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D\1. ACV PROJECT DATA (Ilham)\7. KN Project Kalimantan Timur - Berau\Ilham\Summary\"/>
    </mc:Choice>
  </mc:AlternateContent>
  <xr:revisionPtr revIDLastSave="0" documentId="13_ncr:1_{9B4063C8-39FF-4980-BAD6-03D624B307DB}" xr6:coauthVersionLast="47" xr6:coauthVersionMax="47" xr10:uidLastSave="{00000000-0000-0000-0000-000000000000}"/>
  <bookViews>
    <workbookView xWindow="-108" yWindow="-108" windowWidth="23256" windowHeight="12456" tabRatio="786" activeTab="6" xr2:uid="{15E7F035-E22E-4516-A4AC-D48E2F8B34B4}"/>
  </bookViews>
  <sheets>
    <sheet name="List Rev. 1" sheetId="10" r:id="rId1"/>
    <sheet name="List Rev. 2" sheetId="24" r:id="rId2"/>
    <sheet name="List Rev. 3" sheetId="21" r:id="rId3"/>
    <sheet name="Total Summary" sheetId="20" r:id="rId4"/>
    <sheet name="New Summary" sheetId="23" r:id="rId5"/>
    <sheet name="Grating" sheetId="22" r:id="rId6"/>
    <sheet name="Roof &amp; Clading" sheetId="30" r:id="rId7"/>
    <sheet name="PO Quantity" sheetId="28" r:id="rId8"/>
  </sheets>
  <definedNames>
    <definedName name="_xlnm._FilterDatabase" localSheetId="5" hidden="1">Grating!$A$5:$I$5</definedName>
    <definedName name="_xlnm._FilterDatabase" localSheetId="0" hidden="1">'List Rev. 1'!$A$17:$W$2652</definedName>
    <definedName name="_xlnm._FilterDatabase" localSheetId="1" hidden="1">'List Rev. 2'!$A$17:$Y$2652</definedName>
    <definedName name="_xlnm._FilterDatabase" localSheetId="2" hidden="1">'List Rev. 3'!$A$17:$AC$2652</definedName>
    <definedName name="_xlnm._FilterDatabase" localSheetId="4" hidden="1">'New Summary'!$A$7:$Z$96</definedName>
    <definedName name="_xlnm._FilterDatabase" localSheetId="7" hidden="1">'PO Quantity'!$B$7:$K$7</definedName>
    <definedName name="_xlnm._FilterDatabase" localSheetId="6" hidden="1">'Roof &amp; Clading'!$A$7:$AB$52</definedName>
    <definedName name="_xlnm._FilterDatabase" localSheetId="3" hidden="1">'Total Summary'!$A$6:$AD$70</definedName>
    <definedName name="_xlnm.Print_Area" localSheetId="5">Grating!$A$1:$I$66</definedName>
    <definedName name="_xlnm.Print_Area" localSheetId="4">'New Summary'!#REF!</definedName>
    <definedName name="_xlnm.Print_Area" localSheetId="6">'Roof &amp; Clading'!#REF!</definedName>
    <definedName name="_xlnm.Print_Area" localSheetId="3">'Total Summary'!$A$1:$X$71</definedName>
    <definedName name="_xlnm.Print_Titles" localSheetId="5">Grating!$1:$5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2" i="30" l="1"/>
  <c r="D51" i="30"/>
  <c r="Q51" i="30" s="1"/>
  <c r="R51" i="30" s="1"/>
  <c r="N51" i="30" s="1"/>
  <c r="L51" i="30" s="1"/>
  <c r="D50" i="30"/>
  <c r="Q50" i="30" s="1"/>
  <c r="R50" i="30" s="1"/>
  <c r="N50" i="30" s="1"/>
  <c r="L50" i="30" s="1"/>
  <c r="D49" i="30"/>
  <c r="Q49" i="30" s="1"/>
  <c r="R49" i="30" s="1"/>
  <c r="N49" i="30" s="1"/>
  <c r="L49" i="30" s="1"/>
  <c r="D48" i="30"/>
  <c r="Q48" i="30" s="1"/>
  <c r="R48" i="30" s="1"/>
  <c r="D47" i="30"/>
  <c r="U47" i="30" s="1"/>
  <c r="V47" i="30" s="1"/>
  <c r="N47" i="30" s="1"/>
  <c r="L47" i="30" s="1"/>
  <c r="D46" i="30"/>
  <c r="U46" i="30" s="1"/>
  <c r="V46" i="30" s="1"/>
  <c r="D45" i="30"/>
  <c r="S45" i="30" s="1"/>
  <c r="T45" i="30" s="1"/>
  <c r="D44" i="30"/>
  <c r="W44" i="30" s="1"/>
  <c r="X44" i="30" s="1"/>
  <c r="D43" i="30"/>
  <c r="Y43" i="30" s="1"/>
  <c r="M43" i="30" s="1"/>
  <c r="K43" i="30" s="1"/>
  <c r="D42" i="30"/>
  <c r="Y42" i="30" s="1"/>
  <c r="Z42" i="30" s="1"/>
  <c r="D41" i="30"/>
  <c r="O41" i="30" s="1"/>
  <c r="P41" i="30" s="1"/>
  <c r="N41" i="30" s="1"/>
  <c r="L41" i="30" s="1"/>
  <c r="D40" i="30"/>
  <c r="O40" i="30" s="1"/>
  <c r="P40" i="30" s="1"/>
  <c r="N40" i="30" s="1"/>
  <c r="L40" i="30" s="1"/>
  <c r="D39" i="30"/>
  <c r="O39" i="30" s="1"/>
  <c r="P39" i="30" s="1"/>
  <c r="N39" i="30" s="1"/>
  <c r="L39" i="30" s="1"/>
  <c r="D38" i="30"/>
  <c r="O38" i="30" s="1"/>
  <c r="P38" i="30" s="1"/>
  <c r="N38" i="30" s="1"/>
  <c r="L38" i="30" s="1"/>
  <c r="D37" i="30"/>
  <c r="O37" i="30" s="1"/>
  <c r="P37" i="30" s="1"/>
  <c r="D36" i="30"/>
  <c r="D35" i="30"/>
  <c r="D34" i="30"/>
  <c r="D33" i="30"/>
  <c r="AA33" i="30" s="1"/>
  <c r="AB33" i="30" s="1"/>
  <c r="N33" i="30" s="1"/>
  <c r="L33" i="30" s="1"/>
  <c r="D32" i="30"/>
  <c r="D31" i="30"/>
  <c r="Q31" i="30" s="1"/>
  <c r="R31" i="30" s="1"/>
  <c r="N31" i="30" s="1"/>
  <c r="L31" i="30" s="1"/>
  <c r="D30" i="30"/>
  <c r="Q30" i="30" s="1"/>
  <c r="R30" i="30" s="1"/>
  <c r="N30" i="30" s="1"/>
  <c r="L30" i="30" s="1"/>
  <c r="D29" i="30"/>
  <c r="Q29" i="30" s="1"/>
  <c r="R29" i="30" s="1"/>
  <c r="N29" i="30" s="1"/>
  <c r="L29" i="30" s="1"/>
  <c r="D28" i="30"/>
  <c r="Q28" i="30" s="1"/>
  <c r="R28" i="30" s="1"/>
  <c r="N28" i="30" s="1"/>
  <c r="L28" i="30" s="1"/>
  <c r="D27" i="30"/>
  <c r="Q27" i="30" s="1"/>
  <c r="R27" i="30" s="1"/>
  <c r="N27" i="30" s="1"/>
  <c r="L27" i="30" s="1"/>
  <c r="D26" i="30"/>
  <c r="U26" i="30" s="1"/>
  <c r="V26" i="30" s="1"/>
  <c r="N26" i="30" s="1"/>
  <c r="L26" i="30" s="1"/>
  <c r="D25" i="30"/>
  <c r="U25" i="30" s="1"/>
  <c r="V25" i="30" s="1"/>
  <c r="N25" i="30" s="1"/>
  <c r="L25" i="30" s="1"/>
  <c r="D24" i="30"/>
  <c r="U24" i="30" s="1"/>
  <c r="V24" i="30" s="1"/>
  <c r="N24" i="30" s="1"/>
  <c r="L24" i="30" s="1"/>
  <c r="D23" i="30"/>
  <c r="U23" i="30" s="1"/>
  <c r="D22" i="30"/>
  <c r="S22" i="30" s="1"/>
  <c r="T22" i="30" s="1"/>
  <c r="N22" i="30" s="1"/>
  <c r="L22" i="30" s="1"/>
  <c r="D21" i="30"/>
  <c r="S21" i="30" s="1"/>
  <c r="D20" i="30"/>
  <c r="D19" i="30"/>
  <c r="Y19" i="30" s="1"/>
  <c r="D18" i="30"/>
  <c r="Y18" i="30" s="1"/>
  <c r="M18" i="30" s="1"/>
  <c r="K18" i="30" s="1"/>
  <c r="D17" i="30"/>
  <c r="Y17" i="30" s="1"/>
  <c r="Z17" i="30" s="1"/>
  <c r="N17" i="30" s="1"/>
  <c r="L17" i="30" s="1"/>
  <c r="D16" i="30"/>
  <c r="O16" i="30" s="1"/>
  <c r="P16" i="30" s="1"/>
  <c r="N16" i="30" s="1"/>
  <c r="L16" i="30" s="1"/>
  <c r="D15" i="30"/>
  <c r="O15" i="30" s="1"/>
  <c r="P15" i="30" s="1"/>
  <c r="N15" i="30" s="1"/>
  <c r="L15" i="30" s="1"/>
  <c r="D14" i="30"/>
  <c r="O14" i="30" s="1"/>
  <c r="P14" i="30" s="1"/>
  <c r="N14" i="30" s="1"/>
  <c r="L14" i="30" s="1"/>
  <c r="D13" i="30"/>
  <c r="O13" i="30" s="1"/>
  <c r="P13" i="30" s="1"/>
  <c r="N13" i="30" s="1"/>
  <c r="L13" i="30" s="1"/>
  <c r="D12" i="30"/>
  <c r="O12" i="30" s="1"/>
  <c r="P12" i="30" s="1"/>
  <c r="N12" i="30" s="1"/>
  <c r="L12" i="30" s="1"/>
  <c r="D11" i="30"/>
  <c r="O11" i="30" s="1"/>
  <c r="P11" i="30" s="1"/>
  <c r="N11" i="30" s="1"/>
  <c r="L11" i="30" s="1"/>
  <c r="D10" i="30"/>
  <c r="O10" i="30" s="1"/>
  <c r="P10" i="30" s="1"/>
  <c r="N10" i="30" s="1"/>
  <c r="L10" i="30" s="1"/>
  <c r="D9" i="30"/>
  <c r="O9" i="30" s="1"/>
  <c r="D8" i="30"/>
  <c r="O8" i="30" s="1"/>
  <c r="P8" i="30" s="1"/>
  <c r="N8" i="30" s="1"/>
  <c r="L8" i="30" s="1"/>
  <c r="AA34" i="30"/>
  <c r="AB34" i="30" s="1"/>
  <c r="N34" i="30" s="1"/>
  <c r="L34" i="30" s="1"/>
  <c r="AA52" i="30"/>
  <c r="Q32" i="30"/>
  <c r="R32" i="30" s="1"/>
  <c r="N32" i="30" s="1"/>
  <c r="L32" i="30" s="1"/>
  <c r="W20" i="30"/>
  <c r="A9" i="30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O36" i="30"/>
  <c r="P36" i="30" s="1"/>
  <c r="N36" i="30" s="1"/>
  <c r="L36" i="30" s="1"/>
  <c r="O35" i="30"/>
  <c r="P35" i="30" s="1"/>
  <c r="G50" i="22"/>
  <c r="H50" i="22" s="1"/>
  <c r="A106" i="22"/>
  <c r="G16" i="22"/>
  <c r="H16" i="22" s="1"/>
  <c r="A105" i="22"/>
  <c r="G15" i="22"/>
  <c r="H15" i="22" s="1"/>
  <c r="A104" i="22"/>
  <c r="A103" i="22"/>
  <c r="A68" i="22"/>
  <c r="A69" i="22" s="1"/>
  <c r="A70" i="22" s="1"/>
  <c r="A71" i="22" s="1"/>
  <c r="A72" i="22" s="1"/>
  <c r="A73" i="22" s="1"/>
  <c r="A74" i="22" s="1"/>
  <c r="A75" i="22" s="1"/>
  <c r="A76" i="22" s="1"/>
  <c r="A77" i="22" s="1"/>
  <c r="A78" i="22" s="1"/>
  <c r="A79" i="22" s="1"/>
  <c r="A80" i="22" s="1"/>
  <c r="A81" i="22" s="1"/>
  <c r="A82" i="22" s="1"/>
  <c r="A83" i="22" s="1"/>
  <c r="A84" i="22" s="1"/>
  <c r="A85" i="22" s="1"/>
  <c r="A86" i="22" s="1"/>
  <c r="A87" i="22" s="1"/>
  <c r="A88" i="22" s="1"/>
  <c r="A89" i="22" s="1"/>
  <c r="A90" i="22" s="1"/>
  <c r="A91" i="22" s="1"/>
  <c r="A92" i="22" s="1"/>
  <c r="A93" i="22" s="1"/>
  <c r="A94" i="22" s="1"/>
  <c r="A95" i="22" s="1"/>
  <c r="A96" i="22" s="1"/>
  <c r="A97" i="22" s="1"/>
  <c r="A98" i="22" s="1"/>
  <c r="A99" i="22" s="1"/>
  <c r="A100" i="22" s="1"/>
  <c r="A101" i="22" s="1"/>
  <c r="A102" i="22" s="1"/>
  <c r="A67" i="22"/>
  <c r="G49" i="22"/>
  <c r="H49" i="22" s="1"/>
  <c r="G48" i="22"/>
  <c r="H48" i="22" s="1"/>
  <c r="G47" i="22"/>
  <c r="H47" i="22" s="1"/>
  <c r="G46" i="22"/>
  <c r="H46" i="22" s="1"/>
  <c r="G45" i="22"/>
  <c r="H45" i="22" s="1"/>
  <c r="G44" i="22"/>
  <c r="H44" i="22" s="1"/>
  <c r="G43" i="22"/>
  <c r="H43" i="22" s="1"/>
  <c r="G14" i="22"/>
  <c r="H14" i="22" s="1"/>
  <c r="G26" i="22"/>
  <c r="H26" i="22" s="1"/>
  <c r="G25" i="22"/>
  <c r="H25" i="22" s="1"/>
  <c r="G24" i="22"/>
  <c r="H24" i="22" s="1"/>
  <c r="G23" i="22"/>
  <c r="H23" i="22" s="1"/>
  <c r="G22" i="22"/>
  <c r="H22" i="22" s="1"/>
  <c r="G21" i="22"/>
  <c r="H21" i="22" s="1"/>
  <c r="G20" i="22"/>
  <c r="H20" i="22" s="1"/>
  <c r="G19" i="22"/>
  <c r="H19" i="22" s="1"/>
  <c r="G13" i="22"/>
  <c r="H13" i="22" s="1"/>
  <c r="G12" i="22"/>
  <c r="H12" i="22" s="1"/>
  <c r="G11" i="22"/>
  <c r="H11" i="22" s="1"/>
  <c r="G10" i="22"/>
  <c r="H10" i="22" s="1"/>
  <c r="G9" i="22"/>
  <c r="H9" i="22" s="1"/>
  <c r="G8" i="22"/>
  <c r="H8" i="22" s="1"/>
  <c r="G7" i="22"/>
  <c r="H7" i="22" s="1"/>
  <c r="G103" i="22"/>
  <c r="H103" i="22" s="1"/>
  <c r="G6" i="22"/>
  <c r="H6" i="22"/>
  <c r="G102" i="22"/>
  <c r="H102" i="22" s="1"/>
  <c r="G101" i="22"/>
  <c r="H101" i="22" s="1"/>
  <c r="G100" i="22"/>
  <c r="H100" i="22" s="1"/>
  <c r="G99" i="22"/>
  <c r="H99" i="22" s="1"/>
  <c r="G98" i="22"/>
  <c r="H98" i="22" s="1"/>
  <c r="G97" i="22"/>
  <c r="H97" i="22" s="1"/>
  <c r="G18" i="22"/>
  <c r="H18" i="22" s="1"/>
  <c r="G106" i="22"/>
  <c r="G96" i="22"/>
  <c r="H96" i="22" s="1"/>
  <c r="H106" i="22"/>
  <c r="G17" i="22"/>
  <c r="H17" i="22" s="1"/>
  <c r="G105" i="22"/>
  <c r="H105" i="22" s="1"/>
  <c r="G104" i="22"/>
  <c r="H104" i="22" s="1"/>
  <c r="J60" i="28"/>
  <c r="J59" i="28"/>
  <c r="J58" i="28"/>
  <c r="B58" i="28"/>
  <c r="B59" i="28" s="1"/>
  <c r="B60" i="28" s="1"/>
  <c r="B61" i="28" s="1"/>
  <c r="B62" i="28" s="1"/>
  <c r="B63" i="28" s="1"/>
  <c r="J57" i="28"/>
  <c r="J56" i="28"/>
  <c r="J55" i="28"/>
  <c r="J54" i="28"/>
  <c r="J53" i="28"/>
  <c r="J52" i="28"/>
  <c r="J51" i="28"/>
  <c r="J50" i="28"/>
  <c r="J49" i="28"/>
  <c r="J48" i="28"/>
  <c r="J47" i="28"/>
  <c r="J46" i="28"/>
  <c r="J45" i="28"/>
  <c r="J44" i="28"/>
  <c r="J43" i="28"/>
  <c r="J40" i="28"/>
  <c r="J41" i="28"/>
  <c r="J42" i="28"/>
  <c r="B41" i="28"/>
  <c r="B42" i="28" s="1"/>
  <c r="B43" i="28" s="1"/>
  <c r="B44" i="28" s="1"/>
  <c r="B45" i="28" s="1"/>
  <c r="B46" i="28" s="1"/>
  <c r="B47" i="28" s="1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24" i="28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38" i="28" s="1"/>
  <c r="J21" i="28"/>
  <c r="J20" i="28"/>
  <c r="J19" i="28"/>
  <c r="J17" i="28"/>
  <c r="B17" i="28"/>
  <c r="J16" i="28"/>
  <c r="J14" i="28"/>
  <c r="J13" i="28"/>
  <c r="J12" i="28"/>
  <c r="J11" i="28"/>
  <c r="J10" i="28"/>
  <c r="B10" i="28"/>
  <c r="B11" i="28" s="1"/>
  <c r="B12" i="28" s="1"/>
  <c r="B13" i="28" s="1"/>
  <c r="B14" i="28" s="1"/>
  <c r="J9" i="28"/>
  <c r="T21" i="30" l="1"/>
  <c r="N21" i="30" s="1"/>
  <c r="L21" i="30" s="1"/>
  <c r="S53" i="30"/>
  <c r="P9" i="30"/>
  <c r="N9" i="30" s="1"/>
  <c r="L9" i="30" s="1"/>
  <c r="O53" i="30"/>
  <c r="V23" i="30"/>
  <c r="N23" i="30" s="1"/>
  <c r="L23" i="30" s="1"/>
  <c r="U53" i="30"/>
  <c r="W53" i="30"/>
  <c r="AA53" i="30"/>
  <c r="Q53" i="30"/>
  <c r="T53" i="30"/>
  <c r="Y53" i="30"/>
  <c r="R53" i="30"/>
  <c r="M33" i="30"/>
  <c r="K33" i="30" s="1"/>
  <c r="M34" i="30"/>
  <c r="K34" i="30" s="1"/>
  <c r="AB52" i="30"/>
  <c r="AB53" i="30" s="1"/>
  <c r="M52" i="30"/>
  <c r="K52" i="30" s="1"/>
  <c r="M27" i="30"/>
  <c r="K27" i="30" s="1"/>
  <c r="M31" i="30"/>
  <c r="K31" i="30" s="1"/>
  <c r="M32" i="30"/>
  <c r="K32" i="30" s="1"/>
  <c r="M30" i="30"/>
  <c r="K30" i="30" s="1"/>
  <c r="M28" i="30"/>
  <c r="K28" i="30" s="1"/>
  <c r="M29" i="30"/>
  <c r="K29" i="30" s="1"/>
  <c r="M51" i="30"/>
  <c r="K51" i="30" s="1"/>
  <c r="M50" i="30"/>
  <c r="K50" i="30" s="1"/>
  <c r="M49" i="30"/>
  <c r="K49" i="30" s="1"/>
  <c r="M26" i="30"/>
  <c r="K26" i="30" s="1"/>
  <c r="M17" i="30"/>
  <c r="K17" i="30" s="1"/>
  <c r="M48" i="30"/>
  <c r="K48" i="30" s="1"/>
  <c r="M25" i="30"/>
  <c r="K25" i="30" s="1"/>
  <c r="M23" i="30"/>
  <c r="K23" i="30" s="1"/>
  <c r="M24" i="30"/>
  <c r="K24" i="30" s="1"/>
  <c r="M21" i="30"/>
  <c r="K21" i="30" s="1"/>
  <c r="M47" i="30"/>
  <c r="K47" i="30" s="1"/>
  <c r="M22" i="30"/>
  <c r="K22" i="30" s="1"/>
  <c r="M15" i="30"/>
  <c r="K15" i="30" s="1"/>
  <c r="Z19" i="30"/>
  <c r="N19" i="30" s="1"/>
  <c r="L19" i="30" s="1"/>
  <c r="X20" i="30"/>
  <c r="M20" i="30"/>
  <c r="K20" i="30" s="1"/>
  <c r="M16" i="30"/>
  <c r="K16" i="30" s="1"/>
  <c r="Z43" i="30"/>
  <c r="N43" i="30" s="1"/>
  <c r="L43" i="30" s="1"/>
  <c r="M19" i="30"/>
  <c r="K19" i="30" s="1"/>
  <c r="Z18" i="30"/>
  <c r="N18" i="30" s="1"/>
  <c r="L18" i="30" s="1"/>
  <c r="M42" i="30"/>
  <c r="K42" i="30" s="1"/>
  <c r="N42" i="30"/>
  <c r="L42" i="30" s="1"/>
  <c r="M14" i="30"/>
  <c r="K14" i="30" s="1"/>
  <c r="M10" i="30"/>
  <c r="K10" i="30" s="1"/>
  <c r="M13" i="30"/>
  <c r="K13" i="30" s="1"/>
  <c r="M12" i="30"/>
  <c r="K12" i="30" s="1"/>
  <c r="M11" i="30"/>
  <c r="K11" i="30" s="1"/>
  <c r="M8" i="30"/>
  <c r="M9" i="30"/>
  <c r="K9" i="30" s="1"/>
  <c r="M40" i="30"/>
  <c r="K40" i="30" s="1"/>
  <c r="M39" i="30"/>
  <c r="K39" i="30" s="1"/>
  <c r="M41" i="30"/>
  <c r="K41" i="30" s="1"/>
  <c r="M36" i="30"/>
  <c r="K36" i="30" s="1"/>
  <c r="M38" i="30"/>
  <c r="K38" i="30" s="1"/>
  <c r="M37" i="30"/>
  <c r="K37" i="30" s="1"/>
  <c r="N37" i="30"/>
  <c r="L37" i="30" s="1"/>
  <c r="N35" i="30"/>
  <c r="L35" i="30" s="1"/>
  <c r="M35" i="30"/>
  <c r="K35" i="30" s="1"/>
  <c r="AC1602" i="21"/>
  <c r="AC1601" i="21"/>
  <c r="M2482" i="21"/>
  <c r="M2480" i="21"/>
  <c r="V47" i="23"/>
  <c r="M2488" i="21"/>
  <c r="M2486" i="21"/>
  <c r="M2479" i="21"/>
  <c r="M2473" i="21"/>
  <c r="M2465" i="21"/>
  <c r="M2463" i="21"/>
  <c r="P37" i="23"/>
  <c r="P41" i="23"/>
  <c r="M2454" i="21"/>
  <c r="M2453" i="21"/>
  <c r="M2452" i="21"/>
  <c r="M2451" i="21"/>
  <c r="M2450" i="21"/>
  <c r="M2449" i="21"/>
  <c r="M2494" i="21"/>
  <c r="M2493" i="21"/>
  <c r="A910" i="21" a="1"/>
  <c r="A910" i="21" s="1"/>
  <c r="A917" i="21" a="1"/>
  <c r="A917" i="21" s="1"/>
  <c r="A918" i="21" a="1"/>
  <c r="A918" i="21" s="1"/>
  <c r="A919" i="21" a="1"/>
  <c r="A919" i="21" s="1"/>
  <c r="K11" i="23"/>
  <c r="B93" i="23" a="1"/>
  <c r="B93" i="23" s="1"/>
  <c r="B92" i="23" a="1"/>
  <c r="B92" i="23" s="1"/>
  <c r="B91" i="23" a="1"/>
  <c r="B91" i="23" s="1"/>
  <c r="AA1547" i="21"/>
  <c r="AA1542" i="21"/>
  <c r="AA1526" i="21"/>
  <c r="AA1525" i="21"/>
  <c r="AA1524" i="21"/>
  <c r="AA1498" i="21"/>
  <c r="AA1497" i="21"/>
  <c r="AA1496" i="21"/>
  <c r="Z11" i="23"/>
  <c r="V11" i="23"/>
  <c r="T11" i="23"/>
  <c r="R11" i="23"/>
  <c r="Z96" i="23"/>
  <c r="X96" i="23"/>
  <c r="T96" i="23"/>
  <c r="R96" i="23"/>
  <c r="Y11" i="23"/>
  <c r="W11" i="23"/>
  <c r="U11" i="23"/>
  <c r="S11" i="23"/>
  <c r="Q11" i="23"/>
  <c r="O11" i="23"/>
  <c r="M11" i="23"/>
  <c r="M242" i="21"/>
  <c r="A242" i="21" s="1" a="1"/>
  <c r="A242" i="21" s="1"/>
  <c r="M247" i="21"/>
  <c r="A247" i="21" s="1" a="1"/>
  <c r="A247" i="21" s="1"/>
  <c r="M252" i="21"/>
  <c r="A252" i="21" s="1" a="1"/>
  <c r="A252" i="21" s="1"/>
  <c r="M259" i="21"/>
  <c r="A259" i="21" s="1" a="1"/>
  <c r="A259" i="21" s="1"/>
  <c r="M266" i="21"/>
  <c r="A266" i="21" s="1" a="1"/>
  <c r="A266" i="21" s="1"/>
  <c r="M273" i="21"/>
  <c r="A273" i="21" s="1" a="1"/>
  <c r="A273" i="21" s="1"/>
  <c r="M280" i="21"/>
  <c r="A280" i="21" s="1" a="1"/>
  <c r="A280" i="21" s="1"/>
  <c r="M730" i="21"/>
  <c r="A730" i="21" s="1" a="1"/>
  <c r="A730" i="21" s="1"/>
  <c r="Y93" i="23"/>
  <c r="Y92" i="23"/>
  <c r="Y91" i="23"/>
  <c r="W93" i="23"/>
  <c r="W92" i="23"/>
  <c r="W91" i="23"/>
  <c r="U93" i="23"/>
  <c r="U92" i="23"/>
  <c r="U91" i="23"/>
  <c r="S93" i="23"/>
  <c r="S92" i="23"/>
  <c r="S91" i="23"/>
  <c r="Q93" i="23"/>
  <c r="Q92" i="23"/>
  <c r="Q91" i="23"/>
  <c r="O93" i="23"/>
  <c r="O92" i="23"/>
  <c r="O91" i="23"/>
  <c r="M93" i="23"/>
  <c r="M92" i="23"/>
  <c r="M91" i="23"/>
  <c r="K93" i="23"/>
  <c r="K92" i="23"/>
  <c r="Y90" i="23"/>
  <c r="Y89" i="23"/>
  <c r="W90" i="23"/>
  <c r="W89" i="23"/>
  <c r="U89" i="23"/>
  <c r="S89" i="23"/>
  <c r="Q90" i="23"/>
  <c r="Q89" i="23"/>
  <c r="O89" i="23"/>
  <c r="M89" i="23"/>
  <c r="K89" i="23"/>
  <c r="K90" i="23"/>
  <c r="Y87" i="23"/>
  <c r="Y86" i="23"/>
  <c r="Y85" i="23"/>
  <c r="Y84" i="23"/>
  <c r="Y83" i="23"/>
  <c r="Y82" i="23"/>
  <c r="Y81" i="23"/>
  <c r="Y79" i="23"/>
  <c r="W87" i="23"/>
  <c r="W86" i="23"/>
  <c r="W85" i="23"/>
  <c r="W84" i="23"/>
  <c r="W83" i="23"/>
  <c r="W82" i="23"/>
  <c r="W81" i="23"/>
  <c r="W79" i="23"/>
  <c r="U87" i="23"/>
  <c r="U86" i="23"/>
  <c r="U85" i="23"/>
  <c r="U84" i="23"/>
  <c r="U83" i="23"/>
  <c r="U79" i="23"/>
  <c r="S87" i="23"/>
  <c r="S86" i="23"/>
  <c r="S85" i="23"/>
  <c r="S84" i="23"/>
  <c r="S82" i="23"/>
  <c r="S80" i="23"/>
  <c r="Q87" i="23"/>
  <c r="Q85" i="23"/>
  <c r="Q83" i="23"/>
  <c r="Q82" i="23"/>
  <c r="Q81" i="23"/>
  <c r="O83" i="23"/>
  <c r="O82" i="23"/>
  <c r="O81" i="23"/>
  <c r="M85" i="23"/>
  <c r="M83" i="23"/>
  <c r="M82" i="23"/>
  <c r="M81" i="23"/>
  <c r="M79" i="23"/>
  <c r="K87" i="23"/>
  <c r="K85" i="23"/>
  <c r="K84" i="23"/>
  <c r="K83" i="23"/>
  <c r="K82" i="23"/>
  <c r="K81" i="23"/>
  <c r="K79" i="23"/>
  <c r="Y78" i="23"/>
  <c r="Y77" i="23"/>
  <c r="Y76" i="23"/>
  <c r="W77" i="23"/>
  <c r="W75" i="23"/>
  <c r="U77" i="23"/>
  <c r="U76" i="23"/>
  <c r="S78" i="23"/>
  <c r="S77" i="23"/>
  <c r="S76" i="23"/>
  <c r="S75" i="23"/>
  <c r="Q77" i="23"/>
  <c r="Q76" i="23"/>
  <c r="O77" i="23"/>
  <c r="K75" i="23"/>
  <c r="Y74" i="23"/>
  <c r="Y73" i="23"/>
  <c r="Y72" i="23"/>
  <c r="Y71" i="23"/>
  <c r="Y70" i="23"/>
  <c r="Y69" i="23"/>
  <c r="Y68" i="23"/>
  <c r="Y67" i="23"/>
  <c r="Y66" i="23"/>
  <c r="Y64" i="23"/>
  <c r="W74" i="23"/>
  <c r="W73" i="23"/>
  <c r="W72" i="23"/>
  <c r="W71" i="23"/>
  <c r="W70" i="23"/>
  <c r="W69" i="23"/>
  <c r="W68" i="23"/>
  <c r="W67" i="23"/>
  <c r="W66" i="23"/>
  <c r="W65" i="23"/>
  <c r="W63" i="23"/>
  <c r="U74" i="23"/>
  <c r="U73" i="23"/>
  <c r="U72" i="23"/>
  <c r="U71" i="23"/>
  <c r="U70" i="23"/>
  <c r="U69" i="23"/>
  <c r="U68" i="23"/>
  <c r="U67" i="23"/>
  <c r="U63" i="23"/>
  <c r="S74" i="23"/>
  <c r="S73" i="23"/>
  <c r="S72" i="23"/>
  <c r="S71" i="23"/>
  <c r="S68" i="23"/>
  <c r="S67" i="23"/>
  <c r="S66" i="23"/>
  <c r="S64" i="23"/>
  <c r="S63" i="23"/>
  <c r="Q74" i="23"/>
  <c r="Q73" i="23"/>
  <c r="Q72" i="23"/>
  <c r="Q71" i="23"/>
  <c r="Q70" i="23"/>
  <c r="Q69" i="23"/>
  <c r="Q68" i="23"/>
  <c r="Q67" i="23"/>
  <c r="Q66" i="23"/>
  <c r="Q64" i="23"/>
  <c r="O73" i="23"/>
  <c r="O69" i="23"/>
  <c r="O67" i="23"/>
  <c r="O64" i="23"/>
  <c r="M74" i="23"/>
  <c r="M72" i="23"/>
  <c r="M70" i="23"/>
  <c r="M68" i="23"/>
  <c r="M65" i="23"/>
  <c r="M64" i="23"/>
  <c r="K74" i="23"/>
  <c r="L74" i="23" s="1"/>
  <c r="K73" i="23"/>
  <c r="L73" i="23" s="1"/>
  <c r="K72" i="23"/>
  <c r="L72" i="23" s="1"/>
  <c r="K71" i="23"/>
  <c r="L71" i="23" s="1"/>
  <c r="K69" i="23"/>
  <c r="L69" i="23" s="1"/>
  <c r="K68" i="23"/>
  <c r="L68" i="23" s="1"/>
  <c r="K67" i="23"/>
  <c r="L67" i="23" s="1"/>
  <c r="K66" i="23"/>
  <c r="L66" i="23" s="1"/>
  <c r="K64" i="23"/>
  <c r="L64" i="23" s="1"/>
  <c r="K63" i="23"/>
  <c r="L63" i="23" s="1"/>
  <c r="Y62" i="23"/>
  <c r="Y61" i="23"/>
  <c r="W62" i="23"/>
  <c r="W61" i="23"/>
  <c r="W60" i="23"/>
  <c r="S62" i="23"/>
  <c r="S61" i="23"/>
  <c r="S60" i="23"/>
  <c r="K62" i="23"/>
  <c r="K60" i="23"/>
  <c r="B47" i="23" a="1"/>
  <c r="B47" i="23" s="1"/>
  <c r="B55" i="23" a="1"/>
  <c r="B55" i="23" s="1"/>
  <c r="A9" i="23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V53" i="30" l="1"/>
  <c r="Z53" i="30"/>
  <c r="P53" i="30"/>
  <c r="K8" i="30"/>
  <c r="N20" i="30"/>
  <c r="L20" i="30" s="1"/>
  <c r="X53" i="30"/>
  <c r="N52" i="30"/>
  <c r="L52" i="30" s="1"/>
  <c r="N48" i="30"/>
  <c r="L48" i="30" s="1"/>
  <c r="M2591" i="21"/>
  <c r="M2590" i="21"/>
  <c r="M2589" i="21"/>
  <c r="M2588" i="21"/>
  <c r="M2587" i="21"/>
  <c r="M2586" i="21"/>
  <c r="M2585" i="21"/>
  <c r="M2584" i="21"/>
  <c r="M2583" i="21"/>
  <c r="M2582" i="21"/>
  <c r="A2581" i="21" a="1"/>
  <c r="A2581" i="21" s="1"/>
  <c r="A2580" i="21" a="1"/>
  <c r="A2580" i="21" s="1"/>
  <c r="M2579" i="21"/>
  <c r="M2578" i="21"/>
  <c r="M2577" i="21"/>
  <c r="M2576" i="21"/>
  <c r="M2575" i="21"/>
  <c r="M2574" i="21"/>
  <c r="M2573" i="21"/>
  <c r="M2572" i="21"/>
  <c r="M2571" i="21"/>
  <c r="M2570" i="21"/>
  <c r="M2569" i="21"/>
  <c r="A2569" i="21" s="1" a="1"/>
  <c r="A2569" i="21" s="1"/>
  <c r="M2356" i="21"/>
  <c r="A2356" i="21" s="1" a="1"/>
  <c r="A2356" i="21" s="1"/>
  <c r="M2355" i="21"/>
  <c r="A2355" i="21" s="1" a="1"/>
  <c r="A2355" i="21" s="1"/>
  <c r="M2354" i="21"/>
  <c r="A2354" i="21" s="1" a="1"/>
  <c r="A2354" i="21" s="1"/>
  <c r="M2353" i="21"/>
  <c r="A2353" i="21" s="1" a="1"/>
  <c r="A2353" i="21" s="1"/>
  <c r="M2352" i="21"/>
  <c r="A2352" i="21" s="1" a="1"/>
  <c r="A2352" i="21" s="1"/>
  <c r="M2351" i="21"/>
  <c r="A2351" i="21" s="1" a="1"/>
  <c r="A2351" i="21" s="1"/>
  <c r="M2350" i="21"/>
  <c r="A2350" i="21" s="1" a="1"/>
  <c r="A2350" i="21" s="1"/>
  <c r="M2349" i="21"/>
  <c r="A2349" i="21" s="1" a="1"/>
  <c r="A2349" i="21" s="1"/>
  <c r="M2348" i="21"/>
  <c r="A2348" i="21" s="1" a="1"/>
  <c r="A2348" i="21" s="1"/>
  <c r="M2347" i="21"/>
  <c r="A2347" i="21" s="1" a="1"/>
  <c r="A2347" i="21" s="1"/>
  <c r="M2346" i="21"/>
  <c r="A2346" i="21" s="1" a="1"/>
  <c r="A2346" i="21" s="1"/>
  <c r="M2345" i="21"/>
  <c r="A2345" i="21" s="1" a="1"/>
  <c r="A2345" i="21" s="1"/>
  <c r="M2344" i="21"/>
  <c r="A2344" i="21" s="1" a="1"/>
  <c r="A2344" i="21" s="1"/>
  <c r="M2343" i="21"/>
  <c r="A2343" i="21" s="1" a="1"/>
  <c r="A2343" i="21" s="1"/>
  <c r="M2342" i="21"/>
  <c r="A2342" i="21" s="1" a="1"/>
  <c r="A2342" i="21" s="1"/>
  <c r="M2341" i="21"/>
  <c r="A2341" i="21" s="1" a="1"/>
  <c r="A2341" i="21" s="1"/>
  <c r="M2340" i="21"/>
  <c r="A2340" i="21" s="1" a="1"/>
  <c r="A2340" i="21" s="1"/>
  <c r="M2339" i="21"/>
  <c r="A2339" i="21" s="1" a="1"/>
  <c r="A2339" i="21" s="1"/>
  <c r="M2338" i="21"/>
  <c r="A2338" i="21" s="1" a="1"/>
  <c r="A2338" i="21" s="1"/>
  <c r="M2337" i="21"/>
  <c r="A2337" i="21" s="1" a="1"/>
  <c r="A2337" i="21" s="1"/>
  <c r="M2336" i="21"/>
  <c r="A2336" i="21" s="1" a="1"/>
  <c r="A2336" i="21" s="1"/>
  <c r="M2335" i="21"/>
  <c r="A2335" i="21" s="1" a="1"/>
  <c r="A2335" i="21" s="1"/>
  <c r="M2334" i="21"/>
  <c r="A2334" i="21" s="1" a="1"/>
  <c r="A2334" i="21" s="1"/>
  <c r="M2333" i="21"/>
  <c r="A2333" i="21" s="1" a="1"/>
  <c r="A2333" i="21" s="1"/>
  <c r="M2332" i="21"/>
  <c r="A2332" i="21" s="1" a="1"/>
  <c r="A2332" i="21" s="1"/>
  <c r="M2331" i="21"/>
  <c r="A2331" i="21" s="1" a="1"/>
  <c r="A2331" i="21" s="1"/>
  <c r="M2330" i="21"/>
  <c r="A2330" i="21" s="1" a="1"/>
  <c r="A2330" i="21" s="1"/>
  <c r="M2329" i="21"/>
  <c r="A2329" i="21" s="1" a="1"/>
  <c r="A2329" i="21" s="1"/>
  <c r="M2328" i="21"/>
  <c r="A2328" i="21" s="1" a="1"/>
  <c r="A2328" i="21" s="1"/>
  <c r="M2327" i="21"/>
  <c r="A2327" i="21" s="1" a="1"/>
  <c r="A2327" i="21" s="1"/>
  <c r="M2326" i="21"/>
  <c r="A2326" i="21" s="1" a="1"/>
  <c r="A2326" i="21" s="1"/>
  <c r="M2325" i="21"/>
  <c r="A2325" i="21" s="1" a="1"/>
  <c r="A2325" i="21" s="1"/>
  <c r="M2324" i="21"/>
  <c r="A2324" i="21" s="1" a="1"/>
  <c r="A2324" i="21" s="1"/>
  <c r="M2323" i="21"/>
  <c r="A2323" i="21" s="1" a="1"/>
  <c r="A2323" i="21" s="1"/>
  <c r="M2322" i="21"/>
  <c r="A2322" i="21" s="1" a="1"/>
  <c r="A2322" i="21" s="1"/>
  <c r="M2321" i="21"/>
  <c r="A2321" i="21" s="1" a="1"/>
  <c r="A2321" i="21" s="1"/>
  <c r="M2320" i="21"/>
  <c r="A2320" i="21" s="1" a="1"/>
  <c r="A2320" i="21" s="1"/>
  <c r="M2319" i="21"/>
  <c r="A2319" i="21" s="1" a="1"/>
  <c r="A2319" i="21" s="1"/>
  <c r="M2318" i="21"/>
  <c r="A2318" i="21" s="1" a="1"/>
  <c r="A2318" i="21" s="1"/>
  <c r="M2317" i="21"/>
  <c r="A2317" i="21" s="1" a="1"/>
  <c r="A2317" i="21" s="1"/>
  <c r="M2316" i="21"/>
  <c r="A2316" i="21" s="1" a="1"/>
  <c r="A2316" i="21" s="1"/>
  <c r="M2315" i="21"/>
  <c r="A2315" i="21" s="1" a="1"/>
  <c r="A2315" i="21" s="1"/>
  <c r="M2314" i="21"/>
  <c r="A2314" i="21" s="1" a="1"/>
  <c r="A2314" i="21" s="1"/>
  <c r="M2313" i="21"/>
  <c r="A2313" i="21" s="1" a="1"/>
  <c r="A2313" i="21" s="1"/>
  <c r="M2312" i="21"/>
  <c r="A2312" i="21" s="1" a="1"/>
  <c r="A2312" i="21" s="1"/>
  <c r="M2311" i="21"/>
  <c r="A2311" i="21" s="1" a="1"/>
  <c r="A2311" i="21" s="1"/>
  <c r="M2310" i="21"/>
  <c r="A2310" i="21" s="1" a="1"/>
  <c r="A2310" i="21" s="1"/>
  <c r="M2309" i="21"/>
  <c r="A2309" i="21" s="1" a="1"/>
  <c r="A2309" i="21" s="1"/>
  <c r="M2308" i="21"/>
  <c r="A2308" i="21" s="1" a="1"/>
  <c r="A2308" i="21" s="1"/>
  <c r="M2307" i="21"/>
  <c r="A2307" i="21" s="1" a="1"/>
  <c r="A2307" i="21" s="1"/>
  <c r="M2306" i="21"/>
  <c r="A2306" i="21" s="1" a="1"/>
  <c r="A2306" i="21" s="1"/>
  <c r="M2305" i="21"/>
  <c r="A2305" i="21" s="1" a="1"/>
  <c r="A2305" i="21" s="1"/>
  <c r="M2304" i="21"/>
  <c r="A2304" i="21" s="1" a="1"/>
  <c r="A2304" i="21" s="1"/>
  <c r="M2303" i="21"/>
  <c r="A2303" i="21" s="1" a="1"/>
  <c r="A2303" i="21" s="1"/>
  <c r="M2302" i="21"/>
  <c r="A2302" i="21" s="1" a="1"/>
  <c r="A2302" i="21" s="1"/>
  <c r="M2301" i="21"/>
  <c r="A2301" i="21" s="1" a="1"/>
  <c r="A2301" i="21" s="1"/>
  <c r="M2300" i="21"/>
  <c r="A2300" i="21" s="1" a="1"/>
  <c r="A2300" i="21" s="1"/>
  <c r="M2299" i="21"/>
  <c r="A2299" i="21" s="1" a="1"/>
  <c r="A2299" i="21" s="1"/>
  <c r="M2298" i="21"/>
  <c r="A2298" i="21" s="1" a="1"/>
  <c r="A2298" i="21" s="1"/>
  <c r="M2297" i="21"/>
  <c r="A2297" i="21" s="1" a="1"/>
  <c r="A2297" i="21" s="1"/>
  <c r="M2296" i="21"/>
  <c r="A2296" i="21" s="1" a="1"/>
  <c r="A2296" i="21" s="1"/>
  <c r="M2295" i="21"/>
  <c r="A2295" i="21" s="1" a="1"/>
  <c r="A2295" i="21" s="1"/>
  <c r="M2294" i="21"/>
  <c r="A2294" i="21" s="1" a="1"/>
  <c r="A2294" i="21" s="1"/>
  <c r="M2293" i="21"/>
  <c r="A2293" i="21" s="1" a="1"/>
  <c r="A2293" i="21" s="1"/>
  <c r="M2292" i="21"/>
  <c r="A2292" i="21" s="1" a="1"/>
  <c r="A2292" i="21" s="1"/>
  <c r="M2291" i="21"/>
  <c r="A2291" i="21" s="1" a="1"/>
  <c r="A2291" i="21" s="1"/>
  <c r="M2290" i="21"/>
  <c r="A2290" i="21" s="1" a="1"/>
  <c r="A2290" i="21" s="1"/>
  <c r="M2289" i="21"/>
  <c r="A2289" i="21" s="1" a="1"/>
  <c r="A2289" i="21" s="1"/>
  <c r="M2288" i="21"/>
  <c r="A2288" i="21" s="1" a="1"/>
  <c r="A2288" i="21" s="1"/>
  <c r="M2287" i="21"/>
  <c r="A2287" i="21" s="1" a="1"/>
  <c r="A2287" i="21" s="1"/>
  <c r="M2286" i="21"/>
  <c r="A2286" i="21" s="1" a="1"/>
  <c r="A2286" i="21" s="1"/>
  <c r="M2285" i="21"/>
  <c r="A2285" i="21" s="1" a="1"/>
  <c r="A2285" i="21" s="1"/>
  <c r="M2284" i="21"/>
  <c r="A2284" i="21" s="1" a="1"/>
  <c r="A2284" i="21" s="1"/>
  <c r="M2283" i="21"/>
  <c r="A2283" i="21" s="1" a="1"/>
  <c r="A2283" i="21" s="1"/>
  <c r="M2282" i="21"/>
  <c r="A2282" i="21" s="1" a="1"/>
  <c r="A2282" i="21" s="1"/>
  <c r="M2281" i="21"/>
  <c r="A2281" i="21" s="1" a="1"/>
  <c r="A2281" i="21" s="1"/>
  <c r="M2280" i="21"/>
  <c r="A2280" i="21" s="1" a="1"/>
  <c r="A2280" i="21" s="1"/>
  <c r="M2279" i="21"/>
  <c r="A2279" i="21" s="1" a="1"/>
  <c r="A2279" i="21" s="1"/>
  <c r="M2278" i="21"/>
  <c r="A2278" i="21" s="1" a="1"/>
  <c r="A2278" i="21" s="1"/>
  <c r="M2277" i="21"/>
  <c r="A2277" i="21" s="1" a="1"/>
  <c r="A2277" i="21" s="1"/>
  <c r="M2276" i="21"/>
  <c r="A2276" i="21" s="1" a="1"/>
  <c r="A2276" i="21" s="1"/>
  <c r="M2275" i="21"/>
  <c r="A2275" i="21" s="1" a="1"/>
  <c r="A2275" i="21" s="1"/>
  <c r="M2274" i="21"/>
  <c r="A2274" i="21" s="1" a="1"/>
  <c r="A2274" i="21" s="1"/>
  <c r="M2273" i="21"/>
  <c r="A2273" i="21" s="1" a="1"/>
  <c r="A2273" i="21" s="1"/>
  <c r="M2272" i="21"/>
  <c r="A2272" i="21" s="1" a="1"/>
  <c r="A2272" i="21" s="1"/>
  <c r="M2271" i="21"/>
  <c r="A2271" i="21" s="1" a="1"/>
  <c r="A2271" i="21" s="1"/>
  <c r="M2270" i="21"/>
  <c r="A2270" i="21" s="1" a="1"/>
  <c r="A2270" i="21" s="1"/>
  <c r="M2269" i="21"/>
  <c r="A2269" i="21" s="1" a="1"/>
  <c r="A2269" i="21" s="1"/>
  <c r="M2268" i="21"/>
  <c r="A2268" i="21" s="1" a="1"/>
  <c r="A2268" i="21" s="1"/>
  <c r="M2267" i="21"/>
  <c r="A2267" i="21" s="1" a="1"/>
  <c r="A2267" i="21" s="1"/>
  <c r="M2266" i="21"/>
  <c r="A2266" i="21" s="1" a="1"/>
  <c r="A2266" i="21" s="1"/>
  <c r="M2265" i="21"/>
  <c r="A2265" i="21" s="1" a="1"/>
  <c r="A2265" i="21" s="1"/>
  <c r="M2264" i="21"/>
  <c r="A2264" i="21" s="1" a="1"/>
  <c r="A2264" i="21" s="1"/>
  <c r="M2263" i="21"/>
  <c r="A2263" i="21" s="1" a="1"/>
  <c r="A2263" i="21" s="1"/>
  <c r="M2262" i="21"/>
  <c r="A2262" i="21" s="1" a="1"/>
  <c r="A2262" i="21" s="1"/>
  <c r="M2261" i="21"/>
  <c r="A2261" i="21" s="1" a="1"/>
  <c r="A2261" i="21" s="1"/>
  <c r="M2260" i="21"/>
  <c r="A2260" i="21" s="1" a="1"/>
  <c r="A2260" i="21" s="1"/>
  <c r="M2259" i="21"/>
  <c r="A2259" i="21" s="1" a="1"/>
  <c r="A2259" i="21" s="1"/>
  <c r="M2258" i="21"/>
  <c r="A2258" i="21" s="1" a="1"/>
  <c r="A2258" i="21" s="1"/>
  <c r="M2257" i="21"/>
  <c r="A2257" i="21" s="1" a="1"/>
  <c r="A2257" i="21" s="1"/>
  <c r="M2256" i="21"/>
  <c r="A2256" i="21" s="1" a="1"/>
  <c r="A2256" i="21" s="1"/>
  <c r="M2255" i="21"/>
  <c r="A2255" i="21" s="1" a="1"/>
  <c r="A2255" i="21" s="1"/>
  <c r="M2254" i="21"/>
  <c r="A2254" i="21" s="1" a="1"/>
  <c r="A2254" i="21" s="1"/>
  <c r="M2253" i="21"/>
  <c r="A2253" i="21" s="1" a="1"/>
  <c r="A2253" i="21" s="1"/>
  <c r="M2252" i="21"/>
  <c r="A2252" i="21" s="1" a="1"/>
  <c r="A2252" i="21" s="1"/>
  <c r="M2251" i="21"/>
  <c r="A2251" i="21" s="1" a="1"/>
  <c r="A2251" i="21" s="1"/>
  <c r="M2250" i="21"/>
  <c r="A2250" i="21" s="1" a="1"/>
  <c r="A2250" i="21" s="1"/>
  <c r="M2249" i="21"/>
  <c r="A2249" i="21" s="1" a="1"/>
  <c r="A2249" i="21" s="1"/>
  <c r="M2248" i="21"/>
  <c r="A2248" i="21" s="1" a="1"/>
  <c r="A2248" i="21" s="1"/>
  <c r="M2247" i="21"/>
  <c r="A2247" i="21" s="1" a="1"/>
  <c r="A2247" i="21" s="1"/>
  <c r="M2246" i="21"/>
  <c r="A2246" i="21" s="1" a="1"/>
  <c r="A2246" i="21" s="1"/>
  <c r="M2245" i="21"/>
  <c r="A2245" i="21" s="1" a="1"/>
  <c r="A2245" i="21" s="1"/>
  <c r="M2244" i="21"/>
  <c r="A2244" i="21" s="1" a="1"/>
  <c r="A2244" i="21" s="1"/>
  <c r="M2243" i="21"/>
  <c r="A2243" i="21" s="1" a="1"/>
  <c r="A2243" i="21" s="1"/>
  <c r="M2242" i="21"/>
  <c r="A2242" i="21" s="1" a="1"/>
  <c r="A2242" i="21" s="1"/>
  <c r="M2241" i="21"/>
  <c r="A2241" i="21" s="1" a="1"/>
  <c r="A2241" i="21" s="1"/>
  <c r="M2240" i="21"/>
  <c r="A2240" i="21" s="1" a="1"/>
  <c r="A2240" i="21" s="1"/>
  <c r="M2239" i="21"/>
  <c r="A2239" i="21" s="1" a="1"/>
  <c r="A2239" i="21" s="1"/>
  <c r="M2238" i="21"/>
  <c r="A2238" i="21" s="1" a="1"/>
  <c r="A2238" i="21" s="1"/>
  <c r="M2237" i="21"/>
  <c r="A2237" i="21" s="1" a="1"/>
  <c r="A2237" i="21" s="1"/>
  <c r="M2236" i="21"/>
  <c r="A2236" i="21" s="1" a="1"/>
  <c r="A2236" i="21" s="1"/>
  <c r="M2235" i="21"/>
  <c r="A2235" i="21" s="1" a="1"/>
  <c r="A2235" i="21" s="1"/>
  <c r="M2234" i="21"/>
  <c r="A2234" i="21" s="1" a="1"/>
  <c r="A2234" i="21" s="1"/>
  <c r="M2233" i="21"/>
  <c r="A2233" i="21" s="1" a="1"/>
  <c r="A2233" i="21" s="1"/>
  <c r="M2232" i="21"/>
  <c r="A2232" i="21" s="1" a="1"/>
  <c r="A2232" i="21" s="1"/>
  <c r="M2231" i="21"/>
  <c r="A2231" i="21" s="1" a="1"/>
  <c r="A2231" i="21" s="1"/>
  <c r="M2230" i="21"/>
  <c r="A2230" i="21" s="1" a="1"/>
  <c r="A2230" i="21" s="1"/>
  <c r="M2229" i="21"/>
  <c r="A2229" i="21" s="1" a="1"/>
  <c r="A2229" i="21" s="1"/>
  <c r="M2228" i="21"/>
  <c r="A2228" i="21" s="1" a="1"/>
  <c r="A2228" i="21" s="1"/>
  <c r="M2227" i="21"/>
  <c r="A2227" i="21" s="1" a="1"/>
  <c r="A2227" i="21" s="1"/>
  <c r="M2226" i="21"/>
  <c r="A2226" i="21" s="1" a="1"/>
  <c r="A2226" i="21" s="1"/>
  <c r="M2225" i="21"/>
  <c r="A2225" i="21" s="1" a="1"/>
  <c r="A2225" i="21" s="1"/>
  <c r="M2224" i="21"/>
  <c r="A2224" i="21" s="1" a="1"/>
  <c r="A2224" i="21" s="1"/>
  <c r="M2223" i="21"/>
  <c r="A2223" i="21" s="1" a="1"/>
  <c r="A2223" i="21" s="1"/>
  <c r="M2222" i="21"/>
  <c r="A2222" i="21" s="1" a="1"/>
  <c r="A2222" i="21" s="1"/>
  <c r="M2221" i="21"/>
  <c r="A2221" i="21" s="1" a="1"/>
  <c r="A2221" i="21" s="1"/>
  <c r="M2220" i="21"/>
  <c r="A2220" i="21" s="1" a="1"/>
  <c r="A2220" i="21" s="1"/>
  <c r="M2219" i="21"/>
  <c r="A2219" i="21" s="1" a="1"/>
  <c r="A2219" i="21" s="1"/>
  <c r="M2218" i="21"/>
  <c r="A2218" i="21" s="1" a="1"/>
  <c r="A2218" i="21" s="1"/>
  <c r="M2217" i="21"/>
  <c r="A2217" i="21" s="1" a="1"/>
  <c r="A2217" i="21" s="1"/>
  <c r="M2216" i="21"/>
  <c r="A2216" i="21" s="1" a="1"/>
  <c r="A2216" i="21" s="1"/>
  <c r="M2215" i="21"/>
  <c r="A2215" i="21" s="1" a="1"/>
  <c r="A2215" i="21" s="1"/>
  <c r="M2214" i="21"/>
  <c r="A2214" i="21" s="1" a="1"/>
  <c r="A2214" i="21" s="1"/>
  <c r="M2213" i="21"/>
  <c r="A2213" i="21" s="1" a="1"/>
  <c r="A2213" i="21" s="1"/>
  <c r="M2212" i="21"/>
  <c r="A2212" i="21" s="1" a="1"/>
  <c r="A2212" i="21" s="1"/>
  <c r="M2211" i="21"/>
  <c r="A2211" i="21" s="1" a="1"/>
  <c r="A2211" i="21" s="1"/>
  <c r="M2210" i="21"/>
  <c r="A2210" i="21" s="1" a="1"/>
  <c r="A2210" i="21" s="1"/>
  <c r="M2209" i="21"/>
  <c r="A2209" i="21" s="1" a="1"/>
  <c r="A2209" i="21" s="1"/>
  <c r="M2208" i="21"/>
  <c r="A2208" i="21" s="1" a="1"/>
  <c r="A2208" i="21" s="1"/>
  <c r="M2207" i="21"/>
  <c r="A2207" i="21" s="1" a="1"/>
  <c r="A2207" i="21" s="1"/>
  <c r="M2206" i="21"/>
  <c r="A2206" i="21" s="1" a="1"/>
  <c r="A2206" i="21" s="1"/>
  <c r="M2205" i="21"/>
  <c r="A2205" i="21" s="1" a="1"/>
  <c r="A2205" i="21" s="1"/>
  <c r="M2204" i="21"/>
  <c r="A2204" i="21" s="1" a="1"/>
  <c r="A2204" i="21" s="1"/>
  <c r="M2203" i="21"/>
  <c r="A2203" i="21" s="1" a="1"/>
  <c r="A2203" i="21" s="1"/>
  <c r="M2202" i="21"/>
  <c r="A2202" i="21" s="1" a="1"/>
  <c r="A2202" i="21" s="1"/>
  <c r="M2201" i="21"/>
  <c r="A2201" i="21" s="1" a="1"/>
  <c r="A2201" i="21" s="1"/>
  <c r="M2200" i="21"/>
  <c r="A2200" i="21" s="1" a="1"/>
  <c r="A2200" i="21" s="1"/>
  <c r="M2199" i="21"/>
  <c r="A2199" i="21" s="1" a="1"/>
  <c r="A2199" i="21" s="1"/>
  <c r="M2198" i="21"/>
  <c r="A2198" i="21" s="1" a="1"/>
  <c r="A2198" i="21" s="1"/>
  <c r="M2197" i="21"/>
  <c r="A2197" i="21" s="1" a="1"/>
  <c r="A2197" i="21" s="1"/>
  <c r="M2196" i="21"/>
  <c r="A2196" i="21" s="1" a="1"/>
  <c r="A2196" i="21" s="1"/>
  <c r="M2195" i="21"/>
  <c r="A2195" i="21" s="1" a="1"/>
  <c r="A2195" i="21" s="1"/>
  <c r="M2194" i="21"/>
  <c r="A2194" i="21" s="1" a="1"/>
  <c r="A2194" i="21" s="1"/>
  <c r="M2193" i="21"/>
  <c r="A2193" i="21" s="1" a="1"/>
  <c r="A2193" i="21" s="1"/>
  <c r="M2192" i="21"/>
  <c r="A2192" i="21" s="1" a="1"/>
  <c r="A2192" i="21" s="1"/>
  <c r="M2191" i="21"/>
  <c r="A2191" i="21" s="1" a="1"/>
  <c r="A2191" i="21" s="1"/>
  <c r="M2190" i="21"/>
  <c r="A2190" i="21" s="1" a="1"/>
  <c r="A2190" i="21" s="1"/>
  <c r="M2189" i="21"/>
  <c r="A2189" i="21" s="1" a="1"/>
  <c r="A2189" i="21" s="1"/>
  <c r="M2188" i="21"/>
  <c r="A2188" i="21" s="1" a="1"/>
  <c r="A2188" i="21" s="1"/>
  <c r="M2187" i="21"/>
  <c r="A2187" i="21" s="1" a="1"/>
  <c r="A2187" i="21" s="1"/>
  <c r="M2186" i="21"/>
  <c r="A2186" i="21" s="1" a="1"/>
  <c r="A2186" i="21" s="1"/>
  <c r="M2185" i="21"/>
  <c r="A2185" i="21" s="1" a="1"/>
  <c r="A2185" i="21" s="1"/>
  <c r="M2184" i="21"/>
  <c r="A2184" i="21" s="1" a="1"/>
  <c r="A2184" i="21" s="1"/>
  <c r="M2183" i="21"/>
  <c r="A2183" i="21" s="1" a="1"/>
  <c r="A2183" i="21" s="1"/>
  <c r="M2182" i="21"/>
  <c r="A2182" i="21" s="1" a="1"/>
  <c r="A2182" i="21" s="1"/>
  <c r="M2181" i="21"/>
  <c r="A2181" i="21" s="1" a="1"/>
  <c r="A2181" i="21" s="1"/>
  <c r="M2180" i="21"/>
  <c r="A2180" i="21" s="1" a="1"/>
  <c r="A2180" i="21" s="1"/>
  <c r="M2179" i="21"/>
  <c r="A2179" i="21" s="1" a="1"/>
  <c r="A2179" i="21" s="1"/>
  <c r="M2178" i="21"/>
  <c r="A2178" i="21" s="1" a="1"/>
  <c r="A2178" i="21" s="1"/>
  <c r="M2177" i="21"/>
  <c r="A2177" i="21" s="1" a="1"/>
  <c r="A2177" i="21" s="1"/>
  <c r="M2176" i="21"/>
  <c r="A2176" i="21" s="1" a="1"/>
  <c r="A2176" i="21" s="1"/>
  <c r="M2175" i="21"/>
  <c r="A2175" i="21" s="1" a="1"/>
  <c r="A2175" i="21" s="1"/>
  <c r="M2174" i="21"/>
  <c r="A2174" i="21" s="1" a="1"/>
  <c r="A2174" i="21" s="1"/>
  <c r="M2173" i="21"/>
  <c r="A2173" i="21" s="1" a="1"/>
  <c r="A2173" i="21" s="1"/>
  <c r="M2172" i="21"/>
  <c r="A2172" i="21" s="1" a="1"/>
  <c r="A2172" i="21" s="1"/>
  <c r="M2171" i="21"/>
  <c r="A2171" i="21" s="1" a="1"/>
  <c r="A2171" i="21" s="1"/>
  <c r="M2170" i="21"/>
  <c r="A2170" i="21" s="1" a="1"/>
  <c r="A2170" i="21" s="1"/>
  <c r="M2169" i="21"/>
  <c r="A2169" i="21" s="1" a="1"/>
  <c r="A2169" i="21" s="1"/>
  <c r="M2168" i="21"/>
  <c r="A2168" i="21" s="1" a="1"/>
  <c r="A2168" i="21" s="1"/>
  <c r="M2167" i="21"/>
  <c r="A2167" i="21" s="1" a="1"/>
  <c r="A2167" i="21" s="1"/>
  <c r="M2166" i="21"/>
  <c r="A2166" i="21" s="1" a="1"/>
  <c r="A2166" i="21" s="1"/>
  <c r="M2165" i="21"/>
  <c r="A2165" i="21" s="1" a="1"/>
  <c r="A2165" i="21" s="1"/>
  <c r="M2164" i="21"/>
  <c r="A2164" i="21" s="1" a="1"/>
  <c r="A2164" i="21" s="1"/>
  <c r="M2163" i="21"/>
  <c r="A2163" i="21" s="1" a="1"/>
  <c r="A2163" i="21" s="1"/>
  <c r="M2162" i="21"/>
  <c r="A2162" i="21" s="1" a="1"/>
  <c r="A2162" i="21" s="1"/>
  <c r="M2161" i="21"/>
  <c r="A2161" i="21" s="1" a="1"/>
  <c r="A2161" i="21" s="1"/>
  <c r="M2160" i="21"/>
  <c r="A2160" i="21" s="1" a="1"/>
  <c r="A2160" i="21" s="1"/>
  <c r="M2159" i="21"/>
  <c r="A2159" i="21" s="1" a="1"/>
  <c r="A2159" i="21" s="1"/>
  <c r="M2158" i="21"/>
  <c r="A2158" i="21" s="1" a="1"/>
  <c r="A2158" i="21" s="1"/>
  <c r="M2157" i="21"/>
  <c r="A2157" i="21" s="1" a="1"/>
  <c r="A2157" i="21" s="1"/>
  <c r="M2156" i="21"/>
  <c r="A2156" i="21" s="1" a="1"/>
  <c r="A2156" i="21" s="1"/>
  <c r="M2155" i="21"/>
  <c r="A2155" i="21" s="1" a="1"/>
  <c r="A2155" i="21" s="1"/>
  <c r="M2154" i="21"/>
  <c r="A2154" i="21" s="1" a="1"/>
  <c r="A2154" i="21" s="1"/>
  <c r="M2153" i="21"/>
  <c r="A2153" i="21" s="1" a="1"/>
  <c r="A2153" i="21" s="1"/>
  <c r="M2152" i="21"/>
  <c r="A2152" i="21" s="1" a="1"/>
  <c r="A2152" i="21" s="1"/>
  <c r="M2151" i="21"/>
  <c r="A2151" i="21" s="1" a="1"/>
  <c r="A2151" i="21" s="1"/>
  <c r="M2150" i="21"/>
  <c r="A2150" i="21" s="1" a="1"/>
  <c r="A2150" i="21" s="1"/>
  <c r="M2149" i="21"/>
  <c r="A2149" i="21" s="1" a="1"/>
  <c r="A2149" i="21" s="1"/>
  <c r="M2148" i="21"/>
  <c r="A2148" i="21" s="1" a="1"/>
  <c r="A2148" i="21" s="1"/>
  <c r="M2147" i="21"/>
  <c r="A2147" i="21" s="1" a="1"/>
  <c r="A2147" i="21" s="1"/>
  <c r="M2146" i="21"/>
  <c r="A2146" i="21" s="1" a="1"/>
  <c r="A2146" i="21" s="1"/>
  <c r="M2145" i="21"/>
  <c r="A2145" i="21" s="1" a="1"/>
  <c r="A2145" i="21" s="1"/>
  <c r="M2144" i="21"/>
  <c r="A2144" i="21" s="1" a="1"/>
  <c r="A2144" i="21" s="1"/>
  <c r="M2143" i="21"/>
  <c r="A2143" i="21" s="1" a="1"/>
  <c r="A2143" i="21" s="1"/>
  <c r="M2142" i="21"/>
  <c r="A2142" i="21" s="1" a="1"/>
  <c r="A2142" i="21" s="1"/>
  <c r="M2141" i="21"/>
  <c r="A2141" i="21" s="1" a="1"/>
  <c r="A2141" i="21" s="1"/>
  <c r="M2140" i="21"/>
  <c r="A2140" i="21" s="1" a="1"/>
  <c r="A2140" i="21" s="1"/>
  <c r="M2139" i="21"/>
  <c r="A2139" i="21" s="1" a="1"/>
  <c r="A2139" i="21" s="1"/>
  <c r="M2138" i="21"/>
  <c r="A2138" i="21" s="1" a="1"/>
  <c r="A2138" i="21" s="1"/>
  <c r="M2137" i="21"/>
  <c r="A2137" i="21" s="1" a="1"/>
  <c r="A2137" i="21" s="1"/>
  <c r="M2136" i="21"/>
  <c r="A2136" i="21" s="1" a="1"/>
  <c r="A2136" i="21" s="1"/>
  <c r="M2135" i="21"/>
  <c r="A2135" i="21" s="1" a="1"/>
  <c r="A2135" i="21" s="1"/>
  <c r="M2134" i="21"/>
  <c r="A2134" i="21" s="1" a="1"/>
  <c r="A2134" i="21" s="1"/>
  <c r="M2133" i="21"/>
  <c r="A2133" i="21" s="1" a="1"/>
  <c r="A2133" i="21" s="1"/>
  <c r="M2132" i="21"/>
  <c r="A2132" i="21" s="1" a="1"/>
  <c r="A2132" i="21" s="1"/>
  <c r="M2131" i="21"/>
  <c r="A2131" i="21" s="1" a="1"/>
  <c r="A2131" i="21" s="1"/>
  <c r="M2130" i="21"/>
  <c r="A2130" i="21" s="1" a="1"/>
  <c r="A2130" i="21" s="1"/>
  <c r="M2129" i="21"/>
  <c r="A2129" i="21" s="1" a="1"/>
  <c r="A2129" i="21" s="1"/>
  <c r="M2128" i="21"/>
  <c r="A2128" i="21" s="1" a="1"/>
  <c r="A2128" i="21" s="1"/>
  <c r="M2127" i="21"/>
  <c r="A2127" i="21" s="1" a="1"/>
  <c r="A2127" i="21" s="1"/>
  <c r="M2126" i="21"/>
  <c r="A2126" i="21" s="1" a="1"/>
  <c r="A2126" i="21" s="1"/>
  <c r="M2125" i="21"/>
  <c r="A2125" i="21" s="1" a="1"/>
  <c r="A2125" i="21" s="1"/>
  <c r="M2124" i="21"/>
  <c r="A2124" i="21" s="1" a="1"/>
  <c r="A2124" i="21" s="1"/>
  <c r="M2123" i="21"/>
  <c r="A2123" i="21" s="1" a="1"/>
  <c r="A2123" i="21" s="1"/>
  <c r="M2122" i="21"/>
  <c r="A2122" i="21" s="1" a="1"/>
  <c r="A2122" i="21" s="1"/>
  <c r="M2121" i="21"/>
  <c r="A2121" i="21" s="1" a="1"/>
  <c r="A2121" i="21" s="1"/>
  <c r="M2120" i="21"/>
  <c r="A2120" i="21" s="1" a="1"/>
  <c r="A2120" i="21" s="1"/>
  <c r="M2119" i="21"/>
  <c r="A2119" i="21" s="1" a="1"/>
  <c r="A2119" i="21" s="1"/>
  <c r="M2118" i="21"/>
  <c r="A2118" i="21" s="1" a="1"/>
  <c r="A2118" i="21" s="1"/>
  <c r="M2117" i="21"/>
  <c r="A2117" i="21" s="1" a="1"/>
  <c r="A2117" i="21" s="1"/>
  <c r="M2116" i="21"/>
  <c r="A2116" i="21" s="1" a="1"/>
  <c r="A2116" i="21" s="1"/>
  <c r="M2115" i="21"/>
  <c r="A2115" i="21" s="1" a="1"/>
  <c r="A2115" i="21" s="1"/>
  <c r="M2114" i="21"/>
  <c r="A2114" i="21" s="1" a="1"/>
  <c r="A2114" i="21" s="1"/>
  <c r="M2113" i="21"/>
  <c r="A2113" i="21" s="1" a="1"/>
  <c r="A2113" i="21" s="1"/>
  <c r="M2112" i="21"/>
  <c r="A2112" i="21" s="1" a="1"/>
  <c r="A2112" i="21" s="1"/>
  <c r="M2111" i="21"/>
  <c r="A2111" i="21" s="1" a="1"/>
  <c r="A2111" i="21" s="1"/>
  <c r="M2110" i="21"/>
  <c r="A2110" i="21" s="1" a="1"/>
  <c r="A2110" i="21" s="1"/>
  <c r="M2109" i="21"/>
  <c r="A2109" i="21" s="1" a="1"/>
  <c r="A2109" i="21" s="1"/>
  <c r="M2108" i="21"/>
  <c r="A2108" i="21" s="1" a="1"/>
  <c r="A2108" i="21" s="1"/>
  <c r="M2107" i="21"/>
  <c r="A2107" i="21" s="1" a="1"/>
  <c r="A2107" i="21" s="1"/>
  <c r="M2106" i="21"/>
  <c r="A2106" i="21" s="1" a="1"/>
  <c r="A2106" i="21" s="1"/>
  <c r="M2105" i="21"/>
  <c r="A2105" i="21" s="1" a="1"/>
  <c r="A2105" i="21" s="1"/>
  <c r="M2104" i="21"/>
  <c r="A2104" i="21" s="1" a="1"/>
  <c r="A2104" i="21" s="1"/>
  <c r="M2103" i="21"/>
  <c r="A2103" i="21" s="1" a="1"/>
  <c r="A2103" i="21" s="1"/>
  <c r="M2102" i="21"/>
  <c r="A2102" i="21" s="1" a="1"/>
  <c r="A2102" i="21" s="1"/>
  <c r="M2101" i="21"/>
  <c r="A2101" i="21" s="1" a="1"/>
  <c r="A2101" i="21" s="1"/>
  <c r="M2100" i="21"/>
  <c r="A2100" i="21" s="1" a="1"/>
  <c r="A2100" i="21" s="1"/>
  <c r="M2099" i="21"/>
  <c r="A2099" i="21" s="1" a="1"/>
  <c r="A2099" i="21" s="1"/>
  <c r="M2098" i="21"/>
  <c r="A2098" i="21" s="1" a="1"/>
  <c r="A2098" i="21" s="1"/>
  <c r="M2097" i="21"/>
  <c r="A2097" i="21" s="1" a="1"/>
  <c r="A2097" i="21" s="1"/>
  <c r="M2096" i="21"/>
  <c r="A2096" i="21" s="1" a="1"/>
  <c r="A2096" i="21" s="1"/>
  <c r="M2095" i="21"/>
  <c r="A2095" i="21" s="1" a="1"/>
  <c r="A2095" i="21" s="1"/>
  <c r="M2094" i="21"/>
  <c r="A2094" i="21" s="1" a="1"/>
  <c r="A2094" i="21" s="1"/>
  <c r="M2093" i="21"/>
  <c r="A2093" i="21" s="1" a="1"/>
  <c r="A2093" i="21" s="1"/>
  <c r="M2092" i="21"/>
  <c r="A2092" i="21" s="1" a="1"/>
  <c r="A2092" i="21" s="1"/>
  <c r="M2091" i="21"/>
  <c r="A2091" i="21" s="1" a="1"/>
  <c r="A2091" i="21" s="1"/>
  <c r="M2090" i="21"/>
  <c r="A2090" i="21" s="1" a="1"/>
  <c r="A2090" i="21" s="1"/>
  <c r="M2089" i="21"/>
  <c r="A2089" i="21" s="1" a="1"/>
  <c r="A2089" i="21" s="1"/>
  <c r="M2088" i="21"/>
  <c r="A2088" i="21" s="1" a="1"/>
  <c r="A2088" i="21" s="1"/>
  <c r="M2087" i="21"/>
  <c r="A2087" i="21" s="1" a="1"/>
  <c r="A2087" i="21" s="1"/>
  <c r="M2086" i="21"/>
  <c r="A2086" i="21" s="1" a="1"/>
  <c r="A2086" i="21" s="1"/>
  <c r="M2085" i="21"/>
  <c r="A2085" i="21" s="1" a="1"/>
  <c r="A2085" i="21" s="1"/>
  <c r="M2084" i="21"/>
  <c r="A2084" i="21" s="1" a="1"/>
  <c r="A2084" i="21" s="1"/>
  <c r="M2083" i="21"/>
  <c r="A2083" i="21" s="1" a="1"/>
  <c r="A2083" i="21" s="1"/>
  <c r="M2082" i="21"/>
  <c r="A2082" i="21" s="1" a="1"/>
  <c r="A2082" i="21" s="1"/>
  <c r="M2081" i="21"/>
  <c r="A2081" i="21" s="1" a="1"/>
  <c r="A2081" i="21" s="1"/>
  <c r="M2080" i="21"/>
  <c r="A2080" i="21" s="1" a="1"/>
  <c r="A2080" i="21" s="1"/>
  <c r="M2079" i="21"/>
  <c r="A2079" i="21" s="1" a="1"/>
  <c r="A2079" i="21" s="1"/>
  <c r="M2078" i="21"/>
  <c r="A2078" i="21" s="1" a="1"/>
  <c r="A2078" i="21" s="1"/>
  <c r="M2077" i="21"/>
  <c r="A2077" i="21" s="1" a="1"/>
  <c r="A2077" i="21" s="1"/>
  <c r="M2076" i="21"/>
  <c r="A2076" i="21" s="1" a="1"/>
  <c r="A2076" i="21" s="1"/>
  <c r="M2075" i="21"/>
  <c r="A2075" i="21" s="1" a="1"/>
  <c r="A2075" i="21" s="1"/>
  <c r="M2074" i="21"/>
  <c r="A2074" i="21" s="1" a="1"/>
  <c r="A2074" i="21" s="1"/>
  <c r="M2073" i="21"/>
  <c r="A2073" i="21" s="1" a="1"/>
  <c r="A2073" i="21" s="1"/>
  <c r="M2072" i="21"/>
  <c r="A2072" i="21" s="1" a="1"/>
  <c r="A2072" i="21" s="1"/>
  <c r="M2071" i="21"/>
  <c r="A2071" i="21" s="1" a="1"/>
  <c r="A2071" i="21" s="1"/>
  <c r="M2070" i="21"/>
  <c r="A2070" i="21" s="1" a="1"/>
  <c r="A2070" i="21" s="1"/>
  <c r="M2069" i="21"/>
  <c r="A2069" i="21" s="1" a="1"/>
  <c r="A2069" i="21" s="1"/>
  <c r="M2068" i="21"/>
  <c r="A2068" i="21" s="1" a="1"/>
  <c r="A2068" i="21" s="1"/>
  <c r="M2067" i="21"/>
  <c r="A2067" i="21" s="1" a="1"/>
  <c r="A2067" i="21" s="1"/>
  <c r="M2066" i="21"/>
  <c r="A2066" i="21" s="1" a="1"/>
  <c r="A2066" i="21" s="1"/>
  <c r="M2065" i="21"/>
  <c r="A2065" i="21" s="1" a="1"/>
  <c r="A2065" i="21" s="1"/>
  <c r="M2064" i="21"/>
  <c r="A2064" i="21" s="1" a="1"/>
  <c r="A2064" i="21" s="1"/>
  <c r="M2063" i="21"/>
  <c r="A2063" i="21" s="1" a="1"/>
  <c r="A2063" i="21" s="1"/>
  <c r="M2062" i="21"/>
  <c r="A2062" i="21" s="1" a="1"/>
  <c r="A2062" i="21" s="1"/>
  <c r="M2061" i="21"/>
  <c r="A2061" i="21" s="1" a="1"/>
  <c r="A2061" i="21" s="1"/>
  <c r="M2060" i="21"/>
  <c r="A2060" i="21" s="1" a="1"/>
  <c r="A2060" i="21" s="1"/>
  <c r="M2059" i="21"/>
  <c r="A2059" i="21" s="1" a="1"/>
  <c r="A2059" i="21" s="1"/>
  <c r="M2058" i="21"/>
  <c r="A2058" i="21" s="1" a="1"/>
  <c r="A2058" i="21" s="1"/>
  <c r="M2057" i="21"/>
  <c r="A2057" i="21" s="1" a="1"/>
  <c r="A2057" i="21" s="1"/>
  <c r="M2056" i="21"/>
  <c r="A2056" i="21" s="1" a="1"/>
  <c r="A2056" i="21" s="1"/>
  <c r="M2055" i="21"/>
  <c r="A2055" i="21" s="1" a="1"/>
  <c r="A2055" i="21" s="1"/>
  <c r="M2054" i="21"/>
  <c r="A2054" i="21" s="1" a="1"/>
  <c r="A2054" i="21" s="1"/>
  <c r="M2053" i="21"/>
  <c r="A2053" i="21" s="1" a="1"/>
  <c r="A2053" i="21" s="1"/>
  <c r="M2052" i="21"/>
  <c r="A2052" i="21" s="1" a="1"/>
  <c r="A2052" i="21" s="1"/>
  <c r="M2051" i="21"/>
  <c r="A2051" i="21" s="1" a="1"/>
  <c r="A2051" i="21" s="1"/>
  <c r="M2050" i="21"/>
  <c r="A2050" i="21" s="1" a="1"/>
  <c r="A2050" i="21" s="1"/>
  <c r="M2049" i="21"/>
  <c r="A2049" i="21" s="1" a="1"/>
  <c r="A2049" i="21" s="1"/>
  <c r="M2048" i="21"/>
  <c r="A2048" i="21" s="1" a="1"/>
  <c r="A2048" i="21" s="1"/>
  <c r="M2047" i="21"/>
  <c r="A2047" i="21" s="1" a="1"/>
  <c r="A2047" i="21" s="1"/>
  <c r="M2046" i="21"/>
  <c r="A2046" i="21" s="1" a="1"/>
  <c r="A2046" i="21" s="1"/>
  <c r="M2045" i="21"/>
  <c r="A2045" i="21" s="1" a="1"/>
  <c r="A2045" i="21" s="1"/>
  <c r="M2044" i="21"/>
  <c r="A2044" i="21" s="1" a="1"/>
  <c r="A2044" i="21" s="1"/>
  <c r="M2043" i="21"/>
  <c r="A2043" i="21" s="1" a="1"/>
  <c r="A2043" i="21" s="1"/>
  <c r="M2042" i="21"/>
  <c r="A2042" i="21" s="1" a="1"/>
  <c r="A2042" i="21" s="1"/>
  <c r="M2041" i="21"/>
  <c r="A2041" i="21" s="1" a="1"/>
  <c r="A2041" i="21" s="1"/>
  <c r="M2040" i="21"/>
  <c r="A2040" i="21" s="1" a="1"/>
  <c r="A2040" i="21" s="1"/>
  <c r="M2039" i="21"/>
  <c r="A2039" i="21" s="1" a="1"/>
  <c r="A2039" i="21" s="1"/>
  <c r="M2038" i="21"/>
  <c r="A2038" i="21" s="1" a="1"/>
  <c r="A2038" i="21" s="1"/>
  <c r="M2037" i="21"/>
  <c r="A2037" i="21" s="1" a="1"/>
  <c r="A2037" i="21" s="1"/>
  <c r="M2036" i="21"/>
  <c r="A2036" i="21" s="1" a="1"/>
  <c r="A2036" i="21" s="1"/>
  <c r="M2035" i="21"/>
  <c r="A2035" i="21" s="1" a="1"/>
  <c r="A2035" i="21" s="1"/>
  <c r="M2034" i="21"/>
  <c r="A2034" i="21" s="1" a="1"/>
  <c r="A2034" i="21" s="1"/>
  <c r="M2033" i="21"/>
  <c r="A2033" i="21" s="1" a="1"/>
  <c r="A2033" i="21" s="1"/>
  <c r="M2032" i="21"/>
  <c r="A2032" i="21" s="1" a="1"/>
  <c r="A2032" i="21" s="1"/>
  <c r="M2031" i="21"/>
  <c r="A2031" i="21" s="1" a="1"/>
  <c r="A2031" i="21" s="1"/>
  <c r="M2030" i="21"/>
  <c r="A2030" i="21" s="1" a="1"/>
  <c r="A2030" i="21" s="1"/>
  <c r="M2029" i="21"/>
  <c r="A2029" i="21" s="1" a="1"/>
  <c r="A2029" i="21" s="1"/>
  <c r="M2028" i="21"/>
  <c r="A2028" i="21" s="1" a="1"/>
  <c r="A2028" i="21" s="1"/>
  <c r="M2027" i="21"/>
  <c r="A2027" i="21" s="1" a="1"/>
  <c r="A2027" i="21" s="1"/>
  <c r="M2026" i="21"/>
  <c r="A2026" i="21" s="1" a="1"/>
  <c r="A2026" i="21" s="1"/>
  <c r="M2025" i="21"/>
  <c r="A2025" i="21" s="1" a="1"/>
  <c r="A2025" i="21" s="1"/>
  <c r="M2024" i="21"/>
  <c r="A2024" i="21" s="1" a="1"/>
  <c r="A2024" i="21" s="1"/>
  <c r="M2023" i="21"/>
  <c r="A2023" i="21" s="1" a="1"/>
  <c r="A2023" i="21" s="1"/>
  <c r="M2022" i="21"/>
  <c r="A2022" i="21" s="1" a="1"/>
  <c r="A2022" i="21" s="1"/>
  <c r="M2021" i="21"/>
  <c r="A2021" i="21" s="1" a="1"/>
  <c r="A2021" i="21" s="1"/>
  <c r="M2020" i="21"/>
  <c r="A2020" i="21" s="1" a="1"/>
  <c r="A2020" i="21" s="1"/>
  <c r="M2019" i="21"/>
  <c r="A2019" i="21" s="1" a="1"/>
  <c r="A2019" i="21" s="1"/>
  <c r="M2018" i="21"/>
  <c r="A2018" i="21" s="1" a="1"/>
  <c r="A2018" i="21" s="1"/>
  <c r="M2017" i="21"/>
  <c r="A2017" i="21" s="1" a="1"/>
  <c r="A2017" i="21" s="1"/>
  <c r="M2016" i="21"/>
  <c r="A2016" i="21" s="1" a="1"/>
  <c r="A2016" i="21" s="1"/>
  <c r="M2015" i="21"/>
  <c r="A2015" i="21" s="1" a="1"/>
  <c r="A2015" i="21" s="1"/>
  <c r="M2014" i="21"/>
  <c r="A2014" i="21" s="1" a="1"/>
  <c r="A2014" i="21" s="1"/>
  <c r="M2013" i="21"/>
  <c r="A2013" i="21" s="1" a="1"/>
  <c r="A2013" i="21" s="1"/>
  <c r="M2012" i="21"/>
  <c r="A2012" i="21" s="1" a="1"/>
  <c r="A2012" i="21" s="1"/>
  <c r="M2011" i="21"/>
  <c r="A2011" i="21" s="1" a="1"/>
  <c r="A2011" i="21" s="1"/>
  <c r="M2010" i="21"/>
  <c r="A2010" i="21" s="1" a="1"/>
  <c r="A2010" i="21" s="1"/>
  <c r="M2009" i="21"/>
  <c r="A2009" i="21" s="1" a="1"/>
  <c r="A2009" i="21" s="1"/>
  <c r="M2008" i="21"/>
  <c r="A2008" i="21" s="1" a="1"/>
  <c r="A2008" i="21" s="1"/>
  <c r="M2007" i="21"/>
  <c r="A2007" i="21" s="1" a="1"/>
  <c r="A2007" i="21" s="1"/>
  <c r="M2006" i="21"/>
  <c r="A2006" i="21" s="1" a="1"/>
  <c r="A2006" i="21" s="1"/>
  <c r="M2005" i="21"/>
  <c r="A2005" i="21" s="1" a="1"/>
  <c r="A2005" i="21" s="1"/>
  <c r="M2004" i="21"/>
  <c r="A2004" i="21" s="1" a="1"/>
  <c r="A2004" i="21" s="1"/>
  <c r="M2003" i="21"/>
  <c r="A2003" i="21" s="1" a="1"/>
  <c r="A2003" i="21" s="1"/>
  <c r="M2002" i="21"/>
  <c r="A2002" i="21" s="1" a="1"/>
  <c r="A2002" i="21" s="1"/>
  <c r="M2001" i="21"/>
  <c r="A2001" i="21" s="1" a="1"/>
  <c r="A2001" i="21" s="1"/>
  <c r="M2000" i="21"/>
  <c r="A2000" i="21" s="1" a="1"/>
  <c r="A2000" i="21" s="1"/>
  <c r="M1999" i="21"/>
  <c r="A1999" i="21" s="1" a="1"/>
  <c r="A1999" i="21" s="1"/>
  <c r="M1998" i="21"/>
  <c r="A1998" i="21" s="1" a="1"/>
  <c r="A1998" i="21" s="1"/>
  <c r="M1997" i="21"/>
  <c r="A1997" i="21" s="1" a="1"/>
  <c r="A1997" i="21" s="1"/>
  <c r="M1996" i="21"/>
  <c r="A1996" i="21" s="1" a="1"/>
  <c r="A1996" i="21" s="1"/>
  <c r="M1995" i="21"/>
  <c r="A1995" i="21" s="1" a="1"/>
  <c r="A1995" i="21" s="1"/>
  <c r="M1994" i="21"/>
  <c r="A1994" i="21" s="1" a="1"/>
  <c r="A1994" i="21" s="1"/>
  <c r="M1993" i="21"/>
  <c r="A1993" i="21" s="1" a="1"/>
  <c r="A1993" i="21" s="1"/>
  <c r="M1992" i="21"/>
  <c r="A1992" i="21" s="1" a="1"/>
  <c r="A1992" i="21" s="1"/>
  <c r="M1991" i="21"/>
  <c r="A1991" i="21" s="1" a="1"/>
  <c r="A1991" i="21" s="1"/>
  <c r="M1990" i="21"/>
  <c r="A1990" i="21" s="1" a="1"/>
  <c r="A1990" i="21" s="1"/>
  <c r="M1989" i="21"/>
  <c r="A1989" i="21" s="1" a="1"/>
  <c r="A1989" i="21" s="1"/>
  <c r="M1988" i="21"/>
  <c r="A1988" i="21" s="1" a="1"/>
  <c r="A1988" i="21" s="1"/>
  <c r="M1987" i="21"/>
  <c r="A1987" i="21" s="1" a="1"/>
  <c r="A1987" i="21" s="1"/>
  <c r="M1986" i="21"/>
  <c r="A1986" i="21" s="1" a="1"/>
  <c r="A1986" i="21" s="1"/>
  <c r="M1985" i="21"/>
  <c r="A1985" i="21" s="1" a="1"/>
  <c r="A1985" i="21" s="1"/>
  <c r="M1984" i="21"/>
  <c r="A1984" i="21" s="1" a="1"/>
  <c r="A1984" i="21" s="1"/>
  <c r="M1983" i="21"/>
  <c r="A1983" i="21" s="1" a="1"/>
  <c r="A1983" i="21" s="1"/>
  <c r="M1982" i="21"/>
  <c r="A1982" i="21" s="1" a="1"/>
  <c r="A1982" i="21" s="1"/>
  <c r="M1981" i="21"/>
  <c r="A1981" i="21" s="1" a="1"/>
  <c r="A1981" i="21" s="1"/>
  <c r="M1980" i="21"/>
  <c r="A1980" i="21" s="1" a="1"/>
  <c r="A1980" i="21" s="1"/>
  <c r="M1979" i="21"/>
  <c r="A1979" i="21" s="1" a="1"/>
  <c r="A1979" i="21" s="1"/>
  <c r="M1978" i="21"/>
  <c r="A1978" i="21" s="1" a="1"/>
  <c r="A1978" i="21" s="1"/>
  <c r="M1977" i="21"/>
  <c r="A1977" i="21" s="1" a="1"/>
  <c r="A1977" i="21" s="1"/>
  <c r="M1976" i="21"/>
  <c r="A1976" i="21" s="1" a="1"/>
  <c r="A1976" i="21" s="1"/>
  <c r="M1975" i="21"/>
  <c r="A1975" i="21" s="1" a="1"/>
  <c r="A1975" i="21" s="1"/>
  <c r="M1974" i="21"/>
  <c r="A1974" i="21" s="1" a="1"/>
  <c r="A1974" i="21" s="1"/>
  <c r="M1973" i="21"/>
  <c r="A1973" i="21" s="1" a="1"/>
  <c r="A1973" i="21" s="1"/>
  <c r="M1972" i="21"/>
  <c r="A1972" i="21" s="1" a="1"/>
  <c r="A1972" i="21" s="1"/>
  <c r="M1971" i="21"/>
  <c r="A1971" i="21" s="1" a="1"/>
  <c r="A1971" i="21" s="1"/>
  <c r="M1970" i="21"/>
  <c r="A1970" i="21" s="1" a="1"/>
  <c r="A1970" i="21" s="1"/>
  <c r="M1969" i="21"/>
  <c r="A1969" i="21" s="1" a="1"/>
  <c r="A1969" i="21" s="1"/>
  <c r="M1968" i="21"/>
  <c r="A1968" i="21" s="1" a="1"/>
  <c r="A1968" i="21" s="1"/>
  <c r="M1967" i="21"/>
  <c r="A1967" i="21" s="1" a="1"/>
  <c r="A1967" i="21" s="1"/>
  <c r="M1966" i="21"/>
  <c r="A1966" i="21" s="1" a="1"/>
  <c r="A1966" i="21" s="1"/>
  <c r="M1965" i="21"/>
  <c r="A1965" i="21" s="1" a="1"/>
  <c r="A1965" i="21" s="1"/>
  <c r="M1964" i="21"/>
  <c r="A1964" i="21" s="1" a="1"/>
  <c r="A1964" i="21" s="1"/>
  <c r="M1963" i="21"/>
  <c r="A1963" i="21" s="1" a="1"/>
  <c r="A1963" i="21" s="1"/>
  <c r="M1962" i="21"/>
  <c r="A1962" i="21" s="1" a="1"/>
  <c r="A1962" i="21" s="1"/>
  <c r="M1961" i="21"/>
  <c r="A1961" i="21" s="1" a="1"/>
  <c r="A1961" i="21" s="1"/>
  <c r="M1960" i="21"/>
  <c r="A1960" i="21" s="1" a="1"/>
  <c r="A1960" i="21" s="1"/>
  <c r="M1959" i="21"/>
  <c r="A1959" i="21" s="1" a="1"/>
  <c r="A1959" i="21" s="1"/>
  <c r="M1958" i="21"/>
  <c r="A1958" i="21" s="1" a="1"/>
  <c r="A1958" i="21" s="1"/>
  <c r="M1957" i="21"/>
  <c r="A1957" i="21" s="1" a="1"/>
  <c r="A1957" i="21" s="1"/>
  <c r="M1956" i="21"/>
  <c r="A1956" i="21" s="1" a="1"/>
  <c r="A1956" i="21" s="1"/>
  <c r="M1955" i="21"/>
  <c r="A1955" i="21" s="1" a="1"/>
  <c r="A1955" i="21" s="1"/>
  <c r="M1954" i="21"/>
  <c r="A1954" i="21" s="1" a="1"/>
  <c r="A1954" i="21" s="1"/>
  <c r="M1953" i="21"/>
  <c r="A1953" i="21" s="1" a="1"/>
  <c r="A1953" i="21" s="1"/>
  <c r="M1952" i="21"/>
  <c r="A1952" i="21" s="1" a="1"/>
  <c r="A1952" i="21" s="1"/>
  <c r="M1951" i="21"/>
  <c r="A1951" i="21" s="1" a="1"/>
  <c r="A1951" i="21" s="1"/>
  <c r="M1950" i="21"/>
  <c r="A1950" i="21" s="1" a="1"/>
  <c r="A1950" i="21" s="1"/>
  <c r="M1949" i="21"/>
  <c r="A1949" i="21" s="1" a="1"/>
  <c r="A1949" i="21" s="1"/>
  <c r="M1948" i="21"/>
  <c r="A1948" i="21" s="1" a="1"/>
  <c r="A1948" i="21" s="1"/>
  <c r="M1947" i="21"/>
  <c r="A1947" i="21" s="1" a="1"/>
  <c r="A1947" i="21" s="1"/>
  <c r="M1946" i="21"/>
  <c r="A1946" i="21" s="1" a="1"/>
  <c r="A1946" i="21" s="1"/>
  <c r="M1945" i="21"/>
  <c r="A1945" i="21" s="1" a="1"/>
  <c r="A1945" i="21" s="1"/>
  <c r="M1944" i="21"/>
  <c r="A1944" i="21" s="1" a="1"/>
  <c r="A1944" i="21" s="1"/>
  <c r="M1943" i="21"/>
  <c r="A1943" i="21" s="1" a="1"/>
  <c r="A1943" i="21" s="1"/>
  <c r="M1942" i="21"/>
  <c r="A1942" i="21" s="1" a="1"/>
  <c r="A1942" i="21" s="1"/>
  <c r="M1941" i="21"/>
  <c r="A1941" i="21" s="1" a="1"/>
  <c r="A1941" i="21" s="1"/>
  <c r="M1940" i="21"/>
  <c r="A1940" i="21" s="1" a="1"/>
  <c r="A1940" i="21" s="1"/>
  <c r="M1939" i="21"/>
  <c r="A1939" i="21" s="1" a="1"/>
  <c r="A1939" i="21" s="1"/>
  <c r="M1938" i="21"/>
  <c r="A1938" i="21" s="1" a="1"/>
  <c r="A1938" i="21" s="1"/>
  <c r="M1937" i="21"/>
  <c r="A1937" i="21" s="1" a="1"/>
  <c r="A1937" i="21" s="1"/>
  <c r="M1936" i="21"/>
  <c r="A1936" i="21" s="1" a="1"/>
  <c r="A1936" i="21" s="1"/>
  <c r="M1935" i="21"/>
  <c r="A1935" i="21" s="1" a="1"/>
  <c r="A1935" i="21" s="1"/>
  <c r="M1934" i="21"/>
  <c r="A1934" i="21" s="1" a="1"/>
  <c r="A1934" i="21" s="1"/>
  <c r="M1933" i="21"/>
  <c r="A1933" i="21" s="1" a="1"/>
  <c r="A1933" i="21" s="1"/>
  <c r="M1932" i="21"/>
  <c r="A1932" i="21" s="1" a="1"/>
  <c r="A1932" i="21" s="1"/>
  <c r="M1931" i="21"/>
  <c r="A1931" i="21" s="1" a="1"/>
  <c r="A1931" i="21" s="1"/>
  <c r="M1930" i="21"/>
  <c r="A1930" i="21" s="1" a="1"/>
  <c r="A1930" i="21" s="1"/>
  <c r="M1929" i="21"/>
  <c r="A1929" i="21" s="1" a="1"/>
  <c r="A1929" i="21" s="1"/>
  <c r="M1928" i="21"/>
  <c r="A1928" i="21" s="1" a="1"/>
  <c r="A1928" i="21" s="1"/>
  <c r="M1927" i="21"/>
  <c r="A1927" i="21" s="1" a="1"/>
  <c r="A1927" i="21" s="1"/>
  <c r="M1926" i="21"/>
  <c r="A1926" i="21" s="1" a="1"/>
  <c r="A1926" i="21" s="1"/>
  <c r="M1925" i="21"/>
  <c r="A1925" i="21" s="1" a="1"/>
  <c r="A1925" i="21" s="1"/>
  <c r="M1924" i="21"/>
  <c r="A1924" i="21" s="1" a="1"/>
  <c r="A1924" i="21" s="1"/>
  <c r="M1923" i="21"/>
  <c r="A1923" i="21" s="1" a="1"/>
  <c r="A1923" i="21" s="1"/>
  <c r="M1922" i="21"/>
  <c r="A1922" i="21" s="1" a="1"/>
  <c r="A1922" i="21" s="1"/>
  <c r="M1921" i="21"/>
  <c r="A1921" i="21" s="1" a="1"/>
  <c r="A1921" i="21" s="1"/>
  <c r="M1920" i="21"/>
  <c r="A1920" i="21" s="1" a="1"/>
  <c r="A1920" i="21" s="1"/>
  <c r="M1919" i="21"/>
  <c r="A1919" i="21" s="1" a="1"/>
  <c r="A1919" i="21" s="1"/>
  <c r="M1918" i="21"/>
  <c r="A1918" i="21" s="1" a="1"/>
  <c r="A1918" i="21" s="1"/>
  <c r="M1917" i="21"/>
  <c r="A1917" i="21" s="1" a="1"/>
  <c r="A1917" i="21" s="1"/>
  <c r="M1916" i="21"/>
  <c r="A1916" i="21" s="1" a="1"/>
  <c r="A1916" i="21" s="1"/>
  <c r="M1915" i="21"/>
  <c r="A1915" i="21" s="1" a="1"/>
  <c r="A1915" i="21" s="1"/>
  <c r="M1914" i="21"/>
  <c r="A1914" i="21" s="1" a="1"/>
  <c r="A1914" i="21" s="1"/>
  <c r="M1913" i="21"/>
  <c r="A1913" i="21" s="1" a="1"/>
  <c r="A1913" i="21" s="1"/>
  <c r="M1912" i="21"/>
  <c r="A1912" i="21" s="1" a="1"/>
  <c r="A1912" i="21" s="1"/>
  <c r="M1911" i="21"/>
  <c r="A1911" i="21" s="1" a="1"/>
  <c r="A1911" i="21" s="1"/>
  <c r="M1910" i="21"/>
  <c r="A1910" i="21" s="1" a="1"/>
  <c r="A1910" i="21" s="1"/>
  <c r="M1909" i="21"/>
  <c r="A1909" i="21" s="1" a="1"/>
  <c r="A1909" i="21" s="1"/>
  <c r="M1908" i="21"/>
  <c r="A1908" i="21" s="1" a="1"/>
  <c r="A1908" i="21" s="1"/>
  <c r="M1907" i="21"/>
  <c r="A1907" i="21" s="1" a="1"/>
  <c r="A1907" i="21" s="1"/>
  <c r="M1906" i="21"/>
  <c r="A1906" i="21" s="1" a="1"/>
  <c r="A1906" i="21" s="1"/>
  <c r="M1905" i="21"/>
  <c r="A1905" i="21" s="1" a="1"/>
  <c r="A1905" i="21" s="1"/>
  <c r="M1904" i="21"/>
  <c r="A1904" i="21" s="1" a="1"/>
  <c r="A1904" i="21" s="1"/>
  <c r="M1903" i="21"/>
  <c r="A1903" i="21" s="1" a="1"/>
  <c r="A1903" i="21" s="1"/>
  <c r="M1902" i="21"/>
  <c r="A1902" i="21" s="1" a="1"/>
  <c r="A1902" i="21" s="1"/>
  <c r="M1901" i="21"/>
  <c r="A1901" i="21" s="1" a="1"/>
  <c r="A1901" i="21" s="1"/>
  <c r="M1900" i="21"/>
  <c r="A1900" i="21" s="1" a="1"/>
  <c r="A1900" i="21" s="1"/>
  <c r="M1899" i="21"/>
  <c r="A1899" i="21" s="1" a="1"/>
  <c r="A1899" i="21" s="1"/>
  <c r="M1898" i="21"/>
  <c r="A1898" i="21" s="1" a="1"/>
  <c r="A1898" i="21" s="1"/>
  <c r="M1897" i="21"/>
  <c r="A1897" i="21" s="1" a="1"/>
  <c r="A1897" i="21" s="1"/>
  <c r="M1896" i="21"/>
  <c r="A1896" i="21" s="1" a="1"/>
  <c r="A1896" i="21" s="1"/>
  <c r="M1895" i="21"/>
  <c r="A1895" i="21" s="1" a="1"/>
  <c r="A1895" i="21" s="1"/>
  <c r="M1894" i="21"/>
  <c r="A1894" i="21" s="1" a="1"/>
  <c r="A1894" i="21" s="1"/>
  <c r="M1893" i="21"/>
  <c r="A1893" i="21" s="1" a="1"/>
  <c r="A1893" i="21" s="1"/>
  <c r="M1892" i="21"/>
  <c r="A1892" i="21" s="1" a="1"/>
  <c r="A1892" i="21" s="1"/>
  <c r="M1891" i="21"/>
  <c r="A1891" i="21" s="1" a="1"/>
  <c r="A1891" i="21" s="1"/>
  <c r="M1890" i="21"/>
  <c r="A1890" i="21" s="1" a="1"/>
  <c r="A1890" i="21" s="1"/>
  <c r="M1889" i="21"/>
  <c r="A1889" i="21" s="1" a="1"/>
  <c r="A1889" i="21" s="1"/>
  <c r="M1888" i="21"/>
  <c r="A1888" i="21" s="1" a="1"/>
  <c r="A1888" i="21" s="1"/>
  <c r="M1887" i="21"/>
  <c r="A1887" i="21" s="1" a="1"/>
  <c r="A1887" i="21" s="1"/>
  <c r="M1886" i="21"/>
  <c r="A1886" i="21" s="1" a="1"/>
  <c r="A1886" i="21" s="1"/>
  <c r="M1885" i="21"/>
  <c r="A1885" i="21" s="1" a="1"/>
  <c r="A1885" i="21" s="1"/>
  <c r="M1884" i="21"/>
  <c r="A1884" i="21" s="1" a="1"/>
  <c r="A1884" i="21" s="1"/>
  <c r="M1883" i="21"/>
  <c r="A1883" i="21" s="1" a="1"/>
  <c r="A1883" i="21" s="1"/>
  <c r="M1882" i="21"/>
  <c r="A1882" i="21" s="1" a="1"/>
  <c r="A1882" i="21" s="1"/>
  <c r="M1881" i="21"/>
  <c r="A1881" i="21" s="1" a="1"/>
  <c r="A1881" i="21" s="1"/>
  <c r="M1880" i="21"/>
  <c r="A1880" i="21" s="1" a="1"/>
  <c r="A1880" i="21" s="1"/>
  <c r="M1879" i="21"/>
  <c r="A1879" i="21" s="1" a="1"/>
  <c r="A1879" i="21" s="1"/>
  <c r="M1878" i="21"/>
  <c r="A1878" i="21" s="1" a="1"/>
  <c r="A1878" i="21" s="1"/>
  <c r="M1877" i="21"/>
  <c r="A1877" i="21" s="1" a="1"/>
  <c r="A1877" i="21" s="1"/>
  <c r="M1876" i="21"/>
  <c r="A1876" i="21" s="1" a="1"/>
  <c r="A1876" i="21" s="1"/>
  <c r="M1875" i="21"/>
  <c r="A1875" i="21" s="1" a="1"/>
  <c r="A1875" i="21" s="1"/>
  <c r="M1874" i="21"/>
  <c r="A1874" i="21" s="1" a="1"/>
  <c r="A1874" i="21" s="1"/>
  <c r="M1873" i="21"/>
  <c r="A1873" i="21" s="1" a="1"/>
  <c r="A1873" i="21" s="1"/>
  <c r="M1872" i="21"/>
  <c r="A1872" i="21" s="1" a="1"/>
  <c r="A1872" i="21" s="1"/>
  <c r="M1871" i="21"/>
  <c r="A1871" i="21" s="1" a="1"/>
  <c r="A1871" i="21" s="1"/>
  <c r="M1870" i="21"/>
  <c r="A1870" i="21" s="1" a="1"/>
  <c r="A1870" i="21" s="1"/>
  <c r="M1869" i="21"/>
  <c r="A1869" i="21" s="1" a="1"/>
  <c r="A1869" i="21" s="1"/>
  <c r="M1868" i="21"/>
  <c r="A1868" i="21" s="1" a="1"/>
  <c r="A1868" i="21" s="1"/>
  <c r="M1867" i="21"/>
  <c r="A1867" i="21" s="1" a="1"/>
  <c r="A1867" i="21" s="1"/>
  <c r="M1866" i="21"/>
  <c r="A1866" i="21" s="1" a="1"/>
  <c r="A1866" i="21" s="1"/>
  <c r="M1865" i="21"/>
  <c r="A1865" i="21" s="1" a="1"/>
  <c r="A1865" i="21" s="1"/>
  <c r="M1864" i="21"/>
  <c r="A1864" i="21" s="1" a="1"/>
  <c r="A1864" i="21" s="1"/>
  <c r="M1863" i="21"/>
  <c r="A1863" i="21" s="1" a="1"/>
  <c r="A1863" i="21" s="1"/>
  <c r="M1862" i="21"/>
  <c r="A1862" i="21" s="1" a="1"/>
  <c r="A1862" i="21" s="1"/>
  <c r="M1861" i="21"/>
  <c r="A1861" i="21" s="1" a="1"/>
  <c r="A1861" i="21" s="1"/>
  <c r="M1860" i="21"/>
  <c r="A1860" i="21" s="1" a="1"/>
  <c r="A1860" i="21" s="1"/>
  <c r="M1859" i="21"/>
  <c r="A1859" i="21" s="1" a="1"/>
  <c r="A1859" i="21" s="1"/>
  <c r="M1858" i="21"/>
  <c r="A1858" i="21" s="1" a="1"/>
  <c r="A1858" i="21" s="1"/>
  <c r="M1857" i="21"/>
  <c r="A1857" i="21" s="1" a="1"/>
  <c r="A1857" i="21" s="1"/>
  <c r="M1856" i="21"/>
  <c r="A1856" i="21" s="1" a="1"/>
  <c r="A1856" i="21" s="1"/>
  <c r="M1855" i="21"/>
  <c r="A1855" i="21" s="1" a="1"/>
  <c r="A1855" i="21" s="1"/>
  <c r="M1854" i="21"/>
  <c r="A1854" i="21" s="1" a="1"/>
  <c r="A1854" i="21" s="1"/>
  <c r="M1853" i="21"/>
  <c r="A1853" i="21" s="1" a="1"/>
  <c r="A1853" i="21" s="1"/>
  <c r="M1852" i="21"/>
  <c r="A1852" i="21" s="1" a="1"/>
  <c r="A1852" i="21" s="1"/>
  <c r="M1851" i="21"/>
  <c r="A1851" i="21" s="1" a="1"/>
  <c r="A1851" i="21" s="1"/>
  <c r="M1850" i="21"/>
  <c r="A1850" i="21" s="1" a="1"/>
  <c r="A1850" i="21" s="1"/>
  <c r="M1849" i="21"/>
  <c r="A1849" i="21" s="1" a="1"/>
  <c r="A1849" i="21" s="1"/>
  <c r="M1848" i="21"/>
  <c r="A1848" i="21" s="1" a="1"/>
  <c r="A1848" i="21" s="1"/>
  <c r="M1847" i="21"/>
  <c r="A1847" i="21" s="1" a="1"/>
  <c r="A1847" i="21" s="1"/>
  <c r="M1846" i="21"/>
  <c r="A1846" i="21" s="1" a="1"/>
  <c r="A1846" i="21" s="1"/>
  <c r="M1845" i="21"/>
  <c r="A1845" i="21" s="1" a="1"/>
  <c r="A1845" i="21" s="1"/>
  <c r="M1844" i="21"/>
  <c r="A1844" i="21" s="1" a="1"/>
  <c r="A1844" i="21" s="1"/>
  <c r="M1843" i="21"/>
  <c r="A1843" i="21" s="1" a="1"/>
  <c r="A1843" i="21" s="1"/>
  <c r="M1842" i="21"/>
  <c r="A1842" i="21" s="1" a="1"/>
  <c r="A1842" i="21" s="1"/>
  <c r="M1841" i="21"/>
  <c r="A1841" i="21" s="1" a="1"/>
  <c r="A1841" i="21" s="1"/>
  <c r="M1840" i="21"/>
  <c r="A1840" i="21" s="1" a="1"/>
  <c r="A1840" i="21" s="1"/>
  <c r="M1839" i="21"/>
  <c r="A1839" i="21" s="1" a="1"/>
  <c r="A1839" i="21" s="1"/>
  <c r="M1838" i="21"/>
  <c r="A1838" i="21" s="1" a="1"/>
  <c r="A1838" i="21" s="1"/>
  <c r="M1837" i="21"/>
  <c r="A1837" i="21" s="1" a="1"/>
  <c r="A1837" i="21" s="1"/>
  <c r="M1836" i="21"/>
  <c r="A1836" i="21" s="1" a="1"/>
  <c r="A1836" i="21" s="1"/>
  <c r="M1835" i="21"/>
  <c r="A1835" i="21" s="1" a="1"/>
  <c r="A1835" i="21" s="1"/>
  <c r="M1834" i="21"/>
  <c r="A1834" i="21" s="1" a="1"/>
  <c r="A1834" i="21" s="1"/>
  <c r="M1833" i="21"/>
  <c r="A1833" i="21" s="1" a="1"/>
  <c r="A1833" i="21" s="1"/>
  <c r="M1832" i="21"/>
  <c r="A1832" i="21" s="1" a="1"/>
  <c r="A1832" i="21" s="1"/>
  <c r="M1831" i="21"/>
  <c r="A1831" i="21" s="1" a="1"/>
  <c r="A1831" i="21" s="1"/>
  <c r="M1830" i="21"/>
  <c r="A1830" i="21" s="1" a="1"/>
  <c r="A1830" i="21" s="1"/>
  <c r="M1829" i="21"/>
  <c r="A1829" i="21" s="1" a="1"/>
  <c r="A1829" i="21" s="1"/>
  <c r="M1828" i="21"/>
  <c r="A1828" i="21" s="1" a="1"/>
  <c r="A1828" i="21" s="1"/>
  <c r="M1827" i="21"/>
  <c r="A1827" i="21" s="1" a="1"/>
  <c r="A1827" i="21" s="1"/>
  <c r="M1826" i="21"/>
  <c r="A1826" i="21" s="1" a="1"/>
  <c r="A1826" i="21" s="1"/>
  <c r="M1825" i="21"/>
  <c r="A1825" i="21" s="1" a="1"/>
  <c r="A1825" i="21" s="1"/>
  <c r="M1824" i="21"/>
  <c r="A1824" i="21" s="1" a="1"/>
  <c r="A1824" i="21" s="1"/>
  <c r="M1823" i="21"/>
  <c r="A1823" i="21" s="1" a="1"/>
  <c r="A1823" i="21" s="1"/>
  <c r="M1822" i="21"/>
  <c r="A1822" i="21" s="1" a="1"/>
  <c r="A1822" i="21" s="1"/>
  <c r="M1821" i="21"/>
  <c r="A1821" i="21" s="1" a="1"/>
  <c r="A1821" i="21" s="1"/>
  <c r="M1820" i="21"/>
  <c r="A1820" i="21" s="1" a="1"/>
  <c r="A1820" i="21" s="1"/>
  <c r="M1819" i="21"/>
  <c r="A1819" i="21" s="1" a="1"/>
  <c r="A1819" i="21" s="1"/>
  <c r="M1818" i="21"/>
  <c r="A1818" i="21" s="1" a="1"/>
  <c r="A1818" i="21" s="1"/>
  <c r="M1817" i="21"/>
  <c r="A1817" i="21" s="1" a="1"/>
  <c r="A1817" i="21" s="1"/>
  <c r="M1816" i="21"/>
  <c r="A1816" i="21" s="1" a="1"/>
  <c r="A1816" i="21" s="1"/>
  <c r="M1815" i="21"/>
  <c r="A1815" i="21" s="1" a="1"/>
  <c r="A1815" i="21" s="1"/>
  <c r="M1814" i="21"/>
  <c r="A1814" i="21" s="1" a="1"/>
  <c r="A1814" i="21" s="1"/>
  <c r="M1813" i="21"/>
  <c r="A1813" i="21" s="1" a="1"/>
  <c r="A1813" i="21" s="1"/>
  <c r="M1812" i="21"/>
  <c r="A1812" i="21" s="1" a="1"/>
  <c r="A1812" i="21" s="1"/>
  <c r="M1811" i="21"/>
  <c r="A1811" i="21" s="1" a="1"/>
  <c r="A1811" i="21" s="1"/>
  <c r="M1810" i="21"/>
  <c r="A1810" i="21" s="1" a="1"/>
  <c r="A1810" i="21" s="1"/>
  <c r="M1809" i="21"/>
  <c r="A1809" i="21" s="1" a="1"/>
  <c r="A1809" i="21" s="1"/>
  <c r="M1808" i="21"/>
  <c r="A1808" i="21" s="1" a="1"/>
  <c r="A1808" i="21" s="1"/>
  <c r="M1807" i="21"/>
  <c r="A1807" i="21" s="1" a="1"/>
  <c r="A1807" i="21" s="1"/>
  <c r="M1806" i="21"/>
  <c r="A1806" i="21" s="1" a="1"/>
  <c r="A1806" i="21" s="1"/>
  <c r="M1805" i="21"/>
  <c r="A1805" i="21" s="1" a="1"/>
  <c r="A1805" i="21" s="1"/>
  <c r="M1804" i="21"/>
  <c r="A1804" i="21" s="1" a="1"/>
  <c r="A1804" i="21" s="1"/>
  <c r="M1803" i="21"/>
  <c r="A1803" i="21" s="1" a="1"/>
  <c r="A1803" i="21" s="1"/>
  <c r="M1802" i="21"/>
  <c r="A1802" i="21" s="1" a="1"/>
  <c r="A1802" i="21" s="1"/>
  <c r="M1801" i="21"/>
  <c r="A1801" i="21" s="1" a="1"/>
  <c r="A1801" i="21" s="1"/>
  <c r="M1800" i="21"/>
  <c r="A1800" i="21" s="1" a="1"/>
  <c r="A1800" i="21" s="1"/>
  <c r="M1799" i="21"/>
  <c r="A1799" i="21" s="1" a="1"/>
  <c r="A1799" i="21" s="1"/>
  <c r="M1798" i="21"/>
  <c r="A1798" i="21" s="1" a="1"/>
  <c r="A1798" i="21" s="1"/>
  <c r="M1797" i="21"/>
  <c r="A1797" i="21" s="1" a="1"/>
  <c r="A1797" i="21" s="1"/>
  <c r="M1796" i="21"/>
  <c r="A1796" i="21" s="1" a="1"/>
  <c r="A1796" i="21" s="1"/>
  <c r="M1795" i="21"/>
  <c r="A1795" i="21" s="1" a="1"/>
  <c r="A1795" i="21" s="1"/>
  <c r="M1794" i="21"/>
  <c r="A1794" i="21" s="1" a="1"/>
  <c r="A1794" i="21" s="1"/>
  <c r="M1793" i="21"/>
  <c r="A1793" i="21" s="1" a="1"/>
  <c r="A1793" i="21" s="1"/>
  <c r="M1792" i="21"/>
  <c r="A1792" i="21" s="1" a="1"/>
  <c r="A1792" i="21" s="1"/>
  <c r="M1791" i="21"/>
  <c r="A1791" i="21" s="1" a="1"/>
  <c r="A1791" i="21" s="1"/>
  <c r="M1790" i="21"/>
  <c r="A1790" i="21" s="1" a="1"/>
  <c r="A1790" i="21" s="1"/>
  <c r="M1789" i="21"/>
  <c r="A1789" i="21" s="1" a="1"/>
  <c r="A1789" i="21" s="1"/>
  <c r="M1788" i="21"/>
  <c r="A1788" i="21" s="1" a="1"/>
  <c r="A1788" i="21" s="1"/>
  <c r="M1787" i="21"/>
  <c r="A1787" i="21" s="1" a="1"/>
  <c r="A1787" i="21" s="1"/>
  <c r="M1786" i="21"/>
  <c r="A1786" i="21" s="1" a="1"/>
  <c r="A1786" i="21" s="1"/>
  <c r="M1785" i="21"/>
  <c r="A1785" i="21" s="1" a="1"/>
  <c r="A1785" i="21" s="1"/>
  <c r="M1784" i="21"/>
  <c r="A1784" i="21" s="1" a="1"/>
  <c r="A1784" i="21" s="1"/>
  <c r="M1783" i="21"/>
  <c r="A1783" i="21" s="1" a="1"/>
  <c r="A1783" i="21" s="1"/>
  <c r="M1782" i="21"/>
  <c r="A1782" i="21" s="1" a="1"/>
  <c r="A1782" i="21" s="1"/>
  <c r="M1781" i="21"/>
  <c r="A1781" i="21" s="1" a="1"/>
  <c r="A1781" i="21" s="1"/>
  <c r="M1780" i="21"/>
  <c r="A1780" i="21" s="1" a="1"/>
  <c r="A1780" i="21" s="1"/>
  <c r="M1779" i="21"/>
  <c r="A1779" i="21" s="1" a="1"/>
  <c r="A1779" i="21" s="1"/>
  <c r="M1778" i="21"/>
  <c r="A1778" i="21" s="1" a="1"/>
  <c r="A1778" i="21" s="1"/>
  <c r="M1777" i="21"/>
  <c r="A1777" i="21" s="1" a="1"/>
  <c r="A1777" i="21" s="1"/>
  <c r="M1776" i="21"/>
  <c r="A1776" i="21" s="1" a="1"/>
  <c r="A1776" i="21" s="1"/>
  <c r="M1775" i="21"/>
  <c r="A1775" i="21" s="1" a="1"/>
  <c r="A1775" i="21" s="1"/>
  <c r="M1774" i="21"/>
  <c r="A1774" i="21" s="1" a="1"/>
  <c r="A1774" i="21" s="1"/>
  <c r="M1773" i="21"/>
  <c r="A1773" i="21" s="1" a="1"/>
  <c r="A1773" i="21" s="1"/>
  <c r="M1772" i="21"/>
  <c r="A1772" i="21" s="1" a="1"/>
  <c r="A1772" i="21" s="1"/>
  <c r="M1771" i="21"/>
  <c r="A1771" i="21" s="1" a="1"/>
  <c r="A1771" i="21" s="1"/>
  <c r="M1770" i="21"/>
  <c r="A1770" i="21" s="1" a="1"/>
  <c r="A1770" i="21" s="1"/>
  <c r="M1769" i="21"/>
  <c r="A1769" i="21" s="1" a="1"/>
  <c r="A1769" i="21" s="1"/>
  <c r="M1768" i="21"/>
  <c r="A1768" i="21" s="1" a="1"/>
  <c r="A1768" i="21" s="1"/>
  <c r="M1767" i="21"/>
  <c r="A1767" i="21" s="1" a="1"/>
  <c r="A1767" i="21" s="1"/>
  <c r="M1766" i="21"/>
  <c r="A1766" i="21" s="1" a="1"/>
  <c r="A1766" i="21" s="1"/>
  <c r="M1765" i="21"/>
  <c r="A1765" i="21" s="1" a="1"/>
  <c r="A1765" i="21" s="1"/>
  <c r="M1764" i="21"/>
  <c r="A1764" i="21" s="1" a="1"/>
  <c r="A1764" i="21" s="1"/>
  <c r="M1763" i="21"/>
  <c r="A1763" i="21" s="1" a="1"/>
  <c r="A1763" i="21" s="1"/>
  <c r="M1762" i="21"/>
  <c r="A1762" i="21" s="1" a="1"/>
  <c r="A1762" i="21" s="1"/>
  <c r="M1761" i="21"/>
  <c r="A1761" i="21" s="1" a="1"/>
  <c r="A1761" i="21" s="1"/>
  <c r="M1760" i="21"/>
  <c r="A1760" i="21" s="1" a="1"/>
  <c r="A1760" i="21" s="1"/>
  <c r="M1759" i="21"/>
  <c r="A1759" i="21" s="1" a="1"/>
  <c r="A1759" i="21" s="1"/>
  <c r="M1758" i="21"/>
  <c r="A1758" i="21" s="1" a="1"/>
  <c r="A1758" i="21" s="1"/>
  <c r="M1757" i="21"/>
  <c r="A1757" i="21" s="1" a="1"/>
  <c r="A1757" i="21" s="1"/>
  <c r="M1756" i="21"/>
  <c r="A1756" i="21" s="1" a="1"/>
  <c r="A1756" i="21" s="1"/>
  <c r="M1755" i="21"/>
  <c r="A1755" i="21" s="1" a="1"/>
  <c r="A1755" i="21" s="1"/>
  <c r="M1754" i="21"/>
  <c r="A1754" i="21" s="1" a="1"/>
  <c r="A1754" i="21" s="1"/>
  <c r="M1753" i="21"/>
  <c r="A1753" i="21" s="1" a="1"/>
  <c r="A1753" i="21" s="1"/>
  <c r="M1752" i="21"/>
  <c r="A1752" i="21" s="1" a="1"/>
  <c r="A1752" i="21" s="1"/>
  <c r="M1751" i="21"/>
  <c r="A1751" i="21" s="1" a="1"/>
  <c r="A1751" i="21" s="1"/>
  <c r="M1750" i="21"/>
  <c r="A1750" i="21" s="1" a="1"/>
  <c r="A1750" i="21" s="1"/>
  <c r="M1749" i="21"/>
  <c r="A1749" i="21" s="1" a="1"/>
  <c r="A1749" i="21" s="1"/>
  <c r="M1748" i="21"/>
  <c r="A1748" i="21" s="1" a="1"/>
  <c r="A1748" i="21" s="1"/>
  <c r="M1747" i="21"/>
  <c r="A1747" i="21" s="1" a="1"/>
  <c r="A1747" i="21" s="1"/>
  <c r="M1746" i="21"/>
  <c r="A1746" i="21" s="1" a="1"/>
  <c r="A1746" i="21" s="1"/>
  <c r="M1745" i="21"/>
  <c r="A1745" i="21" s="1" a="1"/>
  <c r="A1745" i="21" s="1"/>
  <c r="M1744" i="21"/>
  <c r="A1744" i="21" s="1" a="1"/>
  <c r="A1744" i="21" s="1"/>
  <c r="M1743" i="21"/>
  <c r="A1743" i="21" s="1" a="1"/>
  <c r="A1743" i="21" s="1"/>
  <c r="M1742" i="21"/>
  <c r="A1742" i="21" s="1" a="1"/>
  <c r="A1742" i="21" s="1"/>
  <c r="M1741" i="21"/>
  <c r="A1741" i="21" s="1" a="1"/>
  <c r="A1741" i="21" s="1"/>
  <c r="M1740" i="21"/>
  <c r="A1740" i="21" s="1" a="1"/>
  <c r="A1740" i="21" s="1"/>
  <c r="M1739" i="21"/>
  <c r="A1739" i="21" s="1" a="1"/>
  <c r="A1739" i="21" s="1"/>
  <c r="M1738" i="21"/>
  <c r="A1738" i="21" s="1" a="1"/>
  <c r="A1738" i="21" s="1"/>
  <c r="M1737" i="21"/>
  <c r="A1737" i="21" s="1" a="1"/>
  <c r="A1737" i="21" s="1"/>
  <c r="M1736" i="21"/>
  <c r="A1736" i="21" s="1" a="1"/>
  <c r="A1736" i="21" s="1"/>
  <c r="M1735" i="21"/>
  <c r="A1735" i="21" s="1" a="1"/>
  <c r="A1735" i="21" s="1"/>
  <c r="M1734" i="21"/>
  <c r="A1734" i="21" s="1" a="1"/>
  <c r="A1734" i="21" s="1"/>
  <c r="M1733" i="21"/>
  <c r="A1733" i="21" s="1" a="1"/>
  <c r="A1733" i="21" s="1"/>
  <c r="M1732" i="21"/>
  <c r="A1732" i="21" s="1" a="1"/>
  <c r="A1732" i="21" s="1"/>
  <c r="M1731" i="21"/>
  <c r="A1731" i="21" s="1" a="1"/>
  <c r="A1731" i="21" s="1"/>
  <c r="M1730" i="21"/>
  <c r="A1730" i="21" s="1" a="1"/>
  <c r="A1730" i="21" s="1"/>
  <c r="M1729" i="21"/>
  <c r="A1729" i="21" s="1" a="1"/>
  <c r="A1729" i="21" s="1"/>
  <c r="M1728" i="21"/>
  <c r="A1728" i="21" s="1" a="1"/>
  <c r="A1728" i="21" s="1"/>
  <c r="M1727" i="21"/>
  <c r="A1727" i="21" s="1" a="1"/>
  <c r="A1727" i="21" s="1"/>
  <c r="M1726" i="21"/>
  <c r="A1726" i="21" s="1" a="1"/>
  <c r="A1726" i="21" s="1"/>
  <c r="M1725" i="21"/>
  <c r="A1725" i="21" s="1" a="1"/>
  <c r="A1725" i="21" s="1"/>
  <c r="M1724" i="21"/>
  <c r="A1724" i="21" s="1" a="1"/>
  <c r="A1724" i="21" s="1"/>
  <c r="M1723" i="21"/>
  <c r="A1723" i="21" s="1" a="1"/>
  <c r="A1723" i="21" s="1"/>
  <c r="M1722" i="21"/>
  <c r="A1722" i="21" s="1" a="1"/>
  <c r="A1722" i="21" s="1"/>
  <c r="M1721" i="21"/>
  <c r="A1721" i="21" s="1" a="1"/>
  <c r="A1721" i="21" s="1"/>
  <c r="M1720" i="21"/>
  <c r="A1720" i="21" s="1" a="1"/>
  <c r="A1720" i="21" s="1"/>
  <c r="M1719" i="21"/>
  <c r="A1719" i="21" s="1" a="1"/>
  <c r="A1719" i="21" s="1"/>
  <c r="M1718" i="21"/>
  <c r="A1718" i="21" s="1" a="1"/>
  <c r="A1718" i="21" s="1"/>
  <c r="M1717" i="21"/>
  <c r="A1717" i="21" s="1" a="1"/>
  <c r="A1717" i="21" s="1"/>
  <c r="M1716" i="21"/>
  <c r="A1716" i="21" s="1" a="1"/>
  <c r="A1716" i="21" s="1"/>
  <c r="M1715" i="21"/>
  <c r="A1715" i="21" s="1" a="1"/>
  <c r="A1715" i="21" s="1"/>
  <c r="M1714" i="21"/>
  <c r="A1714" i="21" s="1" a="1"/>
  <c r="A1714" i="21" s="1"/>
  <c r="M1713" i="21"/>
  <c r="A1713" i="21" s="1" a="1"/>
  <c r="A1713" i="21" s="1"/>
  <c r="M1712" i="21"/>
  <c r="A1712" i="21" s="1" a="1"/>
  <c r="A1712" i="21" s="1"/>
  <c r="M1711" i="21"/>
  <c r="A1711" i="21" s="1" a="1"/>
  <c r="A1711" i="21" s="1"/>
  <c r="M1710" i="21"/>
  <c r="A1710" i="21" s="1" a="1"/>
  <c r="A1710" i="21" s="1"/>
  <c r="M1709" i="21"/>
  <c r="A1709" i="21" s="1" a="1"/>
  <c r="A1709" i="21" s="1"/>
  <c r="M1708" i="21"/>
  <c r="A1708" i="21" s="1" a="1"/>
  <c r="A1708" i="21" s="1"/>
  <c r="M1707" i="21"/>
  <c r="A1707" i="21" s="1" a="1"/>
  <c r="A1707" i="21" s="1"/>
  <c r="M1706" i="21"/>
  <c r="A1706" i="21" s="1" a="1"/>
  <c r="A1706" i="21" s="1"/>
  <c r="M1705" i="21"/>
  <c r="A1705" i="21" s="1" a="1"/>
  <c r="A1705" i="21" s="1"/>
  <c r="M1704" i="21"/>
  <c r="A1704" i="21" s="1" a="1"/>
  <c r="A1704" i="21" s="1"/>
  <c r="M1703" i="21"/>
  <c r="A1703" i="21" s="1" a="1"/>
  <c r="A1703" i="21" s="1"/>
  <c r="M1702" i="21"/>
  <c r="A1702" i="21" s="1" a="1"/>
  <c r="A1702" i="21" s="1"/>
  <c r="M1701" i="21"/>
  <c r="A1701" i="21" s="1" a="1"/>
  <c r="A1701" i="21" s="1"/>
  <c r="M1700" i="21"/>
  <c r="A1700" i="21" s="1" a="1"/>
  <c r="A1700" i="21" s="1"/>
  <c r="M1699" i="21"/>
  <c r="A1699" i="21" s="1" a="1"/>
  <c r="A1699" i="21" s="1"/>
  <c r="M1698" i="21"/>
  <c r="A1698" i="21" s="1" a="1"/>
  <c r="A1698" i="21" s="1"/>
  <c r="M1697" i="21"/>
  <c r="A1697" i="21" s="1" a="1"/>
  <c r="A1697" i="21" s="1"/>
  <c r="M1696" i="21"/>
  <c r="A1696" i="21" s="1" a="1"/>
  <c r="A1696" i="21" s="1"/>
  <c r="M1695" i="21"/>
  <c r="A1695" i="21" s="1" a="1"/>
  <c r="A1695" i="21" s="1"/>
  <c r="M1694" i="21"/>
  <c r="A1694" i="21" s="1" a="1"/>
  <c r="A1694" i="21" s="1"/>
  <c r="M1693" i="21"/>
  <c r="A1693" i="21" s="1" a="1"/>
  <c r="A1693" i="21" s="1"/>
  <c r="M1692" i="21"/>
  <c r="A1692" i="21" s="1" a="1"/>
  <c r="A1692" i="21" s="1"/>
  <c r="M1691" i="21"/>
  <c r="A1691" i="21" s="1" a="1"/>
  <c r="A1691" i="21" s="1"/>
  <c r="M1690" i="21"/>
  <c r="A1690" i="21" s="1" a="1"/>
  <c r="A1690" i="21" s="1"/>
  <c r="M1689" i="21"/>
  <c r="A1689" i="21" s="1" a="1"/>
  <c r="A1689" i="21" s="1"/>
  <c r="M1688" i="21"/>
  <c r="A1688" i="21" s="1" a="1"/>
  <c r="A1688" i="21" s="1"/>
  <c r="M1687" i="21"/>
  <c r="A1687" i="21" s="1" a="1"/>
  <c r="A1687" i="21" s="1"/>
  <c r="M1686" i="21"/>
  <c r="A1686" i="21" s="1" a="1"/>
  <c r="A1686" i="21" s="1"/>
  <c r="M1685" i="21"/>
  <c r="A1685" i="21" s="1" a="1"/>
  <c r="A1685" i="21" s="1"/>
  <c r="M1684" i="21"/>
  <c r="A1684" i="21" s="1" a="1"/>
  <c r="A1684" i="21" s="1"/>
  <c r="M1683" i="21"/>
  <c r="A1683" i="21" s="1" a="1"/>
  <c r="A1683" i="21" s="1"/>
  <c r="M1682" i="21"/>
  <c r="A1682" i="21" s="1" a="1"/>
  <c r="A1682" i="21" s="1"/>
  <c r="M1681" i="21"/>
  <c r="A1681" i="21" s="1" a="1"/>
  <c r="A1681" i="21" s="1"/>
  <c r="M1680" i="21"/>
  <c r="A1680" i="21" s="1" a="1"/>
  <c r="A1680" i="21" s="1"/>
  <c r="M1679" i="21"/>
  <c r="A1679" i="21" s="1" a="1"/>
  <c r="A1679" i="21" s="1"/>
  <c r="M1678" i="21"/>
  <c r="A1678" i="21" s="1" a="1"/>
  <c r="A1678" i="21" s="1"/>
  <c r="M1677" i="21"/>
  <c r="A1677" i="21" s="1" a="1"/>
  <c r="A1677" i="21" s="1"/>
  <c r="M1676" i="21"/>
  <c r="A1676" i="21" s="1" a="1"/>
  <c r="A1676" i="21" s="1"/>
  <c r="M1675" i="21"/>
  <c r="A1675" i="21" s="1" a="1"/>
  <c r="A1675" i="21" s="1"/>
  <c r="M1674" i="21"/>
  <c r="A1674" i="21" s="1" a="1"/>
  <c r="A1674" i="21" s="1"/>
  <c r="M1673" i="21"/>
  <c r="A1673" i="21" s="1" a="1"/>
  <c r="A1673" i="21" s="1"/>
  <c r="M1672" i="21"/>
  <c r="A1672" i="21" s="1" a="1"/>
  <c r="A1672" i="21" s="1"/>
  <c r="M1671" i="21"/>
  <c r="A1671" i="21" s="1" a="1"/>
  <c r="A1671" i="21" s="1"/>
  <c r="M1670" i="21"/>
  <c r="A1670" i="21" s="1" a="1"/>
  <c r="A1670" i="21" s="1"/>
  <c r="M1669" i="21"/>
  <c r="A1669" i="21" s="1" a="1"/>
  <c r="A1669" i="21" s="1"/>
  <c r="M1668" i="21"/>
  <c r="A1668" i="21" s="1" a="1"/>
  <c r="A1668" i="21" s="1"/>
  <c r="M1667" i="21"/>
  <c r="A1667" i="21" s="1" a="1"/>
  <c r="A1667" i="21" s="1"/>
  <c r="M1666" i="21"/>
  <c r="A1666" i="21" s="1" a="1"/>
  <c r="A1666" i="21" s="1"/>
  <c r="M1665" i="21"/>
  <c r="A1665" i="21" s="1" a="1"/>
  <c r="A1665" i="21" s="1"/>
  <c r="M1664" i="21"/>
  <c r="A1664" i="21" s="1" a="1"/>
  <c r="A1664" i="21" s="1"/>
  <c r="M1663" i="21"/>
  <c r="A1663" i="21" s="1" a="1"/>
  <c r="A1663" i="21" s="1"/>
  <c r="M1662" i="21"/>
  <c r="A1662" i="21" s="1" a="1"/>
  <c r="A1662" i="21" s="1"/>
  <c r="M1661" i="21"/>
  <c r="A1661" i="21" s="1" a="1"/>
  <c r="A1661" i="21" s="1"/>
  <c r="M1660" i="21"/>
  <c r="A1660" i="21" s="1" a="1"/>
  <c r="A1660" i="21" s="1"/>
  <c r="M1659" i="21"/>
  <c r="A1659" i="21" s="1" a="1"/>
  <c r="A1659" i="21" s="1"/>
  <c r="M1658" i="21"/>
  <c r="A1658" i="21" s="1" a="1"/>
  <c r="A1658" i="21" s="1"/>
  <c r="M1657" i="21"/>
  <c r="A1657" i="21" s="1" a="1"/>
  <c r="A1657" i="21" s="1"/>
  <c r="M1656" i="21"/>
  <c r="A1656" i="21" s="1" a="1"/>
  <c r="A1656" i="21" s="1"/>
  <c r="M1655" i="21"/>
  <c r="A1655" i="21" s="1" a="1"/>
  <c r="A1655" i="21" s="1"/>
  <c r="M1654" i="21"/>
  <c r="A1654" i="21" s="1" a="1"/>
  <c r="A1654" i="21" s="1"/>
  <c r="M1653" i="21"/>
  <c r="A1653" i="21" s="1" a="1"/>
  <c r="A1653" i="21" s="1"/>
  <c r="M1652" i="21"/>
  <c r="A1652" i="21" s="1" a="1"/>
  <c r="A1652" i="21" s="1"/>
  <c r="M1651" i="21"/>
  <c r="A1651" i="21" s="1" a="1"/>
  <c r="A1651" i="21" s="1"/>
  <c r="M1650" i="21"/>
  <c r="A1650" i="21" s="1" a="1"/>
  <c r="A1650" i="21" s="1"/>
  <c r="M1649" i="21"/>
  <c r="A1649" i="21" s="1" a="1"/>
  <c r="A1649" i="21" s="1"/>
  <c r="M1648" i="21"/>
  <c r="A1648" i="21" s="1" a="1"/>
  <c r="A1648" i="21" s="1"/>
  <c r="M1647" i="21"/>
  <c r="A1647" i="21" s="1" a="1"/>
  <c r="A1647" i="21" s="1"/>
  <c r="M1646" i="21"/>
  <c r="A1646" i="21" s="1" a="1"/>
  <c r="A1646" i="21" s="1"/>
  <c r="M1645" i="21"/>
  <c r="A1645" i="21" s="1" a="1"/>
  <c r="A1645" i="21" s="1"/>
  <c r="M1644" i="21"/>
  <c r="A1644" i="21" s="1" a="1"/>
  <c r="A1644" i="21" s="1"/>
  <c r="M1643" i="21"/>
  <c r="A1643" i="21" s="1" a="1"/>
  <c r="A1643" i="21" s="1"/>
  <c r="M1642" i="21"/>
  <c r="A1642" i="21" s="1" a="1"/>
  <c r="A1642" i="21" s="1"/>
  <c r="M1641" i="21"/>
  <c r="A1641" i="21" s="1" a="1"/>
  <c r="A1641" i="21" s="1"/>
  <c r="M1640" i="21"/>
  <c r="A1640" i="21" s="1" a="1"/>
  <c r="A1640" i="21" s="1"/>
  <c r="M1639" i="21"/>
  <c r="A1639" i="21" s="1" a="1"/>
  <c r="A1639" i="21" s="1"/>
  <c r="M1638" i="21"/>
  <c r="A1638" i="21" s="1" a="1"/>
  <c r="A1638" i="21" s="1"/>
  <c r="M1637" i="21"/>
  <c r="A1637" i="21" s="1" a="1"/>
  <c r="A1637" i="21" s="1"/>
  <c r="M1636" i="21"/>
  <c r="A1636" i="21" s="1" a="1"/>
  <c r="A1636" i="21" s="1"/>
  <c r="M1635" i="21"/>
  <c r="A1635" i="21" s="1" a="1"/>
  <c r="A1635" i="21" s="1"/>
  <c r="M1634" i="21"/>
  <c r="A1634" i="21" s="1" a="1"/>
  <c r="A1634" i="21" s="1"/>
  <c r="M1633" i="21"/>
  <c r="A1633" i="21" s="1" a="1"/>
  <c r="A1633" i="21" s="1"/>
  <c r="M1632" i="21"/>
  <c r="A1632" i="21" s="1" a="1"/>
  <c r="A1632" i="21" s="1"/>
  <c r="M1631" i="21"/>
  <c r="A1631" i="21" s="1" a="1"/>
  <c r="A1631" i="21" s="1"/>
  <c r="M1630" i="21"/>
  <c r="A1630" i="21" s="1" a="1"/>
  <c r="A1630" i="21" s="1"/>
  <c r="M1629" i="21"/>
  <c r="A1629" i="21" s="1" a="1"/>
  <c r="A1629" i="21" s="1"/>
  <c r="M1628" i="21"/>
  <c r="A1628" i="21" s="1" a="1"/>
  <c r="A1628" i="21" s="1"/>
  <c r="M1627" i="21"/>
  <c r="A1627" i="21" s="1" a="1"/>
  <c r="A1627" i="21" s="1"/>
  <c r="M1626" i="21"/>
  <c r="A1626" i="21" s="1" a="1"/>
  <c r="A1626" i="21" s="1"/>
  <c r="M1625" i="21"/>
  <c r="A1625" i="21" s="1" a="1"/>
  <c r="A1625" i="21" s="1"/>
  <c r="M1624" i="21"/>
  <c r="A1624" i="21" s="1" a="1"/>
  <c r="A1624" i="21" s="1"/>
  <c r="M1623" i="21"/>
  <c r="A1623" i="21" s="1" a="1"/>
  <c r="A1623" i="21" s="1"/>
  <c r="M1622" i="21"/>
  <c r="A1622" i="21" s="1" a="1"/>
  <c r="A1622" i="21" s="1"/>
  <c r="M1621" i="21"/>
  <c r="A1621" i="21" s="1" a="1"/>
  <c r="A1621" i="21" s="1"/>
  <c r="M1620" i="21"/>
  <c r="A1620" i="21" s="1" a="1"/>
  <c r="A1620" i="21" s="1"/>
  <c r="M1619" i="21"/>
  <c r="A1619" i="21" s="1" a="1"/>
  <c r="A1619" i="21" s="1"/>
  <c r="M1618" i="21"/>
  <c r="A1618" i="21" s="1" a="1"/>
  <c r="A1618" i="21" s="1"/>
  <c r="M1617" i="21"/>
  <c r="A1617" i="21" s="1" a="1"/>
  <c r="A1617" i="21" s="1"/>
  <c r="M1616" i="21"/>
  <c r="A1616" i="21" s="1" a="1"/>
  <c r="A1616" i="21" s="1"/>
  <c r="M1615" i="21"/>
  <c r="A1615" i="21" s="1" a="1"/>
  <c r="A1615" i="21" s="1"/>
  <c r="M1614" i="21"/>
  <c r="A1614" i="21" s="1" a="1"/>
  <c r="A1614" i="21" s="1"/>
  <c r="M1613" i="21"/>
  <c r="A1613" i="21" s="1" a="1"/>
  <c r="A1613" i="21" s="1"/>
  <c r="M1612" i="21"/>
  <c r="A1612" i="21" s="1" a="1"/>
  <c r="A1612" i="21" s="1"/>
  <c r="M1611" i="21"/>
  <c r="A1611" i="21" s="1" a="1"/>
  <c r="A1611" i="21" s="1"/>
  <c r="M1610" i="21"/>
  <c r="A1610" i="21" s="1" a="1"/>
  <c r="A1610" i="21" s="1"/>
  <c r="M1609" i="21"/>
  <c r="A1609" i="21" s="1" a="1"/>
  <c r="A1609" i="21" s="1"/>
  <c r="M1608" i="21"/>
  <c r="A1608" i="21" s="1" a="1"/>
  <c r="A1608" i="21" s="1"/>
  <c r="M1607" i="21"/>
  <c r="A1607" i="21" s="1" a="1"/>
  <c r="A1607" i="21" s="1"/>
  <c r="M1606" i="21"/>
  <c r="A1606" i="21" s="1" a="1"/>
  <c r="A1606" i="21" s="1"/>
  <c r="M1605" i="21"/>
  <c r="A1605" i="21" s="1" a="1"/>
  <c r="A1605" i="21" s="1"/>
  <c r="M1604" i="21"/>
  <c r="A1604" i="21" s="1" a="1"/>
  <c r="A1604" i="21" s="1"/>
  <c r="M1603" i="21"/>
  <c r="A1603" i="21" s="1" a="1"/>
  <c r="A1603" i="21" s="1"/>
  <c r="M1598" i="21"/>
  <c r="A1598" i="21" s="1" a="1"/>
  <c r="A1598" i="21" s="1"/>
  <c r="M1597" i="21"/>
  <c r="A1597" i="21" s="1" a="1"/>
  <c r="A1597" i="21" s="1"/>
  <c r="M1596" i="21"/>
  <c r="A1596" i="21" s="1" a="1"/>
  <c r="A1596" i="21" s="1"/>
  <c r="M1595" i="21"/>
  <c r="A1595" i="21" s="1" a="1"/>
  <c r="A1595" i="21" s="1"/>
  <c r="M1594" i="21"/>
  <c r="A1594" i="21" s="1" a="1"/>
  <c r="A1594" i="21" s="1"/>
  <c r="M1593" i="21"/>
  <c r="A1593" i="21" s="1" a="1"/>
  <c r="A1593" i="21" s="1"/>
  <c r="M1592" i="21"/>
  <c r="A1592" i="21" s="1" a="1"/>
  <c r="A1592" i="21" s="1"/>
  <c r="M1591" i="21"/>
  <c r="A1591" i="21" s="1" a="1"/>
  <c r="A1591" i="21" s="1"/>
  <c r="M1590" i="21"/>
  <c r="A1590" i="21" s="1" a="1"/>
  <c r="A1590" i="21" s="1"/>
  <c r="M1589" i="21"/>
  <c r="A1589" i="21" s="1" a="1"/>
  <c r="A1589" i="21" s="1"/>
  <c r="M1588" i="21"/>
  <c r="A1588" i="21" s="1" a="1"/>
  <c r="A1588" i="21" s="1"/>
  <c r="M1587" i="21"/>
  <c r="A1587" i="21" s="1" a="1"/>
  <c r="A1587" i="21" s="1"/>
  <c r="M1586" i="21"/>
  <c r="A1586" i="21" s="1" a="1"/>
  <c r="A1586" i="21" s="1"/>
  <c r="M1585" i="21"/>
  <c r="A1585" i="21" s="1" a="1"/>
  <c r="A1585" i="21" s="1"/>
  <c r="M1584" i="21"/>
  <c r="A1584" i="21" s="1" a="1"/>
  <c r="A1584" i="21" s="1"/>
  <c r="M1583" i="21"/>
  <c r="A1583" i="21" s="1" a="1"/>
  <c r="A1583" i="21" s="1"/>
  <c r="M1582" i="21"/>
  <c r="A1582" i="21" s="1" a="1"/>
  <c r="A1582" i="21" s="1"/>
  <c r="M1581" i="21"/>
  <c r="A1581" i="21" s="1" a="1"/>
  <c r="A1581" i="21" s="1"/>
  <c r="M1580" i="21"/>
  <c r="A1580" i="21" s="1" a="1"/>
  <c r="A1580" i="21" s="1"/>
  <c r="M1579" i="21"/>
  <c r="A1579" i="21" s="1" a="1"/>
  <c r="A1579" i="21" s="1"/>
  <c r="M1578" i="21"/>
  <c r="A1578" i="21" s="1" a="1"/>
  <c r="A1578" i="21" s="1"/>
  <c r="M1577" i="21"/>
  <c r="A1577" i="21" s="1" a="1"/>
  <c r="A1577" i="21" s="1"/>
  <c r="M1576" i="21"/>
  <c r="A1576" i="21" s="1" a="1"/>
  <c r="A1576" i="21" s="1"/>
  <c r="M1575" i="21"/>
  <c r="A1575" i="21" s="1" a="1"/>
  <c r="A1575" i="21" s="1"/>
  <c r="M1574" i="21"/>
  <c r="A1574" i="21" s="1" a="1"/>
  <c r="A1574" i="21" s="1"/>
  <c r="M1573" i="21"/>
  <c r="A1573" i="21" s="1" a="1"/>
  <c r="A1573" i="21" s="1"/>
  <c r="M1572" i="21"/>
  <c r="A1572" i="21" s="1" a="1"/>
  <c r="A1572" i="21" s="1"/>
  <c r="M1571" i="21"/>
  <c r="A1571" i="21" s="1" a="1"/>
  <c r="A1571" i="21" s="1"/>
  <c r="M1570" i="21"/>
  <c r="A1570" i="21" s="1" a="1"/>
  <c r="A1570" i="21" s="1"/>
  <c r="M1569" i="21"/>
  <c r="A1569" i="21" s="1" a="1"/>
  <c r="A1569" i="21" s="1"/>
  <c r="M1568" i="21"/>
  <c r="A1568" i="21" s="1" a="1"/>
  <c r="A1568" i="21" s="1"/>
  <c r="M1567" i="21"/>
  <c r="A1567" i="21" s="1" a="1"/>
  <c r="A1567" i="21" s="1"/>
  <c r="M1566" i="21"/>
  <c r="A1566" i="21" s="1" a="1"/>
  <c r="A1566" i="21" s="1"/>
  <c r="M1565" i="21"/>
  <c r="A1565" i="21" s="1" a="1"/>
  <c r="A1565" i="21" s="1"/>
  <c r="M1564" i="21"/>
  <c r="A1564" i="21" s="1" a="1"/>
  <c r="A1564" i="21" s="1"/>
  <c r="M1563" i="21"/>
  <c r="A1563" i="21" s="1" a="1"/>
  <c r="A1563" i="21" s="1"/>
  <c r="M1562" i="21"/>
  <c r="A1562" i="21" s="1" a="1"/>
  <c r="A1562" i="21" s="1"/>
  <c r="M1561" i="21"/>
  <c r="A1561" i="21" s="1" a="1"/>
  <c r="A1561" i="21" s="1"/>
  <c r="M1560" i="21"/>
  <c r="A1560" i="21" s="1" a="1"/>
  <c r="A1560" i="21" s="1"/>
  <c r="M1559" i="21"/>
  <c r="A1559" i="21" s="1" a="1"/>
  <c r="A1559" i="21" s="1"/>
  <c r="M1558" i="21"/>
  <c r="A1558" i="21" s="1" a="1"/>
  <c r="A1558" i="21" s="1"/>
  <c r="M1557" i="21"/>
  <c r="A1557" i="21" s="1" a="1"/>
  <c r="A1557" i="21" s="1"/>
  <c r="M1556" i="21"/>
  <c r="A1556" i="21" s="1" a="1"/>
  <c r="A1556" i="21" s="1"/>
  <c r="M1555" i="21"/>
  <c r="A1555" i="21" s="1" a="1"/>
  <c r="A1555" i="21" s="1"/>
  <c r="M1554" i="21"/>
  <c r="A1554" i="21" s="1" a="1"/>
  <c r="A1554" i="21" s="1"/>
  <c r="M1553" i="21"/>
  <c r="A1553" i="21" s="1" a="1"/>
  <c r="A1553" i="21" s="1"/>
  <c r="M1552" i="21"/>
  <c r="A1552" i="21" s="1" a="1"/>
  <c r="A1552" i="21" s="1"/>
  <c r="M1551" i="21"/>
  <c r="A1551" i="21" s="1" a="1"/>
  <c r="A1551" i="21" s="1"/>
  <c r="M1547" i="21"/>
  <c r="A1547" i="21" s="1" a="1"/>
  <c r="A1547" i="21" s="1"/>
  <c r="M1542" i="21"/>
  <c r="A1542" i="21" s="1" a="1"/>
  <c r="A1542" i="21" s="1"/>
  <c r="M1531" i="21"/>
  <c r="A1531" i="21" s="1" a="1"/>
  <c r="A1531" i="21" s="1"/>
  <c r="M1530" i="21"/>
  <c r="A1530" i="21" s="1" a="1"/>
  <c r="A1530" i="21" s="1"/>
  <c r="M1529" i="21"/>
  <c r="A1529" i="21" s="1" a="1"/>
  <c r="A1529" i="21" s="1"/>
  <c r="M1528" i="21"/>
  <c r="A1528" i="21" s="1" a="1"/>
  <c r="A1528" i="21" s="1"/>
  <c r="M1527" i="21"/>
  <c r="A1527" i="21" s="1" a="1"/>
  <c r="A1527" i="21" s="1"/>
  <c r="M1526" i="21"/>
  <c r="A1526" i="21" s="1" a="1"/>
  <c r="A1526" i="21" s="1"/>
  <c r="M1525" i="21"/>
  <c r="A1525" i="21" s="1" a="1"/>
  <c r="A1525" i="21" s="1"/>
  <c r="M1524" i="21"/>
  <c r="A1524" i="21" s="1" a="1"/>
  <c r="A1524" i="21" s="1"/>
  <c r="M1523" i="21"/>
  <c r="A1523" i="21" s="1" a="1"/>
  <c r="A1523" i="21" s="1"/>
  <c r="M1518" i="21"/>
  <c r="A1518" i="21" s="1" a="1"/>
  <c r="A1518" i="21" s="1"/>
  <c r="M1517" i="21"/>
  <c r="A1517" i="21" s="1" a="1"/>
  <c r="A1517" i="21" s="1"/>
  <c r="M1516" i="21"/>
  <c r="A1516" i="21" s="1" a="1"/>
  <c r="A1516" i="21" s="1"/>
  <c r="M1515" i="21"/>
  <c r="A1515" i="21" s="1" a="1"/>
  <c r="A1515" i="21" s="1"/>
  <c r="M1514" i="21"/>
  <c r="A1514" i="21" s="1" a="1"/>
  <c r="A1514" i="21" s="1"/>
  <c r="M1513" i="21"/>
  <c r="A1513" i="21" s="1" a="1"/>
  <c r="A1513" i="21" s="1"/>
  <c r="M1512" i="21"/>
  <c r="A1512" i="21" s="1" a="1"/>
  <c r="A1512" i="21" s="1"/>
  <c r="M1511" i="21"/>
  <c r="A1511" i="21" s="1" a="1"/>
  <c r="A1511" i="21" s="1"/>
  <c r="M1510" i="21"/>
  <c r="A1510" i="21" s="1" a="1"/>
  <c r="A1510" i="21" s="1"/>
  <c r="M1503" i="21"/>
  <c r="A1503" i="21" s="1" a="1"/>
  <c r="A1503" i="21" s="1"/>
  <c r="M1502" i="21"/>
  <c r="A1502" i="21" s="1" a="1"/>
  <c r="A1502" i="21" s="1"/>
  <c r="M1501" i="21"/>
  <c r="A1501" i="21" s="1" a="1"/>
  <c r="A1501" i="21" s="1"/>
  <c r="M1500" i="21"/>
  <c r="A1500" i="21" s="1" a="1"/>
  <c r="A1500" i="21" s="1"/>
  <c r="M1499" i="21"/>
  <c r="A1499" i="21" s="1" a="1"/>
  <c r="A1499" i="21" s="1"/>
  <c r="M1498" i="21"/>
  <c r="A1498" i="21" s="1" a="1"/>
  <c r="A1498" i="21" s="1"/>
  <c r="M1497" i="21"/>
  <c r="A1497" i="21" s="1" a="1"/>
  <c r="A1497" i="21" s="1"/>
  <c r="M1496" i="21"/>
  <c r="A1496" i="21" s="1" a="1"/>
  <c r="A1496" i="21" s="1"/>
  <c r="M1491" i="21"/>
  <c r="A1491" i="21" s="1" a="1"/>
  <c r="A1491" i="21" s="1"/>
  <c r="M1490" i="21"/>
  <c r="A1490" i="21" s="1" a="1"/>
  <c r="A1490" i="21" s="1"/>
  <c r="M1489" i="21"/>
  <c r="A1489" i="21" s="1" a="1"/>
  <c r="A1489" i="21" s="1"/>
  <c r="M1488" i="21"/>
  <c r="A1488" i="21" s="1" a="1"/>
  <c r="A1488" i="21" s="1"/>
  <c r="M1487" i="21"/>
  <c r="A1487" i="21" s="1" a="1"/>
  <c r="A1487" i="21" s="1"/>
  <c r="M1486" i="21"/>
  <c r="A1486" i="21" s="1" a="1"/>
  <c r="A1486" i="21" s="1"/>
  <c r="M1485" i="21"/>
  <c r="A1485" i="21" s="1" a="1"/>
  <c r="A1485" i="21" s="1"/>
  <c r="M1484" i="21"/>
  <c r="A1484" i="21" s="1" a="1"/>
  <c r="A1484" i="21" s="1"/>
  <c r="M1483" i="21"/>
  <c r="A1483" i="21" s="1" a="1"/>
  <c r="A1483" i="21" s="1"/>
  <c r="M1482" i="21"/>
  <c r="A1482" i="21" s="1" a="1"/>
  <c r="A1482" i="21" s="1"/>
  <c r="M1481" i="21"/>
  <c r="A1481" i="21" s="1" a="1"/>
  <c r="A1481" i="21" s="1"/>
  <c r="M1480" i="21"/>
  <c r="A1480" i="21" s="1" a="1"/>
  <c r="A1480" i="21" s="1"/>
  <c r="M1479" i="21"/>
  <c r="A1479" i="21" s="1" a="1"/>
  <c r="A1479" i="21" s="1"/>
  <c r="M1478" i="21"/>
  <c r="A1478" i="21" s="1" a="1"/>
  <c r="A1478" i="21" s="1"/>
  <c r="M1477" i="21"/>
  <c r="A1477" i="21" s="1" a="1"/>
  <c r="A1477" i="21" s="1"/>
  <c r="M1476" i="21"/>
  <c r="A1476" i="21" s="1" a="1"/>
  <c r="A1476" i="21" s="1"/>
  <c r="M1475" i="21"/>
  <c r="A1475" i="21" s="1" a="1"/>
  <c r="A1475" i="21" s="1"/>
  <c r="M1474" i="21"/>
  <c r="A1474" i="21" s="1" a="1"/>
  <c r="A1474" i="21" s="1"/>
  <c r="M1473" i="21"/>
  <c r="A1473" i="21" s="1" a="1"/>
  <c r="A1473" i="21" s="1"/>
  <c r="M1472" i="21"/>
  <c r="A1472" i="21" s="1" a="1"/>
  <c r="A1472" i="21" s="1"/>
  <c r="M1471" i="21"/>
  <c r="A1471" i="21" s="1" a="1"/>
  <c r="A1471" i="21" s="1"/>
  <c r="M1470" i="21"/>
  <c r="A1470" i="21" s="1" a="1"/>
  <c r="A1470" i="21" s="1"/>
  <c r="M1469" i="21"/>
  <c r="A1469" i="21" s="1" a="1"/>
  <c r="A1469" i="21" s="1"/>
  <c r="M1468" i="21"/>
  <c r="A1468" i="21" s="1" a="1"/>
  <c r="A1468" i="21" s="1"/>
  <c r="M1467" i="21"/>
  <c r="A1467" i="21" s="1" a="1"/>
  <c r="A1467" i="21" s="1"/>
  <c r="M1466" i="21"/>
  <c r="A1466" i="21" s="1" a="1"/>
  <c r="A1466" i="21" s="1"/>
  <c r="M1465" i="21"/>
  <c r="A1465" i="21" s="1" a="1"/>
  <c r="A1465" i="21" s="1"/>
  <c r="M1464" i="21"/>
  <c r="A1464" i="21" s="1" a="1"/>
  <c r="A1464" i="21" s="1"/>
  <c r="M1463" i="21"/>
  <c r="A1463" i="21" s="1" a="1"/>
  <c r="A1463" i="21" s="1"/>
  <c r="M1462" i="21"/>
  <c r="A1462" i="21" s="1" a="1"/>
  <c r="A1462" i="21" s="1"/>
  <c r="M1461" i="21"/>
  <c r="A1461" i="21" s="1" a="1"/>
  <c r="A1461" i="21" s="1"/>
  <c r="M1460" i="21"/>
  <c r="A1460" i="21" s="1" a="1"/>
  <c r="A1460" i="21" s="1"/>
  <c r="M1459" i="21"/>
  <c r="A1459" i="21" s="1" a="1"/>
  <c r="A1459" i="21" s="1"/>
  <c r="M1458" i="21"/>
  <c r="A1458" i="21" s="1" a="1"/>
  <c r="A1458" i="21" s="1"/>
  <c r="M1457" i="21"/>
  <c r="A1457" i="21" s="1" a="1"/>
  <c r="A1457" i="21" s="1"/>
  <c r="M1456" i="21"/>
  <c r="A1456" i="21" s="1" a="1"/>
  <c r="A1456" i="21" s="1"/>
  <c r="M1455" i="21"/>
  <c r="A1455" i="21" s="1" a="1"/>
  <c r="A1455" i="21" s="1"/>
  <c r="M1454" i="21"/>
  <c r="A1454" i="21" s="1" a="1"/>
  <c r="A1454" i="21" s="1"/>
  <c r="M1453" i="21"/>
  <c r="A1453" i="21" s="1" a="1"/>
  <c r="A1453" i="21" s="1"/>
  <c r="M1452" i="21"/>
  <c r="A1452" i="21" s="1" a="1"/>
  <c r="A1452" i="21" s="1"/>
  <c r="M1451" i="21"/>
  <c r="A1451" i="21" s="1" a="1"/>
  <c r="A1451" i="21" s="1"/>
  <c r="M1450" i="21"/>
  <c r="A1450" i="21" s="1" a="1"/>
  <c r="A1450" i="21" s="1"/>
  <c r="M1449" i="21"/>
  <c r="A1449" i="21" s="1" a="1"/>
  <c r="A1449" i="21" s="1"/>
  <c r="M1448" i="21"/>
  <c r="A1448" i="21" s="1" a="1"/>
  <c r="A1448" i="21" s="1"/>
  <c r="M1447" i="21"/>
  <c r="A1447" i="21" s="1" a="1"/>
  <c r="A1447" i="21" s="1"/>
  <c r="M1446" i="21"/>
  <c r="A1446" i="21" s="1" a="1"/>
  <c r="A1446" i="21" s="1"/>
  <c r="M1445" i="21"/>
  <c r="A1445" i="21" s="1" a="1"/>
  <c r="A1445" i="21" s="1"/>
  <c r="M1444" i="21"/>
  <c r="A1444" i="21" s="1" a="1"/>
  <c r="A1444" i="21" s="1"/>
  <c r="M1443" i="21"/>
  <c r="A1443" i="21" s="1" a="1"/>
  <c r="A1443" i="21" s="1"/>
  <c r="M1442" i="21"/>
  <c r="A1442" i="21" s="1" a="1"/>
  <c r="A1442" i="21" s="1"/>
  <c r="M1441" i="21"/>
  <c r="A1441" i="21" s="1" a="1"/>
  <c r="A1441" i="21" s="1"/>
  <c r="M1440" i="21"/>
  <c r="A1440" i="21" s="1" a="1"/>
  <c r="A1440" i="21" s="1"/>
  <c r="M1439" i="21"/>
  <c r="A1439" i="21" s="1" a="1"/>
  <c r="A1439" i="21" s="1"/>
  <c r="M1438" i="21"/>
  <c r="A1438" i="21" s="1" a="1"/>
  <c r="A1438" i="21" s="1"/>
  <c r="M1437" i="21"/>
  <c r="A1437" i="21" s="1" a="1"/>
  <c r="A1437" i="21" s="1"/>
  <c r="M1436" i="21"/>
  <c r="A1436" i="21" s="1" a="1"/>
  <c r="A1436" i="21" s="1"/>
  <c r="M1435" i="21"/>
  <c r="A1435" i="21" s="1" a="1"/>
  <c r="A1435" i="21" s="1"/>
  <c r="M1434" i="21"/>
  <c r="A1434" i="21" s="1" a="1"/>
  <c r="A1434" i="21" s="1"/>
  <c r="M1433" i="21"/>
  <c r="A1433" i="21" s="1" a="1"/>
  <c r="A1433" i="21" s="1"/>
  <c r="M1432" i="21"/>
  <c r="A1432" i="21" s="1" a="1"/>
  <c r="A1432" i="21" s="1"/>
  <c r="M1431" i="21"/>
  <c r="A1431" i="21" s="1" a="1"/>
  <c r="A1431" i="21" s="1"/>
  <c r="M1430" i="21"/>
  <c r="A1430" i="21" s="1" a="1"/>
  <c r="A1430" i="21" s="1"/>
  <c r="M1429" i="21"/>
  <c r="A1429" i="21" s="1" a="1"/>
  <c r="A1429" i="21" s="1"/>
  <c r="M1428" i="21"/>
  <c r="A1428" i="21" s="1" a="1"/>
  <c r="A1428" i="21" s="1"/>
  <c r="M1427" i="21"/>
  <c r="A1427" i="21" s="1" a="1"/>
  <c r="A1427" i="21" s="1"/>
  <c r="M1426" i="21"/>
  <c r="A1426" i="21" s="1" a="1"/>
  <c r="A1426" i="21" s="1"/>
  <c r="M1425" i="21"/>
  <c r="A1425" i="21" s="1" a="1"/>
  <c r="A1425" i="21" s="1"/>
  <c r="M1424" i="21"/>
  <c r="A1424" i="21" s="1" a="1"/>
  <c r="A1424" i="21" s="1"/>
  <c r="M1423" i="21"/>
  <c r="A1423" i="21" s="1" a="1"/>
  <c r="A1423" i="21" s="1"/>
  <c r="M1422" i="21"/>
  <c r="A1422" i="21" s="1" a="1"/>
  <c r="A1422" i="21" s="1"/>
  <c r="M1421" i="21"/>
  <c r="A1421" i="21" s="1" a="1"/>
  <c r="A1421" i="21" s="1"/>
  <c r="M1420" i="21"/>
  <c r="A1420" i="21" s="1" a="1"/>
  <c r="A1420" i="21" s="1"/>
  <c r="M1419" i="21"/>
  <c r="A1419" i="21" s="1" a="1"/>
  <c r="A1419" i="21" s="1"/>
  <c r="M1418" i="21"/>
  <c r="A1418" i="21" s="1" a="1"/>
  <c r="A1418" i="21" s="1"/>
  <c r="M1417" i="21"/>
  <c r="A1417" i="21" s="1" a="1"/>
  <c r="A1417" i="21" s="1"/>
  <c r="M1416" i="21"/>
  <c r="A1416" i="21" s="1" a="1"/>
  <c r="A1416" i="21" s="1"/>
  <c r="M1415" i="21"/>
  <c r="A1415" i="21" s="1" a="1"/>
  <c r="A1415" i="21" s="1"/>
  <c r="M1414" i="21"/>
  <c r="A1414" i="21" s="1" a="1"/>
  <c r="A1414" i="21" s="1"/>
  <c r="M1413" i="21"/>
  <c r="A1413" i="21" s="1" a="1"/>
  <c r="A1413" i="21" s="1"/>
  <c r="M1412" i="21"/>
  <c r="A1412" i="21" s="1" a="1"/>
  <c r="A1412" i="21" s="1"/>
  <c r="M1411" i="21"/>
  <c r="A1411" i="21" s="1" a="1"/>
  <c r="A1411" i="21" s="1"/>
  <c r="M1410" i="21"/>
  <c r="A1410" i="21" s="1" a="1"/>
  <c r="A1410" i="21" s="1"/>
  <c r="M1409" i="21"/>
  <c r="A1409" i="21" s="1" a="1"/>
  <c r="A1409" i="21" s="1"/>
  <c r="M1408" i="21"/>
  <c r="A1408" i="21" s="1" a="1"/>
  <c r="A1408" i="21" s="1"/>
  <c r="M1407" i="21"/>
  <c r="A1407" i="21" s="1" a="1"/>
  <c r="A1407" i="21" s="1"/>
  <c r="M1406" i="21"/>
  <c r="A1406" i="21" s="1" a="1"/>
  <c r="A1406" i="21" s="1"/>
  <c r="M1405" i="21"/>
  <c r="A1405" i="21" s="1" a="1"/>
  <c r="A1405" i="21" s="1"/>
  <c r="M1404" i="21"/>
  <c r="A1404" i="21" s="1" a="1"/>
  <c r="A1404" i="21" s="1"/>
  <c r="M1403" i="21"/>
  <c r="A1403" i="21" s="1" a="1"/>
  <c r="A1403" i="21" s="1"/>
  <c r="M1402" i="21"/>
  <c r="A1402" i="21" s="1" a="1"/>
  <c r="A1402" i="21" s="1"/>
  <c r="M1401" i="21"/>
  <c r="A1401" i="21" s="1" a="1"/>
  <c r="A1401" i="21" s="1"/>
  <c r="M1400" i="21"/>
  <c r="A1400" i="21" s="1" a="1"/>
  <c r="A1400" i="21" s="1"/>
  <c r="M1399" i="21"/>
  <c r="A1399" i="21" s="1" a="1"/>
  <c r="A1399" i="21" s="1"/>
  <c r="M1398" i="21"/>
  <c r="A1398" i="21" s="1" a="1"/>
  <c r="A1398" i="21" s="1"/>
  <c r="M1397" i="21"/>
  <c r="A1397" i="21" s="1" a="1"/>
  <c r="A1397" i="21" s="1"/>
  <c r="M1396" i="21"/>
  <c r="A1396" i="21" s="1" a="1"/>
  <c r="A1396" i="21" s="1"/>
  <c r="M1395" i="21"/>
  <c r="A1395" i="21" s="1" a="1"/>
  <c r="A1395" i="21" s="1"/>
  <c r="M1394" i="21"/>
  <c r="A1394" i="21" s="1" a="1"/>
  <c r="A1394" i="21" s="1"/>
  <c r="M1393" i="21"/>
  <c r="A1393" i="21" s="1" a="1"/>
  <c r="A1393" i="21" s="1"/>
  <c r="M1392" i="21"/>
  <c r="A1392" i="21" s="1" a="1"/>
  <c r="A1392" i="21" s="1"/>
  <c r="M1391" i="21"/>
  <c r="A1391" i="21" s="1" a="1"/>
  <c r="A1391" i="21" s="1"/>
  <c r="M1390" i="21"/>
  <c r="A1390" i="21" s="1" a="1"/>
  <c r="A1390" i="21" s="1"/>
  <c r="M1389" i="21"/>
  <c r="A1389" i="21" s="1" a="1"/>
  <c r="A1389" i="21" s="1"/>
  <c r="M1388" i="21"/>
  <c r="A1388" i="21" s="1" a="1"/>
  <c r="A1388" i="21" s="1"/>
  <c r="M1387" i="21"/>
  <c r="A1387" i="21" s="1" a="1"/>
  <c r="A1387" i="21" s="1"/>
  <c r="M1386" i="21"/>
  <c r="A1386" i="21" s="1" a="1"/>
  <c r="A1386" i="21" s="1"/>
  <c r="M1385" i="21"/>
  <c r="A1385" i="21" s="1" a="1"/>
  <c r="A1385" i="21" s="1"/>
  <c r="M1384" i="21"/>
  <c r="A1384" i="21" s="1" a="1"/>
  <c r="A1384" i="21" s="1"/>
  <c r="M1383" i="21"/>
  <c r="A1383" i="21" s="1" a="1"/>
  <c r="A1383" i="21" s="1"/>
  <c r="M1382" i="21"/>
  <c r="A1382" i="21" s="1" a="1"/>
  <c r="A1382" i="21" s="1"/>
  <c r="M1381" i="21"/>
  <c r="A1381" i="21" s="1" a="1"/>
  <c r="A1381" i="21" s="1"/>
  <c r="M1380" i="21"/>
  <c r="A1380" i="21" s="1" a="1"/>
  <c r="A1380" i="21" s="1"/>
  <c r="M1379" i="21"/>
  <c r="A1379" i="21" s="1" a="1"/>
  <c r="A1379" i="21" s="1"/>
  <c r="M1378" i="21"/>
  <c r="A1378" i="21" s="1" a="1"/>
  <c r="A1378" i="21" s="1"/>
  <c r="M1377" i="21"/>
  <c r="A1377" i="21" s="1" a="1"/>
  <c r="A1377" i="21" s="1"/>
  <c r="M1376" i="21"/>
  <c r="A1376" i="21" s="1" a="1"/>
  <c r="A1376" i="21" s="1"/>
  <c r="M1375" i="21"/>
  <c r="A1375" i="21" s="1" a="1"/>
  <c r="A1375" i="21" s="1"/>
  <c r="M1374" i="21"/>
  <c r="A1374" i="21" s="1" a="1"/>
  <c r="A1374" i="21" s="1"/>
  <c r="M1373" i="21"/>
  <c r="A1373" i="21" s="1" a="1"/>
  <c r="A1373" i="21" s="1"/>
  <c r="M1372" i="21"/>
  <c r="A1372" i="21" s="1" a="1"/>
  <c r="A1372" i="21" s="1"/>
  <c r="M1371" i="21"/>
  <c r="A1371" i="21" s="1" a="1"/>
  <c r="A1371" i="21" s="1"/>
  <c r="M1370" i="21"/>
  <c r="A1370" i="21" s="1" a="1"/>
  <c r="A1370" i="21" s="1"/>
  <c r="M1369" i="21"/>
  <c r="A1369" i="21" s="1" a="1"/>
  <c r="A1369" i="21" s="1"/>
  <c r="M1368" i="21"/>
  <c r="A1368" i="21" s="1" a="1"/>
  <c r="A1368" i="21" s="1"/>
  <c r="M1367" i="21"/>
  <c r="A1367" i="21" s="1" a="1"/>
  <c r="A1367" i="21" s="1"/>
  <c r="M1366" i="21"/>
  <c r="A1366" i="21" s="1" a="1"/>
  <c r="A1366" i="21" s="1"/>
  <c r="M1365" i="21"/>
  <c r="A1365" i="21" s="1" a="1"/>
  <c r="A1365" i="21" s="1"/>
  <c r="M1364" i="21"/>
  <c r="A1364" i="21" s="1" a="1"/>
  <c r="A1364" i="21" s="1"/>
  <c r="M1363" i="21"/>
  <c r="A1363" i="21" s="1" a="1"/>
  <c r="A1363" i="21" s="1"/>
  <c r="M1362" i="21"/>
  <c r="A1362" i="21" s="1" a="1"/>
  <c r="A1362" i="21" s="1"/>
  <c r="M1361" i="21"/>
  <c r="A1361" i="21" s="1" a="1"/>
  <c r="A1361" i="21" s="1"/>
  <c r="M1360" i="21"/>
  <c r="A1360" i="21" s="1" a="1"/>
  <c r="A1360" i="21" s="1"/>
  <c r="M1359" i="21"/>
  <c r="A1359" i="21" s="1" a="1"/>
  <c r="A1359" i="21" s="1"/>
  <c r="M1358" i="21"/>
  <c r="A1358" i="21" s="1" a="1"/>
  <c r="A1358" i="21" s="1"/>
  <c r="M1357" i="21"/>
  <c r="A1357" i="21" s="1" a="1"/>
  <c r="A1357" i="21" s="1"/>
  <c r="M1356" i="21"/>
  <c r="A1356" i="21" s="1" a="1"/>
  <c r="A1356" i="21" s="1"/>
  <c r="M1355" i="21"/>
  <c r="A1355" i="21" s="1" a="1"/>
  <c r="A1355" i="21" s="1"/>
  <c r="M1354" i="21"/>
  <c r="A1354" i="21" s="1" a="1"/>
  <c r="A1354" i="21" s="1"/>
  <c r="M1353" i="21"/>
  <c r="A1353" i="21" s="1" a="1"/>
  <c r="A1353" i="21" s="1"/>
  <c r="M1352" i="21"/>
  <c r="A1352" i="21" s="1" a="1"/>
  <c r="A1352" i="21" s="1"/>
  <c r="M1351" i="21"/>
  <c r="A1351" i="21" s="1" a="1"/>
  <c r="A1351" i="21" s="1"/>
  <c r="M1350" i="21"/>
  <c r="A1350" i="21" s="1" a="1"/>
  <c r="A1350" i="21" s="1"/>
  <c r="M1349" i="21"/>
  <c r="A1349" i="21" s="1" a="1"/>
  <c r="A1349" i="21" s="1"/>
  <c r="M1348" i="21"/>
  <c r="A1348" i="21" s="1" a="1"/>
  <c r="A1348" i="21" s="1"/>
  <c r="M1347" i="21"/>
  <c r="A1347" i="21" s="1" a="1"/>
  <c r="A1347" i="21" s="1"/>
  <c r="M1346" i="21"/>
  <c r="A1346" i="21" s="1" a="1"/>
  <c r="A1346" i="21" s="1"/>
  <c r="M1345" i="21"/>
  <c r="A1345" i="21" s="1" a="1"/>
  <c r="A1345" i="21" s="1"/>
  <c r="M1344" i="21"/>
  <c r="A1344" i="21" s="1" a="1"/>
  <c r="A1344" i="21" s="1"/>
  <c r="M1343" i="21"/>
  <c r="A1343" i="21" s="1" a="1"/>
  <c r="A1343" i="21" s="1"/>
  <c r="M1342" i="21"/>
  <c r="A1342" i="21" s="1" a="1"/>
  <c r="A1342" i="21" s="1"/>
  <c r="M1341" i="21"/>
  <c r="A1341" i="21" s="1" a="1"/>
  <c r="A1341" i="21" s="1"/>
  <c r="M1340" i="21"/>
  <c r="A1340" i="21" s="1" a="1"/>
  <c r="A1340" i="21" s="1"/>
  <c r="M1339" i="21"/>
  <c r="A1339" i="21" s="1" a="1"/>
  <c r="A1339" i="21" s="1"/>
  <c r="M1338" i="21"/>
  <c r="A1338" i="21" s="1" a="1"/>
  <c r="A1338" i="21" s="1"/>
  <c r="M1337" i="21"/>
  <c r="A1337" i="21" s="1" a="1"/>
  <c r="A1337" i="21" s="1"/>
  <c r="M1336" i="21"/>
  <c r="A1336" i="21" s="1" a="1"/>
  <c r="A1336" i="21" s="1"/>
  <c r="M1335" i="21"/>
  <c r="A1335" i="21" s="1" a="1"/>
  <c r="A1335" i="21" s="1"/>
  <c r="M1334" i="21"/>
  <c r="A1334" i="21" s="1" a="1"/>
  <c r="A1334" i="21" s="1"/>
  <c r="M1333" i="21"/>
  <c r="A1333" i="21" s="1" a="1"/>
  <c r="A1333" i="21" s="1"/>
  <c r="M1332" i="21"/>
  <c r="A1332" i="21" s="1" a="1"/>
  <c r="A1332" i="21" s="1"/>
  <c r="M1331" i="21"/>
  <c r="A1331" i="21" s="1" a="1"/>
  <c r="A1331" i="21" s="1"/>
  <c r="M1330" i="21"/>
  <c r="A1330" i="21" s="1" a="1"/>
  <c r="A1330" i="21" s="1"/>
  <c r="M1329" i="21"/>
  <c r="A1329" i="21" s="1" a="1"/>
  <c r="A1329" i="21" s="1"/>
  <c r="M1328" i="21"/>
  <c r="A1328" i="21" s="1" a="1"/>
  <c r="A1328" i="21" s="1"/>
  <c r="M1327" i="21"/>
  <c r="A1327" i="21" s="1" a="1"/>
  <c r="A1327" i="21" s="1"/>
  <c r="M1326" i="21"/>
  <c r="A1326" i="21" s="1" a="1"/>
  <c r="A1326" i="21" s="1"/>
  <c r="M1325" i="21"/>
  <c r="A1325" i="21" s="1" a="1"/>
  <c r="A1325" i="21" s="1"/>
  <c r="M1324" i="21"/>
  <c r="A1324" i="21" s="1" a="1"/>
  <c r="A1324" i="21" s="1"/>
  <c r="M1323" i="21"/>
  <c r="A1323" i="21" s="1" a="1"/>
  <c r="A1323" i="21" s="1"/>
  <c r="M1322" i="21"/>
  <c r="A1322" i="21" s="1" a="1"/>
  <c r="A1322" i="21" s="1"/>
  <c r="M1321" i="21"/>
  <c r="A1321" i="21" s="1" a="1"/>
  <c r="A1321" i="21" s="1"/>
  <c r="M1320" i="21"/>
  <c r="A1320" i="21" s="1" a="1"/>
  <c r="A1320" i="21" s="1"/>
  <c r="M1319" i="21"/>
  <c r="A1319" i="21" s="1" a="1"/>
  <c r="A1319" i="21" s="1"/>
  <c r="M1318" i="21"/>
  <c r="A1318" i="21" s="1" a="1"/>
  <c r="A1318" i="21" s="1"/>
  <c r="M1317" i="21"/>
  <c r="A1317" i="21" s="1" a="1"/>
  <c r="A1317" i="21" s="1"/>
  <c r="M1316" i="21"/>
  <c r="A1316" i="21" s="1" a="1"/>
  <c r="A1316" i="21" s="1"/>
  <c r="M1315" i="21"/>
  <c r="A1315" i="21" s="1" a="1"/>
  <c r="A1315" i="21" s="1"/>
  <c r="M1314" i="21"/>
  <c r="A1314" i="21" s="1" a="1"/>
  <c r="A1314" i="21" s="1"/>
  <c r="M1313" i="21"/>
  <c r="A1313" i="21" s="1" a="1"/>
  <c r="A1313" i="21" s="1"/>
  <c r="M1312" i="21"/>
  <c r="A1312" i="21" s="1" a="1"/>
  <c r="A1312" i="21" s="1"/>
  <c r="M1311" i="21"/>
  <c r="A1311" i="21" s="1" a="1"/>
  <c r="A1311" i="21" s="1"/>
  <c r="M1310" i="21"/>
  <c r="A1310" i="21" s="1" a="1"/>
  <c r="A1310" i="21" s="1"/>
  <c r="M1309" i="21"/>
  <c r="A1309" i="21" s="1" a="1"/>
  <c r="A1309" i="21" s="1"/>
  <c r="M1308" i="21"/>
  <c r="A1308" i="21" s="1" a="1"/>
  <c r="A1308" i="21" s="1"/>
  <c r="M1307" i="21"/>
  <c r="A1307" i="21" s="1" a="1"/>
  <c r="A1307" i="21" s="1"/>
  <c r="M1306" i="21"/>
  <c r="A1306" i="21" s="1" a="1"/>
  <c r="A1306" i="21" s="1"/>
  <c r="M1305" i="21"/>
  <c r="A1305" i="21" s="1" a="1"/>
  <c r="A1305" i="21" s="1"/>
  <c r="M1304" i="21"/>
  <c r="A1304" i="21" s="1" a="1"/>
  <c r="A1304" i="21" s="1"/>
  <c r="M1303" i="21"/>
  <c r="A1303" i="21" s="1" a="1"/>
  <c r="A1303" i="21" s="1"/>
  <c r="M1302" i="21"/>
  <c r="A1302" i="21" s="1" a="1"/>
  <c r="A1302" i="21" s="1"/>
  <c r="M1301" i="21"/>
  <c r="A1301" i="21" s="1" a="1"/>
  <c r="A1301" i="21" s="1"/>
  <c r="M1300" i="21"/>
  <c r="A1300" i="21" s="1" a="1"/>
  <c r="A1300" i="21" s="1"/>
  <c r="M1299" i="21"/>
  <c r="A1299" i="21" s="1" a="1"/>
  <c r="A1299" i="21" s="1"/>
  <c r="M1298" i="21"/>
  <c r="A1298" i="21" s="1" a="1"/>
  <c r="A1298" i="21" s="1"/>
  <c r="M1297" i="21"/>
  <c r="A1297" i="21" s="1" a="1"/>
  <c r="A1297" i="21" s="1"/>
  <c r="M1296" i="21"/>
  <c r="A1296" i="21" s="1" a="1"/>
  <c r="A1296" i="21" s="1"/>
  <c r="M1295" i="21"/>
  <c r="A1295" i="21" s="1" a="1"/>
  <c r="A1295" i="21" s="1"/>
  <c r="M1294" i="21"/>
  <c r="A1294" i="21" s="1" a="1"/>
  <c r="A1294" i="21" s="1"/>
  <c r="M1293" i="21"/>
  <c r="A1293" i="21" s="1" a="1"/>
  <c r="A1293" i="21" s="1"/>
  <c r="M1292" i="21"/>
  <c r="A1292" i="21" s="1" a="1"/>
  <c r="A1292" i="21" s="1"/>
  <c r="M1291" i="21"/>
  <c r="A1291" i="21" s="1" a="1"/>
  <c r="A1291" i="21" s="1"/>
  <c r="M1290" i="21"/>
  <c r="A1290" i="21" s="1" a="1"/>
  <c r="A1290" i="21" s="1"/>
  <c r="M1289" i="21"/>
  <c r="A1289" i="21" s="1" a="1"/>
  <c r="A1289" i="21" s="1"/>
  <c r="M1288" i="21"/>
  <c r="A1288" i="21" s="1" a="1"/>
  <c r="A1288" i="21" s="1"/>
  <c r="M1287" i="21"/>
  <c r="A1287" i="21" s="1" a="1"/>
  <c r="A1287" i="21" s="1"/>
  <c r="M1286" i="21"/>
  <c r="A1286" i="21" s="1" a="1"/>
  <c r="A1286" i="21" s="1"/>
  <c r="M1285" i="21"/>
  <c r="A1285" i="21" s="1" a="1"/>
  <c r="A1285" i="21" s="1"/>
  <c r="M1284" i="21"/>
  <c r="A1284" i="21" s="1" a="1"/>
  <c r="A1284" i="21" s="1"/>
  <c r="M1283" i="21"/>
  <c r="A1283" i="21" s="1" a="1"/>
  <c r="A1283" i="21" s="1"/>
  <c r="M1282" i="21"/>
  <c r="A1282" i="21" s="1" a="1"/>
  <c r="A1282" i="21" s="1"/>
  <c r="M1281" i="21"/>
  <c r="A1281" i="21" s="1" a="1"/>
  <c r="A1281" i="21" s="1"/>
  <c r="M1280" i="21"/>
  <c r="A1280" i="21" s="1" a="1"/>
  <c r="A1280" i="21" s="1"/>
  <c r="M1279" i="21"/>
  <c r="A1279" i="21" s="1" a="1"/>
  <c r="A1279" i="21" s="1"/>
  <c r="M1278" i="21"/>
  <c r="A1278" i="21" s="1" a="1"/>
  <c r="A1278" i="21" s="1"/>
  <c r="M1277" i="21"/>
  <c r="A1277" i="21" s="1" a="1"/>
  <c r="A1277" i="21" s="1"/>
  <c r="M1276" i="21"/>
  <c r="A1276" i="21" s="1" a="1"/>
  <c r="A1276" i="21" s="1"/>
  <c r="M1275" i="21"/>
  <c r="A1275" i="21" s="1" a="1"/>
  <c r="A1275" i="21" s="1"/>
  <c r="M1274" i="21"/>
  <c r="A1274" i="21" s="1" a="1"/>
  <c r="A1274" i="21" s="1"/>
  <c r="M1273" i="21"/>
  <c r="A1273" i="21" s="1" a="1"/>
  <c r="A1273" i="21" s="1"/>
  <c r="M1272" i="21"/>
  <c r="A1272" i="21" s="1" a="1"/>
  <c r="A1272" i="21" s="1"/>
  <c r="M1271" i="21"/>
  <c r="A1271" i="21" s="1" a="1"/>
  <c r="A1271" i="21" s="1"/>
  <c r="M1270" i="21"/>
  <c r="A1270" i="21" s="1" a="1"/>
  <c r="A1270" i="21" s="1"/>
  <c r="M1269" i="21"/>
  <c r="A1269" i="21" s="1" a="1"/>
  <c r="A1269" i="21" s="1"/>
  <c r="M1268" i="21"/>
  <c r="A1268" i="21" s="1" a="1"/>
  <c r="A1268" i="21" s="1"/>
  <c r="M1267" i="21"/>
  <c r="A1267" i="21" s="1" a="1"/>
  <c r="A1267" i="21" s="1"/>
  <c r="M1266" i="21"/>
  <c r="A1266" i="21" s="1" a="1"/>
  <c r="A1266" i="21" s="1"/>
  <c r="M1265" i="21"/>
  <c r="A1265" i="21" s="1" a="1"/>
  <c r="A1265" i="21" s="1"/>
  <c r="M1264" i="21"/>
  <c r="A1264" i="21" s="1" a="1"/>
  <c r="A1264" i="21" s="1"/>
  <c r="M1263" i="21"/>
  <c r="A1263" i="21" s="1" a="1"/>
  <c r="A1263" i="21" s="1"/>
  <c r="M1262" i="21"/>
  <c r="A1262" i="21" s="1" a="1"/>
  <c r="A1262" i="21" s="1"/>
  <c r="M1261" i="21"/>
  <c r="A1261" i="21" s="1" a="1"/>
  <c r="A1261" i="21" s="1"/>
  <c r="M1260" i="21"/>
  <c r="A1260" i="21" s="1" a="1"/>
  <c r="A1260" i="21" s="1"/>
  <c r="M1259" i="21"/>
  <c r="A1259" i="21" s="1" a="1"/>
  <c r="A1259" i="21" s="1"/>
  <c r="M1258" i="21"/>
  <c r="A1258" i="21" s="1" a="1"/>
  <c r="A1258" i="21" s="1"/>
  <c r="M1257" i="21"/>
  <c r="A1257" i="21" s="1" a="1"/>
  <c r="A1257" i="21" s="1"/>
  <c r="M1256" i="21"/>
  <c r="A1256" i="21" s="1" a="1"/>
  <c r="A1256" i="21" s="1"/>
  <c r="M1255" i="21"/>
  <c r="A1255" i="21" s="1" a="1"/>
  <c r="A1255" i="21" s="1"/>
  <c r="M1254" i="21"/>
  <c r="A1254" i="21" s="1" a="1"/>
  <c r="A1254" i="21" s="1"/>
  <c r="M1253" i="21"/>
  <c r="A1253" i="21" s="1" a="1"/>
  <c r="A1253" i="21" s="1"/>
  <c r="M1252" i="21"/>
  <c r="A1252" i="21" s="1" a="1"/>
  <c r="A1252" i="21" s="1"/>
  <c r="M1251" i="21"/>
  <c r="A1251" i="21" s="1" a="1"/>
  <c r="A1251" i="21" s="1"/>
  <c r="M1250" i="21"/>
  <c r="A1250" i="21" s="1" a="1"/>
  <c r="A1250" i="21" s="1"/>
  <c r="M1249" i="21"/>
  <c r="A1249" i="21" s="1" a="1"/>
  <c r="A1249" i="21" s="1"/>
  <c r="M1248" i="21"/>
  <c r="A1248" i="21" s="1" a="1"/>
  <c r="A1248" i="21" s="1"/>
  <c r="M1247" i="21"/>
  <c r="A1247" i="21" s="1" a="1"/>
  <c r="A1247" i="21" s="1"/>
  <c r="M1246" i="21"/>
  <c r="A1246" i="21" s="1" a="1"/>
  <c r="A1246" i="21" s="1"/>
  <c r="M1245" i="21"/>
  <c r="A1245" i="21" s="1" a="1"/>
  <c r="A1245" i="21" s="1"/>
  <c r="M1244" i="21"/>
  <c r="A1244" i="21" s="1" a="1"/>
  <c r="A1244" i="21" s="1"/>
  <c r="M1243" i="21"/>
  <c r="A1243" i="21" s="1" a="1"/>
  <c r="A1243" i="21" s="1"/>
  <c r="M1242" i="21"/>
  <c r="A1242" i="21" s="1" a="1"/>
  <c r="A1242" i="21" s="1"/>
  <c r="M1241" i="21"/>
  <c r="A1241" i="21" s="1" a="1"/>
  <c r="A1241" i="21" s="1"/>
  <c r="M1240" i="21"/>
  <c r="A1240" i="21" s="1" a="1"/>
  <c r="A1240" i="21" s="1"/>
  <c r="M1239" i="21"/>
  <c r="A1239" i="21" s="1" a="1"/>
  <c r="A1239" i="21" s="1"/>
  <c r="M1238" i="21"/>
  <c r="A1238" i="21" s="1" a="1"/>
  <c r="A1238" i="21" s="1"/>
  <c r="M1237" i="21"/>
  <c r="A1237" i="21" s="1" a="1"/>
  <c r="A1237" i="21" s="1"/>
  <c r="M1236" i="21"/>
  <c r="A1236" i="21" s="1" a="1"/>
  <c r="A1236" i="21" s="1"/>
  <c r="M1235" i="21"/>
  <c r="A1235" i="21" s="1" a="1"/>
  <c r="A1235" i="21" s="1"/>
  <c r="M1234" i="21"/>
  <c r="A1234" i="21" s="1" a="1"/>
  <c r="A1234" i="21" s="1"/>
  <c r="M1233" i="21"/>
  <c r="A1233" i="21" s="1" a="1"/>
  <c r="A1233" i="21" s="1"/>
  <c r="M1232" i="21"/>
  <c r="A1232" i="21" s="1" a="1"/>
  <c r="A1232" i="21" s="1"/>
  <c r="M1231" i="21"/>
  <c r="A1231" i="21" s="1" a="1"/>
  <c r="A1231" i="21" s="1"/>
  <c r="M1230" i="21"/>
  <c r="A1230" i="21" s="1" a="1"/>
  <c r="A1230" i="21" s="1"/>
  <c r="M1229" i="21"/>
  <c r="A1229" i="21" s="1" a="1"/>
  <c r="A1229" i="21" s="1"/>
  <c r="M1228" i="21"/>
  <c r="A1228" i="21" s="1" a="1"/>
  <c r="A1228" i="21" s="1"/>
  <c r="M1227" i="21"/>
  <c r="A1227" i="21" s="1" a="1"/>
  <c r="A1227" i="21" s="1"/>
  <c r="M1226" i="21"/>
  <c r="A1226" i="21" s="1" a="1"/>
  <c r="A1226" i="21" s="1"/>
  <c r="M1225" i="21"/>
  <c r="A1225" i="21" s="1" a="1"/>
  <c r="A1225" i="21" s="1"/>
  <c r="M1224" i="21"/>
  <c r="A1224" i="21" s="1" a="1"/>
  <c r="A1224" i="21" s="1"/>
  <c r="M1223" i="21"/>
  <c r="A1223" i="21" s="1" a="1"/>
  <c r="A1223" i="21" s="1"/>
  <c r="M1222" i="21"/>
  <c r="A1222" i="21" s="1" a="1"/>
  <c r="A1222" i="21" s="1"/>
  <c r="M1221" i="21"/>
  <c r="A1221" i="21" s="1" a="1"/>
  <c r="A1221" i="21" s="1"/>
  <c r="M1220" i="21"/>
  <c r="A1220" i="21" s="1" a="1"/>
  <c r="A1220" i="21" s="1"/>
  <c r="M1219" i="21"/>
  <c r="A1219" i="21" s="1" a="1"/>
  <c r="A1219" i="21" s="1"/>
  <c r="M1218" i="21"/>
  <c r="A1218" i="21" s="1" a="1"/>
  <c r="A1218" i="21" s="1"/>
  <c r="M1217" i="21"/>
  <c r="A1217" i="21" s="1" a="1"/>
  <c r="A1217" i="21" s="1"/>
  <c r="M1216" i="21"/>
  <c r="A1216" i="21" s="1" a="1"/>
  <c r="A1216" i="21" s="1"/>
  <c r="M1215" i="21"/>
  <c r="A1215" i="21" s="1" a="1"/>
  <c r="A1215" i="21" s="1"/>
  <c r="M1214" i="21"/>
  <c r="A1214" i="21" s="1" a="1"/>
  <c r="A1214" i="21" s="1"/>
  <c r="M1213" i="21"/>
  <c r="A1213" i="21" s="1" a="1"/>
  <c r="A1213" i="21" s="1"/>
  <c r="M1212" i="21"/>
  <c r="A1212" i="21" s="1" a="1"/>
  <c r="A1212" i="21" s="1"/>
  <c r="M1211" i="21"/>
  <c r="A1211" i="21" s="1" a="1"/>
  <c r="A1211" i="21" s="1"/>
  <c r="M1210" i="21"/>
  <c r="A1210" i="21" s="1" a="1"/>
  <c r="A1210" i="21" s="1"/>
  <c r="M1209" i="21"/>
  <c r="A1209" i="21" s="1" a="1"/>
  <c r="A1209" i="21" s="1"/>
  <c r="M1208" i="21"/>
  <c r="A1208" i="21" s="1" a="1"/>
  <c r="A1208" i="21" s="1"/>
  <c r="M1207" i="21"/>
  <c r="A1207" i="21" s="1" a="1"/>
  <c r="A1207" i="21" s="1"/>
  <c r="M1206" i="21"/>
  <c r="A1206" i="21" s="1" a="1"/>
  <c r="A1206" i="21" s="1"/>
  <c r="M1205" i="21"/>
  <c r="A1205" i="21" s="1" a="1"/>
  <c r="A1205" i="21" s="1"/>
  <c r="M1204" i="21"/>
  <c r="A1204" i="21" s="1" a="1"/>
  <c r="A1204" i="21" s="1"/>
  <c r="M1203" i="21"/>
  <c r="A1203" i="21" s="1" a="1"/>
  <c r="A1203" i="21" s="1"/>
  <c r="M1202" i="21"/>
  <c r="A1202" i="21" s="1" a="1"/>
  <c r="A1202" i="21" s="1"/>
  <c r="M1201" i="21"/>
  <c r="A1201" i="21" s="1" a="1"/>
  <c r="A1201" i="21" s="1"/>
  <c r="M1200" i="21"/>
  <c r="A1200" i="21" s="1" a="1"/>
  <c r="A1200" i="21" s="1"/>
  <c r="M1199" i="21"/>
  <c r="A1199" i="21" s="1" a="1"/>
  <c r="A1199" i="21" s="1"/>
  <c r="M1198" i="21"/>
  <c r="A1198" i="21" s="1" a="1"/>
  <c r="A1198" i="21" s="1"/>
  <c r="M1197" i="21"/>
  <c r="A1197" i="21" s="1" a="1"/>
  <c r="A1197" i="21" s="1"/>
  <c r="M1196" i="21"/>
  <c r="A1196" i="21" s="1" a="1"/>
  <c r="A1196" i="21" s="1"/>
  <c r="M1195" i="21"/>
  <c r="A1195" i="21" s="1" a="1"/>
  <c r="A1195" i="21" s="1"/>
  <c r="M1194" i="21"/>
  <c r="A1194" i="21" s="1" a="1"/>
  <c r="A1194" i="21" s="1"/>
  <c r="M1193" i="21"/>
  <c r="A1193" i="21" s="1" a="1"/>
  <c r="A1193" i="21" s="1"/>
  <c r="M1192" i="21"/>
  <c r="A1192" i="21" s="1" a="1"/>
  <c r="A1192" i="21" s="1"/>
  <c r="M1191" i="21"/>
  <c r="A1191" i="21" s="1" a="1"/>
  <c r="A1191" i="21" s="1"/>
  <c r="M1190" i="21"/>
  <c r="A1190" i="21" s="1" a="1"/>
  <c r="A1190" i="21" s="1"/>
  <c r="M1189" i="21"/>
  <c r="A1189" i="21" s="1" a="1"/>
  <c r="A1189" i="21" s="1"/>
  <c r="M1188" i="21"/>
  <c r="A1188" i="21" s="1" a="1"/>
  <c r="A1188" i="21" s="1"/>
  <c r="M1187" i="21"/>
  <c r="A1187" i="21" s="1" a="1"/>
  <c r="A1187" i="21" s="1"/>
  <c r="M1186" i="21"/>
  <c r="A1186" i="21" s="1" a="1"/>
  <c r="A1186" i="21" s="1"/>
  <c r="M1185" i="21"/>
  <c r="A1185" i="21" s="1" a="1"/>
  <c r="A1185" i="21" s="1"/>
  <c r="M1184" i="21"/>
  <c r="A1184" i="21" s="1" a="1"/>
  <c r="A1184" i="21" s="1"/>
  <c r="M1183" i="21"/>
  <c r="A1183" i="21" s="1" a="1"/>
  <c r="A1183" i="21" s="1"/>
  <c r="M1182" i="21"/>
  <c r="A1182" i="21" s="1" a="1"/>
  <c r="A1182" i="21" s="1"/>
  <c r="M1181" i="21"/>
  <c r="A1181" i="21" s="1" a="1"/>
  <c r="A1181" i="21" s="1"/>
  <c r="M1180" i="21"/>
  <c r="A1180" i="21" s="1" a="1"/>
  <c r="A1180" i="21" s="1"/>
  <c r="M1179" i="21"/>
  <c r="A1179" i="21" s="1" a="1"/>
  <c r="A1179" i="21" s="1"/>
  <c r="M1178" i="21"/>
  <c r="A1178" i="21" s="1" a="1"/>
  <c r="A1178" i="21" s="1"/>
  <c r="M1177" i="21"/>
  <c r="A1177" i="21" s="1" a="1"/>
  <c r="A1177" i="21" s="1"/>
  <c r="M1176" i="21"/>
  <c r="A1176" i="21" s="1" a="1"/>
  <c r="A1176" i="21" s="1"/>
  <c r="M1175" i="21"/>
  <c r="A1175" i="21" s="1" a="1"/>
  <c r="A1175" i="21" s="1"/>
  <c r="M1174" i="21"/>
  <c r="A1174" i="21" s="1" a="1"/>
  <c r="A1174" i="21" s="1"/>
  <c r="M1173" i="21"/>
  <c r="A1173" i="21" s="1" a="1"/>
  <c r="A1173" i="21" s="1"/>
  <c r="M1172" i="21"/>
  <c r="A1172" i="21" s="1" a="1"/>
  <c r="A1172" i="21" s="1"/>
  <c r="M1171" i="21"/>
  <c r="A1171" i="21" s="1" a="1"/>
  <c r="A1171" i="21" s="1"/>
  <c r="M1170" i="21"/>
  <c r="A1170" i="21" s="1" a="1"/>
  <c r="A1170" i="21" s="1"/>
  <c r="M1169" i="21"/>
  <c r="A1169" i="21" s="1" a="1"/>
  <c r="A1169" i="21" s="1"/>
  <c r="M1168" i="21"/>
  <c r="A1168" i="21" s="1" a="1"/>
  <c r="A1168" i="21" s="1"/>
  <c r="M1167" i="21"/>
  <c r="A1167" i="21" s="1" a="1"/>
  <c r="A1167" i="21" s="1"/>
  <c r="M1166" i="21"/>
  <c r="A1166" i="21" s="1" a="1"/>
  <c r="A1166" i="21" s="1"/>
  <c r="M1165" i="21"/>
  <c r="A1165" i="21" s="1" a="1"/>
  <c r="A1165" i="21" s="1"/>
  <c r="M1164" i="21"/>
  <c r="A1164" i="21" s="1" a="1"/>
  <c r="A1164" i="21" s="1"/>
  <c r="M1163" i="21"/>
  <c r="A1163" i="21" s="1" a="1"/>
  <c r="A1163" i="21" s="1"/>
  <c r="M1162" i="21"/>
  <c r="A1162" i="21" s="1" a="1"/>
  <c r="A1162" i="21" s="1"/>
  <c r="M1161" i="21"/>
  <c r="A1161" i="21" s="1" a="1"/>
  <c r="A1161" i="21" s="1"/>
  <c r="M1160" i="21"/>
  <c r="A1160" i="21" s="1" a="1"/>
  <c r="A1160" i="21" s="1"/>
  <c r="M1159" i="21"/>
  <c r="A1159" i="21" s="1" a="1"/>
  <c r="A1159" i="21" s="1"/>
  <c r="M1158" i="21"/>
  <c r="A1158" i="21" s="1" a="1"/>
  <c r="A1158" i="21" s="1"/>
  <c r="M1157" i="21"/>
  <c r="A1157" i="21" s="1" a="1"/>
  <c r="A1157" i="21" s="1"/>
  <c r="M1156" i="21"/>
  <c r="A1156" i="21" s="1" a="1"/>
  <c r="A1156" i="21" s="1"/>
  <c r="M1155" i="21"/>
  <c r="A1155" i="21" s="1" a="1"/>
  <c r="A1155" i="21" s="1"/>
  <c r="M1154" i="21"/>
  <c r="A1154" i="21" s="1" a="1"/>
  <c r="A1154" i="21" s="1"/>
  <c r="M1153" i="21"/>
  <c r="A1153" i="21" s="1" a="1"/>
  <c r="A1153" i="21" s="1"/>
  <c r="M1152" i="21"/>
  <c r="A1152" i="21" s="1" a="1"/>
  <c r="A1152" i="21" s="1"/>
  <c r="M1151" i="21"/>
  <c r="A1151" i="21" s="1" a="1"/>
  <c r="A1151" i="21" s="1"/>
  <c r="M1150" i="21"/>
  <c r="A1150" i="21" s="1" a="1"/>
  <c r="A1150" i="21" s="1"/>
  <c r="M1149" i="21"/>
  <c r="A1149" i="21" s="1" a="1"/>
  <c r="A1149" i="21" s="1"/>
  <c r="M1148" i="21"/>
  <c r="A1148" i="21" s="1" a="1"/>
  <c r="A1148" i="21" s="1"/>
  <c r="M1147" i="21"/>
  <c r="A1147" i="21" s="1" a="1"/>
  <c r="A1147" i="21" s="1"/>
  <c r="M1146" i="21"/>
  <c r="A1146" i="21" s="1" a="1"/>
  <c r="A1146" i="21" s="1"/>
  <c r="M1145" i="21"/>
  <c r="A1145" i="21" s="1" a="1"/>
  <c r="A1145" i="21" s="1"/>
  <c r="M1144" i="21"/>
  <c r="A1144" i="21" s="1" a="1"/>
  <c r="A1144" i="21" s="1"/>
  <c r="M1143" i="21"/>
  <c r="A1143" i="21" s="1" a="1"/>
  <c r="A1143" i="21" s="1"/>
  <c r="M1142" i="21"/>
  <c r="A1142" i="21" s="1" a="1"/>
  <c r="A1142" i="21" s="1"/>
  <c r="M1141" i="21"/>
  <c r="A1141" i="21" s="1" a="1"/>
  <c r="A1141" i="21" s="1"/>
  <c r="M1140" i="21"/>
  <c r="A1140" i="21" s="1" a="1"/>
  <c r="A1140" i="21" s="1"/>
  <c r="M1139" i="21"/>
  <c r="A1139" i="21" s="1" a="1"/>
  <c r="A1139" i="21" s="1"/>
  <c r="M1138" i="21"/>
  <c r="A1138" i="21" s="1" a="1"/>
  <c r="A1138" i="21" s="1"/>
  <c r="M1137" i="21"/>
  <c r="A1137" i="21" s="1" a="1"/>
  <c r="A1137" i="21" s="1"/>
  <c r="M1136" i="21"/>
  <c r="A1136" i="21" s="1" a="1"/>
  <c r="A1136" i="21" s="1"/>
  <c r="M1135" i="21"/>
  <c r="A1135" i="21" s="1" a="1"/>
  <c r="A1135" i="21" s="1"/>
  <c r="M1134" i="21"/>
  <c r="A1134" i="21" s="1" a="1"/>
  <c r="A1134" i="21" s="1"/>
  <c r="M1133" i="21"/>
  <c r="A1133" i="21" s="1" a="1"/>
  <c r="A1133" i="21" s="1"/>
  <c r="M1132" i="21"/>
  <c r="A1132" i="21" s="1" a="1"/>
  <c r="A1132" i="21" s="1"/>
  <c r="M1131" i="21"/>
  <c r="A1131" i="21" s="1" a="1"/>
  <c r="A1131" i="21" s="1"/>
  <c r="M1130" i="21"/>
  <c r="A1130" i="21" s="1" a="1"/>
  <c r="A1130" i="21" s="1"/>
  <c r="M1129" i="21"/>
  <c r="A1129" i="21" s="1" a="1"/>
  <c r="A1129" i="21" s="1"/>
  <c r="M1128" i="21"/>
  <c r="A1128" i="21" s="1" a="1"/>
  <c r="A1128" i="21" s="1"/>
  <c r="M1127" i="21"/>
  <c r="A1127" i="21" s="1" a="1"/>
  <c r="A1127" i="21" s="1"/>
  <c r="M1126" i="21"/>
  <c r="A1126" i="21" s="1" a="1"/>
  <c r="A1126" i="21" s="1"/>
  <c r="M1125" i="21"/>
  <c r="A1125" i="21" s="1" a="1"/>
  <c r="A1125" i="21" s="1"/>
  <c r="M1124" i="21"/>
  <c r="A1124" i="21" s="1" a="1"/>
  <c r="A1124" i="21" s="1"/>
  <c r="M1123" i="21"/>
  <c r="A1123" i="21" s="1" a="1"/>
  <c r="A1123" i="21" s="1"/>
  <c r="M1122" i="21"/>
  <c r="A1122" i="21" s="1" a="1"/>
  <c r="A1122" i="21" s="1"/>
  <c r="M1121" i="21"/>
  <c r="A1121" i="21" s="1" a="1"/>
  <c r="A1121" i="21" s="1"/>
  <c r="M1120" i="21"/>
  <c r="A1120" i="21" s="1" a="1"/>
  <c r="A1120" i="21" s="1"/>
  <c r="M1119" i="21"/>
  <c r="A1119" i="21" s="1" a="1"/>
  <c r="A1119" i="21" s="1"/>
  <c r="M1118" i="21"/>
  <c r="A1118" i="21" s="1" a="1"/>
  <c r="A1118" i="21" s="1"/>
  <c r="M1117" i="21"/>
  <c r="A1117" i="21" s="1" a="1"/>
  <c r="A1117" i="21" s="1"/>
  <c r="M1116" i="21"/>
  <c r="A1116" i="21" s="1" a="1"/>
  <c r="A1116" i="21" s="1"/>
  <c r="M1115" i="21"/>
  <c r="A1115" i="21" s="1" a="1"/>
  <c r="A1115" i="21" s="1"/>
  <c r="M1114" i="21"/>
  <c r="A1114" i="21" s="1" a="1"/>
  <c r="A1114" i="21" s="1"/>
  <c r="M1113" i="21"/>
  <c r="A1113" i="21" s="1" a="1"/>
  <c r="A1113" i="21" s="1"/>
  <c r="M1112" i="21"/>
  <c r="A1112" i="21" s="1" a="1"/>
  <c r="A1112" i="21" s="1"/>
  <c r="M1111" i="21"/>
  <c r="A1111" i="21" s="1" a="1"/>
  <c r="A1111" i="21" s="1"/>
  <c r="M1110" i="21"/>
  <c r="A1110" i="21" s="1" a="1"/>
  <c r="A1110" i="21" s="1"/>
  <c r="M1109" i="21"/>
  <c r="A1109" i="21" s="1" a="1"/>
  <c r="A1109" i="21" s="1"/>
  <c r="M1108" i="21"/>
  <c r="A1108" i="21" s="1" a="1"/>
  <c r="A1108" i="21" s="1"/>
  <c r="M1107" i="21"/>
  <c r="A1107" i="21" s="1" a="1"/>
  <c r="A1107" i="21" s="1"/>
  <c r="M1106" i="21"/>
  <c r="A1106" i="21" s="1" a="1"/>
  <c r="A1106" i="21" s="1"/>
  <c r="M1105" i="21"/>
  <c r="A1105" i="21" s="1" a="1"/>
  <c r="A1105" i="21" s="1"/>
  <c r="M1104" i="21"/>
  <c r="A1104" i="21" s="1" a="1"/>
  <c r="A1104" i="21" s="1"/>
  <c r="M1103" i="21"/>
  <c r="A1103" i="21" s="1" a="1"/>
  <c r="A1103" i="21" s="1"/>
  <c r="M1102" i="21"/>
  <c r="A1102" i="21" s="1" a="1"/>
  <c r="A1102" i="21" s="1"/>
  <c r="M1101" i="21"/>
  <c r="A1101" i="21" s="1" a="1"/>
  <c r="A1101" i="21" s="1"/>
  <c r="M1100" i="21"/>
  <c r="A1100" i="21" s="1" a="1"/>
  <c r="A1100" i="21" s="1"/>
  <c r="M1099" i="21"/>
  <c r="A1099" i="21" s="1" a="1"/>
  <c r="A1099" i="21" s="1"/>
  <c r="M1098" i="21"/>
  <c r="A1098" i="21" s="1" a="1"/>
  <c r="A1098" i="21" s="1"/>
  <c r="M1097" i="21"/>
  <c r="A1097" i="21" s="1" a="1"/>
  <c r="A1097" i="21" s="1"/>
  <c r="M1096" i="21"/>
  <c r="A1096" i="21" s="1" a="1"/>
  <c r="A1096" i="21" s="1"/>
  <c r="M1095" i="21"/>
  <c r="A1095" i="21" s="1" a="1"/>
  <c r="A1095" i="21" s="1"/>
  <c r="M1094" i="21"/>
  <c r="A1094" i="21" s="1" a="1"/>
  <c r="A1094" i="21" s="1"/>
  <c r="M1093" i="21"/>
  <c r="A1093" i="21" s="1" a="1"/>
  <c r="A1093" i="21" s="1"/>
  <c r="M1092" i="21"/>
  <c r="A1092" i="21" s="1" a="1"/>
  <c r="A1092" i="21" s="1"/>
  <c r="M1091" i="21"/>
  <c r="A1091" i="21" s="1" a="1"/>
  <c r="A1091" i="21" s="1"/>
  <c r="M1090" i="21"/>
  <c r="A1090" i="21" s="1" a="1"/>
  <c r="A1090" i="21" s="1"/>
  <c r="M1089" i="21"/>
  <c r="A1089" i="21" s="1" a="1"/>
  <c r="A1089" i="21" s="1"/>
  <c r="M1088" i="21"/>
  <c r="A1088" i="21" s="1" a="1"/>
  <c r="A1088" i="21" s="1"/>
  <c r="M1087" i="21"/>
  <c r="A1087" i="21" s="1" a="1"/>
  <c r="A1087" i="21" s="1"/>
  <c r="M1086" i="21"/>
  <c r="A1086" i="21" s="1" a="1"/>
  <c r="A1086" i="21" s="1"/>
  <c r="M1085" i="21"/>
  <c r="A1085" i="21" s="1" a="1"/>
  <c r="A1085" i="21" s="1"/>
  <c r="M1084" i="21"/>
  <c r="A1084" i="21" s="1" a="1"/>
  <c r="A1084" i="21" s="1"/>
  <c r="M1083" i="21"/>
  <c r="A1083" i="21" s="1" a="1"/>
  <c r="A1083" i="21" s="1"/>
  <c r="M1082" i="21"/>
  <c r="A1082" i="21" s="1" a="1"/>
  <c r="A1082" i="21" s="1"/>
  <c r="M1081" i="21"/>
  <c r="A1081" i="21" s="1" a="1"/>
  <c r="A1081" i="21" s="1"/>
  <c r="M1080" i="21"/>
  <c r="A1080" i="21" s="1" a="1"/>
  <c r="A1080" i="21" s="1"/>
  <c r="M1079" i="21"/>
  <c r="A1079" i="21" s="1" a="1"/>
  <c r="A1079" i="21" s="1"/>
  <c r="M1078" i="21"/>
  <c r="A1078" i="21" s="1" a="1"/>
  <c r="A1078" i="21" s="1"/>
  <c r="M1077" i="21"/>
  <c r="A1077" i="21" s="1" a="1"/>
  <c r="A1077" i="21" s="1"/>
  <c r="M1076" i="21"/>
  <c r="A1076" i="21" s="1" a="1"/>
  <c r="A1076" i="21" s="1"/>
  <c r="M1075" i="21"/>
  <c r="A1075" i="21" s="1" a="1"/>
  <c r="A1075" i="21" s="1"/>
  <c r="M1074" i="21"/>
  <c r="A1074" i="21" s="1" a="1"/>
  <c r="A1074" i="21" s="1"/>
  <c r="M1073" i="21"/>
  <c r="A1073" i="21" s="1" a="1"/>
  <c r="A1073" i="21" s="1"/>
  <c r="M1072" i="21"/>
  <c r="A1072" i="21" s="1" a="1"/>
  <c r="A1072" i="21" s="1"/>
  <c r="M1071" i="21"/>
  <c r="A1071" i="21" s="1" a="1"/>
  <c r="A1071" i="21" s="1"/>
  <c r="M1070" i="21"/>
  <c r="A1070" i="21" s="1" a="1"/>
  <c r="A1070" i="21" s="1"/>
  <c r="M1069" i="21"/>
  <c r="A1069" i="21" s="1" a="1"/>
  <c r="A1069" i="21" s="1"/>
  <c r="M1068" i="21"/>
  <c r="A1068" i="21" s="1" a="1"/>
  <c r="A1068" i="21" s="1"/>
  <c r="M1067" i="21"/>
  <c r="A1067" i="21" s="1" a="1"/>
  <c r="A1067" i="21" s="1"/>
  <c r="M1066" i="21"/>
  <c r="A1066" i="21" s="1" a="1"/>
  <c r="A1066" i="21" s="1"/>
  <c r="M1065" i="21"/>
  <c r="A1065" i="21" s="1" a="1"/>
  <c r="A1065" i="21" s="1"/>
  <c r="M1064" i="21"/>
  <c r="A1064" i="21" s="1" a="1"/>
  <c r="A1064" i="21" s="1"/>
  <c r="M1063" i="21"/>
  <c r="A1063" i="21" s="1" a="1"/>
  <c r="A1063" i="21" s="1"/>
  <c r="M1062" i="21"/>
  <c r="A1062" i="21" s="1" a="1"/>
  <c r="A1062" i="21" s="1"/>
  <c r="M1061" i="21"/>
  <c r="A1061" i="21" s="1" a="1"/>
  <c r="A1061" i="21" s="1"/>
  <c r="M1060" i="21"/>
  <c r="A1060" i="21" s="1" a="1"/>
  <c r="A1060" i="21" s="1"/>
  <c r="M1059" i="21"/>
  <c r="A1059" i="21" s="1" a="1"/>
  <c r="A1059" i="21" s="1"/>
  <c r="M1058" i="21"/>
  <c r="A1058" i="21" s="1" a="1"/>
  <c r="A1058" i="21" s="1"/>
  <c r="M1057" i="21"/>
  <c r="A1057" i="21" s="1" a="1"/>
  <c r="A1057" i="21" s="1"/>
  <c r="M1056" i="21"/>
  <c r="A1056" i="21" s="1" a="1"/>
  <c r="A1056" i="21" s="1"/>
  <c r="M1055" i="21"/>
  <c r="A1055" i="21" s="1" a="1"/>
  <c r="A1055" i="21" s="1"/>
  <c r="M1054" i="21"/>
  <c r="A1054" i="21" s="1" a="1"/>
  <c r="A1054" i="21" s="1"/>
  <c r="M1053" i="21"/>
  <c r="A1053" i="21" s="1" a="1"/>
  <c r="A1053" i="21" s="1"/>
  <c r="M1052" i="21"/>
  <c r="A1052" i="21" s="1" a="1"/>
  <c r="A1052" i="21" s="1"/>
  <c r="M1051" i="21"/>
  <c r="A1051" i="21" s="1" a="1"/>
  <c r="A1051" i="21" s="1"/>
  <c r="M1050" i="21"/>
  <c r="A1050" i="21" s="1" a="1"/>
  <c r="A1050" i="21" s="1"/>
  <c r="M1049" i="21"/>
  <c r="A1049" i="21" s="1" a="1"/>
  <c r="A1049" i="21" s="1"/>
  <c r="M1048" i="21"/>
  <c r="A1048" i="21" s="1" a="1"/>
  <c r="A1048" i="21" s="1"/>
  <c r="M1047" i="21"/>
  <c r="A1047" i="21" s="1" a="1"/>
  <c r="A1047" i="21" s="1"/>
  <c r="M1046" i="21"/>
  <c r="A1046" i="21" s="1" a="1"/>
  <c r="A1046" i="21" s="1"/>
  <c r="M1045" i="21"/>
  <c r="A1045" i="21" s="1" a="1"/>
  <c r="A1045" i="21" s="1"/>
  <c r="M1044" i="21"/>
  <c r="A1044" i="21" s="1" a="1"/>
  <c r="A1044" i="21" s="1"/>
  <c r="M1043" i="21"/>
  <c r="A1043" i="21" s="1" a="1"/>
  <c r="A1043" i="21" s="1"/>
  <c r="M1042" i="21"/>
  <c r="A1042" i="21" s="1" a="1"/>
  <c r="A1042" i="21" s="1"/>
  <c r="M1041" i="21"/>
  <c r="A1041" i="21" s="1" a="1"/>
  <c r="A1041" i="21" s="1"/>
  <c r="M1040" i="21"/>
  <c r="A1040" i="21" s="1" a="1"/>
  <c r="A1040" i="21" s="1"/>
  <c r="M1039" i="21"/>
  <c r="A1039" i="21" s="1" a="1"/>
  <c r="A1039" i="21" s="1"/>
  <c r="M1038" i="21"/>
  <c r="A1038" i="21" s="1" a="1"/>
  <c r="A1038" i="21" s="1"/>
  <c r="M1037" i="21"/>
  <c r="A1037" i="21" s="1" a="1"/>
  <c r="A1037" i="21" s="1"/>
  <c r="M1036" i="21"/>
  <c r="A1036" i="21" s="1" a="1"/>
  <c r="A1036" i="21" s="1"/>
  <c r="M1035" i="21"/>
  <c r="A1035" i="21" s="1" a="1"/>
  <c r="A1035" i="21" s="1"/>
  <c r="M1034" i="21"/>
  <c r="A1034" i="21" s="1" a="1"/>
  <c r="A1034" i="21" s="1"/>
  <c r="M1033" i="21"/>
  <c r="A1033" i="21" s="1" a="1"/>
  <c r="A1033" i="21" s="1"/>
  <c r="M1032" i="21"/>
  <c r="A1032" i="21" s="1" a="1"/>
  <c r="A1032" i="21" s="1"/>
  <c r="M1031" i="21"/>
  <c r="A1031" i="21" s="1" a="1"/>
  <c r="A1031" i="21" s="1"/>
  <c r="M1030" i="21"/>
  <c r="A1030" i="21" s="1" a="1"/>
  <c r="A1030" i="21" s="1"/>
  <c r="M1029" i="21"/>
  <c r="A1029" i="21" s="1" a="1"/>
  <c r="A1029" i="21" s="1"/>
  <c r="M1028" i="21"/>
  <c r="A1028" i="21" s="1" a="1"/>
  <c r="A1028" i="21" s="1"/>
  <c r="M1027" i="21"/>
  <c r="A1027" i="21" s="1" a="1"/>
  <c r="A1027" i="21" s="1"/>
  <c r="M1026" i="21"/>
  <c r="A1026" i="21" s="1" a="1"/>
  <c r="A1026" i="21" s="1"/>
  <c r="M1025" i="21"/>
  <c r="A1025" i="21" s="1" a="1"/>
  <c r="A1025" i="21" s="1"/>
  <c r="M1024" i="21"/>
  <c r="A1024" i="21" s="1" a="1"/>
  <c r="A1024" i="21" s="1"/>
  <c r="M1023" i="21"/>
  <c r="A1023" i="21" s="1" a="1"/>
  <c r="A1023" i="21" s="1"/>
  <c r="M1022" i="21"/>
  <c r="A1022" i="21" s="1" a="1"/>
  <c r="A1022" i="21" s="1"/>
  <c r="M1021" i="21"/>
  <c r="A1021" i="21" s="1" a="1"/>
  <c r="A1021" i="21" s="1"/>
  <c r="M1020" i="21"/>
  <c r="A1020" i="21" s="1" a="1"/>
  <c r="A1020" i="21" s="1"/>
  <c r="M1019" i="21"/>
  <c r="A1019" i="21" s="1" a="1"/>
  <c r="A1019" i="21" s="1"/>
  <c r="M1018" i="21"/>
  <c r="A1018" i="21" s="1" a="1"/>
  <c r="A1018" i="21" s="1"/>
  <c r="M1017" i="21"/>
  <c r="A1017" i="21" s="1" a="1"/>
  <c r="A1017" i="21" s="1"/>
  <c r="M1016" i="21"/>
  <c r="A1016" i="21" s="1" a="1"/>
  <c r="A1016" i="21" s="1"/>
  <c r="M1015" i="21"/>
  <c r="A1015" i="21" s="1" a="1"/>
  <c r="A1015" i="21" s="1"/>
  <c r="M1014" i="21"/>
  <c r="A1014" i="21" s="1" a="1"/>
  <c r="A1014" i="21" s="1"/>
  <c r="M1013" i="21"/>
  <c r="A1013" i="21" s="1" a="1"/>
  <c r="A1013" i="21" s="1"/>
  <c r="M1012" i="21"/>
  <c r="A1012" i="21" s="1" a="1"/>
  <c r="A1012" i="21" s="1"/>
  <c r="M1011" i="21"/>
  <c r="A1011" i="21" s="1" a="1"/>
  <c r="A1011" i="21" s="1"/>
  <c r="M1010" i="21"/>
  <c r="A1010" i="21" s="1" a="1"/>
  <c r="A1010" i="21" s="1"/>
  <c r="M1009" i="21"/>
  <c r="A1009" i="21" s="1" a="1"/>
  <c r="A1009" i="21" s="1"/>
  <c r="M1008" i="21"/>
  <c r="A1008" i="21" s="1" a="1"/>
  <c r="A1008" i="21" s="1"/>
  <c r="M1007" i="21"/>
  <c r="A1007" i="21" s="1" a="1"/>
  <c r="A1007" i="21" s="1"/>
  <c r="M1006" i="21"/>
  <c r="A1006" i="21" s="1" a="1"/>
  <c r="A1006" i="21" s="1"/>
  <c r="M1005" i="21"/>
  <c r="A1005" i="21" s="1" a="1"/>
  <c r="A1005" i="21" s="1"/>
  <c r="M1004" i="21"/>
  <c r="A1004" i="21" s="1" a="1"/>
  <c r="A1004" i="21" s="1"/>
  <c r="M1003" i="21"/>
  <c r="A1003" i="21" s="1" a="1"/>
  <c r="A1003" i="21" s="1"/>
  <c r="M1002" i="21"/>
  <c r="A1002" i="21" s="1" a="1"/>
  <c r="A1002" i="21" s="1"/>
  <c r="M1001" i="21"/>
  <c r="A1001" i="21" s="1" a="1"/>
  <c r="A1001" i="21" s="1"/>
  <c r="M1000" i="21"/>
  <c r="A1000" i="21" s="1" a="1"/>
  <c r="A1000" i="21" s="1"/>
  <c r="M999" i="21"/>
  <c r="A999" i="21" s="1" a="1"/>
  <c r="A999" i="21" s="1"/>
  <c r="M998" i="21"/>
  <c r="A998" i="21" s="1" a="1"/>
  <c r="A998" i="21" s="1"/>
  <c r="M997" i="21"/>
  <c r="A997" i="21" s="1" a="1"/>
  <c r="A997" i="21" s="1"/>
  <c r="M996" i="21"/>
  <c r="A996" i="21" s="1" a="1"/>
  <c r="A996" i="21" s="1"/>
  <c r="M995" i="21"/>
  <c r="A995" i="21" s="1" a="1"/>
  <c r="A995" i="21" s="1"/>
  <c r="M994" i="21"/>
  <c r="A994" i="21" s="1" a="1"/>
  <c r="A994" i="21" s="1"/>
  <c r="M993" i="21"/>
  <c r="A993" i="21" s="1" a="1"/>
  <c r="A993" i="21" s="1"/>
  <c r="M992" i="21"/>
  <c r="A992" i="21" s="1" a="1"/>
  <c r="A992" i="21" s="1"/>
  <c r="M991" i="21"/>
  <c r="A991" i="21" s="1" a="1"/>
  <c r="A991" i="21" s="1"/>
  <c r="M990" i="21"/>
  <c r="A990" i="21" s="1" a="1"/>
  <c r="A990" i="21" s="1"/>
  <c r="M989" i="21"/>
  <c r="A989" i="21" s="1" a="1"/>
  <c r="A989" i="21" s="1"/>
  <c r="M988" i="21"/>
  <c r="A988" i="21" s="1" a="1"/>
  <c r="A988" i="21" s="1"/>
  <c r="M987" i="21"/>
  <c r="A987" i="21" s="1" a="1"/>
  <c r="A987" i="21" s="1"/>
  <c r="M986" i="21"/>
  <c r="A986" i="21" s="1" a="1"/>
  <c r="A986" i="21" s="1"/>
  <c r="M985" i="21"/>
  <c r="A985" i="21" s="1" a="1"/>
  <c r="A985" i="21" s="1"/>
  <c r="M984" i="21"/>
  <c r="A984" i="21" s="1" a="1"/>
  <c r="A984" i="21" s="1"/>
  <c r="M983" i="21"/>
  <c r="A983" i="21" s="1" a="1"/>
  <c r="A983" i="21" s="1"/>
  <c r="M982" i="21"/>
  <c r="A982" i="21" s="1" a="1"/>
  <c r="A982" i="21" s="1"/>
  <c r="M981" i="21"/>
  <c r="A981" i="21" s="1" a="1"/>
  <c r="A981" i="21" s="1"/>
  <c r="M980" i="21"/>
  <c r="A980" i="21" s="1" a="1"/>
  <c r="A980" i="21" s="1"/>
  <c r="M979" i="21"/>
  <c r="A979" i="21" s="1" a="1"/>
  <c r="A979" i="21" s="1"/>
  <c r="M978" i="21"/>
  <c r="A978" i="21" s="1" a="1"/>
  <c r="A978" i="21" s="1"/>
  <c r="M977" i="21"/>
  <c r="A977" i="21" s="1" a="1"/>
  <c r="A977" i="21" s="1"/>
  <c r="M976" i="21"/>
  <c r="A976" i="21" s="1" a="1"/>
  <c r="A976" i="21" s="1"/>
  <c r="M975" i="21"/>
  <c r="A975" i="21" s="1" a="1"/>
  <c r="A975" i="21" s="1"/>
  <c r="M974" i="21"/>
  <c r="A974" i="21" s="1" a="1"/>
  <c r="A974" i="21" s="1"/>
  <c r="M973" i="21"/>
  <c r="A973" i="21" s="1" a="1"/>
  <c r="A973" i="21" s="1"/>
  <c r="M972" i="21"/>
  <c r="A972" i="21" s="1" a="1"/>
  <c r="A972" i="21" s="1"/>
  <c r="M971" i="21"/>
  <c r="A971" i="21" s="1" a="1"/>
  <c r="A971" i="21" s="1"/>
  <c r="M970" i="21"/>
  <c r="A970" i="21" s="1" a="1"/>
  <c r="A970" i="21" s="1"/>
  <c r="M969" i="21"/>
  <c r="A969" i="21" s="1" a="1"/>
  <c r="A969" i="21" s="1"/>
  <c r="M968" i="21"/>
  <c r="A968" i="21" s="1" a="1"/>
  <c r="A968" i="21" s="1"/>
  <c r="M967" i="21"/>
  <c r="A967" i="21" s="1" a="1"/>
  <c r="A967" i="21" s="1"/>
  <c r="M966" i="21"/>
  <c r="A966" i="21" s="1" a="1"/>
  <c r="A966" i="21" s="1"/>
  <c r="M965" i="21"/>
  <c r="A965" i="21" s="1" a="1"/>
  <c r="A965" i="21" s="1"/>
  <c r="M964" i="21"/>
  <c r="A964" i="21" s="1" a="1"/>
  <c r="A964" i="21" s="1"/>
  <c r="M963" i="21"/>
  <c r="A963" i="21" s="1" a="1"/>
  <c r="A963" i="21" s="1"/>
  <c r="M962" i="21"/>
  <c r="A962" i="21" s="1" a="1"/>
  <c r="A962" i="21" s="1"/>
  <c r="M961" i="21"/>
  <c r="A961" i="21" s="1" a="1"/>
  <c r="A961" i="21" s="1"/>
  <c r="M960" i="21"/>
  <c r="A960" i="21" s="1" a="1"/>
  <c r="A960" i="21" s="1"/>
  <c r="M959" i="21"/>
  <c r="A959" i="21" s="1" a="1"/>
  <c r="A959" i="21" s="1"/>
  <c r="M958" i="21"/>
  <c r="A958" i="21" s="1" a="1"/>
  <c r="A958" i="21" s="1"/>
  <c r="M957" i="21"/>
  <c r="A957" i="21" s="1" a="1"/>
  <c r="A957" i="21" s="1"/>
  <c r="M956" i="21"/>
  <c r="A956" i="21" s="1" a="1"/>
  <c r="A956" i="21" s="1"/>
  <c r="M955" i="21"/>
  <c r="A955" i="21" s="1" a="1"/>
  <c r="A955" i="21" s="1"/>
  <c r="M954" i="21"/>
  <c r="A954" i="21" s="1" a="1"/>
  <c r="A954" i="21" s="1"/>
  <c r="M953" i="21"/>
  <c r="A953" i="21" s="1" a="1"/>
  <c r="A953" i="21" s="1"/>
  <c r="M952" i="21"/>
  <c r="A952" i="21" s="1" a="1"/>
  <c r="A952" i="21" s="1"/>
  <c r="M951" i="21"/>
  <c r="A951" i="21" s="1" a="1"/>
  <c r="A951" i="21" s="1"/>
  <c r="M950" i="21"/>
  <c r="A950" i="21" s="1" a="1"/>
  <c r="A950" i="21" s="1"/>
  <c r="M949" i="21"/>
  <c r="A949" i="21" s="1" a="1"/>
  <c r="A949" i="21" s="1"/>
  <c r="M948" i="21"/>
  <c r="A948" i="21" s="1" a="1"/>
  <c r="A948" i="21" s="1"/>
  <c r="M947" i="21"/>
  <c r="A947" i="21" s="1" a="1"/>
  <c r="A947" i="21" s="1"/>
  <c r="M946" i="21"/>
  <c r="A946" i="21" s="1" a="1"/>
  <c r="A946" i="21" s="1"/>
  <c r="M945" i="21"/>
  <c r="A945" i="21" s="1" a="1"/>
  <c r="A945" i="21" s="1"/>
  <c r="M944" i="21"/>
  <c r="A944" i="21" s="1" a="1"/>
  <c r="A944" i="21" s="1"/>
  <c r="M943" i="21"/>
  <c r="A943" i="21" s="1" a="1"/>
  <c r="A943" i="21" s="1"/>
  <c r="M942" i="21"/>
  <c r="A942" i="21" s="1" a="1"/>
  <c r="A942" i="21" s="1"/>
  <c r="M941" i="21"/>
  <c r="A941" i="21" s="1" a="1"/>
  <c r="A941" i="21" s="1"/>
  <c r="M940" i="21"/>
  <c r="A940" i="21" s="1" a="1"/>
  <c r="A940" i="21" s="1"/>
  <c r="M939" i="21"/>
  <c r="A939" i="21" s="1" a="1"/>
  <c r="A939" i="21" s="1"/>
  <c r="M938" i="21"/>
  <c r="A938" i="21" s="1" a="1"/>
  <c r="A938" i="21" s="1"/>
  <c r="M937" i="21"/>
  <c r="A937" i="21" s="1" a="1"/>
  <c r="A937" i="21" s="1"/>
  <c r="M936" i="21"/>
  <c r="A936" i="21" s="1" a="1"/>
  <c r="A936" i="21" s="1"/>
  <c r="M935" i="21"/>
  <c r="A935" i="21" s="1" a="1"/>
  <c r="A935" i="21" s="1"/>
  <c r="M934" i="21"/>
  <c r="A934" i="21" s="1" a="1"/>
  <c r="A934" i="21" s="1"/>
  <c r="M933" i="21"/>
  <c r="A933" i="21" s="1" a="1"/>
  <c r="A933" i="21" s="1"/>
  <c r="M932" i="21"/>
  <c r="A932" i="21" s="1" a="1"/>
  <c r="A932" i="21" s="1"/>
  <c r="M931" i="21"/>
  <c r="A931" i="21" s="1" a="1"/>
  <c r="A931" i="21" s="1"/>
  <c r="M930" i="21"/>
  <c r="A930" i="21" s="1" a="1"/>
  <c r="A930" i="21" s="1"/>
  <c r="M929" i="21"/>
  <c r="A929" i="21" s="1" a="1"/>
  <c r="A929" i="21" s="1"/>
  <c r="M928" i="21"/>
  <c r="A928" i="21" s="1" a="1"/>
  <c r="A928" i="21" s="1"/>
  <c r="M927" i="21"/>
  <c r="A927" i="21" s="1" a="1"/>
  <c r="A927" i="21" s="1"/>
  <c r="M926" i="21"/>
  <c r="A926" i="21" s="1" a="1"/>
  <c r="A926" i="21" s="1"/>
  <c r="M925" i="21"/>
  <c r="A925" i="21" s="1" a="1"/>
  <c r="A925" i="21" s="1"/>
  <c r="M924" i="21"/>
  <c r="A924" i="21" s="1" a="1"/>
  <c r="A924" i="21" s="1"/>
  <c r="M923" i="21"/>
  <c r="A923" i="21" s="1" a="1"/>
  <c r="A923" i="21" s="1"/>
  <c r="M922" i="21"/>
  <c r="A922" i="21" s="1" a="1"/>
  <c r="A922" i="21" s="1"/>
  <c r="M921" i="21"/>
  <c r="A921" i="21" s="1" a="1"/>
  <c r="A921" i="21" s="1"/>
  <c r="M920" i="21"/>
  <c r="A920" i="21" s="1" a="1"/>
  <c r="A920" i="21" s="1"/>
  <c r="M916" i="21"/>
  <c r="A916" i="21" s="1" a="1"/>
  <c r="A916" i="21" s="1"/>
  <c r="M915" i="21"/>
  <c r="A915" i="21" s="1" a="1"/>
  <c r="A915" i="21" s="1"/>
  <c r="M914" i="21"/>
  <c r="A914" i="21" s="1" a="1"/>
  <c r="A914" i="21" s="1"/>
  <c r="M913" i="21"/>
  <c r="A913" i="21" s="1" a="1"/>
  <c r="A913" i="21" s="1"/>
  <c r="M912" i="21"/>
  <c r="A912" i="21" s="1" a="1"/>
  <c r="A912" i="21" s="1"/>
  <c r="M911" i="21"/>
  <c r="A911" i="21" s="1" a="1"/>
  <c r="A911" i="21" s="1"/>
  <c r="M909" i="21"/>
  <c r="A909" i="21" s="1" a="1"/>
  <c r="A909" i="21" s="1"/>
  <c r="M908" i="21"/>
  <c r="A908" i="21" s="1" a="1"/>
  <c r="A908" i="21" s="1"/>
  <c r="M907" i="21"/>
  <c r="A907" i="21" s="1" a="1"/>
  <c r="A907" i="21" s="1"/>
  <c r="M906" i="21"/>
  <c r="A906" i="21" s="1" a="1"/>
  <c r="A906" i="21" s="1"/>
  <c r="M905" i="21"/>
  <c r="A905" i="21" s="1" a="1"/>
  <c r="A905" i="21" s="1"/>
  <c r="M904" i="21"/>
  <c r="A904" i="21" s="1" a="1"/>
  <c r="A904" i="21" s="1"/>
  <c r="M903" i="21"/>
  <c r="A903" i="21" s="1" a="1"/>
  <c r="A903" i="21" s="1"/>
  <c r="M902" i="21"/>
  <c r="A902" i="21" s="1" a="1"/>
  <c r="A902" i="21" s="1"/>
  <c r="M901" i="21"/>
  <c r="A901" i="21" s="1" a="1"/>
  <c r="A901" i="21" s="1"/>
  <c r="M900" i="21"/>
  <c r="A900" i="21" s="1" a="1"/>
  <c r="A900" i="21" s="1"/>
  <c r="M899" i="21"/>
  <c r="A899" i="21" s="1" a="1"/>
  <c r="A899" i="21" s="1"/>
  <c r="M898" i="21"/>
  <c r="A898" i="21" s="1" a="1"/>
  <c r="A898" i="21" s="1"/>
  <c r="M897" i="21"/>
  <c r="A897" i="21" s="1" a="1"/>
  <c r="A897" i="21" s="1"/>
  <c r="M896" i="21"/>
  <c r="A896" i="21" s="1" a="1"/>
  <c r="A896" i="21" s="1"/>
  <c r="M895" i="21"/>
  <c r="A895" i="21" s="1" a="1"/>
  <c r="A895" i="21" s="1"/>
  <c r="M894" i="21"/>
  <c r="A894" i="21" s="1" a="1"/>
  <c r="A894" i="21" s="1"/>
  <c r="M893" i="21"/>
  <c r="A893" i="21" s="1" a="1"/>
  <c r="A893" i="21" s="1"/>
  <c r="M892" i="21"/>
  <c r="A892" i="21" s="1" a="1"/>
  <c r="A892" i="21" s="1"/>
  <c r="M891" i="21"/>
  <c r="A891" i="21" s="1" a="1"/>
  <c r="A891" i="21" s="1"/>
  <c r="M890" i="21"/>
  <c r="A890" i="21" s="1" a="1"/>
  <c r="A890" i="21" s="1"/>
  <c r="M889" i="21"/>
  <c r="A889" i="21" s="1" a="1"/>
  <c r="A889" i="21" s="1"/>
  <c r="M888" i="21"/>
  <c r="A888" i="21" s="1" a="1"/>
  <c r="A888" i="21" s="1"/>
  <c r="M887" i="21"/>
  <c r="A887" i="21" s="1" a="1"/>
  <c r="A887" i="21" s="1"/>
  <c r="M886" i="21"/>
  <c r="A886" i="21" s="1" a="1"/>
  <c r="A886" i="21" s="1"/>
  <c r="M885" i="21"/>
  <c r="A885" i="21" s="1" a="1"/>
  <c r="A885" i="21" s="1"/>
  <c r="M884" i="21"/>
  <c r="A884" i="21" s="1" a="1"/>
  <c r="A884" i="21" s="1"/>
  <c r="M883" i="21"/>
  <c r="A883" i="21" s="1" a="1"/>
  <c r="A883" i="21" s="1"/>
  <c r="M882" i="21"/>
  <c r="A882" i="21" s="1" a="1"/>
  <c r="A882" i="21" s="1"/>
  <c r="M881" i="21"/>
  <c r="A881" i="21" s="1" a="1"/>
  <c r="A881" i="21" s="1"/>
  <c r="M880" i="21"/>
  <c r="A880" i="21" s="1" a="1"/>
  <c r="A880" i="21" s="1"/>
  <c r="M879" i="21"/>
  <c r="A879" i="21" s="1" a="1"/>
  <c r="A879" i="21" s="1"/>
  <c r="M878" i="21"/>
  <c r="A878" i="21" s="1" a="1"/>
  <c r="A878" i="21" s="1"/>
  <c r="M877" i="21"/>
  <c r="A877" i="21" s="1" a="1"/>
  <c r="A877" i="21" s="1"/>
  <c r="M876" i="21"/>
  <c r="A876" i="21" s="1" a="1"/>
  <c r="A876" i="21" s="1"/>
  <c r="M875" i="21"/>
  <c r="A875" i="21" s="1" a="1"/>
  <c r="A875" i="21" s="1"/>
  <c r="M874" i="21"/>
  <c r="A874" i="21" s="1" a="1"/>
  <c r="A874" i="21" s="1"/>
  <c r="M873" i="21"/>
  <c r="A873" i="21" s="1" a="1"/>
  <c r="A873" i="21" s="1"/>
  <c r="M872" i="21"/>
  <c r="A872" i="21" s="1" a="1"/>
  <c r="A872" i="21" s="1"/>
  <c r="M871" i="21"/>
  <c r="A871" i="21" s="1" a="1"/>
  <c r="A871" i="21" s="1"/>
  <c r="M870" i="21"/>
  <c r="A870" i="21" s="1" a="1"/>
  <c r="A870" i="21" s="1"/>
  <c r="M869" i="21"/>
  <c r="A869" i="21" s="1" a="1"/>
  <c r="A869" i="21" s="1"/>
  <c r="M868" i="21"/>
  <c r="A868" i="21" s="1" a="1"/>
  <c r="A868" i="21" s="1"/>
  <c r="M867" i="21"/>
  <c r="A867" i="21" s="1" a="1"/>
  <c r="A867" i="21" s="1"/>
  <c r="M866" i="21"/>
  <c r="A866" i="21" s="1" a="1"/>
  <c r="A866" i="21" s="1"/>
  <c r="M865" i="21"/>
  <c r="A865" i="21" s="1" a="1"/>
  <c r="A865" i="21" s="1"/>
  <c r="M864" i="21"/>
  <c r="A864" i="21" s="1" a="1"/>
  <c r="A864" i="21" s="1"/>
  <c r="M863" i="21"/>
  <c r="A863" i="21" s="1" a="1"/>
  <c r="A863" i="21" s="1"/>
  <c r="M862" i="21"/>
  <c r="A862" i="21" s="1" a="1"/>
  <c r="A862" i="21" s="1"/>
  <c r="M861" i="21"/>
  <c r="A861" i="21" s="1" a="1"/>
  <c r="A861" i="21" s="1"/>
  <c r="M860" i="21"/>
  <c r="A860" i="21" s="1" a="1"/>
  <c r="A860" i="21" s="1"/>
  <c r="M859" i="21"/>
  <c r="A859" i="21" s="1" a="1"/>
  <c r="A859" i="21" s="1"/>
  <c r="M858" i="21"/>
  <c r="A858" i="21" s="1" a="1"/>
  <c r="A858" i="21" s="1"/>
  <c r="M857" i="21"/>
  <c r="A857" i="21" s="1" a="1"/>
  <c r="A857" i="21" s="1"/>
  <c r="M856" i="21"/>
  <c r="A856" i="21" s="1" a="1"/>
  <c r="A856" i="21" s="1"/>
  <c r="M855" i="21"/>
  <c r="A855" i="21" s="1" a="1"/>
  <c r="A855" i="21" s="1"/>
  <c r="M854" i="21"/>
  <c r="A854" i="21" s="1" a="1"/>
  <c r="A854" i="21" s="1"/>
  <c r="M853" i="21"/>
  <c r="A853" i="21" s="1" a="1"/>
  <c r="A853" i="21" s="1"/>
  <c r="M852" i="21"/>
  <c r="A852" i="21" s="1" a="1"/>
  <c r="A852" i="21" s="1"/>
  <c r="M851" i="21"/>
  <c r="A851" i="21" s="1" a="1"/>
  <c r="A851" i="21" s="1"/>
  <c r="M850" i="21"/>
  <c r="A850" i="21" s="1" a="1"/>
  <c r="A850" i="21" s="1"/>
  <c r="M849" i="21"/>
  <c r="A849" i="21" s="1" a="1"/>
  <c r="A849" i="21" s="1"/>
  <c r="M848" i="21"/>
  <c r="A848" i="21" s="1" a="1"/>
  <c r="A848" i="21" s="1"/>
  <c r="M847" i="21"/>
  <c r="A847" i="21" s="1" a="1"/>
  <c r="A847" i="21" s="1"/>
  <c r="M846" i="21"/>
  <c r="A846" i="21" s="1" a="1"/>
  <c r="A846" i="21" s="1"/>
  <c r="M845" i="21"/>
  <c r="A845" i="21" s="1" a="1"/>
  <c r="A845" i="21" s="1"/>
  <c r="M844" i="21"/>
  <c r="A844" i="21" s="1" a="1"/>
  <c r="A844" i="21" s="1"/>
  <c r="M843" i="21"/>
  <c r="A843" i="21" s="1" a="1"/>
  <c r="A843" i="21" s="1"/>
  <c r="M842" i="21"/>
  <c r="A842" i="21" s="1" a="1"/>
  <c r="A842" i="21" s="1"/>
  <c r="M841" i="21"/>
  <c r="A841" i="21" s="1" a="1"/>
  <c r="A841" i="21" s="1"/>
  <c r="M840" i="21"/>
  <c r="A840" i="21" s="1" a="1"/>
  <c r="A840" i="21" s="1"/>
  <c r="M839" i="21"/>
  <c r="A839" i="21" s="1" a="1"/>
  <c r="A839" i="21" s="1"/>
  <c r="M838" i="21"/>
  <c r="A838" i="21" s="1" a="1"/>
  <c r="A838" i="21" s="1"/>
  <c r="M837" i="21"/>
  <c r="A837" i="21" s="1" a="1"/>
  <c r="A837" i="21" s="1"/>
  <c r="M836" i="21"/>
  <c r="A836" i="21" s="1" a="1"/>
  <c r="A836" i="21" s="1"/>
  <c r="M835" i="21"/>
  <c r="A835" i="21" s="1" a="1"/>
  <c r="A835" i="21" s="1"/>
  <c r="M834" i="21"/>
  <c r="A834" i="21" s="1" a="1"/>
  <c r="A834" i="21" s="1"/>
  <c r="M833" i="21"/>
  <c r="A833" i="21" s="1" a="1"/>
  <c r="A833" i="21" s="1"/>
  <c r="M832" i="21"/>
  <c r="A832" i="21" s="1" a="1"/>
  <c r="A832" i="21" s="1"/>
  <c r="M831" i="21"/>
  <c r="A831" i="21" s="1" a="1"/>
  <c r="A831" i="21" s="1"/>
  <c r="M830" i="21"/>
  <c r="A830" i="21" s="1" a="1"/>
  <c r="A830" i="21" s="1"/>
  <c r="M829" i="21"/>
  <c r="A829" i="21" s="1" a="1"/>
  <c r="A829" i="21" s="1"/>
  <c r="M828" i="21"/>
  <c r="A828" i="21" s="1" a="1"/>
  <c r="A828" i="21" s="1"/>
  <c r="M827" i="21"/>
  <c r="A827" i="21" s="1" a="1"/>
  <c r="A827" i="21" s="1"/>
  <c r="M826" i="21"/>
  <c r="A826" i="21" s="1" a="1"/>
  <c r="A826" i="21" s="1"/>
  <c r="M825" i="21"/>
  <c r="A825" i="21" s="1" a="1"/>
  <c r="A825" i="21" s="1"/>
  <c r="M824" i="21"/>
  <c r="A824" i="21" s="1" a="1"/>
  <c r="A824" i="21" s="1"/>
  <c r="M823" i="21"/>
  <c r="A823" i="21" s="1" a="1"/>
  <c r="A823" i="21" s="1"/>
  <c r="M822" i="21"/>
  <c r="A822" i="21" s="1" a="1"/>
  <c r="A822" i="21" s="1"/>
  <c r="M821" i="21"/>
  <c r="A821" i="21" s="1" a="1"/>
  <c r="A821" i="21" s="1"/>
  <c r="M820" i="21"/>
  <c r="A820" i="21" s="1" a="1"/>
  <c r="A820" i="21" s="1"/>
  <c r="M819" i="21"/>
  <c r="A819" i="21" s="1" a="1"/>
  <c r="A819" i="21" s="1"/>
  <c r="M818" i="21"/>
  <c r="A818" i="21" s="1" a="1"/>
  <c r="A818" i="21" s="1"/>
  <c r="M817" i="21"/>
  <c r="A817" i="21" s="1" a="1"/>
  <c r="A817" i="21" s="1"/>
  <c r="M816" i="21"/>
  <c r="A816" i="21" s="1" a="1"/>
  <c r="A816" i="21" s="1"/>
  <c r="M815" i="21"/>
  <c r="A815" i="21" s="1" a="1"/>
  <c r="A815" i="21" s="1"/>
  <c r="M814" i="21"/>
  <c r="A814" i="21" s="1" a="1"/>
  <c r="A814" i="21" s="1"/>
  <c r="M813" i="21"/>
  <c r="A813" i="21" s="1" a="1"/>
  <c r="A813" i="21" s="1"/>
  <c r="M812" i="21"/>
  <c r="A812" i="21" s="1" a="1"/>
  <c r="A812" i="21" s="1"/>
  <c r="M811" i="21"/>
  <c r="A811" i="21" s="1" a="1"/>
  <c r="A811" i="21" s="1"/>
  <c r="M810" i="21"/>
  <c r="A810" i="21" s="1" a="1"/>
  <c r="A810" i="21" s="1"/>
  <c r="M809" i="21"/>
  <c r="A809" i="21" s="1" a="1"/>
  <c r="A809" i="21" s="1"/>
  <c r="M808" i="21"/>
  <c r="A808" i="21" s="1" a="1"/>
  <c r="A808" i="21" s="1"/>
  <c r="M807" i="21"/>
  <c r="A807" i="21" s="1" a="1"/>
  <c r="A807" i="21" s="1"/>
  <c r="M806" i="21"/>
  <c r="A806" i="21" s="1" a="1"/>
  <c r="A806" i="21" s="1"/>
  <c r="M805" i="21"/>
  <c r="A805" i="21" s="1" a="1"/>
  <c r="A805" i="21" s="1"/>
  <c r="M804" i="21"/>
  <c r="A804" i="21" s="1" a="1"/>
  <c r="A804" i="21" s="1"/>
  <c r="M803" i="21"/>
  <c r="A803" i="21" s="1" a="1"/>
  <c r="A803" i="21" s="1"/>
  <c r="M802" i="21"/>
  <c r="A802" i="21" s="1" a="1"/>
  <c r="A802" i="21" s="1"/>
  <c r="M801" i="21"/>
  <c r="A801" i="21" s="1" a="1"/>
  <c r="A801" i="21" s="1"/>
  <c r="M800" i="21"/>
  <c r="A800" i="21" s="1" a="1"/>
  <c r="A800" i="21" s="1"/>
  <c r="M799" i="21"/>
  <c r="A799" i="21" s="1" a="1"/>
  <c r="A799" i="21" s="1"/>
  <c r="M798" i="21"/>
  <c r="A798" i="21" s="1" a="1"/>
  <c r="A798" i="21" s="1"/>
  <c r="M797" i="21"/>
  <c r="A797" i="21" s="1" a="1"/>
  <c r="A797" i="21" s="1"/>
  <c r="M796" i="21"/>
  <c r="A796" i="21" s="1" a="1"/>
  <c r="A796" i="21" s="1"/>
  <c r="M795" i="21"/>
  <c r="A795" i="21" s="1" a="1"/>
  <c r="A795" i="21" s="1"/>
  <c r="M794" i="21"/>
  <c r="A794" i="21" s="1" a="1"/>
  <c r="A794" i="21" s="1"/>
  <c r="M793" i="21"/>
  <c r="A793" i="21" s="1" a="1"/>
  <c r="A793" i="21" s="1"/>
  <c r="M792" i="21"/>
  <c r="A792" i="21" s="1" a="1"/>
  <c r="A792" i="21" s="1"/>
  <c r="M791" i="21"/>
  <c r="A791" i="21" s="1" a="1"/>
  <c r="A791" i="21" s="1"/>
  <c r="M790" i="21"/>
  <c r="A790" i="21" s="1" a="1"/>
  <c r="A790" i="21" s="1"/>
  <c r="M789" i="21"/>
  <c r="A789" i="21" s="1" a="1"/>
  <c r="A789" i="21" s="1"/>
  <c r="M788" i="21"/>
  <c r="A788" i="21" s="1" a="1"/>
  <c r="A788" i="21" s="1"/>
  <c r="M787" i="21"/>
  <c r="A787" i="21" s="1" a="1"/>
  <c r="A787" i="21" s="1"/>
  <c r="M786" i="21"/>
  <c r="A786" i="21" s="1" a="1"/>
  <c r="A786" i="21" s="1"/>
  <c r="M785" i="21"/>
  <c r="A785" i="21" s="1" a="1"/>
  <c r="A785" i="21" s="1"/>
  <c r="M784" i="21"/>
  <c r="A784" i="21" s="1" a="1"/>
  <c r="A784" i="21" s="1"/>
  <c r="M783" i="21"/>
  <c r="A783" i="21" s="1" a="1"/>
  <c r="A783" i="21" s="1"/>
  <c r="M782" i="21"/>
  <c r="A782" i="21" s="1" a="1"/>
  <c r="A782" i="21" s="1"/>
  <c r="M781" i="21"/>
  <c r="A781" i="21" s="1" a="1"/>
  <c r="A781" i="21" s="1"/>
  <c r="M780" i="21"/>
  <c r="A780" i="21" s="1" a="1"/>
  <c r="A780" i="21" s="1"/>
  <c r="M779" i="21"/>
  <c r="A779" i="21" s="1" a="1"/>
  <c r="A779" i="21" s="1"/>
  <c r="M778" i="21"/>
  <c r="A778" i="21" s="1" a="1"/>
  <c r="A778" i="21" s="1"/>
  <c r="M777" i="21"/>
  <c r="A777" i="21" s="1" a="1"/>
  <c r="A777" i="21" s="1"/>
  <c r="M776" i="21"/>
  <c r="A776" i="21" s="1" a="1"/>
  <c r="A776" i="21" s="1"/>
  <c r="M775" i="21"/>
  <c r="A775" i="21" s="1" a="1"/>
  <c r="A775" i="21" s="1"/>
  <c r="M774" i="21"/>
  <c r="A774" i="21" s="1" a="1"/>
  <c r="A774" i="21" s="1"/>
  <c r="M773" i="21"/>
  <c r="A773" i="21" s="1" a="1"/>
  <c r="A773" i="21" s="1"/>
  <c r="M772" i="21"/>
  <c r="A772" i="21" s="1" a="1"/>
  <c r="A772" i="21" s="1"/>
  <c r="M771" i="21"/>
  <c r="A771" i="21" s="1" a="1"/>
  <c r="A771" i="21" s="1"/>
  <c r="M770" i="21"/>
  <c r="A770" i="21" s="1" a="1"/>
  <c r="A770" i="21" s="1"/>
  <c r="M769" i="21"/>
  <c r="A769" i="21" s="1" a="1"/>
  <c r="A769" i="21" s="1"/>
  <c r="M768" i="21"/>
  <c r="A768" i="21" s="1" a="1"/>
  <c r="A768" i="21" s="1"/>
  <c r="M767" i="21"/>
  <c r="A767" i="21" s="1" a="1"/>
  <c r="A767" i="21" s="1"/>
  <c r="M766" i="21"/>
  <c r="A766" i="21" s="1" a="1"/>
  <c r="A766" i="21" s="1"/>
  <c r="M765" i="21"/>
  <c r="A765" i="21" s="1" a="1"/>
  <c r="A765" i="21" s="1"/>
  <c r="M764" i="21"/>
  <c r="A764" i="21" s="1" a="1"/>
  <c r="A764" i="21" s="1"/>
  <c r="M763" i="21"/>
  <c r="A763" i="21" s="1" a="1"/>
  <c r="A763" i="21" s="1"/>
  <c r="M762" i="21"/>
  <c r="A762" i="21" s="1" a="1"/>
  <c r="A762" i="21" s="1"/>
  <c r="M761" i="21"/>
  <c r="A761" i="21" s="1" a="1"/>
  <c r="A761" i="21" s="1"/>
  <c r="M758" i="21"/>
  <c r="A758" i="21" s="1" a="1"/>
  <c r="A758" i="21" s="1"/>
  <c r="M757" i="21"/>
  <c r="A757" i="21" s="1" a="1"/>
  <c r="A757" i="21" s="1"/>
  <c r="M756" i="21"/>
  <c r="A756" i="21" s="1" a="1"/>
  <c r="A756" i="21" s="1"/>
  <c r="M755" i="21"/>
  <c r="A755" i="21" s="1" a="1"/>
  <c r="A755" i="21" s="1"/>
  <c r="M754" i="21"/>
  <c r="A754" i="21" s="1" a="1"/>
  <c r="A754" i="21" s="1"/>
  <c r="M753" i="21"/>
  <c r="A753" i="21" s="1" a="1"/>
  <c r="A753" i="21" s="1"/>
  <c r="M752" i="21"/>
  <c r="A752" i="21" s="1" a="1"/>
  <c r="A752" i="21" s="1"/>
  <c r="M751" i="21"/>
  <c r="A751" i="21" s="1" a="1"/>
  <c r="A751" i="21" s="1"/>
  <c r="M750" i="21"/>
  <c r="A750" i="21" s="1" a="1"/>
  <c r="A750" i="21" s="1"/>
  <c r="M749" i="21"/>
  <c r="A749" i="21" s="1" a="1"/>
  <c r="A749" i="21" s="1"/>
  <c r="M748" i="21"/>
  <c r="A748" i="21" s="1" a="1"/>
  <c r="A748" i="21" s="1"/>
  <c r="M747" i="21"/>
  <c r="A747" i="21" s="1" a="1"/>
  <c r="A747" i="21" s="1"/>
  <c r="M746" i="21"/>
  <c r="A746" i="21" s="1" a="1"/>
  <c r="A746" i="21" s="1"/>
  <c r="M745" i="21"/>
  <c r="A745" i="21" s="1" a="1"/>
  <c r="A745" i="21" s="1"/>
  <c r="M744" i="21"/>
  <c r="A744" i="21" s="1" a="1"/>
  <c r="A744" i="21" s="1"/>
  <c r="M743" i="21"/>
  <c r="A743" i="21" s="1" a="1"/>
  <c r="A743" i="21" s="1"/>
  <c r="M742" i="21"/>
  <c r="A742" i="21" s="1" a="1"/>
  <c r="A742" i="21" s="1"/>
  <c r="M741" i="21"/>
  <c r="A741" i="21" s="1" a="1"/>
  <c r="A741" i="21" s="1"/>
  <c r="M740" i="21"/>
  <c r="A740" i="21" s="1" a="1"/>
  <c r="A740" i="21" s="1"/>
  <c r="M739" i="21"/>
  <c r="A739" i="21" s="1" a="1"/>
  <c r="A739" i="21" s="1"/>
  <c r="M738" i="21"/>
  <c r="A738" i="21" s="1" a="1"/>
  <c r="A738" i="21" s="1"/>
  <c r="M737" i="21"/>
  <c r="A737" i="21" s="1" a="1"/>
  <c r="A737" i="21" s="1"/>
  <c r="M736" i="21"/>
  <c r="A736" i="21" s="1" a="1"/>
  <c r="A736" i="21" s="1"/>
  <c r="M735" i="21"/>
  <c r="A735" i="21" s="1" a="1"/>
  <c r="A735" i="21" s="1"/>
  <c r="M734" i="21"/>
  <c r="A734" i="21" s="1" a="1"/>
  <c r="A734" i="21" s="1"/>
  <c r="M733" i="21"/>
  <c r="A733" i="21" s="1" a="1"/>
  <c r="A733" i="21" s="1"/>
  <c r="M732" i="21"/>
  <c r="A732" i="21" s="1" a="1"/>
  <c r="A732" i="21" s="1"/>
  <c r="M731" i="21"/>
  <c r="A731" i="21" s="1" a="1"/>
  <c r="A731" i="21" s="1"/>
  <c r="M729" i="21"/>
  <c r="A729" i="21" s="1" a="1"/>
  <c r="A729" i="21" s="1"/>
  <c r="M728" i="21"/>
  <c r="A728" i="21" s="1" a="1"/>
  <c r="A728" i="21" s="1"/>
  <c r="M727" i="21"/>
  <c r="A727" i="21" s="1" a="1"/>
  <c r="A727" i="21" s="1"/>
  <c r="M726" i="21"/>
  <c r="A726" i="21" s="1" a="1"/>
  <c r="A726" i="21" s="1"/>
  <c r="M725" i="21"/>
  <c r="A725" i="21" s="1" a="1"/>
  <c r="A725" i="21" s="1"/>
  <c r="M724" i="21"/>
  <c r="A724" i="21" s="1" a="1"/>
  <c r="A724" i="21" s="1"/>
  <c r="M723" i="21"/>
  <c r="A723" i="21" s="1" a="1"/>
  <c r="A723" i="21" s="1"/>
  <c r="M722" i="21"/>
  <c r="A722" i="21" s="1" a="1"/>
  <c r="A722" i="21" s="1"/>
  <c r="M721" i="21"/>
  <c r="A721" i="21" s="1" a="1"/>
  <c r="A721" i="21" s="1"/>
  <c r="M720" i="21"/>
  <c r="A720" i="21" s="1" a="1"/>
  <c r="A720" i="21" s="1"/>
  <c r="M719" i="21"/>
  <c r="A719" i="21" s="1" a="1"/>
  <c r="A719" i="21" s="1"/>
  <c r="M718" i="21"/>
  <c r="A718" i="21" s="1" a="1"/>
  <c r="A718" i="21" s="1"/>
  <c r="M717" i="21"/>
  <c r="A717" i="21" s="1" a="1"/>
  <c r="A717" i="21" s="1"/>
  <c r="M716" i="21"/>
  <c r="A716" i="21" s="1" a="1"/>
  <c r="A716" i="21" s="1"/>
  <c r="M715" i="21"/>
  <c r="A715" i="21" s="1" a="1"/>
  <c r="A715" i="21" s="1"/>
  <c r="M714" i="21"/>
  <c r="A714" i="21" s="1" a="1"/>
  <c r="A714" i="21" s="1"/>
  <c r="M713" i="21"/>
  <c r="A713" i="21" s="1" a="1"/>
  <c r="A713" i="21" s="1"/>
  <c r="M712" i="21"/>
  <c r="A712" i="21" s="1" a="1"/>
  <c r="A712" i="21" s="1"/>
  <c r="M711" i="21"/>
  <c r="A711" i="21" s="1" a="1"/>
  <c r="A711" i="21" s="1"/>
  <c r="M710" i="21"/>
  <c r="A710" i="21" s="1" a="1"/>
  <c r="A710" i="21" s="1"/>
  <c r="M709" i="21"/>
  <c r="A709" i="21" s="1" a="1"/>
  <c r="A709" i="21" s="1"/>
  <c r="M708" i="21"/>
  <c r="A708" i="21" s="1" a="1"/>
  <c r="A708" i="21" s="1"/>
  <c r="M707" i="21"/>
  <c r="A707" i="21" s="1" a="1"/>
  <c r="A707" i="21" s="1"/>
  <c r="M706" i="21"/>
  <c r="A706" i="21" s="1" a="1"/>
  <c r="A706" i="21" s="1"/>
  <c r="M705" i="21"/>
  <c r="A705" i="21" s="1" a="1"/>
  <c r="A705" i="21" s="1"/>
  <c r="M704" i="21"/>
  <c r="A704" i="21" s="1" a="1"/>
  <c r="A704" i="21" s="1"/>
  <c r="M703" i="21"/>
  <c r="A703" i="21" s="1" a="1"/>
  <c r="A703" i="21" s="1"/>
  <c r="M702" i="21"/>
  <c r="A702" i="21" s="1" a="1"/>
  <c r="A702" i="21" s="1"/>
  <c r="M701" i="21"/>
  <c r="A701" i="21" s="1" a="1"/>
  <c r="A701" i="21" s="1"/>
  <c r="M700" i="21"/>
  <c r="A700" i="21" s="1" a="1"/>
  <c r="A700" i="21" s="1"/>
  <c r="M699" i="21"/>
  <c r="A699" i="21" s="1" a="1"/>
  <c r="A699" i="21" s="1"/>
  <c r="M698" i="21"/>
  <c r="A698" i="21" s="1" a="1"/>
  <c r="A698" i="21" s="1"/>
  <c r="M697" i="21"/>
  <c r="A697" i="21" s="1" a="1"/>
  <c r="A697" i="21" s="1"/>
  <c r="M696" i="21"/>
  <c r="A696" i="21" s="1" a="1"/>
  <c r="A696" i="21" s="1"/>
  <c r="M695" i="21"/>
  <c r="A695" i="21" s="1" a="1"/>
  <c r="A695" i="21" s="1"/>
  <c r="M694" i="21"/>
  <c r="A694" i="21" s="1" a="1"/>
  <c r="A694" i="21" s="1"/>
  <c r="M693" i="21"/>
  <c r="A693" i="21" s="1" a="1"/>
  <c r="A693" i="21" s="1"/>
  <c r="M692" i="21"/>
  <c r="A692" i="21" s="1" a="1"/>
  <c r="A692" i="21" s="1"/>
  <c r="M691" i="21"/>
  <c r="A691" i="21" s="1" a="1"/>
  <c r="A691" i="21" s="1"/>
  <c r="M690" i="21"/>
  <c r="A690" i="21" s="1" a="1"/>
  <c r="A690" i="21" s="1"/>
  <c r="M689" i="21"/>
  <c r="A689" i="21" s="1" a="1"/>
  <c r="A689" i="21" s="1"/>
  <c r="M688" i="21"/>
  <c r="A688" i="21" s="1" a="1"/>
  <c r="A688" i="21" s="1"/>
  <c r="M687" i="21"/>
  <c r="A687" i="21" s="1" a="1"/>
  <c r="A687" i="21" s="1"/>
  <c r="M686" i="21"/>
  <c r="A686" i="21" s="1" a="1"/>
  <c r="A686" i="21" s="1"/>
  <c r="M685" i="21"/>
  <c r="A685" i="21" s="1" a="1"/>
  <c r="A685" i="21" s="1"/>
  <c r="M684" i="21"/>
  <c r="A684" i="21" s="1" a="1"/>
  <c r="A684" i="21" s="1"/>
  <c r="M683" i="21"/>
  <c r="A683" i="21" s="1" a="1"/>
  <c r="A683" i="21" s="1"/>
  <c r="M682" i="21"/>
  <c r="A682" i="21" s="1" a="1"/>
  <c r="A682" i="21" s="1"/>
  <c r="M681" i="21"/>
  <c r="A681" i="21" s="1" a="1"/>
  <c r="A681" i="21" s="1"/>
  <c r="M680" i="21"/>
  <c r="A680" i="21" s="1" a="1"/>
  <c r="A680" i="21" s="1"/>
  <c r="M679" i="21"/>
  <c r="A679" i="21" s="1" a="1"/>
  <c r="A679" i="21" s="1"/>
  <c r="M678" i="21"/>
  <c r="A678" i="21" s="1" a="1"/>
  <c r="A678" i="21" s="1"/>
  <c r="M677" i="21"/>
  <c r="A677" i="21" s="1" a="1"/>
  <c r="A677" i="21" s="1"/>
  <c r="M676" i="21"/>
  <c r="A676" i="21" s="1" a="1"/>
  <c r="A676" i="21" s="1"/>
  <c r="M675" i="21"/>
  <c r="A675" i="21" s="1" a="1"/>
  <c r="A675" i="21" s="1"/>
  <c r="M674" i="21"/>
  <c r="A674" i="21" s="1" a="1"/>
  <c r="A674" i="21" s="1"/>
  <c r="M673" i="21"/>
  <c r="A673" i="21" s="1" a="1"/>
  <c r="A673" i="21" s="1"/>
  <c r="M672" i="21"/>
  <c r="A672" i="21" s="1" a="1"/>
  <c r="A672" i="21" s="1"/>
  <c r="M671" i="21"/>
  <c r="A671" i="21" s="1" a="1"/>
  <c r="A671" i="21" s="1"/>
  <c r="M670" i="21"/>
  <c r="A670" i="21" s="1" a="1"/>
  <c r="A670" i="21" s="1"/>
  <c r="M669" i="21"/>
  <c r="A669" i="21" s="1" a="1"/>
  <c r="A669" i="21" s="1"/>
  <c r="M668" i="21"/>
  <c r="A668" i="21" s="1" a="1"/>
  <c r="A668" i="21" s="1"/>
  <c r="M667" i="21"/>
  <c r="A667" i="21" s="1" a="1"/>
  <c r="A667" i="21" s="1"/>
  <c r="M666" i="21"/>
  <c r="A666" i="21" s="1" a="1"/>
  <c r="A666" i="21" s="1"/>
  <c r="M665" i="21"/>
  <c r="A665" i="21" s="1" a="1"/>
  <c r="A665" i="21" s="1"/>
  <c r="M664" i="21"/>
  <c r="A664" i="21" s="1" a="1"/>
  <c r="A664" i="21" s="1"/>
  <c r="M663" i="21"/>
  <c r="A663" i="21" s="1" a="1"/>
  <c r="A663" i="21" s="1"/>
  <c r="M662" i="21"/>
  <c r="A662" i="21" s="1" a="1"/>
  <c r="A662" i="21" s="1"/>
  <c r="M661" i="21"/>
  <c r="A661" i="21" s="1" a="1"/>
  <c r="A661" i="21" s="1"/>
  <c r="M660" i="21"/>
  <c r="A660" i="21" s="1" a="1"/>
  <c r="A660" i="21" s="1"/>
  <c r="M659" i="21"/>
  <c r="A659" i="21" s="1" a="1"/>
  <c r="A659" i="21" s="1"/>
  <c r="M658" i="21"/>
  <c r="A658" i="21" s="1" a="1"/>
  <c r="A658" i="21" s="1"/>
  <c r="M657" i="21"/>
  <c r="A657" i="21" s="1" a="1"/>
  <c r="A657" i="21" s="1"/>
  <c r="M656" i="21"/>
  <c r="A656" i="21" s="1" a="1"/>
  <c r="A656" i="21" s="1"/>
  <c r="M655" i="21"/>
  <c r="A655" i="21" s="1" a="1"/>
  <c r="A655" i="21" s="1"/>
  <c r="M654" i="21"/>
  <c r="A654" i="21" s="1" a="1"/>
  <c r="A654" i="21" s="1"/>
  <c r="M653" i="21"/>
  <c r="A653" i="21" s="1" a="1"/>
  <c r="A653" i="21" s="1"/>
  <c r="M652" i="21"/>
  <c r="A652" i="21" s="1" a="1"/>
  <c r="A652" i="21" s="1"/>
  <c r="M651" i="21"/>
  <c r="A651" i="21" s="1" a="1"/>
  <c r="A651" i="21" s="1"/>
  <c r="M650" i="21"/>
  <c r="A650" i="21" s="1" a="1"/>
  <c r="A650" i="21" s="1"/>
  <c r="M649" i="21"/>
  <c r="A649" i="21" s="1" a="1"/>
  <c r="A649" i="21" s="1"/>
  <c r="M648" i="21"/>
  <c r="A648" i="21" s="1" a="1"/>
  <c r="A648" i="21" s="1"/>
  <c r="M647" i="21"/>
  <c r="A647" i="21" s="1" a="1"/>
  <c r="A647" i="21" s="1"/>
  <c r="M646" i="21"/>
  <c r="A646" i="21" s="1" a="1"/>
  <c r="A646" i="21" s="1"/>
  <c r="M645" i="21"/>
  <c r="A645" i="21" s="1" a="1"/>
  <c r="A645" i="21" s="1"/>
  <c r="M644" i="21"/>
  <c r="A644" i="21" s="1" a="1"/>
  <c r="A644" i="21" s="1"/>
  <c r="A643" i="21" a="1"/>
  <c r="A643" i="21" s="1"/>
  <c r="A642" i="21" a="1"/>
  <c r="A642" i="21" s="1"/>
  <c r="A641" i="21" a="1"/>
  <c r="A641" i="21" s="1"/>
  <c r="A640" i="21" a="1"/>
  <c r="A640" i="21" s="1"/>
  <c r="M639" i="21"/>
  <c r="A639" i="21" s="1" a="1"/>
  <c r="A639" i="21" s="1"/>
  <c r="M638" i="21"/>
  <c r="A638" i="21" s="1" a="1"/>
  <c r="A638" i="21" s="1"/>
  <c r="M637" i="21"/>
  <c r="A637" i="21" s="1" a="1"/>
  <c r="A637" i="21" s="1"/>
  <c r="M636" i="21"/>
  <c r="A636" i="21" s="1" a="1"/>
  <c r="A636" i="21" s="1"/>
  <c r="M635" i="21"/>
  <c r="A635" i="21" s="1" a="1"/>
  <c r="A635" i="21" s="1"/>
  <c r="M634" i="21"/>
  <c r="A634" i="21" s="1" a="1"/>
  <c r="A634" i="21" s="1"/>
  <c r="M633" i="21"/>
  <c r="A633" i="21" s="1" a="1"/>
  <c r="A633" i="21" s="1"/>
  <c r="M632" i="21"/>
  <c r="A632" i="21" s="1" a="1"/>
  <c r="A632" i="21" s="1"/>
  <c r="M631" i="21"/>
  <c r="A631" i="21" s="1" a="1"/>
  <c r="A631" i="21" s="1"/>
  <c r="M630" i="21"/>
  <c r="A630" i="21" s="1" a="1"/>
  <c r="A630" i="21" s="1"/>
  <c r="M629" i="21"/>
  <c r="A629" i="21" s="1" a="1"/>
  <c r="A629" i="21" s="1"/>
  <c r="M628" i="21"/>
  <c r="A628" i="21" s="1" a="1"/>
  <c r="A628" i="21" s="1"/>
  <c r="M627" i="21"/>
  <c r="A627" i="21" s="1" a="1"/>
  <c r="A627" i="21" s="1"/>
  <c r="M626" i="21"/>
  <c r="A626" i="21" s="1" a="1"/>
  <c r="A626" i="21" s="1"/>
  <c r="M625" i="21"/>
  <c r="A625" i="21" s="1" a="1"/>
  <c r="A625" i="21" s="1"/>
  <c r="M624" i="21"/>
  <c r="A624" i="21" s="1" a="1"/>
  <c r="A624" i="21" s="1"/>
  <c r="M623" i="21"/>
  <c r="A623" i="21" s="1" a="1"/>
  <c r="A623" i="21" s="1"/>
  <c r="M622" i="21"/>
  <c r="A622" i="21" s="1" a="1"/>
  <c r="A622" i="21" s="1"/>
  <c r="M621" i="21"/>
  <c r="A621" i="21" s="1" a="1"/>
  <c r="A621" i="21" s="1"/>
  <c r="M620" i="21"/>
  <c r="A620" i="21" s="1" a="1"/>
  <c r="A620" i="21" s="1"/>
  <c r="M619" i="21"/>
  <c r="A619" i="21" s="1" a="1"/>
  <c r="A619" i="21" s="1"/>
  <c r="M618" i="21"/>
  <c r="A618" i="21" s="1" a="1"/>
  <c r="A618" i="21" s="1"/>
  <c r="A617" i="21" a="1"/>
  <c r="A617" i="21" s="1"/>
  <c r="A616" i="21" a="1"/>
  <c r="A616" i="21" s="1"/>
  <c r="A615" i="21" a="1"/>
  <c r="A615" i="21" s="1"/>
  <c r="A614" i="21" a="1"/>
  <c r="A614" i="21" s="1"/>
  <c r="M613" i="21"/>
  <c r="A613" i="21" s="1" a="1"/>
  <c r="A613" i="21" s="1"/>
  <c r="M612" i="21"/>
  <c r="A612" i="21" s="1" a="1"/>
  <c r="A612" i="21" s="1"/>
  <c r="M611" i="21"/>
  <c r="A611" i="21" s="1" a="1"/>
  <c r="A611" i="21" s="1"/>
  <c r="M610" i="21"/>
  <c r="A610" i="21" s="1" a="1"/>
  <c r="A610" i="21" s="1"/>
  <c r="M609" i="21"/>
  <c r="A609" i="21" s="1" a="1"/>
  <c r="A609" i="21" s="1"/>
  <c r="M608" i="21"/>
  <c r="A608" i="21" s="1" a="1"/>
  <c r="A608" i="21" s="1"/>
  <c r="M607" i="21"/>
  <c r="A607" i="21" s="1" a="1"/>
  <c r="A607" i="21" s="1"/>
  <c r="M606" i="21"/>
  <c r="A606" i="21" s="1" a="1"/>
  <c r="A606" i="21" s="1"/>
  <c r="M605" i="21"/>
  <c r="A605" i="21" s="1" a="1"/>
  <c r="A605" i="21" s="1"/>
  <c r="M604" i="21"/>
  <c r="A604" i="21" s="1" a="1"/>
  <c r="A604" i="21" s="1"/>
  <c r="M603" i="21"/>
  <c r="A603" i="21" s="1" a="1"/>
  <c r="A603" i="21" s="1"/>
  <c r="M602" i="21"/>
  <c r="A602" i="21" s="1" a="1"/>
  <c r="A602" i="21" s="1"/>
  <c r="M601" i="21"/>
  <c r="A601" i="21" s="1" a="1"/>
  <c r="A601" i="21" s="1"/>
  <c r="M600" i="21"/>
  <c r="A600" i="21" s="1" a="1"/>
  <c r="A600" i="21" s="1"/>
  <c r="M599" i="21"/>
  <c r="A599" i="21" s="1" a="1"/>
  <c r="A599" i="21" s="1"/>
  <c r="M598" i="21"/>
  <c r="A598" i="21" s="1" a="1"/>
  <c r="A598" i="21" s="1"/>
  <c r="M597" i="21"/>
  <c r="A597" i="21" s="1" a="1"/>
  <c r="A597" i="21" s="1"/>
  <c r="M596" i="21"/>
  <c r="A596" i="21" s="1" a="1"/>
  <c r="A596" i="21" s="1"/>
  <c r="M595" i="21"/>
  <c r="A595" i="21" s="1" a="1"/>
  <c r="A595" i="21" s="1"/>
  <c r="M594" i="21"/>
  <c r="A594" i="21" s="1" a="1"/>
  <c r="A594" i="21" s="1"/>
  <c r="M593" i="21"/>
  <c r="A593" i="21" s="1" a="1"/>
  <c r="A593" i="21" s="1"/>
  <c r="M592" i="21"/>
  <c r="A592" i="21" s="1" a="1"/>
  <c r="A592" i="21" s="1"/>
  <c r="M591" i="21"/>
  <c r="A591" i="21" s="1" a="1"/>
  <c r="A591" i="21" s="1"/>
  <c r="M590" i="21"/>
  <c r="A590" i="21" s="1" a="1"/>
  <c r="A590" i="21" s="1"/>
  <c r="M589" i="21"/>
  <c r="A589" i="21" s="1" a="1"/>
  <c r="A589" i="21" s="1"/>
  <c r="M588" i="21"/>
  <c r="A588" i="21" s="1" a="1"/>
  <c r="A588" i="21" s="1"/>
  <c r="M587" i="21"/>
  <c r="A587" i="21" s="1" a="1"/>
  <c r="A587" i="21" s="1"/>
  <c r="M586" i="21"/>
  <c r="A586" i="21" s="1" a="1"/>
  <c r="A586" i="21" s="1"/>
  <c r="M585" i="21"/>
  <c r="A585" i="21" s="1" a="1"/>
  <c r="A585" i="21" s="1"/>
  <c r="M584" i="21"/>
  <c r="A584" i="21" s="1" a="1"/>
  <c r="A584" i="21" s="1"/>
  <c r="M583" i="21"/>
  <c r="A583" i="21" s="1" a="1"/>
  <c r="A583" i="21" s="1"/>
  <c r="M582" i="21"/>
  <c r="A582" i="21" s="1" a="1"/>
  <c r="A582" i="21" s="1"/>
  <c r="M581" i="21"/>
  <c r="A581" i="21" s="1" a="1"/>
  <c r="A581" i="21" s="1"/>
  <c r="M580" i="21"/>
  <c r="A580" i="21" s="1" a="1"/>
  <c r="A580" i="21" s="1"/>
  <c r="M579" i="21"/>
  <c r="A579" i="21" s="1" a="1"/>
  <c r="A579" i="21" s="1"/>
  <c r="M578" i="21"/>
  <c r="A578" i="21" s="1" a="1"/>
  <c r="A578" i="21" s="1"/>
  <c r="M577" i="21"/>
  <c r="A577" i="21" s="1" a="1"/>
  <c r="A577" i="21" s="1"/>
  <c r="M576" i="21"/>
  <c r="A576" i="21" s="1" a="1"/>
  <c r="A576" i="21" s="1"/>
  <c r="M575" i="21"/>
  <c r="A575" i="21" s="1" a="1"/>
  <c r="A575" i="21" s="1"/>
  <c r="M574" i="21"/>
  <c r="A574" i="21" s="1" a="1"/>
  <c r="A574" i="21" s="1"/>
  <c r="M573" i="21"/>
  <c r="A573" i="21" s="1" a="1"/>
  <c r="A573" i="21" s="1"/>
  <c r="M572" i="21"/>
  <c r="A572" i="21" s="1" a="1"/>
  <c r="A572" i="21" s="1"/>
  <c r="M571" i="21"/>
  <c r="A571" i="21" s="1" a="1"/>
  <c r="A571" i="21" s="1"/>
  <c r="M570" i="21"/>
  <c r="A570" i="21" s="1" a="1"/>
  <c r="A570" i="21" s="1"/>
  <c r="M569" i="21"/>
  <c r="A569" i="21" s="1" a="1"/>
  <c r="A569" i="21" s="1"/>
  <c r="M568" i="21"/>
  <c r="A568" i="21" s="1" a="1"/>
  <c r="A568" i="21" s="1"/>
  <c r="M567" i="21"/>
  <c r="A567" i="21" s="1" a="1"/>
  <c r="A567" i="21" s="1"/>
  <c r="M566" i="21"/>
  <c r="A566" i="21" s="1" a="1"/>
  <c r="A566" i="21" s="1"/>
  <c r="M565" i="21"/>
  <c r="A565" i="21" s="1" a="1"/>
  <c r="A565" i="21" s="1"/>
  <c r="M564" i="21"/>
  <c r="A564" i="21" s="1" a="1"/>
  <c r="A564" i="21" s="1"/>
  <c r="M563" i="21"/>
  <c r="A563" i="21" s="1" a="1"/>
  <c r="A563" i="21" s="1"/>
  <c r="M562" i="21"/>
  <c r="A562" i="21" s="1" a="1"/>
  <c r="A562" i="21" s="1"/>
  <c r="M561" i="21"/>
  <c r="A561" i="21" s="1" a="1"/>
  <c r="A561" i="21" s="1"/>
  <c r="M560" i="21"/>
  <c r="A560" i="21" s="1" a="1"/>
  <c r="A560" i="21" s="1"/>
  <c r="M559" i="21"/>
  <c r="A559" i="21" s="1" a="1"/>
  <c r="A559" i="21" s="1"/>
  <c r="M558" i="21"/>
  <c r="A558" i="21" s="1" a="1"/>
  <c r="A558" i="21" s="1"/>
  <c r="M557" i="21"/>
  <c r="A557" i="21" s="1" a="1"/>
  <c r="A557" i="21" s="1"/>
  <c r="M556" i="21"/>
  <c r="A556" i="21" s="1" a="1"/>
  <c r="A556" i="21" s="1"/>
  <c r="M555" i="21"/>
  <c r="A555" i="21" s="1" a="1"/>
  <c r="A555" i="21" s="1"/>
  <c r="M554" i="21"/>
  <c r="A554" i="21" s="1" a="1"/>
  <c r="A554" i="21" s="1"/>
  <c r="M553" i="21"/>
  <c r="A553" i="21" s="1" a="1"/>
  <c r="A553" i="21" s="1"/>
  <c r="M552" i="21"/>
  <c r="A552" i="21" s="1" a="1"/>
  <c r="A552" i="21" s="1"/>
  <c r="M551" i="21"/>
  <c r="A551" i="21" s="1" a="1"/>
  <c r="A551" i="21" s="1"/>
  <c r="M550" i="21"/>
  <c r="A550" i="21" s="1" a="1"/>
  <c r="A550" i="21" s="1"/>
  <c r="M549" i="21"/>
  <c r="A549" i="21" s="1" a="1"/>
  <c r="A549" i="21" s="1"/>
  <c r="M548" i="21"/>
  <c r="A548" i="21" s="1" a="1"/>
  <c r="A548" i="21" s="1"/>
  <c r="M547" i="21"/>
  <c r="A547" i="21" s="1" a="1"/>
  <c r="A547" i="21" s="1"/>
  <c r="M546" i="21"/>
  <c r="A546" i="21" s="1" a="1"/>
  <c r="A546" i="21" s="1"/>
  <c r="M545" i="21"/>
  <c r="A545" i="21" s="1" a="1"/>
  <c r="A545" i="21" s="1"/>
  <c r="M544" i="21"/>
  <c r="A544" i="21" s="1" a="1"/>
  <c r="A544" i="21" s="1"/>
  <c r="M543" i="21"/>
  <c r="A543" i="21" s="1" a="1"/>
  <c r="A543" i="21" s="1"/>
  <c r="M542" i="21"/>
  <c r="A542" i="21" s="1" a="1"/>
  <c r="A542" i="21" s="1"/>
  <c r="M541" i="21"/>
  <c r="A541" i="21" s="1" a="1"/>
  <c r="A541" i="21" s="1"/>
  <c r="M540" i="21"/>
  <c r="A540" i="21" s="1" a="1"/>
  <c r="A540" i="21" s="1"/>
  <c r="M539" i="21"/>
  <c r="A539" i="21" s="1" a="1"/>
  <c r="A539" i="21" s="1"/>
  <c r="M538" i="21"/>
  <c r="A538" i="21" s="1" a="1"/>
  <c r="A538" i="21" s="1"/>
  <c r="M537" i="21"/>
  <c r="A537" i="21" s="1" a="1"/>
  <c r="A537" i="21" s="1"/>
  <c r="M536" i="21"/>
  <c r="A536" i="21" s="1" a="1"/>
  <c r="A536" i="21" s="1"/>
  <c r="M535" i="21"/>
  <c r="A535" i="21" s="1" a="1"/>
  <c r="A535" i="21" s="1"/>
  <c r="M534" i="21"/>
  <c r="A534" i="21" s="1" a="1"/>
  <c r="A534" i="21" s="1"/>
  <c r="M533" i="21"/>
  <c r="A533" i="21" s="1" a="1"/>
  <c r="A533" i="21" s="1"/>
  <c r="M532" i="21"/>
  <c r="A532" i="21" s="1" a="1"/>
  <c r="A532" i="21" s="1"/>
  <c r="M531" i="21"/>
  <c r="A531" i="21" s="1" a="1"/>
  <c r="A531" i="21" s="1"/>
  <c r="M530" i="21"/>
  <c r="A530" i="21" s="1" a="1"/>
  <c r="A530" i="21" s="1"/>
  <c r="M529" i="21"/>
  <c r="A529" i="21" s="1" a="1"/>
  <c r="A529" i="21" s="1"/>
  <c r="M528" i="21"/>
  <c r="A528" i="21" s="1" a="1"/>
  <c r="A528" i="21" s="1"/>
  <c r="M527" i="21"/>
  <c r="A527" i="21" s="1" a="1"/>
  <c r="A527" i="21" s="1"/>
  <c r="M526" i="21"/>
  <c r="A526" i="21" s="1" a="1"/>
  <c r="A526" i="21" s="1"/>
  <c r="M525" i="21"/>
  <c r="A525" i="21" s="1" a="1"/>
  <c r="A525" i="21" s="1"/>
  <c r="M524" i="21"/>
  <c r="A524" i="21" s="1" a="1"/>
  <c r="A524" i="21" s="1"/>
  <c r="M523" i="21"/>
  <c r="A523" i="21" s="1" a="1"/>
  <c r="A523" i="21" s="1"/>
  <c r="M522" i="21"/>
  <c r="A522" i="21" s="1" a="1"/>
  <c r="A522" i="21" s="1"/>
  <c r="M521" i="21"/>
  <c r="A521" i="21" s="1" a="1"/>
  <c r="A521" i="21" s="1"/>
  <c r="M520" i="21"/>
  <c r="A520" i="21" s="1" a="1"/>
  <c r="A520" i="21" s="1"/>
  <c r="M519" i="21"/>
  <c r="A519" i="21" s="1" a="1"/>
  <c r="A519" i="21" s="1"/>
  <c r="M518" i="21"/>
  <c r="A518" i="21" s="1" a="1"/>
  <c r="A518" i="21" s="1"/>
  <c r="M517" i="21"/>
  <c r="A517" i="21" s="1" a="1"/>
  <c r="A517" i="21" s="1"/>
  <c r="M516" i="21"/>
  <c r="A516" i="21" s="1" a="1"/>
  <c r="A516" i="21" s="1"/>
  <c r="M515" i="21"/>
  <c r="A515" i="21" s="1" a="1"/>
  <c r="A515" i="21" s="1"/>
  <c r="M514" i="21"/>
  <c r="A514" i="21" s="1" a="1"/>
  <c r="A514" i="21" s="1"/>
  <c r="M513" i="21"/>
  <c r="A513" i="21" s="1" a="1"/>
  <c r="A513" i="21" s="1"/>
  <c r="M512" i="21"/>
  <c r="A512" i="21" s="1" a="1"/>
  <c r="A512" i="21" s="1"/>
  <c r="M511" i="21"/>
  <c r="A511" i="21" s="1" a="1"/>
  <c r="A511" i="21" s="1"/>
  <c r="M510" i="21"/>
  <c r="A510" i="21" s="1" a="1"/>
  <c r="A510" i="21" s="1"/>
  <c r="M509" i="21"/>
  <c r="A509" i="21" s="1" a="1"/>
  <c r="A509" i="21" s="1"/>
  <c r="M508" i="21"/>
  <c r="A508" i="21" s="1" a="1"/>
  <c r="A508" i="21" s="1"/>
  <c r="M507" i="21"/>
  <c r="A507" i="21" s="1" a="1"/>
  <c r="A507" i="21" s="1"/>
  <c r="M506" i="21"/>
  <c r="A506" i="21" s="1" a="1"/>
  <c r="A506" i="21" s="1"/>
  <c r="M505" i="21"/>
  <c r="A505" i="21" s="1" a="1"/>
  <c r="A505" i="21" s="1"/>
  <c r="M504" i="21"/>
  <c r="A504" i="21" s="1" a="1"/>
  <c r="A504" i="21" s="1"/>
  <c r="M503" i="21"/>
  <c r="A503" i="21" s="1" a="1"/>
  <c r="A503" i="21" s="1"/>
  <c r="M502" i="21"/>
  <c r="A502" i="21" s="1" a="1"/>
  <c r="A502" i="21" s="1"/>
  <c r="M501" i="21"/>
  <c r="A501" i="21" s="1" a="1"/>
  <c r="A501" i="21" s="1"/>
  <c r="M500" i="21"/>
  <c r="A500" i="21" s="1" a="1"/>
  <c r="A500" i="21" s="1"/>
  <c r="M499" i="21"/>
  <c r="A499" i="21" s="1" a="1"/>
  <c r="A499" i="21" s="1"/>
  <c r="M498" i="21"/>
  <c r="A498" i="21" s="1" a="1"/>
  <c r="A498" i="21" s="1"/>
  <c r="M497" i="21"/>
  <c r="A497" i="21" s="1" a="1"/>
  <c r="A497" i="21" s="1"/>
  <c r="M496" i="21"/>
  <c r="A496" i="21" s="1" a="1"/>
  <c r="A496" i="21" s="1"/>
  <c r="M495" i="21"/>
  <c r="A495" i="21" s="1" a="1"/>
  <c r="A495" i="21" s="1"/>
  <c r="M494" i="21"/>
  <c r="A494" i="21" s="1" a="1"/>
  <c r="A494" i="21" s="1"/>
  <c r="M493" i="21"/>
  <c r="A493" i="21" s="1" a="1"/>
  <c r="A493" i="21" s="1"/>
  <c r="M492" i="21"/>
  <c r="A492" i="21" s="1" a="1"/>
  <c r="A492" i="21" s="1"/>
  <c r="M491" i="21"/>
  <c r="A491" i="21" s="1" a="1"/>
  <c r="A491" i="21" s="1"/>
  <c r="M490" i="21"/>
  <c r="A490" i="21" s="1" a="1"/>
  <c r="A490" i="21" s="1"/>
  <c r="M489" i="21"/>
  <c r="A489" i="21" s="1" a="1"/>
  <c r="A489" i="21" s="1"/>
  <c r="M488" i="21"/>
  <c r="A488" i="21" s="1" a="1"/>
  <c r="A488" i="21" s="1"/>
  <c r="M487" i="21"/>
  <c r="A487" i="21" s="1" a="1"/>
  <c r="A487" i="21" s="1"/>
  <c r="M486" i="21"/>
  <c r="A486" i="21" s="1" a="1"/>
  <c r="A486" i="21" s="1"/>
  <c r="M485" i="21"/>
  <c r="A485" i="21" s="1" a="1"/>
  <c r="A485" i="21" s="1"/>
  <c r="M484" i="21"/>
  <c r="A484" i="21" s="1" a="1"/>
  <c r="A484" i="21" s="1"/>
  <c r="M483" i="21"/>
  <c r="A483" i="21" s="1" a="1"/>
  <c r="A483" i="21" s="1"/>
  <c r="M482" i="21"/>
  <c r="A482" i="21" s="1" a="1"/>
  <c r="A482" i="21" s="1"/>
  <c r="M481" i="21"/>
  <c r="A481" i="21" s="1" a="1"/>
  <c r="A481" i="21" s="1"/>
  <c r="M480" i="21"/>
  <c r="A480" i="21" s="1" a="1"/>
  <c r="A480" i="21" s="1"/>
  <c r="M479" i="21"/>
  <c r="A479" i="21" s="1" a="1"/>
  <c r="A479" i="21" s="1"/>
  <c r="M478" i="21"/>
  <c r="A478" i="21" s="1" a="1"/>
  <c r="A478" i="21" s="1"/>
  <c r="M477" i="21"/>
  <c r="A477" i="21" s="1" a="1"/>
  <c r="A477" i="21" s="1"/>
  <c r="M476" i="21"/>
  <c r="A476" i="21" s="1" a="1"/>
  <c r="A476" i="21" s="1"/>
  <c r="M475" i="21"/>
  <c r="A475" i="21" s="1" a="1"/>
  <c r="A475" i="21" s="1"/>
  <c r="M474" i="21"/>
  <c r="A474" i="21" s="1" a="1"/>
  <c r="A474" i="21" s="1"/>
  <c r="M473" i="21"/>
  <c r="A473" i="21" s="1" a="1"/>
  <c r="A473" i="21" s="1"/>
  <c r="M472" i="21"/>
  <c r="A472" i="21" s="1" a="1"/>
  <c r="A472" i="21" s="1"/>
  <c r="M471" i="21"/>
  <c r="A471" i="21" s="1" a="1"/>
  <c r="A471" i="21" s="1"/>
  <c r="M470" i="21"/>
  <c r="A470" i="21" s="1" a="1"/>
  <c r="A470" i="21" s="1"/>
  <c r="M469" i="21"/>
  <c r="A469" i="21" s="1" a="1"/>
  <c r="A469" i="21" s="1"/>
  <c r="M468" i="21"/>
  <c r="A468" i="21" s="1" a="1"/>
  <c r="A468" i="21" s="1"/>
  <c r="M467" i="21"/>
  <c r="A467" i="21" s="1" a="1"/>
  <c r="A467" i="21" s="1"/>
  <c r="M466" i="21"/>
  <c r="A466" i="21" s="1" a="1"/>
  <c r="A466" i="21" s="1"/>
  <c r="M465" i="21"/>
  <c r="A465" i="21" s="1" a="1"/>
  <c r="A465" i="21" s="1"/>
  <c r="M464" i="21"/>
  <c r="A464" i="21" s="1" a="1"/>
  <c r="A464" i="21" s="1"/>
  <c r="M463" i="21"/>
  <c r="A463" i="21" s="1" a="1"/>
  <c r="A463" i="21" s="1"/>
  <c r="M462" i="21"/>
  <c r="A462" i="21" s="1" a="1"/>
  <c r="A462" i="21" s="1"/>
  <c r="M461" i="21"/>
  <c r="A461" i="21" s="1" a="1"/>
  <c r="A461" i="21" s="1"/>
  <c r="M460" i="21"/>
  <c r="A460" i="21" s="1" a="1"/>
  <c r="A460" i="21" s="1"/>
  <c r="M459" i="21"/>
  <c r="A459" i="21" s="1" a="1"/>
  <c r="A459" i="21" s="1"/>
  <c r="M458" i="21"/>
  <c r="A458" i="21" s="1" a="1"/>
  <c r="A458" i="21" s="1"/>
  <c r="M457" i="21"/>
  <c r="A457" i="21" s="1" a="1"/>
  <c r="A457" i="21" s="1"/>
  <c r="M456" i="21"/>
  <c r="A456" i="21" s="1" a="1"/>
  <c r="A456" i="21" s="1"/>
  <c r="M455" i="21"/>
  <c r="A455" i="21" s="1" a="1"/>
  <c r="A455" i="21" s="1"/>
  <c r="M454" i="21"/>
  <c r="A454" i="21" s="1" a="1"/>
  <c r="A454" i="21" s="1"/>
  <c r="M453" i="21"/>
  <c r="A453" i="21" s="1" a="1"/>
  <c r="A453" i="21" s="1"/>
  <c r="M452" i="21"/>
  <c r="A452" i="21" s="1" a="1"/>
  <c r="A452" i="21" s="1"/>
  <c r="M451" i="21"/>
  <c r="A451" i="21" s="1" a="1"/>
  <c r="A451" i="21" s="1"/>
  <c r="M450" i="21"/>
  <c r="A450" i="21" s="1" a="1"/>
  <c r="A450" i="21" s="1"/>
  <c r="M449" i="21"/>
  <c r="A449" i="21" s="1" a="1"/>
  <c r="A449" i="21" s="1"/>
  <c r="M448" i="21"/>
  <c r="A448" i="21" s="1" a="1"/>
  <c r="A448" i="21" s="1"/>
  <c r="M447" i="21"/>
  <c r="A447" i="21" s="1" a="1"/>
  <c r="A447" i="21" s="1"/>
  <c r="M446" i="21"/>
  <c r="A446" i="21" s="1" a="1"/>
  <c r="A446" i="21" s="1"/>
  <c r="M445" i="21"/>
  <c r="A445" i="21" s="1" a="1"/>
  <c r="A445" i="21" s="1"/>
  <c r="M444" i="21"/>
  <c r="A444" i="21" s="1" a="1"/>
  <c r="A444" i="21" s="1"/>
  <c r="M443" i="21"/>
  <c r="A443" i="21" s="1" a="1"/>
  <c r="A443" i="21" s="1"/>
  <c r="M442" i="21"/>
  <c r="A442" i="21" s="1" a="1"/>
  <c r="A442" i="21" s="1"/>
  <c r="M441" i="21"/>
  <c r="A441" i="21" s="1" a="1"/>
  <c r="A441" i="21" s="1"/>
  <c r="M440" i="21"/>
  <c r="A440" i="21" s="1" a="1"/>
  <c r="A440" i="21" s="1"/>
  <c r="M439" i="21"/>
  <c r="A439" i="21" s="1" a="1"/>
  <c r="A439" i="21" s="1"/>
  <c r="M438" i="21"/>
  <c r="A438" i="21" s="1" a="1"/>
  <c r="A438" i="21" s="1"/>
  <c r="M437" i="21"/>
  <c r="A437" i="21" s="1" a="1"/>
  <c r="A437" i="21" s="1"/>
  <c r="M436" i="21"/>
  <c r="A436" i="21" s="1" a="1"/>
  <c r="A436" i="21" s="1"/>
  <c r="M435" i="21"/>
  <c r="A435" i="21" s="1" a="1"/>
  <c r="A435" i="21" s="1"/>
  <c r="M434" i="21"/>
  <c r="A434" i="21" s="1" a="1"/>
  <c r="A434" i="21" s="1"/>
  <c r="M433" i="21"/>
  <c r="A433" i="21" s="1" a="1"/>
  <c r="A433" i="21" s="1"/>
  <c r="M432" i="21"/>
  <c r="A432" i="21" s="1" a="1"/>
  <c r="A432" i="21" s="1"/>
  <c r="M431" i="21"/>
  <c r="A431" i="21" s="1" a="1"/>
  <c r="A431" i="21" s="1"/>
  <c r="M430" i="21"/>
  <c r="A430" i="21" s="1" a="1"/>
  <c r="A430" i="21" s="1"/>
  <c r="M429" i="21"/>
  <c r="A429" i="21" s="1" a="1"/>
  <c r="A429" i="21" s="1"/>
  <c r="M428" i="21"/>
  <c r="A428" i="21" s="1" a="1"/>
  <c r="A428" i="21" s="1"/>
  <c r="M427" i="21"/>
  <c r="A427" i="21" s="1" a="1"/>
  <c r="A427" i="21" s="1"/>
  <c r="M426" i="21"/>
  <c r="A426" i="21" s="1" a="1"/>
  <c r="A426" i="21" s="1"/>
  <c r="M425" i="21"/>
  <c r="A425" i="21" s="1" a="1"/>
  <c r="A425" i="21" s="1"/>
  <c r="M424" i="21"/>
  <c r="A424" i="21" s="1" a="1"/>
  <c r="A424" i="21" s="1"/>
  <c r="M423" i="21"/>
  <c r="A423" i="21" s="1" a="1"/>
  <c r="A423" i="21" s="1"/>
  <c r="M422" i="21"/>
  <c r="A422" i="21" s="1" a="1"/>
  <c r="A422" i="21" s="1"/>
  <c r="M421" i="21"/>
  <c r="A421" i="21" s="1" a="1"/>
  <c r="A421" i="21" s="1"/>
  <c r="M420" i="21"/>
  <c r="A420" i="21" s="1" a="1"/>
  <c r="A420" i="21" s="1"/>
  <c r="M419" i="21"/>
  <c r="A419" i="21" s="1" a="1"/>
  <c r="A419" i="21" s="1"/>
  <c r="M418" i="21"/>
  <c r="A418" i="21" s="1" a="1"/>
  <c r="A418" i="21" s="1"/>
  <c r="M417" i="21"/>
  <c r="A417" i="21" s="1" a="1"/>
  <c r="A417" i="21" s="1"/>
  <c r="M416" i="21"/>
  <c r="A416" i="21" s="1" a="1"/>
  <c r="A416" i="21" s="1"/>
  <c r="M415" i="21"/>
  <c r="A415" i="21" s="1" a="1"/>
  <c r="A415" i="21" s="1"/>
  <c r="M414" i="21"/>
  <c r="A414" i="21" s="1" a="1"/>
  <c r="A414" i="21" s="1"/>
  <c r="M413" i="21"/>
  <c r="A413" i="21" s="1" a="1"/>
  <c r="A413" i="21" s="1"/>
  <c r="M412" i="21"/>
  <c r="A412" i="21" s="1" a="1"/>
  <c r="A412" i="21" s="1"/>
  <c r="M411" i="21"/>
  <c r="A411" i="21" s="1" a="1"/>
  <c r="A411" i="21" s="1"/>
  <c r="M410" i="21"/>
  <c r="A410" i="21" s="1" a="1"/>
  <c r="A410" i="21" s="1"/>
  <c r="M409" i="21"/>
  <c r="A409" i="21" s="1" a="1"/>
  <c r="A409" i="21" s="1"/>
  <c r="M408" i="21"/>
  <c r="A408" i="21" s="1" a="1"/>
  <c r="A408" i="21" s="1"/>
  <c r="M407" i="21"/>
  <c r="A407" i="21" s="1" a="1"/>
  <c r="A407" i="21" s="1"/>
  <c r="M406" i="21"/>
  <c r="A406" i="21" s="1" a="1"/>
  <c r="A406" i="21" s="1"/>
  <c r="M405" i="21"/>
  <c r="A405" i="21" s="1" a="1"/>
  <c r="A405" i="21" s="1"/>
  <c r="M404" i="21"/>
  <c r="A404" i="21" s="1" a="1"/>
  <c r="A404" i="21" s="1"/>
  <c r="M403" i="21"/>
  <c r="A403" i="21" s="1" a="1"/>
  <c r="A403" i="21" s="1"/>
  <c r="M402" i="21"/>
  <c r="A402" i="21" s="1" a="1"/>
  <c r="A402" i="21" s="1"/>
  <c r="M401" i="21"/>
  <c r="A401" i="21" s="1" a="1"/>
  <c r="A401" i="21" s="1"/>
  <c r="M400" i="21"/>
  <c r="A400" i="21" s="1" a="1"/>
  <c r="A400" i="21" s="1"/>
  <c r="M399" i="21"/>
  <c r="A399" i="21" s="1" a="1"/>
  <c r="A399" i="21" s="1"/>
  <c r="M398" i="21"/>
  <c r="A398" i="21" s="1" a="1"/>
  <c r="A398" i="21" s="1"/>
  <c r="M397" i="21"/>
  <c r="A397" i="21" s="1" a="1"/>
  <c r="A397" i="21" s="1"/>
  <c r="M396" i="21"/>
  <c r="A396" i="21" s="1" a="1"/>
  <c r="A396" i="21" s="1"/>
  <c r="M395" i="21"/>
  <c r="A395" i="21" s="1" a="1"/>
  <c r="A395" i="21" s="1"/>
  <c r="M394" i="21"/>
  <c r="A394" i="21" s="1" a="1"/>
  <c r="A394" i="21" s="1"/>
  <c r="M393" i="21"/>
  <c r="A393" i="21" s="1" a="1"/>
  <c r="A393" i="21" s="1"/>
  <c r="M392" i="21"/>
  <c r="A392" i="21" s="1" a="1"/>
  <c r="A392" i="21" s="1"/>
  <c r="M391" i="21"/>
  <c r="A391" i="21" s="1" a="1"/>
  <c r="A391" i="21" s="1"/>
  <c r="M390" i="21"/>
  <c r="A390" i="21" s="1" a="1"/>
  <c r="A390" i="21" s="1"/>
  <c r="M389" i="21"/>
  <c r="A389" i="21" s="1" a="1"/>
  <c r="A389" i="21" s="1"/>
  <c r="M388" i="21"/>
  <c r="A388" i="21" s="1" a="1"/>
  <c r="A388" i="21" s="1"/>
  <c r="M387" i="21"/>
  <c r="A387" i="21" s="1" a="1"/>
  <c r="A387" i="21" s="1"/>
  <c r="M386" i="21"/>
  <c r="A386" i="21" s="1" a="1"/>
  <c r="A386" i="21" s="1"/>
  <c r="M385" i="21"/>
  <c r="A385" i="21" s="1" a="1"/>
  <c r="A385" i="21" s="1"/>
  <c r="M384" i="21"/>
  <c r="A384" i="21" s="1" a="1"/>
  <c r="A384" i="21" s="1"/>
  <c r="M383" i="21"/>
  <c r="A383" i="21" s="1" a="1"/>
  <c r="A383" i="21" s="1"/>
  <c r="M382" i="21"/>
  <c r="A382" i="21" s="1" a="1"/>
  <c r="A382" i="21" s="1"/>
  <c r="M381" i="21"/>
  <c r="A381" i="21" s="1" a="1"/>
  <c r="A381" i="21" s="1"/>
  <c r="M380" i="21"/>
  <c r="A380" i="21" s="1" a="1"/>
  <c r="A380" i="21" s="1"/>
  <c r="M379" i="21"/>
  <c r="A379" i="21" s="1" a="1"/>
  <c r="A379" i="21" s="1"/>
  <c r="M378" i="21"/>
  <c r="A378" i="21" s="1" a="1"/>
  <c r="A378" i="21" s="1"/>
  <c r="M377" i="21"/>
  <c r="A377" i="21" s="1" a="1"/>
  <c r="A377" i="21" s="1"/>
  <c r="M376" i="21"/>
  <c r="A376" i="21" s="1" a="1"/>
  <c r="A376" i="21" s="1"/>
  <c r="M375" i="21"/>
  <c r="A375" i="21" s="1" a="1"/>
  <c r="A375" i="21" s="1"/>
  <c r="M374" i="21"/>
  <c r="A374" i="21" s="1" a="1"/>
  <c r="A374" i="21" s="1"/>
  <c r="M373" i="21"/>
  <c r="A373" i="21" s="1" a="1"/>
  <c r="A373" i="21" s="1"/>
  <c r="M372" i="21"/>
  <c r="A372" i="21" s="1" a="1"/>
  <c r="A372" i="21" s="1"/>
  <c r="M371" i="21"/>
  <c r="A371" i="21" s="1" a="1"/>
  <c r="A371" i="21" s="1"/>
  <c r="M370" i="21"/>
  <c r="A370" i="21" s="1" a="1"/>
  <c r="A370" i="21" s="1"/>
  <c r="M369" i="21"/>
  <c r="A369" i="21" s="1" a="1"/>
  <c r="A369" i="21" s="1"/>
  <c r="M368" i="21"/>
  <c r="A368" i="21" s="1" a="1"/>
  <c r="A368" i="21" s="1"/>
  <c r="M367" i="21"/>
  <c r="A367" i="21" s="1" a="1"/>
  <c r="A367" i="21" s="1"/>
  <c r="M366" i="21"/>
  <c r="A366" i="21" s="1" a="1"/>
  <c r="A366" i="21" s="1"/>
  <c r="M365" i="21"/>
  <c r="A365" i="21" s="1" a="1"/>
  <c r="A365" i="21" s="1"/>
  <c r="M364" i="21"/>
  <c r="A364" i="21" s="1" a="1"/>
  <c r="A364" i="21" s="1"/>
  <c r="M363" i="21"/>
  <c r="A363" i="21" s="1" a="1"/>
  <c r="A363" i="21" s="1"/>
  <c r="M362" i="21"/>
  <c r="A362" i="21" s="1" a="1"/>
  <c r="A362" i="21" s="1"/>
  <c r="M361" i="21"/>
  <c r="A361" i="21" s="1" a="1"/>
  <c r="A361" i="21" s="1"/>
  <c r="M360" i="21"/>
  <c r="A360" i="21" s="1" a="1"/>
  <c r="A360" i="21" s="1"/>
  <c r="M359" i="21"/>
  <c r="A359" i="21" s="1" a="1"/>
  <c r="A359" i="21" s="1"/>
  <c r="M358" i="21"/>
  <c r="A358" i="21" s="1" a="1"/>
  <c r="A358" i="21" s="1"/>
  <c r="M357" i="21"/>
  <c r="A357" i="21" s="1" a="1"/>
  <c r="A357" i="21" s="1"/>
  <c r="M356" i="21"/>
  <c r="A356" i="21" s="1" a="1"/>
  <c r="A356" i="21" s="1"/>
  <c r="M355" i="21"/>
  <c r="A355" i="21" s="1" a="1"/>
  <c r="A355" i="21" s="1"/>
  <c r="M354" i="21"/>
  <c r="A354" i="21" s="1" a="1"/>
  <c r="A354" i="21" s="1"/>
  <c r="M353" i="21"/>
  <c r="A353" i="21" s="1" a="1"/>
  <c r="A353" i="21" s="1"/>
  <c r="M352" i="21"/>
  <c r="A352" i="21" s="1" a="1"/>
  <c r="A352" i="21" s="1"/>
  <c r="M351" i="21"/>
  <c r="A351" i="21" s="1" a="1"/>
  <c r="A351" i="21" s="1"/>
  <c r="M350" i="21"/>
  <c r="A350" i="21" s="1" a="1"/>
  <c r="A350" i="21" s="1"/>
  <c r="M349" i="21"/>
  <c r="A349" i="21" s="1" a="1"/>
  <c r="A349" i="21" s="1"/>
  <c r="M348" i="21"/>
  <c r="A348" i="21" s="1" a="1"/>
  <c r="A348" i="21" s="1"/>
  <c r="M347" i="21"/>
  <c r="A347" i="21" s="1" a="1"/>
  <c r="A347" i="21" s="1"/>
  <c r="M346" i="21"/>
  <c r="A346" i="21" s="1" a="1"/>
  <c r="A346" i="21" s="1"/>
  <c r="M345" i="21"/>
  <c r="A345" i="21" s="1" a="1"/>
  <c r="A345" i="21" s="1"/>
  <c r="M344" i="21"/>
  <c r="A344" i="21" s="1" a="1"/>
  <c r="A344" i="21" s="1"/>
  <c r="M343" i="21"/>
  <c r="A343" i="21" s="1" a="1"/>
  <c r="A343" i="21" s="1"/>
  <c r="M342" i="21"/>
  <c r="A342" i="21" s="1" a="1"/>
  <c r="A342" i="21" s="1"/>
  <c r="M341" i="21"/>
  <c r="A341" i="21" s="1" a="1"/>
  <c r="A341" i="21" s="1"/>
  <c r="M340" i="21"/>
  <c r="A340" i="21" s="1" a="1"/>
  <c r="A340" i="21" s="1"/>
  <c r="M339" i="21"/>
  <c r="A339" i="21" s="1" a="1"/>
  <c r="A339" i="21" s="1"/>
  <c r="M338" i="21"/>
  <c r="A338" i="21" s="1" a="1"/>
  <c r="A338" i="21" s="1"/>
  <c r="M337" i="21"/>
  <c r="A337" i="21" s="1" a="1"/>
  <c r="A337" i="21" s="1"/>
  <c r="M336" i="21"/>
  <c r="A336" i="21" s="1" a="1"/>
  <c r="A336" i="21" s="1"/>
  <c r="M335" i="21"/>
  <c r="A335" i="21" s="1" a="1"/>
  <c r="A335" i="21" s="1"/>
  <c r="M334" i="21"/>
  <c r="A334" i="21" s="1" a="1"/>
  <c r="A334" i="21" s="1"/>
  <c r="M333" i="21"/>
  <c r="A333" i="21" s="1" a="1"/>
  <c r="A333" i="21" s="1"/>
  <c r="M332" i="21"/>
  <c r="A332" i="21" s="1" a="1"/>
  <c r="A332" i="21" s="1"/>
  <c r="M331" i="21"/>
  <c r="A331" i="21" s="1" a="1"/>
  <c r="A331" i="21" s="1"/>
  <c r="M330" i="21"/>
  <c r="A330" i="21" s="1" a="1"/>
  <c r="A330" i="21" s="1"/>
  <c r="M329" i="21"/>
  <c r="A329" i="21" s="1" a="1"/>
  <c r="A329" i="21" s="1"/>
  <c r="M328" i="21"/>
  <c r="A328" i="21" s="1" a="1"/>
  <c r="A328" i="21" s="1"/>
  <c r="M327" i="21"/>
  <c r="A327" i="21" s="1" a="1"/>
  <c r="A327" i="21" s="1"/>
  <c r="M326" i="21"/>
  <c r="A326" i="21" s="1" a="1"/>
  <c r="A326" i="21" s="1"/>
  <c r="M325" i="21"/>
  <c r="A325" i="21" s="1" a="1"/>
  <c r="A325" i="21" s="1"/>
  <c r="M324" i="21"/>
  <c r="A324" i="21" s="1" a="1"/>
  <c r="A324" i="21" s="1"/>
  <c r="M323" i="21"/>
  <c r="A323" i="21" s="1" a="1"/>
  <c r="A323" i="21" s="1"/>
  <c r="M322" i="21"/>
  <c r="A322" i="21" s="1" a="1"/>
  <c r="A322" i="21" s="1"/>
  <c r="M321" i="21"/>
  <c r="A321" i="21" s="1" a="1"/>
  <c r="A321" i="21" s="1"/>
  <c r="M320" i="21"/>
  <c r="A320" i="21" s="1" a="1"/>
  <c r="A320" i="21" s="1"/>
  <c r="M319" i="21"/>
  <c r="A319" i="21" s="1" a="1"/>
  <c r="A319" i="21" s="1"/>
  <c r="M318" i="21"/>
  <c r="A318" i="21" s="1" a="1"/>
  <c r="A318" i="21" s="1"/>
  <c r="M317" i="21"/>
  <c r="A317" i="21" s="1" a="1"/>
  <c r="A317" i="21" s="1"/>
  <c r="M316" i="21"/>
  <c r="A316" i="21" s="1" a="1"/>
  <c r="A316" i="21" s="1"/>
  <c r="M315" i="21"/>
  <c r="A315" i="21" s="1" a="1"/>
  <c r="A315" i="21" s="1"/>
  <c r="M314" i="21"/>
  <c r="A314" i="21" s="1" a="1"/>
  <c r="A314" i="21" s="1"/>
  <c r="M313" i="21"/>
  <c r="A313" i="21" s="1" a="1"/>
  <c r="A313" i="21" s="1"/>
  <c r="M312" i="21"/>
  <c r="A312" i="21" s="1" a="1"/>
  <c r="A312" i="21" s="1"/>
  <c r="M311" i="21"/>
  <c r="A311" i="21" s="1" a="1"/>
  <c r="A311" i="21" s="1"/>
  <c r="M310" i="21"/>
  <c r="A310" i="21" s="1" a="1"/>
  <c r="A310" i="21" s="1"/>
  <c r="M309" i="21"/>
  <c r="A309" i="21" s="1" a="1"/>
  <c r="A309" i="21" s="1"/>
  <c r="M308" i="21"/>
  <c r="A308" i="21" s="1" a="1"/>
  <c r="A308" i="21" s="1"/>
  <c r="M307" i="21"/>
  <c r="A307" i="21" s="1" a="1"/>
  <c r="A307" i="21" s="1"/>
  <c r="M306" i="21"/>
  <c r="A306" i="21" s="1" a="1"/>
  <c r="A306" i="21" s="1"/>
  <c r="M305" i="21"/>
  <c r="A305" i="21" s="1" a="1"/>
  <c r="A305" i="21" s="1"/>
  <c r="M304" i="21"/>
  <c r="A304" i="21" s="1" a="1"/>
  <c r="A304" i="21" s="1"/>
  <c r="M303" i="21"/>
  <c r="A303" i="21" s="1" a="1"/>
  <c r="A303" i="21" s="1"/>
  <c r="M302" i="21"/>
  <c r="A302" i="21" s="1" a="1"/>
  <c r="A302" i="21" s="1"/>
  <c r="M301" i="21"/>
  <c r="A301" i="21" s="1" a="1"/>
  <c r="A301" i="21" s="1"/>
  <c r="M300" i="21"/>
  <c r="A300" i="21" s="1" a="1"/>
  <c r="A300" i="21" s="1"/>
  <c r="M299" i="21"/>
  <c r="A299" i="21" s="1" a="1"/>
  <c r="A299" i="21" s="1"/>
  <c r="M298" i="21"/>
  <c r="A298" i="21" s="1" a="1"/>
  <c r="A298" i="21" s="1"/>
  <c r="M297" i="21"/>
  <c r="A297" i="21" s="1" a="1"/>
  <c r="A297" i="21" s="1"/>
  <c r="M296" i="21"/>
  <c r="A296" i="21" s="1" a="1"/>
  <c r="A296" i="21" s="1"/>
  <c r="M295" i="21"/>
  <c r="A295" i="21" s="1" a="1"/>
  <c r="A295" i="21" s="1"/>
  <c r="M294" i="21"/>
  <c r="A294" i="21" s="1" a="1"/>
  <c r="A294" i="21" s="1"/>
  <c r="M293" i="21"/>
  <c r="A293" i="21" s="1" a="1"/>
  <c r="A293" i="21" s="1"/>
  <c r="M292" i="21"/>
  <c r="A292" i="21" s="1" a="1"/>
  <c r="A292" i="21" s="1"/>
  <c r="M291" i="21"/>
  <c r="A291" i="21" s="1" a="1"/>
  <c r="A291" i="21" s="1"/>
  <c r="M290" i="21"/>
  <c r="A290" i="21" s="1" a="1"/>
  <c r="A290" i="21" s="1"/>
  <c r="M289" i="21"/>
  <c r="A289" i="21" s="1" a="1"/>
  <c r="A289" i="21" s="1"/>
  <c r="M288" i="21"/>
  <c r="A288" i="21" s="1" a="1"/>
  <c r="A288" i="21" s="1"/>
  <c r="M287" i="21"/>
  <c r="A287" i="21" s="1" a="1"/>
  <c r="A287" i="21" s="1"/>
  <c r="M286" i="21"/>
  <c r="A286" i="21" s="1" a="1"/>
  <c r="A286" i="21" s="1"/>
  <c r="M285" i="21"/>
  <c r="A285" i="21" s="1" a="1"/>
  <c r="A285" i="21" s="1"/>
  <c r="M284" i="21"/>
  <c r="A284" i="21" s="1" a="1"/>
  <c r="A284" i="21" s="1"/>
  <c r="M283" i="21"/>
  <c r="A283" i="21" s="1" a="1"/>
  <c r="A283" i="21" s="1"/>
  <c r="M282" i="21"/>
  <c r="A282" i="21" s="1" a="1"/>
  <c r="A282" i="21" s="1"/>
  <c r="M281" i="21"/>
  <c r="A281" i="21" s="1" a="1"/>
  <c r="A281" i="21" s="1"/>
  <c r="M279" i="21"/>
  <c r="A279" i="21" s="1" a="1"/>
  <c r="A279" i="21" s="1"/>
  <c r="M278" i="21"/>
  <c r="A278" i="21" s="1" a="1"/>
  <c r="A278" i="21" s="1"/>
  <c r="M277" i="21"/>
  <c r="A277" i="21" s="1" a="1"/>
  <c r="A277" i="21" s="1"/>
  <c r="M276" i="21"/>
  <c r="A276" i="21" s="1" a="1"/>
  <c r="A276" i="21" s="1"/>
  <c r="M275" i="21"/>
  <c r="A275" i="21" s="1" a="1"/>
  <c r="A275" i="21" s="1"/>
  <c r="M274" i="21"/>
  <c r="A274" i="21" s="1" a="1"/>
  <c r="A274" i="21" s="1"/>
  <c r="M272" i="21"/>
  <c r="A272" i="21" s="1" a="1"/>
  <c r="A272" i="21" s="1"/>
  <c r="M271" i="21"/>
  <c r="A271" i="21" s="1" a="1"/>
  <c r="A271" i="21" s="1"/>
  <c r="M270" i="21"/>
  <c r="A270" i="21" s="1" a="1"/>
  <c r="A270" i="21" s="1"/>
  <c r="M269" i="21"/>
  <c r="A269" i="21" s="1" a="1"/>
  <c r="A269" i="21" s="1"/>
  <c r="M268" i="21"/>
  <c r="A268" i="21" s="1" a="1"/>
  <c r="A268" i="21" s="1"/>
  <c r="M267" i="21"/>
  <c r="A267" i="21" s="1" a="1"/>
  <c r="A267" i="21" s="1"/>
  <c r="M265" i="21"/>
  <c r="A265" i="21" s="1" a="1"/>
  <c r="A265" i="21" s="1"/>
  <c r="M264" i="21"/>
  <c r="A264" i="21" s="1" a="1"/>
  <c r="A264" i="21" s="1"/>
  <c r="M263" i="21"/>
  <c r="A263" i="21" s="1" a="1"/>
  <c r="A263" i="21" s="1"/>
  <c r="M262" i="21"/>
  <c r="A262" i="21" s="1" a="1"/>
  <c r="A262" i="21" s="1"/>
  <c r="M261" i="21"/>
  <c r="A261" i="21" s="1" a="1"/>
  <c r="A261" i="21" s="1"/>
  <c r="M260" i="21"/>
  <c r="A260" i="21" s="1" a="1"/>
  <c r="A260" i="21" s="1"/>
  <c r="M258" i="21"/>
  <c r="A258" i="21" s="1" a="1"/>
  <c r="A258" i="21" s="1"/>
  <c r="M257" i="21"/>
  <c r="A257" i="21" s="1" a="1"/>
  <c r="A257" i="21" s="1"/>
  <c r="M256" i="21"/>
  <c r="A256" i="21" s="1" a="1"/>
  <c r="A256" i="21" s="1"/>
  <c r="M255" i="21"/>
  <c r="A255" i="21" s="1" a="1"/>
  <c r="A255" i="21" s="1"/>
  <c r="M254" i="21"/>
  <c r="A254" i="21" s="1" a="1"/>
  <c r="A254" i="21" s="1"/>
  <c r="M253" i="21"/>
  <c r="A253" i="21" s="1" a="1"/>
  <c r="A253" i="21" s="1"/>
  <c r="M251" i="21"/>
  <c r="A251" i="21" s="1" a="1"/>
  <c r="A251" i="21" s="1"/>
  <c r="M250" i="21"/>
  <c r="A250" i="21" s="1" a="1"/>
  <c r="A250" i="21" s="1"/>
  <c r="M249" i="21"/>
  <c r="A249" i="21" s="1" a="1"/>
  <c r="A249" i="21" s="1"/>
  <c r="M248" i="21"/>
  <c r="A248" i="21" s="1" a="1"/>
  <c r="A248" i="21" s="1"/>
  <c r="M246" i="21"/>
  <c r="A246" i="21" s="1" a="1"/>
  <c r="A246" i="21" s="1"/>
  <c r="M245" i="21"/>
  <c r="A245" i="21" s="1" a="1"/>
  <c r="A245" i="21" s="1"/>
  <c r="M244" i="21"/>
  <c r="A244" i="21" s="1" a="1"/>
  <c r="A244" i="21" s="1"/>
  <c r="M243" i="21"/>
  <c r="A243" i="21" s="1" a="1"/>
  <c r="A243" i="21" s="1"/>
  <c r="M241" i="21"/>
  <c r="A241" i="21" s="1" a="1"/>
  <c r="A241" i="21" s="1"/>
  <c r="M240" i="21"/>
  <c r="A240" i="21" s="1" a="1"/>
  <c r="A240" i="21" s="1"/>
  <c r="M239" i="21"/>
  <c r="A239" i="21" s="1" a="1"/>
  <c r="A239" i="21" s="1"/>
  <c r="M238" i="21"/>
  <c r="A238" i="21" s="1" a="1"/>
  <c r="A238" i="21" s="1"/>
  <c r="M237" i="21"/>
  <c r="A237" i="21" s="1" a="1"/>
  <c r="A237" i="21" s="1"/>
  <c r="M236" i="21"/>
  <c r="A236" i="21" s="1" a="1"/>
  <c r="A236" i="21" s="1"/>
  <c r="M235" i="21"/>
  <c r="A235" i="21" s="1" a="1"/>
  <c r="A235" i="21" s="1"/>
  <c r="M234" i="21"/>
  <c r="A234" i="21" s="1" a="1"/>
  <c r="A234" i="21" s="1"/>
  <c r="M233" i="21"/>
  <c r="A233" i="21" s="1" a="1"/>
  <c r="A233" i="21" s="1"/>
  <c r="M232" i="21"/>
  <c r="A232" i="21" s="1" a="1"/>
  <c r="A232" i="21" s="1"/>
  <c r="M231" i="21"/>
  <c r="A231" i="21" s="1" a="1"/>
  <c r="A231" i="21" s="1"/>
  <c r="M230" i="21"/>
  <c r="A230" i="21" s="1" a="1"/>
  <c r="A230" i="21" s="1"/>
  <c r="M229" i="21"/>
  <c r="A229" i="21" s="1" a="1"/>
  <c r="A229" i="21" s="1"/>
  <c r="M228" i="21"/>
  <c r="A228" i="21" s="1" a="1"/>
  <c r="A228" i="21" s="1"/>
  <c r="M227" i="21"/>
  <c r="A227" i="21" s="1" a="1"/>
  <c r="A227" i="21" s="1"/>
  <c r="M226" i="21"/>
  <c r="A226" i="21" s="1" a="1"/>
  <c r="A226" i="21" s="1"/>
  <c r="M225" i="21"/>
  <c r="A225" i="21" s="1" a="1"/>
  <c r="A225" i="21" s="1"/>
  <c r="M224" i="21"/>
  <c r="A224" i="21" s="1" a="1"/>
  <c r="A224" i="21" s="1"/>
  <c r="M223" i="21"/>
  <c r="A223" i="21" s="1" a="1"/>
  <c r="A223" i="21" s="1"/>
  <c r="M222" i="21"/>
  <c r="A222" i="21" s="1" a="1"/>
  <c r="A222" i="21" s="1"/>
  <c r="M221" i="21"/>
  <c r="A221" i="21" s="1" a="1"/>
  <c r="A221" i="21" s="1"/>
  <c r="M220" i="21"/>
  <c r="A220" i="21" s="1" a="1"/>
  <c r="A220" i="21" s="1"/>
  <c r="M219" i="21"/>
  <c r="A219" i="21" s="1" a="1"/>
  <c r="A219" i="21" s="1"/>
  <c r="M218" i="21"/>
  <c r="A218" i="21" s="1" a="1"/>
  <c r="A218" i="21" s="1"/>
  <c r="M217" i="21"/>
  <c r="A217" i="21" s="1" a="1"/>
  <c r="A217" i="21" s="1"/>
  <c r="M216" i="21"/>
  <c r="A216" i="21" s="1" a="1"/>
  <c r="A216" i="21" s="1"/>
  <c r="M215" i="21"/>
  <c r="A215" i="21" s="1" a="1"/>
  <c r="A215" i="21" s="1"/>
  <c r="M214" i="21"/>
  <c r="A214" i="21" s="1" a="1"/>
  <c r="A214" i="21" s="1"/>
  <c r="M213" i="21"/>
  <c r="A213" i="21" s="1" a="1"/>
  <c r="A213" i="21" s="1"/>
  <c r="M212" i="21"/>
  <c r="A212" i="21" s="1" a="1"/>
  <c r="A212" i="21" s="1"/>
  <c r="M211" i="21"/>
  <c r="A211" i="21" s="1" a="1"/>
  <c r="A211" i="21" s="1"/>
  <c r="M210" i="21"/>
  <c r="A210" i="21" s="1" a="1"/>
  <c r="A210" i="21" s="1"/>
  <c r="M209" i="21"/>
  <c r="A209" i="21" s="1" a="1"/>
  <c r="A209" i="21" s="1"/>
  <c r="M208" i="21"/>
  <c r="A208" i="21" s="1" a="1"/>
  <c r="A208" i="21" s="1"/>
  <c r="M207" i="21"/>
  <c r="A207" i="21" s="1" a="1"/>
  <c r="A207" i="21" s="1"/>
  <c r="M206" i="21"/>
  <c r="A206" i="21" s="1" a="1"/>
  <c r="A206" i="21" s="1"/>
  <c r="M205" i="21"/>
  <c r="A205" i="21" s="1" a="1"/>
  <c r="A205" i="21" s="1"/>
  <c r="M204" i="21"/>
  <c r="A204" i="21" s="1" a="1"/>
  <c r="A204" i="21" s="1"/>
  <c r="M203" i="21"/>
  <c r="A203" i="21" s="1" a="1"/>
  <c r="A203" i="21" s="1"/>
  <c r="M202" i="21"/>
  <c r="A202" i="21" s="1" a="1"/>
  <c r="A202" i="21" s="1"/>
  <c r="M201" i="21"/>
  <c r="A201" i="21" s="1" a="1"/>
  <c r="A201" i="21" s="1"/>
  <c r="M200" i="21"/>
  <c r="A200" i="21" s="1" a="1"/>
  <c r="A200" i="21" s="1"/>
  <c r="M199" i="21"/>
  <c r="A199" i="21" s="1" a="1"/>
  <c r="A199" i="21" s="1"/>
  <c r="M198" i="21"/>
  <c r="A198" i="21" s="1" a="1"/>
  <c r="A198" i="21" s="1"/>
  <c r="M197" i="21"/>
  <c r="A197" i="21" s="1" a="1"/>
  <c r="A197" i="21" s="1"/>
  <c r="M196" i="21"/>
  <c r="A196" i="21" s="1" a="1"/>
  <c r="A196" i="21" s="1"/>
  <c r="M195" i="21"/>
  <c r="A195" i="21" s="1" a="1"/>
  <c r="A195" i="21" s="1"/>
  <c r="M194" i="21"/>
  <c r="A194" i="21" s="1" a="1"/>
  <c r="A194" i="21" s="1"/>
  <c r="M193" i="21"/>
  <c r="A193" i="21" s="1" a="1"/>
  <c r="A193" i="21" s="1"/>
  <c r="M192" i="21"/>
  <c r="A192" i="21" s="1" a="1"/>
  <c r="A192" i="21" s="1"/>
  <c r="M191" i="21"/>
  <c r="A191" i="21" s="1" a="1"/>
  <c r="A191" i="21" s="1"/>
  <c r="M190" i="21"/>
  <c r="A190" i="21" s="1" a="1"/>
  <c r="A190" i="21" s="1"/>
  <c r="M189" i="21"/>
  <c r="A189" i="21" s="1" a="1"/>
  <c r="A189" i="21" s="1"/>
  <c r="M188" i="21"/>
  <c r="A188" i="21" s="1" a="1"/>
  <c r="A188" i="21" s="1"/>
  <c r="M187" i="21"/>
  <c r="A187" i="21" s="1" a="1"/>
  <c r="A187" i="21" s="1"/>
  <c r="M186" i="21"/>
  <c r="A186" i="21" s="1" a="1"/>
  <c r="A186" i="21" s="1"/>
  <c r="M185" i="21"/>
  <c r="A185" i="21" s="1" a="1"/>
  <c r="A185" i="21" s="1"/>
  <c r="M184" i="21"/>
  <c r="A184" i="21" s="1" a="1"/>
  <c r="A184" i="21" s="1"/>
  <c r="M183" i="21"/>
  <c r="A183" i="21" s="1" a="1"/>
  <c r="A183" i="21" s="1"/>
  <c r="M182" i="21"/>
  <c r="A182" i="21" s="1" a="1"/>
  <c r="A182" i="21" s="1"/>
  <c r="M181" i="21"/>
  <c r="A181" i="21" s="1" a="1"/>
  <c r="A181" i="21" s="1"/>
  <c r="M180" i="21"/>
  <c r="A180" i="21" s="1" a="1"/>
  <c r="A180" i="21" s="1"/>
  <c r="M179" i="21"/>
  <c r="A179" i="21" s="1" a="1"/>
  <c r="A179" i="21" s="1"/>
  <c r="M178" i="21"/>
  <c r="A178" i="21" s="1" a="1"/>
  <c r="A178" i="21" s="1"/>
  <c r="M177" i="21"/>
  <c r="A177" i="21" s="1" a="1"/>
  <c r="A177" i="21" s="1"/>
  <c r="M176" i="21"/>
  <c r="A176" i="21" s="1" a="1"/>
  <c r="A176" i="21" s="1"/>
  <c r="M175" i="21"/>
  <c r="A175" i="21" s="1" a="1"/>
  <c r="A175" i="21" s="1"/>
  <c r="M174" i="21"/>
  <c r="A174" i="21" s="1" a="1"/>
  <c r="A174" i="21" s="1"/>
  <c r="M173" i="21"/>
  <c r="A173" i="21" s="1" a="1"/>
  <c r="A173" i="21" s="1"/>
  <c r="M172" i="21"/>
  <c r="A172" i="21" s="1" a="1"/>
  <c r="A172" i="21" s="1"/>
  <c r="M171" i="21"/>
  <c r="A171" i="21" s="1" a="1"/>
  <c r="A171" i="21" s="1"/>
  <c r="M170" i="21"/>
  <c r="A170" i="21" s="1" a="1"/>
  <c r="A170" i="21" s="1"/>
  <c r="M169" i="21"/>
  <c r="A169" i="21" s="1" a="1"/>
  <c r="A169" i="21" s="1"/>
  <c r="M168" i="21"/>
  <c r="A168" i="21" s="1" a="1"/>
  <c r="A168" i="21" s="1"/>
  <c r="M167" i="21"/>
  <c r="A167" i="21" s="1" a="1"/>
  <c r="A167" i="21" s="1"/>
  <c r="M166" i="21"/>
  <c r="A166" i="21" s="1" a="1"/>
  <c r="A166" i="21" s="1"/>
  <c r="M165" i="21"/>
  <c r="A165" i="21" s="1" a="1"/>
  <c r="A165" i="21" s="1"/>
  <c r="M164" i="21"/>
  <c r="A164" i="21" s="1" a="1"/>
  <c r="A164" i="21" s="1"/>
  <c r="M163" i="21"/>
  <c r="A163" i="21" s="1" a="1"/>
  <c r="A163" i="21" s="1"/>
  <c r="M162" i="21"/>
  <c r="A162" i="21" s="1" a="1"/>
  <c r="A162" i="21" s="1"/>
  <c r="M161" i="21"/>
  <c r="A161" i="21" s="1" a="1"/>
  <c r="A161" i="21" s="1"/>
  <c r="M160" i="21"/>
  <c r="A160" i="21" s="1" a="1"/>
  <c r="A160" i="21" s="1"/>
  <c r="M159" i="21"/>
  <c r="A159" i="21" s="1" a="1"/>
  <c r="A159" i="21" s="1"/>
  <c r="M158" i="21"/>
  <c r="A158" i="21" s="1" a="1"/>
  <c r="A158" i="21" s="1"/>
  <c r="M157" i="21"/>
  <c r="A157" i="21" s="1" a="1"/>
  <c r="A157" i="21" s="1"/>
  <c r="M156" i="21"/>
  <c r="A156" i="21" s="1" a="1"/>
  <c r="A156" i="21" s="1"/>
  <c r="M155" i="21"/>
  <c r="A155" i="21" s="1" a="1"/>
  <c r="A155" i="21" s="1"/>
  <c r="M154" i="21"/>
  <c r="A154" i="21" s="1" a="1"/>
  <c r="A154" i="21" s="1"/>
  <c r="M153" i="21"/>
  <c r="A153" i="21" s="1" a="1"/>
  <c r="A153" i="21" s="1"/>
  <c r="M152" i="21"/>
  <c r="A152" i="21" s="1" a="1"/>
  <c r="A152" i="21" s="1"/>
  <c r="M151" i="21"/>
  <c r="A151" i="21" s="1" a="1"/>
  <c r="A151" i="21" s="1"/>
  <c r="M150" i="21"/>
  <c r="A150" i="21" s="1" a="1"/>
  <c r="A150" i="21" s="1"/>
  <c r="M149" i="21"/>
  <c r="A149" i="21" s="1" a="1"/>
  <c r="A149" i="21" s="1"/>
  <c r="M148" i="21"/>
  <c r="A148" i="21" s="1" a="1"/>
  <c r="A148" i="21" s="1"/>
  <c r="M147" i="21"/>
  <c r="A147" i="21" s="1" a="1"/>
  <c r="A147" i="21" s="1"/>
  <c r="M146" i="21"/>
  <c r="A146" i="21" s="1" a="1"/>
  <c r="A146" i="21" s="1"/>
  <c r="M145" i="21"/>
  <c r="A145" i="21" s="1" a="1"/>
  <c r="A145" i="21" s="1"/>
  <c r="M144" i="21"/>
  <c r="A144" i="21" s="1" a="1"/>
  <c r="A144" i="21" s="1"/>
  <c r="M143" i="21"/>
  <c r="A143" i="21" s="1" a="1"/>
  <c r="A143" i="21" s="1"/>
  <c r="M142" i="21"/>
  <c r="A142" i="21" s="1" a="1"/>
  <c r="A142" i="21" s="1"/>
  <c r="M141" i="21"/>
  <c r="A141" i="21" s="1" a="1"/>
  <c r="A141" i="21" s="1"/>
  <c r="M140" i="21"/>
  <c r="A140" i="21" s="1" a="1"/>
  <c r="A140" i="21" s="1"/>
  <c r="M139" i="21"/>
  <c r="A139" i="21" s="1" a="1"/>
  <c r="A139" i="21" s="1"/>
  <c r="M138" i="21"/>
  <c r="A138" i="21" s="1" a="1"/>
  <c r="A138" i="21" s="1"/>
  <c r="M137" i="21"/>
  <c r="A137" i="21" s="1" a="1"/>
  <c r="A137" i="21" s="1"/>
  <c r="M136" i="21"/>
  <c r="A136" i="21" s="1" a="1"/>
  <c r="A136" i="21" s="1"/>
  <c r="M135" i="21"/>
  <c r="A135" i="21" s="1" a="1"/>
  <c r="A135" i="21" s="1"/>
  <c r="M134" i="21"/>
  <c r="A134" i="21" s="1" a="1"/>
  <c r="A134" i="21" s="1"/>
  <c r="M133" i="21"/>
  <c r="A133" i="21" s="1" a="1"/>
  <c r="A133" i="21" s="1"/>
  <c r="M132" i="21"/>
  <c r="A132" i="21" s="1" a="1"/>
  <c r="A132" i="21" s="1"/>
  <c r="M131" i="21"/>
  <c r="A131" i="21" s="1" a="1"/>
  <c r="A131" i="21" s="1"/>
  <c r="M130" i="21"/>
  <c r="A130" i="21" s="1" a="1"/>
  <c r="A130" i="21" s="1"/>
  <c r="M129" i="21"/>
  <c r="A129" i="21" s="1" a="1"/>
  <c r="A129" i="21" s="1"/>
  <c r="M128" i="21"/>
  <c r="A128" i="21" s="1" a="1"/>
  <c r="A128" i="21" s="1"/>
  <c r="M127" i="21"/>
  <c r="A127" i="21" s="1" a="1"/>
  <c r="A127" i="21" s="1"/>
  <c r="M126" i="21"/>
  <c r="A126" i="21" s="1" a="1"/>
  <c r="A126" i="21" s="1"/>
  <c r="M125" i="21"/>
  <c r="A125" i="21" s="1" a="1"/>
  <c r="A125" i="21" s="1"/>
  <c r="M124" i="21"/>
  <c r="A124" i="21" s="1" a="1"/>
  <c r="A124" i="21" s="1"/>
  <c r="M123" i="21"/>
  <c r="A123" i="21" s="1" a="1"/>
  <c r="A123" i="21" s="1"/>
  <c r="M122" i="21"/>
  <c r="A122" i="21" s="1" a="1"/>
  <c r="A122" i="21" s="1"/>
  <c r="M121" i="21"/>
  <c r="A121" i="21" s="1" a="1"/>
  <c r="A121" i="21" s="1"/>
  <c r="M120" i="21"/>
  <c r="A120" i="21" s="1" a="1"/>
  <c r="A120" i="21" s="1"/>
  <c r="M119" i="21"/>
  <c r="A119" i="21" s="1" a="1"/>
  <c r="A119" i="21" s="1"/>
  <c r="M118" i="21"/>
  <c r="A118" i="21" s="1" a="1"/>
  <c r="A118" i="21" s="1"/>
  <c r="M117" i="21"/>
  <c r="A117" i="21" s="1" a="1"/>
  <c r="A117" i="21" s="1"/>
  <c r="M116" i="21"/>
  <c r="A116" i="21" s="1" a="1"/>
  <c r="A116" i="21" s="1"/>
  <c r="M115" i="21"/>
  <c r="A115" i="21" s="1" a="1"/>
  <c r="A115" i="21" s="1"/>
  <c r="M114" i="21"/>
  <c r="A114" i="21" s="1" a="1"/>
  <c r="A114" i="21" s="1"/>
  <c r="M113" i="21"/>
  <c r="A113" i="21" s="1" a="1"/>
  <c r="A113" i="21" s="1"/>
  <c r="M112" i="21"/>
  <c r="A112" i="21" s="1" a="1"/>
  <c r="A112" i="21" s="1"/>
  <c r="M111" i="21"/>
  <c r="A111" i="21" s="1" a="1"/>
  <c r="A111" i="21" s="1"/>
  <c r="M110" i="21"/>
  <c r="A110" i="21" s="1" a="1"/>
  <c r="A110" i="21" s="1"/>
  <c r="M109" i="21"/>
  <c r="A109" i="21" s="1" a="1"/>
  <c r="A109" i="21" s="1"/>
  <c r="M108" i="21"/>
  <c r="A108" i="21" s="1" a="1"/>
  <c r="A108" i="21" s="1"/>
  <c r="M107" i="21"/>
  <c r="A107" i="21" s="1" a="1"/>
  <c r="A107" i="21" s="1"/>
  <c r="M106" i="21"/>
  <c r="A106" i="21" s="1" a="1"/>
  <c r="A106" i="21" s="1"/>
  <c r="M105" i="21"/>
  <c r="A105" i="21" s="1" a="1"/>
  <c r="A105" i="21" s="1"/>
  <c r="M104" i="21"/>
  <c r="A104" i="21" s="1" a="1"/>
  <c r="A104" i="21" s="1"/>
  <c r="M103" i="21"/>
  <c r="A103" i="21" s="1" a="1"/>
  <c r="A103" i="21" s="1"/>
  <c r="M102" i="21"/>
  <c r="A102" i="21" s="1" a="1"/>
  <c r="A102" i="21" s="1"/>
  <c r="M101" i="21"/>
  <c r="A101" i="21" s="1" a="1"/>
  <c r="A101" i="21" s="1"/>
  <c r="M100" i="21"/>
  <c r="A100" i="21" s="1" a="1"/>
  <c r="A100" i="21" s="1"/>
  <c r="M99" i="21"/>
  <c r="A99" i="21" s="1" a="1"/>
  <c r="A99" i="21" s="1"/>
  <c r="M98" i="21"/>
  <c r="A98" i="21" s="1" a="1"/>
  <c r="A98" i="21" s="1"/>
  <c r="M97" i="21"/>
  <c r="A97" i="21" s="1" a="1"/>
  <c r="A97" i="21" s="1"/>
  <c r="M96" i="21"/>
  <c r="A96" i="21" s="1" a="1"/>
  <c r="A96" i="21" s="1"/>
  <c r="M95" i="21"/>
  <c r="A95" i="21" s="1" a="1"/>
  <c r="A95" i="21" s="1"/>
  <c r="M94" i="21"/>
  <c r="A94" i="21" s="1" a="1"/>
  <c r="A94" i="21" s="1"/>
  <c r="M93" i="21"/>
  <c r="A93" i="21" s="1" a="1"/>
  <c r="A93" i="21" s="1"/>
  <c r="M92" i="21"/>
  <c r="A92" i="21" s="1" a="1"/>
  <c r="A92" i="21" s="1"/>
  <c r="M91" i="21"/>
  <c r="A91" i="21" s="1" a="1"/>
  <c r="A91" i="21" s="1"/>
  <c r="M90" i="21"/>
  <c r="A90" i="21" s="1" a="1"/>
  <c r="A90" i="21" s="1"/>
  <c r="M89" i="21"/>
  <c r="A89" i="21" s="1" a="1"/>
  <c r="A89" i="21" s="1"/>
  <c r="M88" i="21"/>
  <c r="A88" i="21" s="1" a="1"/>
  <c r="A88" i="21" s="1"/>
  <c r="M87" i="21"/>
  <c r="A87" i="21" s="1" a="1"/>
  <c r="A87" i="21" s="1"/>
  <c r="M86" i="21"/>
  <c r="A86" i="21" s="1" a="1"/>
  <c r="A86" i="21" s="1"/>
  <c r="M85" i="21"/>
  <c r="A85" i="21" s="1" a="1"/>
  <c r="A85" i="21" s="1"/>
  <c r="M84" i="21"/>
  <c r="A84" i="21" s="1" a="1"/>
  <c r="A84" i="21" s="1"/>
  <c r="M83" i="21"/>
  <c r="A83" i="21" s="1" a="1"/>
  <c r="A83" i="21" s="1"/>
  <c r="M82" i="21"/>
  <c r="A82" i="21" s="1" a="1"/>
  <c r="A82" i="21" s="1"/>
  <c r="M81" i="21"/>
  <c r="A81" i="21" s="1" a="1"/>
  <c r="A81" i="21" s="1"/>
  <c r="M80" i="21"/>
  <c r="A80" i="21" s="1" a="1"/>
  <c r="A80" i="21" s="1"/>
  <c r="M79" i="21"/>
  <c r="A79" i="21" s="1" a="1"/>
  <c r="A79" i="21" s="1"/>
  <c r="M78" i="21"/>
  <c r="A78" i="21" s="1" a="1"/>
  <c r="A78" i="21" s="1"/>
  <c r="M77" i="21"/>
  <c r="A77" i="21" s="1" a="1"/>
  <c r="A77" i="21" s="1"/>
  <c r="M76" i="21"/>
  <c r="A76" i="21" s="1" a="1"/>
  <c r="A76" i="21" s="1"/>
  <c r="M75" i="21"/>
  <c r="A75" i="21" s="1" a="1"/>
  <c r="A75" i="21" s="1"/>
  <c r="M74" i="21"/>
  <c r="A74" i="21" s="1" a="1"/>
  <c r="A74" i="21" s="1"/>
  <c r="M73" i="21"/>
  <c r="A73" i="21" s="1" a="1"/>
  <c r="A73" i="21" s="1"/>
  <c r="M72" i="21"/>
  <c r="A72" i="21" s="1" a="1"/>
  <c r="A72" i="21" s="1"/>
  <c r="M71" i="21"/>
  <c r="A71" i="21" s="1" a="1"/>
  <c r="A71" i="21" s="1"/>
  <c r="M70" i="21"/>
  <c r="A70" i="21" s="1" a="1"/>
  <c r="A70" i="21" s="1"/>
  <c r="M69" i="21"/>
  <c r="A69" i="21" s="1" a="1"/>
  <c r="A69" i="21" s="1"/>
  <c r="M68" i="21"/>
  <c r="A68" i="21" s="1" a="1"/>
  <c r="A68" i="21" s="1"/>
  <c r="M67" i="21"/>
  <c r="A67" i="21" s="1" a="1"/>
  <c r="A67" i="21" s="1"/>
  <c r="M66" i="21"/>
  <c r="A66" i="21" s="1" a="1"/>
  <c r="A66" i="21" s="1"/>
  <c r="M65" i="21"/>
  <c r="A65" i="21" s="1" a="1"/>
  <c r="A65" i="21" s="1"/>
  <c r="M64" i="21"/>
  <c r="A64" i="21" s="1" a="1"/>
  <c r="A64" i="21" s="1"/>
  <c r="M63" i="21"/>
  <c r="A63" i="21" s="1" a="1"/>
  <c r="A63" i="21" s="1"/>
  <c r="M62" i="21"/>
  <c r="A62" i="21" s="1" a="1"/>
  <c r="A62" i="21" s="1"/>
  <c r="M61" i="21"/>
  <c r="A61" i="21" s="1" a="1"/>
  <c r="A61" i="21" s="1"/>
  <c r="M60" i="21"/>
  <c r="A60" i="21" s="1" a="1"/>
  <c r="A60" i="21" s="1"/>
  <c r="M59" i="21"/>
  <c r="A59" i="21" s="1" a="1"/>
  <c r="A59" i="21" s="1"/>
  <c r="M58" i="21"/>
  <c r="A58" i="21" s="1" a="1"/>
  <c r="A58" i="21" s="1"/>
  <c r="M57" i="21"/>
  <c r="A57" i="21" s="1" a="1"/>
  <c r="A57" i="21" s="1"/>
  <c r="M56" i="21"/>
  <c r="A56" i="21" s="1" a="1"/>
  <c r="A56" i="21" s="1"/>
  <c r="M55" i="21"/>
  <c r="A55" i="21" s="1" a="1"/>
  <c r="A55" i="21" s="1"/>
  <c r="M54" i="21"/>
  <c r="A54" i="21" s="1" a="1"/>
  <c r="A54" i="21" s="1"/>
  <c r="M53" i="21"/>
  <c r="A53" i="21" s="1" a="1"/>
  <c r="A53" i="21" s="1"/>
  <c r="M52" i="21"/>
  <c r="A52" i="21" s="1" a="1"/>
  <c r="A52" i="21" s="1"/>
  <c r="M51" i="21"/>
  <c r="A51" i="21" s="1" a="1"/>
  <c r="A51" i="21" s="1"/>
  <c r="M50" i="21"/>
  <c r="A50" i="21" s="1" a="1"/>
  <c r="A50" i="21" s="1"/>
  <c r="M49" i="21"/>
  <c r="A49" i="21" s="1" a="1"/>
  <c r="A49" i="21" s="1"/>
  <c r="M48" i="21"/>
  <c r="A48" i="21" s="1" a="1"/>
  <c r="A48" i="21" s="1"/>
  <c r="M47" i="21"/>
  <c r="A47" i="21" s="1" a="1"/>
  <c r="A47" i="21" s="1"/>
  <c r="M46" i="21"/>
  <c r="A46" i="21" s="1" a="1"/>
  <c r="A46" i="21" s="1"/>
  <c r="M45" i="21"/>
  <c r="A45" i="21" s="1" a="1"/>
  <c r="A45" i="21" s="1"/>
  <c r="M44" i="21"/>
  <c r="A44" i="21" s="1" a="1"/>
  <c r="A44" i="21" s="1"/>
  <c r="M43" i="21"/>
  <c r="A43" i="21" s="1" a="1"/>
  <c r="A43" i="21" s="1"/>
  <c r="M42" i="21"/>
  <c r="A42" i="21" s="1" a="1"/>
  <c r="A42" i="21" s="1"/>
  <c r="M41" i="21"/>
  <c r="A41" i="21" s="1" a="1"/>
  <c r="A41" i="21" s="1"/>
  <c r="M40" i="21"/>
  <c r="A40" i="21" s="1" a="1"/>
  <c r="A40" i="21" s="1"/>
  <c r="M39" i="21"/>
  <c r="A39" i="21" s="1" a="1"/>
  <c r="A39" i="21" s="1"/>
  <c r="M38" i="21"/>
  <c r="A38" i="21" s="1" a="1"/>
  <c r="A38" i="21" s="1"/>
  <c r="M37" i="21"/>
  <c r="A37" i="21" s="1" a="1"/>
  <c r="A37" i="21" s="1"/>
  <c r="M36" i="21"/>
  <c r="A36" i="21" s="1" a="1"/>
  <c r="A36" i="21" s="1"/>
  <c r="M35" i="21"/>
  <c r="A35" i="21" s="1" a="1"/>
  <c r="A35" i="21" s="1"/>
  <c r="M34" i="21"/>
  <c r="A34" i="21" s="1" a="1"/>
  <c r="A34" i="21" s="1"/>
  <c r="M33" i="21"/>
  <c r="A33" i="21" s="1" a="1"/>
  <c r="A33" i="21" s="1"/>
  <c r="M32" i="21"/>
  <c r="A32" i="21" s="1" a="1"/>
  <c r="A32" i="21" s="1"/>
  <c r="M31" i="21"/>
  <c r="A31" i="21" s="1" a="1"/>
  <c r="A31" i="21" s="1"/>
  <c r="M30" i="21"/>
  <c r="A30" i="21" s="1" a="1"/>
  <c r="A30" i="21" s="1"/>
  <c r="M29" i="21"/>
  <c r="A29" i="21" s="1" a="1"/>
  <c r="A29" i="21" s="1"/>
  <c r="M28" i="21"/>
  <c r="A28" i="21" s="1" a="1"/>
  <c r="A28" i="21" s="1"/>
  <c r="M27" i="21"/>
  <c r="A27" i="21" s="1" a="1"/>
  <c r="A27" i="21" s="1"/>
  <c r="M26" i="21"/>
  <c r="A26" i="21" s="1" a="1"/>
  <c r="A26" i="21" s="1"/>
  <c r="M25" i="21"/>
  <c r="A25" i="21" s="1" a="1"/>
  <c r="A25" i="21" s="1"/>
  <c r="M24" i="21"/>
  <c r="A24" i="21" s="1" a="1"/>
  <c r="A24" i="21" s="1"/>
  <c r="A23" i="21" a="1"/>
  <c r="A23" i="21" s="1"/>
  <c r="A22" i="21" a="1"/>
  <c r="A22" i="21" s="1"/>
  <c r="A21" i="21" a="1"/>
  <c r="A21" i="21" s="1"/>
  <c r="A20" i="21" a="1"/>
  <c r="A20" i="21" s="1"/>
  <c r="A19" i="21" a="1"/>
  <c r="A19" i="21" s="1"/>
  <c r="A18" i="21" a="1"/>
  <c r="A18" i="21" s="1"/>
  <c r="K2591" i="21"/>
  <c r="K2590" i="21"/>
  <c r="K2589" i="21"/>
  <c r="K2588" i="21"/>
  <c r="K2587" i="21"/>
  <c r="K2586" i="21"/>
  <c r="K2585" i="21"/>
  <c r="K2584" i="21"/>
  <c r="K2583" i="21"/>
  <c r="K2582" i="21"/>
  <c r="K2581" i="21"/>
  <c r="K2580" i="21"/>
  <c r="K2579" i="21"/>
  <c r="K2578" i="21"/>
  <c r="K2577" i="21"/>
  <c r="K2576" i="21"/>
  <c r="K2575" i="21"/>
  <c r="K2574" i="21"/>
  <c r="K2573" i="21"/>
  <c r="K2572" i="21"/>
  <c r="K2571" i="21"/>
  <c r="K2570" i="21"/>
  <c r="K2569" i="21"/>
  <c r="K2356" i="21"/>
  <c r="K2355" i="21"/>
  <c r="K2354" i="21"/>
  <c r="K2353" i="21"/>
  <c r="K2352" i="21"/>
  <c r="K2351" i="21"/>
  <c r="K2350" i="21"/>
  <c r="K2349" i="21"/>
  <c r="K2348" i="21"/>
  <c r="K2347" i="21"/>
  <c r="K2346" i="21"/>
  <c r="K2345" i="21"/>
  <c r="K2344" i="21"/>
  <c r="K2343" i="21"/>
  <c r="K2342" i="21"/>
  <c r="K2341" i="21"/>
  <c r="K2340" i="21"/>
  <c r="K2339" i="21"/>
  <c r="K2338" i="21"/>
  <c r="K2337" i="21"/>
  <c r="K2336" i="21"/>
  <c r="K2335" i="21"/>
  <c r="K2334" i="21"/>
  <c r="K2333" i="21"/>
  <c r="K2332" i="21"/>
  <c r="K2331" i="21"/>
  <c r="K2330" i="21"/>
  <c r="K2329" i="21"/>
  <c r="K2328" i="21"/>
  <c r="K2327" i="21"/>
  <c r="K2326" i="21"/>
  <c r="K2325" i="21"/>
  <c r="K2324" i="21"/>
  <c r="K2323" i="21"/>
  <c r="K2322" i="21"/>
  <c r="K2321" i="21"/>
  <c r="K2320" i="21"/>
  <c r="K2319" i="21"/>
  <c r="K2318" i="21"/>
  <c r="K2317" i="21"/>
  <c r="K2316" i="21"/>
  <c r="K2315" i="21"/>
  <c r="K2314" i="21"/>
  <c r="K2313" i="21"/>
  <c r="K2312" i="21"/>
  <c r="K2311" i="21"/>
  <c r="K2310" i="21"/>
  <c r="K2309" i="21"/>
  <c r="K2308" i="21"/>
  <c r="K2307" i="21"/>
  <c r="K2306" i="21"/>
  <c r="K2305" i="21"/>
  <c r="K2304" i="21"/>
  <c r="K2303" i="21"/>
  <c r="K2302" i="21"/>
  <c r="K2301" i="21"/>
  <c r="K2300" i="21"/>
  <c r="K2299" i="21"/>
  <c r="K2298" i="21"/>
  <c r="K2297" i="21"/>
  <c r="K2296" i="21"/>
  <c r="K2295" i="21"/>
  <c r="K2294" i="21"/>
  <c r="K2293" i="21"/>
  <c r="K2292" i="21"/>
  <c r="K2291" i="21"/>
  <c r="K2290" i="21"/>
  <c r="K2289" i="21"/>
  <c r="K2288" i="21"/>
  <c r="K2287" i="21"/>
  <c r="K2286" i="21"/>
  <c r="K2285" i="21"/>
  <c r="K2284" i="21"/>
  <c r="K2283" i="21"/>
  <c r="K2282" i="21"/>
  <c r="K2281" i="21"/>
  <c r="K2280" i="21"/>
  <c r="K2279" i="21"/>
  <c r="K2278" i="21"/>
  <c r="K2277" i="21"/>
  <c r="K2276" i="21"/>
  <c r="K2275" i="21"/>
  <c r="K2274" i="21"/>
  <c r="K2273" i="21"/>
  <c r="K2272" i="21"/>
  <c r="K2271" i="21"/>
  <c r="K2270" i="21"/>
  <c r="K2269" i="21"/>
  <c r="K2268" i="21"/>
  <c r="K2267" i="21"/>
  <c r="K2266" i="21"/>
  <c r="K2265" i="21"/>
  <c r="K2264" i="21"/>
  <c r="K2263" i="21"/>
  <c r="K2262" i="21"/>
  <c r="K2261" i="21"/>
  <c r="K2260" i="21"/>
  <c r="K2259" i="21"/>
  <c r="K2258" i="21"/>
  <c r="K2257" i="21"/>
  <c r="K2256" i="21"/>
  <c r="K2255" i="21"/>
  <c r="K2254" i="21"/>
  <c r="K2253" i="21"/>
  <c r="K2252" i="21"/>
  <c r="K2251" i="21"/>
  <c r="K2250" i="21"/>
  <c r="K2249" i="21"/>
  <c r="K2248" i="21"/>
  <c r="K2247" i="21"/>
  <c r="K2246" i="21"/>
  <c r="K2245" i="21"/>
  <c r="K2244" i="21"/>
  <c r="K2243" i="21"/>
  <c r="K2242" i="21"/>
  <c r="K2241" i="21"/>
  <c r="K2240" i="21"/>
  <c r="K2239" i="21"/>
  <c r="K2238" i="21"/>
  <c r="K2237" i="21"/>
  <c r="K2236" i="21"/>
  <c r="K2235" i="21"/>
  <c r="K2234" i="21"/>
  <c r="K2233" i="21"/>
  <c r="K2232" i="21"/>
  <c r="K2231" i="21"/>
  <c r="K2230" i="21"/>
  <c r="K2229" i="21"/>
  <c r="K2228" i="21"/>
  <c r="K2227" i="21"/>
  <c r="K2226" i="21"/>
  <c r="K2225" i="21"/>
  <c r="K2224" i="21"/>
  <c r="K2223" i="21"/>
  <c r="K2222" i="21"/>
  <c r="K2221" i="21"/>
  <c r="K2220" i="21"/>
  <c r="K2219" i="21"/>
  <c r="K2218" i="21"/>
  <c r="K2217" i="21"/>
  <c r="K2216" i="21"/>
  <c r="K2215" i="21"/>
  <c r="K2214" i="21"/>
  <c r="K2213" i="21"/>
  <c r="K2212" i="21"/>
  <c r="K2211" i="21"/>
  <c r="K2210" i="21"/>
  <c r="K2209" i="21"/>
  <c r="K2208" i="21"/>
  <c r="K2207" i="21"/>
  <c r="K2206" i="21"/>
  <c r="K2205" i="21"/>
  <c r="K2204" i="21"/>
  <c r="K2203" i="21"/>
  <c r="K2202" i="21"/>
  <c r="K2201" i="21"/>
  <c r="K2200" i="21"/>
  <c r="K2199" i="21"/>
  <c r="K2198" i="21"/>
  <c r="K2197" i="21"/>
  <c r="K2196" i="21"/>
  <c r="K2195" i="21"/>
  <c r="K2194" i="21"/>
  <c r="K2193" i="21"/>
  <c r="K2192" i="21"/>
  <c r="K2191" i="21"/>
  <c r="K2190" i="21"/>
  <c r="K2189" i="21"/>
  <c r="K2188" i="21"/>
  <c r="K2187" i="21"/>
  <c r="K2186" i="21"/>
  <c r="K2185" i="21"/>
  <c r="K2184" i="21"/>
  <c r="K2183" i="21"/>
  <c r="K2182" i="21"/>
  <c r="K2181" i="21"/>
  <c r="K2180" i="21"/>
  <c r="K2179" i="21"/>
  <c r="K2178" i="21"/>
  <c r="K2177" i="21"/>
  <c r="K2176" i="21"/>
  <c r="K2175" i="21"/>
  <c r="K2174" i="21"/>
  <c r="K2173" i="21"/>
  <c r="K2172" i="21"/>
  <c r="K2171" i="21"/>
  <c r="K2170" i="21"/>
  <c r="K2169" i="21"/>
  <c r="K2168" i="21"/>
  <c r="K2167" i="21"/>
  <c r="K2166" i="21"/>
  <c r="K2165" i="21"/>
  <c r="K2164" i="21"/>
  <c r="K2163" i="21"/>
  <c r="K2162" i="21"/>
  <c r="K2161" i="21"/>
  <c r="K2160" i="21"/>
  <c r="K2159" i="21"/>
  <c r="K2158" i="21"/>
  <c r="K2157" i="21"/>
  <c r="K2156" i="21"/>
  <c r="K2155" i="21"/>
  <c r="K2154" i="21"/>
  <c r="K2153" i="21"/>
  <c r="K2152" i="21"/>
  <c r="K2151" i="21"/>
  <c r="K2150" i="21"/>
  <c r="K2149" i="21"/>
  <c r="K2148" i="21"/>
  <c r="K2147" i="21"/>
  <c r="K2146" i="21"/>
  <c r="K2145" i="21"/>
  <c r="K2144" i="21"/>
  <c r="K2143" i="21"/>
  <c r="K2142" i="21"/>
  <c r="K2141" i="21"/>
  <c r="K2140" i="21"/>
  <c r="K2139" i="21"/>
  <c r="K2138" i="21"/>
  <c r="K2137" i="21"/>
  <c r="K2136" i="21"/>
  <c r="K2135" i="21"/>
  <c r="K2134" i="21"/>
  <c r="K2133" i="21"/>
  <c r="K2132" i="21"/>
  <c r="K2131" i="21"/>
  <c r="K2130" i="21"/>
  <c r="K2129" i="21"/>
  <c r="K2128" i="21"/>
  <c r="K2127" i="21"/>
  <c r="K2126" i="21"/>
  <c r="K2125" i="21"/>
  <c r="K2124" i="21"/>
  <c r="K2123" i="21"/>
  <c r="K2122" i="21"/>
  <c r="K2121" i="21"/>
  <c r="K2120" i="21"/>
  <c r="K2119" i="21"/>
  <c r="K2118" i="21"/>
  <c r="K2117" i="21"/>
  <c r="K2116" i="21"/>
  <c r="K2115" i="21"/>
  <c r="K2114" i="21"/>
  <c r="K2113" i="21"/>
  <c r="K2112" i="21"/>
  <c r="K2111" i="21"/>
  <c r="K2110" i="21"/>
  <c r="K2109" i="21"/>
  <c r="K2108" i="21"/>
  <c r="K2107" i="21"/>
  <c r="K2106" i="21"/>
  <c r="K2105" i="21"/>
  <c r="K2104" i="21"/>
  <c r="K2103" i="21"/>
  <c r="K2102" i="21"/>
  <c r="K2101" i="21"/>
  <c r="K2100" i="21"/>
  <c r="K2099" i="21"/>
  <c r="K2098" i="21"/>
  <c r="K2097" i="21"/>
  <c r="K2096" i="21"/>
  <c r="K2095" i="21"/>
  <c r="K2094" i="21"/>
  <c r="K2093" i="21"/>
  <c r="K2092" i="21"/>
  <c r="K2091" i="21"/>
  <c r="K2090" i="21"/>
  <c r="K2089" i="21"/>
  <c r="K2088" i="21"/>
  <c r="K2087" i="21"/>
  <c r="K2086" i="21"/>
  <c r="K2085" i="21"/>
  <c r="K2084" i="21"/>
  <c r="K2083" i="21"/>
  <c r="K2082" i="21"/>
  <c r="K2081" i="21"/>
  <c r="K2080" i="21"/>
  <c r="K2079" i="21"/>
  <c r="K2078" i="21"/>
  <c r="K2077" i="21"/>
  <c r="K2076" i="21"/>
  <c r="K2075" i="21"/>
  <c r="K2074" i="21"/>
  <c r="K2073" i="21"/>
  <c r="K2072" i="21"/>
  <c r="K2071" i="21"/>
  <c r="K2070" i="21"/>
  <c r="K2069" i="21"/>
  <c r="K2068" i="21"/>
  <c r="K2067" i="21"/>
  <c r="K2066" i="21"/>
  <c r="K2065" i="21"/>
  <c r="K2064" i="21"/>
  <c r="K2063" i="21"/>
  <c r="K2062" i="21"/>
  <c r="K2061" i="21"/>
  <c r="K2060" i="21"/>
  <c r="K2059" i="21"/>
  <c r="K2058" i="21"/>
  <c r="K2057" i="21"/>
  <c r="K2056" i="21"/>
  <c r="K2055" i="21"/>
  <c r="K2054" i="21"/>
  <c r="K2053" i="21"/>
  <c r="K2052" i="21"/>
  <c r="K2051" i="21"/>
  <c r="K2050" i="21"/>
  <c r="K2049" i="21"/>
  <c r="K2048" i="21"/>
  <c r="K2047" i="21"/>
  <c r="K2046" i="21"/>
  <c r="K2045" i="21"/>
  <c r="K2044" i="21"/>
  <c r="K2043" i="21"/>
  <c r="K2042" i="21"/>
  <c r="K2041" i="21"/>
  <c r="K2040" i="21"/>
  <c r="K2039" i="21"/>
  <c r="K2038" i="21"/>
  <c r="K2037" i="21"/>
  <c r="K2036" i="21"/>
  <c r="K2035" i="21"/>
  <c r="K2034" i="21"/>
  <c r="K2033" i="21"/>
  <c r="K2032" i="21"/>
  <c r="K2031" i="21"/>
  <c r="K2030" i="21"/>
  <c r="K2029" i="21"/>
  <c r="K2028" i="21"/>
  <c r="K2027" i="21"/>
  <c r="K2026" i="21"/>
  <c r="K2025" i="21"/>
  <c r="K2024" i="21"/>
  <c r="K2023" i="21"/>
  <c r="K2022" i="21"/>
  <c r="K2021" i="21"/>
  <c r="K2020" i="21"/>
  <c r="K2019" i="21"/>
  <c r="K2018" i="21"/>
  <c r="K2017" i="21"/>
  <c r="K2016" i="21"/>
  <c r="K2015" i="21"/>
  <c r="K2014" i="21"/>
  <c r="K2013" i="21"/>
  <c r="K2012" i="21"/>
  <c r="K2011" i="21"/>
  <c r="K2010" i="21"/>
  <c r="K2009" i="21"/>
  <c r="K2008" i="21"/>
  <c r="K2007" i="21"/>
  <c r="K2006" i="21"/>
  <c r="K2005" i="21"/>
  <c r="K2004" i="21"/>
  <c r="K2003" i="21"/>
  <c r="K2002" i="21"/>
  <c r="K2001" i="21"/>
  <c r="K2000" i="21"/>
  <c r="K1999" i="21"/>
  <c r="K1998" i="21"/>
  <c r="K1997" i="21"/>
  <c r="K1996" i="21"/>
  <c r="K1995" i="21"/>
  <c r="K1994" i="21"/>
  <c r="K1993" i="21"/>
  <c r="K1992" i="21"/>
  <c r="K1991" i="21"/>
  <c r="K1990" i="21"/>
  <c r="K1989" i="21"/>
  <c r="K1988" i="21"/>
  <c r="K1987" i="21"/>
  <c r="K1986" i="21"/>
  <c r="K1985" i="21"/>
  <c r="K1984" i="21"/>
  <c r="K1983" i="21"/>
  <c r="K1982" i="21"/>
  <c r="K1981" i="21"/>
  <c r="K1980" i="21"/>
  <c r="K1979" i="21"/>
  <c r="K1978" i="21"/>
  <c r="K1977" i="21"/>
  <c r="K1976" i="21"/>
  <c r="K1975" i="21"/>
  <c r="K1974" i="21"/>
  <c r="K1973" i="21"/>
  <c r="K1972" i="21"/>
  <c r="K1971" i="21"/>
  <c r="K1970" i="21"/>
  <c r="K1969" i="21"/>
  <c r="K1968" i="21"/>
  <c r="K1967" i="21"/>
  <c r="K1966" i="21"/>
  <c r="K1965" i="21"/>
  <c r="K1964" i="21"/>
  <c r="K1963" i="21"/>
  <c r="K1962" i="21"/>
  <c r="K1961" i="21"/>
  <c r="K1960" i="21"/>
  <c r="K1959" i="21"/>
  <c r="K1958" i="21"/>
  <c r="K1957" i="21"/>
  <c r="K1956" i="21"/>
  <c r="K1955" i="21"/>
  <c r="K1954" i="21"/>
  <c r="K1953" i="21"/>
  <c r="K1952" i="21"/>
  <c r="K1951" i="21"/>
  <c r="K1950" i="21"/>
  <c r="K1949" i="21"/>
  <c r="K1948" i="21"/>
  <c r="K1947" i="21"/>
  <c r="K1946" i="21"/>
  <c r="K1945" i="21"/>
  <c r="K1944" i="21"/>
  <c r="K1943" i="21"/>
  <c r="K1942" i="21"/>
  <c r="K1941" i="21"/>
  <c r="K1940" i="21"/>
  <c r="K1939" i="21"/>
  <c r="K1938" i="21"/>
  <c r="K1937" i="21"/>
  <c r="K1936" i="21"/>
  <c r="K1935" i="21"/>
  <c r="K1934" i="21"/>
  <c r="K1933" i="21"/>
  <c r="K1932" i="21"/>
  <c r="K1931" i="21"/>
  <c r="K1930" i="21"/>
  <c r="K1929" i="21"/>
  <c r="K1928" i="21"/>
  <c r="K1927" i="21"/>
  <c r="K1926" i="21"/>
  <c r="K1925" i="21"/>
  <c r="K1924" i="21"/>
  <c r="K1923" i="21"/>
  <c r="K1922" i="21"/>
  <c r="K1921" i="21"/>
  <c r="K1920" i="21"/>
  <c r="K1919" i="21"/>
  <c r="K1918" i="21"/>
  <c r="K1917" i="21"/>
  <c r="K1916" i="21"/>
  <c r="K1915" i="21"/>
  <c r="K1914" i="21"/>
  <c r="K1913" i="21"/>
  <c r="K1912" i="21"/>
  <c r="K1911" i="21"/>
  <c r="K1910" i="21"/>
  <c r="K1909" i="21"/>
  <c r="K1908" i="21"/>
  <c r="K1907" i="21"/>
  <c r="K1906" i="21"/>
  <c r="K1905" i="21"/>
  <c r="K1904" i="21"/>
  <c r="K1903" i="21"/>
  <c r="K1902" i="21"/>
  <c r="K1901" i="21"/>
  <c r="K1900" i="21"/>
  <c r="K1899" i="21"/>
  <c r="K1898" i="21"/>
  <c r="K1897" i="21"/>
  <c r="K1896" i="21"/>
  <c r="K1895" i="21"/>
  <c r="K1894" i="21"/>
  <c r="K1893" i="21"/>
  <c r="K1892" i="21"/>
  <c r="K1891" i="21"/>
  <c r="K1890" i="21"/>
  <c r="K1889" i="21"/>
  <c r="K1888" i="21"/>
  <c r="K1887" i="21"/>
  <c r="K1886" i="21"/>
  <c r="K1885" i="21"/>
  <c r="K1884" i="21"/>
  <c r="K1883" i="21"/>
  <c r="K1882" i="21"/>
  <c r="K1881" i="21"/>
  <c r="K1880" i="21"/>
  <c r="K1879" i="21"/>
  <c r="K1878" i="21"/>
  <c r="K1877" i="21"/>
  <c r="K1876" i="21"/>
  <c r="K1875" i="21"/>
  <c r="K1874" i="21"/>
  <c r="K1873" i="21"/>
  <c r="K1872" i="21"/>
  <c r="K1871" i="21"/>
  <c r="K1870" i="21"/>
  <c r="K1869" i="21"/>
  <c r="K1868" i="21"/>
  <c r="K1867" i="21"/>
  <c r="K1866" i="21"/>
  <c r="K1865" i="21"/>
  <c r="K1864" i="21"/>
  <c r="K1863" i="21"/>
  <c r="K1862" i="21"/>
  <c r="K1861" i="21"/>
  <c r="K1860" i="21"/>
  <c r="K1859" i="21"/>
  <c r="K1858" i="21"/>
  <c r="K1857" i="21"/>
  <c r="K1856" i="21"/>
  <c r="K1855" i="21"/>
  <c r="K1854" i="21"/>
  <c r="K1853" i="21"/>
  <c r="K1852" i="21"/>
  <c r="K1851" i="21"/>
  <c r="K1850" i="21"/>
  <c r="K1849" i="21"/>
  <c r="K1848" i="21"/>
  <c r="K1847" i="21"/>
  <c r="K1846" i="21"/>
  <c r="K1845" i="21"/>
  <c r="K1844" i="21"/>
  <c r="K1843" i="21"/>
  <c r="K1842" i="21"/>
  <c r="K1841" i="21"/>
  <c r="K1840" i="21"/>
  <c r="K1839" i="21"/>
  <c r="K1838" i="21"/>
  <c r="K1837" i="21"/>
  <c r="K1836" i="21"/>
  <c r="K1835" i="21"/>
  <c r="K1834" i="21"/>
  <c r="K1833" i="21"/>
  <c r="K1832" i="21"/>
  <c r="K1831" i="21"/>
  <c r="K1830" i="21"/>
  <c r="K1829" i="21"/>
  <c r="K1828" i="21"/>
  <c r="K1827" i="21"/>
  <c r="K1826" i="21"/>
  <c r="K1825" i="21"/>
  <c r="K1824" i="21"/>
  <c r="K1823" i="21"/>
  <c r="K1822" i="21"/>
  <c r="K1821" i="21"/>
  <c r="K1820" i="21"/>
  <c r="K1819" i="21"/>
  <c r="K1818" i="21"/>
  <c r="K1817" i="21"/>
  <c r="K1816" i="21"/>
  <c r="K1815" i="21"/>
  <c r="K1814" i="21"/>
  <c r="K1813" i="21"/>
  <c r="K1812" i="21"/>
  <c r="K1811" i="21"/>
  <c r="K1810" i="21"/>
  <c r="K1809" i="21"/>
  <c r="K1808" i="21"/>
  <c r="K1807" i="21"/>
  <c r="K1806" i="21"/>
  <c r="K1805" i="21"/>
  <c r="K1804" i="21"/>
  <c r="K1803" i="21"/>
  <c r="K1802" i="21"/>
  <c r="K1801" i="21"/>
  <c r="K1800" i="21"/>
  <c r="K1799" i="21"/>
  <c r="K1798" i="21"/>
  <c r="K1797" i="21"/>
  <c r="K1796" i="21"/>
  <c r="K1795" i="21"/>
  <c r="K1794" i="21"/>
  <c r="K1793" i="21"/>
  <c r="K1792" i="21"/>
  <c r="K1791" i="21"/>
  <c r="K1790" i="21"/>
  <c r="K1789" i="21"/>
  <c r="K1788" i="21"/>
  <c r="K1787" i="21"/>
  <c r="K1786" i="21"/>
  <c r="K1785" i="21"/>
  <c r="K1784" i="21"/>
  <c r="K1783" i="21"/>
  <c r="K1782" i="21"/>
  <c r="K1781" i="21"/>
  <c r="K1780" i="21"/>
  <c r="K1779" i="21"/>
  <c r="K1778" i="21"/>
  <c r="K1777" i="21"/>
  <c r="K1776" i="21"/>
  <c r="K1775" i="21"/>
  <c r="K1774" i="21"/>
  <c r="K1773" i="21"/>
  <c r="K1772" i="21"/>
  <c r="K1771" i="21"/>
  <c r="K1770" i="21"/>
  <c r="K1769" i="21"/>
  <c r="K1768" i="21"/>
  <c r="K1767" i="21"/>
  <c r="K1766" i="21"/>
  <c r="K1765" i="21"/>
  <c r="K1764" i="21"/>
  <c r="K1763" i="21"/>
  <c r="K1762" i="21"/>
  <c r="K1761" i="21"/>
  <c r="K1760" i="21"/>
  <c r="K1759" i="21"/>
  <c r="K1758" i="21"/>
  <c r="K1757" i="21"/>
  <c r="K1756" i="21"/>
  <c r="K1755" i="21"/>
  <c r="K1754" i="21"/>
  <c r="K1753" i="21"/>
  <c r="K1752" i="21"/>
  <c r="K1751" i="21"/>
  <c r="K1750" i="21"/>
  <c r="K1749" i="21"/>
  <c r="K1748" i="21"/>
  <c r="K1747" i="21"/>
  <c r="K1746" i="21"/>
  <c r="K1745" i="21"/>
  <c r="K1744" i="21"/>
  <c r="K1743" i="21"/>
  <c r="K1742" i="21"/>
  <c r="K1741" i="21"/>
  <c r="K1740" i="21"/>
  <c r="K1739" i="21"/>
  <c r="K1738" i="21"/>
  <c r="K1737" i="21"/>
  <c r="K1736" i="21"/>
  <c r="K1735" i="21"/>
  <c r="K1734" i="21"/>
  <c r="K1733" i="21"/>
  <c r="K1732" i="21"/>
  <c r="K1731" i="21"/>
  <c r="K1730" i="21"/>
  <c r="K1729" i="21"/>
  <c r="K1728" i="21"/>
  <c r="K1727" i="21"/>
  <c r="K1726" i="21"/>
  <c r="K1725" i="21"/>
  <c r="K1724" i="21"/>
  <c r="K1723" i="21"/>
  <c r="K1722" i="21"/>
  <c r="K1721" i="21"/>
  <c r="K1720" i="21"/>
  <c r="K1719" i="21"/>
  <c r="K1718" i="21"/>
  <c r="K1717" i="21"/>
  <c r="K1716" i="21"/>
  <c r="K1715" i="21"/>
  <c r="K1714" i="21"/>
  <c r="K1713" i="21"/>
  <c r="K1712" i="21"/>
  <c r="K1711" i="21"/>
  <c r="K1710" i="21"/>
  <c r="K1709" i="21"/>
  <c r="K1708" i="21"/>
  <c r="K1707" i="21"/>
  <c r="K1706" i="21"/>
  <c r="K1705" i="21"/>
  <c r="K1704" i="21"/>
  <c r="K1703" i="21"/>
  <c r="K1702" i="21"/>
  <c r="K1701" i="21"/>
  <c r="K1700" i="21"/>
  <c r="K1699" i="21"/>
  <c r="K1698" i="21"/>
  <c r="K1697" i="21"/>
  <c r="K1696" i="21"/>
  <c r="K1695" i="21"/>
  <c r="K1694" i="21"/>
  <c r="K1693" i="21"/>
  <c r="K1692" i="21"/>
  <c r="K1691" i="21"/>
  <c r="K1690" i="21"/>
  <c r="K1689" i="21"/>
  <c r="K1688" i="21"/>
  <c r="K1687" i="21"/>
  <c r="K1686" i="21"/>
  <c r="K1685" i="21"/>
  <c r="K1684" i="21"/>
  <c r="K1683" i="21"/>
  <c r="K1682" i="21"/>
  <c r="K1681" i="21"/>
  <c r="K1680" i="21"/>
  <c r="K1679" i="21"/>
  <c r="K1678" i="21"/>
  <c r="K1677" i="21"/>
  <c r="K1676" i="21"/>
  <c r="K1675" i="21"/>
  <c r="K1674" i="21"/>
  <c r="K1673" i="21"/>
  <c r="K1672" i="21"/>
  <c r="K1671" i="21"/>
  <c r="K1670" i="21"/>
  <c r="K1669" i="21"/>
  <c r="K1668" i="21"/>
  <c r="K1667" i="21"/>
  <c r="K1666" i="21"/>
  <c r="K1665" i="21"/>
  <c r="K1664" i="21"/>
  <c r="K1663" i="21"/>
  <c r="K1662" i="21"/>
  <c r="K1661" i="21"/>
  <c r="K1660" i="21"/>
  <c r="K1659" i="21"/>
  <c r="K1658" i="21"/>
  <c r="K1657" i="21"/>
  <c r="K1656" i="21"/>
  <c r="K1655" i="21"/>
  <c r="K1654" i="21"/>
  <c r="K1653" i="21"/>
  <c r="K1652" i="21"/>
  <c r="K1651" i="21"/>
  <c r="K1650" i="21"/>
  <c r="K1649" i="21"/>
  <c r="K1648" i="21"/>
  <c r="K1647" i="21"/>
  <c r="K1646" i="21"/>
  <c r="K1645" i="21"/>
  <c r="K1644" i="21"/>
  <c r="K1643" i="21"/>
  <c r="K1642" i="21"/>
  <c r="K1641" i="21"/>
  <c r="K1640" i="21"/>
  <c r="K1639" i="21"/>
  <c r="K1638" i="21"/>
  <c r="K1637" i="21"/>
  <c r="K1636" i="21"/>
  <c r="K1635" i="21"/>
  <c r="K1634" i="21"/>
  <c r="K1633" i="21"/>
  <c r="K1632" i="21"/>
  <c r="K1631" i="21"/>
  <c r="K1630" i="21"/>
  <c r="K1629" i="21"/>
  <c r="K1628" i="21"/>
  <c r="K1627" i="21"/>
  <c r="K1626" i="21"/>
  <c r="K1625" i="21"/>
  <c r="K1624" i="21"/>
  <c r="K1623" i="21"/>
  <c r="K1622" i="21"/>
  <c r="K1621" i="21"/>
  <c r="K1620" i="21"/>
  <c r="K1619" i="21"/>
  <c r="K1618" i="21"/>
  <c r="K1617" i="21"/>
  <c r="K1616" i="21"/>
  <c r="K1615" i="21"/>
  <c r="K1614" i="21"/>
  <c r="K1613" i="21"/>
  <c r="K1612" i="21"/>
  <c r="K1611" i="21"/>
  <c r="K1610" i="21"/>
  <c r="K1609" i="21"/>
  <c r="K1608" i="21"/>
  <c r="K1607" i="21"/>
  <c r="K1606" i="21"/>
  <c r="K1605" i="21"/>
  <c r="K1604" i="21"/>
  <c r="K1603" i="21"/>
  <c r="K1598" i="21"/>
  <c r="K1597" i="21"/>
  <c r="K1596" i="21"/>
  <c r="K1595" i="21"/>
  <c r="K1594" i="21"/>
  <c r="K1593" i="21"/>
  <c r="K1592" i="21"/>
  <c r="K1591" i="21"/>
  <c r="K1590" i="21"/>
  <c r="K1589" i="21"/>
  <c r="K1588" i="21"/>
  <c r="K1587" i="21"/>
  <c r="K1586" i="21"/>
  <c r="K1585" i="21"/>
  <c r="K1584" i="21"/>
  <c r="K1583" i="21"/>
  <c r="K1582" i="21"/>
  <c r="K1581" i="21"/>
  <c r="K1580" i="21"/>
  <c r="K1579" i="21"/>
  <c r="K1578" i="21"/>
  <c r="K1577" i="21"/>
  <c r="K1576" i="21"/>
  <c r="K1575" i="21"/>
  <c r="K1574" i="21"/>
  <c r="K1573" i="21"/>
  <c r="K1572" i="21"/>
  <c r="K1571" i="21"/>
  <c r="K1570" i="21"/>
  <c r="K1569" i="21"/>
  <c r="K1568" i="21"/>
  <c r="K1567" i="21"/>
  <c r="K1566" i="21"/>
  <c r="K1565" i="21"/>
  <c r="K1564" i="21"/>
  <c r="K1563" i="21"/>
  <c r="K1562" i="21"/>
  <c r="K1561" i="21"/>
  <c r="K1560" i="21"/>
  <c r="K1559" i="21"/>
  <c r="K1558" i="21"/>
  <c r="K1557" i="21"/>
  <c r="K1556" i="21"/>
  <c r="K1555" i="21"/>
  <c r="K1554" i="21"/>
  <c r="K1553" i="21"/>
  <c r="K1552" i="21"/>
  <c r="K1551" i="21"/>
  <c r="K1547" i="21"/>
  <c r="K1542" i="21"/>
  <c r="K1531" i="21"/>
  <c r="K1530" i="21"/>
  <c r="K1529" i="21"/>
  <c r="K1528" i="21"/>
  <c r="K1527" i="21"/>
  <c r="K1526" i="21"/>
  <c r="K1525" i="21"/>
  <c r="K1524" i="21"/>
  <c r="K1523" i="21"/>
  <c r="K1518" i="21"/>
  <c r="K1517" i="21"/>
  <c r="K1516" i="21"/>
  <c r="K1515" i="21"/>
  <c r="K1514" i="21"/>
  <c r="K1513" i="21"/>
  <c r="K1512" i="21"/>
  <c r="K1511" i="21"/>
  <c r="K1510" i="21"/>
  <c r="K1503" i="21"/>
  <c r="K1502" i="21"/>
  <c r="K1501" i="21"/>
  <c r="K1500" i="21"/>
  <c r="K1499" i="21"/>
  <c r="K1498" i="21"/>
  <c r="K1497" i="21"/>
  <c r="K1496" i="21"/>
  <c r="K1491" i="21"/>
  <c r="K1490" i="21"/>
  <c r="K1489" i="21"/>
  <c r="K1488" i="21"/>
  <c r="K1487" i="21"/>
  <c r="K1486" i="21"/>
  <c r="K1485" i="21"/>
  <c r="K1484" i="21"/>
  <c r="K1483" i="21"/>
  <c r="K1482" i="21"/>
  <c r="K1481" i="21"/>
  <c r="K1480" i="21"/>
  <c r="K1479" i="21"/>
  <c r="K1478" i="21"/>
  <c r="K1477" i="21"/>
  <c r="K1476" i="21"/>
  <c r="K1475" i="21"/>
  <c r="K1474" i="21"/>
  <c r="K1473" i="21"/>
  <c r="K1472" i="21"/>
  <c r="K1471" i="21"/>
  <c r="K1470" i="21"/>
  <c r="K1469" i="21"/>
  <c r="K1468" i="21"/>
  <c r="K1467" i="21"/>
  <c r="K1466" i="21"/>
  <c r="K1465" i="21"/>
  <c r="K1464" i="21"/>
  <c r="K1463" i="21"/>
  <c r="K1462" i="21"/>
  <c r="K1461" i="21"/>
  <c r="K1460" i="21"/>
  <c r="K1459" i="21"/>
  <c r="K1458" i="21"/>
  <c r="K1457" i="21"/>
  <c r="K1456" i="21"/>
  <c r="K1455" i="21"/>
  <c r="K1454" i="21"/>
  <c r="K1453" i="21"/>
  <c r="K1452" i="21"/>
  <c r="K1451" i="21"/>
  <c r="K1450" i="21"/>
  <c r="K1449" i="21"/>
  <c r="K1448" i="21"/>
  <c r="K1447" i="21"/>
  <c r="K1446" i="21"/>
  <c r="K1445" i="21"/>
  <c r="K1444" i="21"/>
  <c r="K1443" i="21"/>
  <c r="K1442" i="21"/>
  <c r="K1441" i="21"/>
  <c r="K1440" i="21"/>
  <c r="K1439" i="21"/>
  <c r="K1438" i="21"/>
  <c r="K1437" i="21"/>
  <c r="K1436" i="21"/>
  <c r="K1435" i="21"/>
  <c r="K1434" i="21"/>
  <c r="K1433" i="21"/>
  <c r="K1432" i="21"/>
  <c r="K1431" i="21"/>
  <c r="K1430" i="21"/>
  <c r="K1429" i="21"/>
  <c r="K1428" i="21"/>
  <c r="K1427" i="21"/>
  <c r="K1426" i="21"/>
  <c r="K1425" i="21"/>
  <c r="K1424" i="21"/>
  <c r="K1423" i="21"/>
  <c r="K1422" i="21"/>
  <c r="K1421" i="21"/>
  <c r="K1420" i="21"/>
  <c r="K1419" i="21"/>
  <c r="K1418" i="21"/>
  <c r="K1417" i="21"/>
  <c r="K1416" i="21"/>
  <c r="K1415" i="21"/>
  <c r="K1414" i="21"/>
  <c r="K1413" i="21"/>
  <c r="K1412" i="21"/>
  <c r="K1411" i="21"/>
  <c r="K1410" i="21"/>
  <c r="K1409" i="21"/>
  <c r="K1408" i="21"/>
  <c r="K1407" i="21"/>
  <c r="K1406" i="21"/>
  <c r="K1405" i="21"/>
  <c r="K1404" i="21"/>
  <c r="K1403" i="21"/>
  <c r="K1402" i="21"/>
  <c r="K1401" i="21"/>
  <c r="K1400" i="21"/>
  <c r="K1399" i="21"/>
  <c r="K1398" i="21"/>
  <c r="K1397" i="21"/>
  <c r="K1396" i="21"/>
  <c r="K1395" i="21"/>
  <c r="K1394" i="21"/>
  <c r="K1393" i="21"/>
  <c r="K1392" i="21"/>
  <c r="K1391" i="21"/>
  <c r="K1390" i="21"/>
  <c r="K1389" i="21"/>
  <c r="K1388" i="21"/>
  <c r="K1387" i="21"/>
  <c r="K1386" i="21"/>
  <c r="K1385" i="21"/>
  <c r="K1384" i="21"/>
  <c r="K1383" i="21"/>
  <c r="K1382" i="21"/>
  <c r="K1381" i="21"/>
  <c r="K1380" i="21"/>
  <c r="K1379" i="21"/>
  <c r="K1378" i="21"/>
  <c r="K1377" i="21"/>
  <c r="K1376" i="21"/>
  <c r="K1375" i="21"/>
  <c r="K1374" i="21"/>
  <c r="K1373" i="21"/>
  <c r="K1372" i="21"/>
  <c r="K1371" i="21"/>
  <c r="K1370" i="21"/>
  <c r="K1369" i="21"/>
  <c r="K1368" i="21"/>
  <c r="K1367" i="21"/>
  <c r="K1366" i="21"/>
  <c r="K1365" i="21"/>
  <c r="K1364" i="21"/>
  <c r="K1363" i="21"/>
  <c r="K1362" i="21"/>
  <c r="K1361" i="21"/>
  <c r="K1360" i="21"/>
  <c r="K1359" i="21"/>
  <c r="K1358" i="21"/>
  <c r="K1357" i="21"/>
  <c r="K1356" i="21"/>
  <c r="K1355" i="21"/>
  <c r="K1354" i="21"/>
  <c r="K1353" i="21"/>
  <c r="K1352" i="21"/>
  <c r="K1351" i="21"/>
  <c r="K1350" i="21"/>
  <c r="K1349" i="21"/>
  <c r="K1348" i="21"/>
  <c r="K1347" i="21"/>
  <c r="K1346" i="21"/>
  <c r="K1345" i="21"/>
  <c r="K1344" i="21"/>
  <c r="K1343" i="21"/>
  <c r="K1342" i="21"/>
  <c r="K1341" i="21"/>
  <c r="K1340" i="21"/>
  <c r="K1339" i="21"/>
  <c r="K1338" i="21"/>
  <c r="K1337" i="21"/>
  <c r="K1336" i="21"/>
  <c r="K1335" i="21"/>
  <c r="K1334" i="21"/>
  <c r="K1333" i="21"/>
  <c r="K1332" i="21"/>
  <c r="K1331" i="21"/>
  <c r="K1330" i="21"/>
  <c r="K1329" i="21"/>
  <c r="K1328" i="21"/>
  <c r="K1327" i="21"/>
  <c r="K1326" i="21"/>
  <c r="K1325" i="21"/>
  <c r="K1324" i="21"/>
  <c r="K1323" i="21"/>
  <c r="K1322" i="21"/>
  <c r="K1321" i="21"/>
  <c r="K1320" i="21"/>
  <c r="K1319" i="21"/>
  <c r="K1318" i="21"/>
  <c r="K1317" i="21"/>
  <c r="K1316" i="21"/>
  <c r="K1315" i="21"/>
  <c r="K1314" i="21"/>
  <c r="K1313" i="21"/>
  <c r="K1312" i="21"/>
  <c r="K1311" i="21"/>
  <c r="K1310" i="21"/>
  <c r="K1309" i="21"/>
  <c r="K1308" i="21"/>
  <c r="K1307" i="21"/>
  <c r="K1306" i="21"/>
  <c r="K1305" i="21"/>
  <c r="K1304" i="21"/>
  <c r="K1303" i="21"/>
  <c r="K1302" i="21"/>
  <c r="K1301" i="21"/>
  <c r="K1300" i="21"/>
  <c r="K1299" i="21"/>
  <c r="K1298" i="21"/>
  <c r="K1297" i="21"/>
  <c r="K1296" i="21"/>
  <c r="K1295" i="21"/>
  <c r="K1294" i="21"/>
  <c r="K1293" i="21"/>
  <c r="K1292" i="21"/>
  <c r="K1291" i="21"/>
  <c r="K1290" i="21"/>
  <c r="K1289" i="21"/>
  <c r="K1288" i="21"/>
  <c r="K1287" i="21"/>
  <c r="K1286" i="21"/>
  <c r="K1285" i="21"/>
  <c r="K1284" i="21"/>
  <c r="K1283" i="21"/>
  <c r="K1282" i="21"/>
  <c r="K1281" i="21"/>
  <c r="K1280" i="21"/>
  <c r="K1279" i="21"/>
  <c r="K1278" i="21"/>
  <c r="K1277" i="21"/>
  <c r="K1276" i="21"/>
  <c r="K1275" i="21"/>
  <c r="K1274" i="21"/>
  <c r="K1273" i="21"/>
  <c r="K1272" i="21"/>
  <c r="K1271" i="21"/>
  <c r="K1270" i="21"/>
  <c r="K1269" i="21"/>
  <c r="K1268" i="21"/>
  <c r="K1267" i="21"/>
  <c r="K1266" i="21"/>
  <c r="K1265" i="21"/>
  <c r="K1264" i="21"/>
  <c r="K1263" i="21"/>
  <c r="K1262" i="21"/>
  <c r="K1261" i="21"/>
  <c r="K1260" i="21"/>
  <c r="K1259" i="21"/>
  <c r="K1258" i="21"/>
  <c r="K1257" i="21"/>
  <c r="K1256" i="21"/>
  <c r="K1255" i="21"/>
  <c r="K1254" i="21"/>
  <c r="K1253" i="21"/>
  <c r="K1252" i="21"/>
  <c r="K1251" i="21"/>
  <c r="K1250" i="21"/>
  <c r="K1249" i="21"/>
  <c r="K1248" i="21"/>
  <c r="K1247" i="21"/>
  <c r="K1246" i="21"/>
  <c r="K1245" i="21"/>
  <c r="K1244" i="21"/>
  <c r="K1243" i="21"/>
  <c r="K1242" i="21"/>
  <c r="K1241" i="21"/>
  <c r="K1240" i="21"/>
  <c r="K1239" i="21"/>
  <c r="K1238" i="21"/>
  <c r="K1237" i="21"/>
  <c r="K1236" i="21"/>
  <c r="K1235" i="21"/>
  <c r="K1234" i="21"/>
  <c r="K1233" i="21"/>
  <c r="K1232" i="21"/>
  <c r="K1231" i="21"/>
  <c r="K1230" i="21"/>
  <c r="K1229" i="21"/>
  <c r="K1228" i="21"/>
  <c r="K1227" i="21"/>
  <c r="K1226" i="21"/>
  <c r="K1225" i="21"/>
  <c r="K1224" i="21"/>
  <c r="K1223" i="21"/>
  <c r="K1222" i="21"/>
  <c r="K1221" i="21"/>
  <c r="K1220" i="21"/>
  <c r="K1219" i="21"/>
  <c r="K1218" i="21"/>
  <c r="K1217" i="21"/>
  <c r="K1216" i="21"/>
  <c r="K1215" i="21"/>
  <c r="K1214" i="21"/>
  <c r="K1213" i="21"/>
  <c r="K1212" i="21"/>
  <c r="K1211" i="21"/>
  <c r="K1210" i="21"/>
  <c r="K1209" i="21"/>
  <c r="K1208" i="21"/>
  <c r="K1207" i="21"/>
  <c r="K1206" i="21"/>
  <c r="K1205" i="21"/>
  <c r="K1204" i="21"/>
  <c r="K1203" i="21"/>
  <c r="K1202" i="21"/>
  <c r="K1201" i="21"/>
  <c r="K1200" i="21"/>
  <c r="K1199" i="21"/>
  <c r="K1198" i="21"/>
  <c r="K1197" i="21"/>
  <c r="K1196" i="21"/>
  <c r="K1195" i="21"/>
  <c r="K1194" i="21"/>
  <c r="K1193" i="21"/>
  <c r="K1192" i="21"/>
  <c r="K1191" i="21"/>
  <c r="K1190" i="21"/>
  <c r="K1189" i="21"/>
  <c r="K1188" i="21"/>
  <c r="K1187" i="21"/>
  <c r="K1186" i="21"/>
  <c r="K1185" i="21"/>
  <c r="K1184" i="21"/>
  <c r="K1183" i="21"/>
  <c r="K1182" i="21"/>
  <c r="K1181" i="21"/>
  <c r="K1180" i="21"/>
  <c r="K1179" i="21"/>
  <c r="K1178" i="21"/>
  <c r="K1177" i="21"/>
  <c r="K1176" i="21"/>
  <c r="K1175" i="21"/>
  <c r="K1174" i="21"/>
  <c r="K1173" i="21"/>
  <c r="K1172" i="21"/>
  <c r="K1171" i="21"/>
  <c r="K1170" i="21"/>
  <c r="K1169" i="21"/>
  <c r="K1168" i="21"/>
  <c r="K1167" i="21"/>
  <c r="K1166" i="21"/>
  <c r="K1165" i="21"/>
  <c r="K1164" i="21"/>
  <c r="K1163" i="21"/>
  <c r="K1162" i="21"/>
  <c r="K1161" i="21"/>
  <c r="K1160" i="21"/>
  <c r="K1159" i="21"/>
  <c r="K1158" i="21"/>
  <c r="K1157" i="21"/>
  <c r="K1156" i="21"/>
  <c r="K1155" i="21"/>
  <c r="K1154" i="21"/>
  <c r="K1153" i="21"/>
  <c r="K1152" i="21"/>
  <c r="K1151" i="21"/>
  <c r="K1150" i="21"/>
  <c r="K1149" i="21"/>
  <c r="K1148" i="21"/>
  <c r="K1147" i="21"/>
  <c r="K1146" i="21"/>
  <c r="K1145" i="21"/>
  <c r="K1144" i="21"/>
  <c r="K1143" i="21"/>
  <c r="K1142" i="21"/>
  <c r="K1141" i="21"/>
  <c r="K1140" i="21"/>
  <c r="K1139" i="21"/>
  <c r="K1138" i="21"/>
  <c r="K1137" i="21"/>
  <c r="K1136" i="21"/>
  <c r="K1135" i="21"/>
  <c r="K1134" i="21"/>
  <c r="K1133" i="21"/>
  <c r="K1132" i="21"/>
  <c r="K1131" i="21"/>
  <c r="K1130" i="21"/>
  <c r="K1129" i="21"/>
  <c r="K1128" i="21"/>
  <c r="K1127" i="21"/>
  <c r="K1126" i="21"/>
  <c r="K1125" i="21"/>
  <c r="K1124" i="21"/>
  <c r="K1123" i="21"/>
  <c r="K1122" i="21"/>
  <c r="K1121" i="21"/>
  <c r="K1120" i="21"/>
  <c r="K1119" i="21"/>
  <c r="K1118" i="21"/>
  <c r="K1117" i="21"/>
  <c r="K1116" i="21"/>
  <c r="K1115" i="21"/>
  <c r="K1114" i="21"/>
  <c r="K1113" i="21"/>
  <c r="K1112" i="21"/>
  <c r="K1111" i="21"/>
  <c r="K1110" i="21"/>
  <c r="K1109" i="21"/>
  <c r="K1108" i="21"/>
  <c r="K1107" i="21"/>
  <c r="K1106" i="21"/>
  <c r="K1105" i="21"/>
  <c r="K1104" i="21"/>
  <c r="K1103" i="21"/>
  <c r="K1102" i="21"/>
  <c r="K1101" i="21"/>
  <c r="K1100" i="21"/>
  <c r="K1099" i="21"/>
  <c r="K1098" i="21"/>
  <c r="K1097" i="21"/>
  <c r="K1096" i="21"/>
  <c r="K1095" i="21"/>
  <c r="K1094" i="21"/>
  <c r="K1093" i="21"/>
  <c r="K1092" i="21"/>
  <c r="K1091" i="21"/>
  <c r="K1090" i="21"/>
  <c r="K1089" i="21"/>
  <c r="K1088" i="21"/>
  <c r="K1087" i="21"/>
  <c r="K1086" i="21"/>
  <c r="K1085" i="21"/>
  <c r="K1084" i="21"/>
  <c r="K1083" i="21"/>
  <c r="K1082" i="21"/>
  <c r="K1081" i="21"/>
  <c r="K1080" i="21"/>
  <c r="K1079" i="21"/>
  <c r="K1078" i="21"/>
  <c r="K1077" i="21"/>
  <c r="K1076" i="21"/>
  <c r="K1075" i="21"/>
  <c r="K1074" i="21"/>
  <c r="K1073" i="21"/>
  <c r="K1072" i="21"/>
  <c r="K1071" i="21"/>
  <c r="K1070" i="21"/>
  <c r="K1069" i="21"/>
  <c r="K1068" i="21"/>
  <c r="K1067" i="21"/>
  <c r="K1066" i="21"/>
  <c r="K1065" i="21"/>
  <c r="K1064" i="21"/>
  <c r="K1063" i="21"/>
  <c r="K1062" i="21"/>
  <c r="K1061" i="21"/>
  <c r="K1060" i="21"/>
  <c r="K1059" i="21"/>
  <c r="K1058" i="21"/>
  <c r="K1057" i="21"/>
  <c r="K1056" i="21"/>
  <c r="K1055" i="21"/>
  <c r="K1054" i="21"/>
  <c r="K1053" i="21"/>
  <c r="K1052" i="21"/>
  <c r="K1051" i="21"/>
  <c r="K1050" i="21"/>
  <c r="K1049" i="21"/>
  <c r="K1048" i="21"/>
  <c r="K1047" i="21"/>
  <c r="K1046" i="21"/>
  <c r="K1045" i="21"/>
  <c r="K1044" i="21"/>
  <c r="K1043" i="21"/>
  <c r="K1042" i="21"/>
  <c r="K1041" i="21"/>
  <c r="K1040" i="21"/>
  <c r="K1039" i="21"/>
  <c r="K1038" i="21"/>
  <c r="K1037" i="21"/>
  <c r="K1036" i="21"/>
  <c r="K1035" i="21"/>
  <c r="K1034" i="21"/>
  <c r="K1033" i="21"/>
  <c r="K1032" i="21"/>
  <c r="K1031" i="21"/>
  <c r="K1030" i="21"/>
  <c r="K1029" i="21"/>
  <c r="K1028" i="21"/>
  <c r="K1027" i="21"/>
  <c r="K1026" i="21"/>
  <c r="K1025" i="21"/>
  <c r="K1024" i="21"/>
  <c r="K1023" i="21"/>
  <c r="K1022" i="21"/>
  <c r="K1021" i="21"/>
  <c r="K1020" i="21"/>
  <c r="K1019" i="21"/>
  <c r="K1018" i="21"/>
  <c r="K1017" i="21"/>
  <c r="K1016" i="21"/>
  <c r="K1015" i="21"/>
  <c r="K1014" i="21"/>
  <c r="K1013" i="21"/>
  <c r="K1012" i="21"/>
  <c r="K1011" i="21"/>
  <c r="K1010" i="21"/>
  <c r="K1009" i="21"/>
  <c r="K1008" i="21"/>
  <c r="K1007" i="21"/>
  <c r="K1006" i="21"/>
  <c r="K1005" i="21"/>
  <c r="K1004" i="21"/>
  <c r="K1003" i="21"/>
  <c r="K1002" i="21"/>
  <c r="K1001" i="21"/>
  <c r="K1000" i="21"/>
  <c r="K999" i="21"/>
  <c r="K998" i="21"/>
  <c r="K997" i="21"/>
  <c r="K996" i="21"/>
  <c r="K995" i="21"/>
  <c r="K994" i="21"/>
  <c r="K993" i="21"/>
  <c r="K992" i="21"/>
  <c r="K991" i="21"/>
  <c r="K990" i="21"/>
  <c r="K989" i="21"/>
  <c r="K988" i="21"/>
  <c r="K987" i="21"/>
  <c r="K986" i="21"/>
  <c r="K985" i="21"/>
  <c r="K984" i="21"/>
  <c r="K983" i="21"/>
  <c r="K982" i="21"/>
  <c r="K981" i="21"/>
  <c r="K980" i="21"/>
  <c r="K979" i="21"/>
  <c r="K978" i="21"/>
  <c r="K977" i="21"/>
  <c r="K976" i="21"/>
  <c r="K975" i="21"/>
  <c r="K974" i="21"/>
  <c r="K973" i="21"/>
  <c r="K972" i="21"/>
  <c r="K971" i="21"/>
  <c r="K970" i="21"/>
  <c r="K969" i="21"/>
  <c r="K968" i="21"/>
  <c r="K967" i="21"/>
  <c r="K966" i="21"/>
  <c r="K965" i="21"/>
  <c r="K964" i="21"/>
  <c r="K963" i="21"/>
  <c r="K962" i="21"/>
  <c r="K961" i="21"/>
  <c r="K960" i="21"/>
  <c r="K959" i="21"/>
  <c r="K958" i="21"/>
  <c r="K957" i="21"/>
  <c r="K956" i="21"/>
  <c r="K955" i="21"/>
  <c r="K954" i="21"/>
  <c r="K953" i="21"/>
  <c r="K952" i="21"/>
  <c r="K951" i="21"/>
  <c r="K950" i="21"/>
  <c r="K949" i="21"/>
  <c r="K948" i="21"/>
  <c r="K947" i="21"/>
  <c r="K946" i="21"/>
  <c r="K945" i="21"/>
  <c r="K944" i="21"/>
  <c r="K943" i="21"/>
  <c r="K942" i="21"/>
  <c r="K941" i="21"/>
  <c r="K940" i="21"/>
  <c r="K939" i="21"/>
  <c r="K938" i="21"/>
  <c r="K937" i="21"/>
  <c r="K936" i="21"/>
  <c r="K935" i="21"/>
  <c r="K934" i="21"/>
  <c r="K933" i="21"/>
  <c r="K932" i="21"/>
  <c r="K931" i="21"/>
  <c r="K930" i="21"/>
  <c r="K929" i="21"/>
  <c r="K928" i="21"/>
  <c r="K927" i="21"/>
  <c r="K926" i="21"/>
  <c r="K925" i="21"/>
  <c r="K924" i="21"/>
  <c r="K923" i="21"/>
  <c r="K922" i="21"/>
  <c r="K921" i="21"/>
  <c r="K920" i="21"/>
  <c r="K919" i="21"/>
  <c r="K918" i="21"/>
  <c r="K917" i="21"/>
  <c r="K916" i="21"/>
  <c r="K915" i="21"/>
  <c r="K914" i="21"/>
  <c r="K913" i="21"/>
  <c r="K912" i="21"/>
  <c r="K911" i="21"/>
  <c r="K910" i="21"/>
  <c r="K909" i="21"/>
  <c r="K908" i="21"/>
  <c r="K907" i="21"/>
  <c r="K906" i="21"/>
  <c r="K905" i="21"/>
  <c r="K904" i="21"/>
  <c r="K903" i="21"/>
  <c r="K902" i="21"/>
  <c r="K901" i="21"/>
  <c r="K900" i="21"/>
  <c r="K899" i="21"/>
  <c r="K898" i="21"/>
  <c r="K897" i="21"/>
  <c r="K896" i="21"/>
  <c r="K895" i="21"/>
  <c r="K894" i="21"/>
  <c r="K893" i="21"/>
  <c r="K892" i="21"/>
  <c r="K891" i="21"/>
  <c r="K890" i="21"/>
  <c r="K889" i="21"/>
  <c r="K888" i="21"/>
  <c r="K887" i="21"/>
  <c r="K886" i="21"/>
  <c r="K885" i="21"/>
  <c r="K884" i="21"/>
  <c r="K883" i="21"/>
  <c r="K882" i="21"/>
  <c r="K881" i="21"/>
  <c r="K880" i="21"/>
  <c r="K879" i="21"/>
  <c r="K878" i="21"/>
  <c r="K877" i="21"/>
  <c r="K876" i="21"/>
  <c r="K875" i="21"/>
  <c r="K874" i="21"/>
  <c r="K873" i="21"/>
  <c r="K872" i="21"/>
  <c r="K871" i="21"/>
  <c r="K870" i="21"/>
  <c r="K869" i="21"/>
  <c r="K868" i="21"/>
  <c r="K867" i="21"/>
  <c r="K866" i="21"/>
  <c r="K865" i="21"/>
  <c r="K864" i="21"/>
  <c r="K863" i="21"/>
  <c r="K862" i="21"/>
  <c r="K861" i="21"/>
  <c r="K860" i="21"/>
  <c r="K859" i="21"/>
  <c r="K858" i="21"/>
  <c r="K857" i="21"/>
  <c r="K856" i="21"/>
  <c r="K855" i="21"/>
  <c r="K854" i="21"/>
  <c r="K853" i="21"/>
  <c r="K852" i="21"/>
  <c r="K851" i="21"/>
  <c r="K850" i="21"/>
  <c r="K849" i="21"/>
  <c r="K848" i="21"/>
  <c r="K847" i="21"/>
  <c r="K846" i="21"/>
  <c r="K845" i="21"/>
  <c r="K844" i="21"/>
  <c r="K843" i="21"/>
  <c r="K842" i="21"/>
  <c r="K841" i="21"/>
  <c r="K840" i="21"/>
  <c r="K839" i="21"/>
  <c r="K838" i="21"/>
  <c r="K837" i="21"/>
  <c r="K836" i="21"/>
  <c r="K835" i="21"/>
  <c r="K834" i="21"/>
  <c r="K833" i="21"/>
  <c r="K832" i="21"/>
  <c r="K831" i="21"/>
  <c r="K830" i="21"/>
  <c r="K829" i="21"/>
  <c r="K828" i="21"/>
  <c r="K827" i="21"/>
  <c r="K826" i="21"/>
  <c r="K825" i="21"/>
  <c r="K824" i="21"/>
  <c r="K823" i="21"/>
  <c r="K822" i="21"/>
  <c r="K821" i="21"/>
  <c r="K820" i="21"/>
  <c r="K819" i="21"/>
  <c r="K818" i="21"/>
  <c r="K817" i="21"/>
  <c r="K816" i="21"/>
  <c r="K815" i="21"/>
  <c r="K814" i="21"/>
  <c r="K813" i="21"/>
  <c r="K812" i="21"/>
  <c r="K811" i="21"/>
  <c r="K810" i="21"/>
  <c r="K809" i="21"/>
  <c r="K808" i="21"/>
  <c r="K807" i="21"/>
  <c r="K806" i="21"/>
  <c r="K805" i="21"/>
  <c r="K804" i="21"/>
  <c r="K803" i="21"/>
  <c r="K802" i="21"/>
  <c r="K801" i="21"/>
  <c r="K800" i="21"/>
  <c r="K799" i="21"/>
  <c r="K798" i="21"/>
  <c r="K797" i="21"/>
  <c r="K796" i="21"/>
  <c r="K795" i="21"/>
  <c r="K794" i="21"/>
  <c r="K793" i="21"/>
  <c r="K792" i="21"/>
  <c r="K791" i="21"/>
  <c r="K790" i="21"/>
  <c r="K789" i="21"/>
  <c r="K788" i="21"/>
  <c r="K787" i="21"/>
  <c r="K786" i="21"/>
  <c r="K785" i="21"/>
  <c r="K784" i="21"/>
  <c r="K783" i="21"/>
  <c r="K782" i="21"/>
  <c r="K781" i="21"/>
  <c r="K780" i="21"/>
  <c r="K779" i="21"/>
  <c r="K778" i="21"/>
  <c r="K777" i="21"/>
  <c r="K776" i="21"/>
  <c r="K775" i="21"/>
  <c r="K774" i="21"/>
  <c r="K773" i="21"/>
  <c r="K772" i="21"/>
  <c r="K771" i="21"/>
  <c r="K770" i="21"/>
  <c r="K769" i="21"/>
  <c r="K768" i="21"/>
  <c r="K767" i="21"/>
  <c r="K766" i="21"/>
  <c r="K765" i="21"/>
  <c r="K764" i="21"/>
  <c r="K763" i="21"/>
  <c r="K762" i="21"/>
  <c r="K761" i="21"/>
  <c r="K758" i="21"/>
  <c r="K757" i="21"/>
  <c r="K756" i="21"/>
  <c r="K755" i="21"/>
  <c r="K754" i="21"/>
  <c r="K753" i="21"/>
  <c r="K752" i="21"/>
  <c r="K751" i="21"/>
  <c r="K750" i="21"/>
  <c r="K749" i="21"/>
  <c r="K748" i="21"/>
  <c r="K747" i="21"/>
  <c r="K746" i="21"/>
  <c r="K745" i="21"/>
  <c r="K744" i="21"/>
  <c r="K743" i="21"/>
  <c r="K742" i="21"/>
  <c r="K741" i="21"/>
  <c r="K740" i="21"/>
  <c r="K739" i="21"/>
  <c r="K738" i="21"/>
  <c r="K737" i="21"/>
  <c r="K736" i="21"/>
  <c r="K735" i="21"/>
  <c r="K734" i="21"/>
  <c r="K733" i="21"/>
  <c r="K732" i="21"/>
  <c r="K731" i="21"/>
  <c r="K730" i="21"/>
  <c r="K728" i="21"/>
  <c r="K727" i="21"/>
  <c r="K726" i="21"/>
  <c r="K725" i="21"/>
  <c r="K724" i="21"/>
  <c r="K723" i="21"/>
  <c r="K722" i="21"/>
  <c r="K721" i="21"/>
  <c r="K720" i="21"/>
  <c r="K719" i="21"/>
  <c r="K718" i="21"/>
  <c r="K717" i="21"/>
  <c r="K716" i="21"/>
  <c r="K715" i="21"/>
  <c r="K714" i="21"/>
  <c r="K713" i="21"/>
  <c r="K712" i="21"/>
  <c r="K711" i="21"/>
  <c r="K710" i="21"/>
  <c r="K709" i="21"/>
  <c r="K708" i="21"/>
  <c r="K707" i="21"/>
  <c r="K706" i="21"/>
  <c r="K705" i="21"/>
  <c r="K704" i="21"/>
  <c r="K703" i="21"/>
  <c r="K702" i="21"/>
  <c r="K701" i="21"/>
  <c r="K700" i="21"/>
  <c r="K699" i="21"/>
  <c r="K698" i="21"/>
  <c r="K697" i="21"/>
  <c r="K696" i="21"/>
  <c r="K695" i="21"/>
  <c r="K694" i="21"/>
  <c r="K693" i="21"/>
  <c r="K692" i="21"/>
  <c r="K691" i="21"/>
  <c r="K690" i="21"/>
  <c r="K689" i="21"/>
  <c r="K688" i="21"/>
  <c r="K687" i="21"/>
  <c r="K686" i="21"/>
  <c r="K685" i="21"/>
  <c r="K684" i="21"/>
  <c r="K683" i="21"/>
  <c r="K682" i="21"/>
  <c r="K681" i="21"/>
  <c r="K680" i="21"/>
  <c r="K679" i="21"/>
  <c r="K678" i="21"/>
  <c r="K677" i="21"/>
  <c r="K676" i="21"/>
  <c r="K675" i="21"/>
  <c r="K674" i="21"/>
  <c r="K673" i="21"/>
  <c r="K672" i="21"/>
  <c r="K671" i="21"/>
  <c r="K670" i="21"/>
  <c r="K669" i="21"/>
  <c r="K668" i="21"/>
  <c r="K667" i="21"/>
  <c r="K666" i="21"/>
  <c r="K665" i="21"/>
  <c r="K664" i="21"/>
  <c r="K663" i="21"/>
  <c r="K662" i="21"/>
  <c r="K661" i="21"/>
  <c r="K660" i="21"/>
  <c r="K659" i="21"/>
  <c r="K658" i="21"/>
  <c r="K657" i="21"/>
  <c r="K656" i="21"/>
  <c r="K655" i="21"/>
  <c r="K654" i="21"/>
  <c r="K653" i="21"/>
  <c r="K652" i="21"/>
  <c r="K651" i="21"/>
  <c r="K650" i="21"/>
  <c r="K649" i="21"/>
  <c r="K648" i="21"/>
  <c r="K647" i="21"/>
  <c r="K646" i="21"/>
  <c r="K645" i="21"/>
  <c r="K644" i="21"/>
  <c r="K639" i="21"/>
  <c r="K638" i="21"/>
  <c r="K637" i="21"/>
  <c r="K636" i="21"/>
  <c r="K635" i="21"/>
  <c r="K634" i="21"/>
  <c r="K633" i="21"/>
  <c r="K632" i="21"/>
  <c r="K631" i="21"/>
  <c r="K630" i="21"/>
  <c r="K629" i="21"/>
  <c r="K628" i="21"/>
  <c r="K627" i="21"/>
  <c r="K626" i="21"/>
  <c r="K625" i="21"/>
  <c r="K624" i="21"/>
  <c r="K623" i="21"/>
  <c r="K622" i="21"/>
  <c r="K621" i="21"/>
  <c r="K620" i="21"/>
  <c r="K619" i="21"/>
  <c r="K618" i="21"/>
  <c r="K613" i="21"/>
  <c r="K612" i="21"/>
  <c r="K611" i="21"/>
  <c r="K610" i="21"/>
  <c r="K609" i="21"/>
  <c r="K608" i="21"/>
  <c r="K607" i="21"/>
  <c r="K606" i="21"/>
  <c r="K605" i="21"/>
  <c r="K604" i="21"/>
  <c r="K603" i="21"/>
  <c r="K602" i="21"/>
  <c r="K601" i="21"/>
  <c r="K600" i="21"/>
  <c r="K599" i="21"/>
  <c r="K598" i="21"/>
  <c r="K597" i="21"/>
  <c r="K596" i="21"/>
  <c r="K595" i="21"/>
  <c r="K594" i="21"/>
  <c r="K593" i="21"/>
  <c r="K592" i="21"/>
  <c r="K591" i="21"/>
  <c r="K590" i="21"/>
  <c r="K589" i="21"/>
  <c r="K588" i="21"/>
  <c r="K587" i="21"/>
  <c r="K586" i="21"/>
  <c r="K585" i="21"/>
  <c r="K584" i="21"/>
  <c r="K583" i="21"/>
  <c r="K582" i="21"/>
  <c r="K581" i="21"/>
  <c r="K580" i="21"/>
  <c r="K579" i="21"/>
  <c r="K578" i="21"/>
  <c r="K577" i="21"/>
  <c r="K576" i="21"/>
  <c r="K575" i="21"/>
  <c r="K574" i="21"/>
  <c r="K573" i="21"/>
  <c r="K572" i="21"/>
  <c r="K571" i="21"/>
  <c r="K570" i="21"/>
  <c r="K569" i="21"/>
  <c r="K568" i="21"/>
  <c r="K567" i="21"/>
  <c r="K566" i="21"/>
  <c r="K565" i="21"/>
  <c r="K564" i="21"/>
  <c r="K563" i="21"/>
  <c r="K562" i="21"/>
  <c r="K561" i="21"/>
  <c r="K560" i="21"/>
  <c r="K559" i="21"/>
  <c r="K558" i="21"/>
  <c r="K557" i="21"/>
  <c r="K556" i="21"/>
  <c r="K555" i="21"/>
  <c r="K554" i="21"/>
  <c r="K553" i="21"/>
  <c r="K552" i="21"/>
  <c r="K551" i="21"/>
  <c r="K550" i="21"/>
  <c r="K549" i="21"/>
  <c r="K548" i="21"/>
  <c r="K547" i="21"/>
  <c r="K546" i="21"/>
  <c r="K545" i="21"/>
  <c r="K544" i="21"/>
  <c r="K543" i="21"/>
  <c r="K542" i="21"/>
  <c r="K541" i="21"/>
  <c r="K540" i="21"/>
  <c r="K539" i="21"/>
  <c r="K538" i="21"/>
  <c r="K537" i="21"/>
  <c r="K536" i="21"/>
  <c r="K535" i="21"/>
  <c r="K534" i="21"/>
  <c r="K533" i="21"/>
  <c r="K532" i="21"/>
  <c r="K531" i="21"/>
  <c r="K530" i="21"/>
  <c r="K529" i="21"/>
  <c r="K528" i="21"/>
  <c r="K527" i="21"/>
  <c r="K526" i="21"/>
  <c r="K525" i="21"/>
  <c r="K524" i="21"/>
  <c r="K523" i="21"/>
  <c r="K522" i="21"/>
  <c r="K521" i="21"/>
  <c r="K520" i="21"/>
  <c r="K519" i="21"/>
  <c r="K518" i="21"/>
  <c r="K517" i="21"/>
  <c r="K516" i="21"/>
  <c r="K515" i="21"/>
  <c r="K514" i="21"/>
  <c r="K513" i="21"/>
  <c r="K512" i="21"/>
  <c r="K511" i="21"/>
  <c r="K510" i="21"/>
  <c r="K509" i="21"/>
  <c r="K508" i="21"/>
  <c r="K507" i="21"/>
  <c r="K506" i="21"/>
  <c r="K505" i="21"/>
  <c r="K504" i="21"/>
  <c r="K503" i="21"/>
  <c r="K502" i="21"/>
  <c r="K501" i="21"/>
  <c r="K500" i="21"/>
  <c r="K499" i="21"/>
  <c r="K498" i="21"/>
  <c r="K497" i="21"/>
  <c r="K496" i="21"/>
  <c r="K495" i="21"/>
  <c r="K494" i="21"/>
  <c r="K493" i="21"/>
  <c r="K492" i="21"/>
  <c r="K491" i="21"/>
  <c r="K490" i="21"/>
  <c r="K489" i="21"/>
  <c r="K488" i="21"/>
  <c r="K487" i="21"/>
  <c r="K486" i="21"/>
  <c r="K485" i="21"/>
  <c r="K484" i="21"/>
  <c r="K483" i="21"/>
  <c r="K482" i="21"/>
  <c r="K481" i="21"/>
  <c r="K480" i="21"/>
  <c r="K479" i="21"/>
  <c r="K478" i="21"/>
  <c r="K477" i="21"/>
  <c r="K476" i="21"/>
  <c r="K475" i="21"/>
  <c r="K474" i="21"/>
  <c r="K473" i="21"/>
  <c r="K472" i="21"/>
  <c r="K471" i="21"/>
  <c r="K470" i="21"/>
  <c r="K469" i="21"/>
  <c r="K468" i="21"/>
  <c r="K467" i="21"/>
  <c r="K466" i="21"/>
  <c r="K465" i="21"/>
  <c r="K464" i="21"/>
  <c r="K463" i="21"/>
  <c r="K462" i="21"/>
  <c r="K461" i="21"/>
  <c r="K460" i="21"/>
  <c r="K459" i="21"/>
  <c r="K458" i="21"/>
  <c r="K457" i="21"/>
  <c r="K456" i="21"/>
  <c r="K455" i="21"/>
  <c r="K454" i="21"/>
  <c r="K453" i="21"/>
  <c r="K452" i="21"/>
  <c r="K451" i="21"/>
  <c r="K450" i="21"/>
  <c r="K449" i="21"/>
  <c r="K448" i="21"/>
  <c r="K447" i="21"/>
  <c r="K446" i="21"/>
  <c r="K445" i="21"/>
  <c r="K444" i="21"/>
  <c r="K443" i="21"/>
  <c r="K442" i="21"/>
  <c r="K441" i="21"/>
  <c r="K440" i="21"/>
  <c r="K439" i="21"/>
  <c r="K438" i="21"/>
  <c r="K437" i="21"/>
  <c r="K436" i="21"/>
  <c r="K435" i="21"/>
  <c r="K434" i="21"/>
  <c r="K433" i="21"/>
  <c r="K432" i="21"/>
  <c r="K431" i="21"/>
  <c r="K430" i="21"/>
  <c r="K429" i="21"/>
  <c r="K428" i="21"/>
  <c r="K427" i="21"/>
  <c r="K426" i="21"/>
  <c r="K425" i="21"/>
  <c r="K424" i="21"/>
  <c r="K423" i="21"/>
  <c r="K422" i="21"/>
  <c r="K421" i="21"/>
  <c r="K420" i="21"/>
  <c r="K419" i="21"/>
  <c r="K418" i="21"/>
  <c r="K417" i="21"/>
  <c r="K416" i="21"/>
  <c r="K415" i="21"/>
  <c r="K414" i="21"/>
  <c r="K413" i="21"/>
  <c r="K412" i="21"/>
  <c r="K411" i="21"/>
  <c r="K410" i="21"/>
  <c r="K409" i="21"/>
  <c r="K408" i="21"/>
  <c r="K407" i="21"/>
  <c r="K406" i="21"/>
  <c r="K405" i="21"/>
  <c r="K404" i="21"/>
  <c r="K403" i="21"/>
  <c r="K402" i="21"/>
  <c r="K401" i="21"/>
  <c r="K400" i="21"/>
  <c r="K399" i="21"/>
  <c r="K398" i="21"/>
  <c r="K397" i="21"/>
  <c r="K396" i="21"/>
  <c r="K395" i="21"/>
  <c r="K394" i="21"/>
  <c r="K393" i="21"/>
  <c r="K392" i="21"/>
  <c r="K391" i="21"/>
  <c r="K390" i="21"/>
  <c r="K389" i="21"/>
  <c r="K388" i="21"/>
  <c r="K387" i="21"/>
  <c r="K386" i="21"/>
  <c r="K385" i="21"/>
  <c r="K384" i="21"/>
  <c r="K383" i="21"/>
  <c r="K382" i="21"/>
  <c r="K381" i="21"/>
  <c r="K380" i="21"/>
  <c r="K379" i="21"/>
  <c r="K378" i="21"/>
  <c r="K377" i="21"/>
  <c r="K376" i="21"/>
  <c r="K375" i="21"/>
  <c r="K374" i="21"/>
  <c r="K373" i="21"/>
  <c r="K372" i="21"/>
  <c r="K371" i="21"/>
  <c r="K370" i="21"/>
  <c r="K369" i="21"/>
  <c r="K368" i="21"/>
  <c r="K367" i="21"/>
  <c r="K366" i="21"/>
  <c r="K365" i="21"/>
  <c r="K364" i="21"/>
  <c r="K363" i="21"/>
  <c r="K362" i="21"/>
  <c r="K361" i="21"/>
  <c r="K360" i="21"/>
  <c r="K359" i="21"/>
  <c r="K358" i="21"/>
  <c r="K357" i="21"/>
  <c r="K356" i="21"/>
  <c r="K355" i="21"/>
  <c r="K354" i="21"/>
  <c r="K353" i="21"/>
  <c r="K352" i="21"/>
  <c r="K351" i="21"/>
  <c r="K350" i="21"/>
  <c r="K349" i="21"/>
  <c r="K348" i="21"/>
  <c r="K347" i="21"/>
  <c r="K346" i="21"/>
  <c r="K345" i="21"/>
  <c r="K344" i="21"/>
  <c r="K343" i="21"/>
  <c r="K342" i="21"/>
  <c r="K341" i="21"/>
  <c r="K340" i="21"/>
  <c r="K339" i="21"/>
  <c r="K338" i="21"/>
  <c r="K337" i="21"/>
  <c r="K336" i="21"/>
  <c r="K335" i="21"/>
  <c r="K334" i="21"/>
  <c r="K333" i="21"/>
  <c r="K332" i="21"/>
  <c r="K331" i="21"/>
  <c r="K330" i="21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28" i="21"/>
  <c r="K27" i="21"/>
  <c r="K26" i="21"/>
  <c r="K25" i="21"/>
  <c r="K24" i="21"/>
  <c r="M2655" i="24"/>
  <c r="M2654" i="24"/>
  <c r="AB2652" i="24"/>
  <c r="Y2652" i="24"/>
  <c r="X2652" i="24"/>
  <c r="O2652" i="24"/>
  <c r="Z2652" i="24" s="1"/>
  <c r="N2652" i="24"/>
  <c r="K2652" i="24"/>
  <c r="J2652" i="24"/>
  <c r="AB2651" i="24"/>
  <c r="M2651" i="24"/>
  <c r="K2651" i="24"/>
  <c r="N2651" i="24" s="1"/>
  <c r="J2651" i="24"/>
  <c r="O2651" i="24" s="1"/>
  <c r="AB2650" i="24"/>
  <c r="X2650" i="24"/>
  <c r="Y2650" i="24" s="1"/>
  <c r="O2650" i="24"/>
  <c r="Z2650" i="24" s="1"/>
  <c r="J2650" i="24"/>
  <c r="AB2649" i="24"/>
  <c r="K2649" i="24"/>
  <c r="N2649" i="24" s="1"/>
  <c r="J2649" i="24"/>
  <c r="O2649" i="24" s="1"/>
  <c r="AB2648" i="24"/>
  <c r="Z2648" i="24"/>
  <c r="Y2648" i="24"/>
  <c r="X2648" i="24"/>
  <c r="V2648" i="24"/>
  <c r="O2648" i="24"/>
  <c r="U2648" i="24" s="1"/>
  <c r="J2648" i="24"/>
  <c r="AB2647" i="24"/>
  <c r="Z2647" i="24"/>
  <c r="K2647" i="24"/>
  <c r="N2647" i="24" s="1"/>
  <c r="J2647" i="24"/>
  <c r="O2647" i="24" s="1"/>
  <c r="AB2646" i="24"/>
  <c r="O2646" i="24"/>
  <c r="N2646" i="24"/>
  <c r="X2646" i="24" s="1"/>
  <c r="Y2646" i="24" s="1"/>
  <c r="K2646" i="24"/>
  <c r="J2646" i="24"/>
  <c r="AB2645" i="24"/>
  <c r="Y2645" i="24"/>
  <c r="X2645" i="24"/>
  <c r="N2645" i="24"/>
  <c r="K2645" i="24"/>
  <c r="J2645" i="24"/>
  <c r="O2645" i="24" s="1"/>
  <c r="AB2644" i="24"/>
  <c r="N2644" i="24"/>
  <c r="M2644" i="24"/>
  <c r="O2644" i="24" s="1"/>
  <c r="K2644" i="24"/>
  <c r="J2644" i="24"/>
  <c r="AB2643" i="24"/>
  <c r="K2643" i="24"/>
  <c r="N2643" i="24" s="1"/>
  <c r="J2643" i="24"/>
  <c r="O2643" i="24" s="1"/>
  <c r="AB2642" i="24"/>
  <c r="X2642" i="24"/>
  <c r="Y2642" i="24" s="1"/>
  <c r="J2642" i="24"/>
  <c r="O2642" i="24" s="1"/>
  <c r="AB2641" i="24"/>
  <c r="N2641" i="24"/>
  <c r="K2641" i="24"/>
  <c r="J2641" i="24"/>
  <c r="O2641" i="24" s="1"/>
  <c r="AB2640" i="24"/>
  <c r="Z2640" i="24"/>
  <c r="X2640" i="24"/>
  <c r="Y2640" i="24" s="1"/>
  <c r="V2640" i="24"/>
  <c r="U2640" i="24"/>
  <c r="O2640" i="24"/>
  <c r="J2640" i="24"/>
  <c r="AB2639" i="24"/>
  <c r="O2639" i="24"/>
  <c r="K2639" i="24"/>
  <c r="N2639" i="24" s="1"/>
  <c r="J2639" i="24"/>
  <c r="AB2638" i="24"/>
  <c r="M2638" i="24"/>
  <c r="O2638" i="24" s="1"/>
  <c r="K2638" i="24"/>
  <c r="N2638" i="24" s="1"/>
  <c r="J2638" i="24"/>
  <c r="AB2637" i="24"/>
  <c r="X2637" i="24"/>
  <c r="N2637" i="24"/>
  <c r="Y2637" i="24" s="1"/>
  <c r="K2637" i="24"/>
  <c r="J2637" i="24"/>
  <c r="O2637" i="24" s="1"/>
  <c r="AB2636" i="24"/>
  <c r="K2636" i="24"/>
  <c r="N2636" i="24" s="1"/>
  <c r="J2636" i="24"/>
  <c r="O2636" i="24" s="1"/>
  <c r="AB2635" i="24"/>
  <c r="O2635" i="24"/>
  <c r="M2635" i="24"/>
  <c r="K2635" i="24"/>
  <c r="N2635" i="24" s="1"/>
  <c r="J2635" i="24"/>
  <c r="AB2634" i="24"/>
  <c r="X2634" i="24"/>
  <c r="Y2634" i="24" s="1"/>
  <c r="J2634" i="24"/>
  <c r="O2634" i="24" s="1"/>
  <c r="AB2633" i="24"/>
  <c r="K2633" i="24"/>
  <c r="N2633" i="24" s="1"/>
  <c r="J2633" i="24"/>
  <c r="O2633" i="24" s="1"/>
  <c r="AB2632" i="24"/>
  <c r="X2632" i="24"/>
  <c r="Y2632" i="24" s="1"/>
  <c r="O2632" i="24"/>
  <c r="J2632" i="24"/>
  <c r="AB2631" i="24"/>
  <c r="O2631" i="24"/>
  <c r="N2631" i="24"/>
  <c r="X2631" i="24" s="1"/>
  <c r="Y2631" i="24" s="1"/>
  <c r="K2631" i="24"/>
  <c r="J2631" i="24"/>
  <c r="AB2630" i="24"/>
  <c r="Y2630" i="24"/>
  <c r="N2630" i="24"/>
  <c r="X2630" i="24" s="1"/>
  <c r="M2630" i="24"/>
  <c r="K2630" i="24"/>
  <c r="J2630" i="24"/>
  <c r="O2630" i="24" s="1"/>
  <c r="AB2629" i="24"/>
  <c r="O2629" i="24"/>
  <c r="N2629" i="24"/>
  <c r="K2629" i="24"/>
  <c r="J2629" i="24"/>
  <c r="AB2628" i="24"/>
  <c r="M2628" i="24"/>
  <c r="O2628" i="24" s="1"/>
  <c r="K2628" i="24"/>
  <c r="J2628" i="24"/>
  <c r="AB2627" i="24"/>
  <c r="K2627" i="24"/>
  <c r="N2627" i="24" s="1"/>
  <c r="J2627" i="24"/>
  <c r="O2627" i="24" s="1"/>
  <c r="AB2626" i="24"/>
  <c r="Y2626" i="24"/>
  <c r="X2626" i="24"/>
  <c r="J2626" i="24"/>
  <c r="O2626" i="24" s="1"/>
  <c r="AB2625" i="24"/>
  <c r="K2625" i="24"/>
  <c r="N2625" i="24" s="1"/>
  <c r="J2625" i="24"/>
  <c r="O2625" i="24" s="1"/>
  <c r="AB2624" i="24"/>
  <c r="Z2624" i="24"/>
  <c r="X2624" i="24"/>
  <c r="Y2624" i="24" s="1"/>
  <c r="O2624" i="24"/>
  <c r="V2624" i="24" s="1"/>
  <c r="U2624" i="24" s="1"/>
  <c r="J2624" i="24"/>
  <c r="AB2623" i="24"/>
  <c r="N2623" i="24"/>
  <c r="K2623" i="24"/>
  <c r="J2623" i="24"/>
  <c r="O2623" i="24" s="1"/>
  <c r="AB2622" i="24"/>
  <c r="M2622" i="24"/>
  <c r="K2622" i="24"/>
  <c r="N2622" i="24" s="1"/>
  <c r="J2622" i="24"/>
  <c r="O2622" i="24" s="1"/>
  <c r="AB2621" i="24"/>
  <c r="X2621" i="24"/>
  <c r="K2621" i="24"/>
  <c r="N2621" i="24" s="1"/>
  <c r="J2621" i="24"/>
  <c r="O2621" i="24" s="1"/>
  <c r="AB2620" i="24"/>
  <c r="O2620" i="24"/>
  <c r="Z2620" i="24" s="1"/>
  <c r="K2620" i="24"/>
  <c r="N2620" i="24" s="1"/>
  <c r="J2620" i="24"/>
  <c r="AB2619" i="24"/>
  <c r="X2619" i="24"/>
  <c r="K2619" i="24"/>
  <c r="N2619" i="24" s="1"/>
  <c r="J2619" i="24"/>
  <c r="O2619" i="24" s="1"/>
  <c r="AB2618" i="24"/>
  <c r="Y2618" i="24"/>
  <c r="X2618" i="24"/>
  <c r="J2618" i="24"/>
  <c r="O2618" i="24" s="1"/>
  <c r="AB2617" i="24"/>
  <c r="O2617" i="24"/>
  <c r="N2617" i="24"/>
  <c r="K2617" i="24"/>
  <c r="J2617" i="24"/>
  <c r="AB2616" i="24"/>
  <c r="Z2616" i="24"/>
  <c r="X2616" i="24"/>
  <c r="Y2616" i="24" s="1"/>
  <c r="V2616" i="24"/>
  <c r="U2616" i="24" s="1"/>
  <c r="O2616" i="24"/>
  <c r="J2616" i="24"/>
  <c r="AB2615" i="24"/>
  <c r="O2615" i="24"/>
  <c r="V2615" i="24" s="1"/>
  <c r="U2615" i="24" s="1"/>
  <c r="N2615" i="24"/>
  <c r="X2615" i="24" s="1"/>
  <c r="Y2615" i="24" s="1"/>
  <c r="K2615" i="24"/>
  <c r="J2615" i="24"/>
  <c r="AB2614" i="24"/>
  <c r="N2614" i="24"/>
  <c r="M2614" i="24"/>
  <c r="K2614" i="24"/>
  <c r="J2614" i="24"/>
  <c r="AB2613" i="24"/>
  <c r="V2613" i="24"/>
  <c r="K2613" i="24"/>
  <c r="N2613" i="24" s="1"/>
  <c r="J2613" i="24"/>
  <c r="O2613" i="24" s="1"/>
  <c r="AB2612" i="24"/>
  <c r="K2612" i="24"/>
  <c r="N2612" i="24" s="1"/>
  <c r="J2612" i="24"/>
  <c r="O2612" i="24" s="1"/>
  <c r="AB2611" i="24"/>
  <c r="M2611" i="24"/>
  <c r="O2611" i="24" s="1"/>
  <c r="K2611" i="24"/>
  <c r="J2611" i="24"/>
  <c r="AB2610" i="24"/>
  <c r="Y2610" i="24"/>
  <c r="X2610" i="24"/>
  <c r="J2610" i="24"/>
  <c r="O2610" i="24" s="1"/>
  <c r="AB2609" i="24"/>
  <c r="X2609" i="24"/>
  <c r="K2609" i="24"/>
  <c r="N2609" i="24" s="1"/>
  <c r="J2609" i="24"/>
  <c r="O2609" i="24" s="1"/>
  <c r="AB2608" i="24"/>
  <c r="X2608" i="24"/>
  <c r="Y2608" i="24" s="1"/>
  <c r="O2608" i="24"/>
  <c r="Z2608" i="24" s="1"/>
  <c r="J2608" i="24"/>
  <c r="AB2607" i="24"/>
  <c r="Y2607" i="24"/>
  <c r="X2607" i="24"/>
  <c r="N2607" i="24"/>
  <c r="K2607" i="24"/>
  <c r="J2607" i="24"/>
  <c r="O2607" i="24" s="1"/>
  <c r="AB2606" i="24"/>
  <c r="M2606" i="24"/>
  <c r="K2606" i="24"/>
  <c r="N2606" i="24" s="1"/>
  <c r="J2606" i="24"/>
  <c r="O2606" i="24" s="1"/>
  <c r="AB2605" i="24"/>
  <c r="K2605" i="24"/>
  <c r="N2605" i="24" s="1"/>
  <c r="J2605" i="24"/>
  <c r="O2605" i="24" s="1"/>
  <c r="AB2604" i="24"/>
  <c r="X2604" i="24"/>
  <c r="K2604" i="24"/>
  <c r="N2604" i="24" s="1"/>
  <c r="J2604" i="24"/>
  <c r="O2604" i="24" s="1"/>
  <c r="AB2603" i="24"/>
  <c r="O2603" i="24"/>
  <c r="Z2603" i="24" s="1"/>
  <c r="K2603" i="24"/>
  <c r="N2603" i="24" s="1"/>
  <c r="X2603" i="24" s="1"/>
  <c r="J2603" i="24"/>
  <c r="AB2602" i="24"/>
  <c r="Y2602" i="24"/>
  <c r="X2602" i="24"/>
  <c r="J2602" i="24"/>
  <c r="O2602" i="24" s="1"/>
  <c r="AB2601" i="24"/>
  <c r="K2601" i="24"/>
  <c r="N2601" i="24" s="1"/>
  <c r="J2601" i="24"/>
  <c r="O2601" i="24" s="1"/>
  <c r="AB2600" i="24"/>
  <c r="M2600" i="24"/>
  <c r="O2600" i="24" s="1"/>
  <c r="K2600" i="24"/>
  <c r="N2600" i="24" s="1"/>
  <c r="J2600" i="24"/>
  <c r="AB2599" i="24"/>
  <c r="N2599" i="24"/>
  <c r="K2599" i="24"/>
  <c r="J2599" i="24"/>
  <c r="O2599" i="24" s="1"/>
  <c r="AB2598" i="24"/>
  <c r="Y2598" i="24"/>
  <c r="N2598" i="24"/>
  <c r="X2598" i="24" s="1"/>
  <c r="K2598" i="24"/>
  <c r="J2598" i="24"/>
  <c r="O2598" i="24" s="1"/>
  <c r="AB2597" i="24"/>
  <c r="Z2597" i="24"/>
  <c r="O2597" i="24"/>
  <c r="V2597" i="24" s="1"/>
  <c r="N2597" i="24"/>
  <c r="M2597" i="24"/>
  <c r="K2597" i="24"/>
  <c r="J2597" i="24"/>
  <c r="AB2596" i="24"/>
  <c r="Y2596" i="24"/>
  <c r="X2596" i="24"/>
  <c r="O2596" i="24"/>
  <c r="V2596" i="24" s="1"/>
  <c r="U2596" i="24" s="1"/>
  <c r="J2596" i="24"/>
  <c r="AB2595" i="24"/>
  <c r="N2595" i="24"/>
  <c r="X2595" i="24" s="1"/>
  <c r="Y2595" i="24" s="1"/>
  <c r="K2595" i="24"/>
  <c r="J2595" i="24"/>
  <c r="O2595" i="24" s="1"/>
  <c r="AB2594" i="24"/>
  <c r="Y2594" i="24"/>
  <c r="X2594" i="24"/>
  <c r="J2594" i="24"/>
  <c r="O2594" i="24" s="1"/>
  <c r="AB2593" i="24"/>
  <c r="K2593" i="24"/>
  <c r="N2593" i="24" s="1"/>
  <c r="J2593" i="24"/>
  <c r="O2593" i="24" s="1"/>
  <c r="AB2592" i="24"/>
  <c r="M2592" i="24"/>
  <c r="O2592" i="24" s="1"/>
  <c r="K2592" i="24"/>
  <c r="J2592" i="24"/>
  <c r="AB2591" i="24"/>
  <c r="Z2591" i="24"/>
  <c r="Y2591" i="24"/>
  <c r="X2591" i="24"/>
  <c r="Q2591" i="24"/>
  <c r="N2591" i="24"/>
  <c r="O2591" i="24" s="1"/>
  <c r="AB2590" i="24"/>
  <c r="X2590" i="24"/>
  <c r="Z2590" i="24" s="1"/>
  <c r="N2590" i="24"/>
  <c r="Q2590" i="24" s="1"/>
  <c r="AB2589" i="24"/>
  <c r="O2589" i="24"/>
  <c r="N2589" i="24"/>
  <c r="AB2588" i="24"/>
  <c r="X2588" i="24"/>
  <c r="Z2588" i="24" s="1"/>
  <c r="O2588" i="24"/>
  <c r="N2588" i="24"/>
  <c r="Q2588" i="24" s="1"/>
  <c r="V2588" i="24" s="1"/>
  <c r="AB2587" i="24"/>
  <c r="O2587" i="24"/>
  <c r="N2587" i="24"/>
  <c r="Q2587" i="24" s="1"/>
  <c r="AB2586" i="24"/>
  <c r="Q2586" i="24"/>
  <c r="V2586" i="24" s="1"/>
  <c r="N2586" i="24"/>
  <c r="AB2585" i="24"/>
  <c r="N2585" i="24"/>
  <c r="X2585" i="24" s="1"/>
  <c r="AB2584" i="24"/>
  <c r="N2584" i="24"/>
  <c r="X2584" i="24" s="1"/>
  <c r="Z2584" i="24" s="1"/>
  <c r="AB2583" i="24"/>
  <c r="N2583" i="24"/>
  <c r="AB2582" i="24"/>
  <c r="X2582" i="24"/>
  <c r="Z2582" i="24" s="1"/>
  <c r="N2582" i="24"/>
  <c r="Y2582" i="24" s="1"/>
  <c r="AB2581" i="24"/>
  <c r="X2581" i="24"/>
  <c r="Z2581" i="24" s="1"/>
  <c r="N2581" i="24"/>
  <c r="AB2580" i="24"/>
  <c r="O2580" i="24"/>
  <c r="N2580" i="24"/>
  <c r="Q2580" i="24" s="1"/>
  <c r="V2580" i="24" s="1"/>
  <c r="AB2579" i="24"/>
  <c r="X2579" i="24"/>
  <c r="O2579" i="24"/>
  <c r="N2579" i="24"/>
  <c r="AB2578" i="24"/>
  <c r="Y2578" i="24"/>
  <c r="X2578" i="24"/>
  <c r="Z2578" i="24" s="1"/>
  <c r="Q2578" i="24"/>
  <c r="V2578" i="24" s="1"/>
  <c r="O2578" i="24"/>
  <c r="N2578" i="24"/>
  <c r="S2578" i="24" s="1"/>
  <c r="U2578" i="24" s="1"/>
  <c r="AB2577" i="24"/>
  <c r="Q2577" i="24"/>
  <c r="V2577" i="24" s="1"/>
  <c r="O2577" i="24"/>
  <c r="N2577" i="24"/>
  <c r="S2577" i="24" s="1"/>
  <c r="U2577" i="24" s="1"/>
  <c r="AB2576" i="24"/>
  <c r="N2576" i="24"/>
  <c r="AB2575" i="24"/>
  <c r="Q2575" i="24"/>
  <c r="N2575" i="24"/>
  <c r="X2575" i="24" s="1"/>
  <c r="Y2575" i="24" s="1"/>
  <c r="AB2574" i="24"/>
  <c r="X2574" i="24"/>
  <c r="Z2574" i="24" s="1"/>
  <c r="N2574" i="24"/>
  <c r="Q2574" i="24" s="1"/>
  <c r="V2574" i="24" s="1"/>
  <c r="AB2573" i="24"/>
  <c r="O2573" i="24"/>
  <c r="N2573" i="24"/>
  <c r="AB2572" i="24"/>
  <c r="X2572" i="24"/>
  <c r="Z2572" i="24" s="1"/>
  <c r="V2572" i="24"/>
  <c r="S2572" i="24"/>
  <c r="U2572" i="24" s="1"/>
  <c r="Q2572" i="24"/>
  <c r="O2572" i="24"/>
  <c r="N2572" i="24"/>
  <c r="AB2571" i="24"/>
  <c r="O2571" i="24"/>
  <c r="N2571" i="24"/>
  <c r="AB2570" i="24"/>
  <c r="Q2570" i="24"/>
  <c r="V2570" i="24" s="1"/>
  <c r="N2570" i="24"/>
  <c r="AB2569" i="24"/>
  <c r="Y2569" i="24"/>
  <c r="X2569" i="24"/>
  <c r="Z2569" i="24" s="1"/>
  <c r="V2569" i="24"/>
  <c r="Q2569" i="24"/>
  <c r="S2569" i="24" s="1"/>
  <c r="U2569" i="24" s="1"/>
  <c r="N2569" i="24"/>
  <c r="O2569" i="24" s="1"/>
  <c r="AB2568" i="24"/>
  <c r="Z2568" i="24"/>
  <c r="V2568" i="24"/>
  <c r="O2568" i="24"/>
  <c r="U2568" i="24" s="1"/>
  <c r="N2568" i="24"/>
  <c r="X2568" i="24" s="1"/>
  <c r="AB2567" i="24"/>
  <c r="Z2567" i="24"/>
  <c r="Y2567" i="24"/>
  <c r="X2567" i="24"/>
  <c r="O2567" i="24"/>
  <c r="V2567" i="24" s="1"/>
  <c r="N2567" i="24"/>
  <c r="AB2566" i="24"/>
  <c r="V2566" i="24"/>
  <c r="O2566" i="24"/>
  <c r="U2566" i="24" s="1"/>
  <c r="N2566" i="24"/>
  <c r="X2566" i="24" s="1"/>
  <c r="Z2566" i="24" s="1"/>
  <c r="AB2565" i="24"/>
  <c r="O2565" i="24"/>
  <c r="N2565" i="24"/>
  <c r="AB2564" i="24"/>
  <c r="X2564" i="24"/>
  <c r="Z2564" i="24" s="1"/>
  <c r="V2564" i="24"/>
  <c r="U2564" i="24"/>
  <c r="S2564" i="24"/>
  <c r="Q2564" i="24"/>
  <c r="O2564" i="24"/>
  <c r="N2564" i="24"/>
  <c r="AB2563" i="24"/>
  <c r="Y2563" i="24"/>
  <c r="X2563" i="24"/>
  <c r="Z2563" i="24" s="1"/>
  <c r="O2563" i="24"/>
  <c r="V2563" i="24" s="1"/>
  <c r="U2563" i="24" s="1"/>
  <c r="AB2562" i="24"/>
  <c r="X2562" i="24"/>
  <c r="V2562" i="24"/>
  <c r="U2562" i="24" s="1"/>
  <c r="O2562" i="24"/>
  <c r="AB2561" i="24"/>
  <c r="Y2561" i="24"/>
  <c r="X2561" i="24"/>
  <c r="Z2561" i="24" s="1"/>
  <c r="O2561" i="24"/>
  <c r="V2561" i="24" s="1"/>
  <c r="U2561" i="24" s="1"/>
  <c r="AB2560" i="24"/>
  <c r="X2560" i="24"/>
  <c r="V2560" i="24"/>
  <c r="U2560" i="24" s="1"/>
  <c r="O2560" i="24"/>
  <c r="AB2559" i="24"/>
  <c r="N2559" i="24"/>
  <c r="J2559" i="24"/>
  <c r="O2559" i="24" s="1"/>
  <c r="AB2558" i="24"/>
  <c r="N2558" i="24"/>
  <c r="J2558" i="24"/>
  <c r="AB2557" i="24"/>
  <c r="X2557" i="24"/>
  <c r="Y2557" i="24" s="1"/>
  <c r="N2557" i="24"/>
  <c r="J2557" i="24"/>
  <c r="AB2556" i="24"/>
  <c r="Z2556" i="24"/>
  <c r="X2556" i="24"/>
  <c r="Y2556" i="24" s="1"/>
  <c r="Q2556" i="24"/>
  <c r="O2556" i="24"/>
  <c r="N2556" i="24"/>
  <c r="J2556" i="24"/>
  <c r="AB2555" i="24"/>
  <c r="N2555" i="24"/>
  <c r="J2555" i="24"/>
  <c r="O2555" i="24" s="1"/>
  <c r="AB2554" i="24"/>
  <c r="N2554" i="24"/>
  <c r="J2554" i="24"/>
  <c r="AB2553" i="24"/>
  <c r="X2553" i="24"/>
  <c r="Y2553" i="24" s="1"/>
  <c r="N2553" i="24"/>
  <c r="J2553" i="24"/>
  <c r="AB2552" i="24"/>
  <c r="Z2552" i="24"/>
  <c r="X2552" i="24"/>
  <c r="Y2552" i="24" s="1"/>
  <c r="Q2552" i="24"/>
  <c r="O2552" i="24"/>
  <c r="N2552" i="24"/>
  <c r="J2552" i="24"/>
  <c r="AB2551" i="24"/>
  <c r="N2551" i="24"/>
  <c r="J2551" i="24"/>
  <c r="O2551" i="24" s="1"/>
  <c r="AB2550" i="24"/>
  <c r="N2550" i="24"/>
  <c r="J2550" i="24"/>
  <c r="AB2549" i="24"/>
  <c r="X2549" i="24"/>
  <c r="Y2549" i="24" s="1"/>
  <c r="N2549" i="24"/>
  <c r="J2549" i="24"/>
  <c r="AB2548" i="24"/>
  <c r="Z2548" i="24"/>
  <c r="X2548" i="24"/>
  <c r="Q2548" i="24"/>
  <c r="O2548" i="24"/>
  <c r="N2548" i="24"/>
  <c r="Y2548" i="24" s="1"/>
  <c r="J2548" i="24"/>
  <c r="AB2547" i="24"/>
  <c r="Q2547" i="24"/>
  <c r="V2547" i="24" s="1"/>
  <c r="N2547" i="24"/>
  <c r="S2547" i="24" s="1"/>
  <c r="U2547" i="24" s="1"/>
  <c r="J2547" i="24"/>
  <c r="O2547" i="24" s="1"/>
  <c r="AB2546" i="24"/>
  <c r="N2546" i="24"/>
  <c r="J2546" i="24"/>
  <c r="AB2545" i="24"/>
  <c r="X2545" i="24"/>
  <c r="Y2545" i="24" s="1"/>
  <c r="N2545" i="24"/>
  <c r="J2545" i="24"/>
  <c r="AB2544" i="24"/>
  <c r="Z2544" i="24"/>
  <c r="X2544" i="24"/>
  <c r="Q2544" i="24"/>
  <c r="N2544" i="24"/>
  <c r="Y2544" i="24" s="1"/>
  <c r="J2544" i="24"/>
  <c r="AB2543" i="24"/>
  <c r="N2543" i="24"/>
  <c r="J2543" i="24"/>
  <c r="AB2542" i="24"/>
  <c r="O2542" i="24"/>
  <c r="M2542" i="24"/>
  <c r="J2542" i="24"/>
  <c r="AB2541" i="24"/>
  <c r="M2541" i="24"/>
  <c r="J2541" i="24"/>
  <c r="AB2540" i="24"/>
  <c r="U2540" i="24"/>
  <c r="M2540" i="24"/>
  <c r="O2540" i="24" s="1"/>
  <c r="V2540" i="24" s="1"/>
  <c r="J2540" i="24"/>
  <c r="AB2539" i="24"/>
  <c r="X2539" i="24"/>
  <c r="Y2539" i="24" s="1"/>
  <c r="M2539" i="24"/>
  <c r="J2539" i="24"/>
  <c r="O2539" i="24" s="1"/>
  <c r="AB2538" i="24"/>
  <c r="M2538" i="24"/>
  <c r="J2538" i="24"/>
  <c r="AB2537" i="24"/>
  <c r="M2537" i="24"/>
  <c r="J2537" i="24"/>
  <c r="AB2536" i="24"/>
  <c r="X2536" i="24"/>
  <c r="M2536" i="24"/>
  <c r="O2536" i="24" s="1"/>
  <c r="AB2535" i="24"/>
  <c r="M2535" i="24"/>
  <c r="X2535" i="24" s="1"/>
  <c r="Z2535" i="24" s="1"/>
  <c r="J2535" i="24"/>
  <c r="AB2534" i="24"/>
  <c r="M2534" i="24"/>
  <c r="J2534" i="24"/>
  <c r="AB2533" i="24"/>
  <c r="O2533" i="24"/>
  <c r="M2533" i="24"/>
  <c r="J2533" i="24"/>
  <c r="AB2532" i="24"/>
  <c r="X2532" i="24"/>
  <c r="O2532" i="24"/>
  <c r="M2532" i="24"/>
  <c r="J2532" i="24"/>
  <c r="AB2531" i="24"/>
  <c r="Y2531" i="24"/>
  <c r="X2531" i="24"/>
  <c r="Z2531" i="24" s="1"/>
  <c r="M2531" i="24"/>
  <c r="O2531" i="24" s="1"/>
  <c r="J2531" i="24"/>
  <c r="AB2530" i="24"/>
  <c r="M2530" i="24"/>
  <c r="X2530" i="24" s="1"/>
  <c r="Y2530" i="24" s="1"/>
  <c r="J2530" i="24"/>
  <c r="Z2530" i="24" s="1"/>
  <c r="AB2529" i="24"/>
  <c r="X2529" i="24"/>
  <c r="M2529" i="24"/>
  <c r="Y2529" i="24" s="1"/>
  <c r="J2529" i="24"/>
  <c r="Z2529" i="24" s="1"/>
  <c r="AB2528" i="24"/>
  <c r="X2528" i="24"/>
  <c r="Z2528" i="24" s="1"/>
  <c r="V2528" i="24"/>
  <c r="O2528" i="24"/>
  <c r="U2528" i="24" s="1"/>
  <c r="M2528" i="24"/>
  <c r="J2528" i="24"/>
  <c r="AB2527" i="24"/>
  <c r="M2527" i="24"/>
  <c r="X2527" i="24" s="1"/>
  <c r="Z2527" i="24" s="1"/>
  <c r="J2527" i="24"/>
  <c r="AB2526" i="24"/>
  <c r="M2526" i="24"/>
  <c r="J2526" i="24"/>
  <c r="AB2525" i="24"/>
  <c r="O2525" i="24"/>
  <c r="M2525" i="24"/>
  <c r="J2525" i="24"/>
  <c r="AB2524" i="24"/>
  <c r="X2524" i="24"/>
  <c r="O2524" i="24"/>
  <c r="M2524" i="24"/>
  <c r="J2524" i="24"/>
  <c r="AB2523" i="24"/>
  <c r="Z2523" i="24"/>
  <c r="Y2523" i="24"/>
  <c r="X2523" i="24"/>
  <c r="M2523" i="24"/>
  <c r="O2523" i="24" s="1"/>
  <c r="J2523" i="24"/>
  <c r="AB2522" i="24"/>
  <c r="Y2522" i="24"/>
  <c r="M2522" i="24"/>
  <c r="X2522" i="24" s="1"/>
  <c r="J2522" i="24"/>
  <c r="Z2522" i="24" s="1"/>
  <c r="AB2521" i="24"/>
  <c r="X2521" i="24"/>
  <c r="M2521" i="24"/>
  <c r="Y2521" i="24" s="1"/>
  <c r="J2521" i="24"/>
  <c r="Z2521" i="24" s="1"/>
  <c r="AB2520" i="24"/>
  <c r="X2520" i="24"/>
  <c r="Z2520" i="24" s="1"/>
  <c r="V2520" i="24"/>
  <c r="O2520" i="24"/>
  <c r="U2520" i="24" s="1"/>
  <c r="M2520" i="24"/>
  <c r="J2520" i="24"/>
  <c r="AB2519" i="24"/>
  <c r="Z2519" i="24"/>
  <c r="M2519" i="24"/>
  <c r="X2519" i="24" s="1"/>
  <c r="J2519" i="24"/>
  <c r="AB2518" i="24"/>
  <c r="M2518" i="24"/>
  <c r="J2518" i="24"/>
  <c r="AB2517" i="24"/>
  <c r="O2517" i="24"/>
  <c r="M2517" i="24"/>
  <c r="J2517" i="24"/>
  <c r="AB2516" i="24"/>
  <c r="X2516" i="24"/>
  <c r="O2516" i="24"/>
  <c r="M2516" i="24"/>
  <c r="J2516" i="24"/>
  <c r="Z2516" i="24" s="1"/>
  <c r="AB2515" i="24"/>
  <c r="Z2515" i="24"/>
  <c r="Y2515" i="24"/>
  <c r="X2515" i="24"/>
  <c r="M2515" i="24"/>
  <c r="O2515" i="24" s="1"/>
  <c r="J2515" i="24"/>
  <c r="AB2514" i="24"/>
  <c r="M2514" i="24"/>
  <c r="X2514" i="24" s="1"/>
  <c r="Y2514" i="24" s="1"/>
  <c r="J2514" i="24"/>
  <c r="Z2514" i="24" s="1"/>
  <c r="AB2513" i="24"/>
  <c r="X2513" i="24"/>
  <c r="M2513" i="24"/>
  <c r="Y2513" i="24" s="1"/>
  <c r="J2513" i="24"/>
  <c r="Z2513" i="24" s="1"/>
  <c r="AB2512" i="24"/>
  <c r="X2512" i="24"/>
  <c r="Z2512" i="24" s="1"/>
  <c r="V2512" i="24"/>
  <c r="U2512" i="24" s="1"/>
  <c r="O2512" i="24"/>
  <c r="M2512" i="24"/>
  <c r="AB2511" i="24"/>
  <c r="U2511" i="24"/>
  <c r="M2511" i="24"/>
  <c r="O2511" i="24" s="1"/>
  <c r="V2511" i="24" s="1"/>
  <c r="AB2510" i="24"/>
  <c r="Z2510" i="24"/>
  <c r="Y2510" i="24"/>
  <c r="X2510" i="24"/>
  <c r="M2510" i="24"/>
  <c r="O2510" i="24" s="1"/>
  <c r="J2510" i="24"/>
  <c r="AB2509" i="24"/>
  <c r="Y2509" i="24"/>
  <c r="M2509" i="24"/>
  <c r="X2509" i="24" s="1"/>
  <c r="J2509" i="24"/>
  <c r="AB2508" i="24"/>
  <c r="X2508" i="24"/>
  <c r="M2508" i="24"/>
  <c r="Y2508" i="24" s="1"/>
  <c r="J2508" i="24"/>
  <c r="Z2508" i="24" s="1"/>
  <c r="AB2507" i="24"/>
  <c r="X2507" i="24"/>
  <c r="Z2507" i="24" s="1"/>
  <c r="V2507" i="24"/>
  <c r="U2507" i="24" s="1"/>
  <c r="O2507" i="24"/>
  <c r="M2507" i="24"/>
  <c r="J2507" i="24"/>
  <c r="AB2506" i="24"/>
  <c r="Z2506" i="24"/>
  <c r="X2506" i="24"/>
  <c r="Y2506" i="24" s="1"/>
  <c r="V2506" i="24"/>
  <c r="J2506" i="24"/>
  <c r="O2506" i="24" s="1"/>
  <c r="AB2505" i="24"/>
  <c r="Z2505" i="24"/>
  <c r="X2505" i="24"/>
  <c r="Y2505" i="24" s="1"/>
  <c r="O2505" i="24"/>
  <c r="V2505" i="24" s="1"/>
  <c r="M2505" i="24"/>
  <c r="AB2504" i="24"/>
  <c r="M2504" i="24"/>
  <c r="X2504" i="24" s="1"/>
  <c r="Y2504" i="24" s="1"/>
  <c r="J2504" i="24"/>
  <c r="AB2503" i="24"/>
  <c r="X2503" i="24"/>
  <c r="M2503" i="24"/>
  <c r="Y2503" i="24" s="1"/>
  <c r="J2503" i="24"/>
  <c r="Z2503" i="24" s="1"/>
  <c r="AB2502" i="24"/>
  <c r="X2502" i="24"/>
  <c r="Z2502" i="24" s="1"/>
  <c r="V2502" i="24"/>
  <c r="O2502" i="24"/>
  <c r="M2502" i="24"/>
  <c r="J2502" i="24"/>
  <c r="AB2501" i="24"/>
  <c r="M2501" i="24"/>
  <c r="X2501" i="24" s="1"/>
  <c r="Z2501" i="24" s="1"/>
  <c r="J2501" i="24"/>
  <c r="AB2500" i="24"/>
  <c r="M2500" i="24"/>
  <c r="J2500" i="24"/>
  <c r="AB2499" i="24"/>
  <c r="O2499" i="24"/>
  <c r="M2499" i="24"/>
  <c r="J2499" i="24"/>
  <c r="AB2498" i="24"/>
  <c r="X2498" i="24"/>
  <c r="Y2498" i="24" s="1"/>
  <c r="O2498" i="24"/>
  <c r="M2498" i="24"/>
  <c r="J2498" i="24"/>
  <c r="Z2498" i="24" s="1"/>
  <c r="AB2497" i="24"/>
  <c r="Z2497" i="24"/>
  <c r="Y2497" i="24"/>
  <c r="X2497" i="24"/>
  <c r="M2497" i="24"/>
  <c r="O2497" i="24" s="1"/>
  <c r="J2497" i="24"/>
  <c r="AB2496" i="24"/>
  <c r="Y2496" i="24"/>
  <c r="M2496" i="24"/>
  <c r="X2496" i="24" s="1"/>
  <c r="J2496" i="24"/>
  <c r="Z2496" i="24" s="1"/>
  <c r="AB2495" i="24"/>
  <c r="X2495" i="24"/>
  <c r="Z2495" i="24" s="1"/>
  <c r="M2495" i="24"/>
  <c r="Y2495" i="24" s="1"/>
  <c r="AB2494" i="24"/>
  <c r="V2494" i="24"/>
  <c r="U2494" i="24"/>
  <c r="S2494" i="24"/>
  <c r="O2494" i="24"/>
  <c r="K2494" i="24"/>
  <c r="N2494" i="24" s="1"/>
  <c r="J2494" i="24"/>
  <c r="AB2493" i="24"/>
  <c r="S2493" i="24"/>
  <c r="K2493" i="24"/>
  <c r="N2493" i="24" s="1"/>
  <c r="J2493" i="24"/>
  <c r="O2493" i="24" s="1"/>
  <c r="AB2492" i="24"/>
  <c r="N2492" i="24"/>
  <c r="K2492" i="24"/>
  <c r="J2492" i="24"/>
  <c r="O2492" i="24" s="1"/>
  <c r="AB2491" i="24"/>
  <c r="Y2491" i="24"/>
  <c r="V2491" i="24"/>
  <c r="S2491" i="24"/>
  <c r="O2491" i="24"/>
  <c r="U2491" i="24" s="1"/>
  <c r="K2491" i="24"/>
  <c r="N2491" i="24" s="1"/>
  <c r="X2491" i="24" s="1"/>
  <c r="Z2491" i="24" s="1"/>
  <c r="J2491" i="24"/>
  <c r="AB2490" i="24"/>
  <c r="O2490" i="24"/>
  <c r="N2490" i="24"/>
  <c r="K2490" i="24"/>
  <c r="J2490" i="24"/>
  <c r="AB2489" i="24"/>
  <c r="K2489" i="24"/>
  <c r="N2489" i="24" s="1"/>
  <c r="X2489" i="24" s="1"/>
  <c r="J2489" i="24"/>
  <c r="O2489" i="24" s="1"/>
  <c r="V2489" i="24" s="1"/>
  <c r="AB2488" i="24"/>
  <c r="O2488" i="24"/>
  <c r="V2488" i="24" s="1"/>
  <c r="U2488" i="24" s="1"/>
  <c r="N2488" i="24"/>
  <c r="K2488" i="24"/>
  <c r="J2488" i="24"/>
  <c r="AB2487" i="24"/>
  <c r="O2487" i="24"/>
  <c r="V2487" i="24" s="1"/>
  <c r="U2487" i="24" s="1"/>
  <c r="N2487" i="24"/>
  <c r="K2487" i="24"/>
  <c r="J2487" i="24"/>
  <c r="AB2486" i="24"/>
  <c r="N2486" i="24"/>
  <c r="X2486" i="24" s="1"/>
  <c r="Z2486" i="24" s="1"/>
  <c r="K2486" i="24"/>
  <c r="J2486" i="24"/>
  <c r="O2486" i="24" s="1"/>
  <c r="AB2485" i="24"/>
  <c r="O2485" i="24"/>
  <c r="K2485" i="24"/>
  <c r="N2485" i="24" s="1"/>
  <c r="J2485" i="24"/>
  <c r="AB2484" i="24"/>
  <c r="V2484" i="24"/>
  <c r="U2484" i="24" s="1"/>
  <c r="O2484" i="24"/>
  <c r="K2484" i="24"/>
  <c r="N2484" i="24" s="1"/>
  <c r="J2484" i="24"/>
  <c r="AB2483" i="24"/>
  <c r="K2483" i="24"/>
  <c r="N2483" i="24" s="1"/>
  <c r="J2483" i="24"/>
  <c r="AB2482" i="24"/>
  <c r="K2482" i="24"/>
  <c r="N2482" i="24" s="1"/>
  <c r="J2482" i="24"/>
  <c r="AB2481" i="24"/>
  <c r="X2481" i="24"/>
  <c r="Z2481" i="24" s="1"/>
  <c r="K2481" i="24"/>
  <c r="N2481" i="24" s="1"/>
  <c r="J2481" i="24"/>
  <c r="O2481" i="24" s="1"/>
  <c r="AB2480" i="24"/>
  <c r="K2480" i="24"/>
  <c r="N2480" i="24" s="1"/>
  <c r="X2480" i="24" s="1"/>
  <c r="J2480" i="24"/>
  <c r="AB2479" i="24"/>
  <c r="N2479" i="24"/>
  <c r="K2479" i="24"/>
  <c r="J2479" i="24"/>
  <c r="O2479" i="24" s="1"/>
  <c r="AB2478" i="24"/>
  <c r="Y2478" i="24"/>
  <c r="X2478" i="24"/>
  <c r="O2478" i="24"/>
  <c r="N2478" i="24"/>
  <c r="K2478" i="24"/>
  <c r="J2478" i="24"/>
  <c r="Z2478" i="24" s="1"/>
  <c r="AB2477" i="24"/>
  <c r="O2477" i="24"/>
  <c r="V2477" i="24" s="1"/>
  <c r="N2477" i="24"/>
  <c r="K2477" i="24"/>
  <c r="J2477" i="24"/>
  <c r="AB2476" i="24"/>
  <c r="X2476" i="24"/>
  <c r="O2476" i="24"/>
  <c r="K2476" i="24"/>
  <c r="N2476" i="24" s="1"/>
  <c r="J2476" i="24"/>
  <c r="AB2475" i="24"/>
  <c r="U2475" i="24"/>
  <c r="O2475" i="24"/>
  <c r="V2475" i="24" s="1"/>
  <c r="K2475" i="24"/>
  <c r="N2475" i="24" s="1"/>
  <c r="J2475" i="24"/>
  <c r="AB2474" i="24"/>
  <c r="N2474" i="24"/>
  <c r="K2474" i="24"/>
  <c r="J2474" i="24"/>
  <c r="AB2473" i="24"/>
  <c r="Y2473" i="24"/>
  <c r="V2473" i="24"/>
  <c r="U2473" i="24" s="1"/>
  <c r="S2473" i="24"/>
  <c r="N2473" i="24"/>
  <c r="X2473" i="24" s="1"/>
  <c r="K2473" i="24"/>
  <c r="J2473" i="24"/>
  <c r="O2473" i="24" s="1"/>
  <c r="AB2472" i="24"/>
  <c r="S2472" i="24"/>
  <c r="K2472" i="24"/>
  <c r="N2472" i="24" s="1"/>
  <c r="J2472" i="24"/>
  <c r="O2472" i="24" s="1"/>
  <c r="AB2471" i="24"/>
  <c r="X2471" i="24"/>
  <c r="Y2471" i="24" s="1"/>
  <c r="S2471" i="24"/>
  <c r="O2471" i="24"/>
  <c r="N2471" i="24"/>
  <c r="K2471" i="24"/>
  <c r="J2471" i="24"/>
  <c r="AB2470" i="24"/>
  <c r="S2470" i="24"/>
  <c r="N2470" i="24"/>
  <c r="K2470" i="24"/>
  <c r="J2470" i="24"/>
  <c r="AB2469" i="24"/>
  <c r="Y2469" i="24"/>
  <c r="V2469" i="24"/>
  <c r="U2469" i="24"/>
  <c r="S2469" i="24"/>
  <c r="N2469" i="24"/>
  <c r="X2469" i="24" s="1"/>
  <c r="K2469" i="24"/>
  <c r="J2469" i="24"/>
  <c r="O2469" i="24" s="1"/>
  <c r="AB2468" i="24"/>
  <c r="S2468" i="24"/>
  <c r="K2468" i="24"/>
  <c r="N2468" i="24" s="1"/>
  <c r="J2468" i="24"/>
  <c r="O2468" i="24" s="1"/>
  <c r="AB2467" i="24"/>
  <c r="O2467" i="24"/>
  <c r="N2467" i="24"/>
  <c r="K2467" i="24"/>
  <c r="J2467" i="24"/>
  <c r="AB2466" i="24"/>
  <c r="K2466" i="24"/>
  <c r="N2466" i="24" s="1"/>
  <c r="X2466" i="24" s="1"/>
  <c r="Z2466" i="24" s="1"/>
  <c r="J2466" i="24"/>
  <c r="O2466" i="24" s="1"/>
  <c r="AB2465" i="24"/>
  <c r="O2465" i="24"/>
  <c r="N2465" i="24"/>
  <c r="K2465" i="24"/>
  <c r="J2465" i="24"/>
  <c r="AB2464" i="24"/>
  <c r="Y2464" i="24"/>
  <c r="K2464" i="24"/>
  <c r="N2464" i="24" s="1"/>
  <c r="X2464" i="24" s="1"/>
  <c r="J2464" i="24"/>
  <c r="Z2464" i="24" s="1"/>
  <c r="AB2463" i="24"/>
  <c r="O2463" i="24"/>
  <c r="V2463" i="24" s="1"/>
  <c r="N2463" i="24"/>
  <c r="K2463" i="24"/>
  <c r="J2463" i="24"/>
  <c r="AB2462" i="24"/>
  <c r="X2462" i="24"/>
  <c r="Y2462" i="24" s="1"/>
  <c r="U2462" i="24"/>
  <c r="S2462" i="24"/>
  <c r="N2462" i="24"/>
  <c r="K2462" i="24"/>
  <c r="J2462" i="24"/>
  <c r="O2462" i="24" s="1"/>
  <c r="V2462" i="24" s="1"/>
  <c r="AB2461" i="24"/>
  <c r="S2461" i="24"/>
  <c r="K2461" i="24"/>
  <c r="N2461" i="24" s="1"/>
  <c r="J2461" i="24"/>
  <c r="AB2460" i="24"/>
  <c r="V2460" i="24"/>
  <c r="U2460" i="24" s="1"/>
  <c r="O2460" i="24"/>
  <c r="N2460" i="24"/>
  <c r="K2460" i="24"/>
  <c r="J2460" i="24"/>
  <c r="AB2459" i="24"/>
  <c r="K2459" i="24"/>
  <c r="N2459" i="24" s="1"/>
  <c r="X2459" i="24" s="1"/>
  <c r="Y2459" i="24" s="1"/>
  <c r="J2459" i="24"/>
  <c r="O2459" i="24" s="1"/>
  <c r="V2459" i="24" s="1"/>
  <c r="AB2458" i="24"/>
  <c r="Z2458" i="24"/>
  <c r="Y2458" i="24"/>
  <c r="V2458" i="24"/>
  <c r="U2458" i="24" s="1"/>
  <c r="O2458" i="24"/>
  <c r="N2458" i="24"/>
  <c r="X2458" i="24" s="1"/>
  <c r="K2458" i="24"/>
  <c r="J2458" i="24"/>
  <c r="AB2457" i="24"/>
  <c r="N2457" i="24"/>
  <c r="K2457" i="24"/>
  <c r="J2457" i="24"/>
  <c r="AB2456" i="24"/>
  <c r="S2456" i="24"/>
  <c r="O2456" i="24"/>
  <c r="V2456" i="24" s="1"/>
  <c r="N2456" i="24"/>
  <c r="X2456" i="24" s="1"/>
  <c r="K2456" i="24"/>
  <c r="J2456" i="24"/>
  <c r="AB2455" i="24"/>
  <c r="X2455" i="24"/>
  <c r="Y2455" i="24" s="1"/>
  <c r="S2455" i="24"/>
  <c r="O2455" i="24"/>
  <c r="N2455" i="24"/>
  <c r="K2455" i="24"/>
  <c r="J2455" i="24"/>
  <c r="AB2454" i="24"/>
  <c r="S2454" i="24"/>
  <c r="K2454" i="24"/>
  <c r="N2454" i="24" s="1"/>
  <c r="J2454" i="24"/>
  <c r="AB2453" i="24"/>
  <c r="S2453" i="24"/>
  <c r="N2453" i="24"/>
  <c r="K2453" i="24"/>
  <c r="J2453" i="24"/>
  <c r="AB2452" i="24"/>
  <c r="S2452" i="24"/>
  <c r="K2452" i="24"/>
  <c r="N2452" i="24" s="1"/>
  <c r="J2452" i="24"/>
  <c r="O2452" i="24" s="1"/>
  <c r="AB2451" i="24"/>
  <c r="S2451" i="24"/>
  <c r="O2451" i="24"/>
  <c r="V2451" i="24" s="1"/>
  <c r="U2451" i="24" s="1"/>
  <c r="N2451" i="24"/>
  <c r="K2451" i="24"/>
  <c r="J2451" i="24"/>
  <c r="AB2450" i="24"/>
  <c r="S2450" i="24"/>
  <c r="K2450" i="24"/>
  <c r="N2450" i="24" s="1"/>
  <c r="J2450" i="24"/>
  <c r="AB2449" i="24"/>
  <c r="S2449" i="24"/>
  <c r="N2449" i="24"/>
  <c r="X2449" i="24" s="1"/>
  <c r="Z2449" i="24" s="1"/>
  <c r="K2449" i="24"/>
  <c r="J2449" i="24"/>
  <c r="O2449" i="24" s="1"/>
  <c r="AB2448" i="24"/>
  <c r="X2448" i="24"/>
  <c r="U2448" i="24"/>
  <c r="O2448" i="24"/>
  <c r="V2448" i="24" s="1"/>
  <c r="N2448" i="24"/>
  <c r="K2448" i="24"/>
  <c r="J2448" i="24"/>
  <c r="AB2447" i="24"/>
  <c r="K2447" i="24"/>
  <c r="N2447" i="24" s="1"/>
  <c r="J2447" i="24"/>
  <c r="AB2446" i="24"/>
  <c r="Q2446" i="24"/>
  <c r="V2446" i="24" s="1"/>
  <c r="N2446" i="24"/>
  <c r="AB2445" i="24"/>
  <c r="X2445" i="24"/>
  <c r="V2445" i="24"/>
  <c r="S2445" i="24"/>
  <c r="U2445" i="24" s="1"/>
  <c r="Q2445" i="24"/>
  <c r="O2445" i="24"/>
  <c r="N2445" i="24"/>
  <c r="AB2444" i="24"/>
  <c r="Q2444" i="24"/>
  <c r="V2444" i="24" s="1"/>
  <c r="O2444" i="24"/>
  <c r="N2444" i="24"/>
  <c r="AB2443" i="24"/>
  <c r="S2443" i="24"/>
  <c r="U2443" i="24" s="1"/>
  <c r="Q2443" i="24"/>
  <c r="V2443" i="24" s="1"/>
  <c r="O2443" i="24"/>
  <c r="N2443" i="24"/>
  <c r="X2443" i="24" s="1"/>
  <c r="AB2442" i="24"/>
  <c r="Z2442" i="24"/>
  <c r="Y2442" i="24"/>
  <c r="X2442" i="24"/>
  <c r="V2442" i="24"/>
  <c r="U2442" i="24"/>
  <c r="S2442" i="24"/>
  <c r="Q2442" i="24"/>
  <c r="N2442" i="24"/>
  <c r="O2442" i="24" s="1"/>
  <c r="AB2441" i="24"/>
  <c r="N2441" i="24"/>
  <c r="AB2440" i="24"/>
  <c r="N2440" i="24"/>
  <c r="AB2439" i="24"/>
  <c r="X2439" i="24"/>
  <c r="V2439" i="24"/>
  <c r="U2439" i="24" s="1"/>
  <c r="O2439" i="24"/>
  <c r="N2439" i="24"/>
  <c r="Q2439" i="24" s="1"/>
  <c r="S2439" i="24" s="1"/>
  <c r="AB2438" i="24"/>
  <c r="O2438" i="24"/>
  <c r="N2438" i="24"/>
  <c r="AB2437" i="24"/>
  <c r="V2437" i="24"/>
  <c r="O2437" i="24"/>
  <c r="U2437" i="24" s="1"/>
  <c r="N2437" i="24"/>
  <c r="AB2436" i="24"/>
  <c r="X2436" i="24"/>
  <c r="Z2436" i="24" s="1"/>
  <c r="V2436" i="24"/>
  <c r="U2436" i="24" s="1"/>
  <c r="O2436" i="24"/>
  <c r="N2436" i="24"/>
  <c r="AB2435" i="24"/>
  <c r="X2435" i="24"/>
  <c r="Z2435" i="24" s="1"/>
  <c r="Q2435" i="24"/>
  <c r="S2435" i="24" s="1"/>
  <c r="O2435" i="24"/>
  <c r="V2435" i="24" s="1"/>
  <c r="N2435" i="24"/>
  <c r="AB2434" i="24"/>
  <c r="O2434" i="24"/>
  <c r="V2434" i="24" s="1"/>
  <c r="N2434" i="24"/>
  <c r="AB2433" i="24"/>
  <c r="Z2433" i="24"/>
  <c r="Y2433" i="24"/>
  <c r="X2433" i="24"/>
  <c r="O2433" i="24"/>
  <c r="V2433" i="24" s="1"/>
  <c r="N2433" i="24"/>
  <c r="AB2432" i="24"/>
  <c r="X2432" i="24"/>
  <c r="Z2432" i="24" s="1"/>
  <c r="V2432" i="24"/>
  <c r="U2432" i="24" s="1"/>
  <c r="Q2432" i="24"/>
  <c r="S2432" i="24" s="1"/>
  <c r="O2432" i="24"/>
  <c r="N2432" i="24"/>
  <c r="AB2431" i="24"/>
  <c r="O2431" i="24"/>
  <c r="V2431" i="24" s="1"/>
  <c r="N2431" i="24"/>
  <c r="AB2430" i="24"/>
  <c r="Q2430" i="24"/>
  <c r="O2430" i="24"/>
  <c r="V2430" i="24" s="1"/>
  <c r="N2430" i="24"/>
  <c r="AB2429" i="24"/>
  <c r="X2429" i="24"/>
  <c r="V2429" i="24"/>
  <c r="U2429" i="24"/>
  <c r="S2429" i="24"/>
  <c r="Q2429" i="24"/>
  <c r="O2429" i="24"/>
  <c r="N2429" i="24"/>
  <c r="AB2428" i="24"/>
  <c r="Q2428" i="24"/>
  <c r="O2428" i="24"/>
  <c r="N2428" i="24"/>
  <c r="AB2427" i="24"/>
  <c r="K2427" i="24"/>
  <c r="O2427" i="24" s="1"/>
  <c r="AB2426" i="24"/>
  <c r="Z2426" i="24"/>
  <c r="Y2426" i="24"/>
  <c r="V2426" i="24"/>
  <c r="U2426" i="24" s="1"/>
  <c r="S2426" i="24"/>
  <c r="Q2426" i="24"/>
  <c r="O2426" i="24"/>
  <c r="N2426" i="24"/>
  <c r="AB2425" i="24"/>
  <c r="O2425" i="24"/>
  <c r="V2425" i="24" s="1"/>
  <c r="N2425" i="24"/>
  <c r="AB2424" i="24"/>
  <c r="Z2424" i="24"/>
  <c r="S2424" i="24"/>
  <c r="Q2424" i="24"/>
  <c r="O2424" i="24"/>
  <c r="V2424" i="24" s="1"/>
  <c r="N2424" i="24"/>
  <c r="Y2424" i="24" s="1"/>
  <c r="AB2423" i="24"/>
  <c r="Z2423" i="24"/>
  <c r="Y2423" i="24"/>
  <c r="X2423" i="24"/>
  <c r="V2423" i="24"/>
  <c r="U2423" i="24"/>
  <c r="S2423" i="24"/>
  <c r="Q2423" i="24"/>
  <c r="N2423" i="24"/>
  <c r="O2423" i="24" s="1"/>
  <c r="AB2422" i="24"/>
  <c r="Q2422" i="24"/>
  <c r="V2422" i="24" s="1"/>
  <c r="N2422" i="24"/>
  <c r="AB2421" i="24"/>
  <c r="N2421" i="24"/>
  <c r="AB2420" i="24"/>
  <c r="Z2420" i="24"/>
  <c r="X2420" i="24"/>
  <c r="Y2420" i="24" s="1"/>
  <c r="O2420" i="24"/>
  <c r="N2420" i="24"/>
  <c r="Q2420" i="24" s="1"/>
  <c r="S2420" i="24" s="1"/>
  <c r="U2420" i="24" s="1"/>
  <c r="AB2419" i="24"/>
  <c r="N2419" i="24"/>
  <c r="AB2418" i="24"/>
  <c r="N2418" i="24"/>
  <c r="AB2417" i="24"/>
  <c r="X2417" i="24"/>
  <c r="Z2417" i="24" s="1"/>
  <c r="N2417" i="24"/>
  <c r="AB2416" i="24"/>
  <c r="X2416" i="24"/>
  <c r="Z2416" i="24" s="1"/>
  <c r="Q2416" i="24"/>
  <c r="O2416" i="24"/>
  <c r="N2416" i="24"/>
  <c r="AB2415" i="24"/>
  <c r="N2415" i="24"/>
  <c r="AB2414" i="24"/>
  <c r="Z2414" i="24"/>
  <c r="Y2414" i="24"/>
  <c r="X2414" i="24"/>
  <c r="O2414" i="24"/>
  <c r="N2414" i="24"/>
  <c r="AB2413" i="24"/>
  <c r="X2413" i="24"/>
  <c r="Z2413" i="24" s="1"/>
  <c r="V2413" i="24"/>
  <c r="Q2413" i="24"/>
  <c r="S2413" i="24" s="1"/>
  <c r="U2413" i="24" s="1"/>
  <c r="O2413" i="24"/>
  <c r="N2413" i="24"/>
  <c r="AB2412" i="24"/>
  <c r="N2412" i="24"/>
  <c r="AB2411" i="24"/>
  <c r="Z2411" i="24"/>
  <c r="Q2411" i="24"/>
  <c r="V2411" i="24" s="1"/>
  <c r="N2411" i="24"/>
  <c r="X2411" i="24" s="1"/>
  <c r="Y2411" i="24" s="1"/>
  <c r="AB2410" i="24"/>
  <c r="X2410" i="24"/>
  <c r="V2410" i="24"/>
  <c r="S2410" i="24"/>
  <c r="U2410" i="24" s="1"/>
  <c r="Q2410" i="24"/>
  <c r="O2410" i="24"/>
  <c r="N2410" i="24"/>
  <c r="AB2409" i="24"/>
  <c r="Q2409" i="24"/>
  <c r="V2409" i="24" s="1"/>
  <c r="O2409" i="24"/>
  <c r="N2409" i="24"/>
  <c r="AB2408" i="24"/>
  <c r="Z2408" i="24"/>
  <c r="Y2408" i="24"/>
  <c r="X2408" i="24"/>
  <c r="S2408" i="24"/>
  <c r="U2408" i="24" s="1"/>
  <c r="Q2408" i="24"/>
  <c r="V2408" i="24" s="1"/>
  <c r="O2408" i="24"/>
  <c r="N2408" i="24"/>
  <c r="AB2407" i="24"/>
  <c r="Z2407" i="24"/>
  <c r="Y2407" i="24"/>
  <c r="X2407" i="24"/>
  <c r="V2407" i="24"/>
  <c r="U2407" i="24"/>
  <c r="S2407" i="24"/>
  <c r="Q2407" i="24"/>
  <c r="N2407" i="24"/>
  <c r="O2407" i="24" s="1"/>
  <c r="AB2406" i="24"/>
  <c r="Q2406" i="24"/>
  <c r="V2406" i="24" s="1"/>
  <c r="N2406" i="24"/>
  <c r="AB2405" i="24"/>
  <c r="N2405" i="24"/>
  <c r="AB2404" i="24"/>
  <c r="Z2404" i="24"/>
  <c r="X2404" i="24"/>
  <c r="Y2404" i="24" s="1"/>
  <c r="O2404" i="24"/>
  <c r="N2404" i="24"/>
  <c r="Q2404" i="24" s="1"/>
  <c r="S2404" i="24" s="1"/>
  <c r="U2404" i="24" s="1"/>
  <c r="AB2403" i="24"/>
  <c r="N2403" i="24"/>
  <c r="AB2402" i="24"/>
  <c r="N2402" i="24"/>
  <c r="AB2401" i="24"/>
  <c r="X2401" i="24"/>
  <c r="Z2401" i="24" s="1"/>
  <c r="N2401" i="24"/>
  <c r="AB2400" i="24"/>
  <c r="X2400" i="24"/>
  <c r="Z2400" i="24" s="1"/>
  <c r="Q2400" i="24"/>
  <c r="O2400" i="24"/>
  <c r="N2400" i="24"/>
  <c r="Y2400" i="24" s="1"/>
  <c r="AB2399" i="24"/>
  <c r="N2399" i="24"/>
  <c r="AB2398" i="24"/>
  <c r="Z2398" i="24"/>
  <c r="Y2398" i="24"/>
  <c r="X2398" i="24"/>
  <c r="O2398" i="24"/>
  <c r="N2398" i="24"/>
  <c r="AB2397" i="24"/>
  <c r="X2397" i="24"/>
  <c r="V2397" i="24"/>
  <c r="Q2397" i="24"/>
  <c r="S2397" i="24" s="1"/>
  <c r="U2397" i="24" s="1"/>
  <c r="O2397" i="24"/>
  <c r="N2397" i="24"/>
  <c r="AB2396" i="24"/>
  <c r="N2396" i="24"/>
  <c r="AB2395" i="24"/>
  <c r="Z2395" i="24"/>
  <c r="Q2395" i="24"/>
  <c r="V2395" i="24" s="1"/>
  <c r="N2395" i="24"/>
  <c r="X2395" i="24" s="1"/>
  <c r="Y2395" i="24" s="1"/>
  <c r="AB2394" i="24"/>
  <c r="Y2394" i="24"/>
  <c r="X2394" i="24"/>
  <c r="Z2394" i="24" s="1"/>
  <c r="V2394" i="24"/>
  <c r="U2394" i="24"/>
  <c r="S2394" i="24"/>
  <c r="Q2394" i="24"/>
  <c r="O2394" i="24"/>
  <c r="N2394" i="24"/>
  <c r="AB2393" i="24"/>
  <c r="Q2393" i="24"/>
  <c r="O2393" i="24"/>
  <c r="N2393" i="24"/>
  <c r="AB2392" i="24"/>
  <c r="S2392" i="24"/>
  <c r="U2392" i="24" s="1"/>
  <c r="Q2392" i="24"/>
  <c r="V2392" i="24" s="1"/>
  <c r="O2392" i="24"/>
  <c r="N2392" i="24"/>
  <c r="X2392" i="24" s="1"/>
  <c r="AB2391" i="24"/>
  <c r="Z2391" i="24"/>
  <c r="Y2391" i="24"/>
  <c r="X2391" i="24"/>
  <c r="V2391" i="24"/>
  <c r="U2391" i="24"/>
  <c r="S2391" i="24"/>
  <c r="Q2391" i="24"/>
  <c r="N2391" i="24"/>
  <c r="O2391" i="24" s="1"/>
  <c r="AB2390" i="24"/>
  <c r="Q2390" i="24"/>
  <c r="V2390" i="24" s="1"/>
  <c r="N2390" i="24"/>
  <c r="AB2389" i="24"/>
  <c r="N2389" i="24"/>
  <c r="AB2388" i="24"/>
  <c r="Z2388" i="24"/>
  <c r="X2388" i="24"/>
  <c r="Y2388" i="24" s="1"/>
  <c r="V2388" i="24"/>
  <c r="N2388" i="24"/>
  <c r="Q2388" i="24" s="1"/>
  <c r="S2388" i="24" s="1"/>
  <c r="U2388" i="24" s="1"/>
  <c r="AB2387" i="24"/>
  <c r="N2387" i="24"/>
  <c r="AB2386" i="24"/>
  <c r="N2386" i="24"/>
  <c r="AB2385" i="24"/>
  <c r="Y2385" i="24"/>
  <c r="X2385" i="24"/>
  <c r="Z2385" i="24" s="1"/>
  <c r="N2385" i="24"/>
  <c r="AB2384" i="24"/>
  <c r="X2384" i="24"/>
  <c r="Z2384" i="24" s="1"/>
  <c r="Q2384" i="24"/>
  <c r="V2384" i="24" s="1"/>
  <c r="O2384" i="24"/>
  <c r="N2384" i="24"/>
  <c r="Y2384" i="24" s="1"/>
  <c r="AB2383" i="24"/>
  <c r="N2383" i="24"/>
  <c r="AB2382" i="24"/>
  <c r="Z2382" i="24"/>
  <c r="Y2382" i="24"/>
  <c r="X2382" i="24"/>
  <c r="O2382" i="24"/>
  <c r="N2382" i="24"/>
  <c r="AB2381" i="24"/>
  <c r="X2381" i="24"/>
  <c r="Q2381" i="24"/>
  <c r="V2381" i="24" s="1"/>
  <c r="O2381" i="24"/>
  <c r="N2381" i="24"/>
  <c r="AB2380" i="24"/>
  <c r="O2380" i="24"/>
  <c r="N2380" i="24"/>
  <c r="AB2379" i="24"/>
  <c r="Z2379" i="24"/>
  <c r="Y2379" i="24"/>
  <c r="X2379" i="24"/>
  <c r="Q2379" i="24"/>
  <c r="V2379" i="24" s="1"/>
  <c r="N2379" i="24"/>
  <c r="S2379" i="24" s="1"/>
  <c r="U2379" i="24" s="1"/>
  <c r="AB2378" i="24"/>
  <c r="X2378" i="24"/>
  <c r="Z2378" i="24" s="1"/>
  <c r="Q2378" i="24"/>
  <c r="V2378" i="24" s="1"/>
  <c r="O2378" i="24"/>
  <c r="N2378" i="24"/>
  <c r="AB2377" i="24"/>
  <c r="Q2377" i="24"/>
  <c r="O2377" i="24"/>
  <c r="N2377" i="24"/>
  <c r="AB2376" i="24"/>
  <c r="Z2376" i="24"/>
  <c r="Y2376" i="24"/>
  <c r="X2376" i="24"/>
  <c r="S2376" i="24"/>
  <c r="U2376" i="24" s="1"/>
  <c r="Q2376" i="24"/>
  <c r="V2376" i="24" s="1"/>
  <c r="O2376" i="24"/>
  <c r="N2376" i="24"/>
  <c r="AB2375" i="24"/>
  <c r="Z2375" i="24"/>
  <c r="Y2375" i="24"/>
  <c r="X2375" i="24"/>
  <c r="V2375" i="24"/>
  <c r="U2375" i="24"/>
  <c r="S2375" i="24"/>
  <c r="Q2375" i="24"/>
  <c r="N2375" i="24"/>
  <c r="O2375" i="24" s="1"/>
  <c r="AB2374" i="24"/>
  <c r="N2374" i="24"/>
  <c r="AB2373" i="24"/>
  <c r="N2373" i="24"/>
  <c r="AB2372" i="24"/>
  <c r="Z2372" i="24"/>
  <c r="X2372" i="24"/>
  <c r="Y2372" i="24" s="1"/>
  <c r="O2372" i="24"/>
  <c r="Q2372" i="24" s="1"/>
  <c r="M2372" i="24"/>
  <c r="AB2371" i="24"/>
  <c r="M2371" i="24"/>
  <c r="AB2370" i="24"/>
  <c r="M2370" i="24"/>
  <c r="AB2369" i="24"/>
  <c r="Y2369" i="24"/>
  <c r="X2369" i="24"/>
  <c r="Z2369" i="24" s="1"/>
  <c r="M2369" i="24"/>
  <c r="AB2368" i="24"/>
  <c r="M2368" i="24"/>
  <c r="AB2367" i="24"/>
  <c r="X2367" i="24"/>
  <c r="Z2367" i="24" s="1"/>
  <c r="O2367" i="24"/>
  <c r="Q2367" i="24" s="1"/>
  <c r="V2367" i="24" s="1"/>
  <c r="M2367" i="24"/>
  <c r="AB2366" i="24"/>
  <c r="Z2366" i="24"/>
  <c r="Y2366" i="24"/>
  <c r="X2366" i="24"/>
  <c r="O2366" i="24"/>
  <c r="Q2366" i="24" s="1"/>
  <c r="V2366" i="24" s="1"/>
  <c r="M2366" i="24"/>
  <c r="S2366" i="24" s="1"/>
  <c r="U2366" i="24" s="1"/>
  <c r="AB2365" i="24"/>
  <c r="X2365" i="24"/>
  <c r="Z2365" i="24" s="1"/>
  <c r="O2365" i="24"/>
  <c r="Q2365" i="24" s="1"/>
  <c r="M2365" i="24"/>
  <c r="AB2364" i="24"/>
  <c r="O2364" i="24"/>
  <c r="Q2364" i="24" s="1"/>
  <c r="V2364" i="24" s="1"/>
  <c r="M2364" i="24"/>
  <c r="AB2363" i="24"/>
  <c r="Z2363" i="24"/>
  <c r="Y2363" i="24"/>
  <c r="X2363" i="24"/>
  <c r="M2363" i="24"/>
  <c r="AB2362" i="24"/>
  <c r="Z2362" i="24"/>
  <c r="Y2362" i="24"/>
  <c r="X2362" i="24"/>
  <c r="V2362" i="24"/>
  <c r="Q2362" i="24"/>
  <c r="S2362" i="24" s="1"/>
  <c r="U2362" i="24" s="1"/>
  <c r="O2362" i="24"/>
  <c r="M2362" i="24"/>
  <c r="AB2361" i="24"/>
  <c r="M2361" i="24"/>
  <c r="AB2360" i="24"/>
  <c r="Z2360" i="24"/>
  <c r="O2360" i="24"/>
  <c r="Q2360" i="24" s="1"/>
  <c r="V2360" i="24" s="1"/>
  <c r="M2360" i="24"/>
  <c r="X2360" i="24" s="1"/>
  <c r="Y2360" i="24" s="1"/>
  <c r="AB2359" i="24"/>
  <c r="Z2359" i="24"/>
  <c r="Y2359" i="24"/>
  <c r="X2359" i="24"/>
  <c r="Q2359" i="24"/>
  <c r="V2359" i="24" s="1"/>
  <c r="O2359" i="24"/>
  <c r="M2359" i="24"/>
  <c r="AB2358" i="24"/>
  <c r="O2358" i="24"/>
  <c r="Q2358" i="24" s="1"/>
  <c r="V2358" i="24" s="1"/>
  <c r="M2358" i="24"/>
  <c r="AB2357" i="24"/>
  <c r="M2357" i="24"/>
  <c r="AB2356" i="24"/>
  <c r="Z2356" i="24"/>
  <c r="X2356" i="24"/>
  <c r="Y2356" i="24" s="1"/>
  <c r="V2356" i="24"/>
  <c r="U2356" i="24"/>
  <c r="S2356" i="24"/>
  <c r="Q2356" i="24"/>
  <c r="N2356" i="24"/>
  <c r="O2356" i="24" s="1"/>
  <c r="AB2355" i="24"/>
  <c r="N2355" i="24"/>
  <c r="AB2354" i="24"/>
  <c r="O2354" i="24"/>
  <c r="N2354" i="24"/>
  <c r="AB2353" i="24"/>
  <c r="N2353" i="24"/>
  <c r="AB2352" i="24"/>
  <c r="X2352" i="24"/>
  <c r="Z2352" i="24" s="1"/>
  <c r="V2352" i="24"/>
  <c r="U2352" i="24"/>
  <c r="S2352" i="24"/>
  <c r="Q2352" i="24"/>
  <c r="O2352" i="24"/>
  <c r="N2352" i="24"/>
  <c r="AB2351" i="24"/>
  <c r="N2351" i="24"/>
  <c r="AB2350" i="24"/>
  <c r="X2350" i="24"/>
  <c r="Z2350" i="24" s="1"/>
  <c r="O2350" i="24"/>
  <c r="N2350" i="24"/>
  <c r="AB2349" i="24"/>
  <c r="N2349" i="24"/>
  <c r="AB2348" i="24"/>
  <c r="N2348" i="24"/>
  <c r="AB2347" i="24"/>
  <c r="X2347" i="24"/>
  <c r="V2347" i="24"/>
  <c r="S2347" i="24"/>
  <c r="U2347" i="24" s="1"/>
  <c r="Q2347" i="24"/>
  <c r="N2347" i="24"/>
  <c r="O2347" i="24" s="1"/>
  <c r="AB2346" i="24"/>
  <c r="N2346" i="24"/>
  <c r="AB2345" i="24"/>
  <c r="N2345" i="24"/>
  <c r="AB2344" i="24"/>
  <c r="Y2344" i="24"/>
  <c r="X2344" i="24"/>
  <c r="Z2344" i="24" s="1"/>
  <c r="V2344" i="24"/>
  <c r="U2344" i="24"/>
  <c r="S2344" i="24"/>
  <c r="Q2344" i="24"/>
  <c r="O2344" i="24"/>
  <c r="N2344" i="24"/>
  <c r="AB2343" i="24"/>
  <c r="X2343" i="24"/>
  <c r="Z2343" i="24" s="1"/>
  <c r="Q2343" i="24"/>
  <c r="O2343" i="24"/>
  <c r="N2343" i="24"/>
  <c r="AB2342" i="24"/>
  <c r="O2342" i="24"/>
  <c r="N2342" i="24"/>
  <c r="AB2341" i="24"/>
  <c r="Z2341" i="24"/>
  <c r="Y2341" i="24"/>
  <c r="X2341" i="24"/>
  <c r="N2341" i="24"/>
  <c r="AB2340" i="24"/>
  <c r="Y2340" i="24"/>
  <c r="X2340" i="24"/>
  <c r="Z2340" i="24" s="1"/>
  <c r="Q2340" i="24"/>
  <c r="V2340" i="24" s="1"/>
  <c r="N2340" i="24"/>
  <c r="O2340" i="24" s="1"/>
  <c r="AB2339" i="24"/>
  <c r="Q2339" i="24"/>
  <c r="V2339" i="24" s="1"/>
  <c r="O2339" i="24"/>
  <c r="N2339" i="24"/>
  <c r="AB2338" i="24"/>
  <c r="N2338" i="24"/>
  <c r="AB2337" i="24"/>
  <c r="Z2337" i="24"/>
  <c r="Y2337" i="24"/>
  <c r="X2337" i="24"/>
  <c r="V2337" i="24"/>
  <c r="U2337" i="24"/>
  <c r="S2337" i="24"/>
  <c r="Q2337" i="24"/>
  <c r="O2337" i="24"/>
  <c r="N2337" i="24"/>
  <c r="AB2336" i="24"/>
  <c r="S2336" i="24"/>
  <c r="U2336" i="24" s="1"/>
  <c r="Q2336" i="24"/>
  <c r="V2336" i="24" s="1"/>
  <c r="O2336" i="24"/>
  <c r="N2336" i="24"/>
  <c r="AB2335" i="24"/>
  <c r="N2335" i="24"/>
  <c r="AB2334" i="24"/>
  <c r="Z2334" i="24"/>
  <c r="Y2334" i="24"/>
  <c r="X2334" i="24"/>
  <c r="V2334" i="24"/>
  <c r="U2334" i="24"/>
  <c r="Q2334" i="24"/>
  <c r="S2334" i="24" s="1"/>
  <c r="O2334" i="24"/>
  <c r="N2334" i="24"/>
  <c r="AB2333" i="24"/>
  <c r="N2333" i="24"/>
  <c r="AB2332" i="24"/>
  <c r="N2332" i="24"/>
  <c r="AB2331" i="24"/>
  <c r="X2331" i="24"/>
  <c r="V2331" i="24"/>
  <c r="S2331" i="24"/>
  <c r="U2331" i="24" s="1"/>
  <c r="Q2331" i="24"/>
  <c r="N2331" i="24"/>
  <c r="O2331" i="24" s="1"/>
  <c r="AB2330" i="24"/>
  <c r="O2330" i="24"/>
  <c r="N2330" i="24"/>
  <c r="AB2329" i="24"/>
  <c r="N2329" i="24"/>
  <c r="AB2328" i="24"/>
  <c r="X2328" i="24"/>
  <c r="Z2328" i="24" s="1"/>
  <c r="N2328" i="24"/>
  <c r="Q2328" i="24" s="1"/>
  <c r="AB2327" i="24"/>
  <c r="X2327" i="24"/>
  <c r="Z2327" i="24" s="1"/>
  <c r="Q2327" i="24"/>
  <c r="O2327" i="24"/>
  <c r="N2327" i="24"/>
  <c r="AB2326" i="24"/>
  <c r="O2326" i="24"/>
  <c r="N2326" i="24"/>
  <c r="AB2325" i="24"/>
  <c r="Z2325" i="24"/>
  <c r="Y2325" i="24"/>
  <c r="X2325" i="24"/>
  <c r="N2325" i="24"/>
  <c r="AB2324" i="24"/>
  <c r="Y2324" i="24"/>
  <c r="X2324" i="24"/>
  <c r="Z2324" i="24" s="1"/>
  <c r="S2324" i="24"/>
  <c r="U2324" i="24" s="1"/>
  <c r="Q2324" i="24"/>
  <c r="V2324" i="24" s="1"/>
  <c r="N2324" i="24"/>
  <c r="O2324" i="24" s="1"/>
  <c r="AB2323" i="24"/>
  <c r="Q2323" i="24"/>
  <c r="V2323" i="24" s="1"/>
  <c r="O2323" i="24"/>
  <c r="N2323" i="24"/>
  <c r="AB2322" i="24"/>
  <c r="N2322" i="24"/>
  <c r="AB2321" i="24"/>
  <c r="Z2321" i="24"/>
  <c r="Y2321" i="24"/>
  <c r="X2321" i="24"/>
  <c r="V2321" i="24"/>
  <c r="U2321" i="24"/>
  <c r="S2321" i="24"/>
  <c r="Q2321" i="24"/>
  <c r="O2321" i="24"/>
  <c r="N2321" i="24"/>
  <c r="AB2320" i="24"/>
  <c r="S2320" i="24"/>
  <c r="U2320" i="24" s="1"/>
  <c r="Q2320" i="24"/>
  <c r="V2320" i="24" s="1"/>
  <c r="O2320" i="24"/>
  <c r="N2320" i="24"/>
  <c r="AB2319" i="24"/>
  <c r="N2319" i="24"/>
  <c r="AB2318" i="24"/>
  <c r="Z2318" i="24"/>
  <c r="Y2318" i="24"/>
  <c r="X2318" i="24"/>
  <c r="V2318" i="24"/>
  <c r="Q2318" i="24"/>
  <c r="S2318" i="24" s="1"/>
  <c r="U2318" i="24" s="1"/>
  <c r="O2318" i="24"/>
  <c r="N2318" i="24"/>
  <c r="AB2317" i="24"/>
  <c r="Z2317" i="24"/>
  <c r="S2317" i="24"/>
  <c r="U2317" i="24" s="1"/>
  <c r="Q2317" i="24"/>
  <c r="V2317" i="24" s="1"/>
  <c r="O2317" i="24"/>
  <c r="N2317" i="24"/>
  <c r="Y2317" i="24" s="1"/>
  <c r="AB2316" i="24"/>
  <c r="Z2316" i="24"/>
  <c r="N2316" i="24"/>
  <c r="Y2316" i="24" s="1"/>
  <c r="AB2315" i="24"/>
  <c r="Z2315" i="24"/>
  <c r="Y2315" i="24"/>
  <c r="Q2315" i="24"/>
  <c r="V2315" i="24" s="1"/>
  <c r="N2315" i="24"/>
  <c r="O2315" i="24" s="1"/>
  <c r="AB2314" i="24"/>
  <c r="Z2314" i="24"/>
  <c r="O2314" i="24"/>
  <c r="N2314" i="24"/>
  <c r="Y2314" i="24" s="1"/>
  <c r="AB2313" i="24"/>
  <c r="Z2313" i="24"/>
  <c r="Y2313" i="24"/>
  <c r="N2313" i="24"/>
  <c r="Q2313" i="24" s="1"/>
  <c r="AB2312" i="24"/>
  <c r="Z2312" i="24"/>
  <c r="O2312" i="24"/>
  <c r="N2312" i="24"/>
  <c r="AB2311" i="24"/>
  <c r="Z2311" i="24"/>
  <c r="N2311" i="24"/>
  <c r="Y2311" i="24" s="1"/>
  <c r="AB2310" i="24"/>
  <c r="Z2310" i="24"/>
  <c r="Y2310" i="24"/>
  <c r="V2310" i="24"/>
  <c r="U2310" i="24"/>
  <c r="Q2310" i="24"/>
  <c r="S2310" i="24" s="1"/>
  <c r="O2310" i="24"/>
  <c r="N2310" i="24"/>
  <c r="AB2309" i="24"/>
  <c r="Z2309" i="24"/>
  <c r="S2309" i="24"/>
  <c r="U2309" i="24" s="1"/>
  <c r="Q2309" i="24"/>
  <c r="V2309" i="24" s="1"/>
  <c r="O2309" i="24"/>
  <c r="N2309" i="24"/>
  <c r="Y2309" i="24" s="1"/>
  <c r="AB2308" i="24"/>
  <c r="Z2308" i="24"/>
  <c r="N2308" i="24"/>
  <c r="Y2308" i="24" s="1"/>
  <c r="AB2307" i="24"/>
  <c r="Z2307" i="24"/>
  <c r="Y2307" i="24"/>
  <c r="Q2307" i="24"/>
  <c r="V2307" i="24" s="1"/>
  <c r="N2307" i="24"/>
  <c r="O2307" i="24" s="1"/>
  <c r="AB2306" i="24"/>
  <c r="Z2306" i="24"/>
  <c r="O2306" i="24"/>
  <c r="N2306" i="24"/>
  <c r="Y2306" i="24" s="1"/>
  <c r="AB2305" i="24"/>
  <c r="Z2305" i="24"/>
  <c r="Y2305" i="24"/>
  <c r="N2305" i="24"/>
  <c r="Q2305" i="24" s="1"/>
  <c r="AB2304" i="24"/>
  <c r="Z2304" i="24"/>
  <c r="N2304" i="24"/>
  <c r="AB2303" i="24"/>
  <c r="Z2303" i="24"/>
  <c r="N2303" i="24"/>
  <c r="Y2303" i="24" s="1"/>
  <c r="AB2302" i="24"/>
  <c r="Z2302" i="24"/>
  <c r="Y2302" i="24"/>
  <c r="V2302" i="24"/>
  <c r="U2302" i="24"/>
  <c r="Q2302" i="24"/>
  <c r="S2302" i="24" s="1"/>
  <c r="O2302" i="24"/>
  <c r="N2302" i="24"/>
  <c r="AB2301" i="24"/>
  <c r="Z2301" i="24"/>
  <c r="S2301" i="24"/>
  <c r="U2301" i="24" s="1"/>
  <c r="Q2301" i="24"/>
  <c r="V2301" i="24" s="1"/>
  <c r="O2301" i="24"/>
  <c r="N2301" i="24"/>
  <c r="Y2301" i="24" s="1"/>
  <c r="AB2300" i="24"/>
  <c r="Z2300" i="24"/>
  <c r="N2300" i="24"/>
  <c r="Y2300" i="24" s="1"/>
  <c r="AB2299" i="24"/>
  <c r="Z2299" i="24"/>
  <c r="Y2299" i="24"/>
  <c r="S2299" i="24"/>
  <c r="U2299" i="24" s="1"/>
  <c r="Q2299" i="24"/>
  <c r="V2299" i="24" s="1"/>
  <c r="N2299" i="24"/>
  <c r="O2299" i="24" s="1"/>
  <c r="AB2298" i="24"/>
  <c r="Z2298" i="24"/>
  <c r="O2298" i="24"/>
  <c r="N2298" i="24"/>
  <c r="Y2298" i="24" s="1"/>
  <c r="AB2297" i="24"/>
  <c r="Z2297" i="24"/>
  <c r="Y2297" i="24"/>
  <c r="N2297" i="24"/>
  <c r="Q2297" i="24" s="1"/>
  <c r="AB2296" i="24"/>
  <c r="Z2296" i="24"/>
  <c r="N2296" i="24"/>
  <c r="AB2295" i="24"/>
  <c r="Z2295" i="24"/>
  <c r="N2295" i="24"/>
  <c r="Y2295" i="24" s="1"/>
  <c r="AB2294" i="24"/>
  <c r="Z2294" i="24"/>
  <c r="Y2294" i="24"/>
  <c r="V2294" i="24"/>
  <c r="Q2294" i="24"/>
  <c r="S2294" i="24" s="1"/>
  <c r="U2294" i="24" s="1"/>
  <c r="O2294" i="24"/>
  <c r="N2294" i="24"/>
  <c r="AB2293" i="24"/>
  <c r="Z2293" i="24"/>
  <c r="S2293" i="24"/>
  <c r="U2293" i="24" s="1"/>
  <c r="Q2293" i="24"/>
  <c r="V2293" i="24" s="1"/>
  <c r="O2293" i="24"/>
  <c r="N2293" i="24"/>
  <c r="Y2293" i="24" s="1"/>
  <c r="AB2292" i="24"/>
  <c r="Z2292" i="24"/>
  <c r="Y2292" i="24"/>
  <c r="N2292" i="24"/>
  <c r="AB2291" i="24"/>
  <c r="Z2291" i="24"/>
  <c r="Y2291" i="24"/>
  <c r="S2291" i="24"/>
  <c r="U2291" i="24" s="1"/>
  <c r="Q2291" i="24"/>
  <c r="V2291" i="24" s="1"/>
  <c r="N2291" i="24"/>
  <c r="O2291" i="24" s="1"/>
  <c r="AB2290" i="24"/>
  <c r="Z2290" i="24"/>
  <c r="O2290" i="24"/>
  <c r="N2290" i="24"/>
  <c r="Y2290" i="24" s="1"/>
  <c r="AB2289" i="24"/>
  <c r="Z2289" i="24"/>
  <c r="Y2289" i="24"/>
  <c r="O2289" i="24"/>
  <c r="N2289" i="24"/>
  <c r="Q2289" i="24" s="1"/>
  <c r="AB2288" i="24"/>
  <c r="Z2288" i="24"/>
  <c r="N2288" i="24"/>
  <c r="AB2287" i="24"/>
  <c r="Z2287" i="24"/>
  <c r="N2287" i="24"/>
  <c r="Y2287" i="24" s="1"/>
  <c r="AB2286" i="24"/>
  <c r="Z2286" i="24"/>
  <c r="Y2286" i="24"/>
  <c r="V2286" i="24"/>
  <c r="Q2286" i="24"/>
  <c r="S2286" i="24" s="1"/>
  <c r="U2286" i="24" s="1"/>
  <c r="O2286" i="24"/>
  <c r="N2286" i="24"/>
  <c r="AB2285" i="24"/>
  <c r="Z2285" i="24"/>
  <c r="S2285" i="24"/>
  <c r="U2285" i="24" s="1"/>
  <c r="Q2285" i="24"/>
  <c r="V2285" i="24" s="1"/>
  <c r="O2285" i="24"/>
  <c r="N2285" i="24"/>
  <c r="Y2285" i="24" s="1"/>
  <c r="AB2284" i="24"/>
  <c r="Z2284" i="24"/>
  <c r="Y2284" i="24"/>
  <c r="N2284" i="24"/>
  <c r="AB2283" i="24"/>
  <c r="Z2283" i="24"/>
  <c r="Y2283" i="24"/>
  <c r="S2283" i="24"/>
  <c r="U2283" i="24" s="1"/>
  <c r="Q2283" i="24"/>
  <c r="V2283" i="24" s="1"/>
  <c r="N2283" i="24"/>
  <c r="O2283" i="24" s="1"/>
  <c r="AB2282" i="24"/>
  <c r="Z2282" i="24"/>
  <c r="O2282" i="24"/>
  <c r="N2282" i="24"/>
  <c r="Y2282" i="24" s="1"/>
  <c r="AB2281" i="24"/>
  <c r="Z2281" i="24"/>
  <c r="Y2281" i="24"/>
  <c r="N2281" i="24"/>
  <c r="Q2281" i="24" s="1"/>
  <c r="AB2280" i="24"/>
  <c r="Z2280" i="24"/>
  <c r="N2280" i="24"/>
  <c r="AB2279" i="24"/>
  <c r="Z2279" i="24"/>
  <c r="N2279" i="24"/>
  <c r="Y2279" i="24" s="1"/>
  <c r="AB2278" i="24"/>
  <c r="Z2278" i="24"/>
  <c r="Y2278" i="24"/>
  <c r="V2278" i="24"/>
  <c r="U2278" i="24"/>
  <c r="Q2278" i="24"/>
  <c r="S2278" i="24" s="1"/>
  <c r="O2278" i="24"/>
  <c r="N2278" i="24"/>
  <c r="AB2277" i="24"/>
  <c r="Z2277" i="24"/>
  <c r="Q2277" i="24"/>
  <c r="O2277" i="24"/>
  <c r="N2277" i="24"/>
  <c r="Y2277" i="24" s="1"/>
  <c r="AB2276" i="24"/>
  <c r="Z2276" i="24"/>
  <c r="Y2276" i="24"/>
  <c r="N2276" i="24"/>
  <c r="AB2275" i="24"/>
  <c r="Z2275" i="24"/>
  <c r="Y2275" i="24"/>
  <c r="Q2275" i="24"/>
  <c r="V2275" i="24" s="1"/>
  <c r="N2275" i="24"/>
  <c r="O2275" i="24" s="1"/>
  <c r="AB2274" i="24"/>
  <c r="Z2274" i="24"/>
  <c r="O2274" i="24"/>
  <c r="N2274" i="24"/>
  <c r="AB2273" i="24"/>
  <c r="Z2273" i="24"/>
  <c r="Y2273" i="24"/>
  <c r="O2273" i="24"/>
  <c r="N2273" i="24"/>
  <c r="Q2273" i="24" s="1"/>
  <c r="AB2272" i="24"/>
  <c r="Z2272" i="24"/>
  <c r="N2272" i="24"/>
  <c r="AB2271" i="24"/>
  <c r="Z2271" i="24"/>
  <c r="N2271" i="24"/>
  <c r="Y2271" i="24" s="1"/>
  <c r="AB2270" i="24"/>
  <c r="Z2270" i="24"/>
  <c r="Y2270" i="24"/>
  <c r="V2270" i="24"/>
  <c r="Q2270" i="24"/>
  <c r="S2270" i="24" s="1"/>
  <c r="U2270" i="24" s="1"/>
  <c r="O2270" i="24"/>
  <c r="N2270" i="24"/>
  <c r="AB2269" i="24"/>
  <c r="Z2269" i="24"/>
  <c r="Q2269" i="24"/>
  <c r="V2269" i="24" s="1"/>
  <c r="O2269" i="24"/>
  <c r="N2269" i="24"/>
  <c r="Y2269" i="24" s="1"/>
  <c r="AB2268" i="24"/>
  <c r="Z2268" i="24"/>
  <c r="Y2268" i="24"/>
  <c r="N2268" i="24"/>
  <c r="AB2267" i="24"/>
  <c r="Z2267" i="24"/>
  <c r="Y2267" i="24"/>
  <c r="Q2267" i="24"/>
  <c r="V2267" i="24" s="1"/>
  <c r="N2267" i="24"/>
  <c r="O2267" i="24" s="1"/>
  <c r="AB2266" i="24"/>
  <c r="Z2266" i="24"/>
  <c r="N2266" i="24"/>
  <c r="AB2265" i="24"/>
  <c r="Z2265" i="24"/>
  <c r="Y2265" i="24"/>
  <c r="O2265" i="24"/>
  <c r="N2265" i="24"/>
  <c r="Q2265" i="24" s="1"/>
  <c r="AB2264" i="24"/>
  <c r="Z2264" i="24"/>
  <c r="N2264" i="24"/>
  <c r="AB2263" i="24"/>
  <c r="Z2263" i="24"/>
  <c r="N2263" i="24"/>
  <c r="Y2263" i="24" s="1"/>
  <c r="AB2262" i="24"/>
  <c r="Z2262" i="24"/>
  <c r="Y2262" i="24"/>
  <c r="V2262" i="24"/>
  <c r="U2262" i="24"/>
  <c r="Q2262" i="24"/>
  <c r="S2262" i="24" s="1"/>
  <c r="O2262" i="24"/>
  <c r="N2262" i="24"/>
  <c r="AB2261" i="24"/>
  <c r="Z2261" i="24"/>
  <c r="Q2261" i="24"/>
  <c r="V2261" i="24" s="1"/>
  <c r="O2261" i="24"/>
  <c r="N2261" i="24"/>
  <c r="Y2261" i="24" s="1"/>
  <c r="AB2260" i="24"/>
  <c r="Z2260" i="24"/>
  <c r="Y2260" i="24"/>
  <c r="N2260" i="24"/>
  <c r="AB2259" i="24"/>
  <c r="Z2259" i="24"/>
  <c r="Y2259" i="24"/>
  <c r="Q2259" i="24"/>
  <c r="V2259" i="24" s="1"/>
  <c r="N2259" i="24"/>
  <c r="O2259" i="24" s="1"/>
  <c r="AB2258" i="24"/>
  <c r="Z2258" i="24"/>
  <c r="N2258" i="24"/>
  <c r="AB2257" i="24"/>
  <c r="Z2257" i="24"/>
  <c r="Y2257" i="24"/>
  <c r="N2257" i="24"/>
  <c r="Q2257" i="24" s="1"/>
  <c r="AB2256" i="24"/>
  <c r="Z2256" i="24"/>
  <c r="O2256" i="24"/>
  <c r="N2256" i="24"/>
  <c r="AB2255" i="24"/>
  <c r="Z2255" i="24"/>
  <c r="N2255" i="24"/>
  <c r="Y2255" i="24" s="1"/>
  <c r="AB2254" i="24"/>
  <c r="Z2254" i="24"/>
  <c r="Y2254" i="24"/>
  <c r="V2254" i="24"/>
  <c r="Q2254" i="24"/>
  <c r="S2254" i="24" s="1"/>
  <c r="U2254" i="24" s="1"/>
  <c r="O2254" i="24"/>
  <c r="N2254" i="24"/>
  <c r="AB2253" i="24"/>
  <c r="Z2253" i="24"/>
  <c r="S2253" i="24"/>
  <c r="U2253" i="24" s="1"/>
  <c r="Q2253" i="24"/>
  <c r="V2253" i="24" s="1"/>
  <c r="O2253" i="24"/>
  <c r="N2253" i="24"/>
  <c r="Y2253" i="24" s="1"/>
  <c r="AB2252" i="24"/>
  <c r="Z2252" i="24"/>
  <c r="Y2252" i="24"/>
  <c r="N2252" i="24"/>
  <c r="AB2251" i="24"/>
  <c r="Z2251" i="24"/>
  <c r="Y2251" i="24"/>
  <c r="S2251" i="24"/>
  <c r="U2251" i="24" s="1"/>
  <c r="Q2251" i="24"/>
  <c r="V2251" i="24" s="1"/>
  <c r="N2251" i="24"/>
  <c r="O2251" i="24" s="1"/>
  <c r="AB2250" i="24"/>
  <c r="Z2250" i="24"/>
  <c r="N2250" i="24"/>
  <c r="AB2249" i="24"/>
  <c r="Z2249" i="24"/>
  <c r="Y2249" i="24"/>
  <c r="V2249" i="24"/>
  <c r="U2249" i="24"/>
  <c r="S2249" i="24"/>
  <c r="Q2249" i="24"/>
  <c r="N2249" i="24"/>
  <c r="O2249" i="24" s="1"/>
  <c r="AB2248" i="24"/>
  <c r="Z2248" i="24"/>
  <c r="N2248" i="24"/>
  <c r="AB2247" i="24"/>
  <c r="Z2247" i="24"/>
  <c r="N2247" i="24"/>
  <c r="Y2247" i="24" s="1"/>
  <c r="AB2246" i="24"/>
  <c r="Z2246" i="24"/>
  <c r="Y2246" i="24"/>
  <c r="V2246" i="24"/>
  <c r="Q2246" i="24"/>
  <c r="S2246" i="24" s="1"/>
  <c r="U2246" i="24" s="1"/>
  <c r="O2246" i="24"/>
  <c r="N2246" i="24"/>
  <c r="AB2245" i="24"/>
  <c r="Z2245" i="24"/>
  <c r="Q2245" i="24"/>
  <c r="V2245" i="24" s="1"/>
  <c r="O2245" i="24"/>
  <c r="N2245" i="24"/>
  <c r="Y2245" i="24" s="1"/>
  <c r="AB2244" i="24"/>
  <c r="Z2244" i="24"/>
  <c r="Y2244" i="24"/>
  <c r="N2244" i="24"/>
  <c r="AB2243" i="24"/>
  <c r="Z2243" i="24"/>
  <c r="Y2243" i="24"/>
  <c r="S2243" i="24"/>
  <c r="U2243" i="24" s="1"/>
  <c r="Q2243" i="24"/>
  <c r="V2243" i="24" s="1"/>
  <c r="N2243" i="24"/>
  <c r="O2243" i="24" s="1"/>
  <c r="AB2242" i="24"/>
  <c r="Z2242" i="24"/>
  <c r="Q2242" i="24"/>
  <c r="V2242" i="24" s="1"/>
  <c r="N2242" i="24"/>
  <c r="AB2241" i="24"/>
  <c r="Z2241" i="24"/>
  <c r="Y2241" i="24"/>
  <c r="V2241" i="24"/>
  <c r="U2241" i="24"/>
  <c r="S2241" i="24"/>
  <c r="Q2241" i="24"/>
  <c r="N2241" i="24"/>
  <c r="O2241" i="24" s="1"/>
  <c r="AB2240" i="24"/>
  <c r="Z2240" i="24"/>
  <c r="Y2240" i="24"/>
  <c r="O2240" i="24"/>
  <c r="N2240" i="24"/>
  <c r="AB2239" i="24"/>
  <c r="Z2239" i="24"/>
  <c r="N2239" i="24"/>
  <c r="AB2238" i="24"/>
  <c r="Z2238" i="24"/>
  <c r="Y2238" i="24"/>
  <c r="V2238" i="24"/>
  <c r="Q2238" i="24"/>
  <c r="S2238" i="24" s="1"/>
  <c r="U2238" i="24" s="1"/>
  <c r="O2238" i="24"/>
  <c r="N2238" i="24"/>
  <c r="AB2237" i="24"/>
  <c r="Z2237" i="24"/>
  <c r="V2237" i="24"/>
  <c r="Q2237" i="24"/>
  <c r="S2237" i="24" s="1"/>
  <c r="U2237" i="24" s="1"/>
  <c r="O2237" i="24"/>
  <c r="N2237" i="24"/>
  <c r="Y2237" i="24" s="1"/>
  <c r="AB2236" i="24"/>
  <c r="Z2236" i="24"/>
  <c r="Y2236" i="24"/>
  <c r="N2236" i="24"/>
  <c r="AB2235" i="24"/>
  <c r="Z2235" i="24"/>
  <c r="Y2235" i="24"/>
  <c r="V2235" i="24"/>
  <c r="S2235" i="24"/>
  <c r="U2235" i="24" s="1"/>
  <c r="Q2235" i="24"/>
  <c r="N2235" i="24"/>
  <c r="O2235" i="24" s="1"/>
  <c r="AB2234" i="24"/>
  <c r="Z2234" i="24"/>
  <c r="Q2234" i="24"/>
  <c r="V2234" i="24" s="1"/>
  <c r="O2234" i="24"/>
  <c r="N2234" i="24"/>
  <c r="Y2234" i="24" s="1"/>
  <c r="AB2233" i="24"/>
  <c r="Z2233" i="24"/>
  <c r="Y2233" i="24"/>
  <c r="N2233" i="24"/>
  <c r="Q2233" i="24" s="1"/>
  <c r="AB2232" i="24"/>
  <c r="Z2232" i="24"/>
  <c r="Y2232" i="24"/>
  <c r="S2232" i="24"/>
  <c r="U2232" i="24" s="1"/>
  <c r="O2232" i="24"/>
  <c r="N2232" i="24"/>
  <c r="Q2232" i="24" s="1"/>
  <c r="V2232" i="24" s="1"/>
  <c r="AB2231" i="24"/>
  <c r="Z2231" i="24"/>
  <c r="N2231" i="24"/>
  <c r="AB2230" i="24"/>
  <c r="Z2230" i="24"/>
  <c r="Y2230" i="24"/>
  <c r="V2230" i="24"/>
  <c r="Q2230" i="24"/>
  <c r="S2230" i="24" s="1"/>
  <c r="U2230" i="24" s="1"/>
  <c r="O2230" i="24"/>
  <c r="N2230" i="24"/>
  <c r="AB2229" i="24"/>
  <c r="Z2229" i="24"/>
  <c r="Q2229" i="24"/>
  <c r="V2229" i="24" s="1"/>
  <c r="O2229" i="24"/>
  <c r="N2229" i="24"/>
  <c r="Y2229" i="24" s="1"/>
  <c r="AB2228" i="24"/>
  <c r="Z2228" i="24"/>
  <c r="Y2228" i="24"/>
  <c r="N2228" i="24"/>
  <c r="AB2227" i="24"/>
  <c r="Z2227" i="24"/>
  <c r="N2227" i="24"/>
  <c r="Y2227" i="24" s="1"/>
  <c r="AB2226" i="24"/>
  <c r="Z2226" i="24"/>
  <c r="N2226" i="24"/>
  <c r="AB2225" i="24"/>
  <c r="Z2225" i="24"/>
  <c r="Y2225" i="24"/>
  <c r="N2225" i="24"/>
  <c r="Q2225" i="24" s="1"/>
  <c r="S2225" i="24" s="1"/>
  <c r="U2225" i="24" s="1"/>
  <c r="AB2224" i="24"/>
  <c r="Z2224" i="24"/>
  <c r="O2224" i="24"/>
  <c r="N2224" i="24"/>
  <c r="AB2223" i="24"/>
  <c r="Z2223" i="24"/>
  <c r="N2223" i="24"/>
  <c r="AB2222" i="24"/>
  <c r="Z2222" i="24"/>
  <c r="Y2222" i="24"/>
  <c r="S2222" i="24"/>
  <c r="U2222" i="24" s="1"/>
  <c r="Q2222" i="24"/>
  <c r="V2222" i="24" s="1"/>
  <c r="O2222" i="24"/>
  <c r="N2222" i="24"/>
  <c r="AB2221" i="24"/>
  <c r="Z2221" i="24"/>
  <c r="Q2221" i="24"/>
  <c r="V2221" i="24" s="1"/>
  <c r="O2221" i="24"/>
  <c r="N2221" i="24"/>
  <c r="Y2221" i="24" s="1"/>
  <c r="AB2220" i="24"/>
  <c r="Z2220" i="24"/>
  <c r="Y2220" i="24"/>
  <c r="N2220" i="24"/>
  <c r="AB2219" i="24"/>
  <c r="Z2219" i="24"/>
  <c r="Y2219" i="24"/>
  <c r="N2219" i="24"/>
  <c r="AB2218" i="24"/>
  <c r="Z2218" i="24"/>
  <c r="N2218" i="24"/>
  <c r="Y2218" i="24" s="1"/>
  <c r="AB2217" i="24"/>
  <c r="Z2217" i="24"/>
  <c r="Y2217" i="24"/>
  <c r="V2217" i="24"/>
  <c r="U2217" i="24"/>
  <c r="N2217" i="24"/>
  <c r="Q2217" i="24" s="1"/>
  <c r="S2217" i="24" s="1"/>
  <c r="AB2216" i="24"/>
  <c r="Z2216" i="24"/>
  <c r="N2216" i="24"/>
  <c r="Q2216" i="24" s="1"/>
  <c r="V2216" i="24" s="1"/>
  <c r="AB2215" i="24"/>
  <c r="Z2215" i="24"/>
  <c r="N2215" i="24"/>
  <c r="AB2214" i="24"/>
  <c r="Z2214" i="24"/>
  <c r="Y2214" i="24"/>
  <c r="V2214" i="24"/>
  <c r="Q2214" i="24"/>
  <c r="S2214" i="24" s="1"/>
  <c r="U2214" i="24" s="1"/>
  <c r="O2214" i="24"/>
  <c r="N2214" i="24"/>
  <c r="AB2213" i="24"/>
  <c r="Z2213" i="24"/>
  <c r="Y2213" i="24"/>
  <c r="Q2213" i="24"/>
  <c r="O2213" i="24"/>
  <c r="N2213" i="24"/>
  <c r="AB2212" i="24"/>
  <c r="Z2212" i="24"/>
  <c r="N2212" i="24"/>
  <c r="Y2212" i="24" s="1"/>
  <c r="AB2211" i="24"/>
  <c r="Z2211" i="24"/>
  <c r="Y2211" i="24"/>
  <c r="V2211" i="24"/>
  <c r="Q2211" i="24"/>
  <c r="S2211" i="24" s="1"/>
  <c r="U2211" i="24" s="1"/>
  <c r="O2211" i="24"/>
  <c r="N2211" i="24"/>
  <c r="AB2210" i="24"/>
  <c r="Z2210" i="24"/>
  <c r="N2210" i="24"/>
  <c r="AB2209" i="24"/>
  <c r="Z2209" i="24"/>
  <c r="N2209" i="24"/>
  <c r="Y2209" i="24" s="1"/>
  <c r="AB2208" i="24"/>
  <c r="Z2208" i="24"/>
  <c r="Y2208" i="24"/>
  <c r="S2208" i="24"/>
  <c r="U2208" i="24" s="1"/>
  <c r="N2208" i="24"/>
  <c r="Q2208" i="24" s="1"/>
  <c r="V2208" i="24" s="1"/>
  <c r="AB2207" i="24"/>
  <c r="Z2207" i="24"/>
  <c r="Q2207" i="24"/>
  <c r="V2207" i="24" s="1"/>
  <c r="O2207" i="24"/>
  <c r="N2207" i="24"/>
  <c r="Y2207" i="24" s="1"/>
  <c r="AB2206" i="24"/>
  <c r="Z2206" i="24"/>
  <c r="N2206" i="24"/>
  <c r="Y2206" i="24" s="1"/>
  <c r="AB2205" i="24"/>
  <c r="Z2205" i="24"/>
  <c r="Y2205" i="24"/>
  <c r="Q2205" i="24"/>
  <c r="V2205" i="24" s="1"/>
  <c r="O2205" i="24"/>
  <c r="N2205" i="24"/>
  <c r="AB2204" i="24"/>
  <c r="Z2204" i="24"/>
  <c r="N2204" i="24"/>
  <c r="Y2204" i="24" s="1"/>
  <c r="AB2203" i="24"/>
  <c r="Z2203" i="24"/>
  <c r="Y2203" i="24"/>
  <c r="V2203" i="24"/>
  <c r="Q2203" i="24"/>
  <c r="S2203" i="24" s="1"/>
  <c r="U2203" i="24" s="1"/>
  <c r="O2203" i="24"/>
  <c r="N2203" i="24"/>
  <c r="AB2202" i="24"/>
  <c r="Z2202" i="24"/>
  <c r="N2202" i="24"/>
  <c r="AB2201" i="24"/>
  <c r="Z2201" i="24"/>
  <c r="N2201" i="24"/>
  <c r="Y2201" i="24" s="1"/>
  <c r="AB2200" i="24"/>
  <c r="Z2200" i="24"/>
  <c r="Y2200" i="24"/>
  <c r="V2200" i="24"/>
  <c r="S2200" i="24"/>
  <c r="U2200" i="24" s="1"/>
  <c r="N2200" i="24"/>
  <c r="Q2200" i="24" s="1"/>
  <c r="AB2199" i="24"/>
  <c r="Z2199" i="24"/>
  <c r="Q2199" i="24"/>
  <c r="V2199" i="24" s="1"/>
  <c r="O2199" i="24"/>
  <c r="N2199" i="24"/>
  <c r="Y2199" i="24" s="1"/>
  <c r="AB2198" i="24"/>
  <c r="Z2198" i="24"/>
  <c r="N2198" i="24"/>
  <c r="Y2198" i="24" s="1"/>
  <c r="AB2197" i="24"/>
  <c r="Z2197" i="24"/>
  <c r="Y2197" i="24"/>
  <c r="Q2197" i="24"/>
  <c r="O2197" i="24"/>
  <c r="N2197" i="24"/>
  <c r="AB2196" i="24"/>
  <c r="Z2196" i="24"/>
  <c r="N2196" i="24"/>
  <c r="Y2196" i="24" s="1"/>
  <c r="AB2195" i="24"/>
  <c r="Z2195" i="24"/>
  <c r="Y2195" i="24"/>
  <c r="V2195" i="24"/>
  <c r="Q2195" i="24"/>
  <c r="S2195" i="24" s="1"/>
  <c r="U2195" i="24" s="1"/>
  <c r="O2195" i="24"/>
  <c r="N2195" i="24"/>
  <c r="AB2194" i="24"/>
  <c r="Z2194" i="24"/>
  <c r="N2194" i="24"/>
  <c r="AB2193" i="24"/>
  <c r="Z2193" i="24"/>
  <c r="N2193" i="24"/>
  <c r="Y2193" i="24" s="1"/>
  <c r="AB2192" i="24"/>
  <c r="Z2192" i="24"/>
  <c r="Y2192" i="24"/>
  <c r="V2192" i="24"/>
  <c r="N2192" i="24"/>
  <c r="Q2192" i="24" s="1"/>
  <c r="S2192" i="24" s="1"/>
  <c r="U2192" i="24" s="1"/>
  <c r="AB2191" i="24"/>
  <c r="Z2191" i="24"/>
  <c r="Q2191" i="24"/>
  <c r="V2191" i="24" s="1"/>
  <c r="O2191" i="24"/>
  <c r="N2191" i="24"/>
  <c r="Y2191" i="24" s="1"/>
  <c r="AB2190" i="24"/>
  <c r="Z2190" i="24"/>
  <c r="N2190" i="24"/>
  <c r="Y2190" i="24" s="1"/>
  <c r="AB2189" i="24"/>
  <c r="Z2189" i="24"/>
  <c r="Y2189" i="24"/>
  <c r="S2189" i="24"/>
  <c r="U2189" i="24" s="1"/>
  <c r="Q2189" i="24"/>
  <c r="V2189" i="24" s="1"/>
  <c r="O2189" i="24"/>
  <c r="N2189" i="24"/>
  <c r="AB2188" i="24"/>
  <c r="Z2188" i="24"/>
  <c r="N2188" i="24"/>
  <c r="Y2188" i="24" s="1"/>
  <c r="AB2187" i="24"/>
  <c r="Z2187" i="24"/>
  <c r="Y2187" i="24"/>
  <c r="V2187" i="24"/>
  <c r="Q2187" i="24"/>
  <c r="S2187" i="24" s="1"/>
  <c r="U2187" i="24" s="1"/>
  <c r="O2187" i="24"/>
  <c r="N2187" i="24"/>
  <c r="AB2186" i="24"/>
  <c r="Z2186" i="24"/>
  <c r="O2186" i="24"/>
  <c r="N2186" i="24"/>
  <c r="AB2185" i="24"/>
  <c r="Z2185" i="24"/>
  <c r="N2185" i="24"/>
  <c r="Y2185" i="24" s="1"/>
  <c r="AB2184" i="24"/>
  <c r="Z2184" i="24"/>
  <c r="Y2184" i="24"/>
  <c r="V2184" i="24"/>
  <c r="S2184" i="24"/>
  <c r="U2184" i="24" s="1"/>
  <c r="N2184" i="24"/>
  <c r="Q2184" i="24" s="1"/>
  <c r="AB2183" i="24"/>
  <c r="Z2183" i="24"/>
  <c r="Q2183" i="24"/>
  <c r="V2183" i="24" s="1"/>
  <c r="O2183" i="24"/>
  <c r="N2183" i="24"/>
  <c r="Y2183" i="24" s="1"/>
  <c r="AB2182" i="24"/>
  <c r="Z2182" i="24"/>
  <c r="O2182" i="24"/>
  <c r="N2182" i="24"/>
  <c r="Y2182" i="24" s="1"/>
  <c r="AB2181" i="24"/>
  <c r="Z2181" i="24"/>
  <c r="Y2181" i="24"/>
  <c r="Q2181" i="24"/>
  <c r="V2181" i="24" s="1"/>
  <c r="O2181" i="24"/>
  <c r="N2181" i="24"/>
  <c r="AB2180" i="24"/>
  <c r="Z2180" i="24"/>
  <c r="N2180" i="24"/>
  <c r="Y2180" i="24" s="1"/>
  <c r="AB2179" i="24"/>
  <c r="Z2179" i="24"/>
  <c r="Y2179" i="24"/>
  <c r="V2179" i="24"/>
  <c r="Q2179" i="24"/>
  <c r="S2179" i="24" s="1"/>
  <c r="U2179" i="24" s="1"/>
  <c r="O2179" i="24"/>
  <c r="N2179" i="24"/>
  <c r="AB2178" i="24"/>
  <c r="Z2178" i="24"/>
  <c r="N2178" i="24"/>
  <c r="AB2177" i="24"/>
  <c r="Z2177" i="24"/>
  <c r="N2177" i="24"/>
  <c r="Y2177" i="24" s="1"/>
  <c r="AB2176" i="24"/>
  <c r="Z2176" i="24"/>
  <c r="Y2176" i="24"/>
  <c r="O2176" i="24"/>
  <c r="N2176" i="24"/>
  <c r="Q2176" i="24" s="1"/>
  <c r="V2176" i="24" s="1"/>
  <c r="AB2175" i="24"/>
  <c r="Z2175" i="24"/>
  <c r="Q2175" i="24"/>
  <c r="V2175" i="24" s="1"/>
  <c r="O2175" i="24"/>
  <c r="N2175" i="24"/>
  <c r="Y2175" i="24" s="1"/>
  <c r="AB2174" i="24"/>
  <c r="Z2174" i="24"/>
  <c r="O2174" i="24"/>
  <c r="N2174" i="24"/>
  <c r="Y2174" i="24" s="1"/>
  <c r="AB2173" i="24"/>
  <c r="Z2173" i="24"/>
  <c r="Y2173" i="24"/>
  <c r="Q2173" i="24"/>
  <c r="O2173" i="24"/>
  <c r="N2173" i="24"/>
  <c r="AB2172" i="24"/>
  <c r="Z2172" i="24"/>
  <c r="N2172" i="24"/>
  <c r="Y2172" i="24" s="1"/>
  <c r="AB2171" i="24"/>
  <c r="Z2171" i="24"/>
  <c r="Y2171" i="24"/>
  <c r="V2171" i="24"/>
  <c r="S2171" i="24"/>
  <c r="U2171" i="24" s="1"/>
  <c r="Q2171" i="24"/>
  <c r="O2171" i="24"/>
  <c r="N2171" i="24"/>
  <c r="AB2170" i="24"/>
  <c r="Z2170" i="24"/>
  <c r="O2170" i="24"/>
  <c r="N2170" i="24"/>
  <c r="AB2169" i="24"/>
  <c r="Z2169" i="24"/>
  <c r="N2169" i="24"/>
  <c r="Y2169" i="24" s="1"/>
  <c r="AB2168" i="24"/>
  <c r="Z2168" i="24"/>
  <c r="Y2168" i="24"/>
  <c r="O2168" i="24"/>
  <c r="N2168" i="24"/>
  <c r="Q2168" i="24" s="1"/>
  <c r="V2168" i="24" s="1"/>
  <c r="AB2167" i="24"/>
  <c r="Z2167" i="24"/>
  <c r="Q2167" i="24"/>
  <c r="V2167" i="24" s="1"/>
  <c r="O2167" i="24"/>
  <c r="N2167" i="24"/>
  <c r="Y2167" i="24" s="1"/>
  <c r="AB2166" i="24"/>
  <c r="Z2166" i="24"/>
  <c r="N2166" i="24"/>
  <c r="Y2166" i="24" s="1"/>
  <c r="K2166" i="24"/>
  <c r="AB2165" i="24"/>
  <c r="Z2165" i="24"/>
  <c r="Y2165" i="24"/>
  <c r="Q2165" i="24"/>
  <c r="V2165" i="24" s="1"/>
  <c r="N2165" i="24"/>
  <c r="O2165" i="24" s="1"/>
  <c r="K2165" i="24"/>
  <c r="AB2164" i="24"/>
  <c r="Z2164" i="24"/>
  <c r="K2164" i="24"/>
  <c r="N2164" i="24" s="1"/>
  <c r="AB2163" i="24"/>
  <c r="Z2163" i="24"/>
  <c r="Y2163" i="24"/>
  <c r="N2163" i="24"/>
  <c r="AB2162" i="24"/>
  <c r="Z2162" i="24"/>
  <c r="Y2162" i="24"/>
  <c r="Q2162" i="24"/>
  <c r="V2162" i="24" s="1"/>
  <c r="N2162" i="24"/>
  <c r="O2162" i="24" s="1"/>
  <c r="AB2161" i="24"/>
  <c r="Z2161" i="24"/>
  <c r="O2161" i="24"/>
  <c r="N2161" i="24"/>
  <c r="Y2161" i="24" s="1"/>
  <c r="K2161" i="24"/>
  <c r="AB2160" i="24"/>
  <c r="Z2160" i="24"/>
  <c r="N2160" i="24"/>
  <c r="Y2160" i="24" s="1"/>
  <c r="K2160" i="24"/>
  <c r="AB2159" i="24"/>
  <c r="Z2159" i="24"/>
  <c r="Y2159" i="24"/>
  <c r="Q2159" i="24"/>
  <c r="V2159" i="24" s="1"/>
  <c r="N2159" i="24"/>
  <c r="O2159" i="24" s="1"/>
  <c r="K2159" i="24"/>
  <c r="AB2158" i="24"/>
  <c r="Z2158" i="24"/>
  <c r="Q2158" i="24"/>
  <c r="V2158" i="24" s="1"/>
  <c r="O2158" i="24"/>
  <c r="N2158" i="24"/>
  <c r="Y2158" i="24" s="1"/>
  <c r="AB2157" i="24"/>
  <c r="Z2157" i="24"/>
  <c r="N2157" i="24"/>
  <c r="Y2157" i="24" s="1"/>
  <c r="AB2156" i="24"/>
  <c r="Z2156" i="24"/>
  <c r="Q2156" i="24"/>
  <c r="V2156" i="24" s="1"/>
  <c r="O2156" i="24"/>
  <c r="K2156" i="24"/>
  <c r="N2156" i="24" s="1"/>
  <c r="Y2156" i="24" s="1"/>
  <c r="AB2155" i="24"/>
  <c r="Z2155" i="24"/>
  <c r="O2155" i="24"/>
  <c r="N2155" i="24"/>
  <c r="Y2155" i="24" s="1"/>
  <c r="K2155" i="24"/>
  <c r="AB2154" i="24"/>
  <c r="Z2154" i="24"/>
  <c r="N2154" i="24"/>
  <c r="Y2154" i="24" s="1"/>
  <c r="K2154" i="24"/>
  <c r="AB2153" i="24"/>
  <c r="Z2153" i="24"/>
  <c r="Y2153" i="24"/>
  <c r="S2153" i="24"/>
  <c r="U2153" i="24" s="1"/>
  <c r="Q2153" i="24"/>
  <c r="V2153" i="24" s="1"/>
  <c r="N2153" i="24"/>
  <c r="O2153" i="24" s="1"/>
  <c r="AB2152" i="24"/>
  <c r="Z2152" i="24"/>
  <c r="O2152" i="24"/>
  <c r="N2152" i="24"/>
  <c r="Y2152" i="24" s="1"/>
  <c r="AB2151" i="24"/>
  <c r="Z2151" i="24"/>
  <c r="Y2151" i="24"/>
  <c r="Q2151" i="24"/>
  <c r="V2151" i="24" s="1"/>
  <c r="O2151" i="24"/>
  <c r="N2151" i="24"/>
  <c r="AB2150" i="24"/>
  <c r="Z2150" i="24"/>
  <c r="Q2150" i="24"/>
  <c r="V2150" i="24" s="1"/>
  <c r="O2150" i="24"/>
  <c r="N2150" i="24"/>
  <c r="AB2149" i="24"/>
  <c r="Z2149" i="24"/>
  <c r="N2149" i="24"/>
  <c r="Y2149" i="24" s="1"/>
  <c r="AB2148" i="24"/>
  <c r="Z2148" i="24"/>
  <c r="Y2148" i="24"/>
  <c r="N2148" i="24"/>
  <c r="AB2147" i="24"/>
  <c r="Z2147" i="24"/>
  <c r="N2147" i="24"/>
  <c r="AB2146" i="24"/>
  <c r="Z2146" i="24"/>
  <c r="Y2146" i="24"/>
  <c r="V2146" i="24"/>
  <c r="U2146" i="24"/>
  <c r="S2146" i="24"/>
  <c r="Q2146" i="24"/>
  <c r="O2146" i="24"/>
  <c r="N2146" i="24"/>
  <c r="AB2145" i="24"/>
  <c r="Z2145" i="24"/>
  <c r="Y2145" i="24"/>
  <c r="S2145" i="24"/>
  <c r="U2145" i="24" s="1"/>
  <c r="Q2145" i="24"/>
  <c r="V2145" i="24" s="1"/>
  <c r="N2145" i="24"/>
  <c r="O2145" i="24" s="1"/>
  <c r="AB2144" i="24"/>
  <c r="Z2144" i="24"/>
  <c r="O2144" i="24"/>
  <c r="N2144" i="24"/>
  <c r="Y2144" i="24" s="1"/>
  <c r="AB2143" i="24"/>
  <c r="Z2143" i="24"/>
  <c r="Y2143" i="24"/>
  <c r="Q2143" i="24"/>
  <c r="V2143" i="24" s="1"/>
  <c r="O2143" i="24"/>
  <c r="N2143" i="24"/>
  <c r="AB2142" i="24"/>
  <c r="Z2142" i="24"/>
  <c r="O2142" i="24"/>
  <c r="N2142" i="24"/>
  <c r="AB2141" i="24"/>
  <c r="Z2141" i="24"/>
  <c r="N2141" i="24"/>
  <c r="Y2141" i="24" s="1"/>
  <c r="AB2140" i="24"/>
  <c r="Z2140" i="24"/>
  <c r="Y2140" i="24"/>
  <c r="N2140" i="24"/>
  <c r="AB2139" i="24"/>
  <c r="Z2139" i="24"/>
  <c r="N2139" i="24"/>
  <c r="AB2138" i="24"/>
  <c r="Z2138" i="24"/>
  <c r="Y2138" i="24"/>
  <c r="V2138" i="24"/>
  <c r="Q2138" i="24"/>
  <c r="S2138" i="24" s="1"/>
  <c r="U2138" i="24" s="1"/>
  <c r="O2138" i="24"/>
  <c r="N2138" i="24"/>
  <c r="AB2137" i="24"/>
  <c r="Z2137" i="24"/>
  <c r="Y2137" i="24"/>
  <c r="Q2137" i="24"/>
  <c r="V2137" i="24" s="1"/>
  <c r="N2137" i="24"/>
  <c r="O2137" i="24" s="1"/>
  <c r="AB2136" i="24"/>
  <c r="Z2136" i="24"/>
  <c r="O2136" i="24"/>
  <c r="N2136" i="24"/>
  <c r="Y2136" i="24" s="1"/>
  <c r="AB2135" i="24"/>
  <c r="Z2135" i="24"/>
  <c r="Y2135" i="24"/>
  <c r="Q2135" i="24"/>
  <c r="V2135" i="24" s="1"/>
  <c r="O2135" i="24"/>
  <c r="N2135" i="24"/>
  <c r="AB2134" i="24"/>
  <c r="Z2134" i="24"/>
  <c r="Q2134" i="24"/>
  <c r="V2134" i="24" s="1"/>
  <c r="N2134" i="24"/>
  <c r="AB2133" i="24"/>
  <c r="Z2133" i="24"/>
  <c r="N2133" i="24"/>
  <c r="Y2133" i="24" s="1"/>
  <c r="AB2132" i="24"/>
  <c r="Z2132" i="24"/>
  <c r="Y2132" i="24"/>
  <c r="V2132" i="24"/>
  <c r="U2132" i="24"/>
  <c r="Q2132" i="24"/>
  <c r="N2132" i="24"/>
  <c r="S2132" i="24" s="1"/>
  <c r="AB2131" i="24"/>
  <c r="Z2131" i="24"/>
  <c r="N2131" i="24"/>
  <c r="AB2130" i="24"/>
  <c r="Z2130" i="24"/>
  <c r="Y2130" i="24"/>
  <c r="V2130" i="24"/>
  <c r="Q2130" i="24"/>
  <c r="S2130" i="24" s="1"/>
  <c r="U2130" i="24" s="1"/>
  <c r="O2130" i="24"/>
  <c r="N2130" i="24"/>
  <c r="AB2129" i="24"/>
  <c r="Z2129" i="24"/>
  <c r="Y2129" i="24"/>
  <c r="Q2129" i="24"/>
  <c r="N2129" i="24"/>
  <c r="O2129" i="24" s="1"/>
  <c r="AB2128" i="24"/>
  <c r="Z2128" i="24"/>
  <c r="O2128" i="24"/>
  <c r="N2128" i="24"/>
  <c r="Y2128" i="24" s="1"/>
  <c r="AB2127" i="24"/>
  <c r="Z2127" i="24"/>
  <c r="Y2127" i="24"/>
  <c r="Q2127" i="24"/>
  <c r="V2127" i="24" s="1"/>
  <c r="N2127" i="24"/>
  <c r="O2127" i="24" s="1"/>
  <c r="AB2126" i="24"/>
  <c r="Z2126" i="24"/>
  <c r="N2126" i="24"/>
  <c r="AB2125" i="24"/>
  <c r="Z2125" i="24"/>
  <c r="N2125" i="24"/>
  <c r="Y2125" i="24" s="1"/>
  <c r="AB2124" i="24"/>
  <c r="Z2124" i="24"/>
  <c r="Y2124" i="24"/>
  <c r="V2124" i="24"/>
  <c r="Q2124" i="24"/>
  <c r="N2124" i="24"/>
  <c r="S2124" i="24" s="1"/>
  <c r="U2124" i="24" s="1"/>
  <c r="AB2123" i="24"/>
  <c r="Z2123" i="24"/>
  <c r="N2123" i="24"/>
  <c r="AB2122" i="24"/>
  <c r="Z2122" i="24"/>
  <c r="K2122" i="24"/>
  <c r="N2122" i="24" s="1"/>
  <c r="AB2121" i="24"/>
  <c r="Z2121" i="24"/>
  <c r="Y2121" i="24"/>
  <c r="O2121" i="24"/>
  <c r="N2121" i="24"/>
  <c r="Q2121" i="24" s="1"/>
  <c r="V2121" i="24" s="1"/>
  <c r="AB2120" i="24"/>
  <c r="Z2120" i="24"/>
  <c r="Q2120" i="24"/>
  <c r="O2120" i="24"/>
  <c r="N2120" i="24"/>
  <c r="Y2120" i="24" s="1"/>
  <c r="AB2119" i="24"/>
  <c r="Z2119" i="24"/>
  <c r="Y2119" i="24"/>
  <c r="V2119" i="24"/>
  <c r="S2119" i="24"/>
  <c r="U2119" i="24" s="1"/>
  <c r="Q2119" i="24"/>
  <c r="O2119" i="24"/>
  <c r="N2119" i="24"/>
  <c r="AB2118" i="24"/>
  <c r="Z2118" i="24"/>
  <c r="Y2118" i="24"/>
  <c r="Q2118" i="24"/>
  <c r="V2118" i="24" s="1"/>
  <c r="O2118" i="24"/>
  <c r="N2118" i="24"/>
  <c r="AB2117" i="24"/>
  <c r="Z2117" i="24"/>
  <c r="N2117" i="24"/>
  <c r="K2117" i="24"/>
  <c r="AB2116" i="24"/>
  <c r="Z2116" i="24"/>
  <c r="Y2116" i="24"/>
  <c r="Q2116" i="24"/>
  <c r="V2116" i="24" s="1"/>
  <c r="N2116" i="24"/>
  <c r="O2116" i="24" s="1"/>
  <c r="AB2115" i="24"/>
  <c r="Z2115" i="24"/>
  <c r="Q2115" i="24"/>
  <c r="V2115" i="24" s="1"/>
  <c r="O2115" i="24"/>
  <c r="N2115" i="24"/>
  <c r="K2115" i="24"/>
  <c r="AB2114" i="24"/>
  <c r="Z2114" i="24"/>
  <c r="N2114" i="24"/>
  <c r="K2114" i="24"/>
  <c r="AB2113" i="24"/>
  <c r="Z2113" i="24"/>
  <c r="Y2113" i="24"/>
  <c r="Q2113" i="24"/>
  <c r="V2113" i="24" s="1"/>
  <c r="N2113" i="24"/>
  <c r="O2113" i="24" s="1"/>
  <c r="K2113" i="24"/>
  <c r="AB2112" i="24"/>
  <c r="Z2112" i="24"/>
  <c r="Y2112" i="24"/>
  <c r="S2112" i="24"/>
  <c r="U2112" i="24" s="1"/>
  <c r="Q2112" i="24"/>
  <c r="V2112" i="24" s="1"/>
  <c r="O2112" i="24"/>
  <c r="N2112" i="24"/>
  <c r="AB2111" i="24"/>
  <c r="Z2111" i="24"/>
  <c r="N2111" i="24"/>
  <c r="AB2110" i="24"/>
  <c r="Z2110" i="24"/>
  <c r="Y2110" i="24"/>
  <c r="V2110" i="24"/>
  <c r="S2110" i="24"/>
  <c r="U2110" i="24" s="1"/>
  <c r="Q2110" i="24"/>
  <c r="O2110" i="24"/>
  <c r="N2110" i="24"/>
  <c r="AB2109" i="24"/>
  <c r="Z2109" i="24"/>
  <c r="O2109" i="24"/>
  <c r="N2109" i="24"/>
  <c r="AB2108" i="24"/>
  <c r="Z2108" i="24"/>
  <c r="N2108" i="24"/>
  <c r="Y2108" i="24" s="1"/>
  <c r="AB2107" i="24"/>
  <c r="Z2107" i="24"/>
  <c r="Y2107" i="24"/>
  <c r="O2107" i="24"/>
  <c r="N2107" i="24"/>
  <c r="Q2107" i="24" s="1"/>
  <c r="V2107" i="24" s="1"/>
  <c r="AB2106" i="24"/>
  <c r="Z2106" i="24"/>
  <c r="Q2106" i="24"/>
  <c r="O2106" i="24"/>
  <c r="N2106" i="24"/>
  <c r="Y2106" i="24" s="1"/>
  <c r="AB2105" i="24"/>
  <c r="Z2105" i="24"/>
  <c r="N2105" i="24"/>
  <c r="Y2105" i="24" s="1"/>
  <c r="AB2104" i="24"/>
  <c r="Z2104" i="24"/>
  <c r="Y2104" i="24"/>
  <c r="S2104" i="24"/>
  <c r="U2104" i="24" s="1"/>
  <c r="Q2104" i="24"/>
  <c r="V2104" i="24" s="1"/>
  <c r="O2104" i="24"/>
  <c r="N2104" i="24"/>
  <c r="AB2103" i="24"/>
  <c r="Z2103" i="24"/>
  <c r="N2103" i="24"/>
  <c r="AB2102" i="24"/>
  <c r="Z2102" i="24"/>
  <c r="Y2102" i="24"/>
  <c r="V2102" i="24"/>
  <c r="S2102" i="24"/>
  <c r="U2102" i="24" s="1"/>
  <c r="Q2102" i="24"/>
  <c r="O2102" i="24"/>
  <c r="N2102" i="24"/>
  <c r="AB2101" i="24"/>
  <c r="Z2101" i="24"/>
  <c r="N2101" i="24"/>
  <c r="AB2100" i="24"/>
  <c r="Z2100" i="24"/>
  <c r="N2100" i="24"/>
  <c r="Y2100" i="24" s="1"/>
  <c r="AB2099" i="24"/>
  <c r="Z2099" i="24"/>
  <c r="Y2099" i="24"/>
  <c r="V2099" i="24"/>
  <c r="S2099" i="24"/>
  <c r="U2099" i="24" s="1"/>
  <c r="O2099" i="24"/>
  <c r="N2099" i="24"/>
  <c r="Q2099" i="24" s="1"/>
  <c r="AB2098" i="24"/>
  <c r="Z2098" i="24"/>
  <c r="Q2098" i="24"/>
  <c r="O2098" i="24"/>
  <c r="N2098" i="24"/>
  <c r="Y2098" i="24" s="1"/>
  <c r="AB2097" i="24"/>
  <c r="Z2097" i="24"/>
  <c r="N2097" i="24"/>
  <c r="Y2097" i="24" s="1"/>
  <c r="AB2096" i="24"/>
  <c r="Z2096" i="24"/>
  <c r="Y2096" i="24"/>
  <c r="S2096" i="24"/>
  <c r="U2096" i="24" s="1"/>
  <c r="Q2096" i="24"/>
  <c r="V2096" i="24" s="1"/>
  <c r="O2096" i="24"/>
  <c r="N2096" i="24"/>
  <c r="AB2095" i="24"/>
  <c r="Z2095" i="24"/>
  <c r="N2095" i="24"/>
  <c r="AB2094" i="24"/>
  <c r="Z2094" i="24"/>
  <c r="Y2094" i="24"/>
  <c r="V2094" i="24"/>
  <c r="S2094" i="24"/>
  <c r="U2094" i="24" s="1"/>
  <c r="Q2094" i="24"/>
  <c r="O2094" i="24"/>
  <c r="N2094" i="24"/>
  <c r="AB2093" i="24"/>
  <c r="Z2093" i="24"/>
  <c r="N2093" i="24"/>
  <c r="AB2092" i="24"/>
  <c r="Z2092" i="24"/>
  <c r="N2092" i="24"/>
  <c r="Y2092" i="24" s="1"/>
  <c r="AB2091" i="24"/>
  <c r="Z2091" i="24"/>
  <c r="Y2091" i="24"/>
  <c r="V2091" i="24"/>
  <c r="O2091" i="24"/>
  <c r="N2091" i="24"/>
  <c r="Q2091" i="24" s="1"/>
  <c r="S2091" i="24" s="1"/>
  <c r="U2091" i="24" s="1"/>
  <c r="AB2090" i="24"/>
  <c r="Z2090" i="24"/>
  <c r="Q2090" i="24"/>
  <c r="O2090" i="24"/>
  <c r="N2090" i="24"/>
  <c r="Y2090" i="24" s="1"/>
  <c r="AB2089" i="24"/>
  <c r="Z2089" i="24"/>
  <c r="N2089" i="24"/>
  <c r="Y2089" i="24" s="1"/>
  <c r="AB2088" i="24"/>
  <c r="Z2088" i="24"/>
  <c r="Y2088" i="24"/>
  <c r="V2088" i="24"/>
  <c r="Q2088" i="24"/>
  <c r="S2088" i="24" s="1"/>
  <c r="U2088" i="24" s="1"/>
  <c r="O2088" i="24"/>
  <c r="N2088" i="24"/>
  <c r="AB2087" i="24"/>
  <c r="Z2087" i="24"/>
  <c r="N2087" i="24"/>
  <c r="AB2086" i="24"/>
  <c r="Z2086" i="24"/>
  <c r="Y2086" i="24"/>
  <c r="V2086" i="24"/>
  <c r="S2086" i="24"/>
  <c r="U2086" i="24" s="1"/>
  <c r="Q2086" i="24"/>
  <c r="O2086" i="24"/>
  <c r="N2086" i="24"/>
  <c r="AB2085" i="24"/>
  <c r="Z2085" i="24"/>
  <c r="N2085" i="24"/>
  <c r="AB2084" i="24"/>
  <c r="Z2084" i="24"/>
  <c r="N2084" i="24"/>
  <c r="Y2084" i="24" s="1"/>
  <c r="AB2083" i="24"/>
  <c r="Z2083" i="24"/>
  <c r="Y2083" i="24"/>
  <c r="O2083" i="24"/>
  <c r="N2083" i="24"/>
  <c r="Q2083" i="24" s="1"/>
  <c r="V2083" i="24" s="1"/>
  <c r="AB2082" i="24"/>
  <c r="Z2082" i="24"/>
  <c r="Q2082" i="24"/>
  <c r="V2082" i="24" s="1"/>
  <c r="O2082" i="24"/>
  <c r="N2082" i="24"/>
  <c r="Y2082" i="24" s="1"/>
  <c r="AB2081" i="24"/>
  <c r="Z2081" i="24"/>
  <c r="N2081" i="24"/>
  <c r="Y2081" i="24" s="1"/>
  <c r="AB2080" i="24"/>
  <c r="Z2080" i="24"/>
  <c r="Y2080" i="24"/>
  <c r="Q2080" i="24"/>
  <c r="V2080" i="24" s="1"/>
  <c r="O2080" i="24"/>
  <c r="N2080" i="24"/>
  <c r="AB2079" i="24"/>
  <c r="Z2079" i="24"/>
  <c r="N2079" i="24"/>
  <c r="AB2078" i="24"/>
  <c r="Z2078" i="24"/>
  <c r="Y2078" i="24"/>
  <c r="V2078" i="24"/>
  <c r="O2078" i="24"/>
  <c r="N2078" i="24"/>
  <c r="Q2078" i="24" s="1"/>
  <c r="S2078" i="24" s="1"/>
  <c r="U2078" i="24" s="1"/>
  <c r="AB2077" i="24"/>
  <c r="Z2077" i="24"/>
  <c r="N2077" i="24"/>
  <c r="AB2076" i="24"/>
  <c r="Z2076" i="24"/>
  <c r="N2076" i="24"/>
  <c r="Y2076" i="24" s="1"/>
  <c r="AB2075" i="24"/>
  <c r="Z2075" i="24"/>
  <c r="Y2075" i="24"/>
  <c r="O2075" i="24"/>
  <c r="N2075" i="24"/>
  <c r="Q2075" i="24" s="1"/>
  <c r="V2075" i="24" s="1"/>
  <c r="AB2074" i="24"/>
  <c r="Z2074" i="24"/>
  <c r="S2074" i="24"/>
  <c r="U2074" i="24" s="1"/>
  <c r="Q2074" i="24"/>
  <c r="V2074" i="24" s="1"/>
  <c r="O2074" i="24"/>
  <c r="N2074" i="24"/>
  <c r="Y2074" i="24" s="1"/>
  <c r="AB2073" i="24"/>
  <c r="Z2073" i="24"/>
  <c r="Y2073" i="24"/>
  <c r="V2073" i="24"/>
  <c r="S2073" i="24"/>
  <c r="U2073" i="24" s="1"/>
  <c r="Q2073" i="24"/>
  <c r="O2073" i="24"/>
  <c r="N2073" i="24"/>
  <c r="AB2072" i="24"/>
  <c r="Z2072" i="24"/>
  <c r="Y2072" i="24"/>
  <c r="Q2072" i="24"/>
  <c r="O2072" i="24"/>
  <c r="N2072" i="24"/>
  <c r="AB2071" i="24"/>
  <c r="Z2071" i="24"/>
  <c r="N2071" i="24"/>
  <c r="AB2070" i="24"/>
  <c r="Z2070" i="24"/>
  <c r="Y2070" i="24"/>
  <c r="V2070" i="24"/>
  <c r="S2070" i="24"/>
  <c r="U2070" i="24" s="1"/>
  <c r="Q2070" i="24"/>
  <c r="O2070" i="24"/>
  <c r="N2070" i="24"/>
  <c r="AB2069" i="24"/>
  <c r="Z2069" i="24"/>
  <c r="N2069" i="24"/>
  <c r="AB2068" i="24"/>
  <c r="Z2068" i="24"/>
  <c r="N2068" i="24"/>
  <c r="Y2068" i="24" s="1"/>
  <c r="AB2067" i="24"/>
  <c r="Z2067" i="24"/>
  <c r="Y2067" i="24"/>
  <c r="V2067" i="24"/>
  <c r="U2067" i="24"/>
  <c r="S2067" i="24"/>
  <c r="O2067" i="24"/>
  <c r="N2067" i="24"/>
  <c r="Q2067" i="24" s="1"/>
  <c r="AB2066" i="24"/>
  <c r="Z2066" i="24"/>
  <c r="Q2066" i="24"/>
  <c r="V2066" i="24" s="1"/>
  <c r="O2066" i="24"/>
  <c r="N2066" i="24"/>
  <c r="Y2066" i="24" s="1"/>
  <c r="AB2065" i="24"/>
  <c r="Z2065" i="24"/>
  <c r="O2065" i="24"/>
  <c r="N2065" i="24"/>
  <c r="Y2065" i="24" s="1"/>
  <c r="AB2064" i="24"/>
  <c r="Z2064" i="24"/>
  <c r="Y2064" i="24"/>
  <c r="V2064" i="24"/>
  <c r="Q2064" i="24"/>
  <c r="S2064" i="24" s="1"/>
  <c r="U2064" i="24" s="1"/>
  <c r="O2064" i="24"/>
  <c r="N2064" i="24"/>
  <c r="AB2063" i="24"/>
  <c r="Z2063" i="24"/>
  <c r="O2063" i="24"/>
  <c r="N2063" i="24"/>
  <c r="AB2062" i="24"/>
  <c r="Z2062" i="24"/>
  <c r="Y2062" i="24"/>
  <c r="V2062" i="24"/>
  <c r="S2062" i="24"/>
  <c r="U2062" i="24" s="1"/>
  <c r="Q2062" i="24"/>
  <c r="O2062" i="24"/>
  <c r="N2062" i="24"/>
  <c r="AB2061" i="24"/>
  <c r="Z2061" i="24"/>
  <c r="N2061" i="24"/>
  <c r="AB2060" i="24"/>
  <c r="Z2060" i="24"/>
  <c r="N2060" i="24"/>
  <c r="AB2059" i="24"/>
  <c r="Z2059" i="24"/>
  <c r="V2059" i="24"/>
  <c r="S2059" i="24"/>
  <c r="U2059" i="24" s="1"/>
  <c r="O2059" i="24"/>
  <c r="N2059" i="24"/>
  <c r="Q2059" i="24" s="1"/>
  <c r="AB2058" i="24"/>
  <c r="Z2058" i="24"/>
  <c r="Q2058" i="24"/>
  <c r="V2058" i="24" s="1"/>
  <c r="O2058" i="24"/>
  <c r="N2058" i="24"/>
  <c r="Y2058" i="24" s="1"/>
  <c r="AB2057" i="24"/>
  <c r="Z2057" i="24"/>
  <c r="Y2057" i="24"/>
  <c r="N2057" i="24"/>
  <c r="Q2057" i="24" s="1"/>
  <c r="V2057" i="24" s="1"/>
  <c r="AB2056" i="24"/>
  <c r="Z2056" i="24"/>
  <c r="Y2056" i="24"/>
  <c r="V2056" i="24"/>
  <c r="U2056" i="24"/>
  <c r="Q2056" i="24"/>
  <c r="S2056" i="24" s="1"/>
  <c r="N2056" i="24"/>
  <c r="O2056" i="24" s="1"/>
  <c r="AB2055" i="24"/>
  <c r="Z2055" i="24"/>
  <c r="N2055" i="24"/>
  <c r="Y2055" i="24" s="1"/>
  <c r="AB2054" i="24"/>
  <c r="Z2054" i="24"/>
  <c r="Y2054" i="24"/>
  <c r="V2054" i="24"/>
  <c r="S2054" i="24"/>
  <c r="U2054" i="24" s="1"/>
  <c r="Q2054" i="24"/>
  <c r="O2054" i="24"/>
  <c r="N2054" i="24"/>
  <c r="AB2053" i="24"/>
  <c r="Z2053" i="24"/>
  <c r="Q2053" i="24"/>
  <c r="V2053" i="24" s="1"/>
  <c r="N2053" i="24"/>
  <c r="AB2052" i="24"/>
  <c r="Z2052" i="24"/>
  <c r="Q2052" i="24"/>
  <c r="V2052" i="24" s="1"/>
  <c r="N2052" i="24"/>
  <c r="Y2052" i="24" s="1"/>
  <c r="AB2051" i="24"/>
  <c r="Z2051" i="24"/>
  <c r="Y2051" i="24"/>
  <c r="V2051" i="24"/>
  <c r="U2051" i="24"/>
  <c r="S2051" i="24"/>
  <c r="Q2051" i="24"/>
  <c r="O2051" i="24"/>
  <c r="N2051" i="24"/>
  <c r="AB2050" i="24"/>
  <c r="Z2050" i="24"/>
  <c r="N2050" i="24"/>
  <c r="AB2049" i="24"/>
  <c r="Z2049" i="24"/>
  <c r="N2049" i="24"/>
  <c r="Y2049" i="24" s="1"/>
  <c r="AB2048" i="24"/>
  <c r="Z2048" i="24"/>
  <c r="Y2048" i="24"/>
  <c r="Q2048" i="24"/>
  <c r="O2048" i="24"/>
  <c r="N2048" i="24"/>
  <c r="AB2047" i="24"/>
  <c r="Z2047" i="24"/>
  <c r="N2047" i="24"/>
  <c r="Y2047" i="24" s="1"/>
  <c r="AB2046" i="24"/>
  <c r="Z2046" i="24"/>
  <c r="Y2046" i="24"/>
  <c r="O2046" i="24"/>
  <c r="N2046" i="24"/>
  <c r="Q2046" i="24" s="1"/>
  <c r="S2046" i="24" s="1"/>
  <c r="U2046" i="24" s="1"/>
  <c r="AB2045" i="24"/>
  <c r="Z2045" i="24"/>
  <c r="Q2045" i="24"/>
  <c r="V2045" i="24" s="1"/>
  <c r="N2045" i="24"/>
  <c r="AB2044" i="24"/>
  <c r="Z2044" i="24"/>
  <c r="Q2044" i="24"/>
  <c r="V2044" i="24" s="1"/>
  <c r="N2044" i="24"/>
  <c r="Y2044" i="24" s="1"/>
  <c r="AB2043" i="24"/>
  <c r="Z2043" i="24"/>
  <c r="Y2043" i="24"/>
  <c r="V2043" i="24"/>
  <c r="S2043" i="24"/>
  <c r="U2043" i="24" s="1"/>
  <c r="Q2043" i="24"/>
  <c r="O2043" i="24"/>
  <c r="N2043" i="24"/>
  <c r="AB2042" i="24"/>
  <c r="Z2042" i="24"/>
  <c r="N2042" i="24"/>
  <c r="AB2041" i="24"/>
  <c r="Z2041" i="24"/>
  <c r="N2041" i="24"/>
  <c r="Y2041" i="24" s="1"/>
  <c r="AB2040" i="24"/>
  <c r="Z2040" i="24"/>
  <c r="Y2040" i="24"/>
  <c r="Q2040" i="24"/>
  <c r="O2040" i="24"/>
  <c r="N2040" i="24"/>
  <c r="AB2039" i="24"/>
  <c r="Z2039" i="24"/>
  <c r="N2039" i="24"/>
  <c r="Y2039" i="24" s="1"/>
  <c r="AB2038" i="24"/>
  <c r="Z2038" i="24"/>
  <c r="Y2038" i="24"/>
  <c r="V2038" i="24"/>
  <c r="O2038" i="24"/>
  <c r="N2038" i="24"/>
  <c r="Q2038" i="24" s="1"/>
  <c r="S2038" i="24" s="1"/>
  <c r="U2038" i="24" s="1"/>
  <c r="AB2037" i="24"/>
  <c r="Z2037" i="24"/>
  <c r="Q2037" i="24"/>
  <c r="V2037" i="24" s="1"/>
  <c r="N2037" i="24"/>
  <c r="AB2036" i="24"/>
  <c r="Z2036" i="24"/>
  <c r="Q2036" i="24"/>
  <c r="V2036" i="24" s="1"/>
  <c r="N2036" i="24"/>
  <c r="Y2036" i="24" s="1"/>
  <c r="AB2035" i="24"/>
  <c r="Z2035" i="24"/>
  <c r="Y2035" i="24"/>
  <c r="V2035" i="24"/>
  <c r="U2035" i="24"/>
  <c r="S2035" i="24"/>
  <c r="Q2035" i="24"/>
  <c r="O2035" i="24"/>
  <c r="N2035" i="24"/>
  <c r="AB2034" i="24"/>
  <c r="Z2034" i="24"/>
  <c r="N2034" i="24"/>
  <c r="AB2033" i="24"/>
  <c r="Z2033" i="24"/>
  <c r="N2033" i="24"/>
  <c r="Y2033" i="24" s="1"/>
  <c r="AB2032" i="24"/>
  <c r="Z2032" i="24"/>
  <c r="Y2032" i="24"/>
  <c r="Q2032" i="24"/>
  <c r="O2032" i="24"/>
  <c r="N2032" i="24"/>
  <c r="AB2031" i="24"/>
  <c r="Z2031" i="24"/>
  <c r="N2031" i="24"/>
  <c r="Y2031" i="24" s="1"/>
  <c r="AB2030" i="24"/>
  <c r="Z2030" i="24"/>
  <c r="Y2030" i="24"/>
  <c r="N2030" i="24"/>
  <c r="Q2030" i="24" s="1"/>
  <c r="S2030" i="24" s="1"/>
  <c r="U2030" i="24" s="1"/>
  <c r="AB2029" i="24"/>
  <c r="Z2029" i="24"/>
  <c r="N2029" i="24"/>
  <c r="AB2028" i="24"/>
  <c r="Z2028" i="24"/>
  <c r="Q2028" i="24"/>
  <c r="V2028" i="24" s="1"/>
  <c r="N2028" i="24"/>
  <c r="Y2028" i="24" s="1"/>
  <c r="AB2027" i="24"/>
  <c r="Z2027" i="24"/>
  <c r="Y2027" i="24"/>
  <c r="V2027" i="24"/>
  <c r="U2027" i="24"/>
  <c r="S2027" i="24"/>
  <c r="Q2027" i="24"/>
  <c r="O2027" i="24"/>
  <c r="N2027" i="24"/>
  <c r="AB2026" i="24"/>
  <c r="Z2026" i="24"/>
  <c r="N2026" i="24"/>
  <c r="AB2025" i="24"/>
  <c r="Z2025" i="24"/>
  <c r="N2025" i="24"/>
  <c r="Y2025" i="24" s="1"/>
  <c r="AB2024" i="24"/>
  <c r="Z2024" i="24"/>
  <c r="Y2024" i="24"/>
  <c r="Q2024" i="24"/>
  <c r="O2024" i="24"/>
  <c r="N2024" i="24"/>
  <c r="AB2023" i="24"/>
  <c r="Z2023" i="24"/>
  <c r="N2023" i="24"/>
  <c r="Y2023" i="24" s="1"/>
  <c r="AB2022" i="24"/>
  <c r="Z2022" i="24"/>
  <c r="Y2022" i="24"/>
  <c r="V2022" i="24"/>
  <c r="S2022" i="24"/>
  <c r="U2022" i="24" s="1"/>
  <c r="Q2022" i="24"/>
  <c r="O2022" i="24"/>
  <c r="N2022" i="24"/>
  <c r="AB2021" i="24"/>
  <c r="Z2021" i="24"/>
  <c r="Q2021" i="24"/>
  <c r="V2021" i="24" s="1"/>
  <c r="N2021" i="24"/>
  <c r="AB2020" i="24"/>
  <c r="Z2020" i="24"/>
  <c r="Q2020" i="24"/>
  <c r="V2020" i="24" s="1"/>
  <c r="N2020" i="24"/>
  <c r="Y2020" i="24" s="1"/>
  <c r="AB2019" i="24"/>
  <c r="Z2019" i="24"/>
  <c r="Y2019" i="24"/>
  <c r="V2019" i="24"/>
  <c r="S2019" i="24"/>
  <c r="U2019" i="24" s="1"/>
  <c r="Q2019" i="24"/>
  <c r="O2019" i="24"/>
  <c r="N2019" i="24"/>
  <c r="AB2018" i="24"/>
  <c r="Z2018" i="24"/>
  <c r="N2018" i="24"/>
  <c r="AB2017" i="24"/>
  <c r="Z2017" i="24"/>
  <c r="N2017" i="24"/>
  <c r="Y2017" i="24" s="1"/>
  <c r="AB2016" i="24"/>
  <c r="Z2016" i="24"/>
  <c r="Y2016" i="24"/>
  <c r="Q2016" i="24"/>
  <c r="O2016" i="24"/>
  <c r="N2016" i="24"/>
  <c r="AB2015" i="24"/>
  <c r="Z2015" i="24"/>
  <c r="N2015" i="24"/>
  <c r="Y2015" i="24" s="1"/>
  <c r="AB2014" i="24"/>
  <c r="Z2014" i="24"/>
  <c r="Y2014" i="24"/>
  <c r="N2014" i="24"/>
  <c r="Q2014" i="24" s="1"/>
  <c r="S2014" i="24" s="1"/>
  <c r="U2014" i="24" s="1"/>
  <c r="AB2013" i="24"/>
  <c r="Z2013" i="24"/>
  <c r="Q2013" i="24"/>
  <c r="V2013" i="24" s="1"/>
  <c r="N2013" i="24"/>
  <c r="AB2012" i="24"/>
  <c r="Z2012" i="24"/>
  <c r="Q2012" i="24"/>
  <c r="V2012" i="24" s="1"/>
  <c r="N2012" i="24"/>
  <c r="Y2012" i="24" s="1"/>
  <c r="AB2011" i="24"/>
  <c r="Z2011" i="24"/>
  <c r="Y2011" i="24"/>
  <c r="V2011" i="24"/>
  <c r="S2011" i="24"/>
  <c r="U2011" i="24" s="1"/>
  <c r="Q2011" i="24"/>
  <c r="O2011" i="24"/>
  <c r="N2011" i="24"/>
  <c r="AB2010" i="24"/>
  <c r="Z2010" i="24"/>
  <c r="N2010" i="24"/>
  <c r="AB2009" i="24"/>
  <c r="Z2009" i="24"/>
  <c r="N2009" i="24"/>
  <c r="Y2009" i="24" s="1"/>
  <c r="AB2008" i="24"/>
  <c r="Z2008" i="24"/>
  <c r="Y2008" i="24"/>
  <c r="Q2008" i="24"/>
  <c r="O2008" i="24"/>
  <c r="N2008" i="24"/>
  <c r="AB2007" i="24"/>
  <c r="Z2007" i="24"/>
  <c r="N2007" i="24"/>
  <c r="Y2007" i="24" s="1"/>
  <c r="AB2006" i="24"/>
  <c r="Z2006" i="24"/>
  <c r="Y2006" i="24"/>
  <c r="V2006" i="24"/>
  <c r="N2006" i="24"/>
  <c r="Q2006" i="24" s="1"/>
  <c r="S2006" i="24" s="1"/>
  <c r="U2006" i="24" s="1"/>
  <c r="AB2005" i="24"/>
  <c r="Z2005" i="24"/>
  <c r="Q2005" i="24"/>
  <c r="V2005" i="24" s="1"/>
  <c r="N2005" i="24"/>
  <c r="AB2004" i="24"/>
  <c r="Z2004" i="24"/>
  <c r="Q2004" i="24"/>
  <c r="V2004" i="24" s="1"/>
  <c r="N2004" i="24"/>
  <c r="Y2004" i="24" s="1"/>
  <c r="AB2003" i="24"/>
  <c r="Z2003" i="24"/>
  <c r="Y2003" i="24"/>
  <c r="V2003" i="24"/>
  <c r="S2003" i="24"/>
  <c r="U2003" i="24" s="1"/>
  <c r="Q2003" i="24"/>
  <c r="O2003" i="24"/>
  <c r="N2003" i="24"/>
  <c r="AB2002" i="24"/>
  <c r="Z2002" i="24"/>
  <c r="N2002" i="24"/>
  <c r="AB2001" i="24"/>
  <c r="Z2001" i="24"/>
  <c r="N2001" i="24"/>
  <c r="Y2001" i="24" s="1"/>
  <c r="AB2000" i="24"/>
  <c r="Z2000" i="24"/>
  <c r="Y2000" i="24"/>
  <c r="Q2000" i="24"/>
  <c r="O2000" i="24"/>
  <c r="N2000" i="24"/>
  <c r="AB1999" i="24"/>
  <c r="Z1999" i="24"/>
  <c r="N1999" i="24"/>
  <c r="Y1999" i="24" s="1"/>
  <c r="AB1998" i="24"/>
  <c r="Z1998" i="24"/>
  <c r="Y1998" i="24"/>
  <c r="V1998" i="24"/>
  <c r="N1998" i="24"/>
  <c r="Q1998" i="24" s="1"/>
  <c r="S1998" i="24" s="1"/>
  <c r="U1998" i="24" s="1"/>
  <c r="AB1997" i="24"/>
  <c r="Z1997" i="24"/>
  <c r="Q1997" i="24"/>
  <c r="V1997" i="24" s="1"/>
  <c r="N1997" i="24"/>
  <c r="AB1996" i="24"/>
  <c r="Z1996" i="24"/>
  <c r="Q1996" i="24"/>
  <c r="V1996" i="24" s="1"/>
  <c r="N1996" i="24"/>
  <c r="Y1996" i="24" s="1"/>
  <c r="AB1995" i="24"/>
  <c r="Z1995" i="24"/>
  <c r="Y1995" i="24"/>
  <c r="V1995" i="24"/>
  <c r="U1995" i="24"/>
  <c r="S1995" i="24"/>
  <c r="Q1995" i="24"/>
  <c r="O1995" i="24"/>
  <c r="N1995" i="24"/>
  <c r="AB1994" i="24"/>
  <c r="Z1994" i="24"/>
  <c r="N1994" i="24"/>
  <c r="AB1993" i="24"/>
  <c r="Z1993" i="24"/>
  <c r="N1993" i="24"/>
  <c r="Y1993" i="24" s="1"/>
  <c r="AB1992" i="24"/>
  <c r="Z1992" i="24"/>
  <c r="Y1992" i="24"/>
  <c r="Q1992" i="24"/>
  <c r="O1992" i="24"/>
  <c r="N1992" i="24"/>
  <c r="AB1991" i="24"/>
  <c r="Z1991" i="24"/>
  <c r="N1991" i="24"/>
  <c r="Y1991" i="24" s="1"/>
  <c r="AB1990" i="24"/>
  <c r="Z1990" i="24"/>
  <c r="Y1990" i="24"/>
  <c r="N1990" i="24"/>
  <c r="Q1990" i="24" s="1"/>
  <c r="S1990" i="24" s="1"/>
  <c r="U1990" i="24" s="1"/>
  <c r="AB1989" i="24"/>
  <c r="Z1989" i="24"/>
  <c r="N1989" i="24"/>
  <c r="AB1988" i="24"/>
  <c r="Z1988" i="24"/>
  <c r="Q1988" i="24"/>
  <c r="V1988" i="24" s="1"/>
  <c r="N1988" i="24"/>
  <c r="Y1988" i="24" s="1"/>
  <c r="AB1987" i="24"/>
  <c r="Z1987" i="24"/>
  <c r="Y1987" i="24"/>
  <c r="V1987" i="24"/>
  <c r="U1987" i="24"/>
  <c r="S1987" i="24"/>
  <c r="Q1987" i="24"/>
  <c r="O1987" i="24"/>
  <c r="N1987" i="24"/>
  <c r="AB1986" i="24"/>
  <c r="Z1986" i="24"/>
  <c r="N1986" i="24"/>
  <c r="AB1985" i="24"/>
  <c r="Z1985" i="24"/>
  <c r="N1985" i="24"/>
  <c r="Y1985" i="24" s="1"/>
  <c r="AB1984" i="24"/>
  <c r="Z1984" i="24"/>
  <c r="Y1984" i="24"/>
  <c r="Q1984" i="24"/>
  <c r="O1984" i="24"/>
  <c r="N1984" i="24"/>
  <c r="AB1983" i="24"/>
  <c r="Z1983" i="24"/>
  <c r="N1983" i="24"/>
  <c r="Y1983" i="24" s="1"/>
  <c r="AB1982" i="24"/>
  <c r="Z1982" i="24"/>
  <c r="Y1982" i="24"/>
  <c r="V1982" i="24"/>
  <c r="N1982" i="24"/>
  <c r="Q1982" i="24" s="1"/>
  <c r="S1982" i="24" s="1"/>
  <c r="U1982" i="24" s="1"/>
  <c r="AB1981" i="24"/>
  <c r="Z1981" i="24"/>
  <c r="N1981" i="24"/>
  <c r="AB1980" i="24"/>
  <c r="Z1980" i="24"/>
  <c r="Q1980" i="24"/>
  <c r="V1980" i="24" s="1"/>
  <c r="N1980" i="24"/>
  <c r="Y1980" i="24" s="1"/>
  <c r="AB1979" i="24"/>
  <c r="Z1979" i="24"/>
  <c r="Y1979" i="24"/>
  <c r="V1979" i="24"/>
  <c r="U1979" i="24"/>
  <c r="S1979" i="24"/>
  <c r="Q1979" i="24"/>
  <c r="O1979" i="24"/>
  <c r="N1979" i="24"/>
  <c r="AB1978" i="24"/>
  <c r="Z1978" i="24"/>
  <c r="N1978" i="24"/>
  <c r="AB1977" i="24"/>
  <c r="Z1977" i="24"/>
  <c r="N1977" i="24"/>
  <c r="Y1977" i="24" s="1"/>
  <c r="AB1976" i="24"/>
  <c r="Z1976" i="24"/>
  <c r="Y1976" i="24"/>
  <c r="Q1976" i="24"/>
  <c r="O1976" i="24"/>
  <c r="N1976" i="24"/>
  <c r="AB1975" i="24"/>
  <c r="Z1975" i="24"/>
  <c r="N1975" i="24"/>
  <c r="Y1975" i="24" s="1"/>
  <c r="AB1974" i="24"/>
  <c r="Z1974" i="24"/>
  <c r="Y1974" i="24"/>
  <c r="N1974" i="24"/>
  <c r="Q1974" i="24" s="1"/>
  <c r="S1974" i="24" s="1"/>
  <c r="U1974" i="24" s="1"/>
  <c r="AB1973" i="24"/>
  <c r="Z1973" i="24"/>
  <c r="Q1973" i="24"/>
  <c r="V1973" i="24" s="1"/>
  <c r="N1973" i="24"/>
  <c r="AB1972" i="24"/>
  <c r="Z1972" i="24"/>
  <c r="Q1972" i="24"/>
  <c r="V1972" i="24" s="1"/>
  <c r="N1972" i="24"/>
  <c r="Y1972" i="24" s="1"/>
  <c r="AB1971" i="24"/>
  <c r="Z1971" i="24"/>
  <c r="Y1971" i="24"/>
  <c r="V1971" i="24"/>
  <c r="U1971" i="24"/>
  <c r="S1971" i="24"/>
  <c r="Q1971" i="24"/>
  <c r="O1971" i="24"/>
  <c r="N1971" i="24"/>
  <c r="AB1970" i="24"/>
  <c r="Z1970" i="24"/>
  <c r="N1970" i="24"/>
  <c r="AB1969" i="24"/>
  <c r="Z1969" i="24"/>
  <c r="N1969" i="24"/>
  <c r="Y1969" i="24" s="1"/>
  <c r="AB1968" i="24"/>
  <c r="Z1968" i="24"/>
  <c r="Y1968" i="24"/>
  <c r="Q1968" i="24"/>
  <c r="O1968" i="24"/>
  <c r="N1968" i="24"/>
  <c r="AB1967" i="24"/>
  <c r="Z1967" i="24"/>
  <c r="N1967" i="24"/>
  <c r="Y1967" i="24" s="1"/>
  <c r="AB1966" i="24"/>
  <c r="Z1966" i="24"/>
  <c r="Y1966" i="24"/>
  <c r="N1966" i="24"/>
  <c r="Q1966" i="24" s="1"/>
  <c r="AB1965" i="24"/>
  <c r="Z1965" i="24"/>
  <c r="N1965" i="24"/>
  <c r="AB1964" i="24"/>
  <c r="Z1964" i="24"/>
  <c r="Q1964" i="24"/>
  <c r="V1964" i="24" s="1"/>
  <c r="N1964" i="24"/>
  <c r="Y1964" i="24" s="1"/>
  <c r="AB1963" i="24"/>
  <c r="Z1963" i="24"/>
  <c r="Y1963" i="24"/>
  <c r="V1963" i="24"/>
  <c r="S1963" i="24"/>
  <c r="U1963" i="24" s="1"/>
  <c r="Q1963" i="24"/>
  <c r="O1963" i="24"/>
  <c r="N1963" i="24"/>
  <c r="AB1962" i="24"/>
  <c r="Z1962" i="24"/>
  <c r="N1962" i="24"/>
  <c r="AB1961" i="24"/>
  <c r="Z1961" i="24"/>
  <c r="N1961" i="24"/>
  <c r="Y1961" i="24" s="1"/>
  <c r="AB1960" i="24"/>
  <c r="Z1960" i="24"/>
  <c r="Y1960" i="24"/>
  <c r="Q1960" i="24"/>
  <c r="O1960" i="24"/>
  <c r="N1960" i="24"/>
  <c r="AB1959" i="24"/>
  <c r="Z1959" i="24"/>
  <c r="N1959" i="24"/>
  <c r="Y1959" i="24" s="1"/>
  <c r="AB1958" i="24"/>
  <c r="Z1958" i="24"/>
  <c r="Y1958" i="24"/>
  <c r="N1958" i="24"/>
  <c r="Q1958" i="24" s="1"/>
  <c r="S1958" i="24" s="1"/>
  <c r="U1958" i="24" s="1"/>
  <c r="AB1957" i="24"/>
  <c r="Z1957" i="24"/>
  <c r="N1957" i="24"/>
  <c r="AB1956" i="24"/>
  <c r="Z1956" i="24"/>
  <c r="Q1956" i="24"/>
  <c r="V1956" i="24" s="1"/>
  <c r="N1956" i="24"/>
  <c r="Y1956" i="24" s="1"/>
  <c r="AB1955" i="24"/>
  <c r="Z1955" i="24"/>
  <c r="Y1955" i="24"/>
  <c r="V1955" i="24"/>
  <c r="S1955" i="24"/>
  <c r="U1955" i="24" s="1"/>
  <c r="Q1955" i="24"/>
  <c r="O1955" i="24"/>
  <c r="N1955" i="24"/>
  <c r="AB1954" i="24"/>
  <c r="Z1954" i="24"/>
  <c r="N1954" i="24"/>
  <c r="AB1953" i="24"/>
  <c r="Z1953" i="24"/>
  <c r="N1953" i="24"/>
  <c r="Y1953" i="24" s="1"/>
  <c r="AB1952" i="24"/>
  <c r="Z1952" i="24"/>
  <c r="Y1952" i="24"/>
  <c r="Q1952" i="24"/>
  <c r="O1952" i="24"/>
  <c r="N1952" i="24"/>
  <c r="AB1951" i="24"/>
  <c r="Z1951" i="24"/>
  <c r="N1951" i="24"/>
  <c r="Y1951" i="24" s="1"/>
  <c r="AB1950" i="24"/>
  <c r="Z1950" i="24"/>
  <c r="Y1950" i="24"/>
  <c r="N1950" i="24"/>
  <c r="Q1950" i="24" s="1"/>
  <c r="S1950" i="24" s="1"/>
  <c r="U1950" i="24" s="1"/>
  <c r="AB1949" i="24"/>
  <c r="Z1949" i="24"/>
  <c r="Q1949" i="24"/>
  <c r="V1949" i="24" s="1"/>
  <c r="N1949" i="24"/>
  <c r="AB1948" i="24"/>
  <c r="Z1948" i="24"/>
  <c r="Q1948" i="24"/>
  <c r="V1948" i="24" s="1"/>
  <c r="N1948" i="24"/>
  <c r="Y1948" i="24" s="1"/>
  <c r="AB1947" i="24"/>
  <c r="Z1947" i="24"/>
  <c r="Y1947" i="24"/>
  <c r="V1947" i="24"/>
  <c r="U1947" i="24"/>
  <c r="S1947" i="24"/>
  <c r="Q1947" i="24"/>
  <c r="O1947" i="24"/>
  <c r="N1947" i="24"/>
  <c r="AB1946" i="24"/>
  <c r="Z1946" i="24"/>
  <c r="N1946" i="24"/>
  <c r="AB1945" i="24"/>
  <c r="Z1945" i="24"/>
  <c r="N1945" i="24"/>
  <c r="Y1945" i="24" s="1"/>
  <c r="AB1944" i="24"/>
  <c r="Z1944" i="24"/>
  <c r="Y1944" i="24"/>
  <c r="Q1944" i="24"/>
  <c r="O1944" i="24"/>
  <c r="N1944" i="24"/>
  <c r="AB1943" i="24"/>
  <c r="Z1943" i="24"/>
  <c r="N1943" i="24"/>
  <c r="Y1943" i="24" s="1"/>
  <c r="AB1942" i="24"/>
  <c r="Z1942" i="24"/>
  <c r="Y1942" i="24"/>
  <c r="N1942" i="24"/>
  <c r="Q1942" i="24" s="1"/>
  <c r="S1942" i="24" s="1"/>
  <c r="U1942" i="24" s="1"/>
  <c r="AB1941" i="24"/>
  <c r="Z1941" i="24"/>
  <c r="N1941" i="24"/>
  <c r="AB1940" i="24"/>
  <c r="Z1940" i="24"/>
  <c r="Q1940" i="24"/>
  <c r="V1940" i="24" s="1"/>
  <c r="N1940" i="24"/>
  <c r="Y1940" i="24" s="1"/>
  <c r="AB1939" i="24"/>
  <c r="Z1939" i="24"/>
  <c r="Y1939" i="24"/>
  <c r="V1939" i="24"/>
  <c r="U1939" i="24"/>
  <c r="S1939" i="24"/>
  <c r="Q1939" i="24"/>
  <c r="O1939" i="24"/>
  <c r="N1939" i="24"/>
  <c r="AB1938" i="24"/>
  <c r="Z1938" i="24"/>
  <c r="N1938" i="24"/>
  <c r="AB1937" i="24"/>
  <c r="Z1937" i="24"/>
  <c r="N1937" i="24"/>
  <c r="Y1937" i="24" s="1"/>
  <c r="AB1936" i="24"/>
  <c r="Z1936" i="24"/>
  <c r="Y1936" i="24"/>
  <c r="Q1936" i="24"/>
  <c r="O1936" i="24"/>
  <c r="N1936" i="24"/>
  <c r="AB1935" i="24"/>
  <c r="Z1935" i="24"/>
  <c r="N1935" i="24"/>
  <c r="AB1934" i="24"/>
  <c r="Z1934" i="24"/>
  <c r="Y1934" i="24"/>
  <c r="N1934" i="24"/>
  <c r="Q1934" i="24" s="1"/>
  <c r="S1934" i="24" s="1"/>
  <c r="U1934" i="24" s="1"/>
  <c r="AB1933" i="24"/>
  <c r="Z1933" i="24"/>
  <c r="N1933" i="24"/>
  <c r="AB1932" i="24"/>
  <c r="Z1932" i="24"/>
  <c r="Q1932" i="24"/>
  <c r="V1932" i="24" s="1"/>
  <c r="N1932" i="24"/>
  <c r="Y1932" i="24" s="1"/>
  <c r="AB1931" i="24"/>
  <c r="Z1931" i="24"/>
  <c r="Y1931" i="24"/>
  <c r="V1931" i="24"/>
  <c r="S1931" i="24"/>
  <c r="U1931" i="24" s="1"/>
  <c r="Q1931" i="24"/>
  <c r="O1931" i="24"/>
  <c r="N1931" i="24"/>
  <c r="AB1930" i="24"/>
  <c r="Z1930" i="24"/>
  <c r="Q1930" i="24"/>
  <c r="V1930" i="24" s="1"/>
  <c r="N1930" i="24"/>
  <c r="AB1929" i="24"/>
  <c r="Z1929" i="24"/>
  <c r="N1929" i="24"/>
  <c r="Y1929" i="24" s="1"/>
  <c r="AB1928" i="24"/>
  <c r="Z1928" i="24"/>
  <c r="Y1928" i="24"/>
  <c r="Q1928" i="24"/>
  <c r="O1928" i="24"/>
  <c r="N1928" i="24"/>
  <c r="AB1927" i="24"/>
  <c r="Z1927" i="24"/>
  <c r="N1927" i="24"/>
  <c r="AB1926" i="24"/>
  <c r="Z1926" i="24"/>
  <c r="Y1926" i="24"/>
  <c r="N1926" i="24"/>
  <c r="Q1926" i="24" s="1"/>
  <c r="S1926" i="24" s="1"/>
  <c r="U1926" i="24" s="1"/>
  <c r="AB1925" i="24"/>
  <c r="Z1925" i="24"/>
  <c r="Q1925" i="24"/>
  <c r="V1925" i="24" s="1"/>
  <c r="N1925" i="24"/>
  <c r="AB1924" i="24"/>
  <c r="Z1924" i="24"/>
  <c r="Q1924" i="24"/>
  <c r="V1924" i="24" s="1"/>
  <c r="N1924" i="24"/>
  <c r="Y1924" i="24" s="1"/>
  <c r="AB1923" i="24"/>
  <c r="Z1923" i="24"/>
  <c r="Y1923" i="24"/>
  <c r="V1923" i="24"/>
  <c r="S1923" i="24"/>
  <c r="U1923" i="24" s="1"/>
  <c r="Q1923" i="24"/>
  <c r="O1923" i="24"/>
  <c r="N1923" i="24"/>
  <c r="AB1922" i="24"/>
  <c r="Z1922" i="24"/>
  <c r="N1922" i="24"/>
  <c r="AB1921" i="24"/>
  <c r="Z1921" i="24"/>
  <c r="N1921" i="24"/>
  <c r="Y1921" i="24" s="1"/>
  <c r="AB1920" i="24"/>
  <c r="Z1920" i="24"/>
  <c r="Y1920" i="24"/>
  <c r="Q1920" i="24"/>
  <c r="O1920" i="24"/>
  <c r="N1920" i="24"/>
  <c r="AB1919" i="24"/>
  <c r="Z1919" i="24"/>
  <c r="N1919" i="24"/>
  <c r="AB1918" i="24"/>
  <c r="Z1918" i="24"/>
  <c r="Y1918" i="24"/>
  <c r="O1918" i="24"/>
  <c r="N1918" i="24"/>
  <c r="Q1918" i="24" s="1"/>
  <c r="S1918" i="24" s="1"/>
  <c r="U1918" i="24" s="1"/>
  <c r="AB1917" i="24"/>
  <c r="Z1917" i="24"/>
  <c r="Q1917" i="24"/>
  <c r="V1917" i="24" s="1"/>
  <c r="N1917" i="24"/>
  <c r="AB1916" i="24"/>
  <c r="Z1916" i="24"/>
  <c r="Q1916" i="24"/>
  <c r="V1916" i="24" s="1"/>
  <c r="N1916" i="24"/>
  <c r="Y1916" i="24" s="1"/>
  <c r="AB1915" i="24"/>
  <c r="Z1915" i="24"/>
  <c r="Y1915" i="24"/>
  <c r="V1915" i="24"/>
  <c r="S1915" i="24"/>
  <c r="U1915" i="24" s="1"/>
  <c r="Q1915" i="24"/>
  <c r="O1915" i="24"/>
  <c r="N1915" i="24"/>
  <c r="AB1914" i="24"/>
  <c r="Z1914" i="24"/>
  <c r="N1914" i="24"/>
  <c r="AB1913" i="24"/>
  <c r="Z1913" i="24"/>
  <c r="N1913" i="24"/>
  <c r="Y1913" i="24" s="1"/>
  <c r="AB1912" i="24"/>
  <c r="Z1912" i="24"/>
  <c r="Y1912" i="24"/>
  <c r="Q1912" i="24"/>
  <c r="O1912" i="24"/>
  <c r="N1912" i="24"/>
  <c r="AB1911" i="24"/>
  <c r="Z1911" i="24"/>
  <c r="N1911" i="24"/>
  <c r="AB1910" i="24"/>
  <c r="Z1910" i="24"/>
  <c r="Y1910" i="24"/>
  <c r="V1910" i="24"/>
  <c r="S1910" i="24"/>
  <c r="U1910" i="24" s="1"/>
  <c r="Q1910" i="24"/>
  <c r="N1910" i="24"/>
  <c r="O1910" i="24" s="1"/>
  <c r="AB1909" i="24"/>
  <c r="Z1909" i="24"/>
  <c r="Q1909" i="24"/>
  <c r="V1909" i="24" s="1"/>
  <c r="N1909" i="24"/>
  <c r="AB1908" i="24"/>
  <c r="Z1908" i="24"/>
  <c r="Q1908" i="24"/>
  <c r="V1908" i="24" s="1"/>
  <c r="N1908" i="24"/>
  <c r="Y1908" i="24" s="1"/>
  <c r="AB1907" i="24"/>
  <c r="Z1907" i="24"/>
  <c r="Y1907" i="24"/>
  <c r="V1907" i="24"/>
  <c r="S1907" i="24"/>
  <c r="U1907" i="24" s="1"/>
  <c r="Q1907" i="24"/>
  <c r="O1907" i="24"/>
  <c r="N1907" i="24"/>
  <c r="AB1906" i="24"/>
  <c r="Z1906" i="24"/>
  <c r="Q1906" i="24"/>
  <c r="V1906" i="24" s="1"/>
  <c r="N1906" i="24"/>
  <c r="AB1905" i="24"/>
  <c r="Z1905" i="24"/>
  <c r="N1905" i="24"/>
  <c r="Y1905" i="24" s="1"/>
  <c r="AB1904" i="24"/>
  <c r="Z1904" i="24"/>
  <c r="Y1904" i="24"/>
  <c r="Q1904" i="24"/>
  <c r="O1904" i="24"/>
  <c r="N1904" i="24"/>
  <c r="AB1903" i="24"/>
  <c r="Z1903" i="24"/>
  <c r="N1903" i="24"/>
  <c r="AB1902" i="24"/>
  <c r="Z1902" i="24"/>
  <c r="Y1902" i="24"/>
  <c r="V1902" i="24"/>
  <c r="S1902" i="24"/>
  <c r="U1902" i="24" s="1"/>
  <c r="Q1902" i="24"/>
  <c r="O1902" i="24"/>
  <c r="N1902" i="24"/>
  <c r="AB1901" i="24"/>
  <c r="Z1901" i="24"/>
  <c r="V1901" i="24"/>
  <c r="Q1901" i="24"/>
  <c r="N1901" i="24"/>
  <c r="AB1900" i="24"/>
  <c r="Z1900" i="24"/>
  <c r="Q1900" i="24"/>
  <c r="V1900" i="24" s="1"/>
  <c r="N1900" i="24"/>
  <c r="Y1900" i="24" s="1"/>
  <c r="AB1899" i="24"/>
  <c r="Z1899" i="24"/>
  <c r="Y1899" i="24"/>
  <c r="V1899" i="24"/>
  <c r="S1899" i="24"/>
  <c r="U1899" i="24" s="1"/>
  <c r="Q1899" i="24"/>
  <c r="O1899" i="24"/>
  <c r="N1899" i="24"/>
  <c r="AB1898" i="24"/>
  <c r="Z1898" i="24"/>
  <c r="Y1898" i="24"/>
  <c r="Q1898" i="24"/>
  <c r="V1898" i="24" s="1"/>
  <c r="N1898" i="24"/>
  <c r="O1898" i="24" s="1"/>
  <c r="AB1897" i="24"/>
  <c r="Z1897" i="24"/>
  <c r="N1897" i="24"/>
  <c r="AB1896" i="24"/>
  <c r="Z1896" i="24"/>
  <c r="Y1896" i="24"/>
  <c r="Q1896" i="24"/>
  <c r="O1896" i="24"/>
  <c r="N1896" i="24"/>
  <c r="AB1895" i="24"/>
  <c r="Z1895" i="24"/>
  <c r="N1895" i="24"/>
  <c r="AB1894" i="24"/>
  <c r="Z1894" i="24"/>
  <c r="Y1894" i="24"/>
  <c r="N1894" i="24"/>
  <c r="Q1894" i="24" s="1"/>
  <c r="V1894" i="24" s="1"/>
  <c r="AB1893" i="24"/>
  <c r="Z1893" i="24"/>
  <c r="N1893" i="24"/>
  <c r="AB1892" i="24"/>
  <c r="Z1892" i="24"/>
  <c r="Q1892" i="24"/>
  <c r="V1892" i="24" s="1"/>
  <c r="N1892" i="24"/>
  <c r="Y1892" i="24" s="1"/>
  <c r="AB1891" i="24"/>
  <c r="Z1891" i="24"/>
  <c r="Y1891" i="24"/>
  <c r="S1891" i="24"/>
  <c r="U1891" i="24" s="1"/>
  <c r="Q1891" i="24"/>
  <c r="V1891" i="24" s="1"/>
  <c r="O1891" i="24"/>
  <c r="N1891" i="24"/>
  <c r="AB1890" i="24"/>
  <c r="Z1890" i="24"/>
  <c r="Y1890" i="24"/>
  <c r="N1890" i="24"/>
  <c r="O1890" i="24" s="1"/>
  <c r="AB1889" i="24"/>
  <c r="Z1889" i="24"/>
  <c r="N1889" i="24"/>
  <c r="AB1888" i="24"/>
  <c r="Z1888" i="24"/>
  <c r="Y1888" i="24"/>
  <c r="Q1888" i="24"/>
  <c r="V1888" i="24" s="1"/>
  <c r="O1888" i="24"/>
  <c r="N1888" i="24"/>
  <c r="AB1887" i="24"/>
  <c r="Z1887" i="24"/>
  <c r="Q1887" i="24"/>
  <c r="V1887" i="24" s="1"/>
  <c r="O1887" i="24"/>
  <c r="N1887" i="24"/>
  <c r="AB1886" i="24"/>
  <c r="Z1886" i="24"/>
  <c r="Y1886" i="24"/>
  <c r="N1886" i="24"/>
  <c r="Q1886" i="24" s="1"/>
  <c r="V1886" i="24" s="1"/>
  <c r="AB1885" i="24"/>
  <c r="Z1885" i="24"/>
  <c r="Q1885" i="24"/>
  <c r="V1885" i="24" s="1"/>
  <c r="N1885" i="24"/>
  <c r="AB1884" i="24"/>
  <c r="Z1884" i="24"/>
  <c r="Q1884" i="24"/>
  <c r="V1884" i="24" s="1"/>
  <c r="N1884" i="24"/>
  <c r="AB1883" i="24"/>
  <c r="Z1883" i="24"/>
  <c r="Y1883" i="24"/>
  <c r="O1883" i="24"/>
  <c r="N1883" i="24"/>
  <c r="Q1883" i="24" s="1"/>
  <c r="V1883" i="24" s="1"/>
  <c r="AB1882" i="24"/>
  <c r="Z1882" i="24"/>
  <c r="N1882" i="24"/>
  <c r="O1882" i="24" s="1"/>
  <c r="AB1881" i="24"/>
  <c r="Z1881" i="24"/>
  <c r="N1881" i="24"/>
  <c r="AB1880" i="24"/>
  <c r="Z1880" i="24"/>
  <c r="Y1880" i="24"/>
  <c r="Q1880" i="24"/>
  <c r="V1880" i="24" s="1"/>
  <c r="O1880" i="24"/>
  <c r="N1880" i="24"/>
  <c r="S1880" i="24" s="1"/>
  <c r="U1880" i="24" s="1"/>
  <c r="AB1879" i="24"/>
  <c r="Z1879" i="24"/>
  <c r="Q1879" i="24"/>
  <c r="V1879" i="24" s="1"/>
  <c r="N1879" i="24"/>
  <c r="AB1878" i="24"/>
  <c r="Z1878" i="24"/>
  <c r="Y1878" i="24"/>
  <c r="N1878" i="24"/>
  <c r="Q1878" i="24" s="1"/>
  <c r="S1878" i="24" s="1"/>
  <c r="U1878" i="24" s="1"/>
  <c r="AB1877" i="24"/>
  <c r="Z1877" i="24"/>
  <c r="O1877" i="24"/>
  <c r="N1877" i="24"/>
  <c r="AB1876" i="24"/>
  <c r="Z1876" i="24"/>
  <c r="Y1876" i="24"/>
  <c r="N1876" i="24"/>
  <c r="AB1875" i="24"/>
  <c r="Z1875" i="24"/>
  <c r="N1875" i="24"/>
  <c r="Y1875" i="24" s="1"/>
  <c r="AB1874" i="24"/>
  <c r="Z1874" i="24"/>
  <c r="Q1874" i="24"/>
  <c r="V1874" i="24" s="1"/>
  <c r="N1874" i="24"/>
  <c r="Y1874" i="24" s="1"/>
  <c r="AB1873" i="24"/>
  <c r="Z1873" i="24"/>
  <c r="Y1873" i="24"/>
  <c r="S1873" i="24"/>
  <c r="U1873" i="24" s="1"/>
  <c r="Q1873" i="24"/>
  <c r="V1873" i="24" s="1"/>
  <c r="O1873" i="24"/>
  <c r="N1873" i="24"/>
  <c r="AB1872" i="24"/>
  <c r="Z1872" i="24"/>
  <c r="Y1872" i="24"/>
  <c r="O1872" i="24"/>
  <c r="N1872" i="24"/>
  <c r="AB1871" i="24"/>
  <c r="Z1871" i="24"/>
  <c r="Y1871" i="24"/>
  <c r="N1871" i="24"/>
  <c r="AB1870" i="24"/>
  <c r="Z1870" i="24"/>
  <c r="N1870" i="24"/>
  <c r="AB1869" i="24"/>
  <c r="Z1869" i="24"/>
  <c r="Y1869" i="24"/>
  <c r="V1869" i="24"/>
  <c r="Q1869" i="24"/>
  <c r="S1869" i="24" s="1"/>
  <c r="U1869" i="24" s="1"/>
  <c r="O1869" i="24"/>
  <c r="N1869" i="24"/>
  <c r="AB1868" i="24"/>
  <c r="Z1868" i="24"/>
  <c r="Y1868" i="24"/>
  <c r="N1868" i="24"/>
  <c r="Q1868" i="24" s="1"/>
  <c r="V1868" i="24" s="1"/>
  <c r="AB1867" i="24"/>
  <c r="Z1867" i="24"/>
  <c r="N1867" i="24"/>
  <c r="Y1867" i="24" s="1"/>
  <c r="AB1866" i="24"/>
  <c r="Z1866" i="24"/>
  <c r="Q1866" i="24"/>
  <c r="V1866" i="24" s="1"/>
  <c r="N1866" i="24"/>
  <c r="Y1866" i="24" s="1"/>
  <c r="AB1865" i="24"/>
  <c r="Z1865" i="24"/>
  <c r="Y1865" i="24"/>
  <c r="S1865" i="24"/>
  <c r="U1865" i="24" s="1"/>
  <c r="Q1865" i="24"/>
  <c r="V1865" i="24" s="1"/>
  <c r="O1865" i="24"/>
  <c r="N1865" i="24"/>
  <c r="AB1864" i="24"/>
  <c r="Z1864" i="24"/>
  <c r="Y1864" i="24"/>
  <c r="O1864" i="24"/>
  <c r="N1864" i="24"/>
  <c r="AB1863" i="24"/>
  <c r="Z1863" i="24"/>
  <c r="Y1863" i="24"/>
  <c r="N1863" i="24"/>
  <c r="AB1862" i="24"/>
  <c r="Z1862" i="24"/>
  <c r="N1862" i="24"/>
  <c r="AB1861" i="24"/>
  <c r="Z1861" i="24"/>
  <c r="Y1861" i="24"/>
  <c r="V1861" i="24"/>
  <c r="Q1861" i="24"/>
  <c r="S1861" i="24" s="1"/>
  <c r="U1861" i="24" s="1"/>
  <c r="O1861" i="24"/>
  <c r="N1861" i="24"/>
  <c r="AB1860" i="24"/>
  <c r="Z1860" i="24"/>
  <c r="Y1860" i="24"/>
  <c r="V1860" i="24"/>
  <c r="N1860" i="24"/>
  <c r="Q1860" i="24" s="1"/>
  <c r="AB1859" i="24"/>
  <c r="Z1859" i="24"/>
  <c r="N1859" i="24"/>
  <c r="Y1859" i="24" s="1"/>
  <c r="AB1858" i="24"/>
  <c r="Z1858" i="24"/>
  <c r="Q1858" i="24"/>
  <c r="V1858" i="24" s="1"/>
  <c r="N1858" i="24"/>
  <c r="Y1858" i="24" s="1"/>
  <c r="AB1857" i="24"/>
  <c r="Z1857" i="24"/>
  <c r="Y1857" i="24"/>
  <c r="Q1857" i="24"/>
  <c r="V1857" i="24" s="1"/>
  <c r="O1857" i="24"/>
  <c r="N1857" i="24"/>
  <c r="AB1856" i="24"/>
  <c r="Z1856" i="24"/>
  <c r="Y1856" i="24"/>
  <c r="O1856" i="24"/>
  <c r="N1856" i="24"/>
  <c r="AB1855" i="24"/>
  <c r="Z1855" i="24"/>
  <c r="Y1855" i="24"/>
  <c r="N1855" i="24"/>
  <c r="AB1854" i="24"/>
  <c r="Z1854" i="24"/>
  <c r="O1854" i="24"/>
  <c r="N1854" i="24"/>
  <c r="AB1853" i="24"/>
  <c r="Z1853" i="24"/>
  <c r="Y1853" i="24"/>
  <c r="V1853" i="24"/>
  <c r="Q1853" i="24"/>
  <c r="O1853" i="24"/>
  <c r="N1853" i="24"/>
  <c r="S1853" i="24" s="1"/>
  <c r="U1853" i="24" s="1"/>
  <c r="AB1852" i="24"/>
  <c r="Z1852" i="24"/>
  <c r="Y1852" i="24"/>
  <c r="V1852" i="24"/>
  <c r="N1852" i="24"/>
  <c r="Q1852" i="24" s="1"/>
  <c r="AB1851" i="24"/>
  <c r="Z1851" i="24"/>
  <c r="N1851" i="24"/>
  <c r="Y1851" i="24" s="1"/>
  <c r="AB1850" i="24"/>
  <c r="Z1850" i="24"/>
  <c r="Q1850" i="24"/>
  <c r="V1850" i="24" s="1"/>
  <c r="N1850" i="24"/>
  <c r="Y1850" i="24" s="1"/>
  <c r="AB1849" i="24"/>
  <c r="Z1849" i="24"/>
  <c r="Y1849" i="24"/>
  <c r="S1849" i="24"/>
  <c r="U1849" i="24" s="1"/>
  <c r="Q1849" i="24"/>
  <c r="V1849" i="24" s="1"/>
  <c r="O1849" i="24"/>
  <c r="N1849" i="24"/>
  <c r="AB1848" i="24"/>
  <c r="Z1848" i="24"/>
  <c r="Y1848" i="24"/>
  <c r="Q1848" i="24"/>
  <c r="V1848" i="24" s="1"/>
  <c r="AB1847" i="24"/>
  <c r="Z1847" i="24"/>
  <c r="Y1847" i="24"/>
  <c r="V1847" i="24"/>
  <c r="U1847" i="24"/>
  <c r="S1847" i="24"/>
  <c r="Q1847" i="24"/>
  <c r="AB1846" i="24"/>
  <c r="Z1846" i="24"/>
  <c r="Y1846" i="24"/>
  <c r="Q1846" i="24"/>
  <c r="V1846" i="24" s="1"/>
  <c r="AB1845" i="24"/>
  <c r="Z1845" i="24"/>
  <c r="Y1845" i="24"/>
  <c r="V1845" i="24"/>
  <c r="U1845" i="24"/>
  <c r="S1845" i="24"/>
  <c r="Q1845" i="24"/>
  <c r="AB1844" i="24"/>
  <c r="Z1844" i="24"/>
  <c r="Y1844" i="24"/>
  <c r="Q1844" i="24"/>
  <c r="V1844" i="24" s="1"/>
  <c r="AB1843" i="24"/>
  <c r="Z1843" i="24"/>
  <c r="Y1843" i="24"/>
  <c r="V1843" i="24"/>
  <c r="U1843" i="24"/>
  <c r="S1843" i="24"/>
  <c r="Q1843" i="24"/>
  <c r="AB1842" i="24"/>
  <c r="Z1842" i="24"/>
  <c r="Y1842" i="24"/>
  <c r="Q1842" i="24"/>
  <c r="V1842" i="24" s="1"/>
  <c r="AB1841" i="24"/>
  <c r="Z1841" i="24"/>
  <c r="Y1841" i="24"/>
  <c r="V1841" i="24"/>
  <c r="U1841" i="24"/>
  <c r="S1841" i="24"/>
  <c r="Q1841" i="24"/>
  <c r="AB1840" i="24"/>
  <c r="Z1840" i="24"/>
  <c r="Y1840" i="24"/>
  <c r="Q1840" i="24"/>
  <c r="V1840" i="24" s="1"/>
  <c r="AB1839" i="24"/>
  <c r="Z1839" i="24"/>
  <c r="Y1839" i="24"/>
  <c r="V1839" i="24"/>
  <c r="U1839" i="24"/>
  <c r="S1839" i="24"/>
  <c r="Q1839" i="24"/>
  <c r="AB1838" i="24"/>
  <c r="Z1838" i="24"/>
  <c r="Y1838" i="24"/>
  <c r="Q1838" i="24"/>
  <c r="V1838" i="24" s="1"/>
  <c r="AB1837" i="24"/>
  <c r="Z1837" i="24"/>
  <c r="Y1837" i="24"/>
  <c r="V1837" i="24"/>
  <c r="U1837" i="24"/>
  <c r="S1837" i="24"/>
  <c r="Q1837" i="24"/>
  <c r="AB1836" i="24"/>
  <c r="Z1836" i="24"/>
  <c r="Y1836" i="24"/>
  <c r="Q1836" i="24"/>
  <c r="V1836" i="24" s="1"/>
  <c r="AB1835" i="24"/>
  <c r="Z1835" i="24"/>
  <c r="Y1835" i="24"/>
  <c r="V1835" i="24"/>
  <c r="U1835" i="24"/>
  <c r="S1835" i="24"/>
  <c r="Q1835" i="24"/>
  <c r="AB1834" i="24"/>
  <c r="Z1834" i="24"/>
  <c r="Y1834" i="24"/>
  <c r="Q1834" i="24"/>
  <c r="V1834" i="24" s="1"/>
  <c r="AB1833" i="24"/>
  <c r="Z1833" i="24"/>
  <c r="Y1833" i="24"/>
  <c r="V1833" i="24"/>
  <c r="U1833" i="24"/>
  <c r="S1833" i="24"/>
  <c r="Q1833" i="24"/>
  <c r="AB1832" i="24"/>
  <c r="Z1832" i="24"/>
  <c r="Y1832" i="24"/>
  <c r="Q1832" i="24"/>
  <c r="V1832" i="24" s="1"/>
  <c r="AB1831" i="24"/>
  <c r="Z1831" i="24"/>
  <c r="Y1831" i="24"/>
  <c r="V1831" i="24"/>
  <c r="U1831" i="24"/>
  <c r="S1831" i="24"/>
  <c r="Q1831" i="24"/>
  <c r="AB1830" i="24"/>
  <c r="Z1830" i="24"/>
  <c r="Y1830" i="24"/>
  <c r="Q1830" i="24"/>
  <c r="V1830" i="24" s="1"/>
  <c r="AB1829" i="24"/>
  <c r="Z1829" i="24"/>
  <c r="Y1829" i="24"/>
  <c r="V1829" i="24"/>
  <c r="U1829" i="24"/>
  <c r="S1829" i="24"/>
  <c r="Q1829" i="24"/>
  <c r="AB1828" i="24"/>
  <c r="Z1828" i="24"/>
  <c r="Y1828" i="24"/>
  <c r="Q1828" i="24"/>
  <c r="V1828" i="24" s="1"/>
  <c r="AB1827" i="24"/>
  <c r="Z1827" i="24"/>
  <c r="Y1827" i="24"/>
  <c r="V1827" i="24"/>
  <c r="U1827" i="24"/>
  <c r="S1827" i="24"/>
  <c r="Q1827" i="24"/>
  <c r="AB1826" i="24"/>
  <c r="Z1826" i="24"/>
  <c r="Y1826" i="24"/>
  <c r="Q1826" i="24"/>
  <c r="V1826" i="24" s="1"/>
  <c r="AB1825" i="24"/>
  <c r="Z1825" i="24"/>
  <c r="Y1825" i="24"/>
  <c r="V1825" i="24"/>
  <c r="U1825" i="24"/>
  <c r="S1825" i="24"/>
  <c r="Q1825" i="24"/>
  <c r="AB1824" i="24"/>
  <c r="Z1824" i="24"/>
  <c r="Y1824" i="24"/>
  <c r="Q1824" i="24"/>
  <c r="V1824" i="24" s="1"/>
  <c r="AB1823" i="24"/>
  <c r="Z1823" i="24"/>
  <c r="Y1823" i="24"/>
  <c r="V1823" i="24"/>
  <c r="U1823" i="24"/>
  <c r="S1823" i="24"/>
  <c r="Q1823" i="24"/>
  <c r="AB1822" i="24"/>
  <c r="Z1822" i="24"/>
  <c r="Y1822" i="24"/>
  <c r="Q1822" i="24"/>
  <c r="V1822" i="24" s="1"/>
  <c r="AB1821" i="24"/>
  <c r="Z1821" i="24"/>
  <c r="Y1821" i="24"/>
  <c r="V1821" i="24"/>
  <c r="U1821" i="24"/>
  <c r="S1821" i="24"/>
  <c r="Q1821" i="24"/>
  <c r="AB1820" i="24"/>
  <c r="Z1820" i="24"/>
  <c r="Y1820" i="24"/>
  <c r="Q1820" i="24"/>
  <c r="V1820" i="24" s="1"/>
  <c r="AB1819" i="24"/>
  <c r="Z1819" i="24"/>
  <c r="Y1819" i="24"/>
  <c r="V1819" i="24"/>
  <c r="U1819" i="24"/>
  <c r="S1819" i="24"/>
  <c r="Q1819" i="24"/>
  <c r="AB1818" i="24"/>
  <c r="Z1818" i="24"/>
  <c r="Y1818" i="24"/>
  <c r="Q1818" i="24"/>
  <c r="V1818" i="24" s="1"/>
  <c r="AB1817" i="24"/>
  <c r="Z1817" i="24"/>
  <c r="Y1817" i="24"/>
  <c r="V1817" i="24"/>
  <c r="U1817" i="24"/>
  <c r="S1817" i="24"/>
  <c r="Q1817" i="24"/>
  <c r="AB1816" i="24"/>
  <c r="Z1816" i="24"/>
  <c r="Y1816" i="24"/>
  <c r="Q1816" i="24"/>
  <c r="V1816" i="24" s="1"/>
  <c r="AB1815" i="24"/>
  <c r="Z1815" i="24"/>
  <c r="Y1815" i="24"/>
  <c r="V1815" i="24"/>
  <c r="U1815" i="24"/>
  <c r="S1815" i="24"/>
  <c r="Q1815" i="24"/>
  <c r="AB1814" i="24"/>
  <c r="Z1814" i="24"/>
  <c r="Y1814" i="24"/>
  <c r="Q1814" i="24"/>
  <c r="V1814" i="24" s="1"/>
  <c r="AB1813" i="24"/>
  <c r="Z1813" i="24"/>
  <c r="Y1813" i="24"/>
  <c r="V1813" i="24"/>
  <c r="U1813" i="24"/>
  <c r="S1813" i="24"/>
  <c r="Q1813" i="24"/>
  <c r="AB1812" i="24"/>
  <c r="Z1812" i="24"/>
  <c r="Y1812" i="24"/>
  <c r="Q1812" i="24"/>
  <c r="V1812" i="24" s="1"/>
  <c r="AB1811" i="24"/>
  <c r="Z1811" i="24"/>
  <c r="Y1811" i="24"/>
  <c r="V1811" i="24"/>
  <c r="U1811" i="24"/>
  <c r="S1811" i="24"/>
  <c r="Q1811" i="24"/>
  <c r="AB1810" i="24"/>
  <c r="Z1810" i="24"/>
  <c r="Y1810" i="24"/>
  <c r="Q1810" i="24"/>
  <c r="V1810" i="24" s="1"/>
  <c r="AB1809" i="24"/>
  <c r="Z1809" i="24"/>
  <c r="Y1809" i="24"/>
  <c r="V1809" i="24"/>
  <c r="U1809" i="24"/>
  <c r="S1809" i="24"/>
  <c r="Q1809" i="24"/>
  <c r="AB1808" i="24"/>
  <c r="Z1808" i="24"/>
  <c r="Y1808" i="24"/>
  <c r="Q1808" i="24"/>
  <c r="V1808" i="24" s="1"/>
  <c r="AB1807" i="24"/>
  <c r="Z1807" i="24"/>
  <c r="Y1807" i="24"/>
  <c r="V1807" i="24"/>
  <c r="U1807" i="24"/>
  <c r="S1807" i="24"/>
  <c r="Q1807" i="24"/>
  <c r="AB1806" i="24"/>
  <c r="Z1806" i="24"/>
  <c r="Y1806" i="24"/>
  <c r="Q1806" i="24"/>
  <c r="V1806" i="24" s="1"/>
  <c r="AB1805" i="24"/>
  <c r="Z1805" i="24"/>
  <c r="Y1805" i="24"/>
  <c r="V1805" i="24"/>
  <c r="U1805" i="24"/>
  <c r="S1805" i="24"/>
  <c r="Q1805" i="24"/>
  <c r="AB1804" i="24"/>
  <c r="Z1804" i="24"/>
  <c r="Y1804" i="24"/>
  <c r="V1804" i="24"/>
  <c r="Q1804" i="24"/>
  <c r="S1804" i="24" s="1"/>
  <c r="U1804" i="24" s="1"/>
  <c r="AB1803" i="24"/>
  <c r="Z1803" i="24"/>
  <c r="Y1803" i="24"/>
  <c r="V1803" i="24"/>
  <c r="U1803" i="24"/>
  <c r="S1803" i="24"/>
  <c r="Q1803" i="24"/>
  <c r="AB1802" i="24"/>
  <c r="Z1802" i="24"/>
  <c r="Y1802" i="24"/>
  <c r="Q1802" i="24"/>
  <c r="V1802" i="24" s="1"/>
  <c r="AB1801" i="24"/>
  <c r="Z1801" i="24"/>
  <c r="Y1801" i="24"/>
  <c r="V1801" i="24"/>
  <c r="U1801" i="24"/>
  <c r="S1801" i="24"/>
  <c r="Q1801" i="24"/>
  <c r="AB1800" i="24"/>
  <c r="Z1800" i="24"/>
  <c r="Y1800" i="24"/>
  <c r="Q1800" i="24"/>
  <c r="V1800" i="24" s="1"/>
  <c r="AB1799" i="24"/>
  <c r="Z1799" i="24"/>
  <c r="Y1799" i="24"/>
  <c r="V1799" i="24"/>
  <c r="U1799" i="24"/>
  <c r="S1799" i="24"/>
  <c r="Q1799" i="24"/>
  <c r="AB1798" i="24"/>
  <c r="Z1798" i="24"/>
  <c r="Y1798" i="24"/>
  <c r="Q1798" i="24"/>
  <c r="V1798" i="24" s="1"/>
  <c r="AB1797" i="24"/>
  <c r="Z1797" i="24"/>
  <c r="Y1797" i="24"/>
  <c r="V1797" i="24"/>
  <c r="U1797" i="24"/>
  <c r="S1797" i="24"/>
  <c r="Q1797" i="24"/>
  <c r="AB1796" i="24"/>
  <c r="Z1796" i="24"/>
  <c r="Y1796" i="24"/>
  <c r="Q1796" i="24"/>
  <c r="V1796" i="24" s="1"/>
  <c r="AB1795" i="24"/>
  <c r="Z1795" i="24"/>
  <c r="Y1795" i="24"/>
  <c r="V1795" i="24"/>
  <c r="U1795" i="24"/>
  <c r="S1795" i="24"/>
  <c r="Q1795" i="24"/>
  <c r="AB1794" i="24"/>
  <c r="Z1794" i="24"/>
  <c r="Y1794" i="24"/>
  <c r="Q1794" i="24"/>
  <c r="V1794" i="24" s="1"/>
  <c r="AB1793" i="24"/>
  <c r="Z1793" i="24"/>
  <c r="Y1793" i="24"/>
  <c r="V1793" i="24"/>
  <c r="U1793" i="24"/>
  <c r="S1793" i="24"/>
  <c r="Q1793" i="24"/>
  <c r="AB1792" i="24"/>
  <c r="Z1792" i="24"/>
  <c r="Y1792" i="24"/>
  <c r="Q1792" i="24"/>
  <c r="V1792" i="24" s="1"/>
  <c r="AB1791" i="24"/>
  <c r="Z1791" i="24"/>
  <c r="Y1791" i="24"/>
  <c r="V1791" i="24"/>
  <c r="U1791" i="24"/>
  <c r="S1791" i="24"/>
  <c r="Q1791" i="24"/>
  <c r="AB1790" i="24"/>
  <c r="Z1790" i="24"/>
  <c r="Y1790" i="24"/>
  <c r="Q1790" i="24"/>
  <c r="V1790" i="24" s="1"/>
  <c r="AB1789" i="24"/>
  <c r="Z1789" i="24"/>
  <c r="Y1789" i="24"/>
  <c r="V1789" i="24"/>
  <c r="U1789" i="24"/>
  <c r="S1789" i="24"/>
  <c r="Q1789" i="24"/>
  <c r="AB1788" i="24"/>
  <c r="Z1788" i="24"/>
  <c r="Y1788" i="24"/>
  <c r="O1788" i="24"/>
  <c r="N1788" i="24"/>
  <c r="AB1787" i="24"/>
  <c r="Z1787" i="24"/>
  <c r="Y1787" i="24"/>
  <c r="O1787" i="24"/>
  <c r="N1787" i="24"/>
  <c r="AB1786" i="24"/>
  <c r="Z1786" i="24"/>
  <c r="V1786" i="24"/>
  <c r="Q1786" i="24"/>
  <c r="N1786" i="24"/>
  <c r="Y1786" i="24" s="1"/>
  <c r="AB1785" i="24"/>
  <c r="Z1785" i="24"/>
  <c r="Y1785" i="24"/>
  <c r="N1785" i="24"/>
  <c r="AB1784" i="24"/>
  <c r="Z1784" i="24"/>
  <c r="Y1784" i="24"/>
  <c r="V1784" i="24"/>
  <c r="N1784" i="24"/>
  <c r="Q1784" i="24" s="1"/>
  <c r="AB1783" i="24"/>
  <c r="Z1783" i="24"/>
  <c r="O1783" i="24"/>
  <c r="N1783" i="24"/>
  <c r="AB1782" i="24"/>
  <c r="Z1782" i="24"/>
  <c r="S1782" i="24"/>
  <c r="U1782" i="24" s="1"/>
  <c r="Q1782" i="24"/>
  <c r="V1782" i="24" s="1"/>
  <c r="N1782" i="24"/>
  <c r="Y1782" i="24" s="1"/>
  <c r="AB1781" i="24"/>
  <c r="Z1781" i="24"/>
  <c r="K1781" i="24"/>
  <c r="N1781" i="24" s="1"/>
  <c r="AB1780" i="24"/>
  <c r="Z1780" i="24"/>
  <c r="N1780" i="24"/>
  <c r="K1780" i="24"/>
  <c r="AB1779" i="24"/>
  <c r="Z1779" i="24"/>
  <c r="Q1779" i="24"/>
  <c r="V1779" i="24" s="1"/>
  <c r="K1779" i="24"/>
  <c r="N1779" i="24" s="1"/>
  <c r="AB1778" i="24"/>
  <c r="Z1778" i="24"/>
  <c r="K1778" i="24"/>
  <c r="N1778" i="24" s="1"/>
  <c r="AB1777" i="24"/>
  <c r="Z1777" i="24"/>
  <c r="N1777" i="24"/>
  <c r="K1777" i="24"/>
  <c r="AB1776" i="24"/>
  <c r="Z1776" i="24"/>
  <c r="K1776" i="24"/>
  <c r="N1776" i="24" s="1"/>
  <c r="AB1775" i="24"/>
  <c r="Z1775" i="24"/>
  <c r="K1775" i="24"/>
  <c r="N1775" i="24" s="1"/>
  <c r="AB1774" i="24"/>
  <c r="Z1774" i="24"/>
  <c r="K1774" i="24"/>
  <c r="N1774" i="24" s="1"/>
  <c r="AB1773" i="24"/>
  <c r="Z1773" i="24"/>
  <c r="Y1773" i="24"/>
  <c r="K1773" i="24"/>
  <c r="N1773" i="24" s="1"/>
  <c r="AB1772" i="24"/>
  <c r="Z1772" i="24"/>
  <c r="K1772" i="24"/>
  <c r="N1772" i="24" s="1"/>
  <c r="AB1771" i="24"/>
  <c r="Z1771" i="24"/>
  <c r="V1771" i="24"/>
  <c r="S1771" i="24"/>
  <c r="U1771" i="24" s="1"/>
  <c r="Q1771" i="24"/>
  <c r="N1771" i="24"/>
  <c r="Y1771" i="24" s="1"/>
  <c r="K1771" i="24"/>
  <c r="AB1770" i="24"/>
  <c r="Z1770" i="24"/>
  <c r="Y1770" i="24"/>
  <c r="N1770" i="24"/>
  <c r="K1770" i="24"/>
  <c r="AB1769" i="24"/>
  <c r="Z1769" i="24"/>
  <c r="Y1769" i="24"/>
  <c r="Q1769" i="24"/>
  <c r="V1769" i="24" s="1"/>
  <c r="O1769" i="24"/>
  <c r="N1769" i="24"/>
  <c r="K1769" i="24"/>
  <c r="AB1768" i="24"/>
  <c r="Z1768" i="24"/>
  <c r="V1768" i="24"/>
  <c r="S1768" i="24"/>
  <c r="U1768" i="24" s="1"/>
  <c r="Q1768" i="24"/>
  <c r="O1768" i="24"/>
  <c r="N1768" i="24"/>
  <c r="Y1768" i="24" s="1"/>
  <c r="K1768" i="24"/>
  <c r="AB1767" i="24"/>
  <c r="Z1767" i="24"/>
  <c r="K1767" i="24"/>
  <c r="N1767" i="24" s="1"/>
  <c r="AB1766" i="24"/>
  <c r="Z1766" i="24"/>
  <c r="Y1766" i="24"/>
  <c r="Q1766" i="24"/>
  <c r="V1766" i="24" s="1"/>
  <c r="K1766" i="24"/>
  <c r="N1766" i="24" s="1"/>
  <c r="S1766" i="24" s="1"/>
  <c r="U1766" i="24" s="1"/>
  <c r="AB1765" i="24"/>
  <c r="Z1765" i="24"/>
  <c r="Y1765" i="24"/>
  <c r="U1765" i="24"/>
  <c r="S1765" i="24"/>
  <c r="Q1765" i="24"/>
  <c r="V1765" i="24" s="1"/>
  <c r="O1765" i="24"/>
  <c r="N1765" i="24"/>
  <c r="K1765" i="24"/>
  <c r="AB1764" i="24"/>
  <c r="Z1764" i="24"/>
  <c r="Q1764" i="24"/>
  <c r="V1764" i="24" s="1"/>
  <c r="N1764" i="24"/>
  <c r="K1764" i="24"/>
  <c r="AB1763" i="24"/>
  <c r="Z1763" i="24"/>
  <c r="U1763" i="24"/>
  <c r="S1763" i="24"/>
  <c r="Q1763" i="24"/>
  <c r="V1763" i="24" s="1"/>
  <c r="N1763" i="24"/>
  <c r="Y1763" i="24" s="1"/>
  <c r="K1763" i="24"/>
  <c r="AB1762" i="24"/>
  <c r="Z1762" i="24"/>
  <c r="Y1762" i="24"/>
  <c r="Q1762" i="24"/>
  <c r="V1762" i="24" s="1"/>
  <c r="K1762" i="24"/>
  <c r="N1762" i="24" s="1"/>
  <c r="O1762" i="24" s="1"/>
  <c r="AB1761" i="24"/>
  <c r="Z1761" i="24"/>
  <c r="K1761" i="24"/>
  <c r="N1761" i="24" s="1"/>
  <c r="AB1760" i="24"/>
  <c r="Z1760" i="24"/>
  <c r="K1760" i="24"/>
  <c r="N1760" i="24" s="1"/>
  <c r="AB1759" i="24"/>
  <c r="Z1759" i="24"/>
  <c r="K1759" i="24"/>
  <c r="N1759" i="24" s="1"/>
  <c r="AB1758" i="24"/>
  <c r="Z1758" i="24"/>
  <c r="K1758" i="24"/>
  <c r="N1758" i="24" s="1"/>
  <c r="AB1757" i="24"/>
  <c r="Z1757" i="24"/>
  <c r="K1757" i="24"/>
  <c r="N1757" i="24" s="1"/>
  <c r="AB1756" i="24"/>
  <c r="Z1756" i="24"/>
  <c r="K1756" i="24"/>
  <c r="N1756" i="24" s="1"/>
  <c r="AB1755" i="24"/>
  <c r="Z1755" i="24"/>
  <c r="N1755" i="24"/>
  <c r="K1755" i="24"/>
  <c r="AB1754" i="24"/>
  <c r="Z1754" i="24"/>
  <c r="Y1754" i="24"/>
  <c r="N1754" i="24"/>
  <c r="K1754" i="24"/>
  <c r="AB1753" i="24"/>
  <c r="Z1753" i="24"/>
  <c r="N1753" i="24"/>
  <c r="K1753" i="24"/>
  <c r="AB1752" i="24"/>
  <c r="Z1752" i="24"/>
  <c r="N1752" i="24"/>
  <c r="Y1752" i="24" s="1"/>
  <c r="K1752" i="24"/>
  <c r="AB1751" i="24"/>
  <c r="Z1751" i="24"/>
  <c r="N1751" i="24"/>
  <c r="K1751" i="24"/>
  <c r="AB1750" i="24"/>
  <c r="Z1750" i="24"/>
  <c r="K1750" i="24"/>
  <c r="N1750" i="24" s="1"/>
  <c r="AB1749" i="24"/>
  <c r="Z1749" i="24"/>
  <c r="Q1749" i="24"/>
  <c r="V1749" i="24" s="1"/>
  <c r="K1749" i="24"/>
  <c r="N1749" i="24" s="1"/>
  <c r="Y1749" i="24" s="1"/>
  <c r="AB1748" i="24"/>
  <c r="Z1748" i="24"/>
  <c r="O1748" i="24"/>
  <c r="N1748" i="24"/>
  <c r="Y1748" i="24" s="1"/>
  <c r="K1748" i="24"/>
  <c r="AB1747" i="24"/>
  <c r="Z1747" i="24"/>
  <c r="K1747" i="24"/>
  <c r="N1747" i="24" s="1"/>
  <c r="AB1746" i="24"/>
  <c r="Z1746" i="24"/>
  <c r="Q1746" i="24"/>
  <c r="V1746" i="24" s="1"/>
  <c r="N1746" i="24"/>
  <c r="Y1746" i="24" s="1"/>
  <c r="K1746" i="24"/>
  <c r="AB1745" i="24"/>
  <c r="Z1745" i="24"/>
  <c r="Q1745" i="24"/>
  <c r="V1745" i="24" s="1"/>
  <c r="O1745" i="24"/>
  <c r="N1745" i="24"/>
  <c r="Y1745" i="24" s="1"/>
  <c r="AB1744" i="24"/>
  <c r="Z1744" i="24"/>
  <c r="V1744" i="24"/>
  <c r="S1744" i="24"/>
  <c r="U1744" i="24" s="1"/>
  <c r="Q1744" i="24"/>
  <c r="O1744" i="24"/>
  <c r="N1744" i="24"/>
  <c r="Y1744" i="24" s="1"/>
  <c r="AB1743" i="24"/>
  <c r="Z1743" i="24"/>
  <c r="Y1743" i="24"/>
  <c r="Q1743" i="24"/>
  <c r="O1743" i="24"/>
  <c r="N1743" i="24"/>
  <c r="AB1742" i="24"/>
  <c r="Z1742" i="24"/>
  <c r="N1742" i="24"/>
  <c r="Y1742" i="24" s="1"/>
  <c r="AB1741" i="24"/>
  <c r="Z1741" i="24"/>
  <c r="Y1741" i="24"/>
  <c r="V1741" i="24"/>
  <c r="O1741" i="24"/>
  <c r="N1741" i="24"/>
  <c r="Q1741" i="24" s="1"/>
  <c r="S1741" i="24" s="1"/>
  <c r="U1741" i="24" s="1"/>
  <c r="AB1740" i="24"/>
  <c r="Z1740" i="24"/>
  <c r="N1740" i="24"/>
  <c r="AB1739" i="24"/>
  <c r="Z1739" i="24"/>
  <c r="O1739" i="24"/>
  <c r="N1739" i="24"/>
  <c r="Y1739" i="24" s="1"/>
  <c r="AB1738" i="24"/>
  <c r="Z1738" i="24"/>
  <c r="K1738" i="24"/>
  <c r="N1738" i="24" s="1"/>
  <c r="AB1737" i="24"/>
  <c r="Z1737" i="24"/>
  <c r="K1737" i="24"/>
  <c r="N1737" i="24" s="1"/>
  <c r="AB1736" i="24"/>
  <c r="Z1736" i="24"/>
  <c r="O1736" i="24"/>
  <c r="N1736" i="24"/>
  <c r="Y1736" i="24" s="1"/>
  <c r="K1736" i="24"/>
  <c r="AB1735" i="24"/>
  <c r="Z1735" i="24"/>
  <c r="V1735" i="24"/>
  <c r="Q1735" i="24"/>
  <c r="N1735" i="24"/>
  <c r="O1735" i="24" s="1"/>
  <c r="K1735" i="24"/>
  <c r="AB1734" i="24"/>
  <c r="Z1734" i="24"/>
  <c r="N1734" i="24"/>
  <c r="K1734" i="24"/>
  <c r="AB1733" i="24"/>
  <c r="Z1733" i="24"/>
  <c r="K1733" i="24"/>
  <c r="N1733" i="24" s="1"/>
  <c r="AB1732" i="24"/>
  <c r="Z1732" i="24"/>
  <c r="K1732" i="24"/>
  <c r="N1732" i="24" s="1"/>
  <c r="AB1731" i="24"/>
  <c r="Z1731" i="24"/>
  <c r="N1731" i="24"/>
  <c r="K1731" i="24"/>
  <c r="AB1730" i="24"/>
  <c r="Z1730" i="24"/>
  <c r="N1730" i="24"/>
  <c r="Y1730" i="24" s="1"/>
  <c r="K1730" i="24"/>
  <c r="AB1729" i="24"/>
  <c r="Z1729" i="24"/>
  <c r="Y1729" i="24"/>
  <c r="Q1729" i="24"/>
  <c r="V1729" i="24" s="1"/>
  <c r="N1729" i="24"/>
  <c r="S1729" i="24" s="1"/>
  <c r="U1729" i="24" s="1"/>
  <c r="K1729" i="24"/>
  <c r="AB1728" i="24"/>
  <c r="Z1728" i="24"/>
  <c r="K1728" i="24"/>
  <c r="N1728" i="24" s="1"/>
  <c r="AB1727" i="24"/>
  <c r="Z1727" i="24"/>
  <c r="O1727" i="24"/>
  <c r="N1727" i="24"/>
  <c r="Y1727" i="24" s="1"/>
  <c r="K1727" i="24"/>
  <c r="AB1726" i="24"/>
  <c r="Z1726" i="24"/>
  <c r="K1726" i="24"/>
  <c r="N1726" i="24" s="1"/>
  <c r="AB1725" i="24"/>
  <c r="Z1725" i="24"/>
  <c r="Q1725" i="24"/>
  <c r="V1725" i="24" s="1"/>
  <c r="N1725" i="24"/>
  <c r="Y1725" i="24" s="1"/>
  <c r="K1725" i="24"/>
  <c r="AB1724" i="24"/>
  <c r="Z1724" i="24"/>
  <c r="K1724" i="24"/>
  <c r="N1724" i="24" s="1"/>
  <c r="AB1723" i="24"/>
  <c r="Z1723" i="24"/>
  <c r="Y1723" i="24"/>
  <c r="N1723" i="24"/>
  <c r="K1723" i="24"/>
  <c r="AB1722" i="24"/>
  <c r="Z1722" i="24"/>
  <c r="O1722" i="24"/>
  <c r="N1722" i="24"/>
  <c r="Y1722" i="24" s="1"/>
  <c r="K1722" i="24"/>
  <c r="AB1721" i="24"/>
  <c r="Z1721" i="24"/>
  <c r="K1721" i="24"/>
  <c r="N1721" i="24" s="1"/>
  <c r="AB1720" i="24"/>
  <c r="Z1720" i="24"/>
  <c r="O1720" i="24"/>
  <c r="N1720" i="24"/>
  <c r="Y1720" i="24" s="1"/>
  <c r="K1720" i="24"/>
  <c r="AB1719" i="24"/>
  <c r="Z1719" i="24"/>
  <c r="K1719" i="24"/>
  <c r="N1719" i="24" s="1"/>
  <c r="AB1718" i="24"/>
  <c r="Z1718" i="24"/>
  <c r="K1718" i="24"/>
  <c r="N1718" i="24" s="1"/>
  <c r="AB1717" i="24"/>
  <c r="Z1717" i="24"/>
  <c r="K1717" i="24"/>
  <c r="N1717" i="24" s="1"/>
  <c r="AB1716" i="24"/>
  <c r="Z1716" i="24"/>
  <c r="Y1716" i="24"/>
  <c r="K1716" i="24"/>
  <c r="N1716" i="24" s="1"/>
  <c r="AB1715" i="24"/>
  <c r="Z1715" i="24"/>
  <c r="N1715" i="24"/>
  <c r="K1715" i="24"/>
  <c r="AB1714" i="24"/>
  <c r="Z1714" i="24"/>
  <c r="N1714" i="24"/>
  <c r="Y1714" i="24" s="1"/>
  <c r="K1714" i="24"/>
  <c r="AB1713" i="24"/>
  <c r="Z1713" i="24"/>
  <c r="K1713" i="24"/>
  <c r="N1713" i="24" s="1"/>
  <c r="AB1712" i="24"/>
  <c r="Z1712" i="24"/>
  <c r="K1712" i="24"/>
  <c r="N1712" i="24" s="1"/>
  <c r="AB1711" i="24"/>
  <c r="Z1711" i="24"/>
  <c r="K1711" i="24"/>
  <c r="N1711" i="24" s="1"/>
  <c r="AB1710" i="24"/>
  <c r="Z1710" i="24"/>
  <c r="K1710" i="24"/>
  <c r="N1710" i="24" s="1"/>
  <c r="AB1709" i="24"/>
  <c r="Z1709" i="24"/>
  <c r="S1709" i="24"/>
  <c r="U1709" i="24" s="1"/>
  <c r="Q1709" i="24"/>
  <c r="V1709" i="24" s="1"/>
  <c r="N1709" i="24"/>
  <c r="Y1709" i="24" s="1"/>
  <c r="K1709" i="24"/>
  <c r="AB1708" i="24"/>
  <c r="Z1708" i="24"/>
  <c r="Q1708" i="24"/>
  <c r="V1708" i="24" s="1"/>
  <c r="N1708" i="24"/>
  <c r="Y1708" i="24" s="1"/>
  <c r="AB1707" i="24"/>
  <c r="Z1707" i="24"/>
  <c r="N1707" i="24"/>
  <c r="AB1706" i="24"/>
  <c r="Z1706" i="24"/>
  <c r="Y1706" i="24"/>
  <c r="Q1706" i="24"/>
  <c r="V1706" i="24" s="1"/>
  <c r="O1706" i="24"/>
  <c r="N1706" i="24"/>
  <c r="AB1705" i="24"/>
  <c r="Z1705" i="24"/>
  <c r="N1705" i="24"/>
  <c r="Y1705" i="24" s="1"/>
  <c r="AB1704" i="24"/>
  <c r="Z1704" i="24"/>
  <c r="Y1704" i="24"/>
  <c r="V1704" i="24"/>
  <c r="N1704" i="24"/>
  <c r="Q1704" i="24" s="1"/>
  <c r="S1704" i="24" s="1"/>
  <c r="U1704" i="24" s="1"/>
  <c r="AB1703" i="24"/>
  <c r="Z1703" i="24"/>
  <c r="N1703" i="24"/>
  <c r="AB1702" i="24"/>
  <c r="Z1702" i="24"/>
  <c r="N1702" i="24"/>
  <c r="Y1702" i="24" s="1"/>
  <c r="AB1701" i="24"/>
  <c r="Z1701" i="24"/>
  <c r="O1701" i="24"/>
  <c r="N1701" i="24"/>
  <c r="Y1701" i="24" s="1"/>
  <c r="AB1700" i="24"/>
  <c r="Z1700" i="24"/>
  <c r="Q1700" i="24"/>
  <c r="V1700" i="24" s="1"/>
  <c r="N1700" i="24"/>
  <c r="Y1700" i="24" s="1"/>
  <c r="AB1699" i="24"/>
  <c r="Z1699" i="24"/>
  <c r="N1699" i="24"/>
  <c r="AB1698" i="24"/>
  <c r="Z1698" i="24"/>
  <c r="Y1698" i="24"/>
  <c r="Q1698" i="24"/>
  <c r="V1698" i="24" s="1"/>
  <c r="O1698" i="24"/>
  <c r="N1698" i="24"/>
  <c r="AB1697" i="24"/>
  <c r="Z1697" i="24"/>
  <c r="N1697" i="24"/>
  <c r="Y1697" i="24" s="1"/>
  <c r="AB1696" i="24"/>
  <c r="Z1696" i="24"/>
  <c r="Y1696" i="24"/>
  <c r="V1696" i="24"/>
  <c r="N1696" i="24"/>
  <c r="Q1696" i="24" s="1"/>
  <c r="S1696" i="24" s="1"/>
  <c r="U1696" i="24" s="1"/>
  <c r="AB1695" i="24"/>
  <c r="Z1695" i="24"/>
  <c r="N1695" i="24"/>
  <c r="AB1694" i="24"/>
  <c r="Z1694" i="24"/>
  <c r="O1694" i="24"/>
  <c r="N1694" i="24"/>
  <c r="Y1694" i="24" s="1"/>
  <c r="AB1693" i="24"/>
  <c r="Z1693" i="24"/>
  <c r="O1693" i="24"/>
  <c r="N1693" i="24"/>
  <c r="Y1693" i="24" s="1"/>
  <c r="AB1692" i="24"/>
  <c r="Z1692" i="24"/>
  <c r="Q1692" i="24"/>
  <c r="V1692" i="24" s="1"/>
  <c r="N1692" i="24"/>
  <c r="Y1692" i="24" s="1"/>
  <c r="AB1691" i="24"/>
  <c r="Z1691" i="24"/>
  <c r="N1691" i="24"/>
  <c r="AB1690" i="24"/>
  <c r="Z1690" i="24"/>
  <c r="Y1690" i="24"/>
  <c r="Q1690" i="24"/>
  <c r="V1690" i="24" s="1"/>
  <c r="O1690" i="24"/>
  <c r="N1690" i="24"/>
  <c r="AB1689" i="24"/>
  <c r="Z1689" i="24"/>
  <c r="N1689" i="24"/>
  <c r="Y1689" i="24" s="1"/>
  <c r="AB1688" i="24"/>
  <c r="Z1688" i="24"/>
  <c r="Y1688" i="24"/>
  <c r="N1688" i="24"/>
  <c r="Q1688" i="24" s="1"/>
  <c r="AB1687" i="24"/>
  <c r="Z1687" i="24"/>
  <c r="N1687" i="24"/>
  <c r="AB1686" i="24"/>
  <c r="Z1686" i="24"/>
  <c r="N1686" i="24"/>
  <c r="Y1686" i="24" s="1"/>
  <c r="AB1685" i="24"/>
  <c r="Z1685" i="24"/>
  <c r="O1685" i="24"/>
  <c r="N1685" i="24"/>
  <c r="Y1685" i="24" s="1"/>
  <c r="AB1684" i="24"/>
  <c r="Z1684" i="24"/>
  <c r="Q1684" i="24"/>
  <c r="V1684" i="24" s="1"/>
  <c r="N1684" i="24"/>
  <c r="Y1684" i="24" s="1"/>
  <c r="AB1683" i="24"/>
  <c r="Z1683" i="24"/>
  <c r="N1683" i="24"/>
  <c r="AB1682" i="24"/>
  <c r="Z1682" i="24"/>
  <c r="Y1682" i="24"/>
  <c r="Q1682" i="24"/>
  <c r="V1682" i="24" s="1"/>
  <c r="O1682" i="24"/>
  <c r="N1682" i="24"/>
  <c r="S1682" i="24" s="1"/>
  <c r="U1682" i="24" s="1"/>
  <c r="AB1681" i="24"/>
  <c r="Z1681" i="24"/>
  <c r="N1681" i="24"/>
  <c r="Y1681" i="24" s="1"/>
  <c r="AB1680" i="24"/>
  <c r="Z1680" i="24"/>
  <c r="Y1680" i="24"/>
  <c r="V1680" i="24"/>
  <c r="N1680" i="24"/>
  <c r="Q1680" i="24" s="1"/>
  <c r="S1680" i="24" s="1"/>
  <c r="U1680" i="24" s="1"/>
  <c r="AB1679" i="24"/>
  <c r="Z1679" i="24"/>
  <c r="N1679" i="24"/>
  <c r="AB1678" i="24"/>
  <c r="Z1678" i="24"/>
  <c r="N1678" i="24"/>
  <c r="Y1678" i="24" s="1"/>
  <c r="AB1677" i="24"/>
  <c r="Z1677" i="24"/>
  <c r="O1677" i="24"/>
  <c r="N1677" i="24"/>
  <c r="Y1677" i="24" s="1"/>
  <c r="AB1676" i="24"/>
  <c r="Z1676" i="24"/>
  <c r="Q1676" i="24"/>
  <c r="V1676" i="24" s="1"/>
  <c r="N1676" i="24"/>
  <c r="Y1676" i="24" s="1"/>
  <c r="AB1675" i="24"/>
  <c r="Z1675" i="24"/>
  <c r="N1675" i="24"/>
  <c r="AB1674" i="24"/>
  <c r="Z1674" i="24"/>
  <c r="Y1674" i="24"/>
  <c r="Q1674" i="24"/>
  <c r="V1674" i="24" s="1"/>
  <c r="O1674" i="24"/>
  <c r="N1674" i="24"/>
  <c r="S1674" i="24" s="1"/>
  <c r="U1674" i="24" s="1"/>
  <c r="AB1673" i="24"/>
  <c r="Z1673" i="24"/>
  <c r="N1673" i="24"/>
  <c r="Y1673" i="24" s="1"/>
  <c r="AB1672" i="24"/>
  <c r="Z1672" i="24"/>
  <c r="Y1672" i="24"/>
  <c r="V1672" i="24"/>
  <c r="N1672" i="24"/>
  <c r="Q1672" i="24" s="1"/>
  <c r="S1672" i="24" s="1"/>
  <c r="U1672" i="24" s="1"/>
  <c r="AB1671" i="24"/>
  <c r="Z1671" i="24"/>
  <c r="N1671" i="24"/>
  <c r="AB1670" i="24"/>
  <c r="Z1670" i="24"/>
  <c r="N1670" i="24"/>
  <c r="Y1670" i="24" s="1"/>
  <c r="AB1669" i="24"/>
  <c r="Z1669" i="24"/>
  <c r="O1669" i="24"/>
  <c r="N1669" i="24"/>
  <c r="Y1669" i="24" s="1"/>
  <c r="AB1668" i="24"/>
  <c r="Z1668" i="24"/>
  <c r="Q1668" i="24"/>
  <c r="V1668" i="24" s="1"/>
  <c r="N1668" i="24"/>
  <c r="Y1668" i="24" s="1"/>
  <c r="AB1667" i="24"/>
  <c r="Z1667" i="24"/>
  <c r="O1667" i="24"/>
  <c r="N1667" i="24"/>
  <c r="AB1666" i="24"/>
  <c r="Z1666" i="24"/>
  <c r="Y1666" i="24"/>
  <c r="Q1666" i="24"/>
  <c r="O1666" i="24"/>
  <c r="N1666" i="24"/>
  <c r="AB1665" i="24"/>
  <c r="Z1665" i="24"/>
  <c r="N1665" i="24"/>
  <c r="Y1665" i="24" s="1"/>
  <c r="AB1664" i="24"/>
  <c r="Z1664" i="24"/>
  <c r="Y1664" i="24"/>
  <c r="N1664" i="24"/>
  <c r="AB1663" i="24"/>
  <c r="Z1663" i="24"/>
  <c r="N1663" i="24"/>
  <c r="AB1662" i="24"/>
  <c r="Z1662" i="24"/>
  <c r="N1662" i="24"/>
  <c r="Y1662" i="24" s="1"/>
  <c r="AB1661" i="24"/>
  <c r="Z1661" i="24"/>
  <c r="N1661" i="24"/>
  <c r="O1661" i="24" s="1"/>
  <c r="AB1660" i="24"/>
  <c r="Z1660" i="24"/>
  <c r="Q1660" i="24"/>
  <c r="V1660" i="24" s="1"/>
  <c r="N1660" i="24"/>
  <c r="Y1660" i="24" s="1"/>
  <c r="AB1659" i="24"/>
  <c r="Z1659" i="24"/>
  <c r="O1659" i="24"/>
  <c r="N1659" i="24"/>
  <c r="AB1658" i="24"/>
  <c r="Z1658" i="24"/>
  <c r="Y1658" i="24"/>
  <c r="Q1658" i="24"/>
  <c r="V1658" i="24" s="1"/>
  <c r="O1658" i="24"/>
  <c r="N1658" i="24"/>
  <c r="AB1657" i="24"/>
  <c r="Z1657" i="24"/>
  <c r="N1657" i="24"/>
  <c r="AB1656" i="24"/>
  <c r="Z1656" i="24"/>
  <c r="Y1656" i="24"/>
  <c r="N1656" i="24"/>
  <c r="AB1655" i="24"/>
  <c r="Z1655" i="24"/>
  <c r="N1655" i="24"/>
  <c r="AB1654" i="24"/>
  <c r="Z1654" i="24"/>
  <c r="Q1654" i="24"/>
  <c r="V1654" i="24" s="1"/>
  <c r="N1654" i="24"/>
  <c r="Y1654" i="24" s="1"/>
  <c r="AB1653" i="24"/>
  <c r="Z1653" i="24"/>
  <c r="N1653" i="24"/>
  <c r="O1653" i="24" s="1"/>
  <c r="AB1652" i="24"/>
  <c r="Z1652" i="24"/>
  <c r="Q1652" i="24"/>
  <c r="V1652" i="24" s="1"/>
  <c r="N1652" i="24"/>
  <c r="Y1652" i="24" s="1"/>
  <c r="AB1651" i="24"/>
  <c r="Z1651" i="24"/>
  <c r="Q1651" i="24"/>
  <c r="V1651" i="24" s="1"/>
  <c r="N1651" i="24"/>
  <c r="O1651" i="24" s="1"/>
  <c r="AB1650" i="24"/>
  <c r="Z1650" i="24"/>
  <c r="Y1650" i="24"/>
  <c r="Q1650" i="24"/>
  <c r="V1650" i="24" s="1"/>
  <c r="O1650" i="24"/>
  <c r="N1650" i="24"/>
  <c r="S1650" i="24" s="1"/>
  <c r="U1650" i="24" s="1"/>
  <c r="AB1649" i="24"/>
  <c r="Z1649" i="24"/>
  <c r="N1649" i="24"/>
  <c r="AB1648" i="24"/>
  <c r="Z1648" i="24"/>
  <c r="Y1648" i="24"/>
  <c r="N1648" i="24"/>
  <c r="AB1647" i="24"/>
  <c r="Z1647" i="24"/>
  <c r="N1647" i="24"/>
  <c r="AB1646" i="24"/>
  <c r="Z1646" i="24"/>
  <c r="Y1646" i="24"/>
  <c r="Q1646" i="24"/>
  <c r="V1646" i="24" s="1"/>
  <c r="O1646" i="24"/>
  <c r="N1646" i="24"/>
  <c r="AB1645" i="24"/>
  <c r="Z1645" i="24"/>
  <c r="Y1645" i="24"/>
  <c r="S1645" i="24"/>
  <c r="U1645" i="24" s="1"/>
  <c r="Q1645" i="24"/>
  <c r="V1645" i="24" s="1"/>
  <c r="N1645" i="24"/>
  <c r="O1645" i="24" s="1"/>
  <c r="AB1644" i="24"/>
  <c r="Z1644" i="24"/>
  <c r="Q1644" i="24"/>
  <c r="V1644" i="24" s="1"/>
  <c r="N1644" i="24"/>
  <c r="Y1644" i="24" s="1"/>
  <c r="AB1643" i="24"/>
  <c r="Z1643" i="24"/>
  <c r="N1643" i="24"/>
  <c r="AB1642" i="24"/>
  <c r="Z1642" i="24"/>
  <c r="Y1642" i="24"/>
  <c r="Q1642" i="24"/>
  <c r="V1642" i="24" s="1"/>
  <c r="O1642" i="24"/>
  <c r="N1642" i="24"/>
  <c r="S1642" i="24" s="1"/>
  <c r="U1642" i="24" s="1"/>
  <c r="AB1641" i="24"/>
  <c r="Z1641" i="24"/>
  <c r="N1641" i="24"/>
  <c r="AB1640" i="24"/>
  <c r="Z1640" i="24"/>
  <c r="Y1640" i="24"/>
  <c r="N1640" i="24"/>
  <c r="AB1639" i="24"/>
  <c r="Z1639" i="24"/>
  <c r="N1639" i="24"/>
  <c r="AB1638" i="24"/>
  <c r="Z1638" i="24"/>
  <c r="Q1638" i="24"/>
  <c r="V1638" i="24" s="1"/>
  <c r="N1638" i="24"/>
  <c r="Y1638" i="24" s="1"/>
  <c r="AB1637" i="24"/>
  <c r="Z1637" i="24"/>
  <c r="Y1637" i="24"/>
  <c r="S1637" i="24"/>
  <c r="U1637" i="24" s="1"/>
  <c r="Q1637" i="24"/>
  <c r="V1637" i="24" s="1"/>
  <c r="O1637" i="24"/>
  <c r="N1637" i="24"/>
  <c r="AB1636" i="24"/>
  <c r="Z1636" i="24"/>
  <c r="Q1636" i="24"/>
  <c r="V1636" i="24" s="1"/>
  <c r="N1636" i="24"/>
  <c r="Y1636" i="24" s="1"/>
  <c r="AB1635" i="24"/>
  <c r="Z1635" i="24"/>
  <c r="N1635" i="24"/>
  <c r="AB1634" i="24"/>
  <c r="Z1634" i="24"/>
  <c r="Y1634" i="24"/>
  <c r="Q1634" i="24"/>
  <c r="V1634" i="24" s="1"/>
  <c r="O1634" i="24"/>
  <c r="N1634" i="24"/>
  <c r="AB1633" i="24"/>
  <c r="Z1633" i="24"/>
  <c r="N1633" i="24"/>
  <c r="AB1632" i="24"/>
  <c r="Z1632" i="24"/>
  <c r="Y1632" i="24"/>
  <c r="N1632" i="24"/>
  <c r="AB1631" i="24"/>
  <c r="Z1631" i="24"/>
  <c r="N1631" i="24"/>
  <c r="AB1630" i="24"/>
  <c r="Z1630" i="24"/>
  <c r="Q1630" i="24"/>
  <c r="V1630" i="24" s="1"/>
  <c r="O1630" i="24"/>
  <c r="N1630" i="24"/>
  <c r="Y1630" i="24" s="1"/>
  <c r="AB1629" i="24"/>
  <c r="Z1629" i="24"/>
  <c r="N1629" i="24"/>
  <c r="O1629" i="24" s="1"/>
  <c r="AB1628" i="24"/>
  <c r="Z1628" i="24"/>
  <c r="Q1628" i="24"/>
  <c r="V1628" i="24" s="1"/>
  <c r="N1628" i="24"/>
  <c r="Y1628" i="24" s="1"/>
  <c r="AB1627" i="24"/>
  <c r="Z1627" i="24"/>
  <c r="O1627" i="24"/>
  <c r="N1627" i="24"/>
  <c r="AB1626" i="24"/>
  <c r="Z1626" i="24"/>
  <c r="Y1626" i="24"/>
  <c r="Q1626" i="24"/>
  <c r="V1626" i="24" s="1"/>
  <c r="O1626" i="24"/>
  <c r="N1626" i="24"/>
  <c r="AB1625" i="24"/>
  <c r="Z1625" i="24"/>
  <c r="N1625" i="24"/>
  <c r="AB1624" i="24"/>
  <c r="Z1624" i="24"/>
  <c r="Y1624" i="24"/>
  <c r="N1624" i="24"/>
  <c r="AB1623" i="24"/>
  <c r="Z1623" i="24"/>
  <c r="N1623" i="24"/>
  <c r="AB1622" i="24"/>
  <c r="Z1622" i="24"/>
  <c r="N1622" i="24"/>
  <c r="Y1622" i="24" s="1"/>
  <c r="AB1621" i="24"/>
  <c r="Z1621" i="24"/>
  <c r="N1621" i="24"/>
  <c r="O1621" i="24" s="1"/>
  <c r="AB1620" i="24"/>
  <c r="Z1620" i="24"/>
  <c r="Q1620" i="24"/>
  <c r="V1620" i="24" s="1"/>
  <c r="N1620" i="24"/>
  <c r="Y1620" i="24" s="1"/>
  <c r="AB1619" i="24"/>
  <c r="Z1619" i="24"/>
  <c r="Q1619" i="24"/>
  <c r="V1619" i="24" s="1"/>
  <c r="N1619" i="24"/>
  <c r="S1619" i="24" s="1"/>
  <c r="U1619" i="24" s="1"/>
  <c r="AB1618" i="24"/>
  <c r="Z1618" i="24"/>
  <c r="Y1618" i="24"/>
  <c r="Q1618" i="24"/>
  <c r="V1618" i="24" s="1"/>
  <c r="O1618" i="24"/>
  <c r="N1618" i="24"/>
  <c r="AB1617" i="24"/>
  <c r="Z1617" i="24"/>
  <c r="N1617" i="24"/>
  <c r="AB1616" i="24"/>
  <c r="Z1616" i="24"/>
  <c r="Y1616" i="24"/>
  <c r="N1616" i="24"/>
  <c r="AB1615" i="24"/>
  <c r="Z1615" i="24"/>
  <c r="Y1615" i="24"/>
  <c r="V1615" i="24"/>
  <c r="S1615" i="24"/>
  <c r="U1615" i="24" s="1"/>
  <c r="Q1615" i="24"/>
  <c r="O1615" i="24"/>
  <c r="N1615" i="24"/>
  <c r="AB1614" i="24"/>
  <c r="Z1614" i="24"/>
  <c r="N1614" i="24"/>
  <c r="Y1614" i="24" s="1"/>
  <c r="AB1613" i="24"/>
  <c r="Z1613" i="24"/>
  <c r="S1613" i="24"/>
  <c r="U1613" i="24" s="1"/>
  <c r="Q1613" i="24"/>
  <c r="V1613" i="24" s="1"/>
  <c r="N1613" i="24"/>
  <c r="Y1613" i="24" s="1"/>
  <c r="AB1612" i="24"/>
  <c r="Z1612" i="24"/>
  <c r="O1612" i="24"/>
  <c r="N1612" i="24"/>
  <c r="Y1612" i="24" s="1"/>
  <c r="AB1611" i="24"/>
  <c r="Z1611" i="24"/>
  <c r="Y1611" i="24"/>
  <c r="Q1611" i="24"/>
  <c r="V1611" i="24" s="1"/>
  <c r="O1611" i="24"/>
  <c r="N1611" i="24"/>
  <c r="S1611" i="24" s="1"/>
  <c r="U1611" i="24" s="1"/>
  <c r="AB1610" i="24"/>
  <c r="Z1610" i="24"/>
  <c r="O1610" i="24"/>
  <c r="N1610" i="24"/>
  <c r="AB1609" i="24"/>
  <c r="Z1609" i="24"/>
  <c r="Y1609" i="24"/>
  <c r="Q1609" i="24"/>
  <c r="V1609" i="24" s="1"/>
  <c r="O1609" i="24"/>
  <c r="N1609" i="24"/>
  <c r="AB1608" i="24"/>
  <c r="Z1608" i="24"/>
  <c r="V1608" i="24"/>
  <c r="N1608" i="24"/>
  <c r="Q1608" i="24" s="1"/>
  <c r="AB1607" i="24"/>
  <c r="Z1607" i="24"/>
  <c r="Y1607" i="24"/>
  <c r="V1607" i="24"/>
  <c r="S1607" i="24"/>
  <c r="U1607" i="24" s="1"/>
  <c r="Q1607" i="24"/>
  <c r="O1607" i="24"/>
  <c r="N1607" i="24"/>
  <c r="AB1606" i="24"/>
  <c r="Z1606" i="24"/>
  <c r="N1606" i="24"/>
  <c r="Y1606" i="24" s="1"/>
  <c r="AB1605" i="24"/>
  <c r="Z1605" i="24"/>
  <c r="S1605" i="24"/>
  <c r="U1605" i="24" s="1"/>
  <c r="Q1605" i="24"/>
  <c r="V1605" i="24" s="1"/>
  <c r="N1605" i="24"/>
  <c r="Y1605" i="24" s="1"/>
  <c r="AB1604" i="24"/>
  <c r="Z1604" i="24"/>
  <c r="O1604" i="24"/>
  <c r="N1604" i="24"/>
  <c r="Y1604" i="24" s="1"/>
  <c r="AB1603" i="24"/>
  <c r="Z1603" i="24"/>
  <c r="Y1603" i="24"/>
  <c r="Q1603" i="24"/>
  <c r="S1603" i="24" s="1"/>
  <c r="U1603" i="24" s="1"/>
  <c r="O1603" i="24"/>
  <c r="N1603" i="24"/>
  <c r="AB1602" i="24"/>
  <c r="Y1602" i="24"/>
  <c r="M1602" i="24"/>
  <c r="AB1601" i="24"/>
  <c r="Y1601" i="24"/>
  <c r="M1601" i="24"/>
  <c r="Z1601" i="24" s="1"/>
  <c r="AB1600" i="24"/>
  <c r="X1600" i="24"/>
  <c r="Z1600" i="24" s="1"/>
  <c r="O1600" i="24"/>
  <c r="Q1600" i="24" s="1"/>
  <c r="S1600" i="24" s="1"/>
  <c r="U1600" i="24" s="1"/>
  <c r="M1600" i="24"/>
  <c r="AB1599" i="24"/>
  <c r="Z1599" i="24"/>
  <c r="N1599" i="24"/>
  <c r="AB1598" i="24"/>
  <c r="Z1598" i="24"/>
  <c r="O1598" i="24"/>
  <c r="N1598" i="24"/>
  <c r="Y1598" i="24" s="1"/>
  <c r="AB1597" i="24"/>
  <c r="Z1597" i="24"/>
  <c r="N1597" i="24"/>
  <c r="O1597" i="24" s="1"/>
  <c r="AB1596" i="24"/>
  <c r="Z1596" i="24"/>
  <c r="Y1596" i="24"/>
  <c r="S1596" i="24"/>
  <c r="U1596" i="24" s="1"/>
  <c r="Q1596" i="24"/>
  <c r="V1596" i="24" s="1"/>
  <c r="O1596" i="24"/>
  <c r="N1596" i="24"/>
  <c r="AB1595" i="24"/>
  <c r="Z1595" i="24"/>
  <c r="N1595" i="24"/>
  <c r="Q1595" i="24" s="1"/>
  <c r="V1595" i="24" s="1"/>
  <c r="AB1594" i="24"/>
  <c r="Z1594" i="24"/>
  <c r="Y1594" i="24"/>
  <c r="Q1594" i="24"/>
  <c r="V1594" i="24" s="1"/>
  <c r="O1594" i="24"/>
  <c r="N1594" i="24"/>
  <c r="S1594" i="24" s="1"/>
  <c r="U1594" i="24" s="1"/>
  <c r="AB1593" i="24"/>
  <c r="Z1593" i="24"/>
  <c r="O1593" i="24"/>
  <c r="N1593" i="24"/>
  <c r="Y1593" i="24" s="1"/>
  <c r="AB1592" i="24"/>
  <c r="Z1592" i="24"/>
  <c r="Y1592" i="24"/>
  <c r="V1592" i="24"/>
  <c r="Q1592" i="24"/>
  <c r="O1592" i="24"/>
  <c r="N1592" i="24"/>
  <c r="S1592" i="24" s="1"/>
  <c r="U1592" i="24" s="1"/>
  <c r="AB1591" i="24"/>
  <c r="Z1591" i="24"/>
  <c r="N1591" i="24"/>
  <c r="AB1590" i="24"/>
  <c r="Z1590" i="24"/>
  <c r="Y1590" i="24"/>
  <c r="V1590" i="24"/>
  <c r="Q1590" i="24"/>
  <c r="O1590" i="24"/>
  <c r="N1590" i="24"/>
  <c r="S1590" i="24" s="1"/>
  <c r="U1590" i="24" s="1"/>
  <c r="AB1589" i="24"/>
  <c r="Z1589" i="24"/>
  <c r="N1589" i="24"/>
  <c r="O1589" i="24" s="1"/>
  <c r="AB1588" i="24"/>
  <c r="Z1588" i="24"/>
  <c r="Y1588" i="24"/>
  <c r="S1588" i="24"/>
  <c r="U1588" i="24" s="1"/>
  <c r="Q1588" i="24"/>
  <c r="V1588" i="24" s="1"/>
  <c r="N1588" i="24"/>
  <c r="O1588" i="24" s="1"/>
  <c r="AB1587" i="24"/>
  <c r="Z1587" i="24"/>
  <c r="S1587" i="24"/>
  <c r="U1587" i="24" s="1"/>
  <c r="N1587" i="24"/>
  <c r="Q1587" i="24" s="1"/>
  <c r="V1587" i="24" s="1"/>
  <c r="AB1586" i="24"/>
  <c r="Z1586" i="24"/>
  <c r="Y1586" i="24"/>
  <c r="Q1586" i="24"/>
  <c r="V1586" i="24" s="1"/>
  <c r="O1586" i="24"/>
  <c r="N1586" i="24"/>
  <c r="S1586" i="24" s="1"/>
  <c r="U1586" i="24" s="1"/>
  <c r="AB1585" i="24"/>
  <c r="Z1585" i="24"/>
  <c r="O1585" i="24"/>
  <c r="N1585" i="24"/>
  <c r="Y1585" i="24" s="1"/>
  <c r="AB1584" i="24"/>
  <c r="Z1584" i="24"/>
  <c r="Y1584" i="24"/>
  <c r="V1584" i="24"/>
  <c r="Q1584" i="24"/>
  <c r="O1584" i="24"/>
  <c r="N1584" i="24"/>
  <c r="S1584" i="24" s="1"/>
  <c r="U1584" i="24" s="1"/>
  <c r="AB1583" i="24"/>
  <c r="Z1583" i="24"/>
  <c r="N1583" i="24"/>
  <c r="AB1582" i="24"/>
  <c r="Z1582" i="24"/>
  <c r="Y1582" i="24"/>
  <c r="O1582" i="24"/>
  <c r="N1582" i="24"/>
  <c r="AB1581" i="24"/>
  <c r="Z1581" i="24"/>
  <c r="N1581" i="24"/>
  <c r="O1581" i="24" s="1"/>
  <c r="AB1580" i="24"/>
  <c r="Z1580" i="24"/>
  <c r="S1580" i="24"/>
  <c r="U1580" i="24" s="1"/>
  <c r="Q1580" i="24"/>
  <c r="V1580" i="24" s="1"/>
  <c r="O1580" i="24"/>
  <c r="N1580" i="24"/>
  <c r="Y1580" i="24" s="1"/>
  <c r="AB1579" i="24"/>
  <c r="Z1579" i="24"/>
  <c r="S1579" i="24"/>
  <c r="U1579" i="24" s="1"/>
  <c r="N1579" i="24"/>
  <c r="Q1579" i="24" s="1"/>
  <c r="V1579" i="24" s="1"/>
  <c r="AB1578" i="24"/>
  <c r="Z1578" i="24"/>
  <c r="Y1578" i="24"/>
  <c r="Q1578" i="24"/>
  <c r="V1578" i="24" s="1"/>
  <c r="O1578" i="24"/>
  <c r="N1578" i="24"/>
  <c r="AB1577" i="24"/>
  <c r="Z1577" i="24"/>
  <c r="O1577" i="24"/>
  <c r="N1577" i="24"/>
  <c r="Y1577" i="24" s="1"/>
  <c r="AB1576" i="24"/>
  <c r="Z1576" i="24"/>
  <c r="Y1576" i="24"/>
  <c r="V1576" i="24"/>
  <c r="Q1576" i="24"/>
  <c r="O1576" i="24"/>
  <c r="N1576" i="24"/>
  <c r="S1576" i="24" s="1"/>
  <c r="U1576" i="24" s="1"/>
  <c r="AB1575" i="24"/>
  <c r="Z1575" i="24"/>
  <c r="N1575" i="24"/>
  <c r="AB1574" i="24"/>
  <c r="Z1574" i="24"/>
  <c r="Y1574" i="24"/>
  <c r="O1574" i="24"/>
  <c r="N1574" i="24"/>
  <c r="AB1573" i="24"/>
  <c r="Z1573" i="24"/>
  <c r="N1573" i="24"/>
  <c r="O1573" i="24" s="1"/>
  <c r="AB1572" i="24"/>
  <c r="Z1572" i="24"/>
  <c r="S1572" i="24"/>
  <c r="U1572" i="24" s="1"/>
  <c r="Q1572" i="24"/>
  <c r="V1572" i="24" s="1"/>
  <c r="N1572" i="24"/>
  <c r="Y1572" i="24" s="1"/>
  <c r="AB1571" i="24"/>
  <c r="Z1571" i="24"/>
  <c r="N1571" i="24"/>
  <c r="Q1571" i="24" s="1"/>
  <c r="V1571" i="24" s="1"/>
  <c r="AB1570" i="24"/>
  <c r="Z1570" i="24"/>
  <c r="Y1570" i="24"/>
  <c r="Q1570" i="24"/>
  <c r="V1570" i="24" s="1"/>
  <c r="O1570" i="24"/>
  <c r="N1570" i="24"/>
  <c r="AB1569" i="24"/>
  <c r="Z1569" i="24"/>
  <c r="O1569" i="24"/>
  <c r="N1569" i="24"/>
  <c r="Y1569" i="24" s="1"/>
  <c r="AB1568" i="24"/>
  <c r="Z1568" i="24"/>
  <c r="Y1568" i="24"/>
  <c r="V1568" i="24"/>
  <c r="Q1568" i="24"/>
  <c r="O1568" i="24"/>
  <c r="N1568" i="24"/>
  <c r="S1568" i="24" s="1"/>
  <c r="U1568" i="24" s="1"/>
  <c r="AB1567" i="24"/>
  <c r="Z1567" i="24"/>
  <c r="N1567" i="24"/>
  <c r="AB1566" i="24"/>
  <c r="Z1566" i="24"/>
  <c r="Y1566" i="24"/>
  <c r="O1566" i="24"/>
  <c r="N1566" i="24"/>
  <c r="AB1565" i="24"/>
  <c r="Z1565" i="24"/>
  <c r="N1565" i="24"/>
  <c r="O1565" i="24" s="1"/>
  <c r="AB1564" i="24"/>
  <c r="Z1564" i="24"/>
  <c r="S1564" i="24"/>
  <c r="U1564" i="24" s="1"/>
  <c r="Q1564" i="24"/>
  <c r="V1564" i="24" s="1"/>
  <c r="N1564" i="24"/>
  <c r="Y1564" i="24" s="1"/>
  <c r="AB1563" i="24"/>
  <c r="Z1563" i="24"/>
  <c r="O1563" i="24"/>
  <c r="N1563" i="24"/>
  <c r="Q1563" i="24" s="1"/>
  <c r="V1563" i="24" s="1"/>
  <c r="AB1562" i="24"/>
  <c r="Z1562" i="24"/>
  <c r="Y1562" i="24"/>
  <c r="Q1562" i="24"/>
  <c r="V1562" i="24" s="1"/>
  <c r="O1562" i="24"/>
  <c r="N1562" i="24"/>
  <c r="S1562" i="24" s="1"/>
  <c r="U1562" i="24" s="1"/>
  <c r="AB1561" i="24"/>
  <c r="Z1561" i="24"/>
  <c r="O1561" i="24"/>
  <c r="N1561" i="24"/>
  <c r="Y1561" i="24" s="1"/>
  <c r="AB1560" i="24"/>
  <c r="Z1560" i="24"/>
  <c r="Y1560" i="24"/>
  <c r="V1560" i="24"/>
  <c r="Q1560" i="24"/>
  <c r="O1560" i="24"/>
  <c r="N1560" i="24"/>
  <c r="S1560" i="24" s="1"/>
  <c r="U1560" i="24" s="1"/>
  <c r="AB1559" i="24"/>
  <c r="Z1559" i="24"/>
  <c r="N1559" i="24"/>
  <c r="AB1558" i="24"/>
  <c r="Z1558" i="24"/>
  <c r="Y1558" i="24"/>
  <c r="O1558" i="24"/>
  <c r="N1558" i="24"/>
  <c r="AB1557" i="24"/>
  <c r="Z1557" i="24"/>
  <c r="N1557" i="24"/>
  <c r="O1557" i="24" s="1"/>
  <c r="AB1556" i="24"/>
  <c r="Z1556" i="24"/>
  <c r="S1556" i="24"/>
  <c r="U1556" i="24" s="1"/>
  <c r="Q1556" i="24"/>
  <c r="V1556" i="24" s="1"/>
  <c r="N1556" i="24"/>
  <c r="Y1556" i="24" s="1"/>
  <c r="AB1555" i="24"/>
  <c r="Z1555" i="24"/>
  <c r="S1555" i="24"/>
  <c r="U1555" i="24" s="1"/>
  <c r="O1555" i="24"/>
  <c r="N1555" i="24"/>
  <c r="Q1555" i="24" s="1"/>
  <c r="V1555" i="24" s="1"/>
  <c r="AB1554" i="24"/>
  <c r="Z1554" i="24"/>
  <c r="Y1554" i="24"/>
  <c r="Q1554" i="24"/>
  <c r="V1554" i="24" s="1"/>
  <c r="O1554" i="24"/>
  <c r="N1554" i="24"/>
  <c r="AB1553" i="24"/>
  <c r="Z1553" i="24"/>
  <c r="O1553" i="24"/>
  <c r="N1553" i="24"/>
  <c r="Y1553" i="24" s="1"/>
  <c r="AB1552" i="24"/>
  <c r="Z1552" i="24"/>
  <c r="Y1552" i="24"/>
  <c r="V1552" i="24"/>
  <c r="Q1552" i="24"/>
  <c r="S1552" i="24" s="1"/>
  <c r="U1552" i="24" s="1"/>
  <c r="O1552" i="24"/>
  <c r="N1552" i="24"/>
  <c r="AB1551" i="24"/>
  <c r="Z1551" i="24"/>
  <c r="N1551" i="24"/>
  <c r="AB1550" i="24"/>
  <c r="Z1550" i="24"/>
  <c r="Y1550" i="24"/>
  <c r="O1550" i="24"/>
  <c r="N1550" i="24"/>
  <c r="AB1549" i="24"/>
  <c r="Z1549" i="24"/>
  <c r="N1549" i="24"/>
  <c r="O1549" i="24" s="1"/>
  <c r="AB1548" i="24"/>
  <c r="Z1548" i="24"/>
  <c r="S1548" i="24"/>
  <c r="U1548" i="24" s="1"/>
  <c r="Q1548" i="24"/>
  <c r="V1548" i="24" s="1"/>
  <c r="O1548" i="24"/>
  <c r="N1548" i="24"/>
  <c r="Y1548" i="24" s="1"/>
  <c r="AB1547" i="24"/>
  <c r="Z1547" i="24"/>
  <c r="S1547" i="24"/>
  <c r="U1547" i="24" s="1"/>
  <c r="N1547" i="24"/>
  <c r="Q1547" i="24" s="1"/>
  <c r="V1547" i="24" s="1"/>
  <c r="AB1546" i="24"/>
  <c r="Z1546" i="24"/>
  <c r="Y1546" i="24"/>
  <c r="Q1546" i="24"/>
  <c r="V1546" i="24" s="1"/>
  <c r="O1546" i="24"/>
  <c r="N1546" i="24"/>
  <c r="AB1545" i="24"/>
  <c r="Z1545" i="24"/>
  <c r="O1545" i="24"/>
  <c r="N1545" i="24"/>
  <c r="Y1545" i="24" s="1"/>
  <c r="AB1544" i="24"/>
  <c r="Z1544" i="24"/>
  <c r="Y1544" i="24"/>
  <c r="V1544" i="24"/>
  <c r="Q1544" i="24"/>
  <c r="O1544" i="24"/>
  <c r="N1544" i="24"/>
  <c r="S1544" i="24" s="1"/>
  <c r="U1544" i="24" s="1"/>
  <c r="AB1543" i="24"/>
  <c r="Z1543" i="24"/>
  <c r="N1543" i="24"/>
  <c r="AB1542" i="24"/>
  <c r="Z1542" i="24"/>
  <c r="Y1542" i="24"/>
  <c r="O1542" i="24"/>
  <c r="N1542" i="24"/>
  <c r="AB1541" i="24"/>
  <c r="Z1541" i="24"/>
  <c r="N1541" i="24"/>
  <c r="O1541" i="24" s="1"/>
  <c r="AB1540" i="24"/>
  <c r="Z1540" i="24"/>
  <c r="S1540" i="24"/>
  <c r="U1540" i="24" s="1"/>
  <c r="Q1540" i="24"/>
  <c r="V1540" i="24" s="1"/>
  <c r="N1540" i="24"/>
  <c r="Y1540" i="24" s="1"/>
  <c r="AB1539" i="24"/>
  <c r="Z1539" i="24"/>
  <c r="N1539" i="24"/>
  <c r="Q1539" i="24" s="1"/>
  <c r="V1539" i="24" s="1"/>
  <c r="AB1538" i="24"/>
  <c r="Z1538" i="24"/>
  <c r="Y1538" i="24"/>
  <c r="Q1538" i="24"/>
  <c r="V1538" i="24" s="1"/>
  <c r="O1538" i="24"/>
  <c r="N1538" i="24"/>
  <c r="S1538" i="24" s="1"/>
  <c r="U1538" i="24" s="1"/>
  <c r="AB1537" i="24"/>
  <c r="Z1537" i="24"/>
  <c r="O1537" i="24"/>
  <c r="N1537" i="24"/>
  <c r="Y1537" i="24" s="1"/>
  <c r="AB1536" i="24"/>
  <c r="Z1536" i="24"/>
  <c r="Y1536" i="24"/>
  <c r="V1536" i="24"/>
  <c r="Q1536" i="24"/>
  <c r="O1536" i="24"/>
  <c r="N1536" i="24"/>
  <c r="S1536" i="24" s="1"/>
  <c r="U1536" i="24" s="1"/>
  <c r="AB1535" i="24"/>
  <c r="Z1535" i="24"/>
  <c r="N1535" i="24"/>
  <c r="AB1534" i="24"/>
  <c r="Z1534" i="24"/>
  <c r="Y1534" i="24"/>
  <c r="O1534" i="24"/>
  <c r="N1534" i="24"/>
  <c r="AB1533" i="24"/>
  <c r="Z1533" i="24"/>
  <c r="N1533" i="24"/>
  <c r="O1533" i="24" s="1"/>
  <c r="AB1532" i="24"/>
  <c r="Z1532" i="24"/>
  <c r="Q1532" i="24"/>
  <c r="V1532" i="24" s="1"/>
  <c r="N1532" i="24"/>
  <c r="Y1532" i="24" s="1"/>
  <c r="AB1531" i="24"/>
  <c r="Z1531" i="24"/>
  <c r="S1531" i="24"/>
  <c r="U1531" i="24" s="1"/>
  <c r="N1531" i="24"/>
  <c r="Q1531" i="24" s="1"/>
  <c r="V1531" i="24" s="1"/>
  <c r="AB1530" i="24"/>
  <c r="Z1530" i="24"/>
  <c r="Y1530" i="24"/>
  <c r="Q1530" i="24"/>
  <c r="V1530" i="24" s="1"/>
  <c r="O1530" i="24"/>
  <c r="N1530" i="24"/>
  <c r="S1530" i="24" s="1"/>
  <c r="U1530" i="24" s="1"/>
  <c r="AB1529" i="24"/>
  <c r="Z1529" i="24"/>
  <c r="O1529" i="24"/>
  <c r="N1529" i="24"/>
  <c r="AB1528" i="24"/>
  <c r="Z1528" i="24"/>
  <c r="Y1528" i="24"/>
  <c r="V1528" i="24"/>
  <c r="Q1528" i="24"/>
  <c r="O1528" i="24"/>
  <c r="N1528" i="24"/>
  <c r="S1528" i="24" s="1"/>
  <c r="U1528" i="24" s="1"/>
  <c r="AB1527" i="24"/>
  <c r="Z1527" i="24"/>
  <c r="N1527" i="24"/>
  <c r="AB1526" i="24"/>
  <c r="Z1526" i="24"/>
  <c r="Y1526" i="24"/>
  <c r="O1526" i="24"/>
  <c r="N1526" i="24"/>
  <c r="AB1525" i="24"/>
  <c r="Z1525" i="24"/>
  <c r="N1525" i="24"/>
  <c r="O1525" i="24" s="1"/>
  <c r="AB1524" i="24"/>
  <c r="Z1524" i="24"/>
  <c r="Q1524" i="24"/>
  <c r="V1524" i="24" s="1"/>
  <c r="N1524" i="24"/>
  <c r="Y1524" i="24" s="1"/>
  <c r="AB1523" i="24"/>
  <c r="Z1523" i="24"/>
  <c r="S1523" i="24"/>
  <c r="U1523" i="24" s="1"/>
  <c r="N1523" i="24"/>
  <c r="Q1523" i="24" s="1"/>
  <c r="V1523" i="24" s="1"/>
  <c r="AB1522" i="24"/>
  <c r="Z1522" i="24"/>
  <c r="Y1522" i="24"/>
  <c r="Q1522" i="24"/>
  <c r="V1522" i="24" s="1"/>
  <c r="O1522" i="24"/>
  <c r="N1522" i="24"/>
  <c r="AB1521" i="24"/>
  <c r="Z1521" i="24"/>
  <c r="O1521" i="24"/>
  <c r="N1521" i="24"/>
  <c r="AB1520" i="24"/>
  <c r="Z1520" i="24"/>
  <c r="Y1520" i="24"/>
  <c r="V1520" i="24"/>
  <c r="Q1520" i="24"/>
  <c r="O1520" i="24"/>
  <c r="N1520" i="24"/>
  <c r="S1520" i="24" s="1"/>
  <c r="U1520" i="24" s="1"/>
  <c r="AB1519" i="24"/>
  <c r="Z1519" i="24"/>
  <c r="N1519" i="24"/>
  <c r="AB1518" i="24"/>
  <c r="Z1518" i="24"/>
  <c r="Y1518" i="24"/>
  <c r="O1518" i="24"/>
  <c r="N1518" i="24"/>
  <c r="AB1517" i="24"/>
  <c r="Z1517" i="24"/>
  <c r="N1517" i="24"/>
  <c r="O1517" i="24" s="1"/>
  <c r="AB1516" i="24"/>
  <c r="Z1516" i="24"/>
  <c r="Q1516" i="24"/>
  <c r="N1516" i="24"/>
  <c r="Y1516" i="24" s="1"/>
  <c r="AB1515" i="24"/>
  <c r="Z1515" i="24"/>
  <c r="S1515" i="24"/>
  <c r="U1515" i="24" s="1"/>
  <c r="N1515" i="24"/>
  <c r="Q1515" i="24" s="1"/>
  <c r="V1515" i="24" s="1"/>
  <c r="AB1514" i="24"/>
  <c r="Z1514" i="24"/>
  <c r="Y1514" i="24"/>
  <c r="Q1514" i="24"/>
  <c r="V1514" i="24" s="1"/>
  <c r="O1514" i="24"/>
  <c r="N1514" i="24"/>
  <c r="AB1513" i="24"/>
  <c r="Z1513" i="24"/>
  <c r="O1513" i="24"/>
  <c r="N1513" i="24"/>
  <c r="AB1512" i="24"/>
  <c r="Z1512" i="24"/>
  <c r="Y1512" i="24"/>
  <c r="V1512" i="24"/>
  <c r="Q1512" i="24"/>
  <c r="O1512" i="24"/>
  <c r="N1512" i="24"/>
  <c r="S1512" i="24" s="1"/>
  <c r="U1512" i="24" s="1"/>
  <c r="AB1511" i="24"/>
  <c r="Z1511" i="24"/>
  <c r="N1511" i="24"/>
  <c r="AB1510" i="24"/>
  <c r="Z1510" i="24"/>
  <c r="Y1510" i="24"/>
  <c r="V1510" i="24"/>
  <c r="O1510" i="24"/>
  <c r="N1510" i="24"/>
  <c r="Q1510" i="24" s="1"/>
  <c r="S1510" i="24" s="1"/>
  <c r="U1510" i="24" s="1"/>
  <c r="AB1509" i="24"/>
  <c r="Z1509" i="24"/>
  <c r="N1509" i="24"/>
  <c r="O1509" i="24" s="1"/>
  <c r="AB1508" i="24"/>
  <c r="Z1508" i="24"/>
  <c r="S1508" i="24"/>
  <c r="U1508" i="24" s="1"/>
  <c r="Q1508" i="24"/>
  <c r="V1508" i="24" s="1"/>
  <c r="O1508" i="24"/>
  <c r="N1508" i="24"/>
  <c r="Y1508" i="24" s="1"/>
  <c r="AB1507" i="24"/>
  <c r="Z1507" i="24"/>
  <c r="O1507" i="24"/>
  <c r="N1507" i="24"/>
  <c r="Q1507" i="24" s="1"/>
  <c r="V1507" i="24" s="1"/>
  <c r="AB1506" i="24"/>
  <c r="Z1506" i="24"/>
  <c r="Y1506" i="24"/>
  <c r="Q1506" i="24"/>
  <c r="O1506" i="24"/>
  <c r="N1506" i="24"/>
  <c r="AB1505" i="24"/>
  <c r="Z1505" i="24"/>
  <c r="N1505" i="24"/>
  <c r="AB1504" i="24"/>
  <c r="Z1504" i="24"/>
  <c r="Y1504" i="24"/>
  <c r="V1504" i="24"/>
  <c r="Q1504" i="24"/>
  <c r="O1504" i="24"/>
  <c r="N1504" i="24"/>
  <c r="S1504" i="24" s="1"/>
  <c r="U1504" i="24" s="1"/>
  <c r="AB1503" i="24"/>
  <c r="Z1503" i="24"/>
  <c r="N1503" i="24"/>
  <c r="AB1502" i="24"/>
  <c r="Z1502" i="24"/>
  <c r="Y1502" i="24"/>
  <c r="V1502" i="24"/>
  <c r="S1502" i="24"/>
  <c r="U1502" i="24" s="1"/>
  <c r="Q1502" i="24"/>
  <c r="O1502" i="24"/>
  <c r="N1502" i="24"/>
  <c r="AB1501" i="24"/>
  <c r="Z1501" i="24"/>
  <c r="N1501" i="24"/>
  <c r="O1501" i="24" s="1"/>
  <c r="AB1500" i="24"/>
  <c r="Z1500" i="24"/>
  <c r="Q1500" i="24"/>
  <c r="V1500" i="24" s="1"/>
  <c r="N1500" i="24"/>
  <c r="Y1500" i="24" s="1"/>
  <c r="AB1499" i="24"/>
  <c r="Z1499" i="24"/>
  <c r="N1499" i="24"/>
  <c r="Q1499" i="24" s="1"/>
  <c r="V1499" i="24" s="1"/>
  <c r="AB1498" i="24"/>
  <c r="Z1498" i="24"/>
  <c r="Y1498" i="24"/>
  <c r="Q1498" i="24"/>
  <c r="V1498" i="24" s="1"/>
  <c r="O1498" i="24"/>
  <c r="N1498" i="24"/>
  <c r="S1498" i="24" s="1"/>
  <c r="U1498" i="24" s="1"/>
  <c r="AB1497" i="24"/>
  <c r="Z1497" i="24"/>
  <c r="O1497" i="24"/>
  <c r="N1497" i="24"/>
  <c r="AB1496" i="24"/>
  <c r="Z1496" i="24"/>
  <c r="Y1496" i="24"/>
  <c r="V1496" i="24"/>
  <c r="Q1496" i="24"/>
  <c r="S1496" i="24" s="1"/>
  <c r="U1496" i="24" s="1"/>
  <c r="O1496" i="24"/>
  <c r="N1496" i="24"/>
  <c r="AB1495" i="24"/>
  <c r="Z1495" i="24"/>
  <c r="N1495" i="24"/>
  <c r="AB1494" i="24"/>
  <c r="Z1494" i="24"/>
  <c r="Y1494" i="24"/>
  <c r="O1494" i="24"/>
  <c r="N1494" i="24"/>
  <c r="AB1493" i="24"/>
  <c r="Z1493" i="24"/>
  <c r="N1493" i="24"/>
  <c r="O1493" i="24" s="1"/>
  <c r="AB1492" i="24"/>
  <c r="Z1492" i="24"/>
  <c r="S1492" i="24"/>
  <c r="U1492" i="24" s="1"/>
  <c r="Q1492" i="24"/>
  <c r="V1492" i="24" s="1"/>
  <c r="N1492" i="24"/>
  <c r="Y1492" i="24" s="1"/>
  <c r="AB1491" i="24"/>
  <c r="Z1491" i="24"/>
  <c r="N1491" i="24"/>
  <c r="Q1491" i="24" s="1"/>
  <c r="AB1490" i="24"/>
  <c r="Z1490" i="24"/>
  <c r="Y1490" i="24"/>
  <c r="Q1490" i="24"/>
  <c r="V1490" i="24" s="1"/>
  <c r="O1490" i="24"/>
  <c r="N1490" i="24"/>
  <c r="S1490" i="24" s="1"/>
  <c r="U1490" i="24" s="1"/>
  <c r="AB1489" i="24"/>
  <c r="Z1489" i="24"/>
  <c r="O1489" i="24"/>
  <c r="N1489" i="24"/>
  <c r="AB1488" i="24"/>
  <c r="Z1488" i="24"/>
  <c r="Y1488" i="24"/>
  <c r="V1488" i="24"/>
  <c r="Q1488" i="24"/>
  <c r="S1488" i="24" s="1"/>
  <c r="U1488" i="24" s="1"/>
  <c r="O1488" i="24"/>
  <c r="N1488" i="24"/>
  <c r="AB1487" i="24"/>
  <c r="Z1487" i="24"/>
  <c r="N1487" i="24"/>
  <c r="AB1486" i="24"/>
  <c r="Z1486" i="24"/>
  <c r="Y1486" i="24"/>
  <c r="V1486" i="24"/>
  <c r="O1486" i="24"/>
  <c r="N1486" i="24"/>
  <c r="Q1486" i="24" s="1"/>
  <c r="S1486" i="24" s="1"/>
  <c r="U1486" i="24" s="1"/>
  <c r="AB1485" i="24"/>
  <c r="Z1485" i="24"/>
  <c r="N1485" i="24"/>
  <c r="O1485" i="24" s="1"/>
  <c r="AB1484" i="24"/>
  <c r="Z1484" i="24"/>
  <c r="S1484" i="24"/>
  <c r="U1484" i="24" s="1"/>
  <c r="Q1484" i="24"/>
  <c r="V1484" i="24" s="1"/>
  <c r="N1484" i="24"/>
  <c r="Y1484" i="24" s="1"/>
  <c r="AB1483" i="24"/>
  <c r="Z1483" i="24"/>
  <c r="S1483" i="24"/>
  <c r="U1483" i="24" s="1"/>
  <c r="O1483" i="24"/>
  <c r="N1483" i="24"/>
  <c r="Q1483" i="24" s="1"/>
  <c r="V1483" i="24" s="1"/>
  <c r="AB1482" i="24"/>
  <c r="Z1482" i="24"/>
  <c r="Y1482" i="24"/>
  <c r="Q1482" i="24"/>
  <c r="O1482" i="24"/>
  <c r="N1482" i="24"/>
  <c r="AB1481" i="24"/>
  <c r="Z1481" i="24"/>
  <c r="O1481" i="24"/>
  <c r="N1481" i="24"/>
  <c r="AB1480" i="24"/>
  <c r="Z1480" i="24"/>
  <c r="Y1480" i="24"/>
  <c r="V1480" i="24"/>
  <c r="Q1480" i="24"/>
  <c r="O1480" i="24"/>
  <c r="N1480" i="24"/>
  <c r="S1480" i="24" s="1"/>
  <c r="U1480" i="24" s="1"/>
  <c r="AB1479" i="24"/>
  <c r="Z1479" i="24"/>
  <c r="N1479" i="24"/>
  <c r="AB1478" i="24"/>
  <c r="Z1478" i="24"/>
  <c r="Y1478" i="24"/>
  <c r="V1478" i="24"/>
  <c r="O1478" i="24"/>
  <c r="N1478" i="24"/>
  <c r="Q1478" i="24" s="1"/>
  <c r="S1478" i="24" s="1"/>
  <c r="U1478" i="24" s="1"/>
  <c r="AB1477" i="24"/>
  <c r="Z1477" i="24"/>
  <c r="N1477" i="24"/>
  <c r="O1477" i="24" s="1"/>
  <c r="AB1476" i="24"/>
  <c r="Z1476" i="24"/>
  <c r="Q1476" i="24"/>
  <c r="V1476" i="24" s="1"/>
  <c r="N1476" i="24"/>
  <c r="Y1476" i="24" s="1"/>
  <c r="AB1475" i="24"/>
  <c r="Z1475" i="24"/>
  <c r="O1475" i="24"/>
  <c r="N1475" i="24"/>
  <c r="Q1475" i="24" s="1"/>
  <c r="V1475" i="24" s="1"/>
  <c r="AB1474" i="24"/>
  <c r="Z1474" i="24"/>
  <c r="Y1474" i="24"/>
  <c r="Q1474" i="24"/>
  <c r="V1474" i="24" s="1"/>
  <c r="O1474" i="24"/>
  <c r="N1474" i="24"/>
  <c r="AB1473" i="24"/>
  <c r="Z1473" i="24"/>
  <c r="N1473" i="24"/>
  <c r="AB1472" i="24"/>
  <c r="Z1472" i="24"/>
  <c r="K1472" i="24"/>
  <c r="N1472" i="24" s="1"/>
  <c r="AB1471" i="24"/>
  <c r="Z1471" i="24"/>
  <c r="Y1471" i="24"/>
  <c r="O1471" i="24"/>
  <c r="N1471" i="24"/>
  <c r="K1471" i="24"/>
  <c r="AB1470" i="24"/>
  <c r="Z1470" i="24"/>
  <c r="O1470" i="24"/>
  <c r="N1470" i="24"/>
  <c r="K1470" i="24"/>
  <c r="AB1469" i="24"/>
  <c r="Z1469" i="24"/>
  <c r="Y1469" i="24"/>
  <c r="Q1469" i="24"/>
  <c r="N1469" i="24"/>
  <c r="O1469" i="24" s="1"/>
  <c r="K1469" i="24"/>
  <c r="AB1468" i="24"/>
  <c r="Z1468" i="24"/>
  <c r="Y1468" i="24"/>
  <c r="Q1468" i="24"/>
  <c r="V1468" i="24" s="1"/>
  <c r="O1468" i="24"/>
  <c r="N1468" i="24"/>
  <c r="S1468" i="24" s="1"/>
  <c r="U1468" i="24" s="1"/>
  <c r="K1468" i="24"/>
  <c r="AB1467" i="24"/>
  <c r="Z1467" i="24"/>
  <c r="O1467" i="24"/>
  <c r="K1467" i="24"/>
  <c r="N1467" i="24" s="1"/>
  <c r="AB1466" i="24"/>
  <c r="Z1466" i="24"/>
  <c r="K1466" i="24"/>
  <c r="N1466" i="24" s="1"/>
  <c r="AB1465" i="24"/>
  <c r="Z1465" i="24"/>
  <c r="K1465" i="24"/>
  <c r="N1465" i="24" s="1"/>
  <c r="Q1465" i="24" s="1"/>
  <c r="V1465" i="24" s="1"/>
  <c r="AB1464" i="24"/>
  <c r="Z1464" i="24"/>
  <c r="S1464" i="24"/>
  <c r="U1464" i="24" s="1"/>
  <c r="Q1464" i="24"/>
  <c r="V1464" i="24" s="1"/>
  <c r="N1464" i="24"/>
  <c r="Y1464" i="24" s="1"/>
  <c r="AB1463" i="24"/>
  <c r="Z1463" i="24"/>
  <c r="S1463" i="24"/>
  <c r="U1463" i="24" s="1"/>
  <c r="N1463" i="24"/>
  <c r="Q1463" i="24" s="1"/>
  <c r="V1463" i="24" s="1"/>
  <c r="AB1462" i="24"/>
  <c r="Z1462" i="24"/>
  <c r="Y1462" i="24"/>
  <c r="Q1462" i="24"/>
  <c r="V1462" i="24" s="1"/>
  <c r="O1462" i="24"/>
  <c r="N1462" i="24"/>
  <c r="AB1461" i="24"/>
  <c r="Z1461" i="24"/>
  <c r="O1461" i="24"/>
  <c r="N1461" i="24"/>
  <c r="AB1460" i="24"/>
  <c r="Z1460" i="24"/>
  <c r="Y1460" i="24"/>
  <c r="V1460" i="24"/>
  <c r="Q1460" i="24"/>
  <c r="O1460" i="24"/>
  <c r="N1460" i="24"/>
  <c r="S1460" i="24" s="1"/>
  <c r="U1460" i="24" s="1"/>
  <c r="AB1459" i="24"/>
  <c r="Z1459" i="24"/>
  <c r="N1459" i="24"/>
  <c r="AB1458" i="24"/>
  <c r="Z1458" i="24"/>
  <c r="Y1458" i="24"/>
  <c r="V1458" i="24"/>
  <c r="S1458" i="24"/>
  <c r="U1458" i="24" s="1"/>
  <c r="Q1458" i="24"/>
  <c r="O1458" i="24"/>
  <c r="N1458" i="24"/>
  <c r="AB1457" i="24"/>
  <c r="Z1457" i="24"/>
  <c r="N1457" i="24"/>
  <c r="O1457" i="24" s="1"/>
  <c r="AB1456" i="24"/>
  <c r="Z1456" i="24"/>
  <c r="S1456" i="24"/>
  <c r="U1456" i="24" s="1"/>
  <c r="Q1456" i="24"/>
  <c r="V1456" i="24" s="1"/>
  <c r="N1456" i="24"/>
  <c r="Y1456" i="24" s="1"/>
  <c r="AB1455" i="24"/>
  <c r="Z1455" i="24"/>
  <c r="N1455" i="24"/>
  <c r="Q1455" i="24" s="1"/>
  <c r="V1455" i="24" s="1"/>
  <c r="AB1454" i="24"/>
  <c r="Z1454" i="24"/>
  <c r="Y1454" i="24"/>
  <c r="Q1454" i="24"/>
  <c r="V1454" i="24" s="1"/>
  <c r="O1454" i="24"/>
  <c r="N1454" i="24"/>
  <c r="AB1453" i="24"/>
  <c r="Z1453" i="24"/>
  <c r="N1453" i="24"/>
  <c r="AB1452" i="24"/>
  <c r="Z1452" i="24"/>
  <c r="Y1452" i="24"/>
  <c r="V1452" i="24"/>
  <c r="Q1452" i="24"/>
  <c r="O1452" i="24"/>
  <c r="N1452" i="24"/>
  <c r="AB1451" i="24"/>
  <c r="Z1451" i="24"/>
  <c r="N1451" i="24"/>
  <c r="AB1450" i="24"/>
  <c r="Z1450" i="24"/>
  <c r="Y1450" i="24"/>
  <c r="V1450" i="24"/>
  <c r="Q1450" i="24"/>
  <c r="O1450" i="24"/>
  <c r="N1450" i="24"/>
  <c r="S1450" i="24" s="1"/>
  <c r="U1450" i="24" s="1"/>
  <c r="AB1449" i="24"/>
  <c r="Z1449" i="24"/>
  <c r="N1449" i="24"/>
  <c r="AB1448" i="24"/>
  <c r="Z1448" i="24"/>
  <c r="S1448" i="24"/>
  <c r="U1448" i="24" s="1"/>
  <c r="Q1448" i="24"/>
  <c r="V1448" i="24" s="1"/>
  <c r="N1448" i="24"/>
  <c r="Y1448" i="24" s="1"/>
  <c r="AB1447" i="24"/>
  <c r="Z1447" i="24"/>
  <c r="U1447" i="24"/>
  <c r="S1447" i="24"/>
  <c r="N1447" i="24"/>
  <c r="Q1447" i="24" s="1"/>
  <c r="V1447" i="24" s="1"/>
  <c r="AB1446" i="24"/>
  <c r="Z1446" i="24"/>
  <c r="Y1446" i="24"/>
  <c r="Q1446" i="24"/>
  <c r="V1446" i="24" s="1"/>
  <c r="O1446" i="24"/>
  <c r="N1446" i="24"/>
  <c r="AB1445" i="24"/>
  <c r="Z1445" i="24"/>
  <c r="O1445" i="24"/>
  <c r="N1445" i="24"/>
  <c r="AB1444" i="24"/>
  <c r="Z1444" i="24"/>
  <c r="Y1444" i="24"/>
  <c r="Q1444" i="24"/>
  <c r="V1444" i="24" s="1"/>
  <c r="O1444" i="24"/>
  <c r="N1444" i="24"/>
  <c r="AB1443" i="24"/>
  <c r="Z1443" i="24"/>
  <c r="N1443" i="24"/>
  <c r="AB1442" i="24"/>
  <c r="Z1442" i="24"/>
  <c r="Y1442" i="24"/>
  <c r="O1442" i="24"/>
  <c r="N1442" i="24"/>
  <c r="Q1442" i="24" s="1"/>
  <c r="S1442" i="24" s="1"/>
  <c r="U1442" i="24" s="1"/>
  <c r="AB1441" i="24"/>
  <c r="Z1441" i="24"/>
  <c r="N1441" i="24"/>
  <c r="AB1440" i="24"/>
  <c r="Z1440" i="24"/>
  <c r="Q1440" i="24"/>
  <c r="V1440" i="24" s="1"/>
  <c r="N1440" i="24"/>
  <c r="Y1440" i="24" s="1"/>
  <c r="AB1439" i="24"/>
  <c r="Z1439" i="24"/>
  <c r="N1439" i="24"/>
  <c r="Q1439" i="24" s="1"/>
  <c r="V1439" i="24" s="1"/>
  <c r="AB1438" i="24"/>
  <c r="Z1438" i="24"/>
  <c r="Y1438" i="24"/>
  <c r="Q1438" i="24"/>
  <c r="V1438" i="24" s="1"/>
  <c r="O1438" i="24"/>
  <c r="N1438" i="24"/>
  <c r="AB1437" i="24"/>
  <c r="Z1437" i="24"/>
  <c r="N1437" i="24"/>
  <c r="AB1436" i="24"/>
  <c r="Z1436" i="24"/>
  <c r="Y1436" i="24"/>
  <c r="Q1436" i="24"/>
  <c r="V1436" i="24" s="1"/>
  <c r="O1436" i="24"/>
  <c r="N1436" i="24"/>
  <c r="AB1435" i="24"/>
  <c r="Z1435" i="24"/>
  <c r="V1435" i="24"/>
  <c r="Q1435" i="24"/>
  <c r="O1435" i="24"/>
  <c r="N1435" i="24"/>
  <c r="Y1435" i="24" s="1"/>
  <c r="AB1434" i="24"/>
  <c r="Z1434" i="24"/>
  <c r="Y1434" i="24"/>
  <c r="Q1434" i="24"/>
  <c r="S1434" i="24" s="1"/>
  <c r="U1434" i="24" s="1"/>
  <c r="O1434" i="24"/>
  <c r="N1434" i="24"/>
  <c r="AB1433" i="24"/>
  <c r="Z1433" i="24"/>
  <c r="Y1433" i="24"/>
  <c r="O1433" i="24"/>
  <c r="N1433" i="24"/>
  <c r="Q1433" i="24" s="1"/>
  <c r="AB1432" i="24"/>
  <c r="Z1432" i="24"/>
  <c r="Y1432" i="24"/>
  <c r="N1432" i="24"/>
  <c r="Q1432" i="24" s="1"/>
  <c r="AB1431" i="24"/>
  <c r="Z1431" i="24"/>
  <c r="N1431" i="24"/>
  <c r="AB1430" i="24"/>
  <c r="Z1430" i="24"/>
  <c r="Y1430" i="24"/>
  <c r="S1430" i="24"/>
  <c r="U1430" i="24" s="1"/>
  <c r="Q1430" i="24"/>
  <c r="V1430" i="24" s="1"/>
  <c r="O1430" i="24"/>
  <c r="N1430" i="24"/>
  <c r="AB1429" i="24"/>
  <c r="Z1429" i="24"/>
  <c r="Y1429" i="24"/>
  <c r="O1429" i="24"/>
  <c r="N1429" i="24"/>
  <c r="AB1428" i="24"/>
  <c r="Z1428" i="24"/>
  <c r="O1428" i="24"/>
  <c r="N1428" i="24"/>
  <c r="AB1427" i="24"/>
  <c r="Z1427" i="24"/>
  <c r="V1427" i="24"/>
  <c r="Q1427" i="24"/>
  <c r="O1427" i="24"/>
  <c r="N1427" i="24"/>
  <c r="Y1427" i="24" s="1"/>
  <c r="AB1426" i="24"/>
  <c r="Z1426" i="24"/>
  <c r="Y1426" i="24"/>
  <c r="V1426" i="24"/>
  <c r="U1426" i="24"/>
  <c r="Q1426" i="24"/>
  <c r="O1426" i="24"/>
  <c r="N1426" i="24"/>
  <c r="S1426" i="24" s="1"/>
  <c r="AB1425" i="24"/>
  <c r="Z1425" i="24"/>
  <c r="Y1425" i="24"/>
  <c r="O1425" i="24"/>
  <c r="N1425" i="24"/>
  <c r="Q1425" i="24" s="1"/>
  <c r="AB1424" i="24"/>
  <c r="Z1424" i="24"/>
  <c r="Y1424" i="24"/>
  <c r="N1424" i="24"/>
  <c r="Q1424" i="24" s="1"/>
  <c r="AB1423" i="24"/>
  <c r="Z1423" i="24"/>
  <c r="N1423" i="24"/>
  <c r="AB1422" i="24"/>
  <c r="Z1422" i="24"/>
  <c r="Y1422" i="24"/>
  <c r="S1422" i="24"/>
  <c r="U1422" i="24" s="1"/>
  <c r="Q1422" i="24"/>
  <c r="V1422" i="24" s="1"/>
  <c r="O1422" i="24"/>
  <c r="N1422" i="24"/>
  <c r="AB1421" i="24"/>
  <c r="Z1421" i="24"/>
  <c r="Y1421" i="24"/>
  <c r="O1421" i="24"/>
  <c r="N1421" i="24"/>
  <c r="AB1420" i="24"/>
  <c r="Z1420" i="24"/>
  <c r="N1420" i="24"/>
  <c r="AB1419" i="24"/>
  <c r="Z1419" i="24"/>
  <c r="V1419" i="24"/>
  <c r="Q1419" i="24"/>
  <c r="O1419" i="24"/>
  <c r="N1419" i="24"/>
  <c r="Y1419" i="24" s="1"/>
  <c r="AB1418" i="24"/>
  <c r="Z1418" i="24"/>
  <c r="Y1418" i="24"/>
  <c r="Q1418" i="24"/>
  <c r="V1418" i="24" s="1"/>
  <c r="O1418" i="24"/>
  <c r="N1418" i="24"/>
  <c r="AB1417" i="24"/>
  <c r="Z1417" i="24"/>
  <c r="Y1417" i="24"/>
  <c r="O1417" i="24"/>
  <c r="N1417" i="24"/>
  <c r="Q1417" i="24" s="1"/>
  <c r="AB1416" i="24"/>
  <c r="Z1416" i="24"/>
  <c r="Y1416" i="24"/>
  <c r="N1416" i="24"/>
  <c r="Q1416" i="24" s="1"/>
  <c r="AB1415" i="24"/>
  <c r="Z1415" i="24"/>
  <c r="N1415" i="24"/>
  <c r="AB1414" i="24"/>
  <c r="Z1414" i="24"/>
  <c r="Y1414" i="24"/>
  <c r="S1414" i="24"/>
  <c r="U1414" i="24" s="1"/>
  <c r="Q1414" i="24"/>
  <c r="V1414" i="24" s="1"/>
  <c r="O1414" i="24"/>
  <c r="N1414" i="24"/>
  <c r="AB1413" i="24"/>
  <c r="Z1413" i="24"/>
  <c r="Y1413" i="24"/>
  <c r="O1413" i="24"/>
  <c r="N1413" i="24"/>
  <c r="AB1412" i="24"/>
  <c r="Z1412" i="24"/>
  <c r="O1412" i="24"/>
  <c r="N1412" i="24"/>
  <c r="AB1411" i="24"/>
  <c r="Z1411" i="24"/>
  <c r="V1411" i="24"/>
  <c r="Q1411" i="24"/>
  <c r="O1411" i="24"/>
  <c r="N1411" i="24"/>
  <c r="Y1411" i="24" s="1"/>
  <c r="AB1410" i="24"/>
  <c r="Z1410" i="24"/>
  <c r="Y1410" i="24"/>
  <c r="Q1410" i="24"/>
  <c r="V1410" i="24" s="1"/>
  <c r="N1410" i="24"/>
  <c r="O1410" i="24" s="1"/>
  <c r="AB1409" i="24"/>
  <c r="Z1409" i="24"/>
  <c r="Y1409" i="24"/>
  <c r="O1409" i="24"/>
  <c r="N1409" i="24"/>
  <c r="Q1409" i="24" s="1"/>
  <c r="AB1408" i="24"/>
  <c r="Z1408" i="24"/>
  <c r="Y1408" i="24"/>
  <c r="N1408" i="24"/>
  <c r="Q1408" i="24" s="1"/>
  <c r="AB1407" i="24"/>
  <c r="Z1407" i="24"/>
  <c r="N1407" i="24"/>
  <c r="AB1406" i="24"/>
  <c r="Z1406" i="24"/>
  <c r="Y1406" i="24"/>
  <c r="O1406" i="24"/>
  <c r="N1406" i="24"/>
  <c r="Q1406" i="24" s="1"/>
  <c r="AB1405" i="24"/>
  <c r="Z1405" i="24"/>
  <c r="Y1405" i="24"/>
  <c r="O1405" i="24"/>
  <c r="N1405" i="24"/>
  <c r="AB1404" i="24"/>
  <c r="Z1404" i="24"/>
  <c r="N1404" i="24"/>
  <c r="AB1403" i="24"/>
  <c r="Z1403" i="24"/>
  <c r="V1403" i="24"/>
  <c r="Q1403" i="24"/>
  <c r="O1403" i="24"/>
  <c r="N1403" i="24"/>
  <c r="Y1403" i="24" s="1"/>
  <c r="AB1402" i="24"/>
  <c r="Z1402" i="24"/>
  <c r="Y1402" i="24"/>
  <c r="Q1402" i="24"/>
  <c r="V1402" i="24" s="1"/>
  <c r="N1402" i="24"/>
  <c r="O1402" i="24" s="1"/>
  <c r="AB1401" i="24"/>
  <c r="Z1401" i="24"/>
  <c r="Y1401" i="24"/>
  <c r="O1401" i="24"/>
  <c r="N1401" i="24"/>
  <c r="Q1401" i="24" s="1"/>
  <c r="AB1400" i="24"/>
  <c r="Z1400" i="24"/>
  <c r="Y1400" i="24"/>
  <c r="N1400" i="24"/>
  <c r="Q1400" i="24" s="1"/>
  <c r="AB1399" i="24"/>
  <c r="Z1399" i="24"/>
  <c r="N1399" i="24"/>
  <c r="AB1398" i="24"/>
  <c r="Z1398" i="24"/>
  <c r="O1398" i="24"/>
  <c r="N1398" i="24"/>
  <c r="Y1398" i="24" s="1"/>
  <c r="AB1397" i="24"/>
  <c r="Z1397" i="24"/>
  <c r="Y1397" i="24"/>
  <c r="O1397" i="24"/>
  <c r="N1397" i="24"/>
  <c r="AB1396" i="24"/>
  <c r="Z1396" i="24"/>
  <c r="N1396" i="24"/>
  <c r="AB1395" i="24"/>
  <c r="Z1395" i="24"/>
  <c r="V1395" i="24"/>
  <c r="Q1395" i="24"/>
  <c r="O1395" i="24"/>
  <c r="N1395" i="24"/>
  <c r="Y1395" i="24" s="1"/>
  <c r="AB1394" i="24"/>
  <c r="Z1394" i="24"/>
  <c r="V1394" i="24"/>
  <c r="Q1394" i="24"/>
  <c r="N1394" i="24"/>
  <c r="O1394" i="24" s="1"/>
  <c r="AB1393" i="24"/>
  <c r="Z1393" i="24"/>
  <c r="Y1393" i="24"/>
  <c r="O1393" i="24"/>
  <c r="N1393" i="24"/>
  <c r="Q1393" i="24" s="1"/>
  <c r="AB1392" i="24"/>
  <c r="Z1392" i="24"/>
  <c r="Y1392" i="24"/>
  <c r="N1392" i="24"/>
  <c r="Q1392" i="24" s="1"/>
  <c r="AB1391" i="24"/>
  <c r="Z1391" i="24"/>
  <c r="S1391" i="24"/>
  <c r="U1391" i="24" s="1"/>
  <c r="Q1391" i="24"/>
  <c r="V1391" i="24" s="1"/>
  <c r="N1391" i="24"/>
  <c r="AB1390" i="24"/>
  <c r="Z1390" i="24"/>
  <c r="O1390" i="24"/>
  <c r="N1390" i="24"/>
  <c r="Y1390" i="24" s="1"/>
  <c r="AB1389" i="24"/>
  <c r="Z1389" i="24"/>
  <c r="Y1389" i="24"/>
  <c r="U1389" i="24"/>
  <c r="Q1389" i="24"/>
  <c r="V1389" i="24" s="1"/>
  <c r="O1389" i="24"/>
  <c r="N1389" i="24"/>
  <c r="S1389" i="24" s="1"/>
  <c r="AB1388" i="24"/>
  <c r="Z1388" i="24"/>
  <c r="O1388" i="24"/>
  <c r="N1388" i="24"/>
  <c r="AB1387" i="24"/>
  <c r="Z1387" i="24"/>
  <c r="Y1387" i="24"/>
  <c r="V1387" i="24"/>
  <c r="Q1387" i="24"/>
  <c r="O1387" i="24"/>
  <c r="N1387" i="24"/>
  <c r="S1387" i="24" s="1"/>
  <c r="U1387" i="24" s="1"/>
  <c r="AB1386" i="24"/>
  <c r="Z1386" i="24"/>
  <c r="Q1386" i="24"/>
  <c r="V1386" i="24" s="1"/>
  <c r="N1386" i="24"/>
  <c r="O1386" i="24" s="1"/>
  <c r="AB1385" i="24"/>
  <c r="Z1385" i="24"/>
  <c r="Y1385" i="24"/>
  <c r="O1385" i="24"/>
  <c r="N1385" i="24"/>
  <c r="Q1385" i="24" s="1"/>
  <c r="AB1384" i="24"/>
  <c r="Z1384" i="24"/>
  <c r="Y1384" i="24"/>
  <c r="N1384" i="24"/>
  <c r="Q1384" i="24" s="1"/>
  <c r="AB1383" i="24"/>
  <c r="Z1383" i="24"/>
  <c r="N1383" i="24"/>
  <c r="AB1382" i="24"/>
  <c r="Z1382" i="24"/>
  <c r="O1382" i="24"/>
  <c r="N1382" i="24"/>
  <c r="Y1382" i="24" s="1"/>
  <c r="AB1381" i="24"/>
  <c r="Z1381" i="24"/>
  <c r="Y1381" i="24"/>
  <c r="U1381" i="24"/>
  <c r="Q1381" i="24"/>
  <c r="V1381" i="24" s="1"/>
  <c r="O1381" i="24"/>
  <c r="N1381" i="24"/>
  <c r="S1381" i="24" s="1"/>
  <c r="AB1380" i="24"/>
  <c r="Z1380" i="24"/>
  <c r="N1380" i="24"/>
  <c r="AB1379" i="24"/>
  <c r="Z1379" i="24"/>
  <c r="O1379" i="24"/>
  <c r="N1379" i="24"/>
  <c r="Y1379" i="24" s="1"/>
  <c r="AB1378" i="24"/>
  <c r="Z1378" i="24"/>
  <c r="Q1378" i="24"/>
  <c r="V1378" i="24" s="1"/>
  <c r="N1378" i="24"/>
  <c r="O1378" i="24" s="1"/>
  <c r="AB1377" i="24"/>
  <c r="Z1377" i="24"/>
  <c r="O1377" i="24"/>
  <c r="N1377" i="24"/>
  <c r="Y1377" i="24" s="1"/>
  <c r="AB1376" i="24"/>
  <c r="Z1376" i="24"/>
  <c r="Y1376" i="24"/>
  <c r="N1376" i="24"/>
  <c r="Q1376" i="24" s="1"/>
  <c r="AB1375" i="24"/>
  <c r="Z1375" i="24"/>
  <c r="N1375" i="24"/>
  <c r="AB1374" i="24"/>
  <c r="Z1374" i="24"/>
  <c r="O1374" i="24"/>
  <c r="N1374" i="24"/>
  <c r="Y1374" i="24" s="1"/>
  <c r="AB1373" i="24"/>
  <c r="Z1373" i="24"/>
  <c r="Y1373" i="24"/>
  <c r="O1373" i="24"/>
  <c r="N1373" i="24"/>
  <c r="AB1372" i="24"/>
  <c r="Z1372" i="24"/>
  <c r="O1372" i="24"/>
  <c r="N1372" i="24"/>
  <c r="AB1371" i="24"/>
  <c r="Z1371" i="24"/>
  <c r="O1371" i="24"/>
  <c r="N1371" i="24"/>
  <c r="Y1371" i="24" s="1"/>
  <c r="AB1370" i="24"/>
  <c r="Z1370" i="24"/>
  <c r="V1370" i="24"/>
  <c r="Q1370" i="24"/>
  <c r="N1370" i="24"/>
  <c r="O1370" i="24" s="1"/>
  <c r="AB1369" i="24"/>
  <c r="Z1369" i="24"/>
  <c r="O1369" i="24"/>
  <c r="N1369" i="24"/>
  <c r="Y1369" i="24" s="1"/>
  <c r="AB1368" i="24"/>
  <c r="Z1368" i="24"/>
  <c r="Y1368" i="24"/>
  <c r="O1368" i="24"/>
  <c r="N1368" i="24"/>
  <c r="Q1368" i="24" s="1"/>
  <c r="AB1367" i="24"/>
  <c r="Z1367" i="24"/>
  <c r="Q1367" i="24"/>
  <c r="V1367" i="24" s="1"/>
  <c r="N1367" i="24"/>
  <c r="AB1366" i="24"/>
  <c r="Z1366" i="24"/>
  <c r="N1366" i="24"/>
  <c r="Y1366" i="24" s="1"/>
  <c r="AB1365" i="24"/>
  <c r="Z1365" i="24"/>
  <c r="Y1365" i="24"/>
  <c r="O1365" i="24"/>
  <c r="N1365" i="24"/>
  <c r="AB1364" i="24"/>
  <c r="Z1364" i="24"/>
  <c r="N1364" i="24"/>
  <c r="AB1363" i="24"/>
  <c r="Z1363" i="24"/>
  <c r="O1363" i="24"/>
  <c r="N1363" i="24"/>
  <c r="Y1363" i="24" s="1"/>
  <c r="AB1362" i="24"/>
  <c r="Z1362" i="24"/>
  <c r="V1362" i="24"/>
  <c r="Q1362" i="24"/>
  <c r="N1362" i="24"/>
  <c r="O1362" i="24" s="1"/>
  <c r="AB1361" i="24"/>
  <c r="Z1361" i="24"/>
  <c r="O1361" i="24"/>
  <c r="N1361" i="24"/>
  <c r="Y1361" i="24" s="1"/>
  <c r="AB1360" i="24"/>
  <c r="Z1360" i="24"/>
  <c r="Y1360" i="24"/>
  <c r="N1360" i="24"/>
  <c r="Q1360" i="24" s="1"/>
  <c r="AB1359" i="24"/>
  <c r="Z1359" i="24"/>
  <c r="N1359" i="24"/>
  <c r="AB1358" i="24"/>
  <c r="Z1358" i="24"/>
  <c r="N1358" i="24"/>
  <c r="Y1358" i="24" s="1"/>
  <c r="AB1357" i="24"/>
  <c r="Z1357" i="24"/>
  <c r="Y1357" i="24"/>
  <c r="O1357" i="24"/>
  <c r="N1357" i="24"/>
  <c r="AB1356" i="24"/>
  <c r="Z1356" i="24"/>
  <c r="N1356" i="24"/>
  <c r="AB1355" i="24"/>
  <c r="Z1355" i="24"/>
  <c r="O1355" i="24"/>
  <c r="N1355" i="24"/>
  <c r="Y1355" i="24" s="1"/>
  <c r="AB1354" i="24"/>
  <c r="Z1354" i="24"/>
  <c r="V1354" i="24"/>
  <c r="Q1354" i="24"/>
  <c r="N1354" i="24"/>
  <c r="O1354" i="24" s="1"/>
  <c r="AB1353" i="24"/>
  <c r="Z1353" i="24"/>
  <c r="V1353" i="24"/>
  <c r="Q1353" i="24"/>
  <c r="O1353" i="24"/>
  <c r="N1353" i="24"/>
  <c r="Y1353" i="24" s="1"/>
  <c r="AB1352" i="24"/>
  <c r="Z1352" i="24"/>
  <c r="Y1352" i="24"/>
  <c r="N1352" i="24"/>
  <c r="AB1351" i="24"/>
  <c r="Z1351" i="24"/>
  <c r="N1351" i="24"/>
  <c r="AB1350" i="24"/>
  <c r="Z1350" i="24"/>
  <c r="N1350" i="24"/>
  <c r="Y1350" i="24" s="1"/>
  <c r="AB1349" i="24"/>
  <c r="Z1349" i="24"/>
  <c r="Y1349" i="24"/>
  <c r="N1349" i="24"/>
  <c r="AB1348" i="24"/>
  <c r="Z1348" i="24"/>
  <c r="N1348" i="24"/>
  <c r="AB1347" i="24"/>
  <c r="Z1347" i="24"/>
  <c r="O1347" i="24"/>
  <c r="N1347" i="24"/>
  <c r="Y1347" i="24" s="1"/>
  <c r="AB1346" i="24"/>
  <c r="Z1346" i="24"/>
  <c r="V1346" i="24"/>
  <c r="Q1346" i="24"/>
  <c r="N1346" i="24"/>
  <c r="O1346" i="24" s="1"/>
  <c r="AB1345" i="24"/>
  <c r="Z1345" i="24"/>
  <c r="N1345" i="24"/>
  <c r="Y1345" i="24" s="1"/>
  <c r="AB1344" i="24"/>
  <c r="Z1344" i="24"/>
  <c r="Y1344" i="24"/>
  <c r="N1344" i="24"/>
  <c r="AB1343" i="24"/>
  <c r="Z1343" i="24"/>
  <c r="N1343" i="24"/>
  <c r="AB1342" i="24"/>
  <c r="Z1342" i="24"/>
  <c r="N1342" i="24"/>
  <c r="Y1342" i="24" s="1"/>
  <c r="AB1341" i="24"/>
  <c r="Z1341" i="24"/>
  <c r="Y1341" i="24"/>
  <c r="N1341" i="24"/>
  <c r="AB1340" i="24"/>
  <c r="Z1340" i="24"/>
  <c r="O1340" i="24"/>
  <c r="N1340" i="24"/>
  <c r="AB1339" i="24"/>
  <c r="Z1339" i="24"/>
  <c r="O1339" i="24"/>
  <c r="N1339" i="24"/>
  <c r="Y1339" i="24" s="1"/>
  <c r="AB1338" i="24"/>
  <c r="Z1338" i="24"/>
  <c r="Q1338" i="24"/>
  <c r="V1338" i="24" s="1"/>
  <c r="N1338" i="24"/>
  <c r="O1338" i="24" s="1"/>
  <c r="AB1337" i="24"/>
  <c r="Z1337" i="24"/>
  <c r="V1337" i="24"/>
  <c r="Q1337" i="24"/>
  <c r="O1337" i="24"/>
  <c r="N1337" i="24"/>
  <c r="Y1337" i="24" s="1"/>
  <c r="AB1336" i="24"/>
  <c r="Z1336" i="24"/>
  <c r="Y1336" i="24"/>
  <c r="N1336" i="24"/>
  <c r="Q1336" i="24" s="1"/>
  <c r="AB1335" i="24"/>
  <c r="Z1335" i="24"/>
  <c r="N1335" i="24"/>
  <c r="AB1334" i="24"/>
  <c r="Z1334" i="24"/>
  <c r="N1334" i="24"/>
  <c r="Y1334" i="24" s="1"/>
  <c r="AB1333" i="24"/>
  <c r="Z1333" i="24"/>
  <c r="Y1333" i="24"/>
  <c r="Q1333" i="24"/>
  <c r="V1333" i="24" s="1"/>
  <c r="O1333" i="24"/>
  <c r="N1333" i="24"/>
  <c r="S1333" i="24" s="1"/>
  <c r="U1333" i="24" s="1"/>
  <c r="AB1332" i="24"/>
  <c r="Z1332" i="24"/>
  <c r="N1332" i="24"/>
  <c r="AB1331" i="24"/>
  <c r="Z1331" i="24"/>
  <c r="O1331" i="24"/>
  <c r="N1331" i="24"/>
  <c r="Y1331" i="24" s="1"/>
  <c r="AB1330" i="24"/>
  <c r="Z1330" i="24"/>
  <c r="V1330" i="24"/>
  <c r="Q1330" i="24"/>
  <c r="N1330" i="24"/>
  <c r="O1330" i="24" s="1"/>
  <c r="AB1329" i="24"/>
  <c r="Z1329" i="24"/>
  <c r="V1329" i="24"/>
  <c r="Q1329" i="24"/>
  <c r="S1329" i="24" s="1"/>
  <c r="U1329" i="24" s="1"/>
  <c r="O1329" i="24"/>
  <c r="N1329" i="24"/>
  <c r="Y1329" i="24" s="1"/>
  <c r="AB1328" i="24"/>
  <c r="Z1328" i="24"/>
  <c r="Y1328" i="24"/>
  <c r="O1328" i="24"/>
  <c r="N1328" i="24"/>
  <c r="AB1327" i="24"/>
  <c r="Z1327" i="24"/>
  <c r="N1327" i="24"/>
  <c r="AB1326" i="24"/>
  <c r="Z1326" i="24"/>
  <c r="N1326" i="24"/>
  <c r="Y1326" i="24" s="1"/>
  <c r="AB1325" i="24"/>
  <c r="Z1325" i="24"/>
  <c r="Y1325" i="24"/>
  <c r="U1325" i="24"/>
  <c r="Q1325" i="24"/>
  <c r="V1325" i="24" s="1"/>
  <c r="O1325" i="24"/>
  <c r="N1325" i="24"/>
  <c r="S1325" i="24" s="1"/>
  <c r="AB1324" i="24"/>
  <c r="Z1324" i="24"/>
  <c r="N1324" i="24"/>
  <c r="AB1323" i="24"/>
  <c r="Z1323" i="24"/>
  <c r="O1323" i="24"/>
  <c r="N1323" i="24"/>
  <c r="Y1323" i="24" s="1"/>
  <c r="AB1322" i="24"/>
  <c r="Z1322" i="24"/>
  <c r="Q1322" i="24"/>
  <c r="V1322" i="24" s="1"/>
  <c r="N1322" i="24"/>
  <c r="O1322" i="24" s="1"/>
  <c r="AB1321" i="24"/>
  <c r="Z1321" i="24"/>
  <c r="N1321" i="24"/>
  <c r="Y1321" i="24" s="1"/>
  <c r="AB1320" i="24"/>
  <c r="Z1320" i="24"/>
  <c r="Y1320" i="24"/>
  <c r="N1320" i="24"/>
  <c r="AB1319" i="24"/>
  <c r="Z1319" i="24"/>
  <c r="N1319" i="24"/>
  <c r="AB1318" i="24"/>
  <c r="Z1318" i="24"/>
  <c r="N1318" i="24"/>
  <c r="Y1318" i="24" s="1"/>
  <c r="AB1317" i="24"/>
  <c r="Z1317" i="24"/>
  <c r="Y1317" i="24"/>
  <c r="N1317" i="24"/>
  <c r="AB1316" i="24"/>
  <c r="Z1316" i="24"/>
  <c r="N1316" i="24"/>
  <c r="AB1315" i="24"/>
  <c r="Z1315" i="24"/>
  <c r="O1315" i="24"/>
  <c r="N1315" i="24"/>
  <c r="Y1315" i="24" s="1"/>
  <c r="AB1314" i="24"/>
  <c r="Z1314" i="24"/>
  <c r="V1314" i="24"/>
  <c r="Q1314" i="24"/>
  <c r="N1314" i="24"/>
  <c r="O1314" i="24" s="1"/>
  <c r="AB1313" i="24"/>
  <c r="Z1313" i="24"/>
  <c r="V1313" i="24"/>
  <c r="S1313" i="24"/>
  <c r="U1313" i="24" s="1"/>
  <c r="Q1313" i="24"/>
  <c r="N1313" i="24"/>
  <c r="Y1313" i="24" s="1"/>
  <c r="AB1312" i="24"/>
  <c r="Z1312" i="24"/>
  <c r="Y1312" i="24"/>
  <c r="N1312" i="24"/>
  <c r="AB1311" i="24"/>
  <c r="Z1311" i="24"/>
  <c r="N1311" i="24"/>
  <c r="AB1310" i="24"/>
  <c r="Z1310" i="24"/>
  <c r="N1310" i="24"/>
  <c r="Y1310" i="24" s="1"/>
  <c r="AB1309" i="24"/>
  <c r="Z1309" i="24"/>
  <c r="Y1309" i="24"/>
  <c r="N1309" i="24"/>
  <c r="AB1308" i="24"/>
  <c r="Z1308" i="24"/>
  <c r="N1308" i="24"/>
  <c r="AB1307" i="24"/>
  <c r="Z1307" i="24"/>
  <c r="O1307" i="24"/>
  <c r="N1307" i="24"/>
  <c r="Y1307" i="24" s="1"/>
  <c r="AB1306" i="24"/>
  <c r="Z1306" i="24"/>
  <c r="Q1306" i="24"/>
  <c r="V1306" i="24" s="1"/>
  <c r="N1306" i="24"/>
  <c r="O1306" i="24" s="1"/>
  <c r="AB1305" i="24"/>
  <c r="Z1305" i="24"/>
  <c r="V1305" i="24"/>
  <c r="S1305" i="24"/>
  <c r="U1305" i="24" s="1"/>
  <c r="Q1305" i="24"/>
  <c r="O1305" i="24"/>
  <c r="N1305" i="24"/>
  <c r="Y1305" i="24" s="1"/>
  <c r="AB1304" i="24"/>
  <c r="Z1304" i="24"/>
  <c r="Y1304" i="24"/>
  <c r="N1304" i="24"/>
  <c r="AB1303" i="24"/>
  <c r="Z1303" i="24"/>
  <c r="Q1303" i="24"/>
  <c r="V1303" i="24" s="1"/>
  <c r="N1303" i="24"/>
  <c r="AB1302" i="24"/>
  <c r="Z1302" i="24"/>
  <c r="O1302" i="24"/>
  <c r="N1302" i="24"/>
  <c r="Y1302" i="24" s="1"/>
  <c r="AB1301" i="24"/>
  <c r="Z1301" i="24"/>
  <c r="Y1301" i="24"/>
  <c r="Q1301" i="24"/>
  <c r="V1301" i="24" s="1"/>
  <c r="N1301" i="24"/>
  <c r="S1301" i="24" s="1"/>
  <c r="U1301" i="24" s="1"/>
  <c r="AB1300" i="24"/>
  <c r="Z1300" i="24"/>
  <c r="N1300" i="24"/>
  <c r="AB1299" i="24"/>
  <c r="Z1299" i="24"/>
  <c r="O1299" i="24"/>
  <c r="N1299" i="24"/>
  <c r="Y1299" i="24" s="1"/>
  <c r="AB1298" i="24"/>
  <c r="Z1298" i="24"/>
  <c r="V1298" i="24"/>
  <c r="Q1298" i="24"/>
  <c r="N1298" i="24"/>
  <c r="O1298" i="24" s="1"/>
  <c r="AB1297" i="24"/>
  <c r="Z1297" i="24"/>
  <c r="N1297" i="24"/>
  <c r="Y1297" i="24" s="1"/>
  <c r="AB1296" i="24"/>
  <c r="Z1296" i="24"/>
  <c r="Y1296" i="24"/>
  <c r="N1296" i="24"/>
  <c r="AB1295" i="24"/>
  <c r="Z1295" i="24"/>
  <c r="N1295" i="24"/>
  <c r="AB1294" i="24"/>
  <c r="Z1294" i="24"/>
  <c r="N1294" i="24"/>
  <c r="Y1294" i="24" s="1"/>
  <c r="AB1293" i="24"/>
  <c r="Z1293" i="24"/>
  <c r="Y1293" i="24"/>
  <c r="Q1293" i="24"/>
  <c r="V1293" i="24" s="1"/>
  <c r="N1293" i="24"/>
  <c r="S1293" i="24" s="1"/>
  <c r="U1293" i="24" s="1"/>
  <c r="AB1292" i="24"/>
  <c r="Z1292" i="24"/>
  <c r="O1292" i="24"/>
  <c r="N1292" i="24"/>
  <c r="AB1291" i="24"/>
  <c r="Z1291" i="24"/>
  <c r="O1291" i="24"/>
  <c r="N1291" i="24"/>
  <c r="Y1291" i="24" s="1"/>
  <c r="AB1290" i="24"/>
  <c r="Z1290" i="24"/>
  <c r="V1290" i="24"/>
  <c r="Q1290" i="24"/>
  <c r="N1290" i="24"/>
  <c r="O1290" i="24" s="1"/>
  <c r="AB1289" i="24"/>
  <c r="Z1289" i="24"/>
  <c r="V1289" i="24"/>
  <c r="Q1289" i="24"/>
  <c r="S1289" i="24" s="1"/>
  <c r="U1289" i="24" s="1"/>
  <c r="O1289" i="24"/>
  <c r="N1289" i="24"/>
  <c r="Y1289" i="24" s="1"/>
  <c r="AB1288" i="24"/>
  <c r="Z1288" i="24"/>
  <c r="Y1288" i="24"/>
  <c r="N1288" i="24"/>
  <c r="Q1288" i="24" s="1"/>
  <c r="AB1287" i="24"/>
  <c r="Z1287" i="24"/>
  <c r="N1287" i="24"/>
  <c r="AB1286" i="24"/>
  <c r="Z1286" i="24"/>
  <c r="N1286" i="24"/>
  <c r="Y1286" i="24" s="1"/>
  <c r="AB1285" i="24"/>
  <c r="Z1285" i="24"/>
  <c r="Y1285" i="24"/>
  <c r="U1285" i="24"/>
  <c r="Q1285" i="24"/>
  <c r="V1285" i="24" s="1"/>
  <c r="N1285" i="24"/>
  <c r="S1285" i="24" s="1"/>
  <c r="AB1284" i="24"/>
  <c r="Z1284" i="24"/>
  <c r="N1284" i="24"/>
  <c r="AB1283" i="24"/>
  <c r="Z1283" i="24"/>
  <c r="Y1283" i="24"/>
  <c r="O1283" i="24"/>
  <c r="N1283" i="24"/>
  <c r="AB1282" i="24"/>
  <c r="Z1282" i="24"/>
  <c r="Q1282" i="24"/>
  <c r="V1282" i="24" s="1"/>
  <c r="N1282" i="24"/>
  <c r="O1282" i="24" s="1"/>
  <c r="AB1281" i="24"/>
  <c r="Z1281" i="24"/>
  <c r="V1281" i="24"/>
  <c r="S1281" i="24"/>
  <c r="U1281" i="24" s="1"/>
  <c r="Q1281" i="24"/>
  <c r="O1281" i="24"/>
  <c r="N1281" i="24"/>
  <c r="Y1281" i="24" s="1"/>
  <c r="AB1280" i="24"/>
  <c r="Z1280" i="24"/>
  <c r="Y1280" i="24"/>
  <c r="N1280" i="24"/>
  <c r="AB1279" i="24"/>
  <c r="Z1279" i="24"/>
  <c r="Q1279" i="24"/>
  <c r="V1279" i="24" s="1"/>
  <c r="N1279" i="24"/>
  <c r="AB1278" i="24"/>
  <c r="Z1278" i="24"/>
  <c r="N1278" i="24"/>
  <c r="Y1278" i="24" s="1"/>
  <c r="AB1277" i="24"/>
  <c r="Z1277" i="24"/>
  <c r="Y1277" i="24"/>
  <c r="Q1277" i="24"/>
  <c r="V1277" i="24" s="1"/>
  <c r="N1277" i="24"/>
  <c r="S1277" i="24" s="1"/>
  <c r="U1277" i="24" s="1"/>
  <c r="AB1276" i="24"/>
  <c r="Z1276" i="24"/>
  <c r="O1276" i="24"/>
  <c r="N1276" i="24"/>
  <c r="AB1275" i="24"/>
  <c r="Z1275" i="24"/>
  <c r="Y1275" i="24"/>
  <c r="O1275" i="24"/>
  <c r="N1275" i="24"/>
  <c r="AB1274" i="24"/>
  <c r="Z1274" i="24"/>
  <c r="V1274" i="24"/>
  <c r="Q1274" i="24"/>
  <c r="N1274" i="24"/>
  <c r="O1274" i="24" s="1"/>
  <c r="AB1273" i="24"/>
  <c r="Z1273" i="24"/>
  <c r="V1273" i="24"/>
  <c r="Q1273" i="24"/>
  <c r="S1273" i="24" s="1"/>
  <c r="U1273" i="24" s="1"/>
  <c r="O1273" i="24"/>
  <c r="N1273" i="24"/>
  <c r="Y1273" i="24" s="1"/>
  <c r="AB1272" i="24"/>
  <c r="Z1272" i="24"/>
  <c r="Y1272" i="24"/>
  <c r="N1272" i="24"/>
  <c r="AB1271" i="24"/>
  <c r="Z1271" i="24"/>
  <c r="N1271" i="24"/>
  <c r="AB1270" i="24"/>
  <c r="Z1270" i="24"/>
  <c r="O1270" i="24"/>
  <c r="N1270" i="24"/>
  <c r="Y1270" i="24" s="1"/>
  <c r="AB1269" i="24"/>
  <c r="Z1269" i="24"/>
  <c r="Y1269" i="24"/>
  <c r="N1269" i="24"/>
  <c r="AB1268" i="24"/>
  <c r="Z1268" i="24"/>
  <c r="N1268" i="24"/>
  <c r="AB1267" i="24"/>
  <c r="Z1267" i="24"/>
  <c r="O1267" i="24"/>
  <c r="N1267" i="24"/>
  <c r="Y1267" i="24" s="1"/>
  <c r="AB1266" i="24"/>
  <c r="Z1266" i="24"/>
  <c r="Q1266" i="24"/>
  <c r="V1266" i="24" s="1"/>
  <c r="O1266" i="24"/>
  <c r="N1266" i="24"/>
  <c r="Y1266" i="24" s="1"/>
  <c r="AB1265" i="24"/>
  <c r="Z1265" i="24"/>
  <c r="Q1265" i="24"/>
  <c r="V1265" i="24" s="1"/>
  <c r="O1265" i="24"/>
  <c r="N1265" i="24"/>
  <c r="Y1265" i="24" s="1"/>
  <c r="AB1264" i="24"/>
  <c r="Z1264" i="24"/>
  <c r="Y1264" i="24"/>
  <c r="N1264" i="24"/>
  <c r="AB1263" i="24"/>
  <c r="Z1263" i="24"/>
  <c r="Q1263" i="24"/>
  <c r="V1263" i="24" s="1"/>
  <c r="N1263" i="24"/>
  <c r="AB1262" i="24"/>
  <c r="Z1262" i="24"/>
  <c r="N1262" i="24"/>
  <c r="Y1262" i="24" s="1"/>
  <c r="AB1261" i="24"/>
  <c r="Z1261" i="24"/>
  <c r="Y1261" i="24"/>
  <c r="Q1261" i="24"/>
  <c r="V1261" i="24" s="1"/>
  <c r="O1261" i="24"/>
  <c r="N1261" i="24"/>
  <c r="S1261" i="24" s="1"/>
  <c r="U1261" i="24" s="1"/>
  <c r="AB1260" i="24"/>
  <c r="Z1260" i="24"/>
  <c r="O1260" i="24"/>
  <c r="N1260" i="24"/>
  <c r="AB1259" i="24"/>
  <c r="Z1259" i="24"/>
  <c r="N1259" i="24"/>
  <c r="Y1259" i="24" s="1"/>
  <c r="AB1258" i="24"/>
  <c r="Z1258" i="24"/>
  <c r="Q1258" i="24"/>
  <c r="V1258" i="24" s="1"/>
  <c r="N1258" i="24"/>
  <c r="O1258" i="24" s="1"/>
  <c r="AB1257" i="24"/>
  <c r="Z1257" i="24"/>
  <c r="S1257" i="24"/>
  <c r="U1257" i="24" s="1"/>
  <c r="Q1257" i="24"/>
  <c r="V1257" i="24" s="1"/>
  <c r="O1257" i="24"/>
  <c r="N1257" i="24"/>
  <c r="Y1257" i="24" s="1"/>
  <c r="AB1256" i="24"/>
  <c r="Z1256" i="24"/>
  <c r="Y1256" i="24"/>
  <c r="O1256" i="24"/>
  <c r="N1256" i="24"/>
  <c r="AB1255" i="24"/>
  <c r="Z1255" i="24"/>
  <c r="N1255" i="24"/>
  <c r="AB1254" i="24"/>
  <c r="Z1254" i="24"/>
  <c r="Q1254" i="24"/>
  <c r="V1254" i="24" s="1"/>
  <c r="O1254" i="24"/>
  <c r="N1254" i="24"/>
  <c r="Y1254" i="24" s="1"/>
  <c r="AB1253" i="24"/>
  <c r="Z1253" i="24"/>
  <c r="Y1253" i="24"/>
  <c r="U1253" i="24"/>
  <c r="Q1253" i="24"/>
  <c r="V1253" i="24" s="1"/>
  <c r="N1253" i="24"/>
  <c r="S1253" i="24" s="1"/>
  <c r="AB1252" i="24"/>
  <c r="Z1252" i="24"/>
  <c r="O1252" i="24"/>
  <c r="N1252" i="24"/>
  <c r="AB1251" i="24"/>
  <c r="Z1251" i="24"/>
  <c r="N1251" i="24"/>
  <c r="Y1251" i="24" s="1"/>
  <c r="AB1250" i="24"/>
  <c r="Z1250" i="24"/>
  <c r="Q1250" i="24"/>
  <c r="V1250" i="24" s="1"/>
  <c r="N1250" i="24"/>
  <c r="O1250" i="24" s="1"/>
  <c r="AB1249" i="24"/>
  <c r="Z1249" i="24"/>
  <c r="S1249" i="24"/>
  <c r="U1249" i="24" s="1"/>
  <c r="Q1249" i="24"/>
  <c r="V1249" i="24" s="1"/>
  <c r="O1249" i="24"/>
  <c r="N1249" i="24"/>
  <c r="Y1249" i="24" s="1"/>
  <c r="AB1248" i="24"/>
  <c r="Z1248" i="24"/>
  <c r="Y1248" i="24"/>
  <c r="N1248" i="24"/>
  <c r="AB1247" i="24"/>
  <c r="Z1247" i="24"/>
  <c r="Q1247" i="24"/>
  <c r="V1247" i="24" s="1"/>
  <c r="N1247" i="24"/>
  <c r="AB1246" i="24"/>
  <c r="Z1246" i="24"/>
  <c r="O1246" i="24"/>
  <c r="N1246" i="24"/>
  <c r="Y1246" i="24" s="1"/>
  <c r="AB1245" i="24"/>
  <c r="Z1245" i="24"/>
  <c r="Y1245" i="24"/>
  <c r="N1245" i="24"/>
  <c r="AB1244" i="24"/>
  <c r="Z1244" i="24"/>
  <c r="N1244" i="24"/>
  <c r="AB1243" i="24"/>
  <c r="Z1243" i="24"/>
  <c r="N1243" i="24"/>
  <c r="Y1243" i="24" s="1"/>
  <c r="AB1242" i="24"/>
  <c r="Z1242" i="24"/>
  <c r="Q1242" i="24"/>
  <c r="V1242" i="24" s="1"/>
  <c r="N1242" i="24"/>
  <c r="O1242" i="24" s="1"/>
  <c r="AB1241" i="24"/>
  <c r="Z1241" i="24"/>
  <c r="N1241" i="24"/>
  <c r="Y1241" i="24" s="1"/>
  <c r="AB1240" i="24"/>
  <c r="Z1240" i="24"/>
  <c r="Y1240" i="24"/>
  <c r="N1240" i="24"/>
  <c r="AB1239" i="24"/>
  <c r="Z1239" i="24"/>
  <c r="Q1239" i="24"/>
  <c r="V1239" i="24" s="1"/>
  <c r="N1239" i="24"/>
  <c r="AB1238" i="24"/>
  <c r="Z1238" i="24"/>
  <c r="O1238" i="24"/>
  <c r="N1238" i="24"/>
  <c r="Y1238" i="24" s="1"/>
  <c r="AB1237" i="24"/>
  <c r="Z1237" i="24"/>
  <c r="Y1237" i="24"/>
  <c r="N1237" i="24"/>
  <c r="AB1236" i="24"/>
  <c r="Z1236" i="24"/>
  <c r="N1236" i="24"/>
  <c r="AB1235" i="24"/>
  <c r="Z1235" i="24"/>
  <c r="N1235" i="24"/>
  <c r="Y1235" i="24" s="1"/>
  <c r="AB1234" i="24"/>
  <c r="Z1234" i="24"/>
  <c r="V1234" i="24"/>
  <c r="Q1234" i="24"/>
  <c r="N1234" i="24"/>
  <c r="O1234" i="24" s="1"/>
  <c r="AB1233" i="24"/>
  <c r="Z1233" i="24"/>
  <c r="N1233" i="24"/>
  <c r="Y1233" i="24" s="1"/>
  <c r="AB1232" i="24"/>
  <c r="Z1232" i="24"/>
  <c r="Y1232" i="24"/>
  <c r="N1232" i="24"/>
  <c r="AB1231" i="24"/>
  <c r="Z1231" i="24"/>
  <c r="N1231" i="24"/>
  <c r="AB1230" i="24"/>
  <c r="Z1230" i="24"/>
  <c r="N1230" i="24"/>
  <c r="Y1230" i="24" s="1"/>
  <c r="AB1229" i="24"/>
  <c r="Z1229" i="24"/>
  <c r="Y1229" i="24"/>
  <c r="N1229" i="24"/>
  <c r="AB1228" i="24"/>
  <c r="Z1228" i="24"/>
  <c r="N1228" i="24"/>
  <c r="AB1227" i="24"/>
  <c r="Z1227" i="24"/>
  <c r="O1227" i="24"/>
  <c r="N1227" i="24"/>
  <c r="Y1227" i="24" s="1"/>
  <c r="AB1226" i="24"/>
  <c r="Z1226" i="24"/>
  <c r="Q1226" i="24"/>
  <c r="V1226" i="24" s="1"/>
  <c r="N1226" i="24"/>
  <c r="O1226" i="24" s="1"/>
  <c r="AB1225" i="24"/>
  <c r="Z1225" i="24"/>
  <c r="V1225" i="24"/>
  <c r="S1225" i="24"/>
  <c r="U1225" i="24" s="1"/>
  <c r="Q1225" i="24"/>
  <c r="O1225" i="24"/>
  <c r="N1225" i="24"/>
  <c r="Y1225" i="24" s="1"/>
  <c r="AB1224" i="24"/>
  <c r="Z1224" i="24"/>
  <c r="Y1224" i="24"/>
  <c r="O1224" i="24"/>
  <c r="N1224" i="24"/>
  <c r="Q1224" i="24" s="1"/>
  <c r="AB1223" i="24"/>
  <c r="Z1223" i="24"/>
  <c r="Q1223" i="24"/>
  <c r="V1223" i="24" s="1"/>
  <c r="N1223" i="24"/>
  <c r="AB1222" i="24"/>
  <c r="Z1222" i="24"/>
  <c r="N1222" i="24"/>
  <c r="Y1222" i="24" s="1"/>
  <c r="AB1221" i="24"/>
  <c r="Z1221" i="24"/>
  <c r="Y1221" i="24"/>
  <c r="U1221" i="24"/>
  <c r="Q1221" i="24"/>
  <c r="V1221" i="24" s="1"/>
  <c r="N1221" i="24"/>
  <c r="S1221" i="24" s="1"/>
  <c r="AB1220" i="24"/>
  <c r="Z1220" i="24"/>
  <c r="N1220" i="24"/>
  <c r="AB1219" i="24"/>
  <c r="Z1219" i="24"/>
  <c r="Y1219" i="24"/>
  <c r="O1219" i="24"/>
  <c r="N1219" i="24"/>
  <c r="Q1219" i="24" s="1"/>
  <c r="AB1218" i="24"/>
  <c r="Z1218" i="24"/>
  <c r="Q1218" i="24"/>
  <c r="V1218" i="24" s="1"/>
  <c r="N1218" i="24"/>
  <c r="O1218" i="24" s="1"/>
  <c r="AB1217" i="24"/>
  <c r="Z1217" i="24"/>
  <c r="V1217" i="24"/>
  <c r="Q1217" i="24"/>
  <c r="S1217" i="24" s="1"/>
  <c r="U1217" i="24" s="1"/>
  <c r="O1217" i="24"/>
  <c r="N1217" i="24"/>
  <c r="Y1217" i="24" s="1"/>
  <c r="AB1216" i="24"/>
  <c r="Z1216" i="24"/>
  <c r="Y1216" i="24"/>
  <c r="N1216" i="24"/>
  <c r="AB1215" i="24"/>
  <c r="Z1215" i="24"/>
  <c r="N1215" i="24"/>
  <c r="AB1214" i="24"/>
  <c r="Z1214" i="24"/>
  <c r="O1214" i="24"/>
  <c r="N1214" i="24"/>
  <c r="Y1214" i="24" s="1"/>
  <c r="AB1213" i="24"/>
  <c r="Z1213" i="24"/>
  <c r="Y1213" i="24"/>
  <c r="Q1213" i="24"/>
  <c r="V1213" i="24" s="1"/>
  <c r="N1213" i="24"/>
  <c r="S1213" i="24" s="1"/>
  <c r="U1213" i="24" s="1"/>
  <c r="AB1212" i="24"/>
  <c r="Z1212" i="24"/>
  <c r="N1212" i="24"/>
  <c r="AB1211" i="24"/>
  <c r="Z1211" i="24"/>
  <c r="Y1211" i="24"/>
  <c r="O1211" i="24"/>
  <c r="N1211" i="24"/>
  <c r="AB1210" i="24"/>
  <c r="Z1210" i="24"/>
  <c r="Q1210" i="24"/>
  <c r="V1210" i="24" s="1"/>
  <c r="N1210" i="24"/>
  <c r="O1210" i="24" s="1"/>
  <c r="AB1209" i="24"/>
  <c r="Z1209" i="24"/>
  <c r="V1209" i="24"/>
  <c r="S1209" i="24"/>
  <c r="U1209" i="24" s="1"/>
  <c r="Q1209" i="24"/>
  <c r="O1209" i="24"/>
  <c r="N1209" i="24"/>
  <c r="Y1209" i="24" s="1"/>
  <c r="AB1208" i="24"/>
  <c r="Z1208" i="24"/>
  <c r="Y1208" i="24"/>
  <c r="N1208" i="24"/>
  <c r="Q1208" i="24" s="1"/>
  <c r="AB1207" i="24"/>
  <c r="Z1207" i="24"/>
  <c r="N1207" i="24"/>
  <c r="AB1206" i="24"/>
  <c r="Z1206" i="24"/>
  <c r="O1206" i="24"/>
  <c r="N1206" i="24"/>
  <c r="Y1206" i="24" s="1"/>
  <c r="AB1205" i="24"/>
  <c r="Z1205" i="24"/>
  <c r="Y1205" i="24"/>
  <c r="Q1205" i="24"/>
  <c r="V1205" i="24" s="1"/>
  <c r="N1205" i="24"/>
  <c r="S1205" i="24" s="1"/>
  <c r="U1205" i="24" s="1"/>
  <c r="AB1204" i="24"/>
  <c r="Z1204" i="24"/>
  <c r="O1204" i="24"/>
  <c r="N1204" i="24"/>
  <c r="AB1203" i="24"/>
  <c r="Z1203" i="24"/>
  <c r="Y1203" i="24"/>
  <c r="O1203" i="24"/>
  <c r="N1203" i="24"/>
  <c r="AB1202" i="24"/>
  <c r="Z1202" i="24"/>
  <c r="V1202" i="24"/>
  <c r="Q1202" i="24"/>
  <c r="N1202" i="24"/>
  <c r="O1202" i="24" s="1"/>
  <c r="AB1201" i="24"/>
  <c r="Z1201" i="24"/>
  <c r="V1201" i="24"/>
  <c r="S1201" i="24"/>
  <c r="U1201" i="24" s="1"/>
  <c r="Q1201" i="24"/>
  <c r="N1201" i="24"/>
  <c r="Y1201" i="24" s="1"/>
  <c r="AB1200" i="24"/>
  <c r="Z1200" i="24"/>
  <c r="Y1200" i="24"/>
  <c r="N1200" i="24"/>
  <c r="AB1199" i="24"/>
  <c r="Z1199" i="24"/>
  <c r="N1199" i="24"/>
  <c r="AB1198" i="24"/>
  <c r="Z1198" i="24"/>
  <c r="O1198" i="24"/>
  <c r="N1198" i="24"/>
  <c r="Y1198" i="24" s="1"/>
  <c r="AB1197" i="24"/>
  <c r="Z1197" i="24"/>
  <c r="Y1197" i="24"/>
  <c r="N1197" i="24"/>
  <c r="AB1196" i="24"/>
  <c r="Z1196" i="24"/>
  <c r="N1196" i="24"/>
  <c r="AB1195" i="24"/>
  <c r="Z1195" i="24"/>
  <c r="O1195" i="24"/>
  <c r="N1195" i="24"/>
  <c r="Y1195" i="24" s="1"/>
  <c r="AB1194" i="24"/>
  <c r="Z1194" i="24"/>
  <c r="Q1194" i="24"/>
  <c r="V1194" i="24" s="1"/>
  <c r="N1194" i="24"/>
  <c r="O1194" i="24" s="1"/>
  <c r="AB1193" i="24"/>
  <c r="Z1193" i="24"/>
  <c r="N1193" i="24"/>
  <c r="Y1193" i="24" s="1"/>
  <c r="AB1192" i="24"/>
  <c r="Z1192" i="24"/>
  <c r="Y1192" i="24"/>
  <c r="N1192" i="24"/>
  <c r="AB1191" i="24"/>
  <c r="Z1191" i="24"/>
  <c r="N1191" i="24"/>
  <c r="AB1190" i="24"/>
  <c r="Z1190" i="24"/>
  <c r="O1190" i="24"/>
  <c r="N1190" i="24"/>
  <c r="Y1190" i="24" s="1"/>
  <c r="AB1189" i="24"/>
  <c r="Z1189" i="24"/>
  <c r="Y1189" i="24"/>
  <c r="N1189" i="24"/>
  <c r="AB1188" i="24"/>
  <c r="Z1188" i="24"/>
  <c r="N1188" i="24"/>
  <c r="AB1187" i="24"/>
  <c r="Z1187" i="24"/>
  <c r="O1187" i="24"/>
  <c r="N1187" i="24"/>
  <c r="Y1187" i="24" s="1"/>
  <c r="AB1186" i="24"/>
  <c r="Z1186" i="24"/>
  <c r="V1186" i="24"/>
  <c r="Q1186" i="24"/>
  <c r="N1186" i="24"/>
  <c r="O1186" i="24" s="1"/>
  <c r="AB1185" i="24"/>
  <c r="Z1185" i="24"/>
  <c r="V1185" i="24"/>
  <c r="S1185" i="24"/>
  <c r="U1185" i="24" s="1"/>
  <c r="Q1185" i="24"/>
  <c r="O1185" i="24"/>
  <c r="N1185" i="24"/>
  <c r="Y1185" i="24" s="1"/>
  <c r="AB1184" i="24"/>
  <c r="Z1184" i="24"/>
  <c r="Y1184" i="24"/>
  <c r="N1184" i="24"/>
  <c r="AB1183" i="24"/>
  <c r="Z1183" i="24"/>
  <c r="N1183" i="24"/>
  <c r="AB1182" i="24"/>
  <c r="Z1182" i="24"/>
  <c r="O1182" i="24"/>
  <c r="N1182" i="24"/>
  <c r="Y1182" i="24" s="1"/>
  <c r="AB1181" i="24"/>
  <c r="Z1181" i="24"/>
  <c r="Y1181" i="24"/>
  <c r="Q1181" i="24"/>
  <c r="V1181" i="24" s="1"/>
  <c r="N1181" i="24"/>
  <c r="S1181" i="24" s="1"/>
  <c r="U1181" i="24" s="1"/>
  <c r="AB1180" i="24"/>
  <c r="Z1180" i="24"/>
  <c r="O1180" i="24"/>
  <c r="N1180" i="24"/>
  <c r="AB1179" i="24"/>
  <c r="Z1179" i="24"/>
  <c r="Y1179" i="24"/>
  <c r="O1179" i="24"/>
  <c r="N1179" i="24"/>
  <c r="AB1178" i="24"/>
  <c r="Z1178" i="24"/>
  <c r="V1178" i="24"/>
  <c r="Q1178" i="24"/>
  <c r="N1178" i="24"/>
  <c r="O1178" i="24" s="1"/>
  <c r="AB1177" i="24"/>
  <c r="Z1177" i="24"/>
  <c r="S1177" i="24"/>
  <c r="U1177" i="24" s="1"/>
  <c r="Q1177" i="24"/>
  <c r="V1177" i="24" s="1"/>
  <c r="O1177" i="24"/>
  <c r="N1177" i="24"/>
  <c r="Y1177" i="24" s="1"/>
  <c r="AB1176" i="24"/>
  <c r="Z1176" i="24"/>
  <c r="Y1176" i="24"/>
  <c r="N1176" i="24"/>
  <c r="AB1175" i="24"/>
  <c r="Z1175" i="24"/>
  <c r="Q1175" i="24"/>
  <c r="V1175" i="24" s="1"/>
  <c r="N1175" i="24"/>
  <c r="AB1174" i="24"/>
  <c r="Z1174" i="24"/>
  <c r="O1174" i="24"/>
  <c r="N1174" i="24"/>
  <c r="Y1174" i="24" s="1"/>
  <c r="AB1173" i="24"/>
  <c r="Z1173" i="24"/>
  <c r="Y1173" i="24"/>
  <c r="U1173" i="24"/>
  <c r="Q1173" i="24"/>
  <c r="V1173" i="24" s="1"/>
  <c r="O1173" i="24"/>
  <c r="N1173" i="24"/>
  <c r="S1173" i="24" s="1"/>
  <c r="AB1172" i="24"/>
  <c r="Z1172" i="24"/>
  <c r="N1172" i="24"/>
  <c r="AB1171" i="24"/>
  <c r="Z1171" i="24"/>
  <c r="Y1171" i="24"/>
  <c r="O1171" i="24"/>
  <c r="N1171" i="24"/>
  <c r="AB1170" i="24"/>
  <c r="Z1170" i="24"/>
  <c r="V1170" i="24"/>
  <c r="Q1170" i="24"/>
  <c r="N1170" i="24"/>
  <c r="O1170" i="24" s="1"/>
  <c r="AB1169" i="24"/>
  <c r="Z1169" i="24"/>
  <c r="S1169" i="24"/>
  <c r="U1169" i="24" s="1"/>
  <c r="Q1169" i="24"/>
  <c r="V1169" i="24" s="1"/>
  <c r="N1169" i="24"/>
  <c r="Y1169" i="24" s="1"/>
  <c r="AB1168" i="24"/>
  <c r="Z1168" i="24"/>
  <c r="Y1168" i="24"/>
  <c r="S1168" i="24"/>
  <c r="U1168" i="24" s="1"/>
  <c r="Q1168" i="24"/>
  <c r="V1168" i="24" s="1"/>
  <c r="N1168" i="24"/>
  <c r="O1168" i="24" s="1"/>
  <c r="AB1167" i="24"/>
  <c r="Z1167" i="24"/>
  <c r="N1167" i="24"/>
  <c r="AB1166" i="24"/>
  <c r="Z1166" i="24"/>
  <c r="O1166" i="24"/>
  <c r="N1166" i="24"/>
  <c r="Y1166" i="24" s="1"/>
  <c r="AB1165" i="24"/>
  <c r="Z1165" i="24"/>
  <c r="Y1165" i="24"/>
  <c r="U1165" i="24"/>
  <c r="Q1165" i="24"/>
  <c r="V1165" i="24" s="1"/>
  <c r="O1165" i="24"/>
  <c r="N1165" i="24"/>
  <c r="S1165" i="24" s="1"/>
  <c r="AB1164" i="24"/>
  <c r="Z1164" i="24"/>
  <c r="O1164" i="24"/>
  <c r="N1164" i="24"/>
  <c r="AB1163" i="24"/>
  <c r="Z1163" i="24"/>
  <c r="Y1163" i="24"/>
  <c r="O1163" i="24"/>
  <c r="N1163" i="24"/>
  <c r="AB1162" i="24"/>
  <c r="Z1162" i="24"/>
  <c r="Q1162" i="24"/>
  <c r="V1162" i="24" s="1"/>
  <c r="N1162" i="24"/>
  <c r="O1162" i="24" s="1"/>
  <c r="AB1161" i="24"/>
  <c r="Z1161" i="24"/>
  <c r="V1161" i="24"/>
  <c r="S1161" i="24"/>
  <c r="U1161" i="24" s="1"/>
  <c r="Q1161" i="24"/>
  <c r="N1161" i="24"/>
  <c r="Y1161" i="24" s="1"/>
  <c r="AB1160" i="24"/>
  <c r="Z1160" i="24"/>
  <c r="Y1160" i="24"/>
  <c r="O1160" i="24"/>
  <c r="N1160" i="24"/>
  <c r="AB1159" i="24"/>
  <c r="Z1159" i="24"/>
  <c r="N1159" i="24"/>
  <c r="AB1158" i="24"/>
  <c r="Z1158" i="24"/>
  <c r="O1158" i="24"/>
  <c r="N1158" i="24"/>
  <c r="Y1158" i="24" s="1"/>
  <c r="AB1157" i="24"/>
  <c r="Z1157" i="24"/>
  <c r="Y1157" i="24"/>
  <c r="O1157" i="24"/>
  <c r="N1157" i="24"/>
  <c r="AB1156" i="24"/>
  <c r="Z1156" i="24"/>
  <c r="N1156" i="24"/>
  <c r="AB1155" i="24"/>
  <c r="Z1155" i="24"/>
  <c r="Y1155" i="24"/>
  <c r="O1155" i="24"/>
  <c r="N1155" i="24"/>
  <c r="AB1154" i="24"/>
  <c r="Z1154" i="24"/>
  <c r="V1154" i="24"/>
  <c r="Q1154" i="24"/>
  <c r="N1154" i="24"/>
  <c r="O1154" i="24" s="1"/>
  <c r="AB1153" i="24"/>
  <c r="Z1153" i="24"/>
  <c r="V1153" i="24"/>
  <c r="S1153" i="24"/>
  <c r="U1153" i="24" s="1"/>
  <c r="Q1153" i="24"/>
  <c r="N1153" i="24"/>
  <c r="Y1153" i="24" s="1"/>
  <c r="AB1152" i="24"/>
  <c r="Z1152" i="24"/>
  <c r="Y1152" i="24"/>
  <c r="N1152" i="24"/>
  <c r="AB1151" i="24"/>
  <c r="Z1151" i="24"/>
  <c r="N1151" i="24"/>
  <c r="AB1150" i="24"/>
  <c r="Z1150" i="24"/>
  <c r="O1150" i="24"/>
  <c r="N1150" i="24"/>
  <c r="Y1150" i="24" s="1"/>
  <c r="AB1149" i="24"/>
  <c r="Z1149" i="24"/>
  <c r="Y1149" i="24"/>
  <c r="U1149" i="24"/>
  <c r="Q1149" i="24"/>
  <c r="V1149" i="24" s="1"/>
  <c r="N1149" i="24"/>
  <c r="S1149" i="24" s="1"/>
  <c r="AB1148" i="24"/>
  <c r="Z1148" i="24"/>
  <c r="N1148" i="24"/>
  <c r="AB1147" i="24"/>
  <c r="Z1147" i="24"/>
  <c r="O1147" i="24"/>
  <c r="N1147" i="24"/>
  <c r="Y1147" i="24" s="1"/>
  <c r="AB1146" i="24"/>
  <c r="Z1146" i="24"/>
  <c r="V1146" i="24"/>
  <c r="Q1146" i="24"/>
  <c r="N1146" i="24"/>
  <c r="O1146" i="24" s="1"/>
  <c r="AB1145" i="24"/>
  <c r="Z1145" i="24"/>
  <c r="N1145" i="24"/>
  <c r="Y1145" i="24" s="1"/>
  <c r="AB1144" i="24"/>
  <c r="Z1144" i="24"/>
  <c r="Y1144" i="24"/>
  <c r="N1144" i="24"/>
  <c r="AB1143" i="24"/>
  <c r="Z1143" i="24"/>
  <c r="Q1143" i="24"/>
  <c r="V1143" i="24" s="1"/>
  <c r="N1143" i="24"/>
  <c r="AB1142" i="24"/>
  <c r="Z1142" i="24"/>
  <c r="O1142" i="24"/>
  <c r="N1142" i="24"/>
  <c r="Y1142" i="24" s="1"/>
  <c r="AB1141" i="24"/>
  <c r="Z1141" i="24"/>
  <c r="Y1141" i="24"/>
  <c r="U1141" i="24"/>
  <c r="Q1141" i="24"/>
  <c r="V1141" i="24" s="1"/>
  <c r="N1141" i="24"/>
  <c r="S1141" i="24" s="1"/>
  <c r="AB1140" i="24"/>
  <c r="Z1140" i="24"/>
  <c r="N1140" i="24"/>
  <c r="AB1139" i="24"/>
  <c r="Z1139" i="24"/>
  <c r="Y1139" i="24"/>
  <c r="O1139" i="24"/>
  <c r="N1139" i="24"/>
  <c r="AB1138" i="24"/>
  <c r="Z1138" i="24"/>
  <c r="N1138" i="24"/>
  <c r="AB1137" i="24"/>
  <c r="Z1137" i="24"/>
  <c r="Q1137" i="24"/>
  <c r="V1137" i="24" s="1"/>
  <c r="O1137" i="24"/>
  <c r="N1137" i="24"/>
  <c r="Y1137" i="24" s="1"/>
  <c r="AB1136" i="24"/>
  <c r="Z1136" i="24"/>
  <c r="Q1136" i="24"/>
  <c r="V1136" i="24" s="1"/>
  <c r="N1136" i="24"/>
  <c r="Y1136" i="24" s="1"/>
  <c r="AB1135" i="24"/>
  <c r="Z1135" i="24"/>
  <c r="Y1135" i="24"/>
  <c r="V1135" i="24"/>
  <c r="Q1135" i="24"/>
  <c r="S1135" i="24" s="1"/>
  <c r="U1135" i="24" s="1"/>
  <c r="O1135" i="24"/>
  <c r="N1135" i="24"/>
  <c r="AB1134" i="24"/>
  <c r="Z1134" i="24"/>
  <c r="Q1134" i="24"/>
  <c r="V1134" i="24" s="1"/>
  <c r="N1134" i="24"/>
  <c r="AB1133" i="24"/>
  <c r="Z1133" i="24"/>
  <c r="N1133" i="24"/>
  <c r="Y1133" i="24" s="1"/>
  <c r="AB1132" i="24"/>
  <c r="Z1132" i="24"/>
  <c r="Y1132" i="24"/>
  <c r="N1132" i="24"/>
  <c r="Q1132" i="24" s="1"/>
  <c r="V1132" i="24" s="1"/>
  <c r="AB1131" i="24"/>
  <c r="Z1131" i="24"/>
  <c r="N1131" i="24"/>
  <c r="AB1130" i="24"/>
  <c r="Z1130" i="24"/>
  <c r="V1130" i="24"/>
  <c r="S1130" i="24"/>
  <c r="U1130" i="24" s="1"/>
  <c r="Q1130" i="24"/>
  <c r="N1130" i="24"/>
  <c r="Y1130" i="24" s="1"/>
  <c r="AB1129" i="24"/>
  <c r="Z1129" i="24"/>
  <c r="Y1129" i="24"/>
  <c r="Q1129" i="24"/>
  <c r="V1129" i="24" s="1"/>
  <c r="O1129" i="24"/>
  <c r="N1129" i="24"/>
  <c r="AB1128" i="24"/>
  <c r="Z1128" i="24"/>
  <c r="Q1128" i="24"/>
  <c r="V1128" i="24" s="1"/>
  <c r="N1128" i="24"/>
  <c r="Y1128" i="24" s="1"/>
  <c r="AB1127" i="24"/>
  <c r="Z1127" i="24"/>
  <c r="Y1127" i="24"/>
  <c r="V1127" i="24"/>
  <c r="Q1127" i="24"/>
  <c r="S1127" i="24" s="1"/>
  <c r="U1127" i="24" s="1"/>
  <c r="O1127" i="24"/>
  <c r="N1127" i="24"/>
  <c r="AB1126" i="24"/>
  <c r="Z1126" i="24"/>
  <c r="Q1126" i="24"/>
  <c r="V1126" i="24" s="1"/>
  <c r="O1126" i="24"/>
  <c r="N1126" i="24"/>
  <c r="AB1125" i="24"/>
  <c r="Z1125" i="24"/>
  <c r="N1125" i="24"/>
  <c r="Y1125" i="24" s="1"/>
  <c r="AB1124" i="24"/>
  <c r="Z1124" i="24"/>
  <c r="Y1124" i="24"/>
  <c r="V1124" i="24"/>
  <c r="U1124" i="24"/>
  <c r="S1124" i="24"/>
  <c r="N1124" i="24"/>
  <c r="Q1124" i="24" s="1"/>
  <c r="AB1123" i="24"/>
  <c r="Z1123" i="24"/>
  <c r="N1123" i="24"/>
  <c r="AB1122" i="24"/>
  <c r="Z1122" i="24"/>
  <c r="V1122" i="24"/>
  <c r="S1122" i="24"/>
  <c r="U1122" i="24" s="1"/>
  <c r="Q1122" i="24"/>
  <c r="N1122" i="24"/>
  <c r="Y1122" i="24" s="1"/>
  <c r="AB1121" i="24"/>
  <c r="Z1121" i="24"/>
  <c r="Y1121" i="24"/>
  <c r="S1121" i="24"/>
  <c r="U1121" i="24" s="1"/>
  <c r="Q1121" i="24"/>
  <c r="V1121" i="24" s="1"/>
  <c r="O1121" i="24"/>
  <c r="N1121" i="24"/>
  <c r="AB1120" i="24"/>
  <c r="Z1120" i="24"/>
  <c r="Q1120" i="24"/>
  <c r="V1120" i="24" s="1"/>
  <c r="N1120" i="24"/>
  <c r="Y1120" i="24" s="1"/>
  <c r="AB1119" i="24"/>
  <c r="Z1119" i="24"/>
  <c r="Y1119" i="24"/>
  <c r="V1119" i="24"/>
  <c r="Q1119" i="24"/>
  <c r="S1119" i="24" s="1"/>
  <c r="U1119" i="24" s="1"/>
  <c r="O1119" i="24"/>
  <c r="N1119" i="24"/>
  <c r="AB1118" i="24"/>
  <c r="Z1118" i="24"/>
  <c r="O1118" i="24"/>
  <c r="N1118" i="24"/>
  <c r="AB1117" i="24"/>
  <c r="Z1117" i="24"/>
  <c r="N1117" i="24"/>
  <c r="Y1117" i="24" s="1"/>
  <c r="AB1116" i="24"/>
  <c r="Z1116" i="24"/>
  <c r="Y1116" i="24"/>
  <c r="U1116" i="24"/>
  <c r="S1116" i="24"/>
  <c r="N1116" i="24"/>
  <c r="Q1116" i="24" s="1"/>
  <c r="V1116" i="24" s="1"/>
  <c r="AB1115" i="24"/>
  <c r="Z1115" i="24"/>
  <c r="N1115" i="24"/>
  <c r="AB1114" i="24"/>
  <c r="Z1114" i="24"/>
  <c r="S1114" i="24"/>
  <c r="U1114" i="24" s="1"/>
  <c r="Q1114" i="24"/>
  <c r="V1114" i="24" s="1"/>
  <c r="N1114" i="24"/>
  <c r="Y1114" i="24" s="1"/>
  <c r="AB1113" i="24"/>
  <c r="Z1113" i="24"/>
  <c r="Y1113" i="24"/>
  <c r="Q1113" i="24"/>
  <c r="O1113" i="24"/>
  <c r="N1113" i="24"/>
  <c r="AB1112" i="24"/>
  <c r="Z1112" i="24"/>
  <c r="Q1112" i="24"/>
  <c r="V1112" i="24" s="1"/>
  <c r="N1112" i="24"/>
  <c r="Y1112" i="24" s="1"/>
  <c r="AB1111" i="24"/>
  <c r="Z1111" i="24"/>
  <c r="Y1111" i="24"/>
  <c r="V1111" i="24"/>
  <c r="Q1111" i="24"/>
  <c r="O1111" i="24"/>
  <c r="N1111" i="24"/>
  <c r="S1111" i="24" s="1"/>
  <c r="U1111" i="24" s="1"/>
  <c r="AB1110" i="24"/>
  <c r="Z1110" i="24"/>
  <c r="Q1110" i="24"/>
  <c r="V1110" i="24" s="1"/>
  <c r="O1110" i="24"/>
  <c r="N1110" i="24"/>
  <c r="AB1109" i="24"/>
  <c r="Z1109" i="24"/>
  <c r="N1109" i="24"/>
  <c r="Y1109" i="24" s="1"/>
  <c r="AB1108" i="24"/>
  <c r="Z1108" i="24"/>
  <c r="Y1108" i="24"/>
  <c r="V1108" i="24"/>
  <c r="N1108" i="24"/>
  <c r="Q1108" i="24" s="1"/>
  <c r="S1108" i="24" s="1"/>
  <c r="U1108" i="24" s="1"/>
  <c r="AB1107" i="24"/>
  <c r="Z1107" i="24"/>
  <c r="N1107" i="24"/>
  <c r="AB1106" i="24"/>
  <c r="Z1106" i="24"/>
  <c r="S1106" i="24"/>
  <c r="U1106" i="24" s="1"/>
  <c r="Q1106" i="24"/>
  <c r="V1106" i="24" s="1"/>
  <c r="O1106" i="24"/>
  <c r="N1106" i="24"/>
  <c r="Y1106" i="24" s="1"/>
  <c r="AB1105" i="24"/>
  <c r="Z1105" i="24"/>
  <c r="Y1105" i="24"/>
  <c r="Q1105" i="24"/>
  <c r="V1105" i="24" s="1"/>
  <c r="O1105" i="24"/>
  <c r="N1105" i="24"/>
  <c r="AB1104" i="24"/>
  <c r="Z1104" i="24"/>
  <c r="Q1104" i="24"/>
  <c r="V1104" i="24" s="1"/>
  <c r="N1104" i="24"/>
  <c r="Y1104" i="24" s="1"/>
  <c r="AB1103" i="24"/>
  <c r="Z1103" i="24"/>
  <c r="Y1103" i="24"/>
  <c r="V1103" i="24"/>
  <c r="Q1103" i="24"/>
  <c r="O1103" i="24"/>
  <c r="N1103" i="24"/>
  <c r="S1103" i="24" s="1"/>
  <c r="U1103" i="24" s="1"/>
  <c r="AB1102" i="24"/>
  <c r="Z1102" i="24"/>
  <c r="N1102" i="24"/>
  <c r="AB1101" i="24"/>
  <c r="Z1101" i="24"/>
  <c r="N1101" i="24"/>
  <c r="Y1101" i="24" s="1"/>
  <c r="AB1100" i="24"/>
  <c r="Z1100" i="24"/>
  <c r="Y1100" i="24"/>
  <c r="N1100" i="24"/>
  <c r="Q1100" i="24" s="1"/>
  <c r="V1100" i="24" s="1"/>
  <c r="AB1099" i="24"/>
  <c r="Z1099" i="24"/>
  <c r="N1099" i="24"/>
  <c r="AB1098" i="24"/>
  <c r="Z1098" i="24"/>
  <c r="V1098" i="24"/>
  <c r="S1098" i="24"/>
  <c r="U1098" i="24" s="1"/>
  <c r="Q1098" i="24"/>
  <c r="N1098" i="24"/>
  <c r="Y1098" i="24" s="1"/>
  <c r="AB1097" i="24"/>
  <c r="Z1097" i="24"/>
  <c r="Y1097" i="24"/>
  <c r="Q1097" i="24"/>
  <c r="V1097" i="24" s="1"/>
  <c r="O1097" i="24"/>
  <c r="N1097" i="24"/>
  <c r="AB1096" i="24"/>
  <c r="Z1096" i="24"/>
  <c r="Q1096" i="24"/>
  <c r="V1096" i="24" s="1"/>
  <c r="N1096" i="24"/>
  <c r="Y1096" i="24" s="1"/>
  <c r="AB1095" i="24"/>
  <c r="Z1095" i="24"/>
  <c r="Y1095" i="24"/>
  <c r="V1095" i="24"/>
  <c r="Q1095" i="24"/>
  <c r="O1095" i="24"/>
  <c r="N1095" i="24"/>
  <c r="S1095" i="24" s="1"/>
  <c r="U1095" i="24" s="1"/>
  <c r="AB1094" i="24"/>
  <c r="Z1094" i="24"/>
  <c r="Q1094" i="24"/>
  <c r="V1094" i="24" s="1"/>
  <c r="N1094" i="24"/>
  <c r="AB1093" i="24"/>
  <c r="Z1093" i="24"/>
  <c r="N1093" i="24"/>
  <c r="Y1093" i="24" s="1"/>
  <c r="AB1092" i="24"/>
  <c r="Z1092" i="24"/>
  <c r="Y1092" i="24"/>
  <c r="N1092" i="24"/>
  <c r="Q1092" i="24" s="1"/>
  <c r="V1092" i="24" s="1"/>
  <c r="AB1091" i="24"/>
  <c r="Z1091" i="24"/>
  <c r="N1091" i="24"/>
  <c r="AB1090" i="24"/>
  <c r="Z1090" i="24"/>
  <c r="N1090" i="24"/>
  <c r="Y1090" i="24" s="1"/>
  <c r="AB1089" i="24"/>
  <c r="Z1089" i="24"/>
  <c r="U1089" i="24"/>
  <c r="S1089" i="24"/>
  <c r="Q1089" i="24"/>
  <c r="V1089" i="24" s="1"/>
  <c r="O1089" i="24"/>
  <c r="N1089" i="24"/>
  <c r="Y1089" i="24" s="1"/>
  <c r="AB1088" i="24"/>
  <c r="Z1088" i="24"/>
  <c r="Q1088" i="24"/>
  <c r="V1088" i="24" s="1"/>
  <c r="N1088" i="24"/>
  <c r="Y1088" i="24" s="1"/>
  <c r="AB1087" i="24"/>
  <c r="Z1087" i="24"/>
  <c r="Y1087" i="24"/>
  <c r="V1087" i="24"/>
  <c r="Q1087" i="24"/>
  <c r="O1087" i="24"/>
  <c r="N1087" i="24"/>
  <c r="S1087" i="24" s="1"/>
  <c r="U1087" i="24" s="1"/>
  <c r="AB1086" i="24"/>
  <c r="Z1086" i="24"/>
  <c r="Q1086" i="24"/>
  <c r="V1086" i="24" s="1"/>
  <c r="O1086" i="24"/>
  <c r="N1086" i="24"/>
  <c r="AB1085" i="24"/>
  <c r="Z1085" i="24"/>
  <c r="N1085" i="24"/>
  <c r="Y1085" i="24" s="1"/>
  <c r="AB1084" i="24"/>
  <c r="Z1084" i="24"/>
  <c r="Y1084" i="24"/>
  <c r="S1084" i="24"/>
  <c r="U1084" i="24" s="1"/>
  <c r="N1084" i="24"/>
  <c r="Q1084" i="24" s="1"/>
  <c r="V1084" i="24" s="1"/>
  <c r="AB1083" i="24"/>
  <c r="Z1083" i="24"/>
  <c r="N1083" i="24"/>
  <c r="AB1082" i="24"/>
  <c r="Z1082" i="24"/>
  <c r="N1082" i="24"/>
  <c r="Y1082" i="24" s="1"/>
  <c r="AB1081" i="24"/>
  <c r="Z1081" i="24"/>
  <c r="Q1081" i="24"/>
  <c r="V1081" i="24" s="1"/>
  <c r="O1081" i="24"/>
  <c r="N1081" i="24"/>
  <c r="Y1081" i="24" s="1"/>
  <c r="AB1080" i="24"/>
  <c r="Z1080" i="24"/>
  <c r="Q1080" i="24"/>
  <c r="V1080" i="24" s="1"/>
  <c r="N1080" i="24"/>
  <c r="Y1080" i="24" s="1"/>
  <c r="AB1079" i="24"/>
  <c r="Z1079" i="24"/>
  <c r="Y1079" i="24"/>
  <c r="O1079" i="24"/>
  <c r="N1079" i="24"/>
  <c r="AB1078" i="24"/>
  <c r="Z1078" i="24"/>
  <c r="N1078" i="24"/>
  <c r="AB1077" i="24"/>
  <c r="Z1077" i="24"/>
  <c r="N1077" i="24"/>
  <c r="Y1077" i="24" s="1"/>
  <c r="AB1076" i="24"/>
  <c r="Z1076" i="24"/>
  <c r="Y1076" i="24"/>
  <c r="N1076" i="24"/>
  <c r="Q1076" i="24" s="1"/>
  <c r="V1076" i="24" s="1"/>
  <c r="AB1075" i="24"/>
  <c r="Z1075" i="24"/>
  <c r="N1075" i="24"/>
  <c r="AB1074" i="24"/>
  <c r="Z1074" i="24"/>
  <c r="N1074" i="24"/>
  <c r="Y1074" i="24" s="1"/>
  <c r="AB1073" i="24"/>
  <c r="Z1073" i="24"/>
  <c r="Q1073" i="24"/>
  <c r="V1073" i="24" s="1"/>
  <c r="O1073" i="24"/>
  <c r="N1073" i="24"/>
  <c r="Y1073" i="24" s="1"/>
  <c r="AB1072" i="24"/>
  <c r="Z1072" i="24"/>
  <c r="Q1072" i="24"/>
  <c r="V1072" i="24" s="1"/>
  <c r="N1072" i="24"/>
  <c r="Y1072" i="24" s="1"/>
  <c r="AB1071" i="24"/>
  <c r="Z1071" i="24"/>
  <c r="Y1071" i="24"/>
  <c r="O1071" i="24"/>
  <c r="N1071" i="24"/>
  <c r="AB1070" i="24"/>
  <c r="Z1070" i="24"/>
  <c r="O1070" i="24"/>
  <c r="N1070" i="24"/>
  <c r="AB1069" i="24"/>
  <c r="Z1069" i="24"/>
  <c r="N1069" i="24"/>
  <c r="Y1069" i="24" s="1"/>
  <c r="AB1068" i="24"/>
  <c r="Z1068" i="24"/>
  <c r="Y1068" i="24"/>
  <c r="N1068" i="24"/>
  <c r="Q1068" i="24" s="1"/>
  <c r="V1068" i="24" s="1"/>
  <c r="AB1067" i="24"/>
  <c r="Z1067" i="24"/>
  <c r="N1067" i="24"/>
  <c r="AB1066" i="24"/>
  <c r="Z1066" i="24"/>
  <c r="N1066" i="24"/>
  <c r="Y1066" i="24" s="1"/>
  <c r="AB1065" i="24"/>
  <c r="Z1065" i="24"/>
  <c r="Q1065" i="24"/>
  <c r="V1065" i="24" s="1"/>
  <c r="O1065" i="24"/>
  <c r="N1065" i="24"/>
  <c r="Y1065" i="24" s="1"/>
  <c r="AB1064" i="24"/>
  <c r="Z1064" i="24"/>
  <c r="Q1064" i="24"/>
  <c r="V1064" i="24" s="1"/>
  <c r="N1064" i="24"/>
  <c r="Y1064" i="24" s="1"/>
  <c r="AB1063" i="24"/>
  <c r="Z1063" i="24"/>
  <c r="Y1063" i="24"/>
  <c r="O1063" i="24"/>
  <c r="N1063" i="24"/>
  <c r="AB1062" i="24"/>
  <c r="Z1062" i="24"/>
  <c r="N1062" i="24"/>
  <c r="AB1061" i="24"/>
  <c r="Z1061" i="24"/>
  <c r="N1061" i="24"/>
  <c r="Y1061" i="24" s="1"/>
  <c r="AB1060" i="24"/>
  <c r="Z1060" i="24"/>
  <c r="Y1060" i="24"/>
  <c r="N1060" i="24"/>
  <c r="Q1060" i="24" s="1"/>
  <c r="V1060" i="24" s="1"/>
  <c r="AB1059" i="24"/>
  <c r="Z1059" i="24"/>
  <c r="N1059" i="24"/>
  <c r="AB1058" i="24"/>
  <c r="Z1058" i="24"/>
  <c r="N1058" i="24"/>
  <c r="Y1058" i="24" s="1"/>
  <c r="AB1057" i="24"/>
  <c r="Z1057" i="24"/>
  <c r="Q1057" i="24"/>
  <c r="V1057" i="24" s="1"/>
  <c r="O1057" i="24"/>
  <c r="N1057" i="24"/>
  <c r="Y1057" i="24" s="1"/>
  <c r="AB1056" i="24"/>
  <c r="Z1056" i="24"/>
  <c r="Q1056" i="24"/>
  <c r="V1056" i="24" s="1"/>
  <c r="N1056" i="24"/>
  <c r="Y1056" i="24" s="1"/>
  <c r="AB1055" i="24"/>
  <c r="Z1055" i="24"/>
  <c r="Y1055" i="24"/>
  <c r="O1055" i="24"/>
  <c r="N1055" i="24"/>
  <c r="AB1054" i="24"/>
  <c r="Z1054" i="24"/>
  <c r="O1054" i="24"/>
  <c r="N1054" i="24"/>
  <c r="AB1053" i="24"/>
  <c r="Z1053" i="24"/>
  <c r="N1053" i="24"/>
  <c r="Y1053" i="24" s="1"/>
  <c r="AB1052" i="24"/>
  <c r="Z1052" i="24"/>
  <c r="Y1052" i="24"/>
  <c r="N1052" i="24"/>
  <c r="Q1052" i="24" s="1"/>
  <c r="V1052" i="24" s="1"/>
  <c r="AB1051" i="24"/>
  <c r="Z1051" i="24"/>
  <c r="N1051" i="24"/>
  <c r="AB1050" i="24"/>
  <c r="Z1050" i="24"/>
  <c r="N1050" i="24"/>
  <c r="Y1050" i="24" s="1"/>
  <c r="AB1049" i="24"/>
  <c r="Z1049" i="24"/>
  <c r="Y1049" i="24"/>
  <c r="Q1049" i="24"/>
  <c r="V1049" i="24" s="1"/>
  <c r="O1049" i="24"/>
  <c r="N1049" i="24"/>
  <c r="AB1048" i="24"/>
  <c r="Z1048" i="24"/>
  <c r="Q1048" i="24"/>
  <c r="V1048" i="24" s="1"/>
  <c r="N1048" i="24"/>
  <c r="Y1048" i="24" s="1"/>
  <c r="AB1047" i="24"/>
  <c r="Z1047" i="24"/>
  <c r="Y1047" i="24"/>
  <c r="O1047" i="24"/>
  <c r="N1047" i="24"/>
  <c r="AB1046" i="24"/>
  <c r="Z1046" i="24"/>
  <c r="Q1046" i="24"/>
  <c r="V1046" i="24" s="1"/>
  <c r="O1046" i="24"/>
  <c r="N1046" i="24"/>
  <c r="AB1045" i="24"/>
  <c r="Z1045" i="24"/>
  <c r="N1045" i="24"/>
  <c r="Y1045" i="24" s="1"/>
  <c r="AB1044" i="24"/>
  <c r="Z1044" i="24"/>
  <c r="Y1044" i="24"/>
  <c r="V1044" i="24"/>
  <c r="U1044" i="24"/>
  <c r="S1044" i="24"/>
  <c r="N1044" i="24"/>
  <c r="Q1044" i="24" s="1"/>
  <c r="AB1043" i="24"/>
  <c r="Z1043" i="24"/>
  <c r="N1043" i="24"/>
  <c r="AB1042" i="24"/>
  <c r="Z1042" i="24"/>
  <c r="N1042" i="24"/>
  <c r="Y1042" i="24" s="1"/>
  <c r="AB1041" i="24"/>
  <c r="Z1041" i="24"/>
  <c r="S1041" i="24"/>
  <c r="U1041" i="24" s="1"/>
  <c r="Q1041" i="24"/>
  <c r="V1041" i="24" s="1"/>
  <c r="O1041" i="24"/>
  <c r="N1041" i="24"/>
  <c r="Y1041" i="24" s="1"/>
  <c r="AB1040" i="24"/>
  <c r="Z1040" i="24"/>
  <c r="Q1040" i="24"/>
  <c r="V1040" i="24" s="1"/>
  <c r="O1040" i="24"/>
  <c r="N1040" i="24"/>
  <c r="Y1040" i="24" s="1"/>
  <c r="AB1039" i="24"/>
  <c r="Z1039" i="24"/>
  <c r="Y1039" i="24"/>
  <c r="V1039" i="24"/>
  <c r="Q1039" i="24"/>
  <c r="O1039" i="24"/>
  <c r="N1039" i="24"/>
  <c r="S1039" i="24" s="1"/>
  <c r="U1039" i="24" s="1"/>
  <c r="AB1038" i="24"/>
  <c r="Z1038" i="24"/>
  <c r="O1038" i="24"/>
  <c r="N1038" i="24"/>
  <c r="AB1037" i="24"/>
  <c r="Z1037" i="24"/>
  <c r="N1037" i="24"/>
  <c r="Y1037" i="24" s="1"/>
  <c r="AB1036" i="24"/>
  <c r="Z1036" i="24"/>
  <c r="Y1036" i="24"/>
  <c r="V1036" i="24"/>
  <c r="N1036" i="24"/>
  <c r="Q1036" i="24" s="1"/>
  <c r="S1036" i="24" s="1"/>
  <c r="U1036" i="24" s="1"/>
  <c r="AB1035" i="24"/>
  <c r="Z1035" i="24"/>
  <c r="N1035" i="24"/>
  <c r="AB1034" i="24"/>
  <c r="Z1034" i="24"/>
  <c r="N1034" i="24"/>
  <c r="Y1034" i="24" s="1"/>
  <c r="AB1033" i="24"/>
  <c r="Z1033" i="24"/>
  <c r="Q1033" i="24"/>
  <c r="O1033" i="24"/>
  <c r="N1033" i="24"/>
  <c r="Y1033" i="24" s="1"/>
  <c r="AB1032" i="24"/>
  <c r="Z1032" i="24"/>
  <c r="Q1032" i="24"/>
  <c r="V1032" i="24" s="1"/>
  <c r="N1032" i="24"/>
  <c r="Y1032" i="24" s="1"/>
  <c r="AB1031" i="24"/>
  <c r="Z1031" i="24"/>
  <c r="Y1031" i="24"/>
  <c r="O1031" i="24"/>
  <c r="N1031" i="24"/>
  <c r="AB1030" i="24"/>
  <c r="Z1030" i="24"/>
  <c r="O1030" i="24"/>
  <c r="N1030" i="24"/>
  <c r="AB1029" i="24"/>
  <c r="Z1029" i="24"/>
  <c r="N1029" i="24"/>
  <c r="Y1029" i="24" s="1"/>
  <c r="AB1028" i="24"/>
  <c r="Z1028" i="24"/>
  <c r="Y1028" i="24"/>
  <c r="V1028" i="24"/>
  <c r="S1028" i="24"/>
  <c r="U1028" i="24" s="1"/>
  <c r="N1028" i="24"/>
  <c r="Q1028" i="24" s="1"/>
  <c r="AB1027" i="24"/>
  <c r="Z1027" i="24"/>
  <c r="N1027" i="24"/>
  <c r="AB1026" i="24"/>
  <c r="Z1026" i="24"/>
  <c r="N1026" i="24"/>
  <c r="Y1026" i="24" s="1"/>
  <c r="AB1025" i="24"/>
  <c r="Z1025" i="24"/>
  <c r="Q1025" i="24"/>
  <c r="V1025" i="24" s="1"/>
  <c r="O1025" i="24"/>
  <c r="N1025" i="24"/>
  <c r="Y1025" i="24" s="1"/>
  <c r="AB1024" i="24"/>
  <c r="Z1024" i="24"/>
  <c r="N1024" i="24"/>
  <c r="Y1024" i="24" s="1"/>
  <c r="AB1023" i="24"/>
  <c r="Z1023" i="24"/>
  <c r="Y1023" i="24"/>
  <c r="O1023" i="24"/>
  <c r="N1023" i="24"/>
  <c r="AB1022" i="24"/>
  <c r="Z1022" i="24"/>
  <c r="N1022" i="24"/>
  <c r="AB1021" i="24"/>
  <c r="Z1021" i="24"/>
  <c r="N1021" i="24"/>
  <c r="Y1021" i="24" s="1"/>
  <c r="AB1020" i="24"/>
  <c r="Z1020" i="24"/>
  <c r="Y1020" i="24"/>
  <c r="V1020" i="24"/>
  <c r="U1020" i="24"/>
  <c r="S1020" i="24"/>
  <c r="N1020" i="24"/>
  <c r="Q1020" i="24" s="1"/>
  <c r="AB1019" i="24"/>
  <c r="Z1019" i="24"/>
  <c r="N1019" i="24"/>
  <c r="AB1018" i="24"/>
  <c r="Z1018" i="24"/>
  <c r="O1018" i="24"/>
  <c r="N1018" i="24"/>
  <c r="Y1018" i="24" s="1"/>
  <c r="AB1017" i="24"/>
  <c r="Z1017" i="24"/>
  <c r="Q1017" i="24"/>
  <c r="O1017" i="24"/>
  <c r="N1017" i="24"/>
  <c r="Y1017" i="24" s="1"/>
  <c r="AB1016" i="24"/>
  <c r="Z1016" i="24"/>
  <c r="O1016" i="24"/>
  <c r="N1016" i="24"/>
  <c r="Y1016" i="24" s="1"/>
  <c r="AB1015" i="24"/>
  <c r="Z1015" i="24"/>
  <c r="Y1015" i="24"/>
  <c r="O1015" i="24"/>
  <c r="N1015" i="24"/>
  <c r="AB1014" i="24"/>
  <c r="Z1014" i="24"/>
  <c r="O1014" i="24"/>
  <c r="N1014" i="24"/>
  <c r="AB1013" i="24"/>
  <c r="Z1013" i="24"/>
  <c r="N1013" i="24"/>
  <c r="Y1013" i="24" s="1"/>
  <c r="AB1012" i="24"/>
  <c r="Z1012" i="24"/>
  <c r="Y1012" i="24"/>
  <c r="V1012" i="24"/>
  <c r="S1012" i="24"/>
  <c r="U1012" i="24" s="1"/>
  <c r="N1012" i="24"/>
  <c r="Q1012" i="24" s="1"/>
  <c r="AB1011" i="24"/>
  <c r="Z1011" i="24"/>
  <c r="N1011" i="24"/>
  <c r="AB1010" i="24"/>
  <c r="Z1010" i="24"/>
  <c r="N1010" i="24"/>
  <c r="Y1010" i="24" s="1"/>
  <c r="AB1009" i="24"/>
  <c r="Z1009" i="24"/>
  <c r="Q1009" i="24"/>
  <c r="V1009" i="24" s="1"/>
  <c r="O1009" i="24"/>
  <c r="N1009" i="24"/>
  <c r="Y1009" i="24" s="1"/>
  <c r="AB1008" i="24"/>
  <c r="Z1008" i="24"/>
  <c r="O1008" i="24"/>
  <c r="N1008" i="24"/>
  <c r="Y1008" i="24" s="1"/>
  <c r="AB1007" i="24"/>
  <c r="Z1007" i="24"/>
  <c r="Y1007" i="24"/>
  <c r="O1007" i="24"/>
  <c r="N1007" i="24"/>
  <c r="AB1006" i="24"/>
  <c r="Z1006" i="24"/>
  <c r="O1006" i="24"/>
  <c r="N1006" i="24"/>
  <c r="AB1005" i="24"/>
  <c r="Z1005" i="24"/>
  <c r="N1005" i="24"/>
  <c r="Y1005" i="24" s="1"/>
  <c r="AB1004" i="24"/>
  <c r="Z1004" i="24"/>
  <c r="Y1004" i="24"/>
  <c r="V1004" i="24"/>
  <c r="U1004" i="24"/>
  <c r="S1004" i="24"/>
  <c r="N1004" i="24"/>
  <c r="Q1004" i="24" s="1"/>
  <c r="AB1003" i="24"/>
  <c r="Z1003" i="24"/>
  <c r="N1003" i="24"/>
  <c r="AB1002" i="24"/>
  <c r="Z1002" i="24"/>
  <c r="N1002" i="24"/>
  <c r="Y1002" i="24" s="1"/>
  <c r="AB1001" i="24"/>
  <c r="Z1001" i="24"/>
  <c r="Q1001" i="24"/>
  <c r="O1001" i="24"/>
  <c r="N1001" i="24"/>
  <c r="Y1001" i="24" s="1"/>
  <c r="AB1000" i="24"/>
  <c r="Z1000" i="24"/>
  <c r="Q1000" i="24"/>
  <c r="V1000" i="24" s="1"/>
  <c r="N1000" i="24"/>
  <c r="Y1000" i="24" s="1"/>
  <c r="AB999" i="24"/>
  <c r="Z999" i="24"/>
  <c r="Y999" i="24"/>
  <c r="O999" i="24"/>
  <c r="N999" i="24"/>
  <c r="AB998" i="24"/>
  <c r="Z998" i="24"/>
  <c r="N998" i="24"/>
  <c r="AB997" i="24"/>
  <c r="Z997" i="24"/>
  <c r="N997" i="24"/>
  <c r="Y997" i="24" s="1"/>
  <c r="AB996" i="24"/>
  <c r="Z996" i="24"/>
  <c r="Y996" i="24"/>
  <c r="V996" i="24"/>
  <c r="S996" i="24"/>
  <c r="U996" i="24" s="1"/>
  <c r="N996" i="24"/>
  <c r="Q996" i="24" s="1"/>
  <c r="AB995" i="24"/>
  <c r="Z995" i="24"/>
  <c r="N995" i="24"/>
  <c r="AB994" i="24"/>
  <c r="Z994" i="24"/>
  <c r="N994" i="24"/>
  <c r="Y994" i="24" s="1"/>
  <c r="AB993" i="24"/>
  <c r="Z993" i="24"/>
  <c r="Q993" i="24"/>
  <c r="V993" i="24" s="1"/>
  <c r="O993" i="24"/>
  <c r="N993" i="24"/>
  <c r="Y993" i="24" s="1"/>
  <c r="AB992" i="24"/>
  <c r="Z992" i="24"/>
  <c r="N992" i="24"/>
  <c r="Y992" i="24" s="1"/>
  <c r="AB991" i="24"/>
  <c r="Z991" i="24"/>
  <c r="Y991" i="24"/>
  <c r="N991" i="24"/>
  <c r="AB990" i="24"/>
  <c r="Z990" i="24"/>
  <c r="N990" i="24"/>
  <c r="AB989" i="24"/>
  <c r="Z989" i="24"/>
  <c r="N989" i="24"/>
  <c r="Y989" i="24" s="1"/>
  <c r="AB988" i="24"/>
  <c r="Z988" i="24"/>
  <c r="Y988" i="24"/>
  <c r="V988" i="24"/>
  <c r="S988" i="24"/>
  <c r="U988" i="24" s="1"/>
  <c r="O988" i="24"/>
  <c r="N988" i="24"/>
  <c r="Q988" i="24" s="1"/>
  <c r="AB987" i="24"/>
  <c r="Z987" i="24"/>
  <c r="N987" i="24"/>
  <c r="AB986" i="24"/>
  <c r="Z986" i="24"/>
  <c r="O986" i="24"/>
  <c r="N986" i="24"/>
  <c r="Y986" i="24" s="1"/>
  <c r="AB985" i="24"/>
  <c r="Z985" i="24"/>
  <c r="Q985" i="24"/>
  <c r="O985" i="24"/>
  <c r="N985" i="24"/>
  <c r="Y985" i="24" s="1"/>
  <c r="AB984" i="24"/>
  <c r="Z984" i="24"/>
  <c r="Q984" i="24"/>
  <c r="V984" i="24" s="1"/>
  <c r="O984" i="24"/>
  <c r="N984" i="24"/>
  <c r="Y984" i="24" s="1"/>
  <c r="AB983" i="24"/>
  <c r="Z983" i="24"/>
  <c r="Y983" i="24"/>
  <c r="V983" i="24"/>
  <c r="N983" i="24"/>
  <c r="Q983" i="24" s="1"/>
  <c r="S983" i="24" s="1"/>
  <c r="U983" i="24" s="1"/>
  <c r="AB982" i="24"/>
  <c r="Z982" i="24"/>
  <c r="N982" i="24"/>
  <c r="AB981" i="24"/>
  <c r="Z981" i="24"/>
  <c r="O981" i="24"/>
  <c r="N981" i="24"/>
  <c r="Y981" i="24" s="1"/>
  <c r="AB980" i="24"/>
  <c r="Z980" i="24"/>
  <c r="Y980" i="24"/>
  <c r="V980" i="24"/>
  <c r="U980" i="24"/>
  <c r="S980" i="24"/>
  <c r="Q980" i="24"/>
  <c r="O980" i="24"/>
  <c r="N980" i="24"/>
  <c r="AB979" i="24"/>
  <c r="Z979" i="24"/>
  <c r="N979" i="24"/>
  <c r="AB978" i="24"/>
  <c r="Z978" i="24"/>
  <c r="Y978" i="24"/>
  <c r="O978" i="24"/>
  <c r="N978" i="24"/>
  <c r="Q978" i="24" s="1"/>
  <c r="AB977" i="24"/>
  <c r="Z977" i="24"/>
  <c r="Q977" i="24"/>
  <c r="V977" i="24" s="1"/>
  <c r="O977" i="24"/>
  <c r="N977" i="24"/>
  <c r="Y977" i="24" s="1"/>
  <c r="AB976" i="24"/>
  <c r="Z976" i="24"/>
  <c r="S976" i="24"/>
  <c r="U976" i="24" s="1"/>
  <c r="Q976" i="24"/>
  <c r="V976" i="24" s="1"/>
  <c r="O976" i="24"/>
  <c r="N976" i="24"/>
  <c r="Y976" i="24" s="1"/>
  <c r="AB975" i="24"/>
  <c r="Z975" i="24"/>
  <c r="Y975" i="24"/>
  <c r="V975" i="24"/>
  <c r="S975" i="24"/>
  <c r="U975" i="24" s="1"/>
  <c r="Q975" i="24"/>
  <c r="O975" i="24"/>
  <c r="N975" i="24"/>
  <c r="AB974" i="24"/>
  <c r="Z974" i="24"/>
  <c r="Q974" i="24"/>
  <c r="V974" i="24" s="1"/>
  <c r="O974" i="24"/>
  <c r="N974" i="24"/>
  <c r="AB973" i="24"/>
  <c r="Z973" i="24"/>
  <c r="O973" i="24"/>
  <c r="N973" i="24"/>
  <c r="Y973" i="24" s="1"/>
  <c r="AB972" i="24"/>
  <c r="Z972" i="24"/>
  <c r="Y972" i="24"/>
  <c r="V972" i="24"/>
  <c r="S972" i="24"/>
  <c r="U972" i="24" s="1"/>
  <c r="Q972" i="24"/>
  <c r="O972" i="24"/>
  <c r="N972" i="24"/>
  <c r="AB971" i="24"/>
  <c r="Z971" i="24"/>
  <c r="N971" i="24"/>
  <c r="AB970" i="24"/>
  <c r="Z970" i="24"/>
  <c r="Y970" i="24"/>
  <c r="V970" i="24"/>
  <c r="S970" i="24"/>
  <c r="U970" i="24" s="1"/>
  <c r="Q970" i="24"/>
  <c r="O970" i="24"/>
  <c r="N970" i="24"/>
  <c r="AB969" i="24"/>
  <c r="Z969" i="24"/>
  <c r="Q969" i="24"/>
  <c r="V969" i="24" s="1"/>
  <c r="O969" i="24"/>
  <c r="N969" i="24"/>
  <c r="Y969" i="24" s="1"/>
  <c r="AB968" i="24"/>
  <c r="Z968" i="24"/>
  <c r="Q968" i="24"/>
  <c r="V968" i="24" s="1"/>
  <c r="N968" i="24"/>
  <c r="Y968" i="24" s="1"/>
  <c r="AB967" i="24"/>
  <c r="Z967" i="24"/>
  <c r="Y967" i="24"/>
  <c r="V967" i="24"/>
  <c r="O967" i="24"/>
  <c r="N967" i="24"/>
  <c r="Q967" i="24" s="1"/>
  <c r="S967" i="24" s="1"/>
  <c r="U967" i="24" s="1"/>
  <c r="AB966" i="24"/>
  <c r="Z966" i="24"/>
  <c r="Q966" i="24"/>
  <c r="V966" i="24" s="1"/>
  <c r="O966" i="24"/>
  <c r="N966" i="24"/>
  <c r="AB965" i="24"/>
  <c r="Z965" i="24"/>
  <c r="N965" i="24"/>
  <c r="Y965" i="24" s="1"/>
  <c r="AB964" i="24"/>
  <c r="Z964" i="24"/>
  <c r="Y964" i="24"/>
  <c r="V964" i="24"/>
  <c r="U964" i="24"/>
  <c r="S964" i="24"/>
  <c r="Q964" i="24"/>
  <c r="O964" i="24"/>
  <c r="N964" i="24"/>
  <c r="AB963" i="24"/>
  <c r="Z963" i="24"/>
  <c r="N963" i="24"/>
  <c r="AB962" i="24"/>
  <c r="Z962" i="24"/>
  <c r="Y962" i="24"/>
  <c r="O962" i="24"/>
  <c r="N962" i="24"/>
  <c r="Q962" i="24" s="1"/>
  <c r="AB961" i="24"/>
  <c r="Z961" i="24"/>
  <c r="Q961" i="24"/>
  <c r="V961" i="24" s="1"/>
  <c r="O961" i="24"/>
  <c r="N961" i="24"/>
  <c r="Y961" i="24" s="1"/>
  <c r="AB960" i="24"/>
  <c r="Z960" i="24"/>
  <c r="Q960" i="24"/>
  <c r="V960" i="24" s="1"/>
  <c r="N960" i="24"/>
  <c r="Y960" i="24" s="1"/>
  <c r="AB959" i="24"/>
  <c r="Z959" i="24"/>
  <c r="Y959" i="24"/>
  <c r="N959" i="24"/>
  <c r="AB958" i="24"/>
  <c r="Z958" i="24"/>
  <c r="Q958" i="24"/>
  <c r="V958" i="24" s="1"/>
  <c r="N958" i="24"/>
  <c r="AB957" i="24"/>
  <c r="Z957" i="24"/>
  <c r="Y957" i="24"/>
  <c r="O957" i="24"/>
  <c r="N957" i="24"/>
  <c r="AB956" i="24"/>
  <c r="Z956" i="24"/>
  <c r="Y956" i="24"/>
  <c r="V956" i="24"/>
  <c r="U956" i="24"/>
  <c r="S956" i="24"/>
  <c r="N956" i="24"/>
  <c r="Q956" i="24" s="1"/>
  <c r="AB955" i="24"/>
  <c r="Z955" i="24"/>
  <c r="N955" i="24"/>
  <c r="AB954" i="24"/>
  <c r="Z954" i="24"/>
  <c r="O954" i="24"/>
  <c r="N954" i="24"/>
  <c r="Y954" i="24" s="1"/>
  <c r="AB953" i="24"/>
  <c r="Z953" i="24"/>
  <c r="S953" i="24"/>
  <c r="U953" i="24" s="1"/>
  <c r="Q953" i="24"/>
  <c r="V953" i="24" s="1"/>
  <c r="O953" i="24"/>
  <c r="N953" i="24"/>
  <c r="Y953" i="24" s="1"/>
  <c r="AB952" i="24"/>
  <c r="Z952" i="24"/>
  <c r="N952" i="24"/>
  <c r="Y952" i="24" s="1"/>
  <c r="AB951" i="24"/>
  <c r="Z951" i="24"/>
  <c r="Y951" i="24"/>
  <c r="V951" i="24"/>
  <c r="Q951" i="24"/>
  <c r="S951" i="24" s="1"/>
  <c r="U951" i="24" s="1"/>
  <c r="O951" i="24"/>
  <c r="N951" i="24"/>
  <c r="AB950" i="24"/>
  <c r="Z950" i="24"/>
  <c r="N950" i="24"/>
  <c r="AB949" i="24"/>
  <c r="Z949" i="24"/>
  <c r="N949" i="24"/>
  <c r="Y949" i="24" s="1"/>
  <c r="AB948" i="24"/>
  <c r="Z948" i="24"/>
  <c r="Y948" i="24"/>
  <c r="V948" i="24"/>
  <c r="U948" i="24"/>
  <c r="S948" i="24"/>
  <c r="N948" i="24"/>
  <c r="Q948" i="24" s="1"/>
  <c r="AB947" i="24"/>
  <c r="Z947" i="24"/>
  <c r="N947" i="24"/>
  <c r="AB946" i="24"/>
  <c r="Z946" i="24"/>
  <c r="N946" i="24"/>
  <c r="Y946" i="24" s="1"/>
  <c r="AB945" i="24"/>
  <c r="Z945" i="24"/>
  <c r="Q945" i="24"/>
  <c r="V945" i="24" s="1"/>
  <c r="O945" i="24"/>
  <c r="N945" i="24"/>
  <c r="Y945" i="24" s="1"/>
  <c r="AB944" i="24"/>
  <c r="Z944" i="24"/>
  <c r="Y944" i="24"/>
  <c r="Q944" i="24"/>
  <c r="V944" i="24" s="1"/>
  <c r="O944" i="24"/>
  <c r="N944" i="24"/>
  <c r="AB943" i="24"/>
  <c r="Z943" i="24"/>
  <c r="Y943" i="24"/>
  <c r="N943" i="24"/>
  <c r="AB942" i="24"/>
  <c r="Z942" i="24"/>
  <c r="N942" i="24"/>
  <c r="AB941" i="24"/>
  <c r="Z941" i="24"/>
  <c r="K941" i="24"/>
  <c r="N941" i="24" s="1"/>
  <c r="AB940" i="24"/>
  <c r="Z940" i="24"/>
  <c r="K940" i="24"/>
  <c r="N940" i="24" s="1"/>
  <c r="AB939" i="24"/>
  <c r="Z939" i="24"/>
  <c r="K939" i="24"/>
  <c r="N939" i="24" s="1"/>
  <c r="AB938" i="24"/>
  <c r="Z938" i="24"/>
  <c r="N938" i="24"/>
  <c r="Y938" i="24" s="1"/>
  <c r="K938" i="24"/>
  <c r="AB937" i="24"/>
  <c r="Z937" i="24"/>
  <c r="Y937" i="24"/>
  <c r="K937" i="24"/>
  <c r="N937" i="24" s="1"/>
  <c r="AB936" i="24"/>
  <c r="Z936" i="24"/>
  <c r="N936" i="24"/>
  <c r="K936" i="24"/>
  <c r="AB935" i="24"/>
  <c r="Z935" i="24"/>
  <c r="K935" i="24"/>
  <c r="N935" i="24" s="1"/>
  <c r="AB934" i="24"/>
  <c r="Z934" i="24"/>
  <c r="Y934" i="24"/>
  <c r="K934" i="24"/>
  <c r="N934" i="24" s="1"/>
  <c r="AB933" i="24"/>
  <c r="Z933" i="24"/>
  <c r="K933" i="24"/>
  <c r="N933" i="24" s="1"/>
  <c r="AB932" i="24"/>
  <c r="Z932" i="24"/>
  <c r="K932" i="24"/>
  <c r="N932" i="24" s="1"/>
  <c r="AB931" i="24"/>
  <c r="Z931" i="24"/>
  <c r="N931" i="24"/>
  <c r="Y931" i="24" s="1"/>
  <c r="K931" i="24"/>
  <c r="AB930" i="24"/>
  <c r="Z930" i="24"/>
  <c r="K930" i="24"/>
  <c r="N930" i="24" s="1"/>
  <c r="AB929" i="24"/>
  <c r="Z929" i="24"/>
  <c r="N929" i="24"/>
  <c r="AB928" i="24"/>
  <c r="Z928" i="24"/>
  <c r="O928" i="24"/>
  <c r="N928" i="24"/>
  <c r="Y928" i="24" s="1"/>
  <c r="AB927" i="24"/>
  <c r="Z927" i="24"/>
  <c r="K927" i="24"/>
  <c r="N927" i="24" s="1"/>
  <c r="Y927" i="24" s="1"/>
  <c r="AB926" i="24"/>
  <c r="Z926" i="24"/>
  <c r="K926" i="24"/>
  <c r="N926" i="24" s="1"/>
  <c r="AB925" i="24"/>
  <c r="Z925" i="24"/>
  <c r="N925" i="24"/>
  <c r="Y925" i="24" s="1"/>
  <c r="K925" i="24"/>
  <c r="AB924" i="24"/>
  <c r="Z924" i="24"/>
  <c r="V924" i="24"/>
  <c r="S924" i="24"/>
  <c r="U924" i="24" s="1"/>
  <c r="Q924" i="24"/>
  <c r="N924" i="24"/>
  <c r="O924" i="24" s="1"/>
  <c r="K924" i="24"/>
  <c r="AB923" i="24"/>
  <c r="Z923" i="24"/>
  <c r="N923" i="24"/>
  <c r="K923" i="24"/>
  <c r="AB922" i="24"/>
  <c r="Z922" i="24"/>
  <c r="K922" i="24"/>
  <c r="N922" i="24" s="1"/>
  <c r="AB921" i="24"/>
  <c r="Z921" i="24"/>
  <c r="Y921" i="24"/>
  <c r="K921" i="24"/>
  <c r="N921" i="24" s="1"/>
  <c r="AB920" i="24"/>
  <c r="Z920" i="24"/>
  <c r="N920" i="24"/>
  <c r="K920" i="24"/>
  <c r="AB919" i="24"/>
  <c r="Z919" i="24"/>
  <c r="K919" i="24"/>
  <c r="N919" i="24" s="1"/>
  <c r="AB918" i="24"/>
  <c r="Z918" i="24"/>
  <c r="Y918" i="24"/>
  <c r="N918" i="24"/>
  <c r="K918" i="24"/>
  <c r="AB917" i="24"/>
  <c r="Z917" i="24"/>
  <c r="Q917" i="24"/>
  <c r="V917" i="24" s="1"/>
  <c r="O917" i="24"/>
  <c r="N917" i="24"/>
  <c r="K917" i="24"/>
  <c r="AB916" i="24"/>
  <c r="Z916" i="24"/>
  <c r="K916" i="24"/>
  <c r="N916" i="24" s="1"/>
  <c r="AB915" i="24"/>
  <c r="Z915" i="24"/>
  <c r="Y915" i="24"/>
  <c r="N915" i="24"/>
  <c r="AB914" i="24"/>
  <c r="Z914" i="24"/>
  <c r="N914" i="24"/>
  <c r="AB913" i="24"/>
  <c r="Z913" i="24"/>
  <c r="Q913" i="24"/>
  <c r="V913" i="24" s="1"/>
  <c r="N913" i="24"/>
  <c r="Y913" i="24" s="1"/>
  <c r="AB912" i="24"/>
  <c r="Z912" i="24"/>
  <c r="Y912" i="24"/>
  <c r="V912" i="24"/>
  <c r="S912" i="24"/>
  <c r="U912" i="24" s="1"/>
  <c r="N912" i="24"/>
  <c r="Q912" i="24" s="1"/>
  <c r="K912" i="24"/>
  <c r="AB911" i="24"/>
  <c r="Z911" i="24"/>
  <c r="N911" i="24"/>
  <c r="K911" i="24"/>
  <c r="AB910" i="24"/>
  <c r="Z910" i="24"/>
  <c r="Q910" i="24"/>
  <c r="V910" i="24" s="1"/>
  <c r="N910" i="24"/>
  <c r="Y910" i="24" s="1"/>
  <c r="K910" i="24"/>
  <c r="AB909" i="24"/>
  <c r="Z909" i="24"/>
  <c r="Y909" i="24"/>
  <c r="K909" i="24"/>
  <c r="N909" i="24" s="1"/>
  <c r="AB908" i="24"/>
  <c r="Z908" i="24"/>
  <c r="Q908" i="24"/>
  <c r="V908" i="24" s="1"/>
  <c r="O908" i="24"/>
  <c r="N908" i="24"/>
  <c r="K908" i="24"/>
  <c r="AB907" i="24"/>
  <c r="Z907" i="24"/>
  <c r="K907" i="24"/>
  <c r="N907" i="24" s="1"/>
  <c r="AB906" i="24"/>
  <c r="Z906" i="24"/>
  <c r="K906" i="24"/>
  <c r="N906" i="24" s="1"/>
  <c r="AB905" i="24"/>
  <c r="Z905" i="24"/>
  <c r="Q905" i="24"/>
  <c r="V905" i="24" s="1"/>
  <c r="O905" i="24"/>
  <c r="N905" i="24"/>
  <c r="Y905" i="24" s="1"/>
  <c r="K905" i="24"/>
  <c r="AB904" i="24"/>
  <c r="Z904" i="24"/>
  <c r="N904" i="24"/>
  <c r="Y904" i="24" s="1"/>
  <c r="K904" i="24"/>
  <c r="AB903" i="24"/>
  <c r="Z903" i="24"/>
  <c r="Y903" i="24"/>
  <c r="K903" i="24"/>
  <c r="N903" i="24" s="1"/>
  <c r="AB902" i="24"/>
  <c r="Z902" i="24"/>
  <c r="S902" i="24"/>
  <c r="U902" i="24" s="1"/>
  <c r="Q902" i="24"/>
  <c r="V902" i="24" s="1"/>
  <c r="O902" i="24"/>
  <c r="K902" i="24"/>
  <c r="N902" i="24" s="1"/>
  <c r="Y902" i="24" s="1"/>
  <c r="AB901" i="24"/>
  <c r="Z901" i="24"/>
  <c r="Q901" i="24"/>
  <c r="V901" i="24" s="1"/>
  <c r="N901" i="24"/>
  <c r="Y901" i="24" s="1"/>
  <c r="AB900" i="24"/>
  <c r="Z900" i="24"/>
  <c r="Y900" i="24"/>
  <c r="N900" i="24"/>
  <c r="AB899" i="24"/>
  <c r="Z899" i="24"/>
  <c r="Q899" i="24"/>
  <c r="V899" i="24" s="1"/>
  <c r="O899" i="24"/>
  <c r="N899" i="24"/>
  <c r="Y899" i="24" s="1"/>
  <c r="AB898" i="24"/>
  <c r="Z898" i="24"/>
  <c r="O898" i="24"/>
  <c r="N898" i="24"/>
  <c r="Y898" i="24" s="1"/>
  <c r="AB897" i="24"/>
  <c r="Z897" i="24"/>
  <c r="Y897" i="24"/>
  <c r="N897" i="24"/>
  <c r="AB896" i="24"/>
  <c r="Z896" i="24"/>
  <c r="N896" i="24"/>
  <c r="AB895" i="24"/>
  <c r="Z895" i="24"/>
  <c r="Q895" i="24"/>
  <c r="V895" i="24" s="1"/>
  <c r="O895" i="24"/>
  <c r="N895" i="24"/>
  <c r="Y895" i="24" s="1"/>
  <c r="AB894" i="24"/>
  <c r="Z894" i="24"/>
  <c r="V894" i="24"/>
  <c r="S894" i="24"/>
  <c r="U894" i="24" s="1"/>
  <c r="Q894" i="24"/>
  <c r="O894" i="24"/>
  <c r="N894" i="24"/>
  <c r="Y894" i="24" s="1"/>
  <c r="AB893" i="24"/>
  <c r="Z893" i="24"/>
  <c r="N893" i="24"/>
  <c r="Y893" i="24" s="1"/>
  <c r="AB892" i="24"/>
  <c r="Z892" i="24"/>
  <c r="Y892" i="24"/>
  <c r="O892" i="24"/>
  <c r="N892" i="24"/>
  <c r="AB891" i="24"/>
  <c r="Z891" i="24"/>
  <c r="Q891" i="24"/>
  <c r="V891" i="24" s="1"/>
  <c r="N891" i="24"/>
  <c r="Y891" i="24" s="1"/>
  <c r="AB890" i="24"/>
  <c r="Z890" i="24"/>
  <c r="N890" i="24"/>
  <c r="Y890" i="24" s="1"/>
  <c r="AB889" i="24"/>
  <c r="Z889" i="24"/>
  <c r="Y889" i="24"/>
  <c r="N889" i="24"/>
  <c r="AB888" i="24"/>
  <c r="Z888" i="24"/>
  <c r="O888" i="24"/>
  <c r="N888" i="24"/>
  <c r="AB887" i="24"/>
  <c r="Z887" i="24"/>
  <c r="Y887" i="24"/>
  <c r="Q887" i="24"/>
  <c r="V887" i="24" s="1"/>
  <c r="N887" i="24"/>
  <c r="O887" i="24" s="1"/>
  <c r="AB886" i="24"/>
  <c r="Z886" i="24"/>
  <c r="Q886" i="24"/>
  <c r="V886" i="24" s="1"/>
  <c r="N886" i="24"/>
  <c r="O886" i="24" s="1"/>
  <c r="AB885" i="24"/>
  <c r="Z885" i="24"/>
  <c r="Y885" i="24"/>
  <c r="N885" i="24"/>
  <c r="AB884" i="24"/>
  <c r="Z884" i="24"/>
  <c r="Y884" i="24"/>
  <c r="N884" i="24"/>
  <c r="AB883" i="24"/>
  <c r="Z883" i="24"/>
  <c r="N883" i="24"/>
  <c r="Y883" i="24" s="1"/>
  <c r="AB882" i="24"/>
  <c r="Z882" i="24"/>
  <c r="Y882" i="24"/>
  <c r="N882" i="24"/>
  <c r="AB881" i="24"/>
  <c r="Z881" i="24"/>
  <c r="Y881" i="24"/>
  <c r="N881" i="24"/>
  <c r="AB880" i="24"/>
  <c r="Z880" i="24"/>
  <c r="O880" i="24"/>
  <c r="N880" i="24"/>
  <c r="AB879" i="24"/>
  <c r="Z879" i="24"/>
  <c r="Y879" i="24"/>
  <c r="Q879" i="24"/>
  <c r="V879" i="24" s="1"/>
  <c r="O879" i="24"/>
  <c r="N879" i="24"/>
  <c r="S879" i="24" s="1"/>
  <c r="U879" i="24" s="1"/>
  <c r="AB878" i="24"/>
  <c r="Z878" i="24"/>
  <c r="Y878" i="24"/>
  <c r="U878" i="24"/>
  <c r="S878" i="24"/>
  <c r="Q878" i="24"/>
  <c r="V878" i="24" s="1"/>
  <c r="N878" i="24"/>
  <c r="O878" i="24" s="1"/>
  <c r="AB877" i="24"/>
  <c r="Z877" i="24"/>
  <c r="Y877" i="24"/>
  <c r="N877" i="24"/>
  <c r="AB876" i="24"/>
  <c r="Z876" i="24"/>
  <c r="Y876" i="24"/>
  <c r="N876" i="24"/>
  <c r="AB875" i="24"/>
  <c r="Z875" i="24"/>
  <c r="Q875" i="24"/>
  <c r="V875" i="24" s="1"/>
  <c r="O875" i="24"/>
  <c r="N875" i="24"/>
  <c r="Y875" i="24" s="1"/>
  <c r="AB874" i="24"/>
  <c r="Z874" i="24"/>
  <c r="Y874" i="24"/>
  <c r="N874" i="24"/>
  <c r="AB873" i="24"/>
  <c r="Z873" i="24"/>
  <c r="Y873" i="24"/>
  <c r="N873" i="24"/>
  <c r="AB872" i="24"/>
  <c r="Z872" i="24"/>
  <c r="N872" i="24"/>
  <c r="AB871" i="24"/>
  <c r="Z871" i="24"/>
  <c r="Y871" i="24"/>
  <c r="Q871" i="24"/>
  <c r="V871" i="24" s="1"/>
  <c r="N871" i="24"/>
  <c r="O871" i="24" s="1"/>
  <c r="AB870" i="24"/>
  <c r="Z870" i="24"/>
  <c r="Y870" i="24"/>
  <c r="Q870" i="24"/>
  <c r="V870" i="24" s="1"/>
  <c r="N870" i="24"/>
  <c r="O870" i="24" s="1"/>
  <c r="AB869" i="24"/>
  <c r="Z869" i="24"/>
  <c r="Y869" i="24"/>
  <c r="N869" i="24"/>
  <c r="AB868" i="24"/>
  <c r="Z868" i="24"/>
  <c r="Y868" i="24"/>
  <c r="N868" i="24"/>
  <c r="AB867" i="24"/>
  <c r="Z867" i="24"/>
  <c r="Q867" i="24"/>
  <c r="V867" i="24" s="1"/>
  <c r="N867" i="24"/>
  <c r="Y867" i="24" s="1"/>
  <c r="AB866" i="24"/>
  <c r="Z866" i="24"/>
  <c r="N866" i="24"/>
  <c r="Y866" i="24" s="1"/>
  <c r="AB865" i="24"/>
  <c r="Z865" i="24"/>
  <c r="Y865" i="24"/>
  <c r="N865" i="24"/>
  <c r="AB864" i="24"/>
  <c r="Z864" i="24"/>
  <c r="O864" i="24"/>
  <c r="N864" i="24"/>
  <c r="AB863" i="24"/>
  <c r="Z863" i="24"/>
  <c r="Q863" i="24"/>
  <c r="V863" i="24" s="1"/>
  <c r="O863" i="24"/>
  <c r="N863" i="24"/>
  <c r="Y863" i="24" s="1"/>
  <c r="AB862" i="24"/>
  <c r="Z862" i="24"/>
  <c r="Y862" i="24"/>
  <c r="S862" i="24"/>
  <c r="U862" i="24" s="1"/>
  <c r="Q862" i="24"/>
  <c r="V862" i="24" s="1"/>
  <c r="N862" i="24"/>
  <c r="O862" i="24" s="1"/>
  <c r="AB861" i="24"/>
  <c r="Z861" i="24"/>
  <c r="Y861" i="24"/>
  <c r="N861" i="24"/>
  <c r="AB860" i="24"/>
  <c r="Z860" i="24"/>
  <c r="Y860" i="24"/>
  <c r="N860" i="24"/>
  <c r="AB859" i="24"/>
  <c r="Z859" i="24"/>
  <c r="O859" i="24"/>
  <c r="N859" i="24"/>
  <c r="Y859" i="24" s="1"/>
  <c r="AB858" i="24"/>
  <c r="Z858" i="24"/>
  <c r="N858" i="24"/>
  <c r="Y858" i="24" s="1"/>
  <c r="AB857" i="24"/>
  <c r="Z857" i="24"/>
  <c r="Y857" i="24"/>
  <c r="N857" i="24"/>
  <c r="AB856" i="24"/>
  <c r="Z856" i="24"/>
  <c r="O856" i="24"/>
  <c r="N856" i="24"/>
  <c r="AB855" i="24"/>
  <c r="Z855" i="24"/>
  <c r="Y855" i="24"/>
  <c r="Q855" i="24"/>
  <c r="V855" i="24" s="1"/>
  <c r="O855" i="24"/>
  <c r="N855" i="24"/>
  <c r="AB854" i="24"/>
  <c r="Z854" i="24"/>
  <c r="Y854" i="24"/>
  <c r="S854" i="24"/>
  <c r="U854" i="24" s="1"/>
  <c r="Q854" i="24"/>
  <c r="V854" i="24" s="1"/>
  <c r="N854" i="24"/>
  <c r="O854" i="24" s="1"/>
  <c r="AB853" i="24"/>
  <c r="Z853" i="24"/>
  <c r="Y853" i="24"/>
  <c r="N853" i="24"/>
  <c r="AB852" i="24"/>
  <c r="Z852" i="24"/>
  <c r="Y852" i="24"/>
  <c r="N852" i="24"/>
  <c r="AB851" i="24"/>
  <c r="Z851" i="24"/>
  <c r="Q851" i="24"/>
  <c r="V851" i="24" s="1"/>
  <c r="O851" i="24"/>
  <c r="N851" i="24"/>
  <c r="Y851" i="24" s="1"/>
  <c r="AB850" i="24"/>
  <c r="Z850" i="24"/>
  <c r="Y850" i="24"/>
  <c r="N850" i="24"/>
  <c r="Q850" i="24" s="1"/>
  <c r="AB849" i="24"/>
  <c r="Z849" i="24"/>
  <c r="Y849" i="24"/>
  <c r="N849" i="24"/>
  <c r="AB848" i="24"/>
  <c r="Z848" i="24"/>
  <c r="N848" i="24"/>
  <c r="AB847" i="24"/>
  <c r="Z847" i="24"/>
  <c r="Q847" i="24"/>
  <c r="V847" i="24" s="1"/>
  <c r="O847" i="24"/>
  <c r="N847" i="24"/>
  <c r="Y847" i="24" s="1"/>
  <c r="AB846" i="24"/>
  <c r="Z846" i="24"/>
  <c r="Y846" i="24"/>
  <c r="Q846" i="24"/>
  <c r="V846" i="24" s="1"/>
  <c r="N846" i="24"/>
  <c r="O846" i="24" s="1"/>
  <c r="AB845" i="24"/>
  <c r="Z845" i="24"/>
  <c r="Y845" i="24"/>
  <c r="N845" i="24"/>
  <c r="AB844" i="24"/>
  <c r="Z844" i="24"/>
  <c r="Y844" i="24"/>
  <c r="N844" i="24"/>
  <c r="AB843" i="24"/>
  <c r="Z843" i="24"/>
  <c r="Q843" i="24"/>
  <c r="V843" i="24" s="1"/>
  <c r="N843" i="24"/>
  <c r="Y843" i="24" s="1"/>
  <c r="AB842" i="24"/>
  <c r="Z842" i="24"/>
  <c r="Y842" i="24"/>
  <c r="N842" i="24"/>
  <c r="Q842" i="24" s="1"/>
  <c r="AB841" i="24"/>
  <c r="Z841" i="24"/>
  <c r="Y841" i="24"/>
  <c r="N841" i="24"/>
  <c r="AB840" i="24"/>
  <c r="Z840" i="24"/>
  <c r="N840" i="24"/>
  <c r="AB839" i="24"/>
  <c r="Z839" i="24"/>
  <c r="Q839" i="24"/>
  <c r="V839" i="24" s="1"/>
  <c r="O839" i="24"/>
  <c r="N839" i="24"/>
  <c r="Y839" i="24" s="1"/>
  <c r="AB838" i="24"/>
  <c r="Z838" i="24"/>
  <c r="S838" i="24"/>
  <c r="U838" i="24" s="1"/>
  <c r="Q838" i="24"/>
  <c r="V838" i="24" s="1"/>
  <c r="N838" i="24"/>
  <c r="O838" i="24" s="1"/>
  <c r="AB837" i="24"/>
  <c r="Z837" i="24"/>
  <c r="Y837" i="24"/>
  <c r="V837" i="24"/>
  <c r="Q837" i="24"/>
  <c r="O837" i="24"/>
  <c r="N837" i="24"/>
  <c r="S837" i="24" s="1"/>
  <c r="U837" i="24" s="1"/>
  <c r="AB836" i="24"/>
  <c r="Z836" i="24"/>
  <c r="Y836" i="24"/>
  <c r="N836" i="24"/>
  <c r="AB835" i="24"/>
  <c r="Z835" i="24"/>
  <c r="Q835" i="24"/>
  <c r="V835" i="24" s="1"/>
  <c r="O835" i="24"/>
  <c r="N835" i="24"/>
  <c r="Y835" i="24" s="1"/>
  <c r="AB834" i="24"/>
  <c r="Z834" i="24"/>
  <c r="Y834" i="24"/>
  <c r="N834" i="24"/>
  <c r="Q834" i="24" s="1"/>
  <c r="AB833" i="24"/>
  <c r="Z833" i="24"/>
  <c r="Y833" i="24"/>
  <c r="N833" i="24"/>
  <c r="AB832" i="24"/>
  <c r="Z832" i="24"/>
  <c r="N832" i="24"/>
  <c r="AB831" i="24"/>
  <c r="Z831" i="24"/>
  <c r="Y831" i="24"/>
  <c r="Q831" i="24"/>
  <c r="O831" i="24"/>
  <c r="N831" i="24"/>
  <c r="AB830" i="24"/>
  <c r="Z830" i="24"/>
  <c r="V830" i="24"/>
  <c r="Q830" i="24"/>
  <c r="S830" i="24" s="1"/>
  <c r="U830" i="24" s="1"/>
  <c r="N830" i="24"/>
  <c r="O830" i="24" s="1"/>
  <c r="AB829" i="24"/>
  <c r="Z829" i="24"/>
  <c r="Y829" i="24"/>
  <c r="Q829" i="24"/>
  <c r="V829" i="24" s="1"/>
  <c r="O829" i="24"/>
  <c r="N829" i="24"/>
  <c r="S829" i="24" s="1"/>
  <c r="U829" i="24" s="1"/>
  <c r="AB828" i="24"/>
  <c r="Z828" i="24"/>
  <c r="Y828" i="24"/>
  <c r="N828" i="24"/>
  <c r="AB827" i="24"/>
  <c r="Z827" i="24"/>
  <c r="O827" i="24"/>
  <c r="N827" i="24"/>
  <c r="Y827" i="24" s="1"/>
  <c r="AB826" i="24"/>
  <c r="Z826" i="24"/>
  <c r="Y826" i="24"/>
  <c r="N826" i="24"/>
  <c r="AB825" i="24"/>
  <c r="Z825" i="24"/>
  <c r="Y825" i="24"/>
  <c r="N825" i="24"/>
  <c r="AB824" i="24"/>
  <c r="Z824" i="24"/>
  <c r="N824" i="24"/>
  <c r="AB823" i="24"/>
  <c r="Z823" i="24"/>
  <c r="Q823" i="24"/>
  <c r="V823" i="24" s="1"/>
  <c r="O823" i="24"/>
  <c r="N823" i="24"/>
  <c r="Y823" i="24" s="1"/>
  <c r="AB822" i="24"/>
  <c r="Z822" i="24"/>
  <c r="S822" i="24"/>
  <c r="U822" i="24" s="1"/>
  <c r="Q822" i="24"/>
  <c r="V822" i="24" s="1"/>
  <c r="N822" i="24"/>
  <c r="O822" i="24" s="1"/>
  <c r="AB821" i="24"/>
  <c r="Z821" i="24"/>
  <c r="Y821" i="24"/>
  <c r="Q821" i="24"/>
  <c r="V821" i="24" s="1"/>
  <c r="O821" i="24"/>
  <c r="N821" i="24"/>
  <c r="S821" i="24" s="1"/>
  <c r="U821" i="24" s="1"/>
  <c r="AB820" i="24"/>
  <c r="Z820" i="24"/>
  <c r="Y820" i="24"/>
  <c r="N820" i="24"/>
  <c r="AB819" i="24"/>
  <c r="Z819" i="24"/>
  <c r="S819" i="24"/>
  <c r="U819" i="24" s="1"/>
  <c r="Q819" i="24"/>
  <c r="V819" i="24" s="1"/>
  <c r="O819" i="24"/>
  <c r="N819" i="24"/>
  <c r="Y819" i="24" s="1"/>
  <c r="AB818" i="24"/>
  <c r="Z818" i="24"/>
  <c r="Y818" i="24"/>
  <c r="N818" i="24"/>
  <c r="Q818" i="24" s="1"/>
  <c r="AB817" i="24"/>
  <c r="Z817" i="24"/>
  <c r="Y817" i="24"/>
  <c r="N817" i="24"/>
  <c r="AB816" i="24"/>
  <c r="Z816" i="24"/>
  <c r="O816" i="24"/>
  <c r="N816" i="24"/>
  <c r="AB815" i="24"/>
  <c r="Z815" i="24"/>
  <c r="Q815" i="24"/>
  <c r="V815" i="24" s="1"/>
  <c r="O815" i="24"/>
  <c r="N815" i="24"/>
  <c r="Y815" i="24" s="1"/>
  <c r="AB814" i="24"/>
  <c r="Z814" i="24"/>
  <c r="Q814" i="24"/>
  <c r="V814" i="24" s="1"/>
  <c r="O814" i="24"/>
  <c r="N814" i="24"/>
  <c r="Y814" i="24" s="1"/>
  <c r="AB813" i="24"/>
  <c r="Z813" i="24"/>
  <c r="Y813" i="24"/>
  <c r="V813" i="24"/>
  <c r="Q813" i="24"/>
  <c r="N813" i="24"/>
  <c r="S813" i="24" s="1"/>
  <c r="U813" i="24" s="1"/>
  <c r="AB812" i="24"/>
  <c r="Z812" i="24"/>
  <c r="Y812" i="24"/>
  <c r="N812" i="24"/>
  <c r="AB811" i="24"/>
  <c r="Z811" i="24"/>
  <c r="S811" i="24"/>
  <c r="U811" i="24" s="1"/>
  <c r="Q811" i="24"/>
  <c r="V811" i="24" s="1"/>
  <c r="O811" i="24"/>
  <c r="N811" i="24"/>
  <c r="Y811" i="24" s="1"/>
  <c r="AB810" i="24"/>
  <c r="Z810" i="24"/>
  <c r="Y810" i="24"/>
  <c r="N810" i="24"/>
  <c r="Q810" i="24" s="1"/>
  <c r="AB809" i="24"/>
  <c r="Z809" i="24"/>
  <c r="Y809" i="24"/>
  <c r="N809" i="24"/>
  <c r="AB808" i="24"/>
  <c r="Z808" i="24"/>
  <c r="O808" i="24"/>
  <c r="N808" i="24"/>
  <c r="AB807" i="24"/>
  <c r="Z807" i="24"/>
  <c r="Q807" i="24"/>
  <c r="V807" i="24" s="1"/>
  <c r="O807" i="24"/>
  <c r="N807" i="24"/>
  <c r="Y807" i="24" s="1"/>
  <c r="AB806" i="24"/>
  <c r="Z806" i="24"/>
  <c r="Q806" i="24"/>
  <c r="V806" i="24" s="1"/>
  <c r="N806" i="24"/>
  <c r="O806" i="24" s="1"/>
  <c r="AB805" i="24"/>
  <c r="Z805" i="24"/>
  <c r="O805" i="24"/>
  <c r="N805" i="24"/>
  <c r="AB804" i="24"/>
  <c r="Z804" i="24"/>
  <c r="N804" i="24"/>
  <c r="AB803" i="24"/>
  <c r="Z803" i="24"/>
  <c r="Q803" i="24"/>
  <c r="V803" i="24" s="1"/>
  <c r="O803" i="24"/>
  <c r="N803" i="24"/>
  <c r="Y803" i="24" s="1"/>
  <c r="AB802" i="24"/>
  <c r="Z802" i="24"/>
  <c r="Y802" i="24"/>
  <c r="S802" i="24"/>
  <c r="U802" i="24" s="1"/>
  <c r="Q802" i="24"/>
  <c r="V802" i="24" s="1"/>
  <c r="O802" i="24"/>
  <c r="N802" i="24"/>
  <c r="AB801" i="24"/>
  <c r="Z801" i="24"/>
  <c r="Y801" i="24"/>
  <c r="V801" i="24"/>
  <c r="S801" i="24"/>
  <c r="U801" i="24" s="1"/>
  <c r="Q801" i="24"/>
  <c r="O801" i="24"/>
  <c r="N801" i="24"/>
  <c r="AB800" i="24"/>
  <c r="Z800" i="24"/>
  <c r="Y800" i="24"/>
  <c r="N800" i="24"/>
  <c r="AB799" i="24"/>
  <c r="Z799" i="24"/>
  <c r="Q799" i="24"/>
  <c r="V799" i="24" s="1"/>
  <c r="O799" i="24"/>
  <c r="N799" i="24"/>
  <c r="Y799" i="24" s="1"/>
  <c r="AB798" i="24"/>
  <c r="Z798" i="24"/>
  <c r="Y798" i="24"/>
  <c r="O798" i="24"/>
  <c r="N798" i="24"/>
  <c r="Q798" i="24" s="1"/>
  <c r="AB797" i="24"/>
  <c r="Z797" i="24"/>
  <c r="Y797" i="24"/>
  <c r="N797" i="24"/>
  <c r="AB796" i="24"/>
  <c r="Z796" i="24"/>
  <c r="N796" i="24"/>
  <c r="AB795" i="24"/>
  <c r="Z795" i="24"/>
  <c r="Q795" i="24"/>
  <c r="V795" i="24" s="1"/>
  <c r="O795" i="24"/>
  <c r="N795" i="24"/>
  <c r="Y795" i="24" s="1"/>
  <c r="AB794" i="24"/>
  <c r="Z794" i="24"/>
  <c r="Y794" i="24"/>
  <c r="S794" i="24"/>
  <c r="U794" i="24" s="1"/>
  <c r="Q794" i="24"/>
  <c r="V794" i="24" s="1"/>
  <c r="O794" i="24"/>
  <c r="N794" i="24"/>
  <c r="AB793" i="24"/>
  <c r="Z793" i="24"/>
  <c r="Y793" i="24"/>
  <c r="V793" i="24"/>
  <c r="S793" i="24"/>
  <c r="U793" i="24" s="1"/>
  <c r="Q793" i="24"/>
  <c r="O793" i="24"/>
  <c r="N793" i="24"/>
  <c r="AB792" i="24"/>
  <c r="Z792" i="24"/>
  <c r="Y792" i="24"/>
  <c r="N792" i="24"/>
  <c r="AB791" i="24"/>
  <c r="Z791" i="24"/>
  <c r="Q791" i="24"/>
  <c r="V791" i="24" s="1"/>
  <c r="O791" i="24"/>
  <c r="N791" i="24"/>
  <c r="Y791" i="24" s="1"/>
  <c r="AB790" i="24"/>
  <c r="Z790" i="24"/>
  <c r="Y790" i="24"/>
  <c r="O790" i="24"/>
  <c r="N790" i="24"/>
  <c r="Q790" i="24" s="1"/>
  <c r="AB789" i="24"/>
  <c r="Z789" i="24"/>
  <c r="Y789" i="24"/>
  <c r="N789" i="24"/>
  <c r="AB788" i="24"/>
  <c r="Z788" i="24"/>
  <c r="N788" i="24"/>
  <c r="AB787" i="24"/>
  <c r="Z787" i="24"/>
  <c r="Q787" i="24"/>
  <c r="V787" i="24" s="1"/>
  <c r="O787" i="24"/>
  <c r="N787" i="24"/>
  <c r="Y787" i="24" s="1"/>
  <c r="AB786" i="24"/>
  <c r="Z786" i="24"/>
  <c r="Y786" i="24"/>
  <c r="S786" i="24"/>
  <c r="U786" i="24" s="1"/>
  <c r="Q786" i="24"/>
  <c r="V786" i="24" s="1"/>
  <c r="O786" i="24"/>
  <c r="N786" i="24"/>
  <c r="AB785" i="24"/>
  <c r="Z785" i="24"/>
  <c r="Y785" i="24"/>
  <c r="O785" i="24"/>
  <c r="N785" i="24"/>
  <c r="Q785" i="24" s="1"/>
  <c r="AB784" i="24"/>
  <c r="Z784" i="24"/>
  <c r="Y784" i="24"/>
  <c r="N784" i="24"/>
  <c r="AB783" i="24"/>
  <c r="Z783" i="24"/>
  <c r="Q783" i="24"/>
  <c r="V783" i="24" s="1"/>
  <c r="O783" i="24"/>
  <c r="N783" i="24"/>
  <c r="Y783" i="24" s="1"/>
  <c r="AB782" i="24"/>
  <c r="Z782" i="24"/>
  <c r="Y782" i="24"/>
  <c r="O782" i="24"/>
  <c r="N782" i="24"/>
  <c r="Q782" i="24" s="1"/>
  <c r="AB781" i="24"/>
  <c r="Z781" i="24"/>
  <c r="Y781" i="24"/>
  <c r="N781" i="24"/>
  <c r="AB780" i="24"/>
  <c r="Z780" i="24"/>
  <c r="N780" i="24"/>
  <c r="AB779" i="24"/>
  <c r="Z779" i="24"/>
  <c r="Q779" i="24"/>
  <c r="V779" i="24" s="1"/>
  <c r="O779" i="24"/>
  <c r="N779" i="24"/>
  <c r="Y779" i="24" s="1"/>
  <c r="AB778" i="24"/>
  <c r="Z778" i="24"/>
  <c r="Y778" i="24"/>
  <c r="S778" i="24"/>
  <c r="U778" i="24" s="1"/>
  <c r="Q778" i="24"/>
  <c r="V778" i="24" s="1"/>
  <c r="O778" i="24"/>
  <c r="N778" i="24"/>
  <c r="AB777" i="24"/>
  <c r="Z777" i="24"/>
  <c r="Y777" i="24"/>
  <c r="O777" i="24"/>
  <c r="N777" i="24"/>
  <c r="Q777" i="24" s="1"/>
  <c r="AB776" i="24"/>
  <c r="Z776" i="24"/>
  <c r="Y776" i="24"/>
  <c r="N776" i="24"/>
  <c r="AB775" i="24"/>
  <c r="Z775" i="24"/>
  <c r="Q775" i="24"/>
  <c r="V775" i="24" s="1"/>
  <c r="O775" i="24"/>
  <c r="N775" i="24"/>
  <c r="Y775" i="24" s="1"/>
  <c r="AB774" i="24"/>
  <c r="Z774" i="24"/>
  <c r="Y774" i="24"/>
  <c r="O774" i="24"/>
  <c r="N774" i="24"/>
  <c r="Q774" i="24" s="1"/>
  <c r="AB773" i="24"/>
  <c r="Z773" i="24"/>
  <c r="Y773" i="24"/>
  <c r="N773" i="24"/>
  <c r="AB772" i="24"/>
  <c r="Z772" i="24"/>
  <c r="N772" i="24"/>
  <c r="AB771" i="24"/>
  <c r="Z771" i="24"/>
  <c r="Q771" i="24"/>
  <c r="V771" i="24" s="1"/>
  <c r="O771" i="24"/>
  <c r="N771" i="24"/>
  <c r="Y771" i="24" s="1"/>
  <c r="AB770" i="24"/>
  <c r="Z770" i="24"/>
  <c r="Y770" i="24"/>
  <c r="U770" i="24"/>
  <c r="S770" i="24"/>
  <c r="Q770" i="24"/>
  <c r="V770" i="24" s="1"/>
  <c r="O770" i="24"/>
  <c r="N770" i="24"/>
  <c r="AB769" i="24"/>
  <c r="Z769" i="24"/>
  <c r="Y769" i="24"/>
  <c r="O769" i="24"/>
  <c r="N769" i="24"/>
  <c r="Q769" i="24" s="1"/>
  <c r="AB768" i="24"/>
  <c r="Z768" i="24"/>
  <c r="Y768" i="24"/>
  <c r="N768" i="24"/>
  <c r="AB767" i="24"/>
  <c r="Z767" i="24"/>
  <c r="Q767" i="24"/>
  <c r="V767" i="24" s="1"/>
  <c r="O767" i="24"/>
  <c r="N767" i="24"/>
  <c r="Y767" i="24" s="1"/>
  <c r="AB766" i="24"/>
  <c r="Z766" i="24"/>
  <c r="Y766" i="24"/>
  <c r="O766" i="24"/>
  <c r="N766" i="24"/>
  <c r="Q766" i="24" s="1"/>
  <c r="AB765" i="24"/>
  <c r="Z765" i="24"/>
  <c r="Y765" i="24"/>
  <c r="N765" i="24"/>
  <c r="AB764" i="24"/>
  <c r="Z764" i="24"/>
  <c r="N764" i="24"/>
  <c r="AB763" i="24"/>
  <c r="Z763" i="24"/>
  <c r="Q763" i="24"/>
  <c r="V763" i="24" s="1"/>
  <c r="O763" i="24"/>
  <c r="N763" i="24"/>
  <c r="Y763" i="24" s="1"/>
  <c r="AB762" i="24"/>
  <c r="Z762" i="24"/>
  <c r="Y762" i="24"/>
  <c r="U762" i="24"/>
  <c r="S762" i="24"/>
  <c r="Q762" i="24"/>
  <c r="V762" i="24" s="1"/>
  <c r="O762" i="24"/>
  <c r="N762" i="24"/>
  <c r="AB761" i="24"/>
  <c r="Z761" i="24"/>
  <c r="Y761" i="24"/>
  <c r="V761" i="24"/>
  <c r="S761" i="24"/>
  <c r="U761" i="24" s="1"/>
  <c r="Q761" i="24"/>
  <c r="N761" i="24"/>
  <c r="O761" i="24" s="1"/>
  <c r="Z760" i="24"/>
  <c r="Y760" i="24"/>
  <c r="X760" i="24"/>
  <c r="N760" i="24"/>
  <c r="Q759" i="24"/>
  <c r="V759" i="24" s="1"/>
  <c r="O759" i="24"/>
  <c r="N759" i="24"/>
  <c r="AB758" i="24"/>
  <c r="Z758" i="24"/>
  <c r="O758" i="24"/>
  <c r="N758" i="24"/>
  <c r="Y758" i="24" s="1"/>
  <c r="AB757" i="24"/>
  <c r="Z757" i="24"/>
  <c r="Y757" i="24"/>
  <c r="N757" i="24"/>
  <c r="AB756" i="24"/>
  <c r="Z756" i="24"/>
  <c r="N756" i="24"/>
  <c r="AB755" i="24"/>
  <c r="Z755" i="24"/>
  <c r="Q755" i="24"/>
  <c r="V755" i="24" s="1"/>
  <c r="O755" i="24"/>
  <c r="N755" i="24"/>
  <c r="Y755" i="24" s="1"/>
  <c r="AB754" i="24"/>
  <c r="Z754" i="24"/>
  <c r="U754" i="24"/>
  <c r="S754" i="24"/>
  <c r="Q754" i="24"/>
  <c r="V754" i="24" s="1"/>
  <c r="O754" i="24"/>
  <c r="N754" i="24"/>
  <c r="Y754" i="24" s="1"/>
  <c r="AB753" i="24"/>
  <c r="Z753" i="24"/>
  <c r="Y753" i="24"/>
  <c r="V753" i="24"/>
  <c r="S753" i="24"/>
  <c r="U753" i="24" s="1"/>
  <c r="Q753" i="24"/>
  <c r="N753" i="24"/>
  <c r="O753" i="24" s="1"/>
  <c r="AB752" i="24"/>
  <c r="Z752" i="24"/>
  <c r="Y752" i="24"/>
  <c r="N752" i="24"/>
  <c r="AB751" i="24"/>
  <c r="Z751" i="24"/>
  <c r="Q751" i="24"/>
  <c r="V751" i="24" s="1"/>
  <c r="O751" i="24"/>
  <c r="N751" i="24"/>
  <c r="Y751" i="24" s="1"/>
  <c r="AB750" i="24"/>
  <c r="Z750" i="24"/>
  <c r="O750" i="24"/>
  <c r="N750" i="24"/>
  <c r="Y750" i="24" s="1"/>
  <c r="AB749" i="24"/>
  <c r="Z749" i="24"/>
  <c r="Y749" i="24"/>
  <c r="N749" i="24"/>
  <c r="AB748" i="24"/>
  <c r="Z748" i="24"/>
  <c r="N748" i="24"/>
  <c r="AB747" i="24"/>
  <c r="Z747" i="24"/>
  <c r="Q747" i="24"/>
  <c r="V747" i="24" s="1"/>
  <c r="O747" i="24"/>
  <c r="N747" i="24"/>
  <c r="Y747" i="24" s="1"/>
  <c r="AB746" i="24"/>
  <c r="Z746" i="24"/>
  <c r="Y746" i="24"/>
  <c r="S746" i="24"/>
  <c r="U746" i="24" s="1"/>
  <c r="Q746" i="24"/>
  <c r="V746" i="24" s="1"/>
  <c r="N746" i="24"/>
  <c r="O746" i="24" s="1"/>
  <c r="AB745" i="24"/>
  <c r="Z745" i="24"/>
  <c r="N745" i="24"/>
  <c r="AB744" i="24"/>
  <c r="Z744" i="24"/>
  <c r="Y744" i="24"/>
  <c r="N744" i="24"/>
  <c r="AB743" i="24"/>
  <c r="Z743" i="24"/>
  <c r="Q743" i="24"/>
  <c r="V743" i="24" s="1"/>
  <c r="O743" i="24"/>
  <c r="N743" i="24"/>
  <c r="Y743" i="24" s="1"/>
  <c r="AB742" i="24"/>
  <c r="Z742" i="24"/>
  <c r="O742" i="24"/>
  <c r="N742" i="24"/>
  <c r="Y742" i="24" s="1"/>
  <c r="AB741" i="24"/>
  <c r="Z741" i="24"/>
  <c r="Y741" i="24"/>
  <c r="N741" i="24"/>
  <c r="AB740" i="24"/>
  <c r="Z740" i="24"/>
  <c r="N740" i="24"/>
  <c r="AB739" i="24"/>
  <c r="Z739" i="24"/>
  <c r="Q739" i="24"/>
  <c r="V739" i="24" s="1"/>
  <c r="O739" i="24"/>
  <c r="N739" i="24"/>
  <c r="Y739" i="24" s="1"/>
  <c r="AB738" i="24"/>
  <c r="Z738" i="24"/>
  <c r="Y738" i="24"/>
  <c r="S738" i="24"/>
  <c r="U738" i="24" s="1"/>
  <c r="Q738" i="24"/>
  <c r="V738" i="24" s="1"/>
  <c r="N738" i="24"/>
  <c r="O738" i="24" s="1"/>
  <c r="AB737" i="24"/>
  <c r="Z737" i="24"/>
  <c r="N737" i="24"/>
  <c r="AB736" i="24"/>
  <c r="Z736" i="24"/>
  <c r="Y736" i="24"/>
  <c r="N736" i="24"/>
  <c r="AB735" i="24"/>
  <c r="Z735" i="24"/>
  <c r="Q735" i="24"/>
  <c r="V735" i="24" s="1"/>
  <c r="O735" i="24"/>
  <c r="N735" i="24"/>
  <c r="Y735" i="24" s="1"/>
  <c r="AB734" i="24"/>
  <c r="Z734" i="24"/>
  <c r="O734" i="24"/>
  <c r="N734" i="24"/>
  <c r="Y734" i="24" s="1"/>
  <c r="AB733" i="24"/>
  <c r="Z733" i="24"/>
  <c r="Y733" i="24"/>
  <c r="V733" i="24"/>
  <c r="N733" i="24"/>
  <c r="Q733" i="24" s="1"/>
  <c r="S733" i="24" s="1"/>
  <c r="U733" i="24" s="1"/>
  <c r="AB732" i="24"/>
  <c r="Z732" i="24"/>
  <c r="N732" i="24"/>
  <c r="AB731" i="24"/>
  <c r="Z731" i="24"/>
  <c r="Q731" i="24"/>
  <c r="V731" i="24" s="1"/>
  <c r="O731" i="24"/>
  <c r="N731" i="24"/>
  <c r="Y731" i="24" s="1"/>
  <c r="AB730" i="24"/>
  <c r="Z730" i="24"/>
  <c r="Y730" i="24"/>
  <c r="U730" i="24"/>
  <c r="S730" i="24"/>
  <c r="Q730" i="24"/>
  <c r="V730" i="24" s="1"/>
  <c r="N730" i="24"/>
  <c r="O730" i="24" s="1"/>
  <c r="AB729" i="24"/>
  <c r="Z729" i="24"/>
  <c r="N729" i="24"/>
  <c r="AB728" i="24"/>
  <c r="Z728" i="24"/>
  <c r="Y728" i="24"/>
  <c r="N728" i="24"/>
  <c r="AB727" i="24"/>
  <c r="Z727" i="24"/>
  <c r="Q727" i="24"/>
  <c r="V727" i="24" s="1"/>
  <c r="O727" i="24"/>
  <c r="N727" i="24"/>
  <c r="Y727" i="24" s="1"/>
  <c r="AB726" i="24"/>
  <c r="Z726" i="24"/>
  <c r="O726" i="24"/>
  <c r="N726" i="24"/>
  <c r="Y726" i="24" s="1"/>
  <c r="AB725" i="24"/>
  <c r="Z725" i="24"/>
  <c r="Y725" i="24"/>
  <c r="O725" i="24"/>
  <c r="N725" i="24"/>
  <c r="AB724" i="24"/>
  <c r="Z724" i="24"/>
  <c r="N724" i="24"/>
  <c r="AB723" i="24"/>
  <c r="Z723" i="24"/>
  <c r="Q723" i="24"/>
  <c r="V723" i="24" s="1"/>
  <c r="O723" i="24"/>
  <c r="N723" i="24"/>
  <c r="Y723" i="24" s="1"/>
  <c r="AB722" i="24"/>
  <c r="Z722" i="24"/>
  <c r="Y722" i="24"/>
  <c r="U722" i="24"/>
  <c r="S722" i="24"/>
  <c r="Q722" i="24"/>
  <c r="V722" i="24" s="1"/>
  <c r="N722" i="24"/>
  <c r="O722" i="24" s="1"/>
  <c r="AB721" i="24"/>
  <c r="Z721" i="24"/>
  <c r="N721" i="24"/>
  <c r="AB720" i="24"/>
  <c r="Z720" i="24"/>
  <c r="Y720" i="24"/>
  <c r="N720" i="24"/>
  <c r="AB719" i="24"/>
  <c r="Z719" i="24"/>
  <c r="Q719" i="24"/>
  <c r="V719" i="24" s="1"/>
  <c r="O719" i="24"/>
  <c r="N719" i="24"/>
  <c r="Y719" i="24" s="1"/>
  <c r="AB718" i="24"/>
  <c r="Z718" i="24"/>
  <c r="O718" i="24"/>
  <c r="N718" i="24"/>
  <c r="Y718" i="24" s="1"/>
  <c r="AB717" i="24"/>
  <c r="Z717" i="24"/>
  <c r="Y717" i="24"/>
  <c r="N717" i="24"/>
  <c r="AB716" i="24"/>
  <c r="Z716" i="24"/>
  <c r="N716" i="24"/>
  <c r="AB715" i="24"/>
  <c r="Z715" i="24"/>
  <c r="Q715" i="24"/>
  <c r="V715" i="24" s="1"/>
  <c r="O715" i="24"/>
  <c r="N715" i="24"/>
  <c r="Y715" i="24" s="1"/>
  <c r="AB714" i="24"/>
  <c r="Z714" i="24"/>
  <c r="Y714" i="24"/>
  <c r="S714" i="24"/>
  <c r="U714" i="24" s="1"/>
  <c r="Q714" i="24"/>
  <c r="V714" i="24" s="1"/>
  <c r="O714" i="24"/>
  <c r="N714" i="24"/>
  <c r="AB713" i="24"/>
  <c r="Z713" i="24"/>
  <c r="N713" i="24"/>
  <c r="AB712" i="24"/>
  <c r="Z712" i="24"/>
  <c r="Y712" i="24"/>
  <c r="O712" i="24"/>
  <c r="N712" i="24"/>
  <c r="AB711" i="24"/>
  <c r="Z711" i="24"/>
  <c r="Q711" i="24"/>
  <c r="V711" i="24" s="1"/>
  <c r="O711" i="24"/>
  <c r="N711" i="24"/>
  <c r="Y711" i="24" s="1"/>
  <c r="AB710" i="24"/>
  <c r="Z710" i="24"/>
  <c r="Y710" i="24"/>
  <c r="O710" i="24"/>
  <c r="N710" i="24"/>
  <c r="Q710" i="24" s="1"/>
  <c r="AB709" i="24"/>
  <c r="Z709" i="24"/>
  <c r="Y709" i="24"/>
  <c r="N709" i="24"/>
  <c r="AB708" i="24"/>
  <c r="Z708" i="24"/>
  <c r="N708" i="24"/>
  <c r="AB707" i="24"/>
  <c r="Z707" i="24"/>
  <c r="Q707" i="24"/>
  <c r="V707" i="24" s="1"/>
  <c r="O707" i="24"/>
  <c r="N707" i="24"/>
  <c r="Y707" i="24" s="1"/>
  <c r="AB706" i="24"/>
  <c r="Z706" i="24"/>
  <c r="Y706" i="24"/>
  <c r="S706" i="24"/>
  <c r="U706" i="24" s="1"/>
  <c r="Q706" i="24"/>
  <c r="V706" i="24" s="1"/>
  <c r="O706" i="24"/>
  <c r="N706" i="24"/>
  <c r="AB705" i="24"/>
  <c r="Z705" i="24"/>
  <c r="N705" i="24"/>
  <c r="AB704" i="24"/>
  <c r="Z704" i="24"/>
  <c r="Y704" i="24"/>
  <c r="N704" i="24"/>
  <c r="AB703" i="24"/>
  <c r="Z703" i="24"/>
  <c r="Q703" i="24"/>
  <c r="V703" i="24" s="1"/>
  <c r="O703" i="24"/>
  <c r="N703" i="24"/>
  <c r="Y703" i="24" s="1"/>
  <c r="AB702" i="24"/>
  <c r="Z702" i="24"/>
  <c r="O702" i="24"/>
  <c r="N702" i="24"/>
  <c r="Y702" i="24" s="1"/>
  <c r="AB701" i="24"/>
  <c r="Z701" i="24"/>
  <c r="Y701" i="24"/>
  <c r="N701" i="24"/>
  <c r="AB700" i="24"/>
  <c r="Z700" i="24"/>
  <c r="Q700" i="24"/>
  <c r="V700" i="24" s="1"/>
  <c r="N700" i="24"/>
  <c r="AB699" i="24"/>
  <c r="Z699" i="24"/>
  <c r="Q699" i="24"/>
  <c r="V699" i="24" s="1"/>
  <c r="O699" i="24"/>
  <c r="N699" i="24"/>
  <c r="Y699" i="24" s="1"/>
  <c r="AB698" i="24"/>
  <c r="Z698" i="24"/>
  <c r="Y698" i="24"/>
  <c r="U698" i="24"/>
  <c r="S698" i="24"/>
  <c r="Q698" i="24"/>
  <c r="V698" i="24" s="1"/>
  <c r="O698" i="24"/>
  <c r="N698" i="24"/>
  <c r="AB697" i="24"/>
  <c r="Z697" i="24"/>
  <c r="N697" i="24"/>
  <c r="AB696" i="24"/>
  <c r="Z696" i="24"/>
  <c r="Y696" i="24"/>
  <c r="N696" i="24"/>
  <c r="AB695" i="24"/>
  <c r="Z695" i="24"/>
  <c r="Q695" i="24"/>
  <c r="V695" i="24" s="1"/>
  <c r="O695" i="24"/>
  <c r="N695" i="24"/>
  <c r="Y695" i="24" s="1"/>
  <c r="AB694" i="24"/>
  <c r="Z694" i="24"/>
  <c r="Y694" i="24"/>
  <c r="Q694" i="24"/>
  <c r="V694" i="24" s="1"/>
  <c r="O694" i="24"/>
  <c r="N694" i="24"/>
  <c r="AB693" i="24"/>
  <c r="Z693" i="24"/>
  <c r="Y693" i="24"/>
  <c r="N693" i="24"/>
  <c r="AB692" i="24"/>
  <c r="Z692" i="24"/>
  <c r="Q692" i="24"/>
  <c r="V692" i="24" s="1"/>
  <c r="N692" i="24"/>
  <c r="AB691" i="24"/>
  <c r="Z691" i="24"/>
  <c r="O691" i="24"/>
  <c r="N691" i="24"/>
  <c r="Y691" i="24" s="1"/>
  <c r="AB690" i="24"/>
  <c r="Z690" i="24"/>
  <c r="Y690" i="24"/>
  <c r="U690" i="24"/>
  <c r="S690" i="24"/>
  <c r="Q690" i="24"/>
  <c r="V690" i="24" s="1"/>
  <c r="O690" i="24"/>
  <c r="N690" i="24"/>
  <c r="AB689" i="24"/>
  <c r="Z689" i="24"/>
  <c r="N689" i="24"/>
  <c r="AB688" i="24"/>
  <c r="Z688" i="24"/>
  <c r="Y688" i="24"/>
  <c r="N688" i="24"/>
  <c r="AB687" i="24"/>
  <c r="Z687" i="24"/>
  <c r="Q687" i="24"/>
  <c r="V687" i="24" s="1"/>
  <c r="O687" i="24"/>
  <c r="N687" i="24"/>
  <c r="Y687" i="24" s="1"/>
  <c r="AB686" i="24"/>
  <c r="Z686" i="24"/>
  <c r="Y686" i="24"/>
  <c r="Q686" i="24"/>
  <c r="V686" i="24" s="1"/>
  <c r="O686" i="24"/>
  <c r="N686" i="24"/>
  <c r="AB685" i="24"/>
  <c r="Z685" i="24"/>
  <c r="Y685" i="24"/>
  <c r="N685" i="24"/>
  <c r="AB684" i="24"/>
  <c r="Z684" i="24"/>
  <c r="N684" i="24"/>
  <c r="AB683" i="24"/>
  <c r="Z683" i="24"/>
  <c r="Q683" i="24"/>
  <c r="V683" i="24" s="1"/>
  <c r="O683" i="24"/>
  <c r="N683" i="24"/>
  <c r="Y683" i="24" s="1"/>
  <c r="AB682" i="24"/>
  <c r="Z682" i="24"/>
  <c r="Y682" i="24"/>
  <c r="S682" i="24"/>
  <c r="U682" i="24" s="1"/>
  <c r="Q682" i="24"/>
  <c r="V682" i="24" s="1"/>
  <c r="O682" i="24"/>
  <c r="N682" i="24"/>
  <c r="AB681" i="24"/>
  <c r="Z681" i="24"/>
  <c r="N681" i="24"/>
  <c r="AB680" i="24"/>
  <c r="Z680" i="24"/>
  <c r="Y680" i="24"/>
  <c r="N680" i="24"/>
  <c r="AB679" i="24"/>
  <c r="Z679" i="24"/>
  <c r="Q679" i="24"/>
  <c r="V679" i="24" s="1"/>
  <c r="O679" i="24"/>
  <c r="N679" i="24"/>
  <c r="Y679" i="24" s="1"/>
  <c r="AB678" i="24"/>
  <c r="Z678" i="24"/>
  <c r="Y678" i="24"/>
  <c r="Q678" i="24"/>
  <c r="V678" i="24" s="1"/>
  <c r="O678" i="24"/>
  <c r="N678" i="24"/>
  <c r="S678" i="24" s="1"/>
  <c r="U678" i="24" s="1"/>
  <c r="AB677" i="24"/>
  <c r="Z677" i="24"/>
  <c r="Y677" i="24"/>
  <c r="N677" i="24"/>
  <c r="AB676" i="24"/>
  <c r="Z676" i="24"/>
  <c r="Q676" i="24"/>
  <c r="V676" i="24" s="1"/>
  <c r="N676" i="24"/>
  <c r="AB675" i="24"/>
  <c r="Z675" i="24"/>
  <c r="N675" i="24"/>
  <c r="Y675" i="24" s="1"/>
  <c r="AB674" i="24"/>
  <c r="Z674" i="24"/>
  <c r="Y674" i="24"/>
  <c r="S674" i="24"/>
  <c r="U674" i="24" s="1"/>
  <c r="Q674" i="24"/>
  <c r="V674" i="24" s="1"/>
  <c r="O674" i="24"/>
  <c r="N674" i="24"/>
  <c r="AB673" i="24"/>
  <c r="Z673" i="24"/>
  <c r="N673" i="24"/>
  <c r="AB672" i="24"/>
  <c r="Z672" i="24"/>
  <c r="Y672" i="24"/>
  <c r="N672" i="24"/>
  <c r="AB671" i="24"/>
  <c r="Z671" i="24"/>
  <c r="Q671" i="24"/>
  <c r="V671" i="24" s="1"/>
  <c r="O671" i="24"/>
  <c r="N671" i="24"/>
  <c r="Y671" i="24" s="1"/>
  <c r="AB670" i="24"/>
  <c r="Z670" i="24"/>
  <c r="Y670" i="24"/>
  <c r="Q670" i="24"/>
  <c r="V670" i="24" s="1"/>
  <c r="O670" i="24"/>
  <c r="N670" i="24"/>
  <c r="AB669" i="24"/>
  <c r="Z669" i="24"/>
  <c r="Y669" i="24"/>
  <c r="N669" i="24"/>
  <c r="AB668" i="24"/>
  <c r="Z668" i="24"/>
  <c r="Q668" i="24"/>
  <c r="V668" i="24" s="1"/>
  <c r="N668" i="24"/>
  <c r="AB667" i="24"/>
  <c r="Z667" i="24"/>
  <c r="N667" i="24"/>
  <c r="Y667" i="24" s="1"/>
  <c r="AB666" i="24"/>
  <c r="Z666" i="24"/>
  <c r="Y666" i="24"/>
  <c r="S666" i="24"/>
  <c r="U666" i="24" s="1"/>
  <c r="Q666" i="24"/>
  <c r="V666" i="24" s="1"/>
  <c r="O666" i="24"/>
  <c r="N666" i="24"/>
  <c r="AB665" i="24"/>
  <c r="Z665" i="24"/>
  <c r="N665" i="24"/>
  <c r="AB664" i="24"/>
  <c r="Z664" i="24"/>
  <c r="Y664" i="24"/>
  <c r="N664" i="24"/>
  <c r="AB663" i="24"/>
  <c r="Z663" i="24"/>
  <c r="Q663" i="24"/>
  <c r="V663" i="24" s="1"/>
  <c r="O663" i="24"/>
  <c r="N663" i="24"/>
  <c r="Y663" i="24" s="1"/>
  <c r="AB662" i="24"/>
  <c r="Z662" i="24"/>
  <c r="Y662" i="24"/>
  <c r="Q662" i="24"/>
  <c r="V662" i="24" s="1"/>
  <c r="O662" i="24"/>
  <c r="N662" i="24"/>
  <c r="S662" i="24" s="1"/>
  <c r="U662" i="24" s="1"/>
  <c r="AB661" i="24"/>
  <c r="Z661" i="24"/>
  <c r="Y661" i="24"/>
  <c r="N661" i="24"/>
  <c r="AB660" i="24"/>
  <c r="Z660" i="24"/>
  <c r="Q660" i="24"/>
  <c r="V660" i="24" s="1"/>
  <c r="N660" i="24"/>
  <c r="AB659" i="24"/>
  <c r="Z659" i="24"/>
  <c r="Q659" i="24"/>
  <c r="V659" i="24" s="1"/>
  <c r="N659" i="24"/>
  <c r="Y659" i="24" s="1"/>
  <c r="AB658" i="24"/>
  <c r="Z658" i="24"/>
  <c r="Y658" i="24"/>
  <c r="S658" i="24"/>
  <c r="U658" i="24" s="1"/>
  <c r="Q658" i="24"/>
  <c r="V658" i="24" s="1"/>
  <c r="O658" i="24"/>
  <c r="N658" i="24"/>
  <c r="AB657" i="24"/>
  <c r="Z657" i="24"/>
  <c r="N657" i="24"/>
  <c r="K657" i="24"/>
  <c r="AB656" i="24"/>
  <c r="Z656" i="24"/>
  <c r="N656" i="24"/>
  <c r="Y656" i="24" s="1"/>
  <c r="K656" i="24"/>
  <c r="AB655" i="24"/>
  <c r="Z655" i="24"/>
  <c r="Y655" i="24"/>
  <c r="S655" i="24"/>
  <c r="U655" i="24" s="1"/>
  <c r="Q655" i="24"/>
  <c r="V655" i="24" s="1"/>
  <c r="O655" i="24"/>
  <c r="N655" i="24"/>
  <c r="AB654" i="24"/>
  <c r="Z654" i="24"/>
  <c r="N654" i="24"/>
  <c r="AB653" i="24"/>
  <c r="Z653" i="24"/>
  <c r="Y653" i="24"/>
  <c r="N653" i="24"/>
  <c r="AB652" i="24"/>
  <c r="Z652" i="24"/>
  <c r="Q652" i="24"/>
  <c r="V652" i="24" s="1"/>
  <c r="O652" i="24"/>
  <c r="N652" i="24"/>
  <c r="Y652" i="24" s="1"/>
  <c r="AB651" i="24"/>
  <c r="Z651" i="24"/>
  <c r="N651" i="24"/>
  <c r="Y651" i="24" s="1"/>
  <c r="AB650" i="24"/>
  <c r="Z650" i="24"/>
  <c r="Y650" i="24"/>
  <c r="N650" i="24"/>
  <c r="AB649" i="24"/>
  <c r="Z649" i="24"/>
  <c r="N649" i="24"/>
  <c r="AB648" i="24"/>
  <c r="Z648" i="24"/>
  <c r="Q648" i="24"/>
  <c r="V648" i="24" s="1"/>
  <c r="O648" i="24"/>
  <c r="N648" i="24"/>
  <c r="Y648" i="24" s="1"/>
  <c r="AB647" i="24"/>
  <c r="Z647" i="24"/>
  <c r="Y647" i="24"/>
  <c r="S647" i="24"/>
  <c r="U647" i="24" s="1"/>
  <c r="Q647" i="24"/>
  <c r="V647" i="24" s="1"/>
  <c r="O647" i="24"/>
  <c r="N647" i="24"/>
  <c r="AB646" i="24"/>
  <c r="Z646" i="24"/>
  <c r="N646" i="24"/>
  <c r="AB645" i="24"/>
  <c r="Z645" i="24"/>
  <c r="Y645" i="24"/>
  <c r="N645" i="24"/>
  <c r="AB644" i="24"/>
  <c r="Z644" i="24"/>
  <c r="Q644" i="24"/>
  <c r="V644" i="24" s="1"/>
  <c r="O644" i="24"/>
  <c r="N644" i="24"/>
  <c r="Y644" i="24" s="1"/>
  <c r="AB643" i="24"/>
  <c r="Z643" i="24"/>
  <c r="N643" i="24"/>
  <c r="Y643" i="24" s="1"/>
  <c r="AB642" i="24"/>
  <c r="Z642" i="24"/>
  <c r="Y642" i="24"/>
  <c r="N642" i="24"/>
  <c r="AB641" i="24"/>
  <c r="Z641" i="24"/>
  <c r="N641" i="24"/>
  <c r="AB640" i="24"/>
  <c r="Z640" i="24"/>
  <c r="Q640" i="24"/>
  <c r="V640" i="24" s="1"/>
  <c r="O640" i="24"/>
  <c r="N640" i="24"/>
  <c r="Y640" i="24" s="1"/>
  <c r="AB639" i="24"/>
  <c r="Z639" i="24"/>
  <c r="Y639" i="24"/>
  <c r="S639" i="24"/>
  <c r="U639" i="24" s="1"/>
  <c r="Q639" i="24"/>
  <c r="V639" i="24" s="1"/>
  <c r="O639" i="24"/>
  <c r="N639" i="24"/>
  <c r="AB638" i="24"/>
  <c r="Z638" i="24"/>
  <c r="N638" i="24"/>
  <c r="AB637" i="24"/>
  <c r="Z637" i="24"/>
  <c r="Y637" i="24"/>
  <c r="N637" i="24"/>
  <c r="AB636" i="24"/>
  <c r="Z636" i="24"/>
  <c r="Q636" i="24"/>
  <c r="V636" i="24" s="1"/>
  <c r="O636" i="24"/>
  <c r="N636" i="24"/>
  <c r="Y636" i="24" s="1"/>
  <c r="AB635" i="24"/>
  <c r="Z635" i="24"/>
  <c r="N635" i="24"/>
  <c r="Y635" i="24" s="1"/>
  <c r="AB634" i="24"/>
  <c r="Z634" i="24"/>
  <c r="Y634" i="24"/>
  <c r="N634" i="24"/>
  <c r="AB633" i="24"/>
  <c r="Z633" i="24"/>
  <c r="N633" i="24"/>
  <c r="AB632" i="24"/>
  <c r="Z632" i="24"/>
  <c r="Y632" i="24"/>
  <c r="Q632" i="24"/>
  <c r="V632" i="24" s="1"/>
  <c r="O632" i="24"/>
  <c r="N632" i="24"/>
  <c r="AB631" i="24"/>
  <c r="Z631" i="24"/>
  <c r="Y631" i="24"/>
  <c r="S631" i="24"/>
  <c r="U631" i="24" s="1"/>
  <c r="Q631" i="24"/>
  <c r="V631" i="24" s="1"/>
  <c r="N631" i="24"/>
  <c r="O631" i="24" s="1"/>
  <c r="AB630" i="24"/>
  <c r="Z630" i="24"/>
  <c r="N630" i="24"/>
  <c r="AB629" i="24"/>
  <c r="Z629" i="24"/>
  <c r="Y629" i="24"/>
  <c r="O629" i="24"/>
  <c r="N629" i="24"/>
  <c r="AB628" i="24"/>
  <c r="Z628" i="24"/>
  <c r="Q628" i="24"/>
  <c r="V628" i="24" s="1"/>
  <c r="O628" i="24"/>
  <c r="N628" i="24"/>
  <c r="Y628" i="24" s="1"/>
  <c r="AB627" i="24"/>
  <c r="Z627" i="24"/>
  <c r="N627" i="24"/>
  <c r="Y627" i="24" s="1"/>
  <c r="AB626" i="24"/>
  <c r="Z626" i="24"/>
  <c r="Y626" i="24"/>
  <c r="V626" i="24"/>
  <c r="Q626" i="24"/>
  <c r="N626" i="24"/>
  <c r="S626" i="24" s="1"/>
  <c r="U626" i="24" s="1"/>
  <c r="AB625" i="24"/>
  <c r="Z625" i="24"/>
  <c r="N625" i="24"/>
  <c r="AB624" i="24"/>
  <c r="Z624" i="24"/>
  <c r="Y624" i="24"/>
  <c r="S624" i="24"/>
  <c r="U624" i="24" s="1"/>
  <c r="Q624" i="24"/>
  <c r="V624" i="24" s="1"/>
  <c r="O624" i="24"/>
  <c r="N624" i="24"/>
  <c r="AB623" i="24"/>
  <c r="Z623" i="24"/>
  <c r="Y623" i="24"/>
  <c r="S623" i="24"/>
  <c r="U623" i="24" s="1"/>
  <c r="Q623" i="24"/>
  <c r="V623" i="24" s="1"/>
  <c r="N623" i="24"/>
  <c r="O623" i="24" s="1"/>
  <c r="AB622" i="24"/>
  <c r="Z622" i="24"/>
  <c r="N622" i="24"/>
  <c r="AB621" i="24"/>
  <c r="Z621" i="24"/>
  <c r="Y621" i="24"/>
  <c r="O621" i="24"/>
  <c r="N621" i="24"/>
  <c r="AB620" i="24"/>
  <c r="Z620" i="24"/>
  <c r="Q620" i="24"/>
  <c r="V620" i="24" s="1"/>
  <c r="O620" i="24"/>
  <c r="N620" i="24"/>
  <c r="Y620" i="24" s="1"/>
  <c r="AB619" i="24"/>
  <c r="Z619" i="24"/>
  <c r="Y619" i="24"/>
  <c r="N619" i="24"/>
  <c r="Q619" i="24" s="1"/>
  <c r="AB618" i="24"/>
  <c r="Z618" i="24"/>
  <c r="Y618" i="24"/>
  <c r="N618" i="24"/>
  <c r="AB617" i="24"/>
  <c r="Z617" i="24"/>
  <c r="Q617" i="24"/>
  <c r="V617" i="24" s="1"/>
  <c r="N617" i="24"/>
  <c r="AB616" i="24"/>
  <c r="Z616" i="24"/>
  <c r="Y616" i="24"/>
  <c r="S616" i="24"/>
  <c r="U616" i="24" s="1"/>
  <c r="Q616" i="24"/>
  <c r="V616" i="24" s="1"/>
  <c r="O616" i="24"/>
  <c r="N616" i="24"/>
  <c r="AB615" i="24"/>
  <c r="Z615" i="24"/>
  <c r="Y615" i="24"/>
  <c r="N615" i="24"/>
  <c r="O615" i="24" s="1"/>
  <c r="AB614" i="24"/>
  <c r="Z614" i="24"/>
  <c r="N614" i="24"/>
  <c r="AB613" i="24"/>
  <c r="Z613" i="24"/>
  <c r="O613" i="24"/>
  <c r="N613" i="24"/>
  <c r="AB612" i="24"/>
  <c r="Z612" i="24"/>
  <c r="Q612" i="24"/>
  <c r="V612" i="24" s="1"/>
  <c r="O612" i="24"/>
  <c r="N612" i="24"/>
  <c r="Y612" i="24" s="1"/>
  <c r="AB611" i="24"/>
  <c r="Z611" i="24"/>
  <c r="Y611" i="24"/>
  <c r="N611" i="24"/>
  <c r="Q611" i="24" s="1"/>
  <c r="AB610" i="24"/>
  <c r="Z610" i="24"/>
  <c r="Y610" i="24"/>
  <c r="N610" i="24"/>
  <c r="AB609" i="24"/>
  <c r="Z609" i="24"/>
  <c r="Q609" i="24"/>
  <c r="V609" i="24" s="1"/>
  <c r="N609" i="24"/>
  <c r="AB608" i="24"/>
  <c r="Z608" i="24"/>
  <c r="Y608" i="24"/>
  <c r="Q608" i="24"/>
  <c r="V608" i="24" s="1"/>
  <c r="N608" i="24"/>
  <c r="O608" i="24" s="1"/>
  <c r="AB607" i="24"/>
  <c r="Z607" i="24"/>
  <c r="Y607" i="24"/>
  <c r="N607" i="24"/>
  <c r="O607" i="24" s="1"/>
  <c r="AB606" i="24"/>
  <c r="Z606" i="24"/>
  <c r="N606" i="24"/>
  <c r="AB605" i="24"/>
  <c r="Z605" i="24"/>
  <c r="N605" i="24"/>
  <c r="AB604" i="24"/>
  <c r="Z604" i="24"/>
  <c r="Q604" i="24"/>
  <c r="V604" i="24" s="1"/>
  <c r="O604" i="24"/>
  <c r="N604" i="24"/>
  <c r="Y604" i="24" s="1"/>
  <c r="AB603" i="24"/>
  <c r="Z603" i="24"/>
  <c r="Y603" i="24"/>
  <c r="O603" i="24"/>
  <c r="N603" i="24"/>
  <c r="AB602" i="24"/>
  <c r="Z602" i="24"/>
  <c r="Y602" i="24"/>
  <c r="N602" i="24"/>
  <c r="AB601" i="24"/>
  <c r="Z601" i="24"/>
  <c r="N601" i="24"/>
  <c r="AB600" i="24"/>
  <c r="Z600" i="24"/>
  <c r="Y600" i="24"/>
  <c r="Q600" i="24"/>
  <c r="V600" i="24" s="1"/>
  <c r="N600" i="24"/>
  <c r="O600" i="24" s="1"/>
  <c r="AB599" i="24"/>
  <c r="Z599" i="24"/>
  <c r="Y599" i="24"/>
  <c r="N599" i="24"/>
  <c r="O599" i="24" s="1"/>
  <c r="AB598" i="24"/>
  <c r="Z598" i="24"/>
  <c r="N598" i="24"/>
  <c r="AB597" i="24"/>
  <c r="Z597" i="24"/>
  <c r="Q597" i="24"/>
  <c r="V597" i="24" s="1"/>
  <c r="N597" i="24"/>
  <c r="S597" i="24" s="1"/>
  <c r="U597" i="24" s="1"/>
  <c r="AB596" i="24"/>
  <c r="Z596" i="24"/>
  <c r="Q596" i="24"/>
  <c r="V596" i="24" s="1"/>
  <c r="O596" i="24"/>
  <c r="N596" i="24"/>
  <c r="Y596" i="24" s="1"/>
  <c r="AB595" i="24"/>
  <c r="Z595" i="24"/>
  <c r="Y595" i="24"/>
  <c r="O595" i="24"/>
  <c r="N595" i="24"/>
  <c r="AB594" i="24"/>
  <c r="Z594" i="24"/>
  <c r="Y594" i="24"/>
  <c r="N594" i="24"/>
  <c r="AB593" i="24"/>
  <c r="Z593" i="24"/>
  <c r="Q593" i="24"/>
  <c r="V593" i="24" s="1"/>
  <c r="N593" i="24"/>
  <c r="AB592" i="24"/>
  <c r="Z592" i="24"/>
  <c r="Y592" i="24"/>
  <c r="Q592" i="24"/>
  <c r="V592" i="24" s="1"/>
  <c r="O592" i="24"/>
  <c r="N592" i="24"/>
  <c r="AB591" i="24"/>
  <c r="Z591" i="24"/>
  <c r="Y591" i="24"/>
  <c r="N591" i="24"/>
  <c r="O591" i="24" s="1"/>
  <c r="AB590" i="24"/>
  <c r="Z590" i="24"/>
  <c r="N590" i="24"/>
  <c r="AB589" i="24"/>
  <c r="Z589" i="24"/>
  <c r="N589" i="24"/>
  <c r="AB588" i="24"/>
  <c r="Z588" i="24"/>
  <c r="Q588" i="24"/>
  <c r="V588" i="24" s="1"/>
  <c r="O588" i="24"/>
  <c r="N588" i="24"/>
  <c r="Y588" i="24" s="1"/>
  <c r="AB587" i="24"/>
  <c r="Z587" i="24"/>
  <c r="Y587" i="24"/>
  <c r="O587" i="24"/>
  <c r="N587" i="24"/>
  <c r="AB586" i="24"/>
  <c r="Z586" i="24"/>
  <c r="Y586" i="24"/>
  <c r="N586" i="24"/>
  <c r="AB585" i="24"/>
  <c r="Z585" i="24"/>
  <c r="N585" i="24"/>
  <c r="AB584" i="24"/>
  <c r="Z584" i="24"/>
  <c r="Y584" i="24"/>
  <c r="Q584" i="24"/>
  <c r="V584" i="24" s="1"/>
  <c r="N584" i="24"/>
  <c r="S584" i="24" s="1"/>
  <c r="U584" i="24" s="1"/>
  <c r="AB583" i="24"/>
  <c r="Z583" i="24"/>
  <c r="Y583" i="24"/>
  <c r="N583" i="24"/>
  <c r="O583" i="24" s="1"/>
  <c r="AB582" i="24"/>
  <c r="Z582" i="24"/>
  <c r="N582" i="24"/>
  <c r="AB581" i="24"/>
  <c r="Z581" i="24"/>
  <c r="Q581" i="24"/>
  <c r="V581" i="24" s="1"/>
  <c r="N581" i="24"/>
  <c r="S581" i="24" s="1"/>
  <c r="U581" i="24" s="1"/>
  <c r="AB580" i="24"/>
  <c r="Z580" i="24"/>
  <c r="Q580" i="24"/>
  <c r="V580" i="24" s="1"/>
  <c r="O580" i="24"/>
  <c r="N580" i="24"/>
  <c r="Y580" i="24" s="1"/>
  <c r="AB579" i="24"/>
  <c r="Z579" i="24"/>
  <c r="Y579" i="24"/>
  <c r="O579" i="24"/>
  <c r="N579" i="24"/>
  <c r="AB578" i="24"/>
  <c r="Z578" i="24"/>
  <c r="Y578" i="24"/>
  <c r="N578" i="24"/>
  <c r="AB577" i="24"/>
  <c r="Z577" i="24"/>
  <c r="N577" i="24"/>
  <c r="AB576" i="24"/>
  <c r="Z576" i="24"/>
  <c r="Y576" i="24"/>
  <c r="N576" i="24"/>
  <c r="AB575" i="24"/>
  <c r="Z575" i="24"/>
  <c r="Y575" i="24"/>
  <c r="N575" i="24"/>
  <c r="O575" i="24" s="1"/>
  <c r="AB574" i="24"/>
  <c r="Z574" i="24"/>
  <c r="N574" i="24"/>
  <c r="AB573" i="24"/>
  <c r="Z573" i="24"/>
  <c r="O573" i="24"/>
  <c r="N573" i="24"/>
  <c r="AB572" i="24"/>
  <c r="Z572" i="24"/>
  <c r="Q572" i="24"/>
  <c r="V572" i="24" s="1"/>
  <c r="O572" i="24"/>
  <c r="N572" i="24"/>
  <c r="Y572" i="24" s="1"/>
  <c r="AB571" i="24"/>
  <c r="Z571" i="24"/>
  <c r="O571" i="24"/>
  <c r="N571" i="24"/>
  <c r="Y571" i="24" s="1"/>
  <c r="AB570" i="24"/>
  <c r="Z570" i="24"/>
  <c r="Y570" i="24"/>
  <c r="N570" i="24"/>
  <c r="AB569" i="24"/>
  <c r="Z569" i="24"/>
  <c r="Q569" i="24"/>
  <c r="V569" i="24" s="1"/>
  <c r="N569" i="24"/>
  <c r="AB568" i="24"/>
  <c r="Z568" i="24"/>
  <c r="N568" i="24"/>
  <c r="Y568" i="24" s="1"/>
  <c r="AB567" i="24"/>
  <c r="Z567" i="24"/>
  <c r="Y567" i="24"/>
  <c r="S567" i="24"/>
  <c r="U567" i="24" s="1"/>
  <c r="Q567" i="24"/>
  <c r="V567" i="24" s="1"/>
  <c r="O567" i="24"/>
  <c r="N567" i="24"/>
  <c r="AB566" i="24"/>
  <c r="Z566" i="24"/>
  <c r="N566" i="24"/>
  <c r="AB565" i="24"/>
  <c r="Z565" i="24"/>
  <c r="Q565" i="24"/>
  <c r="V565" i="24" s="1"/>
  <c r="N565" i="24"/>
  <c r="S565" i="24" s="1"/>
  <c r="U565" i="24" s="1"/>
  <c r="AB564" i="24"/>
  <c r="Z564" i="24"/>
  <c r="Q564" i="24"/>
  <c r="V564" i="24" s="1"/>
  <c r="O564" i="24"/>
  <c r="N564" i="24"/>
  <c r="Y564" i="24" s="1"/>
  <c r="AB563" i="24"/>
  <c r="Z563" i="24"/>
  <c r="Y563" i="24"/>
  <c r="N563" i="24"/>
  <c r="AB562" i="24"/>
  <c r="Z562" i="24"/>
  <c r="Y562" i="24"/>
  <c r="N562" i="24"/>
  <c r="AB561" i="24"/>
  <c r="Z561" i="24"/>
  <c r="N561" i="24"/>
  <c r="AB560" i="24"/>
  <c r="Z560" i="24"/>
  <c r="O560" i="24"/>
  <c r="N560" i="24"/>
  <c r="Y560" i="24" s="1"/>
  <c r="AB559" i="24"/>
  <c r="Z559" i="24"/>
  <c r="Y559" i="24"/>
  <c r="N559" i="24"/>
  <c r="O559" i="24" s="1"/>
  <c r="AB558" i="24"/>
  <c r="Z558" i="24"/>
  <c r="N558" i="24"/>
  <c r="AB557" i="24"/>
  <c r="Z557" i="24"/>
  <c r="Y557" i="24"/>
  <c r="Q557" i="24"/>
  <c r="V557" i="24" s="1"/>
  <c r="O557" i="24"/>
  <c r="N557" i="24"/>
  <c r="AB556" i="24"/>
  <c r="Z556" i="24"/>
  <c r="N556" i="24"/>
  <c r="AB555" i="24"/>
  <c r="Z555" i="24"/>
  <c r="Y555" i="24"/>
  <c r="V555" i="24"/>
  <c r="Q555" i="24"/>
  <c r="S555" i="24" s="1"/>
  <c r="U555" i="24" s="1"/>
  <c r="N555" i="24"/>
  <c r="O555" i="24" s="1"/>
  <c r="AB554" i="24"/>
  <c r="Z554" i="24"/>
  <c r="Q554" i="24"/>
  <c r="V554" i="24" s="1"/>
  <c r="N554" i="24"/>
  <c r="Y554" i="24" s="1"/>
  <c r="AB553" i="24"/>
  <c r="Z553" i="24"/>
  <c r="S553" i="24"/>
  <c r="U553" i="24" s="1"/>
  <c r="Q553" i="24"/>
  <c r="V553" i="24" s="1"/>
  <c r="N553" i="24"/>
  <c r="O553" i="24" s="1"/>
  <c r="AB552" i="24"/>
  <c r="Z552" i="24"/>
  <c r="N552" i="24"/>
  <c r="Y552" i="24" s="1"/>
  <c r="AB551" i="24"/>
  <c r="Z551" i="24"/>
  <c r="Y551" i="24"/>
  <c r="V551" i="24"/>
  <c r="Q551" i="24"/>
  <c r="N551" i="24"/>
  <c r="S551" i="24" s="1"/>
  <c r="U551" i="24" s="1"/>
  <c r="AB550" i="24"/>
  <c r="Z550" i="24"/>
  <c r="N550" i="24"/>
  <c r="AB549" i="24"/>
  <c r="Z549" i="24"/>
  <c r="Y549" i="24"/>
  <c r="N549" i="24"/>
  <c r="Q549" i="24" s="1"/>
  <c r="AB548" i="24"/>
  <c r="Z548" i="24"/>
  <c r="N548" i="24"/>
  <c r="Q548" i="24" s="1"/>
  <c r="V548" i="24" s="1"/>
  <c r="AB547" i="24"/>
  <c r="Z547" i="24"/>
  <c r="Q547" i="24"/>
  <c r="V547" i="24" s="1"/>
  <c r="N547" i="24"/>
  <c r="Y547" i="24" s="1"/>
  <c r="AB546" i="24"/>
  <c r="Z546" i="24"/>
  <c r="O546" i="24"/>
  <c r="N546" i="24"/>
  <c r="Y546" i="24" s="1"/>
  <c r="AB545" i="24"/>
  <c r="Z545" i="24"/>
  <c r="Y545" i="24"/>
  <c r="Q545" i="24"/>
  <c r="O545" i="24"/>
  <c r="N545" i="24"/>
  <c r="AB544" i="24"/>
  <c r="Z544" i="24"/>
  <c r="N544" i="24"/>
  <c r="Y544" i="24" s="1"/>
  <c r="AB543" i="24"/>
  <c r="Z543" i="24"/>
  <c r="Y543" i="24"/>
  <c r="V543" i="24"/>
  <c r="Q543" i="24"/>
  <c r="N543" i="24"/>
  <c r="S543" i="24" s="1"/>
  <c r="U543" i="24" s="1"/>
  <c r="AB542" i="24"/>
  <c r="Z542" i="24"/>
  <c r="N542" i="24"/>
  <c r="AB541" i="24"/>
  <c r="Z541" i="24"/>
  <c r="Y541" i="24"/>
  <c r="N541" i="24"/>
  <c r="Q541" i="24" s="1"/>
  <c r="AB540" i="24"/>
  <c r="Z540" i="24"/>
  <c r="N540" i="24"/>
  <c r="Q540" i="24" s="1"/>
  <c r="V540" i="24" s="1"/>
  <c r="AB539" i="24"/>
  <c r="Z539" i="24"/>
  <c r="Q539" i="24"/>
  <c r="V539" i="24" s="1"/>
  <c r="N539" i="24"/>
  <c r="Y539" i="24" s="1"/>
  <c r="AB538" i="24"/>
  <c r="Z538" i="24"/>
  <c r="O538" i="24"/>
  <c r="N538" i="24"/>
  <c r="Y538" i="24" s="1"/>
  <c r="AB537" i="24"/>
  <c r="Z537" i="24"/>
  <c r="Y537" i="24"/>
  <c r="Q537" i="24"/>
  <c r="O537" i="24"/>
  <c r="N537" i="24"/>
  <c r="AB536" i="24"/>
  <c r="Z536" i="24"/>
  <c r="N536" i="24"/>
  <c r="Y536" i="24" s="1"/>
  <c r="AB535" i="24"/>
  <c r="Z535" i="24"/>
  <c r="Y535" i="24"/>
  <c r="V535" i="24"/>
  <c r="Q535" i="24"/>
  <c r="N535" i="24"/>
  <c r="S535" i="24" s="1"/>
  <c r="U535" i="24" s="1"/>
  <c r="AB534" i="24"/>
  <c r="Z534" i="24"/>
  <c r="N534" i="24"/>
  <c r="AB533" i="24"/>
  <c r="Z533" i="24"/>
  <c r="Y533" i="24"/>
  <c r="N533" i="24"/>
  <c r="Q533" i="24" s="1"/>
  <c r="AB532" i="24"/>
  <c r="Z532" i="24"/>
  <c r="N532" i="24"/>
  <c r="Q532" i="24" s="1"/>
  <c r="V532" i="24" s="1"/>
  <c r="AB531" i="24"/>
  <c r="Z531" i="24"/>
  <c r="Q531" i="24"/>
  <c r="V531" i="24" s="1"/>
  <c r="N531" i="24"/>
  <c r="Y531" i="24" s="1"/>
  <c r="AB530" i="24"/>
  <c r="Z530" i="24"/>
  <c r="O530" i="24"/>
  <c r="N530" i="24"/>
  <c r="Y530" i="24" s="1"/>
  <c r="AB529" i="24"/>
  <c r="Z529" i="24"/>
  <c r="Y529" i="24"/>
  <c r="Q529" i="24"/>
  <c r="O529" i="24"/>
  <c r="N529" i="24"/>
  <c r="AB528" i="24"/>
  <c r="Z528" i="24"/>
  <c r="N528" i="24"/>
  <c r="Y528" i="24" s="1"/>
  <c r="AB527" i="24"/>
  <c r="Z527" i="24"/>
  <c r="Y527" i="24"/>
  <c r="V527" i="24"/>
  <c r="Q527" i="24"/>
  <c r="N527" i="24"/>
  <c r="S527" i="24" s="1"/>
  <c r="U527" i="24" s="1"/>
  <c r="AB526" i="24"/>
  <c r="Z526" i="24"/>
  <c r="N526" i="24"/>
  <c r="AB525" i="24"/>
  <c r="Z525" i="24"/>
  <c r="Y525" i="24"/>
  <c r="N525" i="24"/>
  <c r="Q525" i="24" s="1"/>
  <c r="S525" i="24" s="1"/>
  <c r="AB524" i="24"/>
  <c r="Z524" i="24"/>
  <c r="N524" i="24"/>
  <c r="Q524" i="24" s="1"/>
  <c r="S524" i="24" s="1"/>
  <c r="AB523" i="24"/>
  <c r="Z523" i="24"/>
  <c r="Q523" i="24"/>
  <c r="S523" i="24" s="1"/>
  <c r="N523" i="24"/>
  <c r="Y523" i="24" s="1"/>
  <c r="AB522" i="24"/>
  <c r="Z522" i="24"/>
  <c r="Q522" i="24"/>
  <c r="O522" i="24"/>
  <c r="V522" i="24" s="1"/>
  <c r="U522" i="24" s="1"/>
  <c r="N522" i="24"/>
  <c r="Y522" i="24" s="1"/>
  <c r="AB521" i="24"/>
  <c r="Z521" i="24"/>
  <c r="Y521" i="24"/>
  <c r="Q521" i="24"/>
  <c r="S521" i="24" s="1"/>
  <c r="O521" i="24"/>
  <c r="N521" i="24"/>
  <c r="AB520" i="24"/>
  <c r="Z520" i="24"/>
  <c r="N520" i="24"/>
  <c r="Y520" i="24" s="1"/>
  <c r="AB519" i="24"/>
  <c r="Z519" i="24"/>
  <c r="Y519" i="24"/>
  <c r="Q519" i="24"/>
  <c r="N519" i="24"/>
  <c r="S519" i="24" s="1"/>
  <c r="AB518" i="24"/>
  <c r="Z518" i="24"/>
  <c r="N518" i="24"/>
  <c r="AB517" i="24"/>
  <c r="Z517" i="24"/>
  <c r="Y517" i="24"/>
  <c r="N517" i="24"/>
  <c r="Q517" i="24" s="1"/>
  <c r="AB516" i="24"/>
  <c r="Z516" i="24"/>
  <c r="S516" i="24"/>
  <c r="U516" i="24" s="1"/>
  <c r="N516" i="24"/>
  <c r="Q516" i="24" s="1"/>
  <c r="V516" i="24" s="1"/>
  <c r="AB515" i="24"/>
  <c r="Z515" i="24"/>
  <c r="Q515" i="24"/>
  <c r="V515" i="24" s="1"/>
  <c r="N515" i="24"/>
  <c r="Y515" i="24" s="1"/>
  <c r="AB514" i="24"/>
  <c r="Z514" i="24"/>
  <c r="Q514" i="24"/>
  <c r="V514" i="24" s="1"/>
  <c r="O514" i="24"/>
  <c r="N514" i="24"/>
  <c r="Y514" i="24" s="1"/>
  <c r="AB513" i="24"/>
  <c r="Z513" i="24"/>
  <c r="Y513" i="24"/>
  <c r="Q513" i="24"/>
  <c r="O513" i="24"/>
  <c r="N513" i="24"/>
  <c r="AB512" i="24"/>
  <c r="Z512" i="24"/>
  <c r="N512" i="24"/>
  <c r="Y512" i="24" s="1"/>
  <c r="AB511" i="24"/>
  <c r="Z511" i="24"/>
  <c r="Y511" i="24"/>
  <c r="V511" i="24"/>
  <c r="Q511" i="24"/>
  <c r="N511" i="24"/>
  <c r="S511" i="24" s="1"/>
  <c r="U511" i="24" s="1"/>
  <c r="AB510" i="24"/>
  <c r="Z510" i="24"/>
  <c r="N510" i="24"/>
  <c r="AB509" i="24"/>
  <c r="Z509" i="24"/>
  <c r="Y509" i="24"/>
  <c r="N509" i="24"/>
  <c r="Q509" i="24" s="1"/>
  <c r="AB508" i="24"/>
  <c r="Z508" i="24"/>
  <c r="N508" i="24"/>
  <c r="Q508" i="24" s="1"/>
  <c r="V508" i="24" s="1"/>
  <c r="AB507" i="24"/>
  <c r="Z507" i="24"/>
  <c r="Q507" i="24"/>
  <c r="V507" i="24" s="1"/>
  <c r="N507" i="24"/>
  <c r="Y507" i="24" s="1"/>
  <c r="AB506" i="24"/>
  <c r="Z506" i="24"/>
  <c r="Q506" i="24"/>
  <c r="V506" i="24" s="1"/>
  <c r="O506" i="24"/>
  <c r="N506" i="24"/>
  <c r="Y506" i="24" s="1"/>
  <c r="AB505" i="24"/>
  <c r="Z505" i="24"/>
  <c r="Y505" i="24"/>
  <c r="Q505" i="24"/>
  <c r="O505" i="24"/>
  <c r="N505" i="24"/>
  <c r="AB504" i="24"/>
  <c r="Z504" i="24"/>
  <c r="N504" i="24"/>
  <c r="Y504" i="24" s="1"/>
  <c r="AB503" i="24"/>
  <c r="Z503" i="24"/>
  <c r="Y503" i="24"/>
  <c r="V503" i="24"/>
  <c r="Q503" i="24"/>
  <c r="N503" i="24"/>
  <c r="S503" i="24" s="1"/>
  <c r="U503" i="24" s="1"/>
  <c r="AB502" i="24"/>
  <c r="Z502" i="24"/>
  <c r="N502" i="24"/>
  <c r="AB501" i="24"/>
  <c r="Z501" i="24"/>
  <c r="Y501" i="24"/>
  <c r="N501" i="24"/>
  <c r="Q501" i="24" s="1"/>
  <c r="AB500" i="24"/>
  <c r="Z500" i="24"/>
  <c r="N500" i="24"/>
  <c r="Q500" i="24" s="1"/>
  <c r="V500" i="24" s="1"/>
  <c r="AB499" i="24"/>
  <c r="Z499" i="24"/>
  <c r="Q499" i="24"/>
  <c r="V499" i="24" s="1"/>
  <c r="N499" i="24"/>
  <c r="Y499" i="24" s="1"/>
  <c r="AB498" i="24"/>
  <c r="Z498" i="24"/>
  <c r="Q498" i="24"/>
  <c r="V498" i="24" s="1"/>
  <c r="O498" i="24"/>
  <c r="N498" i="24"/>
  <c r="Y498" i="24" s="1"/>
  <c r="AB497" i="24"/>
  <c r="Z497" i="24"/>
  <c r="Y497" i="24"/>
  <c r="Q497" i="24"/>
  <c r="O497" i="24"/>
  <c r="N497" i="24"/>
  <c r="AB496" i="24"/>
  <c r="Z496" i="24"/>
  <c r="N496" i="24"/>
  <c r="Y496" i="24" s="1"/>
  <c r="AB495" i="24"/>
  <c r="Z495" i="24"/>
  <c r="Y495" i="24"/>
  <c r="V495" i="24"/>
  <c r="Q495" i="24"/>
  <c r="N495" i="24"/>
  <c r="S495" i="24" s="1"/>
  <c r="U495" i="24" s="1"/>
  <c r="AB494" i="24"/>
  <c r="Z494" i="24"/>
  <c r="N494" i="24"/>
  <c r="AB493" i="24"/>
  <c r="Z493" i="24"/>
  <c r="Y493" i="24"/>
  <c r="N493" i="24"/>
  <c r="AB492" i="24"/>
  <c r="Z492" i="24"/>
  <c r="N492" i="24"/>
  <c r="Q492" i="24" s="1"/>
  <c r="V492" i="24" s="1"/>
  <c r="AB491" i="24"/>
  <c r="Z491" i="24"/>
  <c r="Q491" i="24"/>
  <c r="V491" i="24" s="1"/>
  <c r="N491" i="24"/>
  <c r="Y491" i="24" s="1"/>
  <c r="AB490" i="24"/>
  <c r="Z490" i="24"/>
  <c r="Q490" i="24"/>
  <c r="V490" i="24" s="1"/>
  <c r="N490" i="24"/>
  <c r="Y490" i="24" s="1"/>
  <c r="AB489" i="24"/>
  <c r="Z489" i="24"/>
  <c r="Y489" i="24"/>
  <c r="Q489" i="24"/>
  <c r="V489" i="24" s="1"/>
  <c r="O489" i="24"/>
  <c r="N489" i="24"/>
  <c r="S489" i="24" s="1"/>
  <c r="U489" i="24" s="1"/>
  <c r="AB488" i="24"/>
  <c r="Z488" i="24"/>
  <c r="N488" i="24"/>
  <c r="Y488" i="24" s="1"/>
  <c r="AB487" i="24"/>
  <c r="Z487" i="24"/>
  <c r="Y487" i="24"/>
  <c r="O487" i="24"/>
  <c r="N487" i="24"/>
  <c r="AB486" i="24"/>
  <c r="Z486" i="24"/>
  <c r="N486" i="24"/>
  <c r="AB485" i="24"/>
  <c r="Z485" i="24"/>
  <c r="Y485" i="24"/>
  <c r="N485" i="24"/>
  <c r="AB484" i="24"/>
  <c r="Z484" i="24"/>
  <c r="N484" i="24"/>
  <c r="Q484" i="24" s="1"/>
  <c r="V484" i="24" s="1"/>
  <c r="AB483" i="24"/>
  <c r="Z483" i="24"/>
  <c r="S483" i="24"/>
  <c r="U483" i="24" s="1"/>
  <c r="Q483" i="24"/>
  <c r="V483" i="24" s="1"/>
  <c r="N483" i="24"/>
  <c r="Y483" i="24" s="1"/>
  <c r="AB482" i="24"/>
  <c r="Z482" i="24"/>
  <c r="N482" i="24"/>
  <c r="Y482" i="24" s="1"/>
  <c r="AB481" i="24"/>
  <c r="Z481" i="24"/>
  <c r="Q481" i="24"/>
  <c r="V481" i="24" s="1"/>
  <c r="O481" i="24"/>
  <c r="N481" i="24"/>
  <c r="Y481" i="24" s="1"/>
  <c r="AB480" i="24"/>
  <c r="Z480" i="24"/>
  <c r="O480" i="24"/>
  <c r="N480" i="24"/>
  <c r="Y480" i="24" s="1"/>
  <c r="AB479" i="24"/>
  <c r="Z479" i="24"/>
  <c r="Y479" i="24"/>
  <c r="N479" i="24"/>
  <c r="AB478" i="24"/>
  <c r="Z478" i="24"/>
  <c r="N478" i="24"/>
  <c r="AB477" i="24"/>
  <c r="Z477" i="24"/>
  <c r="N477" i="24"/>
  <c r="Y477" i="24" s="1"/>
  <c r="AB476" i="24"/>
  <c r="Z476" i="24"/>
  <c r="N476" i="24"/>
  <c r="Q476" i="24" s="1"/>
  <c r="V476" i="24" s="1"/>
  <c r="AB475" i="24"/>
  <c r="Z475" i="24"/>
  <c r="Y475" i="24"/>
  <c r="Q475" i="24"/>
  <c r="V475" i="24" s="1"/>
  <c r="O475" i="24"/>
  <c r="N475" i="24"/>
  <c r="AB474" i="24"/>
  <c r="Z474" i="24"/>
  <c r="N474" i="24"/>
  <c r="Y474" i="24" s="1"/>
  <c r="AB473" i="24"/>
  <c r="Z473" i="24"/>
  <c r="Q473" i="24"/>
  <c r="V473" i="24" s="1"/>
  <c r="O473" i="24"/>
  <c r="N473" i="24"/>
  <c r="Y473" i="24" s="1"/>
  <c r="AB472" i="24"/>
  <c r="Z472" i="24"/>
  <c r="N472" i="24"/>
  <c r="Y472" i="24" s="1"/>
  <c r="AB471" i="24"/>
  <c r="Z471" i="24"/>
  <c r="Y471" i="24"/>
  <c r="N471" i="24"/>
  <c r="AB470" i="24"/>
  <c r="Z470" i="24"/>
  <c r="N470" i="24"/>
  <c r="AB469" i="24"/>
  <c r="Z469" i="24"/>
  <c r="Y469" i="24"/>
  <c r="S469" i="24"/>
  <c r="U469" i="24" s="1"/>
  <c r="Q469" i="24"/>
  <c r="V469" i="24" s="1"/>
  <c r="O469" i="24"/>
  <c r="N469" i="24"/>
  <c r="AB468" i="24"/>
  <c r="Z468" i="24"/>
  <c r="N468" i="24"/>
  <c r="Q468" i="24" s="1"/>
  <c r="V468" i="24" s="1"/>
  <c r="AB467" i="24"/>
  <c r="Z467" i="24"/>
  <c r="Y467" i="24"/>
  <c r="Q467" i="24"/>
  <c r="V467" i="24" s="1"/>
  <c r="O467" i="24"/>
  <c r="N467" i="24"/>
  <c r="AB466" i="24"/>
  <c r="Z466" i="24"/>
  <c r="O466" i="24"/>
  <c r="N466" i="24"/>
  <c r="Y466" i="24" s="1"/>
  <c r="AB465" i="24"/>
  <c r="Z465" i="24"/>
  <c r="Q465" i="24"/>
  <c r="V465" i="24" s="1"/>
  <c r="O465" i="24"/>
  <c r="N465" i="24"/>
  <c r="Y465" i="24" s="1"/>
  <c r="AB464" i="24"/>
  <c r="Z464" i="24"/>
  <c r="Y464" i="24"/>
  <c r="O464" i="24"/>
  <c r="N464" i="24"/>
  <c r="AB463" i="24"/>
  <c r="Z463" i="24"/>
  <c r="Y463" i="24"/>
  <c r="N463" i="24"/>
  <c r="AB462" i="24"/>
  <c r="Z462" i="24"/>
  <c r="N462" i="24"/>
  <c r="AB461" i="24"/>
  <c r="Z461" i="24"/>
  <c r="N461" i="24"/>
  <c r="Y461" i="24" s="1"/>
  <c r="AB460" i="24"/>
  <c r="Z460" i="24"/>
  <c r="S460" i="24"/>
  <c r="U460" i="24" s="1"/>
  <c r="N460" i="24"/>
  <c r="Q460" i="24" s="1"/>
  <c r="V460" i="24" s="1"/>
  <c r="AB459" i="24"/>
  <c r="Z459" i="24"/>
  <c r="Y459" i="24"/>
  <c r="S459" i="24"/>
  <c r="U459" i="24" s="1"/>
  <c r="Q459" i="24"/>
  <c r="V459" i="24" s="1"/>
  <c r="N459" i="24"/>
  <c r="O459" i="24" s="1"/>
  <c r="AB458" i="24"/>
  <c r="Z458" i="24"/>
  <c r="O458" i="24"/>
  <c r="N458" i="24"/>
  <c r="Y458" i="24" s="1"/>
  <c r="AB457" i="24"/>
  <c r="Z457" i="24"/>
  <c r="Q457" i="24"/>
  <c r="V457" i="24" s="1"/>
  <c r="O457" i="24"/>
  <c r="N457" i="24"/>
  <c r="Y457" i="24" s="1"/>
  <c r="AB456" i="24"/>
  <c r="Z456" i="24"/>
  <c r="Y456" i="24"/>
  <c r="O456" i="24"/>
  <c r="N456" i="24"/>
  <c r="AB455" i="24"/>
  <c r="Z455" i="24"/>
  <c r="Y455" i="24"/>
  <c r="N455" i="24"/>
  <c r="AB454" i="24"/>
  <c r="Z454" i="24"/>
  <c r="N454" i="24"/>
  <c r="AB453" i="24"/>
  <c r="Z453" i="24"/>
  <c r="N453" i="24"/>
  <c r="Y453" i="24" s="1"/>
  <c r="AB452" i="24"/>
  <c r="Z452" i="24"/>
  <c r="N452" i="24"/>
  <c r="Q452" i="24" s="1"/>
  <c r="V452" i="24" s="1"/>
  <c r="AB451" i="24"/>
  <c r="Z451" i="24"/>
  <c r="Q451" i="24"/>
  <c r="V451" i="24" s="1"/>
  <c r="N451" i="24"/>
  <c r="Y451" i="24" s="1"/>
  <c r="AB450" i="24"/>
  <c r="Z450" i="24"/>
  <c r="Q450" i="24"/>
  <c r="V450" i="24" s="1"/>
  <c r="O450" i="24"/>
  <c r="N450" i="24"/>
  <c r="Y450" i="24" s="1"/>
  <c r="AB449" i="24"/>
  <c r="Z449" i="24"/>
  <c r="Y449" i="24"/>
  <c r="Q449" i="24"/>
  <c r="V449" i="24" s="1"/>
  <c r="O449" i="24"/>
  <c r="N449" i="24"/>
  <c r="S449" i="24" s="1"/>
  <c r="U449" i="24" s="1"/>
  <c r="AB448" i="24"/>
  <c r="Z448" i="24"/>
  <c r="N448" i="24"/>
  <c r="Y448" i="24" s="1"/>
  <c r="AB447" i="24"/>
  <c r="Z447" i="24"/>
  <c r="Y447" i="24"/>
  <c r="N447" i="24"/>
  <c r="AB446" i="24"/>
  <c r="Z446" i="24"/>
  <c r="N446" i="24"/>
  <c r="AB445" i="24"/>
  <c r="Z445" i="24"/>
  <c r="N445" i="24"/>
  <c r="Y445" i="24" s="1"/>
  <c r="AB444" i="24"/>
  <c r="Z444" i="24"/>
  <c r="S444" i="24"/>
  <c r="U444" i="24" s="1"/>
  <c r="N444" i="24"/>
  <c r="Q444" i="24" s="1"/>
  <c r="V444" i="24" s="1"/>
  <c r="AB443" i="24"/>
  <c r="Z443" i="24"/>
  <c r="Q443" i="24"/>
  <c r="V443" i="24" s="1"/>
  <c r="N443" i="24"/>
  <c r="Y443" i="24" s="1"/>
  <c r="AB442" i="24"/>
  <c r="Z442" i="24"/>
  <c r="Q442" i="24"/>
  <c r="V442" i="24" s="1"/>
  <c r="O442" i="24"/>
  <c r="N442" i="24"/>
  <c r="Y442" i="24" s="1"/>
  <c r="AB441" i="24"/>
  <c r="Z441" i="24"/>
  <c r="Y441" i="24"/>
  <c r="Q441" i="24"/>
  <c r="V441" i="24" s="1"/>
  <c r="O441" i="24"/>
  <c r="N441" i="24"/>
  <c r="AB440" i="24"/>
  <c r="Z440" i="24"/>
  <c r="N440" i="24"/>
  <c r="Y440" i="24" s="1"/>
  <c r="AB439" i="24"/>
  <c r="Z439" i="24"/>
  <c r="Y439" i="24"/>
  <c r="N439" i="24"/>
  <c r="AB438" i="24"/>
  <c r="Z438" i="24"/>
  <c r="N438" i="24"/>
  <c r="AB437" i="24"/>
  <c r="Z437" i="24"/>
  <c r="N437" i="24"/>
  <c r="Y437" i="24" s="1"/>
  <c r="AB436" i="24"/>
  <c r="Z436" i="24"/>
  <c r="N436" i="24"/>
  <c r="Q436" i="24" s="1"/>
  <c r="V436" i="24" s="1"/>
  <c r="AB435" i="24"/>
  <c r="Z435" i="24"/>
  <c r="Y435" i="24"/>
  <c r="Q435" i="24"/>
  <c r="V435" i="24" s="1"/>
  <c r="N435" i="24"/>
  <c r="S435" i="24" s="1"/>
  <c r="U435" i="24" s="1"/>
  <c r="AB434" i="24"/>
  <c r="Z434" i="24"/>
  <c r="N434" i="24"/>
  <c r="Y434" i="24" s="1"/>
  <c r="AB433" i="24"/>
  <c r="Z433" i="24"/>
  <c r="Y433" i="24"/>
  <c r="Q433" i="24"/>
  <c r="V433" i="24" s="1"/>
  <c r="O433" i="24"/>
  <c r="N433" i="24"/>
  <c r="AB432" i="24"/>
  <c r="Z432" i="24"/>
  <c r="N432" i="24"/>
  <c r="Y432" i="24" s="1"/>
  <c r="AB431" i="24"/>
  <c r="Z431" i="24"/>
  <c r="Y431" i="24"/>
  <c r="O431" i="24"/>
  <c r="N431" i="24"/>
  <c r="AB430" i="24"/>
  <c r="Z430" i="24"/>
  <c r="N430" i="24"/>
  <c r="AB429" i="24"/>
  <c r="Z429" i="24"/>
  <c r="Y429" i="24"/>
  <c r="Q429" i="24"/>
  <c r="V429" i="24" s="1"/>
  <c r="O429" i="24"/>
  <c r="N429" i="24"/>
  <c r="AB428" i="24"/>
  <c r="Z428" i="24"/>
  <c r="U428" i="24"/>
  <c r="S428" i="24"/>
  <c r="N428" i="24"/>
  <c r="Q428" i="24" s="1"/>
  <c r="V428" i="24" s="1"/>
  <c r="AB427" i="24"/>
  <c r="Z427" i="24"/>
  <c r="Y427" i="24"/>
  <c r="Q427" i="24"/>
  <c r="V427" i="24" s="1"/>
  <c r="N427" i="24"/>
  <c r="S427" i="24" s="1"/>
  <c r="U427" i="24" s="1"/>
  <c r="AB426" i="24"/>
  <c r="Z426" i="24"/>
  <c r="N426" i="24"/>
  <c r="Y426" i="24" s="1"/>
  <c r="AB425" i="24"/>
  <c r="Z425" i="24"/>
  <c r="Q425" i="24"/>
  <c r="O425" i="24"/>
  <c r="N425" i="24"/>
  <c r="Y425" i="24" s="1"/>
  <c r="AB424" i="24"/>
  <c r="Z424" i="24"/>
  <c r="N424" i="24"/>
  <c r="Y424" i="24" s="1"/>
  <c r="AB423" i="24"/>
  <c r="Z423" i="24"/>
  <c r="Y423" i="24"/>
  <c r="N423" i="24"/>
  <c r="AB422" i="24"/>
  <c r="Z422" i="24"/>
  <c r="N422" i="24"/>
  <c r="AB421" i="24"/>
  <c r="Z421" i="24"/>
  <c r="Y421" i="24"/>
  <c r="Q421" i="24"/>
  <c r="S421" i="24" s="1"/>
  <c r="O421" i="24"/>
  <c r="V421" i="24" s="1"/>
  <c r="N421" i="24"/>
  <c r="AB420" i="24"/>
  <c r="Z420" i="24"/>
  <c r="N420" i="24"/>
  <c r="Q420" i="24" s="1"/>
  <c r="S420" i="24" s="1"/>
  <c r="AB419" i="24"/>
  <c r="Z419" i="24"/>
  <c r="Y419" i="24"/>
  <c r="N419" i="24"/>
  <c r="AB418" i="24"/>
  <c r="Z418" i="24"/>
  <c r="N418" i="24"/>
  <c r="Y418" i="24" s="1"/>
  <c r="AB417" i="24"/>
  <c r="Z417" i="24"/>
  <c r="Q417" i="24"/>
  <c r="O417" i="24"/>
  <c r="N417" i="24"/>
  <c r="Y417" i="24" s="1"/>
  <c r="AB416" i="24"/>
  <c r="Z416" i="24"/>
  <c r="O416" i="24"/>
  <c r="V416" i="24" s="1"/>
  <c r="N416" i="24"/>
  <c r="Y416" i="24" s="1"/>
  <c r="AB415" i="24"/>
  <c r="Z415" i="24"/>
  <c r="Y415" i="24"/>
  <c r="N415" i="24"/>
  <c r="AB414" i="24"/>
  <c r="Z414" i="24"/>
  <c r="N414" i="24"/>
  <c r="AB413" i="24"/>
  <c r="Z413" i="24"/>
  <c r="Q413" i="24"/>
  <c r="S413" i="24" s="1"/>
  <c r="N413" i="24"/>
  <c r="Y413" i="24" s="1"/>
  <c r="AB412" i="24"/>
  <c r="Z412" i="24"/>
  <c r="N412" i="24"/>
  <c r="Q412" i="24" s="1"/>
  <c r="S412" i="24" s="1"/>
  <c r="AB411" i="24"/>
  <c r="Z411" i="24"/>
  <c r="Y411" i="24"/>
  <c r="N411" i="24"/>
  <c r="Q411" i="24" s="1"/>
  <c r="S411" i="24" s="1"/>
  <c r="AB410" i="24"/>
  <c r="Z410" i="24"/>
  <c r="O410" i="24"/>
  <c r="V410" i="24" s="1"/>
  <c r="N410" i="24"/>
  <c r="Y410" i="24" s="1"/>
  <c r="AB409" i="24"/>
  <c r="Z409" i="24"/>
  <c r="Q409" i="24"/>
  <c r="O409" i="24"/>
  <c r="N409" i="24"/>
  <c r="Y409" i="24" s="1"/>
  <c r="AB408" i="24"/>
  <c r="Z408" i="24"/>
  <c r="N408" i="24"/>
  <c r="Y408" i="24" s="1"/>
  <c r="AB407" i="24"/>
  <c r="Z407" i="24"/>
  <c r="Y407" i="24"/>
  <c r="N407" i="24"/>
  <c r="AB406" i="24"/>
  <c r="Z406" i="24"/>
  <c r="N406" i="24"/>
  <c r="AB405" i="24"/>
  <c r="Z405" i="24"/>
  <c r="N405" i="24"/>
  <c r="Y405" i="24" s="1"/>
  <c r="AB404" i="24"/>
  <c r="Z404" i="24"/>
  <c r="S404" i="24"/>
  <c r="U404" i="24" s="1"/>
  <c r="N404" i="24"/>
  <c r="Q404" i="24" s="1"/>
  <c r="V404" i="24" s="1"/>
  <c r="AB403" i="24"/>
  <c r="Z403" i="24"/>
  <c r="Q403" i="24"/>
  <c r="V403" i="24" s="1"/>
  <c r="N403" i="24"/>
  <c r="Y403" i="24" s="1"/>
  <c r="AB402" i="24"/>
  <c r="Z402" i="24"/>
  <c r="N402" i="24"/>
  <c r="Y402" i="24" s="1"/>
  <c r="AB401" i="24"/>
  <c r="Z401" i="24"/>
  <c r="Y401" i="24"/>
  <c r="Q401" i="24"/>
  <c r="O401" i="24"/>
  <c r="N401" i="24"/>
  <c r="AB400" i="24"/>
  <c r="Z400" i="24"/>
  <c r="N400" i="24"/>
  <c r="Y400" i="24" s="1"/>
  <c r="AB399" i="24"/>
  <c r="Z399" i="24"/>
  <c r="Y399" i="24"/>
  <c r="V399" i="24"/>
  <c r="Q399" i="24"/>
  <c r="O399" i="24"/>
  <c r="N399" i="24"/>
  <c r="S399" i="24" s="1"/>
  <c r="U399" i="24" s="1"/>
  <c r="AB398" i="24"/>
  <c r="Z398" i="24"/>
  <c r="N398" i="24"/>
  <c r="AB397" i="24"/>
  <c r="Z397" i="24"/>
  <c r="N397" i="24"/>
  <c r="Y397" i="24" s="1"/>
  <c r="AB396" i="24"/>
  <c r="Z396" i="24"/>
  <c r="O396" i="24"/>
  <c r="N396" i="24"/>
  <c r="Q396" i="24" s="1"/>
  <c r="V396" i="24" s="1"/>
  <c r="AB395" i="24"/>
  <c r="Z395" i="24"/>
  <c r="Y395" i="24"/>
  <c r="Q395" i="24"/>
  <c r="V395" i="24" s="1"/>
  <c r="N395" i="24"/>
  <c r="S395" i="24" s="1"/>
  <c r="U395" i="24" s="1"/>
  <c r="AB394" i="24"/>
  <c r="Z394" i="24"/>
  <c r="N394" i="24"/>
  <c r="Y394" i="24" s="1"/>
  <c r="AB393" i="24"/>
  <c r="Z393" i="24"/>
  <c r="Y393" i="24"/>
  <c r="Q393" i="24"/>
  <c r="O393" i="24"/>
  <c r="N393" i="24"/>
  <c r="AB392" i="24"/>
  <c r="Z392" i="24"/>
  <c r="N392" i="24"/>
  <c r="Y392" i="24" s="1"/>
  <c r="AB391" i="24"/>
  <c r="Z391" i="24"/>
  <c r="Y391" i="24"/>
  <c r="N391" i="24"/>
  <c r="AB390" i="24"/>
  <c r="Z390" i="24"/>
  <c r="N390" i="24"/>
  <c r="AB389" i="24"/>
  <c r="Z389" i="24"/>
  <c r="Y389" i="24"/>
  <c r="Q389" i="24"/>
  <c r="V389" i="24" s="1"/>
  <c r="N389" i="24"/>
  <c r="S389" i="24" s="1"/>
  <c r="U389" i="24" s="1"/>
  <c r="AB388" i="24"/>
  <c r="Z388" i="24"/>
  <c r="S388" i="24"/>
  <c r="U388" i="24" s="1"/>
  <c r="N388" i="24"/>
  <c r="Q388" i="24" s="1"/>
  <c r="V388" i="24" s="1"/>
  <c r="AB387" i="24"/>
  <c r="Z387" i="24"/>
  <c r="Y387" i="24"/>
  <c r="Q387" i="24"/>
  <c r="V387" i="24" s="1"/>
  <c r="N387" i="24"/>
  <c r="S387" i="24" s="1"/>
  <c r="U387" i="24" s="1"/>
  <c r="AB386" i="24"/>
  <c r="Z386" i="24"/>
  <c r="N386" i="24"/>
  <c r="Y386" i="24" s="1"/>
  <c r="AB385" i="24"/>
  <c r="Z385" i="24"/>
  <c r="Y385" i="24"/>
  <c r="Q385" i="24"/>
  <c r="O385" i="24"/>
  <c r="N385" i="24"/>
  <c r="AB384" i="24"/>
  <c r="Z384" i="24"/>
  <c r="N384" i="24"/>
  <c r="Y384" i="24" s="1"/>
  <c r="AB383" i="24"/>
  <c r="Z383" i="24"/>
  <c r="Y383" i="24"/>
  <c r="N383" i="24"/>
  <c r="AB382" i="24"/>
  <c r="Z382" i="24"/>
  <c r="N382" i="24"/>
  <c r="AB381" i="24"/>
  <c r="Z381" i="24"/>
  <c r="O381" i="24"/>
  <c r="N381" i="24"/>
  <c r="Y381" i="24" s="1"/>
  <c r="AB380" i="24"/>
  <c r="Z380" i="24"/>
  <c r="N380" i="24"/>
  <c r="Q380" i="24" s="1"/>
  <c r="V380" i="24" s="1"/>
  <c r="AB379" i="24"/>
  <c r="Z379" i="24"/>
  <c r="Y379" i="24"/>
  <c r="Q379" i="24"/>
  <c r="V379" i="24" s="1"/>
  <c r="O379" i="24"/>
  <c r="N379" i="24"/>
  <c r="S379" i="24" s="1"/>
  <c r="U379" i="24" s="1"/>
  <c r="AB378" i="24"/>
  <c r="Z378" i="24"/>
  <c r="N378" i="24"/>
  <c r="Y378" i="24" s="1"/>
  <c r="AB377" i="24"/>
  <c r="Z377" i="24"/>
  <c r="Y377" i="24"/>
  <c r="Q377" i="24"/>
  <c r="O377" i="24"/>
  <c r="N377" i="24"/>
  <c r="AB376" i="24"/>
  <c r="Z376" i="24"/>
  <c r="N376" i="24"/>
  <c r="Y376" i="24" s="1"/>
  <c r="AB375" i="24"/>
  <c r="Z375" i="24"/>
  <c r="Y375" i="24"/>
  <c r="N375" i="24"/>
  <c r="AB374" i="24"/>
  <c r="Z374" i="24"/>
  <c r="N374" i="24"/>
  <c r="AB373" i="24"/>
  <c r="Z373" i="24"/>
  <c r="N373" i="24"/>
  <c r="Y373" i="24" s="1"/>
  <c r="AB372" i="24"/>
  <c r="Z372" i="24"/>
  <c r="S372" i="24"/>
  <c r="U372" i="24" s="1"/>
  <c r="N372" i="24"/>
  <c r="Q372" i="24" s="1"/>
  <c r="V372" i="24" s="1"/>
  <c r="AB371" i="24"/>
  <c r="Z371" i="24"/>
  <c r="Y371" i="24"/>
  <c r="Q371" i="24"/>
  <c r="V371" i="24" s="1"/>
  <c r="O371" i="24"/>
  <c r="N371" i="24"/>
  <c r="AB370" i="24"/>
  <c r="Z370" i="24"/>
  <c r="N370" i="24"/>
  <c r="Y370" i="24" s="1"/>
  <c r="AB369" i="24"/>
  <c r="Z369" i="24"/>
  <c r="Y369" i="24"/>
  <c r="Q369" i="24"/>
  <c r="O369" i="24"/>
  <c r="N369" i="24"/>
  <c r="AB368" i="24"/>
  <c r="Z368" i="24"/>
  <c r="N368" i="24"/>
  <c r="Y368" i="24" s="1"/>
  <c r="AB367" i="24"/>
  <c r="Z367" i="24"/>
  <c r="Y367" i="24"/>
  <c r="N367" i="24"/>
  <c r="AB366" i="24"/>
  <c r="Z366" i="24"/>
  <c r="N366" i="24"/>
  <c r="AB365" i="24"/>
  <c r="Z365" i="24"/>
  <c r="Q365" i="24"/>
  <c r="V365" i="24" s="1"/>
  <c r="N365" i="24"/>
  <c r="Y365" i="24" s="1"/>
  <c r="AB364" i="24"/>
  <c r="Z364" i="24"/>
  <c r="U364" i="24"/>
  <c r="S364" i="24"/>
  <c r="N364" i="24"/>
  <c r="Q364" i="24" s="1"/>
  <c r="V364" i="24" s="1"/>
  <c r="AB363" i="24"/>
  <c r="Z363" i="24"/>
  <c r="Y363" i="24"/>
  <c r="Q363" i="24"/>
  <c r="V363" i="24" s="1"/>
  <c r="N363" i="24"/>
  <c r="O363" i="24" s="1"/>
  <c r="AB362" i="24"/>
  <c r="Z362" i="24"/>
  <c r="N362" i="24"/>
  <c r="Y362" i="24" s="1"/>
  <c r="AB361" i="24"/>
  <c r="Z361" i="24"/>
  <c r="Y361" i="24"/>
  <c r="Q361" i="24"/>
  <c r="O361" i="24"/>
  <c r="N361" i="24"/>
  <c r="AB360" i="24"/>
  <c r="Z360" i="24"/>
  <c r="N360" i="24"/>
  <c r="Y360" i="24" s="1"/>
  <c r="AB359" i="24"/>
  <c r="Z359" i="24"/>
  <c r="Y359" i="24"/>
  <c r="V359" i="24"/>
  <c r="N359" i="24"/>
  <c r="Q359" i="24" s="1"/>
  <c r="S359" i="24" s="1"/>
  <c r="U359" i="24" s="1"/>
  <c r="AB358" i="24"/>
  <c r="Z358" i="24"/>
  <c r="N358" i="24"/>
  <c r="AB357" i="24"/>
  <c r="Z357" i="24"/>
  <c r="Y357" i="24"/>
  <c r="S357" i="24"/>
  <c r="U357" i="24" s="1"/>
  <c r="Q357" i="24"/>
  <c r="V357" i="24" s="1"/>
  <c r="O357" i="24"/>
  <c r="N357" i="24"/>
  <c r="AB356" i="24"/>
  <c r="Z356" i="24"/>
  <c r="S356" i="24"/>
  <c r="U356" i="24" s="1"/>
  <c r="N356" i="24"/>
  <c r="Q356" i="24" s="1"/>
  <c r="V356" i="24" s="1"/>
  <c r="AB355" i="24"/>
  <c r="Z355" i="24"/>
  <c r="Y355" i="24"/>
  <c r="Q355" i="24"/>
  <c r="V355" i="24" s="1"/>
  <c r="N355" i="24"/>
  <c r="O355" i="24" s="1"/>
  <c r="AB354" i="24"/>
  <c r="Z354" i="24"/>
  <c r="O354" i="24"/>
  <c r="N354" i="24"/>
  <c r="Y354" i="24" s="1"/>
  <c r="AB353" i="24"/>
  <c r="Z353" i="24"/>
  <c r="Y353" i="24"/>
  <c r="Q353" i="24"/>
  <c r="O353" i="24"/>
  <c r="N353" i="24"/>
  <c r="AB352" i="24"/>
  <c r="Z352" i="24"/>
  <c r="N352" i="24"/>
  <c r="Y352" i="24" s="1"/>
  <c r="AB351" i="24"/>
  <c r="Z351" i="24"/>
  <c r="Y351" i="24"/>
  <c r="V351" i="24"/>
  <c r="Q351" i="24"/>
  <c r="S351" i="24" s="1"/>
  <c r="U351" i="24" s="1"/>
  <c r="N351" i="24"/>
  <c r="O351" i="24" s="1"/>
  <c r="AB350" i="24"/>
  <c r="Z350" i="24"/>
  <c r="N350" i="24"/>
  <c r="AB349" i="24"/>
  <c r="Z349" i="24"/>
  <c r="Y349" i="24"/>
  <c r="Q349" i="24"/>
  <c r="V349" i="24" s="1"/>
  <c r="N349" i="24"/>
  <c r="O349" i="24" s="1"/>
  <c r="AB348" i="24"/>
  <c r="Z348" i="24"/>
  <c r="S348" i="24"/>
  <c r="U348" i="24" s="1"/>
  <c r="N348" i="24"/>
  <c r="Q348" i="24" s="1"/>
  <c r="V348" i="24" s="1"/>
  <c r="AB347" i="24"/>
  <c r="Z347" i="24"/>
  <c r="Y347" i="24"/>
  <c r="S347" i="24"/>
  <c r="U347" i="24" s="1"/>
  <c r="Q347" i="24"/>
  <c r="V347" i="24" s="1"/>
  <c r="N347" i="24"/>
  <c r="O347" i="24" s="1"/>
  <c r="AB346" i="24"/>
  <c r="Z346" i="24"/>
  <c r="N346" i="24"/>
  <c r="Y346" i="24" s="1"/>
  <c r="AB345" i="24"/>
  <c r="Z345" i="24"/>
  <c r="Y345" i="24"/>
  <c r="Q345" i="24"/>
  <c r="O345" i="24"/>
  <c r="N345" i="24"/>
  <c r="AB344" i="24"/>
  <c r="Z344" i="24"/>
  <c r="O344" i="24"/>
  <c r="N344" i="24"/>
  <c r="Y344" i="24" s="1"/>
  <c r="AB343" i="24"/>
  <c r="Z343" i="24"/>
  <c r="Y343" i="24"/>
  <c r="V343" i="24"/>
  <c r="Q343" i="24"/>
  <c r="S343" i="24" s="1"/>
  <c r="U343" i="24" s="1"/>
  <c r="N343" i="24"/>
  <c r="O343" i="24" s="1"/>
  <c r="AB342" i="24"/>
  <c r="Z342" i="24"/>
  <c r="N342" i="24"/>
  <c r="AB341" i="24"/>
  <c r="Z341" i="24"/>
  <c r="Y341" i="24"/>
  <c r="Q341" i="24"/>
  <c r="V341" i="24" s="1"/>
  <c r="O341" i="24"/>
  <c r="N341" i="24"/>
  <c r="AB340" i="24"/>
  <c r="Z340" i="24"/>
  <c r="N340" i="24"/>
  <c r="Q340" i="24" s="1"/>
  <c r="V340" i="24" s="1"/>
  <c r="AB339" i="24"/>
  <c r="Z339" i="24"/>
  <c r="Y339" i="24"/>
  <c r="S339" i="24"/>
  <c r="U339" i="24" s="1"/>
  <c r="Q339" i="24"/>
  <c r="V339" i="24" s="1"/>
  <c r="N339" i="24"/>
  <c r="O339" i="24" s="1"/>
  <c r="AB338" i="24"/>
  <c r="Z338" i="24"/>
  <c r="O338" i="24"/>
  <c r="N338" i="24"/>
  <c r="Y338" i="24" s="1"/>
  <c r="AB337" i="24"/>
  <c r="Z337" i="24"/>
  <c r="Y337" i="24"/>
  <c r="Q337" i="24"/>
  <c r="O337" i="24"/>
  <c r="N337" i="24"/>
  <c r="AB336" i="24"/>
  <c r="Z336" i="24"/>
  <c r="O336" i="24"/>
  <c r="N336" i="24"/>
  <c r="Y336" i="24" s="1"/>
  <c r="AB335" i="24"/>
  <c r="Z335" i="24"/>
  <c r="Y335" i="24"/>
  <c r="V335" i="24"/>
  <c r="Q335" i="24"/>
  <c r="O335" i="24"/>
  <c r="N335" i="24"/>
  <c r="S335" i="24" s="1"/>
  <c r="U335" i="24" s="1"/>
  <c r="AB334" i="24"/>
  <c r="Z334" i="24"/>
  <c r="N334" i="24"/>
  <c r="AB333" i="24"/>
  <c r="Z333" i="24"/>
  <c r="Y333" i="24"/>
  <c r="O333" i="24"/>
  <c r="N333" i="24"/>
  <c r="Q333" i="24" s="1"/>
  <c r="AB332" i="24"/>
  <c r="Z332" i="24"/>
  <c r="N332" i="24"/>
  <c r="Q332" i="24" s="1"/>
  <c r="V332" i="24" s="1"/>
  <c r="AB331" i="24"/>
  <c r="Z331" i="24"/>
  <c r="N331" i="24"/>
  <c r="Y331" i="24" s="1"/>
  <c r="AB330" i="24"/>
  <c r="Z330" i="24"/>
  <c r="Q330" i="24"/>
  <c r="V330" i="24" s="1"/>
  <c r="O330" i="24"/>
  <c r="N330" i="24"/>
  <c r="Y330" i="24" s="1"/>
  <c r="AB329" i="24"/>
  <c r="Z329" i="24"/>
  <c r="Q329" i="24"/>
  <c r="O329" i="24"/>
  <c r="N329" i="24"/>
  <c r="Y329" i="24" s="1"/>
  <c r="AB328" i="24"/>
  <c r="Z328" i="24"/>
  <c r="Y328" i="24"/>
  <c r="O328" i="24"/>
  <c r="N328" i="24"/>
  <c r="Q328" i="24" s="1"/>
  <c r="AB327" i="24"/>
  <c r="Z327" i="24"/>
  <c r="Y327" i="24"/>
  <c r="N327" i="24"/>
  <c r="AB326" i="24"/>
  <c r="Z326" i="24"/>
  <c r="N326" i="24"/>
  <c r="AB325" i="24"/>
  <c r="Z325" i="24"/>
  <c r="Y325" i="24"/>
  <c r="O325" i="24"/>
  <c r="N325" i="24"/>
  <c r="Q325" i="24" s="1"/>
  <c r="AB324" i="24"/>
  <c r="Z324" i="24"/>
  <c r="N324" i="24"/>
  <c r="Q324" i="24" s="1"/>
  <c r="V324" i="24" s="1"/>
  <c r="AB323" i="24"/>
  <c r="Z323" i="24"/>
  <c r="N323" i="24"/>
  <c r="Y323" i="24" s="1"/>
  <c r="AB322" i="24"/>
  <c r="Z322" i="24"/>
  <c r="Q322" i="24"/>
  <c r="V322" i="24" s="1"/>
  <c r="O322" i="24"/>
  <c r="N322" i="24"/>
  <c r="Y322" i="24" s="1"/>
  <c r="AB321" i="24"/>
  <c r="Z321" i="24"/>
  <c r="Q321" i="24"/>
  <c r="O321" i="24"/>
  <c r="N321" i="24"/>
  <c r="Y321" i="24" s="1"/>
  <c r="AB320" i="24"/>
  <c r="Z320" i="24"/>
  <c r="Y320" i="24"/>
  <c r="O320" i="24"/>
  <c r="N320" i="24"/>
  <c r="Q320" i="24" s="1"/>
  <c r="AB319" i="24"/>
  <c r="Z319" i="24"/>
  <c r="Y319" i="24"/>
  <c r="N319" i="24"/>
  <c r="AB318" i="24"/>
  <c r="Z318" i="24"/>
  <c r="N318" i="24"/>
  <c r="AB317" i="24"/>
  <c r="Z317" i="24"/>
  <c r="O317" i="24"/>
  <c r="N317" i="24"/>
  <c r="Y317" i="24" s="1"/>
  <c r="AB316" i="24"/>
  <c r="Z316" i="24"/>
  <c r="S316" i="24"/>
  <c r="U316" i="24" s="1"/>
  <c r="N316" i="24"/>
  <c r="Q316" i="24" s="1"/>
  <c r="V316" i="24" s="1"/>
  <c r="AB315" i="24"/>
  <c r="Z315" i="24"/>
  <c r="N315" i="24"/>
  <c r="Y315" i="24" s="1"/>
  <c r="AB314" i="24"/>
  <c r="Z314" i="24"/>
  <c r="Q314" i="24"/>
  <c r="V314" i="24" s="1"/>
  <c r="O314" i="24"/>
  <c r="N314" i="24"/>
  <c r="Y314" i="24" s="1"/>
  <c r="AB313" i="24"/>
  <c r="Z313" i="24"/>
  <c r="Y313" i="24"/>
  <c r="Q313" i="24"/>
  <c r="O313" i="24"/>
  <c r="N313" i="24"/>
  <c r="AB312" i="24"/>
  <c r="Z312" i="24"/>
  <c r="N312" i="24"/>
  <c r="Y312" i="24" s="1"/>
  <c r="AB311" i="24"/>
  <c r="Z311" i="24"/>
  <c r="Y311" i="24"/>
  <c r="N311" i="24"/>
  <c r="AB310" i="24"/>
  <c r="Z310" i="24"/>
  <c r="N310" i="24"/>
  <c r="AB309" i="24"/>
  <c r="Z309" i="24"/>
  <c r="N309" i="24"/>
  <c r="Y309" i="24" s="1"/>
  <c r="AB308" i="24"/>
  <c r="Z308" i="24"/>
  <c r="U308" i="24"/>
  <c r="S308" i="24"/>
  <c r="N308" i="24"/>
  <c r="Q308" i="24" s="1"/>
  <c r="V308" i="24" s="1"/>
  <c r="AB307" i="24"/>
  <c r="Z307" i="24"/>
  <c r="N307" i="24"/>
  <c r="Y307" i="24" s="1"/>
  <c r="AB306" i="24"/>
  <c r="Z306" i="24"/>
  <c r="N306" i="24"/>
  <c r="Y306" i="24" s="1"/>
  <c r="AB305" i="24"/>
  <c r="Z305" i="24"/>
  <c r="Q305" i="24"/>
  <c r="V305" i="24" s="1"/>
  <c r="O305" i="24"/>
  <c r="N305" i="24"/>
  <c r="Y305" i="24" s="1"/>
  <c r="AB304" i="24"/>
  <c r="Z304" i="24"/>
  <c r="N304" i="24"/>
  <c r="Y304" i="24" s="1"/>
  <c r="AB303" i="24"/>
  <c r="Z303" i="24"/>
  <c r="Y303" i="24"/>
  <c r="O303" i="24"/>
  <c r="N303" i="24"/>
  <c r="AB302" i="24"/>
  <c r="Z302" i="24"/>
  <c r="N302" i="24"/>
  <c r="AB301" i="24"/>
  <c r="Z301" i="24"/>
  <c r="N301" i="24"/>
  <c r="Y301" i="24" s="1"/>
  <c r="AB300" i="24"/>
  <c r="Z300" i="24"/>
  <c r="U300" i="24"/>
  <c r="S300" i="24"/>
  <c r="N300" i="24"/>
  <c r="Q300" i="24" s="1"/>
  <c r="V300" i="24" s="1"/>
  <c r="AB299" i="24"/>
  <c r="Z299" i="24"/>
  <c r="Q299" i="24"/>
  <c r="V299" i="24" s="1"/>
  <c r="N299" i="24"/>
  <c r="Y299" i="24" s="1"/>
  <c r="AB298" i="24"/>
  <c r="Z298" i="24"/>
  <c r="O298" i="24"/>
  <c r="N298" i="24"/>
  <c r="Y298" i="24" s="1"/>
  <c r="AB297" i="24"/>
  <c r="Z297" i="24"/>
  <c r="Q297" i="24"/>
  <c r="V297" i="24" s="1"/>
  <c r="O297" i="24"/>
  <c r="N297" i="24"/>
  <c r="Y297" i="24" s="1"/>
  <c r="AB296" i="24"/>
  <c r="Z296" i="24"/>
  <c r="N296" i="24"/>
  <c r="Y296" i="24" s="1"/>
  <c r="AB295" i="24"/>
  <c r="Z295" i="24"/>
  <c r="Y295" i="24"/>
  <c r="N295" i="24"/>
  <c r="AB294" i="24"/>
  <c r="Z294" i="24"/>
  <c r="N294" i="24"/>
  <c r="AB293" i="24"/>
  <c r="Z293" i="24"/>
  <c r="N293" i="24"/>
  <c r="Y293" i="24" s="1"/>
  <c r="AB292" i="24"/>
  <c r="Z292" i="24"/>
  <c r="N292" i="24"/>
  <c r="Q292" i="24" s="1"/>
  <c r="V292" i="24" s="1"/>
  <c r="AB291" i="24"/>
  <c r="Z291" i="24"/>
  <c r="Q291" i="24"/>
  <c r="V291" i="24" s="1"/>
  <c r="N291" i="24"/>
  <c r="Y291" i="24" s="1"/>
  <c r="AB290" i="24"/>
  <c r="Z290" i="24"/>
  <c r="O290" i="24"/>
  <c r="N290" i="24"/>
  <c r="Y290" i="24" s="1"/>
  <c r="AB289" i="24"/>
  <c r="Z289" i="24"/>
  <c r="Q289" i="24"/>
  <c r="V289" i="24" s="1"/>
  <c r="O289" i="24"/>
  <c r="N289" i="24"/>
  <c r="Y289" i="24" s="1"/>
  <c r="AB288" i="24"/>
  <c r="Z288" i="24"/>
  <c r="O288" i="24"/>
  <c r="N288" i="24"/>
  <c r="Y288" i="24" s="1"/>
  <c r="AB287" i="24"/>
  <c r="Z287" i="24"/>
  <c r="Y287" i="24"/>
  <c r="N287" i="24"/>
  <c r="AB286" i="24"/>
  <c r="Z286" i="24"/>
  <c r="N286" i="24"/>
  <c r="AB285" i="24"/>
  <c r="Z285" i="24"/>
  <c r="N285" i="24"/>
  <c r="Y285" i="24" s="1"/>
  <c r="AB284" i="24"/>
  <c r="Z284" i="24"/>
  <c r="S284" i="24"/>
  <c r="U284" i="24" s="1"/>
  <c r="Q284" i="24"/>
  <c r="V284" i="24" s="1"/>
  <c r="O284" i="24"/>
  <c r="N284" i="24"/>
  <c r="Y284" i="24" s="1"/>
  <c r="AB283" i="24"/>
  <c r="Z283" i="24"/>
  <c r="Y283" i="24"/>
  <c r="S283" i="24"/>
  <c r="U283" i="24" s="1"/>
  <c r="Q283" i="24"/>
  <c r="V283" i="24" s="1"/>
  <c r="N283" i="24"/>
  <c r="O283" i="24" s="1"/>
  <c r="AB282" i="24"/>
  <c r="Z282" i="24"/>
  <c r="Y282" i="24"/>
  <c r="Q282" i="24"/>
  <c r="V282" i="24" s="1"/>
  <c r="O282" i="24"/>
  <c r="N282" i="24"/>
  <c r="S282" i="24" s="1"/>
  <c r="U282" i="24" s="1"/>
  <c r="AB281" i="24"/>
  <c r="Z281" i="24"/>
  <c r="Q281" i="24"/>
  <c r="V281" i="24" s="1"/>
  <c r="O281" i="24"/>
  <c r="N281" i="24"/>
  <c r="Y281" i="24" s="1"/>
  <c r="AB280" i="24"/>
  <c r="Z280" i="24"/>
  <c r="O280" i="24"/>
  <c r="N280" i="24"/>
  <c r="Y280" i="24" s="1"/>
  <c r="AB279" i="24"/>
  <c r="Z279" i="24"/>
  <c r="Y279" i="24"/>
  <c r="N279" i="24"/>
  <c r="AB278" i="24"/>
  <c r="Z278" i="24"/>
  <c r="N278" i="24"/>
  <c r="AB277" i="24"/>
  <c r="Z277" i="24"/>
  <c r="Y277" i="24"/>
  <c r="Q277" i="24"/>
  <c r="V277" i="24" s="1"/>
  <c r="N277" i="24"/>
  <c r="O277" i="24" s="1"/>
  <c r="AB276" i="24"/>
  <c r="Z276" i="24"/>
  <c r="N276" i="24"/>
  <c r="Q276" i="24" s="1"/>
  <c r="V276" i="24" s="1"/>
  <c r="AB275" i="24"/>
  <c r="Z275" i="24"/>
  <c r="Y275" i="24"/>
  <c r="S275" i="24"/>
  <c r="U275" i="24" s="1"/>
  <c r="Q275" i="24"/>
  <c r="V275" i="24" s="1"/>
  <c r="O275" i="24"/>
  <c r="N275" i="24"/>
  <c r="AB274" i="24"/>
  <c r="Z274" i="24"/>
  <c r="N274" i="24"/>
  <c r="Y274" i="24" s="1"/>
  <c r="AB273" i="24"/>
  <c r="Z273" i="24"/>
  <c r="Q273" i="24"/>
  <c r="V273" i="24" s="1"/>
  <c r="O273" i="24"/>
  <c r="N273" i="24"/>
  <c r="Y273" i="24" s="1"/>
  <c r="AB272" i="24"/>
  <c r="Z272" i="24"/>
  <c r="O272" i="24"/>
  <c r="N272" i="24"/>
  <c r="Y272" i="24" s="1"/>
  <c r="AB271" i="24"/>
  <c r="Z271" i="24"/>
  <c r="Y271" i="24"/>
  <c r="V271" i="24"/>
  <c r="Q271" i="24"/>
  <c r="N271" i="24"/>
  <c r="S271" i="24" s="1"/>
  <c r="U271" i="24" s="1"/>
  <c r="AB270" i="24"/>
  <c r="Z270" i="24"/>
  <c r="N270" i="24"/>
  <c r="AB269" i="24"/>
  <c r="Z269" i="24"/>
  <c r="Y269" i="24"/>
  <c r="Q269" i="24"/>
  <c r="V269" i="24" s="1"/>
  <c r="O269" i="24"/>
  <c r="N269" i="24"/>
  <c r="S269" i="24" s="1"/>
  <c r="U269" i="24" s="1"/>
  <c r="AB268" i="24"/>
  <c r="Z268" i="24"/>
  <c r="N268" i="24"/>
  <c r="Q268" i="24" s="1"/>
  <c r="V268" i="24" s="1"/>
  <c r="AB267" i="24"/>
  <c r="Z267" i="24"/>
  <c r="Y267" i="24"/>
  <c r="Q267" i="24"/>
  <c r="V267" i="24" s="1"/>
  <c r="N267" i="24"/>
  <c r="O267" i="24" s="1"/>
  <c r="AB266" i="24"/>
  <c r="Z266" i="24"/>
  <c r="N266" i="24"/>
  <c r="Y266" i="24" s="1"/>
  <c r="AB265" i="24"/>
  <c r="Z265" i="24"/>
  <c r="Q265" i="24"/>
  <c r="V265" i="24" s="1"/>
  <c r="O265" i="24"/>
  <c r="N265" i="24"/>
  <c r="Y265" i="24" s="1"/>
  <c r="AB264" i="24"/>
  <c r="Z264" i="24"/>
  <c r="O264" i="24"/>
  <c r="N264" i="24"/>
  <c r="Y264" i="24" s="1"/>
  <c r="AB263" i="24"/>
  <c r="Z263" i="24"/>
  <c r="Y263" i="24"/>
  <c r="N263" i="24"/>
  <c r="AB262" i="24"/>
  <c r="Z262" i="24"/>
  <c r="N262" i="24"/>
  <c r="AB261" i="24"/>
  <c r="Z261" i="24"/>
  <c r="Y261" i="24"/>
  <c r="Q261" i="24"/>
  <c r="V261" i="24" s="1"/>
  <c r="N261" i="24"/>
  <c r="O261" i="24" s="1"/>
  <c r="AB260" i="24"/>
  <c r="Z260" i="24"/>
  <c r="N260" i="24"/>
  <c r="Q260" i="24" s="1"/>
  <c r="V260" i="24" s="1"/>
  <c r="AB259" i="24"/>
  <c r="Z259" i="24"/>
  <c r="Y259" i="24"/>
  <c r="Q259" i="24"/>
  <c r="V259" i="24" s="1"/>
  <c r="N259" i="24"/>
  <c r="O259" i="24" s="1"/>
  <c r="AB258" i="24"/>
  <c r="Z258" i="24"/>
  <c r="N258" i="24"/>
  <c r="Y258" i="24" s="1"/>
  <c r="AB257" i="24"/>
  <c r="Z257" i="24"/>
  <c r="Q257" i="24"/>
  <c r="V257" i="24" s="1"/>
  <c r="O257" i="24"/>
  <c r="N257" i="24"/>
  <c r="Y257" i="24" s="1"/>
  <c r="AB256" i="24"/>
  <c r="Z256" i="24"/>
  <c r="Y256" i="24"/>
  <c r="O256" i="24"/>
  <c r="N256" i="24"/>
  <c r="AB255" i="24"/>
  <c r="Z255" i="24"/>
  <c r="Y255" i="24"/>
  <c r="N255" i="24"/>
  <c r="AB254" i="24"/>
  <c r="Z254" i="24"/>
  <c r="N254" i="24"/>
  <c r="AB253" i="24"/>
  <c r="Z253" i="24"/>
  <c r="Y253" i="24"/>
  <c r="Q253" i="24"/>
  <c r="V253" i="24" s="1"/>
  <c r="N253" i="24"/>
  <c r="O253" i="24" s="1"/>
  <c r="AB252" i="24"/>
  <c r="Z252" i="24"/>
  <c r="S252" i="24"/>
  <c r="U252" i="24" s="1"/>
  <c r="N252" i="24"/>
  <c r="Q252" i="24" s="1"/>
  <c r="V252" i="24" s="1"/>
  <c r="AB251" i="24"/>
  <c r="Z251" i="24"/>
  <c r="Y251" i="24"/>
  <c r="S251" i="24"/>
  <c r="U251" i="24" s="1"/>
  <c r="Q251" i="24"/>
  <c r="V251" i="24" s="1"/>
  <c r="N251" i="24"/>
  <c r="O251" i="24" s="1"/>
  <c r="AB250" i="24"/>
  <c r="Z250" i="24"/>
  <c r="N250" i="24"/>
  <c r="Y250" i="24" s="1"/>
  <c r="AB249" i="24"/>
  <c r="Z249" i="24"/>
  <c r="Q249" i="24"/>
  <c r="V249" i="24" s="1"/>
  <c r="O249" i="24"/>
  <c r="N249" i="24"/>
  <c r="Y249" i="24" s="1"/>
  <c r="AB248" i="24"/>
  <c r="Z248" i="24"/>
  <c r="Y248" i="24"/>
  <c r="O248" i="24"/>
  <c r="N248" i="24"/>
  <c r="AB247" i="24"/>
  <c r="Z247" i="24"/>
  <c r="Y247" i="24"/>
  <c r="V247" i="24"/>
  <c r="S247" i="24"/>
  <c r="U247" i="24" s="1"/>
  <c r="Q247" i="24"/>
  <c r="N247" i="24"/>
  <c r="O247" i="24" s="1"/>
  <c r="AB246" i="24"/>
  <c r="Z246" i="24"/>
  <c r="N246" i="24"/>
  <c r="AB245" i="24"/>
  <c r="Z245" i="24"/>
  <c r="Y245" i="24"/>
  <c r="V245" i="24"/>
  <c r="U245" i="24"/>
  <c r="Q245" i="24"/>
  <c r="S245" i="24" s="1"/>
  <c r="O245" i="24"/>
  <c r="N245" i="24"/>
  <c r="AB244" i="24"/>
  <c r="Z244" i="24"/>
  <c r="Y244" i="24"/>
  <c r="U244" i="24"/>
  <c r="S244" i="24"/>
  <c r="Q244" i="24"/>
  <c r="V244" i="24" s="1"/>
  <c r="O244" i="24"/>
  <c r="N244" i="24"/>
  <c r="AB243" i="24"/>
  <c r="Z243" i="24"/>
  <c r="Y243" i="24"/>
  <c r="V243" i="24"/>
  <c r="Q243" i="24"/>
  <c r="S243" i="24" s="1"/>
  <c r="U243" i="24" s="1"/>
  <c r="O243" i="24"/>
  <c r="N243" i="24"/>
  <c r="AB242" i="24"/>
  <c r="Z242" i="24"/>
  <c r="N242" i="24"/>
  <c r="Y242" i="24" s="1"/>
  <c r="AB241" i="24"/>
  <c r="Z241" i="24"/>
  <c r="Y241" i="24"/>
  <c r="Q241" i="24"/>
  <c r="V241" i="24" s="1"/>
  <c r="O241" i="24"/>
  <c r="N241" i="24"/>
  <c r="S241" i="24" s="1"/>
  <c r="U241" i="24" s="1"/>
  <c r="AB240" i="24"/>
  <c r="Z240" i="24"/>
  <c r="N240" i="24"/>
  <c r="O240" i="24" s="1"/>
  <c r="AB239" i="24"/>
  <c r="Z239" i="24"/>
  <c r="Y239" i="24"/>
  <c r="V239" i="24"/>
  <c r="U239" i="24" s="1"/>
  <c r="S239" i="24"/>
  <c r="Q239" i="24"/>
  <c r="O239" i="24"/>
  <c r="N239" i="24"/>
  <c r="AB238" i="24"/>
  <c r="Z238" i="24"/>
  <c r="N238" i="24"/>
  <c r="AB237" i="24"/>
  <c r="Z237" i="24"/>
  <c r="Q237" i="24"/>
  <c r="O237" i="24"/>
  <c r="V237" i="24" s="1"/>
  <c r="N237" i="24"/>
  <c r="Y237" i="24" s="1"/>
  <c r="AB236" i="24"/>
  <c r="Z236" i="24"/>
  <c r="S236" i="24"/>
  <c r="Q236" i="24"/>
  <c r="O236" i="24"/>
  <c r="V236" i="24" s="1"/>
  <c r="N236" i="24"/>
  <c r="Y236" i="24" s="1"/>
  <c r="AB235" i="24"/>
  <c r="Z235" i="24"/>
  <c r="Y235" i="24"/>
  <c r="V235" i="24"/>
  <c r="Q235" i="24"/>
  <c r="S235" i="24" s="1"/>
  <c r="U235" i="24" s="1"/>
  <c r="O235" i="24"/>
  <c r="N235" i="24"/>
  <c r="AB234" i="24"/>
  <c r="Z234" i="24"/>
  <c r="N234" i="24"/>
  <c r="Y234" i="24" s="1"/>
  <c r="AB233" i="24"/>
  <c r="Z233" i="24"/>
  <c r="Y233" i="24"/>
  <c r="Q233" i="24"/>
  <c r="V233" i="24" s="1"/>
  <c r="O233" i="24"/>
  <c r="N233" i="24"/>
  <c r="S233" i="24" s="1"/>
  <c r="U233" i="24" s="1"/>
  <c r="AB232" i="24"/>
  <c r="Z232" i="24"/>
  <c r="N232" i="24"/>
  <c r="O232" i="24" s="1"/>
  <c r="AB231" i="24"/>
  <c r="Z231" i="24"/>
  <c r="Y231" i="24"/>
  <c r="V231" i="24"/>
  <c r="S231" i="24"/>
  <c r="U231" i="24" s="1"/>
  <c r="Q231" i="24"/>
  <c r="O231" i="24"/>
  <c r="N231" i="24"/>
  <c r="AB230" i="24"/>
  <c r="Z230" i="24"/>
  <c r="N230" i="24"/>
  <c r="AB229" i="24"/>
  <c r="Z229" i="24"/>
  <c r="Q229" i="24"/>
  <c r="V229" i="24" s="1"/>
  <c r="O229" i="24"/>
  <c r="N229" i="24"/>
  <c r="Y229" i="24" s="1"/>
  <c r="AB228" i="24"/>
  <c r="Z228" i="24"/>
  <c r="U228" i="24"/>
  <c r="S228" i="24"/>
  <c r="Q228" i="24"/>
  <c r="V228" i="24" s="1"/>
  <c r="O228" i="24"/>
  <c r="N228" i="24"/>
  <c r="Y228" i="24" s="1"/>
  <c r="AB227" i="24"/>
  <c r="Z227" i="24"/>
  <c r="Y227" i="24"/>
  <c r="V227" i="24"/>
  <c r="Q227" i="24"/>
  <c r="S227" i="24" s="1"/>
  <c r="U227" i="24" s="1"/>
  <c r="O227" i="24"/>
  <c r="N227" i="24"/>
  <c r="AB226" i="24"/>
  <c r="Z226" i="24"/>
  <c r="N226" i="24"/>
  <c r="Y226" i="24" s="1"/>
  <c r="AB225" i="24"/>
  <c r="Z225" i="24"/>
  <c r="Y225" i="24"/>
  <c r="Q225" i="24"/>
  <c r="V225" i="24" s="1"/>
  <c r="O225" i="24"/>
  <c r="N225" i="24"/>
  <c r="S225" i="24" s="1"/>
  <c r="U225" i="24" s="1"/>
  <c r="AB224" i="24"/>
  <c r="Z224" i="24"/>
  <c r="O224" i="24"/>
  <c r="V224" i="24" s="1"/>
  <c r="U224" i="24" s="1"/>
  <c r="N224" i="24"/>
  <c r="Y224" i="24" s="1"/>
  <c r="AB223" i="24"/>
  <c r="Z223" i="24"/>
  <c r="Y223" i="24"/>
  <c r="V223" i="24"/>
  <c r="U223" i="24" s="1"/>
  <c r="S223" i="24"/>
  <c r="Q223" i="24"/>
  <c r="O223" i="24"/>
  <c r="N223" i="24"/>
  <c r="AB222" i="24"/>
  <c r="Z222" i="24"/>
  <c r="N222" i="24"/>
  <c r="AB221" i="24"/>
  <c r="Z221" i="24"/>
  <c r="Q221" i="24"/>
  <c r="V221" i="24" s="1"/>
  <c r="O221" i="24"/>
  <c r="N221" i="24"/>
  <c r="Y221" i="24" s="1"/>
  <c r="AB220" i="24"/>
  <c r="Z220" i="24"/>
  <c r="U220" i="24"/>
  <c r="S220" i="24"/>
  <c r="Q220" i="24"/>
  <c r="V220" i="24" s="1"/>
  <c r="O220" i="24"/>
  <c r="N220" i="24"/>
  <c r="Y220" i="24" s="1"/>
  <c r="AB219" i="24"/>
  <c r="Z219" i="24"/>
  <c r="Y219" i="24"/>
  <c r="V219" i="24"/>
  <c r="S219" i="24"/>
  <c r="U219" i="24" s="1"/>
  <c r="Q219" i="24"/>
  <c r="O219" i="24"/>
  <c r="N219" i="24"/>
  <c r="AB218" i="24"/>
  <c r="Z218" i="24"/>
  <c r="N218" i="24"/>
  <c r="Y218" i="24" s="1"/>
  <c r="AB217" i="24"/>
  <c r="Z217" i="24"/>
  <c r="Y217" i="24"/>
  <c r="Q217" i="24"/>
  <c r="V217" i="24" s="1"/>
  <c r="O217" i="24"/>
  <c r="N217" i="24"/>
  <c r="S217" i="24" s="1"/>
  <c r="U217" i="24" s="1"/>
  <c r="AB216" i="24"/>
  <c r="Z216" i="24"/>
  <c r="O216" i="24"/>
  <c r="N216" i="24"/>
  <c r="Y216" i="24" s="1"/>
  <c r="AB215" i="24"/>
  <c r="Z215" i="24"/>
  <c r="Y215" i="24"/>
  <c r="V215" i="24"/>
  <c r="S215" i="24"/>
  <c r="U215" i="24" s="1"/>
  <c r="Q215" i="24"/>
  <c r="O215" i="24"/>
  <c r="N215" i="24"/>
  <c r="AB214" i="24"/>
  <c r="Z214" i="24"/>
  <c r="N214" i="24"/>
  <c r="AB213" i="24"/>
  <c r="Z213" i="24"/>
  <c r="Q213" i="24"/>
  <c r="V213" i="24" s="1"/>
  <c r="O213" i="24"/>
  <c r="N213" i="24"/>
  <c r="Y213" i="24" s="1"/>
  <c r="AB212" i="24"/>
  <c r="Z212" i="24"/>
  <c r="U212" i="24"/>
  <c r="S212" i="24"/>
  <c r="Q212" i="24"/>
  <c r="V212" i="24" s="1"/>
  <c r="O212" i="24"/>
  <c r="N212" i="24"/>
  <c r="Y212" i="24" s="1"/>
  <c r="AB211" i="24"/>
  <c r="Z211" i="24"/>
  <c r="Y211" i="24"/>
  <c r="V211" i="24"/>
  <c r="S211" i="24"/>
  <c r="U211" i="24" s="1"/>
  <c r="Q211" i="24"/>
  <c r="O211" i="24"/>
  <c r="N211" i="24"/>
  <c r="AB210" i="24"/>
  <c r="Z210" i="24"/>
  <c r="N210" i="24"/>
  <c r="Y210" i="24" s="1"/>
  <c r="AB209" i="24"/>
  <c r="Z209" i="24"/>
  <c r="Y209" i="24"/>
  <c r="Q209" i="24"/>
  <c r="V209" i="24" s="1"/>
  <c r="O209" i="24"/>
  <c r="N209" i="24"/>
  <c r="S209" i="24" s="1"/>
  <c r="U209" i="24" s="1"/>
  <c r="AB208" i="24"/>
  <c r="Z208" i="24"/>
  <c r="O208" i="24"/>
  <c r="N208" i="24"/>
  <c r="Y208" i="24" s="1"/>
  <c r="AB207" i="24"/>
  <c r="Z207" i="24"/>
  <c r="Y207" i="24"/>
  <c r="V207" i="24"/>
  <c r="S207" i="24"/>
  <c r="U207" i="24" s="1"/>
  <c r="Q207" i="24"/>
  <c r="O207" i="24"/>
  <c r="N207" i="24"/>
  <c r="AB206" i="24"/>
  <c r="Z206" i="24"/>
  <c r="N206" i="24"/>
  <c r="AB205" i="24"/>
  <c r="Z205" i="24"/>
  <c r="Q205" i="24"/>
  <c r="V205" i="24" s="1"/>
  <c r="O205" i="24"/>
  <c r="N205" i="24"/>
  <c r="Y205" i="24" s="1"/>
  <c r="AB204" i="24"/>
  <c r="Z204" i="24"/>
  <c r="U204" i="24"/>
  <c r="S204" i="24"/>
  <c r="Q204" i="24"/>
  <c r="V204" i="24" s="1"/>
  <c r="O204" i="24"/>
  <c r="N204" i="24"/>
  <c r="Y204" i="24" s="1"/>
  <c r="AB203" i="24"/>
  <c r="Z203" i="24"/>
  <c r="Y203" i="24"/>
  <c r="V203" i="24"/>
  <c r="Q203" i="24"/>
  <c r="S203" i="24" s="1"/>
  <c r="U203" i="24" s="1"/>
  <c r="O203" i="24"/>
  <c r="N203" i="24"/>
  <c r="AB202" i="24"/>
  <c r="Z202" i="24"/>
  <c r="N202" i="24"/>
  <c r="Y202" i="24" s="1"/>
  <c r="AB201" i="24"/>
  <c r="Z201" i="24"/>
  <c r="Y201" i="24"/>
  <c r="Q201" i="24"/>
  <c r="V201" i="24" s="1"/>
  <c r="O201" i="24"/>
  <c r="N201" i="24"/>
  <c r="S201" i="24" s="1"/>
  <c r="U201" i="24" s="1"/>
  <c r="AB200" i="24"/>
  <c r="Z200" i="24"/>
  <c r="N200" i="24"/>
  <c r="O200" i="24" s="1"/>
  <c r="AB199" i="24"/>
  <c r="Z199" i="24"/>
  <c r="Y199" i="24"/>
  <c r="N199" i="24"/>
  <c r="Q199" i="24" s="1"/>
  <c r="AB198" i="24"/>
  <c r="Z198" i="24"/>
  <c r="N198" i="24"/>
  <c r="AB197" i="24"/>
  <c r="Z197" i="24"/>
  <c r="Q197" i="24"/>
  <c r="V197" i="24" s="1"/>
  <c r="O197" i="24"/>
  <c r="N197" i="24"/>
  <c r="Y197" i="24" s="1"/>
  <c r="AB196" i="24"/>
  <c r="Z196" i="24"/>
  <c r="U196" i="24"/>
  <c r="S196" i="24"/>
  <c r="Q196" i="24"/>
  <c r="V196" i="24" s="1"/>
  <c r="O196" i="24"/>
  <c r="N196" i="24"/>
  <c r="Y196" i="24" s="1"/>
  <c r="AB195" i="24"/>
  <c r="Z195" i="24"/>
  <c r="Y195" i="24"/>
  <c r="V195" i="24"/>
  <c r="Q195" i="24"/>
  <c r="S195" i="24" s="1"/>
  <c r="U195" i="24" s="1"/>
  <c r="N195" i="24"/>
  <c r="O195" i="24" s="1"/>
  <c r="AB194" i="24"/>
  <c r="Z194" i="24"/>
  <c r="N194" i="24"/>
  <c r="Y194" i="24" s="1"/>
  <c r="AB193" i="24"/>
  <c r="Z193" i="24"/>
  <c r="Y193" i="24"/>
  <c r="Q193" i="24"/>
  <c r="V193" i="24" s="1"/>
  <c r="O193" i="24"/>
  <c r="N193" i="24"/>
  <c r="AB192" i="24"/>
  <c r="Z192" i="24"/>
  <c r="N192" i="24"/>
  <c r="O192" i="24" s="1"/>
  <c r="AB191" i="24"/>
  <c r="Z191" i="24"/>
  <c r="Y191" i="24"/>
  <c r="N191" i="24"/>
  <c r="Q191" i="24" s="1"/>
  <c r="AB190" i="24"/>
  <c r="Z190" i="24"/>
  <c r="N190" i="24"/>
  <c r="AB189" i="24"/>
  <c r="Z189" i="24"/>
  <c r="Q189" i="24"/>
  <c r="V189" i="24" s="1"/>
  <c r="O189" i="24"/>
  <c r="N189" i="24"/>
  <c r="Y189" i="24" s="1"/>
  <c r="AB188" i="24"/>
  <c r="Z188" i="24"/>
  <c r="V188" i="24"/>
  <c r="U188" i="24"/>
  <c r="S188" i="24"/>
  <c r="Q188" i="24"/>
  <c r="O188" i="24"/>
  <c r="N188" i="24"/>
  <c r="Y188" i="24" s="1"/>
  <c r="AB187" i="24"/>
  <c r="Z187" i="24"/>
  <c r="Y187" i="24"/>
  <c r="V187" i="24"/>
  <c r="Q187" i="24"/>
  <c r="S187" i="24" s="1"/>
  <c r="U187" i="24" s="1"/>
  <c r="N187" i="24"/>
  <c r="O187" i="24" s="1"/>
  <c r="AB186" i="24"/>
  <c r="Z186" i="24"/>
  <c r="N186" i="24"/>
  <c r="Y186" i="24" s="1"/>
  <c r="AB185" i="24"/>
  <c r="Z185" i="24"/>
  <c r="Y185" i="24"/>
  <c r="Q185" i="24"/>
  <c r="V185" i="24" s="1"/>
  <c r="O185" i="24"/>
  <c r="N185" i="24"/>
  <c r="AB184" i="24"/>
  <c r="Z184" i="24"/>
  <c r="N184" i="24"/>
  <c r="O184" i="24" s="1"/>
  <c r="AB183" i="24"/>
  <c r="Z183" i="24"/>
  <c r="Y183" i="24"/>
  <c r="N183" i="24"/>
  <c r="Q183" i="24" s="1"/>
  <c r="AB182" i="24"/>
  <c r="Z182" i="24"/>
  <c r="N182" i="24"/>
  <c r="AB181" i="24"/>
  <c r="Z181" i="24"/>
  <c r="Q181" i="24"/>
  <c r="V181" i="24" s="1"/>
  <c r="O181" i="24"/>
  <c r="N181" i="24"/>
  <c r="Y181" i="24" s="1"/>
  <c r="AB180" i="24"/>
  <c r="Z180" i="24"/>
  <c r="O180" i="24"/>
  <c r="N180" i="24"/>
  <c r="Y180" i="24" s="1"/>
  <c r="AB179" i="24"/>
  <c r="Z179" i="24"/>
  <c r="Y179" i="24"/>
  <c r="V179" i="24"/>
  <c r="Q179" i="24"/>
  <c r="S179" i="24" s="1"/>
  <c r="U179" i="24" s="1"/>
  <c r="N179" i="24"/>
  <c r="O179" i="24" s="1"/>
  <c r="AB178" i="24"/>
  <c r="Z178" i="24"/>
  <c r="N178" i="24"/>
  <c r="Y178" i="24" s="1"/>
  <c r="AB177" i="24"/>
  <c r="Z177" i="24"/>
  <c r="Y177" i="24"/>
  <c r="Q177" i="24"/>
  <c r="V177" i="24" s="1"/>
  <c r="O177" i="24"/>
  <c r="N177" i="24"/>
  <c r="S177" i="24" s="1"/>
  <c r="U177" i="24" s="1"/>
  <c r="AB176" i="24"/>
  <c r="Z176" i="24"/>
  <c r="N176" i="24"/>
  <c r="O176" i="24" s="1"/>
  <c r="AB175" i="24"/>
  <c r="Z175" i="24"/>
  <c r="Y175" i="24"/>
  <c r="N175" i="24"/>
  <c r="Q175" i="24" s="1"/>
  <c r="AB174" i="24"/>
  <c r="Z174" i="24"/>
  <c r="N174" i="24"/>
  <c r="AB173" i="24"/>
  <c r="Z173" i="24"/>
  <c r="Q173" i="24"/>
  <c r="V173" i="24" s="1"/>
  <c r="O173" i="24"/>
  <c r="N173" i="24"/>
  <c r="Y173" i="24" s="1"/>
  <c r="AB172" i="24"/>
  <c r="Z172" i="24"/>
  <c r="O172" i="24"/>
  <c r="N172" i="24"/>
  <c r="Y172" i="24" s="1"/>
  <c r="AB171" i="24"/>
  <c r="Z171" i="24"/>
  <c r="Y171" i="24"/>
  <c r="V171" i="24"/>
  <c r="Q171" i="24"/>
  <c r="S171" i="24" s="1"/>
  <c r="U171" i="24" s="1"/>
  <c r="N171" i="24"/>
  <c r="O171" i="24" s="1"/>
  <c r="AB170" i="24"/>
  <c r="Z170" i="24"/>
  <c r="N170" i="24"/>
  <c r="Y170" i="24" s="1"/>
  <c r="AB169" i="24"/>
  <c r="Z169" i="24"/>
  <c r="Q169" i="24"/>
  <c r="V169" i="24" s="1"/>
  <c r="N169" i="24"/>
  <c r="Y169" i="24" s="1"/>
  <c r="AB168" i="24"/>
  <c r="Z168" i="24"/>
  <c r="N168" i="24"/>
  <c r="O168" i="24" s="1"/>
  <c r="AB167" i="24"/>
  <c r="Z167" i="24"/>
  <c r="Y167" i="24"/>
  <c r="S167" i="24"/>
  <c r="U167" i="24" s="1"/>
  <c r="Q167" i="24"/>
  <c r="V167" i="24" s="1"/>
  <c r="O167" i="24"/>
  <c r="N167" i="24"/>
  <c r="AB166" i="24"/>
  <c r="Z166" i="24"/>
  <c r="N166" i="24"/>
  <c r="AB165" i="24"/>
  <c r="Z165" i="24"/>
  <c r="Y165" i="24"/>
  <c r="Q165" i="24"/>
  <c r="V165" i="24" s="1"/>
  <c r="O165" i="24"/>
  <c r="N165" i="24"/>
  <c r="S165" i="24" s="1"/>
  <c r="U165" i="24" s="1"/>
  <c r="AB164" i="24"/>
  <c r="Z164" i="24"/>
  <c r="O164" i="24"/>
  <c r="N164" i="24"/>
  <c r="Y164" i="24" s="1"/>
  <c r="AB163" i="24"/>
  <c r="Z163" i="24"/>
  <c r="Y163" i="24"/>
  <c r="V163" i="24"/>
  <c r="Q163" i="24"/>
  <c r="S163" i="24" s="1"/>
  <c r="U163" i="24" s="1"/>
  <c r="N163" i="24"/>
  <c r="O163" i="24" s="1"/>
  <c r="AB162" i="24"/>
  <c r="Z162" i="24"/>
  <c r="N162" i="24"/>
  <c r="Y162" i="24" s="1"/>
  <c r="AB161" i="24"/>
  <c r="Z161" i="24"/>
  <c r="Q161" i="24"/>
  <c r="V161" i="24" s="1"/>
  <c r="N161" i="24"/>
  <c r="Y161" i="24" s="1"/>
  <c r="AB160" i="24"/>
  <c r="Z160" i="24"/>
  <c r="N160" i="24"/>
  <c r="O160" i="24" s="1"/>
  <c r="AB159" i="24"/>
  <c r="Z159" i="24"/>
  <c r="Y159" i="24"/>
  <c r="N159" i="24"/>
  <c r="Q159" i="24" s="1"/>
  <c r="AB158" i="24"/>
  <c r="Z158" i="24"/>
  <c r="N158" i="24"/>
  <c r="AB157" i="24"/>
  <c r="Z157" i="24"/>
  <c r="Q157" i="24"/>
  <c r="V157" i="24" s="1"/>
  <c r="O157" i="24"/>
  <c r="N157" i="24"/>
  <c r="Y157" i="24" s="1"/>
  <c r="AB156" i="24"/>
  <c r="Z156" i="24"/>
  <c r="O156" i="24"/>
  <c r="N156" i="24"/>
  <c r="Y156" i="24" s="1"/>
  <c r="AB155" i="24"/>
  <c r="Z155" i="24"/>
  <c r="Y155" i="24"/>
  <c r="N155" i="24"/>
  <c r="AB154" i="24"/>
  <c r="Z154" i="24"/>
  <c r="N154" i="24"/>
  <c r="Y154" i="24" s="1"/>
  <c r="AB153" i="24"/>
  <c r="Z153" i="24"/>
  <c r="N153" i="24"/>
  <c r="Y153" i="24" s="1"/>
  <c r="AB152" i="24"/>
  <c r="Z152" i="24"/>
  <c r="N152" i="24"/>
  <c r="O152" i="24" s="1"/>
  <c r="AB151" i="24"/>
  <c r="Z151" i="24"/>
  <c r="N151" i="24"/>
  <c r="Y151" i="24" s="1"/>
  <c r="AB150" i="24"/>
  <c r="Z150" i="24"/>
  <c r="N150" i="24"/>
  <c r="AB149" i="24"/>
  <c r="Z149" i="24"/>
  <c r="Q149" i="24"/>
  <c r="V149" i="24" s="1"/>
  <c r="O149" i="24"/>
  <c r="N149" i="24"/>
  <c r="Y149" i="24" s="1"/>
  <c r="AB148" i="24"/>
  <c r="Z148" i="24"/>
  <c r="Q148" i="24"/>
  <c r="V148" i="24" s="1"/>
  <c r="O148" i="24"/>
  <c r="N148" i="24"/>
  <c r="Y148" i="24" s="1"/>
  <c r="AB147" i="24"/>
  <c r="Z147" i="24"/>
  <c r="Y147" i="24"/>
  <c r="O147" i="24"/>
  <c r="N147" i="24"/>
  <c r="AB146" i="24"/>
  <c r="Z146" i="24"/>
  <c r="N146" i="24"/>
  <c r="Y146" i="24" s="1"/>
  <c r="AB145" i="24"/>
  <c r="Z145" i="24"/>
  <c r="Q145" i="24"/>
  <c r="V145" i="24" s="1"/>
  <c r="O145" i="24"/>
  <c r="N145" i="24"/>
  <c r="Y145" i="24" s="1"/>
  <c r="AB144" i="24"/>
  <c r="Z144" i="24"/>
  <c r="N144" i="24"/>
  <c r="O144" i="24" s="1"/>
  <c r="AB143" i="24"/>
  <c r="Z143" i="24"/>
  <c r="N143" i="24"/>
  <c r="Y143" i="24" s="1"/>
  <c r="AB142" i="24"/>
  <c r="Z142" i="24"/>
  <c r="N142" i="24"/>
  <c r="AB141" i="24"/>
  <c r="Z141" i="24"/>
  <c r="Q141" i="24"/>
  <c r="V141" i="24" s="1"/>
  <c r="O141" i="24"/>
  <c r="N141" i="24"/>
  <c r="Y141" i="24" s="1"/>
  <c r="AB140" i="24"/>
  <c r="Z140" i="24"/>
  <c r="O140" i="24"/>
  <c r="N140" i="24"/>
  <c r="Y140" i="24" s="1"/>
  <c r="AB139" i="24"/>
  <c r="Z139" i="24"/>
  <c r="Y139" i="24"/>
  <c r="O139" i="24"/>
  <c r="N139" i="24"/>
  <c r="AB138" i="24"/>
  <c r="Z138" i="24"/>
  <c r="N138" i="24"/>
  <c r="Y138" i="24" s="1"/>
  <c r="AB137" i="24"/>
  <c r="Z137" i="24"/>
  <c r="Q137" i="24"/>
  <c r="V137" i="24" s="1"/>
  <c r="O137" i="24"/>
  <c r="N137" i="24"/>
  <c r="Y137" i="24" s="1"/>
  <c r="AB136" i="24"/>
  <c r="Z136" i="24"/>
  <c r="N136" i="24"/>
  <c r="O136" i="24" s="1"/>
  <c r="AB135" i="24"/>
  <c r="Z135" i="24"/>
  <c r="N135" i="24"/>
  <c r="Y135" i="24" s="1"/>
  <c r="AB134" i="24"/>
  <c r="Z134" i="24"/>
  <c r="N134" i="24"/>
  <c r="AB133" i="24"/>
  <c r="Z133" i="24"/>
  <c r="Q133" i="24"/>
  <c r="V133" i="24" s="1"/>
  <c r="O133" i="24"/>
  <c r="N133" i="24"/>
  <c r="Y133" i="24" s="1"/>
  <c r="AB132" i="24"/>
  <c r="Z132" i="24"/>
  <c r="Y132" i="24"/>
  <c r="V132" i="24"/>
  <c r="Q132" i="24"/>
  <c r="S132" i="24" s="1"/>
  <c r="U132" i="24" s="1"/>
  <c r="O132" i="24"/>
  <c r="N132" i="24"/>
  <c r="AB131" i="24"/>
  <c r="Z131" i="24"/>
  <c r="Y131" i="24"/>
  <c r="N131" i="24"/>
  <c r="AB130" i="24"/>
  <c r="Z130" i="24"/>
  <c r="N130" i="24"/>
  <c r="Y130" i="24" s="1"/>
  <c r="AB129" i="24"/>
  <c r="Z129" i="24"/>
  <c r="S129" i="24"/>
  <c r="U129" i="24" s="1"/>
  <c r="Q129" i="24"/>
  <c r="V129" i="24" s="1"/>
  <c r="O129" i="24"/>
  <c r="N129" i="24"/>
  <c r="Y129" i="24" s="1"/>
  <c r="AB128" i="24"/>
  <c r="Z128" i="24"/>
  <c r="N128" i="24"/>
  <c r="O128" i="24" s="1"/>
  <c r="AB127" i="24"/>
  <c r="Z127" i="24"/>
  <c r="N127" i="24"/>
  <c r="Y127" i="24" s="1"/>
  <c r="AB126" i="24"/>
  <c r="Z126" i="24"/>
  <c r="N126" i="24"/>
  <c r="AB125" i="24"/>
  <c r="Z125" i="24"/>
  <c r="Q125" i="24"/>
  <c r="V125" i="24" s="1"/>
  <c r="O125" i="24"/>
  <c r="N125" i="24"/>
  <c r="Y125" i="24" s="1"/>
  <c r="AB124" i="24"/>
  <c r="Z124" i="24"/>
  <c r="Y124" i="24"/>
  <c r="O124" i="24"/>
  <c r="N124" i="24"/>
  <c r="AB123" i="24"/>
  <c r="Z123" i="24"/>
  <c r="Y123" i="24"/>
  <c r="N123" i="24"/>
  <c r="AB122" i="24"/>
  <c r="Z122" i="24"/>
  <c r="N122" i="24"/>
  <c r="Y122" i="24" s="1"/>
  <c r="AB121" i="24"/>
  <c r="Z121" i="24"/>
  <c r="Y121" i="24"/>
  <c r="Q121" i="24"/>
  <c r="V121" i="24" s="1"/>
  <c r="O121" i="24"/>
  <c r="N121" i="24"/>
  <c r="AB120" i="24"/>
  <c r="Z120" i="24"/>
  <c r="N120" i="24"/>
  <c r="O120" i="24" s="1"/>
  <c r="AB119" i="24"/>
  <c r="Z119" i="24"/>
  <c r="N119" i="24"/>
  <c r="Y119" i="24" s="1"/>
  <c r="AB118" i="24"/>
  <c r="Z118" i="24"/>
  <c r="N118" i="24"/>
  <c r="AB117" i="24"/>
  <c r="Z117" i="24"/>
  <c r="Q117" i="24"/>
  <c r="V117" i="24" s="1"/>
  <c r="O117" i="24"/>
  <c r="N117" i="24"/>
  <c r="Y117" i="24" s="1"/>
  <c r="AB116" i="24"/>
  <c r="Z116" i="24"/>
  <c r="N116" i="24"/>
  <c r="Y116" i="24" s="1"/>
  <c r="AB115" i="24"/>
  <c r="Z115" i="24"/>
  <c r="Y115" i="24"/>
  <c r="V115" i="24"/>
  <c r="Q115" i="24"/>
  <c r="N115" i="24"/>
  <c r="S115" i="24" s="1"/>
  <c r="U115" i="24" s="1"/>
  <c r="AB114" i="24"/>
  <c r="Z114" i="24"/>
  <c r="N114" i="24"/>
  <c r="Y114" i="24" s="1"/>
  <c r="AB113" i="24"/>
  <c r="Z113" i="24"/>
  <c r="Y113" i="24"/>
  <c r="Q113" i="24"/>
  <c r="V113" i="24" s="1"/>
  <c r="O113" i="24"/>
  <c r="N113" i="24"/>
  <c r="S113" i="24" s="1"/>
  <c r="U113" i="24" s="1"/>
  <c r="AB112" i="24"/>
  <c r="Z112" i="24"/>
  <c r="N112" i="24"/>
  <c r="O112" i="24" s="1"/>
  <c r="AB111" i="24"/>
  <c r="Z111" i="24"/>
  <c r="Y111" i="24"/>
  <c r="Q111" i="24"/>
  <c r="V111" i="24" s="1"/>
  <c r="N111" i="24"/>
  <c r="S111" i="24" s="1"/>
  <c r="U111" i="24" s="1"/>
  <c r="AB110" i="24"/>
  <c r="Z110" i="24"/>
  <c r="N110" i="24"/>
  <c r="AB109" i="24"/>
  <c r="Z109" i="24"/>
  <c r="Y109" i="24"/>
  <c r="Q109" i="24"/>
  <c r="V109" i="24" s="1"/>
  <c r="O109" i="24"/>
  <c r="N109" i="24"/>
  <c r="S109" i="24" s="1"/>
  <c r="U109" i="24" s="1"/>
  <c r="AB108" i="24"/>
  <c r="Z108" i="24"/>
  <c r="N108" i="24"/>
  <c r="Y108" i="24" s="1"/>
  <c r="AB107" i="24"/>
  <c r="Z107" i="24"/>
  <c r="Y107" i="24"/>
  <c r="N107" i="24"/>
  <c r="AB106" i="24"/>
  <c r="Z106" i="24"/>
  <c r="N106" i="24"/>
  <c r="Y106" i="24" s="1"/>
  <c r="AB105" i="24"/>
  <c r="Z105" i="24"/>
  <c r="Y105" i="24"/>
  <c r="Q105" i="24"/>
  <c r="V105" i="24" s="1"/>
  <c r="O105" i="24"/>
  <c r="N105" i="24"/>
  <c r="S105" i="24" s="1"/>
  <c r="U105" i="24" s="1"/>
  <c r="AB104" i="24"/>
  <c r="Z104" i="24"/>
  <c r="N104" i="24"/>
  <c r="O104" i="24" s="1"/>
  <c r="AB103" i="24"/>
  <c r="Z103" i="24"/>
  <c r="Y103" i="24"/>
  <c r="Q103" i="24"/>
  <c r="V103" i="24" s="1"/>
  <c r="N103" i="24"/>
  <c r="O103" i="24" s="1"/>
  <c r="AB102" i="24"/>
  <c r="Z102" i="24"/>
  <c r="N102" i="24"/>
  <c r="AB101" i="24"/>
  <c r="Z101" i="24"/>
  <c r="Y101" i="24"/>
  <c r="Q101" i="24"/>
  <c r="V101" i="24" s="1"/>
  <c r="O101" i="24"/>
  <c r="N101" i="24"/>
  <c r="S101" i="24" s="1"/>
  <c r="U101" i="24" s="1"/>
  <c r="AB100" i="24"/>
  <c r="Z100" i="24"/>
  <c r="N100" i="24"/>
  <c r="Y100" i="24" s="1"/>
  <c r="AB99" i="24"/>
  <c r="Z99" i="24"/>
  <c r="Y99" i="24"/>
  <c r="V99" i="24"/>
  <c r="Q99" i="24"/>
  <c r="O99" i="24"/>
  <c r="N99" i="24"/>
  <c r="S99" i="24" s="1"/>
  <c r="U99" i="24" s="1"/>
  <c r="AB98" i="24"/>
  <c r="Z98" i="24"/>
  <c r="N98" i="24"/>
  <c r="Y98" i="24" s="1"/>
  <c r="AB97" i="24"/>
  <c r="Z97" i="24"/>
  <c r="Y97" i="24"/>
  <c r="Q97" i="24"/>
  <c r="V97" i="24" s="1"/>
  <c r="O97" i="24"/>
  <c r="N97" i="24"/>
  <c r="S97" i="24" s="1"/>
  <c r="U97" i="24" s="1"/>
  <c r="AB96" i="24"/>
  <c r="Z96" i="24"/>
  <c r="N96" i="24"/>
  <c r="O96" i="24" s="1"/>
  <c r="AB95" i="24"/>
  <c r="Z95" i="24"/>
  <c r="Y95" i="24"/>
  <c r="Q95" i="24"/>
  <c r="V95" i="24" s="1"/>
  <c r="N95" i="24"/>
  <c r="S95" i="24" s="1"/>
  <c r="U95" i="24" s="1"/>
  <c r="AB94" i="24"/>
  <c r="Z94" i="24"/>
  <c r="N94" i="24"/>
  <c r="AB93" i="24"/>
  <c r="Z93" i="24"/>
  <c r="Y93" i="24"/>
  <c r="Q93" i="24"/>
  <c r="V93" i="24" s="1"/>
  <c r="O93" i="24"/>
  <c r="N93" i="24"/>
  <c r="S93" i="24" s="1"/>
  <c r="U93" i="24" s="1"/>
  <c r="AB92" i="24"/>
  <c r="Z92" i="24"/>
  <c r="N92" i="24"/>
  <c r="Y92" i="24" s="1"/>
  <c r="AB91" i="24"/>
  <c r="Z91" i="24"/>
  <c r="Y91" i="24"/>
  <c r="V91" i="24"/>
  <c r="Q91" i="24"/>
  <c r="N91" i="24"/>
  <c r="S91" i="24" s="1"/>
  <c r="U91" i="24" s="1"/>
  <c r="AB90" i="24"/>
  <c r="Z90" i="24"/>
  <c r="N90" i="24"/>
  <c r="Y90" i="24" s="1"/>
  <c r="AB89" i="24"/>
  <c r="Z89" i="24"/>
  <c r="Y89" i="24"/>
  <c r="Q89" i="24"/>
  <c r="V89" i="24" s="1"/>
  <c r="O89" i="24"/>
  <c r="N89" i="24"/>
  <c r="S89" i="24" s="1"/>
  <c r="U89" i="24" s="1"/>
  <c r="AB88" i="24"/>
  <c r="Z88" i="24"/>
  <c r="N88" i="24"/>
  <c r="O88" i="24" s="1"/>
  <c r="AB87" i="24"/>
  <c r="Z87" i="24"/>
  <c r="Y87" i="24"/>
  <c r="Q87" i="24"/>
  <c r="V87" i="24" s="1"/>
  <c r="O87" i="24"/>
  <c r="N87" i="24"/>
  <c r="S87" i="24" s="1"/>
  <c r="U87" i="24" s="1"/>
  <c r="AB86" i="24"/>
  <c r="Z86" i="24"/>
  <c r="N86" i="24"/>
  <c r="AB85" i="24"/>
  <c r="Z85" i="24"/>
  <c r="Y85" i="24"/>
  <c r="Q85" i="24"/>
  <c r="V85" i="24" s="1"/>
  <c r="O85" i="24"/>
  <c r="N85" i="24"/>
  <c r="S85" i="24" s="1"/>
  <c r="U85" i="24" s="1"/>
  <c r="AB84" i="24"/>
  <c r="Z84" i="24"/>
  <c r="N84" i="24"/>
  <c r="Y84" i="24" s="1"/>
  <c r="AB83" i="24"/>
  <c r="Z83" i="24"/>
  <c r="Y83" i="24"/>
  <c r="N83" i="24"/>
  <c r="AB82" i="24"/>
  <c r="Z82" i="24"/>
  <c r="N82" i="24"/>
  <c r="Y82" i="24" s="1"/>
  <c r="AB81" i="24"/>
  <c r="Z81" i="24"/>
  <c r="Q81" i="24"/>
  <c r="V81" i="24" s="1"/>
  <c r="O81" i="24"/>
  <c r="N81" i="24"/>
  <c r="Y81" i="24" s="1"/>
  <c r="AB80" i="24"/>
  <c r="Z80" i="24"/>
  <c r="S80" i="24"/>
  <c r="U80" i="24" s="1"/>
  <c r="Q80" i="24"/>
  <c r="V80" i="24" s="1"/>
  <c r="N80" i="24"/>
  <c r="O80" i="24" s="1"/>
  <c r="AB79" i="24"/>
  <c r="Z79" i="24"/>
  <c r="Y79" i="24"/>
  <c r="Q79" i="24"/>
  <c r="V79" i="24" s="1"/>
  <c r="N79" i="24"/>
  <c r="O79" i="24" s="1"/>
  <c r="AB78" i="24"/>
  <c r="Z78" i="24"/>
  <c r="N78" i="24"/>
  <c r="AB77" i="24"/>
  <c r="Z77" i="24"/>
  <c r="Q77" i="24"/>
  <c r="V77" i="24" s="1"/>
  <c r="O77" i="24"/>
  <c r="N77" i="24"/>
  <c r="Y77" i="24" s="1"/>
  <c r="AB76" i="24"/>
  <c r="Z76" i="24"/>
  <c r="N76" i="24"/>
  <c r="Y76" i="24" s="1"/>
  <c r="AB75" i="24"/>
  <c r="Z75" i="24"/>
  <c r="Y75" i="24"/>
  <c r="N75" i="24"/>
  <c r="AB74" i="24"/>
  <c r="Z74" i="24"/>
  <c r="N74" i="24"/>
  <c r="Y74" i="24" s="1"/>
  <c r="AB73" i="24"/>
  <c r="Z73" i="24"/>
  <c r="Y73" i="24"/>
  <c r="Q73" i="24"/>
  <c r="V73" i="24" s="1"/>
  <c r="O73" i="24"/>
  <c r="N73" i="24"/>
  <c r="AB72" i="24"/>
  <c r="Z72" i="24"/>
  <c r="N72" i="24"/>
  <c r="O72" i="24" s="1"/>
  <c r="AB71" i="24"/>
  <c r="Z71" i="24"/>
  <c r="Y71" i="24"/>
  <c r="Q71" i="24"/>
  <c r="V71" i="24" s="1"/>
  <c r="N71" i="24"/>
  <c r="O71" i="24" s="1"/>
  <c r="AB70" i="24"/>
  <c r="Z70" i="24"/>
  <c r="N70" i="24"/>
  <c r="AB69" i="24"/>
  <c r="Z69" i="24"/>
  <c r="Q69" i="24"/>
  <c r="O69" i="24"/>
  <c r="V69" i="24" s="1"/>
  <c r="N69" i="24"/>
  <c r="Y69" i="24" s="1"/>
  <c r="AB68" i="24"/>
  <c r="Z68" i="24"/>
  <c r="O68" i="24"/>
  <c r="N68" i="24"/>
  <c r="Y68" i="24" s="1"/>
  <c r="AB67" i="24"/>
  <c r="Z67" i="24"/>
  <c r="Y67" i="24"/>
  <c r="N67" i="24"/>
  <c r="AB66" i="24"/>
  <c r="Z66" i="24"/>
  <c r="N66" i="24"/>
  <c r="Y66" i="24" s="1"/>
  <c r="AB65" i="24"/>
  <c r="Z65" i="24"/>
  <c r="Y65" i="24"/>
  <c r="Q65" i="24"/>
  <c r="V65" i="24" s="1"/>
  <c r="O65" i="24"/>
  <c r="N65" i="24"/>
  <c r="AB64" i="24"/>
  <c r="Z64" i="24"/>
  <c r="N64" i="24"/>
  <c r="O64" i="24" s="1"/>
  <c r="AB63" i="24"/>
  <c r="Z63" i="24"/>
  <c r="Y63" i="24"/>
  <c r="Q63" i="24"/>
  <c r="V63" i="24" s="1"/>
  <c r="N63" i="24"/>
  <c r="S63" i="24" s="1"/>
  <c r="U63" i="24" s="1"/>
  <c r="AB62" i="24"/>
  <c r="Z62" i="24"/>
  <c r="N62" i="24"/>
  <c r="AB61" i="24"/>
  <c r="Z61" i="24"/>
  <c r="Y61" i="24"/>
  <c r="Q61" i="24"/>
  <c r="V61" i="24" s="1"/>
  <c r="O61" i="24"/>
  <c r="N61" i="24"/>
  <c r="S61" i="24" s="1"/>
  <c r="U61" i="24" s="1"/>
  <c r="AB60" i="24"/>
  <c r="Z60" i="24"/>
  <c r="N60" i="24"/>
  <c r="Y60" i="24" s="1"/>
  <c r="AB59" i="24"/>
  <c r="Z59" i="24"/>
  <c r="Y59" i="24"/>
  <c r="N59" i="24"/>
  <c r="AB58" i="24"/>
  <c r="Z58" i="24"/>
  <c r="N58" i="24"/>
  <c r="Y58" i="24" s="1"/>
  <c r="AB57" i="24"/>
  <c r="Z57" i="24"/>
  <c r="Y57" i="24"/>
  <c r="Q57" i="24"/>
  <c r="V57" i="24" s="1"/>
  <c r="O57" i="24"/>
  <c r="N57" i="24"/>
  <c r="AB56" i="24"/>
  <c r="Z56" i="24"/>
  <c r="O56" i="24"/>
  <c r="N56" i="24"/>
  <c r="Y56" i="24" s="1"/>
  <c r="AB55" i="24"/>
  <c r="Z55" i="24"/>
  <c r="Y55" i="24"/>
  <c r="Q55" i="24"/>
  <c r="V55" i="24" s="1"/>
  <c r="N55" i="24"/>
  <c r="S55" i="24" s="1"/>
  <c r="U55" i="24" s="1"/>
  <c r="AB54" i="24"/>
  <c r="Z54" i="24"/>
  <c r="N54" i="24"/>
  <c r="AB53" i="24"/>
  <c r="Z53" i="24"/>
  <c r="Y53" i="24"/>
  <c r="Q53" i="24"/>
  <c r="V53" i="24" s="1"/>
  <c r="O53" i="24"/>
  <c r="N53" i="24"/>
  <c r="S53" i="24" s="1"/>
  <c r="U53" i="24" s="1"/>
  <c r="AB52" i="24"/>
  <c r="Z52" i="24"/>
  <c r="N52" i="24"/>
  <c r="Y52" i="24" s="1"/>
  <c r="AB51" i="24"/>
  <c r="Z51" i="24"/>
  <c r="Y51" i="24"/>
  <c r="N51" i="24"/>
  <c r="Q51" i="24" s="1"/>
  <c r="AB50" i="24"/>
  <c r="Z50" i="24"/>
  <c r="N50" i="24"/>
  <c r="Y50" i="24" s="1"/>
  <c r="AB49" i="24"/>
  <c r="Z49" i="24"/>
  <c r="Y49" i="24"/>
  <c r="Q49" i="24"/>
  <c r="V49" i="24" s="1"/>
  <c r="O49" i="24"/>
  <c r="N49" i="24"/>
  <c r="AB48" i="24"/>
  <c r="Z48" i="24"/>
  <c r="O48" i="24"/>
  <c r="N48" i="24"/>
  <c r="Y48" i="24" s="1"/>
  <c r="AB47" i="24"/>
  <c r="Z47" i="24"/>
  <c r="Y47" i="24"/>
  <c r="Q47" i="24"/>
  <c r="V47" i="24" s="1"/>
  <c r="N47" i="24"/>
  <c r="S47" i="24" s="1"/>
  <c r="U47" i="24" s="1"/>
  <c r="AB46" i="24"/>
  <c r="Z46" i="24"/>
  <c r="N46" i="24"/>
  <c r="AB45" i="24"/>
  <c r="Z45" i="24"/>
  <c r="Y45" i="24"/>
  <c r="Q45" i="24"/>
  <c r="V45" i="24" s="1"/>
  <c r="O45" i="24"/>
  <c r="N45" i="24"/>
  <c r="S45" i="24" s="1"/>
  <c r="U45" i="24" s="1"/>
  <c r="AB44" i="24"/>
  <c r="Z44" i="24"/>
  <c r="N44" i="24"/>
  <c r="Y44" i="24" s="1"/>
  <c r="AB43" i="24"/>
  <c r="Z43" i="24"/>
  <c r="Y43" i="24"/>
  <c r="N43" i="24"/>
  <c r="Q43" i="24" s="1"/>
  <c r="AB42" i="24"/>
  <c r="Z42" i="24"/>
  <c r="N42" i="24"/>
  <c r="Y42" i="24" s="1"/>
  <c r="AB41" i="24"/>
  <c r="Z41" i="24"/>
  <c r="Y41" i="24"/>
  <c r="Q41" i="24"/>
  <c r="V41" i="24" s="1"/>
  <c r="N41" i="24"/>
  <c r="O41" i="24" s="1"/>
  <c r="AB40" i="24"/>
  <c r="Z40" i="24"/>
  <c r="O40" i="24"/>
  <c r="N40" i="24"/>
  <c r="Y40" i="24" s="1"/>
  <c r="AB39" i="24"/>
  <c r="Z39" i="24"/>
  <c r="Y39" i="24"/>
  <c r="Q39" i="24"/>
  <c r="V39" i="24" s="1"/>
  <c r="N39" i="24"/>
  <c r="S39" i="24" s="1"/>
  <c r="U39" i="24" s="1"/>
  <c r="AB38" i="24"/>
  <c r="Z38" i="24"/>
  <c r="N38" i="24"/>
  <c r="AB37" i="24"/>
  <c r="Z37" i="24"/>
  <c r="Y37" i="24"/>
  <c r="Q37" i="24"/>
  <c r="V37" i="24" s="1"/>
  <c r="O37" i="24"/>
  <c r="N37" i="24"/>
  <c r="S37" i="24" s="1"/>
  <c r="U37" i="24" s="1"/>
  <c r="AB36" i="24"/>
  <c r="Z36" i="24"/>
  <c r="N36" i="24"/>
  <c r="Y36" i="24" s="1"/>
  <c r="AB35" i="24"/>
  <c r="Z35" i="24"/>
  <c r="Y35" i="24"/>
  <c r="N35" i="24"/>
  <c r="Q35" i="24" s="1"/>
  <c r="AB34" i="24"/>
  <c r="Z34" i="24"/>
  <c r="N34" i="24"/>
  <c r="Y34" i="24" s="1"/>
  <c r="AB33" i="24"/>
  <c r="Z33" i="24"/>
  <c r="Y33" i="24"/>
  <c r="Q33" i="24"/>
  <c r="V33" i="24" s="1"/>
  <c r="O33" i="24"/>
  <c r="N33" i="24"/>
  <c r="AB32" i="24"/>
  <c r="Z32" i="24"/>
  <c r="O32" i="24"/>
  <c r="N32" i="24"/>
  <c r="Y32" i="24" s="1"/>
  <c r="AB31" i="24"/>
  <c r="Z31" i="24"/>
  <c r="Y31" i="24"/>
  <c r="Q31" i="24"/>
  <c r="V31" i="24" s="1"/>
  <c r="N31" i="24"/>
  <c r="O31" i="24" s="1"/>
  <c r="AB30" i="24"/>
  <c r="Z30" i="24"/>
  <c r="N30" i="24"/>
  <c r="AB29" i="24"/>
  <c r="Z29" i="24"/>
  <c r="Y29" i="24"/>
  <c r="Q29" i="24"/>
  <c r="V29" i="24" s="1"/>
  <c r="O29" i="24"/>
  <c r="N29" i="24"/>
  <c r="S29" i="24" s="1"/>
  <c r="U29" i="24" s="1"/>
  <c r="AB28" i="24"/>
  <c r="Z28" i="24"/>
  <c r="N28" i="24"/>
  <c r="Y28" i="24" s="1"/>
  <c r="AB27" i="24"/>
  <c r="Z27" i="24"/>
  <c r="Y27" i="24"/>
  <c r="V27" i="24"/>
  <c r="S27" i="24"/>
  <c r="U27" i="24" s="1"/>
  <c r="Q27" i="24"/>
  <c r="O27" i="24"/>
  <c r="N27" i="24"/>
  <c r="AB26" i="24"/>
  <c r="Z26" i="24"/>
  <c r="N26" i="24"/>
  <c r="Y26" i="24" s="1"/>
  <c r="AB25" i="24"/>
  <c r="Z25" i="24"/>
  <c r="N25" i="24"/>
  <c r="Y25" i="24" s="1"/>
  <c r="AB24" i="24"/>
  <c r="Z24" i="24"/>
  <c r="O24" i="24"/>
  <c r="N24" i="24"/>
  <c r="Y24" i="24" s="1"/>
  <c r="AB23" i="24"/>
  <c r="Z23" i="24"/>
  <c r="N23" i="24"/>
  <c r="Y23" i="24" s="1"/>
  <c r="AB22" i="24"/>
  <c r="Z22" i="24"/>
  <c r="N22" i="24"/>
  <c r="AB21" i="24"/>
  <c r="Z21" i="24"/>
  <c r="Q21" i="24"/>
  <c r="V21" i="24" s="1"/>
  <c r="O21" i="24"/>
  <c r="N21" i="24"/>
  <c r="Y21" i="24" s="1"/>
  <c r="AB20" i="24"/>
  <c r="Z20" i="24"/>
  <c r="N20" i="24"/>
  <c r="Y20" i="24" s="1"/>
  <c r="AB19" i="24"/>
  <c r="Z19" i="24"/>
  <c r="Y19" i="24"/>
  <c r="V19" i="24"/>
  <c r="S19" i="24"/>
  <c r="U19" i="24" s="1"/>
  <c r="Q19" i="24"/>
  <c r="N19" i="24"/>
  <c r="O19" i="24" s="1"/>
  <c r="A19" i="24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A1306" i="24" s="1"/>
  <c r="A1307" i="24" s="1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A1965" i="24" s="1"/>
  <c r="A1966" i="24" s="1"/>
  <c r="A1967" i="24" s="1"/>
  <c r="A1968" i="24" s="1"/>
  <c r="A1969" i="24" s="1"/>
  <c r="A1970" i="24" s="1"/>
  <c r="A1971" i="24" s="1"/>
  <c r="A1972" i="24" s="1"/>
  <c r="A1973" i="24" s="1"/>
  <c r="A1974" i="24" s="1"/>
  <c r="A1975" i="24" s="1"/>
  <c r="A1976" i="24" s="1"/>
  <c r="A1977" i="24" s="1"/>
  <c r="A1978" i="24" s="1"/>
  <c r="A1979" i="24" s="1"/>
  <c r="A1980" i="24" s="1"/>
  <c r="A1981" i="24" s="1"/>
  <c r="A1982" i="24" s="1"/>
  <c r="A1983" i="24" s="1"/>
  <c r="A1984" i="24" s="1"/>
  <c r="A1985" i="24" s="1"/>
  <c r="A1986" i="24" s="1"/>
  <c r="A1987" i="24" s="1"/>
  <c r="A1988" i="24" s="1"/>
  <c r="A1989" i="24" s="1"/>
  <c r="A1990" i="24" s="1"/>
  <c r="A1991" i="24" s="1"/>
  <c r="A1992" i="24" s="1"/>
  <c r="A1993" i="24" s="1"/>
  <c r="A1994" i="24" s="1"/>
  <c r="A1995" i="24" s="1"/>
  <c r="A1996" i="24" s="1"/>
  <c r="A1997" i="24" s="1"/>
  <c r="A1998" i="24" s="1"/>
  <c r="A1999" i="24" s="1"/>
  <c r="A2000" i="24" s="1"/>
  <c r="A2001" i="24" s="1"/>
  <c r="A2002" i="24" s="1"/>
  <c r="A2003" i="24" s="1"/>
  <c r="A2004" i="24" s="1"/>
  <c r="A2005" i="24" s="1"/>
  <c r="A2006" i="24" s="1"/>
  <c r="A2007" i="24" s="1"/>
  <c r="A2008" i="24" s="1"/>
  <c r="A2009" i="24" s="1"/>
  <c r="A2010" i="24" s="1"/>
  <c r="A2011" i="24" s="1"/>
  <c r="A2012" i="24" s="1"/>
  <c r="A2013" i="24" s="1"/>
  <c r="A2014" i="24" s="1"/>
  <c r="A2015" i="24" s="1"/>
  <c r="A2016" i="24" s="1"/>
  <c r="A2017" i="24" s="1"/>
  <c r="A2018" i="24" s="1"/>
  <c r="A2019" i="24" s="1"/>
  <c r="A2020" i="24" s="1"/>
  <c r="A2021" i="24" s="1"/>
  <c r="A2022" i="24" s="1"/>
  <c r="A2023" i="24" s="1"/>
  <c r="A2024" i="24" s="1"/>
  <c r="A2025" i="24" s="1"/>
  <c r="A2026" i="24" s="1"/>
  <c r="A2027" i="24" s="1"/>
  <c r="A2028" i="24" s="1"/>
  <c r="A2029" i="24" s="1"/>
  <c r="A2030" i="24" s="1"/>
  <c r="A2031" i="24" s="1"/>
  <c r="A2032" i="24" s="1"/>
  <c r="A2033" i="24" s="1"/>
  <c r="A2034" i="24" s="1"/>
  <c r="A2035" i="24" s="1"/>
  <c r="A2036" i="24" s="1"/>
  <c r="A2037" i="24" s="1"/>
  <c r="A2038" i="24" s="1"/>
  <c r="A2039" i="24" s="1"/>
  <c r="A2040" i="24" s="1"/>
  <c r="A2041" i="24" s="1"/>
  <c r="A2042" i="24" s="1"/>
  <c r="A2043" i="24" s="1"/>
  <c r="A2044" i="24" s="1"/>
  <c r="A2045" i="24" s="1"/>
  <c r="A2046" i="24" s="1"/>
  <c r="A2047" i="24" s="1"/>
  <c r="A2048" i="24" s="1"/>
  <c r="A2049" i="24" s="1"/>
  <c r="A2050" i="24" s="1"/>
  <c r="A2051" i="24" s="1"/>
  <c r="A2052" i="24" s="1"/>
  <c r="A2053" i="24" s="1"/>
  <c r="A2054" i="24" s="1"/>
  <c r="A2055" i="24" s="1"/>
  <c r="A2056" i="24" s="1"/>
  <c r="A2057" i="24" s="1"/>
  <c r="A2058" i="24" s="1"/>
  <c r="A2059" i="24" s="1"/>
  <c r="A2060" i="24" s="1"/>
  <c r="A2061" i="24" s="1"/>
  <c r="A2062" i="24" s="1"/>
  <c r="A2063" i="24" s="1"/>
  <c r="A2064" i="24" s="1"/>
  <c r="A2065" i="24" s="1"/>
  <c r="A2066" i="24" s="1"/>
  <c r="A2067" i="24" s="1"/>
  <c r="A2068" i="24" s="1"/>
  <c r="A2069" i="24" s="1"/>
  <c r="A2070" i="24" s="1"/>
  <c r="A2071" i="24" s="1"/>
  <c r="A2072" i="24" s="1"/>
  <c r="A2073" i="24" s="1"/>
  <c r="A2074" i="24" s="1"/>
  <c r="A2075" i="24" s="1"/>
  <c r="A2076" i="24" s="1"/>
  <c r="A2077" i="24" s="1"/>
  <c r="A2078" i="24" s="1"/>
  <c r="A2079" i="24" s="1"/>
  <c r="A2080" i="24" s="1"/>
  <c r="A2081" i="24" s="1"/>
  <c r="A2082" i="24" s="1"/>
  <c r="A2083" i="24" s="1"/>
  <c r="A2084" i="24" s="1"/>
  <c r="A2085" i="24" s="1"/>
  <c r="A2086" i="24" s="1"/>
  <c r="A2087" i="24" s="1"/>
  <c r="A2088" i="24" s="1"/>
  <c r="A2089" i="24" s="1"/>
  <c r="A2090" i="24" s="1"/>
  <c r="A2091" i="24" s="1"/>
  <c r="A2092" i="24" s="1"/>
  <c r="A2093" i="24" s="1"/>
  <c r="A2094" i="24" s="1"/>
  <c r="A2095" i="24" s="1"/>
  <c r="A2096" i="24" s="1"/>
  <c r="A2097" i="24" s="1"/>
  <c r="A2098" i="24" s="1"/>
  <c r="A2099" i="24" s="1"/>
  <c r="A2100" i="24" s="1"/>
  <c r="A2101" i="24" s="1"/>
  <c r="A2102" i="24" s="1"/>
  <c r="A2103" i="24" s="1"/>
  <c r="A2104" i="24" s="1"/>
  <c r="A2105" i="24" s="1"/>
  <c r="A2106" i="24" s="1"/>
  <c r="A2107" i="24" s="1"/>
  <c r="A2108" i="24" s="1"/>
  <c r="A2109" i="24" s="1"/>
  <c r="A2110" i="24" s="1"/>
  <c r="A2111" i="24" s="1"/>
  <c r="A2112" i="24" s="1"/>
  <c r="A2113" i="24" s="1"/>
  <c r="A2114" i="24" s="1"/>
  <c r="A2115" i="24" s="1"/>
  <c r="A2116" i="24" s="1"/>
  <c r="A2117" i="24" s="1"/>
  <c r="A2118" i="24" s="1"/>
  <c r="A2119" i="24" s="1"/>
  <c r="A2120" i="24" s="1"/>
  <c r="A2121" i="24" s="1"/>
  <c r="A2122" i="24" s="1"/>
  <c r="A2123" i="24" s="1"/>
  <c r="A2124" i="24" s="1"/>
  <c r="A2125" i="24" s="1"/>
  <c r="A2126" i="24" s="1"/>
  <c r="A2127" i="24" s="1"/>
  <c r="A2128" i="24" s="1"/>
  <c r="A2129" i="24" s="1"/>
  <c r="A2130" i="24" s="1"/>
  <c r="A2131" i="24" s="1"/>
  <c r="A2132" i="24" s="1"/>
  <c r="A2133" i="24" s="1"/>
  <c r="A2134" i="24" s="1"/>
  <c r="A2135" i="24" s="1"/>
  <c r="A2136" i="24" s="1"/>
  <c r="A2137" i="24" s="1"/>
  <c r="A2138" i="24" s="1"/>
  <c r="A2139" i="24" s="1"/>
  <c r="A2140" i="24" s="1"/>
  <c r="A2141" i="24" s="1"/>
  <c r="A2142" i="24" s="1"/>
  <c r="A2143" i="24" s="1"/>
  <c r="A2144" i="24" s="1"/>
  <c r="A2145" i="24" s="1"/>
  <c r="A2146" i="24" s="1"/>
  <c r="A2147" i="24" s="1"/>
  <c r="A2148" i="24" s="1"/>
  <c r="A2149" i="24" s="1"/>
  <c r="A2150" i="24" s="1"/>
  <c r="A2151" i="24" s="1"/>
  <c r="A2152" i="24" s="1"/>
  <c r="A2153" i="24" s="1"/>
  <c r="A2154" i="24" s="1"/>
  <c r="A2155" i="24" s="1"/>
  <c r="A2156" i="24" s="1"/>
  <c r="A2157" i="24" s="1"/>
  <c r="A2158" i="24" s="1"/>
  <c r="A2159" i="24" s="1"/>
  <c r="A2160" i="24" s="1"/>
  <c r="A2161" i="24" s="1"/>
  <c r="A2162" i="24" s="1"/>
  <c r="A2163" i="24" s="1"/>
  <c r="A2164" i="24" s="1"/>
  <c r="A2165" i="24" s="1"/>
  <c r="A2166" i="24" s="1"/>
  <c r="A2167" i="24" s="1"/>
  <c r="A2168" i="24" s="1"/>
  <c r="A2169" i="24" s="1"/>
  <c r="A2170" i="24" s="1"/>
  <c r="A2171" i="24" s="1"/>
  <c r="A2172" i="24" s="1"/>
  <c r="A2173" i="24" s="1"/>
  <c r="A2174" i="24" s="1"/>
  <c r="A2175" i="24" s="1"/>
  <c r="A2176" i="24" s="1"/>
  <c r="A2177" i="24" s="1"/>
  <c r="A2178" i="24" s="1"/>
  <c r="A2179" i="24" s="1"/>
  <c r="A2180" i="24" s="1"/>
  <c r="A2181" i="24" s="1"/>
  <c r="A2182" i="24" s="1"/>
  <c r="A2183" i="24" s="1"/>
  <c r="A2184" i="24" s="1"/>
  <c r="A2185" i="24" s="1"/>
  <c r="A2186" i="24" s="1"/>
  <c r="A2187" i="24" s="1"/>
  <c r="A2188" i="24" s="1"/>
  <c r="A2189" i="24" s="1"/>
  <c r="A2190" i="24" s="1"/>
  <c r="A2191" i="24" s="1"/>
  <c r="A2192" i="24" s="1"/>
  <c r="A2193" i="24" s="1"/>
  <c r="A2194" i="24" s="1"/>
  <c r="A2195" i="24" s="1"/>
  <c r="A2196" i="24" s="1"/>
  <c r="A2197" i="24" s="1"/>
  <c r="A2198" i="24" s="1"/>
  <c r="A2199" i="24" s="1"/>
  <c r="A2200" i="24" s="1"/>
  <c r="A2201" i="24" s="1"/>
  <c r="A2202" i="24" s="1"/>
  <c r="A2203" i="24" s="1"/>
  <c r="A2204" i="24" s="1"/>
  <c r="A2205" i="24" s="1"/>
  <c r="A2206" i="24" s="1"/>
  <c r="A2207" i="24" s="1"/>
  <c r="A2208" i="24" s="1"/>
  <c r="A2209" i="24" s="1"/>
  <c r="A2210" i="24" s="1"/>
  <c r="A2211" i="24" s="1"/>
  <c r="A2212" i="24" s="1"/>
  <c r="A2213" i="24" s="1"/>
  <c r="A2214" i="24" s="1"/>
  <c r="A2215" i="24" s="1"/>
  <c r="A2216" i="24" s="1"/>
  <c r="A2217" i="24" s="1"/>
  <c r="A2218" i="24" s="1"/>
  <c r="A2219" i="24" s="1"/>
  <c r="A2220" i="24" s="1"/>
  <c r="A2221" i="24" s="1"/>
  <c r="A2222" i="24" s="1"/>
  <c r="A2223" i="24" s="1"/>
  <c r="A2224" i="24" s="1"/>
  <c r="A2225" i="24" s="1"/>
  <c r="A2226" i="24" s="1"/>
  <c r="A2227" i="24" s="1"/>
  <c r="A2228" i="24" s="1"/>
  <c r="A2229" i="24" s="1"/>
  <c r="A2230" i="24" s="1"/>
  <c r="A2231" i="24" s="1"/>
  <c r="A2232" i="24" s="1"/>
  <c r="A2233" i="24" s="1"/>
  <c r="A2234" i="24" s="1"/>
  <c r="A2235" i="24" s="1"/>
  <c r="A2236" i="24" s="1"/>
  <c r="A2237" i="24" s="1"/>
  <c r="A2238" i="24" s="1"/>
  <c r="A2239" i="24" s="1"/>
  <c r="A2240" i="24" s="1"/>
  <c r="A2241" i="24" s="1"/>
  <c r="A2242" i="24" s="1"/>
  <c r="A2243" i="24" s="1"/>
  <c r="A2244" i="24" s="1"/>
  <c r="A2245" i="24" s="1"/>
  <c r="A2246" i="24" s="1"/>
  <c r="A2247" i="24" s="1"/>
  <c r="A2248" i="24" s="1"/>
  <c r="A2249" i="24" s="1"/>
  <c r="A2250" i="24" s="1"/>
  <c r="A2251" i="24" s="1"/>
  <c r="A2252" i="24" s="1"/>
  <c r="A2253" i="24" s="1"/>
  <c r="A2254" i="24" s="1"/>
  <c r="A2255" i="24" s="1"/>
  <c r="A2256" i="24" s="1"/>
  <c r="A2257" i="24" s="1"/>
  <c r="A2258" i="24" s="1"/>
  <c r="A2259" i="24" s="1"/>
  <c r="A2260" i="24" s="1"/>
  <c r="A2261" i="24" s="1"/>
  <c r="A2262" i="24" s="1"/>
  <c r="A2263" i="24" s="1"/>
  <c r="A2264" i="24" s="1"/>
  <c r="A2265" i="24" s="1"/>
  <c r="A2266" i="24" s="1"/>
  <c r="A2267" i="24" s="1"/>
  <c r="A2268" i="24" s="1"/>
  <c r="A2269" i="24" s="1"/>
  <c r="A2270" i="24" s="1"/>
  <c r="A2271" i="24" s="1"/>
  <c r="A2272" i="24" s="1"/>
  <c r="A2273" i="24" s="1"/>
  <c r="A2274" i="24" s="1"/>
  <c r="A2275" i="24" s="1"/>
  <c r="A2276" i="24" s="1"/>
  <c r="A2277" i="24" s="1"/>
  <c r="A2278" i="24" s="1"/>
  <c r="A2279" i="24" s="1"/>
  <c r="A2280" i="24" s="1"/>
  <c r="A2281" i="24" s="1"/>
  <c r="A2282" i="24" s="1"/>
  <c r="A2283" i="24" s="1"/>
  <c r="A2284" i="24" s="1"/>
  <c r="A2285" i="24" s="1"/>
  <c r="A2286" i="24" s="1"/>
  <c r="A2287" i="24" s="1"/>
  <c r="A2288" i="24" s="1"/>
  <c r="A2289" i="24" s="1"/>
  <c r="A2290" i="24" s="1"/>
  <c r="A2291" i="24" s="1"/>
  <c r="A2292" i="24" s="1"/>
  <c r="A2293" i="24" s="1"/>
  <c r="A2294" i="24" s="1"/>
  <c r="A2295" i="24" s="1"/>
  <c r="A2296" i="24" s="1"/>
  <c r="A2297" i="24" s="1"/>
  <c r="A2298" i="24" s="1"/>
  <c r="A2299" i="24" s="1"/>
  <c r="A2300" i="24" s="1"/>
  <c r="A2301" i="24" s="1"/>
  <c r="A2302" i="24" s="1"/>
  <c r="A2303" i="24" s="1"/>
  <c r="A2304" i="24" s="1"/>
  <c r="A2305" i="24" s="1"/>
  <c r="A2306" i="24" s="1"/>
  <c r="A2307" i="24" s="1"/>
  <c r="A2308" i="24" s="1"/>
  <c r="A2309" i="24" s="1"/>
  <c r="A2310" i="24" s="1"/>
  <c r="A2311" i="24" s="1"/>
  <c r="A2312" i="24" s="1"/>
  <c r="A2313" i="24" s="1"/>
  <c r="A2314" i="24" s="1"/>
  <c r="A2315" i="24" s="1"/>
  <c r="A2316" i="24" s="1"/>
  <c r="A2317" i="24" s="1"/>
  <c r="A2318" i="24" s="1"/>
  <c r="A2319" i="24" s="1"/>
  <c r="A2320" i="24" s="1"/>
  <c r="A2321" i="24" s="1"/>
  <c r="A2322" i="24" s="1"/>
  <c r="A2323" i="24" s="1"/>
  <c r="A2324" i="24" s="1"/>
  <c r="A2325" i="24" s="1"/>
  <c r="A2326" i="24" s="1"/>
  <c r="A2327" i="24" s="1"/>
  <c r="A2328" i="24" s="1"/>
  <c r="A2329" i="24" s="1"/>
  <c r="A2330" i="24" s="1"/>
  <c r="A2331" i="24" s="1"/>
  <c r="A2332" i="24" s="1"/>
  <c r="A2333" i="24" s="1"/>
  <c r="A2334" i="24" s="1"/>
  <c r="A2335" i="24" s="1"/>
  <c r="A2336" i="24" s="1"/>
  <c r="A2337" i="24" s="1"/>
  <c r="A2338" i="24" s="1"/>
  <c r="A2339" i="24" s="1"/>
  <c r="A2340" i="24" s="1"/>
  <c r="A2341" i="24" s="1"/>
  <c r="A2342" i="24" s="1"/>
  <c r="A2343" i="24" s="1"/>
  <c r="A2344" i="24" s="1"/>
  <c r="A2345" i="24" s="1"/>
  <c r="A2346" i="24" s="1"/>
  <c r="A2347" i="24" s="1"/>
  <c r="A2348" i="24" s="1"/>
  <c r="A2349" i="24" s="1"/>
  <c r="A2350" i="24" s="1"/>
  <c r="A2351" i="24" s="1"/>
  <c r="A2352" i="24" s="1"/>
  <c r="A2353" i="24" s="1"/>
  <c r="A2354" i="24" s="1"/>
  <c r="A2355" i="24" s="1"/>
  <c r="A2356" i="24" s="1"/>
  <c r="A2357" i="24" s="1"/>
  <c r="A2358" i="24" s="1"/>
  <c r="A2359" i="24" s="1"/>
  <c r="A2360" i="24" s="1"/>
  <c r="A2361" i="24" s="1"/>
  <c r="A2362" i="24" s="1"/>
  <c r="A2363" i="24" s="1"/>
  <c r="A2364" i="24" s="1"/>
  <c r="A2365" i="24" s="1"/>
  <c r="A2366" i="24" s="1"/>
  <c r="A2367" i="24" s="1"/>
  <c r="A2368" i="24" s="1"/>
  <c r="A2369" i="24" s="1"/>
  <c r="A2370" i="24" s="1"/>
  <c r="A2371" i="24" s="1"/>
  <c r="A2372" i="24" s="1"/>
  <c r="A2373" i="24" s="1"/>
  <c r="A2374" i="24" s="1"/>
  <c r="A2375" i="24" s="1"/>
  <c r="A2376" i="24" s="1"/>
  <c r="A2377" i="24" s="1"/>
  <c r="A2378" i="24" s="1"/>
  <c r="A2379" i="24" s="1"/>
  <c r="A2380" i="24" s="1"/>
  <c r="A2381" i="24" s="1"/>
  <c r="A2382" i="24" s="1"/>
  <c r="A2383" i="24" s="1"/>
  <c r="A2384" i="24" s="1"/>
  <c r="A2385" i="24" s="1"/>
  <c r="A2386" i="24" s="1"/>
  <c r="A2387" i="24" s="1"/>
  <c r="A2388" i="24" s="1"/>
  <c r="A2389" i="24" s="1"/>
  <c r="A2390" i="24" s="1"/>
  <c r="A2391" i="24" s="1"/>
  <c r="A2392" i="24" s="1"/>
  <c r="A2393" i="24" s="1"/>
  <c r="A2394" i="24" s="1"/>
  <c r="A2395" i="24" s="1"/>
  <c r="A2396" i="24" s="1"/>
  <c r="A2397" i="24" s="1"/>
  <c r="A2398" i="24" s="1"/>
  <c r="A2399" i="24" s="1"/>
  <c r="A2400" i="24" s="1"/>
  <c r="A2401" i="24" s="1"/>
  <c r="A2402" i="24" s="1"/>
  <c r="A2403" i="24" s="1"/>
  <c r="A2404" i="24" s="1"/>
  <c r="A2405" i="24" s="1"/>
  <c r="A2406" i="24" s="1"/>
  <c r="A2407" i="24" s="1"/>
  <c r="A2408" i="24" s="1"/>
  <c r="A2409" i="24" s="1"/>
  <c r="A2410" i="24" s="1"/>
  <c r="A2411" i="24" s="1"/>
  <c r="A2412" i="24" s="1"/>
  <c r="A2413" i="24" s="1"/>
  <c r="A2414" i="24" s="1"/>
  <c r="A2415" i="24" s="1"/>
  <c r="A2416" i="24" s="1"/>
  <c r="A2417" i="24" s="1"/>
  <c r="A2418" i="24" s="1"/>
  <c r="A2419" i="24" s="1"/>
  <c r="A2420" i="24" s="1"/>
  <c r="A2421" i="24" s="1"/>
  <c r="A2422" i="24" s="1"/>
  <c r="A2423" i="24" s="1"/>
  <c r="A2424" i="24" s="1"/>
  <c r="A2425" i="24" s="1"/>
  <c r="A2426" i="24" s="1"/>
  <c r="A2427" i="24" s="1"/>
  <c r="A2428" i="24" s="1"/>
  <c r="A2429" i="24" s="1"/>
  <c r="A2430" i="24" s="1"/>
  <c r="A2431" i="24" s="1"/>
  <c r="A2432" i="24" s="1"/>
  <c r="A2433" i="24" s="1"/>
  <c r="A2434" i="24" s="1"/>
  <c r="A2435" i="24" s="1"/>
  <c r="A2436" i="24" s="1"/>
  <c r="A2437" i="24" s="1"/>
  <c r="A2438" i="24" s="1"/>
  <c r="A2439" i="24" s="1"/>
  <c r="A2440" i="24" s="1"/>
  <c r="A2441" i="24" s="1"/>
  <c r="A2442" i="24" s="1"/>
  <c r="A2443" i="24" s="1"/>
  <c r="A2444" i="24" s="1"/>
  <c r="A2445" i="24" s="1"/>
  <c r="A2446" i="24" s="1"/>
  <c r="A2447" i="24" s="1"/>
  <c r="A2448" i="24" s="1"/>
  <c r="A2449" i="24" s="1"/>
  <c r="A2450" i="24" s="1"/>
  <c r="A2451" i="24" s="1"/>
  <c r="A2452" i="24" s="1"/>
  <c r="A2453" i="24" s="1"/>
  <c r="A2454" i="24" s="1"/>
  <c r="A2455" i="24" s="1"/>
  <c r="A2456" i="24" s="1"/>
  <c r="A2457" i="24" s="1"/>
  <c r="A2458" i="24" s="1"/>
  <c r="A2459" i="24" s="1"/>
  <c r="A2460" i="24" s="1"/>
  <c r="A2461" i="24" s="1"/>
  <c r="A2462" i="24" s="1"/>
  <c r="A2463" i="24" s="1"/>
  <c r="A2464" i="24" s="1"/>
  <c r="A2465" i="24" s="1"/>
  <c r="A2466" i="24" s="1"/>
  <c r="A2467" i="24" s="1"/>
  <c r="A2468" i="24" s="1"/>
  <c r="A2469" i="24" s="1"/>
  <c r="A2470" i="24" s="1"/>
  <c r="A2471" i="24" s="1"/>
  <c r="A2472" i="24" s="1"/>
  <c r="A2473" i="24" s="1"/>
  <c r="A2474" i="24" s="1"/>
  <c r="A2475" i="24" s="1"/>
  <c r="A2476" i="24" s="1"/>
  <c r="A2477" i="24" s="1"/>
  <c r="A2478" i="24" s="1"/>
  <c r="A2479" i="24" s="1"/>
  <c r="A2480" i="24" s="1"/>
  <c r="A2481" i="24" s="1"/>
  <c r="A2482" i="24" s="1"/>
  <c r="A2483" i="24" s="1"/>
  <c r="A2484" i="24" s="1"/>
  <c r="A2485" i="24" s="1"/>
  <c r="A2486" i="24" s="1"/>
  <c r="A2487" i="24" s="1"/>
  <c r="A2488" i="24" s="1"/>
  <c r="A2489" i="24" s="1"/>
  <c r="A2490" i="24" s="1"/>
  <c r="A2491" i="24" s="1"/>
  <c r="A2492" i="24" s="1"/>
  <c r="A2493" i="24" s="1"/>
  <c r="A2494" i="24" s="1"/>
  <c r="A2495" i="24" s="1"/>
  <c r="A2496" i="24" s="1"/>
  <c r="A2497" i="24" s="1"/>
  <c r="A2498" i="24" s="1"/>
  <c r="A2499" i="24" s="1"/>
  <c r="A2500" i="24" s="1"/>
  <c r="A2501" i="24" s="1"/>
  <c r="A2502" i="24" s="1"/>
  <c r="A2503" i="24" s="1"/>
  <c r="A2504" i="24" s="1"/>
  <c r="A2505" i="24" s="1"/>
  <c r="A2506" i="24" s="1"/>
  <c r="A2507" i="24" s="1"/>
  <c r="A2508" i="24" s="1"/>
  <c r="A2509" i="24" s="1"/>
  <c r="A2510" i="24" s="1"/>
  <c r="A2511" i="24" s="1"/>
  <c r="A2512" i="24" s="1"/>
  <c r="A2513" i="24" s="1"/>
  <c r="A2514" i="24" s="1"/>
  <c r="A2515" i="24" s="1"/>
  <c r="A2516" i="24" s="1"/>
  <c r="A2517" i="24" s="1"/>
  <c r="A2518" i="24" s="1"/>
  <c r="A2519" i="24" s="1"/>
  <c r="A2520" i="24" s="1"/>
  <c r="A2521" i="24" s="1"/>
  <c r="A2522" i="24" s="1"/>
  <c r="A2523" i="24" s="1"/>
  <c r="A2524" i="24" s="1"/>
  <c r="A2525" i="24" s="1"/>
  <c r="A2526" i="24" s="1"/>
  <c r="A2527" i="24" s="1"/>
  <c r="A2528" i="24" s="1"/>
  <c r="A2529" i="24" s="1"/>
  <c r="A2530" i="24" s="1"/>
  <c r="A2531" i="24" s="1"/>
  <c r="A2532" i="24" s="1"/>
  <c r="A2533" i="24" s="1"/>
  <c r="A2534" i="24" s="1"/>
  <c r="A2535" i="24" s="1"/>
  <c r="A2536" i="24" s="1"/>
  <c r="A2537" i="24" s="1"/>
  <c r="A2538" i="24" s="1"/>
  <c r="A2539" i="24" s="1"/>
  <c r="A2540" i="24" s="1"/>
  <c r="A2541" i="24" s="1"/>
  <c r="A2542" i="24" s="1"/>
  <c r="A2543" i="24" s="1"/>
  <c r="A2544" i="24" s="1"/>
  <c r="A2545" i="24" s="1"/>
  <c r="A2546" i="24" s="1"/>
  <c r="A2547" i="24" s="1"/>
  <c r="A2548" i="24" s="1"/>
  <c r="A2549" i="24" s="1"/>
  <c r="A2550" i="24" s="1"/>
  <c r="A2551" i="24" s="1"/>
  <c r="A2552" i="24" s="1"/>
  <c r="A2553" i="24" s="1"/>
  <c r="A2554" i="24" s="1"/>
  <c r="A2555" i="24" s="1"/>
  <c r="A2556" i="24" s="1"/>
  <c r="A2557" i="24" s="1"/>
  <c r="A2558" i="24" s="1"/>
  <c r="A2559" i="24" s="1"/>
  <c r="A2560" i="24" s="1"/>
  <c r="A2561" i="24" s="1"/>
  <c r="A2562" i="24" s="1"/>
  <c r="A2563" i="24" s="1"/>
  <c r="A2564" i="24" s="1"/>
  <c r="A2565" i="24" s="1"/>
  <c r="A2566" i="24" s="1"/>
  <c r="A2567" i="24" s="1"/>
  <c r="A2568" i="24" s="1"/>
  <c r="A2569" i="24" s="1"/>
  <c r="A2570" i="24" s="1"/>
  <c r="A2571" i="24" s="1"/>
  <c r="A2572" i="24" s="1"/>
  <c r="A2573" i="24" s="1"/>
  <c r="A2574" i="24" s="1"/>
  <c r="A2575" i="24" s="1"/>
  <c r="A2576" i="24" s="1"/>
  <c r="A2577" i="24" s="1"/>
  <c r="A2578" i="24" s="1"/>
  <c r="A2579" i="24" s="1"/>
  <c r="A2580" i="24" s="1"/>
  <c r="A2581" i="24" s="1"/>
  <c r="A2582" i="24" s="1"/>
  <c r="A2583" i="24" s="1"/>
  <c r="A2584" i="24" s="1"/>
  <c r="A2585" i="24" s="1"/>
  <c r="A2586" i="24" s="1"/>
  <c r="A2587" i="24" s="1"/>
  <c r="A2588" i="24" s="1"/>
  <c r="A2589" i="24" s="1"/>
  <c r="A2590" i="24" s="1"/>
  <c r="A2591" i="24" s="1"/>
  <c r="A2592" i="24" s="1"/>
  <c r="A2593" i="24" s="1"/>
  <c r="A2594" i="24" s="1"/>
  <c r="A2595" i="24" s="1"/>
  <c r="A2596" i="24" s="1"/>
  <c r="A2597" i="24" s="1"/>
  <c r="A2598" i="24" s="1"/>
  <c r="A2599" i="24" s="1"/>
  <c r="A2600" i="24" s="1"/>
  <c r="A2601" i="24" s="1"/>
  <c r="A2602" i="24" s="1"/>
  <c r="A2603" i="24" s="1"/>
  <c r="A2604" i="24" s="1"/>
  <c r="A2605" i="24" s="1"/>
  <c r="A2606" i="24" s="1"/>
  <c r="A2607" i="24" s="1"/>
  <c r="A2608" i="24" s="1"/>
  <c r="A2609" i="24" s="1"/>
  <c r="A2610" i="24" s="1"/>
  <c r="A2611" i="24" s="1"/>
  <c r="A2612" i="24" s="1"/>
  <c r="A2613" i="24" s="1"/>
  <c r="A2614" i="24" s="1"/>
  <c r="A2615" i="24" s="1"/>
  <c r="A2616" i="24" s="1"/>
  <c r="A2617" i="24" s="1"/>
  <c r="A2618" i="24" s="1"/>
  <c r="A2619" i="24" s="1"/>
  <c r="A2620" i="24" s="1"/>
  <c r="A2621" i="24" s="1"/>
  <c r="A2622" i="24" s="1"/>
  <c r="A2623" i="24" s="1"/>
  <c r="A2624" i="24" s="1"/>
  <c r="A2625" i="24" s="1"/>
  <c r="A2626" i="24" s="1"/>
  <c r="A2627" i="24" s="1"/>
  <c r="A2628" i="24" s="1"/>
  <c r="A2629" i="24" s="1"/>
  <c r="A2630" i="24" s="1"/>
  <c r="A2631" i="24" s="1"/>
  <c r="A2632" i="24" s="1"/>
  <c r="A2633" i="24" s="1"/>
  <c r="A2634" i="24" s="1"/>
  <c r="A2635" i="24" s="1"/>
  <c r="A2636" i="24" s="1"/>
  <c r="A2637" i="24" s="1"/>
  <c r="A2638" i="24" s="1"/>
  <c r="A2639" i="24" s="1"/>
  <c r="A2640" i="24" s="1"/>
  <c r="A2641" i="24" s="1"/>
  <c r="A2642" i="24" s="1"/>
  <c r="A2643" i="24" s="1"/>
  <c r="A2644" i="24" s="1"/>
  <c r="A2645" i="24" s="1"/>
  <c r="A2646" i="24" s="1"/>
  <c r="A2647" i="24" s="1"/>
  <c r="A2648" i="24" s="1"/>
  <c r="A2649" i="24" s="1"/>
  <c r="A2650" i="24" s="1"/>
  <c r="A2651" i="24" s="1"/>
  <c r="A2652" i="24" s="1"/>
  <c r="AB18" i="24"/>
  <c r="Z18" i="24"/>
  <c r="N18" i="24"/>
  <c r="Y18" i="24" s="1"/>
  <c r="Z93" i="23"/>
  <c r="Z92" i="23"/>
  <c r="Z91" i="23"/>
  <c r="X91" i="23"/>
  <c r="V91" i="23"/>
  <c r="T91" i="23"/>
  <c r="X93" i="23"/>
  <c r="V93" i="23"/>
  <c r="T93" i="23"/>
  <c r="L93" i="23"/>
  <c r="R93" i="23"/>
  <c r="P93" i="23"/>
  <c r="N93" i="23"/>
  <c r="X92" i="23"/>
  <c r="V92" i="23"/>
  <c r="T92" i="23"/>
  <c r="L92" i="23"/>
  <c r="R92" i="23"/>
  <c r="P92" i="23"/>
  <c r="N92" i="23"/>
  <c r="Z87" i="23"/>
  <c r="Z86" i="23"/>
  <c r="Z85" i="23"/>
  <c r="Z84" i="23"/>
  <c r="Z83" i="23"/>
  <c r="Z82" i="23"/>
  <c r="Z81" i="23"/>
  <c r="Z79" i="23"/>
  <c r="Z77" i="23"/>
  <c r="Z76" i="23"/>
  <c r="Z78" i="23"/>
  <c r="Z74" i="23"/>
  <c r="Z73" i="23"/>
  <c r="Z72" i="23"/>
  <c r="Z71" i="23"/>
  <c r="Z70" i="23"/>
  <c r="Z69" i="23"/>
  <c r="Z68" i="23"/>
  <c r="Z67" i="23"/>
  <c r="Z66" i="23"/>
  <c r="Z64" i="23"/>
  <c r="Z90" i="23"/>
  <c r="Z89" i="23"/>
  <c r="N91" i="23"/>
  <c r="N89" i="23"/>
  <c r="X89" i="23"/>
  <c r="V89" i="23"/>
  <c r="T89" i="23"/>
  <c r="L89" i="23"/>
  <c r="R89" i="23"/>
  <c r="P89" i="23"/>
  <c r="X90" i="23"/>
  <c r="R90" i="23"/>
  <c r="X87" i="23"/>
  <c r="X86" i="23"/>
  <c r="X85" i="23"/>
  <c r="X84" i="23"/>
  <c r="X83" i="23"/>
  <c r="X82" i="23"/>
  <c r="X81" i="23"/>
  <c r="X79" i="23"/>
  <c r="L87" i="23"/>
  <c r="L85" i="23"/>
  <c r="L84" i="23"/>
  <c r="L83" i="23"/>
  <c r="L82" i="23"/>
  <c r="L81" i="23"/>
  <c r="L79" i="23"/>
  <c r="V87" i="23"/>
  <c r="V86" i="23"/>
  <c r="V85" i="23"/>
  <c r="V84" i="23"/>
  <c r="V83" i="23"/>
  <c r="V79" i="23"/>
  <c r="T87" i="23"/>
  <c r="T86" i="23"/>
  <c r="T85" i="23"/>
  <c r="T84" i="23"/>
  <c r="T82" i="23"/>
  <c r="T80" i="23"/>
  <c r="R87" i="23"/>
  <c r="R85" i="23"/>
  <c r="R83" i="23"/>
  <c r="R82" i="23"/>
  <c r="R81" i="23"/>
  <c r="P83" i="23"/>
  <c r="P82" i="23"/>
  <c r="P81" i="23"/>
  <c r="N85" i="23"/>
  <c r="N83" i="23"/>
  <c r="N82" i="23"/>
  <c r="N81" i="23"/>
  <c r="T78" i="23"/>
  <c r="L75" i="23"/>
  <c r="X77" i="23"/>
  <c r="X75" i="23"/>
  <c r="V77" i="23"/>
  <c r="V76" i="23"/>
  <c r="T77" i="23"/>
  <c r="T76" i="23"/>
  <c r="T75" i="23"/>
  <c r="R77" i="23"/>
  <c r="R76" i="23"/>
  <c r="P77" i="23"/>
  <c r="X74" i="23"/>
  <c r="X73" i="23"/>
  <c r="X72" i="23"/>
  <c r="X71" i="23"/>
  <c r="X70" i="23"/>
  <c r="X69" i="23"/>
  <c r="X68" i="23"/>
  <c r="X67" i="23"/>
  <c r="X66" i="23"/>
  <c r="X65" i="23"/>
  <c r="X63" i="23"/>
  <c r="V74" i="23"/>
  <c r="V73" i="23"/>
  <c r="V71" i="23"/>
  <c r="V70" i="23"/>
  <c r="V69" i="23"/>
  <c r="V68" i="23"/>
  <c r="V67" i="23"/>
  <c r="V63" i="23"/>
  <c r="T74" i="23"/>
  <c r="T73" i="23"/>
  <c r="T72" i="23"/>
  <c r="T71" i="23"/>
  <c r="T68" i="23"/>
  <c r="T67" i="23"/>
  <c r="T66" i="23"/>
  <c r="T64" i="23"/>
  <c r="T63" i="23"/>
  <c r="R74" i="23"/>
  <c r="R73" i="23"/>
  <c r="R72" i="23"/>
  <c r="R71" i="23"/>
  <c r="R70" i="23"/>
  <c r="R69" i="23"/>
  <c r="R68" i="23"/>
  <c r="R67" i="23"/>
  <c r="R66" i="23"/>
  <c r="R64" i="23"/>
  <c r="P73" i="23"/>
  <c r="P69" i="23"/>
  <c r="P67" i="23"/>
  <c r="P64" i="23"/>
  <c r="N74" i="23"/>
  <c r="N72" i="23"/>
  <c r="N70" i="23"/>
  <c r="N65" i="23"/>
  <c r="N64" i="23"/>
  <c r="R91" i="23"/>
  <c r="P91" i="23"/>
  <c r="B10" i="23" a="1"/>
  <c r="B10" i="23" s="1"/>
  <c r="B59" i="23" a="1"/>
  <c r="B59" i="23" s="1"/>
  <c r="B58" i="23" a="1"/>
  <c r="B58" i="23" s="1"/>
  <c r="B57" i="23" a="1"/>
  <c r="B57" i="23" s="1"/>
  <c r="B56" i="23" a="1"/>
  <c r="B56" i="23" s="1"/>
  <c r="B54" i="23" a="1"/>
  <c r="B54" i="23" s="1"/>
  <c r="B53" i="23" a="1"/>
  <c r="B53" i="23" s="1"/>
  <c r="B52" i="23" a="1"/>
  <c r="B52" i="23" s="1"/>
  <c r="B51" i="23" a="1"/>
  <c r="B51" i="23" s="1"/>
  <c r="B50" i="23" a="1"/>
  <c r="B50" i="23" s="1"/>
  <c r="B49" i="23" a="1"/>
  <c r="B49" i="23" s="1"/>
  <c r="B48" i="23" a="1"/>
  <c r="B48" i="23" s="1"/>
  <c r="B46" i="23" a="1"/>
  <c r="B46" i="23" s="1"/>
  <c r="B45" i="23" a="1"/>
  <c r="B45" i="23" s="1"/>
  <c r="B44" i="23" a="1"/>
  <c r="B44" i="23" s="1"/>
  <c r="B43" i="23" a="1"/>
  <c r="B43" i="23" s="1"/>
  <c r="B41" i="23" a="1"/>
  <c r="B41" i="23" s="1"/>
  <c r="B40" i="23" a="1"/>
  <c r="B40" i="23" s="1"/>
  <c r="B39" i="23" a="1"/>
  <c r="B39" i="23" s="1"/>
  <c r="B38" i="23" a="1"/>
  <c r="B38" i="23" s="1"/>
  <c r="B37" i="23" a="1"/>
  <c r="B37" i="23" s="1"/>
  <c r="B36" i="23" a="1"/>
  <c r="B36" i="23" s="1"/>
  <c r="B35" i="23" a="1"/>
  <c r="B35" i="23" s="1"/>
  <c r="B34" i="23" a="1"/>
  <c r="B34" i="23" s="1"/>
  <c r="B33" i="23" a="1"/>
  <c r="B33" i="23" s="1"/>
  <c r="B32" i="23" a="1"/>
  <c r="B32" i="23" s="1"/>
  <c r="B31" i="23" a="1"/>
  <c r="B31" i="23" s="1"/>
  <c r="B30" i="23" a="1"/>
  <c r="B30" i="23" s="1"/>
  <c r="B29" i="23" a="1"/>
  <c r="B29" i="23" s="1"/>
  <c r="B28" i="23" a="1"/>
  <c r="B28" i="23" s="1"/>
  <c r="B27" i="23" a="1"/>
  <c r="B27" i="23" s="1"/>
  <c r="B26" i="23" a="1"/>
  <c r="B26" i="23" s="1"/>
  <c r="B25" i="23" a="1"/>
  <c r="B25" i="23" s="1"/>
  <c r="B24" i="23" a="1"/>
  <c r="B24" i="23" s="1"/>
  <c r="B23" i="23" a="1"/>
  <c r="B23" i="23" s="1"/>
  <c r="B22" i="23" a="1"/>
  <c r="B22" i="23" s="1"/>
  <c r="B21" i="23" a="1"/>
  <c r="B21" i="23" s="1"/>
  <c r="B20" i="23" a="1"/>
  <c r="B20" i="23" s="1"/>
  <c r="B19" i="23" a="1"/>
  <c r="B19" i="23" s="1"/>
  <c r="B18" i="23" a="1"/>
  <c r="B18" i="23" s="1"/>
  <c r="B17" i="23" a="1"/>
  <c r="B17" i="23" s="1"/>
  <c r="B16" i="23" a="1"/>
  <c r="B16" i="23" s="1"/>
  <c r="B15" i="23" a="1"/>
  <c r="B15" i="23" s="1"/>
  <c r="B14" i="23" a="1"/>
  <c r="B14" i="23" s="1"/>
  <c r="B13" i="23" a="1"/>
  <c r="B13" i="23" s="1"/>
  <c r="B9" i="23" a="1"/>
  <c r="B9" i="23" s="1"/>
  <c r="B8" i="23" a="1"/>
  <c r="B8" i="23" s="1"/>
  <c r="B42" i="23" a="1"/>
  <c r="B42" i="23" s="1"/>
  <c r="A2576" i="21" l="1" a="1"/>
  <c r="A2576" i="21" s="1"/>
  <c r="A2577" i="21" a="1"/>
  <c r="A2577" i="21" s="1"/>
  <c r="A2578" i="21" a="1"/>
  <c r="A2578" i="21" s="1"/>
  <c r="A2579" i="21" a="1"/>
  <c r="A2579" i="21" s="1"/>
  <c r="A2582" i="21" a="1"/>
  <c r="A2582" i="21" s="1"/>
  <c r="A2583" i="21" a="1"/>
  <c r="A2583" i="21" s="1"/>
  <c r="A2584" i="21" a="1"/>
  <c r="A2584" i="21" s="1"/>
  <c r="A2585" i="21" a="1"/>
  <c r="A2585" i="21" s="1"/>
  <c r="A2570" i="21" a="1"/>
  <c r="A2570" i="21" s="1"/>
  <c r="A2586" i="21" a="1"/>
  <c r="A2586" i="21" s="1"/>
  <c r="A2571" i="21" a="1"/>
  <c r="A2571" i="21" s="1"/>
  <c r="A2587" i="21" a="1"/>
  <c r="A2587" i="21" s="1"/>
  <c r="A2572" i="21" a="1"/>
  <c r="A2572" i="21" s="1"/>
  <c r="A2588" i="21" a="1"/>
  <c r="A2588" i="21" s="1"/>
  <c r="A2573" i="21" a="1"/>
  <c r="A2573" i="21" s="1"/>
  <c r="A2589" i="21" a="1"/>
  <c r="A2589" i="21" s="1"/>
  <c r="A2574" i="21" a="1"/>
  <c r="A2574" i="21" s="1"/>
  <c r="A2590" i="21" a="1"/>
  <c r="A2590" i="21" s="1"/>
  <c r="A2575" i="21" a="1"/>
  <c r="A2575" i="21" s="1"/>
  <c r="A2591" i="21" a="1"/>
  <c r="A2591" i="21" s="1"/>
  <c r="K17" i="23"/>
  <c r="L17" i="23" s="1"/>
  <c r="K14" i="23"/>
  <c r="L14" i="23" s="1"/>
  <c r="W17" i="23"/>
  <c r="X17" i="23" s="1"/>
  <c r="V17" i="23"/>
  <c r="S17" i="23"/>
  <c r="T17" i="23" s="1"/>
  <c r="O17" i="23"/>
  <c r="P17" i="23" s="1"/>
  <c r="M17" i="23"/>
  <c r="N17" i="23" s="1"/>
  <c r="Y14" i="23"/>
  <c r="W14" i="23"/>
  <c r="X14" i="23" s="1"/>
  <c r="U14" i="23"/>
  <c r="V14" i="23" s="1"/>
  <c r="Q14" i="23"/>
  <c r="R14" i="23" s="1"/>
  <c r="O14" i="23"/>
  <c r="P14" i="23" s="1"/>
  <c r="M14" i="23"/>
  <c r="N14" i="23" s="1"/>
  <c r="L90" i="23"/>
  <c r="AC678" i="21"/>
  <c r="V191" i="24"/>
  <c r="S191" i="24"/>
  <c r="U191" i="24" s="1"/>
  <c r="V35" i="24"/>
  <c r="S35" i="24"/>
  <c r="U35" i="24" s="1"/>
  <c r="V159" i="24"/>
  <c r="S159" i="24"/>
  <c r="U159" i="24" s="1"/>
  <c r="S43" i="24"/>
  <c r="U43" i="24" s="1"/>
  <c r="V43" i="24"/>
  <c r="V199" i="24"/>
  <c r="S199" i="24"/>
  <c r="U199" i="24" s="1"/>
  <c r="V51" i="24"/>
  <c r="S51" i="24"/>
  <c r="U51" i="24" s="1"/>
  <c r="V175" i="24"/>
  <c r="S175" i="24"/>
  <c r="U175" i="24" s="1"/>
  <c r="S59" i="24"/>
  <c r="U59" i="24" s="1"/>
  <c r="S86" i="24"/>
  <c r="U86" i="24" s="1"/>
  <c r="V183" i="24"/>
  <c r="S183" i="24"/>
  <c r="U183" i="24" s="1"/>
  <c r="V240" i="24"/>
  <c r="U240" i="24" s="1"/>
  <c r="S452" i="24"/>
  <c r="U452" i="24" s="1"/>
  <c r="Y22" i="24"/>
  <c r="Q24" i="24"/>
  <c r="Y30" i="24"/>
  <c r="Q32" i="24"/>
  <c r="Y38" i="24"/>
  <c r="Q40" i="24"/>
  <c r="Y46" i="24"/>
  <c r="Q48" i="24"/>
  <c r="Y54" i="24"/>
  <c r="Q56" i="24"/>
  <c r="Y62" i="24"/>
  <c r="Q64" i="24"/>
  <c r="Y70" i="24"/>
  <c r="Q72" i="24"/>
  <c r="Y78" i="24"/>
  <c r="Y86" i="24"/>
  <c r="Q88" i="24"/>
  <c r="Y94" i="24"/>
  <c r="Q96" i="24"/>
  <c r="Y102" i="24"/>
  <c r="Q104" i="24"/>
  <c r="Y110" i="24"/>
  <c r="Q112" i="24"/>
  <c r="Y118" i="24"/>
  <c r="Q120" i="24"/>
  <c r="Y126" i="24"/>
  <c r="Q128" i="24"/>
  <c r="Y134" i="24"/>
  <c r="Q136" i="24"/>
  <c r="Y142" i="24"/>
  <c r="Q144" i="24"/>
  <c r="Y150" i="24"/>
  <c r="Q152" i="24"/>
  <c r="Y158" i="24"/>
  <c r="Q160" i="24"/>
  <c r="Y166" i="24"/>
  <c r="Q168" i="24"/>
  <c r="Y174" i="24"/>
  <c r="Q176" i="24"/>
  <c r="Y182" i="24"/>
  <c r="Q184" i="24"/>
  <c r="Y190" i="24"/>
  <c r="Q192" i="24"/>
  <c r="Y198" i="24"/>
  <c r="Q200" i="24"/>
  <c r="Y206" i="24"/>
  <c r="Q208" i="24"/>
  <c r="Y214" i="24"/>
  <c r="Q216" i="24"/>
  <c r="Y222" i="24"/>
  <c r="Q224" i="24"/>
  <c r="S224" i="24" s="1"/>
  <c r="Y230" i="24"/>
  <c r="Q232" i="24"/>
  <c r="Y238" i="24"/>
  <c r="Q240" i="24"/>
  <c r="S240" i="24" s="1"/>
  <c r="S268" i="24"/>
  <c r="U268" i="24" s="1"/>
  <c r="Y318" i="24"/>
  <c r="Q318" i="24"/>
  <c r="V318" i="24" s="1"/>
  <c r="O318" i="24"/>
  <c r="S332" i="24"/>
  <c r="U332" i="24" s="1"/>
  <c r="V361" i="24"/>
  <c r="S361" i="24"/>
  <c r="U361" i="24" s="1"/>
  <c r="Y518" i="24"/>
  <c r="S518" i="24"/>
  <c r="Q518" i="24"/>
  <c r="O518" i="24"/>
  <c r="S532" i="24"/>
  <c r="U532" i="24" s="1"/>
  <c r="Y254" i="24"/>
  <c r="Q254" i="24"/>
  <c r="V254" i="24" s="1"/>
  <c r="O254" i="24"/>
  <c r="Y494" i="24"/>
  <c r="Q494" i="24"/>
  <c r="V494" i="24" s="1"/>
  <c r="O494" i="24"/>
  <c r="Y740" i="24"/>
  <c r="O740" i="24"/>
  <c r="Q740" i="24"/>
  <c r="V740" i="24" s="1"/>
  <c r="O18" i="24"/>
  <c r="S21" i="24"/>
  <c r="U21" i="24" s="1"/>
  <c r="O26" i="24"/>
  <c r="O34" i="24"/>
  <c r="O42" i="24"/>
  <c r="O50" i="24"/>
  <c r="O58" i="24"/>
  <c r="O66" i="24"/>
  <c r="S69" i="24"/>
  <c r="O74" i="24"/>
  <c r="S77" i="24"/>
  <c r="U77" i="24" s="1"/>
  <c r="O82" i="24"/>
  <c r="O90" i="24"/>
  <c r="O98" i="24"/>
  <c r="O106" i="24"/>
  <c r="O114" i="24"/>
  <c r="S117" i="24"/>
  <c r="U117" i="24" s="1"/>
  <c r="O122" i="24"/>
  <c r="S125" i="24"/>
  <c r="U125" i="24" s="1"/>
  <c r="O130" i="24"/>
  <c r="S133" i="24"/>
  <c r="U133" i="24" s="1"/>
  <c r="O138" i="24"/>
  <c r="S141" i="24"/>
  <c r="U141" i="24" s="1"/>
  <c r="O146" i="24"/>
  <c r="S149" i="24"/>
  <c r="U149" i="24" s="1"/>
  <c r="O154" i="24"/>
  <c r="S157" i="24"/>
  <c r="U157" i="24" s="1"/>
  <c r="O162" i="24"/>
  <c r="O170" i="24"/>
  <c r="S173" i="24"/>
  <c r="U173" i="24" s="1"/>
  <c r="O178" i="24"/>
  <c r="S181" i="24"/>
  <c r="U181" i="24" s="1"/>
  <c r="O186" i="24"/>
  <c r="S189" i="24"/>
  <c r="U189" i="24" s="1"/>
  <c r="O194" i="24"/>
  <c r="S197" i="24"/>
  <c r="U197" i="24" s="1"/>
  <c r="O202" i="24"/>
  <c r="S205" i="24"/>
  <c r="U205" i="24" s="1"/>
  <c r="O210" i="24"/>
  <c r="S213" i="24"/>
  <c r="U213" i="24" s="1"/>
  <c r="O218" i="24"/>
  <c r="S221" i="24"/>
  <c r="U221" i="24" s="1"/>
  <c r="O226" i="24"/>
  <c r="S229" i="24"/>
  <c r="U229" i="24" s="1"/>
  <c r="O234" i="24"/>
  <c r="S237" i="24"/>
  <c r="O242" i="24"/>
  <c r="S248" i="24"/>
  <c r="U248" i="24" s="1"/>
  <c r="S319" i="24"/>
  <c r="U319" i="24" s="1"/>
  <c r="V345" i="24"/>
  <c r="S345" i="24"/>
  <c r="U345" i="24" s="1"/>
  <c r="Y358" i="24"/>
  <c r="S358" i="24"/>
  <c r="U358" i="24" s="1"/>
  <c r="Q358" i="24"/>
  <c r="V358" i="24" s="1"/>
  <c r="O358" i="24"/>
  <c r="V369" i="24"/>
  <c r="S369" i="24"/>
  <c r="U369" i="24" s="1"/>
  <c r="V401" i="24"/>
  <c r="S401" i="24"/>
  <c r="U401" i="24" s="1"/>
  <c r="V409" i="24"/>
  <c r="U409" i="24"/>
  <c r="V529" i="24"/>
  <c r="S529" i="24"/>
  <c r="U529" i="24" s="1"/>
  <c r="Y737" i="24"/>
  <c r="S737" i="24"/>
  <c r="U737" i="24" s="1"/>
  <c r="Q737" i="24"/>
  <c r="V737" i="24" s="1"/>
  <c r="O737" i="24"/>
  <c r="V2106" i="24"/>
  <c r="S2106" i="24"/>
  <c r="U2106" i="24" s="1"/>
  <c r="Q18" i="24"/>
  <c r="V18" i="24" s="1"/>
  <c r="Q26" i="24"/>
  <c r="V26" i="24" s="1"/>
  <c r="Q34" i="24"/>
  <c r="V34" i="24" s="1"/>
  <c r="Q42" i="24"/>
  <c r="V42" i="24" s="1"/>
  <c r="Q50" i="24"/>
  <c r="V50" i="24" s="1"/>
  <c r="Q58" i="24"/>
  <c r="V58" i="24" s="1"/>
  <c r="Y64" i="24"/>
  <c r="Q66" i="24"/>
  <c r="V66" i="24" s="1"/>
  <c r="U69" i="24"/>
  <c r="Y72" i="24"/>
  <c r="Q74" i="24"/>
  <c r="V74" i="24" s="1"/>
  <c r="Y80" i="24"/>
  <c r="Q82" i="24"/>
  <c r="V82" i="24" s="1"/>
  <c r="Y88" i="24"/>
  <c r="Q90" i="24"/>
  <c r="V90" i="24" s="1"/>
  <c r="Y96" i="24"/>
  <c r="Q98" i="24"/>
  <c r="V98" i="24" s="1"/>
  <c r="Y104" i="24"/>
  <c r="Q106" i="24"/>
  <c r="V106" i="24" s="1"/>
  <c r="Y112" i="24"/>
  <c r="Q114" i="24"/>
  <c r="V114" i="24" s="1"/>
  <c r="Y120" i="24"/>
  <c r="Q122" i="24"/>
  <c r="V122" i="24" s="1"/>
  <c r="Y128" i="24"/>
  <c r="Q130" i="24"/>
  <c r="V130" i="24" s="1"/>
  <c r="Y136" i="24"/>
  <c r="Q138" i="24"/>
  <c r="V138" i="24" s="1"/>
  <c r="Y144" i="24"/>
  <c r="Q146" i="24"/>
  <c r="V146" i="24" s="1"/>
  <c r="Y152" i="24"/>
  <c r="Q154" i="24"/>
  <c r="V154" i="24" s="1"/>
  <c r="Y160" i="24"/>
  <c r="Q162" i="24"/>
  <c r="V162" i="24" s="1"/>
  <c r="Y168" i="24"/>
  <c r="Q170" i="24"/>
  <c r="V170" i="24" s="1"/>
  <c r="Y176" i="24"/>
  <c r="Q178" i="24"/>
  <c r="V178" i="24" s="1"/>
  <c r="Y184" i="24"/>
  <c r="Q186" i="24"/>
  <c r="V186" i="24" s="1"/>
  <c r="Y192" i="24"/>
  <c r="Q194" i="24"/>
  <c r="V194" i="24" s="1"/>
  <c r="Y200" i="24"/>
  <c r="Q202" i="24"/>
  <c r="V202" i="24" s="1"/>
  <c r="Q210" i="24"/>
  <c r="V210" i="24" s="1"/>
  <c r="Q218" i="24"/>
  <c r="V218" i="24" s="1"/>
  <c r="Q226" i="24"/>
  <c r="V226" i="24" s="1"/>
  <c r="Y232" i="24"/>
  <c r="Q234" i="24"/>
  <c r="U237" i="24"/>
  <c r="Y240" i="24"/>
  <c r="Q242" i="24"/>
  <c r="V242" i="24" s="1"/>
  <c r="S292" i="24"/>
  <c r="U292" i="24" s="1"/>
  <c r="V329" i="24"/>
  <c r="S329" i="24"/>
  <c r="U329" i="24" s="1"/>
  <c r="V333" i="24"/>
  <c r="S333" i="24"/>
  <c r="U333" i="24" s="1"/>
  <c r="Y342" i="24"/>
  <c r="S342" i="24"/>
  <c r="U342" i="24" s="1"/>
  <c r="Q342" i="24"/>
  <c r="V342" i="24" s="1"/>
  <c r="O342" i="24"/>
  <c r="S380" i="24"/>
  <c r="U380" i="24" s="1"/>
  <c r="Y398" i="24"/>
  <c r="S398" i="24"/>
  <c r="U398" i="24" s="1"/>
  <c r="Q398" i="24"/>
  <c r="V398" i="24" s="1"/>
  <c r="O398" i="24"/>
  <c r="Y438" i="24"/>
  <c r="Q438" i="24"/>
  <c r="V438" i="24" s="1"/>
  <c r="O438" i="24"/>
  <c r="S484" i="24"/>
  <c r="U484" i="24" s="1"/>
  <c r="V505" i="24"/>
  <c r="S505" i="24"/>
  <c r="U505" i="24" s="1"/>
  <c r="V533" i="24"/>
  <c r="S533" i="24"/>
  <c r="U533" i="24" s="1"/>
  <c r="S540" i="24"/>
  <c r="U540" i="24" s="1"/>
  <c r="Y577" i="24"/>
  <c r="O577" i="24"/>
  <c r="Q577" i="24"/>
  <c r="V577" i="24" s="1"/>
  <c r="Y550" i="24"/>
  <c r="Q550" i="24"/>
  <c r="V550" i="24" s="1"/>
  <c r="O550" i="24"/>
  <c r="S18" i="24"/>
  <c r="U18" i="24" s="1"/>
  <c r="O23" i="24"/>
  <c r="S26" i="24"/>
  <c r="U26" i="24" s="1"/>
  <c r="S34" i="24"/>
  <c r="U34" i="24" s="1"/>
  <c r="O39" i="24"/>
  <c r="O47" i="24"/>
  <c r="O55" i="24"/>
  <c r="O63" i="24"/>
  <c r="S82" i="24"/>
  <c r="U82" i="24" s="1"/>
  <c r="S90" i="24"/>
  <c r="U90" i="24" s="1"/>
  <c r="O95" i="24"/>
  <c r="S98" i="24"/>
  <c r="U98" i="24" s="1"/>
  <c r="S106" i="24"/>
  <c r="U106" i="24" s="1"/>
  <c r="O111" i="24"/>
  <c r="S114" i="24"/>
  <c r="U114" i="24" s="1"/>
  <c r="O119" i="24"/>
  <c r="O127" i="24"/>
  <c r="O135" i="24"/>
  <c r="O143" i="24"/>
  <c r="S146" i="24"/>
  <c r="U146" i="24" s="1"/>
  <c r="O151" i="24"/>
  <c r="S154" i="24"/>
  <c r="U154" i="24" s="1"/>
  <c r="O159" i="24"/>
  <c r="S162" i="24"/>
  <c r="U162" i="24" s="1"/>
  <c r="S170" i="24"/>
  <c r="U170" i="24" s="1"/>
  <c r="O175" i="24"/>
  <c r="S178" i="24"/>
  <c r="U178" i="24" s="1"/>
  <c r="O183" i="24"/>
  <c r="S186" i="24"/>
  <c r="U186" i="24" s="1"/>
  <c r="O191" i="24"/>
  <c r="O199" i="24"/>
  <c r="S210" i="24"/>
  <c r="U210" i="24" s="1"/>
  <c r="S218" i="24"/>
  <c r="U218" i="24" s="1"/>
  <c r="S226" i="24"/>
  <c r="U226" i="24" s="1"/>
  <c r="S234" i="24"/>
  <c r="Y326" i="24"/>
  <c r="Q326" i="24"/>
  <c r="V326" i="24" s="1"/>
  <c r="O326" i="24"/>
  <c r="Y526" i="24"/>
  <c r="S526" i="24"/>
  <c r="U526" i="24" s="1"/>
  <c r="Q526" i="24"/>
  <c r="V526" i="24" s="1"/>
  <c r="O526" i="24"/>
  <c r="V1113" i="24"/>
  <c r="S1113" i="24"/>
  <c r="U1113" i="24" s="1"/>
  <c r="Q23" i="24"/>
  <c r="V23" i="24" s="1"/>
  <c r="Q119" i="24"/>
  <c r="V119" i="24" s="1"/>
  <c r="Q127" i="24"/>
  <c r="V127" i="24" s="1"/>
  <c r="Q135" i="24"/>
  <c r="V135" i="24" s="1"/>
  <c r="Q143" i="24"/>
  <c r="Q151" i="24"/>
  <c r="Y262" i="24"/>
  <c r="Q262" i="24"/>
  <c r="V262" i="24" s="1"/>
  <c r="O262" i="24"/>
  <c r="Y366" i="24"/>
  <c r="Q366" i="24"/>
  <c r="V366" i="24" s="1"/>
  <c r="O366" i="24"/>
  <c r="V377" i="24"/>
  <c r="S377" i="24"/>
  <c r="U377" i="24" s="1"/>
  <c r="V417" i="24"/>
  <c r="U417" i="24" s="1"/>
  <c r="Y502" i="24"/>
  <c r="Q502" i="24"/>
  <c r="V502" i="24" s="1"/>
  <c r="O502" i="24"/>
  <c r="V509" i="24"/>
  <c r="S509" i="24"/>
  <c r="U509" i="24" s="1"/>
  <c r="O20" i="24"/>
  <c r="S23" i="24"/>
  <c r="U23" i="24" s="1"/>
  <c r="O28" i="24"/>
  <c r="S31" i="24"/>
  <c r="U31" i="24" s="1"/>
  <c r="O36" i="24"/>
  <c r="O44" i="24"/>
  <c r="O52" i="24"/>
  <c r="O60" i="24"/>
  <c r="S71" i="24"/>
  <c r="U71" i="24" s="1"/>
  <c r="O76" i="24"/>
  <c r="S79" i="24"/>
  <c r="U79" i="24" s="1"/>
  <c r="O84" i="24"/>
  <c r="O92" i="24"/>
  <c r="O100" i="24"/>
  <c r="S103" i="24"/>
  <c r="U103" i="24" s="1"/>
  <c r="O108" i="24"/>
  <c r="O116" i="24"/>
  <c r="S119" i="24"/>
  <c r="U119" i="24" s="1"/>
  <c r="Y406" i="24"/>
  <c r="S406" i="24"/>
  <c r="U406" i="24" s="1"/>
  <c r="Q406" i="24"/>
  <c r="V406" i="24" s="1"/>
  <c r="O406" i="24"/>
  <c r="Y446" i="24"/>
  <c r="Q446" i="24"/>
  <c r="V446" i="24" s="1"/>
  <c r="O446" i="24"/>
  <c r="V537" i="24"/>
  <c r="S537" i="24"/>
  <c r="U537" i="24" s="1"/>
  <c r="V769" i="24"/>
  <c r="S769" i="24"/>
  <c r="U769" i="24" s="1"/>
  <c r="Q20" i="24"/>
  <c r="V20" i="24" s="1"/>
  <c r="Q28" i="24"/>
  <c r="V28" i="24" s="1"/>
  <c r="Q36" i="24"/>
  <c r="V36" i="24" s="1"/>
  <c r="Q44" i="24"/>
  <c r="V44" i="24" s="1"/>
  <c r="Q52" i="24"/>
  <c r="V52" i="24" s="1"/>
  <c r="Q60" i="24"/>
  <c r="V60" i="24" s="1"/>
  <c r="Q68" i="24"/>
  <c r="V68" i="24" s="1"/>
  <c r="Q76" i="24"/>
  <c r="V76" i="24" s="1"/>
  <c r="Q84" i="24"/>
  <c r="V84" i="24" s="1"/>
  <c r="Q92" i="24"/>
  <c r="V92" i="24" s="1"/>
  <c r="Q100" i="24"/>
  <c r="V100" i="24" s="1"/>
  <c r="Q108" i="24"/>
  <c r="V108" i="24" s="1"/>
  <c r="Q116" i="24"/>
  <c r="Q124" i="24"/>
  <c r="V124" i="24" s="1"/>
  <c r="Q140" i="24"/>
  <c r="V140" i="24" s="1"/>
  <c r="Q156" i="24"/>
  <c r="V156" i="24" s="1"/>
  <c r="Q164" i="24"/>
  <c r="V164" i="24" s="1"/>
  <c r="Q172" i="24"/>
  <c r="V172" i="24" s="1"/>
  <c r="Q180" i="24"/>
  <c r="Y246" i="24"/>
  <c r="S246" i="24"/>
  <c r="U246" i="24" s="1"/>
  <c r="Q246" i="24"/>
  <c r="V246" i="24" s="1"/>
  <c r="O246" i="24"/>
  <c r="S276" i="24"/>
  <c r="U276" i="24" s="1"/>
  <c r="V320" i="24"/>
  <c r="S320" i="24"/>
  <c r="U320" i="24" s="1"/>
  <c r="Y470" i="24"/>
  <c r="Q470" i="24"/>
  <c r="V470" i="24" s="1"/>
  <c r="O470" i="24"/>
  <c r="S492" i="24"/>
  <c r="U492" i="24" s="1"/>
  <c r="V541" i="24"/>
  <c r="S541" i="24"/>
  <c r="U541" i="24" s="1"/>
  <c r="S548" i="24"/>
  <c r="U548" i="24" s="1"/>
  <c r="S20" i="24"/>
  <c r="U20" i="24" s="1"/>
  <c r="O25" i="24"/>
  <c r="S28" i="24"/>
  <c r="U28" i="24" s="1"/>
  <c r="S36" i="24"/>
  <c r="U36" i="24" s="1"/>
  <c r="S44" i="24"/>
  <c r="U44" i="24" s="1"/>
  <c r="S52" i="24"/>
  <c r="U52" i="24" s="1"/>
  <c r="S60" i="24"/>
  <c r="U60" i="24" s="1"/>
  <c r="S76" i="24"/>
  <c r="U76" i="24" s="1"/>
  <c r="S84" i="24"/>
  <c r="U84" i="24" s="1"/>
  <c r="S92" i="24"/>
  <c r="U92" i="24" s="1"/>
  <c r="S148" i="24"/>
  <c r="U148" i="24" s="1"/>
  <c r="O153" i="24"/>
  <c r="S156" i="24"/>
  <c r="U156" i="24" s="1"/>
  <c r="O161" i="24"/>
  <c r="S164" i="24"/>
  <c r="U164" i="24" s="1"/>
  <c r="O169" i="24"/>
  <c r="S172" i="24"/>
  <c r="U172" i="24" s="1"/>
  <c r="S340" i="24"/>
  <c r="U340" i="24" s="1"/>
  <c r="V353" i="24"/>
  <c r="S353" i="24"/>
  <c r="U353" i="24" s="1"/>
  <c r="S367" i="24"/>
  <c r="U367" i="24" s="1"/>
  <c r="Y374" i="24"/>
  <c r="S374" i="24"/>
  <c r="U374" i="24" s="1"/>
  <c r="Q374" i="24"/>
  <c r="V374" i="24" s="1"/>
  <c r="O374" i="24"/>
  <c r="Y414" i="24"/>
  <c r="S414" i="24"/>
  <c r="Q414" i="24"/>
  <c r="O414" i="24"/>
  <c r="V425" i="24"/>
  <c r="U425" i="24"/>
  <c r="V513" i="24"/>
  <c r="S513" i="24"/>
  <c r="U513" i="24" s="1"/>
  <c r="Y534" i="24"/>
  <c r="Q534" i="24"/>
  <c r="V534" i="24" s="1"/>
  <c r="O534" i="24"/>
  <c r="Q25" i="24"/>
  <c r="V25" i="24" s="1"/>
  <c r="Q153" i="24"/>
  <c r="V153" i="24" s="1"/>
  <c r="U236" i="24"/>
  <c r="Y286" i="24"/>
  <c r="Q286" i="24"/>
  <c r="V286" i="24" s="1"/>
  <c r="O286" i="24"/>
  <c r="V313" i="24"/>
  <c r="S313" i="24"/>
  <c r="U313" i="24" s="1"/>
  <c r="Y334" i="24"/>
  <c r="Q334" i="24"/>
  <c r="V334" i="24" s="1"/>
  <c r="O334" i="24"/>
  <c r="V337" i="24"/>
  <c r="S337" i="24"/>
  <c r="U337" i="24" s="1"/>
  <c r="V385" i="24"/>
  <c r="S385" i="24"/>
  <c r="U385" i="24" s="1"/>
  <c r="Y454" i="24"/>
  <c r="Q454" i="24"/>
  <c r="V454" i="24" s="1"/>
  <c r="O454" i="24"/>
  <c r="Y478" i="24"/>
  <c r="Q478" i="24"/>
  <c r="V478" i="24" s="1"/>
  <c r="O478" i="24"/>
  <c r="Y390" i="24"/>
  <c r="S390" i="24"/>
  <c r="U390" i="24" s="1"/>
  <c r="Q390" i="24"/>
  <c r="V390" i="24" s="1"/>
  <c r="O390" i="24"/>
  <c r="Y430" i="24"/>
  <c r="S430" i="24"/>
  <c r="U430" i="24" s="1"/>
  <c r="Q430" i="24"/>
  <c r="V430" i="24" s="1"/>
  <c r="O430" i="24"/>
  <c r="Y278" i="24"/>
  <c r="S278" i="24"/>
  <c r="U278" i="24" s="1"/>
  <c r="Q278" i="24"/>
  <c r="V278" i="24" s="1"/>
  <c r="O278" i="24"/>
  <c r="O22" i="24"/>
  <c r="S25" i="24"/>
  <c r="U25" i="24" s="1"/>
  <c r="O30" i="24"/>
  <c r="S33" i="24"/>
  <c r="U33" i="24" s="1"/>
  <c r="O38" i="24"/>
  <c r="S41" i="24"/>
  <c r="U41" i="24" s="1"/>
  <c r="O46" i="24"/>
  <c r="S49" i="24"/>
  <c r="U49" i="24" s="1"/>
  <c r="O54" i="24"/>
  <c r="S57" i="24"/>
  <c r="U57" i="24" s="1"/>
  <c r="O62" i="24"/>
  <c r="S65" i="24"/>
  <c r="U65" i="24" s="1"/>
  <c r="O70" i="24"/>
  <c r="S73" i="24"/>
  <c r="U73" i="24" s="1"/>
  <c r="O78" i="24"/>
  <c r="S81" i="24"/>
  <c r="U81" i="24" s="1"/>
  <c r="O86" i="24"/>
  <c r="O94" i="24"/>
  <c r="O102" i="24"/>
  <c r="O110" i="24"/>
  <c r="O118" i="24"/>
  <c r="S121" i="24"/>
  <c r="U121" i="24" s="1"/>
  <c r="O126" i="24"/>
  <c r="O134" i="24"/>
  <c r="S137" i="24"/>
  <c r="U137" i="24" s="1"/>
  <c r="O142" i="24"/>
  <c r="S145" i="24"/>
  <c r="U145" i="24" s="1"/>
  <c r="O150" i="24"/>
  <c r="S153" i="24"/>
  <c r="U153" i="24" s="1"/>
  <c r="O158" i="24"/>
  <c r="S161" i="24"/>
  <c r="U161" i="24" s="1"/>
  <c r="O166" i="24"/>
  <c r="S169" i="24"/>
  <c r="U169" i="24" s="1"/>
  <c r="O174" i="24"/>
  <c r="O182" i="24"/>
  <c r="S185" i="24"/>
  <c r="U185" i="24" s="1"/>
  <c r="O190" i="24"/>
  <c r="S193" i="24"/>
  <c r="U193" i="24" s="1"/>
  <c r="O198" i="24"/>
  <c r="O206" i="24"/>
  <c r="O214" i="24"/>
  <c r="O222" i="24"/>
  <c r="O230" i="24"/>
  <c r="O238" i="24"/>
  <c r="Y270" i="24"/>
  <c r="S270" i="24"/>
  <c r="U270" i="24" s="1"/>
  <c r="Q270" i="24"/>
  <c r="V270" i="24" s="1"/>
  <c r="O270" i="24"/>
  <c r="S324" i="24"/>
  <c r="U324" i="24" s="1"/>
  <c r="Y350" i="24"/>
  <c r="Q350" i="24"/>
  <c r="V350" i="24" s="1"/>
  <c r="O350" i="24"/>
  <c r="S471" i="24"/>
  <c r="U471" i="24" s="1"/>
  <c r="Y510" i="24"/>
  <c r="Q510" i="24"/>
  <c r="V510" i="24" s="1"/>
  <c r="O510" i="24"/>
  <c r="V517" i="24"/>
  <c r="S517" i="24"/>
  <c r="U517" i="24" s="1"/>
  <c r="V545" i="24"/>
  <c r="S545" i="24"/>
  <c r="U545" i="24" s="1"/>
  <c r="Q22" i="24"/>
  <c r="V22" i="24" s="1"/>
  <c r="Q30" i="24"/>
  <c r="V30" i="24" s="1"/>
  <c r="Q38" i="24"/>
  <c r="V38" i="24" s="1"/>
  <c r="Q46" i="24"/>
  <c r="V46" i="24" s="1"/>
  <c r="Q54" i="24"/>
  <c r="V54" i="24" s="1"/>
  <c r="Q62" i="24"/>
  <c r="V62" i="24" s="1"/>
  <c r="Q70" i="24"/>
  <c r="V70" i="24" s="1"/>
  <c r="Q78" i="24"/>
  <c r="V78" i="24" s="1"/>
  <c r="Q86" i="24"/>
  <c r="V86" i="24" s="1"/>
  <c r="Q94" i="24"/>
  <c r="V94" i="24" s="1"/>
  <c r="Q102" i="24"/>
  <c r="V102" i="24" s="1"/>
  <c r="Q110" i="24"/>
  <c r="V110" i="24" s="1"/>
  <c r="Q118" i="24"/>
  <c r="V118" i="24" s="1"/>
  <c r="Q126" i="24"/>
  <c r="V126" i="24" s="1"/>
  <c r="Q134" i="24"/>
  <c r="V134" i="24" s="1"/>
  <c r="Q142" i="24"/>
  <c r="V142" i="24" s="1"/>
  <c r="Q150" i="24"/>
  <c r="V150" i="24" s="1"/>
  <c r="Q158" i="24"/>
  <c r="V158" i="24" s="1"/>
  <c r="Q166" i="24"/>
  <c r="V166" i="24" s="1"/>
  <c r="Q174" i="24"/>
  <c r="V174" i="24" s="1"/>
  <c r="Q182" i="24"/>
  <c r="V182" i="24" s="1"/>
  <c r="Q190" i="24"/>
  <c r="V190" i="24" s="1"/>
  <c r="Q198" i="24"/>
  <c r="V198" i="24" s="1"/>
  <c r="Q206" i="24"/>
  <c r="V206" i="24" s="1"/>
  <c r="Q214" i="24"/>
  <c r="V214" i="24" s="1"/>
  <c r="Q222" i="24"/>
  <c r="V222" i="24" s="1"/>
  <c r="Q230" i="24"/>
  <c r="S230" i="24" s="1"/>
  <c r="Q238" i="24"/>
  <c r="V238" i="24" s="1"/>
  <c r="S260" i="24"/>
  <c r="U260" i="24" s="1"/>
  <c r="Y294" i="24"/>
  <c r="S294" i="24"/>
  <c r="U294" i="24" s="1"/>
  <c r="Q294" i="24"/>
  <c r="V294" i="24" s="1"/>
  <c r="O294" i="24"/>
  <c r="S396" i="24"/>
  <c r="U396" i="24" s="1"/>
  <c r="S415" i="24"/>
  <c r="S436" i="24"/>
  <c r="U436" i="24" s="1"/>
  <c r="S468" i="24"/>
  <c r="U468" i="24" s="1"/>
  <c r="V549" i="24"/>
  <c r="S549" i="24"/>
  <c r="U549" i="24" s="1"/>
  <c r="V501" i="24"/>
  <c r="S501" i="24"/>
  <c r="U501" i="24" s="1"/>
  <c r="S476" i="24"/>
  <c r="U476" i="24" s="1"/>
  <c r="O35" i="24"/>
  <c r="O43" i="24"/>
  <c r="O51" i="24"/>
  <c r="O59" i="24"/>
  <c r="O67" i="24"/>
  <c r="O75" i="24"/>
  <c r="O83" i="24"/>
  <c r="O91" i="24"/>
  <c r="O107" i="24"/>
  <c r="O115" i="24"/>
  <c r="O123" i="24"/>
  <c r="O131" i="24"/>
  <c r="O155" i="24"/>
  <c r="Y302" i="24"/>
  <c r="S302" i="24"/>
  <c r="U302" i="24" s="1"/>
  <c r="Q302" i="24"/>
  <c r="V302" i="24" s="1"/>
  <c r="O302" i="24"/>
  <c r="Y310" i="24"/>
  <c r="Q310" i="24"/>
  <c r="V310" i="24" s="1"/>
  <c r="O310" i="24"/>
  <c r="V328" i="24"/>
  <c r="S328" i="24"/>
  <c r="U328" i="24" s="1"/>
  <c r="Y382" i="24"/>
  <c r="Q382" i="24"/>
  <c r="V382" i="24" s="1"/>
  <c r="O382" i="24"/>
  <c r="Y422" i="24"/>
  <c r="Q422" i="24"/>
  <c r="S422" i="24" s="1"/>
  <c r="O422" i="24"/>
  <c r="S433" i="24"/>
  <c r="U433" i="24" s="1"/>
  <c r="Y486" i="24"/>
  <c r="Q486" i="24"/>
  <c r="V486" i="24" s="1"/>
  <c r="O486" i="24"/>
  <c r="S500" i="24"/>
  <c r="U500" i="24" s="1"/>
  <c r="V521" i="24"/>
  <c r="U521" i="24"/>
  <c r="Y542" i="24"/>
  <c r="Q542" i="24"/>
  <c r="V542" i="24" s="1"/>
  <c r="O542" i="24"/>
  <c r="S508" i="24"/>
  <c r="U508" i="24" s="1"/>
  <c r="Y926" i="24"/>
  <c r="S926" i="24"/>
  <c r="U926" i="24" s="1"/>
  <c r="Q926" i="24"/>
  <c r="V926" i="24" s="1"/>
  <c r="O926" i="24"/>
  <c r="Q59" i="24"/>
  <c r="V59" i="24" s="1"/>
  <c r="Q67" i="24"/>
  <c r="V67" i="24" s="1"/>
  <c r="Q75" i="24"/>
  <c r="V75" i="24" s="1"/>
  <c r="Q83" i="24"/>
  <c r="V83" i="24" s="1"/>
  <c r="Q107" i="24"/>
  <c r="V107" i="24" s="1"/>
  <c r="Q123" i="24"/>
  <c r="V123" i="24" s="1"/>
  <c r="Q131" i="24"/>
  <c r="V131" i="24" s="1"/>
  <c r="Q139" i="24"/>
  <c r="V139" i="24" s="1"/>
  <c r="Q147" i="24"/>
  <c r="V147" i="24" s="1"/>
  <c r="Q155" i="24"/>
  <c r="V155" i="24" s="1"/>
  <c r="V393" i="24"/>
  <c r="S393" i="24"/>
  <c r="U393" i="24" s="1"/>
  <c r="V321" i="24"/>
  <c r="S321" i="24"/>
  <c r="U321" i="24" s="1"/>
  <c r="V325" i="24"/>
  <c r="S325" i="24"/>
  <c r="U325" i="24" s="1"/>
  <c r="S441" i="24"/>
  <c r="U441" i="24" s="1"/>
  <c r="Y462" i="24"/>
  <c r="Q462" i="24"/>
  <c r="V462" i="24" s="1"/>
  <c r="O462" i="24"/>
  <c r="V497" i="24"/>
  <c r="S497" i="24"/>
  <c r="U497" i="24" s="1"/>
  <c r="Y705" i="24"/>
  <c r="Q705" i="24"/>
  <c r="V705" i="24" s="1"/>
  <c r="O705" i="24"/>
  <c r="Y708" i="24"/>
  <c r="O708" i="24"/>
  <c r="Q708" i="24"/>
  <c r="V708" i="24" s="1"/>
  <c r="Y939" i="24"/>
  <c r="Q939" i="24"/>
  <c r="V939" i="24" s="1"/>
  <c r="O939" i="24"/>
  <c r="S249" i="24"/>
  <c r="U249" i="24" s="1"/>
  <c r="S257" i="24"/>
  <c r="U257" i="24" s="1"/>
  <c r="S265" i="24"/>
  <c r="U265" i="24" s="1"/>
  <c r="S273" i="24"/>
  <c r="U273" i="24" s="1"/>
  <c r="S281" i="24"/>
  <c r="U281" i="24" s="1"/>
  <c r="S289" i="24"/>
  <c r="U289" i="24" s="1"/>
  <c r="S297" i="24"/>
  <c r="U297" i="24" s="1"/>
  <c r="S305" i="24"/>
  <c r="U305" i="24" s="1"/>
  <c r="S409" i="24"/>
  <c r="S417" i="24"/>
  <c r="S425" i="24"/>
  <c r="S457" i="24"/>
  <c r="U457" i="24" s="1"/>
  <c r="S465" i="24"/>
  <c r="U465" i="24" s="1"/>
  <c r="S473" i="24"/>
  <c r="U473" i="24" s="1"/>
  <c r="S481" i="24"/>
  <c r="U481" i="24" s="1"/>
  <c r="Y721" i="24"/>
  <c r="Q721" i="24"/>
  <c r="V721" i="24" s="1"/>
  <c r="O721" i="24"/>
  <c r="Y724" i="24"/>
  <c r="O724" i="24"/>
  <c r="Y796" i="24"/>
  <c r="Q796" i="24"/>
  <c r="V796" i="24" s="1"/>
  <c r="O796" i="24"/>
  <c r="Y872" i="24"/>
  <c r="S872" i="24"/>
  <c r="U872" i="24" s="1"/>
  <c r="Q872" i="24"/>
  <c r="V872" i="24" s="1"/>
  <c r="O872" i="24"/>
  <c r="Y923" i="24"/>
  <c r="S923" i="24"/>
  <c r="U923" i="24" s="1"/>
  <c r="Q923" i="24"/>
  <c r="V923" i="24" s="1"/>
  <c r="O923" i="24"/>
  <c r="Y936" i="24"/>
  <c r="S936" i="24"/>
  <c r="U936" i="24" s="1"/>
  <c r="Q936" i="24"/>
  <c r="V936" i="24" s="1"/>
  <c r="O936" i="24"/>
  <c r="V1001" i="24"/>
  <c r="S1001" i="24"/>
  <c r="U1001" i="24" s="1"/>
  <c r="Y252" i="24"/>
  <c r="Y260" i="24"/>
  <c r="Y268" i="24"/>
  <c r="Y276" i="24"/>
  <c r="Y292" i="24"/>
  <c r="Y300" i="24"/>
  <c r="Y308" i="24"/>
  <c r="Y316" i="24"/>
  <c r="Y324" i="24"/>
  <c r="Y332" i="24"/>
  <c r="Y340" i="24"/>
  <c r="Y348" i="24"/>
  <c r="Y356" i="24"/>
  <c r="Y364" i="24"/>
  <c r="Y372" i="24"/>
  <c r="Y380" i="24"/>
  <c r="Y388" i="24"/>
  <c r="Y396" i="24"/>
  <c r="Y404" i="24"/>
  <c r="Y412" i="24"/>
  <c r="Y420" i="24"/>
  <c r="Y428" i="24"/>
  <c r="Y436" i="24"/>
  <c r="Y444" i="24"/>
  <c r="Y452" i="24"/>
  <c r="Y460" i="24"/>
  <c r="Y468" i="24"/>
  <c r="Y476" i="24"/>
  <c r="Y484" i="24"/>
  <c r="Y492" i="24"/>
  <c r="Y500" i="24"/>
  <c r="Y508" i="24"/>
  <c r="Y516" i="24"/>
  <c r="Y524" i="24"/>
  <c r="Y532" i="24"/>
  <c r="Y540" i="24"/>
  <c r="Y548" i="24"/>
  <c r="Y574" i="24"/>
  <c r="Q574" i="24"/>
  <c r="V574" i="24" s="1"/>
  <c r="O574" i="24"/>
  <c r="Y614" i="24"/>
  <c r="S614" i="24"/>
  <c r="U614" i="24" s="1"/>
  <c r="Q614" i="24"/>
  <c r="V614" i="24" s="1"/>
  <c r="O614" i="24"/>
  <c r="Q724" i="24"/>
  <c r="V724" i="24" s="1"/>
  <c r="Y756" i="24"/>
  <c r="Q756" i="24"/>
  <c r="V756" i="24" s="1"/>
  <c r="O756" i="24"/>
  <c r="V766" i="24"/>
  <c r="S766" i="24"/>
  <c r="U766" i="24" s="1"/>
  <c r="V785" i="24"/>
  <c r="S785" i="24"/>
  <c r="U785" i="24" s="1"/>
  <c r="Y998" i="24"/>
  <c r="S998" i="24"/>
  <c r="U998" i="24" s="1"/>
  <c r="Q998" i="24"/>
  <c r="V998" i="24" s="1"/>
  <c r="O291" i="24"/>
  <c r="O299" i="24"/>
  <c r="O307" i="24"/>
  <c r="O315" i="24"/>
  <c r="O323" i="24"/>
  <c r="O331" i="24"/>
  <c r="O387" i="24"/>
  <c r="O395" i="24"/>
  <c r="O403" i="24"/>
  <c r="O411" i="24"/>
  <c r="O419" i="24"/>
  <c r="O427" i="24"/>
  <c r="O435" i="24"/>
  <c r="O443" i="24"/>
  <c r="O451" i="24"/>
  <c r="O483" i="24"/>
  <c r="O491" i="24"/>
  <c r="O499" i="24"/>
  <c r="O507" i="24"/>
  <c r="O515" i="24"/>
  <c r="O523" i="24"/>
  <c r="O531" i="24"/>
  <c r="O539" i="24"/>
  <c r="O547" i="24"/>
  <c r="Y553" i="24"/>
  <c r="S557" i="24"/>
  <c r="U557" i="24" s="1"/>
  <c r="Y617" i="24"/>
  <c r="S617" i="24"/>
  <c r="U617" i="24" s="1"/>
  <c r="O617" i="24"/>
  <c r="Y646" i="24"/>
  <c r="S646" i="24"/>
  <c r="U646" i="24" s="1"/>
  <c r="Q646" i="24"/>
  <c r="V646" i="24" s="1"/>
  <c r="O646" i="24"/>
  <c r="Y668" i="24"/>
  <c r="S668" i="24"/>
  <c r="U668" i="24" s="1"/>
  <c r="O668" i="24"/>
  <c r="Y772" i="24"/>
  <c r="Q772" i="24"/>
  <c r="V772" i="24" s="1"/>
  <c r="O772" i="24"/>
  <c r="O998" i="24"/>
  <c r="Y1107" i="24"/>
  <c r="Q1107" i="24"/>
  <c r="V1107" i="24" s="1"/>
  <c r="O1107" i="24"/>
  <c r="Y1228" i="24"/>
  <c r="Q1228" i="24"/>
  <c r="V1228" i="24" s="1"/>
  <c r="Q307" i="24"/>
  <c r="V307" i="24" s="1"/>
  <c r="Q315" i="24"/>
  <c r="V315" i="24" s="1"/>
  <c r="Q323" i="24"/>
  <c r="V323" i="24" s="1"/>
  <c r="Q331" i="24"/>
  <c r="Q419" i="24"/>
  <c r="S419" i="24" s="1"/>
  <c r="S578" i="24"/>
  <c r="U578" i="24" s="1"/>
  <c r="V611" i="24"/>
  <c r="S611" i="24"/>
  <c r="U611" i="24" s="1"/>
  <c r="Y649" i="24"/>
  <c r="O649" i="24"/>
  <c r="Y665" i="24"/>
  <c r="Q665" i="24"/>
  <c r="V665" i="24" s="1"/>
  <c r="O665" i="24"/>
  <c r="Y681" i="24"/>
  <c r="Q681" i="24"/>
  <c r="V681" i="24" s="1"/>
  <c r="O681" i="24"/>
  <c r="S712" i="24"/>
  <c r="U712" i="24" s="1"/>
  <c r="S741" i="24"/>
  <c r="U741" i="24" s="1"/>
  <c r="V782" i="24"/>
  <c r="S782" i="24"/>
  <c r="U782" i="24" s="1"/>
  <c r="O1228" i="24"/>
  <c r="S259" i="24"/>
  <c r="U259" i="24" s="1"/>
  <c r="S267" i="24"/>
  <c r="U267" i="24" s="1"/>
  <c r="S291" i="24"/>
  <c r="U291" i="24" s="1"/>
  <c r="O296" i="24"/>
  <c r="S299" i="24"/>
  <c r="U299" i="24" s="1"/>
  <c r="O304" i="24"/>
  <c r="S307" i="24"/>
  <c r="U307" i="24" s="1"/>
  <c r="O312" i="24"/>
  <c r="S323" i="24"/>
  <c r="U323" i="24" s="1"/>
  <c r="O352" i="24"/>
  <c r="S355" i="24"/>
  <c r="U355" i="24" s="1"/>
  <c r="O360" i="24"/>
  <c r="S363" i="24"/>
  <c r="U363" i="24" s="1"/>
  <c r="O368" i="24"/>
  <c r="S371" i="24"/>
  <c r="U371" i="24" s="1"/>
  <c r="O376" i="24"/>
  <c r="O384" i="24"/>
  <c r="O392" i="24"/>
  <c r="O400" i="24"/>
  <c r="S403" i="24"/>
  <c r="U403" i="24" s="1"/>
  <c r="O408" i="24"/>
  <c r="O424" i="24"/>
  <c r="O432" i="24"/>
  <c r="O440" i="24"/>
  <c r="S443" i="24"/>
  <c r="U443" i="24" s="1"/>
  <c r="O448" i="24"/>
  <c r="S451" i="24"/>
  <c r="U451" i="24" s="1"/>
  <c r="S467" i="24"/>
  <c r="U467" i="24" s="1"/>
  <c r="O472" i="24"/>
  <c r="S475" i="24"/>
  <c r="U475" i="24" s="1"/>
  <c r="O488" i="24"/>
  <c r="S491" i="24"/>
  <c r="U491" i="24" s="1"/>
  <c r="O496" i="24"/>
  <c r="S499" i="24"/>
  <c r="U499" i="24" s="1"/>
  <c r="O504" i="24"/>
  <c r="S507" i="24"/>
  <c r="U507" i="24" s="1"/>
  <c r="O512" i="24"/>
  <c r="S515" i="24"/>
  <c r="U515" i="24" s="1"/>
  <c r="O520" i="24"/>
  <c r="O528" i="24"/>
  <c r="S531" i="24"/>
  <c r="U531" i="24" s="1"/>
  <c r="O536" i="24"/>
  <c r="S539" i="24"/>
  <c r="U539" i="24" s="1"/>
  <c r="O544" i="24"/>
  <c r="S547" i="24"/>
  <c r="U547" i="24" s="1"/>
  <c r="O552" i="24"/>
  <c r="Y561" i="24"/>
  <c r="O561" i="24"/>
  <c r="Y601" i="24"/>
  <c r="S601" i="24"/>
  <c r="U601" i="24" s="1"/>
  <c r="O601" i="24"/>
  <c r="Y630" i="24"/>
  <c r="Q630" i="24"/>
  <c r="V630" i="24" s="1"/>
  <c r="O630" i="24"/>
  <c r="Q649" i="24"/>
  <c r="V649" i="24" s="1"/>
  <c r="Y684" i="24"/>
  <c r="S684" i="24"/>
  <c r="U684" i="24" s="1"/>
  <c r="O684" i="24"/>
  <c r="Y788" i="24"/>
  <c r="Q788" i="24"/>
  <c r="V788" i="24" s="1"/>
  <c r="O788" i="24"/>
  <c r="Y920" i="24"/>
  <c r="S920" i="24"/>
  <c r="U920" i="24" s="1"/>
  <c r="Q920" i="24"/>
  <c r="V920" i="24" s="1"/>
  <c r="V1017" i="24"/>
  <c r="S1017" i="24"/>
  <c r="U1017" i="24" s="1"/>
  <c r="S1071" i="24"/>
  <c r="U1071" i="24" s="1"/>
  <c r="Q248" i="24"/>
  <c r="V248" i="24" s="1"/>
  <c r="Q256" i="24"/>
  <c r="V256" i="24" s="1"/>
  <c r="Q264" i="24"/>
  <c r="V264" i="24" s="1"/>
  <c r="Q272" i="24"/>
  <c r="V272" i="24" s="1"/>
  <c r="Q280" i="24"/>
  <c r="V280" i="24" s="1"/>
  <c r="Q288" i="24"/>
  <c r="V288" i="24" s="1"/>
  <c r="Q296" i="24"/>
  <c r="V296" i="24" s="1"/>
  <c r="Q304" i="24"/>
  <c r="V304" i="24" s="1"/>
  <c r="Q312" i="24"/>
  <c r="V312" i="24" s="1"/>
  <c r="Q336" i="24"/>
  <c r="Q344" i="24"/>
  <c r="V344" i="24" s="1"/>
  <c r="Q352" i="24"/>
  <c r="V352" i="24" s="1"/>
  <c r="Q360" i="24"/>
  <c r="V360" i="24" s="1"/>
  <c r="Q368" i="24"/>
  <c r="V368" i="24" s="1"/>
  <c r="Q376" i="24"/>
  <c r="V376" i="24" s="1"/>
  <c r="Q384" i="24"/>
  <c r="V384" i="24" s="1"/>
  <c r="Q392" i="24"/>
  <c r="V392" i="24" s="1"/>
  <c r="Q400" i="24"/>
  <c r="V400" i="24" s="1"/>
  <c r="Q408" i="24"/>
  <c r="V408" i="24" s="1"/>
  <c r="Q416" i="24"/>
  <c r="Q424" i="24"/>
  <c r="Q432" i="24"/>
  <c r="V432" i="24" s="1"/>
  <c r="Q440" i="24"/>
  <c r="V440" i="24" s="1"/>
  <c r="Q448" i="24"/>
  <c r="V448" i="24" s="1"/>
  <c r="Q456" i="24"/>
  <c r="V456" i="24" s="1"/>
  <c r="Q464" i="24"/>
  <c r="V464" i="24" s="1"/>
  <c r="Q472" i="24"/>
  <c r="V472" i="24" s="1"/>
  <c r="Q480" i="24"/>
  <c r="V480" i="24" s="1"/>
  <c r="Q488" i="24"/>
  <c r="V488" i="24" s="1"/>
  <c r="Q496" i="24"/>
  <c r="V496" i="24" s="1"/>
  <c r="Q504" i="24"/>
  <c r="V504" i="24" s="1"/>
  <c r="Q512" i="24"/>
  <c r="V512" i="24" s="1"/>
  <c r="Q520" i="24"/>
  <c r="Q528" i="24"/>
  <c r="V528" i="24" s="1"/>
  <c r="Q536" i="24"/>
  <c r="V536" i="24" s="1"/>
  <c r="Q544" i="24"/>
  <c r="V544" i="24" s="1"/>
  <c r="Q552" i="24"/>
  <c r="V552" i="24" s="1"/>
  <c r="Q561" i="24"/>
  <c r="V561" i="24" s="1"/>
  <c r="Y598" i="24"/>
  <c r="S598" i="24"/>
  <c r="U598" i="24" s="1"/>
  <c r="Q598" i="24"/>
  <c r="V598" i="24" s="1"/>
  <c r="O598" i="24"/>
  <c r="Q601" i="24"/>
  <c r="V601" i="24" s="1"/>
  <c r="Y633" i="24"/>
  <c r="O633" i="24"/>
  <c r="S653" i="24"/>
  <c r="U653" i="24" s="1"/>
  <c r="Q684" i="24"/>
  <c r="V684" i="24" s="1"/>
  <c r="O920" i="24"/>
  <c r="Y933" i="24"/>
  <c r="Q933" i="24"/>
  <c r="V933" i="24" s="1"/>
  <c r="O933" i="24"/>
  <c r="Y942" i="24"/>
  <c r="Q942" i="24"/>
  <c r="V942" i="24" s="1"/>
  <c r="S969" i="24"/>
  <c r="U969" i="24" s="1"/>
  <c r="Y1014" i="24"/>
  <c r="Q1014" i="24"/>
  <c r="V1014" i="24" s="1"/>
  <c r="S264" i="24"/>
  <c r="U264" i="24" s="1"/>
  <c r="S272" i="24"/>
  <c r="U272" i="24" s="1"/>
  <c r="O285" i="24"/>
  <c r="O293" i="24"/>
  <c r="O301" i="24"/>
  <c r="O309" i="24"/>
  <c r="S312" i="24"/>
  <c r="U312" i="24" s="1"/>
  <c r="S344" i="24"/>
  <c r="U344" i="24" s="1"/>
  <c r="S360" i="24"/>
  <c r="U360" i="24" s="1"/>
  <c r="O365" i="24"/>
  <c r="S368" i="24"/>
  <c r="U368" i="24" s="1"/>
  <c r="O373" i="24"/>
  <c r="S376" i="24"/>
  <c r="U376" i="24" s="1"/>
  <c r="O389" i="24"/>
  <c r="S392" i="24"/>
  <c r="U392" i="24" s="1"/>
  <c r="O397" i="24"/>
  <c r="S400" i="24"/>
  <c r="U400" i="24" s="1"/>
  <c r="O405" i="24"/>
  <c r="S408" i="24"/>
  <c r="U408" i="24" s="1"/>
  <c r="O413" i="24"/>
  <c r="S416" i="24"/>
  <c r="S424" i="24"/>
  <c r="O437" i="24"/>
  <c r="S440" i="24"/>
  <c r="U440" i="24" s="1"/>
  <c r="O445" i="24"/>
  <c r="S448" i="24"/>
  <c r="U448" i="24" s="1"/>
  <c r="O453" i="24"/>
  <c r="O461" i="24"/>
  <c r="O477" i="24"/>
  <c r="O485" i="24"/>
  <c r="S488" i="24"/>
  <c r="U488" i="24" s="1"/>
  <c r="O493" i="24"/>
  <c r="S496" i="24"/>
  <c r="U496" i="24" s="1"/>
  <c r="O501" i="24"/>
  <c r="O509" i="24"/>
  <c r="O517" i="24"/>
  <c r="S520" i="24"/>
  <c r="O525" i="24"/>
  <c r="S528" i="24"/>
  <c r="U528" i="24" s="1"/>
  <c r="O533" i="24"/>
  <c r="S536" i="24"/>
  <c r="U536" i="24" s="1"/>
  <c r="O541" i="24"/>
  <c r="S544" i="24"/>
  <c r="U544" i="24" s="1"/>
  <c r="O549" i="24"/>
  <c r="S552" i="24"/>
  <c r="U552" i="24" s="1"/>
  <c r="Y558" i="24"/>
  <c r="S558" i="24"/>
  <c r="U558" i="24" s="1"/>
  <c r="Q558" i="24"/>
  <c r="V558" i="24" s="1"/>
  <c r="O558" i="24"/>
  <c r="Y585" i="24"/>
  <c r="S585" i="24"/>
  <c r="U585" i="24" s="1"/>
  <c r="O585" i="24"/>
  <c r="S618" i="24"/>
  <c r="U618" i="24" s="1"/>
  <c r="Q633" i="24"/>
  <c r="V633" i="24" s="1"/>
  <c r="Y697" i="24"/>
  <c r="Q697" i="24"/>
  <c r="V697" i="24" s="1"/>
  <c r="O697" i="24"/>
  <c r="Y745" i="24"/>
  <c r="Q745" i="24"/>
  <c r="V745" i="24" s="1"/>
  <c r="O745" i="24"/>
  <c r="Y748" i="24"/>
  <c r="O748" i="24"/>
  <c r="O942" i="24"/>
  <c r="S1055" i="24"/>
  <c r="U1055" i="24" s="1"/>
  <c r="Q285" i="24"/>
  <c r="Q293" i="24"/>
  <c r="V293" i="24" s="1"/>
  <c r="Q301" i="24"/>
  <c r="Q309" i="24"/>
  <c r="V309" i="24" s="1"/>
  <c r="Q317" i="24"/>
  <c r="V317" i="24" s="1"/>
  <c r="Q373" i="24"/>
  <c r="V373" i="24" s="1"/>
  <c r="Q381" i="24"/>
  <c r="V381" i="24" s="1"/>
  <c r="Q397" i="24"/>
  <c r="V397" i="24" s="1"/>
  <c r="Q405" i="24"/>
  <c r="V405" i="24" s="1"/>
  <c r="U416" i="24"/>
  <c r="Q437" i="24"/>
  <c r="V437" i="24" s="1"/>
  <c r="Q445" i="24"/>
  <c r="V445" i="24" s="1"/>
  <c r="Q453" i="24"/>
  <c r="V453" i="24" s="1"/>
  <c r="Q461" i="24"/>
  <c r="Q477" i="24"/>
  <c r="V477" i="24" s="1"/>
  <c r="Q485" i="24"/>
  <c r="V485" i="24" s="1"/>
  <c r="Q493" i="24"/>
  <c r="V493" i="24" s="1"/>
  <c r="O554" i="24"/>
  <c r="Y582" i="24"/>
  <c r="Q582" i="24"/>
  <c r="V582" i="24" s="1"/>
  <c r="O582" i="24"/>
  <c r="Q585" i="24"/>
  <c r="V585" i="24" s="1"/>
  <c r="S650" i="24"/>
  <c r="U650" i="24" s="1"/>
  <c r="Y700" i="24"/>
  <c r="S700" i="24"/>
  <c r="U700" i="24" s="1"/>
  <c r="O700" i="24"/>
  <c r="Q748" i="24"/>
  <c r="V748" i="24" s="1"/>
  <c r="Y848" i="24"/>
  <c r="S848" i="24"/>
  <c r="U848" i="24" s="1"/>
  <c r="Q848" i="24"/>
  <c r="V848" i="24" s="1"/>
  <c r="O848" i="24"/>
  <c r="O250" i="24"/>
  <c r="S253" i="24"/>
  <c r="U253" i="24" s="1"/>
  <c r="O258" i="24"/>
  <c r="S261" i="24"/>
  <c r="U261" i="24" s="1"/>
  <c r="O266" i="24"/>
  <c r="O274" i="24"/>
  <c r="S277" i="24"/>
  <c r="U277" i="24" s="1"/>
  <c r="S293" i="24"/>
  <c r="U293" i="24" s="1"/>
  <c r="O306" i="24"/>
  <c r="S309" i="24"/>
  <c r="U309" i="24" s="1"/>
  <c r="S317" i="24"/>
  <c r="U317" i="24" s="1"/>
  <c r="S341" i="24"/>
  <c r="U341" i="24" s="1"/>
  <c r="O346" i="24"/>
  <c r="S349" i="24"/>
  <c r="U349" i="24" s="1"/>
  <c r="O362" i="24"/>
  <c r="S365" i="24"/>
  <c r="U365" i="24" s="1"/>
  <c r="O370" i="24"/>
  <c r="S373" i="24"/>
  <c r="U373" i="24" s="1"/>
  <c r="O378" i="24"/>
  <c r="S381" i="24"/>
  <c r="U381" i="24" s="1"/>
  <c r="O386" i="24"/>
  <c r="O394" i="24"/>
  <c r="S397" i="24"/>
  <c r="U397" i="24" s="1"/>
  <c r="O402" i="24"/>
  <c r="O418" i="24"/>
  <c r="O426" i="24"/>
  <c r="S429" i="24"/>
  <c r="U429" i="24" s="1"/>
  <c r="O434" i="24"/>
  <c r="S437" i="24"/>
  <c r="U437" i="24" s="1"/>
  <c r="O474" i="24"/>
  <c r="O482" i="24"/>
  <c r="O490" i="24"/>
  <c r="Y556" i="24"/>
  <c r="V710" i="24"/>
  <c r="S710" i="24"/>
  <c r="U710" i="24" s="1"/>
  <c r="Y713" i="24"/>
  <c r="Q713" i="24"/>
  <c r="V713" i="24" s="1"/>
  <c r="O713" i="24"/>
  <c r="Y729" i="24"/>
  <c r="Q729" i="24"/>
  <c r="V729" i="24" s="1"/>
  <c r="O729" i="24"/>
  <c r="Y732" i="24"/>
  <c r="O732" i="24"/>
  <c r="V777" i="24"/>
  <c r="S777" i="24"/>
  <c r="U777" i="24" s="1"/>
  <c r="V798" i="24"/>
  <c r="S798" i="24"/>
  <c r="U798" i="24" s="1"/>
  <c r="V1033" i="24"/>
  <c r="S1033" i="24"/>
  <c r="U1033" i="24" s="1"/>
  <c r="Y1102" i="24"/>
  <c r="S1102" i="24"/>
  <c r="U1102" i="24" s="1"/>
  <c r="Q1102" i="24"/>
  <c r="V1102" i="24" s="1"/>
  <c r="O1102" i="24"/>
  <c r="Q250" i="24"/>
  <c r="Q258" i="24"/>
  <c r="V258" i="24" s="1"/>
  <c r="Q266" i="24"/>
  <c r="V266" i="24" s="1"/>
  <c r="Q274" i="24"/>
  <c r="V274" i="24" s="1"/>
  <c r="Q290" i="24"/>
  <c r="V290" i="24" s="1"/>
  <c r="Q298" i="24"/>
  <c r="V298" i="24" s="1"/>
  <c r="Q306" i="24"/>
  <c r="V306" i="24" s="1"/>
  <c r="Q338" i="24"/>
  <c r="V338" i="24" s="1"/>
  <c r="Q346" i="24"/>
  <c r="V346" i="24" s="1"/>
  <c r="Q354" i="24"/>
  <c r="V354" i="24" s="1"/>
  <c r="Q362" i="24"/>
  <c r="V362" i="24" s="1"/>
  <c r="Q370" i="24"/>
  <c r="V370" i="24" s="1"/>
  <c r="Q378" i="24"/>
  <c r="V378" i="24" s="1"/>
  <c r="Q386" i="24"/>
  <c r="V386" i="24" s="1"/>
  <c r="Q394" i="24"/>
  <c r="V394" i="24" s="1"/>
  <c r="Q402" i="24"/>
  <c r="V402" i="24" s="1"/>
  <c r="Q410" i="24"/>
  <c r="Q418" i="24"/>
  <c r="U421" i="24"/>
  <c r="Q426" i="24"/>
  <c r="V426" i="24" s="1"/>
  <c r="Q434" i="24"/>
  <c r="V434" i="24" s="1"/>
  <c r="Q458" i="24"/>
  <c r="V458" i="24" s="1"/>
  <c r="Q466" i="24"/>
  <c r="V466" i="24" s="1"/>
  <c r="Q474" i="24"/>
  <c r="V474" i="24" s="1"/>
  <c r="Q482" i="24"/>
  <c r="V482" i="24" s="1"/>
  <c r="Q530" i="24"/>
  <c r="V530" i="24" s="1"/>
  <c r="Q538" i="24"/>
  <c r="V538" i="24" s="1"/>
  <c r="Q546" i="24"/>
  <c r="V546" i="24" s="1"/>
  <c r="S554" i="24"/>
  <c r="U554" i="24" s="1"/>
  <c r="O556" i="24"/>
  <c r="Y654" i="24"/>
  <c r="Q654" i="24"/>
  <c r="V654" i="24" s="1"/>
  <c r="O654" i="24"/>
  <c r="Y716" i="24"/>
  <c r="O716" i="24"/>
  <c r="Q732" i="24"/>
  <c r="V732" i="24" s="1"/>
  <c r="Y764" i="24"/>
  <c r="Q764" i="24"/>
  <c r="V764" i="24" s="1"/>
  <c r="O764" i="24"/>
  <c r="Y896" i="24"/>
  <c r="S896" i="24"/>
  <c r="U896" i="24" s="1"/>
  <c r="Q896" i="24"/>
  <c r="V896" i="24" s="1"/>
  <c r="O896" i="24"/>
  <c r="Y1030" i="24"/>
  <c r="S1030" i="24"/>
  <c r="U1030" i="24" s="1"/>
  <c r="Q1030" i="24"/>
  <c r="V1030" i="24" s="1"/>
  <c r="S1068" i="24"/>
  <c r="U1068" i="24" s="1"/>
  <c r="S250" i="24"/>
  <c r="O255" i="24"/>
  <c r="S258" i="24"/>
  <c r="U258" i="24" s="1"/>
  <c r="O263" i="24"/>
  <c r="S266" i="24"/>
  <c r="U266" i="24" s="1"/>
  <c r="O271" i="24"/>
  <c r="O279" i="24"/>
  <c r="O287" i="24"/>
  <c r="S290" i="24"/>
  <c r="U290" i="24" s="1"/>
  <c r="O295" i="24"/>
  <c r="S298" i="24"/>
  <c r="U298" i="24" s="1"/>
  <c r="S306" i="24"/>
  <c r="U306" i="24" s="1"/>
  <c r="O311" i="24"/>
  <c r="S314" i="24"/>
  <c r="U314" i="24" s="1"/>
  <c r="O319" i="24"/>
  <c r="S322" i="24"/>
  <c r="U322" i="24" s="1"/>
  <c r="O327" i="24"/>
  <c r="S330" i="24"/>
  <c r="U330" i="24" s="1"/>
  <c r="S346" i="24"/>
  <c r="U346" i="24" s="1"/>
  <c r="S354" i="24"/>
  <c r="U354" i="24" s="1"/>
  <c r="O359" i="24"/>
  <c r="O367" i="24"/>
  <c r="O375" i="24"/>
  <c r="S378" i="24"/>
  <c r="U378" i="24" s="1"/>
  <c r="O383" i="24"/>
  <c r="S386" i="24"/>
  <c r="U386" i="24" s="1"/>
  <c r="O391" i="24"/>
  <c r="S394" i="24"/>
  <c r="U394" i="24" s="1"/>
  <c r="S402" i="24"/>
  <c r="U402" i="24" s="1"/>
  <c r="O407" i="24"/>
  <c r="S410" i="24"/>
  <c r="O415" i="24"/>
  <c r="S418" i="24"/>
  <c r="O423" i="24"/>
  <c r="O439" i="24"/>
  <c r="S442" i="24"/>
  <c r="U442" i="24" s="1"/>
  <c r="O447" i="24"/>
  <c r="S450" i="24"/>
  <c r="U450" i="24" s="1"/>
  <c r="O455" i="24"/>
  <c r="S458" i="24"/>
  <c r="U458" i="24" s="1"/>
  <c r="O463" i="24"/>
  <c r="S466" i="24"/>
  <c r="U466" i="24" s="1"/>
  <c r="O471" i="24"/>
  <c r="S474" i="24"/>
  <c r="U474" i="24" s="1"/>
  <c r="O479" i="24"/>
  <c r="S482" i="24"/>
  <c r="U482" i="24" s="1"/>
  <c r="S490" i="24"/>
  <c r="U490" i="24" s="1"/>
  <c r="O495" i="24"/>
  <c r="S498" i="24"/>
  <c r="U498" i="24" s="1"/>
  <c r="O503" i="24"/>
  <c r="S506" i="24"/>
  <c r="U506" i="24" s="1"/>
  <c r="O511" i="24"/>
  <c r="S514" i="24"/>
  <c r="U514" i="24" s="1"/>
  <c r="O519" i="24"/>
  <c r="S522" i="24"/>
  <c r="O527" i="24"/>
  <c r="O535" i="24"/>
  <c r="O543" i="24"/>
  <c r="O551" i="24"/>
  <c r="Q556" i="24"/>
  <c r="V556" i="24" s="1"/>
  <c r="Y569" i="24"/>
  <c r="S569" i="24"/>
  <c r="U569" i="24" s="1"/>
  <c r="O569" i="24"/>
  <c r="Y609" i="24"/>
  <c r="S609" i="24"/>
  <c r="U609" i="24" s="1"/>
  <c r="O609" i="24"/>
  <c r="Y622" i="24"/>
  <c r="S622" i="24"/>
  <c r="U622" i="24" s="1"/>
  <c r="Q622" i="24"/>
  <c r="V622" i="24" s="1"/>
  <c r="O622" i="24"/>
  <c r="Y657" i="24"/>
  <c r="Q657" i="24"/>
  <c r="V657" i="24" s="1"/>
  <c r="O657" i="24"/>
  <c r="Y660" i="24"/>
  <c r="S660" i="24"/>
  <c r="U660" i="24" s="1"/>
  <c r="O660" i="24"/>
  <c r="Y676" i="24"/>
  <c r="S676" i="24"/>
  <c r="U676" i="24" s="1"/>
  <c r="O676" i="24"/>
  <c r="Q716" i="24"/>
  <c r="V716" i="24" s="1"/>
  <c r="V774" i="24"/>
  <c r="S774" i="24"/>
  <c r="U774" i="24" s="1"/>
  <c r="S828" i="24"/>
  <c r="U828" i="24" s="1"/>
  <c r="Q828" i="24"/>
  <c r="V828" i="24" s="1"/>
  <c r="O828" i="24"/>
  <c r="Q255" i="24"/>
  <c r="V255" i="24" s="1"/>
  <c r="Q263" i="24"/>
  <c r="V263" i="24" s="1"/>
  <c r="Q279" i="24"/>
  <c r="V279" i="24" s="1"/>
  <c r="Q287" i="24"/>
  <c r="V287" i="24" s="1"/>
  <c r="Q295" i="24"/>
  <c r="V295" i="24" s="1"/>
  <c r="Q303" i="24"/>
  <c r="V303" i="24" s="1"/>
  <c r="Q311" i="24"/>
  <c r="V311" i="24" s="1"/>
  <c r="Q319" i="24"/>
  <c r="V319" i="24" s="1"/>
  <c r="Q327" i="24"/>
  <c r="V327" i="24" s="1"/>
  <c r="Q367" i="24"/>
  <c r="V367" i="24" s="1"/>
  <c r="Q375" i="24"/>
  <c r="V375" i="24" s="1"/>
  <c r="Q383" i="24"/>
  <c r="V383" i="24" s="1"/>
  <c r="Q391" i="24"/>
  <c r="V391" i="24" s="1"/>
  <c r="Q407" i="24"/>
  <c r="V407" i="24" s="1"/>
  <c r="U410" i="24"/>
  <c r="Q415" i="24"/>
  <c r="Q423" i="24"/>
  <c r="S423" i="24" s="1"/>
  <c r="Q431" i="24"/>
  <c r="V431" i="24" s="1"/>
  <c r="Q439" i="24"/>
  <c r="V439" i="24" s="1"/>
  <c r="Q447" i="24"/>
  <c r="V447" i="24" s="1"/>
  <c r="Q455" i="24"/>
  <c r="V455" i="24" s="1"/>
  <c r="Q463" i="24"/>
  <c r="V463" i="24" s="1"/>
  <c r="Q471" i="24"/>
  <c r="V471" i="24" s="1"/>
  <c r="Q479" i="24"/>
  <c r="V479" i="24" s="1"/>
  <c r="Q487" i="24"/>
  <c r="V487" i="24" s="1"/>
  <c r="Y566" i="24"/>
  <c r="Q566" i="24"/>
  <c r="V566" i="24" s="1"/>
  <c r="O566" i="24"/>
  <c r="Y606" i="24"/>
  <c r="S606" i="24"/>
  <c r="U606" i="24" s="1"/>
  <c r="Q606" i="24"/>
  <c r="V606" i="24" s="1"/>
  <c r="O606" i="24"/>
  <c r="V619" i="24"/>
  <c r="S619" i="24"/>
  <c r="U619" i="24" s="1"/>
  <c r="Y638" i="24"/>
  <c r="Q638" i="24"/>
  <c r="V638" i="24" s="1"/>
  <c r="O638" i="24"/>
  <c r="Y673" i="24"/>
  <c r="Q673" i="24"/>
  <c r="V673" i="24" s="1"/>
  <c r="O673" i="24"/>
  <c r="Y780" i="24"/>
  <c r="Q780" i="24"/>
  <c r="V780" i="24" s="1"/>
  <c r="O780" i="24"/>
  <c r="Y911" i="24"/>
  <c r="Q911" i="24"/>
  <c r="V911" i="24" s="1"/>
  <c r="Y914" i="24"/>
  <c r="S914" i="24"/>
  <c r="U914" i="24" s="1"/>
  <c r="Q914" i="24"/>
  <c r="V914" i="24" s="1"/>
  <c r="O914" i="24"/>
  <c r="S1052" i="24"/>
  <c r="U1052" i="24" s="1"/>
  <c r="O252" i="24"/>
  <c r="O260" i="24"/>
  <c r="O268" i="24"/>
  <c r="O276" i="24"/>
  <c r="O292" i="24"/>
  <c r="O300" i="24"/>
  <c r="O308" i="24"/>
  <c r="O316" i="24"/>
  <c r="O324" i="24"/>
  <c r="O332" i="24"/>
  <c r="O340" i="24"/>
  <c r="O348" i="24"/>
  <c r="O356" i="24"/>
  <c r="O364" i="24"/>
  <c r="O372" i="24"/>
  <c r="O380" i="24"/>
  <c r="O388" i="24"/>
  <c r="O404" i="24"/>
  <c r="O412" i="24"/>
  <c r="O420" i="24"/>
  <c r="O428" i="24"/>
  <c r="O436" i="24"/>
  <c r="O444" i="24"/>
  <c r="O452" i="24"/>
  <c r="O460" i="24"/>
  <c r="O468" i="24"/>
  <c r="O476" i="24"/>
  <c r="O484" i="24"/>
  <c r="O492" i="24"/>
  <c r="O500" i="24"/>
  <c r="O508" i="24"/>
  <c r="O516" i="24"/>
  <c r="O524" i="24"/>
  <c r="O532" i="24"/>
  <c r="O540" i="24"/>
  <c r="O548" i="24"/>
  <c r="Y625" i="24"/>
  <c r="O625" i="24"/>
  <c r="Y641" i="24"/>
  <c r="O641" i="24"/>
  <c r="V790" i="24"/>
  <c r="S790" i="24"/>
  <c r="U790" i="24" s="1"/>
  <c r="S804" i="24"/>
  <c r="U804" i="24" s="1"/>
  <c r="Y804" i="24"/>
  <c r="Q804" i="24"/>
  <c r="V804" i="24" s="1"/>
  <c r="O804" i="24"/>
  <c r="V842" i="24"/>
  <c r="S842" i="24"/>
  <c r="U842" i="24" s="1"/>
  <c r="O911" i="24"/>
  <c r="Y982" i="24"/>
  <c r="S982" i="24"/>
  <c r="U982" i="24" s="1"/>
  <c r="Q982" i="24"/>
  <c r="V982" i="24" s="1"/>
  <c r="V985" i="24"/>
  <c r="S985" i="24"/>
  <c r="U985" i="24" s="1"/>
  <c r="Y590" i="24"/>
  <c r="Q590" i="24"/>
  <c r="V590" i="24" s="1"/>
  <c r="O590" i="24"/>
  <c r="Y593" i="24"/>
  <c r="S593" i="24"/>
  <c r="U593" i="24" s="1"/>
  <c r="O593" i="24"/>
  <c r="Q625" i="24"/>
  <c r="V625" i="24" s="1"/>
  <c r="Q641" i="24"/>
  <c r="V641" i="24" s="1"/>
  <c r="Y689" i="24"/>
  <c r="Q689" i="24"/>
  <c r="V689" i="24" s="1"/>
  <c r="O689" i="24"/>
  <c r="Y692" i="24"/>
  <c r="S692" i="24"/>
  <c r="U692" i="24" s="1"/>
  <c r="O692" i="24"/>
  <c r="S717" i="24"/>
  <c r="U717" i="24" s="1"/>
  <c r="O982" i="24"/>
  <c r="Q559" i="24"/>
  <c r="Y565" i="24"/>
  <c r="Y573" i="24"/>
  <c r="Q575" i="24"/>
  <c r="Y581" i="24"/>
  <c r="Q583" i="24"/>
  <c r="Y589" i="24"/>
  <c r="Q591" i="24"/>
  <c r="Y597" i="24"/>
  <c r="Q599" i="24"/>
  <c r="Y605" i="24"/>
  <c r="Q607" i="24"/>
  <c r="Y613" i="24"/>
  <c r="Q615" i="24"/>
  <c r="Y808" i="24"/>
  <c r="Q808" i="24"/>
  <c r="V808" i="24" s="1"/>
  <c r="S869" i="24"/>
  <c r="U869" i="24" s="1"/>
  <c r="Y917" i="24"/>
  <c r="S917" i="24"/>
  <c r="U917" i="24" s="1"/>
  <c r="Y929" i="24"/>
  <c r="Q929" i="24"/>
  <c r="V929" i="24" s="1"/>
  <c r="O929" i="24"/>
  <c r="Y963" i="24"/>
  <c r="Q963" i="24"/>
  <c r="V963" i="24" s="1"/>
  <c r="O963" i="24"/>
  <c r="Y966" i="24"/>
  <c r="S966" i="24"/>
  <c r="U966" i="24" s="1"/>
  <c r="Y974" i="24"/>
  <c r="S974" i="24"/>
  <c r="U974" i="24" s="1"/>
  <c r="Y979" i="24"/>
  <c r="Q979" i="24"/>
  <c r="V979" i="24" s="1"/>
  <c r="O979" i="24"/>
  <c r="Y1319" i="24"/>
  <c r="O1319" i="24"/>
  <c r="S1319" i="24"/>
  <c r="U1319" i="24" s="1"/>
  <c r="Q1319" i="24"/>
  <c r="V1319" i="24" s="1"/>
  <c r="O1441" i="24"/>
  <c r="Y1441" i="24"/>
  <c r="Q1441" i="24"/>
  <c r="V1441" i="24" s="1"/>
  <c r="S1441" i="24"/>
  <c r="U1441" i="24" s="1"/>
  <c r="S564" i="24"/>
  <c r="U564" i="24" s="1"/>
  <c r="S572" i="24"/>
  <c r="U572" i="24" s="1"/>
  <c r="S580" i="24"/>
  <c r="U580" i="24" s="1"/>
  <c r="S588" i="24"/>
  <c r="U588" i="24" s="1"/>
  <c r="S596" i="24"/>
  <c r="U596" i="24" s="1"/>
  <c r="S604" i="24"/>
  <c r="U604" i="24" s="1"/>
  <c r="S612" i="24"/>
  <c r="U612" i="24" s="1"/>
  <c r="S620" i="24"/>
  <c r="U620" i="24" s="1"/>
  <c r="S628" i="24"/>
  <c r="U628" i="24" s="1"/>
  <c r="S636" i="24"/>
  <c r="U636" i="24" s="1"/>
  <c r="S644" i="24"/>
  <c r="U644" i="24" s="1"/>
  <c r="S652" i="24"/>
  <c r="U652" i="24" s="1"/>
  <c r="S663" i="24"/>
  <c r="U663" i="24" s="1"/>
  <c r="S671" i="24"/>
  <c r="U671" i="24" s="1"/>
  <c r="S679" i="24"/>
  <c r="U679" i="24" s="1"/>
  <c r="S687" i="24"/>
  <c r="U687" i="24" s="1"/>
  <c r="S695" i="24"/>
  <c r="U695" i="24" s="1"/>
  <c r="S703" i="24"/>
  <c r="U703" i="24" s="1"/>
  <c r="S711" i="24"/>
  <c r="U711" i="24" s="1"/>
  <c r="S719" i="24"/>
  <c r="U719" i="24" s="1"/>
  <c r="S727" i="24"/>
  <c r="U727" i="24" s="1"/>
  <c r="S735" i="24"/>
  <c r="U735" i="24" s="1"/>
  <c r="S743" i="24"/>
  <c r="U743" i="24" s="1"/>
  <c r="S751" i="24"/>
  <c r="U751" i="24" s="1"/>
  <c r="S759" i="24"/>
  <c r="U759" i="24" s="1"/>
  <c r="S767" i="24"/>
  <c r="U767" i="24" s="1"/>
  <c r="S775" i="24"/>
  <c r="U775" i="24" s="1"/>
  <c r="S783" i="24"/>
  <c r="U783" i="24" s="1"/>
  <c r="S791" i="24"/>
  <c r="U791" i="24" s="1"/>
  <c r="S799" i="24"/>
  <c r="U799" i="24" s="1"/>
  <c r="S851" i="24"/>
  <c r="U851" i="24" s="1"/>
  <c r="S875" i="24"/>
  <c r="U875" i="24" s="1"/>
  <c r="S899" i="24"/>
  <c r="U899" i="24" s="1"/>
  <c r="S905" i="24"/>
  <c r="U905" i="24" s="1"/>
  <c r="O930" i="24"/>
  <c r="Y930" i="24"/>
  <c r="Y995" i="24"/>
  <c r="Q995" i="24"/>
  <c r="V995" i="24" s="1"/>
  <c r="O995" i="24"/>
  <c r="Y1011" i="24"/>
  <c r="Q1011" i="24"/>
  <c r="V1011" i="24" s="1"/>
  <c r="O1011" i="24"/>
  <c r="Y1027" i="24"/>
  <c r="Q1027" i="24"/>
  <c r="V1027" i="24" s="1"/>
  <c r="O1027" i="24"/>
  <c r="Y1046" i="24"/>
  <c r="S1046" i="24"/>
  <c r="U1046" i="24" s="1"/>
  <c r="Y1143" i="24"/>
  <c r="O1143" i="24"/>
  <c r="Y1207" i="24"/>
  <c r="O1207" i="24"/>
  <c r="V1376" i="24"/>
  <c r="S1376" i="24"/>
  <c r="U1376" i="24" s="1"/>
  <c r="Y1407" i="24"/>
  <c r="O1407" i="24"/>
  <c r="S1407" i="24"/>
  <c r="U1407" i="24" s="1"/>
  <c r="Q1407" i="24"/>
  <c r="V1407" i="24" s="1"/>
  <c r="S806" i="24"/>
  <c r="U806" i="24" s="1"/>
  <c r="S809" i="24"/>
  <c r="U809" i="24" s="1"/>
  <c r="Q809" i="24"/>
  <c r="V809" i="24" s="1"/>
  <c r="O809" i="24"/>
  <c r="S814" i="24"/>
  <c r="U814" i="24" s="1"/>
  <c r="Q820" i="24"/>
  <c r="V820" i="24" s="1"/>
  <c r="O820" i="24"/>
  <c r="V834" i="24"/>
  <c r="S834" i="24"/>
  <c r="U834" i="24" s="1"/>
  <c r="S909" i="24"/>
  <c r="U909" i="24" s="1"/>
  <c r="Q909" i="24"/>
  <c r="V909" i="24" s="1"/>
  <c r="O909" i="24"/>
  <c r="Q930" i="24"/>
  <c r="V930" i="24" s="1"/>
  <c r="S945" i="24"/>
  <c r="U945" i="24" s="1"/>
  <c r="Y1062" i="24"/>
  <c r="S1062" i="24"/>
  <c r="U1062" i="24" s="1"/>
  <c r="Y1078" i="24"/>
  <c r="S1078" i="24"/>
  <c r="U1078" i="24" s="1"/>
  <c r="Y1099" i="24"/>
  <c r="S1099" i="24"/>
  <c r="U1099" i="24" s="1"/>
  <c r="Q1099" i="24"/>
  <c r="V1099" i="24" s="1"/>
  <c r="O1099" i="24"/>
  <c r="Y1140" i="24"/>
  <c r="S1140" i="24"/>
  <c r="U1140" i="24" s="1"/>
  <c r="Q1140" i="24"/>
  <c r="V1140" i="24" s="1"/>
  <c r="Q1207" i="24"/>
  <c r="V1207" i="24" s="1"/>
  <c r="Y1279" i="24"/>
  <c r="O1279" i="24"/>
  <c r="O812" i="24"/>
  <c r="V831" i="24"/>
  <c r="S831" i="24"/>
  <c r="U831" i="24" s="1"/>
  <c r="Q921" i="24"/>
  <c r="V921" i="24" s="1"/>
  <c r="O921" i="24"/>
  <c r="O927" i="24"/>
  <c r="S930" i="24"/>
  <c r="U930" i="24" s="1"/>
  <c r="Y955" i="24"/>
  <c r="Q955" i="24"/>
  <c r="V955" i="24" s="1"/>
  <c r="O955" i="24"/>
  <c r="Y958" i="24"/>
  <c r="S958" i="24"/>
  <c r="U958" i="24" s="1"/>
  <c r="Y1043" i="24"/>
  <c r="S1043" i="24"/>
  <c r="U1043" i="24" s="1"/>
  <c r="Q1043" i="24"/>
  <c r="V1043" i="24" s="1"/>
  <c r="O1043" i="24"/>
  <c r="S1049" i="24"/>
  <c r="U1049" i="24" s="1"/>
  <c r="O1062" i="24"/>
  <c r="O1078" i="24"/>
  <c r="Y1094" i="24"/>
  <c r="S1094" i="24"/>
  <c r="U1094" i="24" s="1"/>
  <c r="S1105" i="24"/>
  <c r="U1105" i="24" s="1"/>
  <c r="Y1134" i="24"/>
  <c r="S1134" i="24"/>
  <c r="U1134" i="24" s="1"/>
  <c r="O1140" i="24"/>
  <c r="S1143" i="24"/>
  <c r="U1143" i="24" s="1"/>
  <c r="Y1308" i="24"/>
  <c r="S1308" i="24"/>
  <c r="U1308" i="24" s="1"/>
  <c r="Q1308" i="24"/>
  <c r="V1308" i="24" s="1"/>
  <c r="Y1335" i="24"/>
  <c r="O1335" i="24"/>
  <c r="V1432" i="24"/>
  <c r="S1432" i="24"/>
  <c r="U1432" i="24" s="1"/>
  <c r="X759" i="24"/>
  <c r="Z759" i="24" s="1"/>
  <c r="Q812" i="24"/>
  <c r="V812" i="24" s="1"/>
  <c r="S826" i="24"/>
  <c r="U826" i="24" s="1"/>
  <c r="O843" i="24"/>
  <c r="S846" i="24"/>
  <c r="U846" i="24" s="1"/>
  <c r="O867" i="24"/>
  <c r="S870" i="24"/>
  <c r="U870" i="24" s="1"/>
  <c r="O891" i="24"/>
  <c r="Q903" i="24"/>
  <c r="V903" i="24" s="1"/>
  <c r="O903" i="24"/>
  <c r="S906" i="24"/>
  <c r="U906" i="24" s="1"/>
  <c r="Q906" i="24"/>
  <c r="V906" i="24" s="1"/>
  <c r="O906" i="24"/>
  <c r="Q927" i="24"/>
  <c r="O958" i="24"/>
  <c r="S961" i="24"/>
  <c r="U961" i="24" s="1"/>
  <c r="S977" i="24"/>
  <c r="U977" i="24" s="1"/>
  <c r="Y1059" i="24"/>
  <c r="Q1059" i="24"/>
  <c r="V1059" i="24" s="1"/>
  <c r="O1059" i="24"/>
  <c r="Q1062" i="24"/>
  <c r="V1062" i="24" s="1"/>
  <c r="S1065" i="24"/>
  <c r="U1065" i="24" s="1"/>
  <c r="Y1075" i="24"/>
  <c r="S1075" i="24"/>
  <c r="U1075" i="24" s="1"/>
  <c r="Q1075" i="24"/>
  <c r="V1075" i="24" s="1"/>
  <c r="O1075" i="24"/>
  <c r="Q1078" i="24"/>
  <c r="V1078" i="24" s="1"/>
  <c r="S1081" i="24"/>
  <c r="U1081" i="24" s="1"/>
  <c r="O1094" i="24"/>
  <c r="O1134" i="24"/>
  <c r="S1279" i="24"/>
  <c r="U1279" i="24" s="1"/>
  <c r="O1308" i="24"/>
  <c r="Q1335" i="24"/>
  <c r="V1401" i="24"/>
  <c r="S1401" i="24"/>
  <c r="U1401" i="24" s="1"/>
  <c r="O563" i="24"/>
  <c r="O611" i="24"/>
  <c r="O619" i="24"/>
  <c r="O627" i="24"/>
  <c r="O635" i="24"/>
  <c r="O643" i="24"/>
  <c r="O651" i="24"/>
  <c r="Y840" i="24"/>
  <c r="S840" i="24"/>
  <c r="U840" i="24" s="1"/>
  <c r="Q840" i="24"/>
  <c r="V840" i="24" s="1"/>
  <c r="S940" i="24"/>
  <c r="U940" i="24" s="1"/>
  <c r="Q940" i="24"/>
  <c r="V940" i="24" s="1"/>
  <c r="O940" i="24"/>
  <c r="Y1091" i="24"/>
  <c r="S1091" i="24"/>
  <c r="U1091" i="24" s="1"/>
  <c r="Q1091" i="24"/>
  <c r="V1091" i="24" s="1"/>
  <c r="O1091" i="24"/>
  <c r="Y1131" i="24"/>
  <c r="S1131" i="24"/>
  <c r="U1131" i="24" s="1"/>
  <c r="Q1131" i="24"/>
  <c r="V1131" i="24" s="1"/>
  <c r="O1131" i="24"/>
  <c r="Q563" i="24"/>
  <c r="V563" i="24" s="1"/>
  <c r="Q571" i="24"/>
  <c r="V571" i="24" s="1"/>
  <c r="Q579" i="24"/>
  <c r="V579" i="24" s="1"/>
  <c r="Q587" i="24"/>
  <c r="V587" i="24" s="1"/>
  <c r="Q595" i="24"/>
  <c r="V595" i="24" s="1"/>
  <c r="Q603" i="24"/>
  <c r="V603" i="24" s="1"/>
  <c r="Q627" i="24"/>
  <c r="V627" i="24" s="1"/>
  <c r="Q635" i="24"/>
  <c r="V635" i="24" s="1"/>
  <c r="Q643" i="24"/>
  <c r="V643" i="24" s="1"/>
  <c r="Q651" i="24"/>
  <c r="V651" i="24" s="1"/>
  <c r="Q702" i="24"/>
  <c r="V702" i="24" s="1"/>
  <c r="Q718" i="24"/>
  <c r="Q726" i="24"/>
  <c r="Q734" i="24"/>
  <c r="Q742" i="24"/>
  <c r="Q750" i="24"/>
  <c r="Q758" i="24"/>
  <c r="O840" i="24"/>
  <c r="S843" i="24"/>
  <c r="U843" i="24" s="1"/>
  <c r="Y864" i="24"/>
  <c r="Q864" i="24"/>
  <c r="V864" i="24" s="1"/>
  <c r="S867" i="24"/>
  <c r="U867" i="24" s="1"/>
  <c r="S882" i="24"/>
  <c r="U882" i="24" s="1"/>
  <c r="Y888" i="24"/>
  <c r="S888" i="24"/>
  <c r="U888" i="24" s="1"/>
  <c r="Q888" i="24"/>
  <c r="V888" i="24" s="1"/>
  <c r="S891" i="24"/>
  <c r="U891" i="24" s="1"/>
  <c r="Y906" i="24"/>
  <c r="S937" i="24"/>
  <c r="U937" i="24" s="1"/>
  <c r="Q937" i="24"/>
  <c r="V937" i="24" s="1"/>
  <c r="O937" i="24"/>
  <c r="S1097" i="24"/>
  <c r="U1097" i="24" s="1"/>
  <c r="S1100" i="24"/>
  <c r="U1100" i="24" s="1"/>
  <c r="Y1126" i="24"/>
  <c r="S1126" i="24"/>
  <c r="U1126" i="24" s="1"/>
  <c r="S1137" i="24"/>
  <c r="U1137" i="24" s="1"/>
  <c r="V1219" i="24"/>
  <c r="S1219" i="24"/>
  <c r="U1219" i="24" s="1"/>
  <c r="Y1247" i="24"/>
  <c r="O1247" i="24"/>
  <c r="S1247" i="24"/>
  <c r="U1247" i="24" s="1"/>
  <c r="Y1388" i="24"/>
  <c r="Q1388" i="24"/>
  <c r="V1388" i="24" s="1"/>
  <c r="O568" i="24"/>
  <c r="S571" i="24"/>
  <c r="U571" i="24" s="1"/>
  <c r="O576" i="24"/>
  <c r="O584" i="24"/>
  <c r="S643" i="24"/>
  <c r="U643" i="24" s="1"/>
  <c r="S651" i="24"/>
  <c r="U651" i="24" s="1"/>
  <c r="O659" i="24"/>
  <c r="O667" i="24"/>
  <c r="S670" i="24"/>
  <c r="U670" i="24" s="1"/>
  <c r="O675" i="24"/>
  <c r="S686" i="24"/>
  <c r="U686" i="24" s="1"/>
  <c r="S694" i="24"/>
  <c r="U694" i="24" s="1"/>
  <c r="S702" i="24"/>
  <c r="U702" i="24" s="1"/>
  <c r="V818" i="24"/>
  <c r="S818" i="24"/>
  <c r="U818" i="24" s="1"/>
  <c r="S934" i="24"/>
  <c r="U934" i="24" s="1"/>
  <c r="Q934" i="24"/>
  <c r="V934" i="24" s="1"/>
  <c r="O934" i="24"/>
  <c r="Y1006" i="24"/>
  <c r="S1006" i="24"/>
  <c r="U1006" i="24" s="1"/>
  <c r="Y1038" i="24"/>
  <c r="S1038" i="24"/>
  <c r="U1038" i="24" s="1"/>
  <c r="S1063" i="24"/>
  <c r="U1063" i="24" s="1"/>
  <c r="S1079" i="24"/>
  <c r="U1079" i="24" s="1"/>
  <c r="Y1332" i="24"/>
  <c r="Q1332" i="24"/>
  <c r="V1332" i="24" s="1"/>
  <c r="O1332" i="24"/>
  <c r="Q560" i="24"/>
  <c r="V560" i="24" s="1"/>
  <c r="Q568" i="24"/>
  <c r="Q576" i="24"/>
  <c r="V576" i="24" s="1"/>
  <c r="O656" i="24"/>
  <c r="Q667" i="24"/>
  <c r="V667" i="24" s="1"/>
  <c r="Q675" i="24"/>
  <c r="V675" i="24" s="1"/>
  <c r="Q691" i="24"/>
  <c r="V691" i="24" s="1"/>
  <c r="V810" i="24"/>
  <c r="S810" i="24"/>
  <c r="U810" i="24" s="1"/>
  <c r="Y832" i="24"/>
  <c r="S832" i="24"/>
  <c r="U832" i="24" s="1"/>
  <c r="Q832" i="24"/>
  <c r="V832" i="24" s="1"/>
  <c r="Y940" i="24"/>
  <c r="Y950" i="24"/>
  <c r="V962" i="24"/>
  <c r="S962" i="24"/>
  <c r="U962" i="24" s="1"/>
  <c r="V978" i="24"/>
  <c r="S978" i="24"/>
  <c r="U978" i="24" s="1"/>
  <c r="Y1022" i="24"/>
  <c r="S1060" i="24"/>
  <c r="U1060" i="24" s="1"/>
  <c r="S1076" i="24"/>
  <c r="U1076" i="24" s="1"/>
  <c r="Y1123" i="24"/>
  <c r="S1123" i="24"/>
  <c r="U1123" i="24" s="1"/>
  <c r="Q1123" i="24"/>
  <c r="V1123" i="24" s="1"/>
  <c r="O1123" i="24"/>
  <c r="Y1359" i="24"/>
  <c r="O1359" i="24"/>
  <c r="Y1415" i="24"/>
  <c r="O1415" i="24"/>
  <c r="V1424" i="24"/>
  <c r="S1424" i="24"/>
  <c r="U1424" i="24" s="1"/>
  <c r="S560" i="24"/>
  <c r="U560" i="24" s="1"/>
  <c r="O565" i="24"/>
  <c r="O581" i="24"/>
  <c r="O589" i="24"/>
  <c r="S592" i="24"/>
  <c r="U592" i="24" s="1"/>
  <c r="O597" i="24"/>
  <c r="S600" i="24"/>
  <c r="U600" i="24" s="1"/>
  <c r="O605" i="24"/>
  <c r="S608" i="24"/>
  <c r="U608" i="24" s="1"/>
  <c r="S632" i="24"/>
  <c r="U632" i="24" s="1"/>
  <c r="O637" i="24"/>
  <c r="S640" i="24"/>
  <c r="U640" i="24" s="1"/>
  <c r="O645" i="24"/>
  <c r="S648" i="24"/>
  <c r="U648" i="24" s="1"/>
  <c r="O653" i="24"/>
  <c r="Q656" i="24"/>
  <c r="S659" i="24"/>
  <c r="U659" i="24" s="1"/>
  <c r="O664" i="24"/>
  <c r="S667" i="24"/>
  <c r="U667" i="24" s="1"/>
  <c r="O672" i="24"/>
  <c r="S675" i="24"/>
  <c r="U675" i="24" s="1"/>
  <c r="O680" i="24"/>
  <c r="S683" i="24"/>
  <c r="U683" i="24" s="1"/>
  <c r="O688" i="24"/>
  <c r="O696" i="24"/>
  <c r="S699" i="24"/>
  <c r="U699" i="24" s="1"/>
  <c r="O704" i="24"/>
  <c r="S707" i="24"/>
  <c r="U707" i="24" s="1"/>
  <c r="S715" i="24"/>
  <c r="U715" i="24" s="1"/>
  <c r="O720" i="24"/>
  <c r="S723" i="24"/>
  <c r="U723" i="24" s="1"/>
  <c r="O728" i="24"/>
  <c r="S731" i="24"/>
  <c r="U731" i="24" s="1"/>
  <c r="O736" i="24"/>
  <c r="S739" i="24"/>
  <c r="U739" i="24" s="1"/>
  <c r="O744" i="24"/>
  <c r="S747" i="24"/>
  <c r="U747" i="24" s="1"/>
  <c r="O752" i="24"/>
  <c r="S755" i="24"/>
  <c r="U755" i="24" s="1"/>
  <c r="O760" i="24"/>
  <c r="S763" i="24"/>
  <c r="U763" i="24" s="1"/>
  <c r="O768" i="24"/>
  <c r="S771" i="24"/>
  <c r="U771" i="24" s="1"/>
  <c r="O776" i="24"/>
  <c r="S779" i="24"/>
  <c r="U779" i="24" s="1"/>
  <c r="O784" i="24"/>
  <c r="S787" i="24"/>
  <c r="U787" i="24" s="1"/>
  <c r="O792" i="24"/>
  <c r="S795" i="24"/>
  <c r="U795" i="24" s="1"/>
  <c r="O800" i="24"/>
  <c r="S803" i="24"/>
  <c r="U803" i="24" s="1"/>
  <c r="S805" i="24"/>
  <c r="U805" i="24" s="1"/>
  <c r="O832" i="24"/>
  <c r="S835" i="24"/>
  <c r="U835" i="24" s="1"/>
  <c r="Y907" i="24"/>
  <c r="S907" i="24"/>
  <c r="U907" i="24" s="1"/>
  <c r="Q907" i="24"/>
  <c r="V907" i="24" s="1"/>
  <c r="O907" i="24"/>
  <c r="O950" i="24"/>
  <c r="Y990" i="24"/>
  <c r="S993" i="24"/>
  <c r="U993" i="24" s="1"/>
  <c r="Y1003" i="24"/>
  <c r="S1003" i="24"/>
  <c r="U1003" i="24" s="1"/>
  <c r="Q1003" i="24"/>
  <c r="V1003" i="24" s="1"/>
  <c r="O1003" i="24"/>
  <c r="Q1006" i="24"/>
  <c r="V1006" i="24" s="1"/>
  <c r="S1009" i="24"/>
  <c r="U1009" i="24" s="1"/>
  <c r="O1022" i="24"/>
  <c r="S1025" i="24"/>
  <c r="U1025" i="24" s="1"/>
  <c r="Y1035" i="24"/>
  <c r="S1035" i="24"/>
  <c r="U1035" i="24" s="1"/>
  <c r="Q1035" i="24"/>
  <c r="V1035" i="24" s="1"/>
  <c r="O1035" i="24"/>
  <c r="Q1038" i="24"/>
  <c r="V1038" i="24" s="1"/>
  <c r="S1092" i="24"/>
  <c r="U1092" i="24" s="1"/>
  <c r="Y1118" i="24"/>
  <c r="S1118" i="24"/>
  <c r="U1118" i="24" s="1"/>
  <c r="S1129" i="24"/>
  <c r="U1129" i="24" s="1"/>
  <c r="S1132" i="24"/>
  <c r="U1132" i="24" s="1"/>
  <c r="Q1359" i="24"/>
  <c r="V1359" i="24" s="1"/>
  <c r="Q1415" i="24"/>
  <c r="V1415" i="24" s="1"/>
  <c r="Q573" i="24"/>
  <c r="V573" i="24" s="1"/>
  <c r="Q589" i="24"/>
  <c r="V589" i="24" s="1"/>
  <c r="Q605" i="24"/>
  <c r="V605" i="24" s="1"/>
  <c r="Q613" i="24"/>
  <c r="V613" i="24" s="1"/>
  <c r="Q621" i="24"/>
  <c r="V621" i="24" s="1"/>
  <c r="Q629" i="24"/>
  <c r="V629" i="24" s="1"/>
  <c r="Q637" i="24"/>
  <c r="V637" i="24" s="1"/>
  <c r="Q645" i="24"/>
  <c r="V645" i="24" s="1"/>
  <c r="Q653" i="24"/>
  <c r="V653" i="24" s="1"/>
  <c r="Q664" i="24"/>
  <c r="V664" i="24" s="1"/>
  <c r="Q672" i="24"/>
  <c r="V672" i="24" s="1"/>
  <c r="Q680" i="24"/>
  <c r="V680" i="24" s="1"/>
  <c r="Q688" i="24"/>
  <c r="V688" i="24" s="1"/>
  <c r="Q696" i="24"/>
  <c r="V696" i="24" s="1"/>
  <c r="Q704" i="24"/>
  <c r="V704" i="24" s="1"/>
  <c r="Q712" i="24"/>
  <c r="V712" i="24" s="1"/>
  <c r="Q720" i="24"/>
  <c r="V720" i="24" s="1"/>
  <c r="Q728" i="24"/>
  <c r="V728" i="24" s="1"/>
  <c r="Q736" i="24"/>
  <c r="V736" i="24" s="1"/>
  <c r="Q744" i="24"/>
  <c r="V744" i="24" s="1"/>
  <c r="Q752" i="24"/>
  <c r="V752" i="24" s="1"/>
  <c r="Q760" i="24"/>
  <c r="V760" i="24" s="1"/>
  <c r="Q768" i="24"/>
  <c r="V768" i="24" s="1"/>
  <c r="Q776" i="24"/>
  <c r="V776" i="24" s="1"/>
  <c r="Q784" i="24"/>
  <c r="V784" i="24" s="1"/>
  <c r="Q792" i="24"/>
  <c r="V792" i="24" s="1"/>
  <c r="Q800" i="24"/>
  <c r="V800" i="24" s="1"/>
  <c r="Y824" i="24"/>
  <c r="Q824" i="24"/>
  <c r="V824" i="24" s="1"/>
  <c r="V850" i="24"/>
  <c r="S850" i="24"/>
  <c r="U850" i="24" s="1"/>
  <c r="Y916" i="24"/>
  <c r="Q916" i="24"/>
  <c r="V916" i="24" s="1"/>
  <c r="O916" i="24"/>
  <c r="Y919" i="24"/>
  <c r="Q919" i="24"/>
  <c r="V919" i="24" s="1"/>
  <c r="O919" i="24"/>
  <c r="Y922" i="24"/>
  <c r="Q922" i="24"/>
  <c r="V922" i="24" s="1"/>
  <c r="O922" i="24"/>
  <c r="Y947" i="24"/>
  <c r="Q947" i="24"/>
  <c r="V947" i="24" s="1"/>
  <c r="O947" i="24"/>
  <c r="Q950" i="24"/>
  <c r="V950" i="24" s="1"/>
  <c r="Y987" i="24"/>
  <c r="S987" i="24"/>
  <c r="U987" i="24" s="1"/>
  <c r="Q987" i="24"/>
  <c r="V987" i="24" s="1"/>
  <c r="O987" i="24"/>
  <c r="O990" i="24"/>
  <c r="Y1019" i="24"/>
  <c r="Q1019" i="24"/>
  <c r="V1019" i="24" s="1"/>
  <c r="O1019" i="24"/>
  <c r="Q1022" i="24"/>
  <c r="V1022" i="24" s="1"/>
  <c r="Y1054" i="24"/>
  <c r="Y1070" i="24"/>
  <c r="S1070" i="24"/>
  <c r="U1070" i="24" s="1"/>
  <c r="Y1086" i="24"/>
  <c r="S1086" i="24"/>
  <c r="U1086" i="24" s="1"/>
  <c r="Y1156" i="24"/>
  <c r="S1156" i="24"/>
  <c r="U1156" i="24" s="1"/>
  <c r="Q1156" i="24"/>
  <c r="V1156" i="24" s="1"/>
  <c r="S1239" i="24"/>
  <c r="U1239" i="24" s="1"/>
  <c r="Y1295" i="24"/>
  <c r="O1295" i="24"/>
  <c r="S1359" i="24"/>
  <c r="U1359" i="24" s="1"/>
  <c r="S1415" i="24"/>
  <c r="U1415" i="24" s="1"/>
  <c r="O562" i="24"/>
  <c r="O570" i="24"/>
  <c r="O578" i="24"/>
  <c r="O586" i="24"/>
  <c r="O594" i="24"/>
  <c r="O602" i="24"/>
  <c r="O610" i="24"/>
  <c r="O618" i="24"/>
  <c r="O626" i="24"/>
  <c r="O634" i="24"/>
  <c r="O642" i="24"/>
  <c r="O650" i="24"/>
  <c r="O661" i="24"/>
  <c r="O669" i="24"/>
  <c r="O677" i="24"/>
  <c r="O685" i="24"/>
  <c r="O693" i="24"/>
  <c r="O701" i="24"/>
  <c r="O709" i="24"/>
  <c r="O717" i="24"/>
  <c r="O733" i="24"/>
  <c r="O741" i="24"/>
  <c r="O749" i="24"/>
  <c r="O757" i="24"/>
  <c r="O765" i="24"/>
  <c r="O773" i="24"/>
  <c r="O781" i="24"/>
  <c r="O789" i="24"/>
  <c r="O797" i="24"/>
  <c r="Q805" i="24"/>
  <c r="V805" i="24" s="1"/>
  <c r="O824" i="24"/>
  <c r="Q827" i="24"/>
  <c r="V827" i="24" s="1"/>
  <c r="Q859" i="24"/>
  <c r="V859" i="24" s="1"/>
  <c r="O883" i="24"/>
  <c r="S886" i="24"/>
  <c r="U886" i="24" s="1"/>
  <c r="Y941" i="24"/>
  <c r="Q941" i="24"/>
  <c r="V941" i="24" s="1"/>
  <c r="O941" i="24"/>
  <c r="Q990" i="24"/>
  <c r="V990" i="24" s="1"/>
  <c r="Y1115" i="24"/>
  <c r="S1115" i="24"/>
  <c r="U1115" i="24" s="1"/>
  <c r="Q1115" i="24"/>
  <c r="V1115" i="24" s="1"/>
  <c r="O1115" i="24"/>
  <c r="Q1118" i="24"/>
  <c r="V1118" i="24" s="1"/>
  <c r="O1156" i="24"/>
  <c r="Q1295" i="24"/>
  <c r="Q562" i="24"/>
  <c r="V562" i="24" s="1"/>
  <c r="Q570" i="24"/>
  <c r="V570" i="24" s="1"/>
  <c r="Q578" i="24"/>
  <c r="V578" i="24" s="1"/>
  <c r="Q586" i="24"/>
  <c r="V586" i="24" s="1"/>
  <c r="Q594" i="24"/>
  <c r="V594" i="24" s="1"/>
  <c r="Q602" i="24"/>
  <c r="V602" i="24" s="1"/>
  <c r="Q610" i="24"/>
  <c r="V610" i="24" s="1"/>
  <c r="Q618" i="24"/>
  <c r="V618" i="24" s="1"/>
  <c r="Q634" i="24"/>
  <c r="V634" i="24" s="1"/>
  <c r="Q642" i="24"/>
  <c r="V642" i="24" s="1"/>
  <c r="Q650" i="24"/>
  <c r="V650" i="24" s="1"/>
  <c r="Q661" i="24"/>
  <c r="V661" i="24" s="1"/>
  <c r="Q669" i="24"/>
  <c r="V669" i="24" s="1"/>
  <c r="Q677" i="24"/>
  <c r="V677" i="24" s="1"/>
  <c r="Q685" i="24"/>
  <c r="V685" i="24" s="1"/>
  <c r="Q693" i="24"/>
  <c r="V693" i="24" s="1"/>
  <c r="Q701" i="24"/>
  <c r="V701" i="24" s="1"/>
  <c r="Q709" i="24"/>
  <c r="V709" i="24" s="1"/>
  <c r="Q717" i="24"/>
  <c r="V717" i="24" s="1"/>
  <c r="Q725" i="24"/>
  <c r="V725" i="24" s="1"/>
  <c r="Q741" i="24"/>
  <c r="V741" i="24" s="1"/>
  <c r="Q749" i="24"/>
  <c r="V749" i="24" s="1"/>
  <c r="Q757" i="24"/>
  <c r="V757" i="24" s="1"/>
  <c r="Q765" i="24"/>
  <c r="V765" i="24" s="1"/>
  <c r="Q773" i="24"/>
  <c r="V773" i="24" s="1"/>
  <c r="Q781" i="24"/>
  <c r="V781" i="24" s="1"/>
  <c r="Q789" i="24"/>
  <c r="V789" i="24" s="1"/>
  <c r="Q797" i="24"/>
  <c r="V797" i="24" s="1"/>
  <c r="S833" i="24"/>
  <c r="U833" i="24" s="1"/>
  <c r="Y856" i="24"/>
  <c r="Q856" i="24"/>
  <c r="V856" i="24" s="1"/>
  <c r="Y880" i="24"/>
  <c r="Q880" i="24"/>
  <c r="V880" i="24" s="1"/>
  <c r="Q883" i="24"/>
  <c r="V883" i="24" s="1"/>
  <c r="Y935" i="24"/>
  <c r="Q935" i="24"/>
  <c r="V935" i="24" s="1"/>
  <c r="O935" i="24"/>
  <c r="Y1051" i="24"/>
  <c r="S1051" i="24"/>
  <c r="U1051" i="24" s="1"/>
  <c r="Q1051" i="24"/>
  <c r="V1051" i="24" s="1"/>
  <c r="O1051" i="24"/>
  <c r="Q1054" i="24"/>
  <c r="V1054" i="24" s="1"/>
  <c r="S1057" i="24"/>
  <c r="U1057" i="24" s="1"/>
  <c r="Y1067" i="24"/>
  <c r="Q1067" i="24"/>
  <c r="V1067" i="24" s="1"/>
  <c r="O1067" i="24"/>
  <c r="Q1070" i="24"/>
  <c r="V1070" i="24" s="1"/>
  <c r="S1073" i="24"/>
  <c r="U1073" i="24" s="1"/>
  <c r="Y1083" i="24"/>
  <c r="S1083" i="24"/>
  <c r="U1083" i="24" s="1"/>
  <c r="Q1083" i="24"/>
  <c r="V1083" i="24" s="1"/>
  <c r="O1083" i="24"/>
  <c r="Y1236" i="24"/>
  <c r="S1236" i="24"/>
  <c r="U1236" i="24" s="1"/>
  <c r="Q1236" i="24"/>
  <c r="V1236" i="24" s="1"/>
  <c r="Y1263" i="24"/>
  <c r="O1263" i="24"/>
  <c r="S1263" i="24"/>
  <c r="U1263" i="24" s="1"/>
  <c r="Y805" i="24"/>
  <c r="Y816" i="24"/>
  <c r="S816" i="24"/>
  <c r="U816" i="24" s="1"/>
  <c r="Q816" i="24"/>
  <c r="V816" i="24" s="1"/>
  <c r="S883" i="24"/>
  <c r="U883" i="24" s="1"/>
  <c r="Y908" i="24"/>
  <c r="S908" i="24"/>
  <c r="U908" i="24" s="1"/>
  <c r="Y932" i="24"/>
  <c r="S932" i="24"/>
  <c r="U932" i="24" s="1"/>
  <c r="Q932" i="24"/>
  <c r="V932" i="24" s="1"/>
  <c r="O932" i="24"/>
  <c r="Y971" i="24"/>
  <c r="Q971" i="24"/>
  <c r="V971" i="24" s="1"/>
  <c r="O971" i="24"/>
  <c r="Y1110" i="24"/>
  <c r="S1110" i="24"/>
  <c r="U1110" i="24" s="1"/>
  <c r="O1236" i="24"/>
  <c r="Y2103" i="24"/>
  <c r="Q2103" i="24"/>
  <c r="V2103" i="24" s="1"/>
  <c r="O2103" i="24"/>
  <c r="Y806" i="24"/>
  <c r="Y822" i="24"/>
  <c r="Y830" i="24"/>
  <c r="Y838" i="24"/>
  <c r="Y886" i="24"/>
  <c r="Y924" i="24"/>
  <c r="Y1175" i="24"/>
  <c r="O1175" i="24"/>
  <c r="Y1204" i="24"/>
  <c r="S1204" i="24"/>
  <c r="U1204" i="24" s="1"/>
  <c r="Q1204" i="24"/>
  <c r="V1204" i="24" s="1"/>
  <c r="Y1223" i="24"/>
  <c r="O1223" i="24"/>
  <c r="Y1260" i="24"/>
  <c r="Q1260" i="24"/>
  <c r="V1260" i="24" s="1"/>
  <c r="Y1276" i="24"/>
  <c r="S1276" i="24"/>
  <c r="U1276" i="24" s="1"/>
  <c r="Q1276" i="24"/>
  <c r="V1276" i="24" s="1"/>
  <c r="Y1292" i="24"/>
  <c r="Q1292" i="24"/>
  <c r="V1292" i="24" s="1"/>
  <c r="Y1356" i="24"/>
  <c r="S1356" i="24"/>
  <c r="U1356" i="24" s="1"/>
  <c r="Q1356" i="24"/>
  <c r="V1356" i="24" s="1"/>
  <c r="Y1383" i="24"/>
  <c r="O1383" i="24"/>
  <c r="V1392" i="24"/>
  <c r="S1392" i="24"/>
  <c r="U1392" i="24" s="1"/>
  <c r="Y1404" i="24"/>
  <c r="Q1404" i="24"/>
  <c r="V1404" i="24" s="1"/>
  <c r="O813" i="24"/>
  <c r="O845" i="24"/>
  <c r="O853" i="24"/>
  <c r="O861" i="24"/>
  <c r="O869" i="24"/>
  <c r="O877" i="24"/>
  <c r="O885" i="24"/>
  <c r="O893" i="24"/>
  <c r="O901" i="24"/>
  <c r="O1138" i="24"/>
  <c r="Y1138" i="24"/>
  <c r="S1138" i="24"/>
  <c r="U1138" i="24" s="1"/>
  <c r="Y1151" i="24"/>
  <c r="O1151" i="24"/>
  <c r="S1163" i="24"/>
  <c r="U1163" i="24" s="1"/>
  <c r="Y1172" i="24"/>
  <c r="S1172" i="24"/>
  <c r="U1172" i="24" s="1"/>
  <c r="Q1172" i="24"/>
  <c r="V1172" i="24" s="1"/>
  <c r="Y1191" i="24"/>
  <c r="O1191" i="24"/>
  <c r="Y1244" i="24"/>
  <c r="Q1244" i="24"/>
  <c r="V1244" i="24" s="1"/>
  <c r="O1356" i="24"/>
  <c r="Y1380" i="24"/>
  <c r="S1380" i="24"/>
  <c r="U1380" i="24" s="1"/>
  <c r="Q1380" i="24"/>
  <c r="V1380" i="24" s="1"/>
  <c r="Q1383" i="24"/>
  <c r="V1383" i="24" s="1"/>
  <c r="O1404" i="24"/>
  <c r="V1416" i="24"/>
  <c r="S1416" i="24"/>
  <c r="U1416" i="24" s="1"/>
  <c r="Q845" i="24"/>
  <c r="V845" i="24" s="1"/>
  <c r="Q853" i="24"/>
  <c r="V853" i="24" s="1"/>
  <c r="Q861" i="24"/>
  <c r="V861" i="24" s="1"/>
  <c r="Q869" i="24"/>
  <c r="V869" i="24" s="1"/>
  <c r="Q877" i="24"/>
  <c r="V877" i="24" s="1"/>
  <c r="Q885" i="24"/>
  <c r="V885" i="24" s="1"/>
  <c r="Q893" i="24"/>
  <c r="O904" i="24"/>
  <c r="O952" i="24"/>
  <c r="O960" i="24"/>
  <c r="O968" i="24"/>
  <c r="O992" i="24"/>
  <c r="O1000" i="24"/>
  <c r="O1024" i="24"/>
  <c r="O1032" i="24"/>
  <c r="O1048" i="24"/>
  <c r="O1056" i="24"/>
  <c r="O1064" i="24"/>
  <c r="O1072" i="24"/>
  <c r="O1080" i="24"/>
  <c r="O1088" i="24"/>
  <c r="O1096" i="24"/>
  <c r="O1104" i="24"/>
  <c r="O1112" i="24"/>
  <c r="O1120" i="24"/>
  <c r="O1128" i="24"/>
  <c r="O1136" i="24"/>
  <c r="Q1138" i="24"/>
  <c r="V1138" i="24" s="1"/>
  <c r="Q1151" i="24"/>
  <c r="O1172" i="24"/>
  <c r="S1175" i="24"/>
  <c r="U1175" i="24" s="1"/>
  <c r="Q1191" i="24"/>
  <c r="S1223" i="24"/>
  <c r="U1223" i="24" s="1"/>
  <c r="O1244" i="24"/>
  <c r="Y1303" i="24"/>
  <c r="O1303" i="24"/>
  <c r="V1336" i="24"/>
  <c r="S1336" i="24"/>
  <c r="U1336" i="24" s="1"/>
  <c r="V1360" i="24"/>
  <c r="S1360" i="24"/>
  <c r="U1360" i="24" s="1"/>
  <c r="Y1367" i="24"/>
  <c r="O1367" i="24"/>
  <c r="O1380" i="24"/>
  <c r="S1383" i="24"/>
  <c r="U1383" i="24" s="1"/>
  <c r="V1433" i="24"/>
  <c r="S1433" i="24"/>
  <c r="U1433" i="24" s="1"/>
  <c r="O810" i="24"/>
  <c r="O818" i="24"/>
  <c r="O826" i="24"/>
  <c r="O834" i="24"/>
  <c r="O842" i="24"/>
  <c r="O850" i="24"/>
  <c r="O858" i="24"/>
  <c r="O866" i="24"/>
  <c r="O874" i="24"/>
  <c r="O882" i="24"/>
  <c r="O890" i="24"/>
  <c r="S901" i="24"/>
  <c r="U901" i="24" s="1"/>
  <c r="Q904" i="24"/>
  <c r="V904" i="24" s="1"/>
  <c r="O938" i="24"/>
  <c r="Q952" i="24"/>
  <c r="V952" i="24" s="1"/>
  <c r="Q992" i="24"/>
  <c r="V992" i="24" s="1"/>
  <c r="Q1008" i="24"/>
  <c r="V1008" i="24" s="1"/>
  <c r="Q1016" i="24"/>
  <c r="V1016" i="24" s="1"/>
  <c r="Q1024" i="24"/>
  <c r="V1024" i="24" s="1"/>
  <c r="Y1148" i="24"/>
  <c r="Q1148" i="24"/>
  <c r="V1148" i="24" s="1"/>
  <c r="V1208" i="24"/>
  <c r="S1208" i="24"/>
  <c r="U1208" i="24" s="1"/>
  <c r="Y1220" i="24"/>
  <c r="S1220" i="24"/>
  <c r="U1220" i="24" s="1"/>
  <c r="Q1220" i="24"/>
  <c r="V1220" i="24" s="1"/>
  <c r="Y1316" i="24"/>
  <c r="Q1316" i="24"/>
  <c r="V1316" i="24" s="1"/>
  <c r="Y1343" i="24"/>
  <c r="O1343" i="24"/>
  <c r="O1449" i="24"/>
  <c r="Y1449" i="24"/>
  <c r="Q1449" i="24"/>
  <c r="V1449" i="24" s="1"/>
  <c r="S1449" i="24"/>
  <c r="U1449" i="24" s="1"/>
  <c r="V1491" i="24"/>
  <c r="S1491" i="24"/>
  <c r="U1491" i="24" s="1"/>
  <c r="Q826" i="24"/>
  <c r="V826" i="24" s="1"/>
  <c r="Q858" i="24"/>
  <c r="Q866" i="24"/>
  <c r="V866" i="24" s="1"/>
  <c r="Q874" i="24"/>
  <c r="V874" i="24" s="1"/>
  <c r="Q882" i="24"/>
  <c r="V882" i="24" s="1"/>
  <c r="Q890" i="24"/>
  <c r="V890" i="24" s="1"/>
  <c r="Q898" i="24"/>
  <c r="V898" i="24" s="1"/>
  <c r="O910" i="24"/>
  <c r="O913" i="24"/>
  <c r="Q938" i="24"/>
  <c r="V938" i="24" s="1"/>
  <c r="S944" i="24"/>
  <c r="U944" i="24" s="1"/>
  <c r="O949" i="24"/>
  <c r="S960" i="24"/>
  <c r="U960" i="24" s="1"/>
  <c r="O965" i="24"/>
  <c r="S968" i="24"/>
  <c r="U968" i="24" s="1"/>
  <c r="S984" i="24"/>
  <c r="U984" i="24" s="1"/>
  <c r="O989" i="24"/>
  <c r="O997" i="24"/>
  <c r="S1000" i="24"/>
  <c r="U1000" i="24" s="1"/>
  <c r="O1005" i="24"/>
  <c r="O1013" i="24"/>
  <c r="S1016" i="24"/>
  <c r="U1016" i="24" s="1"/>
  <c r="O1021" i="24"/>
  <c r="S1024" i="24"/>
  <c r="U1024" i="24" s="1"/>
  <c r="O1029" i="24"/>
  <c r="S1032" i="24"/>
  <c r="U1032" i="24" s="1"/>
  <c r="O1037" i="24"/>
  <c r="S1040" i="24"/>
  <c r="U1040" i="24" s="1"/>
  <c r="O1045" i="24"/>
  <c r="S1048" i="24"/>
  <c r="U1048" i="24" s="1"/>
  <c r="O1053" i="24"/>
  <c r="S1056" i="24"/>
  <c r="U1056" i="24" s="1"/>
  <c r="O1061" i="24"/>
  <c r="S1064" i="24"/>
  <c r="U1064" i="24" s="1"/>
  <c r="O1069" i="24"/>
  <c r="S1072" i="24"/>
  <c r="U1072" i="24" s="1"/>
  <c r="O1077" i="24"/>
  <c r="S1080" i="24"/>
  <c r="U1080" i="24" s="1"/>
  <c r="O1085" i="24"/>
  <c r="S1088" i="24"/>
  <c r="U1088" i="24" s="1"/>
  <c r="O1093" i="24"/>
  <c r="S1096" i="24"/>
  <c r="U1096" i="24" s="1"/>
  <c r="O1101" i="24"/>
  <c r="S1104" i="24"/>
  <c r="U1104" i="24" s="1"/>
  <c r="O1109" i="24"/>
  <c r="S1112" i="24"/>
  <c r="U1112" i="24" s="1"/>
  <c r="O1117" i="24"/>
  <c r="S1120" i="24"/>
  <c r="U1120" i="24" s="1"/>
  <c r="O1125" i="24"/>
  <c r="S1128" i="24"/>
  <c r="U1128" i="24" s="1"/>
  <c r="O1133" i="24"/>
  <c r="S1136" i="24"/>
  <c r="U1136" i="24" s="1"/>
  <c r="O1148" i="24"/>
  <c r="Y1188" i="24"/>
  <c r="Q1188" i="24"/>
  <c r="V1188" i="24" s="1"/>
  <c r="O1220" i="24"/>
  <c r="S1283" i="24"/>
  <c r="U1283" i="24" s="1"/>
  <c r="Y1300" i="24"/>
  <c r="S1300" i="24"/>
  <c r="U1300" i="24" s="1"/>
  <c r="Q1300" i="24"/>
  <c r="V1300" i="24" s="1"/>
  <c r="S1303" i="24"/>
  <c r="U1303" i="24" s="1"/>
  <c r="O1316" i="24"/>
  <c r="S1320" i="24"/>
  <c r="U1320" i="24" s="1"/>
  <c r="Y1327" i="24"/>
  <c r="O1327" i="24"/>
  <c r="Q1343" i="24"/>
  <c r="V1343" i="24" s="1"/>
  <c r="S1367" i="24"/>
  <c r="U1367" i="24" s="1"/>
  <c r="Y1399" i="24"/>
  <c r="O1399" i="24"/>
  <c r="V1408" i="24"/>
  <c r="S1408" i="24"/>
  <c r="U1408" i="24" s="1"/>
  <c r="V1425" i="24"/>
  <c r="S1425" i="24"/>
  <c r="U1425" i="24" s="1"/>
  <c r="S898" i="24"/>
  <c r="U898" i="24" s="1"/>
  <c r="S938" i="24"/>
  <c r="U938" i="24" s="1"/>
  <c r="Q949" i="24"/>
  <c r="V949" i="24" s="1"/>
  <c r="Q957" i="24"/>
  <c r="V957" i="24" s="1"/>
  <c r="Q965" i="24"/>
  <c r="V965" i="24" s="1"/>
  <c r="Q973" i="24"/>
  <c r="V973" i="24" s="1"/>
  <c r="Q981" i="24"/>
  <c r="V981" i="24" s="1"/>
  <c r="Q989" i="24"/>
  <c r="V989" i="24" s="1"/>
  <c r="Q997" i="24"/>
  <c r="V997" i="24" s="1"/>
  <c r="Q1005" i="24"/>
  <c r="V1005" i="24" s="1"/>
  <c r="Q1013" i="24"/>
  <c r="Q1021" i="24"/>
  <c r="V1021" i="24" s="1"/>
  <c r="Q1029" i="24"/>
  <c r="V1029" i="24" s="1"/>
  <c r="Q1037" i="24"/>
  <c r="V1037" i="24" s="1"/>
  <c r="Q1045" i="24"/>
  <c r="V1045" i="24" s="1"/>
  <c r="Q1053" i="24"/>
  <c r="V1053" i="24" s="1"/>
  <c r="Q1061" i="24"/>
  <c r="V1061" i="24" s="1"/>
  <c r="Q1069" i="24"/>
  <c r="V1069" i="24" s="1"/>
  <c r="Q1077" i="24"/>
  <c r="V1077" i="24" s="1"/>
  <c r="Q1085" i="24"/>
  <c r="V1085" i="24" s="1"/>
  <c r="Q1093" i="24"/>
  <c r="V1093" i="24" s="1"/>
  <c r="Q1101" i="24"/>
  <c r="V1101" i="24" s="1"/>
  <c r="Q1109" i="24"/>
  <c r="V1109" i="24" s="1"/>
  <c r="Q1117" i="24"/>
  <c r="V1117" i="24" s="1"/>
  <c r="Q1125" i="24"/>
  <c r="V1125" i="24" s="1"/>
  <c r="Q1133" i="24"/>
  <c r="V1133" i="24" s="1"/>
  <c r="Y1167" i="24"/>
  <c r="O1167" i="24"/>
  <c r="O1188" i="24"/>
  <c r="Y1199" i="24"/>
  <c r="O1199" i="24"/>
  <c r="V1224" i="24"/>
  <c r="S1224" i="24"/>
  <c r="U1224" i="24" s="1"/>
  <c r="S1245" i="24"/>
  <c r="U1245" i="24" s="1"/>
  <c r="Y1271" i="24"/>
  <c r="O1271" i="24"/>
  <c r="O1300" i="24"/>
  <c r="Q1327" i="24"/>
  <c r="V1327" i="24" s="1"/>
  <c r="S1343" i="24"/>
  <c r="U1343" i="24" s="1"/>
  <c r="Y1364" i="24"/>
  <c r="Q1364" i="24"/>
  <c r="V1364" i="24" s="1"/>
  <c r="V1384" i="24"/>
  <c r="S1384" i="24"/>
  <c r="U1384" i="24" s="1"/>
  <c r="V1393" i="24"/>
  <c r="S1393" i="24"/>
  <c r="U1393" i="24" s="1"/>
  <c r="Q1399" i="24"/>
  <c r="V1399" i="24" s="1"/>
  <c r="S910" i="24"/>
  <c r="U910" i="24" s="1"/>
  <c r="S913" i="24"/>
  <c r="U913" i="24" s="1"/>
  <c r="O925" i="24"/>
  <c r="O931" i="24"/>
  <c r="O946" i="24"/>
  <c r="S965" i="24"/>
  <c r="U965" i="24" s="1"/>
  <c r="S973" i="24"/>
  <c r="U973" i="24" s="1"/>
  <c r="S981" i="24"/>
  <c r="U981" i="24" s="1"/>
  <c r="O994" i="24"/>
  <c r="S997" i="24"/>
  <c r="U997" i="24" s="1"/>
  <c r="O1002" i="24"/>
  <c r="O1010" i="24"/>
  <c r="O1026" i="24"/>
  <c r="S1029" i="24"/>
  <c r="U1029" i="24" s="1"/>
  <c r="O1034" i="24"/>
  <c r="S1037" i="24"/>
  <c r="U1037" i="24" s="1"/>
  <c r="O1042" i="24"/>
  <c r="S1045" i="24"/>
  <c r="U1045" i="24" s="1"/>
  <c r="O1050" i="24"/>
  <c r="O1058" i="24"/>
  <c r="O1066" i="24"/>
  <c r="O1074" i="24"/>
  <c r="O1082" i="24"/>
  <c r="O1090" i="24"/>
  <c r="S1093" i="24"/>
  <c r="U1093" i="24" s="1"/>
  <c r="O1098" i="24"/>
  <c r="S1101" i="24"/>
  <c r="U1101" i="24" s="1"/>
  <c r="S1109" i="24"/>
  <c r="U1109" i="24" s="1"/>
  <c r="O1114" i="24"/>
  <c r="S1117" i="24"/>
  <c r="U1117" i="24" s="1"/>
  <c r="O1122" i="24"/>
  <c r="S1125" i="24"/>
  <c r="U1125" i="24" s="1"/>
  <c r="O1130" i="24"/>
  <c r="S1133" i="24"/>
  <c r="U1133" i="24" s="1"/>
  <c r="Y1164" i="24"/>
  <c r="Q1164" i="24"/>
  <c r="V1164" i="24" s="1"/>
  <c r="Q1167" i="24"/>
  <c r="S1179" i="24"/>
  <c r="U1179" i="24" s="1"/>
  <c r="S1192" i="24"/>
  <c r="U1192" i="24" s="1"/>
  <c r="Q1199" i="24"/>
  <c r="V1199" i="24" s="1"/>
  <c r="Y1255" i="24"/>
  <c r="O1255" i="24"/>
  <c r="Q1271" i="24"/>
  <c r="V1271" i="24" s="1"/>
  <c r="Y1287" i="24"/>
  <c r="O1287" i="24"/>
  <c r="Y1324" i="24"/>
  <c r="Q1324" i="24"/>
  <c r="V1324" i="24" s="1"/>
  <c r="Y1351" i="24"/>
  <c r="O1351" i="24"/>
  <c r="O1364" i="24"/>
  <c r="Y1396" i="24"/>
  <c r="Q1396" i="24"/>
  <c r="V1396" i="24" s="1"/>
  <c r="S1399" i="24"/>
  <c r="U1399" i="24" s="1"/>
  <c r="V1417" i="24"/>
  <c r="S1417" i="24"/>
  <c r="U1417" i="24" s="1"/>
  <c r="S1465" i="24"/>
  <c r="U1465" i="24" s="1"/>
  <c r="S807" i="24"/>
  <c r="U807" i="24" s="1"/>
  <c r="S815" i="24"/>
  <c r="U815" i="24" s="1"/>
  <c r="S823" i="24"/>
  <c r="U823" i="24" s="1"/>
  <c r="O836" i="24"/>
  <c r="S839" i="24"/>
  <c r="U839" i="24" s="1"/>
  <c r="O844" i="24"/>
  <c r="S847" i="24"/>
  <c r="U847" i="24" s="1"/>
  <c r="O852" i="24"/>
  <c r="S855" i="24"/>
  <c r="U855" i="24" s="1"/>
  <c r="O860" i="24"/>
  <c r="S863" i="24"/>
  <c r="U863" i="24" s="1"/>
  <c r="O868" i="24"/>
  <c r="S871" i="24"/>
  <c r="U871" i="24" s="1"/>
  <c r="O876" i="24"/>
  <c r="O884" i="24"/>
  <c r="S887" i="24"/>
  <c r="U887" i="24" s="1"/>
  <c r="S895" i="24"/>
  <c r="U895" i="24" s="1"/>
  <c r="O900" i="24"/>
  <c r="Q925" i="24"/>
  <c r="V925" i="24" s="1"/>
  <c r="Q928" i="24"/>
  <c r="V928" i="24" s="1"/>
  <c r="Q931" i="24"/>
  <c r="V931" i="24" s="1"/>
  <c r="Q946" i="24"/>
  <c r="V946" i="24" s="1"/>
  <c r="Q954" i="24"/>
  <c r="V954" i="24" s="1"/>
  <c r="Q986" i="24"/>
  <c r="V986" i="24" s="1"/>
  <c r="Q994" i="24"/>
  <c r="V994" i="24" s="1"/>
  <c r="Q1002" i="24"/>
  <c r="Q1010" i="24"/>
  <c r="Q1018" i="24"/>
  <c r="Q1026" i="24"/>
  <c r="Q1034" i="24"/>
  <c r="Q1042" i="24"/>
  <c r="Q1050" i="24"/>
  <c r="Q1058" i="24"/>
  <c r="Q1066" i="24"/>
  <c r="Q1074" i="24"/>
  <c r="Q1082" i="24"/>
  <c r="Q1090" i="24"/>
  <c r="Y1252" i="24"/>
  <c r="S1252" i="24"/>
  <c r="U1252" i="24" s="1"/>
  <c r="Q1252" i="24"/>
  <c r="V1252" i="24" s="1"/>
  <c r="Q1255" i="24"/>
  <c r="S1271" i="24"/>
  <c r="U1271" i="24" s="1"/>
  <c r="Q1287" i="24"/>
  <c r="O1324" i="24"/>
  <c r="Y1340" i="24"/>
  <c r="Q1340" i="24"/>
  <c r="V1340" i="24" s="1"/>
  <c r="Q1351" i="24"/>
  <c r="V1368" i="24"/>
  <c r="S1368" i="24"/>
  <c r="U1368" i="24" s="1"/>
  <c r="O1396" i="24"/>
  <c r="Y1428" i="24"/>
  <c r="S1428" i="24"/>
  <c r="U1428" i="24" s="1"/>
  <c r="Q1428" i="24"/>
  <c r="V1428" i="24" s="1"/>
  <c r="Q836" i="24"/>
  <c r="V836" i="24" s="1"/>
  <c r="Q844" i="24"/>
  <c r="V844" i="24" s="1"/>
  <c r="Q852" i="24"/>
  <c r="V852" i="24" s="1"/>
  <c r="Q860" i="24"/>
  <c r="V860" i="24" s="1"/>
  <c r="Q868" i="24"/>
  <c r="V868" i="24" s="1"/>
  <c r="Q876" i="24"/>
  <c r="V876" i="24" s="1"/>
  <c r="Q884" i="24"/>
  <c r="V884" i="24" s="1"/>
  <c r="Q892" i="24"/>
  <c r="V892" i="24" s="1"/>
  <c r="Q900" i="24"/>
  <c r="V900" i="24" s="1"/>
  <c r="O915" i="24"/>
  <c r="S925" i="24"/>
  <c r="U925" i="24" s="1"/>
  <c r="S928" i="24"/>
  <c r="U928" i="24" s="1"/>
  <c r="O943" i="24"/>
  <c r="S946" i="24"/>
  <c r="U946" i="24" s="1"/>
  <c r="S954" i="24"/>
  <c r="U954" i="24" s="1"/>
  <c r="O959" i="24"/>
  <c r="O983" i="24"/>
  <c r="S986" i="24"/>
  <c r="U986" i="24" s="1"/>
  <c r="O991" i="24"/>
  <c r="Y1196" i="24"/>
  <c r="S1196" i="24"/>
  <c r="U1196" i="24" s="1"/>
  <c r="Q1196" i="24"/>
  <c r="V1196" i="24" s="1"/>
  <c r="Y1215" i="24"/>
  <c r="O1215" i="24"/>
  <c r="Y1231" i="24"/>
  <c r="O1231" i="24"/>
  <c r="Y1268" i="24"/>
  <c r="Q1268" i="24"/>
  <c r="V1268" i="24" s="1"/>
  <c r="S1344" i="24"/>
  <c r="U1344" i="24" s="1"/>
  <c r="Y1431" i="24"/>
  <c r="O1431" i="24"/>
  <c r="Y1527" i="24"/>
  <c r="Q1527" i="24"/>
  <c r="V1527" i="24" s="1"/>
  <c r="O1527" i="24"/>
  <c r="O817" i="24"/>
  <c r="O825" i="24"/>
  <c r="O833" i="24"/>
  <c r="O841" i="24"/>
  <c r="O849" i="24"/>
  <c r="O857" i="24"/>
  <c r="O865" i="24"/>
  <c r="O873" i="24"/>
  <c r="O881" i="24"/>
  <c r="O889" i="24"/>
  <c r="O897" i="24"/>
  <c r="Q915" i="24"/>
  <c r="V915" i="24" s="1"/>
  <c r="O918" i="24"/>
  <c r="Q943" i="24"/>
  <c r="V943" i="24" s="1"/>
  <c r="Q959" i="24"/>
  <c r="V959" i="24" s="1"/>
  <c r="Q991" i="24"/>
  <c r="V991" i="24" s="1"/>
  <c r="Q999" i="24"/>
  <c r="V999" i="24" s="1"/>
  <c r="Q1007" i="24"/>
  <c r="V1007" i="24" s="1"/>
  <c r="Q1015" i="24"/>
  <c r="V1015" i="24" s="1"/>
  <c r="Q1023" i="24"/>
  <c r="V1023" i="24" s="1"/>
  <c r="Q1031" i="24"/>
  <c r="V1031" i="24" s="1"/>
  <c r="Q1047" i="24"/>
  <c r="V1047" i="24" s="1"/>
  <c r="Q1055" i="24"/>
  <c r="V1055" i="24" s="1"/>
  <c r="Q1063" i="24"/>
  <c r="V1063" i="24" s="1"/>
  <c r="Q1071" i="24"/>
  <c r="V1071" i="24" s="1"/>
  <c r="Q1079" i="24"/>
  <c r="V1079" i="24" s="1"/>
  <c r="Y1183" i="24"/>
  <c r="O1183" i="24"/>
  <c r="O1196" i="24"/>
  <c r="Q1215" i="24"/>
  <c r="V1215" i="24" s="1"/>
  <c r="Q1231" i="24"/>
  <c r="V1231" i="24" s="1"/>
  <c r="O1268" i="24"/>
  <c r="Y1284" i="24"/>
  <c r="Q1284" i="24"/>
  <c r="V1284" i="24" s="1"/>
  <c r="Y1311" i="24"/>
  <c r="O1311" i="24"/>
  <c r="Y1375" i="24"/>
  <c r="O1375" i="24"/>
  <c r="V1400" i="24"/>
  <c r="S1400" i="24"/>
  <c r="U1400" i="24" s="1"/>
  <c r="V1409" i="24"/>
  <c r="S1409" i="24"/>
  <c r="U1409" i="24" s="1"/>
  <c r="Y1420" i="24"/>
  <c r="S1420" i="24"/>
  <c r="U1420" i="24" s="1"/>
  <c r="Q1420" i="24"/>
  <c r="V1420" i="24" s="1"/>
  <c r="Q1431" i="24"/>
  <c r="V1431" i="24" s="1"/>
  <c r="V1516" i="24"/>
  <c r="S1516" i="24"/>
  <c r="U1516" i="24" s="1"/>
  <c r="Q817" i="24"/>
  <c r="V817" i="24" s="1"/>
  <c r="Q825" i="24"/>
  <c r="V825" i="24" s="1"/>
  <c r="Q833" i="24"/>
  <c r="V833" i="24" s="1"/>
  <c r="Q841" i="24"/>
  <c r="V841" i="24" s="1"/>
  <c r="Q849" i="24"/>
  <c r="V849" i="24" s="1"/>
  <c r="Q857" i="24"/>
  <c r="V857" i="24" s="1"/>
  <c r="Q865" i="24"/>
  <c r="V865" i="24" s="1"/>
  <c r="Q873" i="24"/>
  <c r="V873" i="24" s="1"/>
  <c r="Q881" i="24"/>
  <c r="V881" i="24" s="1"/>
  <c r="Q889" i="24"/>
  <c r="V889" i="24" s="1"/>
  <c r="Q897" i="24"/>
  <c r="V897" i="24" s="1"/>
  <c r="O912" i="24"/>
  <c r="Q918" i="24"/>
  <c r="V918" i="24" s="1"/>
  <c r="O948" i="24"/>
  <c r="O956" i="24"/>
  <c r="O996" i="24"/>
  <c r="O1004" i="24"/>
  <c r="O1012" i="24"/>
  <c r="O1020" i="24"/>
  <c r="O1028" i="24"/>
  <c r="O1036" i="24"/>
  <c r="O1044" i="24"/>
  <c r="O1052" i="24"/>
  <c r="O1060" i="24"/>
  <c r="O1068" i="24"/>
  <c r="O1076" i="24"/>
  <c r="O1084" i="24"/>
  <c r="O1092" i="24"/>
  <c r="O1100" i="24"/>
  <c r="O1108" i="24"/>
  <c r="O1116" i="24"/>
  <c r="O1124" i="24"/>
  <c r="O1132" i="24"/>
  <c r="Y1159" i="24"/>
  <c r="O1159" i="24"/>
  <c r="Q1183" i="24"/>
  <c r="V1183" i="24" s="1"/>
  <c r="Y1212" i="24"/>
  <c r="Q1212" i="24"/>
  <c r="V1212" i="24" s="1"/>
  <c r="S1215" i="24"/>
  <c r="U1215" i="24" s="1"/>
  <c r="O1284" i="24"/>
  <c r="Q1311" i="24"/>
  <c r="V1311" i="24" s="1"/>
  <c r="Y1348" i="24"/>
  <c r="Q1348" i="24"/>
  <c r="V1348" i="24" s="1"/>
  <c r="Q1375" i="24"/>
  <c r="V1375" i="24" s="1"/>
  <c r="V1385" i="24"/>
  <c r="S1385" i="24"/>
  <c r="U1385" i="24" s="1"/>
  <c r="S1397" i="24"/>
  <c r="U1397" i="24" s="1"/>
  <c r="V1406" i="24"/>
  <c r="S1406" i="24"/>
  <c r="U1406" i="24" s="1"/>
  <c r="O1420" i="24"/>
  <c r="Y1423" i="24"/>
  <c r="O1423" i="24"/>
  <c r="Q1159" i="24"/>
  <c r="Y1180" i="24"/>
  <c r="Q1180" i="24"/>
  <c r="V1180" i="24" s="1"/>
  <c r="O1212" i="24"/>
  <c r="Y1239" i="24"/>
  <c r="O1239" i="24"/>
  <c r="S1256" i="24"/>
  <c r="U1256" i="24" s="1"/>
  <c r="V1288" i="24"/>
  <c r="S1288" i="24"/>
  <c r="U1288" i="24" s="1"/>
  <c r="S1311" i="24"/>
  <c r="U1311" i="24" s="1"/>
  <c r="O1348" i="24"/>
  <c r="Y1372" i="24"/>
  <c r="Q1372" i="24"/>
  <c r="V1372" i="24" s="1"/>
  <c r="S1375" i="24"/>
  <c r="U1375" i="24" s="1"/>
  <c r="Y1391" i="24"/>
  <c r="O1391" i="24"/>
  <c r="Y1412" i="24"/>
  <c r="Q1412" i="24"/>
  <c r="V1412" i="24" s="1"/>
  <c r="S1418" i="24"/>
  <c r="U1418" i="24" s="1"/>
  <c r="Q1423" i="24"/>
  <c r="S1429" i="24"/>
  <c r="U1429" i="24" s="1"/>
  <c r="V1434" i="24"/>
  <c r="S1146" i="24"/>
  <c r="U1146" i="24" s="1"/>
  <c r="S1154" i="24"/>
  <c r="U1154" i="24" s="1"/>
  <c r="S1162" i="24"/>
  <c r="U1162" i="24" s="1"/>
  <c r="S1170" i="24"/>
  <c r="U1170" i="24" s="1"/>
  <c r="S1178" i="24"/>
  <c r="U1178" i="24" s="1"/>
  <c r="S1186" i="24"/>
  <c r="U1186" i="24" s="1"/>
  <c r="S1194" i="24"/>
  <c r="U1194" i="24" s="1"/>
  <c r="S1202" i="24"/>
  <c r="U1202" i="24" s="1"/>
  <c r="S1210" i="24"/>
  <c r="U1210" i="24" s="1"/>
  <c r="S1218" i="24"/>
  <c r="U1218" i="24" s="1"/>
  <c r="S1226" i="24"/>
  <c r="U1226" i="24" s="1"/>
  <c r="S1234" i="24"/>
  <c r="U1234" i="24" s="1"/>
  <c r="S1242" i="24"/>
  <c r="U1242" i="24" s="1"/>
  <c r="S1250" i="24"/>
  <c r="U1250" i="24" s="1"/>
  <c r="S1258" i="24"/>
  <c r="U1258" i="24" s="1"/>
  <c r="S1266" i="24"/>
  <c r="U1266" i="24" s="1"/>
  <c r="S1274" i="24"/>
  <c r="U1274" i="24" s="1"/>
  <c r="S1282" i="24"/>
  <c r="U1282" i="24" s="1"/>
  <c r="S1290" i="24"/>
  <c r="U1290" i="24" s="1"/>
  <c r="S1298" i="24"/>
  <c r="U1298" i="24" s="1"/>
  <c r="S1306" i="24"/>
  <c r="U1306" i="24" s="1"/>
  <c r="S1314" i="24"/>
  <c r="U1314" i="24" s="1"/>
  <c r="S1322" i="24"/>
  <c r="U1322" i="24" s="1"/>
  <c r="S1330" i="24"/>
  <c r="U1330" i="24" s="1"/>
  <c r="S1338" i="24"/>
  <c r="U1338" i="24" s="1"/>
  <c r="S1346" i="24"/>
  <c r="U1346" i="24" s="1"/>
  <c r="S1354" i="24"/>
  <c r="U1354" i="24" s="1"/>
  <c r="S1362" i="24"/>
  <c r="U1362" i="24" s="1"/>
  <c r="S1370" i="24"/>
  <c r="U1370" i="24" s="1"/>
  <c r="S1378" i="24"/>
  <c r="U1378" i="24" s="1"/>
  <c r="S1386" i="24"/>
  <c r="U1386" i="24" s="1"/>
  <c r="S1394" i="24"/>
  <c r="U1394" i="24" s="1"/>
  <c r="S1402" i="24"/>
  <c r="U1402" i="24" s="1"/>
  <c r="S1410" i="24"/>
  <c r="U1410" i="24" s="1"/>
  <c r="S1436" i="24"/>
  <c r="U1436" i="24" s="1"/>
  <c r="S1446" i="24"/>
  <c r="U1446" i="24" s="1"/>
  <c r="Y1451" i="24"/>
  <c r="S1451" i="24"/>
  <c r="U1451" i="24" s="1"/>
  <c r="Q1451" i="24"/>
  <c r="V1451" i="24" s="1"/>
  <c r="O1451" i="24"/>
  <c r="S1454" i="24"/>
  <c r="U1454" i="24" s="1"/>
  <c r="S1471" i="24"/>
  <c r="U1471" i="24" s="1"/>
  <c r="Q1471" i="24"/>
  <c r="V1471" i="24" s="1"/>
  <c r="S1474" i="24"/>
  <c r="U1474" i="24" s="1"/>
  <c r="V1482" i="24"/>
  <c r="S1482" i="24"/>
  <c r="U1482" i="24" s="1"/>
  <c r="S1499" i="24"/>
  <c r="U1499" i="24" s="1"/>
  <c r="S1507" i="24"/>
  <c r="U1507" i="24" s="1"/>
  <c r="Y1521" i="24"/>
  <c r="Q1521" i="24"/>
  <c r="V1521" i="24" s="1"/>
  <c r="S1524" i="24"/>
  <c r="U1524" i="24" s="1"/>
  <c r="Y1591" i="24"/>
  <c r="S1591" i="24"/>
  <c r="U1591" i="24" s="1"/>
  <c r="Q1591" i="24"/>
  <c r="V1591" i="24" s="1"/>
  <c r="O1591" i="24"/>
  <c r="V1600" i="24"/>
  <c r="Y1610" i="24"/>
  <c r="Q1610" i="24"/>
  <c r="V1610" i="24" s="1"/>
  <c r="Y1146" i="24"/>
  <c r="Y1154" i="24"/>
  <c r="Y1162" i="24"/>
  <c r="Y1170" i="24"/>
  <c r="Y1178" i="24"/>
  <c r="Y1186" i="24"/>
  <c r="Y1194" i="24"/>
  <c r="Y1202" i="24"/>
  <c r="Y1210" i="24"/>
  <c r="Y1218" i="24"/>
  <c r="Y1226" i="24"/>
  <c r="Y1234" i="24"/>
  <c r="Y1242" i="24"/>
  <c r="Y1250" i="24"/>
  <c r="Y1258" i="24"/>
  <c r="Y1274" i="24"/>
  <c r="Y1282" i="24"/>
  <c r="Y1290" i="24"/>
  <c r="Y1298" i="24"/>
  <c r="Y1306" i="24"/>
  <c r="Y1314" i="24"/>
  <c r="Y1322" i="24"/>
  <c r="Y1330" i="24"/>
  <c r="Y1338" i="24"/>
  <c r="Y1346" i="24"/>
  <c r="Y1354" i="24"/>
  <c r="Y1362" i="24"/>
  <c r="Y1370" i="24"/>
  <c r="Y1378" i="24"/>
  <c r="Y1386" i="24"/>
  <c r="Y1394" i="24"/>
  <c r="Y1513" i="24"/>
  <c r="Q1513" i="24"/>
  <c r="V1513" i="24" s="1"/>
  <c r="Y1718" i="24"/>
  <c r="S1718" i="24"/>
  <c r="U1718" i="24" s="1"/>
  <c r="Q1718" i="24"/>
  <c r="V1718" i="24" s="1"/>
  <c r="O1718" i="24"/>
  <c r="O1145" i="24"/>
  <c r="O1153" i="24"/>
  <c r="O1161" i="24"/>
  <c r="O1169" i="24"/>
  <c r="O1193" i="24"/>
  <c r="O1201" i="24"/>
  <c r="O1233" i="24"/>
  <c r="O1241" i="24"/>
  <c r="O1297" i="24"/>
  <c r="O1313" i="24"/>
  <c r="O1321" i="24"/>
  <c r="O1345" i="24"/>
  <c r="S1444" i="24"/>
  <c r="U1444" i="24" s="1"/>
  <c r="Q1466" i="24"/>
  <c r="V1466" i="24" s="1"/>
  <c r="O1466" i="24"/>
  <c r="Y1466" i="24"/>
  <c r="Y1505" i="24"/>
  <c r="S1505" i="24"/>
  <c r="U1505" i="24" s="1"/>
  <c r="Q1505" i="24"/>
  <c r="V1505" i="24" s="1"/>
  <c r="Y1519" i="24"/>
  <c r="Q1519" i="24"/>
  <c r="V1519" i="24" s="1"/>
  <c r="O1519" i="24"/>
  <c r="S1522" i="24"/>
  <c r="U1522" i="24" s="1"/>
  <c r="Y1559" i="24"/>
  <c r="Q1559" i="24"/>
  <c r="V1559" i="24" s="1"/>
  <c r="O1559" i="24"/>
  <c r="S1571" i="24"/>
  <c r="U1571" i="24" s="1"/>
  <c r="Y1583" i="24"/>
  <c r="Q1583" i="24"/>
  <c r="V1583" i="24" s="1"/>
  <c r="O1583" i="24"/>
  <c r="Y1641" i="24"/>
  <c r="S1641" i="24"/>
  <c r="U1641" i="24" s="1"/>
  <c r="Q1641" i="24"/>
  <c r="V1641" i="24" s="1"/>
  <c r="O1641" i="24"/>
  <c r="O1738" i="24"/>
  <c r="Y1738" i="24"/>
  <c r="Q1738" i="24"/>
  <c r="V1738" i="24" s="1"/>
  <c r="S1738" i="24"/>
  <c r="U1738" i="24" s="1"/>
  <c r="Q1145" i="24"/>
  <c r="Q1193" i="24"/>
  <c r="Q1233" i="24"/>
  <c r="Q1241" i="24"/>
  <c r="Q1297" i="24"/>
  <c r="Q1321" i="24"/>
  <c r="V1321" i="24" s="1"/>
  <c r="Q1345" i="24"/>
  <c r="V1345" i="24" s="1"/>
  <c r="Q1361" i="24"/>
  <c r="Q1369" i="24"/>
  <c r="Q1377" i="24"/>
  <c r="S1452" i="24"/>
  <c r="U1452" i="24" s="1"/>
  <c r="Y1497" i="24"/>
  <c r="S1497" i="24"/>
  <c r="U1497" i="24" s="1"/>
  <c r="Q1497" i="24"/>
  <c r="V1497" i="24" s="1"/>
  <c r="S1500" i="24"/>
  <c r="U1500" i="24" s="1"/>
  <c r="O1505" i="24"/>
  <c r="S1539" i="24"/>
  <c r="U1539" i="24" s="1"/>
  <c r="S1595" i="24"/>
  <c r="U1595" i="24" s="1"/>
  <c r="O1222" i="24"/>
  <c r="O1230" i="24"/>
  <c r="O1262" i="24"/>
  <c r="S1265" i="24"/>
  <c r="U1265" i="24" s="1"/>
  <c r="O1278" i="24"/>
  <c r="O1286" i="24"/>
  <c r="O1294" i="24"/>
  <c r="O1310" i="24"/>
  <c r="O1318" i="24"/>
  <c r="S1321" i="24"/>
  <c r="U1321" i="24" s="1"/>
  <c r="O1326" i="24"/>
  <c r="O1334" i="24"/>
  <c r="S1337" i="24"/>
  <c r="U1337" i="24" s="1"/>
  <c r="O1342" i="24"/>
  <c r="S1345" i="24"/>
  <c r="U1345" i="24" s="1"/>
  <c r="O1350" i="24"/>
  <c r="S1353" i="24"/>
  <c r="U1353" i="24" s="1"/>
  <c r="O1358" i="24"/>
  <c r="O1366" i="24"/>
  <c r="S1469" i="24"/>
  <c r="U1469" i="24" s="1"/>
  <c r="V1469" i="24"/>
  <c r="Q1472" i="24"/>
  <c r="V1472" i="24" s="1"/>
  <c r="Z1602" i="24"/>
  <c r="S1602" i="24"/>
  <c r="U1602" i="24" s="1"/>
  <c r="Q1142" i="24"/>
  <c r="V1142" i="24" s="1"/>
  <c r="Q1150" i="24"/>
  <c r="Q1158" i="24"/>
  <c r="Q1166" i="24"/>
  <c r="V1166" i="24" s="1"/>
  <c r="Q1174" i="24"/>
  <c r="Q1182" i="24"/>
  <c r="Q1190" i="24"/>
  <c r="Q1198" i="24"/>
  <c r="Q1206" i="24"/>
  <c r="Q1214" i="24"/>
  <c r="Q1222" i="24"/>
  <c r="Q1230" i="24"/>
  <c r="V1230" i="24" s="1"/>
  <c r="Q1238" i="24"/>
  <c r="V1238" i="24" s="1"/>
  <c r="Q1246" i="24"/>
  <c r="Q1262" i="24"/>
  <c r="V1262" i="24" s="1"/>
  <c r="Q1270" i="24"/>
  <c r="Q1278" i="24"/>
  <c r="Q1286" i="24"/>
  <c r="Q1294" i="24"/>
  <c r="Q1302" i="24"/>
  <c r="Q1310" i="24"/>
  <c r="Q1318" i="24"/>
  <c r="Q1326" i="24"/>
  <c r="Q1334" i="24"/>
  <c r="Q1342" i="24"/>
  <c r="Q1350" i="24"/>
  <c r="Q1358" i="24"/>
  <c r="Q1366" i="24"/>
  <c r="Q1374" i="24"/>
  <c r="Q1382" i="24"/>
  <c r="Q1390" i="24"/>
  <c r="Q1398" i="24"/>
  <c r="S1439" i="24"/>
  <c r="U1439" i="24" s="1"/>
  <c r="S1455" i="24"/>
  <c r="U1455" i="24" s="1"/>
  <c r="O1472" i="24"/>
  <c r="Y1511" i="24"/>
  <c r="Q1511" i="24"/>
  <c r="V1511" i="24" s="1"/>
  <c r="O1511" i="24"/>
  <c r="S1514" i="24"/>
  <c r="U1514" i="24" s="1"/>
  <c r="S1554" i="24"/>
  <c r="U1554" i="24" s="1"/>
  <c r="S1578" i="24"/>
  <c r="U1578" i="24" s="1"/>
  <c r="O1602" i="24"/>
  <c r="Q1602" i="24" s="1"/>
  <c r="V1602" i="24" s="1"/>
  <c r="S1142" i="24"/>
  <c r="U1142" i="24" s="1"/>
  <c r="O1235" i="24"/>
  <c r="O1243" i="24"/>
  <c r="O1251" i="24"/>
  <c r="S1254" i="24"/>
  <c r="U1254" i="24" s="1"/>
  <c r="O1259" i="24"/>
  <c r="S1262" i="24"/>
  <c r="U1262" i="24" s="1"/>
  <c r="Y1437" i="24"/>
  <c r="Q1437" i="24"/>
  <c r="V1437" i="24" s="1"/>
  <c r="Y1467" i="24"/>
  <c r="S1475" i="24"/>
  <c r="U1475" i="24" s="1"/>
  <c r="Y1489" i="24"/>
  <c r="Q1489" i="24"/>
  <c r="V1489" i="24" s="1"/>
  <c r="Y1503" i="24"/>
  <c r="S1503" i="24"/>
  <c r="U1503" i="24" s="1"/>
  <c r="Q1503" i="24"/>
  <c r="V1503" i="24" s="1"/>
  <c r="O1503" i="24"/>
  <c r="Y1551" i="24"/>
  <c r="S1551" i="24"/>
  <c r="U1551" i="24" s="1"/>
  <c r="Q1551" i="24"/>
  <c r="V1551" i="24" s="1"/>
  <c r="O1551" i="24"/>
  <c r="S1566" i="24"/>
  <c r="U1566" i="24" s="1"/>
  <c r="S1710" i="24"/>
  <c r="U1710" i="24" s="1"/>
  <c r="Q1710" i="24"/>
  <c r="V1710" i="24" s="1"/>
  <c r="O1710" i="24"/>
  <c r="Y1710" i="24"/>
  <c r="Y1774" i="24"/>
  <c r="Q1774" i="24"/>
  <c r="V1774" i="24" s="1"/>
  <c r="O1774" i="24"/>
  <c r="Q1139" i="24"/>
  <c r="V1139" i="24" s="1"/>
  <c r="Q1147" i="24"/>
  <c r="V1147" i="24" s="1"/>
  <c r="Q1155" i="24"/>
  <c r="V1155" i="24" s="1"/>
  <c r="Q1163" i="24"/>
  <c r="V1163" i="24" s="1"/>
  <c r="Q1171" i="24"/>
  <c r="V1171" i="24" s="1"/>
  <c r="Q1179" i="24"/>
  <c r="V1179" i="24" s="1"/>
  <c r="Q1187" i="24"/>
  <c r="V1187" i="24" s="1"/>
  <c r="Q1195" i="24"/>
  <c r="V1195" i="24" s="1"/>
  <c r="Q1203" i="24"/>
  <c r="V1203" i="24" s="1"/>
  <c r="Q1211" i="24"/>
  <c r="V1211" i="24" s="1"/>
  <c r="Q1227" i="24"/>
  <c r="Q1235" i="24"/>
  <c r="V1235" i="24" s="1"/>
  <c r="Q1243" i="24"/>
  <c r="V1243" i="24" s="1"/>
  <c r="Q1251" i="24"/>
  <c r="V1251" i="24" s="1"/>
  <c r="Q1259" i="24"/>
  <c r="V1259" i="24" s="1"/>
  <c r="Q1267" i="24"/>
  <c r="V1267" i="24" s="1"/>
  <c r="Q1275" i="24"/>
  <c r="V1275" i="24" s="1"/>
  <c r="Q1283" i="24"/>
  <c r="V1283" i="24" s="1"/>
  <c r="Q1291" i="24"/>
  <c r="V1291" i="24" s="1"/>
  <c r="Q1299" i="24"/>
  <c r="V1299" i="24" s="1"/>
  <c r="Q1307" i="24"/>
  <c r="V1307" i="24" s="1"/>
  <c r="Q1315" i="24"/>
  <c r="V1315" i="24" s="1"/>
  <c r="Q1323" i="24"/>
  <c r="V1323" i="24" s="1"/>
  <c r="Q1331" i="24"/>
  <c r="V1331" i="24" s="1"/>
  <c r="Q1339" i="24"/>
  <c r="V1339" i="24" s="1"/>
  <c r="Q1347" i="24"/>
  <c r="V1347" i="24" s="1"/>
  <c r="Q1355" i="24"/>
  <c r="V1355" i="24" s="1"/>
  <c r="Q1363" i="24"/>
  <c r="V1363" i="24" s="1"/>
  <c r="Q1371" i="24"/>
  <c r="Q1379" i="24"/>
  <c r="V1379" i="24" s="1"/>
  <c r="O1437" i="24"/>
  <c r="Y1472" i="24"/>
  <c r="Y1495" i="24"/>
  <c r="S1495" i="24"/>
  <c r="U1495" i="24" s="1"/>
  <c r="Q1495" i="24"/>
  <c r="V1495" i="24" s="1"/>
  <c r="O1495" i="24"/>
  <c r="Y1575" i="24"/>
  <c r="Q1575" i="24"/>
  <c r="V1575" i="24" s="1"/>
  <c r="O1575" i="24"/>
  <c r="Y1731" i="24"/>
  <c r="S1731" i="24"/>
  <c r="U1731" i="24" s="1"/>
  <c r="Q1731" i="24"/>
  <c r="V1731" i="24" s="1"/>
  <c r="O1731" i="24"/>
  <c r="O1144" i="24"/>
  <c r="S1147" i="24"/>
  <c r="U1147" i="24" s="1"/>
  <c r="O1152" i="24"/>
  <c r="O1176" i="24"/>
  <c r="O1184" i="24"/>
  <c r="O1192" i="24"/>
  <c r="O1200" i="24"/>
  <c r="O1208" i="24"/>
  <c r="O1216" i="24"/>
  <c r="O1232" i="24"/>
  <c r="S1235" i="24"/>
  <c r="U1235" i="24" s="1"/>
  <c r="O1240" i="24"/>
  <c r="O1248" i="24"/>
  <c r="S1251" i="24"/>
  <c r="U1251" i="24" s="1"/>
  <c r="O1264" i="24"/>
  <c r="S1267" i="24"/>
  <c r="U1267" i="24" s="1"/>
  <c r="O1272" i="24"/>
  <c r="O1280" i="24"/>
  <c r="O1288" i="24"/>
  <c r="O1296" i="24"/>
  <c r="S1299" i="24"/>
  <c r="U1299" i="24" s="1"/>
  <c r="O1304" i="24"/>
  <c r="S1307" i="24"/>
  <c r="U1307" i="24" s="1"/>
  <c r="O1312" i="24"/>
  <c r="O1320" i="24"/>
  <c r="O1336" i="24"/>
  <c r="O1344" i="24"/>
  <c r="S1347" i="24"/>
  <c r="U1347" i="24" s="1"/>
  <c r="O1352" i="24"/>
  <c r="S1355" i="24"/>
  <c r="U1355" i="24" s="1"/>
  <c r="O1360" i="24"/>
  <c r="S1363" i="24"/>
  <c r="U1363" i="24" s="1"/>
  <c r="O1376" i="24"/>
  <c r="S1379" i="24"/>
  <c r="U1379" i="24" s="1"/>
  <c r="O1384" i="24"/>
  <c r="O1392" i="24"/>
  <c r="S1395" i="24"/>
  <c r="U1395" i="24" s="1"/>
  <c r="O1400" i="24"/>
  <c r="S1403" i="24"/>
  <c r="U1403" i="24" s="1"/>
  <c r="O1408" i="24"/>
  <c r="S1411" i="24"/>
  <c r="U1411" i="24" s="1"/>
  <c r="O1416" i="24"/>
  <c r="S1419" i="24"/>
  <c r="U1419" i="24" s="1"/>
  <c r="O1424" i="24"/>
  <c r="S1427" i="24"/>
  <c r="U1427" i="24" s="1"/>
  <c r="O1432" i="24"/>
  <c r="S1435" i="24"/>
  <c r="U1435" i="24" s="1"/>
  <c r="V1442" i="24"/>
  <c r="Q1467" i="24"/>
  <c r="V1467" i="24" s="1"/>
  <c r="Y1481" i="24"/>
  <c r="S1481" i="24"/>
  <c r="U1481" i="24" s="1"/>
  <c r="Q1481" i="24"/>
  <c r="V1481" i="24" s="1"/>
  <c r="V1506" i="24"/>
  <c r="S1506" i="24"/>
  <c r="U1506" i="24" s="1"/>
  <c r="S1546" i="24"/>
  <c r="U1546" i="24" s="1"/>
  <c r="S1563" i="24"/>
  <c r="U1563" i="24" s="1"/>
  <c r="Q1144" i="24"/>
  <c r="V1144" i="24" s="1"/>
  <c r="Q1152" i="24"/>
  <c r="V1152" i="24" s="1"/>
  <c r="Q1160" i="24"/>
  <c r="V1160" i="24" s="1"/>
  <c r="Q1176" i="24"/>
  <c r="V1176" i="24" s="1"/>
  <c r="Q1184" i="24"/>
  <c r="V1184" i="24" s="1"/>
  <c r="Q1192" i="24"/>
  <c r="V1192" i="24" s="1"/>
  <c r="Q1200" i="24"/>
  <c r="V1200" i="24" s="1"/>
  <c r="Q1216" i="24"/>
  <c r="V1216" i="24" s="1"/>
  <c r="Q1232" i="24"/>
  <c r="V1232" i="24" s="1"/>
  <c r="Q1240" i="24"/>
  <c r="V1240" i="24" s="1"/>
  <c r="Q1248" i="24"/>
  <c r="V1248" i="24" s="1"/>
  <c r="Q1256" i="24"/>
  <c r="V1256" i="24" s="1"/>
  <c r="Q1264" i="24"/>
  <c r="V1264" i="24" s="1"/>
  <c r="Q1272" i="24"/>
  <c r="V1272" i="24" s="1"/>
  <c r="Q1280" i="24"/>
  <c r="V1280" i="24" s="1"/>
  <c r="Q1296" i="24"/>
  <c r="V1296" i="24" s="1"/>
  <c r="Q1304" i="24"/>
  <c r="V1304" i="24" s="1"/>
  <c r="Q1312" i="24"/>
  <c r="V1312" i="24" s="1"/>
  <c r="Q1320" i="24"/>
  <c r="V1320" i="24" s="1"/>
  <c r="Q1328" i="24"/>
  <c r="V1328" i="24" s="1"/>
  <c r="Q1344" i="24"/>
  <c r="V1344" i="24" s="1"/>
  <c r="Q1352" i="24"/>
  <c r="V1352" i="24" s="1"/>
  <c r="Y1445" i="24"/>
  <c r="Q1445" i="24"/>
  <c r="V1445" i="24" s="1"/>
  <c r="Y1461" i="24"/>
  <c r="S1461" i="24"/>
  <c r="U1461" i="24" s="1"/>
  <c r="Q1461" i="24"/>
  <c r="V1461" i="24" s="1"/>
  <c r="Y1470" i="24"/>
  <c r="Q1470" i="24"/>
  <c r="V1470" i="24" s="1"/>
  <c r="Y1543" i="24"/>
  <c r="S1543" i="24"/>
  <c r="U1543" i="24" s="1"/>
  <c r="Q1543" i="24"/>
  <c r="V1543" i="24" s="1"/>
  <c r="O1543" i="24"/>
  <c r="Y1599" i="24"/>
  <c r="S1599" i="24"/>
  <c r="U1599" i="24" s="1"/>
  <c r="Q1599" i="24"/>
  <c r="V1599" i="24" s="1"/>
  <c r="O1599" i="24"/>
  <c r="Y1695" i="24"/>
  <c r="Q1695" i="24"/>
  <c r="V1695" i="24" s="1"/>
  <c r="O1695" i="24"/>
  <c r="Y1724" i="24"/>
  <c r="Q1724" i="24"/>
  <c r="V1724" i="24" s="1"/>
  <c r="O1724" i="24"/>
  <c r="Y1728" i="24"/>
  <c r="S1728" i="24"/>
  <c r="U1728" i="24" s="1"/>
  <c r="Q1728" i="24"/>
  <c r="V1728" i="24" s="1"/>
  <c r="O1728" i="24"/>
  <c r="Q1759" i="24"/>
  <c r="V1759" i="24" s="1"/>
  <c r="O1759" i="24"/>
  <c r="Y1759" i="24"/>
  <c r="S1759" i="24"/>
  <c r="U1759" i="24" s="1"/>
  <c r="O1141" i="24"/>
  <c r="O1149" i="24"/>
  <c r="O1181" i="24"/>
  <c r="O1189" i="24"/>
  <c r="O1197" i="24"/>
  <c r="O1205" i="24"/>
  <c r="O1213" i="24"/>
  <c r="O1221" i="24"/>
  <c r="O1229" i="24"/>
  <c r="O1237" i="24"/>
  <c r="O1245" i="24"/>
  <c r="O1253" i="24"/>
  <c r="O1269" i="24"/>
  <c r="O1277" i="24"/>
  <c r="O1285" i="24"/>
  <c r="O1293" i="24"/>
  <c r="O1301" i="24"/>
  <c r="O1309" i="24"/>
  <c r="O1317" i="24"/>
  <c r="O1341" i="24"/>
  <c r="O1349" i="24"/>
  <c r="Y1453" i="24"/>
  <c r="Q1453" i="24"/>
  <c r="V1453" i="24" s="1"/>
  <c r="Y1473" i="24"/>
  <c r="S1473" i="24"/>
  <c r="U1473" i="24" s="1"/>
  <c r="Q1473" i="24"/>
  <c r="V1473" i="24" s="1"/>
  <c r="Y1487" i="24"/>
  <c r="S1487" i="24"/>
  <c r="U1487" i="24" s="1"/>
  <c r="Q1487" i="24"/>
  <c r="V1487" i="24" s="1"/>
  <c r="O1487" i="24"/>
  <c r="Q1157" i="24"/>
  <c r="V1157" i="24" s="1"/>
  <c r="Q1189" i="24"/>
  <c r="V1189" i="24" s="1"/>
  <c r="Q1197" i="24"/>
  <c r="V1197" i="24" s="1"/>
  <c r="Q1229" i="24"/>
  <c r="V1229" i="24" s="1"/>
  <c r="Q1237" i="24"/>
  <c r="V1237" i="24" s="1"/>
  <c r="Q1245" i="24"/>
  <c r="V1245" i="24" s="1"/>
  <c r="Q1269" i="24"/>
  <c r="V1269" i="24" s="1"/>
  <c r="Q1309" i="24"/>
  <c r="V1309" i="24" s="1"/>
  <c r="Q1317" i="24"/>
  <c r="V1317" i="24" s="1"/>
  <c r="Q1341" i="24"/>
  <c r="V1341" i="24" s="1"/>
  <c r="Q1349" i="24"/>
  <c r="V1349" i="24" s="1"/>
  <c r="Q1357" i="24"/>
  <c r="V1357" i="24" s="1"/>
  <c r="Q1365" i="24"/>
  <c r="V1365" i="24" s="1"/>
  <c r="Q1373" i="24"/>
  <c r="V1373" i="24" s="1"/>
  <c r="Q1397" i="24"/>
  <c r="V1397" i="24" s="1"/>
  <c r="Q1405" i="24"/>
  <c r="V1405" i="24" s="1"/>
  <c r="Q1413" i="24"/>
  <c r="V1413" i="24" s="1"/>
  <c r="Q1421" i="24"/>
  <c r="V1421" i="24" s="1"/>
  <c r="Q1429" i="24"/>
  <c r="V1429" i="24" s="1"/>
  <c r="S1440" i="24"/>
  <c r="U1440" i="24" s="1"/>
  <c r="S1445" i="24"/>
  <c r="U1445" i="24" s="1"/>
  <c r="O1453" i="24"/>
  <c r="O1473" i="24"/>
  <c r="S1476" i="24"/>
  <c r="U1476" i="24" s="1"/>
  <c r="S1518" i="24"/>
  <c r="U1518" i="24" s="1"/>
  <c r="Y1529" i="24"/>
  <c r="S1529" i="24"/>
  <c r="U1529" i="24" s="1"/>
  <c r="Q1529" i="24"/>
  <c r="V1529" i="24" s="1"/>
  <c r="S1532" i="24"/>
  <c r="U1532" i="24" s="1"/>
  <c r="S1570" i="24"/>
  <c r="U1570" i="24" s="1"/>
  <c r="S1624" i="24"/>
  <c r="U1624" i="24" s="1"/>
  <c r="Y1479" i="24"/>
  <c r="Q1479" i="24"/>
  <c r="V1479" i="24" s="1"/>
  <c r="O1479" i="24"/>
  <c r="Y1535" i="24"/>
  <c r="Q1535" i="24"/>
  <c r="V1535" i="24" s="1"/>
  <c r="O1535" i="24"/>
  <c r="Y1600" i="24"/>
  <c r="S1688" i="24"/>
  <c r="U1688" i="24" s="1"/>
  <c r="V1688" i="24"/>
  <c r="Y1721" i="24"/>
  <c r="S1721" i="24"/>
  <c r="U1721" i="24" s="1"/>
  <c r="Q1721" i="24"/>
  <c r="V1721" i="24" s="1"/>
  <c r="O1721" i="24"/>
  <c r="S1751" i="24"/>
  <c r="U1751" i="24" s="1"/>
  <c r="Q1751" i="24"/>
  <c r="V1751" i="24" s="1"/>
  <c r="Y1751" i="24"/>
  <c r="O1751" i="24"/>
  <c r="S1438" i="24"/>
  <c r="U1438" i="24" s="1"/>
  <c r="Y1443" i="24"/>
  <c r="Q1443" i="24"/>
  <c r="V1443" i="24" s="1"/>
  <c r="O1443" i="24"/>
  <c r="Y1459" i="24"/>
  <c r="S1459" i="24"/>
  <c r="U1459" i="24" s="1"/>
  <c r="Q1459" i="24"/>
  <c r="V1459" i="24" s="1"/>
  <c r="O1459" i="24"/>
  <c r="S1462" i="24"/>
  <c r="U1462" i="24" s="1"/>
  <c r="Y1465" i="24"/>
  <c r="O1465" i="24"/>
  <c r="Y1567" i="24"/>
  <c r="Q1567" i="24"/>
  <c r="V1567" i="24" s="1"/>
  <c r="O1567" i="24"/>
  <c r="Y1755" i="24"/>
  <c r="S1755" i="24"/>
  <c r="U1755" i="24" s="1"/>
  <c r="Q1755" i="24"/>
  <c r="V1755" i="24" s="1"/>
  <c r="O1755" i="24"/>
  <c r="Y1439" i="24"/>
  <c r="Y1447" i="24"/>
  <c r="Y1455" i="24"/>
  <c r="Q1457" i="24"/>
  <c r="Y1463" i="24"/>
  <c r="Y1475" i="24"/>
  <c r="Q1477" i="24"/>
  <c r="Y1483" i="24"/>
  <c r="Q1485" i="24"/>
  <c r="Y1491" i="24"/>
  <c r="Q1493" i="24"/>
  <c r="Y1499" i="24"/>
  <c r="Q1501" i="24"/>
  <c r="Y1507" i="24"/>
  <c r="Q1509" i="24"/>
  <c r="Y1515" i="24"/>
  <c r="Q1517" i="24"/>
  <c r="Y1523" i="24"/>
  <c r="Q1525" i="24"/>
  <c r="Y1531" i="24"/>
  <c r="Q1533" i="24"/>
  <c r="Y1539" i="24"/>
  <c r="Q1541" i="24"/>
  <c r="Y1547" i="24"/>
  <c r="Q1549" i="24"/>
  <c r="Y1555" i="24"/>
  <c r="Q1557" i="24"/>
  <c r="Y1563" i="24"/>
  <c r="Q1565" i="24"/>
  <c r="Y1571" i="24"/>
  <c r="Q1573" i="24"/>
  <c r="Y1579" i="24"/>
  <c r="Q1581" i="24"/>
  <c r="Y1587" i="24"/>
  <c r="Q1589" i="24"/>
  <c r="Y1595" i="24"/>
  <c r="Q1597" i="24"/>
  <c r="V1603" i="24"/>
  <c r="O1605" i="24"/>
  <c r="S1608" i="24"/>
  <c r="U1608" i="24" s="1"/>
  <c r="O1613" i="24"/>
  <c r="Y1647" i="24"/>
  <c r="Q1647" i="24"/>
  <c r="V1647" i="24" s="1"/>
  <c r="O1647" i="24"/>
  <c r="S1658" i="24"/>
  <c r="U1658" i="24" s="1"/>
  <c r="S1747" i="24"/>
  <c r="U1747" i="24" s="1"/>
  <c r="Q1747" i="24"/>
  <c r="V1747" i="24" s="1"/>
  <c r="O1747" i="24"/>
  <c r="Y1747" i="24"/>
  <c r="Y1608" i="24"/>
  <c r="Y1631" i="24"/>
  <c r="S1631" i="24"/>
  <c r="U1631" i="24" s="1"/>
  <c r="Q1631" i="24"/>
  <c r="V1631" i="24" s="1"/>
  <c r="O1631" i="24"/>
  <c r="Y1457" i="24"/>
  <c r="Y1477" i="24"/>
  <c r="Y1485" i="24"/>
  <c r="Y1493" i="24"/>
  <c r="Y1501" i="24"/>
  <c r="Y1509" i="24"/>
  <c r="Y1517" i="24"/>
  <c r="Y1525" i="24"/>
  <c r="Y1533" i="24"/>
  <c r="Y1541" i="24"/>
  <c r="Y1549" i="24"/>
  <c r="Y1557" i="24"/>
  <c r="Y1565" i="24"/>
  <c r="Y1573" i="24"/>
  <c r="Y1581" i="24"/>
  <c r="Y1589" i="24"/>
  <c r="Y1597" i="24"/>
  <c r="Y1617" i="24"/>
  <c r="S1617" i="24"/>
  <c r="U1617" i="24" s="1"/>
  <c r="Q1617" i="24"/>
  <c r="V1617" i="24" s="1"/>
  <c r="O1617" i="24"/>
  <c r="Y1655" i="24"/>
  <c r="Q1655" i="24"/>
  <c r="V1655" i="24" s="1"/>
  <c r="O1655" i="24"/>
  <c r="Y1703" i="24"/>
  <c r="S1703" i="24"/>
  <c r="U1703" i="24" s="1"/>
  <c r="Q1703" i="24"/>
  <c r="V1703" i="24" s="1"/>
  <c r="O1703" i="24"/>
  <c r="S1779" i="24"/>
  <c r="U1779" i="24" s="1"/>
  <c r="O1440" i="24"/>
  <c r="O1448" i="24"/>
  <c r="O1456" i="24"/>
  <c r="O1464" i="24"/>
  <c r="O1476" i="24"/>
  <c r="O1484" i="24"/>
  <c r="O1492" i="24"/>
  <c r="O1500" i="24"/>
  <c r="O1516" i="24"/>
  <c r="O1524" i="24"/>
  <c r="O1532" i="24"/>
  <c r="O1540" i="24"/>
  <c r="O1556" i="24"/>
  <c r="O1564" i="24"/>
  <c r="O1572" i="24"/>
  <c r="S1635" i="24"/>
  <c r="U1635" i="24" s="1"/>
  <c r="V1666" i="24"/>
  <c r="S1666" i="24"/>
  <c r="U1666" i="24" s="1"/>
  <c r="Y1711" i="24"/>
  <c r="S1711" i="24"/>
  <c r="U1711" i="24" s="1"/>
  <c r="Q1711" i="24"/>
  <c r="V1711" i="24" s="1"/>
  <c r="O1711" i="24"/>
  <c r="Q1775" i="24"/>
  <c r="V1775" i="24" s="1"/>
  <c r="O1775" i="24"/>
  <c r="S1775" i="24"/>
  <c r="U1775" i="24" s="1"/>
  <c r="Y1775" i="24"/>
  <c r="V1992" i="24"/>
  <c r="S1992" i="24"/>
  <c r="U1992" i="24" s="1"/>
  <c r="Y1715" i="24"/>
  <c r="S1715" i="24"/>
  <c r="U1715" i="24" s="1"/>
  <c r="Q1715" i="24"/>
  <c r="V1715" i="24" s="1"/>
  <c r="Q1719" i="24"/>
  <c r="V1719" i="24" s="1"/>
  <c r="O1719" i="24"/>
  <c r="Y1719" i="24"/>
  <c r="Q1732" i="24"/>
  <c r="V1732" i="24" s="1"/>
  <c r="O1732" i="24"/>
  <c r="Q1756" i="24"/>
  <c r="V1756" i="24" s="1"/>
  <c r="Y1756" i="24"/>
  <c r="O1756" i="24"/>
  <c r="Q1604" i="24"/>
  <c r="Q1612" i="24"/>
  <c r="S1618" i="24"/>
  <c r="U1618" i="24" s="1"/>
  <c r="Y1625" i="24"/>
  <c r="Q1625" i="24"/>
  <c r="V1625" i="24" s="1"/>
  <c r="O1625" i="24"/>
  <c r="S1632" i="24"/>
  <c r="U1632" i="24" s="1"/>
  <c r="Y1663" i="24"/>
  <c r="Q1663" i="24"/>
  <c r="V1663" i="24" s="1"/>
  <c r="O1663" i="24"/>
  <c r="O1715" i="24"/>
  <c r="S1725" i="24"/>
  <c r="U1725" i="24" s="1"/>
  <c r="Y1927" i="24"/>
  <c r="S1927" i="24"/>
  <c r="U1927" i="24" s="1"/>
  <c r="Q1927" i="24"/>
  <c r="V1927" i="24" s="1"/>
  <c r="O1927" i="24"/>
  <c r="Q1537" i="24"/>
  <c r="V1537" i="24" s="1"/>
  <c r="Q1545" i="24"/>
  <c r="V1545" i="24" s="1"/>
  <c r="Q1553" i="24"/>
  <c r="V1553" i="24" s="1"/>
  <c r="Q1561" i="24"/>
  <c r="V1561" i="24" s="1"/>
  <c r="Q1569" i="24"/>
  <c r="V1569" i="24" s="1"/>
  <c r="Q1577" i="24"/>
  <c r="V1577" i="24" s="1"/>
  <c r="Q1585" i="24"/>
  <c r="V1585" i="24" s="1"/>
  <c r="Q1593" i="24"/>
  <c r="V1593" i="24" s="1"/>
  <c r="O1601" i="24"/>
  <c r="Q1601" i="24" s="1"/>
  <c r="V1601" i="24" s="1"/>
  <c r="Y1712" i="24"/>
  <c r="S1712" i="24"/>
  <c r="U1712" i="24" s="1"/>
  <c r="Y1732" i="24"/>
  <c r="Y1761" i="24"/>
  <c r="S1761" i="24"/>
  <c r="U1761" i="24" s="1"/>
  <c r="Q1761" i="24"/>
  <c r="V1761" i="24" s="1"/>
  <c r="O1761" i="24"/>
  <c r="S1537" i="24"/>
  <c r="U1537" i="24" s="1"/>
  <c r="S1553" i="24"/>
  <c r="U1553" i="24" s="1"/>
  <c r="S1561" i="24"/>
  <c r="U1561" i="24" s="1"/>
  <c r="S1569" i="24"/>
  <c r="U1569" i="24" s="1"/>
  <c r="S1593" i="24"/>
  <c r="U1593" i="24" s="1"/>
  <c r="Y1639" i="24"/>
  <c r="Q1639" i="24"/>
  <c r="V1639" i="24" s="1"/>
  <c r="O1639" i="24"/>
  <c r="Y1649" i="24"/>
  <c r="S1649" i="24"/>
  <c r="U1649" i="24" s="1"/>
  <c r="Q1649" i="24"/>
  <c r="V1649" i="24" s="1"/>
  <c r="O1649" i="24"/>
  <c r="S1667" i="24"/>
  <c r="U1667" i="24" s="1"/>
  <c r="O1712" i="24"/>
  <c r="Y1753" i="24"/>
  <c r="Q1753" i="24"/>
  <c r="V1753" i="24" s="1"/>
  <c r="O1753" i="24"/>
  <c r="Q1772" i="24"/>
  <c r="V1772" i="24" s="1"/>
  <c r="Y1772" i="24"/>
  <c r="O1772" i="24"/>
  <c r="Q1494" i="24"/>
  <c r="V1494" i="24" s="1"/>
  <c r="Q1518" i="24"/>
  <c r="V1518" i="24" s="1"/>
  <c r="Q1526" i="24"/>
  <c r="V1526" i="24" s="1"/>
  <c r="Q1534" i="24"/>
  <c r="V1534" i="24" s="1"/>
  <c r="Q1542" i="24"/>
  <c r="V1542" i="24" s="1"/>
  <c r="Q1550" i="24"/>
  <c r="V1550" i="24" s="1"/>
  <c r="Q1558" i="24"/>
  <c r="V1558" i="24" s="1"/>
  <c r="Q1566" i="24"/>
  <c r="V1566" i="24" s="1"/>
  <c r="Q1574" i="24"/>
  <c r="V1574" i="24" s="1"/>
  <c r="Q1582" i="24"/>
  <c r="V1582" i="24" s="1"/>
  <c r="Q1598" i="24"/>
  <c r="V1598" i="24" s="1"/>
  <c r="S1601" i="24"/>
  <c r="U1601" i="24" s="1"/>
  <c r="O1606" i="24"/>
  <c r="S1609" i="24"/>
  <c r="U1609" i="24" s="1"/>
  <c r="O1614" i="24"/>
  <c r="S1626" i="24"/>
  <c r="U1626" i="24" s="1"/>
  <c r="S1690" i="24"/>
  <c r="U1690" i="24" s="1"/>
  <c r="Q1712" i="24"/>
  <c r="V1712" i="24" s="1"/>
  <c r="S1716" i="24"/>
  <c r="U1716" i="24" s="1"/>
  <c r="Q1716" i="24"/>
  <c r="V1716" i="24" s="1"/>
  <c r="O1716" i="24"/>
  <c r="Q1726" i="24"/>
  <c r="V1726" i="24" s="1"/>
  <c r="O1726" i="24"/>
  <c r="Y1726" i="24"/>
  <c r="V1743" i="24"/>
  <c r="S1743" i="24"/>
  <c r="U1743" i="24" s="1"/>
  <c r="S1749" i="24"/>
  <c r="U1749" i="24" s="1"/>
  <c r="Q1757" i="24"/>
  <c r="V1757" i="24" s="1"/>
  <c r="O1757" i="24"/>
  <c r="Y1757" i="24"/>
  <c r="O1439" i="24"/>
  <c r="O1447" i="24"/>
  <c r="O1455" i="24"/>
  <c r="O1463" i="24"/>
  <c r="O1491" i="24"/>
  <c r="O1499" i="24"/>
  <c r="O1515" i="24"/>
  <c r="O1523" i="24"/>
  <c r="O1531" i="24"/>
  <c r="O1539" i="24"/>
  <c r="O1547" i="24"/>
  <c r="O1571" i="24"/>
  <c r="O1579" i="24"/>
  <c r="O1587" i="24"/>
  <c r="O1595" i="24"/>
  <c r="Q1606" i="24"/>
  <c r="V1606" i="24" s="1"/>
  <c r="Q1614" i="24"/>
  <c r="V1614" i="24" s="1"/>
  <c r="Y1671" i="24"/>
  <c r="Q1671" i="24"/>
  <c r="V1671" i="24" s="1"/>
  <c r="O1671" i="24"/>
  <c r="Y1733" i="24"/>
  <c r="Q1733" i="24"/>
  <c r="V1733" i="24" s="1"/>
  <c r="O1733" i="24"/>
  <c r="Q1767" i="24"/>
  <c r="V1767" i="24" s="1"/>
  <c r="Y1767" i="24"/>
  <c r="O1767" i="24"/>
  <c r="S1606" i="24"/>
  <c r="U1606" i="24" s="1"/>
  <c r="S1614" i="24"/>
  <c r="U1614" i="24" s="1"/>
  <c r="Y1633" i="24"/>
  <c r="S1633" i="24"/>
  <c r="U1633" i="24" s="1"/>
  <c r="Q1633" i="24"/>
  <c r="V1633" i="24" s="1"/>
  <c r="O1633" i="24"/>
  <c r="S1675" i="24"/>
  <c r="U1675" i="24" s="1"/>
  <c r="S1723" i="24"/>
  <c r="U1723" i="24" s="1"/>
  <c r="Y1740" i="24"/>
  <c r="Q1740" i="24"/>
  <c r="V1740" i="24" s="1"/>
  <c r="O1740" i="24"/>
  <c r="Y1777" i="24"/>
  <c r="Q1777" i="24"/>
  <c r="V1777" i="24" s="1"/>
  <c r="O1777" i="24"/>
  <c r="S1616" i="24"/>
  <c r="U1616" i="24" s="1"/>
  <c r="Q1616" i="24"/>
  <c r="V1616" i="24" s="1"/>
  <c r="S1640" i="24"/>
  <c r="U1640" i="24" s="1"/>
  <c r="Y1657" i="24"/>
  <c r="S1657" i="24"/>
  <c r="U1657" i="24" s="1"/>
  <c r="Q1657" i="24"/>
  <c r="V1657" i="24" s="1"/>
  <c r="O1657" i="24"/>
  <c r="Y1679" i="24"/>
  <c r="Q1679" i="24"/>
  <c r="V1679" i="24" s="1"/>
  <c r="O1679" i="24"/>
  <c r="S1698" i="24"/>
  <c r="U1698" i="24" s="1"/>
  <c r="Q1713" i="24"/>
  <c r="V1713" i="24" s="1"/>
  <c r="O1713" i="24"/>
  <c r="S1746" i="24"/>
  <c r="U1746" i="24" s="1"/>
  <c r="Y1750" i="24"/>
  <c r="Q1750" i="24"/>
  <c r="V1750" i="24" s="1"/>
  <c r="O1750" i="24"/>
  <c r="Y1758" i="24"/>
  <c r="Q1758" i="24"/>
  <c r="V1758" i="24" s="1"/>
  <c r="O1758" i="24"/>
  <c r="O1608" i="24"/>
  <c r="O1616" i="24"/>
  <c r="Y1623" i="24"/>
  <c r="S1623" i="24"/>
  <c r="U1623" i="24" s="1"/>
  <c r="Q1623" i="24"/>
  <c r="V1623" i="24" s="1"/>
  <c r="O1623" i="24"/>
  <c r="Y1713" i="24"/>
  <c r="S1634" i="24"/>
  <c r="U1634" i="24" s="1"/>
  <c r="Y1687" i="24"/>
  <c r="S1687" i="24"/>
  <c r="U1687" i="24" s="1"/>
  <c r="Q1687" i="24"/>
  <c r="V1687" i="24" s="1"/>
  <c r="O1687" i="24"/>
  <c r="S1706" i="24"/>
  <c r="U1706" i="24" s="1"/>
  <c r="Y1717" i="24"/>
  <c r="Q1717" i="24"/>
  <c r="V1717" i="24" s="1"/>
  <c r="O1717" i="24"/>
  <c r="Y1734" i="24"/>
  <c r="S1734" i="24"/>
  <c r="U1734" i="24" s="1"/>
  <c r="Q1734" i="24"/>
  <c r="V1734" i="24" s="1"/>
  <c r="O1734" i="24"/>
  <c r="Y1737" i="24"/>
  <c r="Q1737" i="24"/>
  <c r="V1737" i="24" s="1"/>
  <c r="O1737" i="24"/>
  <c r="Y1619" i="24"/>
  <c r="Q1621" i="24"/>
  <c r="Y1627" i="24"/>
  <c r="Q1629" i="24"/>
  <c r="Y1635" i="24"/>
  <c r="Y1643" i="24"/>
  <c r="Y1651" i="24"/>
  <c r="Q1653" i="24"/>
  <c r="Y1659" i="24"/>
  <c r="Q1661" i="24"/>
  <c r="Y1667" i="24"/>
  <c r="Q1669" i="24"/>
  <c r="Y1675" i="24"/>
  <c r="Q1677" i="24"/>
  <c r="Y1683" i="24"/>
  <c r="Q1685" i="24"/>
  <c r="Y1691" i="24"/>
  <c r="Q1693" i="24"/>
  <c r="Y1699" i="24"/>
  <c r="Q1701" i="24"/>
  <c r="Y1707" i="24"/>
  <c r="O1709" i="24"/>
  <c r="Q1722" i="24"/>
  <c r="O1725" i="24"/>
  <c r="S1735" i="24"/>
  <c r="U1735" i="24" s="1"/>
  <c r="O1746" i="24"/>
  <c r="O1749" i="24"/>
  <c r="Y1779" i="24"/>
  <c r="O1779" i="24"/>
  <c r="S1786" i="24"/>
  <c r="U1786" i="24" s="1"/>
  <c r="Y1735" i="24"/>
  <c r="Q1773" i="24"/>
  <c r="V1773" i="24" s="1"/>
  <c r="O1773" i="24"/>
  <c r="Y1621" i="24"/>
  <c r="Y1629" i="24"/>
  <c r="Y1653" i="24"/>
  <c r="Y1661" i="24"/>
  <c r="S1769" i="24"/>
  <c r="U1769" i="24" s="1"/>
  <c r="O1771" i="24"/>
  <c r="S1787" i="24"/>
  <c r="U1787" i="24" s="1"/>
  <c r="Q1787" i="24"/>
  <c r="V1787" i="24" s="1"/>
  <c r="Y1854" i="24"/>
  <c r="Q1854" i="24"/>
  <c r="V1854" i="24" s="1"/>
  <c r="S1857" i="24"/>
  <c r="U1857" i="24" s="1"/>
  <c r="O1620" i="24"/>
  <c r="O1628" i="24"/>
  <c r="O1636" i="24"/>
  <c r="O1644" i="24"/>
  <c r="O1652" i="24"/>
  <c r="O1660" i="24"/>
  <c r="O1668" i="24"/>
  <c r="O1676" i="24"/>
  <c r="O1684" i="24"/>
  <c r="O1692" i="24"/>
  <c r="O1700" i="24"/>
  <c r="O1708" i="24"/>
  <c r="Y1986" i="24"/>
  <c r="S1986" i="24"/>
  <c r="U1986" i="24" s="1"/>
  <c r="Q1986" i="24"/>
  <c r="V1986" i="24" s="1"/>
  <c r="O1986" i="24"/>
  <c r="V2213" i="24"/>
  <c r="S2213" i="24"/>
  <c r="U2213" i="24" s="1"/>
  <c r="Y1870" i="24"/>
  <c r="Q1870" i="24"/>
  <c r="V1870" i="24" s="1"/>
  <c r="Y2210" i="24"/>
  <c r="Q2210" i="24"/>
  <c r="V2210" i="24" s="1"/>
  <c r="O2210" i="24"/>
  <c r="S1620" i="24"/>
  <c r="U1620" i="24" s="1"/>
  <c r="S1628" i="24"/>
  <c r="U1628" i="24" s="1"/>
  <c r="S1636" i="24"/>
  <c r="U1636" i="24" s="1"/>
  <c r="S1644" i="24"/>
  <c r="U1644" i="24" s="1"/>
  <c r="S1652" i="24"/>
  <c r="U1652" i="24" s="1"/>
  <c r="S1660" i="24"/>
  <c r="U1660" i="24" s="1"/>
  <c r="O1665" i="24"/>
  <c r="S1668" i="24"/>
  <c r="U1668" i="24" s="1"/>
  <c r="O1673" i="24"/>
  <c r="S1676" i="24"/>
  <c r="U1676" i="24" s="1"/>
  <c r="O1681" i="24"/>
  <c r="S1684" i="24"/>
  <c r="U1684" i="24" s="1"/>
  <c r="O1689" i="24"/>
  <c r="S1692" i="24"/>
  <c r="U1692" i="24" s="1"/>
  <c r="O1697" i="24"/>
  <c r="S1700" i="24"/>
  <c r="U1700" i="24" s="1"/>
  <c r="O1705" i="24"/>
  <c r="S1708" i="24"/>
  <c r="U1708" i="24" s="1"/>
  <c r="O1714" i="24"/>
  <c r="Q1727" i="24"/>
  <c r="O1730" i="24"/>
  <c r="O1742" i="24"/>
  <c r="S1745" i="24"/>
  <c r="U1745" i="24" s="1"/>
  <c r="Q1748" i="24"/>
  <c r="S1785" i="24"/>
  <c r="U1785" i="24" s="1"/>
  <c r="O1870" i="24"/>
  <c r="Q1665" i="24"/>
  <c r="V1665" i="24" s="1"/>
  <c r="Q1673" i="24"/>
  <c r="V1673" i="24" s="1"/>
  <c r="Q1681" i="24"/>
  <c r="V1681" i="24" s="1"/>
  <c r="Q1689" i="24"/>
  <c r="V1689" i="24" s="1"/>
  <c r="Q1697" i="24"/>
  <c r="V1697" i="24" s="1"/>
  <c r="Q1705" i="24"/>
  <c r="V1705" i="24" s="1"/>
  <c r="Q1714" i="24"/>
  <c r="V1714" i="24" s="1"/>
  <c r="Q1730" i="24"/>
  <c r="V1730" i="24" s="1"/>
  <c r="Q1742" i="24"/>
  <c r="V1742" i="24" s="1"/>
  <c r="Y1780" i="24"/>
  <c r="O1780" i="24"/>
  <c r="Y1881" i="24"/>
  <c r="S1881" i="24"/>
  <c r="U1881" i="24" s="1"/>
  <c r="Q1881" i="24"/>
  <c r="V1881" i="24" s="1"/>
  <c r="O1881" i="24"/>
  <c r="O1622" i="24"/>
  <c r="O1638" i="24"/>
  <c r="O1654" i="24"/>
  <c r="O1662" i="24"/>
  <c r="S1665" i="24"/>
  <c r="U1665" i="24" s="1"/>
  <c r="O1670" i="24"/>
  <c r="S1673" i="24"/>
  <c r="U1673" i="24" s="1"/>
  <c r="O1678" i="24"/>
  <c r="O1686" i="24"/>
  <c r="O1702" i="24"/>
  <c r="S1730" i="24"/>
  <c r="U1730" i="24" s="1"/>
  <c r="S1742" i="24"/>
  <c r="U1742" i="24" s="1"/>
  <c r="O1752" i="24"/>
  <c r="O1778" i="24"/>
  <c r="Q1778" i="24"/>
  <c r="V1778" i="24" s="1"/>
  <c r="Q1780" i="24"/>
  <c r="V1780" i="24" s="1"/>
  <c r="Q1622" i="24"/>
  <c r="V1622" i="24" s="1"/>
  <c r="Q1662" i="24"/>
  <c r="V1662" i="24" s="1"/>
  <c r="Q1670" i="24"/>
  <c r="V1670" i="24" s="1"/>
  <c r="Q1678" i="24"/>
  <c r="V1678" i="24" s="1"/>
  <c r="Q1686" i="24"/>
  <c r="V1686" i="24" s="1"/>
  <c r="Q1694" i="24"/>
  <c r="V1694" i="24" s="1"/>
  <c r="Q1702" i="24"/>
  <c r="V1702" i="24" s="1"/>
  <c r="Q1720" i="24"/>
  <c r="V1720" i="24" s="1"/>
  <c r="O1723" i="24"/>
  <c r="Q1736" i="24"/>
  <c r="V1736" i="24" s="1"/>
  <c r="Q1739" i="24"/>
  <c r="V1739" i="24" s="1"/>
  <c r="Q1752" i="24"/>
  <c r="V1752" i="24" s="1"/>
  <c r="Y1776" i="24"/>
  <c r="Q1776" i="24"/>
  <c r="O1776" i="24"/>
  <c r="S1778" i="24"/>
  <c r="U1778" i="24" s="1"/>
  <c r="Y1783" i="24"/>
  <c r="Q1783" i="24"/>
  <c r="V1896" i="24"/>
  <c r="S1896" i="24"/>
  <c r="U1896" i="24" s="1"/>
  <c r="O1619" i="24"/>
  <c r="S1630" i="24"/>
  <c r="U1630" i="24" s="1"/>
  <c r="O1635" i="24"/>
  <c r="S1638" i="24"/>
  <c r="U1638" i="24" s="1"/>
  <c r="O1643" i="24"/>
  <c r="S1646" i="24"/>
  <c r="U1646" i="24" s="1"/>
  <c r="S1654" i="24"/>
  <c r="U1654" i="24" s="1"/>
  <c r="S1662" i="24"/>
  <c r="U1662" i="24" s="1"/>
  <c r="S1670" i="24"/>
  <c r="U1670" i="24" s="1"/>
  <c r="O1675" i="24"/>
  <c r="O1683" i="24"/>
  <c r="O1691" i="24"/>
  <c r="S1694" i="24"/>
  <c r="U1694" i="24" s="1"/>
  <c r="O1699" i="24"/>
  <c r="O1707" i="24"/>
  <c r="S1720" i="24"/>
  <c r="U1720" i="24" s="1"/>
  <c r="Q1723" i="24"/>
  <c r="V1723" i="24" s="1"/>
  <c r="S1739" i="24"/>
  <c r="U1739" i="24" s="1"/>
  <c r="S1752" i="24"/>
  <c r="U1752" i="24" s="1"/>
  <c r="Q1754" i="24"/>
  <c r="V1754" i="24" s="1"/>
  <c r="O1754" i="24"/>
  <c r="Y1760" i="24"/>
  <c r="Q1760" i="24"/>
  <c r="V1760" i="24" s="1"/>
  <c r="O1760" i="24"/>
  <c r="Y1764" i="24"/>
  <c r="S1764" i="24"/>
  <c r="U1764" i="24" s="1"/>
  <c r="Q1627" i="24"/>
  <c r="V1627" i="24" s="1"/>
  <c r="Q1635" i="24"/>
  <c r="V1635" i="24" s="1"/>
  <c r="Q1643" i="24"/>
  <c r="V1643" i="24" s="1"/>
  <c r="Q1659" i="24"/>
  <c r="V1659" i="24" s="1"/>
  <c r="Q1667" i="24"/>
  <c r="V1667" i="24" s="1"/>
  <c r="Q1675" i="24"/>
  <c r="V1675" i="24" s="1"/>
  <c r="Q1683" i="24"/>
  <c r="V1683" i="24" s="1"/>
  <c r="Q1691" i="24"/>
  <c r="V1691" i="24" s="1"/>
  <c r="Q1699" i="24"/>
  <c r="V1699" i="24" s="1"/>
  <c r="Q1707" i="24"/>
  <c r="V1707" i="24" s="1"/>
  <c r="O1729" i="24"/>
  <c r="S1760" i="24"/>
  <c r="U1760" i="24" s="1"/>
  <c r="S1762" i="24"/>
  <c r="U1762" i="24" s="1"/>
  <c r="O1764" i="24"/>
  <c r="O1766" i="24"/>
  <c r="S1856" i="24"/>
  <c r="U1856" i="24" s="1"/>
  <c r="S1886" i="24"/>
  <c r="U1886" i="24" s="1"/>
  <c r="O1624" i="24"/>
  <c r="O1632" i="24"/>
  <c r="O1640" i="24"/>
  <c r="O1648" i="24"/>
  <c r="S1651" i="24"/>
  <c r="U1651" i="24" s="1"/>
  <c r="O1656" i="24"/>
  <c r="O1664" i="24"/>
  <c r="O1672" i="24"/>
  <c r="O1680" i="24"/>
  <c r="O1688" i="24"/>
  <c r="O1696" i="24"/>
  <c r="O1704" i="24"/>
  <c r="Q1770" i="24"/>
  <c r="V1770" i="24" s="1"/>
  <c r="O1770" i="24"/>
  <c r="Y1778" i="24"/>
  <c r="Y1781" i="24"/>
  <c r="O1781" i="24"/>
  <c r="Y1862" i="24"/>
  <c r="Q1862" i="24"/>
  <c r="V1862" i="24" s="1"/>
  <c r="Y1933" i="24"/>
  <c r="S1933" i="24"/>
  <c r="U1933" i="24" s="1"/>
  <c r="O1933" i="24"/>
  <c r="S1966" i="24"/>
  <c r="U1966" i="24" s="1"/>
  <c r="V1966" i="24"/>
  <c r="Q1624" i="24"/>
  <c r="V1624" i="24" s="1"/>
  <c r="Q1632" i="24"/>
  <c r="V1632" i="24" s="1"/>
  <c r="Q1640" i="24"/>
  <c r="V1640" i="24" s="1"/>
  <c r="Q1648" i="24"/>
  <c r="V1648" i="24" s="1"/>
  <c r="Q1656" i="24"/>
  <c r="V1656" i="24" s="1"/>
  <c r="Q1664" i="24"/>
  <c r="V1664" i="24" s="1"/>
  <c r="Q1781" i="24"/>
  <c r="O1786" i="24"/>
  <c r="O1862" i="24"/>
  <c r="Q1933" i="24"/>
  <c r="V1933" i="24" s="1"/>
  <c r="Y2005" i="24"/>
  <c r="S2005" i="24"/>
  <c r="U2005" i="24" s="1"/>
  <c r="O2005" i="24"/>
  <c r="V2129" i="24"/>
  <c r="S2129" i="24"/>
  <c r="U2129" i="24" s="1"/>
  <c r="S1784" i="24"/>
  <c r="U1784" i="24" s="1"/>
  <c r="S1852" i="24"/>
  <c r="U1852" i="24" s="1"/>
  <c r="S1860" i="24"/>
  <c r="U1860" i="24" s="1"/>
  <c r="S1868" i="24"/>
  <c r="U1868" i="24" s="1"/>
  <c r="V1878" i="24"/>
  <c r="Y1909" i="24"/>
  <c r="S1909" i="24"/>
  <c r="U1909" i="24" s="1"/>
  <c r="O1909" i="24"/>
  <c r="V1936" i="24"/>
  <c r="S1936" i="24"/>
  <c r="U1936" i="24" s="1"/>
  <c r="Y1949" i="24"/>
  <c r="S1949" i="24"/>
  <c r="U1949" i="24" s="1"/>
  <c r="O1949" i="24"/>
  <c r="Y2002" i="24"/>
  <c r="Q2002" i="24"/>
  <c r="V2002" i="24" s="1"/>
  <c r="O2002" i="24"/>
  <c r="V2024" i="24"/>
  <c r="S2024" i="24"/>
  <c r="U2024" i="24" s="1"/>
  <c r="Y2037" i="24"/>
  <c r="S2037" i="24"/>
  <c r="U2037" i="24" s="1"/>
  <c r="O2037" i="24"/>
  <c r="Y2053" i="24"/>
  <c r="S2053" i="24"/>
  <c r="U2053" i="24" s="1"/>
  <c r="O2053" i="24"/>
  <c r="V1912" i="24"/>
  <c r="S1912" i="24"/>
  <c r="U1912" i="24" s="1"/>
  <c r="V1976" i="24"/>
  <c r="S1976" i="24"/>
  <c r="U1976" i="24" s="1"/>
  <c r="Y1989" i="24"/>
  <c r="S1989" i="24"/>
  <c r="U1989" i="24" s="1"/>
  <c r="O1989" i="24"/>
  <c r="O1851" i="24"/>
  <c r="O1859" i="24"/>
  <c r="O1867" i="24"/>
  <c r="O1875" i="24"/>
  <c r="Y1879" i="24"/>
  <c r="S1879" i="24"/>
  <c r="U1879" i="24" s="1"/>
  <c r="S1894" i="24"/>
  <c r="U1894" i="24" s="1"/>
  <c r="V1904" i="24"/>
  <c r="S1904" i="24"/>
  <c r="U1904" i="24" s="1"/>
  <c r="Y1970" i="24"/>
  <c r="Q1970" i="24"/>
  <c r="V1970" i="24" s="1"/>
  <c r="O1970" i="24"/>
  <c r="Q1989" i="24"/>
  <c r="V1989" i="24" s="1"/>
  <c r="Y2122" i="24"/>
  <c r="S2122" i="24"/>
  <c r="U2122" i="24" s="1"/>
  <c r="Q2122" i="24"/>
  <c r="V2122" i="24" s="1"/>
  <c r="O2122" i="24"/>
  <c r="Y2126" i="24"/>
  <c r="S2126" i="24"/>
  <c r="U2126" i="24" s="1"/>
  <c r="Q2126" i="24"/>
  <c r="V2126" i="24" s="1"/>
  <c r="O2126" i="24"/>
  <c r="Q1851" i="24"/>
  <c r="Q1859" i="24"/>
  <c r="Q1867" i="24"/>
  <c r="Q1875" i="24"/>
  <c r="O1879" i="24"/>
  <c r="Y1884" i="24"/>
  <c r="S1884" i="24"/>
  <c r="U1884" i="24" s="1"/>
  <c r="O1884" i="24"/>
  <c r="Y1889" i="24"/>
  <c r="S1889" i="24"/>
  <c r="U1889" i="24" s="1"/>
  <c r="Q1889" i="24"/>
  <c r="V1889" i="24" s="1"/>
  <c r="O1889" i="24"/>
  <c r="V1918" i="24"/>
  <c r="V1950" i="24"/>
  <c r="V1960" i="24"/>
  <c r="S1960" i="24"/>
  <c r="U1960" i="24" s="1"/>
  <c r="Y1973" i="24"/>
  <c r="S1973" i="24"/>
  <c r="U1973" i="24" s="1"/>
  <c r="O1973" i="24"/>
  <c r="Y1897" i="24"/>
  <c r="S1897" i="24"/>
  <c r="U1897" i="24" s="1"/>
  <c r="Q1897" i="24"/>
  <c r="V1897" i="24" s="1"/>
  <c r="O1897" i="24"/>
  <c r="Y1922" i="24"/>
  <c r="S1922" i="24"/>
  <c r="U1922" i="24" s="1"/>
  <c r="O1922" i="24"/>
  <c r="Y1954" i="24"/>
  <c r="Q1954" i="24"/>
  <c r="V1954" i="24" s="1"/>
  <c r="O1954" i="24"/>
  <c r="V2016" i="24"/>
  <c r="S2016" i="24"/>
  <c r="U2016" i="24" s="1"/>
  <c r="Q1788" i="24"/>
  <c r="V1788" i="24" s="1"/>
  <c r="Q1856" i="24"/>
  <c r="V1856" i="24" s="1"/>
  <c r="Q1864" i="24"/>
  <c r="V1864" i="24" s="1"/>
  <c r="Q1872" i="24"/>
  <c r="V1872" i="24" s="1"/>
  <c r="Q1877" i="24"/>
  <c r="V1877" i="24" s="1"/>
  <c r="Q1882" i="24"/>
  <c r="V1882" i="24" s="1"/>
  <c r="Y1887" i="24"/>
  <c r="S1887" i="24"/>
  <c r="U1887" i="24" s="1"/>
  <c r="Q1922" i="24"/>
  <c r="V1922" i="24" s="1"/>
  <c r="V1928" i="24"/>
  <c r="S1928" i="24"/>
  <c r="U1928" i="24" s="1"/>
  <c r="V1934" i="24"/>
  <c r="V1944" i="24"/>
  <c r="S1944" i="24"/>
  <c r="U1944" i="24" s="1"/>
  <c r="Y1957" i="24"/>
  <c r="S1957" i="24"/>
  <c r="U1957" i="24" s="1"/>
  <c r="O1957" i="24"/>
  <c r="Y2010" i="24"/>
  <c r="Q2010" i="24"/>
  <c r="V2010" i="24" s="1"/>
  <c r="O2010" i="24"/>
  <c r="V2032" i="24"/>
  <c r="S2032" i="24"/>
  <c r="U2032" i="24" s="1"/>
  <c r="Y2042" i="24"/>
  <c r="S2042" i="24"/>
  <c r="U2042" i="24" s="1"/>
  <c r="Q2042" i="24"/>
  <c r="V2042" i="24" s="1"/>
  <c r="O2042" i="24"/>
  <c r="V2048" i="24"/>
  <c r="S2048" i="24"/>
  <c r="U2048" i="24" s="1"/>
  <c r="O1785" i="24"/>
  <c r="S1790" i="24"/>
  <c r="U1790" i="24" s="1"/>
  <c r="S1792" i="24"/>
  <c r="U1792" i="24" s="1"/>
  <c r="S1794" i="24"/>
  <c r="U1794" i="24" s="1"/>
  <c r="S1796" i="24"/>
  <c r="U1796" i="24" s="1"/>
  <c r="S1798" i="24"/>
  <c r="U1798" i="24" s="1"/>
  <c r="S1800" i="24"/>
  <c r="U1800" i="24" s="1"/>
  <c r="S1802" i="24"/>
  <c r="U1802" i="24" s="1"/>
  <c r="S1806" i="24"/>
  <c r="U1806" i="24" s="1"/>
  <c r="S1808" i="24"/>
  <c r="U1808" i="24" s="1"/>
  <c r="S1810" i="24"/>
  <c r="U1810" i="24" s="1"/>
  <c r="S1812" i="24"/>
  <c r="U1812" i="24" s="1"/>
  <c r="S1814" i="24"/>
  <c r="U1814" i="24" s="1"/>
  <c r="S1816" i="24"/>
  <c r="U1816" i="24" s="1"/>
  <c r="S1818" i="24"/>
  <c r="U1818" i="24" s="1"/>
  <c r="S1820" i="24"/>
  <c r="U1820" i="24" s="1"/>
  <c r="S1822" i="24"/>
  <c r="U1822" i="24" s="1"/>
  <c r="S1824" i="24"/>
  <c r="U1824" i="24" s="1"/>
  <c r="S1826" i="24"/>
  <c r="U1826" i="24" s="1"/>
  <c r="S1828" i="24"/>
  <c r="U1828" i="24" s="1"/>
  <c r="S1830" i="24"/>
  <c r="U1830" i="24" s="1"/>
  <c r="S1832" i="24"/>
  <c r="U1832" i="24" s="1"/>
  <c r="S1834" i="24"/>
  <c r="U1834" i="24" s="1"/>
  <c r="S1836" i="24"/>
  <c r="U1836" i="24" s="1"/>
  <c r="S1838" i="24"/>
  <c r="U1838" i="24" s="1"/>
  <c r="S1840" i="24"/>
  <c r="U1840" i="24" s="1"/>
  <c r="S1842" i="24"/>
  <c r="U1842" i="24" s="1"/>
  <c r="S1844" i="24"/>
  <c r="U1844" i="24" s="1"/>
  <c r="S1846" i="24"/>
  <c r="U1846" i="24" s="1"/>
  <c r="S1848" i="24"/>
  <c r="U1848" i="24" s="1"/>
  <c r="Y1925" i="24"/>
  <c r="S1925" i="24"/>
  <c r="U1925" i="24" s="1"/>
  <c r="O1925" i="24"/>
  <c r="Y1938" i="24"/>
  <c r="S1938" i="24"/>
  <c r="U1938" i="24" s="1"/>
  <c r="Q1938" i="24"/>
  <c r="V1938" i="24" s="1"/>
  <c r="O1938" i="24"/>
  <c r="Q1957" i="24"/>
  <c r="V1957" i="24" s="1"/>
  <c r="V1990" i="24"/>
  <c r="V2000" i="24"/>
  <c r="S2000" i="24"/>
  <c r="U2000" i="24" s="1"/>
  <c r="Y2013" i="24"/>
  <c r="S2013" i="24"/>
  <c r="U2013" i="24" s="1"/>
  <c r="O2013" i="24"/>
  <c r="Y2026" i="24"/>
  <c r="Q2026" i="24"/>
  <c r="V2026" i="24" s="1"/>
  <c r="O2026" i="24"/>
  <c r="Y2045" i="24"/>
  <c r="S2045" i="24"/>
  <c r="U2045" i="24" s="1"/>
  <c r="O2045" i="24"/>
  <c r="Q1785" i="24"/>
  <c r="V1785" i="24" s="1"/>
  <c r="Y1895" i="24"/>
  <c r="Q1895" i="24"/>
  <c r="V1895" i="24" s="1"/>
  <c r="Y1919" i="24"/>
  <c r="Q1919" i="24"/>
  <c r="V1919" i="24" s="1"/>
  <c r="O1919" i="24"/>
  <c r="Y1941" i="24"/>
  <c r="O1941" i="24"/>
  <c r="Y1994" i="24"/>
  <c r="Q1994" i="24"/>
  <c r="V1994" i="24" s="1"/>
  <c r="O1994" i="24"/>
  <c r="Y2029" i="24"/>
  <c r="S2029" i="24"/>
  <c r="U2029" i="24" s="1"/>
  <c r="O2029" i="24"/>
  <c r="Y2117" i="24"/>
  <c r="S2117" i="24"/>
  <c r="U2117" i="24" s="1"/>
  <c r="Q2117" i="24"/>
  <c r="V2117" i="24" s="1"/>
  <c r="O2117" i="24"/>
  <c r="V2173" i="24"/>
  <c r="S2173" i="24"/>
  <c r="U2173" i="24" s="1"/>
  <c r="V2197" i="24"/>
  <c r="S2197" i="24"/>
  <c r="U2197" i="24" s="1"/>
  <c r="Y2248" i="24"/>
  <c r="S2248" i="24"/>
  <c r="U2248" i="24" s="1"/>
  <c r="Q2248" i="24"/>
  <c r="V2248" i="24" s="1"/>
  <c r="O2248" i="24"/>
  <c r="O1763" i="24"/>
  <c r="O1782" i="24"/>
  <c r="O1850" i="24"/>
  <c r="O1858" i="24"/>
  <c r="O1866" i="24"/>
  <c r="O1874" i="24"/>
  <c r="Y1877" i="24"/>
  <c r="Y1882" i="24"/>
  <c r="S1885" i="24"/>
  <c r="U1885" i="24" s="1"/>
  <c r="O1885" i="24"/>
  <c r="Q1890" i="24"/>
  <c r="O1895" i="24"/>
  <c r="Q1941" i="24"/>
  <c r="V1941" i="24" s="1"/>
  <c r="V1974" i="24"/>
  <c r="V1984" i="24"/>
  <c r="S1984" i="24"/>
  <c r="U1984" i="24" s="1"/>
  <c r="Y1997" i="24"/>
  <c r="S1997" i="24"/>
  <c r="U1997" i="24" s="1"/>
  <c r="O1997" i="24"/>
  <c r="Q2029" i="24"/>
  <c r="V2029" i="24" s="1"/>
  <c r="V2072" i="24"/>
  <c r="S2072" i="24"/>
  <c r="U2072" i="24" s="1"/>
  <c r="Y2114" i="24"/>
  <c r="Q2114" i="24"/>
  <c r="V2114" i="24" s="1"/>
  <c r="O2114" i="24"/>
  <c r="Y2194" i="24"/>
  <c r="Q2194" i="24"/>
  <c r="V2194" i="24" s="1"/>
  <c r="O2194" i="24"/>
  <c r="Y1914" i="24"/>
  <c r="O1914" i="24"/>
  <c r="Y1935" i="24"/>
  <c r="S1935" i="24"/>
  <c r="U1935" i="24" s="1"/>
  <c r="Q1935" i="24"/>
  <c r="V1935" i="24" s="1"/>
  <c r="O1935" i="24"/>
  <c r="Y1978" i="24"/>
  <c r="S1978" i="24"/>
  <c r="U1978" i="24" s="1"/>
  <c r="Q1978" i="24"/>
  <c r="V1978" i="24" s="1"/>
  <c r="O1978" i="24"/>
  <c r="Q2061" i="24"/>
  <c r="V2061" i="24" s="1"/>
  <c r="Y2061" i="24"/>
  <c r="O2061" i="24"/>
  <c r="Y2226" i="24"/>
  <c r="Q2226" i="24"/>
  <c r="V2226" i="24" s="1"/>
  <c r="S1850" i="24"/>
  <c r="U1850" i="24" s="1"/>
  <c r="O1855" i="24"/>
  <c r="S1858" i="24"/>
  <c r="U1858" i="24" s="1"/>
  <c r="O1863" i="24"/>
  <c r="S1866" i="24"/>
  <c r="U1866" i="24" s="1"/>
  <c r="O1871" i="24"/>
  <c r="S1874" i="24"/>
  <c r="U1874" i="24" s="1"/>
  <c r="S1898" i="24"/>
  <c r="U1898" i="24" s="1"/>
  <c r="Y1906" i="24"/>
  <c r="O1906" i="24"/>
  <c r="Q1914" i="24"/>
  <c r="V1914" i="24" s="1"/>
  <c r="V1958" i="24"/>
  <c r="V1968" i="24"/>
  <c r="S1968" i="24"/>
  <c r="U1968" i="24" s="1"/>
  <c r="Y1981" i="24"/>
  <c r="S1981" i="24"/>
  <c r="U1981" i="24" s="1"/>
  <c r="O1981" i="24"/>
  <c r="Y2164" i="24"/>
  <c r="S2164" i="24"/>
  <c r="U2164" i="24" s="1"/>
  <c r="Q2164" i="24"/>
  <c r="V2164" i="24" s="1"/>
  <c r="O2164" i="24"/>
  <c r="Y2215" i="24"/>
  <c r="S2215" i="24"/>
  <c r="U2215" i="24" s="1"/>
  <c r="Q2215" i="24"/>
  <c r="V2215" i="24" s="1"/>
  <c r="O2215" i="24"/>
  <c r="O2226" i="24"/>
  <c r="Q1855" i="24"/>
  <c r="V1855" i="24" s="1"/>
  <c r="Q1863" i="24"/>
  <c r="V1863" i="24" s="1"/>
  <c r="Q1871" i="24"/>
  <c r="V1871" i="24" s="1"/>
  <c r="Y1893" i="24"/>
  <c r="O1893" i="24"/>
  <c r="Y1903" i="24"/>
  <c r="S1903" i="24"/>
  <c r="U1903" i="24" s="1"/>
  <c r="Q1903" i="24"/>
  <c r="V1903" i="24" s="1"/>
  <c r="Y1911" i="24"/>
  <c r="Q1911" i="24"/>
  <c r="V1911" i="24" s="1"/>
  <c r="Y1962" i="24"/>
  <c r="Q1962" i="24"/>
  <c r="V1962" i="24" s="1"/>
  <c r="O1962" i="24"/>
  <c r="Q1981" i="24"/>
  <c r="V1981" i="24" s="1"/>
  <c r="V2014" i="24"/>
  <c r="Y2131" i="24"/>
  <c r="Q2131" i="24"/>
  <c r="V2131" i="24" s="1"/>
  <c r="O2131" i="24"/>
  <c r="O1784" i="24"/>
  <c r="O1852" i="24"/>
  <c r="O1860" i="24"/>
  <c r="O1868" i="24"/>
  <c r="O1876" i="24"/>
  <c r="Y1885" i="24"/>
  <c r="S1888" i="24"/>
  <c r="U1888" i="24" s="1"/>
  <c r="Q1893" i="24"/>
  <c r="V1893" i="24" s="1"/>
  <c r="O1903" i="24"/>
  <c r="S1906" i="24"/>
  <c r="U1906" i="24" s="1"/>
  <c r="O1911" i="24"/>
  <c r="Y1917" i="24"/>
  <c r="S1917" i="24"/>
  <c r="U1917" i="24" s="1"/>
  <c r="O1917" i="24"/>
  <c r="V1920" i="24"/>
  <c r="S1920" i="24"/>
  <c r="U1920" i="24" s="1"/>
  <c r="V1926" i="24"/>
  <c r="V1942" i="24"/>
  <c r="V1952" i="24"/>
  <c r="S1952" i="24"/>
  <c r="U1952" i="24" s="1"/>
  <c r="Y1965" i="24"/>
  <c r="S1965" i="24"/>
  <c r="U1965" i="24" s="1"/>
  <c r="O1965" i="24"/>
  <c r="Y2018" i="24"/>
  <c r="S2018" i="24"/>
  <c r="U2018" i="24" s="1"/>
  <c r="Q2018" i="24"/>
  <c r="V2018" i="24" s="1"/>
  <c r="O2018" i="24"/>
  <c r="V2030" i="24"/>
  <c r="V2046" i="24"/>
  <c r="Q1876" i="24"/>
  <c r="V1876" i="24" s="1"/>
  <c r="S1883" i="24"/>
  <c r="U1883" i="24" s="1"/>
  <c r="Y1901" i="24"/>
  <c r="S1901" i="24"/>
  <c r="U1901" i="24" s="1"/>
  <c r="O1901" i="24"/>
  <c r="Y1930" i="24"/>
  <c r="S1930" i="24"/>
  <c r="U1930" i="24" s="1"/>
  <c r="O1930" i="24"/>
  <c r="Y1946" i="24"/>
  <c r="Q1946" i="24"/>
  <c r="V1946" i="24" s="1"/>
  <c r="O1946" i="24"/>
  <c r="Q1965" i="24"/>
  <c r="V1965" i="24" s="1"/>
  <c r="V2008" i="24"/>
  <c r="S2008" i="24"/>
  <c r="U2008" i="24" s="1"/>
  <c r="Y2021" i="24"/>
  <c r="S2021" i="24"/>
  <c r="U2021" i="24" s="1"/>
  <c r="O2021" i="24"/>
  <c r="Y2034" i="24"/>
  <c r="S2034" i="24"/>
  <c r="U2034" i="24" s="1"/>
  <c r="Q2034" i="24"/>
  <c r="V2034" i="24" s="1"/>
  <c r="O2034" i="24"/>
  <c r="V2040" i="24"/>
  <c r="S2040" i="24"/>
  <c r="U2040" i="24" s="1"/>
  <c r="Y2050" i="24"/>
  <c r="Q2050" i="24"/>
  <c r="V2050" i="24" s="1"/>
  <c r="O2050" i="24"/>
  <c r="Y2079" i="24"/>
  <c r="Q2079" i="24"/>
  <c r="V2079" i="24" s="1"/>
  <c r="O2079" i="24"/>
  <c r="Y2063" i="24"/>
  <c r="Y2109" i="24"/>
  <c r="S2109" i="24"/>
  <c r="U2109" i="24" s="1"/>
  <c r="Q2109" i="24"/>
  <c r="V2109" i="24" s="1"/>
  <c r="Y2170" i="24"/>
  <c r="Q2170" i="24"/>
  <c r="V2170" i="24" s="1"/>
  <c r="X2647" i="24"/>
  <c r="Y2647" i="24" s="1"/>
  <c r="Q2063" i="24"/>
  <c r="V2063" i="24" s="1"/>
  <c r="Y2115" i="24"/>
  <c r="S2115" i="24"/>
  <c r="U2115" i="24" s="1"/>
  <c r="Y2123" i="24"/>
  <c r="Q2123" i="24"/>
  <c r="O2123" i="24"/>
  <c r="Y2150" i="24"/>
  <c r="S2150" i="24"/>
  <c r="U2150" i="24" s="1"/>
  <c r="S2176" i="24"/>
  <c r="U2176" i="24" s="1"/>
  <c r="V2289" i="24"/>
  <c r="S2289" i="24"/>
  <c r="U2289" i="24" s="1"/>
  <c r="Y2077" i="24"/>
  <c r="Q2077" i="24"/>
  <c r="V2077" i="24" s="1"/>
  <c r="V2120" i="24"/>
  <c r="S2120" i="24"/>
  <c r="U2120" i="24" s="1"/>
  <c r="Y2348" i="24"/>
  <c r="Y2451" i="24"/>
  <c r="X2451" i="24"/>
  <c r="O1943" i="24"/>
  <c r="O1951" i="24"/>
  <c r="O1959" i="24"/>
  <c r="O1967" i="24"/>
  <c r="O1975" i="24"/>
  <c r="O1983" i="24"/>
  <c r="O1991" i="24"/>
  <c r="O1999" i="24"/>
  <c r="O2007" i="24"/>
  <c r="O2015" i="24"/>
  <c r="O2023" i="24"/>
  <c r="O2031" i="24"/>
  <c r="O2039" i="24"/>
  <c r="O2047" i="24"/>
  <c r="O2055" i="24"/>
  <c r="S2057" i="24"/>
  <c r="U2057" i="24" s="1"/>
  <c r="O2077" i="24"/>
  <c r="S2082" i="24"/>
  <c r="U2082" i="24" s="1"/>
  <c r="Y2085" i="24"/>
  <c r="Q2085" i="24"/>
  <c r="V2085" i="24" s="1"/>
  <c r="Y2087" i="24"/>
  <c r="Q2087" i="24"/>
  <c r="V2087" i="24" s="1"/>
  <c r="Y2095" i="24"/>
  <c r="Q2095" i="24"/>
  <c r="V2095" i="24" s="1"/>
  <c r="O2095" i="24"/>
  <c r="Y2101" i="24"/>
  <c r="Q2101" i="24"/>
  <c r="V2101" i="24" s="1"/>
  <c r="S2118" i="24"/>
  <c r="U2118" i="24" s="1"/>
  <c r="S2159" i="24"/>
  <c r="U2159" i="24" s="1"/>
  <c r="S2245" i="24"/>
  <c r="U2245" i="24" s="1"/>
  <c r="Q1943" i="24"/>
  <c r="V1943" i="24" s="1"/>
  <c r="Q1951" i="24"/>
  <c r="V1951" i="24" s="1"/>
  <c r="Q1959" i="24"/>
  <c r="V1959" i="24" s="1"/>
  <c r="Q1967" i="24"/>
  <c r="V1967" i="24" s="1"/>
  <c r="Q1975" i="24"/>
  <c r="V1975" i="24" s="1"/>
  <c r="Q1983" i="24"/>
  <c r="V1983" i="24" s="1"/>
  <c r="Q1991" i="24"/>
  <c r="V1991" i="24" s="1"/>
  <c r="Q1999" i="24"/>
  <c r="V1999" i="24" s="1"/>
  <c r="Q2007" i="24"/>
  <c r="V2007" i="24" s="1"/>
  <c r="Q2015" i="24"/>
  <c r="V2015" i="24" s="1"/>
  <c r="Q2023" i="24"/>
  <c r="V2023" i="24" s="1"/>
  <c r="Q2031" i="24"/>
  <c r="V2031" i="24" s="1"/>
  <c r="Q2039" i="24"/>
  <c r="V2039" i="24" s="1"/>
  <c r="Q2047" i="24"/>
  <c r="V2047" i="24" s="1"/>
  <c r="Q2055" i="24"/>
  <c r="V2055" i="24" s="1"/>
  <c r="S2077" i="24"/>
  <c r="U2077" i="24" s="1"/>
  <c r="O2085" i="24"/>
  <c r="O2087" i="24"/>
  <c r="Y2093" i="24"/>
  <c r="Q2093" i="24"/>
  <c r="V2098" i="24"/>
  <c r="S2098" i="24"/>
  <c r="U2098" i="24" s="1"/>
  <c r="O2101" i="24"/>
  <c r="S2156" i="24"/>
  <c r="U2156" i="24" s="1"/>
  <c r="S2162" i="24"/>
  <c r="U2162" i="24" s="1"/>
  <c r="S2165" i="24"/>
  <c r="U2165" i="24" s="1"/>
  <c r="O1892" i="24"/>
  <c r="O1900" i="24"/>
  <c r="O1908" i="24"/>
  <c r="O1916" i="24"/>
  <c r="O1924" i="24"/>
  <c r="O1932" i="24"/>
  <c r="O1940" i="24"/>
  <c r="S1943" i="24"/>
  <c r="U1943" i="24" s="1"/>
  <c r="O1948" i="24"/>
  <c r="S1951" i="24"/>
  <c r="U1951" i="24" s="1"/>
  <c r="O1956" i="24"/>
  <c r="S1959" i="24"/>
  <c r="U1959" i="24" s="1"/>
  <c r="O1964" i="24"/>
  <c r="O1972" i="24"/>
  <c r="S1975" i="24"/>
  <c r="U1975" i="24" s="1"/>
  <c r="O1980" i="24"/>
  <c r="O1988" i="24"/>
  <c r="S1991" i="24"/>
  <c r="U1991" i="24" s="1"/>
  <c r="O1996" i="24"/>
  <c r="S1999" i="24"/>
  <c r="U1999" i="24" s="1"/>
  <c r="O2004" i="24"/>
  <c r="S2007" i="24"/>
  <c r="U2007" i="24" s="1"/>
  <c r="O2012" i="24"/>
  <c r="O2020" i="24"/>
  <c r="S2023" i="24"/>
  <c r="U2023" i="24" s="1"/>
  <c r="O2028" i="24"/>
  <c r="O2036" i="24"/>
  <c r="O2044" i="24"/>
  <c r="O2052" i="24"/>
  <c r="S2055" i="24"/>
  <c r="U2055" i="24" s="1"/>
  <c r="V2090" i="24"/>
  <c r="S2090" i="24"/>
  <c r="U2090" i="24" s="1"/>
  <c r="O2093" i="24"/>
  <c r="S2107" i="24"/>
  <c r="U2107" i="24" s="1"/>
  <c r="Y2142" i="24"/>
  <c r="Y2147" i="24"/>
  <c r="S2147" i="24"/>
  <c r="U2147" i="24" s="1"/>
  <c r="Q2147" i="24"/>
  <c r="V2147" i="24" s="1"/>
  <c r="O2147" i="24"/>
  <c r="S2168" i="24"/>
  <c r="U2168" i="24" s="1"/>
  <c r="Y2186" i="24"/>
  <c r="Q2186" i="24"/>
  <c r="V2186" i="24" s="1"/>
  <c r="Q2224" i="24"/>
  <c r="V2224" i="24" s="1"/>
  <c r="Y2224" i="24"/>
  <c r="S1892" i="24"/>
  <c r="U1892" i="24" s="1"/>
  <c r="S1900" i="24"/>
  <c r="U1900" i="24" s="1"/>
  <c r="O1905" i="24"/>
  <c r="S1908" i="24"/>
  <c r="U1908" i="24" s="1"/>
  <c r="O1913" i="24"/>
  <c r="S1916" i="24"/>
  <c r="U1916" i="24" s="1"/>
  <c r="O1921" i="24"/>
  <c r="S1924" i="24"/>
  <c r="U1924" i="24" s="1"/>
  <c r="O1929" i="24"/>
  <c r="S1932" i="24"/>
  <c r="U1932" i="24" s="1"/>
  <c r="O1937" i="24"/>
  <c r="S1940" i="24"/>
  <c r="U1940" i="24" s="1"/>
  <c r="O1945" i="24"/>
  <c r="S1948" i="24"/>
  <c r="U1948" i="24" s="1"/>
  <c r="O1953" i="24"/>
  <c r="S1956" i="24"/>
  <c r="U1956" i="24" s="1"/>
  <c r="O1961" i="24"/>
  <c r="S1964" i="24"/>
  <c r="U1964" i="24" s="1"/>
  <c r="O1969" i="24"/>
  <c r="S1972" i="24"/>
  <c r="U1972" i="24" s="1"/>
  <c r="O1977" i="24"/>
  <c r="S1980" i="24"/>
  <c r="U1980" i="24" s="1"/>
  <c r="O1985" i="24"/>
  <c r="S1988" i="24"/>
  <c r="U1988" i="24" s="1"/>
  <c r="O1993" i="24"/>
  <c r="S1996" i="24"/>
  <c r="U1996" i="24" s="1"/>
  <c r="O2001" i="24"/>
  <c r="S2004" i="24"/>
  <c r="U2004" i="24" s="1"/>
  <c r="O2009" i="24"/>
  <c r="S2012" i="24"/>
  <c r="U2012" i="24" s="1"/>
  <c r="O2017" i="24"/>
  <c r="S2020" i="24"/>
  <c r="U2020" i="24" s="1"/>
  <c r="O2025" i="24"/>
  <c r="S2028" i="24"/>
  <c r="U2028" i="24" s="1"/>
  <c r="O2033" i="24"/>
  <c r="S2036" i="24"/>
  <c r="U2036" i="24" s="1"/>
  <c r="O2041" i="24"/>
  <c r="S2044" i="24"/>
  <c r="U2044" i="24" s="1"/>
  <c r="O2049" i="24"/>
  <c r="S2052" i="24"/>
  <c r="U2052" i="24" s="1"/>
  <c r="S2066" i="24"/>
  <c r="U2066" i="24" s="1"/>
  <c r="S2075" i="24"/>
  <c r="U2075" i="24" s="1"/>
  <c r="S2080" i="24"/>
  <c r="U2080" i="24" s="1"/>
  <c r="S2121" i="24"/>
  <c r="U2121" i="24" s="1"/>
  <c r="Q2142" i="24"/>
  <c r="V2142" i="24" s="1"/>
  <c r="Y2202" i="24"/>
  <c r="Q2202" i="24"/>
  <c r="V2202" i="24" s="1"/>
  <c r="Z2331" i="24"/>
  <c r="Y2331" i="24"/>
  <c r="Q1905" i="24"/>
  <c r="V1905" i="24" s="1"/>
  <c r="Q1913" i="24"/>
  <c r="V1913" i="24" s="1"/>
  <c r="Q1921" i="24"/>
  <c r="V1921" i="24" s="1"/>
  <c r="Q1929" i="24"/>
  <c r="V1929" i="24" s="1"/>
  <c r="Q1937" i="24"/>
  <c r="V1937" i="24" s="1"/>
  <c r="Q1945" i="24"/>
  <c r="V1945" i="24" s="1"/>
  <c r="Q1953" i="24"/>
  <c r="V1953" i="24" s="1"/>
  <c r="Q1961" i="24"/>
  <c r="V1961" i="24" s="1"/>
  <c r="Q1969" i="24"/>
  <c r="V1969" i="24" s="1"/>
  <c r="Q1977" i="24"/>
  <c r="V1977" i="24" s="1"/>
  <c r="Q1985" i="24"/>
  <c r="V1985" i="24" s="1"/>
  <c r="Q1993" i="24"/>
  <c r="V1993" i="24" s="1"/>
  <c r="Q2001" i="24"/>
  <c r="V2001" i="24" s="1"/>
  <c r="Q2009" i="24"/>
  <c r="V2009" i="24" s="1"/>
  <c r="Q2017" i="24"/>
  <c r="V2017" i="24" s="1"/>
  <c r="Q2025" i="24"/>
  <c r="V2025" i="24" s="1"/>
  <c r="Q2033" i="24"/>
  <c r="V2033" i="24" s="1"/>
  <c r="Q2041" i="24"/>
  <c r="V2041" i="24" s="1"/>
  <c r="Q2049" i="24"/>
  <c r="V2049" i="24" s="1"/>
  <c r="S2083" i="24"/>
  <c r="U2083" i="24" s="1"/>
  <c r="O2202" i="24"/>
  <c r="S2205" i="24"/>
  <c r="U2205" i="24" s="1"/>
  <c r="V2327" i="24"/>
  <c r="S2327" i="24"/>
  <c r="U2327" i="24" s="1"/>
  <c r="O1878" i="24"/>
  <c r="O1886" i="24"/>
  <c r="O1894" i="24"/>
  <c r="O1926" i="24"/>
  <c r="S1929" i="24"/>
  <c r="U1929" i="24" s="1"/>
  <c r="O1934" i="24"/>
  <c r="S1937" i="24"/>
  <c r="U1937" i="24" s="1"/>
  <c r="O1942" i="24"/>
  <c r="S1945" i="24"/>
  <c r="U1945" i="24" s="1"/>
  <c r="O1950" i="24"/>
  <c r="S1953" i="24"/>
  <c r="U1953" i="24" s="1"/>
  <c r="O1958" i="24"/>
  <c r="S1961" i="24"/>
  <c r="U1961" i="24" s="1"/>
  <c r="O1966" i="24"/>
  <c r="S1969" i="24"/>
  <c r="U1969" i="24" s="1"/>
  <c r="O1974" i="24"/>
  <c r="O1982" i="24"/>
  <c r="O1990" i="24"/>
  <c r="S1993" i="24"/>
  <c r="U1993" i="24" s="1"/>
  <c r="O1998" i="24"/>
  <c r="S2001" i="24"/>
  <c r="U2001" i="24" s="1"/>
  <c r="O2006" i="24"/>
  <c r="O2014" i="24"/>
  <c r="S2017" i="24"/>
  <c r="U2017" i="24" s="1"/>
  <c r="O2030" i="24"/>
  <c r="S2033" i="24"/>
  <c r="U2033" i="24" s="1"/>
  <c r="S2041" i="24"/>
  <c r="U2041" i="24" s="1"/>
  <c r="Y2060" i="24"/>
  <c r="Q2060" i="24"/>
  <c r="V2060" i="24" s="1"/>
  <c r="O2060" i="24"/>
  <c r="Y2069" i="24"/>
  <c r="Q2069" i="24"/>
  <c r="Y2071" i="24"/>
  <c r="S2071" i="24"/>
  <c r="U2071" i="24" s="1"/>
  <c r="Q2071" i="24"/>
  <c r="V2071" i="24" s="1"/>
  <c r="Y2139" i="24"/>
  <c r="S2139" i="24"/>
  <c r="U2139" i="24" s="1"/>
  <c r="Q2139" i="24"/>
  <c r="V2139" i="24" s="1"/>
  <c r="O2139" i="24"/>
  <c r="S2163" i="24"/>
  <c r="U2163" i="24" s="1"/>
  <c r="Y2280" i="24"/>
  <c r="Q2280" i="24"/>
  <c r="V2280" i="24" s="1"/>
  <c r="O2280" i="24"/>
  <c r="O2069" i="24"/>
  <c r="O2071" i="24"/>
  <c r="Y2134" i="24"/>
  <c r="S2134" i="24"/>
  <c r="U2134" i="24" s="1"/>
  <c r="Y2178" i="24"/>
  <c r="S2178" i="24"/>
  <c r="U2178" i="24" s="1"/>
  <c r="Q2178" i="24"/>
  <c r="V2178" i="24" s="1"/>
  <c r="V2277" i="24"/>
  <c r="S2277" i="24"/>
  <c r="U2277" i="24" s="1"/>
  <c r="S2058" i="24"/>
  <c r="U2058" i="24" s="1"/>
  <c r="Y2111" i="24"/>
  <c r="Q2111" i="24"/>
  <c r="V2111" i="24" s="1"/>
  <c r="O2111" i="24"/>
  <c r="O2134" i="24"/>
  <c r="S2137" i="24"/>
  <c r="U2137" i="24" s="1"/>
  <c r="O2178" i="24"/>
  <c r="S2181" i="24"/>
  <c r="U2181" i="24" s="1"/>
  <c r="Y2274" i="24"/>
  <c r="S2274" i="24"/>
  <c r="U2274" i="24" s="1"/>
  <c r="Q2274" i="24"/>
  <c r="V2274" i="24" s="1"/>
  <c r="V2305" i="24"/>
  <c r="S2305" i="24"/>
  <c r="U2305" i="24" s="1"/>
  <c r="S2315" i="24"/>
  <c r="U2315" i="24" s="1"/>
  <c r="V2265" i="24"/>
  <c r="S2265" i="24"/>
  <c r="U2265" i="24" s="1"/>
  <c r="S2292" i="24"/>
  <c r="U2292" i="24" s="1"/>
  <c r="Z2347" i="24"/>
  <c r="Y2347" i="24"/>
  <c r="Y2059" i="24"/>
  <c r="V2233" i="24"/>
  <c r="S2233" i="24"/>
  <c r="U2233" i="24" s="1"/>
  <c r="Z2617" i="24"/>
  <c r="V2617" i="24"/>
  <c r="U2617" i="24" s="1"/>
  <c r="Y2312" i="24"/>
  <c r="Q2312" i="24"/>
  <c r="V2312" i="24" s="1"/>
  <c r="Y2332" i="24"/>
  <c r="X2526" i="24"/>
  <c r="Z2526" i="24" s="1"/>
  <c r="O2526" i="24"/>
  <c r="S2220" i="24"/>
  <c r="U2220" i="24" s="1"/>
  <c r="V2257" i="24"/>
  <c r="S2257" i="24"/>
  <c r="U2257" i="24" s="1"/>
  <c r="Y2266" i="24"/>
  <c r="S2266" i="24"/>
  <c r="U2266" i="24" s="1"/>
  <c r="Q2266" i="24"/>
  <c r="V2266" i="24" s="1"/>
  <c r="V2328" i="24"/>
  <c r="S2328" i="24"/>
  <c r="U2328" i="24" s="1"/>
  <c r="X2349" i="24"/>
  <c r="Z2349" i="24" s="1"/>
  <c r="S2349" i="24"/>
  <c r="U2349" i="24" s="1"/>
  <c r="Q2349" i="24"/>
  <c r="V2349" i="24" s="1"/>
  <c r="O2349" i="24"/>
  <c r="Z2448" i="24"/>
  <c r="Y2448" i="24"/>
  <c r="Q2128" i="24"/>
  <c r="V2128" i="24" s="1"/>
  <c r="Q2136" i="24"/>
  <c r="V2136" i="24" s="1"/>
  <c r="Q2144" i="24"/>
  <c r="V2144" i="24" s="1"/>
  <c r="Q2152" i="24"/>
  <c r="V2152" i="24" s="1"/>
  <c r="Q2155" i="24"/>
  <c r="V2155" i="24" s="1"/>
  <c r="S2158" i="24"/>
  <c r="U2158" i="24" s="1"/>
  <c r="Q2161" i="24"/>
  <c r="V2161" i="24" s="1"/>
  <c r="S2167" i="24"/>
  <c r="U2167" i="24" s="1"/>
  <c r="O2172" i="24"/>
  <c r="S2175" i="24"/>
  <c r="U2175" i="24" s="1"/>
  <c r="O2180" i="24"/>
  <c r="S2183" i="24"/>
  <c r="U2183" i="24" s="1"/>
  <c r="O2188" i="24"/>
  <c r="S2191" i="24"/>
  <c r="U2191" i="24" s="1"/>
  <c r="O2196" i="24"/>
  <c r="S2199" i="24"/>
  <c r="U2199" i="24" s="1"/>
  <c r="O2204" i="24"/>
  <c r="S2207" i="24"/>
  <c r="U2207" i="24" s="1"/>
  <c r="O2212" i="24"/>
  <c r="Y2231" i="24"/>
  <c r="S2231" i="24"/>
  <c r="U2231" i="24" s="1"/>
  <c r="Q2231" i="24"/>
  <c r="V2231" i="24" s="1"/>
  <c r="O2266" i="24"/>
  <c r="Y2272" i="24"/>
  <c r="Q2272" i="24"/>
  <c r="V2272" i="24" s="1"/>
  <c r="Y2296" i="24"/>
  <c r="Q2296" i="24"/>
  <c r="V2296" i="24" s="1"/>
  <c r="S2360" i="24"/>
  <c r="U2360" i="24" s="1"/>
  <c r="O2125" i="24"/>
  <c r="S2128" i="24"/>
  <c r="U2128" i="24" s="1"/>
  <c r="O2133" i="24"/>
  <c r="S2136" i="24"/>
  <c r="U2136" i="24" s="1"/>
  <c r="O2141" i="24"/>
  <c r="O2149" i="24"/>
  <c r="S2155" i="24"/>
  <c r="U2155" i="24" s="1"/>
  <c r="S2161" i="24"/>
  <c r="U2161" i="24" s="1"/>
  <c r="Q2172" i="24"/>
  <c r="V2172" i="24" s="1"/>
  <c r="Q2180" i="24"/>
  <c r="V2180" i="24" s="1"/>
  <c r="Q2188" i="24"/>
  <c r="V2188" i="24" s="1"/>
  <c r="Q2196" i="24"/>
  <c r="V2196" i="24" s="1"/>
  <c r="Q2204" i="24"/>
  <c r="V2204" i="24" s="1"/>
  <c r="Q2212" i="24"/>
  <c r="V2212" i="24" s="1"/>
  <c r="O2218" i="24"/>
  <c r="O2227" i="24"/>
  <c r="S2229" i="24"/>
  <c r="U2229" i="24" s="1"/>
  <c r="O2231" i="24"/>
  <c r="S2269" i="24"/>
  <c r="U2269" i="24" s="1"/>
  <c r="O2272" i="24"/>
  <c r="S2275" i="24"/>
  <c r="U2275" i="24" s="1"/>
  <c r="V2281" i="24"/>
  <c r="S2281" i="24"/>
  <c r="U2281" i="24" s="1"/>
  <c r="O2296" i="24"/>
  <c r="Y2328" i="24"/>
  <c r="Y2333" i="24"/>
  <c r="X2333" i="24"/>
  <c r="Z2333" i="24" s="1"/>
  <c r="Q2333" i="24"/>
  <c r="V2333" i="24" s="1"/>
  <c r="O2333" i="24"/>
  <c r="Y2345" i="24"/>
  <c r="S2372" i="24"/>
  <c r="U2372" i="24" s="1"/>
  <c r="V2372" i="24"/>
  <c r="Y2417" i="24"/>
  <c r="O2068" i="24"/>
  <c r="O2076" i="24"/>
  <c r="O2084" i="24"/>
  <c r="O2092" i="24"/>
  <c r="O2100" i="24"/>
  <c r="O2108" i="24"/>
  <c r="Q2125" i="24"/>
  <c r="V2125" i="24" s="1"/>
  <c r="Q2133" i="24"/>
  <c r="V2133" i="24" s="1"/>
  <c r="Q2141" i="24"/>
  <c r="V2141" i="24" s="1"/>
  <c r="Q2149" i="24"/>
  <c r="V2149" i="24" s="1"/>
  <c r="O2169" i="24"/>
  <c r="O2177" i="24"/>
  <c r="O2185" i="24"/>
  <c r="S2188" i="24"/>
  <c r="U2188" i="24" s="1"/>
  <c r="O2193" i="24"/>
  <c r="S2196" i="24"/>
  <c r="U2196" i="24" s="1"/>
  <c r="O2201" i="24"/>
  <c r="S2204" i="24"/>
  <c r="U2204" i="24" s="1"/>
  <c r="O2209" i="24"/>
  <c r="S2212" i="24"/>
  <c r="U2212" i="24" s="1"/>
  <c r="O2216" i="24"/>
  <c r="Q2218" i="24"/>
  <c r="V2218" i="24" s="1"/>
  <c r="Q2227" i="24"/>
  <c r="V2227" i="24" s="1"/>
  <c r="V2313" i="24"/>
  <c r="S2313" i="24"/>
  <c r="U2313" i="24" s="1"/>
  <c r="Y2468" i="24"/>
  <c r="X2468" i="24"/>
  <c r="Z2468" i="24" s="1"/>
  <c r="Q2068" i="24"/>
  <c r="V2068" i="24" s="1"/>
  <c r="Q2076" i="24"/>
  <c r="V2076" i="24" s="1"/>
  <c r="Q2084" i="24"/>
  <c r="V2084" i="24" s="1"/>
  <c r="Q2092" i="24"/>
  <c r="V2092" i="24" s="1"/>
  <c r="Q2100" i="24"/>
  <c r="V2100" i="24" s="1"/>
  <c r="Q2108" i="24"/>
  <c r="V2108" i="24" s="1"/>
  <c r="S2125" i="24"/>
  <c r="U2125" i="24" s="1"/>
  <c r="S2133" i="24"/>
  <c r="U2133" i="24" s="1"/>
  <c r="S2141" i="24"/>
  <c r="U2141" i="24" s="1"/>
  <c r="S2149" i="24"/>
  <c r="U2149" i="24" s="1"/>
  <c r="O2163" i="24"/>
  <c r="Q2169" i="24"/>
  <c r="V2169" i="24" s="1"/>
  <c r="Q2177" i="24"/>
  <c r="V2177" i="24" s="1"/>
  <c r="Q2185" i="24"/>
  <c r="V2185" i="24" s="1"/>
  <c r="Q2193" i="24"/>
  <c r="V2193" i="24" s="1"/>
  <c r="Q2201" i="24"/>
  <c r="V2201" i="24" s="1"/>
  <c r="Q2209" i="24"/>
  <c r="V2209" i="24" s="1"/>
  <c r="S2216" i="24"/>
  <c r="U2216" i="24" s="1"/>
  <c r="S2218" i="24"/>
  <c r="U2218" i="24" s="1"/>
  <c r="S2227" i="24"/>
  <c r="U2227" i="24" s="1"/>
  <c r="S2244" i="24"/>
  <c r="U2244" i="24" s="1"/>
  <c r="Y2258" i="24"/>
  <c r="S2258" i="24"/>
  <c r="U2258" i="24" s="1"/>
  <c r="Q2258" i="24"/>
  <c r="V2258" i="24" s="1"/>
  <c r="Y2346" i="24"/>
  <c r="X2346" i="24"/>
  <c r="Z2346" i="24" s="1"/>
  <c r="S2346" i="24"/>
  <c r="U2346" i="24" s="1"/>
  <c r="Q2346" i="24"/>
  <c r="V2346" i="24" s="1"/>
  <c r="O2057" i="24"/>
  <c r="S2068" i="24"/>
  <c r="U2068" i="24" s="1"/>
  <c r="S2076" i="24"/>
  <c r="U2076" i="24" s="1"/>
  <c r="O2081" i="24"/>
  <c r="S2084" i="24"/>
  <c r="U2084" i="24" s="1"/>
  <c r="O2089" i="24"/>
  <c r="S2092" i="24"/>
  <c r="U2092" i="24" s="1"/>
  <c r="O2097" i="24"/>
  <c r="S2100" i="24"/>
  <c r="U2100" i="24" s="1"/>
  <c r="O2105" i="24"/>
  <c r="O2154" i="24"/>
  <c r="O2157" i="24"/>
  <c r="O2160" i="24"/>
  <c r="Q2163" i="24"/>
  <c r="V2163" i="24" s="1"/>
  <c r="O2166" i="24"/>
  <c r="S2169" i="24"/>
  <c r="U2169" i="24" s="1"/>
  <c r="O2190" i="24"/>
  <c r="O2198" i="24"/>
  <c r="S2201" i="24"/>
  <c r="U2201" i="24" s="1"/>
  <c r="O2206" i="24"/>
  <c r="S2209" i="24"/>
  <c r="U2209" i="24" s="1"/>
  <c r="O2258" i="24"/>
  <c r="Y2264" i="24"/>
  <c r="Q2264" i="24"/>
  <c r="V2264" i="24" s="1"/>
  <c r="V2297" i="24"/>
  <c r="S2297" i="24"/>
  <c r="U2297" i="24" s="1"/>
  <c r="O2346" i="24"/>
  <c r="Y2350" i="24"/>
  <c r="S2358" i="24"/>
  <c r="U2358" i="24" s="1"/>
  <c r="Z2410" i="24"/>
  <c r="Y2410" i="24"/>
  <c r="Y2439" i="24"/>
  <c r="Z2439" i="24"/>
  <c r="Q2065" i="24"/>
  <c r="Q2081" i="24"/>
  <c r="Q2089" i="24"/>
  <c r="Q2097" i="24"/>
  <c r="Q2105" i="24"/>
  <c r="Q2154" i="24"/>
  <c r="Q2157" i="24"/>
  <c r="Q2160" i="24"/>
  <c r="Q2166" i="24"/>
  <c r="Q2174" i="24"/>
  <c r="Q2182" i="24"/>
  <c r="Q2190" i="24"/>
  <c r="Q2198" i="24"/>
  <c r="Q2206" i="24"/>
  <c r="V2225" i="24"/>
  <c r="S2234" i="24"/>
  <c r="U2234" i="24" s="1"/>
  <c r="S2261" i="24"/>
  <c r="U2261" i="24" s="1"/>
  <c r="O2264" i="24"/>
  <c r="S2267" i="24"/>
  <c r="U2267" i="24" s="1"/>
  <c r="S2307" i="24"/>
  <c r="U2307" i="24" s="1"/>
  <c r="Y2330" i="24"/>
  <c r="X2330" i="24"/>
  <c r="Z2330" i="24" s="1"/>
  <c r="S2330" i="24"/>
  <c r="U2330" i="24" s="1"/>
  <c r="Q2330" i="24"/>
  <c r="V2330" i="24" s="1"/>
  <c r="V2343" i="24"/>
  <c r="S2343" i="24"/>
  <c r="U2343" i="24" s="1"/>
  <c r="Y2216" i="24"/>
  <c r="Y2223" i="24"/>
  <c r="Q2223" i="24"/>
  <c r="V2223" i="24" s="1"/>
  <c r="Y2239" i="24"/>
  <c r="S2239" i="24"/>
  <c r="U2239" i="24" s="1"/>
  <c r="Q2239" i="24"/>
  <c r="V2239" i="24" s="1"/>
  <c r="O2239" i="24"/>
  <c r="V2273" i="24"/>
  <c r="S2273" i="24"/>
  <c r="U2273" i="24" s="1"/>
  <c r="Y2288" i="24"/>
  <c r="S2288" i="24"/>
  <c r="U2288" i="24" s="1"/>
  <c r="Q2288" i="24"/>
  <c r="V2288" i="24" s="1"/>
  <c r="Y2320" i="24"/>
  <c r="S2113" i="24"/>
  <c r="U2113" i="24" s="1"/>
  <c r="S2116" i="24"/>
  <c r="U2116" i="24" s="1"/>
  <c r="O2124" i="24"/>
  <c r="S2127" i="24"/>
  <c r="U2127" i="24" s="1"/>
  <c r="O2132" i="24"/>
  <c r="S2135" i="24"/>
  <c r="U2135" i="24" s="1"/>
  <c r="O2140" i="24"/>
  <c r="S2143" i="24"/>
  <c r="U2143" i="24" s="1"/>
  <c r="O2148" i="24"/>
  <c r="S2151" i="24"/>
  <c r="U2151" i="24" s="1"/>
  <c r="O2219" i="24"/>
  <c r="S2221" i="24"/>
  <c r="U2221" i="24" s="1"/>
  <c r="O2223" i="24"/>
  <c r="O2288" i="24"/>
  <c r="Y2304" i="24"/>
  <c r="S2304" i="24"/>
  <c r="U2304" i="24" s="1"/>
  <c r="Q2304" i="24"/>
  <c r="V2304" i="24" s="1"/>
  <c r="S2340" i="24"/>
  <c r="U2340" i="24" s="1"/>
  <c r="Z2456" i="24"/>
  <c r="Y2456" i="24"/>
  <c r="Q2140" i="24"/>
  <c r="V2140" i="24" s="1"/>
  <c r="Q2148" i="24"/>
  <c r="V2148" i="24" s="1"/>
  <c r="O2184" i="24"/>
  <c r="O2192" i="24"/>
  <c r="O2200" i="24"/>
  <c r="O2208" i="24"/>
  <c r="Q2219" i="24"/>
  <c r="V2219" i="24" s="1"/>
  <c r="Y2242" i="24"/>
  <c r="S2242" i="24"/>
  <c r="U2242" i="24" s="1"/>
  <c r="Y2250" i="24"/>
  <c r="S2250" i="24"/>
  <c r="U2250" i="24" s="1"/>
  <c r="Q2250" i="24"/>
  <c r="V2250" i="24" s="1"/>
  <c r="O2304" i="24"/>
  <c r="V2365" i="24"/>
  <c r="S2365" i="24"/>
  <c r="U2365" i="24" s="1"/>
  <c r="S2228" i="24"/>
  <c r="U2228" i="24" s="1"/>
  <c r="Q2240" i="24"/>
  <c r="V2240" i="24" s="1"/>
  <c r="O2242" i="24"/>
  <c r="O2250" i="24"/>
  <c r="Y2256" i="24"/>
  <c r="S2256" i="24"/>
  <c r="U2256" i="24" s="1"/>
  <c r="Q2256" i="24"/>
  <c r="V2256" i="24" s="1"/>
  <c r="S2259" i="24"/>
  <c r="U2259" i="24" s="1"/>
  <c r="Y2401" i="24"/>
  <c r="Y2367" i="24"/>
  <c r="S2367" i="24"/>
  <c r="U2367" i="24" s="1"/>
  <c r="X2390" i="24"/>
  <c r="Z2390" i="24" s="1"/>
  <c r="O2390" i="24"/>
  <c r="X2406" i="24"/>
  <c r="Z2406" i="24" s="1"/>
  <c r="S2406" i="24"/>
  <c r="U2406" i="24" s="1"/>
  <c r="O2406" i="24"/>
  <c r="X2422" i="24"/>
  <c r="Z2422" i="24" s="1"/>
  <c r="S2422" i="24"/>
  <c r="U2422" i="24" s="1"/>
  <c r="O2422" i="24"/>
  <c r="V2427" i="24"/>
  <c r="U2427" i="24" s="1"/>
  <c r="Y2516" i="24"/>
  <c r="Z2644" i="24"/>
  <c r="V2644" i="24"/>
  <c r="U2644" i="24"/>
  <c r="Y2386" i="24"/>
  <c r="Z2443" i="24"/>
  <c r="Y2443" i="24"/>
  <c r="Z2445" i="24"/>
  <c r="Y2445" i="24"/>
  <c r="V2449" i="24"/>
  <c r="U2449" i="24"/>
  <c r="Y2454" i="24"/>
  <c r="X2454" i="24"/>
  <c r="Z2454" i="24" s="1"/>
  <c r="X2465" i="24"/>
  <c r="Z2465" i="24" s="1"/>
  <c r="V2471" i="24"/>
  <c r="U2471" i="24"/>
  <c r="X2488" i="24"/>
  <c r="Z2488" i="24" s="1"/>
  <c r="O2550" i="24"/>
  <c r="X2550" i="24"/>
  <c r="Y2550" i="24" s="1"/>
  <c r="Q2550" i="24"/>
  <c r="V2550" i="24" s="1"/>
  <c r="Y2593" i="24"/>
  <c r="X2593" i="24"/>
  <c r="Z2618" i="24"/>
  <c r="V2618" i="24"/>
  <c r="U2618" i="24" s="1"/>
  <c r="V2651" i="24"/>
  <c r="U2651" i="24"/>
  <c r="Z2651" i="24"/>
  <c r="Y2352" i="24"/>
  <c r="V2377" i="24"/>
  <c r="S2377" i="24"/>
  <c r="U2377" i="24" s="1"/>
  <c r="X2380" i="24"/>
  <c r="Z2380" i="24" s="1"/>
  <c r="Q2380" i="24"/>
  <c r="V2380" i="24" s="1"/>
  <c r="S2390" i="24"/>
  <c r="U2390" i="24" s="1"/>
  <c r="Y2436" i="24"/>
  <c r="Y2565" i="24"/>
  <c r="V2590" i="24"/>
  <c r="S2590" i="24"/>
  <c r="U2590" i="24" s="1"/>
  <c r="Z2611" i="24"/>
  <c r="V2611" i="24"/>
  <c r="U2611" i="24" s="1"/>
  <c r="Y2361" i="24"/>
  <c r="X2361" i="24"/>
  <c r="Z2361" i="24" s="1"/>
  <c r="X2370" i="24"/>
  <c r="Z2370" i="24" s="1"/>
  <c r="S2370" i="24"/>
  <c r="U2370" i="24" s="1"/>
  <c r="O2370" i="24"/>
  <c r="Q2370" i="24" s="1"/>
  <c r="V2370" i="24" s="1"/>
  <c r="Y2383" i="24"/>
  <c r="X2383" i="24"/>
  <c r="Z2383" i="24" s="1"/>
  <c r="S2383" i="24"/>
  <c r="U2383" i="24" s="1"/>
  <c r="Q2383" i="24"/>
  <c r="V2383" i="24" s="1"/>
  <c r="O2383" i="24"/>
  <c r="X2387" i="24"/>
  <c r="Z2387" i="24" s="1"/>
  <c r="Q2387" i="24"/>
  <c r="V2387" i="24" s="1"/>
  <c r="Y2393" i="24"/>
  <c r="X2403" i="24"/>
  <c r="Z2403" i="24" s="1"/>
  <c r="Q2403" i="24"/>
  <c r="V2403" i="24" s="1"/>
  <c r="X2419" i="24"/>
  <c r="Z2419" i="24" s="1"/>
  <c r="Q2419" i="24"/>
  <c r="V2419" i="24" s="1"/>
  <c r="X2425" i="24"/>
  <c r="Z2425" i="24" s="1"/>
  <c r="S2425" i="24"/>
  <c r="Y2428" i="24"/>
  <c r="V2565" i="24"/>
  <c r="U2565" i="24"/>
  <c r="Q2282" i="24"/>
  <c r="V2282" i="24" s="1"/>
  <c r="Q2290" i="24"/>
  <c r="V2290" i="24" s="1"/>
  <c r="Q2298" i="24"/>
  <c r="V2298" i="24" s="1"/>
  <c r="Q2306" i="24"/>
  <c r="V2306" i="24" s="1"/>
  <c r="Q2314" i="24"/>
  <c r="V2314" i="24" s="1"/>
  <c r="S2323" i="24"/>
  <c r="U2323" i="24" s="1"/>
  <c r="Q2326" i="24"/>
  <c r="V2326" i="24" s="1"/>
  <c r="Y2327" i="24"/>
  <c r="O2329" i="24"/>
  <c r="S2339" i="24"/>
  <c r="U2339" i="24" s="1"/>
  <c r="Q2342" i="24"/>
  <c r="V2342" i="24" s="1"/>
  <c r="Y2343" i="24"/>
  <c r="O2345" i="24"/>
  <c r="O2351" i="24"/>
  <c r="O2355" i="24"/>
  <c r="O2361" i="24"/>
  <c r="Q2361" i="24" s="1"/>
  <c r="V2361" i="24" s="1"/>
  <c r="Y2368" i="24"/>
  <c r="O2387" i="24"/>
  <c r="X2396" i="24"/>
  <c r="Z2396" i="24" s="1"/>
  <c r="Q2396" i="24"/>
  <c r="V2396" i="24" s="1"/>
  <c r="O2403" i="24"/>
  <c r="O2419" i="24"/>
  <c r="V2428" i="24"/>
  <c r="U2428" i="24"/>
  <c r="Y2431" i="24"/>
  <c r="X2431" i="24"/>
  <c r="Z2431" i="24" s="1"/>
  <c r="Q2431" i="24"/>
  <c r="S2431" i="24" s="1"/>
  <c r="Y2452" i="24"/>
  <c r="Z2562" i="24"/>
  <c r="Y2562" i="24"/>
  <c r="Z2634" i="24"/>
  <c r="V2634" i="24"/>
  <c r="U2634" i="24"/>
  <c r="O2247" i="24"/>
  <c r="O2255" i="24"/>
  <c r="O2263" i="24"/>
  <c r="O2271" i="24"/>
  <c r="O2279" i="24"/>
  <c r="O2287" i="24"/>
  <c r="O2295" i="24"/>
  <c r="O2303" i="24"/>
  <c r="S2306" i="24"/>
  <c r="U2306" i="24" s="1"/>
  <c r="O2311" i="24"/>
  <c r="S2314" i="24"/>
  <c r="U2314" i="24" s="1"/>
  <c r="Q2329" i="24"/>
  <c r="V2329" i="24" s="1"/>
  <c r="O2332" i="24"/>
  <c r="Q2345" i="24"/>
  <c r="V2345" i="24" s="1"/>
  <c r="O2348" i="24"/>
  <c r="Q2351" i="24"/>
  <c r="V2351" i="24" s="1"/>
  <c r="S2353" i="24"/>
  <c r="U2353" i="24" s="1"/>
  <c r="Q2353" i="24"/>
  <c r="V2353" i="24" s="1"/>
  <c r="O2353" i="24"/>
  <c r="Q2355" i="24"/>
  <c r="V2355" i="24" s="1"/>
  <c r="S2359" i="24"/>
  <c r="U2359" i="24" s="1"/>
  <c r="O2368" i="24"/>
  <c r="Q2368" i="24" s="1"/>
  <c r="V2368" i="24" s="1"/>
  <c r="S2387" i="24"/>
  <c r="U2387" i="24" s="1"/>
  <c r="V2393" i="24"/>
  <c r="S2393" i="24"/>
  <c r="U2393" i="24" s="1"/>
  <c r="O2396" i="24"/>
  <c r="X2399" i="24"/>
  <c r="Z2399" i="24" s="1"/>
  <c r="Q2399" i="24"/>
  <c r="V2399" i="24" s="1"/>
  <c r="O2399" i="24"/>
  <c r="S2403" i="24"/>
  <c r="U2403" i="24" s="1"/>
  <c r="Y2412" i="24"/>
  <c r="X2412" i="24"/>
  <c r="Z2412" i="24" s="1"/>
  <c r="S2412" i="24"/>
  <c r="U2412" i="24" s="1"/>
  <c r="Q2412" i="24"/>
  <c r="V2412" i="24" s="1"/>
  <c r="O2412" i="24"/>
  <c r="Y2415" i="24"/>
  <c r="S2419" i="24"/>
  <c r="U2419" i="24" s="1"/>
  <c r="Q2425" i="24"/>
  <c r="X2441" i="24"/>
  <c r="Z2441" i="24" s="1"/>
  <c r="S2441" i="24"/>
  <c r="U2441" i="24" s="1"/>
  <c r="O2441" i="24"/>
  <c r="Y2449" i="24"/>
  <c r="Y2605" i="24"/>
  <c r="X2605" i="24"/>
  <c r="V2612" i="24"/>
  <c r="U2612" i="24" s="1"/>
  <c r="Z2612" i="24"/>
  <c r="Q2247" i="24"/>
  <c r="V2247" i="24" s="1"/>
  <c r="Q2255" i="24"/>
  <c r="V2255" i="24" s="1"/>
  <c r="Q2263" i="24"/>
  <c r="V2263" i="24" s="1"/>
  <c r="Q2271" i="24"/>
  <c r="V2271" i="24" s="1"/>
  <c r="Q2279" i="24"/>
  <c r="V2279" i="24" s="1"/>
  <c r="Q2287" i="24"/>
  <c r="V2287" i="24" s="1"/>
  <c r="Q2295" i="24"/>
  <c r="V2295" i="24" s="1"/>
  <c r="Q2303" i="24"/>
  <c r="V2303" i="24" s="1"/>
  <c r="Q2311" i="24"/>
  <c r="V2311" i="24" s="1"/>
  <c r="O2319" i="24"/>
  <c r="X2320" i="24"/>
  <c r="Z2320" i="24" s="1"/>
  <c r="S2329" i="24"/>
  <c r="U2329" i="24" s="1"/>
  <c r="Q2332" i="24"/>
  <c r="V2332" i="24" s="1"/>
  <c r="O2335" i="24"/>
  <c r="X2336" i="24"/>
  <c r="Z2336" i="24" s="1"/>
  <c r="S2345" i="24"/>
  <c r="U2345" i="24" s="1"/>
  <c r="Q2348" i="24"/>
  <c r="V2348" i="24" s="1"/>
  <c r="X2357" i="24"/>
  <c r="Z2357" i="24" s="1"/>
  <c r="O2357" i="24"/>
  <c r="Q2357" i="24" s="1"/>
  <c r="V2357" i="24" s="1"/>
  <c r="S2361" i="24"/>
  <c r="U2361" i="24" s="1"/>
  <c r="Y2371" i="24"/>
  <c r="X2371" i="24"/>
  <c r="Z2371" i="24" s="1"/>
  <c r="Q2441" i="24"/>
  <c r="V2441" i="24" s="1"/>
  <c r="V2452" i="24"/>
  <c r="U2452" i="24" s="1"/>
  <c r="Y2472" i="24"/>
  <c r="X2472" i="24"/>
  <c r="Z2472" i="24" s="1"/>
  <c r="O2220" i="24"/>
  <c r="O2228" i="24"/>
  <c r="O2236" i="24"/>
  <c r="O2244" i="24"/>
  <c r="S2247" i="24"/>
  <c r="U2247" i="24" s="1"/>
  <c r="O2252" i="24"/>
  <c r="O2260" i="24"/>
  <c r="O2268" i="24"/>
  <c r="O2276" i="24"/>
  <c r="S2279" i="24"/>
  <c r="U2279" i="24" s="1"/>
  <c r="O2284" i="24"/>
  <c r="S2287" i="24"/>
  <c r="U2287" i="24" s="1"/>
  <c r="O2292" i="24"/>
  <c r="S2295" i="24"/>
  <c r="U2295" i="24" s="1"/>
  <c r="O2300" i="24"/>
  <c r="S2303" i="24"/>
  <c r="U2303" i="24" s="1"/>
  <c r="O2308" i="24"/>
  <c r="S2311" i="24"/>
  <c r="U2311" i="24" s="1"/>
  <c r="O2316" i="24"/>
  <c r="Q2319" i="24"/>
  <c r="V2319" i="24" s="1"/>
  <c r="O2322" i="24"/>
  <c r="X2323" i="24"/>
  <c r="Z2323" i="24" s="1"/>
  <c r="S2332" i="24"/>
  <c r="U2332" i="24" s="1"/>
  <c r="Q2335" i="24"/>
  <c r="V2335" i="24" s="1"/>
  <c r="O2338" i="24"/>
  <c r="X2339" i="24"/>
  <c r="Z2339" i="24" s="1"/>
  <c r="S2348" i="24"/>
  <c r="U2348" i="24" s="1"/>
  <c r="Y2365" i="24"/>
  <c r="O2371" i="24"/>
  <c r="Q2371" i="24" s="1"/>
  <c r="V2371" i="24" s="1"/>
  <c r="S2378" i="24"/>
  <c r="U2378" i="24" s="1"/>
  <c r="Z2447" i="24"/>
  <c r="O2447" i="24"/>
  <c r="X2452" i="24"/>
  <c r="Z2452" i="24" s="1"/>
  <c r="Y2460" i="24"/>
  <c r="X2460" i="24"/>
  <c r="Z2460" i="24" s="1"/>
  <c r="Y2482" i="24"/>
  <c r="X2482" i="24"/>
  <c r="Z2482" i="24" s="1"/>
  <c r="Z2602" i="24"/>
  <c r="Q2220" i="24"/>
  <c r="V2220" i="24" s="1"/>
  <c r="Q2228" i="24"/>
  <c r="V2228" i="24" s="1"/>
  <c r="Q2236" i="24"/>
  <c r="V2236" i="24" s="1"/>
  <c r="Q2244" i="24"/>
  <c r="V2244" i="24" s="1"/>
  <c r="Q2252" i="24"/>
  <c r="V2252" i="24" s="1"/>
  <c r="Q2260" i="24"/>
  <c r="V2260" i="24" s="1"/>
  <c r="Q2268" i="24"/>
  <c r="V2268" i="24" s="1"/>
  <c r="Q2276" i="24"/>
  <c r="V2276" i="24" s="1"/>
  <c r="Q2284" i="24"/>
  <c r="V2284" i="24" s="1"/>
  <c r="Q2292" i="24"/>
  <c r="V2292" i="24" s="1"/>
  <c r="Q2300" i="24"/>
  <c r="V2300" i="24" s="1"/>
  <c r="Q2308" i="24"/>
  <c r="V2308" i="24" s="1"/>
  <c r="Q2316" i="24"/>
  <c r="V2316" i="24" s="1"/>
  <c r="S2319" i="24"/>
  <c r="U2319" i="24" s="1"/>
  <c r="Q2322" i="24"/>
  <c r="V2322" i="24" s="1"/>
  <c r="O2325" i="24"/>
  <c r="X2326" i="24"/>
  <c r="Z2326" i="24" s="1"/>
  <c r="Q2338" i="24"/>
  <c r="V2338" i="24" s="1"/>
  <c r="O2341" i="24"/>
  <c r="X2342" i="24"/>
  <c r="Z2342" i="24" s="1"/>
  <c r="X2351" i="24"/>
  <c r="Z2351" i="24" s="1"/>
  <c r="X2353" i="24"/>
  <c r="Z2353" i="24" s="1"/>
  <c r="S2381" i="24"/>
  <c r="U2381" i="24" s="1"/>
  <c r="X2438" i="24"/>
  <c r="Z2438" i="24" s="1"/>
  <c r="Q2438" i="24"/>
  <c r="X2447" i="24"/>
  <c r="Y2447" i="24" s="1"/>
  <c r="V2602" i="24"/>
  <c r="U2602" i="24" s="1"/>
  <c r="U2606" i="24"/>
  <c r="Z2606" i="24"/>
  <c r="V2606" i="24"/>
  <c r="O2217" i="24"/>
  <c r="O2225" i="24"/>
  <c r="O2233" i="24"/>
  <c r="O2257" i="24"/>
  <c r="O2281" i="24"/>
  <c r="O2297" i="24"/>
  <c r="O2305" i="24"/>
  <c r="S2308" i="24"/>
  <c r="U2308" i="24" s="1"/>
  <c r="O2313" i="24"/>
  <c r="S2316" i="24"/>
  <c r="U2316" i="24" s="1"/>
  <c r="Q2325" i="24"/>
  <c r="V2325" i="24" s="1"/>
  <c r="O2328" i="24"/>
  <c r="X2329" i="24"/>
  <c r="Z2329" i="24" s="1"/>
  <c r="Q2341" i="24"/>
  <c r="V2341" i="24" s="1"/>
  <c r="X2345" i="24"/>
  <c r="Z2345" i="24" s="1"/>
  <c r="X2355" i="24"/>
  <c r="Z2355" i="24" s="1"/>
  <c r="S2371" i="24"/>
  <c r="U2371" i="24" s="1"/>
  <c r="Y2374" i="24"/>
  <c r="X2374" i="24"/>
  <c r="Z2374" i="24" s="1"/>
  <c r="O2374" i="24"/>
  <c r="V2400" i="24"/>
  <c r="S2400" i="24"/>
  <c r="U2400" i="24" s="1"/>
  <c r="V2404" i="24"/>
  <c r="V2416" i="24"/>
  <c r="S2416" i="24"/>
  <c r="U2416" i="24" s="1"/>
  <c r="V2420" i="24"/>
  <c r="V2438" i="24"/>
  <c r="U2438" i="24" s="1"/>
  <c r="Z2450" i="24"/>
  <c r="V2455" i="24"/>
  <c r="U2455" i="24" s="1"/>
  <c r="Y2467" i="24"/>
  <c r="Z2470" i="24"/>
  <c r="Y2500" i="24"/>
  <c r="X2500" i="24"/>
  <c r="Z2500" i="24" s="1"/>
  <c r="O2500" i="24"/>
  <c r="X2332" i="24"/>
  <c r="Z2332" i="24" s="1"/>
  <c r="X2348" i="24"/>
  <c r="Z2348" i="24" s="1"/>
  <c r="Q2350" i="24"/>
  <c r="V2350" i="24" s="1"/>
  <c r="X2368" i="24"/>
  <c r="Z2368" i="24" s="1"/>
  <c r="Q2374" i="24"/>
  <c r="Y2378" i="24"/>
  <c r="Z2381" i="24"/>
  <c r="Y2381" i="24"/>
  <c r="S2438" i="24"/>
  <c r="X2450" i="24"/>
  <c r="Y2450" i="24" s="1"/>
  <c r="Z2453" i="24"/>
  <c r="Z2476" i="24"/>
  <c r="V2497" i="24"/>
  <c r="U2497" i="24" s="1"/>
  <c r="X2319" i="24"/>
  <c r="Z2319" i="24" s="1"/>
  <c r="X2335" i="24"/>
  <c r="Z2335" i="24" s="1"/>
  <c r="X2358" i="24"/>
  <c r="Z2358" i="24" s="1"/>
  <c r="X2364" i="24"/>
  <c r="S2364" i="24"/>
  <c r="U2364" i="24" s="1"/>
  <c r="U2435" i="24"/>
  <c r="X2467" i="24"/>
  <c r="Y2476" i="24"/>
  <c r="Z2628" i="24"/>
  <c r="V2628" i="24"/>
  <c r="U2628" i="24" s="1"/>
  <c r="X2322" i="24"/>
  <c r="Z2322" i="24" s="1"/>
  <c r="X2338" i="24"/>
  <c r="Z2338" i="24" s="1"/>
  <c r="S2369" i="24"/>
  <c r="U2369" i="24" s="1"/>
  <c r="O2369" i="24"/>
  <c r="Q2369" i="24" s="1"/>
  <c r="V2369" i="24" s="1"/>
  <c r="S2385" i="24"/>
  <c r="U2385" i="24" s="1"/>
  <c r="Z2397" i="24"/>
  <c r="Y2397" i="24"/>
  <c r="Y2461" i="24"/>
  <c r="X2461" i="24"/>
  <c r="Y2494" i="24"/>
  <c r="X2494" i="24"/>
  <c r="Z2494" i="24" s="1"/>
  <c r="Y2533" i="24"/>
  <c r="X2354" i="24"/>
  <c r="Z2354" i="24" s="1"/>
  <c r="Q2354" i="24"/>
  <c r="Y2389" i="24"/>
  <c r="Z2392" i="24"/>
  <c r="Y2392" i="24"/>
  <c r="Y2405" i="24"/>
  <c r="S2417" i="24"/>
  <c r="U2417" i="24" s="1"/>
  <c r="Y2421" i="24"/>
  <c r="Z2429" i="24"/>
  <c r="Y2429" i="24"/>
  <c r="Z2553" i="24"/>
  <c r="O2553" i="24"/>
  <c r="S2574" i="24"/>
  <c r="U2574" i="24" s="1"/>
  <c r="V2621" i="24"/>
  <c r="U2621" i="24" s="1"/>
  <c r="Z2621" i="24"/>
  <c r="S2384" i="24"/>
  <c r="U2384" i="24" s="1"/>
  <c r="V2467" i="24"/>
  <c r="U2467" i="24" s="1"/>
  <c r="V2476" i="24"/>
  <c r="U2476" i="24" s="1"/>
  <c r="Z2504" i="24"/>
  <c r="V2510" i="24"/>
  <c r="U2510" i="24"/>
  <c r="U2516" i="24"/>
  <c r="V2516" i="24"/>
  <c r="V2523" i="24"/>
  <c r="U2523" i="24"/>
  <c r="O2537" i="24"/>
  <c r="X2537" i="24"/>
  <c r="Y2537" i="24" s="1"/>
  <c r="Z2550" i="24"/>
  <c r="Z2593" i="24"/>
  <c r="V2593" i="24"/>
  <c r="Z2599" i="24"/>
  <c r="Y2621" i="24"/>
  <c r="Y2644" i="24"/>
  <c r="X2644" i="24"/>
  <c r="Z2461" i="24"/>
  <c r="V2472" i="24"/>
  <c r="U2472" i="24"/>
  <c r="Y2479" i="24"/>
  <c r="X2479" i="24"/>
  <c r="O2483" i="24"/>
  <c r="V2533" i="24"/>
  <c r="U2533" i="24" s="1"/>
  <c r="V2544" i="24"/>
  <c r="S2544" i="24"/>
  <c r="U2544" i="24" s="1"/>
  <c r="V2556" i="24"/>
  <c r="S2556" i="24"/>
  <c r="U2556" i="24" s="1"/>
  <c r="U2593" i="24"/>
  <c r="X2599" i="24"/>
  <c r="Y2599" i="24" s="1"/>
  <c r="X2606" i="24"/>
  <c r="Y2606" i="24"/>
  <c r="Z2625" i="24"/>
  <c r="Y2635" i="24"/>
  <c r="X2635" i="24"/>
  <c r="Y2638" i="24"/>
  <c r="X2638" i="24"/>
  <c r="Z2641" i="24"/>
  <c r="V2641" i="24"/>
  <c r="U2641" i="24" s="1"/>
  <c r="V2645" i="24"/>
  <c r="U2645" i="24"/>
  <c r="Z2645" i="24"/>
  <c r="X2651" i="24"/>
  <c r="Y2651" i="24"/>
  <c r="S2409" i="24"/>
  <c r="U2409" i="24" s="1"/>
  <c r="Y2413" i="24"/>
  <c r="O2415" i="24"/>
  <c r="U2425" i="24"/>
  <c r="S2428" i="24"/>
  <c r="Y2432" i="24"/>
  <c r="S2444" i="24"/>
  <c r="U2444" i="24" s="1"/>
  <c r="O2454" i="24"/>
  <c r="V2465" i="24"/>
  <c r="U2465" i="24" s="1"/>
  <c r="V2468" i="24"/>
  <c r="U2468" i="24" s="1"/>
  <c r="V2479" i="24"/>
  <c r="U2479" i="24" s="1"/>
  <c r="V2486" i="24"/>
  <c r="U2486" i="24" s="1"/>
  <c r="U2492" i="24"/>
  <c r="Z2517" i="24"/>
  <c r="V2575" i="24"/>
  <c r="S2575" i="24"/>
  <c r="U2575" i="24" s="1"/>
  <c r="V2587" i="24"/>
  <c r="S2587" i="24"/>
  <c r="U2587" i="24" s="1"/>
  <c r="V2599" i="24"/>
  <c r="U2599" i="24" s="1"/>
  <c r="X2612" i="24"/>
  <c r="Y2612" i="24" s="1"/>
  <c r="Z2622" i="24"/>
  <c r="V2622" i="24"/>
  <c r="U2622" i="24" s="1"/>
  <c r="Y2625" i="24"/>
  <c r="X2625" i="24"/>
  <c r="Z2631" i="24"/>
  <c r="V2631" i="24"/>
  <c r="U2631" i="24" s="1"/>
  <c r="V2638" i="24"/>
  <c r="U2638" i="24"/>
  <c r="O2386" i="24"/>
  <c r="O2402" i="24"/>
  <c r="Q2415" i="24"/>
  <c r="V2415" i="24" s="1"/>
  <c r="Y2416" i="24"/>
  <c r="O2418" i="24"/>
  <c r="Q2434" i="24"/>
  <c r="S2434" i="24" s="1"/>
  <c r="Y2435" i="24"/>
  <c r="X2483" i="24"/>
  <c r="Z2483" i="24" s="1"/>
  <c r="U2489" i="24"/>
  <c r="X2538" i="24"/>
  <c r="Z2538" i="24" s="1"/>
  <c r="O2538" i="24"/>
  <c r="Z2575" i="24"/>
  <c r="O2583" i="24"/>
  <c r="X2583" i="24"/>
  <c r="Z2583" i="24" s="1"/>
  <c r="Q2583" i="24"/>
  <c r="V2583" i="24" s="1"/>
  <c r="V2594" i="24"/>
  <c r="U2594" i="24"/>
  <c r="V2609" i="24"/>
  <c r="U2609" i="24" s="1"/>
  <c r="Z2609" i="24"/>
  <c r="X2622" i="24"/>
  <c r="Y2622" i="24" s="1"/>
  <c r="V2625" i="24"/>
  <c r="U2625" i="24" s="1"/>
  <c r="Z2635" i="24"/>
  <c r="V2635" i="24"/>
  <c r="U2635" i="24"/>
  <c r="Z2638" i="24"/>
  <c r="X2641" i="24"/>
  <c r="Y2641" i="24" s="1"/>
  <c r="O2373" i="24"/>
  <c r="Q2386" i="24"/>
  <c r="V2386" i="24" s="1"/>
  <c r="O2389" i="24"/>
  <c r="Q2402" i="24"/>
  <c r="V2402" i="24" s="1"/>
  <c r="O2405" i="24"/>
  <c r="S2415" i="24"/>
  <c r="U2415" i="24" s="1"/>
  <c r="Q2418" i="24"/>
  <c r="V2418" i="24" s="1"/>
  <c r="O2421" i="24"/>
  <c r="N2427" i="24"/>
  <c r="U2431" i="24"/>
  <c r="Q2437" i="24"/>
  <c r="O2440" i="24"/>
  <c r="O2450" i="24"/>
  <c r="O2457" i="24"/>
  <c r="U2459" i="24"/>
  <c r="O2461" i="24"/>
  <c r="X2463" i="24"/>
  <c r="Z2463" i="24" s="1"/>
  <c r="Y2477" i="24"/>
  <c r="X2477" i="24"/>
  <c r="Z2477" i="24" s="1"/>
  <c r="Z2480" i="24"/>
  <c r="Y2489" i="24"/>
  <c r="Y2492" i="24"/>
  <c r="X2492" i="24"/>
  <c r="V2517" i="24"/>
  <c r="U2517" i="24"/>
  <c r="Z2524" i="24"/>
  <c r="X2534" i="24"/>
  <c r="Z2534" i="24" s="1"/>
  <c r="O2534" i="24"/>
  <c r="Z2554" i="24"/>
  <c r="Y2566" i="24"/>
  <c r="S2583" i="24"/>
  <c r="U2583" i="24" s="1"/>
  <c r="Y2609" i="24"/>
  <c r="Z2613" i="24"/>
  <c r="U2613" i="24"/>
  <c r="Q2373" i="24"/>
  <c r="V2373" i="24" s="1"/>
  <c r="X2377" i="24"/>
  <c r="Z2377" i="24" s="1"/>
  <c r="S2386" i="24"/>
  <c r="U2386" i="24" s="1"/>
  <c r="Q2389" i="24"/>
  <c r="V2389" i="24" s="1"/>
  <c r="X2393" i="24"/>
  <c r="Z2393" i="24" s="1"/>
  <c r="S2402" i="24"/>
  <c r="U2402" i="24" s="1"/>
  <c r="Q2405" i="24"/>
  <c r="V2405" i="24" s="1"/>
  <c r="X2409" i="24"/>
  <c r="Z2409" i="24" s="1"/>
  <c r="S2418" i="24"/>
  <c r="U2418" i="24" s="1"/>
  <c r="Q2421" i="24"/>
  <c r="V2421" i="24" s="1"/>
  <c r="X2428" i="24"/>
  <c r="Z2428" i="24" s="1"/>
  <c r="U2434" i="24"/>
  <c r="S2437" i="24"/>
  <c r="Q2440" i="24"/>
  <c r="V2440" i="24" s="1"/>
  <c r="X2444" i="24"/>
  <c r="Z2444" i="24" s="1"/>
  <c r="X2457" i="24"/>
  <c r="Y2457" i="24" s="1"/>
  <c r="O2474" i="24"/>
  <c r="V2492" i="24"/>
  <c r="V2498" i="24"/>
  <c r="U2498" i="24" s="1"/>
  <c r="Y2524" i="24"/>
  <c r="Z2545" i="24"/>
  <c r="O2545" i="24"/>
  <c r="O2554" i="24"/>
  <c r="X2554" i="24"/>
  <c r="Y2554" i="24" s="1"/>
  <c r="Q2554" i="24"/>
  <c r="V2554" i="24" s="1"/>
  <c r="Z2557" i="24"/>
  <c r="O2557" i="24"/>
  <c r="Z2560" i="24"/>
  <c r="Y2560" i="24"/>
  <c r="X2576" i="24"/>
  <c r="Z2576" i="24" s="1"/>
  <c r="Q2576" i="24"/>
  <c r="V2576" i="24" s="1"/>
  <c r="O2576" i="24"/>
  <c r="V2591" i="24"/>
  <c r="S2591" i="24"/>
  <c r="U2591" i="24" s="1"/>
  <c r="Y2600" i="24"/>
  <c r="Y2603" i="24"/>
  <c r="X2613" i="24"/>
  <c r="Y2613" i="24" s="1"/>
  <c r="Z2619" i="24"/>
  <c r="V2619" i="24"/>
  <c r="U2619" i="24" s="1"/>
  <c r="Z2626" i="24"/>
  <c r="U2626" i="24"/>
  <c r="Z2632" i="24"/>
  <c r="V2632" i="24"/>
  <c r="U2632" i="24"/>
  <c r="V2642" i="24"/>
  <c r="U2642" i="24"/>
  <c r="Z2642" i="24"/>
  <c r="O2363" i="24"/>
  <c r="Q2363" i="24" s="1"/>
  <c r="V2363" i="24" s="1"/>
  <c r="O2379" i="24"/>
  <c r="S2389" i="24"/>
  <c r="U2389" i="24" s="1"/>
  <c r="O2395" i="24"/>
  <c r="S2405" i="24"/>
  <c r="U2405" i="24" s="1"/>
  <c r="O2411" i="24"/>
  <c r="S2440" i="24"/>
  <c r="U2440" i="24" s="1"/>
  <c r="O2446" i="24"/>
  <c r="O2453" i="24"/>
  <c r="V2466" i="24"/>
  <c r="U2466" i="24"/>
  <c r="O2470" i="24"/>
  <c r="Y2480" i="24"/>
  <c r="X2484" i="24"/>
  <c r="Z2484" i="24" s="1"/>
  <c r="U2502" i="24"/>
  <c r="V2524" i="24"/>
  <c r="U2524" i="24" s="1"/>
  <c r="V2531" i="24"/>
  <c r="U2531" i="24" s="1"/>
  <c r="V2539" i="24"/>
  <c r="U2539" i="24" s="1"/>
  <c r="Y2542" i="24"/>
  <c r="Y2576" i="24"/>
  <c r="Z2579" i="24"/>
  <c r="Y2579" i="24"/>
  <c r="Z2594" i="24"/>
  <c r="Y2597" i="24"/>
  <c r="X2597" i="24"/>
  <c r="V2600" i="24"/>
  <c r="U2600" i="24" s="1"/>
  <c r="Z2600" i="24"/>
  <c r="Z2607" i="24"/>
  <c r="V2607" i="24"/>
  <c r="U2607" i="24" s="1"/>
  <c r="Y2619" i="24"/>
  <c r="V2626" i="24"/>
  <c r="Z2629" i="24"/>
  <c r="V2629" i="24"/>
  <c r="U2629" i="24" s="1"/>
  <c r="V2636" i="24"/>
  <c r="U2636" i="24" s="1"/>
  <c r="Y2639" i="24"/>
  <c r="X2415" i="24"/>
  <c r="Z2415" i="24" s="1"/>
  <c r="X2434" i="24"/>
  <c r="Z2434" i="24" s="1"/>
  <c r="V2493" i="24"/>
  <c r="U2493" i="24" s="1"/>
  <c r="Y2518" i="24"/>
  <c r="X2518" i="24"/>
  <c r="Z2518" i="24" s="1"/>
  <c r="O2518" i="24"/>
  <c r="V2542" i="24"/>
  <c r="U2542" i="24"/>
  <c r="V2548" i="24"/>
  <c r="S2548" i="24"/>
  <c r="U2548" i="24" s="1"/>
  <c r="X2600" i="24"/>
  <c r="Z2610" i="24"/>
  <c r="V2610" i="24"/>
  <c r="U2610" i="24"/>
  <c r="X2636" i="24"/>
  <c r="Y2636" i="24"/>
  <c r="Z2649" i="24"/>
  <c r="V2649" i="24"/>
  <c r="Q2382" i="24"/>
  <c r="V2382" i="24" s="1"/>
  <c r="O2385" i="24"/>
  <c r="X2386" i="24"/>
  <c r="Z2386" i="24" s="1"/>
  <c r="S2395" i="24"/>
  <c r="U2395" i="24" s="1"/>
  <c r="Q2398" i="24"/>
  <c r="V2398" i="24" s="1"/>
  <c r="O2401" i="24"/>
  <c r="X2402" i="24"/>
  <c r="Z2402" i="24" s="1"/>
  <c r="S2411" i="24"/>
  <c r="U2411" i="24" s="1"/>
  <c r="Q2414" i="24"/>
  <c r="V2414" i="24" s="1"/>
  <c r="O2417" i="24"/>
  <c r="X2418" i="24"/>
  <c r="Z2418" i="24" s="1"/>
  <c r="U2424" i="24"/>
  <c r="S2430" i="24"/>
  <c r="Q2433" i="24"/>
  <c r="S2433" i="24" s="1"/>
  <c r="X2437" i="24"/>
  <c r="Z2437" i="24" s="1"/>
  <c r="S2446" i="24"/>
  <c r="U2446" i="24" s="1"/>
  <c r="Z2459" i="24"/>
  <c r="Y2466" i="24"/>
  <c r="Y2475" i="24"/>
  <c r="X2475" i="24"/>
  <c r="Z2475" i="24" s="1"/>
  <c r="Y2490" i="24"/>
  <c r="V2515" i="24"/>
  <c r="U2515" i="24"/>
  <c r="Z2595" i="24"/>
  <c r="V2595" i="24"/>
  <c r="U2595" i="24"/>
  <c r="Z2604" i="24"/>
  <c r="V2604" i="24"/>
  <c r="U2604" i="24" s="1"/>
  <c r="Z2623" i="24"/>
  <c r="V2623" i="24"/>
  <c r="U2623" i="24" s="1"/>
  <c r="Z2636" i="24"/>
  <c r="X2639" i="24"/>
  <c r="Z2643" i="24"/>
  <c r="Y2649" i="24"/>
  <c r="X2649" i="24"/>
  <c r="X2373" i="24"/>
  <c r="Z2373" i="24" s="1"/>
  <c r="Q2385" i="24"/>
  <c r="V2385" i="24" s="1"/>
  <c r="O2388" i="24"/>
  <c r="X2389" i="24"/>
  <c r="Z2389" i="24" s="1"/>
  <c r="Q2401" i="24"/>
  <c r="V2401" i="24" s="1"/>
  <c r="X2405" i="24"/>
  <c r="Z2405" i="24" s="1"/>
  <c r="Q2417" i="24"/>
  <c r="V2417" i="24" s="1"/>
  <c r="X2421" i="24"/>
  <c r="Z2421" i="24" s="1"/>
  <c r="U2430" i="24"/>
  <c r="Q2436" i="24"/>
  <c r="S2436" i="24" s="1"/>
  <c r="X2440" i="24"/>
  <c r="Z2440" i="24" s="1"/>
  <c r="V2481" i="24"/>
  <c r="U2481" i="24"/>
  <c r="V2490" i="24"/>
  <c r="U2490" i="24" s="1"/>
  <c r="U2506" i="24"/>
  <c r="Z2509" i="24"/>
  <c r="Z2539" i="24"/>
  <c r="S2588" i="24"/>
  <c r="U2588" i="24" s="1"/>
  <c r="Z2601" i="24"/>
  <c r="Y2604" i="24"/>
  <c r="V2630" i="24"/>
  <c r="U2630" i="24" s="1"/>
  <c r="Z2630" i="24"/>
  <c r="V2633" i="24"/>
  <c r="U2633" i="24"/>
  <c r="X2643" i="24"/>
  <c r="Y2643" i="24" s="1"/>
  <c r="U2649" i="24"/>
  <c r="U2433" i="24"/>
  <c r="X2453" i="24"/>
  <c r="Y2453" i="24" s="1"/>
  <c r="Z2455" i="24"/>
  <c r="U2456" i="24"/>
  <c r="O2464" i="24"/>
  <c r="Z2471" i="24"/>
  <c r="Y2481" i="24"/>
  <c r="Z2485" i="24"/>
  <c r="X2493" i="24"/>
  <c r="Y2493" i="24" s="1"/>
  <c r="V2499" i="24"/>
  <c r="U2499" i="24" s="1"/>
  <c r="Z2532" i="24"/>
  <c r="O2546" i="24"/>
  <c r="X2546" i="24"/>
  <c r="Y2546" i="24" s="1"/>
  <c r="Q2546" i="24"/>
  <c r="O2558" i="24"/>
  <c r="Y2558" i="24"/>
  <c r="X2558" i="24"/>
  <c r="Z2558" i="24" s="1"/>
  <c r="Q2558" i="24"/>
  <c r="Z2598" i="24"/>
  <c r="V2598" i="24"/>
  <c r="U2598" i="24" s="1"/>
  <c r="X2601" i="24"/>
  <c r="Y2601" i="24" s="1"/>
  <c r="O2614" i="24"/>
  <c r="X2620" i="24"/>
  <c r="Y2620" i="24" s="1"/>
  <c r="Y2623" i="24"/>
  <c r="X2623" i="24"/>
  <c r="Z2627" i="24"/>
  <c r="V2627" i="24"/>
  <c r="U2627" i="24"/>
  <c r="X2633" i="24"/>
  <c r="Y2633" i="24"/>
  <c r="Z2637" i="24"/>
  <c r="V2637" i="24"/>
  <c r="U2637" i="24" s="1"/>
  <c r="V2643" i="24"/>
  <c r="U2643" i="24" s="1"/>
  <c r="Z2646" i="24"/>
  <c r="V2646" i="24"/>
  <c r="U2646" i="24"/>
  <c r="X2430" i="24"/>
  <c r="Z2430" i="24" s="1"/>
  <c r="X2446" i="24"/>
  <c r="Z2446" i="24" s="1"/>
  <c r="V2478" i="24"/>
  <c r="U2478" i="24"/>
  <c r="X2485" i="24"/>
  <c r="Y2485" i="24" s="1"/>
  <c r="V2525" i="24"/>
  <c r="U2525" i="24"/>
  <c r="Y2532" i="24"/>
  <c r="V2536" i="24"/>
  <c r="U2536" i="24" s="1"/>
  <c r="Z2540" i="24"/>
  <c r="Z2549" i="24"/>
  <c r="O2549" i="24"/>
  <c r="Z2585" i="24"/>
  <c r="Y2585" i="24"/>
  <c r="V2601" i="24"/>
  <c r="U2601" i="24" s="1"/>
  <c r="X2614" i="24"/>
  <c r="Y2614" i="24" s="1"/>
  <c r="X2627" i="24"/>
  <c r="Y2627" i="24" s="1"/>
  <c r="Z2633" i="24"/>
  <c r="Z2451" i="24"/>
  <c r="Z2467" i="24"/>
  <c r="V2485" i="24"/>
  <c r="U2485" i="24" s="1"/>
  <c r="U2532" i="24"/>
  <c r="V2532" i="24"/>
  <c r="Z2536" i="24"/>
  <c r="Y2536" i="24"/>
  <c r="S2549" i="24"/>
  <c r="U2549" i="24" s="1"/>
  <c r="V2552" i="24"/>
  <c r="S2552" i="24"/>
  <c r="U2552" i="24" s="1"/>
  <c r="Y2581" i="24"/>
  <c r="S2581" i="24"/>
  <c r="U2581" i="24" s="1"/>
  <c r="Q2581" i="24"/>
  <c r="V2581" i="24" s="1"/>
  <c r="O2581" i="24"/>
  <c r="Z2592" i="24"/>
  <c r="V2592" i="24"/>
  <c r="U2592" i="24"/>
  <c r="Z2605" i="24"/>
  <c r="V2605" i="24"/>
  <c r="U2605" i="24" s="1"/>
  <c r="N2611" i="24"/>
  <c r="V2647" i="24"/>
  <c r="U2647" i="24"/>
  <c r="O2482" i="24"/>
  <c r="Y2486" i="24"/>
  <c r="Z2493" i="24"/>
  <c r="O2495" i="24"/>
  <c r="Y2501" i="24"/>
  <c r="O2503" i="24"/>
  <c r="O2508" i="24"/>
  <c r="X2511" i="24"/>
  <c r="O2513" i="24"/>
  <c r="Y2519" i="24"/>
  <c r="O2521" i="24"/>
  <c r="Y2527" i="24"/>
  <c r="O2529" i="24"/>
  <c r="Y2535" i="24"/>
  <c r="X2540" i="24"/>
  <c r="Y2540" i="24" s="1"/>
  <c r="X2543" i="24"/>
  <c r="Y2543" i="24" s="1"/>
  <c r="X2547" i="24"/>
  <c r="Y2547" i="24" s="1"/>
  <c r="X2551" i="24"/>
  <c r="Y2551" i="24" s="1"/>
  <c r="X2555" i="24"/>
  <c r="Y2555" i="24" s="1"/>
  <c r="X2559" i="24"/>
  <c r="Y2559" i="24" s="1"/>
  <c r="Y2568" i="24"/>
  <c r="O2570" i="24"/>
  <c r="X2571" i="24"/>
  <c r="S2580" i="24"/>
  <c r="U2580" i="24" s="1"/>
  <c r="Y2584" i="24"/>
  <c r="O2586" i="24"/>
  <c r="X2587" i="24"/>
  <c r="V2639" i="24"/>
  <c r="U2639" i="24" s="1"/>
  <c r="Z2469" i="24"/>
  <c r="Z2473" i="24"/>
  <c r="Z2489" i="24"/>
  <c r="Z2547" i="24"/>
  <c r="S2570" i="24"/>
  <c r="U2570" i="24" s="1"/>
  <c r="Q2573" i="24"/>
  <c r="V2573" i="24" s="1"/>
  <c r="Y2574" i="24"/>
  <c r="X2577" i="24"/>
  <c r="Z2577" i="24" s="1"/>
  <c r="S2586" i="24"/>
  <c r="U2586" i="24" s="1"/>
  <c r="Q2589" i="24"/>
  <c r="Y2590" i="24"/>
  <c r="Z2596" i="24"/>
  <c r="V2608" i="24"/>
  <c r="U2608" i="24" s="1"/>
  <c r="Z2615" i="24"/>
  <c r="V2620" i="24"/>
  <c r="U2620" i="24" s="1"/>
  <c r="V2650" i="24"/>
  <c r="U2650" i="24" s="1"/>
  <c r="Z2462" i="24"/>
  <c r="S2573" i="24"/>
  <c r="U2573" i="24" s="1"/>
  <c r="Y2577" i="24"/>
  <c r="X2580" i="24"/>
  <c r="Z2580" i="24" s="1"/>
  <c r="Z2639" i="24"/>
  <c r="Z2479" i="24"/>
  <c r="Z2492" i="24"/>
  <c r="U2505" i="24"/>
  <c r="X2542" i="24"/>
  <c r="Z2542" i="24" s="1"/>
  <c r="Q2545" i="24"/>
  <c r="V2545" i="24" s="1"/>
  <c r="Q2549" i="24"/>
  <c r="V2549" i="24" s="1"/>
  <c r="Q2553" i="24"/>
  <c r="V2553" i="24" s="1"/>
  <c r="Q2557" i="24"/>
  <c r="V2557" i="24" s="1"/>
  <c r="X2565" i="24"/>
  <c r="Z2565" i="24" s="1"/>
  <c r="U2567" i="24"/>
  <c r="Q2579" i="24"/>
  <c r="V2579" i="24" s="1"/>
  <c r="O2582" i="24"/>
  <c r="N2592" i="24"/>
  <c r="X2617" i="24"/>
  <c r="Y2617" i="24" s="1"/>
  <c r="X2629" i="24"/>
  <c r="Y2629" i="24" s="1"/>
  <c r="X2570" i="24"/>
  <c r="Z2570" i="24" s="1"/>
  <c r="Q2582" i="24"/>
  <c r="V2582" i="24" s="1"/>
  <c r="O2585" i="24"/>
  <c r="X2586" i="24"/>
  <c r="Z2586" i="24" s="1"/>
  <c r="N2628" i="24"/>
  <c r="X2573" i="24"/>
  <c r="Z2573" i="24" s="1"/>
  <c r="S2582" i="24"/>
  <c r="U2582" i="24" s="1"/>
  <c r="Q2585" i="24"/>
  <c r="V2585" i="24" s="1"/>
  <c r="X2589" i="24"/>
  <c r="Z2589" i="24" s="1"/>
  <c r="O2541" i="24"/>
  <c r="O2544" i="24"/>
  <c r="O2575" i="24"/>
  <c r="V2652" i="24"/>
  <c r="U2652" i="24" s="1"/>
  <c r="U2463" i="24"/>
  <c r="U2477" i="24"/>
  <c r="O2480" i="24"/>
  <c r="X2487" i="24"/>
  <c r="Z2487" i="24" s="1"/>
  <c r="O2496" i="24"/>
  <c r="Y2502" i="24"/>
  <c r="O2504" i="24"/>
  <c r="Y2507" i="24"/>
  <c r="O2509" i="24"/>
  <c r="Y2512" i="24"/>
  <c r="O2514" i="24"/>
  <c r="Y2520" i="24"/>
  <c r="O2522" i="24"/>
  <c r="Y2528" i="24"/>
  <c r="O2530" i="24"/>
  <c r="X2541" i="24"/>
  <c r="Z2541" i="24" s="1"/>
  <c r="O2584" i="24"/>
  <c r="U2597" i="24"/>
  <c r="X2474" i="24"/>
  <c r="Y2474" i="24" s="1"/>
  <c r="X2490" i="24"/>
  <c r="Z2490" i="24" s="1"/>
  <c r="X2499" i="24"/>
  <c r="Z2499" i="24" s="1"/>
  <c r="X2517" i="24"/>
  <c r="Y2517" i="24" s="1"/>
  <c r="X2525" i="24"/>
  <c r="Y2525" i="24" s="1"/>
  <c r="X2533" i="24"/>
  <c r="Z2533" i="24" s="1"/>
  <c r="O2543" i="24"/>
  <c r="Q2584" i="24"/>
  <c r="V2584" i="24" s="1"/>
  <c r="X2470" i="24"/>
  <c r="Y2470" i="24" s="1"/>
  <c r="O2501" i="24"/>
  <c r="O2519" i="24"/>
  <c r="O2527" i="24"/>
  <c r="O2535" i="24"/>
  <c r="Q2543" i="24"/>
  <c r="V2543" i="24" s="1"/>
  <c r="Q2551" i="24"/>
  <c r="V2551" i="24" s="1"/>
  <c r="Q2555" i="24"/>
  <c r="V2555" i="24" s="1"/>
  <c r="Q2559" i="24"/>
  <c r="V2559" i="24" s="1"/>
  <c r="Y2564" i="24"/>
  <c r="Q2571" i="24"/>
  <c r="V2571" i="24" s="1"/>
  <c r="Y2572" i="24"/>
  <c r="O2574" i="24"/>
  <c r="S2584" i="24"/>
  <c r="U2584" i="24" s="1"/>
  <c r="Y2588" i="24"/>
  <c r="O2590" i="24"/>
  <c r="V2603" i="24"/>
  <c r="U2603" i="24" s="1"/>
  <c r="J92" i="23"/>
  <c r="J93" i="23"/>
  <c r="I89" i="23"/>
  <c r="J89" i="23"/>
  <c r="I92" i="23"/>
  <c r="I93" i="23"/>
  <c r="V72" i="23"/>
  <c r="N79" i="23"/>
  <c r="N68" i="23"/>
  <c r="K49" i="23" l="1"/>
  <c r="K15" i="23"/>
  <c r="K10" i="23"/>
  <c r="K13" i="23"/>
  <c r="K12" i="23"/>
  <c r="M46" i="23"/>
  <c r="N46" i="23" s="1"/>
  <c r="K9" i="23"/>
  <c r="K8" i="23"/>
  <c r="K41" i="23"/>
  <c r="L41" i="23" s="1"/>
  <c r="M47" i="23"/>
  <c r="N47" i="23" s="1"/>
  <c r="O38" i="23"/>
  <c r="O40" i="23"/>
  <c r="O47" i="23"/>
  <c r="O46" i="23"/>
  <c r="K16" i="23"/>
  <c r="Q17" i="23"/>
  <c r="R17" i="23" s="1"/>
  <c r="Z58" i="23"/>
  <c r="Y31" i="23"/>
  <c r="T18" i="23"/>
  <c r="N25" i="23"/>
  <c r="O57" i="23"/>
  <c r="X58" i="23"/>
  <c r="T58" i="23"/>
  <c r="Z40" i="23"/>
  <c r="Z39" i="23"/>
  <c r="R56" i="23"/>
  <c r="T56" i="23"/>
  <c r="P30" i="23"/>
  <c r="V25" i="23"/>
  <c r="V56" i="23"/>
  <c r="T38" i="23"/>
  <c r="V54" i="23"/>
  <c r="N36" i="23"/>
  <c r="X36" i="23"/>
  <c r="T41" i="23"/>
  <c r="X41" i="23"/>
  <c r="V44" i="23"/>
  <c r="Z20" i="23"/>
  <c r="N18" i="23"/>
  <c r="P25" i="23"/>
  <c r="T40" i="23"/>
  <c r="X56" i="23"/>
  <c r="T53" i="23"/>
  <c r="V18" i="23"/>
  <c r="X25" i="23"/>
  <c r="X40" i="23"/>
  <c r="X22" i="23"/>
  <c r="N53" i="23"/>
  <c r="P18" i="23"/>
  <c r="R13" i="23"/>
  <c r="R24" i="23"/>
  <c r="V32" i="23"/>
  <c r="N37" i="23"/>
  <c r="V53" i="23"/>
  <c r="X18" i="23"/>
  <c r="Z13" i="23"/>
  <c r="O13" i="23"/>
  <c r="Z24" i="23"/>
  <c r="P32" i="23"/>
  <c r="Z21" i="23"/>
  <c r="X53" i="23"/>
  <c r="X51" i="23"/>
  <c r="V13" i="23"/>
  <c r="T24" i="23"/>
  <c r="X32" i="23"/>
  <c r="P10" i="23"/>
  <c r="V19" i="23"/>
  <c r="R51" i="23"/>
  <c r="Z8" i="23"/>
  <c r="O10" i="23"/>
  <c r="P24" i="23"/>
  <c r="R32" i="23"/>
  <c r="R10" i="23"/>
  <c r="P19" i="23"/>
  <c r="Z51" i="23"/>
  <c r="P28" i="23"/>
  <c r="X57" i="23"/>
  <c r="N15" i="23"/>
  <c r="Z10" i="23"/>
  <c r="R19" i="23"/>
  <c r="N33" i="23"/>
  <c r="X28" i="23"/>
  <c r="O23" i="23"/>
  <c r="R57" i="23"/>
  <c r="P23" i="23"/>
  <c r="T10" i="23"/>
  <c r="Z19" i="23"/>
  <c r="P33" i="23"/>
  <c r="R28" i="23"/>
  <c r="U46" i="23"/>
  <c r="V46" i="23" s="1"/>
  <c r="Z57" i="23"/>
  <c r="X23" i="23"/>
  <c r="P59" i="23"/>
  <c r="N16" i="23"/>
  <c r="T48" i="23"/>
  <c r="Z28" i="23"/>
  <c r="U43" i="23"/>
  <c r="V57" i="23"/>
  <c r="Z38" i="23"/>
  <c r="N54" i="23"/>
  <c r="Z41" i="23"/>
  <c r="V30" i="23"/>
  <c r="T44" i="23"/>
  <c r="T39" i="23"/>
  <c r="V38" i="23"/>
  <c r="X54" i="23"/>
  <c r="N41" i="23"/>
  <c r="X30" i="23"/>
  <c r="P27" i="23"/>
  <c r="R58" i="23"/>
  <c r="X39" i="23"/>
  <c r="R42" i="23"/>
  <c r="T36" i="23"/>
  <c r="V41" i="23"/>
  <c r="R30" i="23"/>
  <c r="X27" i="23"/>
  <c r="Z25" i="23"/>
  <c r="X13" i="23"/>
  <c r="V45" i="23"/>
  <c r="Z44" i="23"/>
  <c r="V58" i="23"/>
  <c r="P39" i="23"/>
  <c r="Z32" i="23"/>
  <c r="P42" i="23"/>
  <c r="N10" i="23"/>
  <c r="V36" i="23"/>
  <c r="R53" i="23"/>
  <c r="P16" i="23"/>
  <c r="T52" i="23"/>
  <c r="R18" i="23"/>
  <c r="Z33" i="23"/>
  <c r="Z30" i="23"/>
  <c r="N55" i="23"/>
  <c r="X43" i="23"/>
  <c r="T28" i="23"/>
  <c r="R27" i="23"/>
  <c r="T32" i="23"/>
  <c r="X42" i="23"/>
  <c r="T37" i="23"/>
  <c r="V10" i="23"/>
  <c r="P36" i="23"/>
  <c r="Z53" i="23"/>
  <c r="R16" i="23"/>
  <c r="V52" i="23"/>
  <c r="Z18" i="23"/>
  <c r="T30" i="23"/>
  <c r="X46" i="23"/>
  <c r="R43" i="23"/>
  <c r="N28" i="23"/>
  <c r="Z27" i="23"/>
  <c r="T35" i="23"/>
  <c r="Z16" i="23"/>
  <c r="X52" i="23"/>
  <c r="T50" i="23"/>
  <c r="R46" i="23"/>
  <c r="Z43" i="23"/>
  <c r="V28" i="23"/>
  <c r="T27" i="23"/>
  <c r="O45" i="23"/>
  <c r="V40" i="23"/>
  <c r="Z56" i="23"/>
  <c r="P15" i="23"/>
  <c r="Z42" i="23"/>
  <c r="V37" i="23"/>
  <c r="X59" i="23"/>
  <c r="R36" i="23"/>
  <c r="N35" i="23"/>
  <c r="T16" i="23"/>
  <c r="R52" i="23"/>
  <c r="V50" i="23"/>
  <c r="Z46" i="23"/>
  <c r="T43" i="23"/>
  <c r="P9" i="23"/>
  <c r="V27" i="23"/>
  <c r="T42" i="23"/>
  <c r="X37" i="23"/>
  <c r="R59" i="23"/>
  <c r="Z36" i="23"/>
  <c r="V35" i="23"/>
  <c r="V49" i="23"/>
  <c r="Z52" i="23"/>
  <c r="T46" i="23"/>
  <c r="V55" i="23"/>
  <c r="R9" i="23"/>
  <c r="X55" i="23"/>
  <c r="T15" i="23"/>
  <c r="V42" i="23"/>
  <c r="R37" i="23"/>
  <c r="Z59" i="23"/>
  <c r="T20" i="23"/>
  <c r="P35" i="23"/>
  <c r="T34" i="23"/>
  <c r="X50" i="23"/>
  <c r="T55" i="23"/>
  <c r="Z14" i="23"/>
  <c r="X29" i="23"/>
  <c r="P45" i="23"/>
  <c r="Z9" i="23"/>
  <c r="V12" i="23"/>
  <c r="R23" i="23"/>
  <c r="R55" i="23"/>
  <c r="Z37" i="23"/>
  <c r="T59" i="23"/>
  <c r="N20" i="23"/>
  <c r="X35" i="23"/>
  <c r="X49" i="23"/>
  <c r="V34" i="23"/>
  <c r="R50" i="23"/>
  <c r="N48" i="23"/>
  <c r="R26" i="23"/>
  <c r="R29" i="23"/>
  <c r="X45" i="23"/>
  <c r="T9" i="23"/>
  <c r="N12" i="23"/>
  <c r="R22" i="23"/>
  <c r="Z23" i="23"/>
  <c r="P12" i="23"/>
  <c r="T21" i="23"/>
  <c r="V59" i="23"/>
  <c r="V20" i="23"/>
  <c r="R35" i="23"/>
  <c r="R49" i="23"/>
  <c r="P34" i="23"/>
  <c r="Z50" i="23"/>
  <c r="Z26" i="23"/>
  <c r="Z29" i="23"/>
  <c r="R45" i="23"/>
  <c r="N9" i="23"/>
  <c r="X47" i="23"/>
  <c r="Z22" i="23"/>
  <c r="T23" i="23"/>
  <c r="X12" i="23"/>
  <c r="V21" i="23"/>
  <c r="Z55" i="23"/>
  <c r="P20" i="23"/>
  <c r="Z35" i="23"/>
  <c r="Z49" i="23"/>
  <c r="X34" i="23"/>
  <c r="Z31" i="23"/>
  <c r="X48" i="23"/>
  <c r="T26" i="23"/>
  <c r="T29" i="23"/>
  <c r="Z45" i="23"/>
  <c r="V9" i="23"/>
  <c r="T47" i="23"/>
  <c r="X24" i="23"/>
  <c r="T22" i="23"/>
  <c r="N23" i="23"/>
  <c r="R12" i="23"/>
  <c r="X21" i="23"/>
  <c r="Z54" i="23"/>
  <c r="X20" i="23"/>
  <c r="T19" i="23"/>
  <c r="T49" i="23"/>
  <c r="R34" i="23"/>
  <c r="T51" i="23"/>
  <c r="R48" i="23"/>
  <c r="V26" i="23"/>
  <c r="V29" i="23"/>
  <c r="T45" i="23"/>
  <c r="X44" i="23"/>
  <c r="R47" i="23"/>
  <c r="V22" i="23"/>
  <c r="V23" i="23"/>
  <c r="Z12" i="23"/>
  <c r="R21" i="23"/>
  <c r="T54" i="23"/>
  <c r="R20" i="23"/>
  <c r="N19" i="23"/>
  <c r="R41" i="23"/>
  <c r="Z34" i="23"/>
  <c r="V51" i="23"/>
  <c r="Z48" i="23"/>
  <c r="R25" i="23"/>
  <c r="P13" i="23"/>
  <c r="N45" i="23"/>
  <c r="R44" i="23"/>
  <c r="Z47" i="23"/>
  <c r="L32" i="23"/>
  <c r="L42" i="23"/>
  <c r="L30" i="23"/>
  <c r="L22" i="23"/>
  <c r="L49" i="23"/>
  <c r="L12" i="23"/>
  <c r="L13" i="23"/>
  <c r="L44" i="23"/>
  <c r="L10" i="23"/>
  <c r="L53" i="23"/>
  <c r="L46" i="23"/>
  <c r="L55" i="23"/>
  <c r="L51" i="23"/>
  <c r="L27" i="23"/>
  <c r="L52" i="23"/>
  <c r="L48" i="23"/>
  <c r="L29" i="23"/>
  <c r="L9" i="23"/>
  <c r="L57" i="23"/>
  <c r="L59" i="23"/>
  <c r="L16" i="23"/>
  <c r="L58" i="23"/>
  <c r="L50" i="23"/>
  <c r="L54" i="23"/>
  <c r="L34" i="23"/>
  <c r="L47" i="23"/>
  <c r="U24" i="23"/>
  <c r="U30" i="23"/>
  <c r="Y51" i="23"/>
  <c r="U29" i="23"/>
  <c r="K22" i="23"/>
  <c r="Q54" i="23"/>
  <c r="O27" i="23"/>
  <c r="U26" i="23"/>
  <c r="M30" i="23"/>
  <c r="Q35" i="23"/>
  <c r="Y15" i="23"/>
  <c r="Z15" i="23" s="1"/>
  <c r="W55" i="23"/>
  <c r="O24" i="23"/>
  <c r="U45" i="23"/>
  <c r="M45" i="23"/>
  <c r="S44" i="23"/>
  <c r="O12" i="23"/>
  <c r="Y50" i="23"/>
  <c r="S58" i="23"/>
  <c r="O53" i="23"/>
  <c r="O43" i="23"/>
  <c r="P43" i="23" s="1"/>
  <c r="O21" i="23"/>
  <c r="Y10" i="23"/>
  <c r="W37" i="23"/>
  <c r="W31" i="23"/>
  <c r="W13" i="23"/>
  <c r="U10" i="23"/>
  <c r="W12" i="23"/>
  <c r="U13" i="23"/>
  <c r="Y34" i="23"/>
  <c r="S47" i="23"/>
  <c r="W52" i="23"/>
  <c r="M29" i="23"/>
  <c r="O22" i="23"/>
  <c r="M57" i="23"/>
  <c r="S56" i="23"/>
  <c r="Q27" i="23"/>
  <c r="O42" i="23"/>
  <c r="S50" i="23"/>
  <c r="Y18" i="23"/>
  <c r="M48" i="23"/>
  <c r="S15" i="23"/>
  <c r="W36" i="23"/>
  <c r="M13" i="23"/>
  <c r="M58" i="23"/>
  <c r="M26" i="23"/>
  <c r="Q46" i="23"/>
  <c r="M21" i="23"/>
  <c r="O26" i="23"/>
  <c r="U40" i="23"/>
  <c r="S34" i="23"/>
  <c r="M32" i="23"/>
  <c r="Q52" i="23"/>
  <c r="W20" i="23"/>
  <c r="Y45" i="23"/>
  <c r="M10" i="23"/>
  <c r="M55" i="23"/>
  <c r="Y22" i="23"/>
  <c r="S18" i="23"/>
  <c r="W39" i="23"/>
  <c r="M16" i="23"/>
  <c r="Q36" i="23"/>
  <c r="U56" i="23"/>
  <c r="Y29" i="23"/>
  <c r="Y59" i="23"/>
  <c r="Y58" i="23"/>
  <c r="M24" i="23"/>
  <c r="U32" i="23"/>
  <c r="U55" i="23"/>
  <c r="U8" i="23"/>
  <c r="W23" i="23"/>
  <c r="K36" i="23"/>
  <c r="Q20" i="23"/>
  <c r="U41" i="23"/>
  <c r="Y13" i="23"/>
  <c r="Y44" i="23"/>
  <c r="Y43" i="23"/>
  <c r="Y9" i="23"/>
  <c r="Q26" i="23"/>
  <c r="O39" i="23"/>
  <c r="U31" i="23"/>
  <c r="Q39" i="23"/>
  <c r="U59" i="23"/>
  <c r="K40" i="23"/>
  <c r="O56" i="23"/>
  <c r="U25" i="23"/>
  <c r="W34" i="23"/>
  <c r="Y12" i="23"/>
  <c r="W48" i="23"/>
  <c r="O31" i="23"/>
  <c r="Q23" i="23"/>
  <c r="U44" i="23"/>
  <c r="Y48" i="23"/>
  <c r="U9" i="23"/>
  <c r="W18" i="23"/>
  <c r="W49" i="23"/>
  <c r="W16" i="23"/>
  <c r="S24" i="23"/>
  <c r="S35" i="23"/>
  <c r="O59" i="23"/>
  <c r="U28" i="23"/>
  <c r="Y32" i="23"/>
  <c r="O25" i="23"/>
  <c r="S46" i="23"/>
  <c r="U21" i="23"/>
  <c r="Q29" i="23"/>
  <c r="S29" i="23"/>
  <c r="Y35" i="23"/>
  <c r="O44" i="23"/>
  <c r="P44" i="23" s="1"/>
  <c r="U12" i="23"/>
  <c r="Y16" i="23"/>
  <c r="O9" i="23"/>
  <c r="S30" i="23"/>
  <c r="U39" i="23"/>
  <c r="U54" i="23"/>
  <c r="S42" i="23"/>
  <c r="M19" i="23"/>
  <c r="U15" i="23"/>
  <c r="Y19" i="23"/>
  <c r="O28" i="23"/>
  <c r="S49" i="23"/>
  <c r="W53" i="23"/>
  <c r="Q51" i="23"/>
  <c r="U23" i="23"/>
  <c r="U22" i="23"/>
  <c r="S10" i="23"/>
  <c r="Y55" i="23"/>
  <c r="Q8" i="23"/>
  <c r="Q41" i="23"/>
  <c r="Q47" i="23"/>
  <c r="U58" i="23"/>
  <c r="W40" i="23"/>
  <c r="M49" i="23"/>
  <c r="Q38" i="23"/>
  <c r="W21" i="23"/>
  <c r="Q19" i="23"/>
  <c r="S28" i="23"/>
  <c r="S43" i="23"/>
  <c r="O52" i="23"/>
  <c r="P52" i="23" s="1"/>
  <c r="Q59" i="23"/>
  <c r="W9" i="23"/>
  <c r="U27" i="23"/>
  <c r="W24" i="23"/>
  <c r="M33" i="23"/>
  <c r="Q22" i="23"/>
  <c r="U57" i="23"/>
  <c r="K35" i="23"/>
  <c r="Q33" i="23"/>
  <c r="Q48" i="23"/>
  <c r="O36" i="23"/>
  <c r="Q12" i="23"/>
  <c r="W54" i="23"/>
  <c r="O30" i="23"/>
  <c r="W8" i="23"/>
  <c r="O58" i="23"/>
  <c r="U42" i="23"/>
  <c r="Y47" i="23"/>
  <c r="Q16" i="23"/>
  <c r="M41" i="23"/>
  <c r="M22" i="23"/>
  <c r="Y30" i="23"/>
  <c r="K52" i="23"/>
  <c r="Y26" i="23"/>
  <c r="O19" i="23"/>
  <c r="S40" i="23"/>
  <c r="W29" i="23"/>
  <c r="M38" i="23"/>
  <c r="Q43" i="23"/>
  <c r="U48" i="23"/>
  <c r="V48" i="23" s="1"/>
  <c r="S52" i="23"/>
  <c r="M31" i="23"/>
  <c r="Q40" i="23"/>
  <c r="W35" i="23"/>
  <c r="M15" i="23"/>
  <c r="Q34" i="23"/>
  <c r="W26" i="23"/>
  <c r="K20" i="23"/>
  <c r="K50" i="23"/>
  <c r="Q49" i="23"/>
  <c r="W33" i="23"/>
  <c r="M42" i="23"/>
  <c r="S26" i="23"/>
  <c r="W47" i="23"/>
  <c r="M40" i="23"/>
  <c r="Q45" i="23"/>
  <c r="U50" i="23"/>
  <c r="U16" i="23"/>
  <c r="S48" i="23"/>
  <c r="M51" i="23"/>
  <c r="Q56" i="23"/>
  <c r="W51" i="23"/>
  <c r="K34" i="23"/>
  <c r="U34" i="23"/>
  <c r="Y39" i="23"/>
  <c r="O48" i="23"/>
  <c r="S53" i="23"/>
  <c r="S32" i="23"/>
  <c r="M44" i="23"/>
  <c r="Q18" i="23"/>
  <c r="W41" i="23"/>
  <c r="W15" i="23"/>
  <c r="M8" i="23"/>
  <c r="Q13" i="23"/>
  <c r="U18" i="23"/>
  <c r="Y23" i="23"/>
  <c r="O32" i="23"/>
  <c r="S37" i="23"/>
  <c r="S16" i="23"/>
  <c r="M12" i="23"/>
  <c r="Q25" i="23"/>
  <c r="Y53" i="23"/>
  <c r="U38" i="23"/>
  <c r="K31" i="23"/>
  <c r="Q31" i="23"/>
  <c r="U52" i="23"/>
  <c r="Y56" i="23"/>
  <c r="O50" i="23"/>
  <c r="W59" i="23"/>
  <c r="O16" i="23"/>
  <c r="S21" i="23"/>
  <c r="S19" i="23"/>
  <c r="M59" i="23"/>
  <c r="Q50" i="23"/>
  <c r="Y52" i="23"/>
  <c r="K55" i="23"/>
  <c r="Q15" i="23"/>
  <c r="U36" i="23"/>
  <c r="Y41" i="23"/>
  <c r="O34" i="23"/>
  <c r="S39" i="23"/>
  <c r="W44" i="23"/>
  <c r="M53" i="23"/>
  <c r="Q57" i="23"/>
  <c r="S20" i="23"/>
  <c r="M28" i="23"/>
  <c r="W56" i="23"/>
  <c r="Y49" i="23"/>
  <c r="K38" i="23"/>
  <c r="U20" i="23"/>
  <c r="Y25" i="23"/>
  <c r="O18" i="23"/>
  <c r="S23" i="23"/>
  <c r="W28" i="23"/>
  <c r="M37" i="23"/>
  <c r="Q42" i="23"/>
  <c r="S45" i="23"/>
  <c r="M35" i="23"/>
  <c r="W57" i="23"/>
  <c r="Y46" i="23"/>
  <c r="Y37" i="23"/>
  <c r="W50" i="23"/>
  <c r="M43" i="23"/>
  <c r="S27" i="23"/>
  <c r="Y27" i="23"/>
  <c r="O20" i="23"/>
  <c r="S41" i="23"/>
  <c r="W46" i="23"/>
  <c r="M39" i="23"/>
  <c r="Q44" i="23"/>
  <c r="U49" i="23"/>
  <c r="Y54" i="23"/>
  <c r="Q10" i="23"/>
  <c r="S51" i="23"/>
  <c r="Q55" i="23"/>
  <c r="W22" i="23"/>
  <c r="Y36" i="23"/>
  <c r="K51" i="23"/>
  <c r="M27" i="23"/>
  <c r="M56" i="23"/>
  <c r="S9" i="23"/>
  <c r="W30" i="23"/>
  <c r="M23" i="23"/>
  <c r="Q28" i="23"/>
  <c r="U33" i="23"/>
  <c r="Y38" i="23"/>
  <c r="S36" i="23"/>
  <c r="Q24" i="23"/>
  <c r="W42" i="23"/>
  <c r="Y33" i="23"/>
  <c r="K19" i="23"/>
  <c r="Q32" i="23"/>
  <c r="W32" i="23"/>
  <c r="M25" i="23"/>
  <c r="Q30" i="23"/>
  <c r="U51" i="23"/>
  <c r="Y40" i="23"/>
  <c r="O49" i="23"/>
  <c r="S54" i="23"/>
  <c r="W58" i="23"/>
  <c r="O15" i="23"/>
  <c r="M50" i="23"/>
  <c r="Q53" i="23"/>
  <c r="W10" i="23"/>
  <c r="Y21" i="23"/>
  <c r="M9" i="23"/>
  <c r="U35" i="23"/>
  <c r="Y24" i="23"/>
  <c r="O33" i="23"/>
  <c r="S38" i="23"/>
  <c r="W43" i="23"/>
  <c r="M52" i="23"/>
  <c r="M34" i="23"/>
  <c r="Q37" i="23"/>
  <c r="W38" i="23"/>
  <c r="Y20" i="23"/>
  <c r="U53" i="23"/>
  <c r="Y57" i="23"/>
  <c r="O51" i="23"/>
  <c r="P51" i="23" s="1"/>
  <c r="U19" i="23"/>
  <c r="Y8" i="23"/>
  <c r="S22" i="23"/>
  <c r="W27" i="23"/>
  <c r="M36" i="23"/>
  <c r="M18" i="23"/>
  <c r="Q21" i="23"/>
  <c r="W25" i="23"/>
  <c r="Y17" i="23"/>
  <c r="Z17" i="23" s="1"/>
  <c r="K39" i="23"/>
  <c r="K21" i="23"/>
  <c r="S59" i="23"/>
  <c r="Y28" i="23"/>
  <c r="U37" i="23"/>
  <c r="Y42" i="23"/>
  <c r="O35" i="23"/>
  <c r="S55" i="23"/>
  <c r="W45" i="23"/>
  <c r="M54" i="23"/>
  <c r="Q58" i="23"/>
  <c r="M20" i="23"/>
  <c r="Q9" i="23"/>
  <c r="W19" i="23"/>
  <c r="K23" i="23"/>
  <c r="K53" i="23"/>
  <c r="K48" i="23"/>
  <c r="K45" i="23"/>
  <c r="L45" i="23" s="1"/>
  <c r="K57" i="23"/>
  <c r="K32" i="23"/>
  <c r="K29" i="23"/>
  <c r="K42" i="23"/>
  <c r="K24" i="23"/>
  <c r="K58" i="23"/>
  <c r="K18" i="23"/>
  <c r="K46" i="23"/>
  <c r="K43" i="23"/>
  <c r="L43" i="23" s="1"/>
  <c r="K54" i="23"/>
  <c r="K33" i="23"/>
  <c r="K30" i="23"/>
  <c r="K27" i="23"/>
  <c r="K59" i="23"/>
  <c r="K56" i="23"/>
  <c r="K47" i="23"/>
  <c r="K44" i="23"/>
  <c r="K28" i="23"/>
  <c r="K25" i="23"/>
  <c r="K26" i="23"/>
  <c r="V1501" i="24"/>
  <c r="S1501" i="24"/>
  <c r="U1501" i="24" s="1"/>
  <c r="V1241" i="24"/>
  <c r="S1241" i="24"/>
  <c r="U1241" i="24" s="1"/>
  <c r="V423" i="24"/>
  <c r="U423" i="24" s="1"/>
  <c r="V285" i="24"/>
  <c r="S285" i="24"/>
  <c r="U285" i="24" s="1"/>
  <c r="O14" i="24"/>
  <c r="O13" i="24" s="1"/>
  <c r="S40" i="24"/>
  <c r="U40" i="24" s="1"/>
  <c r="V40" i="24"/>
  <c r="V2447" i="24"/>
  <c r="U2447" i="24" s="1"/>
  <c r="Y2583" i="24"/>
  <c r="S1316" i="24"/>
  <c r="U1316" i="24" s="1"/>
  <c r="U2535" i="24"/>
  <c r="V2535" i="24"/>
  <c r="Z2555" i="24"/>
  <c r="Z2525" i="24"/>
  <c r="V2457" i="24"/>
  <c r="U2457" i="24"/>
  <c r="Y2353" i="24"/>
  <c r="Y2444" i="24"/>
  <c r="S2355" i="24"/>
  <c r="U2355" i="24" s="1"/>
  <c r="S2363" i="24"/>
  <c r="U2363" i="24" s="1"/>
  <c r="S2351" i="24"/>
  <c r="U2351" i="24" s="1"/>
  <c r="Y2390" i="24"/>
  <c r="S2065" i="24"/>
  <c r="U2065" i="24" s="1"/>
  <c r="V2065" i="24"/>
  <c r="S2272" i="24"/>
  <c r="U2272" i="24" s="1"/>
  <c r="Y2349" i="24"/>
  <c r="S2186" i="24"/>
  <c r="U2186" i="24" s="1"/>
  <c r="S2047" i="24"/>
  <c r="U2047" i="24" s="1"/>
  <c r="S1983" i="24"/>
  <c r="U1983" i="24" s="1"/>
  <c r="S2101" i="24"/>
  <c r="U2101" i="24" s="1"/>
  <c r="S2341" i="24"/>
  <c r="U2341" i="24" s="1"/>
  <c r="S2050" i="24"/>
  <c r="U2050" i="24" s="1"/>
  <c r="S1946" i="24"/>
  <c r="U1946" i="24" s="1"/>
  <c r="S2114" i="24"/>
  <c r="U2114" i="24" s="1"/>
  <c r="S1919" i="24"/>
  <c r="U1919" i="24" s="1"/>
  <c r="S1754" i="24"/>
  <c r="U1754" i="24" s="1"/>
  <c r="V1722" i="24"/>
  <c r="S1722" i="24"/>
  <c r="U1722" i="24" s="1"/>
  <c r="S1679" i="24"/>
  <c r="U1679" i="24" s="1"/>
  <c r="S1753" i="24"/>
  <c r="U1753" i="24" s="1"/>
  <c r="V1557" i="24"/>
  <c r="S1557" i="24"/>
  <c r="U1557" i="24" s="1"/>
  <c r="V1493" i="24"/>
  <c r="S1493" i="24"/>
  <c r="U1493" i="24" s="1"/>
  <c r="S1479" i="24"/>
  <c r="U1479" i="24" s="1"/>
  <c r="S1695" i="24"/>
  <c r="U1695" i="24" s="1"/>
  <c r="V1318" i="24"/>
  <c r="S1318" i="24"/>
  <c r="U1318" i="24" s="1"/>
  <c r="V1182" i="24"/>
  <c r="S1182" i="24"/>
  <c r="U1182" i="24" s="1"/>
  <c r="V1193" i="24"/>
  <c r="S1193" i="24"/>
  <c r="U1193" i="24" s="1"/>
  <c r="V1423" i="24"/>
  <c r="S1423" i="24"/>
  <c r="U1423" i="24" s="1"/>
  <c r="V1255" i="24"/>
  <c r="S1255" i="24"/>
  <c r="U1255" i="24" s="1"/>
  <c r="V1010" i="24"/>
  <c r="S1010" i="24"/>
  <c r="U1010" i="24" s="1"/>
  <c r="S1396" i="24"/>
  <c r="U1396" i="24" s="1"/>
  <c r="S992" i="24"/>
  <c r="U992" i="24" s="1"/>
  <c r="V1295" i="24"/>
  <c r="S1295" i="24"/>
  <c r="U1295" i="24" s="1"/>
  <c r="S1059" i="24"/>
  <c r="U1059" i="24" s="1"/>
  <c r="S845" i="24"/>
  <c r="U845" i="24" s="1"/>
  <c r="S613" i="24"/>
  <c r="U613" i="24" s="1"/>
  <c r="S780" i="24"/>
  <c r="U780" i="24" s="1"/>
  <c r="S657" i="24"/>
  <c r="U657" i="24" s="1"/>
  <c r="V415" i="24"/>
  <c r="U415" i="24" s="1"/>
  <c r="S338" i="24"/>
  <c r="U338" i="24" s="1"/>
  <c r="S789" i="24"/>
  <c r="U789" i="24" s="1"/>
  <c r="S595" i="24"/>
  <c r="U595" i="24" s="1"/>
  <c r="S633" i="24"/>
  <c r="U633" i="24" s="1"/>
  <c r="S709" i="24"/>
  <c r="U709" i="24" s="1"/>
  <c r="V331" i="24"/>
  <c r="S331" i="24"/>
  <c r="U331" i="24" s="1"/>
  <c r="S756" i="24"/>
  <c r="U756" i="24" s="1"/>
  <c r="S857" i="24"/>
  <c r="U857" i="24" s="1"/>
  <c r="S486" i="24"/>
  <c r="U486" i="24" s="1"/>
  <c r="S680" i="24"/>
  <c r="U680" i="24" s="1"/>
  <c r="S534" i="24"/>
  <c r="U534" i="24" s="1"/>
  <c r="S470" i="24"/>
  <c r="U470" i="24" s="1"/>
  <c r="V116" i="24"/>
  <c r="S116" i="24"/>
  <c r="U116" i="24" s="1"/>
  <c r="S570" i="24"/>
  <c r="U570" i="24" s="1"/>
  <c r="S487" i="24"/>
  <c r="U487" i="24" s="1"/>
  <c r="S32" i="24"/>
  <c r="U32" i="24" s="1"/>
  <c r="V32" i="24"/>
  <c r="S206" i="24"/>
  <c r="U206" i="24" s="1"/>
  <c r="S174" i="24"/>
  <c r="U174" i="24" s="1"/>
  <c r="S22" i="24"/>
  <c r="U22" i="24" s="1"/>
  <c r="Y2357" i="24"/>
  <c r="Y2355" i="24"/>
  <c r="V2081" i="24"/>
  <c r="S2081" i="24"/>
  <c r="U2081" i="24" s="1"/>
  <c r="S824" i="24"/>
  <c r="U824" i="24" s="1"/>
  <c r="V2530" i="24"/>
  <c r="U2530" i="24"/>
  <c r="Y2592" i="24"/>
  <c r="X2592" i="24"/>
  <c r="V2537" i="24"/>
  <c r="U2537" i="24" s="1"/>
  <c r="V2527" i="24"/>
  <c r="U2527" i="24" s="1"/>
  <c r="S2585" i="24"/>
  <c r="U2585" i="24" s="1"/>
  <c r="Z2551" i="24"/>
  <c r="V2482" i="24"/>
  <c r="U2482" i="24"/>
  <c r="Z2614" i="24"/>
  <c r="V2614" i="24"/>
  <c r="U2614" i="24"/>
  <c r="Z2543" i="24"/>
  <c r="V2470" i="24"/>
  <c r="U2470" i="24"/>
  <c r="Y2534" i="24"/>
  <c r="V2450" i="24"/>
  <c r="U2450" i="24" s="1"/>
  <c r="Y2483" i="24"/>
  <c r="Y2354" i="24"/>
  <c r="S2298" i="24"/>
  <c r="U2298" i="24" s="1"/>
  <c r="Y2437" i="24"/>
  <c r="Y2351" i="24"/>
  <c r="Y2377" i="24"/>
  <c r="Y2323" i="24"/>
  <c r="S2223" i="24"/>
  <c r="U2223" i="24" s="1"/>
  <c r="Y2336" i="24"/>
  <c r="S2312" i="24"/>
  <c r="U2312" i="24" s="1"/>
  <c r="S2025" i="24"/>
  <c r="U2025" i="24" s="1"/>
  <c r="S1914" i="24"/>
  <c r="U1914" i="24" s="1"/>
  <c r="V1776" i="24"/>
  <c r="S1776" i="24"/>
  <c r="U1776" i="24" s="1"/>
  <c r="S2210" i="24"/>
  <c r="U2210" i="24" s="1"/>
  <c r="S1717" i="24"/>
  <c r="U1717" i="24" s="1"/>
  <c r="S1545" i="24"/>
  <c r="U1545" i="24" s="1"/>
  <c r="S1625" i="24"/>
  <c r="U1625" i="24" s="1"/>
  <c r="S1699" i="24"/>
  <c r="U1699" i="24" s="1"/>
  <c r="S1627" i="24"/>
  <c r="U1627" i="24" s="1"/>
  <c r="S1567" i="24"/>
  <c r="U1567" i="24" s="1"/>
  <c r="S1575" i="24"/>
  <c r="U1575" i="24" s="1"/>
  <c r="S1511" i="24"/>
  <c r="U1511" i="24" s="1"/>
  <c r="V1310" i="24"/>
  <c r="S1310" i="24"/>
  <c r="U1310" i="24" s="1"/>
  <c r="V1174" i="24"/>
  <c r="S1174" i="24"/>
  <c r="U1174" i="24" s="1"/>
  <c r="V1145" i="24"/>
  <c r="S1145" i="24"/>
  <c r="U1145" i="24" s="1"/>
  <c r="S1559" i="24"/>
  <c r="U1559" i="24" s="1"/>
  <c r="S1513" i="24"/>
  <c r="U1513" i="24" s="1"/>
  <c r="S1275" i="24"/>
  <c r="U1275" i="24" s="1"/>
  <c r="S1200" i="24"/>
  <c r="U1200" i="24" s="1"/>
  <c r="S1268" i="24"/>
  <c r="U1268" i="24" s="1"/>
  <c r="V1002" i="24"/>
  <c r="S1002" i="24"/>
  <c r="U1002" i="24" s="1"/>
  <c r="V1167" i="24"/>
  <c r="S1167" i="24"/>
  <c r="U1167" i="24" s="1"/>
  <c r="S1085" i="24"/>
  <c r="U1085" i="24" s="1"/>
  <c r="S1021" i="24"/>
  <c r="U1021" i="24" s="1"/>
  <c r="S1211" i="24"/>
  <c r="U1211" i="24" s="1"/>
  <c r="S1264" i="24"/>
  <c r="U1264" i="24" s="1"/>
  <c r="S1404" i="24"/>
  <c r="U1404" i="24" s="1"/>
  <c r="S1260" i="24"/>
  <c r="U1260" i="24" s="1"/>
  <c r="S957" i="24"/>
  <c r="U957" i="24" s="1"/>
  <c r="S836" i="24"/>
  <c r="U836" i="24" s="1"/>
  <c r="S1160" i="24"/>
  <c r="U1160" i="24" s="1"/>
  <c r="S1019" i="24"/>
  <c r="U1019" i="24" s="1"/>
  <c r="S990" i="24"/>
  <c r="U990" i="24" s="1"/>
  <c r="S864" i="24"/>
  <c r="U864" i="24" s="1"/>
  <c r="V1335" i="24"/>
  <c r="S1335" i="24"/>
  <c r="U1335" i="24" s="1"/>
  <c r="S903" i="24"/>
  <c r="U903" i="24" s="1"/>
  <c r="S825" i="24"/>
  <c r="U825" i="24" s="1"/>
  <c r="S603" i="24"/>
  <c r="U603" i="24" s="1"/>
  <c r="V420" i="24"/>
  <c r="U420" i="24"/>
  <c r="S546" i="24"/>
  <c r="U546" i="24" s="1"/>
  <c r="S752" i="24"/>
  <c r="U752" i="24" s="1"/>
  <c r="S685" i="24"/>
  <c r="U685" i="24" s="1"/>
  <c r="V461" i="24"/>
  <c r="S461" i="24"/>
  <c r="U461" i="24" s="1"/>
  <c r="S792" i="24"/>
  <c r="U792" i="24" s="1"/>
  <c r="S1014" i="24"/>
  <c r="U1014" i="24" s="1"/>
  <c r="S315" i="24"/>
  <c r="U315" i="24" s="1"/>
  <c r="S744" i="24"/>
  <c r="U744" i="24" s="1"/>
  <c r="S375" i="24"/>
  <c r="U375" i="24" s="1"/>
  <c r="S350" i="24"/>
  <c r="U350" i="24" s="1"/>
  <c r="S677" i="24"/>
  <c r="U677" i="24" s="1"/>
  <c r="S68" i="24"/>
  <c r="U68" i="24" s="1"/>
  <c r="S262" i="24"/>
  <c r="U262" i="24" s="1"/>
  <c r="S740" i="24"/>
  <c r="U740" i="24" s="1"/>
  <c r="S160" i="24"/>
  <c r="U160" i="24" s="1"/>
  <c r="V160" i="24"/>
  <c r="S96" i="24"/>
  <c r="U96" i="24" s="1"/>
  <c r="V96" i="24"/>
  <c r="S150" i="24"/>
  <c r="U150" i="24" s="1"/>
  <c r="S198" i="24"/>
  <c r="U198" i="24" s="1"/>
  <c r="Y2338" i="24"/>
  <c r="S1740" i="24"/>
  <c r="U1740" i="24" s="1"/>
  <c r="S168" i="24"/>
  <c r="U168" i="24" s="1"/>
  <c r="V168" i="24"/>
  <c r="S2193" i="24"/>
  <c r="U2193" i="24" s="1"/>
  <c r="S2152" i="24"/>
  <c r="U2152" i="24" s="1"/>
  <c r="S2039" i="24"/>
  <c r="U2039" i="24" s="1"/>
  <c r="V1549" i="24"/>
  <c r="S1549" i="24"/>
  <c r="U1549" i="24" s="1"/>
  <c r="V1485" i="24"/>
  <c r="S1485" i="24"/>
  <c r="U1485" i="24" s="1"/>
  <c r="S1437" i="24"/>
  <c r="U1437" i="24" s="1"/>
  <c r="V1302" i="24"/>
  <c r="S1302" i="24"/>
  <c r="U1302" i="24" s="1"/>
  <c r="S1365" i="24"/>
  <c r="U1365" i="24" s="1"/>
  <c r="S890" i="24"/>
  <c r="U890" i="24" s="1"/>
  <c r="V858" i="24"/>
  <c r="S858" i="24"/>
  <c r="U858" i="24" s="1"/>
  <c r="S1248" i="24"/>
  <c r="U1248" i="24" s="1"/>
  <c r="V1151" i="24"/>
  <c r="S1151" i="24"/>
  <c r="U1151" i="24" s="1"/>
  <c r="S1022" i="24"/>
  <c r="U1022" i="24" s="1"/>
  <c r="S635" i="24"/>
  <c r="U635" i="24" s="1"/>
  <c r="S1031" i="24"/>
  <c r="U1031" i="24" s="1"/>
  <c r="S900" i="24"/>
  <c r="U900" i="24" s="1"/>
  <c r="V559" i="24"/>
  <c r="S559" i="24"/>
  <c r="U559" i="24" s="1"/>
  <c r="V412" i="24"/>
  <c r="U412" i="24" s="1"/>
  <c r="S768" i="24"/>
  <c r="U768" i="24" s="1"/>
  <c r="S605" i="24"/>
  <c r="U605" i="24" s="1"/>
  <c r="V418" i="24"/>
  <c r="U418" i="24" s="1"/>
  <c r="S512" i="24"/>
  <c r="U512" i="24" s="1"/>
  <c r="S621" i="24"/>
  <c r="U621" i="24" s="1"/>
  <c r="V520" i="24"/>
  <c r="U520" i="24" s="1"/>
  <c r="S696" i="24"/>
  <c r="U696" i="24" s="1"/>
  <c r="V523" i="24"/>
  <c r="U523" i="24" s="1"/>
  <c r="S479" i="24"/>
  <c r="U479" i="24" s="1"/>
  <c r="S310" i="24"/>
  <c r="U310" i="24" s="1"/>
  <c r="S645" i="24"/>
  <c r="U645" i="24" s="1"/>
  <c r="S263" i="24"/>
  <c r="U263" i="24" s="1"/>
  <c r="S327" i="24"/>
  <c r="U327" i="24" s="1"/>
  <c r="S464" i="24"/>
  <c r="U464" i="24" s="1"/>
  <c r="S326" i="24"/>
  <c r="U326" i="24" s="1"/>
  <c r="V234" i="24"/>
  <c r="U234" i="24"/>
  <c r="S383" i="24"/>
  <c r="U383" i="24" s="1"/>
  <c r="S24" i="24"/>
  <c r="U24" i="24" s="1"/>
  <c r="V24" i="24"/>
  <c r="S142" i="24"/>
  <c r="U142" i="24" s="1"/>
  <c r="S166" i="24"/>
  <c r="U166" i="24" s="1"/>
  <c r="Z2546" i="24"/>
  <c r="S2551" i="24"/>
  <c r="U2551" i="24" s="1"/>
  <c r="V1565" i="24"/>
  <c r="S1565" i="24"/>
  <c r="U1565" i="24" s="1"/>
  <c r="S2002" i="24"/>
  <c r="U2002" i="24" s="1"/>
  <c r="S1212" i="24"/>
  <c r="U1212" i="24" s="1"/>
  <c r="V525" i="24"/>
  <c r="U525" i="24"/>
  <c r="U2519" i="24"/>
  <c r="V2519" i="24"/>
  <c r="Y2580" i="24"/>
  <c r="V2501" i="24"/>
  <c r="U2501" i="24" s="1"/>
  <c r="Y2499" i="24"/>
  <c r="S2557" i="24"/>
  <c r="U2557" i="24" s="1"/>
  <c r="Z2474" i="24"/>
  <c r="Z2457" i="24"/>
  <c r="S2338" i="24"/>
  <c r="U2338" i="24" s="1"/>
  <c r="S2335" i="24"/>
  <c r="U2335" i="24" s="1"/>
  <c r="S2368" i="24"/>
  <c r="U2368" i="24" s="1"/>
  <c r="S2290" i="24"/>
  <c r="U2290" i="24" s="1"/>
  <c r="Y2387" i="24"/>
  <c r="Y2465" i="24"/>
  <c r="Y2326" i="24"/>
  <c r="V2206" i="24"/>
  <c r="S2206" i="24"/>
  <c r="U2206" i="24" s="1"/>
  <c r="S2236" i="24"/>
  <c r="U2236" i="24" s="1"/>
  <c r="S2170" i="24"/>
  <c r="U2170" i="24" s="1"/>
  <c r="S1911" i="24"/>
  <c r="U1911" i="24" s="1"/>
  <c r="S1895" i="24"/>
  <c r="U1895" i="24" s="1"/>
  <c r="S1877" i="24"/>
  <c r="U1877" i="24" s="1"/>
  <c r="S1970" i="24"/>
  <c r="U1970" i="24" s="1"/>
  <c r="S1736" i="24"/>
  <c r="U1736" i="24" s="1"/>
  <c r="V1701" i="24"/>
  <c r="S1701" i="24"/>
  <c r="U1701" i="24" s="1"/>
  <c r="V1629" i="24"/>
  <c r="S1629" i="24"/>
  <c r="U1629" i="24" s="1"/>
  <c r="S1758" i="24"/>
  <c r="U1758" i="24" s="1"/>
  <c r="S1671" i="24"/>
  <c r="U1671" i="24" s="1"/>
  <c r="S1726" i="24"/>
  <c r="U1726" i="24" s="1"/>
  <c r="S1582" i="24"/>
  <c r="U1582" i="24" s="1"/>
  <c r="S1291" i="24"/>
  <c r="U1291" i="24" s="1"/>
  <c r="S1195" i="24"/>
  <c r="U1195" i="24" s="1"/>
  <c r="V1294" i="24"/>
  <c r="S1294" i="24"/>
  <c r="U1294" i="24" s="1"/>
  <c r="V1158" i="24"/>
  <c r="S1158" i="24"/>
  <c r="U1158" i="24" s="1"/>
  <c r="S1542" i="24"/>
  <c r="U1542" i="24" s="1"/>
  <c r="S1610" i="24"/>
  <c r="U1610" i="24" s="1"/>
  <c r="S1412" i="24"/>
  <c r="U1412" i="24" s="1"/>
  <c r="S1328" i="24"/>
  <c r="U1328" i="24" s="1"/>
  <c r="S1164" i="24"/>
  <c r="U1164" i="24" s="1"/>
  <c r="S1077" i="24"/>
  <c r="U1077" i="24" s="1"/>
  <c r="S1005" i="24"/>
  <c r="U1005" i="24" s="1"/>
  <c r="S866" i="24"/>
  <c r="U866" i="24" s="1"/>
  <c r="S1144" i="24"/>
  <c r="U1144" i="24" s="1"/>
  <c r="S1240" i="24"/>
  <c r="U1240" i="24" s="1"/>
  <c r="S827" i="24"/>
  <c r="U827" i="24" s="1"/>
  <c r="S919" i="24"/>
  <c r="U919" i="24" s="1"/>
  <c r="S627" i="24"/>
  <c r="U627" i="24" s="1"/>
  <c r="S915" i="24"/>
  <c r="U915" i="24" s="1"/>
  <c r="S1015" i="24"/>
  <c r="U1015" i="24" s="1"/>
  <c r="S897" i="24"/>
  <c r="U897" i="24" s="1"/>
  <c r="S1027" i="24"/>
  <c r="U1027" i="24" s="1"/>
  <c r="S817" i="24"/>
  <c r="U817" i="24" s="1"/>
  <c r="S808" i="24"/>
  <c r="U808" i="24" s="1"/>
  <c r="S736" i="24"/>
  <c r="U736" i="24" s="1"/>
  <c r="S538" i="24"/>
  <c r="U538" i="24" s="1"/>
  <c r="S602" i="24"/>
  <c r="U602" i="24" s="1"/>
  <c r="S405" i="24"/>
  <c r="U405" i="24" s="1"/>
  <c r="S748" i="24"/>
  <c r="U748" i="24" s="1"/>
  <c r="S432" i="24"/>
  <c r="U432" i="24" s="1"/>
  <c r="S352" i="24"/>
  <c r="U352" i="24" s="1"/>
  <c r="S630" i="24"/>
  <c r="U630" i="24" s="1"/>
  <c r="V424" i="24"/>
  <c r="U424" i="24"/>
  <c r="S681" i="24"/>
  <c r="U681" i="24" s="1"/>
  <c r="S693" i="24"/>
  <c r="U693" i="24" s="1"/>
  <c r="S796" i="24"/>
  <c r="U796" i="24" s="1"/>
  <c r="S708" i="24"/>
  <c r="U708" i="24" s="1"/>
  <c r="S455" i="24"/>
  <c r="U455" i="24" s="1"/>
  <c r="S781" i="24"/>
  <c r="U781" i="24" s="1"/>
  <c r="S334" i="24"/>
  <c r="U334" i="24" s="1"/>
  <c r="S256" i="24"/>
  <c r="U256" i="24" s="1"/>
  <c r="V151" i="24"/>
  <c r="S151" i="24"/>
  <c r="U151" i="24" s="1"/>
  <c r="S438" i="24"/>
  <c r="U438" i="24" s="1"/>
  <c r="S216" i="24"/>
  <c r="U216" i="24" s="1"/>
  <c r="V216" i="24"/>
  <c r="S152" i="24"/>
  <c r="U152" i="24" s="1"/>
  <c r="V152" i="24"/>
  <c r="S88" i="24"/>
  <c r="U88" i="24" s="1"/>
  <c r="V88" i="24"/>
  <c r="S182" i="24"/>
  <c r="U182" i="24" s="1"/>
  <c r="S107" i="24"/>
  <c r="U107" i="24" s="1"/>
  <c r="S110" i="24"/>
  <c r="U110" i="24" s="1"/>
  <c r="V2522" i="24"/>
  <c r="U2522" i="24"/>
  <c r="V2514" i="24"/>
  <c r="U2514" i="24"/>
  <c r="V2541" i="24"/>
  <c r="U2541" i="24" s="1"/>
  <c r="S2554" i="24"/>
  <c r="U2554" i="24" s="1"/>
  <c r="V2453" i="24"/>
  <c r="U2453" i="24"/>
  <c r="S2576" i="24"/>
  <c r="U2576" i="24" s="1"/>
  <c r="Y2538" i="24"/>
  <c r="V2198" i="24"/>
  <c r="S2198" i="24"/>
  <c r="U2198" i="24" s="1"/>
  <c r="S2185" i="24"/>
  <c r="U2185" i="24" s="1"/>
  <c r="S2144" i="24"/>
  <c r="U2144" i="24" s="1"/>
  <c r="S2284" i="24"/>
  <c r="U2284" i="24" s="1"/>
  <c r="S2009" i="24"/>
  <c r="U2009" i="24" s="1"/>
  <c r="S2148" i="24"/>
  <c r="U2148" i="24" s="1"/>
  <c r="S2031" i="24"/>
  <c r="U2031" i="24" s="1"/>
  <c r="S1967" i="24"/>
  <c r="U1967" i="24" s="1"/>
  <c r="S2095" i="24"/>
  <c r="U2095" i="24" s="1"/>
  <c r="S2010" i="24"/>
  <c r="U2010" i="24" s="1"/>
  <c r="V1875" i="24"/>
  <c r="S1875" i="24"/>
  <c r="U1875" i="24" s="1"/>
  <c r="S1872" i="24"/>
  <c r="U1872" i="24" s="1"/>
  <c r="S1862" i="24"/>
  <c r="U1862" i="24" s="1"/>
  <c r="S1870" i="24"/>
  <c r="U1870" i="24" s="1"/>
  <c r="V1612" i="24"/>
  <c r="S1612" i="24"/>
  <c r="U1612" i="24" s="1"/>
  <c r="S1659" i="24"/>
  <c r="U1659" i="24" s="1"/>
  <c r="V1541" i="24"/>
  <c r="S1541" i="24"/>
  <c r="U1541" i="24" s="1"/>
  <c r="V1477" i="24"/>
  <c r="S1477" i="24"/>
  <c r="U1477" i="24" s="1"/>
  <c r="V1286" i="24"/>
  <c r="S1286" i="24"/>
  <c r="U1286" i="24" s="1"/>
  <c r="V1150" i="24"/>
  <c r="S1150" i="24"/>
  <c r="U1150" i="24" s="1"/>
  <c r="S931" i="24"/>
  <c r="U931" i="24" s="1"/>
  <c r="S1199" i="24"/>
  <c r="U1199" i="24" s="1"/>
  <c r="S1574" i="24"/>
  <c r="U1574" i="24" s="1"/>
  <c r="S1229" i="24"/>
  <c r="U1229" i="24" s="1"/>
  <c r="S1007" i="24"/>
  <c r="U1007" i="24" s="1"/>
  <c r="S885" i="24"/>
  <c r="U885" i="24" s="1"/>
  <c r="S999" i="24"/>
  <c r="U999" i="24" s="1"/>
  <c r="S784" i="24"/>
  <c r="U784" i="24" s="1"/>
  <c r="V524" i="24"/>
  <c r="U524" i="24" s="1"/>
  <c r="S701" i="24"/>
  <c r="U701" i="24" s="1"/>
  <c r="S716" i="24"/>
  <c r="U716" i="24" s="1"/>
  <c r="S579" i="24"/>
  <c r="U579" i="24" s="1"/>
  <c r="S504" i="24"/>
  <c r="U504" i="24" s="1"/>
  <c r="V336" i="24"/>
  <c r="S336" i="24"/>
  <c r="U336" i="24" s="1"/>
  <c r="S884" i="24"/>
  <c r="U884" i="24" s="1"/>
  <c r="S295" i="24"/>
  <c r="U295" i="24" s="1"/>
  <c r="S456" i="24"/>
  <c r="U456" i="24" s="1"/>
  <c r="V143" i="24"/>
  <c r="S143" i="24"/>
  <c r="U143" i="24" s="1"/>
  <c r="S279" i="24"/>
  <c r="U279" i="24" s="1"/>
  <c r="S139" i="24"/>
  <c r="U139" i="24" s="1"/>
  <c r="S46" i="24"/>
  <c r="U46" i="24" s="1"/>
  <c r="V1334" i="24"/>
  <c r="S1334" i="24"/>
  <c r="U1334" i="24" s="1"/>
  <c r="Z2559" i="24"/>
  <c r="V104" i="24"/>
  <c r="S104" i="24"/>
  <c r="U104" i="24" s="1"/>
  <c r="V2538" i="24"/>
  <c r="U2538" i="24"/>
  <c r="V2529" i="24"/>
  <c r="U2529" i="24"/>
  <c r="X2611" i="24"/>
  <c r="Y2611" i="24" s="1"/>
  <c r="S2543" i="24"/>
  <c r="U2543" i="24" s="1"/>
  <c r="S2545" i="24"/>
  <c r="U2545" i="24" s="1"/>
  <c r="S2553" i="24"/>
  <c r="U2553" i="24" s="1"/>
  <c r="Y2409" i="24"/>
  <c r="S2282" i="24"/>
  <c r="U2282" i="24" s="1"/>
  <c r="Y2446" i="24"/>
  <c r="S2268" i="24"/>
  <c r="U2268" i="24" s="1"/>
  <c r="S2571" i="24"/>
  <c r="U2571" i="24" s="1"/>
  <c r="V2190" i="24"/>
  <c r="S2190" i="24"/>
  <c r="U2190" i="24" s="1"/>
  <c r="S2177" i="24"/>
  <c r="U2177" i="24" s="1"/>
  <c r="V1867" i="24"/>
  <c r="S1867" i="24"/>
  <c r="U1867" i="24" s="1"/>
  <c r="S1714" i="24"/>
  <c r="U1714" i="24" s="1"/>
  <c r="V1693" i="24"/>
  <c r="S1693" i="24"/>
  <c r="U1693" i="24" s="1"/>
  <c r="V1621" i="24"/>
  <c r="S1621" i="24"/>
  <c r="U1621" i="24" s="1"/>
  <c r="S1664" i="24"/>
  <c r="U1664" i="24" s="1"/>
  <c r="V1604" i="24"/>
  <c r="S1604" i="24"/>
  <c r="U1604" i="24" s="1"/>
  <c r="S1558" i="24"/>
  <c r="U1558" i="24" s="1"/>
  <c r="S1187" i="24"/>
  <c r="U1187" i="24" s="1"/>
  <c r="S1238" i="24"/>
  <c r="U1238" i="24" s="1"/>
  <c r="V1278" i="24"/>
  <c r="S1278" i="24"/>
  <c r="U1278" i="24" s="1"/>
  <c r="S1155" i="24"/>
  <c r="U1155" i="24" s="1"/>
  <c r="S1327" i="24"/>
  <c r="U1327" i="24" s="1"/>
  <c r="S1152" i="24"/>
  <c r="U1152" i="24" s="1"/>
  <c r="S1069" i="24"/>
  <c r="U1069" i="24" s="1"/>
  <c r="S1176" i="24"/>
  <c r="U1176" i="24" s="1"/>
  <c r="S1550" i="24"/>
  <c r="U1550" i="24" s="1"/>
  <c r="S2103" i="24"/>
  <c r="U2103" i="24" s="1"/>
  <c r="V656" i="24"/>
  <c r="S656" i="24"/>
  <c r="U656" i="24" s="1"/>
  <c r="S1047" i="24"/>
  <c r="U1047" i="24" s="1"/>
  <c r="V758" i="24"/>
  <c r="S758" i="24"/>
  <c r="U758" i="24" s="1"/>
  <c r="S876" i="24"/>
  <c r="U876" i="24" s="1"/>
  <c r="S812" i="24"/>
  <c r="U812" i="24" s="1"/>
  <c r="V615" i="24"/>
  <c r="S615" i="24"/>
  <c r="U615" i="24" s="1"/>
  <c r="Y759" i="24"/>
  <c r="S566" i="24"/>
  <c r="U566" i="24" s="1"/>
  <c r="S749" i="24"/>
  <c r="U749" i="24" s="1"/>
  <c r="S530" i="24"/>
  <c r="U530" i="24" s="1"/>
  <c r="S732" i="24"/>
  <c r="U732" i="24" s="1"/>
  <c r="S562" i="24"/>
  <c r="U562" i="24" s="1"/>
  <c r="S672" i="24"/>
  <c r="U672" i="24" s="1"/>
  <c r="S942" i="24"/>
  <c r="U942" i="24" s="1"/>
  <c r="S1228" i="24"/>
  <c r="U1228" i="24" s="1"/>
  <c r="S760" i="24"/>
  <c r="U760" i="24" s="1"/>
  <c r="S610" i="24"/>
  <c r="U610" i="24" s="1"/>
  <c r="V422" i="24"/>
  <c r="U422" i="24" s="1"/>
  <c r="S661" i="24"/>
  <c r="U661" i="24" s="1"/>
  <c r="S478" i="24"/>
  <c r="U478" i="24" s="1"/>
  <c r="S446" i="24"/>
  <c r="U446" i="24" s="1"/>
  <c r="S502" i="24"/>
  <c r="U502" i="24" s="1"/>
  <c r="S242" i="24"/>
  <c r="U242" i="24" s="1"/>
  <c r="S550" i="24"/>
  <c r="U550" i="24" s="1"/>
  <c r="S431" i="24"/>
  <c r="U431" i="24" s="1"/>
  <c r="S255" i="24"/>
  <c r="U255" i="24" s="1"/>
  <c r="S494" i="24"/>
  <c r="U494" i="24" s="1"/>
  <c r="S208" i="24"/>
  <c r="U208" i="24" s="1"/>
  <c r="V208" i="24"/>
  <c r="S144" i="24"/>
  <c r="U144" i="24" s="1"/>
  <c r="V144" i="24"/>
  <c r="S83" i="24"/>
  <c r="U83" i="24" s="1"/>
  <c r="S78" i="24"/>
  <c r="U78" i="24" s="1"/>
  <c r="S158" i="24"/>
  <c r="U158" i="24" s="1"/>
  <c r="V1287" i="24"/>
  <c r="S1287" i="24"/>
  <c r="U1287" i="24" s="1"/>
  <c r="V1859" i="24"/>
  <c r="S1859" i="24"/>
  <c r="U1859" i="24" s="1"/>
  <c r="S1705" i="24"/>
  <c r="U1705" i="24" s="1"/>
  <c r="S1643" i="24"/>
  <c r="U1643" i="24" s="1"/>
  <c r="V1597" i="24"/>
  <c r="S1597" i="24"/>
  <c r="U1597" i="24" s="1"/>
  <c r="V1533" i="24"/>
  <c r="S1533" i="24"/>
  <c r="U1533" i="24" s="1"/>
  <c r="V1398" i="24"/>
  <c r="S1398" i="24"/>
  <c r="U1398" i="24" s="1"/>
  <c r="V1270" i="24"/>
  <c r="S1270" i="24"/>
  <c r="U1270" i="24" s="1"/>
  <c r="S1466" i="24"/>
  <c r="U1466" i="24" s="1"/>
  <c r="S1203" i="24"/>
  <c r="U1203" i="24" s="1"/>
  <c r="V1090" i="24"/>
  <c r="S1090" i="24"/>
  <c r="U1090" i="24" s="1"/>
  <c r="S952" i="24"/>
  <c r="U952" i="24" s="1"/>
  <c r="V568" i="24"/>
  <c r="S568" i="24"/>
  <c r="U568" i="24" s="1"/>
  <c r="V750" i="24"/>
  <c r="S750" i="24"/>
  <c r="U750" i="24" s="1"/>
  <c r="S1373" i="24"/>
  <c r="U1373" i="24" s="1"/>
  <c r="S873" i="24"/>
  <c r="U873" i="24" s="1"/>
  <c r="S1349" i="24"/>
  <c r="U1349" i="24" s="1"/>
  <c r="S688" i="24"/>
  <c r="U688" i="24" s="1"/>
  <c r="S556" i="24"/>
  <c r="U556" i="24" s="1"/>
  <c r="V413" i="24"/>
  <c r="U413" i="24" s="1"/>
  <c r="V414" i="24"/>
  <c r="U414" i="24" s="1"/>
  <c r="S74" i="24"/>
  <c r="U74" i="24" s="1"/>
  <c r="S72" i="24"/>
  <c r="U72" i="24" s="1"/>
  <c r="V72" i="24"/>
  <c r="S70" i="24"/>
  <c r="U70" i="24" s="1"/>
  <c r="S238" i="24"/>
  <c r="U238" i="24" s="1"/>
  <c r="S102" i="24"/>
  <c r="U102" i="24" s="1"/>
  <c r="Y2484" i="24"/>
  <c r="S2111" i="24"/>
  <c r="U2111" i="24" s="1"/>
  <c r="S1962" i="24"/>
  <c r="U1962" i="24" s="1"/>
  <c r="S922" i="24"/>
  <c r="U922" i="24" s="1"/>
  <c r="S979" i="24"/>
  <c r="U979" i="24" s="1"/>
  <c r="S939" i="24"/>
  <c r="U939" i="24" s="1"/>
  <c r="Y2427" i="24"/>
  <c r="X2427" i="24"/>
  <c r="Z2427" i="24" s="1"/>
  <c r="S2427" i="24"/>
  <c r="Q2427" i="24"/>
  <c r="V2182" i="24"/>
  <c r="S2182" i="24"/>
  <c r="U2182" i="24" s="1"/>
  <c r="S2260" i="24"/>
  <c r="U2260" i="24" s="1"/>
  <c r="Z2587" i="24"/>
  <c r="Y2587" i="24"/>
  <c r="V2521" i="24"/>
  <c r="U2521" i="24" s="1"/>
  <c r="Y2570" i="24"/>
  <c r="S2421" i="24"/>
  <c r="U2421" i="24" s="1"/>
  <c r="V2454" i="24"/>
  <c r="U2454" i="24" s="1"/>
  <c r="Z2364" i="24"/>
  <c r="Y2364" i="24"/>
  <c r="S2322" i="24"/>
  <c r="U2322" i="24" s="1"/>
  <c r="Z2537" i="24"/>
  <c r="Y2440" i="24"/>
  <c r="V2174" i="24"/>
  <c r="S2174" i="24"/>
  <c r="U2174" i="24" s="1"/>
  <c r="S2414" i="24"/>
  <c r="U2414" i="24" s="1"/>
  <c r="S2180" i="24"/>
  <c r="U2180" i="24" s="1"/>
  <c r="S2219" i="24"/>
  <c r="U2219" i="24" s="1"/>
  <c r="S2069" i="24"/>
  <c r="U2069" i="24" s="1"/>
  <c r="V2069" i="24"/>
  <c r="S2142" i="24"/>
  <c r="U2142" i="24" s="1"/>
  <c r="S2087" i="24"/>
  <c r="U2087" i="24" s="1"/>
  <c r="V1851" i="24"/>
  <c r="S1851" i="24"/>
  <c r="U1851" i="24" s="1"/>
  <c r="S1781" i="24"/>
  <c r="U1781" i="24" s="1"/>
  <c r="V1781" i="24"/>
  <c r="S1702" i="24"/>
  <c r="U1702" i="24" s="1"/>
  <c r="S1622" i="24"/>
  <c r="U1622" i="24" s="1"/>
  <c r="V1748" i="24"/>
  <c r="S1748" i="24"/>
  <c r="U1748" i="24" s="1"/>
  <c r="S1773" i="24"/>
  <c r="U1773" i="24" s="1"/>
  <c r="V1685" i="24"/>
  <c r="S1685" i="24"/>
  <c r="U1685" i="24" s="1"/>
  <c r="S1750" i="24"/>
  <c r="U1750" i="24" s="1"/>
  <c r="V1457" i="24"/>
  <c r="S1457" i="24"/>
  <c r="U1457" i="24" s="1"/>
  <c r="S1230" i="24"/>
  <c r="U1230" i="24" s="1"/>
  <c r="V1390" i="24"/>
  <c r="S1390" i="24"/>
  <c r="U1390" i="24" s="1"/>
  <c r="S1519" i="24"/>
  <c r="U1519" i="24" s="1"/>
  <c r="S1183" i="24"/>
  <c r="U1183" i="24" s="1"/>
  <c r="S1348" i="24"/>
  <c r="U1348" i="24" s="1"/>
  <c r="S1284" i="24"/>
  <c r="U1284" i="24" s="1"/>
  <c r="V1351" i="24"/>
  <c r="S1351" i="24"/>
  <c r="U1351" i="24" s="1"/>
  <c r="V1082" i="24"/>
  <c r="S1082" i="24"/>
  <c r="U1082" i="24" s="1"/>
  <c r="S1324" i="24"/>
  <c r="U1324" i="24" s="1"/>
  <c r="S1061" i="24"/>
  <c r="U1061" i="24" s="1"/>
  <c r="S989" i="24"/>
  <c r="U989" i="24" s="1"/>
  <c r="S1364" i="24"/>
  <c r="U1364" i="24" s="1"/>
  <c r="V1013" i="24"/>
  <c r="S1013" i="24"/>
  <c r="U1013" i="24" s="1"/>
  <c r="S1309" i="24"/>
  <c r="U1309" i="24" s="1"/>
  <c r="S1863" i="24"/>
  <c r="U1863" i="24" s="1"/>
  <c r="S935" i="24"/>
  <c r="U935" i="24" s="1"/>
  <c r="S916" i="24"/>
  <c r="U916" i="24" s="1"/>
  <c r="V742" i="24"/>
  <c r="S742" i="24"/>
  <c r="U742" i="24" s="1"/>
  <c r="S1269" i="24"/>
  <c r="U1269" i="24" s="1"/>
  <c r="S1011" i="24"/>
  <c r="U1011" i="24" s="1"/>
  <c r="S963" i="24"/>
  <c r="U963" i="24" s="1"/>
  <c r="V607" i="24"/>
  <c r="S607" i="24"/>
  <c r="U607" i="24" s="1"/>
  <c r="S590" i="24"/>
  <c r="U590" i="24" s="1"/>
  <c r="S673" i="24"/>
  <c r="U673" i="24" s="1"/>
  <c r="S704" i="24"/>
  <c r="U704" i="24" s="1"/>
  <c r="S637" i="24"/>
  <c r="U637" i="24" s="1"/>
  <c r="S745" i="24"/>
  <c r="U745" i="24" s="1"/>
  <c r="S304" i="24"/>
  <c r="U304" i="24" s="1"/>
  <c r="S788" i="24"/>
  <c r="U788" i="24" s="1"/>
  <c r="S665" i="24"/>
  <c r="U665" i="24" s="1"/>
  <c r="S724" i="24"/>
  <c r="U724" i="24" s="1"/>
  <c r="S705" i="24"/>
  <c r="U705" i="24" s="1"/>
  <c r="S439" i="24"/>
  <c r="U439" i="24" s="1"/>
  <c r="S66" i="24"/>
  <c r="U66" i="24" s="1"/>
  <c r="S200" i="24"/>
  <c r="U200" i="24" s="1"/>
  <c r="V200" i="24"/>
  <c r="S136" i="24"/>
  <c r="U136" i="24" s="1"/>
  <c r="V136" i="24"/>
  <c r="S214" i="24"/>
  <c r="U214" i="24" s="1"/>
  <c r="S38" i="24"/>
  <c r="U38" i="24" s="1"/>
  <c r="U14" i="24" s="1"/>
  <c r="U13" i="24" s="1"/>
  <c r="V1190" i="24"/>
  <c r="S1190" i="24"/>
  <c r="U1190" i="24" s="1"/>
  <c r="V1191" i="24"/>
  <c r="S1191" i="24"/>
  <c r="U1191" i="24" s="1"/>
  <c r="S856" i="24"/>
  <c r="U856" i="24" s="1"/>
  <c r="S625" i="24"/>
  <c r="U625" i="24" s="1"/>
  <c r="V2558" i="24"/>
  <c r="S2558" i="24"/>
  <c r="U2558" i="24" s="1"/>
  <c r="V2518" i="24"/>
  <c r="U2518" i="24"/>
  <c r="Y2541" i="24"/>
  <c r="S2271" i="24"/>
  <c r="U2271" i="24" s="1"/>
  <c r="Y2373" i="24"/>
  <c r="V2166" i="24"/>
  <c r="S2166" i="24"/>
  <c r="U2166" i="24" s="1"/>
  <c r="S2325" i="24"/>
  <c r="U2325" i="24" s="1"/>
  <c r="S2015" i="24"/>
  <c r="U2015" i="24" s="1"/>
  <c r="V2093" i="24"/>
  <c r="S2093" i="24"/>
  <c r="U2093" i="24" s="1"/>
  <c r="S2063" i="24"/>
  <c r="U2063" i="24" s="1"/>
  <c r="S2061" i="24"/>
  <c r="U2061" i="24" s="1"/>
  <c r="S1697" i="24"/>
  <c r="U1697" i="24" s="1"/>
  <c r="S1855" i="24"/>
  <c r="U1855" i="24" s="1"/>
  <c r="V1589" i="24"/>
  <c r="S1589" i="24"/>
  <c r="U1589" i="24" s="1"/>
  <c r="V1525" i="24"/>
  <c r="S1525" i="24"/>
  <c r="U1525" i="24" s="1"/>
  <c r="S1339" i="24"/>
  <c r="U1339" i="24" s="1"/>
  <c r="S1166" i="24"/>
  <c r="U1166" i="24" s="1"/>
  <c r="V1382" i="24"/>
  <c r="S1382" i="24"/>
  <c r="U1382" i="24" s="1"/>
  <c r="V1246" i="24"/>
  <c r="S1246" i="24"/>
  <c r="U1246" i="24" s="1"/>
  <c r="V1377" i="24"/>
  <c r="S1377" i="24"/>
  <c r="U1377" i="24" s="1"/>
  <c r="V1074" i="24"/>
  <c r="S1074" i="24"/>
  <c r="U1074" i="24" s="1"/>
  <c r="S1405" i="24"/>
  <c r="U1405" i="24" s="1"/>
  <c r="V893" i="24"/>
  <c r="S893" i="24"/>
  <c r="U893" i="24" s="1"/>
  <c r="S892" i="24"/>
  <c r="U892" i="24" s="1"/>
  <c r="S959" i="24"/>
  <c r="U959" i="24" s="1"/>
  <c r="S1494" i="24"/>
  <c r="U1494" i="24" s="1"/>
  <c r="V734" i="24"/>
  <c r="S734" i="24"/>
  <c r="U734" i="24" s="1"/>
  <c r="S943" i="24"/>
  <c r="U943" i="24" s="1"/>
  <c r="S1197" i="24"/>
  <c r="U1197" i="24" s="1"/>
  <c r="U519" i="24"/>
  <c r="V519" i="24"/>
  <c r="S594" i="24"/>
  <c r="U594" i="24" s="1"/>
  <c r="S287" i="24"/>
  <c r="U287" i="24" s="1"/>
  <c r="S318" i="24"/>
  <c r="U318" i="24" s="1"/>
  <c r="S64" i="24"/>
  <c r="U64" i="24" s="1"/>
  <c r="V64" i="24"/>
  <c r="S30" i="24"/>
  <c r="U30" i="24" s="1"/>
  <c r="X2628" i="24"/>
  <c r="Y2628" i="24" s="1"/>
  <c r="V2589" i="24"/>
  <c r="S2589" i="24"/>
  <c r="U2589" i="24" s="1"/>
  <c r="V2513" i="24"/>
  <c r="U2513" i="24" s="1"/>
  <c r="Y2358" i="24"/>
  <c r="S2350" i="24"/>
  <c r="U2350" i="24" s="1"/>
  <c r="S2399" i="24"/>
  <c r="U2399" i="24" s="1"/>
  <c r="S2342" i="24"/>
  <c r="U2342" i="24" s="1"/>
  <c r="Y2425" i="24"/>
  <c r="S2550" i="24"/>
  <c r="U2550" i="24" s="1"/>
  <c r="Y2422" i="24"/>
  <c r="V2160" i="24"/>
  <c r="S2160" i="24"/>
  <c r="U2160" i="24" s="1"/>
  <c r="S2172" i="24"/>
  <c r="U2172" i="24" s="1"/>
  <c r="Y2339" i="24"/>
  <c r="S2131" i="24"/>
  <c r="U2131" i="24" s="1"/>
  <c r="S1893" i="24"/>
  <c r="U1893" i="24" s="1"/>
  <c r="S1994" i="24"/>
  <c r="U1994" i="24" s="1"/>
  <c r="S1689" i="24"/>
  <c r="U1689" i="24" s="1"/>
  <c r="V1677" i="24"/>
  <c r="S1677" i="24"/>
  <c r="U1677" i="24" s="1"/>
  <c r="S1737" i="24"/>
  <c r="U1737" i="24" s="1"/>
  <c r="S1598" i="24"/>
  <c r="U1598" i="24" s="1"/>
  <c r="S1639" i="24"/>
  <c r="U1639" i="24" s="1"/>
  <c r="S1756" i="24"/>
  <c r="U1756" i="24" s="1"/>
  <c r="S1655" i="24"/>
  <c r="U1655" i="24" s="1"/>
  <c r="S1259" i="24"/>
  <c r="U1259" i="24" s="1"/>
  <c r="S1774" i="24"/>
  <c r="U1774" i="24" s="1"/>
  <c r="S1489" i="24"/>
  <c r="U1489" i="24" s="1"/>
  <c r="V1374" i="24"/>
  <c r="S1374" i="24"/>
  <c r="U1374" i="24" s="1"/>
  <c r="S1472" i="24"/>
  <c r="U1472" i="24" s="1"/>
  <c r="V1369" i="24"/>
  <c r="S1369" i="24"/>
  <c r="U1369" i="24" s="1"/>
  <c r="S1372" i="24"/>
  <c r="U1372" i="24" s="1"/>
  <c r="S1180" i="24"/>
  <c r="U1180" i="24" s="1"/>
  <c r="S1340" i="24"/>
  <c r="U1340" i="24" s="1"/>
  <c r="V1066" i="24"/>
  <c r="S1066" i="24"/>
  <c r="U1066" i="24" s="1"/>
  <c r="S1053" i="24"/>
  <c r="U1053" i="24" s="1"/>
  <c r="S1188" i="24"/>
  <c r="U1188" i="24" s="1"/>
  <c r="S1148" i="24"/>
  <c r="U1148" i="24" s="1"/>
  <c r="S1244" i="24"/>
  <c r="U1244" i="24" s="1"/>
  <c r="S1232" i="24"/>
  <c r="U1232" i="24" s="1"/>
  <c r="S889" i="24"/>
  <c r="U889" i="24" s="1"/>
  <c r="S877" i="24"/>
  <c r="U877" i="24" s="1"/>
  <c r="S950" i="24"/>
  <c r="U950" i="24" s="1"/>
  <c r="S1421" i="24"/>
  <c r="U1421" i="24" s="1"/>
  <c r="S1388" i="24"/>
  <c r="U1388" i="24" s="1"/>
  <c r="V726" i="24"/>
  <c r="S726" i="24"/>
  <c r="U726" i="24" s="1"/>
  <c r="V927" i="24"/>
  <c r="S927" i="24"/>
  <c r="U927" i="24" s="1"/>
  <c r="S861" i="24"/>
  <c r="U861" i="24" s="1"/>
  <c r="S1171" i="24"/>
  <c r="U1171" i="24" s="1"/>
  <c r="S1312" i="24"/>
  <c r="U1312" i="24" s="1"/>
  <c r="V599" i="24"/>
  <c r="S599" i="24"/>
  <c r="U599" i="24" s="1"/>
  <c r="S573" i="24"/>
  <c r="U573" i="24" s="1"/>
  <c r="S765" i="24"/>
  <c r="U765" i="24" s="1"/>
  <c r="S589" i="24"/>
  <c r="U589" i="24" s="1"/>
  <c r="S654" i="24"/>
  <c r="U654" i="24" s="1"/>
  <c r="S729" i="24"/>
  <c r="U729" i="24" s="1"/>
  <c r="S296" i="24"/>
  <c r="U296" i="24" s="1"/>
  <c r="S933" i="24"/>
  <c r="U933" i="24" s="1"/>
  <c r="S776" i="24"/>
  <c r="U776" i="24" s="1"/>
  <c r="S561" i="24"/>
  <c r="U561" i="24" s="1"/>
  <c r="S1107" i="24"/>
  <c r="U1107" i="24" s="1"/>
  <c r="S542" i="24"/>
  <c r="U542" i="24" s="1"/>
  <c r="S587" i="24"/>
  <c r="U587" i="24" s="1"/>
  <c r="V230" i="24"/>
  <c r="U230" i="24"/>
  <c r="S454" i="24"/>
  <c r="U454" i="24" s="1"/>
  <c r="S286" i="24"/>
  <c r="U286" i="24" s="1"/>
  <c r="S138" i="24"/>
  <c r="U138" i="24" s="1"/>
  <c r="S58" i="24"/>
  <c r="U58" i="24" s="1"/>
  <c r="S577" i="24"/>
  <c r="U577" i="24" s="1"/>
  <c r="S254" i="24"/>
  <c r="U254" i="24" s="1"/>
  <c r="S192" i="24"/>
  <c r="U192" i="24" s="1"/>
  <c r="V192" i="24"/>
  <c r="S128" i="24"/>
  <c r="U128" i="24" s="1"/>
  <c r="V128" i="24"/>
  <c r="S75" i="24"/>
  <c r="U75" i="24" s="1"/>
  <c r="S147" i="24"/>
  <c r="U147" i="24" s="1"/>
  <c r="S222" i="24"/>
  <c r="U222" i="24" s="1"/>
  <c r="S2263" i="24"/>
  <c r="U2263" i="24" s="1"/>
  <c r="V2157" i="24"/>
  <c r="S2157" i="24"/>
  <c r="U2157" i="24" s="1"/>
  <c r="Y2430" i="24"/>
  <c r="S2140" i="24"/>
  <c r="U2140" i="24" s="1"/>
  <c r="S1985" i="24"/>
  <c r="U1985" i="24" s="1"/>
  <c r="S1921" i="24"/>
  <c r="U1921" i="24" s="1"/>
  <c r="S1780" i="24"/>
  <c r="U1780" i="24" s="1"/>
  <c r="S1683" i="24"/>
  <c r="U1683" i="24" s="1"/>
  <c r="S1656" i="24"/>
  <c r="U1656" i="24" s="1"/>
  <c r="V1581" i="24"/>
  <c r="S1581" i="24"/>
  <c r="U1581" i="24" s="1"/>
  <c r="V1517" i="24"/>
  <c r="S1517" i="24"/>
  <c r="U1517" i="24" s="1"/>
  <c r="S1526" i="24"/>
  <c r="U1526" i="24" s="1"/>
  <c r="S1331" i="24"/>
  <c r="U1331" i="24" s="1"/>
  <c r="V1371" i="24"/>
  <c r="S1371" i="24"/>
  <c r="U1371" i="24" s="1"/>
  <c r="V1366" i="24"/>
  <c r="S1366" i="24"/>
  <c r="U1366" i="24" s="1"/>
  <c r="V1361" i="24"/>
  <c r="S1361" i="24"/>
  <c r="U1361" i="24" s="1"/>
  <c r="S1189" i="24"/>
  <c r="U1189" i="24" s="1"/>
  <c r="V1058" i="24"/>
  <c r="S1058" i="24"/>
  <c r="U1058" i="24" s="1"/>
  <c r="S1296" i="24"/>
  <c r="U1296" i="24" s="1"/>
  <c r="S874" i="24"/>
  <c r="U874" i="24" s="1"/>
  <c r="S868" i="24"/>
  <c r="U868" i="24" s="1"/>
  <c r="V718" i="24"/>
  <c r="S718" i="24"/>
  <c r="U718" i="24" s="1"/>
  <c r="S921" i="24"/>
  <c r="U921" i="24" s="1"/>
  <c r="S852" i="24"/>
  <c r="U852" i="24" s="1"/>
  <c r="S1207" i="24"/>
  <c r="U1207" i="24" s="1"/>
  <c r="S563" i="24"/>
  <c r="U563" i="24" s="1"/>
  <c r="S720" i="24"/>
  <c r="U720" i="24" s="1"/>
  <c r="S586" i="24"/>
  <c r="U586" i="24" s="1"/>
  <c r="S370" i="24"/>
  <c r="U370" i="24" s="1"/>
  <c r="S477" i="24"/>
  <c r="U477" i="24" s="1"/>
  <c r="S480" i="24"/>
  <c r="U480" i="24" s="1"/>
  <c r="S757" i="24"/>
  <c r="U757" i="24" s="1"/>
  <c r="S649" i="24"/>
  <c r="U649" i="24" s="1"/>
  <c r="V180" i="24"/>
  <c r="S180" i="24"/>
  <c r="U180" i="24" s="1"/>
  <c r="S202" i="24"/>
  <c r="U202" i="24" s="1"/>
  <c r="S391" i="24"/>
  <c r="U391" i="24" s="1"/>
  <c r="S311" i="24"/>
  <c r="U311" i="24" s="1"/>
  <c r="S56" i="24"/>
  <c r="U56" i="24" s="1"/>
  <c r="V56" i="24"/>
  <c r="S134" i="24"/>
  <c r="U134" i="24" s="1"/>
  <c r="S155" i="24"/>
  <c r="U155" i="24" s="1"/>
  <c r="V2089" i="24"/>
  <c r="S2089" i="24"/>
  <c r="U2089" i="24" s="1"/>
  <c r="V2354" i="24"/>
  <c r="S2354" i="24"/>
  <c r="U2354" i="24" s="1"/>
  <c r="Y2403" i="24"/>
  <c r="S1647" i="24"/>
  <c r="U1647" i="24" s="1"/>
  <c r="V1326" i="24"/>
  <c r="S1326" i="24"/>
  <c r="U1326" i="24" s="1"/>
  <c r="V1018" i="24"/>
  <c r="S1018" i="24"/>
  <c r="U1018" i="24" s="1"/>
  <c r="V2464" i="24"/>
  <c r="U2464" i="24"/>
  <c r="Z2571" i="24"/>
  <c r="Y2571" i="24"/>
  <c r="V2508" i="24"/>
  <c r="U2508" i="24" s="1"/>
  <c r="Y2589" i="24"/>
  <c r="Y2586" i="24"/>
  <c r="S2401" i="24"/>
  <c r="U2401" i="24" s="1"/>
  <c r="S2382" i="24"/>
  <c r="U2382" i="24" s="1"/>
  <c r="Y2441" i="24"/>
  <c r="Y2399" i="24"/>
  <c r="S2396" i="24"/>
  <c r="U2396" i="24" s="1"/>
  <c r="S2380" i="24"/>
  <c r="U2380" i="24" s="1"/>
  <c r="Y2322" i="24"/>
  <c r="V2154" i="24"/>
  <c r="S2154" i="24"/>
  <c r="U2154" i="24" s="1"/>
  <c r="S2264" i="24"/>
  <c r="U2264" i="24" s="1"/>
  <c r="Y2329" i="24"/>
  <c r="S2252" i="24"/>
  <c r="U2252" i="24" s="1"/>
  <c r="Y2342" i="24"/>
  <c r="V2526" i="24"/>
  <c r="U2526" i="24"/>
  <c r="S2398" i="24"/>
  <c r="U2398" i="24" s="1"/>
  <c r="S2060" i="24"/>
  <c r="U2060" i="24" s="1"/>
  <c r="S1913" i="24"/>
  <c r="U1913" i="24" s="1"/>
  <c r="Y2335" i="24"/>
  <c r="V2123" i="24"/>
  <c r="S2123" i="24"/>
  <c r="U2123" i="24" s="1"/>
  <c r="S1876" i="24"/>
  <c r="U1876" i="24" s="1"/>
  <c r="S2226" i="24"/>
  <c r="U2226" i="24" s="1"/>
  <c r="S2026" i="24"/>
  <c r="U2026" i="24" s="1"/>
  <c r="S1882" i="24"/>
  <c r="U1882" i="24" s="1"/>
  <c r="S1954" i="24"/>
  <c r="U1954" i="24" s="1"/>
  <c r="S1770" i="24"/>
  <c r="U1770" i="24" s="1"/>
  <c r="S1686" i="24"/>
  <c r="U1686" i="24" s="1"/>
  <c r="S1871" i="24"/>
  <c r="U1871" i="24" s="1"/>
  <c r="S1681" i="24"/>
  <c r="U1681" i="24" s="1"/>
  <c r="V1727" i="24"/>
  <c r="S1727" i="24"/>
  <c r="U1727" i="24" s="1"/>
  <c r="S1854" i="24"/>
  <c r="U1854" i="24" s="1"/>
  <c r="V1669" i="24"/>
  <c r="S1669" i="24"/>
  <c r="U1669" i="24" s="1"/>
  <c r="S1777" i="24"/>
  <c r="U1777" i="24" s="1"/>
  <c r="S1648" i="24"/>
  <c r="U1648" i="24" s="1"/>
  <c r="S1691" i="24"/>
  <c r="U1691" i="24" s="1"/>
  <c r="S1453" i="24"/>
  <c r="U1453" i="24" s="1"/>
  <c r="S1470" i="24"/>
  <c r="U1470" i="24" s="1"/>
  <c r="S1323" i="24"/>
  <c r="U1323" i="24" s="1"/>
  <c r="V1358" i="24"/>
  <c r="S1358" i="24"/>
  <c r="U1358" i="24" s="1"/>
  <c r="V1222" i="24"/>
  <c r="S1222" i="24"/>
  <c r="U1222" i="24" s="1"/>
  <c r="S1352" i="24"/>
  <c r="U1352" i="24" s="1"/>
  <c r="V1159" i="24"/>
  <c r="S1159" i="24"/>
  <c r="U1159" i="24" s="1"/>
  <c r="S1272" i="24"/>
  <c r="U1272" i="24" s="1"/>
  <c r="S1527" i="24"/>
  <c r="U1527" i="24" s="1"/>
  <c r="S1139" i="24"/>
  <c r="U1139" i="24" s="1"/>
  <c r="V1050" i="24"/>
  <c r="S1050" i="24"/>
  <c r="U1050" i="24" s="1"/>
  <c r="S949" i="24"/>
  <c r="U949" i="24" s="1"/>
  <c r="S1280" i="24"/>
  <c r="U1280" i="24" s="1"/>
  <c r="S1292" i="24"/>
  <c r="U1292" i="24" s="1"/>
  <c r="S880" i="24"/>
  <c r="U880" i="24" s="1"/>
  <c r="S941" i="24"/>
  <c r="U941" i="24" s="1"/>
  <c r="S947" i="24"/>
  <c r="U947" i="24" s="1"/>
  <c r="S865" i="24"/>
  <c r="U865" i="24" s="1"/>
  <c r="S853" i="24"/>
  <c r="U853" i="24" s="1"/>
  <c r="S1216" i="24"/>
  <c r="U1216" i="24" s="1"/>
  <c r="S918" i="24"/>
  <c r="U918" i="24" s="1"/>
  <c r="S849" i="24"/>
  <c r="U849" i="24" s="1"/>
  <c r="S995" i="24"/>
  <c r="U995" i="24" s="1"/>
  <c r="S1184" i="24"/>
  <c r="U1184" i="24" s="1"/>
  <c r="S929" i="24"/>
  <c r="U929" i="24" s="1"/>
  <c r="V591" i="24"/>
  <c r="S591" i="24"/>
  <c r="U591" i="24" s="1"/>
  <c r="S911" i="24"/>
  <c r="U911" i="24" s="1"/>
  <c r="S638" i="24"/>
  <c r="U638" i="24" s="1"/>
  <c r="S576" i="24"/>
  <c r="U576" i="24" s="1"/>
  <c r="S634" i="24"/>
  <c r="U634" i="24" s="1"/>
  <c r="V250" i="24"/>
  <c r="U250" i="24" s="1"/>
  <c r="S582" i="24"/>
  <c r="U582" i="24" s="1"/>
  <c r="S697" i="24"/>
  <c r="U697" i="24" s="1"/>
  <c r="S288" i="24"/>
  <c r="U288" i="24" s="1"/>
  <c r="S728" i="24"/>
  <c r="U728" i="24" s="1"/>
  <c r="S797" i="24"/>
  <c r="U797" i="24" s="1"/>
  <c r="S574" i="24"/>
  <c r="U574" i="24" s="1"/>
  <c r="S721" i="24"/>
  <c r="U721" i="24" s="1"/>
  <c r="S447" i="24"/>
  <c r="U447" i="24" s="1"/>
  <c r="S140" i="24"/>
  <c r="U140" i="24" s="1"/>
  <c r="S629" i="24"/>
  <c r="U629" i="24" s="1"/>
  <c r="S130" i="24"/>
  <c r="U130" i="24" s="1"/>
  <c r="S50" i="24"/>
  <c r="U50" i="24" s="1"/>
  <c r="S664" i="24"/>
  <c r="U664" i="24" s="1"/>
  <c r="S303" i="24"/>
  <c r="U303" i="24" s="1"/>
  <c r="V184" i="24"/>
  <c r="S184" i="24"/>
  <c r="U184" i="24" s="1"/>
  <c r="S120" i="24"/>
  <c r="U120" i="24" s="1"/>
  <c r="V120" i="24"/>
  <c r="S131" i="24"/>
  <c r="U131" i="24" s="1"/>
  <c r="S126" i="24"/>
  <c r="U126" i="24" s="1"/>
  <c r="V1198" i="24"/>
  <c r="S1198" i="24"/>
  <c r="U1198" i="24" s="1"/>
  <c r="V1653" i="24"/>
  <c r="S1653" i="24"/>
  <c r="U1653" i="24" s="1"/>
  <c r="S1707" i="24"/>
  <c r="U1707" i="24" s="1"/>
  <c r="V575" i="24"/>
  <c r="S575" i="24"/>
  <c r="U575" i="24" s="1"/>
  <c r="S764" i="24"/>
  <c r="U764" i="24" s="1"/>
  <c r="S772" i="24"/>
  <c r="U772" i="24" s="1"/>
  <c r="V2504" i="24"/>
  <c r="U2504" i="24"/>
  <c r="V2496" i="24"/>
  <c r="U2496" i="24"/>
  <c r="V2480" i="24"/>
  <c r="U2480" i="24" s="1"/>
  <c r="V2503" i="24"/>
  <c r="U2503" i="24"/>
  <c r="S2555" i="24"/>
  <c r="U2555" i="24" s="1"/>
  <c r="Y2573" i="24"/>
  <c r="S2579" i="24"/>
  <c r="U2579" i="24" s="1"/>
  <c r="V2483" i="24"/>
  <c r="U2483" i="24"/>
  <c r="S2559" i="24"/>
  <c r="U2559" i="24" s="1"/>
  <c r="V2500" i="24"/>
  <c r="U2500" i="24" s="1"/>
  <c r="S2300" i="24"/>
  <c r="U2300" i="24" s="1"/>
  <c r="Y2438" i="24"/>
  <c r="S2255" i="24"/>
  <c r="U2255" i="24" s="1"/>
  <c r="Y2434" i="24"/>
  <c r="S2326" i="24"/>
  <c r="U2326" i="24" s="1"/>
  <c r="Y2419" i="24"/>
  <c r="Y2370" i="24"/>
  <c r="Y2418" i="24"/>
  <c r="V2105" i="24"/>
  <c r="S2105" i="24"/>
  <c r="U2105" i="24" s="1"/>
  <c r="S2108" i="24"/>
  <c r="U2108" i="24" s="1"/>
  <c r="Y2319" i="24"/>
  <c r="S2333" i="24"/>
  <c r="U2333" i="24" s="1"/>
  <c r="S1977" i="24"/>
  <c r="U1977" i="24" s="1"/>
  <c r="S1905" i="24"/>
  <c r="U1905" i="24" s="1"/>
  <c r="S2202" i="24"/>
  <c r="U2202" i="24" s="1"/>
  <c r="S2224" i="24"/>
  <c r="U2224" i="24" s="1"/>
  <c r="S2079" i="24"/>
  <c r="U2079" i="24" s="1"/>
  <c r="S2194" i="24"/>
  <c r="U2194" i="24" s="1"/>
  <c r="S1941" i="24"/>
  <c r="U1941" i="24" s="1"/>
  <c r="S1788" i="24"/>
  <c r="U1788" i="24" s="1"/>
  <c r="S1864" i="24"/>
  <c r="U1864" i="24" s="1"/>
  <c r="S1713" i="24"/>
  <c r="U1713" i="24" s="1"/>
  <c r="S1767" i="24"/>
  <c r="U1767" i="24" s="1"/>
  <c r="S1757" i="24"/>
  <c r="U1757" i="24" s="1"/>
  <c r="S1772" i="24"/>
  <c r="U1772" i="24" s="1"/>
  <c r="S1585" i="24"/>
  <c r="U1585" i="24" s="1"/>
  <c r="S1663" i="24"/>
  <c r="U1663" i="24" s="1"/>
  <c r="S1732" i="24"/>
  <c r="U1732" i="24" s="1"/>
  <c r="V1573" i="24"/>
  <c r="S1573" i="24"/>
  <c r="U1573" i="24" s="1"/>
  <c r="V1509" i="24"/>
  <c r="S1509" i="24"/>
  <c r="U1509" i="24" s="1"/>
  <c r="S1443" i="24"/>
  <c r="U1443" i="24" s="1"/>
  <c r="S1535" i="24"/>
  <c r="U1535" i="24" s="1"/>
  <c r="S1724" i="24"/>
  <c r="U1724" i="24" s="1"/>
  <c r="S1243" i="24"/>
  <c r="U1243" i="24" s="1"/>
  <c r="V1227" i="24"/>
  <c r="S1227" i="24"/>
  <c r="U1227" i="24" s="1"/>
  <c r="S1467" i="24"/>
  <c r="U1467" i="24" s="1"/>
  <c r="V1350" i="24"/>
  <c r="S1350" i="24"/>
  <c r="U1350" i="24" s="1"/>
  <c r="V1214" i="24"/>
  <c r="S1214" i="24"/>
  <c r="U1214" i="24" s="1"/>
  <c r="S1583" i="24"/>
  <c r="U1583" i="24" s="1"/>
  <c r="S1521" i="24"/>
  <c r="U1521" i="24" s="1"/>
  <c r="S1431" i="24"/>
  <c r="U1431" i="24" s="1"/>
  <c r="S1231" i="24"/>
  <c r="U1231" i="24" s="1"/>
  <c r="S994" i="24"/>
  <c r="U994" i="24" s="1"/>
  <c r="S1317" i="24"/>
  <c r="U1317" i="24" s="1"/>
  <c r="V1042" i="24"/>
  <c r="S1042" i="24"/>
  <c r="U1042" i="24" s="1"/>
  <c r="S1357" i="24"/>
  <c r="U1357" i="24" s="1"/>
  <c r="S1008" i="24"/>
  <c r="U1008" i="24" s="1"/>
  <c r="S904" i="24"/>
  <c r="U904" i="24" s="1"/>
  <c r="S1157" i="24"/>
  <c r="U1157" i="24" s="1"/>
  <c r="S1023" i="24"/>
  <c r="U1023" i="24" s="1"/>
  <c r="S1067" i="24"/>
  <c r="U1067" i="24" s="1"/>
  <c r="S1054" i="24"/>
  <c r="U1054" i="24" s="1"/>
  <c r="S844" i="24"/>
  <c r="U844" i="24" s="1"/>
  <c r="S691" i="24"/>
  <c r="U691" i="24" s="1"/>
  <c r="S1332" i="24"/>
  <c r="U1332" i="24" s="1"/>
  <c r="S955" i="24"/>
  <c r="U955" i="24" s="1"/>
  <c r="S991" i="24"/>
  <c r="U991" i="24" s="1"/>
  <c r="S689" i="24"/>
  <c r="U689" i="24" s="1"/>
  <c r="S641" i="24"/>
  <c r="U641" i="24" s="1"/>
  <c r="S434" i="24"/>
  <c r="U434" i="24" s="1"/>
  <c r="S362" i="24"/>
  <c r="U362" i="24" s="1"/>
  <c r="S881" i="24"/>
  <c r="U881" i="24" s="1"/>
  <c r="S453" i="24"/>
  <c r="U453" i="24" s="1"/>
  <c r="V301" i="24"/>
  <c r="S301" i="24"/>
  <c r="U301" i="24" s="1"/>
  <c r="S472" i="24"/>
  <c r="U472" i="24" s="1"/>
  <c r="S773" i="24"/>
  <c r="U773" i="24" s="1"/>
  <c r="S725" i="24"/>
  <c r="U725" i="24" s="1"/>
  <c r="S800" i="24"/>
  <c r="U800" i="24" s="1"/>
  <c r="V419" i="24"/>
  <c r="U419" i="24" s="1"/>
  <c r="S382" i="24"/>
  <c r="U382" i="24" s="1"/>
  <c r="S493" i="24"/>
  <c r="U493" i="24" s="1"/>
  <c r="S510" i="24"/>
  <c r="U510" i="24" s="1"/>
  <c r="S407" i="24"/>
  <c r="U407" i="24" s="1"/>
  <c r="S108" i="24"/>
  <c r="U108" i="24" s="1"/>
  <c r="S135" i="24"/>
  <c r="U135" i="24" s="1"/>
  <c r="S194" i="24"/>
  <c r="U194" i="24" s="1"/>
  <c r="V518" i="24"/>
  <c r="U518" i="24"/>
  <c r="S48" i="24"/>
  <c r="U48" i="24" s="1"/>
  <c r="V48" i="24"/>
  <c r="V14" i="24" s="1"/>
  <c r="V13" i="24" s="1"/>
  <c r="S124" i="24"/>
  <c r="U124" i="24" s="1"/>
  <c r="S123" i="24"/>
  <c r="U123" i="24" s="1"/>
  <c r="S118" i="24"/>
  <c r="U118" i="24" s="1"/>
  <c r="S190" i="24"/>
  <c r="U190" i="24" s="1"/>
  <c r="V2495" i="24"/>
  <c r="U2495" i="24"/>
  <c r="U2461" i="24"/>
  <c r="V2461" i="24"/>
  <c r="V1026" i="24"/>
  <c r="S1026" i="24"/>
  <c r="U1026" i="24" s="1"/>
  <c r="V2534" i="24"/>
  <c r="U2534" i="24"/>
  <c r="Y2488" i="24"/>
  <c r="S1733" i="24"/>
  <c r="U1733" i="24" s="1"/>
  <c r="V1233" i="24"/>
  <c r="S1233" i="24"/>
  <c r="U1233" i="24" s="1"/>
  <c r="S971" i="24"/>
  <c r="U971" i="24" s="1"/>
  <c r="S232" i="24"/>
  <c r="U232" i="24" s="1"/>
  <c r="V232" i="24"/>
  <c r="V2509" i="24"/>
  <c r="U2509" i="24" s="1"/>
  <c r="V2474" i="24"/>
  <c r="U2474" i="24" s="1"/>
  <c r="V2374" i="24"/>
  <c r="S2374" i="24"/>
  <c r="U2374" i="24" s="1"/>
  <c r="Z2511" i="24"/>
  <c r="Z14" i="24" s="1"/>
  <c r="Z13" i="24" s="1"/>
  <c r="Y2511" i="24"/>
  <c r="V2546" i="24"/>
  <c r="S2546" i="24"/>
  <c r="U2546" i="24" s="1"/>
  <c r="Y2487" i="24"/>
  <c r="S2373" i="24"/>
  <c r="U2373" i="24" s="1"/>
  <c r="Y2463" i="24"/>
  <c r="S2357" i="24"/>
  <c r="U2357" i="24" s="1"/>
  <c r="Y2396" i="24"/>
  <c r="Y2380" i="24"/>
  <c r="Y2402" i="24"/>
  <c r="Y2406" i="24"/>
  <c r="S2240" i="24"/>
  <c r="U2240" i="24" s="1"/>
  <c r="S2276" i="24"/>
  <c r="U2276" i="24" s="1"/>
  <c r="V2097" i="24"/>
  <c r="S2097" i="24"/>
  <c r="U2097" i="24" s="1"/>
  <c r="S2296" i="24"/>
  <c r="U2296" i="24" s="1"/>
  <c r="Y2526" i="24"/>
  <c r="S2280" i="24"/>
  <c r="U2280" i="24" s="1"/>
  <c r="S2049" i="24"/>
  <c r="U2049" i="24" s="1"/>
  <c r="S2085" i="24"/>
  <c r="U2085" i="24" s="1"/>
  <c r="V1890" i="24"/>
  <c r="S1890" i="24"/>
  <c r="U1890" i="24" s="1"/>
  <c r="S1678" i="24"/>
  <c r="U1678" i="24" s="1"/>
  <c r="V1783" i="24"/>
  <c r="S1783" i="24"/>
  <c r="U1783" i="24" s="1"/>
  <c r="V1661" i="24"/>
  <c r="S1661" i="24"/>
  <c r="U1661" i="24" s="1"/>
  <c r="S1577" i="24"/>
  <c r="U1577" i="24" s="1"/>
  <c r="S1719" i="24"/>
  <c r="U1719" i="24" s="1"/>
  <c r="S1315" i="24"/>
  <c r="U1315" i="24" s="1"/>
  <c r="S1534" i="24"/>
  <c r="U1534" i="24" s="1"/>
  <c r="V1342" i="24"/>
  <c r="S1342" i="24"/>
  <c r="U1342" i="24" s="1"/>
  <c r="V1206" i="24"/>
  <c r="S1206" i="24"/>
  <c r="U1206" i="24" s="1"/>
  <c r="V1297" i="24"/>
  <c r="S1297" i="24"/>
  <c r="U1297" i="24" s="1"/>
  <c r="S1341" i="24"/>
  <c r="U1341" i="24" s="1"/>
  <c r="S1304" i="24"/>
  <c r="U1304" i="24" s="1"/>
  <c r="V1034" i="24"/>
  <c r="S1034" i="24"/>
  <c r="U1034" i="24" s="1"/>
  <c r="S1237" i="24"/>
  <c r="U1237" i="24" s="1"/>
  <c r="S1413" i="24"/>
  <c r="U1413" i="24" s="1"/>
  <c r="S859" i="24"/>
  <c r="U859" i="24" s="1"/>
  <c r="S841" i="24"/>
  <c r="U841" i="24" s="1"/>
  <c r="S820" i="24"/>
  <c r="U820" i="24" s="1"/>
  <c r="V583" i="24"/>
  <c r="S583" i="24"/>
  <c r="U583" i="24" s="1"/>
  <c r="S860" i="24"/>
  <c r="U860" i="24" s="1"/>
  <c r="S426" i="24"/>
  <c r="U426" i="24" s="1"/>
  <c r="S274" i="24"/>
  <c r="U274" i="24" s="1"/>
  <c r="S713" i="24"/>
  <c r="U713" i="24" s="1"/>
  <c r="S445" i="24"/>
  <c r="U445" i="24" s="1"/>
  <c r="S669" i="24"/>
  <c r="U669" i="24" s="1"/>
  <c r="S384" i="24"/>
  <c r="U384" i="24" s="1"/>
  <c r="S280" i="24"/>
  <c r="U280" i="24" s="1"/>
  <c r="V411" i="24"/>
  <c r="U411" i="24"/>
  <c r="S642" i="24"/>
  <c r="U642" i="24" s="1"/>
  <c r="S462" i="24"/>
  <c r="U462" i="24" s="1"/>
  <c r="S100" i="24"/>
  <c r="U100" i="24" s="1"/>
  <c r="S485" i="24"/>
  <c r="U485" i="24" s="1"/>
  <c r="S463" i="24"/>
  <c r="U463" i="24" s="1"/>
  <c r="S127" i="24"/>
  <c r="U127" i="24" s="1"/>
  <c r="S366" i="24"/>
  <c r="U366" i="24" s="1"/>
  <c r="S122" i="24"/>
  <c r="U122" i="24" s="1"/>
  <c r="S42" i="24"/>
  <c r="U42" i="24" s="1"/>
  <c r="S176" i="24"/>
  <c r="U176" i="24" s="1"/>
  <c r="V176" i="24"/>
  <c r="S112" i="24"/>
  <c r="U112" i="24" s="1"/>
  <c r="V112" i="24"/>
  <c r="S67" i="24"/>
  <c r="U67" i="24" s="1"/>
  <c r="S62" i="24"/>
  <c r="U62" i="24" s="1"/>
  <c r="S54" i="24"/>
  <c r="U54" i="24" s="1"/>
  <c r="S94" i="24"/>
  <c r="U94" i="24" s="1"/>
  <c r="V2473" i="21"/>
  <c r="V2472" i="21"/>
  <c r="V2456" i="21"/>
  <c r="V2450" i="21"/>
  <c r="V2449" i="21"/>
  <c r="V2494" i="21"/>
  <c r="V2493" i="21"/>
  <c r="V2491" i="21"/>
  <c r="V2471" i="21"/>
  <c r="V2470" i="21"/>
  <c r="V2469" i="21"/>
  <c r="V2468" i="21"/>
  <c r="V2462" i="21"/>
  <c r="V2461" i="21"/>
  <c r="V2455" i="21"/>
  <c r="V2454" i="21"/>
  <c r="V2453" i="21"/>
  <c r="V2452" i="21"/>
  <c r="V2451" i="21"/>
  <c r="I47" i="23" l="1"/>
  <c r="P47" i="23" s="1"/>
  <c r="I11" i="23"/>
  <c r="G42" i="22"/>
  <c r="H42" i="22" s="1"/>
  <c r="G41" i="22"/>
  <c r="H41" i="22" s="1"/>
  <c r="G40" i="22"/>
  <c r="H40" i="22" s="1"/>
  <c r="G39" i="22"/>
  <c r="H39" i="22" s="1"/>
  <c r="G38" i="22"/>
  <c r="H38" i="22" s="1"/>
  <c r="G37" i="22"/>
  <c r="H37" i="22" s="1"/>
  <c r="G36" i="22"/>
  <c r="H36" i="22" s="1"/>
  <c r="G35" i="22"/>
  <c r="H35" i="22" s="1"/>
  <c r="G34" i="22"/>
  <c r="H34" i="22" s="1"/>
  <c r="G33" i="22"/>
  <c r="H33" i="22" s="1"/>
  <c r="G95" i="22"/>
  <c r="H95" i="22" s="1"/>
  <c r="G94" i="22"/>
  <c r="H94" i="22" s="1"/>
  <c r="G93" i="22"/>
  <c r="H93" i="22" s="1"/>
  <c r="G92" i="22"/>
  <c r="H92" i="22" s="1"/>
  <c r="G91" i="22"/>
  <c r="H91" i="22" s="1"/>
  <c r="G90" i="22"/>
  <c r="H90" i="22" s="1"/>
  <c r="G89" i="22"/>
  <c r="H89" i="22" s="1"/>
  <c r="G88" i="22"/>
  <c r="H88" i="22" s="1"/>
  <c r="G87" i="22"/>
  <c r="H87" i="22" s="1"/>
  <c r="G86" i="22"/>
  <c r="H86" i="22" s="1"/>
  <c r="G85" i="22"/>
  <c r="H85" i="22" s="1"/>
  <c r="G84" i="22"/>
  <c r="H84" i="22" s="1"/>
  <c r="G83" i="22"/>
  <c r="H83" i="22" s="1"/>
  <c r="G82" i="22"/>
  <c r="H82" i="22" s="1"/>
  <c r="G81" i="22"/>
  <c r="H81" i="22" s="1"/>
  <c r="G80" i="22"/>
  <c r="H80" i="22" s="1"/>
  <c r="G79" i="22"/>
  <c r="H79" i="22" s="1"/>
  <c r="G78" i="22"/>
  <c r="H78" i="22" s="1"/>
  <c r="G77" i="22"/>
  <c r="H77" i="22" s="1"/>
  <c r="G76" i="22"/>
  <c r="H76" i="22" s="1"/>
  <c r="G75" i="22"/>
  <c r="H75" i="22" s="1"/>
  <c r="G32" i="22"/>
  <c r="H32" i="22" s="1"/>
  <c r="G31" i="22"/>
  <c r="H31" i="22" s="1"/>
  <c r="G30" i="22"/>
  <c r="H30" i="22" s="1"/>
  <c r="G29" i="22"/>
  <c r="H29" i="22" s="1"/>
  <c r="G28" i="22"/>
  <c r="H28" i="22" s="1"/>
  <c r="G27" i="22"/>
  <c r="H27" i="22" s="1"/>
  <c r="G74" i="22"/>
  <c r="H74" i="22" s="1"/>
  <c r="G73" i="22"/>
  <c r="H73" i="22" s="1"/>
  <c r="G72" i="22"/>
  <c r="H72" i="22" s="1"/>
  <c r="G71" i="22"/>
  <c r="H71" i="22" s="1"/>
  <c r="G70" i="22"/>
  <c r="H70" i="22" s="1"/>
  <c r="G69" i="22"/>
  <c r="H69" i="22" s="1"/>
  <c r="G68" i="22"/>
  <c r="H68" i="22" s="1"/>
  <c r="G67" i="22"/>
  <c r="H67" i="22" s="1"/>
  <c r="G66" i="22"/>
  <c r="H66" i="22" s="1"/>
  <c r="G65" i="22"/>
  <c r="H65" i="22" s="1"/>
  <c r="G64" i="22"/>
  <c r="H64" i="22" s="1"/>
  <c r="G63" i="22"/>
  <c r="H63" i="22" s="1"/>
  <c r="G62" i="22"/>
  <c r="H62" i="22" s="1"/>
  <c r="G61" i="22"/>
  <c r="H61" i="22" s="1"/>
  <c r="G60" i="22"/>
  <c r="H60" i="22" s="1"/>
  <c r="G59" i="22"/>
  <c r="H59" i="22" s="1"/>
  <c r="G58" i="22"/>
  <c r="H58" i="22" s="1"/>
  <c r="G57" i="22"/>
  <c r="H57" i="22" s="1"/>
  <c r="G56" i="22"/>
  <c r="H56" i="22" s="1"/>
  <c r="G55" i="22"/>
  <c r="H55" i="22" s="1"/>
  <c r="G54" i="22"/>
  <c r="H54" i="22" s="1"/>
  <c r="G53" i="22"/>
  <c r="H53" i="22" s="1"/>
  <c r="G52" i="22"/>
  <c r="H52" i="22" s="1"/>
  <c r="G51" i="22"/>
  <c r="H51" i="22" s="1"/>
  <c r="H2" i="22" s="1"/>
  <c r="H1" i="22" s="1"/>
  <c r="AC70" i="20" l="1"/>
  <c r="X36" i="20" l="1"/>
  <c r="AA2506" i="21"/>
  <c r="AA2650" i="21"/>
  <c r="AA2648" i="21"/>
  <c r="AB2648" i="21" s="1"/>
  <c r="AA2642" i="21"/>
  <c r="AB2642" i="21" s="1"/>
  <c r="AA2640" i="21"/>
  <c r="AB2640" i="21" s="1"/>
  <c r="AA2634" i="21"/>
  <c r="AA2632" i="21"/>
  <c r="AB2632" i="21" s="1"/>
  <c r="AA2626" i="21"/>
  <c r="AB2626" i="21" s="1"/>
  <c r="AA2624" i="21"/>
  <c r="AB2624" i="21" s="1"/>
  <c r="AA2618" i="21"/>
  <c r="AA2616" i="21"/>
  <c r="AB2616" i="21" s="1"/>
  <c r="AA2610" i="21"/>
  <c r="AB2610" i="21" s="1"/>
  <c r="AA2608" i="21"/>
  <c r="AB2608" i="21" s="1"/>
  <c r="AA2602" i="21"/>
  <c r="AA2596" i="21"/>
  <c r="AA2594" i="21"/>
  <c r="AB2594" i="21" s="1"/>
  <c r="AA2563" i="21"/>
  <c r="AA2562" i="21"/>
  <c r="AA2561" i="21"/>
  <c r="AC2561" i="21" s="1"/>
  <c r="P96" i="23" s="1"/>
  <c r="AA2560" i="21"/>
  <c r="AB2560" i="21" s="1"/>
  <c r="AE2559" i="21"/>
  <c r="AC2426" i="21"/>
  <c r="AC2317" i="21"/>
  <c r="AC2316" i="21"/>
  <c r="AC2315" i="21"/>
  <c r="AC2314" i="21"/>
  <c r="AC2313" i="21"/>
  <c r="AC2312" i="21"/>
  <c r="AC2311" i="21"/>
  <c r="AC2310" i="21"/>
  <c r="AC2309" i="21"/>
  <c r="AC2308" i="21"/>
  <c r="AC2307" i="21"/>
  <c r="AC2306" i="21"/>
  <c r="AC2305" i="21"/>
  <c r="AC2304" i="21"/>
  <c r="AC2303" i="21"/>
  <c r="AC2302" i="21"/>
  <c r="AC2301" i="21"/>
  <c r="AC2300" i="21"/>
  <c r="AC2299" i="21"/>
  <c r="AC2298" i="21"/>
  <c r="AC2297" i="21"/>
  <c r="AC2296" i="21"/>
  <c r="AC2295" i="21"/>
  <c r="AC2294" i="21"/>
  <c r="AC2293" i="21"/>
  <c r="AC2292" i="21"/>
  <c r="AC2291" i="21"/>
  <c r="AC2290" i="21"/>
  <c r="AC2289" i="21"/>
  <c r="AC2288" i="21"/>
  <c r="AC2287" i="21"/>
  <c r="AC2286" i="21"/>
  <c r="AC2285" i="21"/>
  <c r="AC2284" i="21"/>
  <c r="AC2283" i="21"/>
  <c r="AC2282" i="21"/>
  <c r="AC2281" i="21"/>
  <c r="AC2280" i="21"/>
  <c r="AC2279" i="21"/>
  <c r="AC2278" i="21"/>
  <c r="AC2277" i="21"/>
  <c r="AC2276" i="21"/>
  <c r="AC2275" i="21"/>
  <c r="AC2274" i="21"/>
  <c r="AC2273" i="21"/>
  <c r="AC2272" i="21"/>
  <c r="AC2271" i="21"/>
  <c r="AC2270" i="21"/>
  <c r="AC2269" i="21"/>
  <c r="AC2268" i="21"/>
  <c r="AC2267" i="21"/>
  <c r="AC2266" i="21"/>
  <c r="AC2265" i="21"/>
  <c r="AC2264" i="21"/>
  <c r="AC2263" i="21"/>
  <c r="AC2262" i="21"/>
  <c r="AC2261" i="21"/>
  <c r="AC2260" i="21"/>
  <c r="AC2259" i="21"/>
  <c r="AC2258" i="21"/>
  <c r="AC2257" i="21"/>
  <c r="AC2256" i="21"/>
  <c r="AC2255" i="21"/>
  <c r="AC2254" i="21"/>
  <c r="AC2253" i="21"/>
  <c r="AC2252" i="21"/>
  <c r="AC2251" i="21"/>
  <c r="AC2250" i="21"/>
  <c r="AC2249" i="21"/>
  <c r="AC2248" i="21"/>
  <c r="AC2247" i="21"/>
  <c r="AC2246" i="21"/>
  <c r="AC2245" i="21"/>
  <c r="AC2244" i="21"/>
  <c r="AC2243" i="21"/>
  <c r="AC2242" i="21"/>
  <c r="AC2241" i="21"/>
  <c r="AC2240" i="21"/>
  <c r="AC2239" i="21"/>
  <c r="AC2238" i="21"/>
  <c r="AC2237" i="21"/>
  <c r="AC2236" i="21"/>
  <c r="AC2235" i="21"/>
  <c r="AC2234" i="21"/>
  <c r="AC2233" i="21"/>
  <c r="AC2232" i="21"/>
  <c r="AC2231" i="21"/>
  <c r="AC2230" i="21"/>
  <c r="AC2229" i="21"/>
  <c r="AC2228" i="21"/>
  <c r="AC2227" i="21"/>
  <c r="AC2226" i="21"/>
  <c r="AC2225" i="21"/>
  <c r="AC2224" i="21"/>
  <c r="AC2223" i="21"/>
  <c r="AC2222" i="21"/>
  <c r="AC2221" i="21"/>
  <c r="AC2220" i="21"/>
  <c r="AC2219" i="21"/>
  <c r="AC2218" i="21"/>
  <c r="AC2217" i="21"/>
  <c r="AC2216" i="21"/>
  <c r="AC2215" i="21"/>
  <c r="AC2214" i="21"/>
  <c r="AC2213" i="21"/>
  <c r="AC2212" i="21"/>
  <c r="AC2211" i="21"/>
  <c r="AC2210" i="21"/>
  <c r="AC2209" i="21"/>
  <c r="AC2208" i="21"/>
  <c r="AC2207" i="21"/>
  <c r="AC2206" i="21"/>
  <c r="AC2205" i="21"/>
  <c r="AC2204" i="21"/>
  <c r="AC2203" i="21"/>
  <c r="AC2202" i="21"/>
  <c r="AC2201" i="21"/>
  <c r="AC2200" i="21"/>
  <c r="AC2199" i="21"/>
  <c r="AC2198" i="21"/>
  <c r="AC2197" i="21"/>
  <c r="AC2196" i="21"/>
  <c r="AC2195" i="21"/>
  <c r="AC2194" i="21"/>
  <c r="AC2193" i="21"/>
  <c r="AC2192" i="21"/>
  <c r="AC2191" i="21"/>
  <c r="AC2190" i="21"/>
  <c r="AC2189" i="21"/>
  <c r="AC2188" i="21"/>
  <c r="AC2187" i="21"/>
  <c r="AC2185" i="21"/>
  <c r="AC2184" i="21"/>
  <c r="AC2183" i="21"/>
  <c r="P21" i="23" s="1"/>
  <c r="AC2182" i="21"/>
  <c r="AC2181" i="21"/>
  <c r="AC2180" i="21"/>
  <c r="AC2179" i="21"/>
  <c r="AC2178" i="21"/>
  <c r="AC2177" i="21"/>
  <c r="AC2176" i="21"/>
  <c r="AC2175" i="21"/>
  <c r="AC2174" i="21"/>
  <c r="AC2173" i="21"/>
  <c r="P58" i="23" s="1"/>
  <c r="AC2172" i="21"/>
  <c r="P31" i="23" s="1"/>
  <c r="AC2171" i="21"/>
  <c r="P22" i="23" s="1"/>
  <c r="AC2170" i="21"/>
  <c r="AC2169" i="21"/>
  <c r="AC2168" i="21"/>
  <c r="AC2167" i="21"/>
  <c r="AC2166" i="21"/>
  <c r="AC2165" i="21"/>
  <c r="AC2164" i="21"/>
  <c r="AC2163" i="21"/>
  <c r="AC2162" i="21"/>
  <c r="AC2161" i="21"/>
  <c r="AC2159" i="21"/>
  <c r="AC2158" i="21"/>
  <c r="AC2157" i="21"/>
  <c r="AC2156" i="21"/>
  <c r="AC2155" i="21"/>
  <c r="AC2153" i="21"/>
  <c r="AC2152" i="21"/>
  <c r="AC2151" i="21"/>
  <c r="AC2150" i="21"/>
  <c r="AC2149" i="21"/>
  <c r="AC2148" i="21"/>
  <c r="AC2147" i="21"/>
  <c r="AC2146" i="21"/>
  <c r="AC2145" i="21"/>
  <c r="AC2144" i="21"/>
  <c r="AC2143" i="21"/>
  <c r="AC2142" i="21"/>
  <c r="AC2141" i="21"/>
  <c r="AC2140" i="21"/>
  <c r="AC2139" i="21"/>
  <c r="AC2138" i="21"/>
  <c r="AC2137" i="21"/>
  <c r="AC2136" i="21"/>
  <c r="AC2135" i="21"/>
  <c r="AC2134" i="21"/>
  <c r="AC2133" i="21"/>
  <c r="AC2132" i="21"/>
  <c r="AC2131" i="21"/>
  <c r="AC2130" i="21"/>
  <c r="AC2129" i="21"/>
  <c r="AC2128" i="21"/>
  <c r="AC2127" i="21"/>
  <c r="AC2126" i="21"/>
  <c r="AC2125" i="21"/>
  <c r="AC2124" i="21"/>
  <c r="AC2123" i="21"/>
  <c r="AC2122" i="21"/>
  <c r="AC2121" i="21"/>
  <c r="AC2120" i="21"/>
  <c r="AC2119" i="21"/>
  <c r="R54" i="23" s="1"/>
  <c r="AC2118" i="21"/>
  <c r="AC2117" i="21"/>
  <c r="AC2116" i="21"/>
  <c r="AC2115" i="21"/>
  <c r="R33" i="23" s="1"/>
  <c r="AC2114" i="21"/>
  <c r="AC2113" i="21"/>
  <c r="AC2112" i="21"/>
  <c r="AC2111" i="21"/>
  <c r="AC2110" i="21"/>
  <c r="AC2109" i="21"/>
  <c r="AC2108" i="21"/>
  <c r="AC2107" i="21"/>
  <c r="AC2106" i="21"/>
  <c r="AC2105" i="21"/>
  <c r="AC2104" i="21"/>
  <c r="AC2103" i="21"/>
  <c r="AC2102" i="21"/>
  <c r="AC2101" i="21"/>
  <c r="AC2100" i="21"/>
  <c r="AC2099" i="21"/>
  <c r="AC2098" i="21"/>
  <c r="AC2097" i="21"/>
  <c r="AC2096" i="21"/>
  <c r="AC2095" i="21"/>
  <c r="AC2094" i="21"/>
  <c r="AC2093" i="21"/>
  <c r="AC2092" i="21"/>
  <c r="AC2091" i="21"/>
  <c r="AC2090" i="21"/>
  <c r="AC2089" i="21"/>
  <c r="AC2088" i="21"/>
  <c r="AC2087" i="21"/>
  <c r="AC2086" i="21"/>
  <c r="AC2085" i="21"/>
  <c r="AC2084" i="21"/>
  <c r="AC2083" i="21"/>
  <c r="AC2082" i="21"/>
  <c r="AC2081" i="21"/>
  <c r="AC2080" i="21"/>
  <c r="AC2079" i="21"/>
  <c r="AC2078" i="21"/>
  <c r="AC2077" i="21"/>
  <c r="AC2076" i="21"/>
  <c r="AC2075" i="21"/>
  <c r="AC2074" i="21"/>
  <c r="AC2073" i="21"/>
  <c r="AC2072" i="21"/>
  <c r="AC2071" i="21"/>
  <c r="AC2070" i="21"/>
  <c r="AC2069" i="21"/>
  <c r="AC2068" i="21"/>
  <c r="AC2067" i="21"/>
  <c r="AC2066" i="21"/>
  <c r="AC2065" i="21"/>
  <c r="AC2064" i="21"/>
  <c r="AC2063" i="21"/>
  <c r="AC2062" i="21"/>
  <c r="AC2061" i="21"/>
  <c r="AC2060" i="21"/>
  <c r="AC2059" i="21"/>
  <c r="AC2058" i="21"/>
  <c r="AC2057" i="21"/>
  <c r="AC2056" i="21"/>
  <c r="AC2055" i="21"/>
  <c r="AC2054" i="21"/>
  <c r="AC2053" i="21"/>
  <c r="AC2052" i="21"/>
  <c r="AC2051" i="21"/>
  <c r="AC2050" i="21"/>
  <c r="AC2049" i="21"/>
  <c r="AC2048" i="21"/>
  <c r="AC2047" i="21"/>
  <c r="AC2046" i="21"/>
  <c r="AC2045" i="21"/>
  <c r="AC2044" i="21"/>
  <c r="AC2043" i="21"/>
  <c r="AC2042" i="21"/>
  <c r="AC2041" i="21"/>
  <c r="AC2040" i="21"/>
  <c r="AC2039" i="21"/>
  <c r="AC2038" i="21"/>
  <c r="AC2037" i="21"/>
  <c r="AC2036" i="21"/>
  <c r="AC2035" i="21"/>
  <c r="AC2034" i="21"/>
  <c r="AC2033" i="21"/>
  <c r="AC2032" i="21"/>
  <c r="AC2031" i="21"/>
  <c r="AC2030" i="21"/>
  <c r="AC2029" i="21"/>
  <c r="AC2028" i="21"/>
  <c r="AC2027" i="21"/>
  <c r="AC2026" i="21"/>
  <c r="AC2025" i="21"/>
  <c r="AC2024" i="21"/>
  <c r="AC2023" i="21"/>
  <c r="AC2022" i="21"/>
  <c r="AC2021" i="21"/>
  <c r="AC2020" i="21"/>
  <c r="AC2019" i="21"/>
  <c r="AC2018" i="21"/>
  <c r="AC2017" i="21"/>
  <c r="AC2016" i="21"/>
  <c r="AC2015" i="21"/>
  <c r="AC2014" i="21"/>
  <c r="AC2013" i="21"/>
  <c r="AC2012" i="21"/>
  <c r="AC2011" i="21"/>
  <c r="AC2010" i="21"/>
  <c r="AC2009" i="21"/>
  <c r="AC2008" i="21"/>
  <c r="AC2007" i="21"/>
  <c r="AC2006" i="21"/>
  <c r="AC2005" i="21"/>
  <c r="AC2004" i="21"/>
  <c r="AC2003" i="21"/>
  <c r="AC2002" i="21"/>
  <c r="AC2001" i="21"/>
  <c r="AC2000" i="21"/>
  <c r="AC1999" i="21"/>
  <c r="AC1998" i="21"/>
  <c r="AC1997" i="21"/>
  <c r="AC1996" i="21"/>
  <c r="AC1995" i="21"/>
  <c r="AC1994" i="21"/>
  <c r="AC1993" i="21"/>
  <c r="AC1992" i="21"/>
  <c r="AC1991" i="21"/>
  <c r="AC1990" i="21"/>
  <c r="AC1989" i="21"/>
  <c r="AC1988" i="21"/>
  <c r="AC1987" i="21"/>
  <c r="AC1986" i="21"/>
  <c r="AC1985" i="21"/>
  <c r="AC1984" i="21"/>
  <c r="AC1983" i="21"/>
  <c r="AC1982" i="21"/>
  <c r="AC1981" i="21"/>
  <c r="AC1980" i="21"/>
  <c r="AC1979" i="21"/>
  <c r="AC1978" i="21"/>
  <c r="AC1977" i="21"/>
  <c r="AC1976" i="21"/>
  <c r="AC1975" i="21"/>
  <c r="AC1974" i="21"/>
  <c r="AC1973" i="21"/>
  <c r="AC1972" i="21"/>
  <c r="AC1971" i="21"/>
  <c r="AC1970" i="21"/>
  <c r="AC1969" i="21"/>
  <c r="AC1968" i="21"/>
  <c r="AC1967" i="21"/>
  <c r="AC1966" i="21"/>
  <c r="AC1965" i="21"/>
  <c r="AC1964" i="21"/>
  <c r="AC1963" i="21"/>
  <c r="AC1962" i="21"/>
  <c r="AC1961" i="21"/>
  <c r="AC1960" i="21"/>
  <c r="AC1959" i="21"/>
  <c r="AC1958" i="21"/>
  <c r="AC1957" i="21"/>
  <c r="AC1956" i="21"/>
  <c r="AC1955" i="21"/>
  <c r="AC1954" i="21"/>
  <c r="AC1953" i="21"/>
  <c r="AC1952" i="21"/>
  <c r="AC1951" i="21"/>
  <c r="AC1950" i="21"/>
  <c r="AC1949" i="21"/>
  <c r="AC1948" i="21"/>
  <c r="AC1947" i="21"/>
  <c r="AC1946" i="21"/>
  <c r="AC1945" i="21"/>
  <c r="AC1944" i="21"/>
  <c r="AC1943" i="21"/>
  <c r="AC1942" i="21"/>
  <c r="AC1941" i="21"/>
  <c r="AC1940" i="21"/>
  <c r="AC1939" i="21"/>
  <c r="AC1938" i="21"/>
  <c r="AC1937" i="21"/>
  <c r="AC1936" i="21"/>
  <c r="AC1935" i="21"/>
  <c r="AC1934" i="21"/>
  <c r="AC1933" i="21"/>
  <c r="AC1932" i="21"/>
  <c r="AC1931" i="21"/>
  <c r="AC1930" i="21"/>
  <c r="AC1929" i="21"/>
  <c r="AC1928" i="21"/>
  <c r="AC1927" i="21"/>
  <c r="AC1926" i="21"/>
  <c r="AC1925" i="21"/>
  <c r="AC1924" i="21"/>
  <c r="AC1923" i="21"/>
  <c r="AC1922" i="21"/>
  <c r="AC1921" i="21"/>
  <c r="AC1920" i="21"/>
  <c r="AC1919" i="21"/>
  <c r="AC1918" i="21"/>
  <c r="AC1917" i="21"/>
  <c r="AC1916" i="21"/>
  <c r="AC1915" i="21"/>
  <c r="AC1914" i="21"/>
  <c r="AC1913" i="21"/>
  <c r="AC1912" i="21"/>
  <c r="AC1911" i="21"/>
  <c r="AC1910" i="21"/>
  <c r="AC1909" i="21"/>
  <c r="AC1908" i="21"/>
  <c r="AC1907" i="21"/>
  <c r="AC1906" i="21"/>
  <c r="AC1905" i="21"/>
  <c r="AC1904" i="21"/>
  <c r="AC1903" i="21"/>
  <c r="AC1902" i="21"/>
  <c r="AC1901" i="21"/>
  <c r="AC1900" i="21"/>
  <c r="AC1899" i="21"/>
  <c r="AC1898" i="21"/>
  <c r="AC1897" i="21"/>
  <c r="AC1896" i="21"/>
  <c r="AC1895" i="21"/>
  <c r="AC1894" i="21"/>
  <c r="AC1893" i="21"/>
  <c r="AC1892" i="21"/>
  <c r="AC1891" i="21"/>
  <c r="AC1890" i="21"/>
  <c r="AC1889" i="21"/>
  <c r="AC1888" i="21"/>
  <c r="AC1887" i="21"/>
  <c r="AC1886" i="21"/>
  <c r="AC1885" i="21"/>
  <c r="AC1884" i="21"/>
  <c r="AC1883" i="21"/>
  <c r="AC1882" i="21"/>
  <c r="AC1881" i="21"/>
  <c r="AC1880" i="21"/>
  <c r="AC1879" i="21"/>
  <c r="AC1878" i="21"/>
  <c r="AC1877" i="21"/>
  <c r="AC1876" i="21"/>
  <c r="AC1875" i="21"/>
  <c r="AC1874" i="21"/>
  <c r="AC1873" i="21"/>
  <c r="AC1872" i="21"/>
  <c r="AC1871" i="21"/>
  <c r="AC1870" i="21"/>
  <c r="AC1869" i="21"/>
  <c r="AC1868" i="21"/>
  <c r="AC1867" i="21"/>
  <c r="AC1866" i="21"/>
  <c r="AC1865" i="21"/>
  <c r="AC1864" i="21"/>
  <c r="AC1863" i="21"/>
  <c r="AC1862" i="21"/>
  <c r="AC1861" i="21"/>
  <c r="AC1860" i="21"/>
  <c r="AC1859" i="21"/>
  <c r="AC1858" i="21"/>
  <c r="AC1857" i="21"/>
  <c r="AC1856" i="21"/>
  <c r="AC1855" i="21"/>
  <c r="AC1854" i="21"/>
  <c r="AC1853" i="21"/>
  <c r="AC1852" i="21"/>
  <c r="AC1851" i="21"/>
  <c r="AC1850" i="21"/>
  <c r="AC1849" i="21"/>
  <c r="AC1848" i="21"/>
  <c r="AB1848" i="21"/>
  <c r="AC1847" i="21"/>
  <c r="AB1847" i="21"/>
  <c r="AC1846" i="21"/>
  <c r="AB1846" i="21"/>
  <c r="AC1845" i="21"/>
  <c r="AB1845" i="21"/>
  <c r="AC1844" i="21"/>
  <c r="AB1844" i="21"/>
  <c r="AC1843" i="21"/>
  <c r="AB1843" i="21"/>
  <c r="AC1842" i="21"/>
  <c r="AB1842" i="21"/>
  <c r="AC1841" i="21"/>
  <c r="AB1841" i="21"/>
  <c r="AC1840" i="21"/>
  <c r="AB1840" i="21"/>
  <c r="AC1839" i="21"/>
  <c r="AB1839" i="21"/>
  <c r="AC1838" i="21"/>
  <c r="AB1838" i="21"/>
  <c r="AC1837" i="21"/>
  <c r="AB1837" i="21"/>
  <c r="AC1836" i="21"/>
  <c r="AB1836" i="21"/>
  <c r="AC1835" i="21"/>
  <c r="AB1835" i="21"/>
  <c r="AC1834" i="21"/>
  <c r="AB1834" i="21"/>
  <c r="AC1833" i="21"/>
  <c r="AB1833" i="21"/>
  <c r="AC1832" i="21"/>
  <c r="AB1832" i="21"/>
  <c r="AC1831" i="21"/>
  <c r="AB1831" i="21"/>
  <c r="AC1830" i="21"/>
  <c r="AB1830" i="21"/>
  <c r="AC1829" i="21"/>
  <c r="AB1829" i="21"/>
  <c r="AC1828" i="21"/>
  <c r="AB1828" i="21"/>
  <c r="AC1827" i="21"/>
  <c r="AB1827" i="21"/>
  <c r="AC1826" i="21"/>
  <c r="AB1826" i="21"/>
  <c r="AC1825" i="21"/>
  <c r="AB1825" i="21"/>
  <c r="AC1824" i="21"/>
  <c r="AB1824" i="21"/>
  <c r="AC1823" i="21"/>
  <c r="AB1823" i="21"/>
  <c r="AC1822" i="21"/>
  <c r="AB1822" i="21"/>
  <c r="AC1821" i="21"/>
  <c r="AB1821" i="21"/>
  <c r="AC1820" i="21"/>
  <c r="AB1820" i="21"/>
  <c r="AC1819" i="21"/>
  <c r="AB1819" i="21"/>
  <c r="AC1818" i="21"/>
  <c r="AB1818" i="21"/>
  <c r="AC1817" i="21"/>
  <c r="AB1817" i="21"/>
  <c r="AC1816" i="21"/>
  <c r="AB1816" i="21"/>
  <c r="AC1815" i="21"/>
  <c r="AB1815" i="21"/>
  <c r="AC1814" i="21"/>
  <c r="AB1814" i="21"/>
  <c r="AC1813" i="21"/>
  <c r="AB1813" i="21"/>
  <c r="AC1812" i="21"/>
  <c r="AB1812" i="21"/>
  <c r="AC1811" i="21"/>
  <c r="AB1811" i="21"/>
  <c r="AC1810" i="21"/>
  <c r="AB1810" i="21"/>
  <c r="AC1809" i="21"/>
  <c r="AB1809" i="21"/>
  <c r="AC1808" i="21"/>
  <c r="AB1808" i="21"/>
  <c r="AC1807" i="21"/>
  <c r="AB1807" i="21"/>
  <c r="AC1806" i="21"/>
  <c r="AB1806" i="21"/>
  <c r="AC1805" i="21"/>
  <c r="AB1805" i="21"/>
  <c r="AC1804" i="21"/>
  <c r="AB1804" i="21"/>
  <c r="AC1803" i="21"/>
  <c r="AB1803" i="21"/>
  <c r="AC1802" i="21"/>
  <c r="AB1802" i="21"/>
  <c r="AC1801" i="21"/>
  <c r="AB1801" i="21"/>
  <c r="AC1800" i="21"/>
  <c r="AB1800" i="21"/>
  <c r="AC1799" i="21"/>
  <c r="AB1799" i="21"/>
  <c r="AC1798" i="21"/>
  <c r="AB1798" i="21"/>
  <c r="AC1797" i="21"/>
  <c r="AB1797" i="21"/>
  <c r="AC1796" i="21"/>
  <c r="AB1796" i="21"/>
  <c r="AC1795" i="21"/>
  <c r="AB1795" i="21"/>
  <c r="AC1794" i="21"/>
  <c r="AB1794" i="21"/>
  <c r="AC1793" i="21"/>
  <c r="AB1793" i="21"/>
  <c r="AC1792" i="21"/>
  <c r="AB1792" i="21"/>
  <c r="AC1791" i="21"/>
  <c r="AB1791" i="21"/>
  <c r="AC1790" i="21"/>
  <c r="AB1790" i="21"/>
  <c r="AC1789" i="21"/>
  <c r="AB1789" i="21"/>
  <c r="AC1788" i="21"/>
  <c r="AC1787" i="21"/>
  <c r="AC1786" i="21"/>
  <c r="AC1785" i="21"/>
  <c r="AC1784" i="21"/>
  <c r="AC1783" i="21"/>
  <c r="AC1782" i="21"/>
  <c r="AC1781" i="21"/>
  <c r="AC1780" i="21"/>
  <c r="AC1779" i="21"/>
  <c r="AC1778" i="21"/>
  <c r="AC1777" i="21"/>
  <c r="AC1776" i="21"/>
  <c r="AC1775" i="21"/>
  <c r="AC1774" i="21"/>
  <c r="AC1773" i="21"/>
  <c r="AC1772" i="21"/>
  <c r="AC1771" i="21"/>
  <c r="AC1770" i="21"/>
  <c r="AC1769" i="21"/>
  <c r="AC1768" i="21"/>
  <c r="AC1767" i="21"/>
  <c r="AC1766" i="21"/>
  <c r="AC1765" i="21"/>
  <c r="AC1764" i="21"/>
  <c r="AC1763" i="21"/>
  <c r="AC1762" i="21"/>
  <c r="AC1761" i="21"/>
  <c r="AC1760" i="21"/>
  <c r="AC1759" i="21"/>
  <c r="AC1758" i="21"/>
  <c r="AC1757" i="21"/>
  <c r="AC1756" i="21"/>
  <c r="AC1755" i="21"/>
  <c r="AC1754" i="21"/>
  <c r="AC1753" i="21"/>
  <c r="AC1752" i="21"/>
  <c r="AC1751" i="21"/>
  <c r="AC1750" i="21"/>
  <c r="AC1749" i="21"/>
  <c r="AC1748" i="21"/>
  <c r="AC1747" i="21"/>
  <c r="AC1746" i="21"/>
  <c r="AC1745" i="21"/>
  <c r="AC1744" i="21"/>
  <c r="AC1743" i="21"/>
  <c r="AC1742" i="21"/>
  <c r="AC1741" i="21"/>
  <c r="AC1740" i="21"/>
  <c r="AC1739" i="21"/>
  <c r="AC1738" i="21"/>
  <c r="AC1737" i="21"/>
  <c r="AC1736" i="21"/>
  <c r="AC1735" i="21"/>
  <c r="AC1734" i="21"/>
  <c r="AC1733" i="21"/>
  <c r="AC1732" i="21"/>
  <c r="AC1731" i="21"/>
  <c r="AC1730" i="21"/>
  <c r="AC1729" i="21"/>
  <c r="AC1728" i="21"/>
  <c r="AC1727" i="21"/>
  <c r="AC1726" i="21"/>
  <c r="AC1725" i="21"/>
  <c r="AC1724" i="21"/>
  <c r="AC1723" i="21"/>
  <c r="AC1722" i="21"/>
  <c r="AC1721" i="21"/>
  <c r="AC1720" i="21"/>
  <c r="AC1719" i="21"/>
  <c r="AC1718" i="21"/>
  <c r="AC1717" i="21"/>
  <c r="AC1716" i="21"/>
  <c r="AC1715" i="21"/>
  <c r="AC1714" i="21"/>
  <c r="AC1713" i="21"/>
  <c r="AC1712" i="21"/>
  <c r="AC1711" i="21"/>
  <c r="AC1710" i="21"/>
  <c r="AC1709" i="21"/>
  <c r="AC1708" i="21"/>
  <c r="AC1707" i="21"/>
  <c r="AC1706" i="21"/>
  <c r="AC1705" i="21"/>
  <c r="AC1704" i="21"/>
  <c r="AC1703" i="21"/>
  <c r="AC1702" i="21"/>
  <c r="AC1701" i="21"/>
  <c r="AC1700" i="21"/>
  <c r="AC1699" i="21"/>
  <c r="AC1698" i="21"/>
  <c r="AC1697" i="21"/>
  <c r="AC1696" i="21"/>
  <c r="AC1695" i="21"/>
  <c r="AC1694" i="21"/>
  <c r="AC1693" i="21"/>
  <c r="AC1692" i="21"/>
  <c r="AC1691" i="21"/>
  <c r="AC1690" i="21"/>
  <c r="AC1689" i="21"/>
  <c r="AC1688" i="21"/>
  <c r="AC1687" i="21"/>
  <c r="AC1686" i="21"/>
  <c r="AC1685" i="21"/>
  <c r="AC1684" i="21"/>
  <c r="AC1683" i="21"/>
  <c r="AC1682" i="21"/>
  <c r="AC1681" i="21"/>
  <c r="AC1680" i="21"/>
  <c r="AC1679" i="21"/>
  <c r="AC1678" i="21"/>
  <c r="AC1677" i="21"/>
  <c r="AC1676" i="21"/>
  <c r="AC1675" i="21"/>
  <c r="AC1674" i="21"/>
  <c r="AC1673" i="21"/>
  <c r="AC1672" i="21"/>
  <c r="AC1671" i="21"/>
  <c r="AC1670" i="21"/>
  <c r="AC1669" i="21"/>
  <c r="AC1668" i="21"/>
  <c r="AC1667" i="21"/>
  <c r="AC1666" i="21"/>
  <c r="AC1665" i="21"/>
  <c r="AC1664" i="21"/>
  <c r="AC1663" i="21"/>
  <c r="AC1662" i="21"/>
  <c r="AC1661" i="21"/>
  <c r="AC1660" i="21"/>
  <c r="AC1659" i="21"/>
  <c r="AC1658" i="21"/>
  <c r="AC1657" i="21"/>
  <c r="AC1656" i="21"/>
  <c r="AC1655" i="21"/>
  <c r="AC1654" i="21"/>
  <c r="AC1653" i="21"/>
  <c r="AC1652" i="21"/>
  <c r="AC1651" i="21"/>
  <c r="AC1650" i="21"/>
  <c r="AC1649" i="21"/>
  <c r="AC1648" i="21"/>
  <c r="AC1647" i="21"/>
  <c r="AC1646" i="21"/>
  <c r="AC1645" i="21"/>
  <c r="AC1644" i="21"/>
  <c r="AC1643" i="21"/>
  <c r="AC1642" i="21"/>
  <c r="AC1641" i="21"/>
  <c r="AC1640" i="21"/>
  <c r="AC1639" i="21"/>
  <c r="AC1638" i="21"/>
  <c r="AC1637" i="21"/>
  <c r="AC1636" i="21"/>
  <c r="AC1635" i="21"/>
  <c r="AC1634" i="21"/>
  <c r="AC1633" i="21"/>
  <c r="AC1632" i="21"/>
  <c r="AC1631" i="21"/>
  <c r="AC1630" i="21"/>
  <c r="AC1629" i="21"/>
  <c r="AC1628" i="21"/>
  <c r="AC1627" i="21"/>
  <c r="AC1626" i="21"/>
  <c r="AC1625" i="21"/>
  <c r="AC1624" i="21"/>
  <c r="AC1623" i="21"/>
  <c r="AC1622" i="21"/>
  <c r="AC1621" i="21"/>
  <c r="AC1620" i="21"/>
  <c r="AC1619" i="21"/>
  <c r="AC1618" i="21"/>
  <c r="AC1617" i="21"/>
  <c r="AC1616" i="21"/>
  <c r="AC1615" i="21"/>
  <c r="AC1614" i="21"/>
  <c r="AC1613" i="21"/>
  <c r="AC1612" i="21"/>
  <c r="AC1611" i="21"/>
  <c r="AC1610" i="21"/>
  <c r="AC1609" i="21"/>
  <c r="AC1608" i="21"/>
  <c r="AC1607" i="21"/>
  <c r="AC1606" i="21"/>
  <c r="AC1605" i="21"/>
  <c r="AC1604" i="21"/>
  <c r="AC1603" i="21"/>
  <c r="AB1602" i="21"/>
  <c r="AB1601" i="21"/>
  <c r="AC1598" i="21"/>
  <c r="AC1597" i="21"/>
  <c r="AC1596" i="21"/>
  <c r="AC1595" i="21"/>
  <c r="AC1594" i="21"/>
  <c r="AC1593" i="21"/>
  <c r="AC1592" i="21"/>
  <c r="AC1591" i="21"/>
  <c r="AC1590" i="21"/>
  <c r="AC1589" i="21"/>
  <c r="AC1588" i="21"/>
  <c r="AC1587" i="21"/>
  <c r="AC1586" i="21"/>
  <c r="AC1585" i="21"/>
  <c r="AC1584" i="21"/>
  <c r="AC1583" i="21"/>
  <c r="AC1582" i="21"/>
  <c r="AC1581" i="21"/>
  <c r="AC1580" i="21"/>
  <c r="AC1579" i="21"/>
  <c r="AC1578" i="21"/>
  <c r="AC1577" i="21"/>
  <c r="AC1576" i="21"/>
  <c r="AC1575" i="21"/>
  <c r="AC1574" i="21"/>
  <c r="AC1573" i="21"/>
  <c r="AC1572" i="21"/>
  <c r="AC1571" i="21"/>
  <c r="AC1570" i="21"/>
  <c r="AC1569" i="21"/>
  <c r="AC1568" i="21"/>
  <c r="AC1567" i="21"/>
  <c r="AC1566" i="21"/>
  <c r="AC1565" i="21"/>
  <c r="AC1564" i="21"/>
  <c r="AC1563" i="21"/>
  <c r="AC1562" i="21"/>
  <c r="AC1561" i="21"/>
  <c r="AC1560" i="21"/>
  <c r="AC1559" i="21"/>
  <c r="AC1558" i="21"/>
  <c r="AC1557" i="21"/>
  <c r="AC1556" i="21"/>
  <c r="AC1555" i="21"/>
  <c r="AC1554" i="21"/>
  <c r="AC1553" i="21"/>
  <c r="AC1552" i="21"/>
  <c r="AC1551" i="21"/>
  <c r="AC1550" i="21"/>
  <c r="AC1549" i="21"/>
  <c r="AC1548" i="21"/>
  <c r="AC1547" i="21"/>
  <c r="AC1546" i="21"/>
  <c r="AC1545" i="21"/>
  <c r="AC1544" i="21"/>
  <c r="AC1543" i="21"/>
  <c r="AC1542" i="21"/>
  <c r="AC1541" i="21"/>
  <c r="AC1540" i="21"/>
  <c r="AC1539" i="21"/>
  <c r="AC1538" i="21"/>
  <c r="AC1537" i="21"/>
  <c r="AC1536" i="21"/>
  <c r="AC1535" i="21"/>
  <c r="AC1534" i="21"/>
  <c r="AC1533" i="21"/>
  <c r="AC1532" i="21"/>
  <c r="AC1531" i="21"/>
  <c r="AC1530" i="21"/>
  <c r="AC1529" i="21"/>
  <c r="AC1528" i="21"/>
  <c r="AC1527" i="21"/>
  <c r="AC1526" i="21"/>
  <c r="AC1525" i="21"/>
  <c r="AC1524" i="21"/>
  <c r="AC1523" i="21"/>
  <c r="AC1522" i="21"/>
  <c r="AC1521" i="21"/>
  <c r="AC1520" i="21"/>
  <c r="AC1519" i="21"/>
  <c r="AC1518" i="21"/>
  <c r="AC1517" i="21"/>
  <c r="AC1516" i="21"/>
  <c r="AC1515" i="21"/>
  <c r="AC1514" i="21"/>
  <c r="AC1513" i="21"/>
  <c r="AC1512" i="21"/>
  <c r="AC1511" i="21"/>
  <c r="AC1510" i="21"/>
  <c r="AC1509" i="21"/>
  <c r="AC1508" i="21"/>
  <c r="AC1507" i="21"/>
  <c r="AC1506" i="21"/>
  <c r="AC1505" i="21"/>
  <c r="AC1504" i="21"/>
  <c r="AC1503" i="21"/>
  <c r="AC1502" i="21"/>
  <c r="AC1501" i="21"/>
  <c r="AC1500" i="21"/>
  <c r="AC1499" i="21"/>
  <c r="AC1498" i="21"/>
  <c r="AC1497" i="21"/>
  <c r="AC1496" i="21"/>
  <c r="AC1495" i="21"/>
  <c r="AC1494" i="21"/>
  <c r="AC1493" i="21"/>
  <c r="AC1492" i="21"/>
  <c r="AC1491" i="21"/>
  <c r="AC1490" i="21"/>
  <c r="AC1489" i="21"/>
  <c r="AC1488" i="21"/>
  <c r="AC1487" i="21"/>
  <c r="AC1486" i="21"/>
  <c r="AC1485" i="21"/>
  <c r="AC1484" i="21"/>
  <c r="AC1483" i="21"/>
  <c r="AC1482" i="21"/>
  <c r="AC1481" i="21"/>
  <c r="AC1480" i="21"/>
  <c r="AC1479" i="21"/>
  <c r="AC1478" i="21"/>
  <c r="AC1477" i="21"/>
  <c r="AC1476" i="21"/>
  <c r="AC1475" i="21"/>
  <c r="AC1474" i="21"/>
  <c r="AC1473" i="21"/>
  <c r="AC1472" i="21"/>
  <c r="AC1471" i="21"/>
  <c r="AC1470" i="21"/>
  <c r="AC1469" i="21"/>
  <c r="AC1468" i="21"/>
  <c r="AC1467" i="21"/>
  <c r="AC1466" i="21"/>
  <c r="AC1465" i="21"/>
  <c r="AC1464" i="21"/>
  <c r="AC1463" i="21"/>
  <c r="AC1462" i="21"/>
  <c r="AC1461" i="21"/>
  <c r="AC1460" i="21"/>
  <c r="AC1459" i="21"/>
  <c r="AC1458" i="21"/>
  <c r="AC1457" i="21"/>
  <c r="AC1456" i="21"/>
  <c r="AC1455" i="21"/>
  <c r="AC1454" i="21"/>
  <c r="AC1453" i="21"/>
  <c r="AC1452" i="21"/>
  <c r="AC1451" i="21"/>
  <c r="AC1450" i="21"/>
  <c r="AC1449" i="21"/>
  <c r="AC1448" i="21"/>
  <c r="AC1447" i="21"/>
  <c r="AC1446" i="21"/>
  <c r="AC1445" i="21"/>
  <c r="AC1444" i="21"/>
  <c r="AC1443" i="21"/>
  <c r="AC1442" i="21"/>
  <c r="AC1441" i="21"/>
  <c r="AC1440" i="21"/>
  <c r="AC1439" i="21"/>
  <c r="AC1438" i="21"/>
  <c r="AC1437" i="21"/>
  <c r="AC1436" i="21"/>
  <c r="AC1435" i="21"/>
  <c r="AC1434" i="21"/>
  <c r="AC1433" i="21"/>
  <c r="AC1432" i="21"/>
  <c r="AC1431" i="21"/>
  <c r="AC1430" i="21"/>
  <c r="AC1429" i="21"/>
  <c r="AC1428" i="21"/>
  <c r="AC1427" i="21"/>
  <c r="AC1426" i="21"/>
  <c r="AC1425" i="21"/>
  <c r="AC1424" i="21"/>
  <c r="AC1423" i="21"/>
  <c r="AC1422" i="21"/>
  <c r="AC1421" i="21"/>
  <c r="AC1420" i="21"/>
  <c r="AC1419" i="21"/>
  <c r="AC1418" i="21"/>
  <c r="AC1417" i="21"/>
  <c r="AC1416" i="21"/>
  <c r="AC1415" i="21"/>
  <c r="AC1414" i="21"/>
  <c r="AC1413" i="21"/>
  <c r="AC1412" i="21"/>
  <c r="AC1411" i="21"/>
  <c r="AC1410" i="21"/>
  <c r="AC1409" i="21"/>
  <c r="AC1408" i="21"/>
  <c r="AC1407" i="21"/>
  <c r="AC1406" i="21"/>
  <c r="AC1405" i="21"/>
  <c r="AC1404" i="21"/>
  <c r="AC1403" i="21"/>
  <c r="AC1402" i="21"/>
  <c r="AC1401" i="21"/>
  <c r="AC1400" i="21"/>
  <c r="AC1399" i="21"/>
  <c r="AC1398" i="21"/>
  <c r="AC1397" i="21"/>
  <c r="AC1396" i="21"/>
  <c r="AC1395" i="21"/>
  <c r="AC1394" i="21"/>
  <c r="AC1393" i="21"/>
  <c r="AC1392" i="21"/>
  <c r="AC1391" i="21"/>
  <c r="AC1390" i="21"/>
  <c r="AC1389" i="21"/>
  <c r="AC1388" i="21"/>
  <c r="AC1387" i="21"/>
  <c r="AC1386" i="21"/>
  <c r="AC1385" i="21"/>
  <c r="AC1384" i="21"/>
  <c r="AC1383" i="21"/>
  <c r="AC1382" i="21"/>
  <c r="AC1381" i="21"/>
  <c r="AC1380" i="21"/>
  <c r="AC1379" i="21"/>
  <c r="AC1378" i="21"/>
  <c r="AC1377" i="21"/>
  <c r="AC1376" i="21"/>
  <c r="AC1375" i="21"/>
  <c r="AC1374" i="21"/>
  <c r="AC1373" i="21"/>
  <c r="AC1372" i="21"/>
  <c r="AC1371" i="21"/>
  <c r="AC1370" i="21"/>
  <c r="AC1369" i="21"/>
  <c r="AC1368" i="21"/>
  <c r="AC1367" i="21"/>
  <c r="AC1366" i="21"/>
  <c r="AC1365" i="21"/>
  <c r="AC1364" i="21"/>
  <c r="AC1363" i="21"/>
  <c r="AC1362" i="21"/>
  <c r="AC1361" i="21"/>
  <c r="AC1360" i="21"/>
  <c r="AC1359" i="21"/>
  <c r="AC1358" i="21"/>
  <c r="AC1357" i="21"/>
  <c r="AC1356" i="21"/>
  <c r="AC1355" i="21"/>
  <c r="AC1354" i="21"/>
  <c r="AC1353" i="21"/>
  <c r="AC1352" i="21"/>
  <c r="AC1351" i="21"/>
  <c r="AC1350" i="21"/>
  <c r="AC1349" i="21"/>
  <c r="AC1348" i="21"/>
  <c r="AC1347" i="21"/>
  <c r="AC1346" i="21"/>
  <c r="AC1345" i="21"/>
  <c r="AC1344" i="21"/>
  <c r="AC1343" i="21"/>
  <c r="AC1342" i="21"/>
  <c r="AC1341" i="21"/>
  <c r="AC1340" i="21"/>
  <c r="AC1339" i="21"/>
  <c r="AC1338" i="21"/>
  <c r="AC1337" i="21"/>
  <c r="AC1336" i="21"/>
  <c r="AC1335" i="21"/>
  <c r="AC1334" i="21"/>
  <c r="AC1333" i="21"/>
  <c r="AC1332" i="21"/>
  <c r="AC1331" i="21"/>
  <c r="AC1330" i="21"/>
  <c r="AC1329" i="21"/>
  <c r="AC1328" i="21"/>
  <c r="AC1327" i="21"/>
  <c r="AC1326" i="21"/>
  <c r="AC1325" i="21"/>
  <c r="AC1324" i="21"/>
  <c r="AC1323" i="21"/>
  <c r="AC1322" i="21"/>
  <c r="AC1321" i="21"/>
  <c r="AC1320" i="21"/>
  <c r="AC1319" i="21"/>
  <c r="AC1318" i="21"/>
  <c r="AC1317" i="21"/>
  <c r="AC1316" i="21"/>
  <c r="AC1315" i="21"/>
  <c r="AC1314" i="21"/>
  <c r="AC1313" i="21"/>
  <c r="AC1312" i="21"/>
  <c r="AC1311" i="21"/>
  <c r="AC1310" i="21"/>
  <c r="AC1309" i="21"/>
  <c r="AC1308" i="21"/>
  <c r="AC1307" i="21"/>
  <c r="AC1306" i="21"/>
  <c r="AC1305" i="21"/>
  <c r="AC1304" i="21"/>
  <c r="AC1303" i="21"/>
  <c r="AC1302" i="21"/>
  <c r="AC1301" i="21"/>
  <c r="AC1300" i="21"/>
  <c r="AC1299" i="21"/>
  <c r="AC1298" i="21"/>
  <c r="AC1297" i="21"/>
  <c r="AC1296" i="21"/>
  <c r="AC1295" i="21"/>
  <c r="AC1294" i="21"/>
  <c r="AC1293" i="21"/>
  <c r="AC1292" i="21"/>
  <c r="AC1291" i="21"/>
  <c r="AC1290" i="21"/>
  <c r="AC1289" i="21"/>
  <c r="AC1288" i="21"/>
  <c r="AC1287" i="21"/>
  <c r="AC1286" i="21"/>
  <c r="AC1285" i="21"/>
  <c r="AC1284" i="21"/>
  <c r="AC1283" i="21"/>
  <c r="AC1282" i="21"/>
  <c r="AC1281" i="21"/>
  <c r="AC1280" i="21"/>
  <c r="AC1279" i="21"/>
  <c r="AC1278" i="21"/>
  <c r="AC1277" i="21"/>
  <c r="AC1276" i="21"/>
  <c r="AC1275" i="21"/>
  <c r="AC1274" i="21"/>
  <c r="AC1273" i="21"/>
  <c r="AC1272" i="21"/>
  <c r="AC1271" i="21"/>
  <c r="AC1270" i="21"/>
  <c r="AC1269" i="21"/>
  <c r="AC1268" i="21"/>
  <c r="AC1267" i="21"/>
  <c r="AC1266" i="21"/>
  <c r="AC1265" i="21"/>
  <c r="AC1264" i="21"/>
  <c r="AC1263" i="21"/>
  <c r="AC1262" i="21"/>
  <c r="AC1261" i="21"/>
  <c r="AC1260" i="21"/>
  <c r="AC1259" i="21"/>
  <c r="AC1258" i="21"/>
  <c r="AC1257" i="21"/>
  <c r="AC1256" i="21"/>
  <c r="AC1255" i="21"/>
  <c r="AC1254" i="21"/>
  <c r="AC1253" i="21"/>
  <c r="AC1252" i="21"/>
  <c r="AC1251" i="21"/>
  <c r="AC1250" i="21"/>
  <c r="AC1249" i="21"/>
  <c r="AC1248" i="21"/>
  <c r="AC1247" i="21"/>
  <c r="AC1246" i="21"/>
  <c r="AC1245" i="21"/>
  <c r="AC1244" i="21"/>
  <c r="AC1243" i="21"/>
  <c r="AC1242" i="21"/>
  <c r="AC1241" i="21"/>
  <c r="AC1240" i="21"/>
  <c r="AC1239" i="21"/>
  <c r="AC1238" i="21"/>
  <c r="AC1237" i="21"/>
  <c r="AC1236" i="21"/>
  <c r="AC1235" i="21"/>
  <c r="AC1234" i="21"/>
  <c r="AC1233" i="21"/>
  <c r="AC1232" i="21"/>
  <c r="AC1231" i="21"/>
  <c r="AC1230" i="21"/>
  <c r="AC1229" i="21"/>
  <c r="AC1228" i="21"/>
  <c r="AC1227" i="21"/>
  <c r="AC1226" i="21"/>
  <c r="AC1225" i="21"/>
  <c r="AC1224" i="21"/>
  <c r="AC1223" i="21"/>
  <c r="AC1222" i="21"/>
  <c r="AC1221" i="21"/>
  <c r="AC1220" i="21"/>
  <c r="AC1219" i="21"/>
  <c r="AC1218" i="21"/>
  <c r="AC1217" i="21"/>
  <c r="AC1216" i="21"/>
  <c r="AC1215" i="21"/>
  <c r="AC1214" i="21"/>
  <c r="AC1213" i="21"/>
  <c r="AC1212" i="21"/>
  <c r="AC1211" i="21"/>
  <c r="AC1210" i="21"/>
  <c r="AC1209" i="21"/>
  <c r="AC1208" i="21"/>
  <c r="AC1207" i="21"/>
  <c r="AC1206" i="21"/>
  <c r="AC1205" i="21"/>
  <c r="AC1204" i="21"/>
  <c r="AC1203" i="21"/>
  <c r="AC1202" i="21"/>
  <c r="AC1201" i="21"/>
  <c r="AC1200" i="21"/>
  <c r="AC1199" i="21"/>
  <c r="AC1198" i="21"/>
  <c r="AC1197" i="21"/>
  <c r="AC1196" i="21"/>
  <c r="AC1195" i="21"/>
  <c r="AC1194" i="21"/>
  <c r="AC1193" i="21"/>
  <c r="AC1192" i="21"/>
  <c r="AC1191" i="21"/>
  <c r="AC1190" i="21"/>
  <c r="AC1189" i="21"/>
  <c r="AC1188" i="21"/>
  <c r="AC1187" i="21"/>
  <c r="AC1186" i="21"/>
  <c r="AC1185" i="21"/>
  <c r="AC1184" i="21"/>
  <c r="AC1183" i="21"/>
  <c r="AC1182" i="21"/>
  <c r="AC1181" i="21"/>
  <c r="AC1180" i="21"/>
  <c r="AC1179" i="21"/>
  <c r="AC1178" i="21"/>
  <c r="AC1177" i="21"/>
  <c r="AC1176" i="21"/>
  <c r="AC1175" i="21"/>
  <c r="AC1174" i="21"/>
  <c r="AC1173" i="21"/>
  <c r="AC1172" i="21"/>
  <c r="AC1171" i="21"/>
  <c r="AC1170" i="21"/>
  <c r="AC1169" i="21"/>
  <c r="AC1168" i="21"/>
  <c r="AC1167" i="21"/>
  <c r="AC1166" i="21"/>
  <c r="AC1165" i="21"/>
  <c r="AC1164" i="21"/>
  <c r="AC1163" i="21"/>
  <c r="AC1162" i="21"/>
  <c r="AC1161" i="21"/>
  <c r="AC1160" i="21"/>
  <c r="AC1159" i="21"/>
  <c r="AC1158" i="21"/>
  <c r="AC1157" i="21"/>
  <c r="AC1156" i="21"/>
  <c r="AC1155" i="21"/>
  <c r="AC1154" i="21"/>
  <c r="AC1153" i="21"/>
  <c r="AC1152" i="21"/>
  <c r="AC1151" i="21"/>
  <c r="AC1150" i="21"/>
  <c r="AC1149" i="21"/>
  <c r="AC1148" i="21"/>
  <c r="AC1147" i="21"/>
  <c r="AC1146" i="21"/>
  <c r="AC1145" i="21"/>
  <c r="AC1144" i="21"/>
  <c r="AC1143" i="21"/>
  <c r="AC1142" i="21"/>
  <c r="AC1141" i="21"/>
  <c r="AC1140" i="21"/>
  <c r="AC1139" i="21"/>
  <c r="AC1138" i="21"/>
  <c r="AC1137" i="21"/>
  <c r="AC1136" i="21"/>
  <c r="AC1135" i="21"/>
  <c r="AC1134" i="21"/>
  <c r="AC1133" i="21"/>
  <c r="AC1132" i="21"/>
  <c r="AC1131" i="21"/>
  <c r="AC1130" i="21"/>
  <c r="AC1129" i="21"/>
  <c r="AC1128" i="21"/>
  <c r="AC1127" i="21"/>
  <c r="AC1126" i="21"/>
  <c r="AC1125" i="21"/>
  <c r="AC1124" i="21"/>
  <c r="AC1123" i="21"/>
  <c r="AC1122" i="21"/>
  <c r="AC1121" i="21"/>
  <c r="AC1120" i="21"/>
  <c r="AC1119" i="21"/>
  <c r="AC1118" i="21"/>
  <c r="AC1117" i="21"/>
  <c r="AC1116" i="21"/>
  <c r="AC1115" i="21"/>
  <c r="AC1114" i="21"/>
  <c r="AC1113" i="21"/>
  <c r="AC1112" i="21"/>
  <c r="AC1111" i="21"/>
  <c r="AC1110" i="21"/>
  <c r="AC1109" i="21"/>
  <c r="AC1108" i="21"/>
  <c r="AC1107" i="21"/>
  <c r="AC1106" i="21"/>
  <c r="AC1105" i="21"/>
  <c r="AC1104" i="21"/>
  <c r="AC1103" i="21"/>
  <c r="AC1102" i="21"/>
  <c r="AC1101" i="21"/>
  <c r="AC1100" i="21"/>
  <c r="AC1099" i="21"/>
  <c r="AC1098" i="21"/>
  <c r="AC1097" i="21"/>
  <c r="AC1096" i="21"/>
  <c r="AC1095" i="21"/>
  <c r="AC1094" i="21"/>
  <c r="AC1093" i="21"/>
  <c r="AC1092" i="21"/>
  <c r="AC1091" i="21"/>
  <c r="AC1090" i="21"/>
  <c r="AC1089" i="21"/>
  <c r="AC1088" i="21"/>
  <c r="AC1087" i="21"/>
  <c r="AC1086" i="21"/>
  <c r="AC1085" i="21"/>
  <c r="AC1084" i="21"/>
  <c r="AC1083" i="21"/>
  <c r="AC1082" i="21"/>
  <c r="AC1081" i="21"/>
  <c r="AC1080" i="21"/>
  <c r="AC1079" i="21"/>
  <c r="AC1078" i="21"/>
  <c r="AC1077" i="21"/>
  <c r="AC1076" i="21"/>
  <c r="AC1075" i="21"/>
  <c r="AC1074" i="21"/>
  <c r="AC1073" i="21"/>
  <c r="AC1072" i="21"/>
  <c r="AC1071" i="21"/>
  <c r="AC1070" i="21"/>
  <c r="AC1069" i="21"/>
  <c r="AC1068" i="21"/>
  <c r="N29" i="23" s="1"/>
  <c r="AC1067" i="21"/>
  <c r="AC1066" i="21"/>
  <c r="AC1065" i="21"/>
  <c r="AC1064" i="21"/>
  <c r="N21" i="23" s="1"/>
  <c r="AC1063" i="21"/>
  <c r="AC1062" i="21"/>
  <c r="AC1061" i="21"/>
  <c r="AC1060" i="21"/>
  <c r="AC1059" i="21"/>
  <c r="AC1058" i="21"/>
  <c r="AC1057" i="21"/>
  <c r="AC1056" i="21"/>
  <c r="AC1055" i="21"/>
  <c r="AC1054" i="21"/>
  <c r="AC1053" i="21"/>
  <c r="AC1052" i="21"/>
  <c r="AC1051" i="21"/>
  <c r="AC1050" i="21"/>
  <c r="AC1049" i="21"/>
  <c r="AC1048" i="21"/>
  <c r="AC1047" i="21"/>
  <c r="AC1046" i="21"/>
  <c r="AC1045" i="21"/>
  <c r="AC1044" i="21"/>
  <c r="AC1043" i="21"/>
  <c r="AC1042" i="21"/>
  <c r="AC1041" i="21"/>
  <c r="AC1040" i="21"/>
  <c r="AC1039" i="21"/>
  <c r="AC1038" i="21"/>
  <c r="AC1037" i="21"/>
  <c r="AC1036" i="21"/>
  <c r="AC1035" i="21"/>
  <c r="AC1034" i="21"/>
  <c r="AC1033" i="21"/>
  <c r="AC1032" i="21"/>
  <c r="AC1031" i="21"/>
  <c r="AC1030" i="21"/>
  <c r="AC1029" i="21"/>
  <c r="AC1028" i="21"/>
  <c r="N22" i="23" s="1"/>
  <c r="AC1027" i="21"/>
  <c r="AC1026" i="21"/>
  <c r="AC1025" i="21"/>
  <c r="AC1024" i="21"/>
  <c r="AC1023" i="21"/>
  <c r="AC1022" i="21"/>
  <c r="AC1021" i="21"/>
  <c r="AC1020" i="21"/>
  <c r="AC1019" i="21"/>
  <c r="AC1018" i="21"/>
  <c r="AC1017" i="21"/>
  <c r="AC1016" i="21"/>
  <c r="AC1015" i="21"/>
  <c r="AC1014" i="21"/>
  <c r="AC1013" i="21"/>
  <c r="AC1012" i="21"/>
  <c r="AC1011" i="21"/>
  <c r="AC1010" i="21"/>
  <c r="AC1009" i="21"/>
  <c r="AC1008" i="21"/>
  <c r="AC1007" i="21"/>
  <c r="AC1006" i="21"/>
  <c r="AC1005" i="21"/>
  <c r="AC1004" i="21"/>
  <c r="AC1003" i="21"/>
  <c r="AC1002" i="21"/>
  <c r="AC1001" i="21"/>
  <c r="AC1000" i="21"/>
  <c r="AC999" i="21"/>
  <c r="AC998" i="21"/>
  <c r="AC997" i="21"/>
  <c r="AC996" i="21"/>
  <c r="AC995" i="21"/>
  <c r="AC994" i="21"/>
  <c r="AC993" i="21"/>
  <c r="AC992" i="21"/>
  <c r="AC991" i="21"/>
  <c r="AC990" i="21"/>
  <c r="AC989" i="21"/>
  <c r="AC988" i="21"/>
  <c r="AC987" i="21"/>
  <c r="AC986" i="21"/>
  <c r="AC985" i="21"/>
  <c r="AC984" i="21"/>
  <c r="AC983" i="21"/>
  <c r="AC982" i="21"/>
  <c r="AC981" i="21"/>
  <c r="AC980" i="21"/>
  <c r="AC979" i="21"/>
  <c r="AC978" i="21"/>
  <c r="AC977" i="21"/>
  <c r="AC976" i="21"/>
  <c r="AC975" i="21"/>
  <c r="AC974" i="21"/>
  <c r="AC973" i="21"/>
  <c r="AC972" i="21"/>
  <c r="AC971" i="21"/>
  <c r="AC970" i="21"/>
  <c r="AC969" i="21"/>
  <c r="AC968" i="21"/>
  <c r="AC967" i="21"/>
  <c r="AC966" i="21"/>
  <c r="AC965" i="21"/>
  <c r="AC964" i="21"/>
  <c r="AC963" i="21"/>
  <c r="AC962" i="21"/>
  <c r="AC961" i="21"/>
  <c r="AC960" i="21"/>
  <c r="AC959" i="21"/>
  <c r="AC958" i="21"/>
  <c r="AC957" i="21"/>
  <c r="AC956" i="21"/>
  <c r="AC955" i="21"/>
  <c r="AC954" i="21"/>
  <c r="AC953" i="21"/>
  <c r="AC952" i="21"/>
  <c r="AC951" i="21"/>
  <c r="AC950" i="21"/>
  <c r="AC949" i="21"/>
  <c r="AC948" i="21"/>
  <c r="AC947" i="21"/>
  <c r="AC946" i="21"/>
  <c r="AC945" i="21"/>
  <c r="AC944" i="21"/>
  <c r="AC943" i="21"/>
  <c r="N40" i="23" s="1"/>
  <c r="AC942" i="21"/>
  <c r="AC941" i="21"/>
  <c r="AC940" i="21"/>
  <c r="AC939" i="21"/>
  <c r="AC938" i="21"/>
  <c r="AC937" i="21"/>
  <c r="AC936" i="21"/>
  <c r="AC935" i="21"/>
  <c r="AC934" i="21"/>
  <c r="AC933" i="21"/>
  <c r="AC932" i="21"/>
  <c r="AC931" i="21"/>
  <c r="N59" i="23" s="1"/>
  <c r="AC930" i="21"/>
  <c r="AC929" i="21"/>
  <c r="AC928" i="21"/>
  <c r="AC927" i="21"/>
  <c r="N32" i="23" s="1"/>
  <c r="AC926" i="21"/>
  <c r="AC925" i="21"/>
  <c r="AC924" i="21"/>
  <c r="AC923" i="21"/>
  <c r="AC922" i="21"/>
  <c r="AC921" i="21"/>
  <c r="AC920" i="21"/>
  <c r="AC919" i="21"/>
  <c r="AC918" i="21"/>
  <c r="AC917" i="21"/>
  <c r="AC916" i="21"/>
  <c r="AC915" i="21"/>
  <c r="AC914" i="21"/>
  <c r="AC913" i="21"/>
  <c r="AC912" i="21"/>
  <c r="AC911" i="21"/>
  <c r="AC910" i="21"/>
  <c r="AC909" i="21"/>
  <c r="AC908" i="21"/>
  <c r="AC907" i="21"/>
  <c r="AC906" i="21"/>
  <c r="AC905" i="21"/>
  <c r="AC904" i="21"/>
  <c r="AC903" i="21"/>
  <c r="AC902" i="21"/>
  <c r="AC901" i="21"/>
  <c r="AC900" i="21"/>
  <c r="AC899" i="21"/>
  <c r="AC898" i="21"/>
  <c r="AC897" i="21"/>
  <c r="AC896" i="21"/>
  <c r="AE2652" i="21"/>
  <c r="AE2651" i="21"/>
  <c r="AE2650" i="21"/>
  <c r="AE2649" i="21"/>
  <c r="AE2648" i="21"/>
  <c r="AE2647" i="21"/>
  <c r="AE2646" i="21"/>
  <c r="AE2645" i="21"/>
  <c r="AE2644" i="21"/>
  <c r="AE2643" i="21"/>
  <c r="AE2642" i="21"/>
  <c r="AE2641" i="21"/>
  <c r="AE2640" i="21"/>
  <c r="AE2639" i="21"/>
  <c r="AE2638" i="21"/>
  <c r="AE2637" i="21"/>
  <c r="AE2636" i="21"/>
  <c r="AE2635" i="21"/>
  <c r="AE2634" i="21"/>
  <c r="AE2633" i="21"/>
  <c r="AE2632" i="21"/>
  <c r="AE2631" i="21"/>
  <c r="AE2630" i="21"/>
  <c r="AE2629" i="21"/>
  <c r="AE2628" i="21"/>
  <c r="AE2627" i="21"/>
  <c r="AE2626" i="21"/>
  <c r="AE2625" i="21"/>
  <c r="AE2624" i="21"/>
  <c r="AE2623" i="21"/>
  <c r="AE2622" i="21"/>
  <c r="AE2621" i="21"/>
  <c r="AE2620" i="21"/>
  <c r="AE2619" i="21"/>
  <c r="AE2618" i="21"/>
  <c r="AE2617" i="21"/>
  <c r="AE2616" i="21"/>
  <c r="AE2615" i="21"/>
  <c r="AE2614" i="21"/>
  <c r="AE2613" i="21"/>
  <c r="AE2612" i="21"/>
  <c r="AE2611" i="21"/>
  <c r="AE2610" i="21"/>
  <c r="AE2609" i="21"/>
  <c r="AE2608" i="21"/>
  <c r="AE2607" i="21"/>
  <c r="AE2606" i="21"/>
  <c r="AE2605" i="21"/>
  <c r="AE2604" i="21"/>
  <c r="AE2603" i="21"/>
  <c r="AE2602" i="21"/>
  <c r="AE2601" i="21"/>
  <c r="AE2600" i="21"/>
  <c r="AE2599" i="21"/>
  <c r="AE2598" i="21"/>
  <c r="AE2597" i="21"/>
  <c r="AE2596" i="21"/>
  <c r="AE2595" i="21"/>
  <c r="AE2594" i="21"/>
  <c r="AE2593" i="21"/>
  <c r="AE2592" i="21"/>
  <c r="AE2591" i="21"/>
  <c r="AE2590" i="21"/>
  <c r="AE2589" i="21"/>
  <c r="AE2588" i="21"/>
  <c r="AE2587" i="21"/>
  <c r="AE2586" i="21"/>
  <c r="AE2585" i="21"/>
  <c r="AE2584" i="21"/>
  <c r="AE2583" i="21"/>
  <c r="AE2582" i="21"/>
  <c r="AE2581" i="21"/>
  <c r="AE2580" i="21"/>
  <c r="AE2579" i="21"/>
  <c r="AE2578" i="21"/>
  <c r="AE2577" i="21"/>
  <c r="AE2576" i="21"/>
  <c r="AE2575" i="21"/>
  <c r="AE2574" i="21"/>
  <c r="AE2573" i="21"/>
  <c r="AE2572" i="21"/>
  <c r="AE2571" i="21"/>
  <c r="AE2570" i="21"/>
  <c r="AE2569" i="21"/>
  <c r="AE2568" i="21"/>
  <c r="AE2567" i="21"/>
  <c r="AE2566" i="21"/>
  <c r="AE2565" i="21"/>
  <c r="AE2564" i="21"/>
  <c r="AE2563" i="21"/>
  <c r="AE2562" i="21"/>
  <c r="AE2561" i="21"/>
  <c r="AE2560" i="21"/>
  <c r="AE2558" i="21"/>
  <c r="AE2557" i="21"/>
  <c r="AE2556" i="21"/>
  <c r="AE2555" i="21"/>
  <c r="AE2554" i="21"/>
  <c r="AE2553" i="21"/>
  <c r="AE2552" i="21"/>
  <c r="AE2551" i="21"/>
  <c r="AE2550" i="21"/>
  <c r="AE2549" i="21"/>
  <c r="AE2548" i="21"/>
  <c r="AE2547" i="21"/>
  <c r="AE2546" i="21"/>
  <c r="AE2545" i="21"/>
  <c r="AE2544" i="21"/>
  <c r="AE2543" i="21"/>
  <c r="AE2542" i="21"/>
  <c r="AE2541" i="21"/>
  <c r="AE2540" i="21"/>
  <c r="AE2539" i="21"/>
  <c r="AE2538" i="21"/>
  <c r="AE2537" i="21"/>
  <c r="AE2536" i="21"/>
  <c r="AE2535" i="21"/>
  <c r="AE2534" i="21"/>
  <c r="AE2533" i="21"/>
  <c r="AE2532" i="21"/>
  <c r="AE2531" i="21"/>
  <c r="AE2530" i="21"/>
  <c r="AE2529" i="21"/>
  <c r="AE2528" i="21"/>
  <c r="AE2527" i="21"/>
  <c r="AE2526" i="21"/>
  <c r="AE2525" i="21"/>
  <c r="AE2524" i="21"/>
  <c r="AE2523" i="21"/>
  <c r="AE2522" i="21"/>
  <c r="AE2521" i="21"/>
  <c r="AE2520" i="21"/>
  <c r="AE2519" i="21"/>
  <c r="AE2518" i="21"/>
  <c r="AE2517" i="21"/>
  <c r="AE2516" i="21"/>
  <c r="AE2515" i="21"/>
  <c r="AE2514" i="21"/>
  <c r="AE2513" i="21"/>
  <c r="AE2512" i="21"/>
  <c r="AE2511" i="21"/>
  <c r="AE2510" i="21"/>
  <c r="AE2509" i="21"/>
  <c r="AE2508" i="21"/>
  <c r="AE2507" i="21"/>
  <c r="AE2506" i="21"/>
  <c r="AE2505" i="21"/>
  <c r="AE2504" i="21"/>
  <c r="AE2503" i="21"/>
  <c r="AE2502" i="21"/>
  <c r="AE2501" i="21"/>
  <c r="AE2500" i="21"/>
  <c r="AE2499" i="21"/>
  <c r="AE2498" i="21"/>
  <c r="AE2497" i="21"/>
  <c r="AE2496" i="21"/>
  <c r="AE2495" i="21"/>
  <c r="AE2494" i="21"/>
  <c r="AE2493" i="21"/>
  <c r="AE2492" i="21"/>
  <c r="AE2491" i="21"/>
  <c r="AE2490" i="21"/>
  <c r="AE2489" i="21"/>
  <c r="AE2488" i="21"/>
  <c r="AE2487" i="21"/>
  <c r="AE2486" i="21"/>
  <c r="AE2485" i="21"/>
  <c r="AE2484" i="21"/>
  <c r="AE2483" i="21"/>
  <c r="AE2482" i="21"/>
  <c r="AE2481" i="21"/>
  <c r="AE2480" i="21"/>
  <c r="AE2479" i="21"/>
  <c r="AE2478" i="21"/>
  <c r="AE2477" i="21"/>
  <c r="AE2476" i="21"/>
  <c r="AE2475" i="21"/>
  <c r="AE2474" i="21"/>
  <c r="AE2473" i="21"/>
  <c r="AE2472" i="21"/>
  <c r="AE2471" i="21"/>
  <c r="AE2470" i="21"/>
  <c r="AE2469" i="21"/>
  <c r="AE2468" i="21"/>
  <c r="AE2467" i="21"/>
  <c r="AE2466" i="21"/>
  <c r="AE2465" i="21"/>
  <c r="AE2464" i="21"/>
  <c r="AE2463" i="21"/>
  <c r="AE2462" i="21"/>
  <c r="AE2461" i="21"/>
  <c r="AE2460" i="21"/>
  <c r="AE2459" i="21"/>
  <c r="AE2458" i="21"/>
  <c r="AE2457" i="21"/>
  <c r="AE2456" i="21"/>
  <c r="AE2455" i="21"/>
  <c r="AE2454" i="21"/>
  <c r="AE2453" i="21"/>
  <c r="AE2452" i="21"/>
  <c r="AE2451" i="21"/>
  <c r="AE2450" i="21"/>
  <c r="AE2449" i="21"/>
  <c r="AE2448" i="21"/>
  <c r="AE2447" i="21"/>
  <c r="AE2446" i="21"/>
  <c r="AE2445" i="21"/>
  <c r="AE2444" i="21"/>
  <c r="AE2443" i="21"/>
  <c r="AE2442" i="21"/>
  <c r="AE2441" i="21"/>
  <c r="AE2440" i="21"/>
  <c r="AE2439" i="21"/>
  <c r="AE2438" i="21"/>
  <c r="AE2437" i="21"/>
  <c r="AE2436" i="21"/>
  <c r="AE2435" i="21"/>
  <c r="AE2434" i="21"/>
  <c r="AE2433" i="21"/>
  <c r="AE2432" i="21"/>
  <c r="AE2431" i="21"/>
  <c r="AE2430" i="21"/>
  <c r="AE2429" i="21"/>
  <c r="AE2428" i="21"/>
  <c r="AE2427" i="21"/>
  <c r="AE2426" i="21"/>
  <c r="AE2425" i="21"/>
  <c r="AE2424" i="21"/>
  <c r="AE2423" i="21"/>
  <c r="AE2422" i="21"/>
  <c r="AE2421" i="21"/>
  <c r="AE2420" i="21"/>
  <c r="AE2419" i="21"/>
  <c r="AE2418" i="21"/>
  <c r="AE2417" i="21"/>
  <c r="AE2416" i="21"/>
  <c r="AE2415" i="21"/>
  <c r="AE2414" i="21"/>
  <c r="AE2413" i="21"/>
  <c r="AE2412" i="21"/>
  <c r="AE2411" i="21"/>
  <c r="AE2410" i="21"/>
  <c r="AE2409" i="21"/>
  <c r="AE2408" i="21"/>
  <c r="AE2407" i="21"/>
  <c r="AE2406" i="21"/>
  <c r="AE2405" i="21"/>
  <c r="AE2404" i="21"/>
  <c r="AE2403" i="21"/>
  <c r="AE2402" i="21"/>
  <c r="AE2401" i="21"/>
  <c r="AE2400" i="21"/>
  <c r="AE2399" i="21"/>
  <c r="AE2398" i="21"/>
  <c r="AE2397" i="21"/>
  <c r="AE2396" i="21"/>
  <c r="AE2395" i="21"/>
  <c r="AE2394" i="21"/>
  <c r="AE2393" i="21"/>
  <c r="AE2392" i="21"/>
  <c r="AE2391" i="21"/>
  <c r="AE2390" i="21"/>
  <c r="AE2389" i="21"/>
  <c r="AE2388" i="21"/>
  <c r="AE2387" i="21"/>
  <c r="AE2386" i="21"/>
  <c r="AE2385" i="21"/>
  <c r="AE2384" i="21"/>
  <c r="AE2383" i="21"/>
  <c r="AE2382" i="21"/>
  <c r="AE2381" i="21"/>
  <c r="AE2380" i="21"/>
  <c r="AE2379" i="21"/>
  <c r="AE2378" i="21"/>
  <c r="AE2377" i="21"/>
  <c r="AE2376" i="21"/>
  <c r="AE2375" i="21"/>
  <c r="AE2374" i="21"/>
  <c r="AE2373" i="21"/>
  <c r="AE2372" i="21"/>
  <c r="AE2371" i="21"/>
  <c r="AE2370" i="21"/>
  <c r="AE2369" i="21"/>
  <c r="AE2368" i="21"/>
  <c r="AE2367" i="21"/>
  <c r="AE2366" i="21"/>
  <c r="AE2365" i="21"/>
  <c r="AE2364" i="21"/>
  <c r="AE2363" i="21"/>
  <c r="AE2362" i="21"/>
  <c r="AE2361" i="21"/>
  <c r="AE2360" i="21"/>
  <c r="AE2359" i="21"/>
  <c r="AE2358" i="21"/>
  <c r="AE2357" i="21"/>
  <c r="AE2356" i="21"/>
  <c r="AE2355" i="21"/>
  <c r="AE2354" i="21"/>
  <c r="AE2353" i="21"/>
  <c r="AE2352" i="21"/>
  <c r="AE2351" i="21"/>
  <c r="AE2350" i="21"/>
  <c r="AE2349" i="21"/>
  <c r="AE2348" i="21"/>
  <c r="AE2347" i="21"/>
  <c r="AE2346" i="21"/>
  <c r="AE2345" i="21"/>
  <c r="AE2344" i="21"/>
  <c r="AE2343" i="21"/>
  <c r="AE2342" i="21"/>
  <c r="AE2341" i="21"/>
  <c r="AE2340" i="21"/>
  <c r="AE2339" i="21"/>
  <c r="AE2338" i="21"/>
  <c r="AE2337" i="21"/>
  <c r="AE2336" i="21"/>
  <c r="AE2335" i="21"/>
  <c r="AE2334" i="21"/>
  <c r="AE2333" i="21"/>
  <c r="AE2332" i="21"/>
  <c r="AE2331" i="21"/>
  <c r="AE2330" i="21"/>
  <c r="AE2329" i="21"/>
  <c r="AE2328" i="21"/>
  <c r="AE2327" i="21"/>
  <c r="AE2326" i="21"/>
  <c r="AE2325" i="21"/>
  <c r="AE2324" i="21"/>
  <c r="AE2323" i="21"/>
  <c r="AE2322" i="21"/>
  <c r="AE2321" i="21"/>
  <c r="AE2320" i="21"/>
  <c r="AE2319" i="21"/>
  <c r="AE2318" i="21"/>
  <c r="AE2317" i="21"/>
  <c r="AE2316" i="21"/>
  <c r="AE2315" i="21"/>
  <c r="AE2314" i="21"/>
  <c r="AE2313" i="21"/>
  <c r="AE2312" i="21"/>
  <c r="AE2311" i="21"/>
  <c r="AE2310" i="21"/>
  <c r="AE2309" i="21"/>
  <c r="AE2308" i="21"/>
  <c r="AE2307" i="21"/>
  <c r="AE2306" i="21"/>
  <c r="AE2305" i="21"/>
  <c r="AE2304" i="21"/>
  <c r="AE2303" i="21"/>
  <c r="AE2302" i="21"/>
  <c r="AE2301" i="21"/>
  <c r="AE2300" i="21"/>
  <c r="AE2299" i="21"/>
  <c r="AE2298" i="21"/>
  <c r="AE2297" i="21"/>
  <c r="AE2296" i="21"/>
  <c r="AE2295" i="21"/>
  <c r="AE2294" i="21"/>
  <c r="AE2293" i="21"/>
  <c r="AE2292" i="21"/>
  <c r="AE2291" i="21"/>
  <c r="AE2290" i="21"/>
  <c r="AE2289" i="21"/>
  <c r="AE2288" i="21"/>
  <c r="AE2287" i="21"/>
  <c r="AE2286" i="21"/>
  <c r="AE2285" i="21"/>
  <c r="AE2284" i="21"/>
  <c r="AE2283" i="21"/>
  <c r="AE2282" i="21"/>
  <c r="AE2281" i="21"/>
  <c r="AE2280" i="21"/>
  <c r="AE2279" i="21"/>
  <c r="AE2278" i="21"/>
  <c r="AE2277" i="21"/>
  <c r="AE2276" i="21"/>
  <c r="AE2275" i="21"/>
  <c r="AE2274" i="21"/>
  <c r="AE2273" i="21"/>
  <c r="AE2272" i="21"/>
  <c r="AE2271" i="21"/>
  <c r="AE2270" i="21"/>
  <c r="AE2269" i="21"/>
  <c r="AE2268" i="21"/>
  <c r="AE2267" i="21"/>
  <c r="AE2266" i="21"/>
  <c r="AE2265" i="21"/>
  <c r="AE2264" i="21"/>
  <c r="AE2263" i="21"/>
  <c r="AE2262" i="21"/>
  <c r="AE2261" i="21"/>
  <c r="AE2260" i="21"/>
  <c r="AE2259" i="21"/>
  <c r="AE2258" i="21"/>
  <c r="AE2257" i="21"/>
  <c r="AE2256" i="21"/>
  <c r="AE2255" i="21"/>
  <c r="AE2254" i="21"/>
  <c r="AE2253" i="21"/>
  <c r="AE2252" i="21"/>
  <c r="AE2251" i="21"/>
  <c r="AE2250" i="21"/>
  <c r="AE2249" i="21"/>
  <c r="AE2248" i="21"/>
  <c r="AE2247" i="21"/>
  <c r="AE2246" i="21"/>
  <c r="AE2245" i="21"/>
  <c r="AE2244" i="21"/>
  <c r="AE2243" i="21"/>
  <c r="AE2242" i="21"/>
  <c r="AE2241" i="21"/>
  <c r="AE2240" i="21"/>
  <c r="AE2239" i="21"/>
  <c r="AE2238" i="21"/>
  <c r="AE2237" i="21"/>
  <c r="AE2236" i="21"/>
  <c r="AE2235" i="21"/>
  <c r="AE2234" i="21"/>
  <c r="AE2233" i="21"/>
  <c r="AE2232" i="21"/>
  <c r="AE2231" i="21"/>
  <c r="AE2230" i="21"/>
  <c r="AE2229" i="21"/>
  <c r="AE2228" i="21"/>
  <c r="AE2227" i="21"/>
  <c r="AE2226" i="21"/>
  <c r="AE2225" i="21"/>
  <c r="AE2224" i="21"/>
  <c r="AE2223" i="21"/>
  <c r="AE2222" i="21"/>
  <c r="AE2221" i="21"/>
  <c r="AE2220" i="21"/>
  <c r="AE2219" i="21"/>
  <c r="AE2218" i="21"/>
  <c r="AE2217" i="21"/>
  <c r="AE2216" i="21"/>
  <c r="AE2215" i="21"/>
  <c r="AE2214" i="21"/>
  <c r="AE2213" i="21"/>
  <c r="AE2212" i="21"/>
  <c r="AE2211" i="21"/>
  <c r="AE2210" i="21"/>
  <c r="AE2209" i="21"/>
  <c r="AE2208" i="21"/>
  <c r="AE2207" i="21"/>
  <c r="AE2206" i="21"/>
  <c r="AE2205" i="21"/>
  <c r="AE2204" i="21"/>
  <c r="AE2203" i="21"/>
  <c r="AE2202" i="21"/>
  <c r="AE2201" i="21"/>
  <c r="AE2200" i="21"/>
  <c r="AE2199" i="21"/>
  <c r="AE2198" i="21"/>
  <c r="AE2197" i="21"/>
  <c r="AE2196" i="21"/>
  <c r="AE2195" i="21"/>
  <c r="AE2194" i="21"/>
  <c r="AE2193" i="21"/>
  <c r="AE2192" i="21"/>
  <c r="AE2191" i="21"/>
  <c r="AE2190" i="21"/>
  <c r="AE2189" i="21"/>
  <c r="AE2188" i="21"/>
  <c r="AE2187" i="21"/>
  <c r="AE2186" i="21"/>
  <c r="AE2185" i="21"/>
  <c r="AE2184" i="21"/>
  <c r="AE2183" i="21"/>
  <c r="AE2182" i="21"/>
  <c r="AE2181" i="21"/>
  <c r="AE2180" i="21"/>
  <c r="AE2179" i="21"/>
  <c r="AE2178" i="21"/>
  <c r="AE2177" i="21"/>
  <c r="AE2176" i="21"/>
  <c r="AE2175" i="21"/>
  <c r="AE2174" i="21"/>
  <c r="AE2173" i="21"/>
  <c r="AE2172" i="21"/>
  <c r="AE2171" i="21"/>
  <c r="AE2170" i="21"/>
  <c r="AE2169" i="21"/>
  <c r="AE2168" i="21"/>
  <c r="AE2167" i="21"/>
  <c r="AE2166" i="21"/>
  <c r="AE2165" i="21"/>
  <c r="AE2164" i="21"/>
  <c r="AE2163" i="21"/>
  <c r="AE2162" i="21"/>
  <c r="AE2161" i="21"/>
  <c r="AE2160" i="21"/>
  <c r="AE2159" i="21"/>
  <c r="AE2158" i="21"/>
  <c r="AE2157" i="21"/>
  <c r="AE2156" i="21"/>
  <c r="AE2155" i="21"/>
  <c r="AE2154" i="21"/>
  <c r="AE2153" i="21"/>
  <c r="AE2152" i="21"/>
  <c r="AE2151" i="21"/>
  <c r="AE2150" i="21"/>
  <c r="AE2149" i="21"/>
  <c r="AE2148" i="21"/>
  <c r="AE2147" i="21"/>
  <c r="AE2146" i="21"/>
  <c r="AE2145" i="21"/>
  <c r="AE2144" i="21"/>
  <c r="AE2143" i="21"/>
  <c r="AE2142" i="21"/>
  <c r="AE2141" i="21"/>
  <c r="AE2140" i="21"/>
  <c r="AE2139" i="21"/>
  <c r="AE2138" i="21"/>
  <c r="AE2137" i="21"/>
  <c r="AE2136" i="21"/>
  <c r="AE2135" i="21"/>
  <c r="AE2134" i="21"/>
  <c r="AE2133" i="21"/>
  <c r="AE2132" i="21"/>
  <c r="AE2131" i="21"/>
  <c r="AE2130" i="21"/>
  <c r="AE2129" i="21"/>
  <c r="AE2128" i="21"/>
  <c r="AE2127" i="21"/>
  <c r="AE2126" i="21"/>
  <c r="AE2125" i="21"/>
  <c r="AE2124" i="21"/>
  <c r="AE2123" i="21"/>
  <c r="AE2122" i="21"/>
  <c r="AE2121" i="21"/>
  <c r="AE2120" i="21"/>
  <c r="AE2119" i="21"/>
  <c r="AE2118" i="21"/>
  <c r="AE2117" i="21"/>
  <c r="AE2116" i="21"/>
  <c r="AE2115" i="21"/>
  <c r="AE2114" i="21"/>
  <c r="AE2113" i="21"/>
  <c r="AE2112" i="21"/>
  <c r="AE2111" i="21"/>
  <c r="AE2110" i="21"/>
  <c r="AE2109" i="21"/>
  <c r="AE2108" i="21"/>
  <c r="AE2107" i="21"/>
  <c r="AE2106" i="21"/>
  <c r="AE2105" i="21"/>
  <c r="AE2104" i="21"/>
  <c r="AE2103" i="21"/>
  <c r="AE2102" i="21"/>
  <c r="AE2101" i="21"/>
  <c r="AE2100" i="21"/>
  <c r="AE2099" i="21"/>
  <c r="AE2098" i="21"/>
  <c r="AE2097" i="21"/>
  <c r="AE2096" i="21"/>
  <c r="AE2095" i="21"/>
  <c r="AE2094" i="21"/>
  <c r="AE2093" i="21"/>
  <c r="AE2092" i="21"/>
  <c r="AE2091" i="21"/>
  <c r="AE2090" i="21"/>
  <c r="AE2089" i="21"/>
  <c r="AE2088" i="21"/>
  <c r="AE2087" i="21"/>
  <c r="AE2086" i="21"/>
  <c r="AE2085" i="21"/>
  <c r="AE2084" i="21"/>
  <c r="AE2083" i="21"/>
  <c r="AE2082" i="21"/>
  <c r="AE2081" i="21"/>
  <c r="AE2080" i="21"/>
  <c r="AE2079" i="21"/>
  <c r="AE2078" i="21"/>
  <c r="AE2077" i="21"/>
  <c r="AE2076" i="21"/>
  <c r="AE2075" i="21"/>
  <c r="AE2074" i="21"/>
  <c r="AE2073" i="21"/>
  <c r="AE2072" i="21"/>
  <c r="AE2071" i="21"/>
  <c r="AE2070" i="21"/>
  <c r="AE2069" i="21"/>
  <c r="AE2068" i="21"/>
  <c r="AE2067" i="21"/>
  <c r="AE2066" i="21"/>
  <c r="AE2065" i="21"/>
  <c r="AE2064" i="21"/>
  <c r="AE2063" i="21"/>
  <c r="AE2062" i="21"/>
  <c r="AE2061" i="21"/>
  <c r="AE2060" i="21"/>
  <c r="AE2059" i="21"/>
  <c r="AE2058" i="21"/>
  <c r="AE2057" i="21"/>
  <c r="AE2056" i="21"/>
  <c r="AE2055" i="21"/>
  <c r="AE2054" i="21"/>
  <c r="AE2053" i="21"/>
  <c r="AE2052" i="21"/>
  <c r="AE2051" i="21"/>
  <c r="AE2050" i="21"/>
  <c r="AE2049" i="21"/>
  <c r="AE2048" i="21"/>
  <c r="AE2047" i="21"/>
  <c r="AE2046" i="21"/>
  <c r="AE2045" i="21"/>
  <c r="AE2044" i="21"/>
  <c r="AE2043" i="21"/>
  <c r="AE2042" i="21"/>
  <c r="AE2041" i="21"/>
  <c r="AE2040" i="21"/>
  <c r="AE2039" i="21"/>
  <c r="AE2038" i="21"/>
  <c r="AE2037" i="21"/>
  <c r="AE2036" i="21"/>
  <c r="AE2035" i="21"/>
  <c r="AE2034" i="21"/>
  <c r="AE2033" i="21"/>
  <c r="AE2032" i="21"/>
  <c r="AE2031" i="21"/>
  <c r="AE2030" i="21"/>
  <c r="AE2029" i="21"/>
  <c r="AE2028" i="21"/>
  <c r="AE2027" i="21"/>
  <c r="AE2026" i="21"/>
  <c r="AE2025" i="21"/>
  <c r="AE2024" i="21"/>
  <c r="AE2023" i="21"/>
  <c r="AE2022" i="21"/>
  <c r="AE2021" i="21"/>
  <c r="AE2020" i="21"/>
  <c r="AE2019" i="21"/>
  <c r="AE2018" i="21"/>
  <c r="AE2017" i="21"/>
  <c r="AE2016" i="21"/>
  <c r="AE2015" i="21"/>
  <c r="AE2014" i="21"/>
  <c r="AE2013" i="21"/>
  <c r="AE2012" i="21"/>
  <c r="AE2011" i="21"/>
  <c r="AE2010" i="21"/>
  <c r="AE2009" i="21"/>
  <c r="AE2008" i="21"/>
  <c r="AE2007" i="21"/>
  <c r="AE2006" i="21"/>
  <c r="AE2005" i="21"/>
  <c r="AE2004" i="21"/>
  <c r="AE2003" i="21"/>
  <c r="AE2002" i="21"/>
  <c r="AE2001" i="21"/>
  <c r="AE2000" i="21"/>
  <c r="AE1999" i="21"/>
  <c r="AE1998" i="21"/>
  <c r="AE1997" i="21"/>
  <c r="AE1996" i="21"/>
  <c r="AE1995" i="21"/>
  <c r="AE1994" i="21"/>
  <c r="AE1993" i="21"/>
  <c r="AE1992" i="21"/>
  <c r="AE1991" i="21"/>
  <c r="AE1990" i="21"/>
  <c r="AE1989" i="21"/>
  <c r="AE1988" i="21"/>
  <c r="AE1987" i="21"/>
  <c r="AE1986" i="21"/>
  <c r="AE1985" i="21"/>
  <c r="AE1984" i="21"/>
  <c r="AE1983" i="21"/>
  <c r="AE1982" i="21"/>
  <c r="AE1981" i="21"/>
  <c r="AE1980" i="21"/>
  <c r="AE1979" i="21"/>
  <c r="AE1978" i="21"/>
  <c r="AE1977" i="21"/>
  <c r="AE1976" i="21"/>
  <c r="AE1975" i="21"/>
  <c r="AE1974" i="21"/>
  <c r="AE1973" i="21"/>
  <c r="AE1972" i="21"/>
  <c r="AE1971" i="21"/>
  <c r="AE1970" i="21"/>
  <c r="AE1969" i="21"/>
  <c r="AE1968" i="21"/>
  <c r="AE1967" i="21"/>
  <c r="AE1966" i="21"/>
  <c r="AE1965" i="21"/>
  <c r="AE1964" i="21"/>
  <c r="AE1963" i="21"/>
  <c r="AE1962" i="21"/>
  <c r="AE1961" i="21"/>
  <c r="AE1960" i="21"/>
  <c r="AE1959" i="21"/>
  <c r="AE1958" i="21"/>
  <c r="AE1957" i="21"/>
  <c r="AE1956" i="21"/>
  <c r="AE1955" i="21"/>
  <c r="AE1954" i="21"/>
  <c r="AE1953" i="21"/>
  <c r="AE1952" i="21"/>
  <c r="AE1951" i="21"/>
  <c r="AE1950" i="21"/>
  <c r="AE1949" i="21"/>
  <c r="AE1948" i="21"/>
  <c r="AE1947" i="21"/>
  <c r="AE1946" i="21"/>
  <c r="AE1945" i="21"/>
  <c r="AE1944" i="21"/>
  <c r="AE1943" i="21"/>
  <c r="AE1942" i="21"/>
  <c r="AE1941" i="21"/>
  <c r="AE1940" i="21"/>
  <c r="AE1939" i="21"/>
  <c r="AE1938" i="21"/>
  <c r="AE1937" i="21"/>
  <c r="AE1936" i="21"/>
  <c r="AE1935" i="21"/>
  <c r="AE1934" i="21"/>
  <c r="AE1933" i="21"/>
  <c r="AE1932" i="21"/>
  <c r="AE1931" i="21"/>
  <c r="AE1930" i="21"/>
  <c r="AE1929" i="21"/>
  <c r="AE1928" i="21"/>
  <c r="AE1927" i="21"/>
  <c r="AE1926" i="21"/>
  <c r="AE1925" i="21"/>
  <c r="AE1924" i="21"/>
  <c r="AE1923" i="21"/>
  <c r="AE1922" i="21"/>
  <c r="AE1921" i="21"/>
  <c r="AE1920" i="21"/>
  <c r="AE1919" i="21"/>
  <c r="AE1918" i="21"/>
  <c r="AE1917" i="21"/>
  <c r="AE1916" i="21"/>
  <c r="AE1915" i="21"/>
  <c r="AE1914" i="21"/>
  <c r="AE1913" i="21"/>
  <c r="AE1912" i="21"/>
  <c r="AE1911" i="21"/>
  <c r="AE1910" i="21"/>
  <c r="AE1909" i="21"/>
  <c r="AE1908" i="21"/>
  <c r="AE1907" i="21"/>
  <c r="AE1906" i="21"/>
  <c r="AE1905" i="21"/>
  <c r="AE1904" i="21"/>
  <c r="AE1903" i="21"/>
  <c r="AE1902" i="21"/>
  <c r="AE1901" i="21"/>
  <c r="AE1900" i="21"/>
  <c r="AE1899" i="21"/>
  <c r="AE1898" i="21"/>
  <c r="AE1897" i="21"/>
  <c r="AE1896" i="21"/>
  <c r="AE1895" i="21"/>
  <c r="AE1894" i="21"/>
  <c r="AE1893" i="21"/>
  <c r="AE1892" i="21"/>
  <c r="AE1891" i="21"/>
  <c r="AE1890" i="21"/>
  <c r="AE1889" i="21"/>
  <c r="AE1888" i="21"/>
  <c r="AE1887" i="21"/>
  <c r="AE1886" i="21"/>
  <c r="AE1885" i="21"/>
  <c r="AE1884" i="21"/>
  <c r="AE1883" i="21"/>
  <c r="AE1882" i="21"/>
  <c r="AE1881" i="21"/>
  <c r="AE1880" i="21"/>
  <c r="AE1879" i="21"/>
  <c r="AE1878" i="21"/>
  <c r="AE1877" i="21"/>
  <c r="AE1876" i="21"/>
  <c r="AE1875" i="21"/>
  <c r="AE1874" i="21"/>
  <c r="AE1873" i="21"/>
  <c r="AE1872" i="21"/>
  <c r="AE1871" i="21"/>
  <c r="AE1870" i="21"/>
  <c r="AE1869" i="21"/>
  <c r="AE1868" i="21"/>
  <c r="AE1867" i="21"/>
  <c r="AE1866" i="21"/>
  <c r="AE1865" i="21"/>
  <c r="AE1864" i="21"/>
  <c r="AE1863" i="21"/>
  <c r="AE1862" i="21"/>
  <c r="AE1861" i="21"/>
  <c r="AE1860" i="21"/>
  <c r="AE1859" i="21"/>
  <c r="AE1858" i="21"/>
  <c r="AE1857" i="21"/>
  <c r="AE1856" i="21"/>
  <c r="AE1855" i="21"/>
  <c r="AE1854" i="21"/>
  <c r="AE1853" i="21"/>
  <c r="AE1852" i="21"/>
  <c r="AE1851" i="21"/>
  <c r="AE1850" i="21"/>
  <c r="AE1849" i="21"/>
  <c r="AE1848" i="21"/>
  <c r="AE1847" i="21"/>
  <c r="AE1846" i="21"/>
  <c r="AE1845" i="21"/>
  <c r="AE1844" i="21"/>
  <c r="AE1843" i="21"/>
  <c r="AE1842" i="21"/>
  <c r="AE1841" i="21"/>
  <c r="AE1840" i="21"/>
  <c r="AE1839" i="21"/>
  <c r="AE1838" i="21"/>
  <c r="AE1837" i="21"/>
  <c r="AE1836" i="21"/>
  <c r="AE1835" i="21"/>
  <c r="AE1834" i="21"/>
  <c r="AE1833" i="21"/>
  <c r="AE1832" i="21"/>
  <c r="AE1831" i="21"/>
  <c r="AE1830" i="21"/>
  <c r="AE1829" i="21"/>
  <c r="AE1828" i="21"/>
  <c r="AE1827" i="21"/>
  <c r="AE1826" i="21"/>
  <c r="AE1825" i="21"/>
  <c r="AE1824" i="21"/>
  <c r="AE1823" i="21"/>
  <c r="AE1822" i="21"/>
  <c r="AE1821" i="21"/>
  <c r="AE1820" i="21"/>
  <c r="AE1819" i="21"/>
  <c r="AE1818" i="21"/>
  <c r="AE1817" i="21"/>
  <c r="AE1816" i="21"/>
  <c r="AE1815" i="21"/>
  <c r="AE1814" i="21"/>
  <c r="AE1813" i="21"/>
  <c r="AE1812" i="21"/>
  <c r="AE1811" i="21"/>
  <c r="AE1810" i="21"/>
  <c r="AE1809" i="21"/>
  <c r="AE1808" i="21"/>
  <c r="AE1807" i="21"/>
  <c r="AE1806" i="21"/>
  <c r="AE1805" i="21"/>
  <c r="AE1804" i="21"/>
  <c r="AE1803" i="21"/>
  <c r="AE1802" i="21"/>
  <c r="AE1801" i="21"/>
  <c r="AE1800" i="21"/>
  <c r="AE1799" i="21"/>
  <c r="AE1798" i="21"/>
  <c r="AE1797" i="21"/>
  <c r="AE1796" i="21"/>
  <c r="AE1795" i="21"/>
  <c r="AE1794" i="21"/>
  <c r="AE1793" i="21"/>
  <c r="AE1792" i="21"/>
  <c r="AE1791" i="21"/>
  <c r="AE1790" i="21"/>
  <c r="AE1789" i="21"/>
  <c r="AE1788" i="21"/>
  <c r="AE1787" i="21"/>
  <c r="AE1786" i="21"/>
  <c r="AE1785" i="21"/>
  <c r="AE1784" i="21"/>
  <c r="AE1783" i="21"/>
  <c r="AE1782" i="21"/>
  <c r="AE1781" i="21"/>
  <c r="AE1780" i="21"/>
  <c r="AE1779" i="21"/>
  <c r="AE1778" i="21"/>
  <c r="AE1777" i="21"/>
  <c r="AE1776" i="21"/>
  <c r="AE1775" i="21"/>
  <c r="AE1774" i="21"/>
  <c r="AE1773" i="21"/>
  <c r="AE1772" i="21"/>
  <c r="AE1771" i="21"/>
  <c r="AE1770" i="21"/>
  <c r="AE1769" i="21"/>
  <c r="AE1768" i="21"/>
  <c r="AE1767" i="21"/>
  <c r="AE1766" i="21"/>
  <c r="AE1765" i="21"/>
  <c r="AE1764" i="21"/>
  <c r="AE1763" i="21"/>
  <c r="AE1762" i="21"/>
  <c r="AE1761" i="21"/>
  <c r="AE1760" i="21"/>
  <c r="AE1759" i="21"/>
  <c r="AE1758" i="21"/>
  <c r="AE1757" i="21"/>
  <c r="AE1756" i="21"/>
  <c r="AE1755" i="21"/>
  <c r="AE1754" i="21"/>
  <c r="AE1753" i="21"/>
  <c r="AE1752" i="21"/>
  <c r="AE1751" i="21"/>
  <c r="AE1750" i="21"/>
  <c r="AE1749" i="21"/>
  <c r="AE1748" i="21"/>
  <c r="AE1747" i="21"/>
  <c r="AE1746" i="21"/>
  <c r="AE1745" i="21"/>
  <c r="AE1744" i="21"/>
  <c r="AE1743" i="21"/>
  <c r="AE1742" i="21"/>
  <c r="AE1741" i="21"/>
  <c r="AE1740" i="21"/>
  <c r="AE1739" i="21"/>
  <c r="AE1738" i="21"/>
  <c r="AE1737" i="21"/>
  <c r="AE1736" i="21"/>
  <c r="AE1735" i="21"/>
  <c r="AE1734" i="21"/>
  <c r="AE1733" i="21"/>
  <c r="AE1732" i="21"/>
  <c r="AE1731" i="21"/>
  <c r="AE1730" i="21"/>
  <c r="AE1729" i="21"/>
  <c r="AE1728" i="21"/>
  <c r="AE1727" i="21"/>
  <c r="AE1726" i="21"/>
  <c r="AE1725" i="21"/>
  <c r="AE1724" i="21"/>
  <c r="AE1723" i="21"/>
  <c r="AE1722" i="21"/>
  <c r="AE1721" i="21"/>
  <c r="AE1720" i="21"/>
  <c r="AE1719" i="21"/>
  <c r="AE1718" i="21"/>
  <c r="AE1717" i="21"/>
  <c r="AE1716" i="21"/>
  <c r="AE1715" i="21"/>
  <c r="AE1714" i="21"/>
  <c r="AE1713" i="21"/>
  <c r="AE1712" i="21"/>
  <c r="AE1711" i="21"/>
  <c r="AE1710" i="21"/>
  <c r="AE1709" i="21"/>
  <c r="AE1708" i="21"/>
  <c r="AE1707" i="21"/>
  <c r="AE1706" i="21"/>
  <c r="AE1705" i="21"/>
  <c r="AE1704" i="21"/>
  <c r="AE1703" i="21"/>
  <c r="AE1702" i="21"/>
  <c r="AE1701" i="21"/>
  <c r="AE1700" i="21"/>
  <c r="AE1699" i="21"/>
  <c r="AE1698" i="21"/>
  <c r="AE1697" i="21"/>
  <c r="AE1696" i="21"/>
  <c r="AE1695" i="21"/>
  <c r="AE1694" i="21"/>
  <c r="AE1693" i="21"/>
  <c r="AE1692" i="21"/>
  <c r="AE1691" i="21"/>
  <c r="AE1690" i="21"/>
  <c r="AE1689" i="21"/>
  <c r="AE1688" i="21"/>
  <c r="AE1687" i="21"/>
  <c r="AE1686" i="21"/>
  <c r="AE1685" i="21"/>
  <c r="AE1684" i="21"/>
  <c r="AE1683" i="21"/>
  <c r="AE1682" i="21"/>
  <c r="AE1681" i="21"/>
  <c r="AE1680" i="21"/>
  <c r="AE1679" i="21"/>
  <c r="AE1678" i="21"/>
  <c r="AE1677" i="21"/>
  <c r="AE1676" i="21"/>
  <c r="AE1675" i="21"/>
  <c r="AE1674" i="21"/>
  <c r="AE1673" i="21"/>
  <c r="AE1672" i="21"/>
  <c r="AE1671" i="21"/>
  <c r="AE1670" i="21"/>
  <c r="AE1669" i="21"/>
  <c r="AE1668" i="21"/>
  <c r="AE1667" i="21"/>
  <c r="AE1666" i="21"/>
  <c r="AE1665" i="21"/>
  <c r="AE1664" i="21"/>
  <c r="AE1663" i="21"/>
  <c r="AE1662" i="21"/>
  <c r="AE1661" i="21"/>
  <c r="AE1660" i="21"/>
  <c r="AE1659" i="21"/>
  <c r="AE1658" i="21"/>
  <c r="AE1657" i="21"/>
  <c r="AE1656" i="21"/>
  <c r="AE1655" i="21"/>
  <c r="AE1654" i="21"/>
  <c r="AE1653" i="21"/>
  <c r="AE1652" i="21"/>
  <c r="AE1651" i="21"/>
  <c r="AE1650" i="21"/>
  <c r="AE1649" i="21"/>
  <c r="AE1648" i="21"/>
  <c r="AE1647" i="21"/>
  <c r="AE1646" i="21"/>
  <c r="AE1645" i="21"/>
  <c r="AE1644" i="21"/>
  <c r="AE1643" i="21"/>
  <c r="AE1642" i="21"/>
  <c r="AE1641" i="21"/>
  <c r="AE1640" i="21"/>
  <c r="AE1639" i="21"/>
  <c r="AE1638" i="21"/>
  <c r="AE1637" i="21"/>
  <c r="AE1636" i="21"/>
  <c r="AE1635" i="21"/>
  <c r="AE1634" i="21"/>
  <c r="AE1633" i="21"/>
  <c r="AE1632" i="21"/>
  <c r="AE1631" i="21"/>
  <c r="AE1630" i="21"/>
  <c r="AE1629" i="21"/>
  <c r="AE1628" i="21"/>
  <c r="AE1627" i="21"/>
  <c r="AE1626" i="21"/>
  <c r="AE1625" i="21"/>
  <c r="AE1624" i="21"/>
  <c r="AE1623" i="21"/>
  <c r="AE1622" i="21"/>
  <c r="AE1621" i="21"/>
  <c r="AE1620" i="21"/>
  <c r="AE1619" i="21"/>
  <c r="AE1618" i="21"/>
  <c r="AE1617" i="21"/>
  <c r="AE1616" i="21"/>
  <c r="AE1615" i="21"/>
  <c r="AE1614" i="21"/>
  <c r="AE1613" i="21"/>
  <c r="AE1612" i="21"/>
  <c r="AE1611" i="21"/>
  <c r="AE1610" i="21"/>
  <c r="AE1609" i="21"/>
  <c r="AE1608" i="21"/>
  <c r="AE1607" i="21"/>
  <c r="AE1606" i="21"/>
  <c r="AE1605" i="21"/>
  <c r="AE1604" i="21"/>
  <c r="AE1603" i="21"/>
  <c r="AE1602" i="21"/>
  <c r="AE1601" i="21"/>
  <c r="AE1600" i="21"/>
  <c r="AE1599" i="21"/>
  <c r="AE1598" i="21"/>
  <c r="AE1597" i="21"/>
  <c r="AE1596" i="21"/>
  <c r="AE1595" i="21"/>
  <c r="AE1594" i="21"/>
  <c r="AE1593" i="21"/>
  <c r="AE1592" i="21"/>
  <c r="AE1591" i="21"/>
  <c r="AE1590" i="21"/>
  <c r="AE1589" i="21"/>
  <c r="AE1588" i="21"/>
  <c r="AE1587" i="21"/>
  <c r="AE1586" i="21"/>
  <c r="AE1585" i="21"/>
  <c r="AE1584" i="21"/>
  <c r="AE1583" i="21"/>
  <c r="AE1582" i="21"/>
  <c r="AE1581" i="21"/>
  <c r="AE1580" i="21"/>
  <c r="AE1579" i="21"/>
  <c r="AE1578" i="21"/>
  <c r="AE1577" i="21"/>
  <c r="AE1576" i="21"/>
  <c r="AE1575" i="21"/>
  <c r="AE1574" i="21"/>
  <c r="AE1573" i="21"/>
  <c r="AE1572" i="21"/>
  <c r="AE1571" i="21"/>
  <c r="AE1570" i="21"/>
  <c r="AE1569" i="21"/>
  <c r="AE1568" i="21"/>
  <c r="AE1567" i="21"/>
  <c r="AE1566" i="21"/>
  <c r="AE1565" i="21"/>
  <c r="AE1564" i="21"/>
  <c r="AE1563" i="21"/>
  <c r="AE1562" i="21"/>
  <c r="AE1561" i="21"/>
  <c r="AE1560" i="21"/>
  <c r="AE1559" i="21"/>
  <c r="AE1558" i="21"/>
  <c r="AE1557" i="21"/>
  <c r="AE1556" i="21"/>
  <c r="AE1555" i="21"/>
  <c r="AE1554" i="21"/>
  <c r="AE1553" i="21"/>
  <c r="AE1552" i="21"/>
  <c r="AE1551" i="21"/>
  <c r="AE1550" i="21"/>
  <c r="AE1549" i="21"/>
  <c r="AE1548" i="21"/>
  <c r="AE1547" i="21"/>
  <c r="AE1546" i="21"/>
  <c r="AE1545" i="21"/>
  <c r="AE1544" i="21"/>
  <c r="AE1543" i="21"/>
  <c r="AE1542" i="21"/>
  <c r="AE1541" i="21"/>
  <c r="AE1540" i="21"/>
  <c r="AE1539" i="21"/>
  <c r="AE1538" i="21"/>
  <c r="AE1537" i="21"/>
  <c r="AE1536" i="21"/>
  <c r="AE1535" i="21"/>
  <c r="AE1534" i="21"/>
  <c r="AE1533" i="21"/>
  <c r="AE1532" i="21"/>
  <c r="AE1531" i="21"/>
  <c r="AE1530" i="21"/>
  <c r="AE1529" i="21"/>
  <c r="AE1528" i="21"/>
  <c r="AE1527" i="21"/>
  <c r="AE1526" i="21"/>
  <c r="AE1525" i="21"/>
  <c r="AE1524" i="21"/>
  <c r="AE1523" i="21"/>
  <c r="AE1522" i="21"/>
  <c r="AE1521" i="21"/>
  <c r="AE1520" i="21"/>
  <c r="AE1519" i="21"/>
  <c r="AE1518" i="21"/>
  <c r="AE1517" i="21"/>
  <c r="AE1516" i="21"/>
  <c r="AE1515" i="21"/>
  <c r="AE1514" i="21"/>
  <c r="AE1513" i="21"/>
  <c r="AE1512" i="21"/>
  <c r="AE1511" i="21"/>
  <c r="AE1510" i="21"/>
  <c r="AE1509" i="21"/>
  <c r="AE1508" i="21"/>
  <c r="AE1507" i="21"/>
  <c r="AE1506" i="21"/>
  <c r="AE1505" i="21"/>
  <c r="AE1504" i="21"/>
  <c r="AE1503" i="21"/>
  <c r="AE1502" i="21"/>
  <c r="AE1501" i="21"/>
  <c r="AE1500" i="21"/>
  <c r="AE1499" i="21"/>
  <c r="AE1498" i="21"/>
  <c r="AE1497" i="21"/>
  <c r="AE1496" i="21"/>
  <c r="AE1495" i="21"/>
  <c r="AE1494" i="21"/>
  <c r="AE1493" i="21"/>
  <c r="AE1492" i="21"/>
  <c r="AE1491" i="21"/>
  <c r="AE1490" i="21"/>
  <c r="AE1489" i="21"/>
  <c r="AE1488" i="21"/>
  <c r="AE1487" i="21"/>
  <c r="AE1486" i="21"/>
  <c r="AE1485" i="21"/>
  <c r="AE1484" i="21"/>
  <c r="AE1483" i="21"/>
  <c r="AE1482" i="21"/>
  <c r="AE1481" i="21"/>
  <c r="AE1480" i="21"/>
  <c r="AE1479" i="21"/>
  <c r="AE1478" i="21"/>
  <c r="AE1477" i="21"/>
  <c r="AE1476" i="21"/>
  <c r="AE1475" i="21"/>
  <c r="AE1474" i="21"/>
  <c r="AE1473" i="21"/>
  <c r="AE1472" i="21"/>
  <c r="AE1471" i="21"/>
  <c r="AE1470" i="21"/>
  <c r="AE1469" i="21"/>
  <c r="AE1468" i="21"/>
  <c r="AE1467" i="21"/>
  <c r="AE1466" i="21"/>
  <c r="AE1465" i="21"/>
  <c r="AE1464" i="21"/>
  <c r="AE1463" i="21"/>
  <c r="AE1462" i="21"/>
  <c r="AE1461" i="21"/>
  <c r="AE1460" i="21"/>
  <c r="AE1459" i="21"/>
  <c r="AE1458" i="21"/>
  <c r="AE1457" i="21"/>
  <c r="AE1456" i="21"/>
  <c r="AE1455" i="21"/>
  <c r="AE1454" i="21"/>
  <c r="AE1453" i="21"/>
  <c r="AE1452" i="21"/>
  <c r="AE1451" i="21"/>
  <c r="AE1450" i="21"/>
  <c r="AE1449" i="21"/>
  <c r="AE1448" i="21"/>
  <c r="AE1447" i="21"/>
  <c r="AE1446" i="21"/>
  <c r="AE1445" i="21"/>
  <c r="AE1444" i="21"/>
  <c r="AE1443" i="21"/>
  <c r="AE1442" i="21"/>
  <c r="AE1441" i="21"/>
  <c r="AE1440" i="21"/>
  <c r="AE1439" i="21"/>
  <c r="AE1438" i="21"/>
  <c r="AE1437" i="21"/>
  <c r="AE1436" i="21"/>
  <c r="AE1435" i="21"/>
  <c r="AE1434" i="21"/>
  <c r="AE1433" i="21"/>
  <c r="AE1432" i="21"/>
  <c r="AE1431" i="21"/>
  <c r="AE1430" i="21"/>
  <c r="AE1429" i="21"/>
  <c r="AE1428" i="21"/>
  <c r="AE1427" i="21"/>
  <c r="AE1426" i="21"/>
  <c r="AE1425" i="21"/>
  <c r="AE1424" i="21"/>
  <c r="AE1423" i="21"/>
  <c r="AE1422" i="21"/>
  <c r="AE1421" i="21"/>
  <c r="AE1420" i="21"/>
  <c r="AE1419" i="21"/>
  <c r="AE1418" i="21"/>
  <c r="AE1417" i="21"/>
  <c r="AE1416" i="21"/>
  <c r="AE1415" i="21"/>
  <c r="AE1414" i="21"/>
  <c r="AE1413" i="21"/>
  <c r="AE1412" i="21"/>
  <c r="AE1411" i="21"/>
  <c r="AE1410" i="21"/>
  <c r="AE1409" i="21"/>
  <c r="AE1408" i="21"/>
  <c r="AE1407" i="21"/>
  <c r="AE1406" i="21"/>
  <c r="AE1405" i="21"/>
  <c r="AE1404" i="21"/>
  <c r="AE1403" i="21"/>
  <c r="AE1402" i="21"/>
  <c r="AE1401" i="21"/>
  <c r="AE1400" i="21"/>
  <c r="AE1399" i="21"/>
  <c r="AE1398" i="21"/>
  <c r="AE1397" i="21"/>
  <c r="AE1396" i="21"/>
  <c r="AE1395" i="21"/>
  <c r="AE1394" i="21"/>
  <c r="AE1393" i="21"/>
  <c r="AE1392" i="21"/>
  <c r="AE1391" i="21"/>
  <c r="AE1390" i="21"/>
  <c r="AE1389" i="21"/>
  <c r="AE1388" i="21"/>
  <c r="AE1387" i="21"/>
  <c r="AE1386" i="21"/>
  <c r="AE1385" i="21"/>
  <c r="AE1384" i="21"/>
  <c r="AE1383" i="21"/>
  <c r="AE1382" i="21"/>
  <c r="AE1381" i="21"/>
  <c r="AE1380" i="21"/>
  <c r="AE1379" i="21"/>
  <c r="AE1378" i="21"/>
  <c r="AE1377" i="21"/>
  <c r="AE1376" i="21"/>
  <c r="AE1375" i="21"/>
  <c r="AE1374" i="21"/>
  <c r="AE1373" i="21"/>
  <c r="AE1372" i="21"/>
  <c r="AE1371" i="21"/>
  <c r="AE1370" i="21"/>
  <c r="AE1369" i="21"/>
  <c r="AE1368" i="21"/>
  <c r="AE1367" i="21"/>
  <c r="AE1366" i="21"/>
  <c r="AE1365" i="21"/>
  <c r="AE1364" i="21"/>
  <c r="AE1363" i="21"/>
  <c r="AE1362" i="21"/>
  <c r="AE1361" i="21"/>
  <c r="AE1360" i="21"/>
  <c r="AE1359" i="21"/>
  <c r="AE1358" i="21"/>
  <c r="AE1357" i="21"/>
  <c r="AE1356" i="21"/>
  <c r="AE1355" i="21"/>
  <c r="AE1354" i="21"/>
  <c r="AE1353" i="21"/>
  <c r="AE1352" i="21"/>
  <c r="AE1351" i="21"/>
  <c r="AE1350" i="21"/>
  <c r="AE1349" i="21"/>
  <c r="AE1348" i="21"/>
  <c r="AE1347" i="21"/>
  <c r="AE1346" i="21"/>
  <c r="AE1345" i="21"/>
  <c r="AE1344" i="21"/>
  <c r="AE1343" i="21"/>
  <c r="AE1342" i="21"/>
  <c r="AE1341" i="21"/>
  <c r="AE1340" i="21"/>
  <c r="AE1339" i="21"/>
  <c r="AE1338" i="21"/>
  <c r="AE1337" i="21"/>
  <c r="AE1336" i="21"/>
  <c r="AE1335" i="21"/>
  <c r="AE1334" i="21"/>
  <c r="AE1333" i="21"/>
  <c r="AE1332" i="21"/>
  <c r="AE1331" i="21"/>
  <c r="AE1330" i="21"/>
  <c r="AE1329" i="21"/>
  <c r="AE1328" i="21"/>
  <c r="AE1327" i="21"/>
  <c r="AE1326" i="21"/>
  <c r="AE1325" i="21"/>
  <c r="AE1324" i="21"/>
  <c r="AE1323" i="21"/>
  <c r="AE1322" i="21"/>
  <c r="AE1321" i="21"/>
  <c r="AE1320" i="21"/>
  <c r="AE1319" i="21"/>
  <c r="AE1318" i="21"/>
  <c r="AE1317" i="21"/>
  <c r="AE1316" i="21"/>
  <c r="AE1315" i="21"/>
  <c r="AE1314" i="21"/>
  <c r="AE1313" i="21"/>
  <c r="AE1312" i="21"/>
  <c r="AE1311" i="21"/>
  <c r="AE1310" i="21"/>
  <c r="AE1309" i="21"/>
  <c r="AE1308" i="21"/>
  <c r="AE1307" i="21"/>
  <c r="AE1306" i="21"/>
  <c r="AE1305" i="21"/>
  <c r="AE1304" i="21"/>
  <c r="AE1303" i="21"/>
  <c r="AE1302" i="21"/>
  <c r="AE1301" i="21"/>
  <c r="AE1300" i="21"/>
  <c r="AE1299" i="21"/>
  <c r="AE1298" i="21"/>
  <c r="AE1297" i="21"/>
  <c r="AE1296" i="21"/>
  <c r="AE1295" i="21"/>
  <c r="AE1294" i="21"/>
  <c r="AE1293" i="21"/>
  <c r="AE1292" i="21"/>
  <c r="AE1291" i="21"/>
  <c r="AE1290" i="21"/>
  <c r="AE1289" i="21"/>
  <c r="AE1288" i="21"/>
  <c r="AE1287" i="21"/>
  <c r="AE1286" i="21"/>
  <c r="AE1285" i="21"/>
  <c r="AE1284" i="21"/>
  <c r="AE1283" i="21"/>
  <c r="AE1282" i="21"/>
  <c r="AE1281" i="21"/>
  <c r="AE1280" i="21"/>
  <c r="AE1279" i="21"/>
  <c r="AE1278" i="21"/>
  <c r="AE1277" i="21"/>
  <c r="AE1276" i="21"/>
  <c r="AE1275" i="21"/>
  <c r="AE1274" i="21"/>
  <c r="AE1273" i="21"/>
  <c r="AE1272" i="21"/>
  <c r="AE1271" i="21"/>
  <c r="AE1270" i="21"/>
  <c r="AE1269" i="21"/>
  <c r="AE1268" i="21"/>
  <c r="AE1267" i="21"/>
  <c r="AE1266" i="21"/>
  <c r="AE1265" i="21"/>
  <c r="AE1264" i="21"/>
  <c r="AE1263" i="21"/>
  <c r="AE1262" i="21"/>
  <c r="AE1261" i="21"/>
  <c r="AE1260" i="21"/>
  <c r="AE1259" i="21"/>
  <c r="AE1258" i="21"/>
  <c r="AE1257" i="21"/>
  <c r="AE1256" i="21"/>
  <c r="AE1255" i="21"/>
  <c r="AE1254" i="21"/>
  <c r="AE1253" i="21"/>
  <c r="AE1252" i="21"/>
  <c r="AE1251" i="21"/>
  <c r="AE1250" i="21"/>
  <c r="AE1249" i="21"/>
  <c r="AE1248" i="21"/>
  <c r="AE1247" i="21"/>
  <c r="AE1246" i="21"/>
  <c r="AE1245" i="21"/>
  <c r="AE1244" i="21"/>
  <c r="AE1243" i="21"/>
  <c r="AE1242" i="21"/>
  <c r="AE1241" i="21"/>
  <c r="AE1240" i="21"/>
  <c r="AE1239" i="21"/>
  <c r="AE1238" i="21"/>
  <c r="AE1237" i="21"/>
  <c r="AE1236" i="21"/>
  <c r="AE1235" i="21"/>
  <c r="AE1234" i="21"/>
  <c r="AE1233" i="21"/>
  <c r="AE1232" i="21"/>
  <c r="AE1231" i="21"/>
  <c r="AE1230" i="21"/>
  <c r="AE1229" i="21"/>
  <c r="AE1228" i="21"/>
  <c r="AE1227" i="21"/>
  <c r="AE1226" i="21"/>
  <c r="AE1225" i="21"/>
  <c r="AE1224" i="21"/>
  <c r="AE1223" i="21"/>
  <c r="AE1222" i="21"/>
  <c r="AE1221" i="21"/>
  <c r="AE1220" i="21"/>
  <c r="AE1219" i="21"/>
  <c r="AE1218" i="21"/>
  <c r="AE1217" i="21"/>
  <c r="AE1216" i="21"/>
  <c r="AE1215" i="21"/>
  <c r="AE1214" i="21"/>
  <c r="AE1213" i="21"/>
  <c r="AE1212" i="21"/>
  <c r="AE1211" i="21"/>
  <c r="AE1210" i="21"/>
  <c r="AE1209" i="21"/>
  <c r="AE1208" i="21"/>
  <c r="AE1207" i="21"/>
  <c r="AE1206" i="21"/>
  <c r="AE1205" i="21"/>
  <c r="AE1204" i="21"/>
  <c r="AE1203" i="21"/>
  <c r="AE1202" i="21"/>
  <c r="AE1201" i="21"/>
  <c r="AE1200" i="21"/>
  <c r="AE1199" i="21"/>
  <c r="AE1198" i="21"/>
  <c r="AE1197" i="21"/>
  <c r="AE1196" i="21"/>
  <c r="AE1195" i="21"/>
  <c r="AE1194" i="21"/>
  <c r="AE1193" i="21"/>
  <c r="AE1192" i="21"/>
  <c r="AE1191" i="21"/>
  <c r="AE1190" i="21"/>
  <c r="AE1189" i="21"/>
  <c r="AE1188" i="21"/>
  <c r="AE1187" i="21"/>
  <c r="AE1186" i="21"/>
  <c r="AE1185" i="21"/>
  <c r="AE1184" i="21"/>
  <c r="AE1183" i="21"/>
  <c r="AE1182" i="21"/>
  <c r="AE1181" i="21"/>
  <c r="AE1180" i="21"/>
  <c r="AE1179" i="21"/>
  <c r="AE1178" i="21"/>
  <c r="AE1177" i="21"/>
  <c r="AE1176" i="21"/>
  <c r="AE1175" i="21"/>
  <c r="AE1174" i="21"/>
  <c r="AE1173" i="21"/>
  <c r="AE1172" i="21"/>
  <c r="AE1171" i="21"/>
  <c r="AE1170" i="21"/>
  <c r="AE1169" i="21"/>
  <c r="AE1168" i="21"/>
  <c r="AE1167" i="21"/>
  <c r="AE1166" i="21"/>
  <c r="AE1165" i="21"/>
  <c r="AE1164" i="21"/>
  <c r="AE1163" i="21"/>
  <c r="AE1162" i="21"/>
  <c r="AE1161" i="21"/>
  <c r="AE1160" i="21"/>
  <c r="AE1159" i="21"/>
  <c r="AE1158" i="21"/>
  <c r="AE1157" i="21"/>
  <c r="AE1156" i="21"/>
  <c r="AE1155" i="21"/>
  <c r="AE1154" i="21"/>
  <c r="AE1153" i="21"/>
  <c r="AE1152" i="21"/>
  <c r="AE1151" i="21"/>
  <c r="AE1150" i="21"/>
  <c r="AE1149" i="21"/>
  <c r="AE1148" i="21"/>
  <c r="AE1147" i="21"/>
  <c r="AE1146" i="21"/>
  <c r="AE1145" i="21"/>
  <c r="AE1144" i="21"/>
  <c r="AE1143" i="21"/>
  <c r="AE1142" i="21"/>
  <c r="AE1141" i="21"/>
  <c r="AE1140" i="21"/>
  <c r="AE1139" i="21"/>
  <c r="AE1138" i="21"/>
  <c r="AE1137" i="21"/>
  <c r="AE1136" i="21"/>
  <c r="AE1135" i="21"/>
  <c r="AE1134" i="21"/>
  <c r="AE1133" i="21"/>
  <c r="AE1132" i="21"/>
  <c r="AE1131" i="21"/>
  <c r="AE1130" i="21"/>
  <c r="AE1129" i="21"/>
  <c r="AE1128" i="21"/>
  <c r="AE1127" i="21"/>
  <c r="AE1126" i="21"/>
  <c r="AE1125" i="21"/>
  <c r="AE1124" i="21"/>
  <c r="AE1123" i="21"/>
  <c r="AE1122" i="21"/>
  <c r="AE1121" i="21"/>
  <c r="AE1120" i="21"/>
  <c r="AE1119" i="21"/>
  <c r="AE1118" i="21"/>
  <c r="AE1117" i="21"/>
  <c r="AE1116" i="21"/>
  <c r="AE1115" i="21"/>
  <c r="AE1114" i="21"/>
  <c r="AE1113" i="21"/>
  <c r="AE1112" i="21"/>
  <c r="AE1111" i="21"/>
  <c r="AE1110" i="21"/>
  <c r="AE1109" i="21"/>
  <c r="AE1108" i="21"/>
  <c r="AE1107" i="21"/>
  <c r="AE1106" i="21"/>
  <c r="AE1105" i="21"/>
  <c r="AE1104" i="21"/>
  <c r="AE1103" i="21"/>
  <c r="AE1102" i="21"/>
  <c r="AE1101" i="21"/>
  <c r="AE1100" i="21"/>
  <c r="AE1099" i="21"/>
  <c r="AE1098" i="21"/>
  <c r="AE1097" i="21"/>
  <c r="AE1096" i="21"/>
  <c r="AE1095" i="21"/>
  <c r="AE1094" i="21"/>
  <c r="AE1093" i="21"/>
  <c r="AE1092" i="21"/>
  <c r="AE1091" i="21"/>
  <c r="AE1090" i="21"/>
  <c r="AE1089" i="21"/>
  <c r="AE1088" i="21"/>
  <c r="AE1087" i="21"/>
  <c r="AE1086" i="21"/>
  <c r="AE1085" i="21"/>
  <c r="AE1084" i="21"/>
  <c r="AE1083" i="21"/>
  <c r="AE1082" i="21"/>
  <c r="AE1081" i="21"/>
  <c r="AE1080" i="21"/>
  <c r="AE1079" i="21"/>
  <c r="AE1078" i="21"/>
  <c r="AE1077" i="21"/>
  <c r="AE1076" i="21"/>
  <c r="AE1075" i="21"/>
  <c r="AE1074" i="21"/>
  <c r="AE1073" i="21"/>
  <c r="AE1072" i="21"/>
  <c r="AE1071" i="21"/>
  <c r="AE1070" i="21"/>
  <c r="AE1069" i="21"/>
  <c r="AE1068" i="21"/>
  <c r="AE1067" i="21"/>
  <c r="AE1066" i="21"/>
  <c r="AE1065" i="21"/>
  <c r="AE1064" i="21"/>
  <c r="AE1063" i="21"/>
  <c r="AE1062" i="21"/>
  <c r="AE1061" i="21"/>
  <c r="AE1060" i="21"/>
  <c r="AE1059" i="21"/>
  <c r="AE1058" i="21"/>
  <c r="AE1057" i="21"/>
  <c r="AE1056" i="21"/>
  <c r="AE1055" i="21"/>
  <c r="AE1054" i="21"/>
  <c r="AE1053" i="21"/>
  <c r="AE1052" i="21"/>
  <c r="AE1051" i="21"/>
  <c r="AE1050" i="21"/>
  <c r="AE1049" i="21"/>
  <c r="AE1048" i="21"/>
  <c r="AE1047" i="21"/>
  <c r="AE1046" i="21"/>
  <c r="AE1045" i="21"/>
  <c r="AE1044" i="21"/>
  <c r="AE1043" i="21"/>
  <c r="AE1042" i="21"/>
  <c r="AE1041" i="21"/>
  <c r="AE1040" i="21"/>
  <c r="AE1039" i="21"/>
  <c r="AE1038" i="21"/>
  <c r="AE1037" i="21"/>
  <c r="AE1036" i="21"/>
  <c r="AE1035" i="21"/>
  <c r="AE1034" i="21"/>
  <c r="AE1033" i="21"/>
  <c r="AE1032" i="21"/>
  <c r="AE1031" i="21"/>
  <c r="AE1030" i="21"/>
  <c r="AE1029" i="21"/>
  <c r="AE1028" i="21"/>
  <c r="AE1027" i="21"/>
  <c r="AE1026" i="21"/>
  <c r="AE1025" i="21"/>
  <c r="AE1024" i="21"/>
  <c r="AE1023" i="21"/>
  <c r="AE1022" i="21"/>
  <c r="AE1021" i="21"/>
  <c r="AE1020" i="21"/>
  <c r="AE1019" i="21"/>
  <c r="AE1018" i="21"/>
  <c r="AE1017" i="21"/>
  <c r="AE1016" i="21"/>
  <c r="AE1015" i="21"/>
  <c r="AE1014" i="21"/>
  <c r="AE1013" i="21"/>
  <c r="AE1012" i="21"/>
  <c r="AE1011" i="21"/>
  <c r="AE1010" i="21"/>
  <c r="AE1009" i="21"/>
  <c r="AE1008" i="21"/>
  <c r="AE1007" i="21"/>
  <c r="AE1006" i="21"/>
  <c r="AE1005" i="21"/>
  <c r="AE1004" i="21"/>
  <c r="AE1003" i="21"/>
  <c r="AE1002" i="21"/>
  <c r="AE1001" i="21"/>
  <c r="AE1000" i="21"/>
  <c r="AE999" i="21"/>
  <c r="AE998" i="21"/>
  <c r="AE997" i="21"/>
  <c r="AE996" i="21"/>
  <c r="AE995" i="21"/>
  <c r="AE994" i="21"/>
  <c r="AE993" i="21"/>
  <c r="AE992" i="21"/>
  <c r="AE991" i="21"/>
  <c r="AE990" i="21"/>
  <c r="AE989" i="21"/>
  <c r="AE988" i="21"/>
  <c r="AE987" i="21"/>
  <c r="AE986" i="21"/>
  <c r="AE985" i="21"/>
  <c r="AE984" i="21"/>
  <c r="AE983" i="21"/>
  <c r="AE982" i="21"/>
  <c r="AE981" i="21"/>
  <c r="AE980" i="21"/>
  <c r="AE979" i="21"/>
  <c r="AE978" i="21"/>
  <c r="AE977" i="21"/>
  <c r="AE976" i="21"/>
  <c r="AE975" i="21"/>
  <c r="AE974" i="21"/>
  <c r="AE973" i="21"/>
  <c r="AE972" i="21"/>
  <c r="AE971" i="21"/>
  <c r="AE970" i="21"/>
  <c r="AE969" i="21"/>
  <c r="AE968" i="21"/>
  <c r="AE967" i="21"/>
  <c r="AE966" i="21"/>
  <c r="AE965" i="21"/>
  <c r="AE964" i="21"/>
  <c r="AE963" i="21"/>
  <c r="AE962" i="21"/>
  <c r="AE961" i="21"/>
  <c r="AE960" i="21"/>
  <c r="AE959" i="21"/>
  <c r="AE958" i="21"/>
  <c r="AE957" i="21"/>
  <c r="AE956" i="21"/>
  <c r="AE955" i="21"/>
  <c r="AE954" i="21"/>
  <c r="AE953" i="21"/>
  <c r="AE952" i="21"/>
  <c r="AE951" i="21"/>
  <c r="AE950" i="21"/>
  <c r="AE949" i="21"/>
  <c r="AE948" i="21"/>
  <c r="AE947" i="21"/>
  <c r="AE946" i="21"/>
  <c r="AE945" i="21"/>
  <c r="AE944" i="21"/>
  <c r="AE943" i="21"/>
  <c r="AE942" i="21"/>
  <c r="AE941" i="21"/>
  <c r="AE940" i="21"/>
  <c r="AE939" i="21"/>
  <c r="AE938" i="21"/>
  <c r="AE937" i="21"/>
  <c r="AE936" i="21"/>
  <c r="AE935" i="21"/>
  <c r="AE934" i="21"/>
  <c r="AE933" i="21"/>
  <c r="AE932" i="21"/>
  <c r="AE931" i="21"/>
  <c r="AE930" i="21"/>
  <c r="AE929" i="21"/>
  <c r="AE928" i="21"/>
  <c r="AE927" i="21"/>
  <c r="AE926" i="21"/>
  <c r="AE925" i="21"/>
  <c r="AE924" i="21"/>
  <c r="AE923" i="21"/>
  <c r="AE922" i="21"/>
  <c r="AE921" i="21"/>
  <c r="AE920" i="21"/>
  <c r="AE919" i="21"/>
  <c r="AE918" i="21"/>
  <c r="AE917" i="21"/>
  <c r="AE916" i="21"/>
  <c r="AE915" i="21"/>
  <c r="AE914" i="21"/>
  <c r="AE913" i="21"/>
  <c r="AE912" i="21"/>
  <c r="AE911" i="21"/>
  <c r="AE910" i="21"/>
  <c r="AE909" i="21"/>
  <c r="AE908" i="21"/>
  <c r="AE907" i="21"/>
  <c r="AE906" i="21"/>
  <c r="AE905" i="21"/>
  <c r="AE904" i="21"/>
  <c r="AE903" i="21"/>
  <c r="AE902" i="21"/>
  <c r="AE901" i="21"/>
  <c r="AE900" i="21"/>
  <c r="AE899" i="21"/>
  <c r="AE898" i="21"/>
  <c r="AE897" i="21"/>
  <c r="AE896" i="21"/>
  <c r="AC2424" i="21"/>
  <c r="AC895" i="21"/>
  <c r="AC894" i="21"/>
  <c r="AC893" i="21"/>
  <c r="AC892" i="21"/>
  <c r="AC891" i="21"/>
  <c r="AC890" i="21"/>
  <c r="AC889" i="21"/>
  <c r="AC888" i="21"/>
  <c r="AC887" i="21"/>
  <c r="AC886" i="21"/>
  <c r="AC885" i="21"/>
  <c r="AC884" i="21"/>
  <c r="AC883" i="21"/>
  <c r="AC882" i="21"/>
  <c r="AC881" i="21"/>
  <c r="AC880" i="21"/>
  <c r="AC879" i="21"/>
  <c r="AC878" i="21"/>
  <c r="AC877" i="21"/>
  <c r="AC876" i="21"/>
  <c r="AC875" i="21"/>
  <c r="AC874" i="21"/>
  <c r="AC873" i="21"/>
  <c r="AC872" i="21"/>
  <c r="AC871" i="21"/>
  <c r="AC870" i="21"/>
  <c r="AC869" i="21"/>
  <c r="AC868" i="21"/>
  <c r="AC867" i="21"/>
  <c r="AC866" i="21"/>
  <c r="AC865" i="21"/>
  <c r="AC864" i="21"/>
  <c r="AC863" i="21"/>
  <c r="AC862" i="21"/>
  <c r="AC861" i="21"/>
  <c r="AC860" i="21"/>
  <c r="AC859" i="21"/>
  <c r="AC858" i="21"/>
  <c r="AC857" i="21"/>
  <c r="AC856" i="21"/>
  <c r="AC855" i="21"/>
  <c r="AC854" i="21"/>
  <c r="AC853" i="21"/>
  <c r="AC852" i="21"/>
  <c r="AC851" i="21"/>
  <c r="AC850" i="21"/>
  <c r="AC849" i="21"/>
  <c r="AC848" i="21"/>
  <c r="AC847" i="21"/>
  <c r="AC846" i="21"/>
  <c r="AC845" i="21"/>
  <c r="AC844" i="21"/>
  <c r="AC843" i="21"/>
  <c r="AC842" i="21"/>
  <c r="AC841" i="21"/>
  <c r="AC840" i="21"/>
  <c r="AC839" i="21"/>
  <c r="AC838" i="21"/>
  <c r="AC837" i="21"/>
  <c r="AC836" i="21"/>
  <c r="AC835" i="21"/>
  <c r="AC834" i="21"/>
  <c r="AC833" i="21"/>
  <c r="AC832" i="21"/>
  <c r="AC831" i="21"/>
  <c r="AC830" i="21"/>
  <c r="AC829" i="21"/>
  <c r="AC828" i="21"/>
  <c r="AC827" i="21"/>
  <c r="AC826" i="21"/>
  <c r="AC825" i="21"/>
  <c r="AC824" i="21"/>
  <c r="AC823" i="21"/>
  <c r="AC822" i="21"/>
  <c r="AC821" i="21"/>
  <c r="AC820" i="21"/>
  <c r="AC819" i="21"/>
  <c r="AC818" i="21"/>
  <c r="AC817" i="21"/>
  <c r="AC816" i="21"/>
  <c r="AC815" i="21"/>
  <c r="AC814" i="21"/>
  <c r="AC813" i="21"/>
  <c r="AC812" i="21"/>
  <c r="AC811" i="21"/>
  <c r="AC810" i="21"/>
  <c r="AC809" i="21"/>
  <c r="AC808" i="21"/>
  <c r="AC807" i="21"/>
  <c r="AC806" i="21"/>
  <c r="AC805" i="21"/>
  <c r="AC804" i="21"/>
  <c r="AC803" i="21"/>
  <c r="AC802" i="21"/>
  <c r="AC801" i="21"/>
  <c r="AC800" i="21"/>
  <c r="AC799" i="21"/>
  <c r="AC798" i="21"/>
  <c r="AC797" i="21"/>
  <c r="AC796" i="21"/>
  <c r="AC795" i="21"/>
  <c r="AC794" i="21"/>
  <c r="AC793" i="21"/>
  <c r="AC792" i="21"/>
  <c r="AC791" i="21"/>
  <c r="AC790" i="21"/>
  <c r="AC789" i="21"/>
  <c r="AC788" i="21"/>
  <c r="AC787" i="21"/>
  <c r="AC786" i="21"/>
  <c r="AC785" i="21"/>
  <c r="AC784" i="21"/>
  <c r="AC783" i="21"/>
  <c r="AC782" i="21"/>
  <c r="AC781" i="21"/>
  <c r="AC780" i="21"/>
  <c r="AC779" i="21"/>
  <c r="AC778" i="21"/>
  <c r="AC777" i="21"/>
  <c r="AC776" i="21"/>
  <c r="AC775" i="21"/>
  <c r="AC774" i="21"/>
  <c r="AC773" i="21"/>
  <c r="AC772" i="21"/>
  <c r="AC771" i="21"/>
  <c r="AC770" i="21"/>
  <c r="AC769" i="21"/>
  <c r="AC768" i="21"/>
  <c r="AC767" i="21"/>
  <c r="AC766" i="21"/>
  <c r="AC765" i="21"/>
  <c r="AC764" i="21"/>
  <c r="AC763" i="21"/>
  <c r="AC762" i="21"/>
  <c r="AC761" i="21"/>
  <c r="AC758" i="21"/>
  <c r="AC757" i="21"/>
  <c r="AC756" i="21"/>
  <c r="AC755" i="21"/>
  <c r="AC754" i="21"/>
  <c r="AC753" i="21"/>
  <c r="AC752" i="21"/>
  <c r="AC751" i="21"/>
  <c r="AC750" i="21"/>
  <c r="AC749" i="21"/>
  <c r="AC748" i="21"/>
  <c r="AC747" i="21"/>
  <c r="AC746" i="21"/>
  <c r="AC745" i="21"/>
  <c r="AC744" i="21"/>
  <c r="AC743" i="21"/>
  <c r="AC742" i="21"/>
  <c r="AC741" i="21"/>
  <c r="AC740" i="21"/>
  <c r="AC739" i="21"/>
  <c r="AC738" i="21"/>
  <c r="AC737" i="21"/>
  <c r="AC736" i="21"/>
  <c r="AC735" i="21"/>
  <c r="AC734" i="21"/>
  <c r="AC733" i="21"/>
  <c r="AC732" i="21"/>
  <c r="AC731" i="21"/>
  <c r="AC730" i="21"/>
  <c r="AC729" i="21"/>
  <c r="AC728" i="21"/>
  <c r="AC727" i="21"/>
  <c r="AC726" i="21"/>
  <c r="AC725" i="21"/>
  <c r="AC724" i="21"/>
  <c r="AC723" i="21"/>
  <c r="AC722" i="21"/>
  <c r="AC721" i="21"/>
  <c r="AC720" i="21"/>
  <c r="AC719" i="21"/>
  <c r="AC718" i="21"/>
  <c r="AC717" i="21"/>
  <c r="AC716" i="21"/>
  <c r="AC715" i="21"/>
  <c r="L56" i="23" s="1"/>
  <c r="AC714" i="21"/>
  <c r="AC713" i="21"/>
  <c r="AC712" i="21"/>
  <c r="AC711" i="21"/>
  <c r="AC710" i="21"/>
  <c r="AC709" i="21"/>
  <c r="AC708" i="21"/>
  <c r="AC707" i="21"/>
  <c r="AC706" i="21"/>
  <c r="AC705" i="21"/>
  <c r="AC704" i="21"/>
  <c r="AC703" i="21"/>
  <c r="AC702" i="21"/>
  <c r="AC701" i="21"/>
  <c r="AC700" i="21"/>
  <c r="AC699" i="21"/>
  <c r="AC698" i="21"/>
  <c r="AC697" i="21"/>
  <c r="AC696" i="21"/>
  <c r="AC695" i="21"/>
  <c r="AC694" i="21"/>
  <c r="AC693" i="21"/>
  <c r="AC692" i="21"/>
  <c r="AC691" i="21"/>
  <c r="AC690" i="21"/>
  <c r="AC689" i="21"/>
  <c r="AC688" i="21"/>
  <c r="AC687" i="21"/>
  <c r="AC686" i="21"/>
  <c r="AC685" i="21"/>
  <c r="AC684" i="21"/>
  <c r="AC683" i="21"/>
  <c r="AC682" i="21"/>
  <c r="AC681" i="21"/>
  <c r="AC680" i="21"/>
  <c r="AC679" i="21"/>
  <c r="AC677" i="21"/>
  <c r="AC676" i="21"/>
  <c r="AC675" i="21"/>
  <c r="AC674" i="21"/>
  <c r="AC673" i="21"/>
  <c r="AC672" i="21"/>
  <c r="AC671" i="21"/>
  <c r="AC670" i="21"/>
  <c r="AC669" i="21"/>
  <c r="AC668" i="21"/>
  <c r="AC667" i="21"/>
  <c r="AC666" i="21"/>
  <c r="AC665" i="21"/>
  <c r="AC664" i="21"/>
  <c r="AC663" i="21"/>
  <c r="AC662" i="21"/>
  <c r="AC661" i="21"/>
  <c r="AC660" i="21"/>
  <c r="AC659" i="21"/>
  <c r="AC658" i="21"/>
  <c r="AC657" i="21"/>
  <c r="AC656" i="21"/>
  <c r="AC655" i="21"/>
  <c r="AC654" i="21"/>
  <c r="AC653" i="21"/>
  <c r="AC652" i="21"/>
  <c r="AC651" i="21"/>
  <c r="AC650" i="21"/>
  <c r="AC649" i="21"/>
  <c r="AC648" i="21"/>
  <c r="AC647" i="21"/>
  <c r="AC646" i="21"/>
  <c r="AC645" i="21"/>
  <c r="AC644" i="21"/>
  <c r="AC643" i="21"/>
  <c r="AC642" i="21"/>
  <c r="AC641" i="21"/>
  <c r="AC640" i="21"/>
  <c r="AC639" i="21"/>
  <c r="AC638" i="21"/>
  <c r="AC637" i="21"/>
  <c r="AC636" i="21"/>
  <c r="AC635" i="21"/>
  <c r="AC634" i="21"/>
  <c r="AC633" i="21"/>
  <c r="AC632" i="21"/>
  <c r="AC631" i="21"/>
  <c r="AC630" i="21"/>
  <c r="AC629" i="21"/>
  <c r="AC628" i="21"/>
  <c r="AC627" i="21"/>
  <c r="AC626" i="21"/>
  <c r="AC625" i="21"/>
  <c r="AC624" i="21"/>
  <c r="AC623" i="21"/>
  <c r="AC622" i="21"/>
  <c r="AC621" i="21"/>
  <c r="AC620" i="21"/>
  <c r="AC619" i="21"/>
  <c r="AC618" i="21"/>
  <c r="AC617" i="21"/>
  <c r="AC616" i="21"/>
  <c r="AC615" i="21"/>
  <c r="AC614" i="21"/>
  <c r="AC613" i="21"/>
  <c r="AC612" i="21"/>
  <c r="AC611" i="21"/>
  <c r="AC610" i="21"/>
  <c r="AC609" i="21"/>
  <c r="AC608" i="21"/>
  <c r="AC607" i="21"/>
  <c r="AC606" i="21"/>
  <c r="AC605" i="21"/>
  <c r="AC604" i="21"/>
  <c r="AC603" i="21"/>
  <c r="AC602" i="21"/>
  <c r="AC601" i="21"/>
  <c r="AC600" i="21"/>
  <c r="AC599" i="21"/>
  <c r="AC598" i="21"/>
  <c r="AC597" i="21"/>
  <c r="AC596" i="21"/>
  <c r="AC595" i="21"/>
  <c r="AC594" i="21"/>
  <c r="AC593" i="21"/>
  <c r="AC592" i="21"/>
  <c r="AC591" i="21"/>
  <c r="AC590" i="21"/>
  <c r="AC589" i="21"/>
  <c r="AC588" i="21"/>
  <c r="AC587" i="21"/>
  <c r="AC586" i="21"/>
  <c r="AC585" i="21"/>
  <c r="AC584" i="21"/>
  <c r="AC583" i="21"/>
  <c r="AC582" i="21"/>
  <c r="AC581" i="21"/>
  <c r="AC580" i="21"/>
  <c r="AC579" i="21"/>
  <c r="AC578" i="21"/>
  <c r="AC577" i="21"/>
  <c r="AC576" i="21"/>
  <c r="AC575" i="21"/>
  <c r="AC574" i="21"/>
  <c r="AC573" i="21"/>
  <c r="AC572" i="21"/>
  <c r="AC571" i="21"/>
  <c r="AC570" i="21"/>
  <c r="AC569" i="21"/>
  <c r="AC568" i="21"/>
  <c r="AC567" i="21"/>
  <c r="AC566" i="21"/>
  <c r="AC565" i="21"/>
  <c r="AC564" i="21"/>
  <c r="AC563" i="21"/>
  <c r="AC562" i="21"/>
  <c r="AC561" i="21"/>
  <c r="AC560" i="21"/>
  <c r="AC559" i="21"/>
  <c r="AC558" i="21"/>
  <c r="AC557" i="21"/>
  <c r="AC556" i="21"/>
  <c r="AC555" i="21"/>
  <c r="AC554" i="21"/>
  <c r="AC553" i="21"/>
  <c r="AC552" i="21"/>
  <c r="AC551" i="21"/>
  <c r="AC550" i="21"/>
  <c r="AC549" i="21"/>
  <c r="AC548" i="21"/>
  <c r="AC547" i="21"/>
  <c r="AC546" i="21"/>
  <c r="AC545" i="21"/>
  <c r="AC544" i="21"/>
  <c r="AC543" i="21"/>
  <c r="AC542" i="21"/>
  <c r="AC541" i="21"/>
  <c r="AC540" i="21"/>
  <c r="AC539" i="21"/>
  <c r="AC538" i="21"/>
  <c r="AC537" i="21"/>
  <c r="AC536" i="21"/>
  <c r="AC535" i="21"/>
  <c r="AC534" i="21"/>
  <c r="AC533" i="21"/>
  <c r="AC532" i="21"/>
  <c r="AC531" i="21"/>
  <c r="AC530" i="21"/>
  <c r="AC529" i="21"/>
  <c r="AC528" i="21"/>
  <c r="AC527" i="21"/>
  <c r="AC526" i="21"/>
  <c r="AC525" i="21"/>
  <c r="AC524" i="21"/>
  <c r="AC523" i="21"/>
  <c r="AC522" i="21"/>
  <c r="AC521" i="21"/>
  <c r="AC520" i="21"/>
  <c r="AC519" i="21"/>
  <c r="AC518" i="21"/>
  <c r="AC517" i="21"/>
  <c r="AC516" i="21"/>
  <c r="AC515" i="21"/>
  <c r="AC514" i="21"/>
  <c r="AC513" i="21"/>
  <c r="AC512" i="21"/>
  <c r="AC511" i="21"/>
  <c r="AC510" i="21"/>
  <c r="AC509" i="21"/>
  <c r="AC508" i="21"/>
  <c r="AC507" i="21"/>
  <c r="AC506" i="21"/>
  <c r="AC505" i="21"/>
  <c r="AC504" i="21"/>
  <c r="AC503" i="21"/>
  <c r="AC502" i="21"/>
  <c r="AC501" i="21"/>
  <c r="AC500" i="21"/>
  <c r="AC499" i="21"/>
  <c r="AC498" i="21"/>
  <c r="AC497" i="21"/>
  <c r="AC496" i="21"/>
  <c r="AC495" i="21"/>
  <c r="AC494" i="21"/>
  <c r="AC493" i="21"/>
  <c r="AC492" i="21"/>
  <c r="AC491" i="21"/>
  <c r="AC490" i="21"/>
  <c r="AC489" i="21"/>
  <c r="AC488" i="21"/>
  <c r="AC487" i="21"/>
  <c r="AC486" i="21"/>
  <c r="AC485" i="21"/>
  <c r="AC484" i="21"/>
  <c r="AC483" i="21"/>
  <c r="AC482" i="21"/>
  <c r="AC481" i="21"/>
  <c r="AC480" i="21"/>
  <c r="AC479" i="21"/>
  <c r="AC478" i="21"/>
  <c r="AC477" i="21"/>
  <c r="AC476" i="21"/>
  <c r="AC475" i="21"/>
  <c r="AC474" i="21"/>
  <c r="AC473" i="21"/>
  <c r="AC472" i="21"/>
  <c r="AC471" i="21"/>
  <c r="AC470" i="21"/>
  <c r="AC469" i="21"/>
  <c r="AC468" i="21"/>
  <c r="AC467" i="21"/>
  <c r="AC466" i="21"/>
  <c r="AC465" i="21"/>
  <c r="AC464" i="21"/>
  <c r="AC463" i="21"/>
  <c r="AC462" i="21"/>
  <c r="AC461" i="21"/>
  <c r="AC460" i="21"/>
  <c r="AC459" i="21"/>
  <c r="AC458" i="21"/>
  <c r="AC457" i="21"/>
  <c r="AC456" i="21"/>
  <c r="AC455" i="21"/>
  <c r="AC454" i="21"/>
  <c r="AC453" i="21"/>
  <c r="AC452" i="21"/>
  <c r="AC451" i="21"/>
  <c r="AC450" i="21"/>
  <c r="AC449" i="21"/>
  <c r="AC448" i="21"/>
  <c r="AC447" i="21"/>
  <c r="AC446" i="21"/>
  <c r="AC445" i="21"/>
  <c r="AC444" i="21"/>
  <c r="AC443" i="21"/>
  <c r="AC442" i="21"/>
  <c r="AC441" i="21"/>
  <c r="AC440" i="21"/>
  <c r="AC439" i="21"/>
  <c r="AC438" i="21"/>
  <c r="AC437" i="21"/>
  <c r="AC436" i="21"/>
  <c r="AC435" i="21"/>
  <c r="AC434" i="21"/>
  <c r="AC433" i="21"/>
  <c r="AC432" i="21"/>
  <c r="AC431" i="21"/>
  <c r="AC430" i="21"/>
  <c r="AC429" i="21"/>
  <c r="AC428" i="21"/>
  <c r="AC427" i="21"/>
  <c r="AC426" i="21"/>
  <c r="AC425" i="21"/>
  <c r="AC424" i="21"/>
  <c r="AC423" i="21"/>
  <c r="AC422" i="21"/>
  <c r="AC421" i="21"/>
  <c r="AC420" i="21"/>
  <c r="AC419" i="21"/>
  <c r="AC418" i="21"/>
  <c r="AC417" i="21"/>
  <c r="AC416" i="21"/>
  <c r="AC415" i="21"/>
  <c r="AC414" i="21"/>
  <c r="AC413" i="21"/>
  <c r="AC412" i="21"/>
  <c r="AC411" i="21"/>
  <c r="AC410" i="21"/>
  <c r="AC409" i="21"/>
  <c r="AC408" i="21"/>
  <c r="AC407" i="21"/>
  <c r="AC406" i="21"/>
  <c r="AC405" i="21"/>
  <c r="AC404" i="21"/>
  <c r="AC403" i="21"/>
  <c r="AC402" i="21"/>
  <c r="AC401" i="21"/>
  <c r="AC400" i="21"/>
  <c r="AC399" i="21"/>
  <c r="AC398" i="21"/>
  <c r="AC397" i="21"/>
  <c r="AC396" i="21"/>
  <c r="AC395" i="21"/>
  <c r="AC394" i="21"/>
  <c r="AC393" i="21"/>
  <c r="AC392" i="21"/>
  <c r="AC391" i="21"/>
  <c r="AC390" i="21"/>
  <c r="AC389" i="21"/>
  <c r="AC388" i="21"/>
  <c r="AC387" i="21"/>
  <c r="AC386" i="21"/>
  <c r="AC385" i="21"/>
  <c r="AC384" i="21"/>
  <c r="AC383" i="21"/>
  <c r="AC382" i="21"/>
  <c r="AC381" i="21"/>
  <c r="AC380" i="21"/>
  <c r="AC379" i="21"/>
  <c r="AC378" i="21"/>
  <c r="AC377" i="21"/>
  <c r="AC376" i="21"/>
  <c r="AC375" i="21"/>
  <c r="AC374" i="21"/>
  <c r="AC373" i="21"/>
  <c r="AC372" i="21"/>
  <c r="AC371" i="21"/>
  <c r="AC370" i="21"/>
  <c r="AC369" i="21"/>
  <c r="AC368" i="21"/>
  <c r="AC367" i="21"/>
  <c r="AC366" i="21"/>
  <c r="AC365" i="21"/>
  <c r="AC364" i="21"/>
  <c r="AC363" i="21"/>
  <c r="AC362" i="21"/>
  <c r="AC361" i="21"/>
  <c r="AC360" i="21"/>
  <c r="AC359" i="21"/>
  <c r="AC358" i="21"/>
  <c r="AC357" i="21"/>
  <c r="AC356" i="21"/>
  <c r="AC355" i="21"/>
  <c r="AC354" i="21"/>
  <c r="AC353" i="21"/>
  <c r="AC352" i="21"/>
  <c r="AC351" i="21"/>
  <c r="AC350" i="21"/>
  <c r="AC349" i="21"/>
  <c r="AC348" i="21"/>
  <c r="AC347" i="21"/>
  <c r="AC346" i="21"/>
  <c r="AC345" i="21"/>
  <c r="AC344" i="21"/>
  <c r="AC343" i="21"/>
  <c r="AC342" i="21"/>
  <c r="AC341" i="21"/>
  <c r="AC340" i="21"/>
  <c r="AC339" i="21"/>
  <c r="AC338" i="21"/>
  <c r="AC337" i="21"/>
  <c r="AC336" i="21"/>
  <c r="AC335" i="21"/>
  <c r="AC334" i="21"/>
  <c r="AC333" i="21"/>
  <c r="AC332" i="21"/>
  <c r="AC331" i="21"/>
  <c r="AC330" i="21"/>
  <c r="AC329" i="21"/>
  <c r="AC328" i="21"/>
  <c r="AC327" i="21"/>
  <c r="AC326" i="21"/>
  <c r="AC325" i="21"/>
  <c r="AC324" i="21"/>
  <c r="AC323" i="21"/>
  <c r="AC322" i="21"/>
  <c r="AC321" i="21"/>
  <c r="AC320" i="21"/>
  <c r="AC319" i="21"/>
  <c r="AC318" i="21"/>
  <c r="AC317" i="21"/>
  <c r="AC316" i="21"/>
  <c r="AC315" i="21"/>
  <c r="AC314" i="21"/>
  <c r="AC313" i="21"/>
  <c r="AC312" i="21"/>
  <c r="AC311" i="21"/>
  <c r="AC310" i="21"/>
  <c r="AC309" i="21"/>
  <c r="AC308" i="21"/>
  <c r="AC307" i="21"/>
  <c r="AC306" i="21"/>
  <c r="AC305" i="21"/>
  <c r="AC304" i="21"/>
  <c r="AC303" i="21"/>
  <c r="AC302" i="21"/>
  <c r="AC301" i="21"/>
  <c r="AC300" i="21"/>
  <c r="AC299" i="21"/>
  <c r="AC298" i="21"/>
  <c r="AC297" i="21"/>
  <c r="AC296" i="21"/>
  <c r="AC295" i="21"/>
  <c r="AC294" i="21"/>
  <c r="AC293" i="21"/>
  <c r="AC292" i="21"/>
  <c r="AC291" i="21"/>
  <c r="AC290" i="21"/>
  <c r="AC289" i="21"/>
  <c r="AC288" i="21"/>
  <c r="AC287" i="21"/>
  <c r="AC286" i="21"/>
  <c r="AC285" i="21"/>
  <c r="AC284" i="21"/>
  <c r="AC283" i="21"/>
  <c r="AC282" i="21"/>
  <c r="AC281" i="21"/>
  <c r="AC280" i="21"/>
  <c r="AC279" i="21"/>
  <c r="AC278" i="21"/>
  <c r="AC277" i="21"/>
  <c r="AC276" i="21"/>
  <c r="AC275" i="21"/>
  <c r="AC274" i="21"/>
  <c r="AC273" i="21"/>
  <c r="AC272" i="21"/>
  <c r="AC271" i="21"/>
  <c r="AC270" i="21"/>
  <c r="AC269" i="21"/>
  <c r="AC268" i="21"/>
  <c r="AC267" i="21"/>
  <c r="AC266" i="21"/>
  <c r="AC265" i="21"/>
  <c r="AC264" i="21"/>
  <c r="AC263" i="21"/>
  <c r="AC262" i="21"/>
  <c r="AC261" i="21"/>
  <c r="AC260" i="21"/>
  <c r="AC259" i="21"/>
  <c r="AC258" i="21"/>
  <c r="AC257" i="21"/>
  <c r="AC256" i="21"/>
  <c r="AC255" i="21"/>
  <c r="AC254" i="21"/>
  <c r="AC253" i="21"/>
  <c r="AC252" i="21"/>
  <c r="AC251" i="21"/>
  <c r="AC250" i="21"/>
  <c r="AC249" i="21"/>
  <c r="AC248" i="21"/>
  <c r="AC247" i="21"/>
  <c r="AC246" i="21"/>
  <c r="AC245" i="21"/>
  <c r="AC244" i="21"/>
  <c r="AC243" i="21"/>
  <c r="AC242" i="21"/>
  <c r="AC241" i="21"/>
  <c r="AC240" i="21"/>
  <c r="AC239" i="21"/>
  <c r="AC238" i="21"/>
  <c r="AC237" i="21"/>
  <c r="AC236" i="21"/>
  <c r="AC235" i="21"/>
  <c r="AC234" i="21"/>
  <c r="AC233" i="21"/>
  <c r="AC232" i="21"/>
  <c r="AC231" i="21"/>
  <c r="AC230" i="21"/>
  <c r="AC229" i="21"/>
  <c r="AC228" i="21"/>
  <c r="AC227" i="21"/>
  <c r="AC226" i="21"/>
  <c r="AC225" i="21"/>
  <c r="AC224" i="21"/>
  <c r="AC223" i="21"/>
  <c r="AC222" i="21"/>
  <c r="AC221" i="21"/>
  <c r="AC220" i="21"/>
  <c r="AC219" i="21"/>
  <c r="AC218" i="21"/>
  <c r="AC217" i="21"/>
  <c r="AC216" i="21"/>
  <c r="AC215" i="21"/>
  <c r="AC214" i="21"/>
  <c r="AC213" i="21"/>
  <c r="AC212" i="21"/>
  <c r="AC211" i="21"/>
  <c r="AC210" i="21"/>
  <c r="AC209" i="21"/>
  <c r="AC208" i="21"/>
  <c r="AC207" i="21"/>
  <c r="AC206" i="21"/>
  <c r="AC205" i="21"/>
  <c r="AC204" i="21"/>
  <c r="AC203" i="21"/>
  <c r="AC202" i="21"/>
  <c r="AC201" i="21"/>
  <c r="AC200" i="21"/>
  <c r="AC199" i="21"/>
  <c r="AC198" i="21"/>
  <c r="AC197" i="21"/>
  <c r="AC196" i="21"/>
  <c r="AC195" i="21"/>
  <c r="AC194" i="21"/>
  <c r="AC193" i="21"/>
  <c r="AC192" i="21"/>
  <c r="AC191" i="21"/>
  <c r="AC190" i="21"/>
  <c r="AC189" i="21"/>
  <c r="AC188" i="21"/>
  <c r="AC187" i="21"/>
  <c r="AC186" i="21"/>
  <c r="AC185" i="21"/>
  <c r="AC184" i="21"/>
  <c r="AC183" i="21"/>
  <c r="AC182" i="21"/>
  <c r="AC181" i="21"/>
  <c r="AC180" i="21"/>
  <c r="AC179" i="21"/>
  <c r="AC178" i="21"/>
  <c r="AC177" i="21"/>
  <c r="AC176" i="21"/>
  <c r="AC175" i="21"/>
  <c r="AC174" i="21"/>
  <c r="AC173" i="21"/>
  <c r="AC172" i="21"/>
  <c r="AC171" i="21"/>
  <c r="AC170" i="21"/>
  <c r="AC169" i="21"/>
  <c r="AC168" i="21"/>
  <c r="AC167" i="21"/>
  <c r="AC166" i="21"/>
  <c r="AC165" i="21"/>
  <c r="AC164" i="21"/>
  <c r="AC163" i="21"/>
  <c r="AC162" i="21"/>
  <c r="AC161" i="21"/>
  <c r="AC160" i="21"/>
  <c r="AC159" i="21"/>
  <c r="AC158" i="21"/>
  <c r="AC157" i="21"/>
  <c r="AC156" i="21"/>
  <c r="AC155" i="21"/>
  <c r="AC154" i="21"/>
  <c r="AC153" i="21"/>
  <c r="AC152" i="21"/>
  <c r="AC151" i="21"/>
  <c r="AC150" i="21"/>
  <c r="AC149" i="21"/>
  <c r="AC148" i="21"/>
  <c r="AC147" i="21"/>
  <c r="AC146" i="21"/>
  <c r="AC145" i="21"/>
  <c r="AC144" i="21"/>
  <c r="AC143" i="21"/>
  <c r="AC142" i="21"/>
  <c r="AC141" i="21"/>
  <c r="AC140" i="21"/>
  <c r="AC139" i="21"/>
  <c r="AC138" i="21"/>
  <c r="AC137" i="21"/>
  <c r="AC136" i="21"/>
  <c r="AC135" i="21"/>
  <c r="AC134" i="21"/>
  <c r="AC133" i="21"/>
  <c r="AC132" i="21"/>
  <c r="AC131" i="21"/>
  <c r="AC130" i="21"/>
  <c r="AC129" i="21"/>
  <c r="AC128" i="21"/>
  <c r="AC127" i="21"/>
  <c r="AC126" i="21"/>
  <c r="AC125" i="21"/>
  <c r="AC124" i="21"/>
  <c r="AC123" i="21"/>
  <c r="AC122" i="21"/>
  <c r="AC121" i="21"/>
  <c r="AC120" i="21"/>
  <c r="AC119" i="21"/>
  <c r="AC118" i="21"/>
  <c r="AC117" i="21"/>
  <c r="AC116" i="21"/>
  <c r="AC115" i="21"/>
  <c r="AC114" i="21"/>
  <c r="AC113" i="21"/>
  <c r="AC112" i="21"/>
  <c r="AC111" i="21"/>
  <c r="AC110" i="21"/>
  <c r="AC109" i="21"/>
  <c r="AC108" i="21"/>
  <c r="AC107" i="21"/>
  <c r="AC106" i="21"/>
  <c r="AC105" i="21"/>
  <c r="AC104" i="21"/>
  <c r="AC103" i="21"/>
  <c r="AC102" i="21"/>
  <c r="AC101" i="21"/>
  <c r="AC100" i="21"/>
  <c r="AC99" i="21"/>
  <c r="AC98" i="21"/>
  <c r="AC97" i="21"/>
  <c r="AC96" i="21"/>
  <c r="AC95" i="21"/>
  <c r="AC94" i="21"/>
  <c r="AC93" i="21"/>
  <c r="AC92" i="21"/>
  <c r="AC91" i="21"/>
  <c r="AC90" i="21"/>
  <c r="AC89" i="21"/>
  <c r="AC88" i="21"/>
  <c r="AC87" i="21"/>
  <c r="AC86" i="21"/>
  <c r="AC85" i="21"/>
  <c r="AC84" i="21"/>
  <c r="AC83" i="21"/>
  <c r="AC82" i="21"/>
  <c r="AC81" i="21"/>
  <c r="AC80" i="21"/>
  <c r="AC79" i="21"/>
  <c r="AC78" i="21"/>
  <c r="AC77" i="21"/>
  <c r="AC76" i="21"/>
  <c r="AC75" i="21"/>
  <c r="AC74" i="21"/>
  <c r="AC73" i="21"/>
  <c r="AC72" i="21"/>
  <c r="AC71" i="21"/>
  <c r="AC70" i="21"/>
  <c r="AC69" i="21"/>
  <c r="AC68" i="21"/>
  <c r="AC67" i="21"/>
  <c r="AC66" i="21"/>
  <c r="AC65" i="21"/>
  <c r="AC64" i="21"/>
  <c r="AC63" i="21"/>
  <c r="AC62" i="21"/>
  <c r="AC61" i="21"/>
  <c r="AC60" i="21"/>
  <c r="AC59" i="21"/>
  <c r="AC58" i="21"/>
  <c r="AC57" i="21"/>
  <c r="AC56" i="21"/>
  <c r="AC55" i="21"/>
  <c r="AC54" i="21"/>
  <c r="AC53" i="21"/>
  <c r="AC52" i="21"/>
  <c r="AC51" i="21"/>
  <c r="AC50" i="21"/>
  <c r="AC49" i="21"/>
  <c r="AC48" i="21"/>
  <c r="AC47" i="21"/>
  <c r="AC46" i="21"/>
  <c r="AC45" i="21"/>
  <c r="AC44" i="21"/>
  <c r="AC43" i="21"/>
  <c r="AC42" i="21"/>
  <c r="AC41" i="21"/>
  <c r="AC40" i="21"/>
  <c r="AC39" i="21"/>
  <c r="AC38" i="21"/>
  <c r="AC37" i="21"/>
  <c r="AC36" i="21"/>
  <c r="AC35" i="21"/>
  <c r="AC34" i="21"/>
  <c r="AC33" i="21"/>
  <c r="AC32" i="21"/>
  <c r="AC31" i="21"/>
  <c r="AC30" i="21"/>
  <c r="AC29" i="21"/>
  <c r="AC28" i="21"/>
  <c r="AC27" i="21"/>
  <c r="AC26" i="21"/>
  <c r="AC25" i="21"/>
  <c r="AC24" i="21"/>
  <c r="AC23" i="21"/>
  <c r="AC22" i="21"/>
  <c r="AC21" i="21"/>
  <c r="AC20" i="21"/>
  <c r="AC19" i="21"/>
  <c r="AC18" i="21"/>
  <c r="AE34" i="21"/>
  <c r="AE35" i="21"/>
  <c r="AE36" i="21"/>
  <c r="AE37" i="21"/>
  <c r="AE38" i="21"/>
  <c r="AE39" i="21"/>
  <c r="AE40" i="21"/>
  <c r="AE41" i="21"/>
  <c r="AE42" i="21"/>
  <c r="AE43" i="21"/>
  <c r="AE44" i="21"/>
  <c r="AE45" i="21"/>
  <c r="AE46" i="21"/>
  <c r="AE47" i="21"/>
  <c r="AE48" i="21"/>
  <c r="AE49" i="21"/>
  <c r="AE50" i="21"/>
  <c r="AE51" i="21"/>
  <c r="AE52" i="21"/>
  <c r="AE53" i="21"/>
  <c r="AE54" i="21"/>
  <c r="AE55" i="21"/>
  <c r="AE56" i="21"/>
  <c r="AE57" i="21"/>
  <c r="AE58" i="21"/>
  <c r="AE59" i="21"/>
  <c r="AE60" i="21"/>
  <c r="AE61" i="21"/>
  <c r="AE62" i="21"/>
  <c r="AE63" i="21"/>
  <c r="AE64" i="21"/>
  <c r="AE65" i="21"/>
  <c r="AE66" i="21"/>
  <c r="AE67" i="21"/>
  <c r="AE68" i="21"/>
  <c r="AE69" i="21"/>
  <c r="AE70" i="21"/>
  <c r="AE71" i="21"/>
  <c r="AE72" i="21"/>
  <c r="AE73" i="21"/>
  <c r="AE74" i="21"/>
  <c r="AE75" i="21"/>
  <c r="AE76" i="21"/>
  <c r="AE77" i="21"/>
  <c r="AE78" i="21"/>
  <c r="AE79" i="21"/>
  <c r="AE80" i="21"/>
  <c r="AE81" i="21"/>
  <c r="AE82" i="21"/>
  <c r="AE83" i="21"/>
  <c r="AE84" i="21"/>
  <c r="AE85" i="21"/>
  <c r="AE86" i="21"/>
  <c r="AE87" i="21"/>
  <c r="AE88" i="21"/>
  <c r="AE89" i="21"/>
  <c r="AE90" i="21"/>
  <c r="AE91" i="21"/>
  <c r="AE92" i="21"/>
  <c r="AE93" i="21"/>
  <c r="AE94" i="21"/>
  <c r="AE95" i="21"/>
  <c r="AE96" i="21"/>
  <c r="AE97" i="21"/>
  <c r="AE98" i="21"/>
  <c r="AE99" i="21"/>
  <c r="AE100" i="21"/>
  <c r="AE101" i="21"/>
  <c r="AE102" i="21"/>
  <c r="AE103" i="21"/>
  <c r="AE104" i="21"/>
  <c r="AE105" i="21"/>
  <c r="AE106" i="21"/>
  <c r="AE107" i="21"/>
  <c r="AE108" i="21"/>
  <c r="AE109" i="21"/>
  <c r="AE110" i="21"/>
  <c r="AE111" i="21"/>
  <c r="AE112" i="21"/>
  <c r="AE113" i="21"/>
  <c r="AE114" i="21"/>
  <c r="AE115" i="21"/>
  <c r="AE116" i="21"/>
  <c r="AE117" i="21"/>
  <c r="AE118" i="21"/>
  <c r="AE119" i="21"/>
  <c r="AE120" i="21"/>
  <c r="AE121" i="21"/>
  <c r="AE122" i="21"/>
  <c r="AE123" i="21"/>
  <c r="AE124" i="21"/>
  <c r="AE125" i="21"/>
  <c r="AE126" i="21"/>
  <c r="AE127" i="21"/>
  <c r="AE128" i="21"/>
  <c r="AE129" i="21"/>
  <c r="AE130" i="21"/>
  <c r="AE131" i="21"/>
  <c r="AE132" i="21"/>
  <c r="AE133" i="21"/>
  <c r="AE134" i="21"/>
  <c r="AE135" i="21"/>
  <c r="AE136" i="21"/>
  <c r="AE137" i="21"/>
  <c r="AE138" i="21"/>
  <c r="AE139" i="21"/>
  <c r="AE140" i="21"/>
  <c r="AE141" i="21"/>
  <c r="AE142" i="21"/>
  <c r="AE143" i="21"/>
  <c r="AE144" i="21"/>
  <c r="AE145" i="21"/>
  <c r="AE146" i="21"/>
  <c r="AE147" i="21"/>
  <c r="AE148" i="21"/>
  <c r="AE149" i="21"/>
  <c r="AE150" i="21"/>
  <c r="AE151" i="21"/>
  <c r="AE152" i="21"/>
  <c r="AE153" i="21"/>
  <c r="AE154" i="21"/>
  <c r="AE155" i="21"/>
  <c r="AE156" i="21"/>
  <c r="AE157" i="21"/>
  <c r="AE158" i="21"/>
  <c r="AE159" i="21"/>
  <c r="AE160" i="21"/>
  <c r="AE161" i="21"/>
  <c r="AE162" i="21"/>
  <c r="AE163" i="21"/>
  <c r="AE164" i="21"/>
  <c r="AE165" i="21"/>
  <c r="AE166" i="21"/>
  <c r="AE167" i="21"/>
  <c r="AE168" i="21"/>
  <c r="AE169" i="21"/>
  <c r="AE170" i="21"/>
  <c r="AE171" i="21"/>
  <c r="AE172" i="21"/>
  <c r="AE173" i="21"/>
  <c r="AE174" i="21"/>
  <c r="AE175" i="21"/>
  <c r="AE176" i="21"/>
  <c r="AE177" i="21"/>
  <c r="AE178" i="21"/>
  <c r="AE179" i="21"/>
  <c r="AE180" i="21"/>
  <c r="AE181" i="21"/>
  <c r="AE182" i="21"/>
  <c r="AE183" i="21"/>
  <c r="AE184" i="21"/>
  <c r="AE185" i="21"/>
  <c r="AE186" i="21"/>
  <c r="AE187" i="21"/>
  <c r="AE188" i="21"/>
  <c r="AE189" i="21"/>
  <c r="AE190" i="21"/>
  <c r="AE191" i="21"/>
  <c r="AE192" i="21"/>
  <c r="AE193" i="21"/>
  <c r="AE194" i="21"/>
  <c r="AE195" i="21"/>
  <c r="AE196" i="21"/>
  <c r="AE197" i="21"/>
  <c r="AE198" i="21"/>
  <c r="AE199" i="21"/>
  <c r="AE200" i="21"/>
  <c r="AE201" i="21"/>
  <c r="AE202" i="21"/>
  <c r="AE203" i="21"/>
  <c r="AE204" i="21"/>
  <c r="AE205" i="21"/>
  <c r="AE206" i="21"/>
  <c r="AE207" i="21"/>
  <c r="AE208" i="21"/>
  <c r="AE209" i="21"/>
  <c r="AE210" i="21"/>
  <c r="AE211" i="21"/>
  <c r="AE212" i="21"/>
  <c r="AE213" i="21"/>
  <c r="AE214" i="21"/>
  <c r="AE215" i="21"/>
  <c r="AE216" i="21"/>
  <c r="AE217" i="21"/>
  <c r="AE218" i="21"/>
  <c r="AE219" i="21"/>
  <c r="AE220" i="21"/>
  <c r="AE221" i="21"/>
  <c r="AE222" i="21"/>
  <c r="AE223" i="21"/>
  <c r="AE224" i="21"/>
  <c r="AE225" i="21"/>
  <c r="AE226" i="21"/>
  <c r="AE227" i="21"/>
  <c r="AE228" i="21"/>
  <c r="AE229" i="21"/>
  <c r="AE230" i="21"/>
  <c r="AE231" i="21"/>
  <c r="AE232" i="21"/>
  <c r="AE233" i="21"/>
  <c r="AE234" i="21"/>
  <c r="AE235" i="21"/>
  <c r="AE236" i="21"/>
  <c r="AE237" i="21"/>
  <c r="AE238" i="21"/>
  <c r="AE239" i="21"/>
  <c r="AE240" i="21"/>
  <c r="AE241" i="21"/>
  <c r="AE242" i="21"/>
  <c r="AE243" i="21"/>
  <c r="AE244" i="21"/>
  <c r="AE245" i="21"/>
  <c r="AE246" i="21"/>
  <c r="AE247" i="21"/>
  <c r="AE248" i="21"/>
  <c r="AE249" i="21"/>
  <c r="AE250" i="21"/>
  <c r="AE251" i="21"/>
  <c r="AE252" i="21"/>
  <c r="AE253" i="21"/>
  <c r="AE254" i="21"/>
  <c r="AE255" i="21"/>
  <c r="AE256" i="21"/>
  <c r="AE257" i="21"/>
  <c r="AE258" i="21"/>
  <c r="AE259" i="21"/>
  <c r="AE260" i="21"/>
  <c r="AE261" i="21"/>
  <c r="AE262" i="21"/>
  <c r="AE263" i="21"/>
  <c r="AE264" i="21"/>
  <c r="AE265" i="21"/>
  <c r="AE266" i="21"/>
  <c r="AE267" i="21"/>
  <c r="AE268" i="21"/>
  <c r="AE269" i="21"/>
  <c r="AE270" i="21"/>
  <c r="AE271" i="21"/>
  <c r="AE272" i="21"/>
  <c r="AE273" i="21"/>
  <c r="AE274" i="21"/>
  <c r="AE275" i="21"/>
  <c r="AE276" i="21"/>
  <c r="AE277" i="21"/>
  <c r="AE278" i="21"/>
  <c r="AE279" i="21"/>
  <c r="AE280" i="21"/>
  <c r="AE281" i="21"/>
  <c r="AE282" i="21"/>
  <c r="AE283" i="21"/>
  <c r="AE284" i="21"/>
  <c r="AE285" i="21"/>
  <c r="AE286" i="21"/>
  <c r="AE287" i="21"/>
  <c r="AE288" i="21"/>
  <c r="AE289" i="21"/>
  <c r="AE290" i="21"/>
  <c r="AE291" i="21"/>
  <c r="AE292" i="21"/>
  <c r="AE293" i="21"/>
  <c r="AE294" i="21"/>
  <c r="AE295" i="21"/>
  <c r="AE296" i="21"/>
  <c r="AE297" i="21"/>
  <c r="AE298" i="21"/>
  <c r="AE299" i="21"/>
  <c r="AE300" i="21"/>
  <c r="AE301" i="21"/>
  <c r="AE302" i="21"/>
  <c r="AE303" i="21"/>
  <c r="AE304" i="21"/>
  <c r="AE305" i="21"/>
  <c r="AE306" i="21"/>
  <c r="AE307" i="21"/>
  <c r="AE308" i="21"/>
  <c r="AE309" i="21"/>
  <c r="AE310" i="21"/>
  <c r="AE311" i="21"/>
  <c r="AE312" i="21"/>
  <c r="AE313" i="21"/>
  <c r="AE314" i="21"/>
  <c r="AE315" i="21"/>
  <c r="AE316" i="21"/>
  <c r="AE317" i="21"/>
  <c r="AE318" i="21"/>
  <c r="AE319" i="21"/>
  <c r="AE320" i="21"/>
  <c r="AE321" i="21"/>
  <c r="AE322" i="21"/>
  <c r="AE323" i="21"/>
  <c r="AE324" i="21"/>
  <c r="AE325" i="21"/>
  <c r="AE326" i="21"/>
  <c r="AE327" i="21"/>
  <c r="AE328" i="21"/>
  <c r="AE329" i="21"/>
  <c r="AE330" i="21"/>
  <c r="AE331" i="21"/>
  <c r="AE332" i="21"/>
  <c r="AE333" i="21"/>
  <c r="AE334" i="21"/>
  <c r="AE335" i="21"/>
  <c r="AE336" i="21"/>
  <c r="AE337" i="21"/>
  <c r="AE338" i="21"/>
  <c r="AE339" i="21"/>
  <c r="AE340" i="21"/>
  <c r="AE341" i="21"/>
  <c r="AE342" i="21"/>
  <c r="AE343" i="21"/>
  <c r="AE344" i="21"/>
  <c r="AE345" i="21"/>
  <c r="AE346" i="21"/>
  <c r="AE347" i="21"/>
  <c r="AE348" i="21"/>
  <c r="AE349" i="21"/>
  <c r="AE350" i="21"/>
  <c r="AE351" i="21"/>
  <c r="AE352" i="21"/>
  <c r="AE353" i="21"/>
  <c r="AE354" i="21"/>
  <c r="AE355" i="21"/>
  <c r="AE356" i="21"/>
  <c r="AE357" i="21"/>
  <c r="AE358" i="21"/>
  <c r="AE359" i="21"/>
  <c r="AE360" i="21"/>
  <c r="AE361" i="21"/>
  <c r="AE362" i="21"/>
  <c r="AE363" i="21"/>
  <c r="AE364" i="21"/>
  <c r="AE365" i="21"/>
  <c r="AE366" i="21"/>
  <c r="AE367" i="21"/>
  <c r="AE368" i="21"/>
  <c r="AE369" i="21"/>
  <c r="AE370" i="21"/>
  <c r="AE371" i="21"/>
  <c r="AE372" i="21"/>
  <c r="AE373" i="21"/>
  <c r="AE374" i="21"/>
  <c r="AE375" i="21"/>
  <c r="AE376" i="21"/>
  <c r="AE377" i="21"/>
  <c r="AE378" i="21"/>
  <c r="AE379" i="21"/>
  <c r="AE380" i="21"/>
  <c r="AE381" i="21"/>
  <c r="AE382" i="21"/>
  <c r="AE383" i="21"/>
  <c r="AE384" i="21"/>
  <c r="AE385" i="21"/>
  <c r="AE386" i="21"/>
  <c r="AE387" i="21"/>
  <c r="AE388" i="21"/>
  <c r="AE389" i="21"/>
  <c r="AE390" i="21"/>
  <c r="AE391" i="21"/>
  <c r="AE392" i="21"/>
  <c r="AE393" i="21"/>
  <c r="AE394" i="21"/>
  <c r="AE395" i="21"/>
  <c r="AE396" i="21"/>
  <c r="AE397" i="21"/>
  <c r="AE398" i="21"/>
  <c r="AE399" i="21"/>
  <c r="AE400" i="21"/>
  <c r="AE401" i="21"/>
  <c r="AE402" i="21"/>
  <c r="AE403" i="21"/>
  <c r="AE404" i="21"/>
  <c r="AE405" i="21"/>
  <c r="AE406" i="21"/>
  <c r="AE407" i="21"/>
  <c r="AE408" i="21"/>
  <c r="AE409" i="21"/>
  <c r="AE410" i="21"/>
  <c r="AE411" i="21"/>
  <c r="AE412" i="21"/>
  <c r="AE413" i="21"/>
  <c r="AE414" i="21"/>
  <c r="AE415" i="21"/>
  <c r="AE416" i="21"/>
  <c r="AE417" i="21"/>
  <c r="AE418" i="21"/>
  <c r="AE419" i="21"/>
  <c r="AE420" i="21"/>
  <c r="AE421" i="21"/>
  <c r="AE422" i="21"/>
  <c r="AE423" i="21"/>
  <c r="AE424" i="21"/>
  <c r="AE425" i="21"/>
  <c r="AE426" i="21"/>
  <c r="AE427" i="21"/>
  <c r="AE428" i="21"/>
  <c r="AE429" i="21"/>
  <c r="AE430" i="21"/>
  <c r="AE431" i="21"/>
  <c r="AE432" i="21"/>
  <c r="AE433" i="21"/>
  <c r="AE434" i="21"/>
  <c r="AE435" i="21"/>
  <c r="AE436" i="21"/>
  <c r="AE437" i="21"/>
  <c r="AE438" i="21"/>
  <c r="AE439" i="21"/>
  <c r="AE440" i="21"/>
  <c r="AE441" i="21"/>
  <c r="AE442" i="21"/>
  <c r="AE443" i="21"/>
  <c r="AE444" i="21"/>
  <c r="AE445" i="21"/>
  <c r="AE446" i="21"/>
  <c r="AE447" i="21"/>
  <c r="AE448" i="21"/>
  <c r="AE449" i="21"/>
  <c r="AE450" i="21"/>
  <c r="AE451" i="21"/>
  <c r="AE452" i="21"/>
  <c r="AE453" i="21"/>
  <c r="AE454" i="21"/>
  <c r="AE455" i="21"/>
  <c r="AE456" i="21"/>
  <c r="AE457" i="21"/>
  <c r="AE458" i="21"/>
  <c r="AE459" i="21"/>
  <c r="AE460" i="21"/>
  <c r="AE461" i="21"/>
  <c r="AE462" i="21"/>
  <c r="AE463" i="21"/>
  <c r="AE464" i="21"/>
  <c r="AE465" i="21"/>
  <c r="AE466" i="21"/>
  <c r="AE467" i="21"/>
  <c r="AE468" i="21"/>
  <c r="AE469" i="21"/>
  <c r="AE470" i="21"/>
  <c r="AE471" i="21"/>
  <c r="AE472" i="21"/>
  <c r="AE473" i="21"/>
  <c r="AE474" i="21"/>
  <c r="AE475" i="21"/>
  <c r="AE476" i="21"/>
  <c r="AE477" i="21"/>
  <c r="AE478" i="21"/>
  <c r="AE479" i="21"/>
  <c r="AE480" i="21"/>
  <c r="AE481" i="21"/>
  <c r="AE482" i="21"/>
  <c r="AE483" i="21"/>
  <c r="AE484" i="21"/>
  <c r="AE485" i="21"/>
  <c r="AE486" i="21"/>
  <c r="AE487" i="21"/>
  <c r="AE488" i="21"/>
  <c r="AE489" i="21"/>
  <c r="AE490" i="21"/>
  <c r="AE491" i="21"/>
  <c r="AE492" i="21"/>
  <c r="AE493" i="21"/>
  <c r="AE494" i="21"/>
  <c r="AE495" i="21"/>
  <c r="AE496" i="21"/>
  <c r="AE497" i="21"/>
  <c r="AE498" i="21"/>
  <c r="AE499" i="21"/>
  <c r="AE500" i="21"/>
  <c r="AE501" i="21"/>
  <c r="AE502" i="21"/>
  <c r="AE503" i="21"/>
  <c r="AE504" i="21"/>
  <c r="AE505" i="21"/>
  <c r="AE506" i="21"/>
  <c r="AE507" i="21"/>
  <c r="AE508" i="21"/>
  <c r="AE509" i="21"/>
  <c r="AE510" i="21"/>
  <c r="AE511" i="21"/>
  <c r="AE512" i="21"/>
  <c r="AE513" i="21"/>
  <c r="AE514" i="21"/>
  <c r="AE515" i="21"/>
  <c r="AE516" i="21"/>
  <c r="AE517" i="21"/>
  <c r="AE518" i="21"/>
  <c r="AE519" i="21"/>
  <c r="AE520" i="21"/>
  <c r="AE521" i="21"/>
  <c r="AE522" i="21"/>
  <c r="AE523" i="21"/>
  <c r="AE524" i="21"/>
  <c r="AE525" i="21"/>
  <c r="AE526" i="21"/>
  <c r="AE527" i="21"/>
  <c r="AE528" i="21"/>
  <c r="AE529" i="21"/>
  <c r="AE530" i="21"/>
  <c r="AE531" i="21"/>
  <c r="AE532" i="21"/>
  <c r="AE533" i="21"/>
  <c r="AE534" i="21"/>
  <c r="AE535" i="21"/>
  <c r="AE536" i="21"/>
  <c r="AE537" i="21"/>
  <c r="AE538" i="21"/>
  <c r="AE539" i="21"/>
  <c r="AE540" i="21"/>
  <c r="AE541" i="21"/>
  <c r="AE542" i="21"/>
  <c r="AE543" i="21"/>
  <c r="AE544" i="21"/>
  <c r="AE545" i="21"/>
  <c r="AE546" i="21"/>
  <c r="AE547" i="21"/>
  <c r="AE548" i="21"/>
  <c r="AE549" i="21"/>
  <c r="AE550" i="21"/>
  <c r="AE551" i="21"/>
  <c r="AE552" i="21"/>
  <c r="AE553" i="21"/>
  <c r="AE554" i="21"/>
  <c r="AE555" i="21"/>
  <c r="AE556" i="21"/>
  <c r="AE557" i="21"/>
  <c r="AE558" i="21"/>
  <c r="AE559" i="21"/>
  <c r="AE560" i="21"/>
  <c r="AE561" i="21"/>
  <c r="AE562" i="21"/>
  <c r="AE563" i="21"/>
  <c r="AE564" i="21"/>
  <c r="AE565" i="21"/>
  <c r="AE566" i="21"/>
  <c r="AE567" i="21"/>
  <c r="AE568" i="21"/>
  <c r="AE569" i="21"/>
  <c r="AE570" i="21"/>
  <c r="AE571" i="21"/>
  <c r="AE572" i="21"/>
  <c r="AE573" i="21"/>
  <c r="AE574" i="21"/>
  <c r="AE575" i="21"/>
  <c r="AE576" i="21"/>
  <c r="AE577" i="21"/>
  <c r="AE578" i="21"/>
  <c r="AE579" i="21"/>
  <c r="AE580" i="21"/>
  <c r="AE581" i="21"/>
  <c r="AE582" i="21"/>
  <c r="AE583" i="21"/>
  <c r="AE584" i="21"/>
  <c r="AE585" i="21"/>
  <c r="AE586" i="21"/>
  <c r="AE587" i="21"/>
  <c r="AE588" i="21"/>
  <c r="AE589" i="21"/>
  <c r="AE590" i="21"/>
  <c r="AE591" i="21"/>
  <c r="AE592" i="21"/>
  <c r="AE593" i="21"/>
  <c r="AE594" i="21"/>
  <c r="AE595" i="21"/>
  <c r="AE596" i="21"/>
  <c r="AE597" i="21"/>
  <c r="AE598" i="21"/>
  <c r="AE599" i="21"/>
  <c r="AE600" i="21"/>
  <c r="AE601" i="21"/>
  <c r="AE602" i="21"/>
  <c r="AE603" i="21"/>
  <c r="AE604" i="21"/>
  <c r="AE605" i="21"/>
  <c r="AE606" i="21"/>
  <c r="AE607" i="21"/>
  <c r="AE608" i="21"/>
  <c r="AE609" i="21"/>
  <c r="AE610" i="21"/>
  <c r="AE611" i="21"/>
  <c r="AE612" i="21"/>
  <c r="AE613" i="21"/>
  <c r="AE614" i="21"/>
  <c r="AE615" i="21"/>
  <c r="AE616" i="21"/>
  <c r="AE617" i="21"/>
  <c r="AE618" i="21"/>
  <c r="AE619" i="21"/>
  <c r="AE620" i="21"/>
  <c r="AE621" i="21"/>
  <c r="AE622" i="21"/>
  <c r="AE623" i="21"/>
  <c r="AE624" i="21"/>
  <c r="AE625" i="21"/>
  <c r="AE626" i="21"/>
  <c r="AE627" i="21"/>
  <c r="AE628" i="21"/>
  <c r="AE629" i="21"/>
  <c r="AE630" i="21"/>
  <c r="AE631" i="21"/>
  <c r="AE632" i="21"/>
  <c r="AE633" i="21"/>
  <c r="AE634" i="21"/>
  <c r="AE635" i="21"/>
  <c r="AE636" i="21"/>
  <c r="AE637" i="21"/>
  <c r="AE638" i="21"/>
  <c r="AE639" i="21"/>
  <c r="AE640" i="21"/>
  <c r="AE641" i="21"/>
  <c r="AE642" i="21"/>
  <c r="AE643" i="21"/>
  <c r="AE644" i="21"/>
  <c r="AE645" i="21"/>
  <c r="AE646" i="21"/>
  <c r="AE647" i="21"/>
  <c r="AE648" i="21"/>
  <c r="AE649" i="21"/>
  <c r="AE650" i="21"/>
  <c r="AE651" i="21"/>
  <c r="AE652" i="21"/>
  <c r="AE653" i="21"/>
  <c r="AE654" i="21"/>
  <c r="AE655" i="21"/>
  <c r="AE656" i="21"/>
  <c r="AE657" i="21"/>
  <c r="AE658" i="21"/>
  <c r="AE659" i="21"/>
  <c r="AE660" i="21"/>
  <c r="AE661" i="21"/>
  <c r="AE662" i="21"/>
  <c r="AE663" i="21"/>
  <c r="AE664" i="21"/>
  <c r="AE665" i="21"/>
  <c r="AE666" i="21"/>
  <c r="AE667" i="21"/>
  <c r="AE668" i="21"/>
  <c r="AE669" i="21"/>
  <c r="AE670" i="21"/>
  <c r="AE671" i="21"/>
  <c r="AE672" i="21"/>
  <c r="AE673" i="21"/>
  <c r="AE674" i="21"/>
  <c r="AE675" i="21"/>
  <c r="AE676" i="21"/>
  <c r="AE677" i="21"/>
  <c r="AE678" i="21"/>
  <c r="AE679" i="21"/>
  <c r="AE680" i="21"/>
  <c r="AE681" i="21"/>
  <c r="AE682" i="21"/>
  <c r="AE683" i="21"/>
  <c r="AE684" i="21"/>
  <c r="AE685" i="21"/>
  <c r="AE686" i="21"/>
  <c r="AE687" i="21"/>
  <c r="AE688" i="21"/>
  <c r="AE689" i="21"/>
  <c r="AE690" i="21"/>
  <c r="AE691" i="21"/>
  <c r="AE692" i="21"/>
  <c r="AE693" i="21"/>
  <c r="AE694" i="21"/>
  <c r="AE695" i="21"/>
  <c r="AE696" i="21"/>
  <c r="AE697" i="21"/>
  <c r="AE698" i="21"/>
  <c r="AE699" i="21"/>
  <c r="AE700" i="21"/>
  <c r="AE701" i="21"/>
  <c r="AE702" i="21"/>
  <c r="AE703" i="21"/>
  <c r="AE704" i="21"/>
  <c r="AE705" i="21"/>
  <c r="AE706" i="21"/>
  <c r="AE707" i="21"/>
  <c r="AE708" i="21"/>
  <c r="AE709" i="21"/>
  <c r="AE710" i="21"/>
  <c r="AE711" i="21"/>
  <c r="AE712" i="21"/>
  <c r="AE713" i="21"/>
  <c r="AE714" i="21"/>
  <c r="AE715" i="21"/>
  <c r="AE716" i="21"/>
  <c r="AE717" i="21"/>
  <c r="AE718" i="21"/>
  <c r="AE719" i="21"/>
  <c r="AE720" i="21"/>
  <c r="AE721" i="21"/>
  <c r="AE722" i="21"/>
  <c r="AE723" i="21"/>
  <c r="AE724" i="21"/>
  <c r="AE725" i="21"/>
  <c r="AE726" i="21"/>
  <c r="AE727" i="21"/>
  <c r="AE728" i="21"/>
  <c r="AE729" i="21"/>
  <c r="AE730" i="21"/>
  <c r="AE731" i="21"/>
  <c r="AE732" i="21"/>
  <c r="AE733" i="21"/>
  <c r="AE734" i="21"/>
  <c r="AE735" i="21"/>
  <c r="AE736" i="21"/>
  <c r="AE737" i="21"/>
  <c r="AE738" i="21"/>
  <c r="AE739" i="21"/>
  <c r="AE740" i="21"/>
  <c r="AE741" i="21"/>
  <c r="AE742" i="21"/>
  <c r="AE743" i="21"/>
  <c r="AE744" i="21"/>
  <c r="AE745" i="21"/>
  <c r="AE746" i="21"/>
  <c r="AE747" i="21"/>
  <c r="AE748" i="21"/>
  <c r="AE749" i="21"/>
  <c r="AE750" i="21"/>
  <c r="AE751" i="21"/>
  <c r="AE752" i="21"/>
  <c r="AE753" i="21"/>
  <c r="AE754" i="21"/>
  <c r="AE755" i="21"/>
  <c r="AE756" i="21"/>
  <c r="AE757" i="21"/>
  <c r="AE758" i="21"/>
  <c r="AE895" i="21"/>
  <c r="AE894" i="21"/>
  <c r="AE893" i="21"/>
  <c r="AE892" i="21"/>
  <c r="AE891" i="21"/>
  <c r="AE890" i="21"/>
  <c r="AE889" i="21"/>
  <c r="AE888" i="21"/>
  <c r="AE887" i="21"/>
  <c r="AE886" i="21"/>
  <c r="AE885" i="21"/>
  <c r="AE884" i="21"/>
  <c r="AE883" i="21"/>
  <c r="AE882" i="21"/>
  <c r="AE881" i="21"/>
  <c r="AE880" i="21"/>
  <c r="AE879" i="21"/>
  <c r="AE878" i="21"/>
  <c r="AE877" i="21"/>
  <c r="AE876" i="21"/>
  <c r="AE875" i="21"/>
  <c r="AE874" i="21"/>
  <c r="AE873" i="21"/>
  <c r="AE872" i="21"/>
  <c r="AE871" i="21"/>
  <c r="AE870" i="21"/>
  <c r="AE869" i="21"/>
  <c r="AE868" i="21"/>
  <c r="AE867" i="21"/>
  <c r="AE866" i="21"/>
  <c r="AE865" i="21"/>
  <c r="AE864" i="21"/>
  <c r="AE863" i="21"/>
  <c r="AE862" i="21"/>
  <c r="AE861" i="21"/>
  <c r="AE860" i="21"/>
  <c r="AE859" i="21"/>
  <c r="AE858" i="21"/>
  <c r="AE857" i="21"/>
  <c r="AE856" i="21"/>
  <c r="AE855" i="21"/>
  <c r="AE854" i="21"/>
  <c r="AE853" i="21"/>
  <c r="AE852" i="21"/>
  <c r="AE851" i="21"/>
  <c r="AE850" i="21"/>
  <c r="AE849" i="21"/>
  <c r="AE848" i="21"/>
  <c r="AE847" i="21"/>
  <c r="AE846" i="21"/>
  <c r="AE845" i="21"/>
  <c r="AE844" i="21"/>
  <c r="AE843" i="21"/>
  <c r="AE842" i="21"/>
  <c r="AE841" i="21"/>
  <c r="AE840" i="21"/>
  <c r="AE839" i="21"/>
  <c r="AE838" i="21"/>
  <c r="AE837" i="21"/>
  <c r="AE836" i="21"/>
  <c r="AE835" i="21"/>
  <c r="AE834" i="21"/>
  <c r="AE833" i="21"/>
  <c r="AE832" i="21"/>
  <c r="AE831" i="21"/>
  <c r="AE830" i="21"/>
  <c r="AE829" i="21"/>
  <c r="AE828" i="21"/>
  <c r="AE827" i="21"/>
  <c r="AE826" i="21"/>
  <c r="AE825" i="21"/>
  <c r="AE824" i="21"/>
  <c r="AE823" i="21"/>
  <c r="AE822" i="21"/>
  <c r="AE821" i="21"/>
  <c r="AE820" i="21"/>
  <c r="AE819" i="21"/>
  <c r="AE818" i="21"/>
  <c r="AE817" i="21"/>
  <c r="AE816" i="21"/>
  <c r="AE815" i="21"/>
  <c r="AE814" i="21"/>
  <c r="AE813" i="21"/>
  <c r="AE812" i="21"/>
  <c r="AE811" i="21"/>
  <c r="AE810" i="21"/>
  <c r="AE809" i="21"/>
  <c r="AE808" i="21"/>
  <c r="AE807" i="21"/>
  <c r="AE806" i="21"/>
  <c r="AE805" i="21"/>
  <c r="AE804" i="21"/>
  <c r="AE803" i="21"/>
  <c r="AE802" i="21"/>
  <c r="AE801" i="21"/>
  <c r="AE800" i="21"/>
  <c r="AE799" i="21"/>
  <c r="AE798" i="21"/>
  <c r="AE797" i="21"/>
  <c r="AE796" i="21"/>
  <c r="AE795" i="21"/>
  <c r="AE794" i="21"/>
  <c r="AE793" i="21"/>
  <c r="AE792" i="21"/>
  <c r="AE791" i="21"/>
  <c r="AE790" i="21"/>
  <c r="AE789" i="21"/>
  <c r="AE788" i="21"/>
  <c r="AE787" i="21"/>
  <c r="AE786" i="21"/>
  <c r="AE785" i="21"/>
  <c r="AE784" i="21"/>
  <c r="AE783" i="21"/>
  <c r="AE782" i="21"/>
  <c r="AE781" i="21"/>
  <c r="AE780" i="21"/>
  <c r="AE779" i="21"/>
  <c r="AE778" i="21"/>
  <c r="AE777" i="21"/>
  <c r="AE776" i="21"/>
  <c r="AE775" i="21"/>
  <c r="AE774" i="21"/>
  <c r="AE773" i="21"/>
  <c r="AE772" i="21"/>
  <c r="AE771" i="21"/>
  <c r="AE770" i="21"/>
  <c r="AE769" i="21"/>
  <c r="AE768" i="21"/>
  <c r="AE767" i="21"/>
  <c r="AE766" i="21"/>
  <c r="AE765" i="21"/>
  <c r="AE764" i="21"/>
  <c r="AE763" i="21"/>
  <c r="AE762" i="21"/>
  <c r="AE761" i="21"/>
  <c r="AE33" i="21"/>
  <c r="AE32" i="21"/>
  <c r="AE31" i="21"/>
  <c r="AE30" i="21"/>
  <c r="AE29" i="21"/>
  <c r="AE28" i="21"/>
  <c r="AE27" i="21"/>
  <c r="AE26" i="21"/>
  <c r="AE25" i="21"/>
  <c r="AE24" i="21"/>
  <c r="AE23" i="21"/>
  <c r="AE22" i="21"/>
  <c r="AE21" i="21"/>
  <c r="AE20" i="21"/>
  <c r="AE19" i="21"/>
  <c r="AE18" i="21"/>
  <c r="N50" i="23" l="1"/>
  <c r="R38" i="23"/>
  <c r="X16" i="23"/>
  <c r="N57" i="23"/>
  <c r="L31" i="23"/>
  <c r="X38" i="23"/>
  <c r="L40" i="23"/>
  <c r="N8" i="23"/>
  <c r="R8" i="23"/>
  <c r="V33" i="23"/>
  <c r="P53" i="23"/>
  <c r="L33" i="23"/>
  <c r="N34" i="23"/>
  <c r="L20" i="23"/>
  <c r="L18" i="23"/>
  <c r="N11" i="23"/>
  <c r="X19" i="23"/>
  <c r="V31" i="23"/>
  <c r="R15" i="23"/>
  <c r="P57" i="23"/>
  <c r="L25" i="23"/>
  <c r="N27" i="23"/>
  <c r="V39" i="23"/>
  <c r="V43" i="23"/>
  <c r="L28" i="23"/>
  <c r="L39" i="23"/>
  <c r="L23" i="23"/>
  <c r="L26" i="23"/>
  <c r="N49" i="23"/>
  <c r="X33" i="23"/>
  <c r="X26" i="23"/>
  <c r="N42" i="23"/>
  <c r="N51" i="23"/>
  <c r="N30" i="23"/>
  <c r="X31" i="23"/>
  <c r="V8" i="23"/>
  <c r="P26" i="23"/>
  <c r="L15" i="23"/>
  <c r="N26" i="23"/>
  <c r="P56" i="23"/>
  <c r="L19" i="23"/>
  <c r="L11" i="23"/>
  <c r="N58" i="23"/>
  <c r="N43" i="23"/>
  <c r="N44" i="23"/>
  <c r="P40" i="23"/>
  <c r="X10" i="23"/>
  <c r="R31" i="23"/>
  <c r="L38" i="23"/>
  <c r="N38" i="23"/>
  <c r="N13" i="23"/>
  <c r="X8" i="23"/>
  <c r="V24" i="23"/>
  <c r="R40" i="23"/>
  <c r="X52" i="20"/>
  <c r="AA52" i="20" s="1"/>
  <c r="AE52" i="20" s="1"/>
  <c r="L36" i="23"/>
  <c r="X11" i="23"/>
  <c r="X9" i="23"/>
  <c r="V15" i="23"/>
  <c r="P38" i="23"/>
  <c r="P11" i="23"/>
  <c r="L8" i="23"/>
  <c r="L21" i="23"/>
  <c r="L35" i="23"/>
  <c r="L24" i="23"/>
  <c r="N31" i="23"/>
  <c r="N52" i="23"/>
  <c r="V16" i="23"/>
  <c r="N56" i="23"/>
  <c r="N39" i="23"/>
  <c r="N24" i="23"/>
  <c r="X15" i="23"/>
  <c r="R39" i="23"/>
  <c r="X56" i="20"/>
  <c r="AA56" i="20" s="1"/>
  <c r="AE56" i="20" s="1"/>
  <c r="X58" i="20"/>
  <c r="AA58" i="20" s="1"/>
  <c r="AE58" i="20" s="1"/>
  <c r="X53" i="20"/>
  <c r="AA53" i="20" s="1"/>
  <c r="AE53" i="20" s="1"/>
  <c r="X57" i="20"/>
  <c r="AA57" i="20" s="1"/>
  <c r="AE57" i="20" s="1"/>
  <c r="X47" i="20"/>
  <c r="AA47" i="20" s="1"/>
  <c r="AE47" i="20" s="1"/>
  <c r="X59" i="20"/>
  <c r="AA59" i="20" s="1"/>
  <c r="AE59" i="20" s="1"/>
  <c r="X67" i="20"/>
  <c r="AA67" i="20" s="1"/>
  <c r="AE67" i="20" s="1"/>
  <c r="X50" i="20"/>
  <c r="AA50" i="20" s="1"/>
  <c r="AE50" i="20" s="1"/>
  <c r="X45" i="20"/>
  <c r="AA45" i="20" s="1"/>
  <c r="AE45" i="20" s="1"/>
  <c r="X54" i="20"/>
  <c r="AA54" i="20" s="1"/>
  <c r="AE54" i="20" s="1"/>
  <c r="X38" i="20"/>
  <c r="AA38" i="20" s="1"/>
  <c r="AE38" i="20" s="1"/>
  <c r="X51" i="20"/>
  <c r="AA51" i="20" s="1"/>
  <c r="AE51" i="20" s="1"/>
  <c r="X55" i="20"/>
  <c r="AA55" i="20" s="1"/>
  <c r="AE55" i="20" s="1"/>
  <c r="X66" i="20"/>
  <c r="AA66" i="20" s="1"/>
  <c r="AE66" i="20" s="1"/>
  <c r="X48" i="20"/>
  <c r="AA48" i="20" s="1"/>
  <c r="AE48" i="20" s="1"/>
  <c r="X39" i="20"/>
  <c r="AA39" i="20" s="1"/>
  <c r="AE39" i="20" s="1"/>
  <c r="X62" i="20"/>
  <c r="AA62" i="20" s="1"/>
  <c r="X61" i="20"/>
  <c r="AA61" i="20" s="1"/>
  <c r="AE61" i="20" s="1"/>
  <c r="X64" i="20"/>
  <c r="AA64" i="20" s="1"/>
  <c r="X49" i="20"/>
  <c r="AA49" i="20" s="1"/>
  <c r="AE49" i="20" s="1"/>
  <c r="X43" i="20"/>
  <c r="AA43" i="20" s="1"/>
  <c r="AE43" i="20" s="1"/>
  <c r="AB2506" i="21"/>
  <c r="AC2560" i="21"/>
  <c r="V96" i="23" s="1"/>
  <c r="AB2561" i="21"/>
  <c r="AC2562" i="21"/>
  <c r="N96" i="23" s="1"/>
  <c r="AB2562" i="21"/>
  <c r="AC2563" i="21"/>
  <c r="L96" i="23" s="1"/>
  <c r="AB2563" i="21"/>
  <c r="AB2596" i="21"/>
  <c r="AB2602" i="21"/>
  <c r="AB2618" i="21"/>
  <c r="AB2634" i="21"/>
  <c r="AB2650" i="21"/>
  <c r="J47" i="23" l="1"/>
  <c r="J11" i="23"/>
  <c r="I96" i="23"/>
  <c r="J96" i="23"/>
  <c r="AE64" i="20"/>
  <c r="AC64" i="20"/>
  <c r="AE62" i="20"/>
  <c r="AC62" i="20"/>
  <c r="X70" i="20"/>
  <c r="AB67" i="21" l="1"/>
  <c r="N2652" i="21" l="1"/>
  <c r="Q2652" i="21" s="1"/>
  <c r="AA2652" i="21" s="1"/>
  <c r="AB2652" i="21" s="1"/>
  <c r="M2652" i="21"/>
  <c r="R2652" i="21" s="1"/>
  <c r="P2651" i="21"/>
  <c r="N2651" i="21"/>
  <c r="Q2651" i="21" s="1"/>
  <c r="M2651" i="21"/>
  <c r="M2650" i="21"/>
  <c r="R2650" i="21" s="1"/>
  <c r="AC2650" i="21" s="1"/>
  <c r="N2649" i="21"/>
  <c r="Q2649" i="21" s="1"/>
  <c r="M2649" i="21"/>
  <c r="R2649" i="21" s="1"/>
  <c r="AC2649" i="21" s="1"/>
  <c r="M2648" i="21"/>
  <c r="R2648" i="21" s="1"/>
  <c r="AC2648" i="21" s="1"/>
  <c r="N2647" i="21"/>
  <c r="Q2647" i="21" s="1"/>
  <c r="M2647" i="21"/>
  <c r="R2647" i="21" s="1"/>
  <c r="AC2647" i="21" s="1"/>
  <c r="N2646" i="21"/>
  <c r="Q2646" i="21" s="1"/>
  <c r="M2646" i="21"/>
  <c r="R2646" i="21" s="1"/>
  <c r="AC2646" i="21" s="1"/>
  <c r="N2645" i="21"/>
  <c r="Q2645" i="21" s="1"/>
  <c r="AA2645" i="21" s="1"/>
  <c r="AB2645" i="21" s="1"/>
  <c r="M2645" i="21"/>
  <c r="R2645" i="21" s="1"/>
  <c r="P2644" i="21"/>
  <c r="N2644" i="21"/>
  <c r="M2644" i="21"/>
  <c r="N2643" i="21"/>
  <c r="Q2643" i="21" s="1"/>
  <c r="M2643" i="21"/>
  <c r="R2643" i="21" s="1"/>
  <c r="AC2643" i="21" s="1"/>
  <c r="M2642" i="21"/>
  <c r="R2642" i="21" s="1"/>
  <c r="AC2642" i="21" s="1"/>
  <c r="N2641" i="21"/>
  <c r="Q2641" i="21" s="1"/>
  <c r="M2641" i="21"/>
  <c r="R2641" i="21" s="1"/>
  <c r="AC2641" i="21" s="1"/>
  <c r="M2640" i="21"/>
  <c r="R2640" i="21" s="1"/>
  <c r="AC2640" i="21" s="1"/>
  <c r="N2639" i="21"/>
  <c r="Q2639" i="21" s="1"/>
  <c r="M2639" i="21"/>
  <c r="R2639" i="21" s="1"/>
  <c r="AC2639" i="21" s="1"/>
  <c r="P2638" i="21"/>
  <c r="N2638" i="21"/>
  <c r="Q2638" i="21" s="1"/>
  <c r="M2638" i="21"/>
  <c r="N2637" i="21"/>
  <c r="Q2637" i="21" s="1"/>
  <c r="M2637" i="21"/>
  <c r="R2637" i="21" s="1"/>
  <c r="AC2637" i="21" s="1"/>
  <c r="N2636" i="21"/>
  <c r="Q2636" i="21" s="1"/>
  <c r="AA2636" i="21" s="1"/>
  <c r="AB2636" i="21" s="1"/>
  <c r="M2636" i="21"/>
  <c r="R2636" i="21" s="1"/>
  <c r="AC2636" i="21" s="1"/>
  <c r="P2635" i="21"/>
  <c r="N2635" i="21"/>
  <c r="M2635" i="21"/>
  <c r="M2634" i="21"/>
  <c r="R2634" i="21" s="1"/>
  <c r="AC2634" i="21" s="1"/>
  <c r="N2633" i="21"/>
  <c r="Q2633" i="21" s="1"/>
  <c r="M2633" i="21"/>
  <c r="R2633" i="21" s="1"/>
  <c r="AC2633" i="21" s="1"/>
  <c r="M2632" i="21"/>
  <c r="R2632" i="21" s="1"/>
  <c r="AC2632" i="21" s="1"/>
  <c r="N2631" i="21"/>
  <c r="Q2631" i="21" s="1"/>
  <c r="M2631" i="21"/>
  <c r="R2631" i="21" s="1"/>
  <c r="AC2631" i="21" s="1"/>
  <c r="P2630" i="21"/>
  <c r="N2630" i="21"/>
  <c r="Q2630" i="21" s="1"/>
  <c r="AA2630" i="21" s="1"/>
  <c r="AB2630" i="21" s="1"/>
  <c r="M2630" i="21"/>
  <c r="N2629" i="21"/>
  <c r="Q2629" i="21" s="1"/>
  <c r="AA2629" i="21" s="1"/>
  <c r="AB2629" i="21" s="1"/>
  <c r="M2629" i="21"/>
  <c r="R2629" i="21" s="1"/>
  <c r="AC2629" i="21" s="1"/>
  <c r="P2628" i="21"/>
  <c r="N2628" i="21"/>
  <c r="M2628" i="21"/>
  <c r="N2627" i="21"/>
  <c r="Q2627" i="21" s="1"/>
  <c r="M2627" i="21"/>
  <c r="R2627" i="21" s="1"/>
  <c r="AC2627" i="21" s="1"/>
  <c r="M2626" i="21"/>
  <c r="R2626" i="21" s="1"/>
  <c r="AC2626" i="21" s="1"/>
  <c r="N2625" i="21"/>
  <c r="Q2625" i="21" s="1"/>
  <c r="M2625" i="21"/>
  <c r="R2625" i="21" s="1"/>
  <c r="AC2625" i="21" s="1"/>
  <c r="M2624" i="21"/>
  <c r="R2624" i="21" s="1"/>
  <c r="N2623" i="21"/>
  <c r="Q2623" i="21" s="1"/>
  <c r="M2623" i="21"/>
  <c r="R2623" i="21" s="1"/>
  <c r="P2622" i="21"/>
  <c r="N2622" i="21"/>
  <c r="M2622" i="21"/>
  <c r="N2621" i="21"/>
  <c r="Q2621" i="21" s="1"/>
  <c r="M2621" i="21"/>
  <c r="R2621" i="21" s="1"/>
  <c r="AC2621" i="21" s="1"/>
  <c r="N2620" i="21"/>
  <c r="Q2620" i="21" s="1"/>
  <c r="AA2620" i="21" s="1"/>
  <c r="AB2620" i="21" s="1"/>
  <c r="M2620" i="21"/>
  <c r="R2620" i="21" s="1"/>
  <c r="AC2620" i="21" s="1"/>
  <c r="N2619" i="21"/>
  <c r="Q2619" i="21" s="1"/>
  <c r="M2619" i="21"/>
  <c r="R2619" i="21" s="1"/>
  <c r="M2618" i="21"/>
  <c r="R2618" i="21" s="1"/>
  <c r="AC2618" i="21" s="1"/>
  <c r="N2617" i="21"/>
  <c r="Q2617" i="21" s="1"/>
  <c r="M2617" i="21"/>
  <c r="R2617" i="21" s="1"/>
  <c r="AC2617" i="21" s="1"/>
  <c r="M2616" i="21"/>
  <c r="R2616" i="21" s="1"/>
  <c r="N2615" i="21"/>
  <c r="Q2615" i="21" s="1"/>
  <c r="M2615" i="21"/>
  <c r="R2615" i="21" s="1"/>
  <c r="AC2615" i="21" s="1"/>
  <c r="P2614" i="21"/>
  <c r="N2614" i="21"/>
  <c r="M2614" i="21"/>
  <c r="N2613" i="21"/>
  <c r="Q2613" i="21" s="1"/>
  <c r="AA2613" i="21" s="1"/>
  <c r="AB2613" i="21" s="1"/>
  <c r="M2613" i="21"/>
  <c r="R2613" i="21" s="1"/>
  <c r="N2612" i="21"/>
  <c r="Q2612" i="21" s="1"/>
  <c r="M2612" i="21"/>
  <c r="R2612" i="21" s="1"/>
  <c r="AC2612" i="21" s="1"/>
  <c r="P2611" i="21"/>
  <c r="N2611" i="21"/>
  <c r="Q2611" i="21" s="1"/>
  <c r="M2611" i="21"/>
  <c r="M2610" i="21"/>
  <c r="R2610" i="21" s="1"/>
  <c r="AC2610" i="21" s="1"/>
  <c r="N2609" i="21"/>
  <c r="Q2609" i="21" s="1"/>
  <c r="M2609" i="21"/>
  <c r="R2609" i="21" s="1"/>
  <c r="AC2609" i="21" s="1"/>
  <c r="M2608" i="21"/>
  <c r="R2608" i="21" s="1"/>
  <c r="AC2608" i="21" s="1"/>
  <c r="N2607" i="21"/>
  <c r="Q2607" i="21" s="1"/>
  <c r="M2607" i="21"/>
  <c r="R2607" i="21" s="1"/>
  <c r="AC2607" i="21" s="1"/>
  <c r="P2606" i="21"/>
  <c r="N2606" i="21"/>
  <c r="M2606" i="21"/>
  <c r="N2605" i="21"/>
  <c r="Q2605" i="21" s="1"/>
  <c r="M2605" i="21"/>
  <c r="R2605" i="21" s="1"/>
  <c r="AC2605" i="21" s="1"/>
  <c r="N2604" i="21"/>
  <c r="Q2604" i="21" s="1"/>
  <c r="AA2604" i="21" s="1"/>
  <c r="AB2604" i="21" s="1"/>
  <c r="M2604" i="21"/>
  <c r="R2604" i="21" s="1"/>
  <c r="AC2604" i="21" s="1"/>
  <c r="N2603" i="21"/>
  <c r="Q2603" i="21" s="1"/>
  <c r="M2603" i="21"/>
  <c r="R2603" i="21" s="1"/>
  <c r="AC2603" i="21" s="1"/>
  <c r="M2602" i="21"/>
  <c r="R2602" i="21" s="1"/>
  <c r="AC2602" i="21" s="1"/>
  <c r="N2601" i="21"/>
  <c r="Q2601" i="21" s="1"/>
  <c r="M2601" i="21"/>
  <c r="R2601" i="21" s="1"/>
  <c r="P2600" i="21"/>
  <c r="N2600" i="21"/>
  <c r="M2600" i="21"/>
  <c r="N2599" i="21"/>
  <c r="Q2599" i="21" s="1"/>
  <c r="M2599" i="21"/>
  <c r="R2599" i="21" s="1"/>
  <c r="N2598" i="21"/>
  <c r="Q2598" i="21" s="1"/>
  <c r="AA2598" i="21" s="1"/>
  <c r="AB2598" i="21" s="1"/>
  <c r="M2598" i="21"/>
  <c r="R2598" i="21" s="1"/>
  <c r="AC2598" i="21" s="1"/>
  <c r="P2597" i="21"/>
  <c r="N2597" i="21"/>
  <c r="M2597" i="21"/>
  <c r="M2596" i="21"/>
  <c r="R2596" i="21" s="1"/>
  <c r="AC2596" i="21" s="1"/>
  <c r="N2595" i="21"/>
  <c r="Q2595" i="21" s="1"/>
  <c r="M2595" i="21"/>
  <c r="R2595" i="21" s="1"/>
  <c r="AC2595" i="21" s="1"/>
  <c r="M2594" i="21"/>
  <c r="R2594" i="21" s="1"/>
  <c r="N2593" i="21"/>
  <c r="Q2593" i="21" s="1"/>
  <c r="M2593" i="21"/>
  <c r="R2593" i="21" s="1"/>
  <c r="AC2593" i="21" s="1"/>
  <c r="P2592" i="21"/>
  <c r="N2592" i="21"/>
  <c r="M2592" i="21"/>
  <c r="Q2591" i="21"/>
  <c r="Q2590" i="21"/>
  <c r="Q2589" i="21"/>
  <c r="Q2588" i="21"/>
  <c r="Q2587" i="21"/>
  <c r="Q2586" i="21"/>
  <c r="Q2585" i="21"/>
  <c r="Q2584" i="21"/>
  <c r="AA2584" i="21" s="1"/>
  <c r="AC2584" i="21" s="1"/>
  <c r="Q2583" i="21"/>
  <c r="Q2582" i="21"/>
  <c r="Q2581" i="21"/>
  <c r="Q2580" i="21"/>
  <c r="Q2579" i="21"/>
  <c r="Q2578" i="21"/>
  <c r="Q2577" i="21"/>
  <c r="Q2576" i="21"/>
  <c r="Q2575" i="21"/>
  <c r="Q2574" i="21"/>
  <c r="Q2573" i="21"/>
  <c r="Q2572" i="21"/>
  <c r="Q2571" i="21"/>
  <c r="Q2570" i="21"/>
  <c r="Q2569" i="21"/>
  <c r="R2568" i="21"/>
  <c r="Y2568" i="21" s="1"/>
  <c r="Q2568" i="21"/>
  <c r="R2567" i="21"/>
  <c r="Q2567" i="21"/>
  <c r="R2566" i="21"/>
  <c r="Y2566" i="21" s="1"/>
  <c r="Q2566" i="21"/>
  <c r="R2565" i="21"/>
  <c r="Y2565" i="21" s="1"/>
  <c r="Q2565" i="21"/>
  <c r="AA2565" i="21" s="1"/>
  <c r="R2564" i="21"/>
  <c r="Y2564" i="21" s="1"/>
  <c r="V35" i="20" s="1"/>
  <c r="Q2564" i="21"/>
  <c r="R2563" i="21"/>
  <c r="R2562" i="21"/>
  <c r="Y2562" i="21" s="1"/>
  <c r="R2561" i="21"/>
  <c r="Y2561" i="21" s="1"/>
  <c r="R2560" i="21"/>
  <c r="Q2559" i="21"/>
  <c r="AA2559" i="21" s="1"/>
  <c r="M2559" i="21"/>
  <c r="Q2558" i="21"/>
  <c r="AA2558" i="21" s="1"/>
  <c r="M2558" i="21"/>
  <c r="Q2557" i="21"/>
  <c r="AA2557" i="21" s="1"/>
  <c r="M2557" i="21"/>
  <c r="Q2556" i="21"/>
  <c r="AA2556" i="21" s="1"/>
  <c r="M2556" i="21"/>
  <c r="Q2555" i="21"/>
  <c r="AA2555" i="21" s="1"/>
  <c r="M2555" i="21"/>
  <c r="Q2554" i="21"/>
  <c r="AA2554" i="21" s="1"/>
  <c r="M2554" i="21"/>
  <c r="Q2553" i="21"/>
  <c r="AA2553" i="21" s="1"/>
  <c r="M2553" i="21"/>
  <c r="Q2552" i="21"/>
  <c r="AA2552" i="21" s="1"/>
  <c r="M2552" i="21"/>
  <c r="Q2551" i="21"/>
  <c r="AA2551" i="21" s="1"/>
  <c r="M2551" i="21"/>
  <c r="Q2550" i="21"/>
  <c r="AA2550" i="21" s="1"/>
  <c r="M2550" i="21"/>
  <c r="Q2549" i="21"/>
  <c r="AA2549" i="21" s="1"/>
  <c r="M2549" i="21"/>
  <c r="Q2548" i="21"/>
  <c r="AA2548" i="21" s="1"/>
  <c r="M2548" i="21"/>
  <c r="Q2547" i="21"/>
  <c r="AA2547" i="21" s="1"/>
  <c r="M2547" i="21"/>
  <c r="Q2546" i="21"/>
  <c r="AA2546" i="21" s="1"/>
  <c r="M2546" i="21"/>
  <c r="Q2545" i="21"/>
  <c r="AA2545" i="21" s="1"/>
  <c r="M2545" i="21"/>
  <c r="Q2544" i="21"/>
  <c r="AA2544" i="21" s="1"/>
  <c r="M2544" i="21"/>
  <c r="Q2543" i="21"/>
  <c r="AA2543" i="21" s="1"/>
  <c r="Q62" i="23" s="1"/>
  <c r="M2543" i="21"/>
  <c r="P2542" i="21"/>
  <c r="M2542" i="21"/>
  <c r="P2541" i="21"/>
  <c r="M2541" i="21"/>
  <c r="P2540" i="21"/>
  <c r="M2540" i="21"/>
  <c r="P2539" i="21"/>
  <c r="M2539" i="21"/>
  <c r="P2538" i="21"/>
  <c r="M2538" i="21"/>
  <c r="P2537" i="21"/>
  <c r="AA2537" i="21" s="1"/>
  <c r="M2537" i="21"/>
  <c r="P2536" i="21"/>
  <c r="P2535" i="21"/>
  <c r="M2535" i="21"/>
  <c r="P2534" i="21"/>
  <c r="M2534" i="21"/>
  <c r="P2533" i="21"/>
  <c r="M2533" i="21"/>
  <c r="P2532" i="21"/>
  <c r="M2532" i="21"/>
  <c r="P2531" i="21"/>
  <c r="M2531" i="21"/>
  <c r="P2530" i="21"/>
  <c r="M2530" i="21"/>
  <c r="P2529" i="21"/>
  <c r="M2529" i="21"/>
  <c r="P2528" i="21"/>
  <c r="M2528" i="21"/>
  <c r="P2527" i="21"/>
  <c r="M2527" i="21"/>
  <c r="P2526" i="21"/>
  <c r="M2526" i="21"/>
  <c r="P2525" i="21"/>
  <c r="M2525" i="21"/>
  <c r="P2524" i="21"/>
  <c r="M2524" i="21"/>
  <c r="P2523" i="21"/>
  <c r="M2523" i="21"/>
  <c r="P2522" i="21"/>
  <c r="M2522" i="21"/>
  <c r="P2521" i="21"/>
  <c r="M2521" i="21"/>
  <c r="P2520" i="21"/>
  <c r="M2520" i="21"/>
  <c r="P2519" i="21"/>
  <c r="M2519" i="21"/>
  <c r="P2518" i="21"/>
  <c r="M2518" i="21"/>
  <c r="P2517" i="21"/>
  <c r="M2517" i="21"/>
  <c r="R2517" i="21" s="1"/>
  <c r="Y2517" i="21" s="1"/>
  <c r="X2517" i="21" s="1"/>
  <c r="P2516" i="21"/>
  <c r="M2516" i="21"/>
  <c r="P2515" i="21"/>
  <c r="M2515" i="21"/>
  <c r="P2514" i="21"/>
  <c r="M2514" i="21"/>
  <c r="P2513" i="21"/>
  <c r="M2513" i="21"/>
  <c r="P2512" i="21"/>
  <c r="P2511" i="21"/>
  <c r="P2510" i="21"/>
  <c r="M2510" i="21"/>
  <c r="P2509" i="21"/>
  <c r="M2509" i="21"/>
  <c r="P2508" i="21"/>
  <c r="AA2508" i="21" s="1"/>
  <c r="AB2508" i="21" s="1"/>
  <c r="M2508" i="21"/>
  <c r="P2507" i="21"/>
  <c r="M2507" i="21"/>
  <c r="M2506" i="21"/>
  <c r="P2505" i="21"/>
  <c r="P2504" i="21"/>
  <c r="M2504" i="21"/>
  <c r="P2503" i="21"/>
  <c r="M2503" i="21"/>
  <c r="P2502" i="21"/>
  <c r="M2502" i="21"/>
  <c r="P2501" i="21"/>
  <c r="M2501" i="21"/>
  <c r="P2500" i="21"/>
  <c r="M2500" i="21"/>
  <c r="P2499" i="21"/>
  <c r="M2499" i="21"/>
  <c r="P2498" i="21"/>
  <c r="M2498" i="21"/>
  <c r="P2497" i="21"/>
  <c r="M2497" i="21"/>
  <c r="P2496" i="21"/>
  <c r="M2496" i="21"/>
  <c r="P2495" i="21"/>
  <c r="N2494" i="21"/>
  <c r="Q2494" i="21" s="1"/>
  <c r="R2494" i="21"/>
  <c r="N2493" i="21"/>
  <c r="Q2493" i="21" s="1"/>
  <c r="R2493" i="21"/>
  <c r="Y2493" i="21" s="1"/>
  <c r="N2492" i="21"/>
  <c r="Q2492" i="21" s="1"/>
  <c r="M2492" i="21"/>
  <c r="R2492" i="21" s="1"/>
  <c r="N2491" i="21"/>
  <c r="Q2491" i="21" s="1"/>
  <c r="M2491" i="21"/>
  <c r="R2491" i="21" s="1"/>
  <c r="N2490" i="21"/>
  <c r="Q2490" i="21" s="1"/>
  <c r="M2490" i="21"/>
  <c r="R2490" i="21" s="1"/>
  <c r="N2489" i="21"/>
  <c r="Q2489" i="21" s="1"/>
  <c r="AA2489" i="21" s="1"/>
  <c r="M2489" i="21"/>
  <c r="R2489" i="21" s="1"/>
  <c r="N2488" i="21"/>
  <c r="Q2488" i="21" s="1"/>
  <c r="R2488" i="21"/>
  <c r="Y2488" i="21" s="1"/>
  <c r="N2487" i="21"/>
  <c r="Q2487" i="21" s="1"/>
  <c r="AA2487" i="21" s="1"/>
  <c r="M2487" i="21"/>
  <c r="R2487" i="21" s="1"/>
  <c r="N2486" i="21"/>
  <c r="Q2486" i="21" s="1"/>
  <c r="R2486" i="21"/>
  <c r="Y2486" i="21" s="1"/>
  <c r="N2485" i="21"/>
  <c r="Q2485" i="21" s="1"/>
  <c r="M2485" i="21"/>
  <c r="R2485" i="21" s="1"/>
  <c r="Y2485" i="21" s="1"/>
  <c r="N2484" i="21"/>
  <c r="Q2484" i="21" s="1"/>
  <c r="M2484" i="21"/>
  <c r="R2484" i="21" s="1"/>
  <c r="N2483" i="21"/>
  <c r="Q2483" i="21" s="1"/>
  <c r="M2483" i="21"/>
  <c r="R2483" i="21" s="1"/>
  <c r="Y2483" i="21" s="1"/>
  <c r="N2482" i="21"/>
  <c r="Q2482" i="21" s="1"/>
  <c r="R2482" i="21"/>
  <c r="N2481" i="21"/>
  <c r="Q2481" i="21" s="1"/>
  <c r="AA2481" i="21" s="1"/>
  <c r="M2481" i="21"/>
  <c r="R2481" i="21" s="1"/>
  <c r="Y2481" i="21" s="1"/>
  <c r="X2481" i="21" s="1"/>
  <c r="N2480" i="21"/>
  <c r="Q2480" i="21" s="1"/>
  <c r="R2480" i="21"/>
  <c r="N2479" i="21"/>
  <c r="Q2479" i="21" s="1"/>
  <c r="R2479" i="21"/>
  <c r="Y2479" i="21" s="1"/>
  <c r="N2478" i="21"/>
  <c r="Q2478" i="21" s="1"/>
  <c r="M2478" i="21"/>
  <c r="R2478" i="21" s="1"/>
  <c r="N2477" i="21"/>
  <c r="Q2477" i="21" s="1"/>
  <c r="M2477" i="21"/>
  <c r="R2477" i="21" s="1"/>
  <c r="Y2477" i="21" s="1"/>
  <c r="N2476" i="21"/>
  <c r="Q2476" i="21" s="1"/>
  <c r="M2476" i="21"/>
  <c r="R2476" i="21" s="1"/>
  <c r="N2475" i="21"/>
  <c r="Q2475" i="21" s="1"/>
  <c r="R2475" i="21"/>
  <c r="N2474" i="21"/>
  <c r="Q2474" i="21" s="1"/>
  <c r="M2474" i="21"/>
  <c r="R2474" i="21" s="1"/>
  <c r="N2473" i="21"/>
  <c r="Q2473" i="21" s="1"/>
  <c r="AA2473" i="21" s="1"/>
  <c r="R2473" i="21"/>
  <c r="N2472" i="21"/>
  <c r="Q2472" i="21" s="1"/>
  <c r="M2472" i="21"/>
  <c r="R2472" i="21" s="1"/>
  <c r="N2471" i="21"/>
  <c r="Q2471" i="21" s="1"/>
  <c r="AA2471" i="21" s="1"/>
  <c r="R2471" i="21"/>
  <c r="N2470" i="21"/>
  <c r="Q2470" i="21" s="1"/>
  <c r="R2470" i="21"/>
  <c r="N2469" i="21"/>
  <c r="Q2469" i="21" s="1"/>
  <c r="R2469" i="21"/>
  <c r="Y2469" i="21" s="1"/>
  <c r="N2468" i="21"/>
  <c r="Q2468" i="21" s="1"/>
  <c r="M2468" i="21"/>
  <c r="R2468" i="21" s="1"/>
  <c r="N2467" i="21"/>
  <c r="Q2467" i="21" s="1"/>
  <c r="M2467" i="21"/>
  <c r="R2467" i="21" s="1"/>
  <c r="N2466" i="21"/>
  <c r="Q2466" i="21" s="1"/>
  <c r="M2466" i="21"/>
  <c r="R2466" i="21" s="1"/>
  <c r="N2465" i="21"/>
  <c r="Q2465" i="21" s="1"/>
  <c r="R2465" i="21"/>
  <c r="Y2465" i="21" s="1"/>
  <c r="X2465" i="21" s="1"/>
  <c r="N2464" i="21"/>
  <c r="Q2464" i="21" s="1"/>
  <c r="M2464" i="21"/>
  <c r="R2464" i="21" s="1"/>
  <c r="Y2464" i="21" s="1"/>
  <c r="N2463" i="21"/>
  <c r="Q2463" i="21" s="1"/>
  <c r="R2463" i="21"/>
  <c r="N2462" i="21"/>
  <c r="Q2462" i="21" s="1"/>
  <c r="M2462" i="21"/>
  <c r="R2462" i="21" s="1"/>
  <c r="N2461" i="21"/>
  <c r="Q2461" i="21" s="1"/>
  <c r="M2461" i="21"/>
  <c r="R2461" i="21" s="1"/>
  <c r="Y2461" i="21" s="1"/>
  <c r="N2460" i="21"/>
  <c r="Q2460" i="21" s="1"/>
  <c r="M2460" i="21"/>
  <c r="R2460" i="21" s="1"/>
  <c r="N2459" i="21"/>
  <c r="Q2459" i="21" s="1"/>
  <c r="M2459" i="21"/>
  <c r="R2459" i="21" s="1"/>
  <c r="N2458" i="21"/>
  <c r="Q2458" i="21" s="1"/>
  <c r="M2458" i="21"/>
  <c r="R2458" i="21" s="1"/>
  <c r="N2457" i="21"/>
  <c r="Q2457" i="21" s="1"/>
  <c r="AA2457" i="21" s="1"/>
  <c r="Q79" i="23" s="1"/>
  <c r="R79" i="23" s="1"/>
  <c r="M2457" i="21"/>
  <c r="R2457" i="21" s="1"/>
  <c r="N2456" i="21"/>
  <c r="Q2456" i="21" s="1"/>
  <c r="M2456" i="21"/>
  <c r="R2456" i="21" s="1"/>
  <c r="N2455" i="21"/>
  <c r="Q2455" i="21" s="1"/>
  <c r="AA2455" i="21" s="1"/>
  <c r="M2455" i="21"/>
  <c r="R2455" i="21" s="1"/>
  <c r="N2454" i="21"/>
  <c r="Q2454" i="21" s="1"/>
  <c r="R2454" i="21"/>
  <c r="Y2454" i="21" s="1"/>
  <c r="N2453" i="21"/>
  <c r="Q2453" i="21" s="1"/>
  <c r="R2453" i="21"/>
  <c r="Y2453" i="21" s="1"/>
  <c r="N2452" i="21"/>
  <c r="Q2452" i="21" s="1"/>
  <c r="R2452" i="21"/>
  <c r="N2451" i="21"/>
  <c r="Q2451" i="21" s="1"/>
  <c r="R2451" i="21"/>
  <c r="N2450" i="21"/>
  <c r="Q2450" i="21" s="1"/>
  <c r="R2450" i="21"/>
  <c r="N2449" i="21"/>
  <c r="Q2449" i="21" s="1"/>
  <c r="AA2449" i="21" s="1"/>
  <c r="R2449" i="21"/>
  <c r="N2448" i="21"/>
  <c r="Q2448" i="21" s="1"/>
  <c r="AA2448" i="21" s="1"/>
  <c r="M2448" i="21"/>
  <c r="R2448" i="21" s="1"/>
  <c r="N2447" i="21"/>
  <c r="Q2447" i="21" s="1"/>
  <c r="AA2447" i="21" s="1"/>
  <c r="M2447" i="21"/>
  <c r="R2447" i="21" s="1"/>
  <c r="Y2447" i="21" s="1"/>
  <c r="X2447" i="21" s="1"/>
  <c r="Q2446" i="21"/>
  <c r="Q2445" i="21"/>
  <c r="Q2444" i="21"/>
  <c r="Q2443" i="21"/>
  <c r="Q2442" i="21"/>
  <c r="Q2441" i="21"/>
  <c r="Q2440" i="21"/>
  <c r="R2439" i="21"/>
  <c r="Y2439" i="21" s="1"/>
  <c r="Q2439" i="21"/>
  <c r="R2438" i="21"/>
  <c r="Y2438" i="21" s="1"/>
  <c r="Q2438" i="21"/>
  <c r="R2437" i="21"/>
  <c r="Y2437" i="21" s="1"/>
  <c r="Q2437" i="21"/>
  <c r="R2436" i="21"/>
  <c r="Q2436" i="21"/>
  <c r="R2435" i="21"/>
  <c r="Y2435" i="21" s="1"/>
  <c r="Q2435" i="21"/>
  <c r="R2434" i="21"/>
  <c r="Q2434" i="21"/>
  <c r="R2433" i="21"/>
  <c r="Y2433" i="21" s="1"/>
  <c r="Q2433" i="21"/>
  <c r="R2432" i="21"/>
  <c r="Y2432" i="21" s="1"/>
  <c r="Q2432" i="21"/>
  <c r="R2431" i="21"/>
  <c r="Y2431" i="21" s="1"/>
  <c r="Q2431" i="21"/>
  <c r="R2430" i="21"/>
  <c r="Y2430" i="21" s="1"/>
  <c r="X2430" i="21" s="1"/>
  <c r="Q2430" i="21"/>
  <c r="R2429" i="21"/>
  <c r="Y2429" i="21" s="1"/>
  <c r="Q2429" i="21"/>
  <c r="R2428" i="21"/>
  <c r="Y2428" i="21" s="1"/>
  <c r="Q2428" i="21"/>
  <c r="N2427" i="21"/>
  <c r="R2427" i="21" s="1"/>
  <c r="Y2427" i="21" s="1"/>
  <c r="R2426" i="21"/>
  <c r="Q2426" i="21"/>
  <c r="AB2426" i="21" s="1"/>
  <c r="R2425" i="21"/>
  <c r="Q2425" i="21"/>
  <c r="R2424" i="21"/>
  <c r="Y2424" i="21" s="1"/>
  <c r="Q2424" i="21"/>
  <c r="Q2423" i="21"/>
  <c r="Q2422" i="21"/>
  <c r="Q2421" i="21"/>
  <c r="Q2420" i="21"/>
  <c r="Q2419" i="21"/>
  <c r="Q2418" i="21"/>
  <c r="Q2417" i="21"/>
  <c r="Q2416" i="21"/>
  <c r="Q2415" i="21"/>
  <c r="Q2414" i="21"/>
  <c r="Q2413" i="21"/>
  <c r="Q2412" i="21"/>
  <c r="Q2411" i="21"/>
  <c r="Q2410" i="21"/>
  <c r="Q2409" i="21"/>
  <c r="Q2408" i="21"/>
  <c r="Q2407" i="21"/>
  <c r="Q2406" i="21"/>
  <c r="Q2405" i="21"/>
  <c r="Q2404" i="21"/>
  <c r="Q2403" i="21"/>
  <c r="Q2402" i="21"/>
  <c r="Q2401" i="21"/>
  <c r="Q2400" i="21"/>
  <c r="Q2399" i="21"/>
  <c r="Q2398" i="21"/>
  <c r="Q2397" i="21"/>
  <c r="Q2396" i="21"/>
  <c r="Q2395" i="21"/>
  <c r="Q2394" i="21"/>
  <c r="Q2393" i="21"/>
  <c r="Q2392" i="21"/>
  <c r="Q2391" i="21"/>
  <c r="Q2390" i="21"/>
  <c r="Q2389" i="21"/>
  <c r="Q2388" i="21"/>
  <c r="Q2387" i="21"/>
  <c r="Q2386" i="21"/>
  <c r="Q2385" i="21"/>
  <c r="Q2384" i="21"/>
  <c r="Q2383" i="21"/>
  <c r="Q2382" i="21"/>
  <c r="Q2381" i="21"/>
  <c r="Q2380" i="21"/>
  <c r="Q2379" i="21"/>
  <c r="Q2378" i="21"/>
  <c r="Q2377" i="21"/>
  <c r="Q2376" i="21"/>
  <c r="Q2375" i="21"/>
  <c r="AA2375" i="21" s="1"/>
  <c r="AC2375" i="21" s="1"/>
  <c r="Q2374" i="21"/>
  <c r="Q2373" i="21"/>
  <c r="P2372" i="21"/>
  <c r="P2371" i="21"/>
  <c r="P2370" i="21"/>
  <c r="AA2370" i="21" s="1"/>
  <c r="O78" i="23" s="1"/>
  <c r="P78" i="23" s="1"/>
  <c r="P2369" i="21"/>
  <c r="P2368" i="21"/>
  <c r="P2367" i="21"/>
  <c r="P2366" i="21"/>
  <c r="P2365" i="21"/>
  <c r="P2364" i="21"/>
  <c r="P2363" i="21"/>
  <c r="P2362" i="21"/>
  <c r="AA2362" i="21" s="1"/>
  <c r="M77" i="23" s="1"/>
  <c r="P2361" i="21"/>
  <c r="P2360" i="21"/>
  <c r="P2359" i="21"/>
  <c r="AA2359" i="21" s="1"/>
  <c r="P2358" i="21"/>
  <c r="P2357" i="21"/>
  <c r="Q2356" i="21"/>
  <c r="Q2355" i="21"/>
  <c r="Q2354" i="21"/>
  <c r="Q2353" i="21"/>
  <c r="Q2352" i="21"/>
  <c r="Q2351" i="21"/>
  <c r="Q2350" i="21"/>
  <c r="Q2349" i="21"/>
  <c r="AA2349" i="21" s="1"/>
  <c r="Q2348" i="21"/>
  <c r="Q2347" i="21"/>
  <c r="Q2346" i="21"/>
  <c r="AA2346" i="21" s="1"/>
  <c r="Q2345" i="21"/>
  <c r="Q2344" i="21"/>
  <c r="Q2343" i="21"/>
  <c r="Q2342" i="21"/>
  <c r="Q2341" i="21"/>
  <c r="AA2341" i="21" s="1"/>
  <c r="Q2340" i="21"/>
  <c r="Q2339" i="21"/>
  <c r="Q2338" i="21"/>
  <c r="Q2337" i="21"/>
  <c r="Q2336" i="21"/>
  <c r="Q2335" i="21"/>
  <c r="Q2334" i="21"/>
  <c r="Q2333" i="21"/>
  <c r="Q2332" i="21"/>
  <c r="Q2331" i="21"/>
  <c r="Q2330" i="21"/>
  <c r="AA2330" i="21" s="1"/>
  <c r="Q2329" i="21"/>
  <c r="Q2328" i="21"/>
  <c r="Q2327" i="21"/>
  <c r="Q2326" i="21"/>
  <c r="Q2325" i="21"/>
  <c r="Q2324" i="21"/>
  <c r="Q2323" i="21"/>
  <c r="Q2322" i="21"/>
  <c r="Q2321" i="21"/>
  <c r="Q2320" i="21"/>
  <c r="Q2319" i="21"/>
  <c r="Q2318" i="21"/>
  <c r="Q2317" i="21"/>
  <c r="Q2316" i="21"/>
  <c r="AB2316" i="21" s="1"/>
  <c r="Q2315" i="21"/>
  <c r="Q2314" i="21"/>
  <c r="AB2314" i="21" s="1"/>
  <c r="Q2313" i="21"/>
  <c r="AB2313" i="21" s="1"/>
  <c r="Q2312" i="21"/>
  <c r="Q2311" i="21"/>
  <c r="Q2310" i="21"/>
  <c r="AB2310" i="21" s="1"/>
  <c r="Q2309" i="21"/>
  <c r="Q2308" i="21"/>
  <c r="AB2308" i="21" s="1"/>
  <c r="Q2307" i="21"/>
  <c r="Q2306" i="21"/>
  <c r="AB2306" i="21" s="1"/>
  <c r="Q2305" i="21"/>
  <c r="AB2305" i="21" s="1"/>
  <c r="Q2304" i="21"/>
  <c r="Q2303" i="21"/>
  <c r="Q2302" i="21"/>
  <c r="Q2301" i="21"/>
  <c r="Q2300" i="21"/>
  <c r="AB2300" i="21" s="1"/>
  <c r="Q2299" i="21"/>
  <c r="Q2298" i="21"/>
  <c r="AB2298" i="21" s="1"/>
  <c r="Q2297" i="21"/>
  <c r="AB2297" i="21" s="1"/>
  <c r="Q2296" i="21"/>
  <c r="Q2295" i="21"/>
  <c r="Q2294" i="21"/>
  <c r="AB2294" i="21" s="1"/>
  <c r="Q2293" i="21"/>
  <c r="AB2293" i="21" s="1"/>
  <c r="Q2292" i="21"/>
  <c r="AB2292" i="21" s="1"/>
  <c r="Q2291" i="21"/>
  <c r="Q2290" i="21"/>
  <c r="AB2290" i="21" s="1"/>
  <c r="Q2289" i="21"/>
  <c r="AB2289" i="21" s="1"/>
  <c r="Q2288" i="21"/>
  <c r="Q2287" i="21"/>
  <c r="Q2286" i="21"/>
  <c r="AB2286" i="21" s="1"/>
  <c r="Q2285" i="21"/>
  <c r="Q2284" i="21"/>
  <c r="AB2284" i="21" s="1"/>
  <c r="Q2283" i="21"/>
  <c r="Q2282" i="21"/>
  <c r="AB2282" i="21" s="1"/>
  <c r="Q2281" i="21"/>
  <c r="AB2281" i="21" s="1"/>
  <c r="Q2280" i="21"/>
  <c r="Q2279" i="21"/>
  <c r="Q2278" i="21"/>
  <c r="Q2277" i="21"/>
  <c r="Q2276" i="21"/>
  <c r="AB2276" i="21" s="1"/>
  <c r="Q2275" i="21"/>
  <c r="AB2275" i="21" s="1"/>
  <c r="Q2274" i="21"/>
  <c r="AB2274" i="21" s="1"/>
  <c r="Q2273" i="21"/>
  <c r="AB2273" i="21" s="1"/>
  <c r="Q2272" i="21"/>
  <c r="Q2271" i="21"/>
  <c r="Q2270" i="21"/>
  <c r="Q2269" i="21"/>
  <c r="Q2268" i="21"/>
  <c r="AB2268" i="21" s="1"/>
  <c r="Q2267" i="21"/>
  <c r="Q2266" i="21"/>
  <c r="AB2266" i="21" s="1"/>
  <c r="Q2265" i="21"/>
  <c r="Q2264" i="21"/>
  <c r="Q2263" i="21"/>
  <c r="Q2262" i="21"/>
  <c r="Q2261" i="21"/>
  <c r="Q2260" i="21"/>
  <c r="AB2260" i="21" s="1"/>
  <c r="Q2259" i="21"/>
  <c r="AB2259" i="21" s="1"/>
  <c r="Q2258" i="21"/>
  <c r="AB2258" i="21" s="1"/>
  <c r="Q2257" i="21"/>
  <c r="AB2257" i="21" s="1"/>
  <c r="Q2256" i="21"/>
  <c r="Q2255" i="21"/>
  <c r="Q2254" i="21"/>
  <c r="Q2253" i="21"/>
  <c r="Q2252" i="21"/>
  <c r="Q2251" i="21"/>
  <c r="Q2250" i="21"/>
  <c r="AB2250" i="21" s="1"/>
  <c r="Q2249" i="21"/>
  <c r="AB2249" i="21" s="1"/>
  <c r="Q2248" i="21"/>
  <c r="AB2248" i="21" s="1"/>
  <c r="Q2247" i="21"/>
  <c r="Q2246" i="21"/>
  <c r="AB2246" i="21" s="1"/>
  <c r="Q2245" i="21"/>
  <c r="Q2244" i="21"/>
  <c r="AB2244" i="21" s="1"/>
  <c r="Q2243" i="21"/>
  <c r="AB2243" i="21" s="1"/>
  <c r="Q2242" i="21"/>
  <c r="AB2242" i="21" s="1"/>
  <c r="Q2241" i="21"/>
  <c r="AB2241" i="21" s="1"/>
  <c r="Q2240" i="21"/>
  <c r="Q2239" i="21"/>
  <c r="Q2238" i="21"/>
  <c r="Q2237" i="21"/>
  <c r="AB2237" i="21" s="1"/>
  <c r="Q2236" i="21"/>
  <c r="Q2235" i="21"/>
  <c r="Q2234" i="21"/>
  <c r="AB2234" i="21" s="1"/>
  <c r="Q2233" i="21"/>
  <c r="AB2233" i="21" s="1"/>
  <c r="Q2232" i="21"/>
  <c r="AB2232" i="21" s="1"/>
  <c r="Q2231" i="21"/>
  <c r="Q2230" i="21"/>
  <c r="AB2230" i="21" s="1"/>
  <c r="Q2229" i="21"/>
  <c r="Q2228" i="21"/>
  <c r="AB2228" i="21" s="1"/>
  <c r="Q2227" i="21"/>
  <c r="AB2227" i="21" s="1"/>
  <c r="Q2226" i="21"/>
  <c r="AB2226" i="21" s="1"/>
  <c r="Q2225" i="21"/>
  <c r="AB2225" i="21" s="1"/>
  <c r="Q2224" i="21"/>
  <c r="Q2223" i="21"/>
  <c r="AB2223" i="21" s="1"/>
  <c r="Q2222" i="21"/>
  <c r="Q2221" i="21"/>
  <c r="AB2221" i="21" s="1"/>
  <c r="Q2220" i="21"/>
  <c r="Q2219" i="21"/>
  <c r="AB2219" i="21" s="1"/>
  <c r="Q2218" i="21"/>
  <c r="Q2217" i="21"/>
  <c r="AB2217" i="21" s="1"/>
  <c r="Q2216" i="21"/>
  <c r="AB2216" i="21" s="1"/>
  <c r="Q2215" i="21"/>
  <c r="Q2214" i="21"/>
  <c r="AB2214" i="21" s="1"/>
  <c r="Q2213" i="21"/>
  <c r="AB2213" i="21" s="1"/>
  <c r="Q2212" i="21"/>
  <c r="Q2211" i="21"/>
  <c r="Q2210" i="21"/>
  <c r="Q2209" i="21"/>
  <c r="Q2208" i="21"/>
  <c r="AB2208" i="21" s="1"/>
  <c r="Q2207" i="21"/>
  <c r="AB2207" i="21" s="1"/>
  <c r="Q2206" i="21"/>
  <c r="Q2205" i="21"/>
  <c r="AB2205" i="21" s="1"/>
  <c r="Q2204" i="21"/>
  <c r="AB2204" i="21" s="1"/>
  <c r="Q2203" i="21"/>
  <c r="AB2203" i="21" s="1"/>
  <c r="Q2202" i="21"/>
  <c r="AB2202" i="21" s="1"/>
  <c r="Q2201" i="21"/>
  <c r="Q2200" i="21"/>
  <c r="AB2200" i="21" s="1"/>
  <c r="Q2199" i="21"/>
  <c r="Q2198" i="21"/>
  <c r="Q2197" i="21"/>
  <c r="Q2196" i="21"/>
  <c r="Q2195" i="21"/>
  <c r="AB2195" i="21" s="1"/>
  <c r="Q2194" i="21"/>
  <c r="Q2193" i="21"/>
  <c r="AB2193" i="21" s="1"/>
  <c r="Q2192" i="21"/>
  <c r="AB2192" i="21" s="1"/>
  <c r="Q2191" i="21"/>
  <c r="AB2191" i="21" s="1"/>
  <c r="Q2190" i="21"/>
  <c r="Q2189" i="21"/>
  <c r="Q2188" i="21"/>
  <c r="AB2188" i="21" s="1"/>
  <c r="Q2187" i="21"/>
  <c r="AB2187" i="21" s="1"/>
  <c r="Q2186" i="21"/>
  <c r="AA2186" i="21" s="1"/>
  <c r="Q2185" i="21"/>
  <c r="Q2184" i="21"/>
  <c r="Q2183" i="21"/>
  <c r="Q2182" i="21"/>
  <c r="Q2181" i="21"/>
  <c r="Q2180" i="21"/>
  <c r="Q2179" i="21"/>
  <c r="AB2179" i="21" s="1"/>
  <c r="Q2178" i="21"/>
  <c r="Q2177" i="21"/>
  <c r="AB2177" i="21" s="1"/>
  <c r="Q2176" i="21"/>
  <c r="AB2176" i="21" s="1"/>
  <c r="Q2175" i="21"/>
  <c r="AB2175" i="21" s="1"/>
  <c r="Q2174" i="21"/>
  <c r="Q2173" i="21"/>
  <c r="AB2173" i="21" s="1"/>
  <c r="Q2172" i="21"/>
  <c r="AB2172" i="21" s="1"/>
  <c r="Q2171" i="21"/>
  <c r="Q2170" i="21"/>
  <c r="Q2169" i="21"/>
  <c r="Q2168" i="21"/>
  <c r="Q2167" i="21"/>
  <c r="N2166" i="21"/>
  <c r="Q2166" i="21" s="1"/>
  <c r="AB2166" i="21" s="1"/>
  <c r="N2165" i="21"/>
  <c r="Q2165" i="21" s="1"/>
  <c r="N2164" i="21"/>
  <c r="Q2164" i="21" s="1"/>
  <c r="AB2164" i="21" s="1"/>
  <c r="Q2163" i="21"/>
  <c r="Q2162" i="21"/>
  <c r="N2161" i="21"/>
  <c r="Q2161" i="21" s="1"/>
  <c r="AB2161" i="21" s="1"/>
  <c r="N2160" i="21"/>
  <c r="Q2160" i="21" s="1"/>
  <c r="N2159" i="21"/>
  <c r="Q2159" i="21" s="1"/>
  <c r="Q2158" i="21"/>
  <c r="Q2157" i="21"/>
  <c r="AB2157" i="21" s="1"/>
  <c r="N2156" i="21"/>
  <c r="Q2156" i="21" s="1"/>
  <c r="AB2156" i="21" s="1"/>
  <c r="N2155" i="21"/>
  <c r="Q2155" i="21" s="1"/>
  <c r="AB2155" i="21" s="1"/>
  <c r="N2154" i="21"/>
  <c r="Q2154" i="21" s="1"/>
  <c r="Q2153" i="21"/>
  <c r="Q2152" i="21"/>
  <c r="Q2151" i="21"/>
  <c r="Q2150" i="21"/>
  <c r="Q2149" i="21"/>
  <c r="Q2148" i="21"/>
  <c r="Q2147" i="21"/>
  <c r="Q2146" i="21"/>
  <c r="AB2146" i="21" s="1"/>
  <c r="Q2145" i="21"/>
  <c r="AB2145" i="21" s="1"/>
  <c r="Q2144" i="21"/>
  <c r="AB2144" i="21" s="1"/>
  <c r="Q2143" i="21"/>
  <c r="AB2143" i="21" s="1"/>
  <c r="Q2142" i="21"/>
  <c r="AB2142" i="21" s="1"/>
  <c r="Q2141" i="21"/>
  <c r="Q2140" i="21"/>
  <c r="Q2139" i="21"/>
  <c r="Q2138" i="21"/>
  <c r="Q2137" i="21"/>
  <c r="Q2136" i="21"/>
  <c r="AB2136" i="21" s="1"/>
  <c r="Q2135" i="21"/>
  <c r="Q2134" i="21"/>
  <c r="Q2133" i="21"/>
  <c r="Q2132" i="21"/>
  <c r="AB2132" i="21" s="1"/>
  <c r="Q2131" i="21"/>
  <c r="AB2131" i="21" s="1"/>
  <c r="Q2130" i="21"/>
  <c r="AB2130" i="21" s="1"/>
  <c r="Q2129" i="21"/>
  <c r="Q2128" i="21"/>
  <c r="AB2128" i="21" s="1"/>
  <c r="Q2127" i="21"/>
  <c r="AB2127" i="21" s="1"/>
  <c r="Q2126" i="21"/>
  <c r="AB2126" i="21" s="1"/>
  <c r="Q2125" i="21"/>
  <c r="Q2124" i="21"/>
  <c r="Q2123" i="21"/>
  <c r="N2122" i="21"/>
  <c r="Q2122" i="21" s="1"/>
  <c r="Q2121" i="21"/>
  <c r="AB2121" i="21" s="1"/>
  <c r="Q2120" i="21"/>
  <c r="AB2120" i="21" s="1"/>
  <c r="Q2119" i="21"/>
  <c r="AB2119" i="21" s="1"/>
  <c r="Q2118" i="21"/>
  <c r="AB2118" i="21" s="1"/>
  <c r="N2117" i="21"/>
  <c r="Q2117" i="21" s="1"/>
  <c r="AB2117" i="21" s="1"/>
  <c r="Q2116" i="21"/>
  <c r="N2115" i="21"/>
  <c r="Q2115" i="21" s="1"/>
  <c r="AB2115" i="21" s="1"/>
  <c r="N2114" i="21"/>
  <c r="Q2114" i="21" s="1"/>
  <c r="N2113" i="21"/>
  <c r="Q2113" i="21" s="1"/>
  <c r="AB2113" i="21" s="1"/>
  <c r="Q2112" i="21"/>
  <c r="Q2111" i="21"/>
  <c r="AB2111" i="21" s="1"/>
  <c r="Q2110" i="21"/>
  <c r="AB2110" i="21" s="1"/>
  <c r="Q2109" i="21"/>
  <c r="Q2108" i="21"/>
  <c r="Q2107" i="21"/>
  <c r="AB2107" i="21" s="1"/>
  <c r="Q2106" i="21"/>
  <c r="Q2105" i="21"/>
  <c r="Q2104" i="21"/>
  <c r="Q2103" i="21"/>
  <c r="Q2102" i="21"/>
  <c r="Q2101" i="21"/>
  <c r="AB2101" i="21" s="1"/>
  <c r="Q2100" i="21"/>
  <c r="Q2099" i="21"/>
  <c r="AB2099" i="21" s="1"/>
  <c r="Q2098" i="21"/>
  <c r="AB2098" i="21" s="1"/>
  <c r="Q2097" i="21"/>
  <c r="AB2097" i="21" s="1"/>
  <c r="Q2096" i="21"/>
  <c r="Q2095" i="21"/>
  <c r="AB2095" i="21" s="1"/>
  <c r="Q2094" i="21"/>
  <c r="AB2094" i="21" s="1"/>
  <c r="Q2093" i="21"/>
  <c r="Q2092" i="21"/>
  <c r="Q2091" i="21"/>
  <c r="AB2091" i="21" s="1"/>
  <c r="Q2090" i="21"/>
  <c r="Q2089" i="21"/>
  <c r="AB2089" i="21" s="1"/>
  <c r="Q2088" i="21"/>
  <c r="Q2087" i="21"/>
  <c r="AB2087" i="21" s="1"/>
  <c r="Q2086" i="21"/>
  <c r="Q2085" i="21"/>
  <c r="AB2085" i="21" s="1"/>
  <c r="Q2084" i="21"/>
  <c r="Q2083" i="21"/>
  <c r="AB2083" i="21" s="1"/>
  <c r="Q2082" i="21"/>
  <c r="AB2082" i="21" s="1"/>
  <c r="Q2081" i="21"/>
  <c r="AB2081" i="21" s="1"/>
  <c r="Q2080" i="21"/>
  <c r="Q2079" i="21"/>
  <c r="AB2079" i="21" s="1"/>
  <c r="Q2078" i="21"/>
  <c r="Q2077" i="21"/>
  <c r="Q2076" i="21"/>
  <c r="Q2075" i="21"/>
  <c r="AB2075" i="21" s="1"/>
  <c r="Q2074" i="21"/>
  <c r="Q2073" i="21"/>
  <c r="Q2072" i="21"/>
  <c r="AB2072" i="21" s="1"/>
  <c r="Q2071" i="21"/>
  <c r="AB2071" i="21" s="1"/>
  <c r="Q2070" i="21"/>
  <c r="Q2069" i="21"/>
  <c r="AB2069" i="21" s="1"/>
  <c r="Q2068" i="21"/>
  <c r="Q2067" i="21"/>
  <c r="AB2067" i="21" s="1"/>
  <c r="Q2066" i="21"/>
  <c r="AB2066" i="21" s="1"/>
  <c r="Q2065" i="21"/>
  <c r="AB2065" i="21" s="1"/>
  <c r="Q2064" i="21"/>
  <c r="AB2064" i="21" s="1"/>
  <c r="Q2063" i="21"/>
  <c r="AB2063" i="21" s="1"/>
  <c r="Q2062" i="21"/>
  <c r="AB2062" i="21" s="1"/>
  <c r="Q2061" i="21"/>
  <c r="Q2060" i="21"/>
  <c r="AB2060" i="21" s="1"/>
  <c r="Q2059" i="21"/>
  <c r="AB2059" i="21" s="1"/>
  <c r="Q2058" i="21"/>
  <c r="Q2057" i="21"/>
  <c r="Q2056" i="21"/>
  <c r="AB2056" i="21" s="1"/>
  <c r="Q2055" i="21"/>
  <c r="Q2054" i="21"/>
  <c r="AB2054" i="21" s="1"/>
  <c r="Q2053" i="21"/>
  <c r="AB2053" i="21" s="1"/>
  <c r="Q2052" i="21"/>
  <c r="AB2052" i="21" s="1"/>
  <c r="Q2051" i="21"/>
  <c r="AB2051" i="21" s="1"/>
  <c r="Q2050" i="21"/>
  <c r="AB2050" i="21" s="1"/>
  <c r="Q2049" i="21"/>
  <c r="AB2049" i="21" s="1"/>
  <c r="Q2048" i="21"/>
  <c r="AB2048" i="21" s="1"/>
  <c r="Q2047" i="21"/>
  <c r="Q2046" i="21"/>
  <c r="Q2045" i="21"/>
  <c r="Q2044" i="21"/>
  <c r="Q2043" i="21"/>
  <c r="AB2043" i="21" s="1"/>
  <c r="Q2042" i="21"/>
  <c r="AB2042" i="21" s="1"/>
  <c r="Q2041" i="21"/>
  <c r="Q2040" i="21"/>
  <c r="AB2040" i="21" s="1"/>
  <c r="Q2039" i="21"/>
  <c r="AB2039" i="21" s="1"/>
  <c r="Q2038" i="21"/>
  <c r="AB2038" i="21" s="1"/>
  <c r="Q2037" i="21"/>
  <c r="AB2037" i="21" s="1"/>
  <c r="Q2036" i="21"/>
  <c r="AB2036" i="21" s="1"/>
  <c r="Q2035" i="21"/>
  <c r="Q2034" i="21"/>
  <c r="Q2033" i="21"/>
  <c r="AB2033" i="21" s="1"/>
  <c r="Q2032" i="21"/>
  <c r="AB2032" i="21" s="1"/>
  <c r="Q2031" i="21"/>
  <c r="Q2030" i="21"/>
  <c r="AB2030" i="21" s="1"/>
  <c r="Q2029" i="21"/>
  <c r="AB2029" i="21" s="1"/>
  <c r="Q2028" i="21"/>
  <c r="Q2027" i="21"/>
  <c r="Q2026" i="21"/>
  <c r="Q2025" i="21"/>
  <c r="Q2024" i="21"/>
  <c r="AB2024" i="21" s="1"/>
  <c r="Q2023" i="21"/>
  <c r="Q2022" i="21"/>
  <c r="AB2022" i="21" s="1"/>
  <c r="Q2021" i="21"/>
  <c r="AB2021" i="21" s="1"/>
  <c r="Q2020" i="21"/>
  <c r="Q2019" i="21"/>
  <c r="Q2018" i="21"/>
  <c r="Q2017" i="21"/>
  <c r="Q2016" i="21"/>
  <c r="AB2016" i="21" s="1"/>
  <c r="Q2015" i="21"/>
  <c r="Q2014" i="21"/>
  <c r="AB2014" i="21" s="1"/>
  <c r="Q2013" i="21"/>
  <c r="AB2013" i="21" s="1"/>
  <c r="Q2012" i="21"/>
  <c r="Q2011" i="21"/>
  <c r="Q2010" i="21"/>
  <c r="AB2010" i="21" s="1"/>
  <c r="Q2009" i="21"/>
  <c r="Q2008" i="21"/>
  <c r="AB2008" i="21" s="1"/>
  <c r="Q2007" i="21"/>
  <c r="AB2007" i="21" s="1"/>
  <c r="Q2006" i="21"/>
  <c r="AB2006" i="21" s="1"/>
  <c r="Q2005" i="21"/>
  <c r="AB2005" i="21" s="1"/>
  <c r="Q2004" i="21"/>
  <c r="AB2004" i="21" s="1"/>
  <c r="Q2003" i="21"/>
  <c r="Q2002" i="21"/>
  <c r="AB2002" i="21" s="1"/>
  <c r="Q2001" i="21"/>
  <c r="Q2000" i="21"/>
  <c r="AB2000" i="21" s="1"/>
  <c r="Q1999" i="21"/>
  <c r="Q1998" i="21"/>
  <c r="AB1998" i="21" s="1"/>
  <c r="Q1997" i="21"/>
  <c r="AB1997" i="21" s="1"/>
  <c r="Q1996" i="21"/>
  <c r="Q1995" i="21"/>
  <c r="Q1994" i="21"/>
  <c r="Q1993" i="21"/>
  <c r="Q1992" i="21"/>
  <c r="AB1992" i="21" s="1"/>
  <c r="Q1991" i="21"/>
  <c r="Q1990" i="21"/>
  <c r="AB1990" i="21" s="1"/>
  <c r="Q1989" i="21"/>
  <c r="AB1989" i="21" s="1"/>
  <c r="Q1988" i="21"/>
  <c r="AB1988" i="21" s="1"/>
  <c r="Q1987" i="21"/>
  <c r="Q1986" i="21"/>
  <c r="Q1985" i="21"/>
  <c r="AB1985" i="21" s="1"/>
  <c r="Q1984" i="21"/>
  <c r="AB1984" i="21" s="1"/>
  <c r="Q1983" i="21"/>
  <c r="Q1982" i="21"/>
  <c r="AB1982" i="21" s="1"/>
  <c r="Q1981" i="21"/>
  <c r="AB1981" i="21" s="1"/>
  <c r="Q1980" i="21"/>
  <c r="Q1979" i="21"/>
  <c r="AB1979" i="21" s="1"/>
  <c r="Q1978" i="21"/>
  <c r="AB1978" i="21" s="1"/>
  <c r="Q1977" i="21"/>
  <c r="AB1977" i="21" s="1"/>
  <c r="Q1976" i="21"/>
  <c r="AB1976" i="21" s="1"/>
  <c r="Q1975" i="21"/>
  <c r="AB1975" i="21" s="1"/>
  <c r="Q1974" i="21"/>
  <c r="AB1974" i="21" s="1"/>
  <c r="Q1973" i="21"/>
  <c r="AB1973" i="21" s="1"/>
  <c r="Q1972" i="21"/>
  <c r="AB1972" i="21" s="1"/>
  <c r="Q1971" i="21"/>
  <c r="Q1970" i="21"/>
  <c r="AB1970" i="21" s="1"/>
  <c r="Q1969" i="21"/>
  <c r="Q1968" i="21"/>
  <c r="Q1967" i="21"/>
  <c r="AB1967" i="21" s="1"/>
  <c r="Q1966" i="21"/>
  <c r="AB1966" i="21" s="1"/>
  <c r="Q1965" i="21"/>
  <c r="AB1965" i="21" s="1"/>
  <c r="Q1964" i="21"/>
  <c r="Q1963" i="21"/>
  <c r="AB1963" i="21" s="1"/>
  <c r="Q1962" i="21"/>
  <c r="Q1961" i="21"/>
  <c r="AB1961" i="21" s="1"/>
  <c r="Q1960" i="21"/>
  <c r="AB1960" i="21" s="1"/>
  <c r="Q1959" i="21"/>
  <c r="AB1959" i="21" s="1"/>
  <c r="Q1958" i="21"/>
  <c r="AB1958" i="21" s="1"/>
  <c r="Q1957" i="21"/>
  <c r="AB1957" i="21" s="1"/>
  <c r="Q1956" i="21"/>
  <c r="AB1956" i="21" s="1"/>
  <c r="Q1955" i="21"/>
  <c r="Q1954" i="21"/>
  <c r="AB1954" i="21" s="1"/>
  <c r="Q1953" i="21"/>
  <c r="AB1953" i="21" s="1"/>
  <c r="Q1952" i="21"/>
  <c r="AB1952" i="21" s="1"/>
  <c r="Q1951" i="21"/>
  <c r="AB1951" i="21" s="1"/>
  <c r="Q1950" i="21"/>
  <c r="AB1950" i="21" s="1"/>
  <c r="Q1949" i="21"/>
  <c r="AB1949" i="21" s="1"/>
  <c r="Q1948" i="21"/>
  <c r="Q1947" i="21"/>
  <c r="AB1947" i="21" s="1"/>
  <c r="Q1946" i="21"/>
  <c r="Q1945" i="21"/>
  <c r="AB1945" i="21" s="1"/>
  <c r="Q1944" i="21"/>
  <c r="AB1944" i="21" s="1"/>
  <c r="Q1943" i="21"/>
  <c r="AB1943" i="21" s="1"/>
  <c r="Q1942" i="21"/>
  <c r="AB1942" i="21" s="1"/>
  <c r="Q1941" i="21"/>
  <c r="AB1941" i="21" s="1"/>
  <c r="Q1940" i="21"/>
  <c r="AB1940" i="21" s="1"/>
  <c r="Q1939" i="21"/>
  <c r="AB1939" i="21" s="1"/>
  <c r="Q1938" i="21"/>
  <c r="AB1938" i="21" s="1"/>
  <c r="Q1937" i="21"/>
  <c r="AB1937" i="21" s="1"/>
  <c r="Q1936" i="21"/>
  <c r="AB1936" i="21" s="1"/>
  <c r="Q1935" i="21"/>
  <c r="AB1935" i="21" s="1"/>
  <c r="Q1934" i="21"/>
  <c r="AB1934" i="21" s="1"/>
  <c r="Q1933" i="21"/>
  <c r="AB1933" i="21" s="1"/>
  <c r="Q1932" i="21"/>
  <c r="Q1931" i="21"/>
  <c r="AB1931" i="21" s="1"/>
  <c r="Q1930" i="21"/>
  <c r="Q1929" i="21"/>
  <c r="AB1929" i="21" s="1"/>
  <c r="Q1928" i="21"/>
  <c r="AB1928" i="21" s="1"/>
  <c r="Q1927" i="21"/>
  <c r="AB1927" i="21" s="1"/>
  <c r="Q1926" i="21"/>
  <c r="AB1926" i="21" s="1"/>
  <c r="Q1925" i="21"/>
  <c r="AB1925" i="21" s="1"/>
  <c r="Q1924" i="21"/>
  <c r="Q1923" i="21"/>
  <c r="Q1922" i="21"/>
  <c r="Q1921" i="21"/>
  <c r="Q1920" i="21"/>
  <c r="AB1920" i="21" s="1"/>
  <c r="Q1919" i="21"/>
  <c r="AB1919" i="21" s="1"/>
  <c r="Q1918" i="21"/>
  <c r="AB1918" i="21" s="1"/>
  <c r="Q1917" i="21"/>
  <c r="AB1917" i="21" s="1"/>
  <c r="Q1916" i="21"/>
  <c r="Q1915" i="21"/>
  <c r="AB1915" i="21" s="1"/>
  <c r="Q1914" i="21"/>
  <c r="Q1913" i="21"/>
  <c r="AB1913" i="21" s="1"/>
  <c r="Q1912" i="21"/>
  <c r="AB1912" i="21" s="1"/>
  <c r="Q1911" i="21"/>
  <c r="AB1911" i="21" s="1"/>
  <c r="Q1910" i="21"/>
  <c r="AB1910" i="21" s="1"/>
  <c r="Q1909" i="21"/>
  <c r="AB1909" i="21" s="1"/>
  <c r="Q1908" i="21"/>
  <c r="AB1908" i="21" s="1"/>
  <c r="Q1907" i="21"/>
  <c r="Q1906" i="21"/>
  <c r="AB1906" i="21" s="1"/>
  <c r="Q1905" i="21"/>
  <c r="AB1905" i="21" s="1"/>
  <c r="Q1904" i="21"/>
  <c r="AB1904" i="21" s="1"/>
  <c r="Q1903" i="21"/>
  <c r="AB1903" i="21" s="1"/>
  <c r="Q1902" i="21"/>
  <c r="AB1902" i="21" s="1"/>
  <c r="Q1901" i="21"/>
  <c r="AB1901" i="21" s="1"/>
  <c r="Q1900" i="21"/>
  <c r="Q1899" i="21"/>
  <c r="AB1899" i="21" s="1"/>
  <c r="Q1898" i="21"/>
  <c r="Q1897" i="21"/>
  <c r="AB1897" i="21" s="1"/>
  <c r="Q1896" i="21"/>
  <c r="AB1896" i="21" s="1"/>
  <c r="Q1895" i="21"/>
  <c r="AB1895" i="21" s="1"/>
  <c r="Q1894" i="21"/>
  <c r="AB1894" i="21" s="1"/>
  <c r="Q1893" i="21"/>
  <c r="AB1893" i="21" s="1"/>
  <c r="Q1892" i="21"/>
  <c r="AB1892" i="21" s="1"/>
  <c r="Q1891" i="21"/>
  <c r="Q1890" i="21"/>
  <c r="AB1890" i="21" s="1"/>
  <c r="Q1889" i="21"/>
  <c r="AB1889" i="21" s="1"/>
  <c r="Q1888" i="21"/>
  <c r="AB1888" i="21" s="1"/>
  <c r="Q1887" i="21"/>
  <c r="AB1887" i="21" s="1"/>
  <c r="Q1886" i="21"/>
  <c r="AB1886" i="21" s="1"/>
  <c r="Q1885" i="21"/>
  <c r="AB1885" i="21" s="1"/>
  <c r="Q1884" i="21"/>
  <c r="Q1883" i="21"/>
  <c r="AB1883" i="21" s="1"/>
  <c r="Q1882" i="21"/>
  <c r="Q1881" i="21"/>
  <c r="AB1881" i="21" s="1"/>
  <c r="Q1880" i="21"/>
  <c r="AB1880" i="21" s="1"/>
  <c r="Q1879" i="21"/>
  <c r="AB1879" i="21" s="1"/>
  <c r="Q1878" i="21"/>
  <c r="AB1878" i="21" s="1"/>
  <c r="Q1877" i="21"/>
  <c r="AB1877" i="21" s="1"/>
  <c r="Q1876" i="21"/>
  <c r="AB1876" i="21" s="1"/>
  <c r="Q1875" i="21"/>
  <c r="Q1874" i="21"/>
  <c r="AB1874" i="21" s="1"/>
  <c r="Q1873" i="21"/>
  <c r="Q1872" i="21"/>
  <c r="AB1872" i="21" s="1"/>
  <c r="Q1871" i="21"/>
  <c r="AB1871" i="21" s="1"/>
  <c r="Q1870" i="21"/>
  <c r="AB1870" i="21" s="1"/>
  <c r="Q1869" i="21"/>
  <c r="AB1869" i="21" s="1"/>
  <c r="Q1868" i="21"/>
  <c r="Q1867" i="21"/>
  <c r="Q1866" i="21"/>
  <c r="Q1865" i="21"/>
  <c r="AB1865" i="21" s="1"/>
  <c r="Q1864" i="21"/>
  <c r="AB1864" i="21" s="1"/>
  <c r="Q1863" i="21"/>
  <c r="AB1863" i="21" s="1"/>
  <c r="Q1862" i="21"/>
  <c r="AB1862" i="21" s="1"/>
  <c r="Q1861" i="21"/>
  <c r="AB1861" i="21" s="1"/>
  <c r="Q1860" i="21"/>
  <c r="AB1860" i="21" s="1"/>
  <c r="Q1859" i="21"/>
  <c r="Q1858" i="21"/>
  <c r="AB1858" i="21" s="1"/>
  <c r="Q1857" i="21"/>
  <c r="AB1857" i="21" s="1"/>
  <c r="Q1856" i="21"/>
  <c r="AB1856" i="21" s="1"/>
  <c r="Q1855" i="21"/>
  <c r="AB1855" i="21" s="1"/>
  <c r="Q1854" i="21"/>
  <c r="Q1853" i="21"/>
  <c r="Q1852" i="21"/>
  <c r="Q1851" i="21"/>
  <c r="AB1851" i="21" s="1"/>
  <c r="Q1850" i="21"/>
  <c r="AB1850" i="21" s="1"/>
  <c r="Q1849" i="21"/>
  <c r="T1848" i="21"/>
  <c r="Y1848" i="21" s="1"/>
  <c r="T1847" i="21"/>
  <c r="Y1847" i="21" s="1"/>
  <c r="T1846" i="21"/>
  <c r="T1845" i="21"/>
  <c r="V1845" i="21" s="1"/>
  <c r="X1845" i="21" s="1"/>
  <c r="T1844" i="21"/>
  <c r="Y1844" i="21" s="1"/>
  <c r="T1843" i="21"/>
  <c r="Y1843" i="21" s="1"/>
  <c r="T1842" i="21"/>
  <c r="V1842" i="21" s="1"/>
  <c r="X1842" i="21" s="1"/>
  <c r="T1841" i="21"/>
  <c r="V1841" i="21" s="1"/>
  <c r="X1841" i="21" s="1"/>
  <c r="T1840" i="21"/>
  <c r="Y1840" i="21" s="1"/>
  <c r="T1839" i="21"/>
  <c r="V1839" i="21" s="1"/>
  <c r="X1839" i="21" s="1"/>
  <c r="T1838" i="21"/>
  <c r="T1837" i="21"/>
  <c r="Y1837" i="21" s="1"/>
  <c r="T1836" i="21"/>
  <c r="Y1836" i="21" s="1"/>
  <c r="T1835" i="21"/>
  <c r="Y1835" i="21" s="1"/>
  <c r="T1834" i="21"/>
  <c r="V1834" i="21" s="1"/>
  <c r="X1834" i="21" s="1"/>
  <c r="T1833" i="21"/>
  <c r="Y1833" i="21" s="1"/>
  <c r="T1832" i="21"/>
  <c r="Y1832" i="21" s="1"/>
  <c r="T1831" i="21"/>
  <c r="Y1831" i="21" s="1"/>
  <c r="T1830" i="21"/>
  <c r="T1829" i="21"/>
  <c r="V1829" i="21" s="1"/>
  <c r="X1829" i="21" s="1"/>
  <c r="T1828" i="21"/>
  <c r="V1828" i="21" s="1"/>
  <c r="X1828" i="21" s="1"/>
  <c r="T1827" i="21"/>
  <c r="Y1827" i="21" s="1"/>
  <c r="T1826" i="21"/>
  <c r="T1825" i="21"/>
  <c r="T1824" i="21"/>
  <c r="Y1824" i="21" s="1"/>
  <c r="T1823" i="21"/>
  <c r="Y1823" i="21" s="1"/>
  <c r="T1822" i="21"/>
  <c r="Y1822" i="21" s="1"/>
  <c r="T1821" i="21"/>
  <c r="Y1821" i="21" s="1"/>
  <c r="T1820" i="21"/>
  <c r="T1819" i="21"/>
  <c r="Y1819" i="21" s="1"/>
  <c r="T1818" i="21"/>
  <c r="T1817" i="21"/>
  <c r="Y1817" i="21" s="1"/>
  <c r="T1816" i="21"/>
  <c r="Y1816" i="21" s="1"/>
  <c r="T1815" i="21"/>
  <c r="Y1815" i="21" s="1"/>
  <c r="T1814" i="21"/>
  <c r="T1813" i="21"/>
  <c r="T1812" i="21"/>
  <c r="V1812" i="21" s="1"/>
  <c r="X1812" i="21" s="1"/>
  <c r="T1811" i="21"/>
  <c r="Y1811" i="21" s="1"/>
  <c r="T1810" i="21"/>
  <c r="Y1810" i="21" s="1"/>
  <c r="T1809" i="21"/>
  <c r="V1809" i="21" s="1"/>
  <c r="X1809" i="21" s="1"/>
  <c r="T1808" i="21"/>
  <c r="Y1808" i="21" s="1"/>
  <c r="T1807" i="21"/>
  <c r="V1807" i="21" s="1"/>
  <c r="X1807" i="21" s="1"/>
  <c r="T1806" i="21"/>
  <c r="Y1806" i="21" s="1"/>
  <c r="T1805" i="21"/>
  <c r="Y1805" i="21" s="1"/>
  <c r="T1804" i="21"/>
  <c r="Y1804" i="21" s="1"/>
  <c r="T1803" i="21"/>
  <c r="Y1803" i="21" s="1"/>
  <c r="T1802" i="21"/>
  <c r="V1802" i="21" s="1"/>
  <c r="X1802" i="21" s="1"/>
  <c r="T1801" i="21"/>
  <c r="T1800" i="21"/>
  <c r="Y1800" i="21" s="1"/>
  <c r="T1799" i="21"/>
  <c r="V1799" i="21" s="1"/>
  <c r="X1799" i="21" s="1"/>
  <c r="T1798" i="21"/>
  <c r="T1797" i="21"/>
  <c r="V1797" i="21" s="1"/>
  <c r="X1797" i="21" s="1"/>
  <c r="T1796" i="21"/>
  <c r="V1796" i="21" s="1"/>
  <c r="X1796" i="21" s="1"/>
  <c r="T1795" i="21"/>
  <c r="Y1795" i="21" s="1"/>
  <c r="T1794" i="21"/>
  <c r="T1793" i="21"/>
  <c r="V1793" i="21" s="1"/>
  <c r="X1793" i="21" s="1"/>
  <c r="T1792" i="21"/>
  <c r="T1791" i="21"/>
  <c r="Y1791" i="21" s="1"/>
  <c r="T1790" i="21"/>
  <c r="Y1790" i="21" s="1"/>
  <c r="T1789" i="21"/>
  <c r="Y1789" i="21" s="1"/>
  <c r="Q1788" i="21"/>
  <c r="AB1788" i="21" s="1"/>
  <c r="Q1787" i="21"/>
  <c r="Q1786" i="21"/>
  <c r="AB1786" i="21" s="1"/>
  <c r="Q1785" i="21"/>
  <c r="Q1784" i="21"/>
  <c r="AB1784" i="21" s="1"/>
  <c r="Q1783" i="21"/>
  <c r="AB1783" i="21" s="1"/>
  <c r="Q1782" i="21"/>
  <c r="N1781" i="21"/>
  <c r="Q1781" i="21" s="1"/>
  <c r="AB1781" i="21" s="1"/>
  <c r="N1780" i="21"/>
  <c r="Q1780" i="21" s="1"/>
  <c r="AB1780" i="21" s="1"/>
  <c r="N1779" i="21"/>
  <c r="Q1779" i="21" s="1"/>
  <c r="AB1779" i="21" s="1"/>
  <c r="N1778" i="21"/>
  <c r="Q1778" i="21" s="1"/>
  <c r="AB1778" i="21" s="1"/>
  <c r="N1777" i="21"/>
  <c r="Q1777" i="21" s="1"/>
  <c r="AB1777" i="21" s="1"/>
  <c r="N1776" i="21"/>
  <c r="Q1776" i="21" s="1"/>
  <c r="AB1776" i="21" s="1"/>
  <c r="N1775" i="21"/>
  <c r="Q1775" i="21" s="1"/>
  <c r="AB1775" i="21" s="1"/>
  <c r="N1774" i="21"/>
  <c r="Q1774" i="21" s="1"/>
  <c r="AB1774" i="21" s="1"/>
  <c r="N1773" i="21"/>
  <c r="Q1773" i="21" s="1"/>
  <c r="AB1773" i="21" s="1"/>
  <c r="N1772" i="21"/>
  <c r="Q1772" i="21" s="1"/>
  <c r="AB1772" i="21" s="1"/>
  <c r="N1771" i="21"/>
  <c r="Q1771" i="21" s="1"/>
  <c r="AB1771" i="21" s="1"/>
  <c r="N1770" i="21"/>
  <c r="Q1770" i="21" s="1"/>
  <c r="AB1770" i="21" s="1"/>
  <c r="N1769" i="21"/>
  <c r="Q1769" i="21" s="1"/>
  <c r="AB1769" i="21" s="1"/>
  <c r="N1768" i="21"/>
  <c r="Q1768" i="21" s="1"/>
  <c r="AB1768" i="21" s="1"/>
  <c r="N1767" i="21"/>
  <c r="Q1767" i="21" s="1"/>
  <c r="AB1767" i="21" s="1"/>
  <c r="N1766" i="21"/>
  <c r="Q1766" i="21" s="1"/>
  <c r="AB1766" i="21" s="1"/>
  <c r="N1765" i="21"/>
  <c r="Q1765" i="21" s="1"/>
  <c r="AB1765" i="21" s="1"/>
  <c r="N1764" i="21"/>
  <c r="Q1764" i="21" s="1"/>
  <c r="AB1764" i="21" s="1"/>
  <c r="N1763" i="21"/>
  <c r="Q1763" i="21" s="1"/>
  <c r="AB1763" i="21" s="1"/>
  <c r="N1762" i="21"/>
  <c r="Q1762" i="21" s="1"/>
  <c r="AB1762" i="21" s="1"/>
  <c r="N1761" i="21"/>
  <c r="Q1761" i="21" s="1"/>
  <c r="AB1761" i="21" s="1"/>
  <c r="N1760" i="21"/>
  <c r="Q1760" i="21" s="1"/>
  <c r="AB1760" i="21" s="1"/>
  <c r="N1759" i="21"/>
  <c r="Q1759" i="21" s="1"/>
  <c r="AB1759" i="21" s="1"/>
  <c r="N1758" i="21"/>
  <c r="Q1758" i="21" s="1"/>
  <c r="AB1758" i="21" s="1"/>
  <c r="N1757" i="21"/>
  <c r="Q1757" i="21" s="1"/>
  <c r="AB1757" i="21" s="1"/>
  <c r="N1756" i="21"/>
  <c r="Q1756" i="21" s="1"/>
  <c r="AB1756" i="21" s="1"/>
  <c r="N1755" i="21"/>
  <c r="Q1755" i="21" s="1"/>
  <c r="AB1755" i="21" s="1"/>
  <c r="N1754" i="21"/>
  <c r="Q1754" i="21" s="1"/>
  <c r="AB1754" i="21" s="1"/>
  <c r="N1753" i="21"/>
  <c r="Q1753" i="21" s="1"/>
  <c r="AB1753" i="21" s="1"/>
  <c r="N1752" i="21"/>
  <c r="Q1752" i="21" s="1"/>
  <c r="AB1752" i="21" s="1"/>
  <c r="N1751" i="21"/>
  <c r="Q1751" i="21" s="1"/>
  <c r="AB1751" i="21" s="1"/>
  <c r="N1750" i="21"/>
  <c r="Q1750" i="21" s="1"/>
  <c r="AB1750" i="21" s="1"/>
  <c r="N1749" i="21"/>
  <c r="Q1749" i="21" s="1"/>
  <c r="AB1749" i="21" s="1"/>
  <c r="N1748" i="21"/>
  <c r="Q1748" i="21" s="1"/>
  <c r="AB1748" i="21" s="1"/>
  <c r="N1747" i="21"/>
  <c r="Q1747" i="21" s="1"/>
  <c r="AB1747" i="21" s="1"/>
  <c r="N1746" i="21"/>
  <c r="Q1746" i="21" s="1"/>
  <c r="AB1746" i="21" s="1"/>
  <c r="Q1745" i="21"/>
  <c r="Q1744" i="21"/>
  <c r="Q1743" i="21"/>
  <c r="AB1743" i="21" s="1"/>
  <c r="Q1742" i="21"/>
  <c r="AB1742" i="21" s="1"/>
  <c r="Q1741" i="21"/>
  <c r="AB1741" i="21" s="1"/>
  <c r="Q1740" i="21"/>
  <c r="AB1740" i="21" s="1"/>
  <c r="Q1739" i="21"/>
  <c r="N1738" i="21"/>
  <c r="Q1738" i="21" s="1"/>
  <c r="AB1738" i="21" s="1"/>
  <c r="N1737" i="21"/>
  <c r="Q1737" i="21" s="1"/>
  <c r="N1736" i="21"/>
  <c r="Q1736" i="21" s="1"/>
  <c r="AB1736" i="21" s="1"/>
  <c r="N1735" i="21"/>
  <c r="Q1735" i="21" s="1"/>
  <c r="N1734" i="21"/>
  <c r="Q1734" i="21" s="1"/>
  <c r="AB1734" i="21" s="1"/>
  <c r="N1733" i="21"/>
  <c r="Q1733" i="21" s="1"/>
  <c r="N1732" i="21"/>
  <c r="Q1732" i="21" s="1"/>
  <c r="AB1732" i="21" s="1"/>
  <c r="N1731" i="21"/>
  <c r="Q1731" i="21" s="1"/>
  <c r="N1730" i="21"/>
  <c r="Q1730" i="21" s="1"/>
  <c r="AB1730" i="21" s="1"/>
  <c r="N1729" i="21"/>
  <c r="Q1729" i="21" s="1"/>
  <c r="N1728" i="21"/>
  <c r="Q1728" i="21" s="1"/>
  <c r="AB1728" i="21" s="1"/>
  <c r="N1727" i="21"/>
  <c r="Q1727" i="21" s="1"/>
  <c r="N1726" i="21"/>
  <c r="Q1726" i="21" s="1"/>
  <c r="AB1726" i="21" s="1"/>
  <c r="N1725" i="21"/>
  <c r="Q1725" i="21" s="1"/>
  <c r="N1724" i="21"/>
  <c r="Q1724" i="21" s="1"/>
  <c r="AB1724" i="21" s="1"/>
  <c r="N1723" i="21"/>
  <c r="Q1723" i="21" s="1"/>
  <c r="N1722" i="21"/>
  <c r="Q1722" i="21" s="1"/>
  <c r="AB1722" i="21" s="1"/>
  <c r="N1721" i="21"/>
  <c r="Q1721" i="21" s="1"/>
  <c r="N1720" i="21"/>
  <c r="Q1720" i="21" s="1"/>
  <c r="AB1720" i="21" s="1"/>
  <c r="N1719" i="21"/>
  <c r="Q1719" i="21" s="1"/>
  <c r="N1718" i="21"/>
  <c r="Q1718" i="21" s="1"/>
  <c r="AB1718" i="21" s="1"/>
  <c r="N1717" i="21"/>
  <c r="Q1717" i="21" s="1"/>
  <c r="N1716" i="21"/>
  <c r="Q1716" i="21" s="1"/>
  <c r="AB1716" i="21" s="1"/>
  <c r="N1715" i="21"/>
  <c r="Q1715" i="21" s="1"/>
  <c r="N1714" i="21"/>
  <c r="Q1714" i="21" s="1"/>
  <c r="AB1714" i="21" s="1"/>
  <c r="N1713" i="21"/>
  <c r="Q1713" i="21" s="1"/>
  <c r="N1712" i="21"/>
  <c r="Q1712" i="21" s="1"/>
  <c r="AB1712" i="21" s="1"/>
  <c r="Q1711" i="21"/>
  <c r="N1711" i="21"/>
  <c r="N1710" i="21"/>
  <c r="Q1710" i="21" s="1"/>
  <c r="AB1710" i="21" s="1"/>
  <c r="N1709" i="21"/>
  <c r="Q1709" i="21" s="1"/>
  <c r="Q1708" i="21"/>
  <c r="AB1708" i="21" s="1"/>
  <c r="Q1707" i="21"/>
  <c r="AB1707" i="21" s="1"/>
  <c r="Q1706" i="21"/>
  <c r="Q1705" i="21"/>
  <c r="Q1704" i="21"/>
  <c r="Q1703" i="21"/>
  <c r="Q1702" i="21"/>
  <c r="AB1702" i="21" s="1"/>
  <c r="Q1701" i="21"/>
  <c r="Q1700" i="21"/>
  <c r="Q1699" i="21"/>
  <c r="Q1698" i="21"/>
  <c r="AB1698" i="21" s="1"/>
  <c r="Q1697" i="21"/>
  <c r="Q1696" i="21"/>
  <c r="Q1695" i="21"/>
  <c r="AB1695" i="21" s="1"/>
  <c r="Q1694" i="21"/>
  <c r="Q1693" i="21"/>
  <c r="Q1692" i="21"/>
  <c r="AB1692" i="21" s="1"/>
  <c r="Q1691" i="21"/>
  <c r="AB1691" i="21" s="1"/>
  <c r="Q1690" i="21"/>
  <c r="Q1689" i="21"/>
  <c r="Q1688" i="21"/>
  <c r="Q1687" i="21"/>
  <c r="Q1686" i="21"/>
  <c r="Q1685" i="21"/>
  <c r="Q1684" i="21"/>
  <c r="Q1683" i="21"/>
  <c r="Q1682" i="21"/>
  <c r="AB1682" i="21" s="1"/>
  <c r="Q1681" i="21"/>
  <c r="Q1680" i="21"/>
  <c r="AB1680" i="21" s="1"/>
  <c r="Q1679" i="21"/>
  <c r="Q1678" i="21"/>
  <c r="Q1677" i="21"/>
  <c r="AB1677" i="21" s="1"/>
  <c r="Q1676" i="21"/>
  <c r="AB1676" i="21" s="1"/>
  <c r="Q1675" i="21"/>
  <c r="AB1675" i="21" s="1"/>
  <c r="Q1674" i="21"/>
  <c r="Q1673" i="21"/>
  <c r="Q1672" i="21"/>
  <c r="Q1671" i="21"/>
  <c r="Q1670" i="21"/>
  <c r="Q1669" i="21"/>
  <c r="Q1668" i="21"/>
  <c r="Q1667" i="21"/>
  <c r="Q1666" i="21"/>
  <c r="AB1666" i="21" s="1"/>
  <c r="Q1665" i="21"/>
  <c r="AB1665" i="21" s="1"/>
  <c r="Q1664" i="21"/>
  <c r="Q1663" i="21"/>
  <c r="AB1663" i="21" s="1"/>
  <c r="Q1662" i="21"/>
  <c r="AB1662" i="21" s="1"/>
  <c r="Q1661" i="21"/>
  <c r="Q1660" i="21"/>
  <c r="AB1660" i="21" s="1"/>
  <c r="Q1659" i="21"/>
  <c r="AB1659" i="21" s="1"/>
  <c r="Q1658" i="21"/>
  <c r="AB1658" i="21" s="1"/>
  <c r="Q1657" i="21"/>
  <c r="AB1657" i="21" s="1"/>
  <c r="Q1656" i="21"/>
  <c r="Q1655" i="21"/>
  <c r="Q1654" i="21"/>
  <c r="Q1653" i="21"/>
  <c r="Q1652" i="21"/>
  <c r="Q1651" i="21"/>
  <c r="Q1650" i="21"/>
  <c r="Q1649" i="21"/>
  <c r="Q1648" i="21"/>
  <c r="Q1647" i="21"/>
  <c r="Q1646" i="21"/>
  <c r="Q1645" i="21"/>
  <c r="Q1644" i="21"/>
  <c r="AB1644" i="21" s="1"/>
  <c r="Q1643" i="21"/>
  <c r="AB1643" i="21" s="1"/>
  <c r="Q1642" i="21"/>
  <c r="Q1641" i="21"/>
  <c r="AB1641" i="21" s="1"/>
  <c r="Q1640" i="21"/>
  <c r="AB1640" i="21" s="1"/>
  <c r="Q1639" i="21"/>
  <c r="AB1639" i="21" s="1"/>
  <c r="Q1638" i="21"/>
  <c r="Q1637" i="21"/>
  <c r="Q1636" i="21"/>
  <c r="AB1636" i="21" s="1"/>
  <c r="Q1635" i="21"/>
  <c r="Q1634" i="21"/>
  <c r="Q1633" i="21"/>
  <c r="Q1632" i="21"/>
  <c r="AB1632" i="21" s="1"/>
  <c r="Q1631" i="21"/>
  <c r="AB1631" i="21" s="1"/>
  <c r="Q1630" i="21"/>
  <c r="AB1630" i="21" s="1"/>
  <c r="Q1629" i="21"/>
  <c r="AB1629" i="21" s="1"/>
  <c r="Q1628" i="21"/>
  <c r="AB1628" i="21" s="1"/>
  <c r="Q1627" i="21"/>
  <c r="Q1626" i="21"/>
  <c r="Q1625" i="21"/>
  <c r="Q1624" i="21"/>
  <c r="Q1623" i="21"/>
  <c r="Q1622" i="21"/>
  <c r="Q1621" i="21"/>
  <c r="Q1620" i="21"/>
  <c r="AB1620" i="21" s="1"/>
  <c r="Q1619" i="21"/>
  <c r="Q1618" i="21"/>
  <c r="Q1617" i="21"/>
  <c r="AB1617" i="21" s="1"/>
  <c r="Q1616" i="21"/>
  <c r="AB1616" i="21" s="1"/>
  <c r="Q1615" i="21"/>
  <c r="AB1615" i="21" s="1"/>
  <c r="Q1614" i="21"/>
  <c r="AB1614" i="21" s="1"/>
  <c r="Q1613" i="21"/>
  <c r="AB1613" i="21" s="1"/>
  <c r="Q1612" i="21"/>
  <c r="Q1611" i="21"/>
  <c r="Q1610" i="21"/>
  <c r="Q1609" i="21"/>
  <c r="Q1608" i="21"/>
  <c r="AB1608" i="21" s="1"/>
  <c r="Q1607" i="21"/>
  <c r="Q1606" i="21"/>
  <c r="Q1605" i="21"/>
  <c r="Q1604" i="21"/>
  <c r="AB1604" i="21" s="1"/>
  <c r="Q1603" i="21"/>
  <c r="AB1603" i="21" s="1"/>
  <c r="P1602" i="21"/>
  <c r="P1601" i="21"/>
  <c r="P1600" i="21"/>
  <c r="AA1600" i="21" s="1"/>
  <c r="Q1599" i="21"/>
  <c r="Q1598" i="21"/>
  <c r="AB1598" i="21" s="1"/>
  <c r="Q1597" i="21"/>
  <c r="AB1597" i="21" s="1"/>
  <c r="Q1596" i="21"/>
  <c r="Q1595" i="21"/>
  <c r="Q1594" i="21"/>
  <c r="Q1593" i="21"/>
  <c r="Q1592" i="21"/>
  <c r="Q1591" i="21"/>
  <c r="Q1590" i="21"/>
  <c r="Q1589" i="21"/>
  <c r="Q1588" i="21"/>
  <c r="AB1588" i="21" s="1"/>
  <c r="Q1587" i="21"/>
  <c r="Q1586" i="21"/>
  <c r="AB1586" i="21" s="1"/>
  <c r="Q1585" i="21"/>
  <c r="Q1584" i="21"/>
  <c r="Q1583" i="21"/>
  <c r="AB1583" i="21" s="1"/>
  <c r="Q1582" i="21"/>
  <c r="AB1582" i="21" s="1"/>
  <c r="Q1581" i="21"/>
  <c r="AB1581" i="21" s="1"/>
  <c r="Q1580" i="21"/>
  <c r="Q1579" i="21"/>
  <c r="Q1578" i="21"/>
  <c r="Q1577" i="21"/>
  <c r="Q1576" i="21"/>
  <c r="Q1575" i="21"/>
  <c r="Q1574" i="21"/>
  <c r="Q1573" i="21"/>
  <c r="Q1572" i="21"/>
  <c r="AB1572" i="21" s="1"/>
  <c r="Q1571" i="21"/>
  <c r="Q1570" i="21"/>
  <c r="AB1570" i="21" s="1"/>
  <c r="Q1569" i="21"/>
  <c r="Q1568" i="21"/>
  <c r="AB1568" i="21" s="1"/>
  <c r="Q1567" i="21"/>
  <c r="AB1567" i="21" s="1"/>
  <c r="Q1566" i="21"/>
  <c r="AB1566" i="21" s="1"/>
  <c r="Q1565" i="21"/>
  <c r="AB1565" i="21" s="1"/>
  <c r="Q1564" i="21"/>
  <c r="AB1564" i="21" s="1"/>
  <c r="Q1563" i="21"/>
  <c r="Q1562" i="21"/>
  <c r="AB1562" i="21" s="1"/>
  <c r="Q1561" i="21"/>
  <c r="Q1560" i="21"/>
  <c r="Q1559" i="21"/>
  <c r="Q1558" i="21"/>
  <c r="Q1557" i="21"/>
  <c r="Q1556" i="21"/>
  <c r="AB1556" i="21" s="1"/>
  <c r="Q1555" i="21"/>
  <c r="Q1554" i="21"/>
  <c r="Q1553" i="21"/>
  <c r="Q1552" i="21"/>
  <c r="AB1552" i="21" s="1"/>
  <c r="Q1551" i="21"/>
  <c r="AB1551" i="21" s="1"/>
  <c r="Q1550" i="21"/>
  <c r="AB1550" i="21" s="1"/>
  <c r="Q1549" i="21"/>
  <c r="AB1549" i="21" s="1"/>
  <c r="Q1548" i="21"/>
  <c r="AB1548" i="21" s="1"/>
  <c r="Q1547" i="21"/>
  <c r="Q1546" i="21"/>
  <c r="Q1545" i="21"/>
  <c r="Q1544" i="21"/>
  <c r="AB1544" i="21" s="1"/>
  <c r="Q1543" i="21"/>
  <c r="Q1542" i="21"/>
  <c r="Q1541" i="21"/>
  <c r="Q1540" i="21"/>
  <c r="AB1540" i="21" s="1"/>
  <c r="Q1539" i="21"/>
  <c r="Q1538" i="21"/>
  <c r="AB1538" i="21" s="1"/>
  <c r="Q1537" i="21"/>
  <c r="AB1537" i="21" s="1"/>
  <c r="Q1536" i="21"/>
  <c r="Q1535" i="21"/>
  <c r="Q1534" i="21"/>
  <c r="AB1534" i="21" s="1"/>
  <c r="Q1533" i="21"/>
  <c r="AB1533" i="21" s="1"/>
  <c r="Q1532" i="21"/>
  <c r="Q1531" i="21"/>
  <c r="Q1530" i="21"/>
  <c r="Q1529" i="21"/>
  <c r="AB1529" i="21" s="1"/>
  <c r="Q1528" i="21"/>
  <c r="Q1527" i="21"/>
  <c r="Q1526" i="21"/>
  <c r="Q1525" i="21"/>
  <c r="Q1524" i="21"/>
  <c r="AB1524" i="21" s="1"/>
  <c r="Q1523" i="21"/>
  <c r="AB1523" i="21" s="1"/>
  <c r="Q1522" i="21"/>
  <c r="AB1522" i="21" s="1"/>
  <c r="Q1521" i="21"/>
  <c r="Q1520" i="21"/>
  <c r="AB1520" i="21" s="1"/>
  <c r="Q1519" i="21"/>
  <c r="Q1518" i="21"/>
  <c r="AB1518" i="21" s="1"/>
  <c r="Q1517" i="21"/>
  <c r="AB1517" i="21" s="1"/>
  <c r="Q1516" i="21"/>
  <c r="AB1516" i="21" s="1"/>
  <c r="Q1515" i="21"/>
  <c r="Q1514" i="21"/>
  <c r="Q1513" i="21"/>
  <c r="Q1512" i="21"/>
  <c r="Q1511" i="21"/>
  <c r="Q1510" i="21"/>
  <c r="Q1509" i="21"/>
  <c r="Q1508" i="21"/>
  <c r="AB1508" i="21" s="1"/>
  <c r="Q1507" i="21"/>
  <c r="Q1506" i="21"/>
  <c r="AB1506" i="21" s="1"/>
  <c r="Q1505" i="21"/>
  <c r="AB1505" i="21" s="1"/>
  <c r="Q1504" i="21"/>
  <c r="AB1504" i="21" s="1"/>
  <c r="Q1503" i="21"/>
  <c r="AB1503" i="21" s="1"/>
  <c r="Q1502" i="21"/>
  <c r="AB1502" i="21" s="1"/>
  <c r="Q1501" i="21"/>
  <c r="AB1501" i="21" s="1"/>
  <c r="Q1500" i="21"/>
  <c r="Q1499" i="21"/>
  <c r="Q1498" i="21"/>
  <c r="Q1497" i="21"/>
  <c r="AB1497" i="21" s="1"/>
  <c r="Q1496" i="21"/>
  <c r="Q1495" i="21"/>
  <c r="Q1494" i="21"/>
  <c r="Q1493" i="21"/>
  <c r="Q1492" i="21"/>
  <c r="AB1492" i="21" s="1"/>
  <c r="Q1491" i="21"/>
  <c r="Q1490" i="21"/>
  <c r="AB1490" i="21" s="1"/>
  <c r="Q1489" i="21"/>
  <c r="Q1488" i="21"/>
  <c r="Q1487" i="21"/>
  <c r="Q1486" i="21"/>
  <c r="AB1486" i="21" s="1"/>
  <c r="Q1485" i="21"/>
  <c r="AB1485" i="21" s="1"/>
  <c r="Q1484" i="21"/>
  <c r="AB1484" i="21" s="1"/>
  <c r="Q1483" i="21"/>
  <c r="Q1482" i="21"/>
  <c r="AB1482" i="21" s="1"/>
  <c r="Q1481" i="21"/>
  <c r="Q1480" i="21"/>
  <c r="Q1479" i="21"/>
  <c r="Q1478" i="21"/>
  <c r="AB1478" i="21" s="1"/>
  <c r="Q1477" i="21"/>
  <c r="Q1476" i="21"/>
  <c r="AB1476" i="21" s="1"/>
  <c r="Q1475" i="21"/>
  <c r="AB1475" i="21" s="1"/>
  <c r="Q1474" i="21"/>
  <c r="AB1474" i="21" s="1"/>
  <c r="Q1473" i="21"/>
  <c r="AB1473" i="21" s="1"/>
  <c r="N1472" i="21"/>
  <c r="Q1472" i="21" s="1"/>
  <c r="AB1472" i="21" s="1"/>
  <c r="N1471" i="21"/>
  <c r="Q1471" i="21" s="1"/>
  <c r="AB1471" i="21" s="1"/>
  <c r="N1470" i="21"/>
  <c r="Q1470" i="21" s="1"/>
  <c r="AB1470" i="21" s="1"/>
  <c r="N1469" i="21"/>
  <c r="Q1469" i="21" s="1"/>
  <c r="AB1469" i="21" s="1"/>
  <c r="N1468" i="21"/>
  <c r="Q1468" i="21" s="1"/>
  <c r="AB1468" i="21" s="1"/>
  <c r="N1467" i="21"/>
  <c r="Q1467" i="21" s="1"/>
  <c r="AB1467" i="21" s="1"/>
  <c r="N1466" i="21"/>
  <c r="Q1466" i="21" s="1"/>
  <c r="N1465" i="21"/>
  <c r="Q1465" i="21" s="1"/>
  <c r="AB1465" i="21" s="1"/>
  <c r="Q1464" i="21"/>
  <c r="AB1464" i="21" s="1"/>
  <c r="Q1463" i="21"/>
  <c r="Q1462" i="21"/>
  <c r="AB1462" i="21" s="1"/>
  <c r="Q1461" i="21"/>
  <c r="AB1461" i="21" s="1"/>
  <c r="Q1460" i="21"/>
  <c r="Q1459" i="21"/>
  <c r="Q1458" i="21"/>
  <c r="Q1457" i="21"/>
  <c r="Q1456" i="21"/>
  <c r="Q1455" i="21"/>
  <c r="Q1454" i="21"/>
  <c r="Q1453" i="21"/>
  <c r="Q1452" i="21"/>
  <c r="AB1452" i="21" s="1"/>
  <c r="Q1451" i="21"/>
  <c r="Q1450" i="21"/>
  <c r="AB1450" i="21" s="1"/>
  <c r="Q1449" i="21"/>
  <c r="AB1449" i="21" s="1"/>
  <c r="Q1448" i="21"/>
  <c r="Q1447" i="21"/>
  <c r="Q1446" i="21"/>
  <c r="AB1446" i="21" s="1"/>
  <c r="Q1445" i="21"/>
  <c r="AB1445" i="21" s="1"/>
  <c r="Q1444" i="21"/>
  <c r="Q1443" i="21"/>
  <c r="AB1443" i="21" s="1"/>
  <c r="Q1442" i="21"/>
  <c r="Q1441" i="21"/>
  <c r="Q1440" i="21"/>
  <c r="Q1439" i="21"/>
  <c r="AB1439" i="21" s="1"/>
  <c r="Q1438" i="21"/>
  <c r="Q1437" i="21"/>
  <c r="AB1437" i="21" s="1"/>
  <c r="Q1436" i="21"/>
  <c r="Q1435" i="21"/>
  <c r="Q1434" i="21"/>
  <c r="Q1433" i="21"/>
  <c r="Q1432" i="21"/>
  <c r="Q1431" i="21"/>
  <c r="AB1431" i="21" s="1"/>
  <c r="Q1430" i="21"/>
  <c r="AB1430" i="21" s="1"/>
  <c r="Q1429" i="21"/>
  <c r="Q1428" i="21"/>
  <c r="AB1428" i="21" s="1"/>
  <c r="Q1427" i="21"/>
  <c r="Q1426" i="21"/>
  <c r="AB1426" i="21" s="1"/>
  <c r="Q1425" i="21"/>
  <c r="AB1425" i="21" s="1"/>
  <c r="Q1424" i="21"/>
  <c r="Q1423" i="21"/>
  <c r="AB1423" i="21" s="1"/>
  <c r="Q1422" i="21"/>
  <c r="AB1422" i="21" s="1"/>
  <c r="Q1421" i="21"/>
  <c r="Q1420" i="21"/>
  <c r="AB1420" i="21" s="1"/>
  <c r="Q1419" i="21"/>
  <c r="AB1419" i="21" s="1"/>
  <c r="Q1418" i="21"/>
  <c r="Q1417" i="21"/>
  <c r="AB1417" i="21" s="1"/>
  <c r="Q1416" i="21"/>
  <c r="Q1415" i="21"/>
  <c r="AB1415" i="21" s="1"/>
  <c r="Q1414" i="21"/>
  <c r="AB1414" i="21" s="1"/>
  <c r="Q1413" i="21"/>
  <c r="Q1412" i="21"/>
  <c r="Q1411" i="21"/>
  <c r="Q1410" i="21"/>
  <c r="AB1410" i="21" s="1"/>
  <c r="Q1409" i="21"/>
  <c r="Q1408" i="21"/>
  <c r="Q1407" i="21"/>
  <c r="AB1407" i="21" s="1"/>
  <c r="Q1406" i="21"/>
  <c r="Q1405" i="21"/>
  <c r="Q1404" i="21"/>
  <c r="Q1403" i="21"/>
  <c r="Q1402" i="21"/>
  <c r="AB1402" i="21" s="1"/>
  <c r="Q1401" i="21"/>
  <c r="Q1400" i="21"/>
  <c r="Q1399" i="21"/>
  <c r="AB1399" i="21" s="1"/>
  <c r="Q1398" i="21"/>
  <c r="Q1397" i="21"/>
  <c r="AB1397" i="21" s="1"/>
  <c r="Q1396" i="21"/>
  <c r="Q1395" i="21"/>
  <c r="Q1394" i="21"/>
  <c r="AB1394" i="21" s="1"/>
  <c r="Q1393" i="21"/>
  <c r="Q1392" i="21"/>
  <c r="Q1391" i="21"/>
  <c r="AB1391" i="21" s="1"/>
  <c r="Q1390" i="21"/>
  <c r="Q1389" i="21"/>
  <c r="Q1388" i="21"/>
  <c r="Q1387" i="21"/>
  <c r="Q1386" i="21"/>
  <c r="Q1385" i="21"/>
  <c r="AB1385" i="21" s="1"/>
  <c r="Q1384" i="21"/>
  <c r="Q1383" i="21"/>
  <c r="AB1383" i="21" s="1"/>
  <c r="Q1382" i="21"/>
  <c r="Q1381" i="21"/>
  <c r="Q1380" i="21"/>
  <c r="AB1380" i="21" s="1"/>
  <c r="Q1379" i="21"/>
  <c r="Q1378" i="21"/>
  <c r="AB1378" i="21" s="1"/>
  <c r="Q1377" i="21"/>
  <c r="Q1376" i="21"/>
  <c r="Q1375" i="21"/>
  <c r="AB1375" i="21" s="1"/>
  <c r="Q1374" i="21"/>
  <c r="Q1373" i="21"/>
  <c r="Q1372" i="21"/>
  <c r="Q1371" i="21"/>
  <c r="AB1371" i="21" s="1"/>
  <c r="Q1370" i="21"/>
  <c r="AB1370" i="21" s="1"/>
  <c r="Q1369" i="21"/>
  <c r="AB1369" i="21" s="1"/>
  <c r="Q1368" i="21"/>
  <c r="Q1367" i="21"/>
  <c r="AB1367" i="21" s="1"/>
  <c r="Q1366" i="21"/>
  <c r="Q1365" i="21"/>
  <c r="AB1365" i="21" s="1"/>
  <c r="Q1364" i="21"/>
  <c r="Q1363" i="21"/>
  <c r="Q1362" i="21"/>
  <c r="AB1362" i="21" s="1"/>
  <c r="Q1361" i="21"/>
  <c r="Q1360" i="21"/>
  <c r="Q1359" i="21"/>
  <c r="AB1359" i="21" s="1"/>
  <c r="Q1358" i="21"/>
  <c r="Q1357" i="21"/>
  <c r="Q1356" i="21"/>
  <c r="AB1356" i="21" s="1"/>
  <c r="Q1355" i="21"/>
  <c r="AB1355" i="21" s="1"/>
  <c r="Q1354" i="21"/>
  <c r="Q1353" i="21"/>
  <c r="Q1352" i="21"/>
  <c r="Q1351" i="21"/>
  <c r="AB1351" i="21" s="1"/>
  <c r="Q1350" i="21"/>
  <c r="Q1349" i="21"/>
  <c r="AB1349" i="21" s="1"/>
  <c r="Q1348" i="21"/>
  <c r="Q1347" i="21"/>
  <c r="Q1346" i="21"/>
  <c r="AB1346" i="21" s="1"/>
  <c r="Q1345" i="21"/>
  <c r="Q1344" i="21"/>
  <c r="Q1343" i="21"/>
  <c r="AB1343" i="21" s="1"/>
  <c r="Q1342" i="21"/>
  <c r="Q1341" i="21"/>
  <c r="Q1340" i="21"/>
  <c r="Q1339" i="21"/>
  <c r="AB1339" i="21" s="1"/>
  <c r="Q1338" i="21"/>
  <c r="Q1337" i="21"/>
  <c r="Q1336" i="21"/>
  <c r="Q1335" i="21"/>
  <c r="AB1335" i="21" s="1"/>
  <c r="Q1334" i="21"/>
  <c r="Q1333" i="21"/>
  <c r="Q1332" i="21"/>
  <c r="Q1331" i="21"/>
  <c r="Q1330" i="21"/>
  <c r="AB1330" i="21" s="1"/>
  <c r="Q1329" i="21"/>
  <c r="Q1328" i="21"/>
  <c r="AB1328" i="21" s="1"/>
  <c r="Q1327" i="21"/>
  <c r="AB1327" i="21" s="1"/>
  <c r="Q1326" i="21"/>
  <c r="AB1326" i="21" s="1"/>
  <c r="Q1325" i="21"/>
  <c r="Q1324" i="21"/>
  <c r="AB1324" i="21" s="1"/>
  <c r="Q1323" i="21"/>
  <c r="AB1323" i="21" s="1"/>
  <c r="Q1322" i="21"/>
  <c r="AB1322" i="21" s="1"/>
  <c r="Q1321" i="21"/>
  <c r="Q1320" i="21"/>
  <c r="AB1320" i="21" s="1"/>
  <c r="Q1319" i="21"/>
  <c r="AB1319" i="21" s="1"/>
  <c r="Q1318" i="21"/>
  <c r="Q1317" i="21"/>
  <c r="AB1317" i="21" s="1"/>
  <c r="Q1316" i="21"/>
  <c r="AB1316" i="21" s="1"/>
  <c r="Q1315" i="21"/>
  <c r="AB1315" i="21" s="1"/>
  <c r="Q1314" i="21"/>
  <c r="AB1314" i="21" s="1"/>
  <c r="Q1313" i="21"/>
  <c r="Q1312" i="21"/>
  <c r="Q1311" i="21"/>
  <c r="AB1311" i="21" s="1"/>
  <c r="Q1310" i="21"/>
  <c r="AB1310" i="21" s="1"/>
  <c r="Q1309" i="21"/>
  <c r="AB1309" i="21" s="1"/>
  <c r="Q1308" i="21"/>
  <c r="AB1308" i="21" s="1"/>
  <c r="Q1307" i="21"/>
  <c r="AB1307" i="21" s="1"/>
  <c r="Q1306" i="21"/>
  <c r="Q1305" i="21"/>
  <c r="AB1305" i="21" s="1"/>
  <c r="Q1304" i="21"/>
  <c r="Q1303" i="21"/>
  <c r="AB1303" i="21" s="1"/>
  <c r="Q1302" i="21"/>
  <c r="Q1301" i="21"/>
  <c r="AB1301" i="21" s="1"/>
  <c r="Q1300" i="21"/>
  <c r="AB1300" i="21" s="1"/>
  <c r="Q1299" i="21"/>
  <c r="Q1298" i="21"/>
  <c r="Q1297" i="21"/>
  <c r="Q1296" i="21"/>
  <c r="Q1295" i="21"/>
  <c r="AB1295" i="21" s="1"/>
  <c r="Q1294" i="21"/>
  <c r="AB1294" i="21" s="1"/>
  <c r="Q1293" i="21"/>
  <c r="AB1293" i="21" s="1"/>
  <c r="Q1292" i="21"/>
  <c r="AB1292" i="21" s="1"/>
  <c r="Q1291" i="21"/>
  <c r="AB1291" i="21" s="1"/>
  <c r="Q1290" i="21"/>
  <c r="Q1289" i="21"/>
  <c r="Q1288" i="21"/>
  <c r="AB1288" i="21" s="1"/>
  <c r="Q1287" i="21"/>
  <c r="AB1287" i="21" s="1"/>
  <c r="Q1286" i="21"/>
  <c r="Q1285" i="21"/>
  <c r="AB1285" i="21" s="1"/>
  <c r="Q1284" i="21"/>
  <c r="Q1283" i="21"/>
  <c r="Q1282" i="21"/>
  <c r="Q1281" i="21"/>
  <c r="Q1280" i="21"/>
  <c r="Q1279" i="21"/>
  <c r="AB1279" i="21" s="1"/>
  <c r="Q1278" i="21"/>
  <c r="AB1278" i="21" s="1"/>
  <c r="Q1277" i="21"/>
  <c r="AB1277" i="21" s="1"/>
  <c r="Q1276" i="21"/>
  <c r="AB1276" i="21" s="1"/>
  <c r="Q1275" i="21"/>
  <c r="AB1275" i="21" s="1"/>
  <c r="Q1274" i="21"/>
  <c r="Q1273" i="21"/>
  <c r="AB1273" i="21" s="1"/>
  <c r="Q1272" i="21"/>
  <c r="AB1272" i="21" s="1"/>
  <c r="Q1271" i="21"/>
  <c r="Q1270" i="21"/>
  <c r="AB1270" i="21" s="1"/>
  <c r="Q1269" i="21"/>
  <c r="AB1269" i="21" s="1"/>
  <c r="Q1268" i="21"/>
  <c r="Q1267" i="21"/>
  <c r="Q1266" i="21"/>
  <c r="AB1266" i="21" s="1"/>
  <c r="Q1265" i="21"/>
  <c r="Q1264" i="21"/>
  <c r="Q1263" i="21"/>
  <c r="AB1263" i="21" s="1"/>
  <c r="Q1262" i="21"/>
  <c r="AB1262" i="21" s="1"/>
  <c r="Q1261" i="21"/>
  <c r="Q1260" i="21"/>
  <c r="Q1259" i="21"/>
  <c r="Q1258" i="21"/>
  <c r="Q1257" i="21"/>
  <c r="AB1257" i="21" s="1"/>
  <c r="Q1256" i="21"/>
  <c r="AB1256" i="21" s="1"/>
  <c r="Q1255" i="21"/>
  <c r="AB1255" i="21" s="1"/>
  <c r="Q1254" i="21"/>
  <c r="Q1253" i="21"/>
  <c r="Q1252" i="21"/>
  <c r="AB1252" i="21" s="1"/>
  <c r="Q1251" i="21"/>
  <c r="Q1250" i="21"/>
  <c r="AB1250" i="21" s="1"/>
  <c r="Q1249" i="21"/>
  <c r="Q1248" i="21"/>
  <c r="Q1247" i="21"/>
  <c r="AB1247" i="21" s="1"/>
  <c r="Q1246" i="21"/>
  <c r="Q1245" i="21"/>
  <c r="Q1244" i="21"/>
  <c r="Q1243" i="21"/>
  <c r="Q1242" i="21"/>
  <c r="Q1241" i="21"/>
  <c r="AB1241" i="21" s="1"/>
  <c r="Q1240" i="21"/>
  <c r="AB1240" i="21" s="1"/>
  <c r="Q1239" i="21"/>
  <c r="AB1239" i="21" s="1"/>
  <c r="Q1238" i="21"/>
  <c r="Q1237" i="21"/>
  <c r="AB1237" i="21" s="1"/>
  <c r="Q1236" i="21"/>
  <c r="Q1235" i="21"/>
  <c r="Q1234" i="21"/>
  <c r="AB1234" i="21" s="1"/>
  <c r="Q1233" i="21"/>
  <c r="Q1232" i="21"/>
  <c r="Q1231" i="21"/>
  <c r="AB1231" i="21" s="1"/>
  <c r="Q1230" i="21"/>
  <c r="Q1229" i="21"/>
  <c r="AB1229" i="21" s="1"/>
  <c r="Q1228" i="21"/>
  <c r="AB1228" i="21" s="1"/>
  <c r="Q1227" i="21"/>
  <c r="Q1226" i="21"/>
  <c r="Q1225" i="21"/>
  <c r="Q1224" i="21"/>
  <c r="AB1224" i="21" s="1"/>
  <c r="Q1223" i="21"/>
  <c r="AB1223" i="21" s="1"/>
  <c r="Q1222" i="21"/>
  <c r="Q1221" i="21"/>
  <c r="Q1220" i="21"/>
  <c r="Q1219" i="21"/>
  <c r="Q1218" i="21"/>
  <c r="AB1218" i="21" s="1"/>
  <c r="Q1217" i="21"/>
  <c r="AB1217" i="21" s="1"/>
  <c r="Q1216" i="21"/>
  <c r="Q1215" i="21"/>
  <c r="AB1215" i="21" s="1"/>
  <c r="Q1214" i="21"/>
  <c r="AB1214" i="21" s="1"/>
  <c r="Q1213" i="21"/>
  <c r="Q1212" i="21"/>
  <c r="Q1211" i="21"/>
  <c r="AB1211" i="21" s="1"/>
  <c r="Q1210" i="21"/>
  <c r="Q1209" i="21"/>
  <c r="Q1208" i="21"/>
  <c r="AB1208" i="21" s="1"/>
  <c r="Q1207" i="21"/>
  <c r="AB1207" i="21" s="1"/>
  <c r="Q1206" i="21"/>
  <c r="Q1205" i="21"/>
  <c r="Q1204" i="21"/>
  <c r="Q1203" i="21"/>
  <c r="Q1202" i="21"/>
  <c r="AB1202" i="21" s="1"/>
  <c r="Q1201" i="21"/>
  <c r="Q1200" i="21"/>
  <c r="Q1199" i="21"/>
  <c r="AB1199" i="21" s="1"/>
  <c r="Q1198" i="21"/>
  <c r="Q1197" i="21"/>
  <c r="Q1196" i="21"/>
  <c r="AB1196" i="21" s="1"/>
  <c r="Q1195" i="21"/>
  <c r="AB1195" i="21" s="1"/>
  <c r="Q1194" i="21"/>
  <c r="Q1193" i="21"/>
  <c r="Q1192" i="21"/>
  <c r="AB1192" i="21" s="1"/>
  <c r="Q1191" i="21"/>
  <c r="AB1191" i="21" s="1"/>
  <c r="Q1190" i="21"/>
  <c r="Q1189" i="21"/>
  <c r="Q1188" i="21"/>
  <c r="AB1188" i="21" s="1"/>
  <c r="Q1187" i="21"/>
  <c r="Q1186" i="21"/>
  <c r="AB1186" i="21" s="1"/>
  <c r="Q1185" i="21"/>
  <c r="Q1184" i="21"/>
  <c r="Q1183" i="21"/>
  <c r="AB1183" i="21" s="1"/>
  <c r="Q1182" i="21"/>
  <c r="Q1181" i="21"/>
  <c r="Q1180" i="21"/>
  <c r="Q1179" i="21"/>
  <c r="Q1178" i="21"/>
  <c r="Q1177" i="21"/>
  <c r="Q1176" i="21"/>
  <c r="AB1176" i="21" s="1"/>
  <c r="Q1175" i="21"/>
  <c r="AB1175" i="21" s="1"/>
  <c r="Q1174" i="21"/>
  <c r="Q1173" i="21"/>
  <c r="Q1172" i="21"/>
  <c r="Q1171" i="21"/>
  <c r="Q1170" i="21"/>
  <c r="AB1170" i="21" s="1"/>
  <c r="Q1169" i="21"/>
  <c r="AB1169" i="21" s="1"/>
  <c r="Q1168" i="21"/>
  <c r="Q1167" i="21"/>
  <c r="AB1167" i="21" s="1"/>
  <c r="Q1166" i="21"/>
  <c r="Q1165" i="21"/>
  <c r="Q1164" i="21"/>
  <c r="AB1164" i="21" s="1"/>
  <c r="Q1163" i="21"/>
  <c r="AB1163" i="21" s="1"/>
  <c r="Q1162" i="21"/>
  <c r="Q1161" i="21"/>
  <c r="Q1160" i="21"/>
  <c r="AB1160" i="21" s="1"/>
  <c r="Q1159" i="21"/>
  <c r="AB1159" i="21" s="1"/>
  <c r="Q1158" i="21"/>
  <c r="Q1157" i="21"/>
  <c r="Q1156" i="21"/>
  <c r="Q1155" i="21"/>
  <c r="Q1154" i="21"/>
  <c r="AB1154" i="21" s="1"/>
  <c r="Q1153" i="21"/>
  <c r="AB1153" i="21" s="1"/>
  <c r="Q1152" i="21"/>
  <c r="Q1151" i="21"/>
  <c r="AB1151" i="21" s="1"/>
  <c r="Q1150" i="21"/>
  <c r="Q1149" i="21"/>
  <c r="Q1148" i="21"/>
  <c r="Q1147" i="21"/>
  <c r="Q1146" i="21"/>
  <c r="Q1145" i="21"/>
  <c r="Q1144" i="21"/>
  <c r="AB1144" i="21" s="1"/>
  <c r="Q1143" i="21"/>
  <c r="AB1143" i="21" s="1"/>
  <c r="Q1142" i="21"/>
  <c r="Q1141" i="21"/>
  <c r="AB1141" i="21" s="1"/>
  <c r="Q1140" i="21"/>
  <c r="Q1139" i="21"/>
  <c r="Q1138" i="21"/>
  <c r="AB1138" i="21" s="1"/>
  <c r="Q1137" i="21"/>
  <c r="Q1136" i="21"/>
  <c r="AB1136" i="21" s="1"/>
  <c r="Q1135" i="21"/>
  <c r="AB1135" i="21" s="1"/>
  <c r="Q1134" i="21"/>
  <c r="Q1133" i="21"/>
  <c r="Q1132" i="21"/>
  <c r="Q1131" i="21"/>
  <c r="AB1131" i="21" s="1"/>
  <c r="Q1130" i="21"/>
  <c r="AB1130" i="21" s="1"/>
  <c r="Q1129" i="21"/>
  <c r="Q1128" i="21"/>
  <c r="AB1128" i="21" s="1"/>
  <c r="Q1127" i="21"/>
  <c r="AB1127" i="21" s="1"/>
  <c r="Q1126" i="21"/>
  <c r="Q1125" i="21"/>
  <c r="Q1124" i="21"/>
  <c r="AB1124" i="21" s="1"/>
  <c r="Q1123" i="21"/>
  <c r="AB1123" i="21" s="1"/>
  <c r="Q1122" i="21"/>
  <c r="AB1122" i="21" s="1"/>
  <c r="Q1121" i="21"/>
  <c r="Q1120" i="21"/>
  <c r="AB1120" i="21" s="1"/>
  <c r="Q1119" i="21"/>
  <c r="AB1119" i="21" s="1"/>
  <c r="Q1118" i="21"/>
  <c r="Q1117" i="21"/>
  <c r="Q1116" i="21"/>
  <c r="Q1115" i="21"/>
  <c r="Q1114" i="21"/>
  <c r="Q1113" i="21"/>
  <c r="AB1113" i="21" s="1"/>
  <c r="Q1112" i="21"/>
  <c r="AB1112" i="21" s="1"/>
  <c r="Q1111" i="21"/>
  <c r="AB1111" i="21" s="1"/>
  <c r="Q1110" i="21"/>
  <c r="Q1109" i="21"/>
  <c r="Q1108" i="21"/>
  <c r="Q1107" i="21"/>
  <c r="Q1106" i="21"/>
  <c r="AB1106" i="21" s="1"/>
  <c r="Q1105" i="21"/>
  <c r="Q1104" i="21"/>
  <c r="AB1104" i="21" s="1"/>
  <c r="Q1103" i="21"/>
  <c r="AB1103" i="21" s="1"/>
  <c r="Q1102" i="21"/>
  <c r="Q1101" i="21"/>
  <c r="Q1100" i="21"/>
  <c r="Q1099" i="21"/>
  <c r="Q1098" i="21"/>
  <c r="Q1097" i="21"/>
  <c r="AB1097" i="21" s="1"/>
  <c r="Q1096" i="21"/>
  <c r="AB1096" i="21" s="1"/>
  <c r="Q1095" i="21"/>
  <c r="AB1095" i="21" s="1"/>
  <c r="Q1094" i="21"/>
  <c r="Q1093" i="21"/>
  <c r="AB1093" i="21" s="1"/>
  <c r="Q1092" i="21"/>
  <c r="Q1091" i="21"/>
  <c r="Q1090" i="21"/>
  <c r="AB1090" i="21" s="1"/>
  <c r="Q1089" i="21"/>
  <c r="Q1088" i="21"/>
  <c r="AB1088" i="21" s="1"/>
  <c r="Q1087" i="21"/>
  <c r="AB1087" i="21" s="1"/>
  <c r="Q1086" i="21"/>
  <c r="AB1086" i="21" s="1"/>
  <c r="Q1085" i="21"/>
  <c r="Q1084" i="21"/>
  <c r="AB1084" i="21" s="1"/>
  <c r="Q1083" i="21"/>
  <c r="AB1083" i="21" s="1"/>
  <c r="Q1082" i="21"/>
  <c r="Q1081" i="21"/>
  <c r="Q1080" i="21"/>
  <c r="AB1080" i="21" s="1"/>
  <c r="Q1079" i="21"/>
  <c r="AB1079" i="21" s="1"/>
  <c r="Q1078" i="21"/>
  <c r="Q1077" i="21"/>
  <c r="Q1076" i="21"/>
  <c r="Q1075" i="21"/>
  <c r="Q1074" i="21"/>
  <c r="AB1074" i="21" s="1"/>
  <c r="Q1073" i="21"/>
  <c r="AB1073" i="21" s="1"/>
  <c r="Q1072" i="21"/>
  <c r="AB1072" i="21" s="1"/>
  <c r="Q1071" i="21"/>
  <c r="AB1071" i="21" s="1"/>
  <c r="Q1070" i="21"/>
  <c r="AB1070" i="21" s="1"/>
  <c r="Q1069" i="21"/>
  <c r="Q1068" i="21"/>
  <c r="AB1068" i="21" s="1"/>
  <c r="Q1067" i="21"/>
  <c r="Q1066" i="21"/>
  <c r="AB1066" i="21" s="1"/>
  <c r="Q1065" i="21"/>
  <c r="Q1064" i="21"/>
  <c r="AB1064" i="21" s="1"/>
  <c r="Q1063" i="21"/>
  <c r="AB1063" i="21" s="1"/>
  <c r="Q1062" i="21"/>
  <c r="Q1061" i="21"/>
  <c r="Q1060" i="21"/>
  <c r="Q1059" i="21"/>
  <c r="Q1058" i="21"/>
  <c r="Q1057" i="21"/>
  <c r="Q1056" i="21"/>
  <c r="Q1055" i="21"/>
  <c r="AB1055" i="21" s="1"/>
  <c r="Q1054" i="21"/>
  <c r="AB1054" i="21" s="1"/>
  <c r="Q1053" i="21"/>
  <c r="Q1052" i="21"/>
  <c r="AB1052" i="21" s="1"/>
  <c r="Q1051" i="21"/>
  <c r="Q1050" i="21"/>
  <c r="Q1049" i="21"/>
  <c r="Q1048" i="21"/>
  <c r="AB1048" i="21" s="1"/>
  <c r="Q1047" i="21"/>
  <c r="AB1047" i="21" s="1"/>
  <c r="Q1046" i="21"/>
  <c r="Q1045" i="21"/>
  <c r="AB1045" i="21" s="1"/>
  <c r="Q1044" i="21"/>
  <c r="Q1043" i="21"/>
  <c r="Q1042" i="21"/>
  <c r="Q1041" i="21"/>
  <c r="Q1040" i="21"/>
  <c r="AB1040" i="21" s="1"/>
  <c r="Q1039" i="21"/>
  <c r="AB1039" i="21" s="1"/>
  <c r="Q1038" i="21"/>
  <c r="AB1038" i="21" s="1"/>
  <c r="Q1037" i="21"/>
  <c r="Q1036" i="21"/>
  <c r="AB1036" i="21" s="1"/>
  <c r="Q1035" i="21"/>
  <c r="Q1034" i="21"/>
  <c r="Q1033" i="21"/>
  <c r="Q1032" i="21"/>
  <c r="Q1031" i="21"/>
  <c r="AB1031" i="21" s="1"/>
  <c r="Q1030" i="21"/>
  <c r="Q1029" i="21"/>
  <c r="AB1029" i="21" s="1"/>
  <c r="Q1028" i="21"/>
  <c r="Q1027" i="21"/>
  <c r="Q1026" i="21"/>
  <c r="Q1025" i="21"/>
  <c r="Q1024" i="21"/>
  <c r="Q1023" i="21"/>
  <c r="AB1023" i="21" s="1"/>
  <c r="Q1022" i="21"/>
  <c r="AB1022" i="21" s="1"/>
  <c r="Q1021" i="21"/>
  <c r="Q1020" i="21"/>
  <c r="AB1020" i="21" s="1"/>
  <c r="Q1019" i="21"/>
  <c r="Q1018" i="21"/>
  <c r="Q1017" i="21"/>
  <c r="Q1016" i="21"/>
  <c r="AB1016" i="21" s="1"/>
  <c r="Q1015" i="21"/>
  <c r="AB1015" i="21" s="1"/>
  <c r="Q1014" i="21"/>
  <c r="Q1013" i="21"/>
  <c r="Q1012" i="21"/>
  <c r="Q1011" i="21"/>
  <c r="Q1010" i="21"/>
  <c r="AB1010" i="21" s="1"/>
  <c r="Q1009" i="21"/>
  <c r="AB1009" i="21" s="1"/>
  <c r="Q1008" i="21"/>
  <c r="Q1007" i="21"/>
  <c r="AB1007" i="21" s="1"/>
  <c r="Q1006" i="21"/>
  <c r="AB1006" i="21" s="1"/>
  <c r="Q1005" i="21"/>
  <c r="Q1004" i="21"/>
  <c r="AB1004" i="21" s="1"/>
  <c r="Q1003" i="21"/>
  <c r="Q1002" i="21"/>
  <c r="AB1002" i="21" s="1"/>
  <c r="Q1001" i="21"/>
  <c r="Q1000" i="21"/>
  <c r="AB1000" i="21" s="1"/>
  <c r="Q999" i="21"/>
  <c r="AB999" i="21" s="1"/>
  <c r="Q998" i="21"/>
  <c r="Q997" i="21"/>
  <c r="Q996" i="21"/>
  <c r="Q995" i="21"/>
  <c r="Q994" i="21"/>
  <c r="Q993" i="21"/>
  <c r="Q992" i="21"/>
  <c r="AB992" i="21" s="1"/>
  <c r="Q991" i="21"/>
  <c r="AB991" i="21" s="1"/>
  <c r="Q990" i="21"/>
  <c r="AB990" i="21" s="1"/>
  <c r="Q989" i="21"/>
  <c r="Q988" i="21"/>
  <c r="AB988" i="21" s="1"/>
  <c r="Q987" i="21"/>
  <c r="Q986" i="21"/>
  <c r="AB986" i="21" s="1"/>
  <c r="Q985" i="21"/>
  <c r="Q984" i="21"/>
  <c r="Q983" i="21"/>
  <c r="Q982" i="21"/>
  <c r="Q981" i="21"/>
  <c r="Q980" i="21"/>
  <c r="AB980" i="21" s="1"/>
  <c r="Q979" i="21"/>
  <c r="Q978" i="21"/>
  <c r="AB978" i="21" s="1"/>
  <c r="Q977" i="21"/>
  <c r="AB977" i="21" s="1"/>
  <c r="Q976" i="21"/>
  <c r="Q975" i="21"/>
  <c r="Q974" i="21"/>
  <c r="Q973" i="21"/>
  <c r="AB973" i="21" s="1"/>
  <c r="Q972" i="21"/>
  <c r="AB972" i="21" s="1"/>
  <c r="Q971" i="21"/>
  <c r="Q970" i="21"/>
  <c r="AB970" i="21" s="1"/>
  <c r="Q969" i="21"/>
  <c r="AB969" i="21" s="1"/>
  <c r="Q968" i="21"/>
  <c r="Q967" i="21"/>
  <c r="Q966" i="21"/>
  <c r="Q965" i="21"/>
  <c r="Q964" i="21"/>
  <c r="AB964" i="21" s="1"/>
  <c r="Q963" i="21"/>
  <c r="AB963" i="21" s="1"/>
  <c r="Q962" i="21"/>
  <c r="AB962" i="21" s="1"/>
  <c r="Q961" i="21"/>
  <c r="AB961" i="21" s="1"/>
  <c r="Q960" i="21"/>
  <c r="Q959" i="21"/>
  <c r="Q958" i="21"/>
  <c r="Q957" i="21"/>
  <c r="Q956" i="21"/>
  <c r="AB956" i="21" s="1"/>
  <c r="Q955" i="21"/>
  <c r="Q954" i="21"/>
  <c r="AB954" i="21" s="1"/>
  <c r="Q953" i="21"/>
  <c r="AB953" i="21" s="1"/>
  <c r="Q952" i="21"/>
  <c r="AB952" i="21" s="1"/>
  <c r="Q951" i="21"/>
  <c r="Q950" i="21"/>
  <c r="Q949" i="21"/>
  <c r="AB949" i="21" s="1"/>
  <c r="Q948" i="21"/>
  <c r="AB948" i="21" s="1"/>
  <c r="Q947" i="21"/>
  <c r="Q946" i="21"/>
  <c r="AB946" i="21" s="1"/>
  <c r="Q945" i="21"/>
  <c r="AB945" i="21" s="1"/>
  <c r="Q944" i="21"/>
  <c r="Q943" i="21"/>
  <c r="Q942" i="21"/>
  <c r="N941" i="21"/>
  <c r="Q941" i="21" s="1"/>
  <c r="N940" i="21"/>
  <c r="Q940" i="21" s="1"/>
  <c r="AB940" i="21" s="1"/>
  <c r="N939" i="21"/>
  <c r="Q939" i="21" s="1"/>
  <c r="AB939" i="21" s="1"/>
  <c r="N938" i="21"/>
  <c r="Q938" i="21" s="1"/>
  <c r="N937" i="21"/>
  <c r="Q937" i="21" s="1"/>
  <c r="AB937" i="21" s="1"/>
  <c r="N936" i="21"/>
  <c r="Q936" i="21" s="1"/>
  <c r="AB936" i="21" s="1"/>
  <c r="N935" i="21"/>
  <c r="Q935" i="21" s="1"/>
  <c r="N934" i="21"/>
  <c r="Q934" i="21" s="1"/>
  <c r="N933" i="21"/>
  <c r="Q933" i="21" s="1"/>
  <c r="N932" i="21"/>
  <c r="Q932" i="21" s="1"/>
  <c r="AB932" i="21" s="1"/>
  <c r="N931" i="21"/>
  <c r="Q931" i="21" s="1"/>
  <c r="AB931" i="21" s="1"/>
  <c r="N930" i="21"/>
  <c r="Q930" i="21" s="1"/>
  <c r="Q929" i="21"/>
  <c r="AB929" i="21" s="1"/>
  <c r="Q928" i="21"/>
  <c r="AB928" i="21" s="1"/>
  <c r="N927" i="21"/>
  <c r="Q927" i="21" s="1"/>
  <c r="AB927" i="21" s="1"/>
  <c r="N926" i="21"/>
  <c r="Q926" i="21" s="1"/>
  <c r="AB926" i="21" s="1"/>
  <c r="N925" i="21"/>
  <c r="Q925" i="21" s="1"/>
  <c r="AB925" i="21" s="1"/>
  <c r="N924" i="21"/>
  <c r="Q924" i="21" s="1"/>
  <c r="AB924" i="21" s="1"/>
  <c r="N923" i="21"/>
  <c r="Q923" i="21" s="1"/>
  <c r="AB923" i="21" s="1"/>
  <c r="N922" i="21"/>
  <c r="Q922" i="21" s="1"/>
  <c r="AB922" i="21" s="1"/>
  <c r="N921" i="21"/>
  <c r="Q921" i="21" s="1"/>
  <c r="AB921" i="21" s="1"/>
  <c r="N920" i="21"/>
  <c r="Q920" i="21" s="1"/>
  <c r="AB920" i="21" s="1"/>
  <c r="N919" i="21"/>
  <c r="Q919" i="21" s="1"/>
  <c r="AB919" i="21" s="1"/>
  <c r="N918" i="21"/>
  <c r="Q918" i="21" s="1"/>
  <c r="AB918" i="21" s="1"/>
  <c r="N917" i="21"/>
  <c r="Q917" i="21" s="1"/>
  <c r="AB917" i="21" s="1"/>
  <c r="N916" i="21"/>
  <c r="Q916" i="21" s="1"/>
  <c r="AB916" i="21" s="1"/>
  <c r="Q915" i="21"/>
  <c r="AB915" i="21" s="1"/>
  <c r="Q914" i="21"/>
  <c r="AB914" i="21" s="1"/>
  <c r="Q913" i="21"/>
  <c r="AB913" i="21" s="1"/>
  <c r="N912" i="21"/>
  <c r="Q912" i="21" s="1"/>
  <c r="AB912" i="21" s="1"/>
  <c r="N911" i="21"/>
  <c r="Q911" i="21" s="1"/>
  <c r="AB911" i="21" s="1"/>
  <c r="N910" i="21"/>
  <c r="Q910" i="21" s="1"/>
  <c r="AB910" i="21" s="1"/>
  <c r="N909" i="21"/>
  <c r="Q909" i="21" s="1"/>
  <c r="AB909" i="21" s="1"/>
  <c r="N908" i="21"/>
  <c r="Q908" i="21" s="1"/>
  <c r="AB908" i="21" s="1"/>
  <c r="N907" i="21"/>
  <c r="Q907" i="21" s="1"/>
  <c r="AB907" i="21" s="1"/>
  <c r="N906" i="21"/>
  <c r="Q906" i="21" s="1"/>
  <c r="AB906" i="21" s="1"/>
  <c r="N905" i="21"/>
  <c r="Q905" i="21" s="1"/>
  <c r="AB905" i="21" s="1"/>
  <c r="N904" i="21"/>
  <c r="Q904" i="21" s="1"/>
  <c r="AB904" i="21" s="1"/>
  <c r="N903" i="21"/>
  <c r="Q903" i="21" s="1"/>
  <c r="AB903" i="21" s="1"/>
  <c r="N902" i="21"/>
  <c r="Q902" i="21" s="1"/>
  <c r="AB902" i="21" s="1"/>
  <c r="Q901" i="21"/>
  <c r="Q900" i="21"/>
  <c r="Q899" i="21"/>
  <c r="Q898" i="21"/>
  <c r="Q897" i="21"/>
  <c r="AB897" i="21" s="1"/>
  <c r="Q896" i="21"/>
  <c r="Q895" i="21"/>
  <c r="Q894" i="21"/>
  <c r="Q893" i="21"/>
  <c r="Q892" i="21"/>
  <c r="Q891" i="21"/>
  <c r="Q890" i="21"/>
  <c r="Q889" i="21"/>
  <c r="Q888" i="21"/>
  <c r="Q887" i="21"/>
  <c r="Q886" i="21"/>
  <c r="Q885" i="21"/>
  <c r="Q884" i="21"/>
  <c r="Q883" i="21"/>
  <c r="Q882" i="21"/>
  <c r="Q881" i="21"/>
  <c r="Q880" i="21"/>
  <c r="Q879" i="21"/>
  <c r="Q878" i="21"/>
  <c r="Q877" i="21"/>
  <c r="Q876" i="21"/>
  <c r="Q875" i="21"/>
  <c r="Q874" i="21"/>
  <c r="Q873" i="21"/>
  <c r="Q872" i="21"/>
  <c r="Q871" i="21"/>
  <c r="Q870" i="21"/>
  <c r="Q869" i="21"/>
  <c r="Q868" i="21"/>
  <c r="Q867" i="21"/>
  <c r="Q866" i="21"/>
  <c r="Q865" i="21"/>
  <c r="Q864" i="21"/>
  <c r="Q863" i="21"/>
  <c r="Q862" i="21"/>
  <c r="Q861" i="21"/>
  <c r="Q860" i="21"/>
  <c r="Q859" i="21"/>
  <c r="Q858" i="21"/>
  <c r="Q857" i="21"/>
  <c r="Q856" i="21"/>
  <c r="R856" i="21" s="1"/>
  <c r="Q855" i="21"/>
  <c r="Q854" i="21"/>
  <c r="Q853" i="21"/>
  <c r="Q852" i="21"/>
  <c r="Q851" i="21"/>
  <c r="Q850" i="21"/>
  <c r="Q849" i="21"/>
  <c r="Q848" i="21"/>
  <c r="Q847" i="21"/>
  <c r="Q846" i="21"/>
  <c r="Q845" i="21"/>
  <c r="Q844" i="21"/>
  <c r="Q843" i="21"/>
  <c r="Q842" i="21"/>
  <c r="Q841" i="21"/>
  <c r="Q840" i="21"/>
  <c r="Q839" i="21"/>
  <c r="Q838" i="21"/>
  <c r="Q837" i="21"/>
  <c r="Q836" i="21"/>
  <c r="Q835" i="21"/>
  <c r="Q834" i="21"/>
  <c r="Q833" i="21"/>
  <c r="Q832" i="21"/>
  <c r="Q831" i="21"/>
  <c r="Q830" i="21"/>
  <c r="Q829" i="21"/>
  <c r="Q828" i="21"/>
  <c r="Q827" i="21"/>
  <c r="Q826" i="21"/>
  <c r="Q825" i="21"/>
  <c r="Q824" i="21"/>
  <c r="Q823" i="21"/>
  <c r="Q822" i="21"/>
  <c r="Q821" i="21"/>
  <c r="Q820" i="21"/>
  <c r="Q819" i="21"/>
  <c r="Q818" i="21"/>
  <c r="Q817" i="21"/>
  <c r="Q816" i="21"/>
  <c r="Q815" i="21"/>
  <c r="Q814" i="21"/>
  <c r="Q813" i="21"/>
  <c r="Q812" i="21"/>
  <c r="Q811" i="21"/>
  <c r="Q810" i="21"/>
  <c r="Q809" i="21"/>
  <c r="Q808" i="21"/>
  <c r="Q807" i="21"/>
  <c r="Q806" i="21"/>
  <c r="Q805" i="21"/>
  <c r="Q804" i="21"/>
  <c r="Q803" i="21"/>
  <c r="Q802" i="21"/>
  <c r="Q801" i="21"/>
  <c r="Q800" i="21"/>
  <c r="Q799" i="21"/>
  <c r="Q798" i="21"/>
  <c r="Q797" i="21"/>
  <c r="Q796" i="21"/>
  <c r="Q795" i="21"/>
  <c r="Q794" i="21"/>
  <c r="R794" i="21" s="1"/>
  <c r="Q793" i="21"/>
  <c r="T793" i="21" s="1"/>
  <c r="Y793" i="21" s="1"/>
  <c r="Q792" i="21"/>
  <c r="Q791" i="21"/>
  <c r="Q790" i="21"/>
  <c r="Q789" i="21"/>
  <c r="Q788" i="21"/>
  <c r="Q787" i="21"/>
  <c r="Q786" i="21"/>
  <c r="Q785" i="21"/>
  <c r="Q784" i="21"/>
  <c r="Q783" i="21"/>
  <c r="Q782" i="21"/>
  <c r="Q781" i="21"/>
  <c r="Q780" i="21"/>
  <c r="Q779" i="21"/>
  <c r="Q778" i="21"/>
  <c r="Q777" i="21"/>
  <c r="Q776" i="21"/>
  <c r="Q775" i="21"/>
  <c r="Q774" i="21"/>
  <c r="Q773" i="21"/>
  <c r="Q772" i="21"/>
  <c r="Q771" i="21"/>
  <c r="Q770" i="21"/>
  <c r="Q769" i="21"/>
  <c r="Q768" i="21"/>
  <c r="Q767" i="21"/>
  <c r="Q766" i="21"/>
  <c r="Q765" i="21"/>
  <c r="Q764" i="21"/>
  <c r="Q763" i="21"/>
  <c r="Q762" i="21"/>
  <c r="Q761" i="21"/>
  <c r="Q760" i="21"/>
  <c r="AA760" i="21" s="1"/>
  <c r="AC760" i="21" s="1"/>
  <c r="Q759" i="21"/>
  <c r="Q758" i="21"/>
  <c r="Q757" i="21"/>
  <c r="Q756" i="21"/>
  <c r="Q755" i="21"/>
  <c r="Q754" i="21"/>
  <c r="Q753" i="21"/>
  <c r="Q752" i="21"/>
  <c r="Q751" i="21"/>
  <c r="Q750" i="21"/>
  <c r="Q749" i="21"/>
  <c r="Q748" i="21"/>
  <c r="Q747" i="21"/>
  <c r="Q746" i="21"/>
  <c r="Q745" i="21"/>
  <c r="Q744" i="21"/>
  <c r="Q743" i="21"/>
  <c r="Q742" i="21"/>
  <c r="Q741" i="21"/>
  <c r="Q740" i="21"/>
  <c r="Q739" i="21"/>
  <c r="Q738" i="21"/>
  <c r="Q737" i="21"/>
  <c r="Q736" i="21"/>
  <c r="Q735" i="21"/>
  <c r="Q734" i="21"/>
  <c r="Q733" i="21"/>
  <c r="Q732" i="21"/>
  <c r="Q731" i="21"/>
  <c r="Q730" i="21"/>
  <c r="Q729" i="21"/>
  <c r="Q728" i="21"/>
  <c r="Q727" i="21"/>
  <c r="Q726" i="21"/>
  <c r="Q725" i="21"/>
  <c r="Q724" i="21"/>
  <c r="Q723" i="21"/>
  <c r="Q722" i="21"/>
  <c r="Q721" i="21"/>
  <c r="Q720" i="21"/>
  <c r="Q719" i="21"/>
  <c r="Q718" i="21"/>
  <c r="Q717" i="21"/>
  <c r="Q716" i="21"/>
  <c r="Q715" i="21"/>
  <c r="Q714" i="21"/>
  <c r="Q713" i="21"/>
  <c r="Q712" i="21"/>
  <c r="Q711" i="21"/>
  <c r="Q710" i="21"/>
  <c r="Q709" i="21"/>
  <c r="Q708" i="21"/>
  <c r="Q707" i="21"/>
  <c r="Q706" i="21"/>
  <c r="Q705" i="21"/>
  <c r="Q704" i="21"/>
  <c r="Q703" i="21"/>
  <c r="Q702" i="21"/>
  <c r="Q701" i="21"/>
  <c r="Q700" i="21"/>
  <c r="Q699" i="21"/>
  <c r="Q698" i="21"/>
  <c r="Q697" i="21"/>
  <c r="Q696" i="21"/>
  <c r="Q695" i="21"/>
  <c r="Q694" i="21"/>
  <c r="Q693" i="21"/>
  <c r="Q692" i="21"/>
  <c r="Q691" i="21"/>
  <c r="Q690" i="21"/>
  <c r="Q689" i="21"/>
  <c r="Q688" i="21"/>
  <c r="Q687" i="21"/>
  <c r="Q686" i="21"/>
  <c r="Q685" i="21"/>
  <c r="Q684" i="21"/>
  <c r="Q683" i="21"/>
  <c r="Q682" i="21"/>
  <c r="Q681" i="21"/>
  <c r="Q680" i="21"/>
  <c r="Q679" i="21"/>
  <c r="Q678" i="21"/>
  <c r="Q677" i="21"/>
  <c r="Q676" i="21"/>
  <c r="Q675" i="21"/>
  <c r="Q674" i="21"/>
  <c r="Q673" i="21"/>
  <c r="Q672" i="21"/>
  <c r="Q671" i="21"/>
  <c r="Q670" i="21"/>
  <c r="Q669" i="21"/>
  <c r="Q668" i="21"/>
  <c r="Q667" i="21"/>
  <c r="Q666" i="21"/>
  <c r="Q665" i="21"/>
  <c r="Q664" i="21"/>
  <c r="Q663" i="21"/>
  <c r="Q662" i="21"/>
  <c r="Q661" i="21"/>
  <c r="Q660" i="21"/>
  <c r="Q659" i="21"/>
  <c r="Q658" i="21"/>
  <c r="N657" i="21"/>
  <c r="Q657" i="21" s="1"/>
  <c r="N656" i="21"/>
  <c r="Q656" i="21" s="1"/>
  <c r="Q655" i="21"/>
  <c r="Q654" i="21"/>
  <c r="Q653" i="21"/>
  <c r="Q652" i="21"/>
  <c r="Q651" i="21"/>
  <c r="Q650" i="21"/>
  <c r="Q649" i="21"/>
  <c r="Q648" i="21"/>
  <c r="Q647" i="21"/>
  <c r="Q646" i="21"/>
  <c r="Q645" i="21"/>
  <c r="Q644" i="21"/>
  <c r="Q643" i="21"/>
  <c r="Q642" i="21"/>
  <c r="Q641" i="21"/>
  <c r="Q640" i="21"/>
  <c r="Q639" i="21"/>
  <c r="Q638" i="21"/>
  <c r="Q637" i="21"/>
  <c r="Q636" i="21"/>
  <c r="Q635" i="21"/>
  <c r="Q634" i="21"/>
  <c r="Q633" i="21"/>
  <c r="Q632" i="21"/>
  <c r="Q631" i="21"/>
  <c r="Q630" i="21"/>
  <c r="Q629" i="21"/>
  <c r="Q628" i="21"/>
  <c r="Q627" i="21"/>
  <c r="Q626" i="21"/>
  <c r="Q625" i="21"/>
  <c r="Q624" i="21"/>
  <c r="Q623" i="21"/>
  <c r="Q622" i="21"/>
  <c r="Q621" i="21"/>
  <c r="Q620" i="21"/>
  <c r="Q619" i="21"/>
  <c r="Q618" i="21"/>
  <c r="Q617" i="21"/>
  <c r="Q616" i="21"/>
  <c r="Q615" i="21"/>
  <c r="Q614" i="21"/>
  <c r="Q613" i="21"/>
  <c r="Q612" i="21"/>
  <c r="Q611" i="21"/>
  <c r="Q610" i="21"/>
  <c r="Q609" i="21"/>
  <c r="Q608" i="21"/>
  <c r="Q607" i="21"/>
  <c r="Q606" i="21"/>
  <c r="Q605" i="21"/>
  <c r="Q604" i="21"/>
  <c r="Q603" i="21"/>
  <c r="Q602" i="21"/>
  <c r="Q601" i="21"/>
  <c r="Q600" i="21"/>
  <c r="Q599" i="21"/>
  <c r="Q598" i="21"/>
  <c r="Q597" i="21"/>
  <c r="Q596" i="21"/>
  <c r="Q595" i="21"/>
  <c r="T595" i="21" s="1"/>
  <c r="Y595" i="21" s="1"/>
  <c r="Q594" i="21"/>
  <c r="Q593" i="21"/>
  <c r="Q592" i="21"/>
  <c r="Q591" i="21"/>
  <c r="T591" i="21" s="1"/>
  <c r="Y591" i="21" s="1"/>
  <c r="Q590" i="21"/>
  <c r="Q589" i="21"/>
  <c r="Q588" i="21"/>
  <c r="Q587" i="21"/>
  <c r="Q586" i="21"/>
  <c r="Q585" i="21"/>
  <c r="Q584" i="21"/>
  <c r="Q583" i="21"/>
  <c r="Q582" i="21"/>
  <c r="Q581" i="21"/>
  <c r="Q580" i="21"/>
  <c r="Q579" i="21"/>
  <c r="Q578" i="21"/>
  <c r="Q577" i="21"/>
  <c r="Q576" i="21"/>
  <c r="Q575" i="21"/>
  <c r="Q574" i="21"/>
  <c r="Q573" i="21"/>
  <c r="Q572" i="21"/>
  <c r="Q571" i="21"/>
  <c r="Q570" i="21"/>
  <c r="T570" i="21" s="1"/>
  <c r="Y570" i="21" s="1"/>
  <c r="Q569" i="21"/>
  <c r="Q568" i="21"/>
  <c r="Q567" i="21"/>
  <c r="Q566" i="21"/>
  <c r="Q565" i="21"/>
  <c r="Q564" i="21"/>
  <c r="Q563" i="21"/>
  <c r="Q562" i="21"/>
  <c r="Q561" i="21"/>
  <c r="Q560" i="21"/>
  <c r="Q559" i="21"/>
  <c r="Q558" i="21"/>
  <c r="Q557" i="21"/>
  <c r="Q556" i="21"/>
  <c r="Q555" i="21"/>
  <c r="Q554" i="21"/>
  <c r="Q553" i="21"/>
  <c r="Q552" i="21"/>
  <c r="Q551" i="21"/>
  <c r="Q550" i="21"/>
  <c r="Q549" i="21"/>
  <c r="Q548" i="21"/>
  <c r="Q547" i="21"/>
  <c r="Q546" i="21"/>
  <c r="Q545" i="21"/>
  <c r="Q544" i="21"/>
  <c r="Q543" i="21"/>
  <c r="Q542" i="21"/>
  <c r="Q541" i="21"/>
  <c r="Q540" i="21"/>
  <c r="Q539" i="21"/>
  <c r="Q538" i="21"/>
  <c r="Q537" i="21"/>
  <c r="Q536" i="21"/>
  <c r="Q535" i="21"/>
  <c r="Q534" i="21"/>
  <c r="Q533" i="21"/>
  <c r="Q532" i="21"/>
  <c r="Q531" i="21"/>
  <c r="Q530" i="21"/>
  <c r="Q529" i="21"/>
  <c r="Q528" i="21"/>
  <c r="Q527" i="21"/>
  <c r="Q526" i="21"/>
  <c r="Q525" i="21"/>
  <c r="Q524" i="21"/>
  <c r="Q523" i="21"/>
  <c r="Q522" i="21"/>
  <c r="Q521" i="21"/>
  <c r="Q520" i="21"/>
  <c r="Q519" i="21"/>
  <c r="Q518" i="21"/>
  <c r="Q517" i="21"/>
  <c r="Q516" i="21"/>
  <c r="Q515" i="21"/>
  <c r="Q514" i="21"/>
  <c r="Q513" i="21"/>
  <c r="Q512" i="21"/>
  <c r="Q511" i="21"/>
  <c r="Q510" i="21"/>
  <c r="Q509" i="21"/>
  <c r="Q508" i="21"/>
  <c r="Q507" i="21"/>
  <c r="Q506" i="21"/>
  <c r="Q505" i="21"/>
  <c r="Q504" i="21"/>
  <c r="Q503" i="21"/>
  <c r="Q502" i="21"/>
  <c r="Q501" i="21"/>
  <c r="Q500" i="21"/>
  <c r="Q499" i="21"/>
  <c r="Q498" i="21"/>
  <c r="Q497" i="21"/>
  <c r="Q496" i="21"/>
  <c r="R496" i="21" s="1"/>
  <c r="Q495" i="21"/>
  <c r="R495" i="21" s="1"/>
  <c r="Q494" i="21"/>
  <c r="Q493" i="21"/>
  <c r="Q492" i="21"/>
  <c r="Q491" i="21"/>
  <c r="Q490" i="21"/>
  <c r="Q489" i="21"/>
  <c r="Q488" i="21"/>
  <c r="Q487" i="21"/>
  <c r="Q486" i="21"/>
  <c r="Q485" i="21"/>
  <c r="Q484" i="21"/>
  <c r="Q483" i="21"/>
  <c r="T483" i="21" s="1"/>
  <c r="Y483" i="21" s="1"/>
  <c r="Q482" i="21"/>
  <c r="Q481" i="21"/>
  <c r="Q480" i="21"/>
  <c r="Q479" i="21"/>
  <c r="Q478" i="21"/>
  <c r="Q477" i="21"/>
  <c r="Q476" i="21"/>
  <c r="Q475" i="21"/>
  <c r="Q474" i="21"/>
  <c r="Q473" i="21"/>
  <c r="Q472" i="21"/>
  <c r="T472" i="21" s="1"/>
  <c r="Y472" i="21" s="1"/>
  <c r="Q471" i="21"/>
  <c r="Q470" i="21"/>
  <c r="Q469" i="21"/>
  <c r="Q468" i="21"/>
  <c r="Q467" i="21"/>
  <c r="Q466" i="21"/>
  <c r="Q465" i="21"/>
  <c r="Q464" i="21"/>
  <c r="Q463" i="21"/>
  <c r="Q462" i="21"/>
  <c r="Q461" i="21"/>
  <c r="Q460" i="21"/>
  <c r="Q459" i="21"/>
  <c r="Q458" i="21"/>
  <c r="Q457" i="21"/>
  <c r="Q456" i="21"/>
  <c r="Q455" i="21"/>
  <c r="Q454" i="21"/>
  <c r="Q453" i="21"/>
  <c r="Q452" i="21"/>
  <c r="Q451" i="21"/>
  <c r="Q450" i="21"/>
  <c r="Q449" i="21"/>
  <c r="Q448" i="21"/>
  <c r="Q447" i="21"/>
  <c r="Q446" i="21"/>
  <c r="Q445" i="21"/>
  <c r="Q444" i="21"/>
  <c r="Q443" i="21"/>
  <c r="Q442" i="21"/>
  <c r="Q441" i="21"/>
  <c r="Q440" i="21"/>
  <c r="R440" i="21" s="1"/>
  <c r="Q439" i="21"/>
  <c r="Q438" i="21"/>
  <c r="Q437" i="21"/>
  <c r="Q436" i="21"/>
  <c r="Q435" i="21"/>
  <c r="Q434" i="21"/>
  <c r="Q433" i="21"/>
  <c r="R433" i="21" s="1"/>
  <c r="Q432" i="21"/>
  <c r="Q431" i="21"/>
  <c r="Q430" i="21"/>
  <c r="Q429" i="21"/>
  <c r="Q428" i="21"/>
  <c r="Q427" i="21"/>
  <c r="Q426" i="21"/>
  <c r="T426" i="21" s="1"/>
  <c r="Y426" i="21" s="1"/>
  <c r="Q425" i="21"/>
  <c r="Q424" i="21"/>
  <c r="Q423" i="21"/>
  <c r="Q422" i="21"/>
  <c r="Q421" i="21"/>
  <c r="Q420" i="21"/>
  <c r="Q419" i="21"/>
  <c r="Q418" i="21"/>
  <c r="Q417" i="21"/>
  <c r="Q416" i="21"/>
  <c r="Q415" i="21"/>
  <c r="Q414" i="21"/>
  <c r="Q413" i="21"/>
  <c r="Q412" i="21"/>
  <c r="Q411" i="21"/>
  <c r="Q410" i="21"/>
  <c r="Q409" i="21"/>
  <c r="Q408" i="21"/>
  <c r="Q407" i="21"/>
  <c r="Q406" i="21"/>
  <c r="Q405" i="21"/>
  <c r="Q404" i="21"/>
  <c r="Q403" i="21"/>
  <c r="Q402" i="21"/>
  <c r="Q401" i="21"/>
  <c r="Q400" i="21"/>
  <c r="Q399" i="21"/>
  <c r="Q398" i="21"/>
  <c r="Q397" i="21"/>
  <c r="Q396" i="21"/>
  <c r="Q395" i="21"/>
  <c r="Q394" i="21"/>
  <c r="Q393" i="21"/>
  <c r="Q392" i="21"/>
  <c r="Q391" i="21"/>
  <c r="R391" i="21" s="1"/>
  <c r="Q390" i="21"/>
  <c r="Q389" i="21"/>
  <c r="Q388" i="21"/>
  <c r="Q387" i="21"/>
  <c r="Q386" i="21"/>
  <c r="Q385" i="21"/>
  <c r="Q384" i="21"/>
  <c r="Q383" i="21"/>
  <c r="Q382" i="21"/>
  <c r="Q381" i="21"/>
  <c r="Q380" i="21"/>
  <c r="Q379" i="21"/>
  <c r="Q378" i="21"/>
  <c r="Q377" i="21"/>
  <c r="Q376" i="21"/>
  <c r="Q375" i="21"/>
  <c r="Q374" i="21"/>
  <c r="Q373" i="21"/>
  <c r="Q372" i="21"/>
  <c r="Q371" i="21"/>
  <c r="Q370" i="21"/>
  <c r="Q369" i="21"/>
  <c r="Q368" i="21"/>
  <c r="T368" i="21" s="1"/>
  <c r="Y368" i="21" s="1"/>
  <c r="Q367" i="21"/>
  <c r="Q366" i="21"/>
  <c r="Q365" i="21"/>
  <c r="Q364" i="21"/>
  <c r="Q363" i="21"/>
  <c r="Q362" i="21"/>
  <c r="Q361" i="21"/>
  <c r="Q360" i="21"/>
  <c r="Q359" i="21"/>
  <c r="Q358" i="21"/>
  <c r="Q357" i="21"/>
  <c r="Q356" i="21"/>
  <c r="Q355" i="21"/>
  <c r="Q354" i="21"/>
  <c r="Q353" i="21"/>
  <c r="Q352" i="21"/>
  <c r="Q351" i="21"/>
  <c r="Q350" i="21"/>
  <c r="Q349" i="21"/>
  <c r="Q348" i="21"/>
  <c r="Q347" i="21"/>
  <c r="Q346" i="21"/>
  <c r="Q345" i="21"/>
  <c r="Q344" i="21"/>
  <c r="Q343" i="21"/>
  <c r="Q342" i="21"/>
  <c r="Q341" i="21"/>
  <c r="Q340" i="21"/>
  <c r="Q339" i="21"/>
  <c r="Q338" i="21"/>
  <c r="Q337" i="21"/>
  <c r="Q336" i="21"/>
  <c r="Q335" i="21"/>
  <c r="Q334" i="21"/>
  <c r="Q333" i="21"/>
  <c r="Q332" i="21"/>
  <c r="Q331" i="21"/>
  <c r="Q330" i="21"/>
  <c r="R330" i="21" s="1"/>
  <c r="Q329" i="21"/>
  <c r="Q328" i="21"/>
  <c r="Q327" i="21"/>
  <c r="Q326" i="21"/>
  <c r="R326" i="21" s="1"/>
  <c r="Q325" i="21"/>
  <c r="Q324" i="21"/>
  <c r="Q323" i="21"/>
  <c r="Q322" i="21"/>
  <c r="Q321" i="21"/>
  <c r="Q320" i="21"/>
  <c r="Q319" i="21"/>
  <c r="Q318" i="21"/>
  <c r="Q317" i="21"/>
  <c r="Q316" i="21"/>
  <c r="Q315" i="21"/>
  <c r="Q314" i="21"/>
  <c r="Q313" i="21"/>
  <c r="R313" i="21" s="1"/>
  <c r="Q312" i="21"/>
  <c r="Q311" i="21"/>
  <c r="Q310" i="21"/>
  <c r="Q309" i="21"/>
  <c r="Q308" i="21"/>
  <c r="Q307" i="21"/>
  <c r="T307" i="21" s="1"/>
  <c r="Y307" i="21" s="1"/>
  <c r="Q306" i="21"/>
  <c r="T306" i="21" s="1"/>
  <c r="Y306" i="21" s="1"/>
  <c r="Q305" i="21"/>
  <c r="Q304" i="21"/>
  <c r="Q303" i="21"/>
  <c r="Q302" i="21"/>
  <c r="Q301" i="21"/>
  <c r="Q300" i="21"/>
  <c r="Q299" i="21"/>
  <c r="Q298" i="21"/>
  <c r="Q297" i="21"/>
  <c r="Q296" i="21"/>
  <c r="Q295" i="21"/>
  <c r="Q294" i="21"/>
  <c r="Q293" i="21"/>
  <c r="Q292" i="21"/>
  <c r="Q291" i="21"/>
  <c r="Q290" i="21"/>
  <c r="Q289" i="21"/>
  <c r="Q288" i="21"/>
  <c r="Q287" i="21"/>
  <c r="Q286" i="21"/>
  <c r="Q285" i="21"/>
  <c r="Q284" i="21"/>
  <c r="Q283" i="21"/>
  <c r="Q282" i="21"/>
  <c r="T282" i="21" s="1"/>
  <c r="Y282" i="21" s="1"/>
  <c r="Q281" i="21"/>
  <c r="Q280" i="21"/>
  <c r="Q279" i="21"/>
  <c r="Q278" i="21"/>
  <c r="Q277" i="21"/>
  <c r="Q276" i="21"/>
  <c r="Q275" i="21"/>
  <c r="Q274" i="21"/>
  <c r="Q273" i="21"/>
  <c r="T273" i="21" s="1"/>
  <c r="Y273" i="21" s="1"/>
  <c r="Q272" i="21"/>
  <c r="Q271" i="21"/>
  <c r="Q270" i="21"/>
  <c r="Q269" i="21"/>
  <c r="Q268" i="21"/>
  <c r="Q267" i="21"/>
  <c r="Q266" i="21"/>
  <c r="Q265" i="21"/>
  <c r="T265" i="21" s="1"/>
  <c r="Y265" i="21" s="1"/>
  <c r="Q264" i="21"/>
  <c r="Q263" i="21"/>
  <c r="Q262" i="21"/>
  <c r="Q261" i="21"/>
  <c r="Q260" i="21"/>
  <c r="Q259" i="21"/>
  <c r="Q258" i="21"/>
  <c r="Q257" i="21"/>
  <c r="Q256" i="21"/>
  <c r="Q255" i="21"/>
  <c r="R255" i="21" s="1"/>
  <c r="Q254" i="21"/>
  <c r="Q253" i="21"/>
  <c r="Q252" i="21"/>
  <c r="Q251" i="21"/>
  <c r="Q250" i="21"/>
  <c r="Q249" i="21"/>
  <c r="Q248" i="21"/>
  <c r="Q247" i="21"/>
  <c r="R247" i="21" s="1"/>
  <c r="Q246" i="21"/>
  <c r="Q245" i="21"/>
  <c r="Q244" i="21"/>
  <c r="Q243" i="21"/>
  <c r="Q242" i="21"/>
  <c r="Q241" i="21"/>
  <c r="Q240" i="21"/>
  <c r="Q239" i="21"/>
  <c r="Q238" i="21"/>
  <c r="Q237" i="21"/>
  <c r="R237" i="21" s="1"/>
  <c r="Y237" i="21" s="1"/>
  <c r="Q236" i="21"/>
  <c r="Q235" i="21"/>
  <c r="Q234" i="21"/>
  <c r="Q233" i="21"/>
  <c r="Q232" i="21"/>
  <c r="Q231" i="21"/>
  <c r="Q230" i="21"/>
  <c r="Q229" i="21"/>
  <c r="Q228" i="21"/>
  <c r="Q227" i="21"/>
  <c r="Q226" i="21"/>
  <c r="Q225" i="21"/>
  <c r="Q224" i="21"/>
  <c r="Q223" i="21"/>
  <c r="Q222" i="21"/>
  <c r="Q221" i="21"/>
  <c r="Q220" i="21"/>
  <c r="Q219" i="21"/>
  <c r="Q218" i="21"/>
  <c r="Q217" i="21"/>
  <c r="Q216" i="21"/>
  <c r="Q215" i="21"/>
  <c r="Q214" i="21"/>
  <c r="Q213" i="21"/>
  <c r="Q212" i="21"/>
  <c r="Q211" i="21"/>
  <c r="Q210" i="21"/>
  <c r="Q209" i="21"/>
  <c r="Q208" i="21"/>
  <c r="Q207" i="21"/>
  <c r="Q206" i="21"/>
  <c r="Q205" i="21"/>
  <c r="T205" i="21" s="1"/>
  <c r="V205" i="21" s="1"/>
  <c r="X205" i="21" s="1"/>
  <c r="Q204" i="21"/>
  <c r="Q203" i="21"/>
  <c r="Q202" i="21"/>
  <c r="Q201" i="21"/>
  <c r="Q200" i="21"/>
  <c r="Q199" i="21"/>
  <c r="Q198" i="21"/>
  <c r="Q197" i="21"/>
  <c r="Q196" i="21"/>
  <c r="Q195" i="21"/>
  <c r="Q194" i="21"/>
  <c r="Q193" i="21"/>
  <c r="Q192" i="21"/>
  <c r="Q191" i="21"/>
  <c r="Q190" i="21"/>
  <c r="Q189" i="21"/>
  <c r="Q188" i="21"/>
  <c r="Q187" i="21"/>
  <c r="Q186" i="21"/>
  <c r="Q185" i="21"/>
  <c r="R185" i="21" s="1"/>
  <c r="Q184" i="21"/>
  <c r="Q183" i="21"/>
  <c r="Q182" i="21"/>
  <c r="Q181" i="21"/>
  <c r="Q180" i="21"/>
  <c r="Q179" i="21"/>
  <c r="Q178" i="21"/>
  <c r="Q177" i="21"/>
  <c r="Q176" i="21"/>
  <c r="Q175" i="21"/>
  <c r="Q174" i="21"/>
  <c r="Q173" i="21"/>
  <c r="Q172" i="21"/>
  <c r="Q171" i="21"/>
  <c r="Q170" i="21"/>
  <c r="Q169" i="21"/>
  <c r="Q168" i="21"/>
  <c r="Q167" i="21"/>
  <c r="Q166" i="21"/>
  <c r="Q165" i="21"/>
  <c r="Q164" i="21"/>
  <c r="Q163" i="21"/>
  <c r="Q162" i="21"/>
  <c r="Q161" i="21"/>
  <c r="Q160" i="21"/>
  <c r="Q159" i="21"/>
  <c r="Q158" i="21"/>
  <c r="Q157" i="21"/>
  <c r="T157" i="21" s="1"/>
  <c r="V157" i="21" s="1"/>
  <c r="X157" i="21" s="1"/>
  <c r="Q156" i="21"/>
  <c r="Q155" i="21"/>
  <c r="Q154" i="21"/>
  <c r="Q153" i="21"/>
  <c r="Q152" i="21"/>
  <c r="R152" i="21" s="1"/>
  <c r="Q151" i="21"/>
  <c r="Q150" i="21"/>
  <c r="Q149" i="21"/>
  <c r="Q148" i="21"/>
  <c r="Q147" i="21"/>
  <c r="Q146" i="21"/>
  <c r="Q145" i="21"/>
  <c r="Q144" i="21"/>
  <c r="Q143" i="21"/>
  <c r="R143" i="21" s="1"/>
  <c r="Q142" i="21"/>
  <c r="Q141" i="21"/>
  <c r="Q140" i="21"/>
  <c r="Q139" i="21"/>
  <c r="Q138" i="21"/>
  <c r="Q137" i="21"/>
  <c r="Q136" i="21"/>
  <c r="Q135" i="21"/>
  <c r="T135" i="21" s="1"/>
  <c r="V135" i="21" s="1"/>
  <c r="X135" i="21" s="1"/>
  <c r="Q134" i="21"/>
  <c r="Q133" i="21"/>
  <c r="Q132" i="21"/>
  <c r="Q131" i="21"/>
  <c r="Q130" i="21"/>
  <c r="Q129" i="21"/>
  <c r="Q128" i="21"/>
  <c r="Q127" i="21"/>
  <c r="R127" i="21" s="1"/>
  <c r="Q126" i="21"/>
  <c r="Q125" i="21"/>
  <c r="Q124" i="21"/>
  <c r="Q123" i="21"/>
  <c r="Q122" i="21"/>
  <c r="Q121" i="21"/>
  <c r="Q120" i="21"/>
  <c r="Q119" i="21"/>
  <c r="Q118" i="21"/>
  <c r="Q117" i="21"/>
  <c r="Q116" i="21"/>
  <c r="Q115" i="21"/>
  <c r="Q114" i="21"/>
  <c r="Q113" i="21"/>
  <c r="Q112" i="21"/>
  <c r="Q111" i="21"/>
  <c r="Q110" i="21"/>
  <c r="Q109" i="21"/>
  <c r="Q108" i="21"/>
  <c r="Q107" i="21"/>
  <c r="Q106" i="21"/>
  <c r="Q105" i="21"/>
  <c r="Q104" i="21"/>
  <c r="Q103" i="21"/>
  <c r="Q102" i="21"/>
  <c r="Q101" i="21"/>
  <c r="Q100" i="21"/>
  <c r="Q99" i="21"/>
  <c r="Q98" i="21"/>
  <c r="Q97" i="21"/>
  <c r="Q96" i="21"/>
  <c r="Q95" i="21"/>
  <c r="Q94" i="21"/>
  <c r="Q93" i="21"/>
  <c r="Q92" i="21"/>
  <c r="Q91" i="21"/>
  <c r="Q90" i="21"/>
  <c r="Q89" i="21"/>
  <c r="R89" i="21" s="1"/>
  <c r="Q88" i="21"/>
  <c r="Q87" i="21"/>
  <c r="Q86" i="21"/>
  <c r="Q85" i="21"/>
  <c r="Q84" i="21"/>
  <c r="Q83" i="21"/>
  <c r="Q82" i="21"/>
  <c r="Q81" i="21"/>
  <c r="Q80" i="21"/>
  <c r="T80" i="21" s="1"/>
  <c r="Y80" i="21" s="1"/>
  <c r="Q79" i="21"/>
  <c r="Q78" i="21"/>
  <c r="Q77" i="21"/>
  <c r="Q76" i="21"/>
  <c r="Q75" i="21"/>
  <c r="Q74" i="21"/>
  <c r="Q73" i="21"/>
  <c r="Q72" i="21"/>
  <c r="Q71" i="21"/>
  <c r="Q70" i="21"/>
  <c r="Q69" i="21"/>
  <c r="Q68" i="21"/>
  <c r="Q67" i="21"/>
  <c r="Q66" i="21"/>
  <c r="Q65" i="21"/>
  <c r="Q64" i="21"/>
  <c r="Q63" i="21"/>
  <c r="Q62" i="21"/>
  <c r="R62" i="21" s="1"/>
  <c r="Q61" i="21"/>
  <c r="Q60" i="21"/>
  <c r="Q59" i="21"/>
  <c r="Q58" i="21"/>
  <c r="Q57" i="21"/>
  <c r="Q56" i="21"/>
  <c r="Q55" i="21"/>
  <c r="T55" i="21" s="1"/>
  <c r="V55" i="21" s="1"/>
  <c r="X55" i="21" s="1"/>
  <c r="Q54" i="21"/>
  <c r="R54" i="21" s="1"/>
  <c r="Q53" i="21"/>
  <c r="Q52" i="21"/>
  <c r="R52" i="21" s="1"/>
  <c r="Q51" i="21"/>
  <c r="Q50" i="21"/>
  <c r="Q49" i="21"/>
  <c r="Q48" i="21"/>
  <c r="Q47" i="21"/>
  <c r="Q46" i="21"/>
  <c r="Q45" i="21"/>
  <c r="Q44" i="21"/>
  <c r="Q43" i="21"/>
  <c r="Q42" i="21"/>
  <c r="Q41" i="21"/>
  <c r="Q40" i="21"/>
  <c r="Q39" i="21"/>
  <c r="Q38" i="21"/>
  <c r="R38" i="21" s="1"/>
  <c r="Q37" i="21"/>
  <c r="Q36" i="21"/>
  <c r="Q35" i="21"/>
  <c r="Q34" i="21"/>
  <c r="Q33" i="21"/>
  <c r="Q32" i="21"/>
  <c r="R32" i="21" s="1"/>
  <c r="Q31" i="21"/>
  <c r="Q30" i="21"/>
  <c r="Q29" i="21"/>
  <c r="Q28" i="21"/>
  <c r="Q27" i="21"/>
  <c r="Q26" i="21"/>
  <c r="Q25" i="21"/>
  <c r="Q24" i="21"/>
  <c r="Q23" i="21"/>
  <c r="T23" i="21" s="1"/>
  <c r="V23" i="21" s="1"/>
  <c r="X23" i="21" s="1"/>
  <c r="Q22" i="21"/>
  <c r="Q21" i="21"/>
  <c r="Q20" i="21"/>
  <c r="Q19" i="21"/>
  <c r="D19" i="2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124" i="21" s="1"/>
  <c r="D125" i="21" s="1"/>
  <c r="D126" i="21" s="1"/>
  <c r="D127" i="21" s="1"/>
  <c r="D128" i="21" s="1"/>
  <c r="D129" i="21" s="1"/>
  <c r="D130" i="21" s="1"/>
  <c r="D131" i="21" s="1"/>
  <c r="D132" i="21" s="1"/>
  <c r="D133" i="21" s="1"/>
  <c r="D134" i="21" s="1"/>
  <c r="D135" i="21" s="1"/>
  <c r="D136" i="21" s="1"/>
  <c r="D137" i="21" s="1"/>
  <c r="D138" i="21" s="1"/>
  <c r="D139" i="21" s="1"/>
  <c r="D140" i="21" s="1"/>
  <c r="D141" i="21" s="1"/>
  <c r="D142" i="21" s="1"/>
  <c r="D143" i="21" s="1"/>
  <c r="D144" i="21" s="1"/>
  <c r="D145" i="21" s="1"/>
  <c r="D146" i="21" s="1"/>
  <c r="D147" i="21" s="1"/>
  <c r="D148" i="21" s="1"/>
  <c r="D149" i="21" s="1"/>
  <c r="D150" i="21" s="1"/>
  <c r="D151" i="21" s="1"/>
  <c r="D152" i="21" s="1"/>
  <c r="D153" i="21" s="1"/>
  <c r="D154" i="21" s="1"/>
  <c r="D155" i="21" s="1"/>
  <c r="D156" i="21" s="1"/>
  <c r="D157" i="21" s="1"/>
  <c r="D158" i="21" s="1"/>
  <c r="D159" i="21" s="1"/>
  <c r="D160" i="21" s="1"/>
  <c r="D161" i="21" s="1"/>
  <c r="D162" i="21" s="1"/>
  <c r="D163" i="21" s="1"/>
  <c r="D164" i="21" s="1"/>
  <c r="D165" i="21" s="1"/>
  <c r="D166" i="21" s="1"/>
  <c r="D167" i="21" s="1"/>
  <c r="D168" i="21" s="1"/>
  <c r="D169" i="21" s="1"/>
  <c r="D170" i="21" s="1"/>
  <c r="D171" i="21" s="1"/>
  <c r="D172" i="21" s="1"/>
  <c r="D173" i="21" s="1"/>
  <c r="D174" i="21" s="1"/>
  <c r="D175" i="21" s="1"/>
  <c r="D176" i="21" s="1"/>
  <c r="D177" i="21" s="1"/>
  <c r="D178" i="21" s="1"/>
  <c r="D179" i="21" s="1"/>
  <c r="D180" i="21" s="1"/>
  <c r="D181" i="21" s="1"/>
  <c r="D182" i="21" s="1"/>
  <c r="D183" i="21" s="1"/>
  <c r="D184" i="21" s="1"/>
  <c r="D185" i="21" s="1"/>
  <c r="D186" i="21" s="1"/>
  <c r="D187" i="21" s="1"/>
  <c r="D188" i="21" s="1"/>
  <c r="D189" i="21" s="1"/>
  <c r="D190" i="21" s="1"/>
  <c r="D191" i="21" s="1"/>
  <c r="D192" i="21" s="1"/>
  <c r="D193" i="21" s="1"/>
  <c r="D194" i="21" s="1"/>
  <c r="D195" i="21" s="1"/>
  <c r="D196" i="21" s="1"/>
  <c r="D197" i="21" s="1"/>
  <c r="D198" i="21" s="1"/>
  <c r="D199" i="21" s="1"/>
  <c r="D200" i="21" s="1"/>
  <c r="D201" i="21" s="1"/>
  <c r="D202" i="21" s="1"/>
  <c r="D203" i="21" s="1"/>
  <c r="D204" i="21" s="1"/>
  <c r="D205" i="21" s="1"/>
  <c r="D206" i="21" s="1"/>
  <c r="D207" i="21" s="1"/>
  <c r="D208" i="21" s="1"/>
  <c r="D209" i="21" s="1"/>
  <c r="D210" i="21" s="1"/>
  <c r="D211" i="21" s="1"/>
  <c r="D212" i="21" s="1"/>
  <c r="D213" i="21" s="1"/>
  <c r="D214" i="21" s="1"/>
  <c r="D215" i="21" s="1"/>
  <c r="D216" i="21" s="1"/>
  <c r="D217" i="21" s="1"/>
  <c r="D218" i="21" s="1"/>
  <c r="D219" i="21" s="1"/>
  <c r="D220" i="21" s="1"/>
  <c r="D221" i="21" s="1"/>
  <c r="D222" i="21" s="1"/>
  <c r="D223" i="21" s="1"/>
  <c r="D224" i="21" s="1"/>
  <c r="D225" i="21" s="1"/>
  <c r="D226" i="21" s="1"/>
  <c r="D227" i="21" s="1"/>
  <c r="D228" i="21" s="1"/>
  <c r="D229" i="21" s="1"/>
  <c r="D230" i="21" s="1"/>
  <c r="D231" i="21" s="1"/>
  <c r="D232" i="21" s="1"/>
  <c r="D233" i="21" s="1"/>
  <c r="D234" i="21" s="1"/>
  <c r="D235" i="21" s="1"/>
  <c r="D236" i="21" s="1"/>
  <c r="D237" i="21" s="1"/>
  <c r="D238" i="21" s="1"/>
  <c r="D239" i="21" s="1"/>
  <c r="D240" i="21" s="1"/>
  <c r="D241" i="21" s="1"/>
  <c r="D242" i="21" s="1"/>
  <c r="D243" i="21" s="1"/>
  <c r="D244" i="21" s="1"/>
  <c r="D245" i="21" s="1"/>
  <c r="D246" i="21" s="1"/>
  <c r="D247" i="21" s="1"/>
  <c r="D248" i="21" s="1"/>
  <c r="D249" i="21" s="1"/>
  <c r="D250" i="21" s="1"/>
  <c r="D251" i="21" s="1"/>
  <c r="D252" i="21" s="1"/>
  <c r="D253" i="21" s="1"/>
  <c r="D254" i="21" s="1"/>
  <c r="D255" i="21" s="1"/>
  <c r="D256" i="21" s="1"/>
  <c r="D257" i="21" s="1"/>
  <c r="D258" i="21" s="1"/>
  <c r="D259" i="21" s="1"/>
  <c r="D260" i="21" s="1"/>
  <c r="D261" i="21" s="1"/>
  <c r="D262" i="21" s="1"/>
  <c r="D263" i="21" s="1"/>
  <c r="D264" i="21" s="1"/>
  <c r="D265" i="21" s="1"/>
  <c r="D266" i="21" s="1"/>
  <c r="D267" i="21" s="1"/>
  <c r="D268" i="21" s="1"/>
  <c r="D269" i="21" s="1"/>
  <c r="D270" i="21" s="1"/>
  <c r="D271" i="21" s="1"/>
  <c r="D272" i="21" s="1"/>
  <c r="D273" i="21" s="1"/>
  <c r="D274" i="21" s="1"/>
  <c r="D275" i="21" s="1"/>
  <c r="D276" i="21" s="1"/>
  <c r="D277" i="21" s="1"/>
  <c r="D278" i="21" s="1"/>
  <c r="D279" i="21" s="1"/>
  <c r="D280" i="21" s="1"/>
  <c r="D281" i="21" s="1"/>
  <c r="D282" i="21" s="1"/>
  <c r="D283" i="21" s="1"/>
  <c r="D284" i="21" s="1"/>
  <c r="D285" i="21" s="1"/>
  <c r="D286" i="21" s="1"/>
  <c r="D287" i="21" s="1"/>
  <c r="D288" i="21" s="1"/>
  <c r="D289" i="21" s="1"/>
  <c r="D290" i="21" s="1"/>
  <c r="D291" i="21" s="1"/>
  <c r="D292" i="21" s="1"/>
  <c r="D293" i="21" s="1"/>
  <c r="D294" i="21" s="1"/>
  <c r="D295" i="21" s="1"/>
  <c r="D296" i="21" s="1"/>
  <c r="D297" i="21" s="1"/>
  <c r="D298" i="21" s="1"/>
  <c r="D299" i="21" s="1"/>
  <c r="D300" i="21" s="1"/>
  <c r="D301" i="21" s="1"/>
  <c r="D302" i="21" s="1"/>
  <c r="D303" i="21" s="1"/>
  <c r="D304" i="21" s="1"/>
  <c r="D305" i="21" s="1"/>
  <c r="D306" i="21" s="1"/>
  <c r="D307" i="21" s="1"/>
  <c r="D308" i="21" s="1"/>
  <c r="D309" i="21" s="1"/>
  <c r="D310" i="21" s="1"/>
  <c r="D311" i="21" s="1"/>
  <c r="D312" i="21" s="1"/>
  <c r="D313" i="21" s="1"/>
  <c r="D314" i="21" s="1"/>
  <c r="D315" i="21" s="1"/>
  <c r="D316" i="21" s="1"/>
  <c r="D317" i="21" s="1"/>
  <c r="D318" i="21" s="1"/>
  <c r="D319" i="21" s="1"/>
  <c r="D320" i="21" s="1"/>
  <c r="D321" i="21" s="1"/>
  <c r="D322" i="21" s="1"/>
  <c r="D323" i="21" s="1"/>
  <c r="D324" i="21" s="1"/>
  <c r="D325" i="21" s="1"/>
  <c r="D326" i="21" s="1"/>
  <c r="D327" i="21" s="1"/>
  <c r="D328" i="21" s="1"/>
  <c r="D329" i="21" s="1"/>
  <c r="D330" i="21" s="1"/>
  <c r="D331" i="21" s="1"/>
  <c r="D332" i="21" s="1"/>
  <c r="D333" i="21" s="1"/>
  <c r="D334" i="21" s="1"/>
  <c r="D335" i="21" s="1"/>
  <c r="D336" i="21" s="1"/>
  <c r="D337" i="21" s="1"/>
  <c r="D338" i="21" s="1"/>
  <c r="D339" i="21" s="1"/>
  <c r="D340" i="21" s="1"/>
  <c r="D341" i="21" s="1"/>
  <c r="D342" i="21" s="1"/>
  <c r="D343" i="21" s="1"/>
  <c r="D344" i="21" s="1"/>
  <c r="D345" i="21" s="1"/>
  <c r="D346" i="21" s="1"/>
  <c r="D347" i="21" s="1"/>
  <c r="D348" i="21" s="1"/>
  <c r="D349" i="21" s="1"/>
  <c r="D350" i="21" s="1"/>
  <c r="D351" i="21" s="1"/>
  <c r="D352" i="21" s="1"/>
  <c r="D353" i="21" s="1"/>
  <c r="D354" i="21" s="1"/>
  <c r="D355" i="21" s="1"/>
  <c r="D356" i="21" s="1"/>
  <c r="D357" i="21" s="1"/>
  <c r="D358" i="21" s="1"/>
  <c r="D359" i="21" s="1"/>
  <c r="D360" i="21" s="1"/>
  <c r="D361" i="21" s="1"/>
  <c r="D362" i="21" s="1"/>
  <c r="D363" i="21" s="1"/>
  <c r="D364" i="21" s="1"/>
  <c r="D365" i="21" s="1"/>
  <c r="D366" i="21" s="1"/>
  <c r="D367" i="21" s="1"/>
  <c r="D368" i="21" s="1"/>
  <c r="D369" i="21" s="1"/>
  <c r="D370" i="21" s="1"/>
  <c r="D371" i="21" s="1"/>
  <c r="D372" i="21" s="1"/>
  <c r="D373" i="21" s="1"/>
  <c r="D374" i="21" s="1"/>
  <c r="D375" i="21" s="1"/>
  <c r="D376" i="21" s="1"/>
  <c r="D377" i="21" s="1"/>
  <c r="D378" i="21" s="1"/>
  <c r="D379" i="21" s="1"/>
  <c r="D380" i="21" s="1"/>
  <c r="D381" i="21" s="1"/>
  <c r="D382" i="21" s="1"/>
  <c r="D383" i="21" s="1"/>
  <c r="D384" i="21" s="1"/>
  <c r="D385" i="21" s="1"/>
  <c r="D386" i="21" s="1"/>
  <c r="D387" i="21" s="1"/>
  <c r="D388" i="21" s="1"/>
  <c r="D389" i="21" s="1"/>
  <c r="D390" i="21" s="1"/>
  <c r="D391" i="21" s="1"/>
  <c r="D392" i="21" s="1"/>
  <c r="D393" i="21" s="1"/>
  <c r="D394" i="21" s="1"/>
  <c r="D395" i="21" s="1"/>
  <c r="D396" i="21" s="1"/>
  <c r="D397" i="21" s="1"/>
  <c r="D398" i="21" s="1"/>
  <c r="D399" i="21" s="1"/>
  <c r="D400" i="21" s="1"/>
  <c r="D401" i="21" s="1"/>
  <c r="D402" i="21" s="1"/>
  <c r="D403" i="21" s="1"/>
  <c r="D404" i="21" s="1"/>
  <c r="D405" i="21" s="1"/>
  <c r="D406" i="21" s="1"/>
  <c r="D407" i="21" s="1"/>
  <c r="D408" i="21" s="1"/>
  <c r="D409" i="21" s="1"/>
  <c r="D410" i="21" s="1"/>
  <c r="D411" i="21" s="1"/>
  <c r="D412" i="21" s="1"/>
  <c r="D413" i="21" s="1"/>
  <c r="D414" i="21" s="1"/>
  <c r="D415" i="21" s="1"/>
  <c r="D416" i="21" s="1"/>
  <c r="D417" i="21" s="1"/>
  <c r="D418" i="21" s="1"/>
  <c r="D419" i="21" s="1"/>
  <c r="D420" i="21" s="1"/>
  <c r="D421" i="21" s="1"/>
  <c r="D422" i="21" s="1"/>
  <c r="D423" i="21" s="1"/>
  <c r="D424" i="21" s="1"/>
  <c r="D425" i="21" s="1"/>
  <c r="D426" i="21" s="1"/>
  <c r="D427" i="21" s="1"/>
  <c r="D428" i="21" s="1"/>
  <c r="D429" i="21" s="1"/>
  <c r="D430" i="21" s="1"/>
  <c r="D431" i="21" s="1"/>
  <c r="D432" i="21" s="1"/>
  <c r="D433" i="21" s="1"/>
  <c r="D434" i="21" s="1"/>
  <c r="D435" i="21" s="1"/>
  <c r="D436" i="21" s="1"/>
  <c r="D437" i="21" s="1"/>
  <c r="D438" i="21" s="1"/>
  <c r="D439" i="21" s="1"/>
  <c r="D440" i="21" s="1"/>
  <c r="D441" i="21" s="1"/>
  <c r="D442" i="21" s="1"/>
  <c r="D443" i="21" s="1"/>
  <c r="D444" i="21" s="1"/>
  <c r="D445" i="21" s="1"/>
  <c r="D446" i="21" s="1"/>
  <c r="D447" i="21" s="1"/>
  <c r="D448" i="21" s="1"/>
  <c r="D449" i="21" s="1"/>
  <c r="D450" i="21" s="1"/>
  <c r="D451" i="21" s="1"/>
  <c r="D452" i="21" s="1"/>
  <c r="D453" i="21" s="1"/>
  <c r="D454" i="21" s="1"/>
  <c r="D455" i="21" s="1"/>
  <c r="D456" i="21" s="1"/>
  <c r="D457" i="21" s="1"/>
  <c r="D458" i="21" s="1"/>
  <c r="D459" i="21" s="1"/>
  <c r="D460" i="21" s="1"/>
  <c r="D461" i="21" s="1"/>
  <c r="D462" i="21" s="1"/>
  <c r="D463" i="21" s="1"/>
  <c r="D464" i="21" s="1"/>
  <c r="D465" i="21" s="1"/>
  <c r="D466" i="21" s="1"/>
  <c r="D467" i="21" s="1"/>
  <c r="D468" i="21" s="1"/>
  <c r="D469" i="21" s="1"/>
  <c r="D470" i="21" s="1"/>
  <c r="D471" i="21" s="1"/>
  <c r="D472" i="21" s="1"/>
  <c r="D473" i="21" s="1"/>
  <c r="D474" i="21" s="1"/>
  <c r="D475" i="21" s="1"/>
  <c r="D476" i="21" s="1"/>
  <c r="D477" i="21" s="1"/>
  <c r="D478" i="21" s="1"/>
  <c r="D479" i="21" s="1"/>
  <c r="D480" i="21" s="1"/>
  <c r="D481" i="21" s="1"/>
  <c r="D482" i="21" s="1"/>
  <c r="D483" i="21" s="1"/>
  <c r="D484" i="21" s="1"/>
  <c r="D485" i="21" s="1"/>
  <c r="D486" i="21" s="1"/>
  <c r="D487" i="21" s="1"/>
  <c r="D488" i="21" s="1"/>
  <c r="D489" i="21" s="1"/>
  <c r="D490" i="21" s="1"/>
  <c r="D491" i="21" s="1"/>
  <c r="D492" i="21" s="1"/>
  <c r="D493" i="21" s="1"/>
  <c r="D494" i="21" s="1"/>
  <c r="D495" i="21" s="1"/>
  <c r="D496" i="21" s="1"/>
  <c r="D497" i="21" s="1"/>
  <c r="D498" i="21" s="1"/>
  <c r="D499" i="21" s="1"/>
  <c r="D500" i="21" s="1"/>
  <c r="D501" i="21" s="1"/>
  <c r="D502" i="21" s="1"/>
  <c r="D503" i="21" s="1"/>
  <c r="D504" i="21" s="1"/>
  <c r="D505" i="21" s="1"/>
  <c r="D506" i="21" s="1"/>
  <c r="D507" i="21" s="1"/>
  <c r="D508" i="21" s="1"/>
  <c r="D509" i="21" s="1"/>
  <c r="D510" i="21" s="1"/>
  <c r="D511" i="21" s="1"/>
  <c r="D512" i="21" s="1"/>
  <c r="D513" i="21" s="1"/>
  <c r="D514" i="21" s="1"/>
  <c r="D515" i="21" s="1"/>
  <c r="D516" i="21" s="1"/>
  <c r="D517" i="21" s="1"/>
  <c r="D518" i="21" s="1"/>
  <c r="D519" i="21" s="1"/>
  <c r="D520" i="21" s="1"/>
  <c r="D521" i="21" s="1"/>
  <c r="D522" i="21" s="1"/>
  <c r="D523" i="21" s="1"/>
  <c r="D524" i="21" s="1"/>
  <c r="D525" i="21" s="1"/>
  <c r="D526" i="21" s="1"/>
  <c r="D527" i="21" s="1"/>
  <c r="D528" i="21" s="1"/>
  <c r="D529" i="21" s="1"/>
  <c r="D530" i="21" s="1"/>
  <c r="D531" i="21" s="1"/>
  <c r="D532" i="21" s="1"/>
  <c r="D533" i="21" s="1"/>
  <c r="D534" i="21" s="1"/>
  <c r="D535" i="21" s="1"/>
  <c r="D536" i="21" s="1"/>
  <c r="D537" i="21" s="1"/>
  <c r="D538" i="21" s="1"/>
  <c r="D539" i="21" s="1"/>
  <c r="D540" i="21" s="1"/>
  <c r="D541" i="21" s="1"/>
  <c r="D542" i="21" s="1"/>
  <c r="D543" i="21" s="1"/>
  <c r="D544" i="21" s="1"/>
  <c r="D545" i="21" s="1"/>
  <c r="D546" i="21" s="1"/>
  <c r="D547" i="21" s="1"/>
  <c r="D548" i="21" s="1"/>
  <c r="D549" i="21" s="1"/>
  <c r="D550" i="21" s="1"/>
  <c r="D551" i="21" s="1"/>
  <c r="D552" i="21" s="1"/>
  <c r="D553" i="21" s="1"/>
  <c r="D554" i="21" s="1"/>
  <c r="D555" i="21" s="1"/>
  <c r="D556" i="21" s="1"/>
  <c r="D557" i="21" s="1"/>
  <c r="D558" i="21" s="1"/>
  <c r="D559" i="21" s="1"/>
  <c r="D560" i="21" s="1"/>
  <c r="D561" i="21" s="1"/>
  <c r="D562" i="21" s="1"/>
  <c r="D563" i="21" s="1"/>
  <c r="D564" i="21" s="1"/>
  <c r="D565" i="21" s="1"/>
  <c r="D566" i="21" s="1"/>
  <c r="D567" i="21" s="1"/>
  <c r="D568" i="21" s="1"/>
  <c r="D569" i="21" s="1"/>
  <c r="D570" i="21" s="1"/>
  <c r="D571" i="21" s="1"/>
  <c r="D572" i="21" s="1"/>
  <c r="D573" i="21" s="1"/>
  <c r="D574" i="21" s="1"/>
  <c r="D575" i="21" s="1"/>
  <c r="D576" i="21" s="1"/>
  <c r="D577" i="21" s="1"/>
  <c r="D578" i="21" s="1"/>
  <c r="D579" i="21" s="1"/>
  <c r="D580" i="21" s="1"/>
  <c r="D581" i="21" s="1"/>
  <c r="D582" i="21" s="1"/>
  <c r="D583" i="21" s="1"/>
  <c r="D584" i="21" s="1"/>
  <c r="D585" i="21" s="1"/>
  <c r="D586" i="21" s="1"/>
  <c r="D587" i="21" s="1"/>
  <c r="D588" i="21" s="1"/>
  <c r="D589" i="21" s="1"/>
  <c r="D590" i="21" s="1"/>
  <c r="D591" i="21" s="1"/>
  <c r="D592" i="21" s="1"/>
  <c r="D593" i="21" s="1"/>
  <c r="D594" i="21" s="1"/>
  <c r="D595" i="21" s="1"/>
  <c r="D596" i="21" s="1"/>
  <c r="D597" i="21" s="1"/>
  <c r="D598" i="21" s="1"/>
  <c r="D599" i="21" s="1"/>
  <c r="D600" i="21" s="1"/>
  <c r="D601" i="21" s="1"/>
  <c r="D602" i="21" s="1"/>
  <c r="D603" i="21" s="1"/>
  <c r="D604" i="21" s="1"/>
  <c r="D605" i="21" s="1"/>
  <c r="D606" i="21" s="1"/>
  <c r="D607" i="21" s="1"/>
  <c r="D608" i="21" s="1"/>
  <c r="D609" i="21" s="1"/>
  <c r="D610" i="21" s="1"/>
  <c r="D611" i="21" s="1"/>
  <c r="D612" i="21" s="1"/>
  <c r="D613" i="21" s="1"/>
  <c r="D614" i="21" s="1"/>
  <c r="D615" i="21" s="1"/>
  <c r="D616" i="21" s="1"/>
  <c r="D617" i="21" s="1"/>
  <c r="D618" i="21" s="1"/>
  <c r="D619" i="21" s="1"/>
  <c r="D620" i="21" s="1"/>
  <c r="D621" i="21" s="1"/>
  <c r="D622" i="21" s="1"/>
  <c r="D623" i="21" s="1"/>
  <c r="D624" i="21" s="1"/>
  <c r="D625" i="21" s="1"/>
  <c r="D626" i="21" s="1"/>
  <c r="D627" i="21" s="1"/>
  <c r="D628" i="21" s="1"/>
  <c r="D629" i="21" s="1"/>
  <c r="D630" i="21" s="1"/>
  <c r="D631" i="21" s="1"/>
  <c r="D632" i="21" s="1"/>
  <c r="D633" i="21" s="1"/>
  <c r="D634" i="21" s="1"/>
  <c r="D635" i="21" s="1"/>
  <c r="D636" i="21" s="1"/>
  <c r="D637" i="21" s="1"/>
  <c r="D638" i="21" s="1"/>
  <c r="D639" i="21" s="1"/>
  <c r="D640" i="21" s="1"/>
  <c r="D641" i="21" s="1"/>
  <c r="D642" i="21" s="1"/>
  <c r="D643" i="21" s="1"/>
  <c r="D644" i="21" s="1"/>
  <c r="D645" i="21" s="1"/>
  <c r="D646" i="21" s="1"/>
  <c r="D647" i="21" s="1"/>
  <c r="D648" i="21" s="1"/>
  <c r="D649" i="21" s="1"/>
  <c r="D650" i="21" s="1"/>
  <c r="D651" i="21" s="1"/>
  <c r="D652" i="21" s="1"/>
  <c r="D653" i="21" s="1"/>
  <c r="D654" i="21" s="1"/>
  <c r="D655" i="21" s="1"/>
  <c r="D656" i="21" s="1"/>
  <c r="D657" i="21" s="1"/>
  <c r="D658" i="21" s="1"/>
  <c r="D659" i="21" s="1"/>
  <c r="D660" i="21" s="1"/>
  <c r="D661" i="21" s="1"/>
  <c r="D662" i="21" s="1"/>
  <c r="D663" i="21" s="1"/>
  <c r="D664" i="21" s="1"/>
  <c r="D665" i="21" s="1"/>
  <c r="D666" i="21" s="1"/>
  <c r="D667" i="21" s="1"/>
  <c r="D668" i="21" s="1"/>
  <c r="D669" i="21" s="1"/>
  <c r="D670" i="21" s="1"/>
  <c r="D671" i="21" s="1"/>
  <c r="D672" i="21" s="1"/>
  <c r="D673" i="21" s="1"/>
  <c r="D674" i="21" s="1"/>
  <c r="D675" i="21" s="1"/>
  <c r="D676" i="21" s="1"/>
  <c r="D677" i="21" s="1"/>
  <c r="D678" i="21" s="1"/>
  <c r="D679" i="21" s="1"/>
  <c r="D680" i="21" s="1"/>
  <c r="D681" i="21" s="1"/>
  <c r="D682" i="21" s="1"/>
  <c r="D683" i="21" s="1"/>
  <c r="D684" i="21" s="1"/>
  <c r="D685" i="21" s="1"/>
  <c r="D686" i="21" s="1"/>
  <c r="D687" i="21" s="1"/>
  <c r="D688" i="21" s="1"/>
  <c r="D689" i="21" s="1"/>
  <c r="D690" i="21" s="1"/>
  <c r="D691" i="21" s="1"/>
  <c r="D692" i="21" s="1"/>
  <c r="D693" i="21" s="1"/>
  <c r="D694" i="21" s="1"/>
  <c r="D695" i="21" s="1"/>
  <c r="D696" i="21" s="1"/>
  <c r="D697" i="21" s="1"/>
  <c r="D698" i="21" s="1"/>
  <c r="D699" i="21" s="1"/>
  <c r="D700" i="21" s="1"/>
  <c r="D701" i="21" s="1"/>
  <c r="D702" i="21" s="1"/>
  <c r="D703" i="21" s="1"/>
  <c r="D704" i="21" s="1"/>
  <c r="D705" i="21" s="1"/>
  <c r="D706" i="21" s="1"/>
  <c r="D707" i="21" s="1"/>
  <c r="D708" i="21" s="1"/>
  <c r="D709" i="21" s="1"/>
  <c r="D710" i="21" s="1"/>
  <c r="D711" i="21" s="1"/>
  <c r="D712" i="21" s="1"/>
  <c r="D713" i="21" s="1"/>
  <c r="D714" i="21" s="1"/>
  <c r="D715" i="21" s="1"/>
  <c r="D716" i="21" s="1"/>
  <c r="D717" i="21" s="1"/>
  <c r="D718" i="21" s="1"/>
  <c r="D719" i="21" s="1"/>
  <c r="D720" i="21" s="1"/>
  <c r="D721" i="21" s="1"/>
  <c r="D722" i="21" s="1"/>
  <c r="D723" i="21" s="1"/>
  <c r="D724" i="21" s="1"/>
  <c r="D725" i="21" s="1"/>
  <c r="D726" i="21" s="1"/>
  <c r="D727" i="21" s="1"/>
  <c r="D728" i="21" s="1"/>
  <c r="D729" i="21" s="1"/>
  <c r="D730" i="21" s="1"/>
  <c r="D731" i="21" s="1"/>
  <c r="D732" i="21" s="1"/>
  <c r="D733" i="21" s="1"/>
  <c r="D734" i="21" s="1"/>
  <c r="D735" i="21" s="1"/>
  <c r="D736" i="21" s="1"/>
  <c r="D737" i="21" s="1"/>
  <c r="D738" i="21" s="1"/>
  <c r="D739" i="21" s="1"/>
  <c r="D740" i="21" s="1"/>
  <c r="D741" i="21" s="1"/>
  <c r="D742" i="21" s="1"/>
  <c r="D743" i="21" s="1"/>
  <c r="D744" i="21" s="1"/>
  <c r="D745" i="21" s="1"/>
  <c r="D746" i="21" s="1"/>
  <c r="D747" i="21" s="1"/>
  <c r="D748" i="21" s="1"/>
  <c r="D749" i="21" s="1"/>
  <c r="D750" i="21" s="1"/>
  <c r="D751" i="21" s="1"/>
  <c r="D752" i="21" s="1"/>
  <c r="D753" i="21" s="1"/>
  <c r="D754" i="21" s="1"/>
  <c r="D755" i="21" s="1"/>
  <c r="D756" i="21" s="1"/>
  <c r="D757" i="21" s="1"/>
  <c r="D758" i="21" s="1"/>
  <c r="D759" i="21" s="1"/>
  <c r="D760" i="21" s="1"/>
  <c r="D761" i="21" s="1"/>
  <c r="D762" i="21" s="1"/>
  <c r="D763" i="21" s="1"/>
  <c r="D764" i="21" s="1"/>
  <c r="D765" i="21" s="1"/>
  <c r="D766" i="21" s="1"/>
  <c r="D767" i="21" s="1"/>
  <c r="D768" i="21" s="1"/>
  <c r="D769" i="21" s="1"/>
  <c r="D770" i="21" s="1"/>
  <c r="D771" i="21" s="1"/>
  <c r="D772" i="21" s="1"/>
  <c r="D773" i="21" s="1"/>
  <c r="D774" i="21" s="1"/>
  <c r="D775" i="21" s="1"/>
  <c r="D776" i="21" s="1"/>
  <c r="D777" i="21" s="1"/>
  <c r="D778" i="21" s="1"/>
  <c r="D779" i="21" s="1"/>
  <c r="D780" i="21" s="1"/>
  <c r="D781" i="21" s="1"/>
  <c r="D782" i="21" s="1"/>
  <c r="D783" i="21" s="1"/>
  <c r="D784" i="21" s="1"/>
  <c r="D785" i="21" s="1"/>
  <c r="D786" i="21" s="1"/>
  <c r="D787" i="21" s="1"/>
  <c r="D788" i="21" s="1"/>
  <c r="D789" i="21" s="1"/>
  <c r="D790" i="21" s="1"/>
  <c r="D791" i="21" s="1"/>
  <c r="D792" i="21" s="1"/>
  <c r="D793" i="21" s="1"/>
  <c r="D794" i="21" s="1"/>
  <c r="D795" i="21" s="1"/>
  <c r="D796" i="21" s="1"/>
  <c r="D797" i="21" s="1"/>
  <c r="D798" i="21" s="1"/>
  <c r="D799" i="21" s="1"/>
  <c r="D800" i="21" s="1"/>
  <c r="D801" i="21" s="1"/>
  <c r="D802" i="21" s="1"/>
  <c r="D803" i="21" s="1"/>
  <c r="D804" i="21" s="1"/>
  <c r="D805" i="21" s="1"/>
  <c r="D806" i="21" s="1"/>
  <c r="D807" i="21" s="1"/>
  <c r="D808" i="21" s="1"/>
  <c r="D809" i="21" s="1"/>
  <c r="D810" i="21" s="1"/>
  <c r="D811" i="21" s="1"/>
  <c r="D812" i="21" s="1"/>
  <c r="D813" i="21" s="1"/>
  <c r="D814" i="21" s="1"/>
  <c r="D815" i="21" s="1"/>
  <c r="D816" i="21" s="1"/>
  <c r="D817" i="21" s="1"/>
  <c r="D818" i="21" s="1"/>
  <c r="D819" i="21" s="1"/>
  <c r="D820" i="21" s="1"/>
  <c r="D821" i="21" s="1"/>
  <c r="D822" i="21" s="1"/>
  <c r="D823" i="21" s="1"/>
  <c r="D824" i="21" s="1"/>
  <c r="D825" i="21" s="1"/>
  <c r="D826" i="21" s="1"/>
  <c r="D827" i="21" s="1"/>
  <c r="D828" i="21" s="1"/>
  <c r="D829" i="21" s="1"/>
  <c r="D830" i="21" s="1"/>
  <c r="D831" i="21" s="1"/>
  <c r="D832" i="21" s="1"/>
  <c r="D833" i="21" s="1"/>
  <c r="D834" i="21" s="1"/>
  <c r="D835" i="21" s="1"/>
  <c r="D836" i="21" s="1"/>
  <c r="D837" i="21" s="1"/>
  <c r="D838" i="21" s="1"/>
  <c r="D839" i="21" s="1"/>
  <c r="D840" i="21" s="1"/>
  <c r="D841" i="21" s="1"/>
  <c r="D842" i="21" s="1"/>
  <c r="D843" i="21" s="1"/>
  <c r="D844" i="21" s="1"/>
  <c r="D845" i="21" s="1"/>
  <c r="D846" i="21" s="1"/>
  <c r="D847" i="21" s="1"/>
  <c r="D848" i="21" s="1"/>
  <c r="D849" i="21" s="1"/>
  <c r="D850" i="21" s="1"/>
  <c r="D851" i="21" s="1"/>
  <c r="D852" i="21" s="1"/>
  <c r="D853" i="21" s="1"/>
  <c r="D854" i="21" s="1"/>
  <c r="D855" i="21" s="1"/>
  <c r="D856" i="21" s="1"/>
  <c r="D857" i="21" s="1"/>
  <c r="D858" i="21" s="1"/>
  <c r="D859" i="21" s="1"/>
  <c r="D860" i="21" s="1"/>
  <c r="D861" i="21" s="1"/>
  <c r="D862" i="21" s="1"/>
  <c r="D863" i="21" s="1"/>
  <c r="D864" i="21" s="1"/>
  <c r="D865" i="21" s="1"/>
  <c r="D866" i="21" s="1"/>
  <c r="D867" i="21" s="1"/>
  <c r="D868" i="21" s="1"/>
  <c r="D869" i="21" s="1"/>
  <c r="D870" i="21" s="1"/>
  <c r="D871" i="21" s="1"/>
  <c r="D872" i="21" s="1"/>
  <c r="D873" i="21" s="1"/>
  <c r="D874" i="21" s="1"/>
  <c r="D875" i="21" s="1"/>
  <c r="D876" i="21" s="1"/>
  <c r="D877" i="21" s="1"/>
  <c r="D878" i="21" s="1"/>
  <c r="D879" i="21" s="1"/>
  <c r="D880" i="21" s="1"/>
  <c r="D881" i="21" s="1"/>
  <c r="D882" i="21" s="1"/>
  <c r="D883" i="21" s="1"/>
  <c r="D884" i="21" s="1"/>
  <c r="D885" i="21" s="1"/>
  <c r="D886" i="21" s="1"/>
  <c r="D887" i="21" s="1"/>
  <c r="D888" i="21" s="1"/>
  <c r="D889" i="21" s="1"/>
  <c r="D890" i="21" s="1"/>
  <c r="D891" i="21" s="1"/>
  <c r="D892" i="21" s="1"/>
  <c r="D893" i="21" s="1"/>
  <c r="D894" i="21" s="1"/>
  <c r="D895" i="21" s="1"/>
  <c r="D896" i="21" s="1"/>
  <c r="D897" i="21" s="1"/>
  <c r="D898" i="21" s="1"/>
  <c r="D899" i="21" s="1"/>
  <c r="D900" i="21" s="1"/>
  <c r="D901" i="21" s="1"/>
  <c r="D902" i="21" s="1"/>
  <c r="D903" i="21" s="1"/>
  <c r="D904" i="21" s="1"/>
  <c r="D905" i="21" s="1"/>
  <c r="D906" i="21" s="1"/>
  <c r="D907" i="21" s="1"/>
  <c r="D908" i="21" s="1"/>
  <c r="D909" i="21" s="1"/>
  <c r="D910" i="21" s="1"/>
  <c r="D911" i="21" s="1"/>
  <c r="D912" i="21" s="1"/>
  <c r="D913" i="21" s="1"/>
  <c r="D914" i="21" s="1"/>
  <c r="D915" i="21" s="1"/>
  <c r="D916" i="21" s="1"/>
  <c r="D917" i="21" s="1"/>
  <c r="D918" i="21" s="1"/>
  <c r="D919" i="21" s="1"/>
  <c r="D920" i="21" s="1"/>
  <c r="D921" i="21" s="1"/>
  <c r="D922" i="21" s="1"/>
  <c r="D923" i="21" s="1"/>
  <c r="D924" i="21" s="1"/>
  <c r="D925" i="21" s="1"/>
  <c r="D926" i="21" s="1"/>
  <c r="D927" i="21" s="1"/>
  <c r="D928" i="21" s="1"/>
  <c r="D929" i="21" s="1"/>
  <c r="D930" i="21" s="1"/>
  <c r="D931" i="21" s="1"/>
  <c r="D932" i="21" s="1"/>
  <c r="D933" i="21" s="1"/>
  <c r="D934" i="21" s="1"/>
  <c r="D935" i="21" s="1"/>
  <c r="D936" i="21" s="1"/>
  <c r="D937" i="21" s="1"/>
  <c r="D938" i="21" s="1"/>
  <c r="D939" i="21" s="1"/>
  <c r="D940" i="21" s="1"/>
  <c r="D941" i="21" s="1"/>
  <c r="D942" i="21" s="1"/>
  <c r="D943" i="21" s="1"/>
  <c r="D944" i="21" s="1"/>
  <c r="D945" i="21" s="1"/>
  <c r="D946" i="21" s="1"/>
  <c r="D947" i="21" s="1"/>
  <c r="D948" i="21" s="1"/>
  <c r="D949" i="21" s="1"/>
  <c r="D950" i="21" s="1"/>
  <c r="D951" i="21" s="1"/>
  <c r="D952" i="21" s="1"/>
  <c r="D953" i="21" s="1"/>
  <c r="D954" i="21" s="1"/>
  <c r="D955" i="21" s="1"/>
  <c r="D956" i="21" s="1"/>
  <c r="D957" i="21" s="1"/>
  <c r="D958" i="21" s="1"/>
  <c r="D959" i="21" s="1"/>
  <c r="D960" i="21" s="1"/>
  <c r="D961" i="21" s="1"/>
  <c r="D962" i="21" s="1"/>
  <c r="D963" i="21" s="1"/>
  <c r="D964" i="21" s="1"/>
  <c r="D965" i="21" s="1"/>
  <c r="D966" i="21" s="1"/>
  <c r="D967" i="21" s="1"/>
  <c r="D968" i="21" s="1"/>
  <c r="D969" i="21" s="1"/>
  <c r="D970" i="21" s="1"/>
  <c r="D971" i="21" s="1"/>
  <c r="D972" i="21" s="1"/>
  <c r="D973" i="21" s="1"/>
  <c r="D974" i="21" s="1"/>
  <c r="D975" i="21" s="1"/>
  <c r="D976" i="21" s="1"/>
  <c r="D977" i="21" s="1"/>
  <c r="D978" i="21" s="1"/>
  <c r="D979" i="21" s="1"/>
  <c r="D980" i="21" s="1"/>
  <c r="D981" i="21" s="1"/>
  <c r="D982" i="21" s="1"/>
  <c r="D983" i="21" s="1"/>
  <c r="D984" i="21" s="1"/>
  <c r="D985" i="21" s="1"/>
  <c r="D986" i="21" s="1"/>
  <c r="D987" i="21" s="1"/>
  <c r="D988" i="21" s="1"/>
  <c r="D989" i="21" s="1"/>
  <c r="D990" i="21" s="1"/>
  <c r="D991" i="21" s="1"/>
  <c r="D992" i="21" s="1"/>
  <c r="D993" i="21" s="1"/>
  <c r="D994" i="21" s="1"/>
  <c r="D995" i="21" s="1"/>
  <c r="D996" i="21" s="1"/>
  <c r="D997" i="21" s="1"/>
  <c r="D998" i="21" s="1"/>
  <c r="D999" i="21" s="1"/>
  <c r="D1000" i="21" s="1"/>
  <c r="D1001" i="21" s="1"/>
  <c r="D1002" i="21" s="1"/>
  <c r="D1003" i="21" s="1"/>
  <c r="D1004" i="21" s="1"/>
  <c r="D1005" i="21" s="1"/>
  <c r="D1006" i="21" s="1"/>
  <c r="D1007" i="21" s="1"/>
  <c r="D1008" i="21" s="1"/>
  <c r="D1009" i="21" s="1"/>
  <c r="D1010" i="21" s="1"/>
  <c r="D1011" i="21" s="1"/>
  <c r="D1012" i="21" s="1"/>
  <c r="D1013" i="21" s="1"/>
  <c r="D1014" i="21" s="1"/>
  <c r="D1015" i="21" s="1"/>
  <c r="D1016" i="21" s="1"/>
  <c r="D1017" i="21" s="1"/>
  <c r="D1018" i="21" s="1"/>
  <c r="D1019" i="21" s="1"/>
  <c r="D1020" i="21" s="1"/>
  <c r="D1021" i="21" s="1"/>
  <c r="D1022" i="21" s="1"/>
  <c r="D1023" i="21" s="1"/>
  <c r="D1024" i="21" s="1"/>
  <c r="D1025" i="21" s="1"/>
  <c r="D1026" i="21" s="1"/>
  <c r="D1027" i="21" s="1"/>
  <c r="D1028" i="21" s="1"/>
  <c r="D1029" i="21" s="1"/>
  <c r="D1030" i="21" s="1"/>
  <c r="D1031" i="21" s="1"/>
  <c r="D1032" i="21" s="1"/>
  <c r="D1033" i="21" s="1"/>
  <c r="D1034" i="21" s="1"/>
  <c r="D1035" i="21" s="1"/>
  <c r="D1036" i="21" s="1"/>
  <c r="D1037" i="21" s="1"/>
  <c r="D1038" i="21" s="1"/>
  <c r="D1039" i="21" s="1"/>
  <c r="D1040" i="21" s="1"/>
  <c r="D1041" i="21" s="1"/>
  <c r="D1042" i="21" s="1"/>
  <c r="D1043" i="21" s="1"/>
  <c r="D1044" i="21" s="1"/>
  <c r="D1045" i="21" s="1"/>
  <c r="D1046" i="21" s="1"/>
  <c r="D1047" i="21" s="1"/>
  <c r="D1048" i="21" s="1"/>
  <c r="D1049" i="21" s="1"/>
  <c r="D1050" i="21" s="1"/>
  <c r="D1051" i="21" s="1"/>
  <c r="D1052" i="21" s="1"/>
  <c r="D1053" i="21" s="1"/>
  <c r="D1054" i="21" s="1"/>
  <c r="D1055" i="21" s="1"/>
  <c r="D1056" i="21" s="1"/>
  <c r="D1057" i="21" s="1"/>
  <c r="D1058" i="21" s="1"/>
  <c r="D1059" i="21" s="1"/>
  <c r="D1060" i="21" s="1"/>
  <c r="D1061" i="21" s="1"/>
  <c r="D1062" i="21" s="1"/>
  <c r="D1063" i="21" s="1"/>
  <c r="D1064" i="21" s="1"/>
  <c r="D1065" i="21" s="1"/>
  <c r="D1066" i="21" s="1"/>
  <c r="D1067" i="21" s="1"/>
  <c r="D1068" i="21" s="1"/>
  <c r="D1069" i="21" s="1"/>
  <c r="D1070" i="21" s="1"/>
  <c r="D1071" i="21" s="1"/>
  <c r="D1072" i="21" s="1"/>
  <c r="D1073" i="21" s="1"/>
  <c r="D1074" i="21" s="1"/>
  <c r="D1075" i="21" s="1"/>
  <c r="D1076" i="21" s="1"/>
  <c r="D1077" i="21" s="1"/>
  <c r="D1078" i="21" s="1"/>
  <c r="D1079" i="21" s="1"/>
  <c r="D1080" i="21" s="1"/>
  <c r="D1081" i="21" s="1"/>
  <c r="D1082" i="21" s="1"/>
  <c r="D1083" i="21" s="1"/>
  <c r="D1084" i="21" s="1"/>
  <c r="D1085" i="21" s="1"/>
  <c r="D1086" i="21" s="1"/>
  <c r="D1087" i="21" s="1"/>
  <c r="D1088" i="21" s="1"/>
  <c r="D1089" i="21" s="1"/>
  <c r="D1090" i="21" s="1"/>
  <c r="D1091" i="21" s="1"/>
  <c r="D1092" i="21" s="1"/>
  <c r="D1093" i="21" s="1"/>
  <c r="D1094" i="21" s="1"/>
  <c r="D1095" i="21" s="1"/>
  <c r="D1096" i="21" s="1"/>
  <c r="D1097" i="21" s="1"/>
  <c r="D1098" i="21" s="1"/>
  <c r="D1099" i="21" s="1"/>
  <c r="D1100" i="21" s="1"/>
  <c r="D1101" i="21" s="1"/>
  <c r="D1102" i="21" s="1"/>
  <c r="D1103" i="21" s="1"/>
  <c r="D1104" i="21" s="1"/>
  <c r="D1105" i="21" s="1"/>
  <c r="D1106" i="21" s="1"/>
  <c r="D1107" i="21" s="1"/>
  <c r="D1108" i="21" s="1"/>
  <c r="D1109" i="21" s="1"/>
  <c r="D1110" i="21" s="1"/>
  <c r="D1111" i="21" s="1"/>
  <c r="D1112" i="21" s="1"/>
  <c r="D1113" i="21" s="1"/>
  <c r="D1114" i="21" s="1"/>
  <c r="D1115" i="21" s="1"/>
  <c r="D1116" i="21" s="1"/>
  <c r="D1117" i="21" s="1"/>
  <c r="D1118" i="21" s="1"/>
  <c r="D1119" i="21" s="1"/>
  <c r="D1120" i="21" s="1"/>
  <c r="D1121" i="21" s="1"/>
  <c r="D1122" i="21" s="1"/>
  <c r="D1123" i="21" s="1"/>
  <c r="D1124" i="21" s="1"/>
  <c r="D1125" i="21" s="1"/>
  <c r="D1126" i="21" s="1"/>
  <c r="D1127" i="21" s="1"/>
  <c r="D1128" i="21" s="1"/>
  <c r="D1129" i="21" s="1"/>
  <c r="D1130" i="21" s="1"/>
  <c r="D1131" i="21" s="1"/>
  <c r="D1132" i="21" s="1"/>
  <c r="D1133" i="21" s="1"/>
  <c r="D1134" i="21" s="1"/>
  <c r="D1135" i="21" s="1"/>
  <c r="D1136" i="21" s="1"/>
  <c r="D1137" i="21" s="1"/>
  <c r="D1138" i="21" s="1"/>
  <c r="D1139" i="21" s="1"/>
  <c r="D1140" i="21" s="1"/>
  <c r="D1141" i="21" s="1"/>
  <c r="D1142" i="21" s="1"/>
  <c r="D1143" i="21" s="1"/>
  <c r="D1144" i="21" s="1"/>
  <c r="D1145" i="21" s="1"/>
  <c r="D1146" i="21" s="1"/>
  <c r="D1147" i="21" s="1"/>
  <c r="D1148" i="21" s="1"/>
  <c r="D1149" i="21" s="1"/>
  <c r="D1150" i="21" s="1"/>
  <c r="D1151" i="21" s="1"/>
  <c r="D1152" i="21" s="1"/>
  <c r="D1153" i="21" s="1"/>
  <c r="D1154" i="21" s="1"/>
  <c r="D1155" i="21" s="1"/>
  <c r="D1156" i="21" s="1"/>
  <c r="D1157" i="21" s="1"/>
  <c r="D1158" i="21" s="1"/>
  <c r="D1159" i="21" s="1"/>
  <c r="D1160" i="21" s="1"/>
  <c r="D1161" i="21" s="1"/>
  <c r="D1162" i="21" s="1"/>
  <c r="D1163" i="21" s="1"/>
  <c r="D1164" i="21" s="1"/>
  <c r="D1165" i="21" s="1"/>
  <c r="D1166" i="21" s="1"/>
  <c r="D1167" i="21" s="1"/>
  <c r="D1168" i="21" s="1"/>
  <c r="D1169" i="21" s="1"/>
  <c r="D1170" i="21" s="1"/>
  <c r="D1171" i="21" s="1"/>
  <c r="D1172" i="21" s="1"/>
  <c r="D1173" i="21" s="1"/>
  <c r="D1174" i="21" s="1"/>
  <c r="D1175" i="21" s="1"/>
  <c r="D1176" i="21" s="1"/>
  <c r="D1177" i="21" s="1"/>
  <c r="D1178" i="21" s="1"/>
  <c r="D1179" i="21" s="1"/>
  <c r="D1180" i="21" s="1"/>
  <c r="D1181" i="21" s="1"/>
  <c r="D1182" i="21" s="1"/>
  <c r="D1183" i="21" s="1"/>
  <c r="D1184" i="21" s="1"/>
  <c r="D1185" i="21" s="1"/>
  <c r="D1186" i="21" s="1"/>
  <c r="D1187" i="21" s="1"/>
  <c r="D1188" i="21" s="1"/>
  <c r="D1189" i="21" s="1"/>
  <c r="D1190" i="21" s="1"/>
  <c r="D1191" i="21" s="1"/>
  <c r="D1192" i="21" s="1"/>
  <c r="D1193" i="21" s="1"/>
  <c r="D1194" i="21" s="1"/>
  <c r="D1195" i="21" s="1"/>
  <c r="D1196" i="21" s="1"/>
  <c r="D1197" i="21" s="1"/>
  <c r="D1198" i="21" s="1"/>
  <c r="D1199" i="21" s="1"/>
  <c r="D1200" i="21" s="1"/>
  <c r="D1201" i="21" s="1"/>
  <c r="D1202" i="21" s="1"/>
  <c r="D1203" i="21" s="1"/>
  <c r="D1204" i="21" s="1"/>
  <c r="D1205" i="21" s="1"/>
  <c r="D1206" i="21" s="1"/>
  <c r="D1207" i="21" s="1"/>
  <c r="D1208" i="21" s="1"/>
  <c r="D1209" i="21" s="1"/>
  <c r="D1210" i="21" s="1"/>
  <c r="D1211" i="21" s="1"/>
  <c r="D1212" i="21" s="1"/>
  <c r="D1213" i="21" s="1"/>
  <c r="D1214" i="21" s="1"/>
  <c r="D1215" i="21" s="1"/>
  <c r="D1216" i="21" s="1"/>
  <c r="D1217" i="21" s="1"/>
  <c r="D1218" i="21" s="1"/>
  <c r="D1219" i="21" s="1"/>
  <c r="D1220" i="21" s="1"/>
  <c r="D1221" i="21" s="1"/>
  <c r="D1222" i="21" s="1"/>
  <c r="D1223" i="21" s="1"/>
  <c r="D1224" i="21" s="1"/>
  <c r="D1225" i="21" s="1"/>
  <c r="D1226" i="21" s="1"/>
  <c r="D1227" i="21" s="1"/>
  <c r="D1228" i="21" s="1"/>
  <c r="D1229" i="21" s="1"/>
  <c r="D1230" i="21" s="1"/>
  <c r="D1231" i="21" s="1"/>
  <c r="D1232" i="21" s="1"/>
  <c r="D1233" i="21" s="1"/>
  <c r="D1234" i="21" s="1"/>
  <c r="D1235" i="21" s="1"/>
  <c r="D1236" i="21" s="1"/>
  <c r="D1237" i="21" s="1"/>
  <c r="D1238" i="21" s="1"/>
  <c r="D1239" i="21" s="1"/>
  <c r="D1240" i="21" s="1"/>
  <c r="D1241" i="21" s="1"/>
  <c r="D1242" i="21" s="1"/>
  <c r="D1243" i="21" s="1"/>
  <c r="D1244" i="21" s="1"/>
  <c r="D1245" i="21" s="1"/>
  <c r="D1246" i="21" s="1"/>
  <c r="D1247" i="21" s="1"/>
  <c r="D1248" i="21" s="1"/>
  <c r="D1249" i="21" s="1"/>
  <c r="D1250" i="21" s="1"/>
  <c r="D1251" i="21" s="1"/>
  <c r="D1252" i="21" s="1"/>
  <c r="D1253" i="21" s="1"/>
  <c r="D1254" i="21" s="1"/>
  <c r="D1255" i="21" s="1"/>
  <c r="D1256" i="21" s="1"/>
  <c r="D1257" i="21" s="1"/>
  <c r="D1258" i="21" s="1"/>
  <c r="D1259" i="21" s="1"/>
  <c r="D1260" i="21" s="1"/>
  <c r="D1261" i="21" s="1"/>
  <c r="D1262" i="21" s="1"/>
  <c r="D1263" i="21" s="1"/>
  <c r="D1264" i="21" s="1"/>
  <c r="D1265" i="21" s="1"/>
  <c r="D1266" i="21" s="1"/>
  <c r="D1267" i="21" s="1"/>
  <c r="D1268" i="21" s="1"/>
  <c r="D1269" i="21" s="1"/>
  <c r="D1270" i="21" s="1"/>
  <c r="D1271" i="21" s="1"/>
  <c r="D1272" i="21" s="1"/>
  <c r="D1273" i="21" s="1"/>
  <c r="D1274" i="21" s="1"/>
  <c r="D1275" i="21" s="1"/>
  <c r="D1276" i="21" s="1"/>
  <c r="D1277" i="21" s="1"/>
  <c r="D1278" i="21" s="1"/>
  <c r="D1279" i="21" s="1"/>
  <c r="D1280" i="21" s="1"/>
  <c r="D1281" i="21" s="1"/>
  <c r="D1282" i="21" s="1"/>
  <c r="D1283" i="21" s="1"/>
  <c r="D1284" i="21" s="1"/>
  <c r="D1285" i="21" s="1"/>
  <c r="D1286" i="21" s="1"/>
  <c r="D1287" i="21" s="1"/>
  <c r="D1288" i="21" s="1"/>
  <c r="D1289" i="21" s="1"/>
  <c r="D1290" i="21" s="1"/>
  <c r="D1291" i="21" s="1"/>
  <c r="D1292" i="21" s="1"/>
  <c r="D1293" i="21" s="1"/>
  <c r="D1294" i="21" s="1"/>
  <c r="D1295" i="21" s="1"/>
  <c r="D1296" i="21" s="1"/>
  <c r="D1297" i="21" s="1"/>
  <c r="D1298" i="21" s="1"/>
  <c r="D1299" i="21" s="1"/>
  <c r="D1300" i="21" s="1"/>
  <c r="D1301" i="21" s="1"/>
  <c r="D1302" i="21" s="1"/>
  <c r="D1303" i="21" s="1"/>
  <c r="D1304" i="21" s="1"/>
  <c r="D1305" i="21" s="1"/>
  <c r="D1306" i="21" s="1"/>
  <c r="D1307" i="21" s="1"/>
  <c r="D1308" i="21" s="1"/>
  <c r="D1309" i="21" s="1"/>
  <c r="D1310" i="21" s="1"/>
  <c r="D1311" i="21" s="1"/>
  <c r="D1312" i="21" s="1"/>
  <c r="D1313" i="21" s="1"/>
  <c r="D1314" i="21" s="1"/>
  <c r="D1315" i="21" s="1"/>
  <c r="D1316" i="21" s="1"/>
  <c r="D1317" i="21" s="1"/>
  <c r="D1318" i="21" s="1"/>
  <c r="D1319" i="21" s="1"/>
  <c r="D1320" i="21" s="1"/>
  <c r="D1321" i="21" s="1"/>
  <c r="D1322" i="21" s="1"/>
  <c r="D1323" i="21" s="1"/>
  <c r="D1324" i="21" s="1"/>
  <c r="D1325" i="21" s="1"/>
  <c r="D1326" i="21" s="1"/>
  <c r="D1327" i="21" s="1"/>
  <c r="D1328" i="21" s="1"/>
  <c r="D1329" i="21" s="1"/>
  <c r="D1330" i="21" s="1"/>
  <c r="D1331" i="21" s="1"/>
  <c r="D1332" i="21" s="1"/>
  <c r="D1333" i="21" s="1"/>
  <c r="D1334" i="21" s="1"/>
  <c r="D1335" i="21" s="1"/>
  <c r="D1336" i="21" s="1"/>
  <c r="D1337" i="21" s="1"/>
  <c r="D1338" i="21" s="1"/>
  <c r="D1339" i="21" s="1"/>
  <c r="D1340" i="21" s="1"/>
  <c r="D1341" i="21" s="1"/>
  <c r="D1342" i="21" s="1"/>
  <c r="D1343" i="21" s="1"/>
  <c r="D1344" i="21" s="1"/>
  <c r="D1345" i="21" s="1"/>
  <c r="D1346" i="21" s="1"/>
  <c r="D1347" i="21" s="1"/>
  <c r="D1348" i="21" s="1"/>
  <c r="D1349" i="21" s="1"/>
  <c r="D1350" i="21" s="1"/>
  <c r="D1351" i="21" s="1"/>
  <c r="D1352" i="21" s="1"/>
  <c r="D1353" i="21" s="1"/>
  <c r="D1354" i="21" s="1"/>
  <c r="D1355" i="21" s="1"/>
  <c r="D1356" i="21" s="1"/>
  <c r="D1357" i="21" s="1"/>
  <c r="D1358" i="21" s="1"/>
  <c r="D1359" i="21" s="1"/>
  <c r="D1360" i="21" s="1"/>
  <c r="D1361" i="21" s="1"/>
  <c r="D1362" i="21" s="1"/>
  <c r="D1363" i="21" s="1"/>
  <c r="D1364" i="21" s="1"/>
  <c r="D1365" i="21" s="1"/>
  <c r="D1366" i="21" s="1"/>
  <c r="D1367" i="21" s="1"/>
  <c r="D1368" i="21" s="1"/>
  <c r="D1369" i="21" s="1"/>
  <c r="D1370" i="21" s="1"/>
  <c r="D1371" i="21" s="1"/>
  <c r="D1372" i="21" s="1"/>
  <c r="D1373" i="21" s="1"/>
  <c r="D1374" i="21" s="1"/>
  <c r="D1375" i="21" s="1"/>
  <c r="D1376" i="21" s="1"/>
  <c r="D1377" i="21" s="1"/>
  <c r="D1378" i="21" s="1"/>
  <c r="D1379" i="21" s="1"/>
  <c r="D1380" i="21" s="1"/>
  <c r="D1381" i="21" s="1"/>
  <c r="D1382" i="21" s="1"/>
  <c r="D1383" i="21" s="1"/>
  <c r="D1384" i="21" s="1"/>
  <c r="D1385" i="21" s="1"/>
  <c r="D1386" i="21" s="1"/>
  <c r="D1387" i="21" s="1"/>
  <c r="D1388" i="21" s="1"/>
  <c r="D1389" i="21" s="1"/>
  <c r="D1390" i="21" s="1"/>
  <c r="D1391" i="21" s="1"/>
  <c r="D1392" i="21" s="1"/>
  <c r="D1393" i="21" s="1"/>
  <c r="D1394" i="21" s="1"/>
  <c r="D1395" i="21" s="1"/>
  <c r="D1396" i="21" s="1"/>
  <c r="D1397" i="21" s="1"/>
  <c r="D1398" i="21" s="1"/>
  <c r="D1399" i="21" s="1"/>
  <c r="D1400" i="21" s="1"/>
  <c r="D1401" i="21" s="1"/>
  <c r="D1402" i="21" s="1"/>
  <c r="D1403" i="21" s="1"/>
  <c r="D1404" i="21" s="1"/>
  <c r="D1405" i="21" s="1"/>
  <c r="D1406" i="21" s="1"/>
  <c r="D1407" i="21" s="1"/>
  <c r="D1408" i="21" s="1"/>
  <c r="D1409" i="21" s="1"/>
  <c r="D1410" i="21" s="1"/>
  <c r="D1411" i="21" s="1"/>
  <c r="D1412" i="21" s="1"/>
  <c r="D1413" i="21" s="1"/>
  <c r="D1414" i="21" s="1"/>
  <c r="D1415" i="21" s="1"/>
  <c r="D1416" i="21" s="1"/>
  <c r="D1417" i="21" s="1"/>
  <c r="D1418" i="21" s="1"/>
  <c r="D1419" i="21" s="1"/>
  <c r="D1420" i="21" s="1"/>
  <c r="D1421" i="21" s="1"/>
  <c r="D1422" i="21" s="1"/>
  <c r="D1423" i="21" s="1"/>
  <c r="D1424" i="21" s="1"/>
  <c r="D1425" i="21" s="1"/>
  <c r="D1426" i="21" s="1"/>
  <c r="D1427" i="21" s="1"/>
  <c r="D1428" i="21" s="1"/>
  <c r="D1429" i="21" s="1"/>
  <c r="D1430" i="21" s="1"/>
  <c r="D1431" i="21" s="1"/>
  <c r="D1432" i="21" s="1"/>
  <c r="D1433" i="21" s="1"/>
  <c r="D1434" i="21" s="1"/>
  <c r="D1435" i="21" s="1"/>
  <c r="D1436" i="21" s="1"/>
  <c r="D1437" i="21" s="1"/>
  <c r="D1438" i="21" s="1"/>
  <c r="D1439" i="21" s="1"/>
  <c r="D1440" i="21" s="1"/>
  <c r="D1441" i="21" s="1"/>
  <c r="D1442" i="21" s="1"/>
  <c r="D1443" i="21" s="1"/>
  <c r="D1444" i="21" s="1"/>
  <c r="D1445" i="21" s="1"/>
  <c r="D1446" i="21" s="1"/>
  <c r="D1447" i="21" s="1"/>
  <c r="D1448" i="21" s="1"/>
  <c r="D1449" i="21" s="1"/>
  <c r="D1450" i="21" s="1"/>
  <c r="D1451" i="21" s="1"/>
  <c r="D1452" i="21" s="1"/>
  <c r="D1453" i="21" s="1"/>
  <c r="D1454" i="21" s="1"/>
  <c r="D1455" i="21" s="1"/>
  <c r="D1456" i="21" s="1"/>
  <c r="D1457" i="21" s="1"/>
  <c r="D1458" i="21" s="1"/>
  <c r="D1459" i="21" s="1"/>
  <c r="D1460" i="21" s="1"/>
  <c r="D1461" i="21" s="1"/>
  <c r="D1462" i="21" s="1"/>
  <c r="D1463" i="21" s="1"/>
  <c r="D1464" i="21" s="1"/>
  <c r="D1465" i="21" s="1"/>
  <c r="D1466" i="21" s="1"/>
  <c r="D1467" i="21" s="1"/>
  <c r="D1468" i="21" s="1"/>
  <c r="D1469" i="21" s="1"/>
  <c r="D1470" i="21" s="1"/>
  <c r="D1471" i="21" s="1"/>
  <c r="D1472" i="21" s="1"/>
  <c r="D1473" i="21" s="1"/>
  <c r="D1474" i="21" s="1"/>
  <c r="D1475" i="21" s="1"/>
  <c r="D1476" i="21" s="1"/>
  <c r="D1477" i="21" s="1"/>
  <c r="D1478" i="21" s="1"/>
  <c r="D1479" i="21" s="1"/>
  <c r="D1480" i="21" s="1"/>
  <c r="D1481" i="21" s="1"/>
  <c r="D1482" i="21" s="1"/>
  <c r="D1483" i="21" s="1"/>
  <c r="D1484" i="21" s="1"/>
  <c r="D1485" i="21" s="1"/>
  <c r="D1486" i="21" s="1"/>
  <c r="D1487" i="21" s="1"/>
  <c r="D1488" i="21" s="1"/>
  <c r="D1489" i="21" s="1"/>
  <c r="D1490" i="21" s="1"/>
  <c r="D1491" i="21" s="1"/>
  <c r="D1492" i="21" s="1"/>
  <c r="D1493" i="21" s="1"/>
  <c r="D1494" i="21" s="1"/>
  <c r="D1495" i="21" s="1"/>
  <c r="D1496" i="21" s="1"/>
  <c r="D1497" i="21" s="1"/>
  <c r="D1498" i="21" s="1"/>
  <c r="D1499" i="21" s="1"/>
  <c r="D1500" i="21" s="1"/>
  <c r="D1501" i="21" s="1"/>
  <c r="D1502" i="21" s="1"/>
  <c r="D1503" i="21" s="1"/>
  <c r="D1504" i="21" s="1"/>
  <c r="D1505" i="21" s="1"/>
  <c r="D1506" i="21" s="1"/>
  <c r="D1507" i="21" s="1"/>
  <c r="D1508" i="21" s="1"/>
  <c r="D1509" i="21" s="1"/>
  <c r="D1510" i="21" s="1"/>
  <c r="D1511" i="21" s="1"/>
  <c r="D1512" i="21" s="1"/>
  <c r="D1513" i="21" s="1"/>
  <c r="D1514" i="21" s="1"/>
  <c r="D1515" i="21" s="1"/>
  <c r="D1516" i="21" s="1"/>
  <c r="D1517" i="21" s="1"/>
  <c r="D1518" i="21" s="1"/>
  <c r="D1519" i="21" s="1"/>
  <c r="D1520" i="21" s="1"/>
  <c r="D1521" i="21" s="1"/>
  <c r="D1522" i="21" s="1"/>
  <c r="D1523" i="21" s="1"/>
  <c r="D1524" i="21" s="1"/>
  <c r="D1525" i="21" s="1"/>
  <c r="D1526" i="21" s="1"/>
  <c r="D1527" i="21" s="1"/>
  <c r="D1528" i="21" s="1"/>
  <c r="D1529" i="21" s="1"/>
  <c r="D1530" i="21" s="1"/>
  <c r="D1531" i="21" s="1"/>
  <c r="D1532" i="21" s="1"/>
  <c r="D1533" i="21" s="1"/>
  <c r="D1534" i="21" s="1"/>
  <c r="D1535" i="21" s="1"/>
  <c r="D1536" i="21" s="1"/>
  <c r="D1537" i="21" s="1"/>
  <c r="D1538" i="21" s="1"/>
  <c r="D1539" i="21" s="1"/>
  <c r="D1540" i="21" s="1"/>
  <c r="D1541" i="21" s="1"/>
  <c r="D1542" i="21" s="1"/>
  <c r="D1543" i="21" s="1"/>
  <c r="D1544" i="21" s="1"/>
  <c r="D1545" i="21" s="1"/>
  <c r="D1546" i="21" s="1"/>
  <c r="D1547" i="21" s="1"/>
  <c r="D1548" i="21" s="1"/>
  <c r="D1549" i="21" s="1"/>
  <c r="D1550" i="21" s="1"/>
  <c r="D1551" i="21" s="1"/>
  <c r="D1552" i="21" s="1"/>
  <c r="D1553" i="21" s="1"/>
  <c r="D1554" i="21" s="1"/>
  <c r="D1555" i="21" s="1"/>
  <c r="D1556" i="21" s="1"/>
  <c r="D1557" i="21" s="1"/>
  <c r="D1558" i="21" s="1"/>
  <c r="D1559" i="21" s="1"/>
  <c r="D1560" i="21" s="1"/>
  <c r="D1561" i="21" s="1"/>
  <c r="D1562" i="21" s="1"/>
  <c r="D1563" i="21" s="1"/>
  <c r="D1564" i="21" s="1"/>
  <c r="D1565" i="21" s="1"/>
  <c r="D1566" i="21" s="1"/>
  <c r="D1567" i="21" s="1"/>
  <c r="D1568" i="21" s="1"/>
  <c r="D1569" i="21" s="1"/>
  <c r="D1570" i="21" s="1"/>
  <c r="D1571" i="21" s="1"/>
  <c r="D1572" i="21" s="1"/>
  <c r="D1573" i="21" s="1"/>
  <c r="D1574" i="21" s="1"/>
  <c r="D1575" i="21" s="1"/>
  <c r="D1576" i="21" s="1"/>
  <c r="D1577" i="21" s="1"/>
  <c r="D1578" i="21" s="1"/>
  <c r="D1579" i="21" s="1"/>
  <c r="D1580" i="21" s="1"/>
  <c r="D1581" i="21" s="1"/>
  <c r="D1582" i="21" s="1"/>
  <c r="D1583" i="21" s="1"/>
  <c r="D1584" i="21" s="1"/>
  <c r="D1585" i="21" s="1"/>
  <c r="D1586" i="21" s="1"/>
  <c r="D1587" i="21" s="1"/>
  <c r="D1588" i="21" s="1"/>
  <c r="D1589" i="21" s="1"/>
  <c r="D1590" i="21" s="1"/>
  <c r="D1591" i="21" s="1"/>
  <c r="D1592" i="21" s="1"/>
  <c r="D1593" i="21" s="1"/>
  <c r="D1594" i="21" s="1"/>
  <c r="D1595" i="21" s="1"/>
  <c r="D1596" i="21" s="1"/>
  <c r="D1597" i="21" s="1"/>
  <c r="D1598" i="21" s="1"/>
  <c r="D1599" i="21" s="1"/>
  <c r="D1600" i="21" s="1"/>
  <c r="D1601" i="21" s="1"/>
  <c r="D1602" i="21" s="1"/>
  <c r="D1603" i="21" s="1"/>
  <c r="D1604" i="21" s="1"/>
  <c r="D1605" i="21" s="1"/>
  <c r="D1606" i="21" s="1"/>
  <c r="D1607" i="21" s="1"/>
  <c r="D1608" i="21" s="1"/>
  <c r="D1609" i="21" s="1"/>
  <c r="D1610" i="21" s="1"/>
  <c r="D1611" i="21" s="1"/>
  <c r="D1612" i="21" s="1"/>
  <c r="D1613" i="21" s="1"/>
  <c r="D1614" i="21" s="1"/>
  <c r="D1615" i="21" s="1"/>
  <c r="D1616" i="21" s="1"/>
  <c r="D1617" i="21" s="1"/>
  <c r="D1618" i="21" s="1"/>
  <c r="D1619" i="21" s="1"/>
  <c r="D1620" i="21" s="1"/>
  <c r="D1621" i="21" s="1"/>
  <c r="D1622" i="21" s="1"/>
  <c r="D1623" i="21" s="1"/>
  <c r="D1624" i="21" s="1"/>
  <c r="D1625" i="21" s="1"/>
  <c r="D1626" i="21" s="1"/>
  <c r="D1627" i="21" s="1"/>
  <c r="D1628" i="21" s="1"/>
  <c r="D1629" i="21" s="1"/>
  <c r="D1630" i="21" s="1"/>
  <c r="D1631" i="21" s="1"/>
  <c r="D1632" i="21" s="1"/>
  <c r="D1633" i="21" s="1"/>
  <c r="D1634" i="21" s="1"/>
  <c r="D1635" i="21" s="1"/>
  <c r="D1636" i="21" s="1"/>
  <c r="D1637" i="21" s="1"/>
  <c r="D1638" i="21" s="1"/>
  <c r="D1639" i="21" s="1"/>
  <c r="D1640" i="21" s="1"/>
  <c r="D1641" i="21" s="1"/>
  <c r="D1642" i="21" s="1"/>
  <c r="D1643" i="21" s="1"/>
  <c r="D1644" i="21" s="1"/>
  <c r="D1645" i="21" s="1"/>
  <c r="D1646" i="21" s="1"/>
  <c r="D1647" i="21" s="1"/>
  <c r="D1648" i="21" s="1"/>
  <c r="D1649" i="21" s="1"/>
  <c r="D1650" i="21" s="1"/>
  <c r="D1651" i="21" s="1"/>
  <c r="D1652" i="21" s="1"/>
  <c r="D1653" i="21" s="1"/>
  <c r="D1654" i="21" s="1"/>
  <c r="D1655" i="21" s="1"/>
  <c r="D1656" i="21" s="1"/>
  <c r="D1657" i="21" s="1"/>
  <c r="D1658" i="21" s="1"/>
  <c r="D1659" i="21" s="1"/>
  <c r="D1660" i="21" s="1"/>
  <c r="D1661" i="21" s="1"/>
  <c r="D1662" i="21" s="1"/>
  <c r="D1663" i="21" s="1"/>
  <c r="D1664" i="21" s="1"/>
  <c r="D1665" i="21" s="1"/>
  <c r="D1666" i="21" s="1"/>
  <c r="D1667" i="21" s="1"/>
  <c r="D1668" i="21" s="1"/>
  <c r="D1669" i="21" s="1"/>
  <c r="D1670" i="21" s="1"/>
  <c r="D1671" i="21" s="1"/>
  <c r="D1672" i="21" s="1"/>
  <c r="D1673" i="21" s="1"/>
  <c r="D1674" i="21" s="1"/>
  <c r="D1675" i="21" s="1"/>
  <c r="D1676" i="21" s="1"/>
  <c r="D1677" i="21" s="1"/>
  <c r="D1678" i="21" s="1"/>
  <c r="D1679" i="21" s="1"/>
  <c r="D1680" i="21" s="1"/>
  <c r="D1681" i="21" s="1"/>
  <c r="D1682" i="21" s="1"/>
  <c r="D1683" i="21" s="1"/>
  <c r="D1684" i="21" s="1"/>
  <c r="D1685" i="21" s="1"/>
  <c r="D1686" i="21" s="1"/>
  <c r="D1687" i="21" s="1"/>
  <c r="D1688" i="21" s="1"/>
  <c r="D1689" i="21" s="1"/>
  <c r="D1690" i="21" s="1"/>
  <c r="D1691" i="21" s="1"/>
  <c r="D1692" i="21" s="1"/>
  <c r="D1693" i="21" s="1"/>
  <c r="D1694" i="21" s="1"/>
  <c r="D1695" i="21" s="1"/>
  <c r="D1696" i="21" s="1"/>
  <c r="D1697" i="21" s="1"/>
  <c r="D1698" i="21" s="1"/>
  <c r="D1699" i="21" s="1"/>
  <c r="D1700" i="21" s="1"/>
  <c r="D1701" i="21" s="1"/>
  <c r="D1702" i="21" s="1"/>
  <c r="D1703" i="21" s="1"/>
  <c r="D1704" i="21" s="1"/>
  <c r="D1705" i="21" s="1"/>
  <c r="D1706" i="21" s="1"/>
  <c r="D1707" i="21" s="1"/>
  <c r="D1708" i="21" s="1"/>
  <c r="D1709" i="21" s="1"/>
  <c r="D1710" i="21" s="1"/>
  <c r="D1711" i="21" s="1"/>
  <c r="D1712" i="21" s="1"/>
  <c r="D1713" i="21" s="1"/>
  <c r="D1714" i="21" s="1"/>
  <c r="D1715" i="21" s="1"/>
  <c r="D1716" i="21" s="1"/>
  <c r="D1717" i="21" s="1"/>
  <c r="D1718" i="21" s="1"/>
  <c r="D1719" i="21" s="1"/>
  <c r="D1720" i="21" s="1"/>
  <c r="D1721" i="21" s="1"/>
  <c r="D1722" i="21" s="1"/>
  <c r="D1723" i="21" s="1"/>
  <c r="D1724" i="21" s="1"/>
  <c r="D1725" i="21" s="1"/>
  <c r="D1726" i="21" s="1"/>
  <c r="D1727" i="21" s="1"/>
  <c r="D1728" i="21" s="1"/>
  <c r="D1729" i="21" s="1"/>
  <c r="D1730" i="21" s="1"/>
  <c r="D1731" i="21" s="1"/>
  <c r="D1732" i="21" s="1"/>
  <c r="D1733" i="21" s="1"/>
  <c r="D1734" i="21" s="1"/>
  <c r="D1735" i="21" s="1"/>
  <c r="D1736" i="21" s="1"/>
  <c r="D1737" i="21" s="1"/>
  <c r="D1738" i="21" s="1"/>
  <c r="D1739" i="21" s="1"/>
  <c r="D1740" i="21" s="1"/>
  <c r="D1741" i="21" s="1"/>
  <c r="D1742" i="21" s="1"/>
  <c r="D1743" i="21" s="1"/>
  <c r="D1744" i="21" s="1"/>
  <c r="D1745" i="21" s="1"/>
  <c r="D1746" i="21" s="1"/>
  <c r="D1747" i="21" s="1"/>
  <c r="D1748" i="21" s="1"/>
  <c r="D1749" i="21" s="1"/>
  <c r="D1750" i="21" s="1"/>
  <c r="D1751" i="21" s="1"/>
  <c r="D1752" i="21" s="1"/>
  <c r="D1753" i="21" s="1"/>
  <c r="D1754" i="21" s="1"/>
  <c r="D1755" i="21" s="1"/>
  <c r="D1756" i="21" s="1"/>
  <c r="D1757" i="21" s="1"/>
  <c r="D1758" i="21" s="1"/>
  <c r="D1759" i="21" s="1"/>
  <c r="D1760" i="21" s="1"/>
  <c r="D1761" i="21" s="1"/>
  <c r="D1762" i="21" s="1"/>
  <c r="D1763" i="21" s="1"/>
  <c r="D1764" i="21" s="1"/>
  <c r="D1765" i="21" s="1"/>
  <c r="D1766" i="21" s="1"/>
  <c r="D1767" i="21" s="1"/>
  <c r="D1768" i="21" s="1"/>
  <c r="D1769" i="21" s="1"/>
  <c r="D1770" i="21" s="1"/>
  <c r="D1771" i="21" s="1"/>
  <c r="D1772" i="21" s="1"/>
  <c r="D1773" i="21" s="1"/>
  <c r="D1774" i="21" s="1"/>
  <c r="D1775" i="21" s="1"/>
  <c r="D1776" i="21" s="1"/>
  <c r="D1777" i="21" s="1"/>
  <c r="D1778" i="21" s="1"/>
  <c r="D1779" i="21" s="1"/>
  <c r="D1780" i="21" s="1"/>
  <c r="D1781" i="21" s="1"/>
  <c r="D1782" i="21" s="1"/>
  <c r="D1783" i="21" s="1"/>
  <c r="D1784" i="21" s="1"/>
  <c r="D1785" i="21" s="1"/>
  <c r="D1786" i="21" s="1"/>
  <c r="D1787" i="21" s="1"/>
  <c r="D1788" i="21" s="1"/>
  <c r="D1789" i="21" s="1"/>
  <c r="D1790" i="21" s="1"/>
  <c r="D1791" i="21" s="1"/>
  <c r="D1792" i="21" s="1"/>
  <c r="D1793" i="21" s="1"/>
  <c r="D1794" i="21" s="1"/>
  <c r="D1795" i="21" s="1"/>
  <c r="D1796" i="21" s="1"/>
  <c r="D1797" i="21" s="1"/>
  <c r="D1798" i="21" s="1"/>
  <c r="D1799" i="21" s="1"/>
  <c r="D1800" i="21" s="1"/>
  <c r="D1801" i="21" s="1"/>
  <c r="D1802" i="21" s="1"/>
  <c r="D1803" i="21" s="1"/>
  <c r="D1804" i="21" s="1"/>
  <c r="D1805" i="21" s="1"/>
  <c r="D1806" i="21" s="1"/>
  <c r="D1807" i="21" s="1"/>
  <c r="D1808" i="21" s="1"/>
  <c r="D1809" i="21" s="1"/>
  <c r="D1810" i="21" s="1"/>
  <c r="D1811" i="21" s="1"/>
  <c r="D1812" i="21" s="1"/>
  <c r="D1813" i="21" s="1"/>
  <c r="D1814" i="21" s="1"/>
  <c r="D1815" i="21" s="1"/>
  <c r="D1816" i="21" s="1"/>
  <c r="D1817" i="21" s="1"/>
  <c r="D1818" i="21" s="1"/>
  <c r="D1819" i="21" s="1"/>
  <c r="D1820" i="21" s="1"/>
  <c r="D1821" i="21" s="1"/>
  <c r="D1822" i="21" s="1"/>
  <c r="D1823" i="21" s="1"/>
  <c r="D1824" i="21" s="1"/>
  <c r="D1825" i="21" s="1"/>
  <c r="D1826" i="21" s="1"/>
  <c r="D1827" i="21" s="1"/>
  <c r="D1828" i="21" s="1"/>
  <c r="D1829" i="21" s="1"/>
  <c r="D1830" i="21" s="1"/>
  <c r="D1831" i="21" s="1"/>
  <c r="D1832" i="21" s="1"/>
  <c r="D1833" i="21" s="1"/>
  <c r="D1834" i="21" s="1"/>
  <c r="D1835" i="21" s="1"/>
  <c r="D1836" i="21" s="1"/>
  <c r="D1837" i="21" s="1"/>
  <c r="D1838" i="21" s="1"/>
  <c r="D1839" i="21" s="1"/>
  <c r="D1840" i="21" s="1"/>
  <c r="D1841" i="21" s="1"/>
  <c r="D1842" i="21" s="1"/>
  <c r="D1843" i="21" s="1"/>
  <c r="D1844" i="21" s="1"/>
  <c r="D1845" i="21" s="1"/>
  <c r="D1846" i="21" s="1"/>
  <c r="D1847" i="21" s="1"/>
  <c r="D1848" i="21" s="1"/>
  <c r="D1849" i="21" s="1"/>
  <c r="D1850" i="21" s="1"/>
  <c r="D1851" i="21" s="1"/>
  <c r="D1852" i="21" s="1"/>
  <c r="D1853" i="21" s="1"/>
  <c r="D1854" i="21" s="1"/>
  <c r="D1855" i="21" s="1"/>
  <c r="D1856" i="21" s="1"/>
  <c r="D1857" i="21" s="1"/>
  <c r="D1858" i="21" s="1"/>
  <c r="D1859" i="21" s="1"/>
  <c r="D1860" i="21" s="1"/>
  <c r="D1861" i="21" s="1"/>
  <c r="D1862" i="21" s="1"/>
  <c r="D1863" i="21" s="1"/>
  <c r="D1864" i="21" s="1"/>
  <c r="D1865" i="21" s="1"/>
  <c r="D1866" i="21" s="1"/>
  <c r="D1867" i="21" s="1"/>
  <c r="D1868" i="21" s="1"/>
  <c r="D1869" i="21" s="1"/>
  <c r="D1870" i="21" s="1"/>
  <c r="D1871" i="21" s="1"/>
  <c r="D1872" i="21" s="1"/>
  <c r="D1873" i="21" s="1"/>
  <c r="D1874" i="21" s="1"/>
  <c r="D1875" i="21" s="1"/>
  <c r="D1876" i="21" s="1"/>
  <c r="D1877" i="21" s="1"/>
  <c r="D1878" i="21" s="1"/>
  <c r="D1879" i="21" s="1"/>
  <c r="D1880" i="21" s="1"/>
  <c r="D1881" i="21" s="1"/>
  <c r="D1882" i="21" s="1"/>
  <c r="D1883" i="21" s="1"/>
  <c r="D1884" i="21" s="1"/>
  <c r="D1885" i="21" s="1"/>
  <c r="D1886" i="21" s="1"/>
  <c r="D1887" i="21" s="1"/>
  <c r="D1888" i="21" s="1"/>
  <c r="D1889" i="21" s="1"/>
  <c r="D1890" i="21" s="1"/>
  <c r="D1891" i="21" s="1"/>
  <c r="D1892" i="21" s="1"/>
  <c r="D1893" i="21" s="1"/>
  <c r="D1894" i="21" s="1"/>
  <c r="D1895" i="21" s="1"/>
  <c r="D1896" i="21" s="1"/>
  <c r="D1897" i="21" s="1"/>
  <c r="D1898" i="21" s="1"/>
  <c r="D1899" i="21" s="1"/>
  <c r="D1900" i="21" s="1"/>
  <c r="D1901" i="21" s="1"/>
  <c r="D1902" i="21" s="1"/>
  <c r="D1903" i="21" s="1"/>
  <c r="D1904" i="21" s="1"/>
  <c r="D1905" i="21" s="1"/>
  <c r="D1906" i="21" s="1"/>
  <c r="D1907" i="21" s="1"/>
  <c r="D1908" i="21" s="1"/>
  <c r="D1909" i="21" s="1"/>
  <c r="D1910" i="21" s="1"/>
  <c r="D1911" i="21" s="1"/>
  <c r="D1912" i="21" s="1"/>
  <c r="D1913" i="21" s="1"/>
  <c r="D1914" i="21" s="1"/>
  <c r="D1915" i="21" s="1"/>
  <c r="D1916" i="21" s="1"/>
  <c r="D1917" i="21" s="1"/>
  <c r="D1918" i="21" s="1"/>
  <c r="D1919" i="21" s="1"/>
  <c r="D1920" i="21" s="1"/>
  <c r="D1921" i="21" s="1"/>
  <c r="D1922" i="21" s="1"/>
  <c r="D1923" i="21" s="1"/>
  <c r="D1924" i="21" s="1"/>
  <c r="D1925" i="21" s="1"/>
  <c r="D1926" i="21" s="1"/>
  <c r="D1927" i="21" s="1"/>
  <c r="D1928" i="21" s="1"/>
  <c r="D1929" i="21" s="1"/>
  <c r="D1930" i="21" s="1"/>
  <c r="D1931" i="21" s="1"/>
  <c r="D1932" i="21" s="1"/>
  <c r="D1933" i="21" s="1"/>
  <c r="D1934" i="21" s="1"/>
  <c r="D1935" i="21" s="1"/>
  <c r="D1936" i="21" s="1"/>
  <c r="D1937" i="21" s="1"/>
  <c r="D1938" i="21" s="1"/>
  <c r="D1939" i="21" s="1"/>
  <c r="D1940" i="21" s="1"/>
  <c r="D1941" i="21" s="1"/>
  <c r="D1942" i="21" s="1"/>
  <c r="D1943" i="21" s="1"/>
  <c r="D1944" i="21" s="1"/>
  <c r="D1945" i="21" s="1"/>
  <c r="D1946" i="21" s="1"/>
  <c r="D1947" i="21" s="1"/>
  <c r="D1948" i="21" s="1"/>
  <c r="D1949" i="21" s="1"/>
  <c r="D1950" i="21" s="1"/>
  <c r="D1951" i="21" s="1"/>
  <c r="D1952" i="21" s="1"/>
  <c r="D1953" i="21" s="1"/>
  <c r="D1954" i="21" s="1"/>
  <c r="D1955" i="21" s="1"/>
  <c r="D1956" i="21" s="1"/>
  <c r="D1957" i="21" s="1"/>
  <c r="D1958" i="21" s="1"/>
  <c r="D1959" i="21" s="1"/>
  <c r="D1960" i="21" s="1"/>
  <c r="D1961" i="21" s="1"/>
  <c r="D1962" i="21" s="1"/>
  <c r="D1963" i="21" s="1"/>
  <c r="D1964" i="21" s="1"/>
  <c r="D1965" i="21" s="1"/>
  <c r="D1966" i="21" s="1"/>
  <c r="D1967" i="21" s="1"/>
  <c r="D1968" i="21" s="1"/>
  <c r="D1969" i="21" s="1"/>
  <c r="D1970" i="21" s="1"/>
  <c r="D1971" i="21" s="1"/>
  <c r="D1972" i="21" s="1"/>
  <c r="D1973" i="21" s="1"/>
  <c r="D1974" i="21" s="1"/>
  <c r="D1975" i="21" s="1"/>
  <c r="D1976" i="21" s="1"/>
  <c r="D1977" i="21" s="1"/>
  <c r="D1978" i="21" s="1"/>
  <c r="D1979" i="21" s="1"/>
  <c r="D1980" i="21" s="1"/>
  <c r="D1981" i="21" s="1"/>
  <c r="D1982" i="21" s="1"/>
  <c r="D1983" i="21" s="1"/>
  <c r="D1984" i="21" s="1"/>
  <c r="D1985" i="21" s="1"/>
  <c r="D1986" i="21" s="1"/>
  <c r="D1987" i="21" s="1"/>
  <c r="D1988" i="21" s="1"/>
  <c r="D1989" i="21" s="1"/>
  <c r="D1990" i="21" s="1"/>
  <c r="D1991" i="21" s="1"/>
  <c r="D1992" i="21" s="1"/>
  <c r="D1993" i="21" s="1"/>
  <c r="D1994" i="21" s="1"/>
  <c r="D1995" i="21" s="1"/>
  <c r="D1996" i="21" s="1"/>
  <c r="D1997" i="21" s="1"/>
  <c r="D1998" i="21" s="1"/>
  <c r="D1999" i="21" s="1"/>
  <c r="D2000" i="21" s="1"/>
  <c r="D2001" i="21" s="1"/>
  <c r="D2002" i="21" s="1"/>
  <c r="D2003" i="21" s="1"/>
  <c r="D2004" i="21" s="1"/>
  <c r="D2005" i="21" s="1"/>
  <c r="D2006" i="21" s="1"/>
  <c r="D2007" i="21" s="1"/>
  <c r="D2008" i="21" s="1"/>
  <c r="D2009" i="21" s="1"/>
  <c r="D2010" i="21" s="1"/>
  <c r="D2011" i="21" s="1"/>
  <c r="D2012" i="21" s="1"/>
  <c r="D2013" i="21" s="1"/>
  <c r="D2014" i="21" s="1"/>
  <c r="D2015" i="21" s="1"/>
  <c r="D2016" i="21" s="1"/>
  <c r="D2017" i="21" s="1"/>
  <c r="D2018" i="21" s="1"/>
  <c r="D2019" i="21" s="1"/>
  <c r="D2020" i="21" s="1"/>
  <c r="D2021" i="21" s="1"/>
  <c r="D2022" i="21" s="1"/>
  <c r="D2023" i="21" s="1"/>
  <c r="D2024" i="21" s="1"/>
  <c r="D2025" i="21" s="1"/>
  <c r="D2026" i="21" s="1"/>
  <c r="D2027" i="21" s="1"/>
  <c r="D2028" i="21" s="1"/>
  <c r="D2029" i="21" s="1"/>
  <c r="D2030" i="21" s="1"/>
  <c r="D2031" i="21" s="1"/>
  <c r="D2032" i="21" s="1"/>
  <c r="D2033" i="21" s="1"/>
  <c r="D2034" i="21" s="1"/>
  <c r="D2035" i="21" s="1"/>
  <c r="D2036" i="21" s="1"/>
  <c r="D2037" i="21" s="1"/>
  <c r="D2038" i="21" s="1"/>
  <c r="D2039" i="21" s="1"/>
  <c r="D2040" i="21" s="1"/>
  <c r="D2041" i="21" s="1"/>
  <c r="D2042" i="21" s="1"/>
  <c r="D2043" i="21" s="1"/>
  <c r="D2044" i="21" s="1"/>
  <c r="D2045" i="21" s="1"/>
  <c r="D2046" i="21" s="1"/>
  <c r="D2047" i="21" s="1"/>
  <c r="D2048" i="21" s="1"/>
  <c r="D2049" i="21" s="1"/>
  <c r="D2050" i="21" s="1"/>
  <c r="D2051" i="21" s="1"/>
  <c r="D2052" i="21" s="1"/>
  <c r="D2053" i="21" s="1"/>
  <c r="D2054" i="21" s="1"/>
  <c r="D2055" i="21" s="1"/>
  <c r="D2056" i="21" s="1"/>
  <c r="D2057" i="21" s="1"/>
  <c r="D2058" i="21" s="1"/>
  <c r="D2059" i="21" s="1"/>
  <c r="D2060" i="21" s="1"/>
  <c r="D2061" i="21" s="1"/>
  <c r="D2062" i="21" s="1"/>
  <c r="D2063" i="21" s="1"/>
  <c r="D2064" i="21" s="1"/>
  <c r="D2065" i="21" s="1"/>
  <c r="D2066" i="21" s="1"/>
  <c r="D2067" i="21" s="1"/>
  <c r="D2068" i="21" s="1"/>
  <c r="D2069" i="21" s="1"/>
  <c r="D2070" i="21" s="1"/>
  <c r="D2071" i="21" s="1"/>
  <c r="D2072" i="21" s="1"/>
  <c r="D2073" i="21" s="1"/>
  <c r="D2074" i="21" s="1"/>
  <c r="D2075" i="21" s="1"/>
  <c r="D2076" i="21" s="1"/>
  <c r="D2077" i="21" s="1"/>
  <c r="D2078" i="21" s="1"/>
  <c r="D2079" i="21" s="1"/>
  <c r="D2080" i="21" s="1"/>
  <c r="D2081" i="21" s="1"/>
  <c r="D2082" i="21" s="1"/>
  <c r="D2083" i="21" s="1"/>
  <c r="D2084" i="21" s="1"/>
  <c r="D2085" i="21" s="1"/>
  <c r="D2086" i="21" s="1"/>
  <c r="D2087" i="21" s="1"/>
  <c r="D2088" i="21" s="1"/>
  <c r="D2089" i="21" s="1"/>
  <c r="D2090" i="21" s="1"/>
  <c r="D2091" i="21" s="1"/>
  <c r="D2092" i="21" s="1"/>
  <c r="D2093" i="21" s="1"/>
  <c r="D2094" i="21" s="1"/>
  <c r="D2095" i="21" s="1"/>
  <c r="D2096" i="21" s="1"/>
  <c r="D2097" i="21" s="1"/>
  <c r="D2098" i="21" s="1"/>
  <c r="D2099" i="21" s="1"/>
  <c r="D2100" i="21" s="1"/>
  <c r="D2101" i="21" s="1"/>
  <c r="D2102" i="21" s="1"/>
  <c r="D2103" i="21" s="1"/>
  <c r="D2104" i="21" s="1"/>
  <c r="D2105" i="21" s="1"/>
  <c r="D2106" i="21" s="1"/>
  <c r="D2107" i="21" s="1"/>
  <c r="D2108" i="21" s="1"/>
  <c r="D2109" i="21" s="1"/>
  <c r="D2110" i="21" s="1"/>
  <c r="D2111" i="21" s="1"/>
  <c r="D2112" i="21" s="1"/>
  <c r="D2113" i="21" s="1"/>
  <c r="D2114" i="21" s="1"/>
  <c r="D2115" i="21" s="1"/>
  <c r="D2116" i="21" s="1"/>
  <c r="D2117" i="21" s="1"/>
  <c r="D2118" i="21" s="1"/>
  <c r="D2119" i="21" s="1"/>
  <c r="D2120" i="21" s="1"/>
  <c r="D2121" i="21" s="1"/>
  <c r="D2122" i="21" s="1"/>
  <c r="D2123" i="21" s="1"/>
  <c r="D2124" i="21" s="1"/>
  <c r="D2125" i="21" s="1"/>
  <c r="D2126" i="21" s="1"/>
  <c r="D2127" i="21" s="1"/>
  <c r="D2128" i="21" s="1"/>
  <c r="D2129" i="21" s="1"/>
  <c r="D2130" i="21" s="1"/>
  <c r="D2131" i="21" s="1"/>
  <c r="D2132" i="21" s="1"/>
  <c r="D2133" i="21" s="1"/>
  <c r="D2134" i="21" s="1"/>
  <c r="D2135" i="21" s="1"/>
  <c r="D2136" i="21" s="1"/>
  <c r="D2137" i="21" s="1"/>
  <c r="D2138" i="21" s="1"/>
  <c r="D2139" i="21" s="1"/>
  <c r="D2140" i="21" s="1"/>
  <c r="D2141" i="21" s="1"/>
  <c r="D2142" i="21" s="1"/>
  <c r="D2143" i="21" s="1"/>
  <c r="D2144" i="21" s="1"/>
  <c r="D2145" i="21" s="1"/>
  <c r="D2146" i="21" s="1"/>
  <c r="D2147" i="21" s="1"/>
  <c r="D2148" i="21" s="1"/>
  <c r="D2149" i="21" s="1"/>
  <c r="D2150" i="21" s="1"/>
  <c r="D2151" i="21" s="1"/>
  <c r="D2152" i="21" s="1"/>
  <c r="D2153" i="21" s="1"/>
  <c r="D2154" i="21" s="1"/>
  <c r="D2155" i="21" s="1"/>
  <c r="D2156" i="21" s="1"/>
  <c r="D2157" i="21" s="1"/>
  <c r="D2158" i="21" s="1"/>
  <c r="D2159" i="21" s="1"/>
  <c r="D2160" i="21" s="1"/>
  <c r="D2161" i="21" s="1"/>
  <c r="D2162" i="21" s="1"/>
  <c r="D2163" i="21" s="1"/>
  <c r="D2164" i="21" s="1"/>
  <c r="D2165" i="21" s="1"/>
  <c r="D2166" i="21" s="1"/>
  <c r="D2167" i="21" s="1"/>
  <c r="D2168" i="21" s="1"/>
  <c r="D2169" i="21" s="1"/>
  <c r="D2170" i="21" s="1"/>
  <c r="D2171" i="21" s="1"/>
  <c r="D2172" i="21" s="1"/>
  <c r="D2173" i="21" s="1"/>
  <c r="D2174" i="21" s="1"/>
  <c r="D2175" i="21" s="1"/>
  <c r="D2176" i="21" s="1"/>
  <c r="D2177" i="21" s="1"/>
  <c r="D2178" i="21" s="1"/>
  <c r="D2179" i="21" s="1"/>
  <c r="D2180" i="21" s="1"/>
  <c r="D2181" i="21" s="1"/>
  <c r="D2182" i="21" s="1"/>
  <c r="D2183" i="21" s="1"/>
  <c r="D2184" i="21" s="1"/>
  <c r="D2185" i="21" s="1"/>
  <c r="D2186" i="21" s="1"/>
  <c r="D2187" i="21" s="1"/>
  <c r="D2188" i="21" s="1"/>
  <c r="D2189" i="21" s="1"/>
  <c r="D2190" i="21" s="1"/>
  <c r="D2191" i="21" s="1"/>
  <c r="D2192" i="21" s="1"/>
  <c r="D2193" i="21" s="1"/>
  <c r="D2194" i="21" s="1"/>
  <c r="D2195" i="21" s="1"/>
  <c r="D2196" i="21" s="1"/>
  <c r="D2197" i="21" s="1"/>
  <c r="D2198" i="21" s="1"/>
  <c r="D2199" i="21" s="1"/>
  <c r="D2200" i="21" s="1"/>
  <c r="D2201" i="21" s="1"/>
  <c r="D2202" i="21" s="1"/>
  <c r="D2203" i="21" s="1"/>
  <c r="D2204" i="21" s="1"/>
  <c r="D2205" i="21" s="1"/>
  <c r="D2206" i="21" s="1"/>
  <c r="D2207" i="21" s="1"/>
  <c r="D2208" i="21" s="1"/>
  <c r="D2209" i="21" s="1"/>
  <c r="D2210" i="21" s="1"/>
  <c r="D2211" i="21" s="1"/>
  <c r="D2212" i="21" s="1"/>
  <c r="D2213" i="21" s="1"/>
  <c r="D2214" i="21" s="1"/>
  <c r="D2215" i="21" s="1"/>
  <c r="D2216" i="21" s="1"/>
  <c r="D2217" i="21" s="1"/>
  <c r="D2218" i="21" s="1"/>
  <c r="D2219" i="21" s="1"/>
  <c r="D2220" i="21" s="1"/>
  <c r="D2221" i="21" s="1"/>
  <c r="D2222" i="21" s="1"/>
  <c r="D2223" i="21" s="1"/>
  <c r="D2224" i="21" s="1"/>
  <c r="D2225" i="21" s="1"/>
  <c r="D2226" i="21" s="1"/>
  <c r="D2227" i="21" s="1"/>
  <c r="D2228" i="21" s="1"/>
  <c r="D2229" i="21" s="1"/>
  <c r="D2230" i="21" s="1"/>
  <c r="D2231" i="21" s="1"/>
  <c r="D2232" i="21" s="1"/>
  <c r="D2233" i="21" s="1"/>
  <c r="D2234" i="21" s="1"/>
  <c r="D2235" i="21" s="1"/>
  <c r="D2236" i="21" s="1"/>
  <c r="D2237" i="21" s="1"/>
  <c r="D2238" i="21" s="1"/>
  <c r="D2239" i="21" s="1"/>
  <c r="D2240" i="21" s="1"/>
  <c r="D2241" i="21" s="1"/>
  <c r="D2242" i="21" s="1"/>
  <c r="D2243" i="21" s="1"/>
  <c r="D2244" i="21" s="1"/>
  <c r="D2245" i="21" s="1"/>
  <c r="D2246" i="21" s="1"/>
  <c r="D2247" i="21" s="1"/>
  <c r="D2248" i="21" s="1"/>
  <c r="D2249" i="21" s="1"/>
  <c r="D2250" i="21" s="1"/>
  <c r="D2251" i="21" s="1"/>
  <c r="D2252" i="21" s="1"/>
  <c r="D2253" i="21" s="1"/>
  <c r="D2254" i="21" s="1"/>
  <c r="D2255" i="21" s="1"/>
  <c r="D2256" i="21" s="1"/>
  <c r="D2257" i="21" s="1"/>
  <c r="D2258" i="21" s="1"/>
  <c r="D2259" i="21" s="1"/>
  <c r="D2260" i="21" s="1"/>
  <c r="D2261" i="21" s="1"/>
  <c r="D2262" i="21" s="1"/>
  <c r="D2263" i="21" s="1"/>
  <c r="D2264" i="21" s="1"/>
  <c r="D2265" i="21" s="1"/>
  <c r="D2266" i="21" s="1"/>
  <c r="D2267" i="21" s="1"/>
  <c r="D2268" i="21" s="1"/>
  <c r="D2269" i="21" s="1"/>
  <c r="D2270" i="21" s="1"/>
  <c r="D2271" i="21" s="1"/>
  <c r="D2272" i="21" s="1"/>
  <c r="D2273" i="21" s="1"/>
  <c r="D2274" i="21" s="1"/>
  <c r="D2275" i="21" s="1"/>
  <c r="D2276" i="21" s="1"/>
  <c r="D2277" i="21" s="1"/>
  <c r="D2278" i="21" s="1"/>
  <c r="D2279" i="21" s="1"/>
  <c r="D2280" i="21" s="1"/>
  <c r="D2281" i="21" s="1"/>
  <c r="D2282" i="21" s="1"/>
  <c r="D2283" i="21" s="1"/>
  <c r="D2284" i="21" s="1"/>
  <c r="D2285" i="21" s="1"/>
  <c r="D2286" i="21" s="1"/>
  <c r="D2287" i="21" s="1"/>
  <c r="D2288" i="21" s="1"/>
  <c r="D2289" i="21" s="1"/>
  <c r="D2290" i="21" s="1"/>
  <c r="D2291" i="21" s="1"/>
  <c r="D2292" i="21" s="1"/>
  <c r="D2293" i="21" s="1"/>
  <c r="D2294" i="21" s="1"/>
  <c r="D2295" i="21" s="1"/>
  <c r="D2296" i="21" s="1"/>
  <c r="D2297" i="21" s="1"/>
  <c r="D2298" i="21" s="1"/>
  <c r="D2299" i="21" s="1"/>
  <c r="D2300" i="21" s="1"/>
  <c r="D2301" i="21" s="1"/>
  <c r="D2302" i="21" s="1"/>
  <c r="D2303" i="21" s="1"/>
  <c r="D2304" i="21" s="1"/>
  <c r="D2305" i="21" s="1"/>
  <c r="D2306" i="21" s="1"/>
  <c r="D2307" i="21" s="1"/>
  <c r="D2308" i="21" s="1"/>
  <c r="D2309" i="21" s="1"/>
  <c r="D2310" i="21" s="1"/>
  <c r="D2311" i="21" s="1"/>
  <c r="D2312" i="21" s="1"/>
  <c r="D2313" i="21" s="1"/>
  <c r="D2314" i="21" s="1"/>
  <c r="D2315" i="21" s="1"/>
  <c r="D2316" i="21" s="1"/>
  <c r="D2317" i="21" s="1"/>
  <c r="D2318" i="21" s="1"/>
  <c r="D2319" i="21" s="1"/>
  <c r="D2320" i="21" s="1"/>
  <c r="D2321" i="21" s="1"/>
  <c r="D2322" i="21" s="1"/>
  <c r="D2323" i="21" s="1"/>
  <c r="D2324" i="21" s="1"/>
  <c r="D2325" i="21" s="1"/>
  <c r="D2326" i="21" s="1"/>
  <c r="D2327" i="21" s="1"/>
  <c r="D2328" i="21" s="1"/>
  <c r="D2329" i="21" s="1"/>
  <c r="D2330" i="21" s="1"/>
  <c r="D2331" i="21" s="1"/>
  <c r="D2332" i="21" s="1"/>
  <c r="D2333" i="21" s="1"/>
  <c r="D2334" i="21" s="1"/>
  <c r="D2335" i="21" s="1"/>
  <c r="D2336" i="21" s="1"/>
  <c r="D2337" i="21" s="1"/>
  <c r="D2338" i="21" s="1"/>
  <c r="D2339" i="21" s="1"/>
  <c r="D2340" i="21" s="1"/>
  <c r="D2341" i="21" s="1"/>
  <c r="D2342" i="21" s="1"/>
  <c r="D2343" i="21" s="1"/>
  <c r="D2344" i="21" s="1"/>
  <c r="D2345" i="21" s="1"/>
  <c r="D2346" i="21" s="1"/>
  <c r="D2347" i="21" s="1"/>
  <c r="D2348" i="21" s="1"/>
  <c r="D2349" i="21" s="1"/>
  <c r="D2350" i="21" s="1"/>
  <c r="D2351" i="21" s="1"/>
  <c r="D2352" i="21" s="1"/>
  <c r="D2353" i="21" s="1"/>
  <c r="D2354" i="21" s="1"/>
  <c r="D2355" i="21" s="1"/>
  <c r="D2356" i="21" s="1"/>
  <c r="D2357" i="21" s="1"/>
  <c r="D2358" i="21" s="1"/>
  <c r="D2359" i="21" s="1"/>
  <c r="D2360" i="21" s="1"/>
  <c r="D2361" i="21" s="1"/>
  <c r="D2362" i="21" s="1"/>
  <c r="D2363" i="21" s="1"/>
  <c r="D2364" i="21" s="1"/>
  <c r="D2365" i="21" s="1"/>
  <c r="D2366" i="21" s="1"/>
  <c r="D2367" i="21" s="1"/>
  <c r="D2368" i="21" s="1"/>
  <c r="D2369" i="21" s="1"/>
  <c r="D2370" i="21" s="1"/>
  <c r="D2371" i="21" s="1"/>
  <c r="D2372" i="21" s="1"/>
  <c r="D2373" i="21" s="1"/>
  <c r="D2374" i="21" s="1"/>
  <c r="D2375" i="21" s="1"/>
  <c r="D2376" i="21" s="1"/>
  <c r="D2377" i="21" s="1"/>
  <c r="D2378" i="21" s="1"/>
  <c r="D2379" i="21" s="1"/>
  <c r="D2380" i="21" s="1"/>
  <c r="D2381" i="21" s="1"/>
  <c r="D2382" i="21" s="1"/>
  <c r="D2383" i="21" s="1"/>
  <c r="D2384" i="21" s="1"/>
  <c r="D2385" i="21" s="1"/>
  <c r="D2386" i="21" s="1"/>
  <c r="D2387" i="21" s="1"/>
  <c r="D2388" i="21" s="1"/>
  <c r="D2389" i="21" s="1"/>
  <c r="D2390" i="21" s="1"/>
  <c r="D2391" i="21" s="1"/>
  <c r="D2392" i="21" s="1"/>
  <c r="D2393" i="21" s="1"/>
  <c r="D2394" i="21" s="1"/>
  <c r="D2395" i="21" s="1"/>
  <c r="D2396" i="21" s="1"/>
  <c r="D2397" i="21" s="1"/>
  <c r="D2398" i="21" s="1"/>
  <c r="D2399" i="21" s="1"/>
  <c r="D2400" i="21" s="1"/>
  <c r="D2401" i="21" s="1"/>
  <c r="D2402" i="21" s="1"/>
  <c r="D2403" i="21" s="1"/>
  <c r="D2404" i="21" s="1"/>
  <c r="D2405" i="21" s="1"/>
  <c r="D2406" i="21" s="1"/>
  <c r="D2407" i="21" s="1"/>
  <c r="D2408" i="21" s="1"/>
  <c r="D2409" i="21" s="1"/>
  <c r="D2410" i="21" s="1"/>
  <c r="D2411" i="21" s="1"/>
  <c r="D2412" i="21" s="1"/>
  <c r="D2413" i="21" s="1"/>
  <c r="D2414" i="21" s="1"/>
  <c r="D2415" i="21" s="1"/>
  <c r="D2416" i="21" s="1"/>
  <c r="D2417" i="21" s="1"/>
  <c r="D2418" i="21" s="1"/>
  <c r="D2419" i="21" s="1"/>
  <c r="D2420" i="21" s="1"/>
  <c r="D2421" i="21" s="1"/>
  <c r="D2422" i="21" s="1"/>
  <c r="D2423" i="21" s="1"/>
  <c r="D2424" i="21" s="1"/>
  <c r="D2425" i="21" s="1"/>
  <c r="D2426" i="21" s="1"/>
  <c r="D2427" i="21" s="1"/>
  <c r="D2428" i="21" s="1"/>
  <c r="D2429" i="21" s="1"/>
  <c r="D2430" i="21" s="1"/>
  <c r="D2431" i="21" s="1"/>
  <c r="D2432" i="21" s="1"/>
  <c r="D2433" i="21" s="1"/>
  <c r="D2434" i="21" s="1"/>
  <c r="D2435" i="21" s="1"/>
  <c r="D2436" i="21" s="1"/>
  <c r="D2437" i="21" s="1"/>
  <c r="D2438" i="21" s="1"/>
  <c r="D2439" i="21" s="1"/>
  <c r="D2440" i="21" s="1"/>
  <c r="D2441" i="21" s="1"/>
  <c r="D2442" i="21" s="1"/>
  <c r="D2443" i="21" s="1"/>
  <c r="D2444" i="21" s="1"/>
  <c r="D2445" i="21" s="1"/>
  <c r="D2446" i="21" s="1"/>
  <c r="D2447" i="21" s="1"/>
  <c r="D2448" i="21" s="1"/>
  <c r="D2449" i="21" s="1"/>
  <c r="D2450" i="21" s="1"/>
  <c r="D2451" i="21" s="1"/>
  <c r="D2452" i="21" s="1"/>
  <c r="D2453" i="21" s="1"/>
  <c r="D2454" i="21" s="1"/>
  <c r="D2455" i="21" s="1"/>
  <c r="D2456" i="21" s="1"/>
  <c r="D2457" i="21" s="1"/>
  <c r="D2458" i="21" s="1"/>
  <c r="D2459" i="21" s="1"/>
  <c r="D2460" i="21" s="1"/>
  <c r="D2461" i="21" s="1"/>
  <c r="D2462" i="21" s="1"/>
  <c r="D2463" i="21" s="1"/>
  <c r="D2464" i="21" s="1"/>
  <c r="D2465" i="21" s="1"/>
  <c r="D2466" i="21" s="1"/>
  <c r="D2467" i="21" s="1"/>
  <c r="D2468" i="21" s="1"/>
  <c r="D2469" i="21" s="1"/>
  <c r="D2470" i="21" s="1"/>
  <c r="D2471" i="21" s="1"/>
  <c r="D2472" i="21" s="1"/>
  <c r="D2473" i="21" s="1"/>
  <c r="D2474" i="21" s="1"/>
  <c r="D2475" i="21" s="1"/>
  <c r="D2476" i="21" s="1"/>
  <c r="D2477" i="21" s="1"/>
  <c r="D2478" i="21" s="1"/>
  <c r="D2479" i="21" s="1"/>
  <c r="D2480" i="21" s="1"/>
  <c r="D2481" i="21" s="1"/>
  <c r="D2482" i="21" s="1"/>
  <c r="D2483" i="21" s="1"/>
  <c r="D2484" i="21" s="1"/>
  <c r="D2485" i="21" s="1"/>
  <c r="D2486" i="21" s="1"/>
  <c r="D2487" i="21" s="1"/>
  <c r="D2488" i="21" s="1"/>
  <c r="D2489" i="21" s="1"/>
  <c r="D2490" i="21" s="1"/>
  <c r="D2491" i="21" s="1"/>
  <c r="D2492" i="21" s="1"/>
  <c r="D2493" i="21" s="1"/>
  <c r="D2494" i="21" s="1"/>
  <c r="D2495" i="21" s="1"/>
  <c r="D2496" i="21" s="1"/>
  <c r="D2497" i="21" s="1"/>
  <c r="D2498" i="21" s="1"/>
  <c r="D2499" i="21" s="1"/>
  <c r="D2500" i="21" s="1"/>
  <c r="D2501" i="21" s="1"/>
  <c r="D2502" i="21" s="1"/>
  <c r="D2503" i="21" s="1"/>
  <c r="D2504" i="21" s="1"/>
  <c r="D2505" i="21" s="1"/>
  <c r="D2506" i="21" s="1"/>
  <c r="D2507" i="21" s="1"/>
  <c r="D2508" i="21" s="1"/>
  <c r="D2509" i="21" s="1"/>
  <c r="D2510" i="21" s="1"/>
  <c r="D2511" i="21" s="1"/>
  <c r="D2512" i="21" s="1"/>
  <c r="D2513" i="21" s="1"/>
  <c r="D2514" i="21" s="1"/>
  <c r="D2515" i="21" s="1"/>
  <c r="D2516" i="21" s="1"/>
  <c r="D2517" i="21" s="1"/>
  <c r="D2518" i="21" s="1"/>
  <c r="D2519" i="21" s="1"/>
  <c r="D2520" i="21" s="1"/>
  <c r="D2521" i="21" s="1"/>
  <c r="D2522" i="21" s="1"/>
  <c r="D2523" i="21" s="1"/>
  <c r="D2524" i="21" s="1"/>
  <c r="D2525" i="21" s="1"/>
  <c r="D2526" i="21" s="1"/>
  <c r="D2527" i="21" s="1"/>
  <c r="D2528" i="21" s="1"/>
  <c r="D2529" i="21" s="1"/>
  <c r="D2530" i="21" s="1"/>
  <c r="D2531" i="21" s="1"/>
  <c r="D2532" i="21" s="1"/>
  <c r="D2533" i="21" s="1"/>
  <c r="D2534" i="21" s="1"/>
  <c r="D2535" i="21" s="1"/>
  <c r="D2536" i="21" s="1"/>
  <c r="D2537" i="21" s="1"/>
  <c r="D2538" i="21" s="1"/>
  <c r="D2539" i="21" s="1"/>
  <c r="D2540" i="21" s="1"/>
  <c r="D2541" i="21" s="1"/>
  <c r="D2542" i="21" s="1"/>
  <c r="D2543" i="21" s="1"/>
  <c r="D2544" i="21" s="1"/>
  <c r="D2545" i="21" s="1"/>
  <c r="D2546" i="21" s="1"/>
  <c r="D2547" i="21" s="1"/>
  <c r="D2548" i="21" s="1"/>
  <c r="D2549" i="21" s="1"/>
  <c r="D2550" i="21" s="1"/>
  <c r="D2551" i="21" s="1"/>
  <c r="D2552" i="21" s="1"/>
  <c r="D2553" i="21" s="1"/>
  <c r="D2554" i="21" s="1"/>
  <c r="D2555" i="21" s="1"/>
  <c r="D2556" i="21" s="1"/>
  <c r="D2557" i="21" s="1"/>
  <c r="D2558" i="21" s="1"/>
  <c r="D2559" i="21" s="1"/>
  <c r="D2560" i="21" s="1"/>
  <c r="D2561" i="21" s="1"/>
  <c r="D2562" i="21" s="1"/>
  <c r="D2563" i="21" s="1"/>
  <c r="D2564" i="21" s="1"/>
  <c r="D2565" i="21" s="1"/>
  <c r="D2566" i="21" s="1"/>
  <c r="D2567" i="21" s="1"/>
  <c r="D2568" i="21" s="1"/>
  <c r="D2569" i="21" s="1"/>
  <c r="D2570" i="21" s="1"/>
  <c r="D2571" i="21" s="1"/>
  <c r="D2572" i="21" s="1"/>
  <c r="D2573" i="21" s="1"/>
  <c r="D2574" i="21" s="1"/>
  <c r="D2575" i="21" s="1"/>
  <c r="D2576" i="21" s="1"/>
  <c r="D2577" i="21" s="1"/>
  <c r="D2578" i="21" s="1"/>
  <c r="D2579" i="21" s="1"/>
  <c r="D2580" i="21" s="1"/>
  <c r="D2581" i="21" s="1"/>
  <c r="D2582" i="21" s="1"/>
  <c r="D2583" i="21" s="1"/>
  <c r="D2584" i="21" s="1"/>
  <c r="D2585" i="21" s="1"/>
  <c r="D2586" i="21" s="1"/>
  <c r="D2587" i="21" s="1"/>
  <c r="D2588" i="21" s="1"/>
  <c r="D2589" i="21" s="1"/>
  <c r="D2590" i="21" s="1"/>
  <c r="D2591" i="21" s="1"/>
  <c r="D2592" i="21" s="1"/>
  <c r="D2593" i="21" s="1"/>
  <c r="D2594" i="21" s="1"/>
  <c r="D2595" i="21" s="1"/>
  <c r="D2596" i="21" s="1"/>
  <c r="D2597" i="21" s="1"/>
  <c r="D2598" i="21" s="1"/>
  <c r="D2599" i="21" s="1"/>
  <c r="D2600" i="21" s="1"/>
  <c r="D2601" i="21" s="1"/>
  <c r="D2602" i="21" s="1"/>
  <c r="D2603" i="21" s="1"/>
  <c r="D2604" i="21" s="1"/>
  <c r="D2605" i="21" s="1"/>
  <c r="D2606" i="21" s="1"/>
  <c r="D2607" i="21" s="1"/>
  <c r="D2608" i="21" s="1"/>
  <c r="D2609" i="21" s="1"/>
  <c r="D2610" i="21" s="1"/>
  <c r="D2611" i="21" s="1"/>
  <c r="D2612" i="21" s="1"/>
  <c r="D2613" i="21" s="1"/>
  <c r="D2614" i="21" s="1"/>
  <c r="D2615" i="21" s="1"/>
  <c r="D2616" i="21" s="1"/>
  <c r="D2617" i="21" s="1"/>
  <c r="D2618" i="21" s="1"/>
  <c r="D2619" i="21" s="1"/>
  <c r="D2620" i="21" s="1"/>
  <c r="D2621" i="21" s="1"/>
  <c r="D2622" i="21" s="1"/>
  <c r="D2623" i="21" s="1"/>
  <c r="D2624" i="21" s="1"/>
  <c r="D2625" i="21" s="1"/>
  <c r="D2626" i="21" s="1"/>
  <c r="D2627" i="21" s="1"/>
  <c r="D2628" i="21" s="1"/>
  <c r="D2629" i="21" s="1"/>
  <c r="D2630" i="21" s="1"/>
  <c r="D2631" i="21" s="1"/>
  <c r="D2632" i="21" s="1"/>
  <c r="D2633" i="21" s="1"/>
  <c r="D2634" i="21" s="1"/>
  <c r="D2635" i="21" s="1"/>
  <c r="D2636" i="21" s="1"/>
  <c r="D2637" i="21" s="1"/>
  <c r="D2638" i="21" s="1"/>
  <c r="D2639" i="21" s="1"/>
  <c r="D2640" i="21" s="1"/>
  <c r="D2641" i="21" s="1"/>
  <c r="D2642" i="21" s="1"/>
  <c r="D2643" i="21" s="1"/>
  <c r="D2644" i="21" s="1"/>
  <c r="D2645" i="21" s="1"/>
  <c r="D2646" i="21" s="1"/>
  <c r="D2647" i="21" s="1"/>
  <c r="D2648" i="21" s="1"/>
  <c r="D2649" i="21" s="1"/>
  <c r="D2650" i="21" s="1"/>
  <c r="D2651" i="21" s="1"/>
  <c r="D2652" i="21" s="1"/>
  <c r="Q18" i="21"/>
  <c r="Y75" i="23" l="1"/>
  <c r="Z75" i="23" s="1"/>
  <c r="AC1600" i="21"/>
  <c r="T95" i="23"/>
  <c r="O29" i="23"/>
  <c r="AC2186" i="21"/>
  <c r="P29" i="23" s="1"/>
  <c r="AA2160" i="21"/>
  <c r="AA2154" i="21"/>
  <c r="Z95" i="23"/>
  <c r="X95" i="23"/>
  <c r="P95" i="23"/>
  <c r="AC2359" i="21"/>
  <c r="K77" i="23"/>
  <c r="L77" i="23" s="1"/>
  <c r="N77" i="23"/>
  <c r="AB2537" i="21"/>
  <c r="AA1599" i="21"/>
  <c r="U62" i="23"/>
  <c r="V62" i="23" s="1"/>
  <c r="M62" i="23"/>
  <c r="N62" i="23" s="1"/>
  <c r="O62" i="23"/>
  <c r="P62" i="23" s="1"/>
  <c r="Z62" i="23"/>
  <c r="X62" i="23"/>
  <c r="T62" i="23"/>
  <c r="R62" i="23"/>
  <c r="Q2606" i="21"/>
  <c r="AA2606" i="21" s="1"/>
  <c r="AB2606" i="21" s="1"/>
  <c r="AB1600" i="21"/>
  <c r="AB2362" i="21"/>
  <c r="AC2362" i="21"/>
  <c r="AA2500" i="21"/>
  <c r="AC2500" i="21" s="1"/>
  <c r="AA2509" i="21"/>
  <c r="AC2509" i="21" s="1"/>
  <c r="AA2542" i="21"/>
  <c r="AC2542" i="21" s="1"/>
  <c r="AA2501" i="21"/>
  <c r="AC2501" i="21" s="1"/>
  <c r="R2365" i="21"/>
  <c r="T2365" i="21" s="1"/>
  <c r="Y2365" i="21" s="1"/>
  <c r="AA2365" i="21"/>
  <c r="R2511" i="21"/>
  <c r="Y2511" i="21" s="1"/>
  <c r="X2511" i="21" s="1"/>
  <c r="AA2511" i="21"/>
  <c r="AA2519" i="21"/>
  <c r="AA2527" i="21"/>
  <c r="AC2527" i="21" s="1"/>
  <c r="AA2535" i="21"/>
  <c r="AC2535" i="21" s="1"/>
  <c r="R2366" i="21"/>
  <c r="T2366" i="21" s="1"/>
  <c r="V2366" i="21" s="1"/>
  <c r="X2366" i="21" s="1"/>
  <c r="AA2366" i="21"/>
  <c r="AA2502" i="21"/>
  <c r="AC2502" i="21" s="1"/>
  <c r="R2512" i="21"/>
  <c r="Y2512" i="21" s="1"/>
  <c r="X2512" i="21" s="1"/>
  <c r="AA2512" i="21"/>
  <c r="AC2512" i="21" s="1"/>
  <c r="R2536" i="21"/>
  <c r="Y2536" i="21" s="1"/>
  <c r="X2536" i="21" s="1"/>
  <c r="AA2536" i="21"/>
  <c r="R1602" i="21"/>
  <c r="T1602" i="21" s="1"/>
  <c r="Y1602" i="21" s="1"/>
  <c r="X24" i="20"/>
  <c r="AA2510" i="21"/>
  <c r="AC2510" i="21" s="1"/>
  <c r="R2367" i="21"/>
  <c r="T2367" i="21" s="1"/>
  <c r="Y2367" i="21" s="1"/>
  <c r="AA2367" i="21"/>
  <c r="R2503" i="21"/>
  <c r="Y2503" i="21" s="1"/>
  <c r="X2503" i="21" s="1"/>
  <c r="AA2520" i="21"/>
  <c r="AC2520" i="21" s="1"/>
  <c r="AA2528" i="21"/>
  <c r="R2537" i="21"/>
  <c r="Y2537" i="21" s="1"/>
  <c r="X2537" i="21" s="1"/>
  <c r="AC2537" i="21"/>
  <c r="R2368" i="21"/>
  <c r="T2368" i="21" s="1"/>
  <c r="Y2368" i="21" s="1"/>
  <c r="AA2368" i="21"/>
  <c r="R2495" i="21"/>
  <c r="Y2495" i="21" s="1"/>
  <c r="X2495" i="21" s="1"/>
  <c r="AA2495" i="21"/>
  <c r="AA2503" i="21"/>
  <c r="M71" i="23" s="1"/>
  <c r="N71" i="23" s="1"/>
  <c r="AA2513" i="21"/>
  <c r="AA2364" i="21"/>
  <c r="AA2369" i="21"/>
  <c r="R2521" i="21"/>
  <c r="Y2521" i="21" s="1"/>
  <c r="X2521" i="21" s="1"/>
  <c r="AA2521" i="21"/>
  <c r="AB2521" i="21" s="1"/>
  <c r="AA2529" i="21"/>
  <c r="AC2529" i="21" s="1"/>
  <c r="AB2370" i="21"/>
  <c r="AC2370" i="21"/>
  <c r="AA2371" i="21"/>
  <c r="R2505" i="21"/>
  <c r="Y2505" i="21" s="1"/>
  <c r="X2505" i="21" s="1"/>
  <c r="AA2505" i="21"/>
  <c r="R2522" i="21"/>
  <c r="Y2522" i="21" s="1"/>
  <c r="AA2522" i="21"/>
  <c r="AA2530" i="21"/>
  <c r="AC2530" i="21" s="1"/>
  <c r="Q2592" i="21"/>
  <c r="AA2592" i="21" s="1"/>
  <c r="R2363" i="21"/>
  <c r="T2363" i="21" s="1"/>
  <c r="Y2363" i="21" s="1"/>
  <c r="AA2363" i="21"/>
  <c r="R2538" i="21"/>
  <c r="Y2538" i="21" s="1"/>
  <c r="X2538" i="21" s="1"/>
  <c r="AA2538" i="21"/>
  <c r="AC2538" i="21" s="1"/>
  <c r="R2371" i="21"/>
  <c r="T2371" i="21" s="1"/>
  <c r="Y2371" i="21" s="1"/>
  <c r="AA2497" i="21"/>
  <c r="AC2497" i="21" s="1"/>
  <c r="R2506" i="21"/>
  <c r="Y2506" i="21" s="1"/>
  <c r="X2506" i="21" s="1"/>
  <c r="AC2506" i="21"/>
  <c r="AA2515" i="21"/>
  <c r="O68" i="23" s="1"/>
  <c r="R2539" i="21"/>
  <c r="Y2539" i="21" s="1"/>
  <c r="X2539" i="21" s="1"/>
  <c r="AA2539" i="21"/>
  <c r="R2592" i="21"/>
  <c r="AC2592" i="21" s="1"/>
  <c r="AA2534" i="21"/>
  <c r="AA2357" i="21"/>
  <c r="AA2372" i="21"/>
  <c r="AA2523" i="21"/>
  <c r="AC2523" i="21" s="1"/>
  <c r="AA2531" i="21"/>
  <c r="AC2531" i="21" s="1"/>
  <c r="AA2358" i="21"/>
  <c r="AA2498" i="21"/>
  <c r="AA2507" i="21"/>
  <c r="R2516" i="21"/>
  <c r="Y2516" i="21" s="1"/>
  <c r="X2516" i="21" s="1"/>
  <c r="AA2516" i="21"/>
  <c r="R2540" i="21"/>
  <c r="Y2540" i="21" s="1"/>
  <c r="X2540" i="21" s="1"/>
  <c r="AA2540" i="21"/>
  <c r="AA2504" i="21"/>
  <c r="M73" i="23" s="1"/>
  <c r="N73" i="23" s="1"/>
  <c r="J73" i="23" s="1"/>
  <c r="R2508" i="21"/>
  <c r="Y2508" i="21" s="1"/>
  <c r="X2508" i="21" s="1"/>
  <c r="AC2508" i="21"/>
  <c r="R2524" i="21"/>
  <c r="Y2524" i="21" s="1"/>
  <c r="X2524" i="21" s="1"/>
  <c r="AA2524" i="21"/>
  <c r="AA2532" i="21"/>
  <c r="U64" i="23" s="1"/>
  <c r="V64" i="23" s="1"/>
  <c r="AA2518" i="21"/>
  <c r="O74" i="23" s="1"/>
  <c r="AA2514" i="21"/>
  <c r="R2360" i="21"/>
  <c r="T2360" i="21" s="1"/>
  <c r="Y2360" i="21" s="1"/>
  <c r="AA2360" i="21"/>
  <c r="AA2499" i="21"/>
  <c r="AA2517" i="21"/>
  <c r="O70" i="23" s="1"/>
  <c r="P70" i="23" s="1"/>
  <c r="AA2541" i="21"/>
  <c r="AA2526" i="21"/>
  <c r="AC2526" i="21" s="1"/>
  <c r="AA2496" i="21"/>
  <c r="AA2361" i="21"/>
  <c r="R2525" i="21"/>
  <c r="Y2525" i="21" s="1"/>
  <c r="X2525" i="21" s="1"/>
  <c r="AA2525" i="21"/>
  <c r="AC2525" i="21" s="1"/>
  <c r="AA2533" i="21"/>
  <c r="AA2564" i="21"/>
  <c r="K88" i="23" s="1"/>
  <c r="N35" i="20"/>
  <c r="AA759" i="21"/>
  <c r="K91" i="23" s="1"/>
  <c r="R1073" i="21"/>
  <c r="R1196" i="21"/>
  <c r="T898" i="21"/>
  <c r="Y898" i="21" s="1"/>
  <c r="AB898" i="21"/>
  <c r="R1058" i="21"/>
  <c r="AB1058" i="21"/>
  <c r="R1248" i="21"/>
  <c r="AB1248" i="21"/>
  <c r="R1376" i="21"/>
  <c r="AB1376" i="21"/>
  <c r="T1456" i="21"/>
  <c r="Y1456" i="21" s="1"/>
  <c r="AB1456" i="21"/>
  <c r="T1536" i="21"/>
  <c r="Y1536" i="21" s="1"/>
  <c r="AB1536" i="21"/>
  <c r="R1648" i="21"/>
  <c r="AB1648" i="21"/>
  <c r="R1725" i="21"/>
  <c r="AB1725" i="21"/>
  <c r="R1882" i="21"/>
  <c r="AB1882" i="21"/>
  <c r="T1930" i="21"/>
  <c r="Y1930" i="21" s="1"/>
  <c r="AB1930" i="21"/>
  <c r="T1946" i="21"/>
  <c r="Y1946" i="21" s="1"/>
  <c r="AB1946" i="21"/>
  <c r="R1962" i="21"/>
  <c r="AB1962" i="21"/>
  <c r="T1994" i="21"/>
  <c r="Y1994" i="21" s="1"/>
  <c r="AB1994" i="21"/>
  <c r="R2186" i="21"/>
  <c r="AB2186" i="21"/>
  <c r="R2218" i="21"/>
  <c r="AB2218" i="21"/>
  <c r="AB2346" i="21"/>
  <c r="AC2346" i="21"/>
  <c r="R2393" i="21"/>
  <c r="AA2393" i="21"/>
  <c r="AC2393" i="21" s="1"/>
  <c r="AA2409" i="21"/>
  <c r="AC2409" i="21" s="1"/>
  <c r="AA2442" i="21"/>
  <c r="AA2452" i="21"/>
  <c r="AC2452" i="21" s="1"/>
  <c r="AA2460" i="21"/>
  <c r="AC2460" i="21" s="1"/>
  <c r="AA2468" i="21"/>
  <c r="O85" i="23" s="1"/>
  <c r="P85" i="23" s="1"/>
  <c r="R1137" i="21"/>
  <c r="AB1137" i="21"/>
  <c r="R1280" i="21"/>
  <c r="AB1280" i="21"/>
  <c r="R1440" i="21"/>
  <c r="AB1440" i="21"/>
  <c r="R1711" i="21"/>
  <c r="AB1711" i="21"/>
  <c r="R1866" i="21"/>
  <c r="AB1866" i="21"/>
  <c r="R1898" i="21"/>
  <c r="AB1898" i="21"/>
  <c r="R1914" i="21"/>
  <c r="AB1914" i="21"/>
  <c r="R2074" i="21"/>
  <c r="AB2074" i="21"/>
  <c r="AB2330" i="21"/>
  <c r="AC2330" i="21"/>
  <c r="AA2377" i="21"/>
  <c r="AC2377" i="21" s="1"/>
  <c r="T2433" i="21"/>
  <c r="V2433" i="21" s="1"/>
  <c r="AA2433" i="21"/>
  <c r="AC2433" i="21" s="1"/>
  <c r="T2550" i="21"/>
  <c r="Y2550" i="21" s="1"/>
  <c r="AC2550" i="21"/>
  <c r="AB2584" i="21"/>
  <c r="T899" i="21"/>
  <c r="Y899" i="21" s="1"/>
  <c r="AB899" i="21"/>
  <c r="T947" i="21"/>
  <c r="Y947" i="21" s="1"/>
  <c r="AB947" i="21"/>
  <c r="T979" i="21"/>
  <c r="Y979" i="21" s="1"/>
  <c r="AB979" i="21"/>
  <c r="T995" i="21"/>
  <c r="Y995" i="21" s="1"/>
  <c r="AB995" i="21"/>
  <c r="T1011" i="21"/>
  <c r="Y1011" i="21" s="1"/>
  <c r="AB1011" i="21"/>
  <c r="T1027" i="21"/>
  <c r="Y1027" i="21" s="1"/>
  <c r="AB1027" i="21"/>
  <c r="T1043" i="21"/>
  <c r="Y1043" i="21" s="1"/>
  <c r="AB1043" i="21"/>
  <c r="T1059" i="21"/>
  <c r="V1059" i="21" s="1"/>
  <c r="X1059" i="21" s="1"/>
  <c r="AB1059" i="21"/>
  <c r="R1201" i="21"/>
  <c r="AB1201" i="21"/>
  <c r="R1233" i="21"/>
  <c r="AB1233" i="21"/>
  <c r="R1249" i="21"/>
  <c r="AB1249" i="21"/>
  <c r="R1265" i="21"/>
  <c r="AB1265" i="21"/>
  <c r="R1281" i="21"/>
  <c r="AB1281" i="21"/>
  <c r="R1297" i="21"/>
  <c r="AB1297" i="21"/>
  <c r="T1313" i="21"/>
  <c r="Y1313" i="21" s="1"/>
  <c r="AB1313" i="21"/>
  <c r="T1329" i="21"/>
  <c r="Y1329" i="21" s="1"/>
  <c r="AB1329" i="21"/>
  <c r="T1345" i="21"/>
  <c r="Y1345" i="21" s="1"/>
  <c r="AB1345" i="21"/>
  <c r="T1361" i="21"/>
  <c r="Y1361" i="21" s="1"/>
  <c r="AB1361" i="21"/>
  <c r="T1377" i="21"/>
  <c r="Y1377" i="21" s="1"/>
  <c r="AB1377" i="21"/>
  <c r="R1393" i="21"/>
  <c r="AB1393" i="21"/>
  <c r="T1409" i="21"/>
  <c r="Y1409" i="21" s="1"/>
  <c r="AB1409" i="21"/>
  <c r="R1441" i="21"/>
  <c r="AB1441" i="21"/>
  <c r="T1457" i="21"/>
  <c r="Y1457" i="21" s="1"/>
  <c r="AB1457" i="21"/>
  <c r="T1489" i="21"/>
  <c r="Y1489" i="21" s="1"/>
  <c r="AB1489" i="21"/>
  <c r="R1521" i="21"/>
  <c r="AB1521" i="21"/>
  <c r="T1553" i="21"/>
  <c r="Y1553" i="21" s="1"/>
  <c r="AB1553" i="21"/>
  <c r="T1569" i="21"/>
  <c r="Y1569" i="21" s="1"/>
  <c r="AB1569" i="21"/>
  <c r="T1585" i="21"/>
  <c r="Y1585" i="21" s="1"/>
  <c r="AB1585" i="21"/>
  <c r="T1633" i="21"/>
  <c r="Y1633" i="21" s="1"/>
  <c r="AB1633" i="21"/>
  <c r="R1649" i="21"/>
  <c r="AB1649" i="21"/>
  <c r="R1681" i="21"/>
  <c r="AB1681" i="21"/>
  <c r="T1697" i="21"/>
  <c r="Y1697" i="21" s="1"/>
  <c r="AB1697" i="21"/>
  <c r="R1787" i="21"/>
  <c r="AB1787" i="21"/>
  <c r="R1867" i="21"/>
  <c r="AB1867" i="21"/>
  <c r="R1995" i="21"/>
  <c r="AB1995" i="21"/>
  <c r="R2011" i="21"/>
  <c r="AB2011" i="21"/>
  <c r="R2027" i="21"/>
  <c r="AB2027" i="21"/>
  <c r="R2123" i="21"/>
  <c r="AB2123" i="21"/>
  <c r="R2139" i="21"/>
  <c r="AB2139" i="21"/>
  <c r="T2171" i="21"/>
  <c r="V2171" i="21" s="1"/>
  <c r="X2171" i="21" s="1"/>
  <c r="AB2171" i="21"/>
  <c r="R2235" i="21"/>
  <c r="AB2235" i="21"/>
  <c r="R2251" i="21"/>
  <c r="AB2251" i="21"/>
  <c r="R2267" i="21"/>
  <c r="AB2267" i="21"/>
  <c r="R2283" i="21"/>
  <c r="AB2283" i="21"/>
  <c r="R2299" i="21"/>
  <c r="AB2299" i="21"/>
  <c r="T2315" i="21"/>
  <c r="Y2315" i="21" s="1"/>
  <c r="AB2315" i="21"/>
  <c r="T2331" i="21"/>
  <c r="Y2331" i="21" s="1"/>
  <c r="AA2331" i="21"/>
  <c r="AC2331" i="21" s="1"/>
  <c r="T2347" i="21"/>
  <c r="Y2347" i="21" s="1"/>
  <c r="AA2347" i="21"/>
  <c r="AC2347" i="21" s="1"/>
  <c r="AA2378" i="21"/>
  <c r="AC2378" i="21" s="1"/>
  <c r="R2394" i="21"/>
  <c r="AA2394" i="21"/>
  <c r="AC2394" i="21" s="1"/>
  <c r="R2410" i="21"/>
  <c r="AA2410" i="21"/>
  <c r="AC2410" i="21" s="1"/>
  <c r="AA2425" i="21"/>
  <c r="AA2443" i="21"/>
  <c r="AA2476" i="21"/>
  <c r="AA2484" i="21"/>
  <c r="AC2484" i="21" s="1"/>
  <c r="AA2492" i="21"/>
  <c r="AC2492" i="21" s="1"/>
  <c r="T2569" i="21"/>
  <c r="Y2569" i="21" s="1"/>
  <c r="AA2569" i="21"/>
  <c r="T2585" i="21"/>
  <c r="Y2585" i="21" s="1"/>
  <c r="AA2585" i="21"/>
  <c r="AC2585" i="21" s="1"/>
  <c r="AA2612" i="21"/>
  <c r="AB2612" i="21" s="1"/>
  <c r="Y2645" i="21"/>
  <c r="X2645" i="21" s="1"/>
  <c r="AC2645" i="21"/>
  <c r="AC2558" i="21"/>
  <c r="R900" i="21"/>
  <c r="AB900" i="21"/>
  <c r="R996" i="21"/>
  <c r="AB996" i="21"/>
  <c r="T1012" i="21"/>
  <c r="Y1012" i="21" s="1"/>
  <c r="AB1012" i="21"/>
  <c r="T1028" i="21"/>
  <c r="Y1028" i="21" s="1"/>
  <c r="AB1028" i="21"/>
  <c r="T1044" i="21"/>
  <c r="V1044" i="21" s="1"/>
  <c r="X1044" i="21" s="1"/>
  <c r="AB1044" i="21"/>
  <c r="T1060" i="21"/>
  <c r="V1060" i="21" s="1"/>
  <c r="X1060" i="21" s="1"/>
  <c r="AB1060" i="21"/>
  <c r="T1075" i="21"/>
  <c r="Y1075" i="21" s="1"/>
  <c r="AB1075" i="21"/>
  <c r="T1091" i="21"/>
  <c r="Y1091" i="21" s="1"/>
  <c r="AB1091" i="21"/>
  <c r="R1107" i="21"/>
  <c r="AB1107" i="21"/>
  <c r="T1139" i="21"/>
  <c r="Y1139" i="21" s="1"/>
  <c r="AB1139" i="21"/>
  <c r="R1155" i="21"/>
  <c r="AB1155" i="21"/>
  <c r="R1171" i="21"/>
  <c r="AB1171" i="21"/>
  <c r="R1187" i="21"/>
  <c r="AB1187" i="21"/>
  <c r="T1282" i="21"/>
  <c r="Y1282" i="21" s="1"/>
  <c r="AB1282" i="21"/>
  <c r="R1298" i="21"/>
  <c r="AB1298" i="21"/>
  <c r="R1442" i="21"/>
  <c r="AB1442" i="21"/>
  <c r="R1458" i="21"/>
  <c r="AB1458" i="21"/>
  <c r="T1554" i="21"/>
  <c r="Y1554" i="21" s="1"/>
  <c r="AB1554" i="21"/>
  <c r="R1618" i="21"/>
  <c r="AB1618" i="21"/>
  <c r="T1634" i="21"/>
  <c r="Y1634" i="21" s="1"/>
  <c r="AB1634" i="21"/>
  <c r="R1650" i="21"/>
  <c r="AB1650" i="21"/>
  <c r="R1713" i="21"/>
  <c r="AB1713" i="21"/>
  <c r="R1727" i="21"/>
  <c r="AB1727" i="21"/>
  <c r="T1852" i="21"/>
  <c r="Y1852" i="21" s="1"/>
  <c r="AB1852" i="21"/>
  <c r="T1868" i="21"/>
  <c r="Y1868" i="21" s="1"/>
  <c r="AB1868" i="21"/>
  <c r="T1884" i="21"/>
  <c r="Y1884" i="21" s="1"/>
  <c r="AB1884" i="21"/>
  <c r="T1900" i="21"/>
  <c r="Y1900" i="21" s="1"/>
  <c r="AB1900" i="21"/>
  <c r="T1916" i="21"/>
  <c r="Y1916" i="21" s="1"/>
  <c r="AB1916" i="21"/>
  <c r="T1932" i="21"/>
  <c r="Y1932" i="21" s="1"/>
  <c r="AB1932" i="21"/>
  <c r="T1948" i="21"/>
  <c r="Y1948" i="21" s="1"/>
  <c r="AB1948" i="21"/>
  <c r="T1964" i="21"/>
  <c r="Y1964" i="21" s="1"/>
  <c r="AB1964" i="21"/>
  <c r="T1980" i="21"/>
  <c r="Y1980" i="21" s="1"/>
  <c r="AB1980" i="21"/>
  <c r="T1996" i="21"/>
  <c r="Y1996" i="21" s="1"/>
  <c r="AB1996" i="21"/>
  <c r="T2012" i="21"/>
  <c r="Y2012" i="21" s="1"/>
  <c r="AB2012" i="21"/>
  <c r="T2028" i="21"/>
  <c r="Y2028" i="21" s="1"/>
  <c r="AB2028" i="21"/>
  <c r="R2044" i="21"/>
  <c r="AB2044" i="21"/>
  <c r="T2076" i="21"/>
  <c r="Y2076" i="21" s="1"/>
  <c r="AB2076" i="21"/>
  <c r="T2092" i="21"/>
  <c r="Y2092" i="21" s="1"/>
  <c r="AB2092" i="21"/>
  <c r="T2108" i="21"/>
  <c r="Y2108" i="21" s="1"/>
  <c r="AB2108" i="21"/>
  <c r="R2124" i="21"/>
  <c r="AB2124" i="21"/>
  <c r="R2140" i="21"/>
  <c r="AB2140" i="21"/>
  <c r="T2220" i="21"/>
  <c r="Y2220" i="21" s="1"/>
  <c r="AB2220" i="21"/>
  <c r="R2236" i="21"/>
  <c r="AB2236" i="21"/>
  <c r="R2252" i="21"/>
  <c r="AB2252" i="21"/>
  <c r="AA2332" i="21"/>
  <c r="AC2332" i="21" s="1"/>
  <c r="AA2348" i="21"/>
  <c r="AC2348" i="21" s="1"/>
  <c r="R2379" i="21"/>
  <c r="AA2379" i="21"/>
  <c r="AC2379" i="21" s="1"/>
  <c r="T2395" i="21"/>
  <c r="Y2395" i="21" s="1"/>
  <c r="AA2395" i="21"/>
  <c r="AC2395" i="21" s="1"/>
  <c r="T2411" i="21"/>
  <c r="Y2411" i="21" s="1"/>
  <c r="AA2411" i="21"/>
  <c r="AC2411" i="21" s="1"/>
  <c r="AA2434" i="21"/>
  <c r="AC2434" i="21" s="1"/>
  <c r="AA2444" i="21"/>
  <c r="AC2444" i="21" s="1"/>
  <c r="AA2453" i="21"/>
  <c r="AC2453" i="21" s="1"/>
  <c r="AA2461" i="21"/>
  <c r="AA2469" i="21"/>
  <c r="AC2551" i="21"/>
  <c r="AC2559" i="21"/>
  <c r="AA2570" i="21"/>
  <c r="AC2570" i="21" s="1"/>
  <c r="AA2586" i="21"/>
  <c r="AC2586" i="21" s="1"/>
  <c r="Y2613" i="21"/>
  <c r="X2613" i="21" s="1"/>
  <c r="AC2613" i="21"/>
  <c r="AA2621" i="21"/>
  <c r="AB2621" i="21" s="1"/>
  <c r="AA2637" i="21"/>
  <c r="AB2637" i="21" s="1"/>
  <c r="R1042" i="21"/>
  <c r="AB1042" i="21"/>
  <c r="T1105" i="21"/>
  <c r="Y1105" i="21" s="1"/>
  <c r="AB1105" i="21"/>
  <c r="R1232" i="21"/>
  <c r="AB1232" i="21"/>
  <c r="R1392" i="21"/>
  <c r="AB1392" i="21"/>
  <c r="T1488" i="21"/>
  <c r="Y1488" i="21" s="1"/>
  <c r="AB1488" i="21"/>
  <c r="R1664" i="21"/>
  <c r="AB1664" i="21"/>
  <c r="T1331" i="21"/>
  <c r="Y1331" i="21" s="1"/>
  <c r="AB1331" i="21"/>
  <c r="T2269" i="21"/>
  <c r="Y2269" i="21" s="1"/>
  <c r="AB2269" i="21"/>
  <c r="R934" i="21"/>
  <c r="AB934" i="21"/>
  <c r="R950" i="21"/>
  <c r="AB950" i="21"/>
  <c r="T966" i="21"/>
  <c r="Y966" i="21" s="1"/>
  <c r="AB966" i="21"/>
  <c r="T982" i="21"/>
  <c r="Y982" i="21" s="1"/>
  <c r="AB982" i="21"/>
  <c r="T998" i="21"/>
  <c r="Y998" i="21" s="1"/>
  <c r="AB998" i="21"/>
  <c r="T1014" i="21"/>
  <c r="Y1014" i="21" s="1"/>
  <c r="AB1014" i="21"/>
  <c r="T1030" i="21"/>
  <c r="Y1030" i="21" s="1"/>
  <c r="AB1030" i="21"/>
  <c r="T1046" i="21"/>
  <c r="Y1046" i="21" s="1"/>
  <c r="AB1046" i="21"/>
  <c r="T1062" i="21"/>
  <c r="Y1062" i="21" s="1"/>
  <c r="AB1062" i="21"/>
  <c r="R1077" i="21"/>
  <c r="AB1077" i="21"/>
  <c r="R1109" i="21"/>
  <c r="AB1109" i="21"/>
  <c r="R1125" i="21"/>
  <c r="AB1125" i="21"/>
  <c r="R1157" i="21"/>
  <c r="AB1157" i="21"/>
  <c r="R1173" i="21"/>
  <c r="AB1173" i="21"/>
  <c r="R1189" i="21"/>
  <c r="AB1189" i="21"/>
  <c r="R1204" i="21"/>
  <c r="AB1204" i="21"/>
  <c r="T1220" i="21"/>
  <c r="Y1220" i="21" s="1"/>
  <c r="AB1220" i="21"/>
  <c r="R1236" i="21"/>
  <c r="AB1236" i="21"/>
  <c r="R1268" i="21"/>
  <c r="AB1268" i="21"/>
  <c r="T1284" i="21"/>
  <c r="Y1284" i="21" s="1"/>
  <c r="AB1284" i="21"/>
  <c r="T1332" i="21"/>
  <c r="V1332" i="21" s="1"/>
  <c r="X1332" i="21" s="1"/>
  <c r="AB1332" i="21"/>
  <c r="R1348" i="21"/>
  <c r="AB1348" i="21"/>
  <c r="R1364" i="21"/>
  <c r="AB1364" i="21"/>
  <c r="T1396" i="21"/>
  <c r="Y1396" i="21" s="1"/>
  <c r="AB1396" i="21"/>
  <c r="T1412" i="21"/>
  <c r="Y1412" i="21" s="1"/>
  <c r="AB1412" i="21"/>
  <c r="R1444" i="21"/>
  <c r="AB1444" i="21"/>
  <c r="R1460" i="21"/>
  <c r="AB1460" i="21"/>
  <c r="R1652" i="21"/>
  <c r="AB1652" i="21"/>
  <c r="R1668" i="21"/>
  <c r="AB1668" i="21"/>
  <c r="R1684" i="21"/>
  <c r="AB1684" i="21"/>
  <c r="R1700" i="21"/>
  <c r="AB1700" i="21"/>
  <c r="R1744" i="21"/>
  <c r="AB1744" i="21"/>
  <c r="R1854" i="21"/>
  <c r="AB1854" i="21"/>
  <c r="R2046" i="21"/>
  <c r="AB2046" i="21"/>
  <c r="R2078" i="21"/>
  <c r="AB2078" i="21"/>
  <c r="T2158" i="21"/>
  <c r="Y2158" i="21" s="1"/>
  <c r="AB2158" i="21"/>
  <c r="R2174" i="21"/>
  <c r="AB2174" i="21"/>
  <c r="R2190" i="21"/>
  <c r="AB2190" i="21"/>
  <c r="R2206" i="21"/>
  <c r="AB2206" i="21"/>
  <c r="R2222" i="21"/>
  <c r="AB2222" i="21"/>
  <c r="T2238" i="21"/>
  <c r="Y2238" i="21" s="1"/>
  <c r="AB2238" i="21"/>
  <c r="T2254" i="21"/>
  <c r="V2254" i="21" s="1"/>
  <c r="X2254" i="21" s="1"/>
  <c r="AB2254" i="21"/>
  <c r="T2270" i="21"/>
  <c r="Y2270" i="21" s="1"/>
  <c r="AB2270" i="21"/>
  <c r="R2302" i="21"/>
  <c r="AB2302" i="21"/>
  <c r="R2318" i="21"/>
  <c r="AA2318" i="21"/>
  <c r="R2334" i="21"/>
  <c r="AA2334" i="21"/>
  <c r="AC2334" i="21" s="1"/>
  <c r="T2350" i="21"/>
  <c r="Y2350" i="21" s="1"/>
  <c r="AA2350" i="21"/>
  <c r="AC2350" i="21" s="1"/>
  <c r="T2381" i="21"/>
  <c r="Y2381" i="21" s="1"/>
  <c r="AA2381" i="21"/>
  <c r="AC2381" i="21" s="1"/>
  <c r="T2397" i="21"/>
  <c r="Y2397" i="21" s="1"/>
  <c r="AA2397" i="21"/>
  <c r="T2413" i="21"/>
  <c r="Y2413" i="21" s="1"/>
  <c r="AA2413" i="21"/>
  <c r="AC2413" i="21" s="1"/>
  <c r="AA2435" i="21"/>
  <c r="AC2435" i="21" s="1"/>
  <c r="AA2446" i="21"/>
  <c r="AC2446" i="21" s="1"/>
  <c r="AA2454" i="21"/>
  <c r="AC2454" i="21" s="1"/>
  <c r="AA2462" i="21"/>
  <c r="AC2462" i="21" s="1"/>
  <c r="AA2470" i="21"/>
  <c r="AC2470" i="21" s="1"/>
  <c r="T2544" i="21"/>
  <c r="V2544" i="21" s="1"/>
  <c r="X2544" i="21" s="1"/>
  <c r="AC2552" i="21"/>
  <c r="T2572" i="21"/>
  <c r="Y2572" i="21" s="1"/>
  <c r="AA2572" i="21"/>
  <c r="AC2572" i="21" s="1"/>
  <c r="AA2588" i="21"/>
  <c r="AC2588" i="21" s="1"/>
  <c r="AA2638" i="21"/>
  <c r="AB2638" i="21" s="1"/>
  <c r="AA2646" i="21"/>
  <c r="AB2646" i="21" s="1"/>
  <c r="R2189" i="21"/>
  <c r="AB2189" i="21"/>
  <c r="R935" i="21"/>
  <c r="AB935" i="21"/>
  <c r="R951" i="21"/>
  <c r="AB951" i="21"/>
  <c r="R967" i="21"/>
  <c r="AB967" i="21"/>
  <c r="R983" i="21"/>
  <c r="AB983" i="21"/>
  <c r="T1078" i="21"/>
  <c r="Y1078" i="21" s="1"/>
  <c r="AB1078" i="21"/>
  <c r="T1094" i="21"/>
  <c r="Y1094" i="21" s="1"/>
  <c r="AB1094" i="21"/>
  <c r="T1110" i="21"/>
  <c r="Y1110" i="21" s="1"/>
  <c r="AB1110" i="21"/>
  <c r="T1126" i="21"/>
  <c r="Y1126" i="21" s="1"/>
  <c r="AB1126" i="21"/>
  <c r="T1142" i="21"/>
  <c r="Y1142" i="21" s="1"/>
  <c r="AB1142" i="21"/>
  <c r="T1158" i="21"/>
  <c r="Y1158" i="21" s="1"/>
  <c r="AB1158" i="21"/>
  <c r="R1174" i="21"/>
  <c r="AB1174" i="21"/>
  <c r="R1190" i="21"/>
  <c r="AB1190" i="21"/>
  <c r="R1205" i="21"/>
  <c r="AB1205" i="21"/>
  <c r="T1221" i="21"/>
  <c r="V1221" i="21" s="1"/>
  <c r="X1221" i="21" s="1"/>
  <c r="AB1221" i="21"/>
  <c r="R1253" i="21"/>
  <c r="AB1253" i="21"/>
  <c r="R1333" i="21"/>
  <c r="AB1333" i="21"/>
  <c r="R1381" i="21"/>
  <c r="AB1381" i="21"/>
  <c r="R1413" i="21"/>
  <c r="AB1413" i="21"/>
  <c r="R1429" i="21"/>
  <c r="AB1429" i="21"/>
  <c r="T1477" i="21"/>
  <c r="V1477" i="21" s="1"/>
  <c r="X1477" i="21" s="1"/>
  <c r="AB1477" i="21"/>
  <c r="T1493" i="21"/>
  <c r="V1493" i="21" s="1"/>
  <c r="X1493" i="21" s="1"/>
  <c r="AB1493" i="21"/>
  <c r="T1509" i="21"/>
  <c r="V1509" i="21" s="1"/>
  <c r="X1509" i="21" s="1"/>
  <c r="AB1509" i="21"/>
  <c r="T1525" i="21"/>
  <c r="V1525" i="21" s="1"/>
  <c r="X1525" i="21" s="1"/>
  <c r="AB1525" i="21"/>
  <c r="T1541" i="21"/>
  <c r="V1541" i="21" s="1"/>
  <c r="X1541" i="21" s="1"/>
  <c r="AB1541" i="21"/>
  <c r="T1557" i="21"/>
  <c r="V1557" i="21" s="1"/>
  <c r="X1557" i="21" s="1"/>
  <c r="AB1557" i="21"/>
  <c r="T1573" i="21"/>
  <c r="V1573" i="21" s="1"/>
  <c r="X1573" i="21" s="1"/>
  <c r="AB1573" i="21"/>
  <c r="T1589" i="21"/>
  <c r="V1589" i="21" s="1"/>
  <c r="X1589" i="21" s="1"/>
  <c r="AB1589" i="21"/>
  <c r="R1605" i="21"/>
  <c r="AB1605" i="21"/>
  <c r="R1621" i="21"/>
  <c r="AB1621" i="21"/>
  <c r="R1637" i="21"/>
  <c r="AB1637" i="21"/>
  <c r="R1653" i="21"/>
  <c r="AB1653" i="21"/>
  <c r="R1669" i="21"/>
  <c r="AB1669" i="21"/>
  <c r="R1685" i="21"/>
  <c r="AB1685" i="21"/>
  <c r="R1701" i="21"/>
  <c r="AB1701" i="21"/>
  <c r="R1715" i="21"/>
  <c r="AB1715" i="21"/>
  <c r="R1729" i="21"/>
  <c r="AB1729" i="21"/>
  <c r="R1745" i="21"/>
  <c r="AB1745" i="21"/>
  <c r="R1983" i="21"/>
  <c r="AB1983" i="21"/>
  <c r="R1999" i="21"/>
  <c r="AB1999" i="21"/>
  <c r="R2015" i="21"/>
  <c r="AB2015" i="21"/>
  <c r="T2031" i="21"/>
  <c r="Y2031" i="21" s="1"/>
  <c r="AB2031" i="21"/>
  <c r="R2047" i="21"/>
  <c r="AB2047" i="21"/>
  <c r="R2159" i="21"/>
  <c r="AB2159" i="21"/>
  <c r="T2239" i="21"/>
  <c r="Y2239" i="21" s="1"/>
  <c r="AB2239" i="21"/>
  <c r="T2255" i="21"/>
  <c r="V2255" i="21" s="1"/>
  <c r="X2255" i="21" s="1"/>
  <c r="AB2255" i="21"/>
  <c r="T2271" i="21"/>
  <c r="Y2271" i="21" s="1"/>
  <c r="AB2271" i="21"/>
  <c r="T2287" i="21"/>
  <c r="Y2287" i="21" s="1"/>
  <c r="AB2287" i="21"/>
  <c r="T2303" i="21"/>
  <c r="Y2303" i="21" s="1"/>
  <c r="AB2303" i="21"/>
  <c r="T2319" i="21"/>
  <c r="Y2319" i="21" s="1"/>
  <c r="AA2319" i="21"/>
  <c r="AC2319" i="21" s="1"/>
  <c r="T2335" i="21"/>
  <c r="Y2335" i="21" s="1"/>
  <c r="AA2335" i="21"/>
  <c r="AC2335" i="21" s="1"/>
  <c r="T2351" i="21"/>
  <c r="Y2351" i="21" s="1"/>
  <c r="AA2351" i="21"/>
  <c r="AC2351" i="21" s="1"/>
  <c r="T2382" i="21"/>
  <c r="Y2382" i="21" s="1"/>
  <c r="AA2382" i="21"/>
  <c r="AC2382" i="21" s="1"/>
  <c r="R2398" i="21"/>
  <c r="AA2398" i="21"/>
  <c r="AC2398" i="21" s="1"/>
  <c r="R2414" i="21"/>
  <c r="AA2414" i="21"/>
  <c r="AC2414" i="21" s="1"/>
  <c r="AA2478" i="21"/>
  <c r="AA2486" i="21"/>
  <c r="AA2494" i="21"/>
  <c r="AC2494" i="21" s="1"/>
  <c r="AA2573" i="21"/>
  <c r="AC2573" i="21" s="1"/>
  <c r="AA2589" i="21"/>
  <c r="AC2589" i="21" s="1"/>
  <c r="R994" i="21"/>
  <c r="AB994" i="21"/>
  <c r="R1200" i="21"/>
  <c r="AB1200" i="21"/>
  <c r="R1408" i="21"/>
  <c r="AB1408" i="21"/>
  <c r="T1061" i="21"/>
  <c r="V1061" i="21" s="1"/>
  <c r="X1061" i="21" s="1"/>
  <c r="AB1061" i="21"/>
  <c r="R1203" i="21"/>
  <c r="AB1203" i="21"/>
  <c r="T1347" i="21"/>
  <c r="Y1347" i="21" s="1"/>
  <c r="AB1347" i="21"/>
  <c r="R1507" i="21"/>
  <c r="AB1507" i="21"/>
  <c r="R2093" i="21"/>
  <c r="AB2093" i="21"/>
  <c r="T2445" i="21"/>
  <c r="Y2445" i="21" s="1"/>
  <c r="AA2445" i="21"/>
  <c r="AC2445" i="21" s="1"/>
  <c r="R968" i="21"/>
  <c r="AB968" i="21"/>
  <c r="R984" i="21"/>
  <c r="AB984" i="21"/>
  <c r="R1032" i="21"/>
  <c r="AB1032" i="21"/>
  <c r="T1206" i="21"/>
  <c r="Y1206" i="21" s="1"/>
  <c r="AB1206" i="21"/>
  <c r="T1222" i="21"/>
  <c r="Y1222" i="21" s="1"/>
  <c r="AB1222" i="21"/>
  <c r="R1238" i="21"/>
  <c r="AB1238" i="21"/>
  <c r="T1254" i="21"/>
  <c r="Y1254" i="21" s="1"/>
  <c r="AB1254" i="21"/>
  <c r="T1286" i="21"/>
  <c r="Y1286" i="21" s="1"/>
  <c r="AB1286" i="21"/>
  <c r="T1302" i="21"/>
  <c r="Y1302" i="21" s="1"/>
  <c r="AB1302" i="21"/>
  <c r="T1318" i="21"/>
  <c r="Y1318" i="21" s="1"/>
  <c r="AB1318" i="21"/>
  <c r="T1334" i="21"/>
  <c r="Y1334" i="21" s="1"/>
  <c r="AB1334" i="21"/>
  <c r="T1350" i="21"/>
  <c r="Y1350" i="21" s="1"/>
  <c r="AB1350" i="21"/>
  <c r="T1366" i="21"/>
  <c r="Y1366" i="21" s="1"/>
  <c r="AB1366" i="21"/>
  <c r="T1382" i="21"/>
  <c r="Y1382" i="21" s="1"/>
  <c r="AB1382" i="21"/>
  <c r="T1398" i="21"/>
  <c r="Y1398" i="21" s="1"/>
  <c r="AB1398" i="21"/>
  <c r="R1494" i="21"/>
  <c r="AB1494" i="21"/>
  <c r="R1510" i="21"/>
  <c r="AB1510" i="21"/>
  <c r="R1526" i="21"/>
  <c r="AB1526" i="21"/>
  <c r="R1542" i="21"/>
  <c r="AB1542" i="21"/>
  <c r="R1558" i="21"/>
  <c r="AB1558" i="21"/>
  <c r="R1574" i="21"/>
  <c r="AB1574" i="21"/>
  <c r="R1590" i="21"/>
  <c r="AB1590" i="21"/>
  <c r="R1606" i="21"/>
  <c r="AB1606" i="21"/>
  <c r="R1622" i="21"/>
  <c r="AB1622" i="21"/>
  <c r="R1638" i="21"/>
  <c r="AB1638" i="21"/>
  <c r="T1654" i="21"/>
  <c r="Y1654" i="21" s="1"/>
  <c r="AB1654" i="21"/>
  <c r="T1670" i="21"/>
  <c r="Y1670" i="21" s="1"/>
  <c r="AB1670" i="21"/>
  <c r="T1686" i="21"/>
  <c r="Y1686" i="21" s="1"/>
  <c r="AB1686" i="21"/>
  <c r="R1968" i="21"/>
  <c r="AB1968" i="21"/>
  <c r="R2080" i="21"/>
  <c r="AB2080" i="21"/>
  <c r="R2096" i="21"/>
  <c r="AB2096" i="21"/>
  <c r="R2112" i="21"/>
  <c r="AB2112" i="21"/>
  <c r="T2224" i="21"/>
  <c r="Y2224" i="21" s="1"/>
  <c r="AB2224" i="21"/>
  <c r="T2240" i="21"/>
  <c r="Y2240" i="21" s="1"/>
  <c r="AB2240" i="21"/>
  <c r="T2256" i="21"/>
  <c r="Y2256" i="21" s="1"/>
  <c r="AB2256" i="21"/>
  <c r="T2272" i="21"/>
  <c r="Y2272" i="21" s="1"/>
  <c r="AB2272" i="21"/>
  <c r="T2288" i="21"/>
  <c r="Y2288" i="21" s="1"/>
  <c r="AB2288" i="21"/>
  <c r="T2304" i="21"/>
  <c r="Y2304" i="21" s="1"/>
  <c r="AB2304" i="21"/>
  <c r="T2320" i="21"/>
  <c r="Y2320" i="21" s="1"/>
  <c r="AA2320" i="21"/>
  <c r="AC2320" i="21" s="1"/>
  <c r="T2336" i="21"/>
  <c r="Y2336" i="21" s="1"/>
  <c r="AA2336" i="21"/>
  <c r="AC2336" i="21" s="1"/>
  <c r="T2352" i="21"/>
  <c r="Y2352" i="21" s="1"/>
  <c r="AA2352" i="21"/>
  <c r="AC2352" i="21" s="1"/>
  <c r="R2383" i="21"/>
  <c r="AA2383" i="21"/>
  <c r="AC2383" i="21" s="1"/>
  <c r="R2399" i="21"/>
  <c r="AA2399" i="21"/>
  <c r="AC2399" i="21" s="1"/>
  <c r="R2415" i="21"/>
  <c r="AA2415" i="21"/>
  <c r="AC2415" i="21" s="1"/>
  <c r="T2428" i="21"/>
  <c r="V2428" i="21" s="1"/>
  <c r="AA2428" i="21"/>
  <c r="AC2428" i="21" s="1"/>
  <c r="AA2436" i="21"/>
  <c r="AC2436" i="21" s="1"/>
  <c r="M80" i="23"/>
  <c r="AB2455" i="21"/>
  <c r="AC2455" i="21"/>
  <c r="AA2463" i="21"/>
  <c r="AB2471" i="21"/>
  <c r="AC2471" i="21"/>
  <c r="AC2545" i="21"/>
  <c r="AC2553" i="21"/>
  <c r="R2574" i="21"/>
  <c r="AA2574" i="21"/>
  <c r="AC2574" i="21" s="1"/>
  <c r="AA2590" i="21"/>
  <c r="AC2590" i="21" s="1"/>
  <c r="Y2599" i="21"/>
  <c r="X2599" i="21" s="1"/>
  <c r="AC2599" i="21"/>
  <c r="Y2623" i="21"/>
  <c r="X2623" i="21" s="1"/>
  <c r="AC2623" i="21"/>
  <c r="AA2647" i="21"/>
  <c r="AB2647" i="21" s="1"/>
  <c r="R1121" i="21"/>
  <c r="AB1121" i="21"/>
  <c r="R1264" i="21"/>
  <c r="AB1264" i="21"/>
  <c r="R1424" i="21"/>
  <c r="AB1424" i="21"/>
  <c r="T2026" i="21"/>
  <c r="Y2026" i="21" s="1"/>
  <c r="AB2026" i="21"/>
  <c r="T901" i="21"/>
  <c r="Y901" i="21" s="1"/>
  <c r="AB901" i="21"/>
  <c r="T1076" i="21"/>
  <c r="Y1076" i="21" s="1"/>
  <c r="AB1076" i="21"/>
  <c r="R2061" i="21"/>
  <c r="AB2061" i="21"/>
  <c r="T2317" i="21"/>
  <c r="Y2317" i="21" s="1"/>
  <c r="AB2317" i="21"/>
  <c r="R985" i="21"/>
  <c r="AB985" i="21"/>
  <c r="T1001" i="21"/>
  <c r="Y1001" i="21" s="1"/>
  <c r="AB1001" i="21"/>
  <c r="T1017" i="21"/>
  <c r="Y1017" i="21" s="1"/>
  <c r="AB1017" i="21"/>
  <c r="T1033" i="21"/>
  <c r="Y1033" i="21" s="1"/>
  <c r="AB1033" i="21"/>
  <c r="T1049" i="21"/>
  <c r="Y1049" i="21" s="1"/>
  <c r="AB1049" i="21"/>
  <c r="R1065" i="21"/>
  <c r="AB1065" i="21"/>
  <c r="T1271" i="21"/>
  <c r="Y1271" i="21" s="1"/>
  <c r="AB1271" i="21"/>
  <c r="T1447" i="21"/>
  <c r="Y1447" i="21" s="1"/>
  <c r="AB1447" i="21"/>
  <c r="R1463" i="21"/>
  <c r="AB1463" i="21"/>
  <c r="R1479" i="21"/>
  <c r="AB1479" i="21"/>
  <c r="R1495" i="21"/>
  <c r="AB1495" i="21"/>
  <c r="R1511" i="21"/>
  <c r="AB1511" i="21"/>
  <c r="R1527" i="21"/>
  <c r="AB1527" i="21"/>
  <c r="R1543" i="21"/>
  <c r="AB1543" i="21"/>
  <c r="R1559" i="21"/>
  <c r="AB1559" i="21"/>
  <c r="R1575" i="21"/>
  <c r="AB1575" i="21"/>
  <c r="R1591" i="21"/>
  <c r="AB1591" i="21"/>
  <c r="R1607" i="21"/>
  <c r="AB1607" i="21"/>
  <c r="R1623" i="21"/>
  <c r="AB1623" i="21"/>
  <c r="T1655" i="21"/>
  <c r="Y1655" i="21" s="1"/>
  <c r="AB1655" i="21"/>
  <c r="T1671" i="21"/>
  <c r="Y1671" i="21" s="1"/>
  <c r="AB1671" i="21"/>
  <c r="R1687" i="21"/>
  <c r="AB1687" i="21"/>
  <c r="R1703" i="21"/>
  <c r="AB1703" i="21"/>
  <c r="R1717" i="21"/>
  <c r="AB1717" i="21"/>
  <c r="R1731" i="21"/>
  <c r="AB1731" i="21"/>
  <c r="R1873" i="21"/>
  <c r="AB1873" i="21"/>
  <c r="R1921" i="21"/>
  <c r="AB1921" i="21"/>
  <c r="R1969" i="21"/>
  <c r="AB1969" i="21"/>
  <c r="R2001" i="21"/>
  <c r="AB2001" i="21"/>
  <c r="R2017" i="21"/>
  <c r="AB2017" i="21"/>
  <c r="T2129" i="21"/>
  <c r="Y2129" i="21" s="1"/>
  <c r="AB2129" i="21"/>
  <c r="R2209" i="21"/>
  <c r="AB2209" i="21"/>
  <c r="AA2321" i="21"/>
  <c r="AC2321" i="21" s="1"/>
  <c r="AA2337" i="21"/>
  <c r="AC2337" i="21" s="1"/>
  <c r="AA2353" i="21"/>
  <c r="AC2353" i="21" s="1"/>
  <c r="R2384" i="21"/>
  <c r="AA2384" i="21"/>
  <c r="AC2384" i="21" s="1"/>
  <c r="T2400" i="21"/>
  <c r="Y2400" i="21" s="1"/>
  <c r="AA2400" i="21"/>
  <c r="AC2400" i="21" s="1"/>
  <c r="AA2416" i="21"/>
  <c r="AC2416" i="21" s="1"/>
  <c r="AA2479" i="21"/>
  <c r="AB2487" i="21"/>
  <c r="AC2487" i="21"/>
  <c r="R2575" i="21"/>
  <c r="AA2575" i="21"/>
  <c r="AC2575" i="21" s="1"/>
  <c r="T2591" i="21"/>
  <c r="Y2591" i="21" s="1"/>
  <c r="AA2591" i="21"/>
  <c r="AC2591" i="21" s="1"/>
  <c r="AA2599" i="21"/>
  <c r="AB2599" i="21" s="1"/>
  <c r="AA2623" i="21"/>
  <c r="AB2623" i="21" s="1"/>
  <c r="AA2631" i="21"/>
  <c r="AB2631" i="21" s="1"/>
  <c r="AA2639" i="21"/>
  <c r="AB2639" i="21" s="1"/>
  <c r="R1185" i="21"/>
  <c r="AB1185" i="21"/>
  <c r="R1344" i="21"/>
  <c r="AB1344" i="21"/>
  <c r="T1696" i="21"/>
  <c r="Y1696" i="21" s="1"/>
  <c r="AB1696" i="21"/>
  <c r="R2122" i="21"/>
  <c r="AB2122" i="21"/>
  <c r="R965" i="21"/>
  <c r="AB965" i="21"/>
  <c r="R1108" i="21"/>
  <c r="AB1108" i="21"/>
  <c r="T1283" i="21"/>
  <c r="Y1283" i="21" s="1"/>
  <c r="AB1283" i="21"/>
  <c r="R1587" i="21"/>
  <c r="AB1587" i="21"/>
  <c r="R2125" i="21"/>
  <c r="AB2125" i="21"/>
  <c r="T2396" i="21"/>
  <c r="Y2396" i="21" s="1"/>
  <c r="AA2396" i="21"/>
  <c r="AC2396" i="21" s="1"/>
  <c r="R938" i="21"/>
  <c r="AB938" i="21"/>
  <c r="R1018" i="21"/>
  <c r="AB1018" i="21"/>
  <c r="R1034" i="21"/>
  <c r="AB1034" i="21"/>
  <c r="R1050" i="21"/>
  <c r="AB1050" i="21"/>
  <c r="R1081" i="21"/>
  <c r="AB1081" i="21"/>
  <c r="T1129" i="21"/>
  <c r="Y1129" i="21" s="1"/>
  <c r="AB1129" i="21"/>
  <c r="R1145" i="21"/>
  <c r="AB1145" i="21"/>
  <c r="R1161" i="21"/>
  <c r="AB1161" i="21"/>
  <c r="R1177" i="21"/>
  <c r="AB1177" i="21"/>
  <c r="T1193" i="21"/>
  <c r="Y1193" i="21" s="1"/>
  <c r="AB1193" i="21"/>
  <c r="R1304" i="21"/>
  <c r="AB1304" i="21"/>
  <c r="R1336" i="21"/>
  <c r="AB1336" i="21"/>
  <c r="R1352" i="21"/>
  <c r="AB1352" i="21"/>
  <c r="R1368" i="21"/>
  <c r="AB1368" i="21"/>
  <c r="R1384" i="21"/>
  <c r="AB1384" i="21"/>
  <c r="R1400" i="21"/>
  <c r="AB1400" i="21"/>
  <c r="R1416" i="21"/>
  <c r="AB1416" i="21"/>
  <c r="R1432" i="21"/>
  <c r="AB1432" i="21"/>
  <c r="T1448" i="21"/>
  <c r="Y1448" i="21" s="1"/>
  <c r="AB1448" i="21"/>
  <c r="R1480" i="21"/>
  <c r="AB1480" i="21"/>
  <c r="T1496" i="21"/>
  <c r="Y1496" i="21" s="1"/>
  <c r="AB1496" i="21"/>
  <c r="T1512" i="21"/>
  <c r="Y1512" i="21" s="1"/>
  <c r="AB1512" i="21"/>
  <c r="T1528" i="21"/>
  <c r="Y1528" i="21" s="1"/>
  <c r="AB1528" i="21"/>
  <c r="R1560" i="21"/>
  <c r="AB1560" i="21"/>
  <c r="R1576" i="21"/>
  <c r="AB1576" i="21"/>
  <c r="R1592" i="21"/>
  <c r="AB1592" i="21"/>
  <c r="R1624" i="21"/>
  <c r="AB1624" i="21"/>
  <c r="T1656" i="21"/>
  <c r="V1656" i="21" s="1"/>
  <c r="X1656" i="21" s="1"/>
  <c r="AB1656" i="21"/>
  <c r="R1672" i="21"/>
  <c r="AB1672" i="21"/>
  <c r="T1688" i="21"/>
  <c r="V1688" i="21" s="1"/>
  <c r="X1688" i="21" s="1"/>
  <c r="AB1688" i="21"/>
  <c r="R1704" i="21"/>
  <c r="AB1704" i="21"/>
  <c r="T1922" i="21"/>
  <c r="Y1922" i="21" s="1"/>
  <c r="AB1922" i="21"/>
  <c r="T1986" i="21"/>
  <c r="Y1986" i="21" s="1"/>
  <c r="AB1986" i="21"/>
  <c r="R2018" i="21"/>
  <c r="AB2018" i="21"/>
  <c r="R2034" i="21"/>
  <c r="AB2034" i="21"/>
  <c r="R2114" i="21"/>
  <c r="AB2114" i="21"/>
  <c r="R2162" i="21"/>
  <c r="AB2162" i="21"/>
  <c r="T2178" i="21"/>
  <c r="Y2178" i="21" s="1"/>
  <c r="AB2178" i="21"/>
  <c r="T2194" i="21"/>
  <c r="Y2194" i="21" s="1"/>
  <c r="AB2194" i="21"/>
  <c r="T2210" i="21"/>
  <c r="Y2210" i="21" s="1"/>
  <c r="AB2210" i="21"/>
  <c r="AA2322" i="21"/>
  <c r="AC2322" i="21" s="1"/>
  <c r="AA2338" i="21"/>
  <c r="AC2338" i="21" s="1"/>
  <c r="AA2354" i="21"/>
  <c r="AC2354" i="21" s="1"/>
  <c r="AA2385" i="21"/>
  <c r="AC2385" i="21" s="1"/>
  <c r="AA2401" i="21"/>
  <c r="AC2401" i="21" s="1"/>
  <c r="AA2417" i="21"/>
  <c r="AC2417" i="21" s="1"/>
  <c r="AA2429" i="21"/>
  <c r="AC2429" i="21" s="1"/>
  <c r="T2437" i="21"/>
  <c r="V2437" i="21" s="1"/>
  <c r="AA2437" i="21"/>
  <c r="M84" i="23"/>
  <c r="AA2456" i="21"/>
  <c r="M87" i="23" s="1"/>
  <c r="AA2464" i="21"/>
  <c r="AC2464" i="21" s="1"/>
  <c r="T2546" i="21"/>
  <c r="V2546" i="21" s="1"/>
  <c r="X2546" i="21" s="1"/>
  <c r="T2554" i="21"/>
  <c r="Y2554" i="21" s="1"/>
  <c r="R2576" i="21"/>
  <c r="AA2576" i="21"/>
  <c r="AA2607" i="21"/>
  <c r="AB2607" i="21" s="1"/>
  <c r="AA2615" i="21"/>
  <c r="AB2615" i="21" s="1"/>
  <c r="Y2624" i="21"/>
  <c r="X2624" i="21" s="1"/>
  <c r="AC2624" i="21"/>
  <c r="T1013" i="21"/>
  <c r="V1013" i="21" s="1"/>
  <c r="X1013" i="21" s="1"/>
  <c r="AB1013" i="21"/>
  <c r="T1156" i="21"/>
  <c r="V1156" i="21" s="1"/>
  <c r="X1156" i="21" s="1"/>
  <c r="AB1156" i="21"/>
  <c r="T1251" i="21"/>
  <c r="Y1251" i="21" s="1"/>
  <c r="AB1251" i="21"/>
  <c r="T1395" i="21"/>
  <c r="Y1395" i="21" s="1"/>
  <c r="AB1395" i="21"/>
  <c r="T1619" i="21"/>
  <c r="Y1619" i="21" s="1"/>
  <c r="AB1619" i="21"/>
  <c r="R1683" i="21"/>
  <c r="AB1683" i="21"/>
  <c r="R2109" i="21"/>
  <c r="AB2109" i="21"/>
  <c r="AA2605" i="21"/>
  <c r="AB2605" i="21" s="1"/>
  <c r="R955" i="21"/>
  <c r="AB955" i="21"/>
  <c r="R971" i="21"/>
  <c r="AB971" i="21"/>
  <c r="T987" i="21"/>
  <c r="Y987" i="21" s="1"/>
  <c r="AB987" i="21"/>
  <c r="T1003" i="21"/>
  <c r="Y1003" i="21" s="1"/>
  <c r="AB1003" i="21"/>
  <c r="T1019" i="21"/>
  <c r="Y1019" i="21" s="1"/>
  <c r="AB1019" i="21"/>
  <c r="T1035" i="21"/>
  <c r="Y1035" i="21" s="1"/>
  <c r="AB1035" i="21"/>
  <c r="T1051" i="21"/>
  <c r="Y1051" i="21" s="1"/>
  <c r="AB1051" i="21"/>
  <c r="R1067" i="21"/>
  <c r="AB1067" i="21"/>
  <c r="R1082" i="21"/>
  <c r="AB1082" i="21"/>
  <c r="T1098" i="21"/>
  <c r="Y1098" i="21" s="1"/>
  <c r="AB1098" i="21"/>
  <c r="T1114" i="21"/>
  <c r="Y1114" i="21" s="1"/>
  <c r="AB1114" i="21"/>
  <c r="R1146" i="21"/>
  <c r="AB1146" i="21"/>
  <c r="R1162" i="21"/>
  <c r="AB1162" i="21"/>
  <c r="T1178" i="21"/>
  <c r="Y1178" i="21" s="1"/>
  <c r="AB1178" i="21"/>
  <c r="T1194" i="21"/>
  <c r="Y1194" i="21" s="1"/>
  <c r="AB1194" i="21"/>
  <c r="R1209" i="21"/>
  <c r="AB1209" i="21"/>
  <c r="T1225" i="21"/>
  <c r="Y1225" i="21" s="1"/>
  <c r="AB1225" i="21"/>
  <c r="T1289" i="21"/>
  <c r="Y1289" i="21" s="1"/>
  <c r="AB1289" i="21"/>
  <c r="R1321" i="21"/>
  <c r="AB1321" i="21"/>
  <c r="R1337" i="21"/>
  <c r="AB1337" i="21"/>
  <c r="T1353" i="21"/>
  <c r="Y1353" i="21" s="1"/>
  <c r="AB1353" i="21"/>
  <c r="T1401" i="21"/>
  <c r="Y1401" i="21" s="1"/>
  <c r="AB1401" i="21"/>
  <c r="R1433" i="21"/>
  <c r="AB1433" i="21"/>
  <c r="T1481" i="21"/>
  <c r="Y1481" i="21" s="1"/>
  <c r="AB1481" i="21"/>
  <c r="T1513" i="21"/>
  <c r="Y1513" i="21" s="1"/>
  <c r="AB1513" i="21"/>
  <c r="T1545" i="21"/>
  <c r="Y1545" i="21" s="1"/>
  <c r="AB1545" i="21"/>
  <c r="T1561" i="21"/>
  <c r="Y1561" i="21" s="1"/>
  <c r="AB1561" i="21"/>
  <c r="R1577" i="21"/>
  <c r="AB1577" i="21"/>
  <c r="T1593" i="21"/>
  <c r="Y1593" i="21" s="1"/>
  <c r="AB1593" i="21"/>
  <c r="R1609" i="21"/>
  <c r="AB1609" i="21"/>
  <c r="T1625" i="21"/>
  <c r="Y1625" i="21" s="1"/>
  <c r="AB1625" i="21"/>
  <c r="R1673" i="21"/>
  <c r="AB1673" i="21"/>
  <c r="T1689" i="21"/>
  <c r="Y1689" i="21" s="1"/>
  <c r="AB1689" i="21"/>
  <c r="T1705" i="21"/>
  <c r="Y1705" i="21" s="1"/>
  <c r="AB1705" i="21"/>
  <c r="R1719" i="21"/>
  <c r="AB1719" i="21"/>
  <c r="R1733" i="21"/>
  <c r="AB1733" i="21"/>
  <c r="R1859" i="21"/>
  <c r="AB1859" i="21"/>
  <c r="R1875" i="21"/>
  <c r="AB1875" i="21"/>
  <c r="R1891" i="21"/>
  <c r="AB1891" i="21"/>
  <c r="R1907" i="21"/>
  <c r="AB1907" i="21"/>
  <c r="R1923" i="21"/>
  <c r="AB1923" i="21"/>
  <c r="R1955" i="21"/>
  <c r="AB1955" i="21"/>
  <c r="R1971" i="21"/>
  <c r="AB1971" i="21"/>
  <c r="R1987" i="21"/>
  <c r="AB1987" i="21"/>
  <c r="R2003" i="21"/>
  <c r="AB2003" i="21"/>
  <c r="R2019" i="21"/>
  <c r="AB2019" i="21"/>
  <c r="R2035" i="21"/>
  <c r="AB2035" i="21"/>
  <c r="T2147" i="21"/>
  <c r="Y2147" i="21" s="1"/>
  <c r="AB2147" i="21"/>
  <c r="R2163" i="21"/>
  <c r="AB2163" i="21"/>
  <c r="T2211" i="21"/>
  <c r="V2211" i="21" s="1"/>
  <c r="X2211" i="21" s="1"/>
  <c r="AB2211" i="21"/>
  <c r="T2291" i="21"/>
  <c r="Y2291" i="21" s="1"/>
  <c r="AB2291" i="21"/>
  <c r="R2307" i="21"/>
  <c r="AB2307" i="21"/>
  <c r="R2323" i="21"/>
  <c r="AA2323" i="21"/>
  <c r="AC2323" i="21" s="1"/>
  <c r="R2339" i="21"/>
  <c r="AA2339" i="21"/>
  <c r="AC2339" i="21" s="1"/>
  <c r="R2355" i="21"/>
  <c r="AA2355" i="21"/>
  <c r="AC2355" i="21" s="1"/>
  <c r="AA2386" i="21"/>
  <c r="AC2386" i="21" s="1"/>
  <c r="AA2402" i="21"/>
  <c r="AC2402" i="21" s="1"/>
  <c r="AA2418" i="21"/>
  <c r="AC2418" i="21" s="1"/>
  <c r="AA2472" i="21"/>
  <c r="AA2480" i="21"/>
  <c r="AA2488" i="21"/>
  <c r="AC2488" i="21" s="1"/>
  <c r="AC2565" i="21"/>
  <c r="R2577" i="21"/>
  <c r="AA2577" i="21"/>
  <c r="AC2577" i="21" s="1"/>
  <c r="Y2616" i="21"/>
  <c r="X2616" i="21" s="1"/>
  <c r="AC2616" i="21"/>
  <c r="R95" i="23" s="1"/>
  <c r="AA2649" i="21"/>
  <c r="AB2649" i="21" s="1"/>
  <c r="R1360" i="21"/>
  <c r="AB1360" i="21"/>
  <c r="R2058" i="21"/>
  <c r="AB2058" i="21"/>
  <c r="R1092" i="21"/>
  <c r="AB1092" i="21"/>
  <c r="R1219" i="21"/>
  <c r="AB1219" i="21"/>
  <c r="T1635" i="21"/>
  <c r="Y1635" i="21" s="1"/>
  <c r="AB1635" i="21"/>
  <c r="R2141" i="21"/>
  <c r="AB2141" i="21"/>
  <c r="T2253" i="21"/>
  <c r="Y2253" i="21" s="1"/>
  <c r="AB2253" i="21"/>
  <c r="T2333" i="21"/>
  <c r="V2333" i="21" s="1"/>
  <c r="X2333" i="21" s="1"/>
  <c r="AA2333" i="21"/>
  <c r="AC2333" i="21" s="1"/>
  <c r="AA2493" i="21"/>
  <c r="AC2493" i="21" s="1"/>
  <c r="R1099" i="21"/>
  <c r="AB1099" i="21"/>
  <c r="R1115" i="21"/>
  <c r="AB1115" i="21"/>
  <c r="R1147" i="21"/>
  <c r="AB1147" i="21"/>
  <c r="R1179" i="21"/>
  <c r="AB1179" i="21"/>
  <c r="T1210" i="21"/>
  <c r="Y1210" i="21" s="1"/>
  <c r="AB1210" i="21"/>
  <c r="T1226" i="21"/>
  <c r="Y1226" i="21" s="1"/>
  <c r="AB1226" i="21"/>
  <c r="T1242" i="21"/>
  <c r="Y1242" i="21" s="1"/>
  <c r="AB1242" i="21"/>
  <c r="T1258" i="21"/>
  <c r="Y1258" i="21" s="1"/>
  <c r="AB1258" i="21"/>
  <c r="R1274" i="21"/>
  <c r="AB1274" i="21"/>
  <c r="R1290" i="21"/>
  <c r="AB1290" i="21"/>
  <c r="R1306" i="21"/>
  <c r="AB1306" i="21"/>
  <c r="R1338" i="21"/>
  <c r="AB1338" i="21"/>
  <c r="R1354" i="21"/>
  <c r="AB1354" i="21"/>
  <c r="R1386" i="21"/>
  <c r="AB1386" i="21"/>
  <c r="R1418" i="21"/>
  <c r="AB1418" i="21"/>
  <c r="R1434" i="21"/>
  <c r="AB1434" i="21"/>
  <c r="T1466" i="21"/>
  <c r="Y1466" i="21" s="1"/>
  <c r="AB1466" i="21"/>
  <c r="T1498" i="21"/>
  <c r="Y1498" i="21" s="1"/>
  <c r="AB1498" i="21"/>
  <c r="R1514" i="21"/>
  <c r="AB1514" i="21"/>
  <c r="R1530" i="21"/>
  <c r="AB1530" i="21"/>
  <c r="T1546" i="21"/>
  <c r="V1546" i="21" s="1"/>
  <c r="X1546" i="21" s="1"/>
  <c r="AB1546" i="21"/>
  <c r="T1578" i="21"/>
  <c r="Y1578" i="21" s="1"/>
  <c r="AB1578" i="21"/>
  <c r="R1594" i="21"/>
  <c r="AB1594" i="21"/>
  <c r="R1610" i="21"/>
  <c r="AB1610" i="21"/>
  <c r="T1626" i="21"/>
  <c r="Y1626" i="21" s="1"/>
  <c r="AB1626" i="21"/>
  <c r="R1642" i="21"/>
  <c r="AB1642" i="21"/>
  <c r="R1674" i="21"/>
  <c r="AB1674" i="21"/>
  <c r="T1690" i="21"/>
  <c r="Y1690" i="21" s="1"/>
  <c r="AB1690" i="21"/>
  <c r="T1706" i="21"/>
  <c r="Y1706" i="21" s="1"/>
  <c r="AB1706" i="21"/>
  <c r="R1924" i="21"/>
  <c r="AB1924" i="21"/>
  <c r="T2020" i="21"/>
  <c r="Y2020" i="21" s="1"/>
  <c r="AB2020" i="21"/>
  <c r="R2068" i="21"/>
  <c r="AB2068" i="21"/>
  <c r="T2084" i="21"/>
  <c r="Y2084" i="21" s="1"/>
  <c r="AB2084" i="21"/>
  <c r="R2100" i="21"/>
  <c r="AB2100" i="21"/>
  <c r="T2116" i="21"/>
  <c r="Y2116" i="21" s="1"/>
  <c r="AB2116" i="21"/>
  <c r="T2148" i="21"/>
  <c r="Y2148" i="21" s="1"/>
  <c r="AB2148" i="21"/>
  <c r="T2180" i="21"/>
  <c r="Y2180" i="21" s="1"/>
  <c r="AB2180" i="21"/>
  <c r="T2196" i="21"/>
  <c r="V2196" i="21" s="1"/>
  <c r="X2196" i="21" s="1"/>
  <c r="AB2196" i="21"/>
  <c r="T2212" i="21"/>
  <c r="Y2212" i="21" s="1"/>
  <c r="AB2212" i="21"/>
  <c r="AA2324" i="21"/>
  <c r="AC2324" i="21" s="1"/>
  <c r="AA2340" i="21"/>
  <c r="AC2340" i="21" s="1"/>
  <c r="AA2356" i="21"/>
  <c r="AC2356" i="21" s="1"/>
  <c r="AA2387" i="21"/>
  <c r="AC2387" i="21" s="1"/>
  <c r="T2403" i="21"/>
  <c r="Y2403" i="21" s="1"/>
  <c r="AA2403" i="21"/>
  <c r="AC2403" i="21" s="1"/>
  <c r="T2419" i="21"/>
  <c r="Y2419" i="21" s="1"/>
  <c r="AA2419" i="21"/>
  <c r="AC2419" i="21" s="1"/>
  <c r="AA2430" i="21"/>
  <c r="AC2430" i="21" s="1"/>
  <c r="T2438" i="21"/>
  <c r="V2438" i="21" s="1"/>
  <c r="AA2438" i="21"/>
  <c r="AC2438" i="21" s="1"/>
  <c r="AB2449" i="21"/>
  <c r="AC2449" i="21"/>
  <c r="AB2457" i="21"/>
  <c r="AC2457" i="21"/>
  <c r="AA2465" i="21"/>
  <c r="AC2547" i="21"/>
  <c r="AC2555" i="21"/>
  <c r="T2578" i="21"/>
  <c r="Y2578" i="21" s="1"/>
  <c r="AA2578" i="21"/>
  <c r="AA2625" i="21"/>
  <c r="AB2625" i="21" s="1"/>
  <c r="AA2633" i="21"/>
  <c r="AB2633" i="21" s="1"/>
  <c r="AA2641" i="21"/>
  <c r="AB2641" i="21" s="1"/>
  <c r="R930" i="21"/>
  <c r="AB930" i="21"/>
  <c r="R1312" i="21"/>
  <c r="AB1312" i="21"/>
  <c r="T1584" i="21"/>
  <c r="Y1584" i="21" s="1"/>
  <c r="AB1584" i="21"/>
  <c r="R2090" i="21"/>
  <c r="AB2090" i="21"/>
  <c r="R933" i="21"/>
  <c r="AB933" i="21"/>
  <c r="R1235" i="21"/>
  <c r="AB1235" i="21"/>
  <c r="T1363" i="21"/>
  <c r="Y1363" i="21" s="1"/>
  <c r="AB1363" i="21"/>
  <c r="T1555" i="21"/>
  <c r="Y1555" i="21" s="1"/>
  <c r="AB1555" i="21"/>
  <c r="R2045" i="21"/>
  <c r="AB2045" i="21"/>
  <c r="T2412" i="21"/>
  <c r="Y2412" i="21" s="1"/>
  <c r="AA2412" i="21"/>
  <c r="AA2587" i="21"/>
  <c r="AC2587" i="21" s="1"/>
  <c r="T941" i="21"/>
  <c r="Y941" i="21" s="1"/>
  <c r="AB941" i="21"/>
  <c r="R957" i="21"/>
  <c r="AB957" i="21"/>
  <c r="R989" i="21"/>
  <c r="AB989" i="21"/>
  <c r="T1005" i="21"/>
  <c r="Y1005" i="21" s="1"/>
  <c r="AB1005" i="21"/>
  <c r="R1021" i="21"/>
  <c r="AB1021" i="21"/>
  <c r="R1037" i="21"/>
  <c r="AB1037" i="21"/>
  <c r="R1053" i="21"/>
  <c r="AB1053" i="21"/>
  <c r="R1069" i="21"/>
  <c r="AB1069" i="21"/>
  <c r="T1100" i="21"/>
  <c r="Y1100" i="21" s="1"/>
  <c r="AB1100" i="21"/>
  <c r="T1116" i="21"/>
  <c r="Y1116" i="21" s="1"/>
  <c r="AB1116" i="21"/>
  <c r="T1132" i="21"/>
  <c r="Y1132" i="21" s="1"/>
  <c r="AB1132" i="21"/>
  <c r="T1148" i="21"/>
  <c r="Y1148" i="21" s="1"/>
  <c r="AB1148" i="21"/>
  <c r="T1180" i="21"/>
  <c r="Y1180" i="21" s="1"/>
  <c r="AB1180" i="21"/>
  <c r="R1227" i="21"/>
  <c r="AB1227" i="21"/>
  <c r="R1243" i="21"/>
  <c r="AB1243" i="21"/>
  <c r="R1259" i="21"/>
  <c r="AB1259" i="21"/>
  <c r="R1387" i="21"/>
  <c r="AB1387" i="21"/>
  <c r="R1403" i="21"/>
  <c r="AB1403" i="21"/>
  <c r="R1435" i="21"/>
  <c r="AB1435" i="21"/>
  <c r="R1451" i="21"/>
  <c r="AB1451" i="21"/>
  <c r="T1483" i="21"/>
  <c r="V1483" i="21" s="1"/>
  <c r="X1483" i="21" s="1"/>
  <c r="AB1483" i="21"/>
  <c r="T1499" i="21"/>
  <c r="Y1499" i="21" s="1"/>
  <c r="AB1499" i="21"/>
  <c r="T1515" i="21"/>
  <c r="Y1515" i="21" s="1"/>
  <c r="AB1515" i="21"/>
  <c r="T1531" i="21"/>
  <c r="V1531" i="21" s="1"/>
  <c r="X1531" i="21" s="1"/>
  <c r="AB1531" i="21"/>
  <c r="T1547" i="21"/>
  <c r="V1547" i="21" s="1"/>
  <c r="X1547" i="21" s="1"/>
  <c r="AB1547" i="21"/>
  <c r="T1563" i="21"/>
  <c r="Y1563" i="21" s="1"/>
  <c r="AB1563" i="21"/>
  <c r="T1579" i="21"/>
  <c r="Y1579" i="21" s="1"/>
  <c r="AB1579" i="21"/>
  <c r="T1595" i="21"/>
  <c r="Y1595" i="21" s="1"/>
  <c r="AB1595" i="21"/>
  <c r="T1611" i="21"/>
  <c r="Y1611" i="21" s="1"/>
  <c r="AB1611" i="21"/>
  <c r="R1627" i="21"/>
  <c r="AB1627" i="21"/>
  <c r="R1721" i="21"/>
  <c r="AB1721" i="21"/>
  <c r="R1735" i="21"/>
  <c r="AB1735" i="21"/>
  <c r="T2133" i="21"/>
  <c r="Y2133" i="21" s="1"/>
  <c r="AB2133" i="21"/>
  <c r="T2149" i="21"/>
  <c r="V2149" i="21" s="1"/>
  <c r="X2149" i="21" s="1"/>
  <c r="AB2149" i="21"/>
  <c r="R2165" i="21"/>
  <c r="AB2165" i="21"/>
  <c r="T2181" i="21"/>
  <c r="Y2181" i="21" s="1"/>
  <c r="AB2181" i="21"/>
  <c r="T2197" i="21"/>
  <c r="Y2197" i="21" s="1"/>
  <c r="AB2197" i="21"/>
  <c r="T2229" i="21"/>
  <c r="Y2229" i="21" s="1"/>
  <c r="AB2229" i="21"/>
  <c r="T2245" i="21"/>
  <c r="Y2245" i="21" s="1"/>
  <c r="AB2245" i="21"/>
  <c r="T2261" i="21"/>
  <c r="Y2261" i="21" s="1"/>
  <c r="AB2261" i="21"/>
  <c r="R2277" i="21"/>
  <c r="AB2277" i="21"/>
  <c r="R2309" i="21"/>
  <c r="AB2309" i="21"/>
  <c r="R2325" i="21"/>
  <c r="AA2325" i="21"/>
  <c r="AB2341" i="21"/>
  <c r="AC2341" i="21"/>
  <c r="R2388" i="21"/>
  <c r="AA2388" i="21"/>
  <c r="AC2388" i="21" s="1"/>
  <c r="R2404" i="21"/>
  <c r="AA2404" i="21"/>
  <c r="AC2404" i="21" s="1"/>
  <c r="R2420" i="21"/>
  <c r="AA2420" i="21"/>
  <c r="AC2420" i="21" s="1"/>
  <c r="AB2473" i="21"/>
  <c r="AC2473" i="21"/>
  <c r="AB2481" i="21"/>
  <c r="AC2481" i="21"/>
  <c r="AB2489" i="21"/>
  <c r="AC2489" i="21"/>
  <c r="AA2566" i="21"/>
  <c r="AC2566" i="21" s="1"/>
  <c r="AA2579" i="21"/>
  <c r="AC2579" i="21" s="1"/>
  <c r="Y2601" i="21"/>
  <c r="X2601" i="21" s="1"/>
  <c r="AC2601" i="21"/>
  <c r="L95" i="23" s="1"/>
  <c r="AA2609" i="21"/>
  <c r="AB2609" i="21" s="1"/>
  <c r="AA2617" i="21"/>
  <c r="AB2617" i="21" s="1"/>
  <c r="R1216" i="21"/>
  <c r="AB1216" i="21"/>
  <c r="R2138" i="21"/>
  <c r="AB2138" i="21"/>
  <c r="R981" i="21"/>
  <c r="AB981" i="21"/>
  <c r="T1299" i="21"/>
  <c r="Y1299" i="21" s="1"/>
  <c r="AB1299" i="21"/>
  <c r="T1411" i="21"/>
  <c r="V1411" i="21" s="1"/>
  <c r="X1411" i="21" s="1"/>
  <c r="AB1411" i="21"/>
  <c r="T1491" i="21"/>
  <c r="Y1491" i="21" s="1"/>
  <c r="AB1491" i="21"/>
  <c r="R1699" i="21"/>
  <c r="AB1699" i="21"/>
  <c r="T1853" i="21"/>
  <c r="Y1853" i="21" s="1"/>
  <c r="AB1853" i="21"/>
  <c r="AB2349" i="21"/>
  <c r="AC2349" i="21"/>
  <c r="T942" i="21"/>
  <c r="Y942" i="21" s="1"/>
  <c r="AB942" i="21"/>
  <c r="T958" i="21"/>
  <c r="Y958" i="21" s="1"/>
  <c r="AB958" i="21"/>
  <c r="T974" i="21"/>
  <c r="Y974" i="21" s="1"/>
  <c r="AB974" i="21"/>
  <c r="R1085" i="21"/>
  <c r="AB1085" i="21"/>
  <c r="R1101" i="21"/>
  <c r="AB1101" i="21"/>
  <c r="T1117" i="21"/>
  <c r="Y1117" i="21" s="1"/>
  <c r="AB1117" i="21"/>
  <c r="R1133" i="21"/>
  <c r="AB1133" i="21"/>
  <c r="R1149" i="21"/>
  <c r="AB1149" i="21"/>
  <c r="R1165" i="21"/>
  <c r="AB1165" i="21"/>
  <c r="T1181" i="21"/>
  <c r="Y1181" i="21" s="1"/>
  <c r="AB1181" i="21"/>
  <c r="T1212" i="21"/>
  <c r="Y1212" i="21" s="1"/>
  <c r="AB1212" i="21"/>
  <c r="R1244" i="21"/>
  <c r="AB1244" i="21"/>
  <c r="T1260" i="21"/>
  <c r="Y1260" i="21" s="1"/>
  <c r="AB1260" i="21"/>
  <c r="R1340" i="21"/>
  <c r="AB1340" i="21"/>
  <c r="R1372" i="21"/>
  <c r="AB1372" i="21"/>
  <c r="R1388" i="21"/>
  <c r="AB1388" i="21"/>
  <c r="T1404" i="21"/>
  <c r="V1404" i="21" s="1"/>
  <c r="X1404" i="21" s="1"/>
  <c r="AB1404" i="21"/>
  <c r="T1436" i="21"/>
  <c r="V1436" i="21" s="1"/>
  <c r="X1436" i="21" s="1"/>
  <c r="AB1436" i="21"/>
  <c r="T1500" i="21"/>
  <c r="Y1500" i="21" s="1"/>
  <c r="AB1500" i="21"/>
  <c r="R1532" i="21"/>
  <c r="AB1532" i="21"/>
  <c r="R1580" i="21"/>
  <c r="AB1580" i="21"/>
  <c r="R1596" i="21"/>
  <c r="AB1596" i="21"/>
  <c r="T1612" i="21"/>
  <c r="Y1612" i="21" s="1"/>
  <c r="AB1612" i="21"/>
  <c r="R1782" i="21"/>
  <c r="AB1782" i="21"/>
  <c r="T2070" i="21"/>
  <c r="Y2070" i="21" s="1"/>
  <c r="AB2070" i="21"/>
  <c r="R2086" i="21"/>
  <c r="AB2086" i="21"/>
  <c r="T2102" i="21"/>
  <c r="Y2102" i="21" s="1"/>
  <c r="AB2102" i="21"/>
  <c r="T2134" i="21"/>
  <c r="Y2134" i="21" s="1"/>
  <c r="AB2134" i="21"/>
  <c r="T2150" i="21"/>
  <c r="Y2150" i="21" s="1"/>
  <c r="AB2150" i="21"/>
  <c r="T2182" i="21"/>
  <c r="V2182" i="21" s="1"/>
  <c r="X2182" i="21" s="1"/>
  <c r="AB2182" i="21"/>
  <c r="T2198" i="21"/>
  <c r="Y2198" i="21" s="1"/>
  <c r="AB2198" i="21"/>
  <c r="T2262" i="21"/>
  <c r="Y2262" i="21" s="1"/>
  <c r="AB2262" i="21"/>
  <c r="T2278" i="21"/>
  <c r="Y2278" i="21" s="1"/>
  <c r="AB2278" i="21"/>
  <c r="T2326" i="21"/>
  <c r="Y2326" i="21" s="1"/>
  <c r="AA2326" i="21"/>
  <c r="AC2326" i="21" s="1"/>
  <c r="AA2342" i="21"/>
  <c r="AC2342" i="21" s="1"/>
  <c r="AA2373" i="21"/>
  <c r="AA2389" i="21"/>
  <c r="AC2389" i="21" s="1"/>
  <c r="AA2405" i="21"/>
  <c r="AC2405" i="21" s="1"/>
  <c r="AA2421" i="21"/>
  <c r="AC2421" i="21" s="1"/>
  <c r="T2431" i="21"/>
  <c r="V2431" i="21" s="1"/>
  <c r="AA2431" i="21"/>
  <c r="AC2431" i="21" s="1"/>
  <c r="AA2439" i="21"/>
  <c r="AC2439" i="21" s="1"/>
  <c r="AA2450" i="21"/>
  <c r="AC2450" i="21" s="1"/>
  <c r="AA2458" i="21"/>
  <c r="AA2466" i="21"/>
  <c r="AC2466" i="21" s="1"/>
  <c r="AC2548" i="21"/>
  <c r="T2556" i="21"/>
  <c r="V2556" i="21" s="1"/>
  <c r="X2556" i="21" s="1"/>
  <c r="AC2556" i="21"/>
  <c r="AA2580" i="21"/>
  <c r="AC2580" i="21" s="1"/>
  <c r="AA2593" i="21"/>
  <c r="AB2593" i="21" s="1"/>
  <c r="AA2601" i="21"/>
  <c r="AB2601" i="21" s="1"/>
  <c r="AA2651" i="21"/>
  <c r="AB2651" i="21" s="1"/>
  <c r="R1026" i="21"/>
  <c r="AB1026" i="21"/>
  <c r="R1296" i="21"/>
  <c r="AB1296" i="21"/>
  <c r="R2106" i="21"/>
  <c r="AB2106" i="21"/>
  <c r="T1172" i="21"/>
  <c r="V1172" i="21" s="1"/>
  <c r="X1172" i="21" s="1"/>
  <c r="AB1172" i="21"/>
  <c r="T1427" i="21"/>
  <c r="Y1427" i="21" s="1"/>
  <c r="AB1427" i="21"/>
  <c r="R1539" i="21"/>
  <c r="AB1539" i="21"/>
  <c r="R1651" i="21"/>
  <c r="AB1651" i="21"/>
  <c r="R2077" i="21"/>
  <c r="AB2077" i="21"/>
  <c r="T2301" i="21"/>
  <c r="Y2301" i="21" s="1"/>
  <c r="AB2301" i="21"/>
  <c r="AA2380" i="21"/>
  <c r="AC2380" i="21" s="1"/>
  <c r="AA2477" i="21"/>
  <c r="AC2477" i="21" s="1"/>
  <c r="AA2571" i="21"/>
  <c r="AC2571" i="21" s="1"/>
  <c r="R943" i="21"/>
  <c r="AB943" i="21"/>
  <c r="R959" i="21"/>
  <c r="AB959" i="21"/>
  <c r="R975" i="21"/>
  <c r="AB975" i="21"/>
  <c r="T1102" i="21"/>
  <c r="Y1102" i="21" s="1"/>
  <c r="AB1102" i="21"/>
  <c r="R1118" i="21"/>
  <c r="AB1118" i="21"/>
  <c r="T1134" i="21"/>
  <c r="Y1134" i="21" s="1"/>
  <c r="AB1134" i="21"/>
  <c r="T1150" i="21"/>
  <c r="Y1150" i="21" s="1"/>
  <c r="AB1150" i="21"/>
  <c r="T1166" i="21"/>
  <c r="Y1166" i="21" s="1"/>
  <c r="AB1166" i="21"/>
  <c r="T1182" i="21"/>
  <c r="Y1182" i="21" s="1"/>
  <c r="AB1182" i="21"/>
  <c r="T1197" i="21"/>
  <c r="Y1197" i="21" s="1"/>
  <c r="AB1197" i="21"/>
  <c r="T1213" i="21"/>
  <c r="Y1213" i="21" s="1"/>
  <c r="AB1213" i="21"/>
  <c r="R1245" i="21"/>
  <c r="AB1245" i="21"/>
  <c r="R1261" i="21"/>
  <c r="AB1261" i="21"/>
  <c r="R1325" i="21"/>
  <c r="AB1325" i="21"/>
  <c r="R1341" i="21"/>
  <c r="AB1341" i="21"/>
  <c r="R1357" i="21"/>
  <c r="AB1357" i="21"/>
  <c r="R1373" i="21"/>
  <c r="AB1373" i="21"/>
  <c r="R1389" i="21"/>
  <c r="AB1389" i="21"/>
  <c r="R1405" i="21"/>
  <c r="AB1405" i="21"/>
  <c r="R1421" i="21"/>
  <c r="AB1421" i="21"/>
  <c r="T1453" i="21"/>
  <c r="Y1453" i="21" s="1"/>
  <c r="AB1453" i="21"/>
  <c r="T1645" i="21"/>
  <c r="Y1645" i="21" s="1"/>
  <c r="AB1645" i="21"/>
  <c r="T1661" i="21"/>
  <c r="Y1661" i="21" s="1"/>
  <c r="AB1661" i="21"/>
  <c r="T1693" i="21"/>
  <c r="Y1693" i="21" s="1"/>
  <c r="AB1693" i="21"/>
  <c r="R1709" i="21"/>
  <c r="AB1709" i="21"/>
  <c r="R1723" i="21"/>
  <c r="AB1723" i="21"/>
  <c r="R1737" i="21"/>
  <c r="AB1737" i="21"/>
  <c r="R1991" i="21"/>
  <c r="AB1991" i="21"/>
  <c r="T2023" i="21"/>
  <c r="Y2023" i="21" s="1"/>
  <c r="AB2023" i="21"/>
  <c r="T2055" i="21"/>
  <c r="Y2055" i="21" s="1"/>
  <c r="AB2055" i="21"/>
  <c r="R2103" i="21"/>
  <c r="AB2103" i="21"/>
  <c r="R2135" i="21"/>
  <c r="AB2135" i="21"/>
  <c r="R2151" i="21"/>
  <c r="AB2151" i="21"/>
  <c r="T2167" i="21"/>
  <c r="Y2167" i="21" s="1"/>
  <c r="AB2167" i="21"/>
  <c r="T2183" i="21"/>
  <c r="Y2183" i="21" s="1"/>
  <c r="AB2183" i="21"/>
  <c r="T2199" i="21"/>
  <c r="Y2199" i="21" s="1"/>
  <c r="AB2199" i="21"/>
  <c r="R2215" i="21"/>
  <c r="AB2215" i="21"/>
  <c r="R2231" i="21"/>
  <c r="AB2231" i="21"/>
  <c r="R2247" i="21"/>
  <c r="AB2247" i="21"/>
  <c r="R2263" i="21"/>
  <c r="AB2263" i="21"/>
  <c r="R2279" i="21"/>
  <c r="AB2279" i="21"/>
  <c r="R2295" i="21"/>
  <c r="AB2295" i="21"/>
  <c r="R2311" i="21"/>
  <c r="AB2311" i="21"/>
  <c r="R2327" i="21"/>
  <c r="AA2327" i="21"/>
  <c r="AC2327" i="21" s="1"/>
  <c r="R2343" i="21"/>
  <c r="AA2343" i="21"/>
  <c r="AC2343" i="21" s="1"/>
  <c r="AA2374" i="21"/>
  <c r="AC2374" i="21" s="1"/>
  <c r="T2390" i="21"/>
  <c r="V2390" i="21" s="1"/>
  <c r="X2390" i="21" s="1"/>
  <c r="AA2390" i="21"/>
  <c r="AC2390" i="21" s="1"/>
  <c r="T2406" i="21"/>
  <c r="V2406" i="21" s="1"/>
  <c r="X2406" i="21" s="1"/>
  <c r="AA2406" i="21"/>
  <c r="AC2406" i="21" s="1"/>
  <c r="T2422" i="21"/>
  <c r="Y2422" i="21" s="1"/>
  <c r="AA2422" i="21"/>
  <c r="AC2422" i="21" s="1"/>
  <c r="AA2474" i="21"/>
  <c r="S83" i="23" s="1"/>
  <c r="AA2482" i="21"/>
  <c r="AC2482" i="21" s="1"/>
  <c r="AA2490" i="21"/>
  <c r="AC2490" i="21" s="1"/>
  <c r="AA2567" i="21"/>
  <c r="AC2567" i="21" s="1"/>
  <c r="T2581" i="21"/>
  <c r="Y2581" i="21" s="1"/>
  <c r="AA2581" i="21"/>
  <c r="AC2581" i="21" s="1"/>
  <c r="Y2594" i="21"/>
  <c r="X2594" i="21" s="1"/>
  <c r="AC2594" i="21"/>
  <c r="N95" i="23" s="1"/>
  <c r="Y2619" i="21"/>
  <c r="X2619" i="21" s="1"/>
  <c r="AC2619" i="21"/>
  <c r="AA2627" i="21"/>
  <c r="AB2627" i="21" s="1"/>
  <c r="AA2643" i="21"/>
  <c r="AB2643" i="21" s="1"/>
  <c r="T1089" i="21"/>
  <c r="Y1089" i="21" s="1"/>
  <c r="AB1089" i="21"/>
  <c r="R2170" i="21"/>
  <c r="AB2170" i="21"/>
  <c r="T997" i="21"/>
  <c r="V997" i="21" s="1"/>
  <c r="X997" i="21" s="1"/>
  <c r="AB997" i="21"/>
  <c r="T1140" i="21"/>
  <c r="Y1140" i="21" s="1"/>
  <c r="AB1140" i="21"/>
  <c r="T1267" i="21"/>
  <c r="Y1267" i="21" s="1"/>
  <c r="AB1267" i="21"/>
  <c r="T1379" i="21"/>
  <c r="Y1379" i="21" s="1"/>
  <c r="AB1379" i="21"/>
  <c r="T1459" i="21"/>
  <c r="V1459" i="21" s="1"/>
  <c r="X1459" i="21" s="1"/>
  <c r="AB1459" i="21"/>
  <c r="R1571" i="21"/>
  <c r="AB1571" i="21"/>
  <c r="R1667" i="21"/>
  <c r="AB1667" i="21"/>
  <c r="T2285" i="21"/>
  <c r="Y2285" i="21" s="1"/>
  <c r="AB2285" i="21"/>
  <c r="AA2485" i="21"/>
  <c r="AC2485" i="21" s="1"/>
  <c r="R896" i="21"/>
  <c r="AB896" i="21"/>
  <c r="T944" i="21"/>
  <c r="Y944" i="21" s="1"/>
  <c r="AB944" i="21"/>
  <c r="R960" i="21"/>
  <c r="AB960" i="21"/>
  <c r="T976" i="21"/>
  <c r="Y976" i="21" s="1"/>
  <c r="AB976" i="21"/>
  <c r="R1008" i="21"/>
  <c r="AB1008" i="21"/>
  <c r="R1024" i="21"/>
  <c r="AB1024" i="21"/>
  <c r="R1056" i="21"/>
  <c r="AB1056" i="21"/>
  <c r="T1198" i="21"/>
  <c r="Y1198" i="21" s="1"/>
  <c r="AB1198" i="21"/>
  <c r="T1230" i="21"/>
  <c r="Y1230" i="21" s="1"/>
  <c r="AB1230" i="21"/>
  <c r="R1246" i="21"/>
  <c r="AB1246" i="21"/>
  <c r="T1342" i="21"/>
  <c r="Y1342" i="21" s="1"/>
  <c r="AB1342" i="21"/>
  <c r="T1358" i="21"/>
  <c r="Y1358" i="21" s="1"/>
  <c r="AB1358" i="21"/>
  <c r="T1374" i="21"/>
  <c r="Y1374" i="21" s="1"/>
  <c r="AB1374" i="21"/>
  <c r="T1390" i="21"/>
  <c r="Y1390" i="21" s="1"/>
  <c r="AB1390" i="21"/>
  <c r="T1406" i="21"/>
  <c r="Y1406" i="21" s="1"/>
  <c r="AB1406" i="21"/>
  <c r="T1438" i="21"/>
  <c r="V1438" i="21" s="1"/>
  <c r="X1438" i="21" s="1"/>
  <c r="AB1438" i="21"/>
  <c r="R1454" i="21"/>
  <c r="AB1454" i="21"/>
  <c r="T1646" i="21"/>
  <c r="Y1646" i="21" s="1"/>
  <c r="AB1646" i="21"/>
  <c r="T1678" i="21"/>
  <c r="Y1678" i="21" s="1"/>
  <c r="AB1678" i="21"/>
  <c r="R1694" i="21"/>
  <c r="AB1694" i="21"/>
  <c r="T2088" i="21"/>
  <c r="V2088" i="21" s="1"/>
  <c r="X2088" i="21" s="1"/>
  <c r="AB2088" i="21"/>
  <c r="T2104" i="21"/>
  <c r="Y2104" i="21" s="1"/>
  <c r="AB2104" i="21"/>
  <c r="R2152" i="21"/>
  <c r="AB2152" i="21"/>
  <c r="R2168" i="21"/>
  <c r="AB2168" i="21"/>
  <c r="R2184" i="21"/>
  <c r="AB2184" i="21"/>
  <c r="R2264" i="21"/>
  <c r="AB2264" i="21"/>
  <c r="R2280" i="21"/>
  <c r="AB2280" i="21"/>
  <c r="R2296" i="21"/>
  <c r="AB2296" i="21"/>
  <c r="R2312" i="21"/>
  <c r="AB2312" i="21"/>
  <c r="R2328" i="21"/>
  <c r="AA2328" i="21"/>
  <c r="AC2328" i="21" s="1"/>
  <c r="R2344" i="21"/>
  <c r="AA2344" i="21"/>
  <c r="AC2344" i="21" s="1"/>
  <c r="T2391" i="21"/>
  <c r="Y2391" i="21" s="1"/>
  <c r="AA2391" i="21"/>
  <c r="AC2391" i="21" s="1"/>
  <c r="AA2407" i="21"/>
  <c r="AC2407" i="21" s="1"/>
  <c r="AA2423" i="21"/>
  <c r="AC2423" i="21" s="1"/>
  <c r="T2432" i="21"/>
  <c r="V2432" i="21" s="1"/>
  <c r="AA2432" i="21"/>
  <c r="R2440" i="21"/>
  <c r="AA2440" i="21"/>
  <c r="M60" i="23" s="1"/>
  <c r="AA2451" i="21"/>
  <c r="AC2451" i="21" s="1"/>
  <c r="AA2459" i="21"/>
  <c r="AA2467" i="21"/>
  <c r="AC2549" i="21"/>
  <c r="AC2557" i="21"/>
  <c r="AA2582" i="21"/>
  <c r="AC2582" i="21" s="1"/>
  <c r="AA2611" i="21"/>
  <c r="AB2611" i="21" s="1"/>
  <c r="AA2619" i="21"/>
  <c r="AB2619" i="21" s="1"/>
  <c r="Y2652" i="21"/>
  <c r="X2652" i="21" s="1"/>
  <c r="AC2652" i="21"/>
  <c r="T993" i="21"/>
  <c r="Y993" i="21" s="1"/>
  <c r="AB993" i="21"/>
  <c r="R1025" i="21"/>
  <c r="AB1025" i="21"/>
  <c r="T1041" i="21"/>
  <c r="Y1041" i="21" s="1"/>
  <c r="AB1041" i="21"/>
  <c r="T1057" i="21"/>
  <c r="Y1057" i="21" s="1"/>
  <c r="AB1057" i="21"/>
  <c r="R1152" i="21"/>
  <c r="AB1152" i="21"/>
  <c r="R1168" i="21"/>
  <c r="AB1168" i="21"/>
  <c r="R1184" i="21"/>
  <c r="AB1184" i="21"/>
  <c r="R1455" i="21"/>
  <c r="AB1455" i="21"/>
  <c r="T1487" i="21"/>
  <c r="Y1487" i="21" s="1"/>
  <c r="AB1487" i="21"/>
  <c r="T1519" i="21"/>
  <c r="Y1519" i="21" s="1"/>
  <c r="AB1519" i="21"/>
  <c r="T1535" i="21"/>
  <c r="Y1535" i="21" s="1"/>
  <c r="AB1535" i="21"/>
  <c r="R1647" i="21"/>
  <c r="AB1647" i="21"/>
  <c r="T1679" i="21"/>
  <c r="Y1679" i="21" s="1"/>
  <c r="AB1679" i="21"/>
  <c r="T1739" i="21"/>
  <c r="Y1739" i="21" s="1"/>
  <c r="AB1739" i="21"/>
  <c r="T1785" i="21"/>
  <c r="Y1785" i="21" s="1"/>
  <c r="AB1785" i="21"/>
  <c r="R1849" i="21"/>
  <c r="AB1849" i="21"/>
  <c r="T1993" i="21"/>
  <c r="Y1993" i="21" s="1"/>
  <c r="AB1993" i="21"/>
  <c r="T2009" i="21"/>
  <c r="Y2009" i="21" s="1"/>
  <c r="AB2009" i="21"/>
  <c r="T2025" i="21"/>
  <c r="Y2025" i="21" s="1"/>
  <c r="AB2025" i="21"/>
  <c r="T2041" i="21"/>
  <c r="Y2041" i="21" s="1"/>
  <c r="AB2041" i="21"/>
  <c r="T2057" i="21"/>
  <c r="Y2057" i="21" s="1"/>
  <c r="AB2057" i="21"/>
  <c r="T2073" i="21"/>
  <c r="Y2073" i="21" s="1"/>
  <c r="AB2073" i="21"/>
  <c r="T2105" i="21"/>
  <c r="Y2105" i="21" s="1"/>
  <c r="AB2105" i="21"/>
  <c r="T2137" i="21"/>
  <c r="Y2137" i="21" s="1"/>
  <c r="AB2137" i="21"/>
  <c r="T2153" i="21"/>
  <c r="Y2153" i="21" s="1"/>
  <c r="AB2153" i="21"/>
  <c r="R2169" i="21"/>
  <c r="AB2169" i="21"/>
  <c r="R2185" i="21"/>
  <c r="AB2185" i="21"/>
  <c r="R2201" i="21"/>
  <c r="AB2201" i="21"/>
  <c r="T2265" i="21"/>
  <c r="V2265" i="21" s="1"/>
  <c r="X2265" i="21" s="1"/>
  <c r="AB2265" i="21"/>
  <c r="AA2329" i="21"/>
  <c r="AC2329" i="21" s="1"/>
  <c r="AA2345" i="21"/>
  <c r="AC2345" i="21" s="1"/>
  <c r="R2376" i="21"/>
  <c r="AA2376" i="21"/>
  <c r="T2392" i="21"/>
  <c r="V2392" i="21" s="1"/>
  <c r="X2392" i="21" s="1"/>
  <c r="AA2392" i="21"/>
  <c r="AC2392" i="21" s="1"/>
  <c r="R2408" i="21"/>
  <c r="AA2408" i="21"/>
  <c r="AC2408" i="21" s="1"/>
  <c r="AA2441" i="21"/>
  <c r="AA2475" i="21"/>
  <c r="AA2483" i="21"/>
  <c r="AA2491" i="21"/>
  <c r="AA2568" i="21"/>
  <c r="AC2568" i="21" s="1"/>
  <c r="R2583" i="21"/>
  <c r="AA2583" i="21"/>
  <c r="AC2583" i="21" s="1"/>
  <c r="AA2595" i="21"/>
  <c r="AB2595" i="21" s="1"/>
  <c r="AA2603" i="21"/>
  <c r="AB2603" i="21" s="1"/>
  <c r="T2424" i="21"/>
  <c r="V2424" i="21" s="1"/>
  <c r="AB2424" i="21"/>
  <c r="T2299" i="21"/>
  <c r="Y2299" i="21" s="1"/>
  <c r="Y1807" i="21"/>
  <c r="R2597" i="21"/>
  <c r="AC2597" i="21" s="1"/>
  <c r="R2552" i="21"/>
  <c r="T52" i="21"/>
  <c r="Y52" i="21" s="1"/>
  <c r="R2357" i="21"/>
  <c r="T2357" i="21" s="1"/>
  <c r="Y2357" i="21" s="1"/>
  <c r="T1441" i="21"/>
  <c r="Y1441" i="21" s="1"/>
  <c r="R2359" i="21"/>
  <c r="T2359" i="21" s="1"/>
  <c r="V2359" i="21" s="1"/>
  <c r="X2359" i="21" s="1"/>
  <c r="AB2359" i="21"/>
  <c r="R2500" i="21"/>
  <c r="Y2500" i="21" s="1"/>
  <c r="X2500" i="21" s="1"/>
  <c r="R2542" i="21"/>
  <c r="Y2542" i="21" s="1"/>
  <c r="X2542" i="21" s="1"/>
  <c r="T1642" i="21"/>
  <c r="Y1642" i="21" s="1"/>
  <c r="T1297" i="21"/>
  <c r="Y1297" i="21" s="1"/>
  <c r="T2374" i="21"/>
  <c r="Y2374" i="21" s="1"/>
  <c r="R2375" i="21"/>
  <c r="R987" i="21"/>
  <c r="R2331" i="21"/>
  <c r="T521" i="21"/>
  <c r="V521" i="21" s="1"/>
  <c r="R675" i="21"/>
  <c r="R2515" i="21"/>
  <c r="Y2515" i="21" s="1"/>
  <c r="X2515" i="21" s="1"/>
  <c r="R2197" i="21"/>
  <c r="R617" i="21"/>
  <c r="R390" i="21"/>
  <c r="T1605" i="21"/>
  <c r="Y1605" i="21" s="1"/>
  <c r="R376" i="21"/>
  <c r="T390" i="21"/>
  <c r="Y390" i="21" s="1"/>
  <c r="R650" i="21"/>
  <c r="R566" i="21"/>
  <c r="R535" i="21"/>
  <c r="T2124" i="21"/>
  <c r="V2124" i="21" s="1"/>
  <c r="X2124" i="21" s="1"/>
  <c r="T162" i="21"/>
  <c r="Y162" i="21" s="1"/>
  <c r="R607" i="21"/>
  <c r="T668" i="21"/>
  <c r="Y668" i="21" s="1"/>
  <c r="T840" i="21"/>
  <c r="Y840" i="21" s="1"/>
  <c r="T1530" i="21"/>
  <c r="Y1530" i="21" s="1"/>
  <c r="Q2635" i="21"/>
  <c r="R304" i="21"/>
  <c r="T1204" i="21"/>
  <c r="Y1204" i="21" s="1"/>
  <c r="R279" i="21"/>
  <c r="R410" i="21"/>
  <c r="Y410" i="21" s="1"/>
  <c r="X410" i="21" s="1"/>
  <c r="T724" i="21"/>
  <c r="Y724" i="21" s="1"/>
  <c r="R1117" i="21"/>
  <c r="T1867" i="21"/>
  <c r="Y1867" i="21" s="1"/>
  <c r="Q2614" i="21"/>
  <c r="AA2614" i="21" s="1"/>
  <c r="AB2614" i="21" s="1"/>
  <c r="T803" i="21"/>
  <c r="Y803" i="21" s="1"/>
  <c r="R1226" i="21"/>
  <c r="R2390" i="21"/>
  <c r="Q2600" i="21"/>
  <c r="T385" i="21"/>
  <c r="Y385" i="21" s="1"/>
  <c r="R1044" i="21"/>
  <c r="R1396" i="21"/>
  <c r="R1456" i="21"/>
  <c r="R2291" i="21"/>
  <c r="R2533" i="21"/>
  <c r="Y2533" i="21" s="1"/>
  <c r="X2533" i="21" s="1"/>
  <c r="R2630" i="21"/>
  <c r="R458" i="21"/>
  <c r="R668" i="21"/>
  <c r="R713" i="21"/>
  <c r="R2509" i="21"/>
  <c r="Y2509" i="21" s="1"/>
  <c r="R2526" i="21"/>
  <c r="Y2526" i="21" s="1"/>
  <c r="X2526" i="21" s="1"/>
  <c r="R2534" i="21"/>
  <c r="Y2534" i="21" s="1"/>
  <c r="X2534" i="21" s="1"/>
  <c r="T47" i="21"/>
  <c r="Y47" i="21" s="1"/>
  <c r="T374" i="21"/>
  <c r="Y374" i="21" s="1"/>
  <c r="R1033" i="21"/>
  <c r="T1092" i="21"/>
  <c r="Y1092" i="21" s="1"/>
  <c r="T1338" i="21"/>
  <c r="Y1338" i="21" s="1"/>
  <c r="R2501" i="21"/>
  <c r="Y2501" i="21" s="1"/>
  <c r="T626" i="21"/>
  <c r="Y626" i="21" s="1"/>
  <c r="T2034" i="21"/>
  <c r="Y2034" i="21" s="1"/>
  <c r="T20" i="21"/>
  <c r="Y20" i="21" s="1"/>
  <c r="R2396" i="21"/>
  <c r="T198" i="21"/>
  <c r="Y198" i="21" s="1"/>
  <c r="R1612" i="21"/>
  <c r="T1037" i="21"/>
  <c r="Y1037" i="21" s="1"/>
  <c r="R2611" i="21"/>
  <c r="R995" i="21"/>
  <c r="R2514" i="21"/>
  <c r="Y2514" i="21" s="1"/>
  <c r="T1236" i="21"/>
  <c r="Y1236" i="21" s="1"/>
  <c r="T1421" i="21"/>
  <c r="Y1421" i="21" s="1"/>
  <c r="R2530" i="21"/>
  <c r="Y2530" i="21" s="1"/>
  <c r="R2628" i="21"/>
  <c r="R2635" i="21"/>
  <c r="T98" i="21"/>
  <c r="Y98" i="21" s="1"/>
  <c r="R320" i="21"/>
  <c r="T967" i="21"/>
  <c r="Y967" i="21" s="1"/>
  <c r="R1012" i="21"/>
  <c r="T1162" i="21"/>
  <c r="Y1162" i="21" s="1"/>
  <c r="R1284" i="21"/>
  <c r="Q2628" i="21"/>
  <c r="T649" i="21"/>
  <c r="Y649" i="21" s="1"/>
  <c r="T1393" i="21"/>
  <c r="Y1393" i="21" s="1"/>
  <c r="R2374" i="21"/>
  <c r="R2531" i="21"/>
  <c r="Y2531" i="21" s="1"/>
  <c r="X2531" i="21" s="1"/>
  <c r="R2606" i="21"/>
  <c r="T937" i="21"/>
  <c r="Y937" i="21" s="1"/>
  <c r="R937" i="21"/>
  <c r="R259" i="21"/>
  <c r="R546" i="21"/>
  <c r="T217" i="21"/>
  <c r="Y217" i="21" s="1"/>
  <c r="R136" i="21"/>
  <c r="T207" i="21"/>
  <c r="Y207" i="21" s="1"/>
  <c r="T332" i="21"/>
  <c r="V332" i="21" s="1"/>
  <c r="X332" i="21" s="1"/>
  <c r="R126" i="21"/>
  <c r="R154" i="21"/>
  <c r="T168" i="21"/>
  <c r="Y168" i="21" s="1"/>
  <c r="R183" i="21"/>
  <c r="T226" i="21"/>
  <c r="Y226" i="21" s="1"/>
  <c r="T241" i="21"/>
  <c r="Y241" i="21" s="1"/>
  <c r="T297" i="21"/>
  <c r="Y297" i="21" s="1"/>
  <c r="R322" i="21"/>
  <c r="R456" i="21"/>
  <c r="R483" i="21"/>
  <c r="T512" i="21"/>
  <c r="Y512" i="21" s="1"/>
  <c r="R542" i="21"/>
  <c r="R558" i="21"/>
  <c r="T588" i="21"/>
  <c r="Y588" i="21" s="1"/>
  <c r="R602" i="21"/>
  <c r="R630" i="21"/>
  <c r="R646" i="21"/>
  <c r="R672" i="21"/>
  <c r="T757" i="21"/>
  <c r="Y757" i="21" s="1"/>
  <c r="T773" i="21"/>
  <c r="Y773" i="21" s="1"/>
  <c r="T788" i="21"/>
  <c r="V788" i="21" s="1"/>
  <c r="X788" i="21" s="1"/>
  <c r="R844" i="21"/>
  <c r="R874" i="21"/>
  <c r="R890" i="21"/>
  <c r="R1181" i="21"/>
  <c r="T1321" i="21"/>
  <c r="Y1321" i="21" s="1"/>
  <c r="T1610" i="21"/>
  <c r="Y1610" i="21" s="1"/>
  <c r="T2086" i="21"/>
  <c r="Y2086" i="21" s="1"/>
  <c r="T2247" i="21"/>
  <c r="Y2247" i="21" s="1"/>
  <c r="R379" i="21"/>
  <c r="T127" i="21"/>
  <c r="V127" i="21" s="1"/>
  <c r="X127" i="21" s="1"/>
  <c r="T141" i="21"/>
  <c r="V141" i="21" s="1"/>
  <c r="X141" i="21" s="1"/>
  <c r="T155" i="21"/>
  <c r="Y155" i="21" s="1"/>
  <c r="T169" i="21"/>
  <c r="V169" i="21" s="1"/>
  <c r="X169" i="21" s="1"/>
  <c r="T184" i="21"/>
  <c r="Y184" i="21" s="1"/>
  <c r="T242" i="21"/>
  <c r="Y242" i="21" s="1"/>
  <c r="R256" i="21"/>
  <c r="R298" i="21"/>
  <c r="R323" i="21"/>
  <c r="T418" i="21"/>
  <c r="V418" i="21" s="1"/>
  <c r="T432" i="21"/>
  <c r="Y432" i="21" s="1"/>
  <c r="R457" i="21"/>
  <c r="T497" i="21"/>
  <c r="Y497" i="21" s="1"/>
  <c r="T513" i="21"/>
  <c r="Y513" i="21" s="1"/>
  <c r="T528" i="21"/>
  <c r="Y528" i="21" s="1"/>
  <c r="T559" i="21"/>
  <c r="Y559" i="21" s="1"/>
  <c r="T603" i="21"/>
  <c r="Y603" i="21" s="1"/>
  <c r="R659" i="21"/>
  <c r="T716" i="21"/>
  <c r="V716" i="21" s="1"/>
  <c r="X716" i="21" s="1"/>
  <c r="R728" i="21"/>
  <c r="T789" i="21"/>
  <c r="Y789" i="21" s="1"/>
  <c r="T845" i="21"/>
  <c r="Y845" i="21" s="1"/>
  <c r="T859" i="21"/>
  <c r="V859" i="21" s="1"/>
  <c r="X859" i="21" s="1"/>
  <c r="R875" i="21"/>
  <c r="T891" i="21"/>
  <c r="V891" i="21" s="1"/>
  <c r="X891" i="21" s="1"/>
  <c r="R142" i="21"/>
  <c r="T185" i="21"/>
  <c r="V185" i="21" s="1"/>
  <c r="X185" i="21" s="1"/>
  <c r="R213" i="21"/>
  <c r="R243" i="21"/>
  <c r="T257" i="21"/>
  <c r="Y257" i="21" s="1"/>
  <c r="T310" i="21"/>
  <c r="Y310" i="21" s="1"/>
  <c r="T337" i="21"/>
  <c r="Y337" i="21" s="1"/>
  <c r="T364" i="21"/>
  <c r="V364" i="21" s="1"/>
  <c r="X364" i="21" s="1"/>
  <c r="R377" i="21"/>
  <c r="T419" i="21"/>
  <c r="V419" i="21" s="1"/>
  <c r="R446" i="21"/>
  <c r="T457" i="21"/>
  <c r="Y457" i="21" s="1"/>
  <c r="T498" i="21"/>
  <c r="V498" i="21" s="1"/>
  <c r="X498" i="21" s="1"/>
  <c r="T514" i="21"/>
  <c r="V514" i="21" s="1"/>
  <c r="X514" i="21" s="1"/>
  <c r="R529" i="21"/>
  <c r="R574" i="21"/>
  <c r="R590" i="21"/>
  <c r="R604" i="21"/>
  <c r="T618" i="21"/>
  <c r="Y618" i="21" s="1"/>
  <c r="R674" i="21"/>
  <c r="R688" i="21"/>
  <c r="R704" i="21"/>
  <c r="R743" i="21"/>
  <c r="R759" i="21"/>
  <c r="R775" i="21"/>
  <c r="R860" i="21"/>
  <c r="R876" i="21"/>
  <c r="R892" i="21"/>
  <c r="T1587" i="21"/>
  <c r="Y1587" i="21" s="1"/>
  <c r="V1795" i="21"/>
  <c r="X1795" i="21" s="1"/>
  <c r="R352" i="21"/>
  <c r="R128" i="21"/>
  <c r="T143" i="21"/>
  <c r="Y143" i="21" s="1"/>
  <c r="R157" i="21"/>
  <c r="T171" i="21"/>
  <c r="Y171" i="21" s="1"/>
  <c r="R199" i="21"/>
  <c r="T214" i="21"/>
  <c r="Y214" i="21" s="1"/>
  <c r="R229" i="21"/>
  <c r="T300" i="21"/>
  <c r="T338" i="21"/>
  <c r="Y338" i="21" s="1"/>
  <c r="R378" i="21"/>
  <c r="T406" i="21"/>
  <c r="Y406" i="21" s="1"/>
  <c r="T447" i="21"/>
  <c r="Y447" i="21" s="1"/>
  <c r="T471" i="21"/>
  <c r="Y471" i="21" s="1"/>
  <c r="R499" i="21"/>
  <c r="R515" i="21"/>
  <c r="R530" i="21"/>
  <c r="R561" i="21"/>
  <c r="R591" i="21"/>
  <c r="R619" i="21"/>
  <c r="R633" i="21"/>
  <c r="R661" i="21"/>
  <c r="T717" i="21"/>
  <c r="Y717" i="21" s="1"/>
  <c r="R760" i="21"/>
  <c r="T776" i="21"/>
  <c r="Y776" i="21" s="1"/>
  <c r="R791" i="21"/>
  <c r="R803" i="21"/>
  <c r="T817" i="21"/>
  <c r="Y817" i="21" s="1"/>
  <c r="T833" i="21"/>
  <c r="Y833" i="21" s="1"/>
  <c r="T861" i="21"/>
  <c r="Y861" i="21" s="1"/>
  <c r="T877" i="21"/>
  <c r="Y877" i="21" s="1"/>
  <c r="T893" i="21"/>
  <c r="Y893" i="21" s="1"/>
  <c r="T1265" i="21"/>
  <c r="Y1265" i="21" s="1"/>
  <c r="R1545" i="21"/>
  <c r="T2103" i="21"/>
  <c r="Y2103" i="21" s="1"/>
  <c r="R2198" i="21"/>
  <c r="T2334" i="21"/>
  <c r="Y2334" i="21" s="1"/>
  <c r="R2502" i="21"/>
  <c r="Y2502" i="21" s="1"/>
  <c r="X2502" i="21" s="1"/>
  <c r="R2510" i="21"/>
  <c r="Y2510" i="21" s="1"/>
  <c r="X2510" i="21" s="1"/>
  <c r="R2518" i="21"/>
  <c r="Y2518" i="21" s="1"/>
  <c r="X2518" i="21" s="1"/>
  <c r="R1156" i="21"/>
  <c r="R1625" i="21"/>
  <c r="T1651" i="21"/>
  <c r="Y1651" i="21" s="1"/>
  <c r="R1706" i="21"/>
  <c r="R1739" i="21"/>
  <c r="Y1839" i="21"/>
  <c r="T2061" i="21"/>
  <c r="Y2061" i="21" s="1"/>
  <c r="R2211" i="21"/>
  <c r="T2398" i="21"/>
  <c r="V2398" i="21" s="1"/>
  <c r="X2398" i="21" s="1"/>
  <c r="R2532" i="21"/>
  <c r="Y2532" i="21" s="1"/>
  <c r="X2532" i="21" s="1"/>
  <c r="T230" i="21"/>
  <c r="V230" i="21" s="1"/>
  <c r="R312" i="21"/>
  <c r="R339" i="21"/>
  <c r="R606" i="21"/>
  <c r="T620" i="21"/>
  <c r="Y620" i="21" s="1"/>
  <c r="T634" i="21"/>
  <c r="Y634" i="21" s="1"/>
  <c r="T662" i="21"/>
  <c r="V662" i="21" s="1"/>
  <c r="X662" i="21" s="1"/>
  <c r="R690" i="21"/>
  <c r="R706" i="21"/>
  <c r="R731" i="21"/>
  <c r="R745" i="21"/>
  <c r="R761" i="21"/>
  <c r="T777" i="21"/>
  <c r="Y777" i="21" s="1"/>
  <c r="R792" i="21"/>
  <c r="R834" i="21"/>
  <c r="R144" i="21"/>
  <c r="T158" i="21"/>
  <c r="Y158" i="21" s="1"/>
  <c r="T173" i="21"/>
  <c r="V173" i="21" s="1"/>
  <c r="X173" i="21" s="1"/>
  <c r="T187" i="21"/>
  <c r="Y187" i="21" s="1"/>
  <c r="T201" i="21"/>
  <c r="Y201" i="21" s="1"/>
  <c r="R216" i="21"/>
  <c r="T231" i="21"/>
  <c r="V231" i="21" s="1"/>
  <c r="X231" i="21" s="1"/>
  <c r="T313" i="21"/>
  <c r="Y313" i="21" s="1"/>
  <c r="T353" i="21"/>
  <c r="Y353" i="21" s="1"/>
  <c r="T380" i="21"/>
  <c r="Y380" i="21" s="1"/>
  <c r="R407" i="21"/>
  <c r="T422" i="21"/>
  <c r="V422" i="21" s="1"/>
  <c r="R448" i="21"/>
  <c r="T458" i="21"/>
  <c r="Y458" i="21" s="1"/>
  <c r="R547" i="21"/>
  <c r="R563" i="21"/>
  <c r="R635" i="21"/>
  <c r="R691" i="21"/>
  <c r="T706" i="21"/>
  <c r="Y706" i="21" s="1"/>
  <c r="R732" i="21"/>
  <c r="T746" i="21"/>
  <c r="Y746" i="21" s="1"/>
  <c r="T762" i="21"/>
  <c r="Y762" i="21" s="1"/>
  <c r="T778" i="21"/>
  <c r="Y778" i="21" s="1"/>
  <c r="R793" i="21"/>
  <c r="T804" i="21"/>
  <c r="V804" i="21" s="1"/>
  <c r="X804" i="21" s="1"/>
  <c r="T819" i="21"/>
  <c r="Y819" i="21" s="1"/>
  <c r="T848" i="21"/>
  <c r="Y848" i="21" s="1"/>
  <c r="T1281" i="21"/>
  <c r="Y1281" i="21" s="1"/>
  <c r="Y1797" i="21"/>
  <c r="T1898" i="21"/>
  <c r="Y1898" i="21" s="1"/>
  <c r="T2077" i="21"/>
  <c r="Y2077" i="21" s="1"/>
  <c r="R2199" i="21"/>
  <c r="Q2427" i="21"/>
  <c r="T2427" i="21" s="1"/>
  <c r="V2427" i="21" s="1"/>
  <c r="R2519" i="21"/>
  <c r="Y2519" i="21" s="1"/>
  <c r="X2519" i="21" s="1"/>
  <c r="R2554" i="21"/>
  <c r="R472" i="21"/>
  <c r="T145" i="21"/>
  <c r="Y145" i="21" s="1"/>
  <c r="R393" i="21"/>
  <c r="T448" i="21"/>
  <c r="Y448" i="21" s="1"/>
  <c r="R488" i="21"/>
  <c r="R578" i="21"/>
  <c r="R593" i="21"/>
  <c r="R622" i="21"/>
  <c r="T636" i="21"/>
  <c r="Y636" i="21" s="1"/>
  <c r="R664" i="21"/>
  <c r="R677" i="21"/>
  <c r="T692" i="21"/>
  <c r="Y692" i="21" s="1"/>
  <c r="R763" i="21"/>
  <c r="R779" i="21"/>
  <c r="T805" i="21"/>
  <c r="Y805" i="21" s="1"/>
  <c r="R820" i="21"/>
  <c r="R836" i="21"/>
  <c r="T864" i="21"/>
  <c r="Y864" i="21" s="1"/>
  <c r="R160" i="21"/>
  <c r="T175" i="21"/>
  <c r="Y175" i="21" s="1"/>
  <c r="T189" i="21"/>
  <c r="V189" i="21" s="1"/>
  <c r="X189" i="21" s="1"/>
  <c r="T203" i="21"/>
  <c r="V203" i="21" s="1"/>
  <c r="X203" i="21" s="1"/>
  <c r="T233" i="21"/>
  <c r="V233" i="21" s="1"/>
  <c r="X233" i="21" s="1"/>
  <c r="R275" i="21"/>
  <c r="R289" i="21"/>
  <c r="T314" i="21"/>
  <c r="Y314" i="21" s="1"/>
  <c r="R355" i="21"/>
  <c r="T394" i="21"/>
  <c r="Y394" i="21" s="1"/>
  <c r="R409" i="21"/>
  <c r="Y409" i="21" s="1"/>
  <c r="X409" i="21" s="1"/>
  <c r="R423" i="21"/>
  <c r="Y423" i="21" s="1"/>
  <c r="T449" i="21"/>
  <c r="Y449" i="21" s="1"/>
  <c r="T460" i="21"/>
  <c r="Y460" i="21" s="1"/>
  <c r="T474" i="21"/>
  <c r="Y474" i="21" s="1"/>
  <c r="T489" i="21"/>
  <c r="Y489" i="21" s="1"/>
  <c r="T503" i="21"/>
  <c r="Y503" i="21" s="1"/>
  <c r="T519" i="21"/>
  <c r="V519" i="21" s="1"/>
  <c r="R534" i="21"/>
  <c r="R579" i="21"/>
  <c r="R608" i="21"/>
  <c r="T650" i="21"/>
  <c r="Y650" i="21" s="1"/>
  <c r="R693" i="21"/>
  <c r="T708" i="21"/>
  <c r="V708" i="21" s="1"/>
  <c r="X708" i="21" s="1"/>
  <c r="R720" i="21"/>
  <c r="R748" i="21"/>
  <c r="R764" i="21"/>
  <c r="R780" i="21"/>
  <c r="T794" i="21"/>
  <c r="Y794" i="21" s="1"/>
  <c r="T821" i="21"/>
  <c r="Y821" i="21" s="1"/>
  <c r="T837" i="21"/>
  <c r="Y837" i="21" s="1"/>
  <c r="T850" i="21"/>
  <c r="Y850" i="21" s="1"/>
  <c r="T1268" i="21"/>
  <c r="Y1268" i="21" s="1"/>
  <c r="T1386" i="21"/>
  <c r="R1412" i="21"/>
  <c r="Y1812" i="21"/>
  <c r="R1946" i="21"/>
  <c r="R2496" i="21"/>
  <c r="Y2496" i="21" s="1"/>
  <c r="X2496" i="21" s="1"/>
  <c r="R2513" i="21"/>
  <c r="Y2513" i="21" s="1"/>
  <c r="X2513" i="21" s="1"/>
  <c r="R2520" i="21"/>
  <c r="Y2520" i="21" s="1"/>
  <c r="T200" i="21"/>
  <c r="Y200" i="21" s="1"/>
  <c r="R245" i="21"/>
  <c r="Y245" i="21" s="1"/>
  <c r="X245" i="21" s="1"/>
  <c r="T326" i="21"/>
  <c r="Y326" i="21" s="1"/>
  <c r="R562" i="21"/>
  <c r="T159" i="21"/>
  <c r="Y159" i="21" s="1"/>
  <c r="T247" i="21"/>
  <c r="V247" i="21" s="1"/>
  <c r="X247" i="21" s="1"/>
  <c r="R368" i="21"/>
  <c r="R133" i="21"/>
  <c r="T161" i="21"/>
  <c r="Y161" i="21" s="1"/>
  <c r="R176" i="21"/>
  <c r="R190" i="21"/>
  <c r="T219" i="21"/>
  <c r="V219" i="21" s="1"/>
  <c r="X219" i="21" s="1"/>
  <c r="T262" i="21"/>
  <c r="Y262" i="21" s="1"/>
  <c r="T290" i="21"/>
  <c r="Y290" i="21" s="1"/>
  <c r="T315" i="21"/>
  <c r="V315" i="21" s="1"/>
  <c r="X315" i="21" s="1"/>
  <c r="T329" i="21"/>
  <c r="Y329" i="21" s="1"/>
  <c r="T342" i="21"/>
  <c r="Y342" i="21" s="1"/>
  <c r="T355" i="21"/>
  <c r="Y355" i="21" s="1"/>
  <c r="T369" i="21"/>
  <c r="Y369" i="21" s="1"/>
  <c r="R424" i="21"/>
  <c r="Y424" i="21" s="1"/>
  <c r="X424" i="21" s="1"/>
  <c r="T438" i="21"/>
  <c r="Y438" i="21" s="1"/>
  <c r="T450" i="21"/>
  <c r="T490" i="21"/>
  <c r="Y490" i="21" s="1"/>
  <c r="R504" i="21"/>
  <c r="R520" i="21"/>
  <c r="Y520" i="21" s="1"/>
  <c r="X520" i="21" s="1"/>
  <c r="R550" i="21"/>
  <c r="T580" i="21"/>
  <c r="Y580" i="21" s="1"/>
  <c r="R595" i="21"/>
  <c r="R609" i="21"/>
  <c r="R638" i="21"/>
  <c r="R709" i="21"/>
  <c r="R735" i="21"/>
  <c r="T851" i="21"/>
  <c r="Y851" i="21" s="1"/>
  <c r="R866" i="21"/>
  <c r="T882" i="21"/>
  <c r="Y882" i="21" s="1"/>
  <c r="R1230" i="21"/>
  <c r="T1523" i="21"/>
  <c r="Y1523" i="21" s="1"/>
  <c r="T1962" i="21"/>
  <c r="Y1962" i="21" s="1"/>
  <c r="T2019" i="21"/>
  <c r="Y2019" i="21" s="1"/>
  <c r="R2253" i="21"/>
  <c r="R2497" i="21"/>
  <c r="Y2497" i="21" s="1"/>
  <c r="X2497" i="21" s="1"/>
  <c r="R2504" i="21"/>
  <c r="Y2504" i="21" s="1"/>
  <c r="X2504" i="21" s="1"/>
  <c r="R2527" i="21"/>
  <c r="Y2527" i="21" s="1"/>
  <c r="X2527" i="21" s="1"/>
  <c r="R2541" i="21"/>
  <c r="Y2541" i="21" s="1"/>
  <c r="X2541" i="21" s="1"/>
  <c r="R2556" i="21"/>
  <c r="T2576" i="21"/>
  <c r="Y2576" i="21" s="1"/>
  <c r="R473" i="21"/>
  <c r="T119" i="21"/>
  <c r="Y119" i="21" s="1"/>
  <c r="T134" i="21"/>
  <c r="Y134" i="21" s="1"/>
  <c r="T177" i="21"/>
  <c r="Y177" i="21" s="1"/>
  <c r="T191" i="21"/>
  <c r="Y191" i="21" s="1"/>
  <c r="R205" i="21"/>
  <c r="T235" i="21"/>
  <c r="Y235" i="21" s="1"/>
  <c r="T249" i="21"/>
  <c r="V249" i="21" s="1"/>
  <c r="X249" i="21" s="1"/>
  <c r="R263" i="21"/>
  <c r="T316" i="21"/>
  <c r="Y316" i="21" s="1"/>
  <c r="T330" i="21"/>
  <c r="Y330" i="21" s="1"/>
  <c r="T370" i="21"/>
  <c r="Y370" i="21" s="1"/>
  <c r="T384" i="21"/>
  <c r="Y384" i="21" s="1"/>
  <c r="T396" i="21"/>
  <c r="V396" i="21" s="1"/>
  <c r="X396" i="21" s="1"/>
  <c r="R425" i="21"/>
  <c r="Y425" i="21" s="1"/>
  <c r="X425" i="21" s="1"/>
  <c r="R462" i="21"/>
  <c r="T476" i="21"/>
  <c r="Y476" i="21" s="1"/>
  <c r="R505" i="21"/>
  <c r="T551" i="21"/>
  <c r="Y551" i="21" s="1"/>
  <c r="R639" i="21"/>
  <c r="T652" i="21"/>
  <c r="Y652" i="21" s="1"/>
  <c r="R680" i="21"/>
  <c r="R722" i="21"/>
  <c r="T736" i="21"/>
  <c r="Y736" i="21" s="1"/>
  <c r="R795" i="21"/>
  <c r="R808" i="21"/>
  <c r="R852" i="21"/>
  <c r="T867" i="21"/>
  <c r="Y867" i="21" s="1"/>
  <c r="T883" i="21"/>
  <c r="V883" i="21" s="1"/>
  <c r="X883" i="21" s="1"/>
  <c r="T1683" i="21"/>
  <c r="Y1683" i="21" s="1"/>
  <c r="T434" i="21"/>
  <c r="Y434" i="21" s="1"/>
  <c r="R135" i="21"/>
  <c r="R149" i="21"/>
  <c r="T178" i="21"/>
  <c r="Y178" i="21" s="1"/>
  <c r="R192" i="21"/>
  <c r="T221" i="21"/>
  <c r="Y221" i="21" s="1"/>
  <c r="T305" i="21"/>
  <c r="Y305" i="21" s="1"/>
  <c r="R317" i="21"/>
  <c r="R371" i="21"/>
  <c r="V426" i="21"/>
  <c r="X426" i="21" s="1"/>
  <c r="R439" i="21"/>
  <c r="R451" i="21"/>
  <c r="T463" i="21"/>
  <c r="Y463" i="21" s="1"/>
  <c r="T492" i="21"/>
  <c r="Y492" i="21" s="1"/>
  <c r="T506" i="21"/>
  <c r="Y506" i="21" s="1"/>
  <c r="R582" i="21"/>
  <c r="T596" i="21"/>
  <c r="Y596" i="21" s="1"/>
  <c r="R611" i="21"/>
  <c r="R696" i="21"/>
  <c r="T710" i="21"/>
  <c r="Y710" i="21" s="1"/>
  <c r="R723" i="21"/>
  <c r="R737" i="21"/>
  <c r="R751" i="21"/>
  <c r="R767" i="21"/>
  <c r="R783" i="21"/>
  <c r="R796" i="21"/>
  <c r="T808" i="21"/>
  <c r="Y808" i="21" s="1"/>
  <c r="R824" i="21"/>
  <c r="T853" i="21"/>
  <c r="Y853" i="21" s="1"/>
  <c r="R868" i="21"/>
  <c r="R884" i="21"/>
  <c r="R898" i="21"/>
  <c r="T1244" i="21"/>
  <c r="Y1244" i="21" s="1"/>
  <c r="T1744" i="21"/>
  <c r="Y1744" i="21" s="1"/>
  <c r="R2178" i="21"/>
  <c r="T2215" i="21"/>
  <c r="Y2215" i="21" s="1"/>
  <c r="R2229" i="21"/>
  <c r="R2254" i="21"/>
  <c r="R2528" i="21"/>
  <c r="Y2528" i="21" s="1"/>
  <c r="Q2597" i="21"/>
  <c r="AA2597" i="21" s="1"/>
  <c r="AB2597" i="21" s="1"/>
  <c r="T129" i="21"/>
  <c r="V129" i="21" s="1"/>
  <c r="X129" i="21" s="1"/>
  <c r="R502" i="21"/>
  <c r="T121" i="21"/>
  <c r="V121" i="21" s="1"/>
  <c r="X121" i="21" s="1"/>
  <c r="T150" i="21"/>
  <c r="Y150" i="21" s="1"/>
  <c r="T192" i="21"/>
  <c r="V192" i="21" s="1"/>
  <c r="X192" i="21" s="1"/>
  <c r="T206" i="21"/>
  <c r="Y206" i="21" s="1"/>
  <c r="R221" i="21"/>
  <c r="T237" i="21"/>
  <c r="V237" i="21" s="1"/>
  <c r="T251" i="21"/>
  <c r="V251" i="21" s="1"/>
  <c r="X251" i="21" s="1"/>
  <c r="T293" i="21"/>
  <c r="V293" i="21" s="1"/>
  <c r="X293" i="21" s="1"/>
  <c r="R306" i="21"/>
  <c r="T331" i="21"/>
  <c r="Y331" i="21" s="1"/>
  <c r="R345" i="21"/>
  <c r="T412" i="21"/>
  <c r="V412" i="21" s="1"/>
  <c r="R478" i="21"/>
  <c r="R522" i="21"/>
  <c r="Y522" i="21" s="1"/>
  <c r="X522" i="21" s="1"/>
  <c r="R583" i="21"/>
  <c r="T612" i="21"/>
  <c r="Y612" i="21" s="1"/>
  <c r="R626" i="21"/>
  <c r="R654" i="21"/>
  <c r="T752" i="21"/>
  <c r="Y752" i="21" s="1"/>
  <c r="T768" i="21"/>
  <c r="Y768" i="21" s="1"/>
  <c r="R784" i="21"/>
  <c r="R809" i="21"/>
  <c r="R825" i="21"/>
  <c r="T869" i="21"/>
  <c r="Y869" i="21" s="1"/>
  <c r="T885" i="21"/>
  <c r="Y885" i="21" s="1"/>
  <c r="R1993" i="21"/>
  <c r="X2429" i="21"/>
  <c r="R2498" i="21"/>
  <c r="Y2498" i="21" s="1"/>
  <c r="R2535" i="21"/>
  <c r="Y2535" i="21" s="1"/>
  <c r="X2535" i="21" s="1"/>
  <c r="Q2644" i="21"/>
  <c r="T386" i="21"/>
  <c r="Y386" i="21" s="1"/>
  <c r="T465" i="21"/>
  <c r="Y465" i="21" s="1"/>
  <c r="T479" i="21"/>
  <c r="Y479" i="21" s="1"/>
  <c r="T508" i="21"/>
  <c r="Y508" i="21" s="1"/>
  <c r="T523" i="21"/>
  <c r="V523" i="21" s="1"/>
  <c r="T554" i="21"/>
  <c r="Y554" i="21" s="1"/>
  <c r="R598" i="21"/>
  <c r="R712" i="21"/>
  <c r="T739" i="21"/>
  <c r="Y739" i="21" s="1"/>
  <c r="R753" i="21"/>
  <c r="R769" i="21"/>
  <c r="R785" i="21"/>
  <c r="T810" i="21"/>
  <c r="Y810" i="21" s="1"/>
  <c r="T826" i="21"/>
  <c r="Y826" i="21" s="1"/>
  <c r="R841" i="21"/>
  <c r="R1220" i="21"/>
  <c r="R1619" i="21"/>
  <c r="T1699" i="21"/>
  <c r="Y1699" i="21" s="1"/>
  <c r="T1745" i="21"/>
  <c r="Y1745" i="21" s="1"/>
  <c r="R2529" i="21"/>
  <c r="Y2529" i="21" s="1"/>
  <c r="X2529" i="21" s="1"/>
  <c r="R2614" i="21"/>
  <c r="R2644" i="21"/>
  <c r="R2651" i="21"/>
  <c r="T215" i="21"/>
  <c r="V215" i="21" s="1"/>
  <c r="X215" i="21" s="1"/>
  <c r="R531" i="21"/>
  <c r="T193" i="21"/>
  <c r="Y193" i="21" s="1"/>
  <c r="R222" i="21"/>
  <c r="R346" i="21"/>
  <c r="T36" i="21"/>
  <c r="Y36" i="21" s="1"/>
  <c r="T77" i="21"/>
  <c r="Y77" i="21" s="1"/>
  <c r="T123" i="21"/>
  <c r="V123" i="21" s="1"/>
  <c r="X123" i="21" s="1"/>
  <c r="T137" i="21"/>
  <c r="Y137" i="21" s="1"/>
  <c r="T152" i="21"/>
  <c r="Y152" i="21" s="1"/>
  <c r="R165" i="21"/>
  <c r="T194" i="21"/>
  <c r="Y194" i="21" s="1"/>
  <c r="R208" i="21"/>
  <c r="T223" i="21"/>
  <c r="V223" i="21" s="1"/>
  <c r="R238" i="21"/>
  <c r="T253" i="21"/>
  <c r="V253" i="21" s="1"/>
  <c r="X253" i="21" s="1"/>
  <c r="R280" i="21"/>
  <c r="R307" i="21"/>
  <c r="T346" i="21"/>
  <c r="Y346" i="21" s="1"/>
  <c r="R359" i="21"/>
  <c r="R387" i="21"/>
  <c r="R400" i="21"/>
  <c r="R428" i="21"/>
  <c r="R441" i="21"/>
  <c r="T466" i="21"/>
  <c r="R480" i="21"/>
  <c r="T495" i="21"/>
  <c r="Y495" i="21" s="1"/>
  <c r="T524" i="21"/>
  <c r="V524" i="21" s="1"/>
  <c r="T539" i="21"/>
  <c r="Y539" i="21" s="1"/>
  <c r="T555" i="21"/>
  <c r="Y555" i="21" s="1"/>
  <c r="R570" i="21"/>
  <c r="R614" i="21"/>
  <c r="R627" i="21"/>
  <c r="R643" i="21"/>
  <c r="T684" i="21"/>
  <c r="Y684" i="21" s="1"/>
  <c r="R725" i="21"/>
  <c r="R739" i="21"/>
  <c r="R754" i="21"/>
  <c r="R811" i="21"/>
  <c r="T827" i="21"/>
  <c r="V827" i="21" s="1"/>
  <c r="X827" i="21" s="1"/>
  <c r="T841" i="21"/>
  <c r="Y841" i="21" s="1"/>
  <c r="T856" i="21"/>
  <c r="Y856" i="21" s="1"/>
  <c r="T1233" i="21"/>
  <c r="Y1233" i="21" s="1"/>
  <c r="T1261" i="21"/>
  <c r="Y1261" i="21" s="1"/>
  <c r="V1804" i="21"/>
  <c r="X1804" i="21" s="1"/>
  <c r="T1875" i="21"/>
  <c r="Y1875" i="21" s="1"/>
  <c r="R1994" i="21"/>
  <c r="R2009" i="21"/>
  <c r="R2084" i="21"/>
  <c r="T2112" i="21"/>
  <c r="Y2112" i="21" s="1"/>
  <c r="R2194" i="21"/>
  <c r="T2231" i="21"/>
  <c r="Y2231" i="21" s="1"/>
  <c r="R2245" i="21"/>
  <c r="T2343" i="21"/>
  <c r="Y2343" i="21" s="1"/>
  <c r="R2499" i="21"/>
  <c r="Y2499" i="21" s="1"/>
  <c r="X2499" i="21" s="1"/>
  <c r="R2507" i="21"/>
  <c r="Y2507" i="21" s="1"/>
  <c r="X2507" i="21" s="1"/>
  <c r="Q2622" i="21"/>
  <c r="R174" i="21"/>
  <c r="T151" i="21"/>
  <c r="Y151" i="21" s="1"/>
  <c r="T166" i="21"/>
  <c r="Y166" i="21" s="1"/>
  <c r="T209" i="21"/>
  <c r="Y209" i="21" s="1"/>
  <c r="R224" i="21"/>
  <c r="Y224" i="21" s="1"/>
  <c r="X224" i="21" s="1"/>
  <c r="T239" i="21"/>
  <c r="V239" i="21" s="1"/>
  <c r="T254" i="21"/>
  <c r="Y254" i="21" s="1"/>
  <c r="R296" i="21"/>
  <c r="R360" i="21"/>
  <c r="T401" i="21"/>
  <c r="Y401" i="21" s="1"/>
  <c r="T442" i="21"/>
  <c r="Y442" i="21" s="1"/>
  <c r="R455" i="21"/>
  <c r="R481" i="21"/>
  <c r="T540" i="21"/>
  <c r="Y540" i="21" s="1"/>
  <c r="T556" i="21"/>
  <c r="Y556" i="21" s="1"/>
  <c r="T586" i="21"/>
  <c r="Y586" i="21" s="1"/>
  <c r="T628" i="21"/>
  <c r="Y628" i="21" s="1"/>
  <c r="T644" i="21"/>
  <c r="V644" i="21" s="1"/>
  <c r="X644" i="21" s="1"/>
  <c r="T670" i="21"/>
  <c r="Y670" i="21" s="1"/>
  <c r="R685" i="21"/>
  <c r="T700" i="21"/>
  <c r="Y700" i="21" s="1"/>
  <c r="T726" i="21"/>
  <c r="Y726" i="21" s="1"/>
  <c r="T740" i="21"/>
  <c r="Y740" i="21" s="1"/>
  <c r="T755" i="21"/>
  <c r="Y755" i="21" s="1"/>
  <c r="T771" i="21"/>
  <c r="Y771" i="21" s="1"/>
  <c r="R787" i="21"/>
  <c r="T800" i="21"/>
  <c r="Y800" i="21" s="1"/>
  <c r="R812" i="21"/>
  <c r="R872" i="21"/>
  <c r="Y1834" i="21"/>
  <c r="R2622" i="21"/>
  <c r="R273" i="21"/>
  <c r="R125" i="21"/>
  <c r="T139" i="21"/>
  <c r="Y139" i="21" s="1"/>
  <c r="T153" i="21"/>
  <c r="Y153" i="21" s="1"/>
  <c r="T167" i="21"/>
  <c r="V167" i="21" s="1"/>
  <c r="X167" i="21" s="1"/>
  <c r="T182" i="21"/>
  <c r="Y182" i="21" s="1"/>
  <c r="T210" i="21"/>
  <c r="Y210" i="21" s="1"/>
  <c r="T225" i="21"/>
  <c r="Y225" i="21" s="1"/>
  <c r="R240" i="21"/>
  <c r="Y240" i="21" s="1"/>
  <c r="X240" i="21" s="1"/>
  <c r="T255" i="21"/>
  <c r="V255" i="21" s="1"/>
  <c r="X255" i="21" s="1"/>
  <c r="T268" i="21"/>
  <c r="V268" i="21" s="1"/>
  <c r="X268" i="21" s="1"/>
  <c r="R282" i="21"/>
  <c r="T321" i="21"/>
  <c r="Y321" i="21" s="1"/>
  <c r="T348" i="21"/>
  <c r="R361" i="21"/>
  <c r="R375" i="21"/>
  <c r="T402" i="21"/>
  <c r="Y402" i="21" s="1"/>
  <c r="T416" i="21"/>
  <c r="V416" i="21" s="1"/>
  <c r="T455" i="21"/>
  <c r="Y455" i="21" s="1"/>
  <c r="R467" i="21"/>
  <c r="T496" i="21"/>
  <c r="Y496" i="21" s="1"/>
  <c r="T511" i="21"/>
  <c r="Y511" i="21" s="1"/>
  <c r="T571" i="21"/>
  <c r="Y571" i="21" s="1"/>
  <c r="R587" i="21"/>
  <c r="T685" i="21"/>
  <c r="Y685" i="21" s="1"/>
  <c r="T701" i="21"/>
  <c r="Y701" i="21" s="1"/>
  <c r="R726" i="21"/>
  <c r="T741" i="21"/>
  <c r="Y741" i="21" s="1"/>
  <c r="T756" i="21"/>
  <c r="Y756" i="21" s="1"/>
  <c r="T772" i="21"/>
  <c r="Y772" i="21" s="1"/>
  <c r="T787" i="21"/>
  <c r="Y787" i="21" s="1"/>
  <c r="R800" i="21"/>
  <c r="T813" i="21"/>
  <c r="V813" i="21" s="1"/>
  <c r="X813" i="21" s="1"/>
  <c r="T829" i="21"/>
  <c r="V829" i="21" s="1"/>
  <c r="X829" i="21" s="1"/>
  <c r="R873" i="21"/>
  <c r="R889" i="21"/>
  <c r="T1108" i="21"/>
  <c r="Y1108" i="21" s="1"/>
  <c r="T1621" i="21"/>
  <c r="Y1621" i="21" s="1"/>
  <c r="R1635" i="21"/>
  <c r="T1647" i="21"/>
  <c r="Y1647" i="21" s="1"/>
  <c r="T2100" i="21"/>
  <c r="Y2100" i="21" s="1"/>
  <c r="R2181" i="21"/>
  <c r="T2318" i="21"/>
  <c r="Y2318" i="21" s="1"/>
  <c r="R2523" i="21"/>
  <c r="Y2523" i="21" s="1"/>
  <c r="T75" i="21"/>
  <c r="V75" i="21" s="1"/>
  <c r="X75" i="21" s="1"/>
  <c r="R314" i="21"/>
  <c r="R551" i="21"/>
  <c r="T983" i="21"/>
  <c r="Y983" i="21" s="1"/>
  <c r="R1017" i="21"/>
  <c r="T1146" i="21"/>
  <c r="Y1146" i="21" s="1"/>
  <c r="T1667" i="21"/>
  <c r="Y1667" i="21" s="1"/>
  <c r="V1811" i="21"/>
  <c r="X1811" i="21" s="1"/>
  <c r="T2109" i="21"/>
  <c r="Y2109" i="21" s="1"/>
  <c r="R2147" i="21"/>
  <c r="T2408" i="21"/>
  <c r="Y2408" i="21" s="1"/>
  <c r="T29" i="21"/>
  <c r="Y29" i="21" s="1"/>
  <c r="T97" i="21"/>
  <c r="Y97" i="21" s="1"/>
  <c r="R121" i="21"/>
  <c r="R305" i="21"/>
  <c r="T400" i="21"/>
  <c r="Y400" i="21" s="1"/>
  <c r="R819" i="21"/>
  <c r="R893" i="21"/>
  <c r="R993" i="21"/>
  <c r="R1180" i="21"/>
  <c r="R1491" i="21"/>
  <c r="V1822" i="21"/>
  <c r="X1822" i="21" s="1"/>
  <c r="V1843" i="21"/>
  <c r="X1843" i="21" s="1"/>
  <c r="T30" i="21"/>
  <c r="V30" i="21" s="1"/>
  <c r="X30" i="21" s="1"/>
  <c r="T63" i="21"/>
  <c r="Y63" i="21" s="1"/>
  <c r="T86" i="21"/>
  <c r="Y86" i="21" s="1"/>
  <c r="T109" i="21"/>
  <c r="V109" i="21" s="1"/>
  <c r="X109" i="21" s="1"/>
  <c r="R223" i="21"/>
  <c r="Y223" i="21" s="1"/>
  <c r="T256" i="21"/>
  <c r="Y256" i="21" s="1"/>
  <c r="R490" i="21"/>
  <c r="T515" i="21"/>
  <c r="Y515" i="21" s="1"/>
  <c r="T578" i="21"/>
  <c r="Y578" i="21" s="1"/>
  <c r="T602" i="21"/>
  <c r="Y602" i="21" s="1"/>
  <c r="T960" i="21"/>
  <c r="Y960" i="21" s="1"/>
  <c r="T1050" i="21"/>
  <c r="Y1050" i="21" s="1"/>
  <c r="T1109" i="21"/>
  <c r="V1109" i="21" s="1"/>
  <c r="X1109" i="21" s="1"/>
  <c r="T1290" i="21"/>
  <c r="Y1290" i="21" s="1"/>
  <c r="T1333" i="21"/>
  <c r="V1333" i="21" s="1"/>
  <c r="X1333" i="21" s="1"/>
  <c r="T1381" i="21"/>
  <c r="R1561" i="21"/>
  <c r="Y1793" i="21"/>
  <c r="T1882" i="21"/>
  <c r="Y1882" i="21" s="1"/>
  <c r="T2003" i="21"/>
  <c r="R2025" i="21"/>
  <c r="T2122" i="21"/>
  <c r="Y2122" i="21" s="1"/>
  <c r="R2333" i="21"/>
  <c r="R2422" i="21"/>
  <c r="T53" i="21"/>
  <c r="Y53" i="21" s="1"/>
  <c r="T64" i="21"/>
  <c r="Y64" i="21" s="1"/>
  <c r="T87" i="21"/>
  <c r="V87" i="21" s="1"/>
  <c r="X87" i="21" s="1"/>
  <c r="T110" i="21"/>
  <c r="Y110" i="21" s="1"/>
  <c r="R20" i="21"/>
  <c r="T32" i="21"/>
  <c r="V32" i="21" s="1"/>
  <c r="X32" i="21" s="1"/>
  <c r="R44" i="21"/>
  <c r="T54" i="21"/>
  <c r="V54" i="21" s="1"/>
  <c r="X54" i="21" s="1"/>
  <c r="R64" i="21"/>
  <c r="R77" i="21"/>
  <c r="R87" i="21"/>
  <c r="T111" i="21"/>
  <c r="Y111" i="21" s="1"/>
  <c r="R169" i="21"/>
  <c r="R215" i="21"/>
  <c r="R380" i="21"/>
  <c r="R426" i="21"/>
  <c r="T530" i="21"/>
  <c r="Y530" i="21" s="1"/>
  <c r="R717" i="21"/>
  <c r="T811" i="21"/>
  <c r="V811" i="21" s="1"/>
  <c r="X811" i="21" s="1"/>
  <c r="T975" i="21"/>
  <c r="Y975" i="21" s="1"/>
  <c r="T984" i="21"/>
  <c r="Y984" i="21" s="1"/>
  <c r="T1018" i="21"/>
  <c r="Y1018" i="21" s="1"/>
  <c r="R1076" i="21"/>
  <c r="R1100" i="21"/>
  <c r="R1148" i="21"/>
  <c r="T1171" i="21"/>
  <c r="Y1171" i="21" s="1"/>
  <c r="T1246" i="21"/>
  <c r="Y1246" i="21" s="1"/>
  <c r="R1679" i="21"/>
  <c r="V1824" i="21"/>
  <c r="X1824" i="21" s="1"/>
  <c r="Y1845" i="21"/>
  <c r="R2026" i="21"/>
  <c r="R2148" i="21"/>
  <c r="T2436" i="21"/>
  <c r="V2436" i="21" s="1"/>
  <c r="T40" i="21"/>
  <c r="Y40" i="21" s="1"/>
  <c r="R1194" i="21"/>
  <c r="T21" i="21"/>
  <c r="Y21" i="21" s="1"/>
  <c r="T34" i="21"/>
  <c r="V34" i="21" s="1"/>
  <c r="X34" i="21" s="1"/>
  <c r="R46" i="21"/>
  <c r="R78" i="21"/>
  <c r="T89" i="21"/>
  <c r="Y89" i="21" s="1"/>
  <c r="T113" i="21"/>
  <c r="Y113" i="21" s="1"/>
  <c r="T160" i="21"/>
  <c r="V160" i="21" s="1"/>
  <c r="X160" i="21" s="1"/>
  <c r="T183" i="21"/>
  <c r="V183" i="21" s="1"/>
  <c r="X183" i="21" s="1"/>
  <c r="T298" i="21"/>
  <c r="Y298" i="21" s="1"/>
  <c r="R416" i="21"/>
  <c r="Y416" i="21" s="1"/>
  <c r="R544" i="21"/>
  <c r="R618" i="21"/>
  <c r="T754" i="21"/>
  <c r="Y754" i="21" s="1"/>
  <c r="T834" i="21"/>
  <c r="Y834" i="21" s="1"/>
  <c r="T985" i="21"/>
  <c r="Y985" i="21" s="1"/>
  <c r="T1065" i="21"/>
  <c r="Y1065" i="21" s="1"/>
  <c r="T1173" i="21"/>
  <c r="V1173" i="21" s="1"/>
  <c r="X1173" i="21" s="1"/>
  <c r="T1205" i="21"/>
  <c r="V1205" i="21" s="1"/>
  <c r="X1205" i="21" s="1"/>
  <c r="T1337" i="21"/>
  <c r="Y1337" i="21" s="1"/>
  <c r="T1373" i="21"/>
  <c r="Y1373" i="21" s="1"/>
  <c r="T1405" i="21"/>
  <c r="Y1405" i="21" s="1"/>
  <c r="T1596" i="21"/>
  <c r="Y1596" i="21" s="1"/>
  <c r="T1649" i="21"/>
  <c r="Y1649" i="21" s="1"/>
  <c r="V1815" i="21"/>
  <c r="X1815" i="21" s="1"/>
  <c r="V1847" i="21"/>
  <c r="X1847" i="21" s="1"/>
  <c r="T1914" i="21"/>
  <c r="Y1914" i="21" s="1"/>
  <c r="T1995" i="21"/>
  <c r="Y1995" i="21" s="1"/>
  <c r="T2080" i="21"/>
  <c r="Y2080" i="21" s="1"/>
  <c r="T2125" i="21"/>
  <c r="Y2125" i="21" s="1"/>
  <c r="T2138" i="21"/>
  <c r="Y2138" i="21" s="1"/>
  <c r="T2160" i="21"/>
  <c r="Y2160" i="21" s="1"/>
  <c r="T2302" i="21"/>
  <c r="Y2302" i="21" s="1"/>
  <c r="X2431" i="21"/>
  <c r="Y2463" i="21"/>
  <c r="X2463" i="21" s="1"/>
  <c r="Y2563" i="21"/>
  <c r="X2563" i="21" s="1"/>
  <c r="R2581" i="21"/>
  <c r="T480" i="21"/>
  <c r="Y480" i="21" s="1"/>
  <c r="T1238" i="21"/>
  <c r="Y1238" i="21" s="1"/>
  <c r="T2027" i="21"/>
  <c r="Y2027" i="21" s="1"/>
  <c r="R2160" i="21"/>
  <c r="T2263" i="21"/>
  <c r="Y2263" i="21" s="1"/>
  <c r="R2391" i="21"/>
  <c r="T2548" i="21"/>
  <c r="V2548" i="21" s="1"/>
  <c r="X2548" i="21" s="1"/>
  <c r="T22" i="21"/>
  <c r="Y22" i="21" s="1"/>
  <c r="T46" i="21"/>
  <c r="Y46" i="21" s="1"/>
  <c r="T56" i="21"/>
  <c r="Y56" i="21" s="1"/>
  <c r="T79" i="21"/>
  <c r="Y79" i="21" s="1"/>
  <c r="R217" i="21"/>
  <c r="R239" i="21"/>
  <c r="Y239" i="21" s="1"/>
  <c r="R329" i="21"/>
  <c r="T352" i="21"/>
  <c r="Y352" i="21" s="1"/>
  <c r="R394" i="21"/>
  <c r="R406" i="21"/>
  <c r="T544" i="21"/>
  <c r="Y544" i="21" s="1"/>
  <c r="T1418" i="21"/>
  <c r="T1451" i="21"/>
  <c r="T1618" i="21"/>
  <c r="Y1618" i="21" s="1"/>
  <c r="R1670" i="21"/>
  <c r="Y1796" i="21"/>
  <c r="V1827" i="21"/>
  <c r="X1827" i="21" s="1"/>
  <c r="T2018" i="21"/>
  <c r="Y2018" i="21" s="1"/>
  <c r="R28" i="21"/>
  <c r="R96" i="21"/>
  <c r="R112" i="21"/>
  <c r="T643" i="21"/>
  <c r="Y643" i="21" s="1"/>
  <c r="T2206" i="21"/>
  <c r="Y2206" i="21" s="1"/>
  <c r="R23" i="21"/>
  <c r="R68" i="21"/>
  <c r="R79" i="21"/>
  <c r="T102" i="21"/>
  <c r="Y102" i="21" s="1"/>
  <c r="T114" i="21"/>
  <c r="Y114" i="21" s="1"/>
  <c r="R137" i="21"/>
  <c r="R173" i="21"/>
  <c r="T361" i="21"/>
  <c r="T428" i="21"/>
  <c r="T825" i="21"/>
  <c r="Y825" i="21" s="1"/>
  <c r="R2092" i="21"/>
  <c r="R2220" i="21"/>
  <c r="R2317" i="21"/>
  <c r="T2327" i="21"/>
  <c r="Y2327" i="21" s="1"/>
  <c r="T18" i="21"/>
  <c r="V18" i="21" s="1"/>
  <c r="X18" i="21" s="1"/>
  <c r="T107" i="21"/>
  <c r="V107" i="21" s="1"/>
  <c r="X107" i="21" s="1"/>
  <c r="T125" i="21"/>
  <c r="T393" i="21"/>
  <c r="Y393" i="21" s="1"/>
  <c r="R1041" i="21"/>
  <c r="T1101" i="21"/>
  <c r="Y1101" i="21" s="1"/>
  <c r="T2279" i="21"/>
  <c r="Y2279" i="21" s="1"/>
  <c r="R2350" i="21"/>
  <c r="T2383" i="21"/>
  <c r="Y2383" i="21" s="1"/>
  <c r="X2564" i="21"/>
  <c r="X35" i="20" s="1"/>
  <c r="T2583" i="21"/>
  <c r="T112" i="21"/>
  <c r="Y112" i="21" s="1"/>
  <c r="T812" i="21"/>
  <c r="Y812" i="21" s="1"/>
  <c r="R24" i="21"/>
  <c r="T48" i="21"/>
  <c r="Y48" i="21" s="1"/>
  <c r="T70" i="21"/>
  <c r="Y70" i="21" s="1"/>
  <c r="R103" i="21"/>
  <c r="R210" i="21"/>
  <c r="R253" i="21"/>
  <c r="R354" i="21"/>
  <c r="R585" i="21"/>
  <c r="R771" i="21"/>
  <c r="T784" i="21"/>
  <c r="Y784" i="21" s="1"/>
  <c r="R899" i="21"/>
  <c r="T935" i="21"/>
  <c r="Y935" i="21" s="1"/>
  <c r="R1116" i="21"/>
  <c r="R1129" i="21"/>
  <c r="T1187" i="21"/>
  <c r="Y1187" i="21" s="1"/>
  <c r="R1197" i="21"/>
  <c r="R1242" i="21"/>
  <c r="T1364" i="21"/>
  <c r="Y1364" i="21" s="1"/>
  <c r="R1498" i="21"/>
  <c r="R1569" i="21"/>
  <c r="R1578" i="21"/>
  <c r="V1808" i="21"/>
  <c r="X1808" i="21" s="1"/>
  <c r="Y1828" i="21"/>
  <c r="V1840" i="21"/>
  <c r="X1840" i="21" s="1"/>
  <c r="T2093" i="21"/>
  <c r="Y2093" i="21" s="1"/>
  <c r="T2267" i="21"/>
  <c r="V2267" i="21" s="1"/>
  <c r="X2267" i="21" s="1"/>
  <c r="T66" i="21"/>
  <c r="V66" i="21" s="1"/>
  <c r="X66" i="21" s="1"/>
  <c r="R438" i="21"/>
  <c r="T505" i="21"/>
  <c r="Y505" i="21" s="1"/>
  <c r="T792" i="21"/>
  <c r="Y792" i="21" s="1"/>
  <c r="T1149" i="21"/>
  <c r="Y1149" i="21" s="1"/>
  <c r="T1348" i="21"/>
  <c r="Y1348" i="21" s="1"/>
  <c r="R80" i="21"/>
  <c r="R25" i="21"/>
  <c r="R37" i="21"/>
  <c r="R60" i="21"/>
  <c r="T71" i="21"/>
  <c r="V71" i="21" s="1"/>
  <c r="X71" i="21" s="1"/>
  <c r="T81" i="21"/>
  <c r="V81" i="21" s="1"/>
  <c r="X81" i="21" s="1"/>
  <c r="T103" i="21"/>
  <c r="V103" i="21" s="1"/>
  <c r="X103" i="21" s="1"/>
  <c r="R117" i="21"/>
  <c r="T199" i="21"/>
  <c r="V199" i="21" s="1"/>
  <c r="X199" i="21" s="1"/>
  <c r="T263" i="21"/>
  <c r="Y263" i="21" s="1"/>
  <c r="T354" i="21"/>
  <c r="Y354" i="21" s="1"/>
  <c r="T473" i="21"/>
  <c r="Y473" i="21" s="1"/>
  <c r="T585" i="21"/>
  <c r="Y585" i="21" s="1"/>
  <c r="T875" i="21"/>
  <c r="V875" i="21" s="1"/>
  <c r="X875" i="21" s="1"/>
  <c r="T1034" i="21"/>
  <c r="Y1034" i="21" s="1"/>
  <c r="T1082" i="21"/>
  <c r="Y1082" i="21" s="1"/>
  <c r="T1274" i="21"/>
  <c r="R1409" i="21"/>
  <c r="T1420" i="21"/>
  <c r="Y1420" i="21" s="1"/>
  <c r="R1523" i="21"/>
  <c r="T1891" i="21"/>
  <c r="Y1891" i="21" s="1"/>
  <c r="R55" i="21"/>
  <c r="V1806" i="21"/>
  <c r="X1806" i="21" s="1"/>
  <c r="T91" i="21"/>
  <c r="Y91" i="21" s="1"/>
  <c r="T25" i="21"/>
  <c r="V25" i="21" s="1"/>
  <c r="X25" i="21" s="1"/>
  <c r="T38" i="21"/>
  <c r="Y38" i="21" s="1"/>
  <c r="T50" i="21"/>
  <c r="Y50" i="21" s="1"/>
  <c r="R93" i="21"/>
  <c r="T118" i="21"/>
  <c r="Y118" i="21" s="1"/>
  <c r="R153" i="21"/>
  <c r="T409" i="21"/>
  <c r="V409" i="21" s="1"/>
  <c r="R442" i="21"/>
  <c r="R464" i="21"/>
  <c r="R537" i="21"/>
  <c r="T796" i="21"/>
  <c r="Y796" i="21" s="1"/>
  <c r="R827" i="21"/>
  <c r="R864" i="21"/>
  <c r="R1001" i="21"/>
  <c r="T1058" i="21"/>
  <c r="Y1058" i="21" s="1"/>
  <c r="R1353" i="21"/>
  <c r="T1388" i="21"/>
  <c r="Y1388" i="21" s="1"/>
  <c r="Y1799" i="21"/>
  <c r="Y1809" i="21"/>
  <c r="Y1829" i="21"/>
  <c r="Y1841" i="21"/>
  <c r="T2011" i="21"/>
  <c r="R2395" i="21"/>
  <c r="R2406" i="21"/>
  <c r="X2433" i="21"/>
  <c r="R85" i="21"/>
  <c r="T61" i="21"/>
  <c r="Y61" i="21" s="1"/>
  <c r="T72" i="21"/>
  <c r="Y72" i="21" s="1"/>
  <c r="R94" i="21"/>
  <c r="T105" i="21"/>
  <c r="V105" i="21" s="1"/>
  <c r="X105" i="21" s="1"/>
  <c r="R231" i="21"/>
  <c r="T323" i="21"/>
  <c r="R422" i="21"/>
  <c r="Y422" i="21" s="1"/>
  <c r="T464" i="21"/>
  <c r="Y464" i="21" s="1"/>
  <c r="R474" i="21"/>
  <c r="T537" i="21"/>
  <c r="Y537" i="21" s="1"/>
  <c r="R701" i="21"/>
  <c r="T760" i="21"/>
  <c r="Y760" i="21" s="1"/>
  <c r="T786" i="21"/>
  <c r="Y786" i="21" s="1"/>
  <c r="R818" i="21"/>
  <c r="R891" i="21"/>
  <c r="T1107" i="21"/>
  <c r="Y1107" i="21" s="1"/>
  <c r="T1155" i="21"/>
  <c r="Y1155" i="21" s="1"/>
  <c r="T1253" i="21"/>
  <c r="T1434" i="21"/>
  <c r="Y1434" i="21" s="1"/>
  <c r="T1444" i="21"/>
  <c r="Y1444" i="21" s="1"/>
  <c r="T1580" i="21"/>
  <c r="Y1580" i="21" s="1"/>
  <c r="V1790" i="21"/>
  <c r="X1790" i="21" s="1"/>
  <c r="T88" i="21"/>
  <c r="Y88" i="21" s="1"/>
  <c r="V307" i="21"/>
  <c r="X307" i="21" s="1"/>
  <c r="T339" i="21"/>
  <c r="Y339" i="21" s="1"/>
  <c r="R39" i="21"/>
  <c r="T62" i="21"/>
  <c r="V62" i="21" s="1"/>
  <c r="X62" i="21" s="1"/>
  <c r="T95" i="21"/>
  <c r="Y95" i="21" s="1"/>
  <c r="R189" i="21"/>
  <c r="R773" i="21"/>
  <c r="T818" i="21"/>
  <c r="Y818" i="21" s="1"/>
  <c r="R853" i="21"/>
  <c r="R877" i="21"/>
  <c r="R958" i="21"/>
  <c r="R982" i="21"/>
  <c r="T1026" i="21"/>
  <c r="Y1026" i="21" s="1"/>
  <c r="R1059" i="21"/>
  <c r="T1189" i="21"/>
  <c r="V1189" i="21" s="1"/>
  <c r="X1189" i="21" s="1"/>
  <c r="T1389" i="21"/>
  <c r="Y1389" i="21" s="1"/>
  <c r="R1546" i="21"/>
  <c r="T1571" i="21"/>
  <c r="Y1571" i="21" s="1"/>
  <c r="R1697" i="21"/>
  <c r="V1810" i="21"/>
  <c r="X1810" i="21" s="1"/>
  <c r="Y1842" i="21"/>
  <c r="T2096" i="21"/>
  <c r="Y2096" i="21" s="1"/>
  <c r="T2236" i="21"/>
  <c r="R2270" i="21"/>
  <c r="T2283" i="21"/>
  <c r="Y2283" i="21" s="1"/>
  <c r="R2546" i="21"/>
  <c r="T2558" i="21"/>
  <c r="V2558" i="21" s="1"/>
  <c r="X2558" i="21" s="1"/>
  <c r="R69" i="21"/>
  <c r="Y69" i="21" s="1"/>
  <c r="X69" i="21" s="1"/>
  <c r="R1066" i="21"/>
  <c r="T1066" i="21"/>
  <c r="Y1066" i="21" s="1"/>
  <c r="T572" i="21"/>
  <c r="Y572" i="21" s="1"/>
  <c r="R651" i="21"/>
  <c r="T651" i="21"/>
  <c r="Y651" i="21" s="1"/>
  <c r="T676" i="21"/>
  <c r="R676" i="21"/>
  <c r="T1188" i="21"/>
  <c r="Y1188" i="21" s="1"/>
  <c r="R1188" i="21"/>
  <c r="R95" i="21"/>
  <c r="T104" i="21"/>
  <c r="Y104" i="21" s="1"/>
  <c r="R141" i="21"/>
  <c r="Y157" i="21"/>
  <c r="R167" i="21"/>
  <c r="R175" i="21"/>
  <c r="R184" i="21"/>
  <c r="R201" i="21"/>
  <c r="R353" i="21"/>
  <c r="R384" i="21"/>
  <c r="R419" i="21"/>
  <c r="Y419" i="21" s="1"/>
  <c r="X419" i="21" s="1"/>
  <c r="T441" i="21"/>
  <c r="Y441" i="21" s="1"/>
  <c r="T939" i="21"/>
  <c r="Y939" i="21" s="1"/>
  <c r="R939" i="21"/>
  <c r="T950" i="21"/>
  <c r="Y950" i="21" s="1"/>
  <c r="R1139" i="21"/>
  <c r="R828" i="21"/>
  <c r="T828" i="21"/>
  <c r="Y828" i="21" s="1"/>
  <c r="R1002" i="21"/>
  <c r="T1002" i="21"/>
  <c r="Y1002" i="21" s="1"/>
  <c r="R1093" i="21"/>
  <c r="T1093" i="21"/>
  <c r="T1262" i="21"/>
  <c r="Y1262" i="21" s="1"/>
  <c r="R1262" i="21"/>
  <c r="T1273" i="21"/>
  <c r="Y1273" i="21" s="1"/>
  <c r="R1273" i="21"/>
  <c r="R1484" i="21"/>
  <c r="T1484" i="21"/>
  <c r="Y1484" i="21" s="1"/>
  <c r="R71" i="21"/>
  <c r="T96" i="21"/>
  <c r="V96" i="21" s="1"/>
  <c r="X96" i="21" s="1"/>
  <c r="R105" i="21"/>
  <c r="R151" i="21"/>
  <c r="T176" i="21"/>
  <c r="V176" i="21" s="1"/>
  <c r="X176" i="21" s="1"/>
  <c r="T246" i="21"/>
  <c r="Y246" i="21" s="1"/>
  <c r="R272" i="21"/>
  <c r="R291" i="21"/>
  <c r="T345" i="21"/>
  <c r="Y345" i="21" s="1"/>
  <c r="R369" i="21"/>
  <c r="T377" i="21"/>
  <c r="Y377" i="21" s="1"/>
  <c r="R403" i="21"/>
  <c r="T410" i="21"/>
  <c r="V410" i="21" s="1"/>
  <c r="R435" i="21"/>
  <c r="T499" i="21"/>
  <c r="R506" i="21"/>
  <c r="T608" i="21"/>
  <c r="Y608" i="21" s="1"/>
  <c r="T722" i="21"/>
  <c r="Y722" i="21" s="1"/>
  <c r="T732" i="21"/>
  <c r="Y732" i="21" s="1"/>
  <c r="R768" i="21"/>
  <c r="T780" i="21"/>
  <c r="Y780" i="21" s="1"/>
  <c r="R974" i="21"/>
  <c r="T1025" i="21"/>
  <c r="Y1025" i="21" s="1"/>
  <c r="T1472" i="21"/>
  <c r="Y1472" i="21" s="1"/>
  <c r="R2205" i="21"/>
  <c r="T2205" i="21"/>
  <c r="Y2205" i="21" s="1"/>
  <c r="T2275" i="21"/>
  <c r="Y2275" i="21" s="1"/>
  <c r="R2275" i="21"/>
  <c r="R36" i="21"/>
  <c r="T45" i="21"/>
  <c r="Y45" i="21" s="1"/>
  <c r="R159" i="21"/>
  <c r="R168" i="21"/>
  <c r="T272" i="21"/>
  <c r="Y272" i="21" s="1"/>
  <c r="T291" i="21"/>
  <c r="Y291" i="21" s="1"/>
  <c r="T403" i="21"/>
  <c r="Y403" i="21" s="1"/>
  <c r="T435" i="21"/>
  <c r="Y435" i="21" s="1"/>
  <c r="T1464" i="21"/>
  <c r="Y1464" i="21" s="1"/>
  <c r="T843" i="21"/>
  <c r="R843" i="21"/>
  <c r="R1213" i="21"/>
  <c r="V265" i="21"/>
  <c r="X265" i="21" s="1"/>
  <c r="T681" i="21"/>
  <c r="Y681" i="21" s="1"/>
  <c r="R681" i="21"/>
  <c r="R362" i="21"/>
  <c r="T371" i="21"/>
  <c r="Y371" i="21" s="1"/>
  <c r="T378" i="21"/>
  <c r="Y378" i="21" s="1"/>
  <c r="T387" i="21"/>
  <c r="Y387" i="21" s="1"/>
  <c r="T451" i="21"/>
  <c r="Y451" i="21" s="1"/>
  <c r="V483" i="21"/>
  <c r="X483" i="21" s="1"/>
  <c r="R519" i="21"/>
  <c r="Y519" i="21" s="1"/>
  <c r="X519" i="21" s="1"/>
  <c r="T633" i="21"/>
  <c r="Y633" i="21" s="1"/>
  <c r="R656" i="21"/>
  <c r="R747" i="21"/>
  <c r="T1130" i="21"/>
  <c r="Y1130" i="21" s="1"/>
  <c r="R1130" i="21"/>
  <c r="T1850" i="21"/>
  <c r="Y1850" i="21" s="1"/>
  <c r="R1850" i="21"/>
  <c r="R73" i="21"/>
  <c r="R109" i="21"/>
  <c r="T144" i="21"/>
  <c r="V144" i="21" s="1"/>
  <c r="X144" i="21" s="1"/>
  <c r="Y205" i="21"/>
  <c r="T240" i="21"/>
  <c r="V240" i="21" s="1"/>
  <c r="R248" i="21"/>
  <c r="R284" i="21"/>
  <c r="R321" i="21"/>
  <c r="T362" i="21"/>
  <c r="Y362" i="21" s="1"/>
  <c r="T467" i="21"/>
  <c r="Y467" i="21" s="1"/>
  <c r="T656" i="21"/>
  <c r="Y656" i="21" s="1"/>
  <c r="R669" i="21"/>
  <c r="T669" i="21"/>
  <c r="Y669" i="21" s="1"/>
  <c r="T747" i="21"/>
  <c r="Y747" i="21" s="1"/>
  <c r="T943" i="21"/>
  <c r="T1422" i="21"/>
  <c r="Y1422" i="21" s="1"/>
  <c r="R1422" i="21"/>
  <c r="V1818" i="21"/>
  <c r="X1818" i="21" s="1"/>
  <c r="Y1818" i="21"/>
  <c r="T1851" i="21"/>
  <c r="Y1851" i="21" s="1"/>
  <c r="R1851" i="21"/>
  <c r="T73" i="21"/>
  <c r="Y73" i="21" s="1"/>
  <c r="T248" i="21"/>
  <c r="Y248" i="21" s="1"/>
  <c r="T284" i="21"/>
  <c r="Y284" i="21" s="1"/>
  <c r="R857" i="21"/>
  <c r="T857" i="21"/>
  <c r="Y857" i="21" s="1"/>
  <c r="T1665" i="21"/>
  <c r="Y1665" i="21" s="1"/>
  <c r="R1665" i="21"/>
  <c r="R22" i="21"/>
  <c r="R30" i="21"/>
  <c r="T57" i="21"/>
  <c r="Y57" i="21" s="1"/>
  <c r="T82" i="21"/>
  <c r="Y82" i="21" s="1"/>
  <c r="R119" i="21"/>
  <c r="T136" i="21"/>
  <c r="Y136" i="21" s="1"/>
  <c r="R232" i="21"/>
  <c r="R258" i="21"/>
  <c r="R266" i="21"/>
  <c r="T275" i="21"/>
  <c r="Y275" i="21" s="1"/>
  <c r="T423" i="21"/>
  <c r="V423" i="21" s="1"/>
  <c r="T446" i="21"/>
  <c r="Y446" i="21" s="1"/>
  <c r="R503" i="21"/>
  <c r="R511" i="21"/>
  <c r="V591" i="21"/>
  <c r="X591" i="21" s="1"/>
  <c r="R603" i="21"/>
  <c r="T761" i="21"/>
  <c r="Y761" i="21" s="1"/>
  <c r="R1009" i="21"/>
  <c r="R1237" i="21"/>
  <c r="T1237" i="21"/>
  <c r="T39" i="21"/>
  <c r="V39" i="21" s="1"/>
  <c r="X39" i="21" s="1"/>
  <c r="R48" i="21"/>
  <c r="T128" i="21"/>
  <c r="V128" i="21" s="1"/>
  <c r="X128" i="21" s="1"/>
  <c r="T146" i="21"/>
  <c r="Y146" i="21" s="1"/>
  <c r="R207" i="21"/>
  <c r="T224" i="21"/>
  <c r="V224" i="21" s="1"/>
  <c r="T232" i="21"/>
  <c r="Y232" i="21" s="1"/>
  <c r="R242" i="21"/>
  <c r="R249" i="21"/>
  <c r="T258" i="21"/>
  <c r="Y258" i="21" s="1"/>
  <c r="T266" i="21"/>
  <c r="Y266" i="21" s="1"/>
  <c r="T322" i="21"/>
  <c r="R374" i="21"/>
  <c r="T615" i="21"/>
  <c r="Y615" i="21" s="1"/>
  <c r="R615" i="21"/>
  <c r="T816" i="21"/>
  <c r="Y816" i="21" s="1"/>
  <c r="R816" i="21"/>
  <c r="T835" i="21"/>
  <c r="V835" i="21" s="1"/>
  <c r="X835" i="21" s="1"/>
  <c r="R835" i="21"/>
  <c r="T968" i="21"/>
  <c r="Y968" i="21" s="1"/>
  <c r="T986" i="21"/>
  <c r="Y986" i="21" s="1"/>
  <c r="R986" i="21"/>
  <c r="T1009" i="21"/>
  <c r="Y1009" i="21" s="1"/>
  <c r="T1370" i="21"/>
  <c r="Y1370" i="21" s="1"/>
  <c r="R1370" i="21"/>
  <c r="R1548" i="21"/>
  <c r="T1548" i="21"/>
  <c r="Y1548" i="21" s="1"/>
  <c r="T1603" i="21"/>
  <c r="Y1603" i="21" s="1"/>
  <c r="R1603" i="21"/>
  <c r="T31" i="21"/>
  <c r="Y31" i="21" s="1"/>
  <c r="T68" i="21"/>
  <c r="Y68" i="21" s="1"/>
  <c r="T93" i="21"/>
  <c r="Y93" i="21" s="1"/>
  <c r="R111" i="21"/>
  <c r="T120" i="21"/>
  <c r="Y120" i="21" s="1"/>
  <c r="T208" i="21"/>
  <c r="V208" i="21" s="1"/>
  <c r="X208" i="21" s="1"/>
  <c r="T216" i="21"/>
  <c r="Y216" i="21" s="1"/>
  <c r="R233" i="21"/>
  <c r="V306" i="21"/>
  <c r="X306" i="21" s="1"/>
  <c r="R358" i="21"/>
  <c r="T425" i="21"/>
  <c r="V425" i="21" s="1"/>
  <c r="R432" i="21"/>
  <c r="T439" i="21"/>
  <c r="Y439" i="21" s="1"/>
  <c r="R447" i="21"/>
  <c r="R463" i="21"/>
  <c r="R471" i="21"/>
  <c r="R479" i="21"/>
  <c r="R487" i="21"/>
  <c r="R512" i="21"/>
  <c r="T522" i="21"/>
  <c r="V522" i="21" s="1"/>
  <c r="T884" i="21"/>
  <c r="Y884" i="21" s="1"/>
  <c r="R1123" i="21"/>
  <c r="T1169" i="21"/>
  <c r="Y1169" i="21" s="1"/>
  <c r="T1219" i="21"/>
  <c r="Y1219" i="21" s="1"/>
  <c r="R1516" i="21"/>
  <c r="T24" i="21"/>
  <c r="T41" i="21"/>
  <c r="Y41" i="21" s="1"/>
  <c r="T130" i="21"/>
  <c r="Y130" i="21" s="1"/>
  <c r="R191" i="21"/>
  <c r="R200" i="21"/>
  <c r="R226" i="21"/>
  <c r="R342" i="21"/>
  <c r="T358" i="21"/>
  <c r="Y358" i="21" s="1"/>
  <c r="T487" i="21"/>
  <c r="Y487" i="21" s="1"/>
  <c r="R559" i="21"/>
  <c r="T639" i="21"/>
  <c r="Y639" i="21" s="1"/>
  <c r="T661" i="21"/>
  <c r="Y661" i="21" s="1"/>
  <c r="R850" i="21"/>
  <c r="T980" i="21"/>
  <c r="Y980" i="21" s="1"/>
  <c r="T1123" i="21"/>
  <c r="Y1123" i="21" s="1"/>
  <c r="R1169" i="21"/>
  <c r="R1309" i="21"/>
  <c r="T1309" i="21"/>
  <c r="Y1309" i="21" s="1"/>
  <c r="T1322" i="21"/>
  <c r="Y1322" i="21" s="1"/>
  <c r="R1322" i="21"/>
  <c r="T1516" i="21"/>
  <c r="Y1516" i="21" s="1"/>
  <c r="R1402" i="21"/>
  <c r="T1402" i="21"/>
  <c r="Y1402" i="21" s="1"/>
  <c r="T1562" i="21"/>
  <c r="Y1562" i="21" s="1"/>
  <c r="R1562" i="21"/>
  <c r="T2010" i="21"/>
  <c r="Y2010" i="21" s="1"/>
  <c r="R2010" i="21"/>
  <c r="R2173" i="21"/>
  <c r="T2173" i="21"/>
  <c r="T2590" i="21"/>
  <c r="Y2590" i="21" s="1"/>
  <c r="R2590" i="21"/>
  <c r="R553" i="21"/>
  <c r="R560" i="21"/>
  <c r="R592" i="21"/>
  <c r="R686" i="21"/>
  <c r="R692" i="21"/>
  <c r="R697" i="21"/>
  <c r="R762" i="21"/>
  <c r="R802" i="21"/>
  <c r="T809" i="21"/>
  <c r="Y809" i="21" s="1"/>
  <c r="T1349" i="21"/>
  <c r="Y1349" i="21" s="1"/>
  <c r="T1497" i="21"/>
  <c r="Y1497" i="21" s="1"/>
  <c r="R1497" i="21"/>
  <c r="Y1792" i="21"/>
  <c r="V1792" i="21"/>
  <c r="X1792" i="21" s="1"/>
  <c r="T2071" i="21"/>
  <c r="Y2071" i="21" s="1"/>
  <c r="R2071" i="21"/>
  <c r="T2579" i="21"/>
  <c r="Y2579" i="21" s="1"/>
  <c r="R2579" i="21"/>
  <c r="R538" i="21"/>
  <c r="T546" i="21"/>
  <c r="Y546" i="21" s="1"/>
  <c r="T553" i="21"/>
  <c r="Y553" i="21" s="1"/>
  <c r="T560" i="21"/>
  <c r="Y560" i="21" s="1"/>
  <c r="T579" i="21"/>
  <c r="Y579" i="21" s="1"/>
  <c r="R586" i="21"/>
  <c r="T592" i="21"/>
  <c r="Y592" i="21" s="1"/>
  <c r="R640" i="21"/>
  <c r="R658" i="21"/>
  <c r="T686" i="21"/>
  <c r="Y686" i="21" s="1"/>
  <c r="T697" i="21"/>
  <c r="Y697" i="21" s="1"/>
  <c r="R702" i="21"/>
  <c r="R708" i="21"/>
  <c r="T713" i="21"/>
  <c r="Y713" i="21" s="1"/>
  <c r="R755" i="21"/>
  <c r="R776" i="21"/>
  <c r="T795" i="21"/>
  <c r="T802" i="21"/>
  <c r="Y802" i="21" s="1"/>
  <c r="R851" i="21"/>
  <c r="T866" i="21"/>
  <c r="Y866" i="21" s="1"/>
  <c r="T872" i="21"/>
  <c r="Y872" i="21" s="1"/>
  <c r="T892" i="21"/>
  <c r="Y892" i="21" s="1"/>
  <c r="R931" i="21"/>
  <c r="T957" i="21"/>
  <c r="Y957" i="21" s="1"/>
  <c r="R1003" i="21"/>
  <c r="T1085" i="21"/>
  <c r="Y1085" i="21" s="1"/>
  <c r="R1124" i="21"/>
  <c r="R1140" i="21"/>
  <c r="R1164" i="21"/>
  <c r="T1201" i="21"/>
  <c r="Y1201" i="21" s="1"/>
  <c r="T1209" i="21"/>
  <c r="Y1209" i="21" s="1"/>
  <c r="R1214" i="21"/>
  <c r="T1275" i="21"/>
  <c r="Y1275" i="21" s="1"/>
  <c r="R1275" i="21"/>
  <c r="T1414" i="21"/>
  <c r="Y1414" i="21" s="1"/>
  <c r="R1414" i="21"/>
  <c r="T1475" i="21"/>
  <c r="Y1475" i="21" s="1"/>
  <c r="R1475" i="21"/>
  <c r="T1529" i="21"/>
  <c r="Y1529" i="21" s="1"/>
  <c r="R1529" i="21"/>
  <c r="T1539" i="21"/>
  <c r="Y1539" i="21" s="1"/>
  <c r="R1564" i="21"/>
  <c r="T1564" i="21"/>
  <c r="Y1564" i="21" s="1"/>
  <c r="T1638" i="21"/>
  <c r="Y1638" i="21" s="1"/>
  <c r="T2402" i="21"/>
  <c r="V2402" i="21" s="1"/>
  <c r="X2402" i="21" s="1"/>
  <c r="R2402" i="21"/>
  <c r="T531" i="21"/>
  <c r="Y531" i="21" s="1"/>
  <c r="T538" i="21"/>
  <c r="Y538" i="21" s="1"/>
  <c r="R567" i="21"/>
  <c r="R599" i="21"/>
  <c r="T627" i="21"/>
  <c r="Y627" i="21" s="1"/>
  <c r="R634" i="21"/>
  <c r="T640" i="21"/>
  <c r="Y640" i="21" s="1"/>
  <c r="T658" i="21"/>
  <c r="Y658" i="21" s="1"/>
  <c r="T702" i="21"/>
  <c r="Y702" i="21" s="1"/>
  <c r="R718" i="21"/>
  <c r="R770" i="21"/>
  <c r="R810" i="21"/>
  <c r="T836" i="21"/>
  <c r="Y836" i="21" s="1"/>
  <c r="R859" i="21"/>
  <c r="R880" i="21"/>
  <c r="T931" i="21"/>
  <c r="Y931" i="21" s="1"/>
  <c r="R944" i="21"/>
  <c r="R963" i="21"/>
  <c r="T1124" i="21"/>
  <c r="Y1124" i="21" s="1"/>
  <c r="T1164" i="21"/>
  <c r="Y1164" i="21" s="1"/>
  <c r="T1214" i="21"/>
  <c r="Y1214" i="21" s="1"/>
  <c r="T1385" i="21"/>
  <c r="Y1385" i="21" s="1"/>
  <c r="R1385" i="21"/>
  <c r="T1425" i="21"/>
  <c r="Y1425" i="21" s="1"/>
  <c r="T1586" i="21"/>
  <c r="Y1586" i="21" s="1"/>
  <c r="R1586" i="21"/>
  <c r="T1616" i="21"/>
  <c r="Y1616" i="21" s="1"/>
  <c r="T1657" i="21"/>
  <c r="Y1657" i="21" s="1"/>
  <c r="R1657" i="21"/>
  <c r="T2095" i="21"/>
  <c r="Y2095" i="21" s="1"/>
  <c r="T2349" i="21"/>
  <c r="Y2349" i="21" s="1"/>
  <c r="R2349" i="21"/>
  <c r="T567" i="21"/>
  <c r="Y567" i="21" s="1"/>
  <c r="T599" i="21"/>
  <c r="Y599" i="21" s="1"/>
  <c r="T604" i="21"/>
  <c r="Y604" i="21" s="1"/>
  <c r="R610" i="21"/>
  <c r="R647" i="21"/>
  <c r="R665" i="21"/>
  <c r="T677" i="21"/>
  <c r="Y677" i="21" s="1"/>
  <c r="R683" i="21"/>
  <c r="T718" i="21"/>
  <c r="Y718" i="21" s="1"/>
  <c r="R724" i="21"/>
  <c r="T748" i="21"/>
  <c r="Y748" i="21" s="1"/>
  <c r="T763" i="21"/>
  <c r="Y763" i="21" s="1"/>
  <c r="T770" i="21"/>
  <c r="Y770" i="21" s="1"/>
  <c r="T824" i="21"/>
  <c r="Y824" i="21" s="1"/>
  <c r="T873" i="21"/>
  <c r="Y873" i="21" s="1"/>
  <c r="T880" i="21"/>
  <c r="Y880" i="21" s="1"/>
  <c r="T900" i="21"/>
  <c r="Y900" i="21" s="1"/>
  <c r="T951" i="21"/>
  <c r="Y951" i="21" s="1"/>
  <c r="T963" i="21"/>
  <c r="Y963" i="21" s="1"/>
  <c r="R1035" i="21"/>
  <c r="T1077" i="21"/>
  <c r="T1157" i="21"/>
  <c r="T1177" i="21"/>
  <c r="Y1177" i="21" s="1"/>
  <c r="T1196" i="21"/>
  <c r="Y1196" i="21" s="1"/>
  <c r="R1210" i="21"/>
  <c r="R1221" i="21"/>
  <c r="R1228" i="21"/>
  <c r="R1257" i="21"/>
  <c r="R1277" i="21"/>
  <c r="T1277" i="21"/>
  <c r="Y1277" i="21" s="1"/>
  <c r="R1315" i="21"/>
  <c r="T1315" i="21"/>
  <c r="Y1315" i="21" s="1"/>
  <c r="R1404" i="21"/>
  <c r="R1425" i="21"/>
  <c r="R1658" i="21"/>
  <c r="T1658" i="21"/>
  <c r="Y1794" i="21"/>
  <c r="V1794" i="21"/>
  <c r="X1794" i="21" s="1"/>
  <c r="T2060" i="21"/>
  <c r="Y2060" i="21" s="1"/>
  <c r="R2060" i="21"/>
  <c r="T2131" i="21"/>
  <c r="Y2131" i="21" s="1"/>
  <c r="R2131" i="21"/>
  <c r="R575" i="21"/>
  <c r="T587" i="21"/>
  <c r="Y587" i="21" s="1"/>
  <c r="T610" i="21"/>
  <c r="Y610" i="21" s="1"/>
  <c r="T617" i="21"/>
  <c r="Y617" i="21" s="1"/>
  <c r="R623" i="21"/>
  <c r="T647" i="21"/>
  <c r="Y647" i="21" s="1"/>
  <c r="T665" i="21"/>
  <c r="Y665" i="21" s="1"/>
  <c r="T683" i="21"/>
  <c r="Y683" i="21" s="1"/>
  <c r="T693" i="21"/>
  <c r="Y693" i="21" s="1"/>
  <c r="R699" i="21"/>
  <c r="R715" i="21"/>
  <c r="R736" i="21"/>
  <c r="R777" i="21"/>
  <c r="T844" i="21"/>
  <c r="Y844" i="21" s="1"/>
  <c r="T852" i="21"/>
  <c r="Y852" i="21" s="1"/>
  <c r="R867" i="21"/>
  <c r="R976" i="21"/>
  <c r="R1028" i="21"/>
  <c r="T1053" i="21"/>
  <c r="R1060" i="21"/>
  <c r="T1069" i="21"/>
  <c r="T1118" i="21"/>
  <c r="Y1118" i="21" s="1"/>
  <c r="T1125" i="21"/>
  <c r="T1133" i="21"/>
  <c r="Y1133" i="21" s="1"/>
  <c r="T1203" i="21"/>
  <c r="T1228" i="21"/>
  <c r="Y1228" i="21" s="1"/>
  <c r="T1257" i="21"/>
  <c r="Y1257" i="21" s="1"/>
  <c r="T1316" i="21"/>
  <c r="Y1316" i="21" s="1"/>
  <c r="R1316" i="21"/>
  <c r="T1577" i="21"/>
  <c r="Y1577" i="21" s="1"/>
  <c r="V1813" i="21"/>
  <c r="X1813" i="21" s="1"/>
  <c r="Y1813" i="21"/>
  <c r="T1978" i="21"/>
  <c r="Y1978" i="21" s="1"/>
  <c r="R1978" i="21"/>
  <c r="T2132" i="21"/>
  <c r="V2132" i="21" s="1"/>
  <c r="X2132" i="21" s="1"/>
  <c r="R2132" i="21"/>
  <c r="R527" i="21"/>
  <c r="R554" i="21"/>
  <c r="T575" i="21"/>
  <c r="Y575" i="21" s="1"/>
  <c r="T623" i="21"/>
  <c r="Y623" i="21" s="1"/>
  <c r="T635" i="21"/>
  <c r="Y635" i="21" s="1"/>
  <c r="T699" i="21"/>
  <c r="Y699" i="21" s="1"/>
  <c r="T709" i="21"/>
  <c r="Y709" i="21" s="1"/>
  <c r="T715" i="21"/>
  <c r="Y715" i="21" s="1"/>
  <c r="R729" i="21"/>
  <c r="R952" i="21"/>
  <c r="T964" i="21"/>
  <c r="Y964" i="21" s="1"/>
  <c r="R1172" i="21"/>
  <c r="R1178" i="21"/>
  <c r="T1190" i="21"/>
  <c r="Y1190" i="21" s="1"/>
  <c r="R1437" i="21"/>
  <c r="T1628" i="21"/>
  <c r="Y1628" i="21" s="1"/>
  <c r="R1628" i="21"/>
  <c r="T1641" i="21"/>
  <c r="Y1641" i="21" s="1"/>
  <c r="Y1825" i="21"/>
  <c r="V1825" i="21"/>
  <c r="X1825" i="21" s="1"/>
  <c r="T2294" i="21"/>
  <c r="Y2294" i="21" s="1"/>
  <c r="T527" i="21"/>
  <c r="Y527" i="21" s="1"/>
  <c r="T547" i="21"/>
  <c r="Y547" i="21" s="1"/>
  <c r="T562" i="21"/>
  <c r="Y562" i="21" s="1"/>
  <c r="R569" i="21"/>
  <c r="R594" i="21"/>
  <c r="R601" i="21"/>
  <c r="R642" i="21"/>
  <c r="R678" i="21"/>
  <c r="T729" i="21"/>
  <c r="Y729" i="21" s="1"/>
  <c r="R744" i="21"/>
  <c r="R832" i="21"/>
  <c r="T860" i="21"/>
  <c r="Y860" i="21" s="1"/>
  <c r="R882" i="21"/>
  <c r="R888" i="21"/>
  <c r="R941" i="21"/>
  <c r="T952" i="21"/>
  <c r="Y952" i="21" s="1"/>
  <c r="T989" i="21"/>
  <c r="Y989" i="21" s="1"/>
  <c r="T996" i="21"/>
  <c r="Y996" i="21" s="1"/>
  <c r="R1005" i="21"/>
  <c r="R1013" i="21"/>
  <c r="T1021" i="21"/>
  <c r="R1097" i="21"/>
  <c r="R1105" i="21"/>
  <c r="R1113" i="21"/>
  <c r="R1158" i="21"/>
  <c r="T1291" i="21"/>
  <c r="Y1291" i="21" s="1"/>
  <c r="R1291" i="21"/>
  <c r="R1365" i="21"/>
  <c r="T1365" i="21"/>
  <c r="T1428" i="21"/>
  <c r="V1428" i="21" s="1"/>
  <c r="X1428" i="21" s="1"/>
  <c r="R1428" i="21"/>
  <c r="T1437" i="21"/>
  <c r="Y1437" i="21" s="1"/>
  <c r="T1458" i="21"/>
  <c r="Y1458" i="21" s="1"/>
  <c r="Y1826" i="21"/>
  <c r="V1826" i="21"/>
  <c r="X1826" i="21" s="1"/>
  <c r="R1939" i="21"/>
  <c r="T1939" i="21"/>
  <c r="Y1939" i="21" s="1"/>
  <c r="R2048" i="21"/>
  <c r="T2048" i="21"/>
  <c r="Y2048" i="21" s="1"/>
  <c r="T569" i="21"/>
  <c r="Y569" i="21" s="1"/>
  <c r="R576" i="21"/>
  <c r="T594" i="21"/>
  <c r="Y594" i="21" s="1"/>
  <c r="T601" i="21"/>
  <c r="Y601" i="21" s="1"/>
  <c r="R624" i="21"/>
  <c r="T642" i="21"/>
  <c r="Y642" i="21" s="1"/>
  <c r="R649" i="21"/>
  <c r="R660" i="21"/>
  <c r="R667" i="21"/>
  <c r="R673" i="21"/>
  <c r="T678" i="21"/>
  <c r="Y678" i="21" s="1"/>
  <c r="R694" i="21"/>
  <c r="R710" i="21"/>
  <c r="T744" i="21"/>
  <c r="Y744" i="21" s="1"/>
  <c r="R778" i="21"/>
  <c r="R826" i="21"/>
  <c r="T832" i="21"/>
  <c r="Y832" i="21" s="1"/>
  <c r="T868" i="21"/>
  <c r="T888" i="21"/>
  <c r="Y888" i="21" s="1"/>
  <c r="R901" i="21"/>
  <c r="R947" i="21"/>
  <c r="T959" i="21"/>
  <c r="R1089" i="21"/>
  <c r="T1097" i="21"/>
  <c r="Y1097" i="21" s="1"/>
  <c r="T1113" i="21"/>
  <c r="Y1113" i="21" s="1"/>
  <c r="T1165" i="21"/>
  <c r="R1212" i="21"/>
  <c r="T1249" i="21"/>
  <c r="Y1249" i="21" s="1"/>
  <c r="T1544" i="21"/>
  <c r="Y1544" i="21" s="1"/>
  <c r="R1544" i="21"/>
  <c r="T2087" i="21"/>
  <c r="Y2087" i="21" s="1"/>
  <c r="R2087" i="21"/>
  <c r="R521" i="21"/>
  <c r="R528" i="21"/>
  <c r="T576" i="21"/>
  <c r="Y576" i="21" s="1"/>
  <c r="T624" i="21"/>
  <c r="Y624" i="21" s="1"/>
  <c r="T660" i="21"/>
  <c r="Y660" i="21" s="1"/>
  <c r="T667" i="21"/>
  <c r="Y667" i="21" s="1"/>
  <c r="T673" i="21"/>
  <c r="Y673" i="21" s="1"/>
  <c r="R684" i="21"/>
  <c r="R689" i="21"/>
  <c r="T694" i="21"/>
  <c r="Y694" i="21" s="1"/>
  <c r="R738" i="21"/>
  <c r="T764" i="21"/>
  <c r="Y764" i="21" s="1"/>
  <c r="R1293" i="21"/>
  <c r="T1293" i="21"/>
  <c r="Y1293" i="21" s="1"/>
  <c r="T1430" i="21"/>
  <c r="Y1430" i="21" s="1"/>
  <c r="R1430" i="21"/>
  <c r="T1449" i="21"/>
  <c r="Y1449" i="21" s="1"/>
  <c r="R1449" i="21"/>
  <c r="T1743" i="21"/>
  <c r="Y1743" i="21" s="1"/>
  <c r="R1743" i="21"/>
  <c r="Y1838" i="21"/>
  <c r="V1838" i="21"/>
  <c r="X1838" i="21" s="1"/>
  <c r="R2064" i="21"/>
  <c r="T2064" i="21"/>
  <c r="Y2064" i="21" s="1"/>
  <c r="T2342" i="21"/>
  <c r="Y2342" i="21" s="1"/>
  <c r="T535" i="21"/>
  <c r="Y535" i="21" s="1"/>
  <c r="R543" i="21"/>
  <c r="T583" i="21"/>
  <c r="Y583" i="21" s="1"/>
  <c r="T611" i="21"/>
  <c r="Y611" i="21" s="1"/>
  <c r="R631" i="21"/>
  <c r="R655" i="21"/>
  <c r="T689" i="21"/>
  <c r="Y689" i="21" s="1"/>
  <c r="R700" i="21"/>
  <c r="R716" i="21"/>
  <c r="T725" i="21"/>
  <c r="Y725" i="21" s="1"/>
  <c r="T731" i="21"/>
  <c r="Y731" i="21" s="1"/>
  <c r="T738" i="21"/>
  <c r="Y738" i="21" s="1"/>
  <c r="T745" i="21"/>
  <c r="Y745" i="21" s="1"/>
  <c r="R752" i="21"/>
  <c r="T779" i="21"/>
  <c r="R786" i="21"/>
  <c r="R840" i="21"/>
  <c r="R848" i="21"/>
  <c r="T889" i="21"/>
  <c r="Y889" i="21" s="1"/>
  <c r="T896" i="21"/>
  <c r="Y896" i="21" s="1"/>
  <c r="R915" i="21"/>
  <c r="R929" i="21"/>
  <c r="T933" i="21"/>
  <c r="Y933" i="21" s="1"/>
  <c r="R966" i="21"/>
  <c r="R973" i="21"/>
  <c r="R1098" i="21"/>
  <c r="R1114" i="21"/>
  <c r="T1145" i="21"/>
  <c r="Y1145" i="21" s="1"/>
  <c r="R1153" i="21"/>
  <c r="T1185" i="21"/>
  <c r="Y1185" i="21" s="1"/>
  <c r="R1217" i="21"/>
  <c r="R1229" i="21"/>
  <c r="T1235" i="21"/>
  <c r="Y1235" i="21" s="1"/>
  <c r="T1269" i="21"/>
  <c r="R1269" i="21"/>
  <c r="R1282" i="21"/>
  <c r="T1306" i="21"/>
  <c r="Y1306" i="21" s="1"/>
  <c r="R1397" i="21"/>
  <c r="T1397" i="21"/>
  <c r="T1480" i="21"/>
  <c r="Y1480" i="21" s="1"/>
  <c r="R1570" i="21"/>
  <c r="T1570" i="21"/>
  <c r="Y1570" i="21" s="1"/>
  <c r="T2089" i="21"/>
  <c r="Y2089" i="21" s="1"/>
  <c r="T2259" i="21"/>
  <c r="Y2259" i="21" s="1"/>
  <c r="R2259" i="21"/>
  <c r="Y2449" i="21"/>
  <c r="X2449" i="21" s="1"/>
  <c r="T543" i="21"/>
  <c r="Y543" i="21" s="1"/>
  <c r="V570" i="21"/>
  <c r="X570" i="21" s="1"/>
  <c r="T631" i="21"/>
  <c r="Y631" i="21" s="1"/>
  <c r="T655" i="21"/>
  <c r="Y655" i="21" s="1"/>
  <c r="T674" i="21"/>
  <c r="Y674" i="21" s="1"/>
  <c r="R705" i="21"/>
  <c r="R721" i="21"/>
  <c r="R883" i="21"/>
  <c r="T915" i="21"/>
  <c r="Y915" i="21" s="1"/>
  <c r="T929" i="21"/>
  <c r="Y929" i="21" s="1"/>
  <c r="R942" i="21"/>
  <c r="R948" i="21"/>
  <c r="T973" i="21"/>
  <c r="Y973" i="21" s="1"/>
  <c r="T1153" i="21"/>
  <c r="Y1153" i="21" s="1"/>
  <c r="T1217" i="21"/>
  <c r="Y1217" i="21" s="1"/>
  <c r="T1229" i="21"/>
  <c r="Y1229" i="21" s="1"/>
  <c r="T1270" i="21"/>
  <c r="Y1270" i="21" s="1"/>
  <c r="R1270" i="21"/>
  <c r="T1307" i="21"/>
  <c r="Y1307" i="21" s="1"/>
  <c r="R1307" i="21"/>
  <c r="T2039" i="21"/>
  <c r="Y2039" i="21" s="1"/>
  <c r="R2039" i="21"/>
  <c r="T2237" i="21"/>
  <c r="Y2237" i="21" s="1"/>
  <c r="R2237" i="21"/>
  <c r="T563" i="21"/>
  <c r="T607" i="21"/>
  <c r="Y607" i="21" s="1"/>
  <c r="T619" i="21"/>
  <c r="T690" i="21"/>
  <c r="T705" i="21"/>
  <c r="Y705" i="21" s="1"/>
  <c r="T721" i="21"/>
  <c r="Y721" i="21" s="1"/>
  <c r="R746" i="21"/>
  <c r="V793" i="21"/>
  <c r="X793" i="21" s="1"/>
  <c r="T820" i="21"/>
  <c r="T876" i="21"/>
  <c r="T948" i="21"/>
  <c r="Y948" i="21" s="1"/>
  <c r="R979" i="21"/>
  <c r="R1049" i="21"/>
  <c r="R1057" i="21"/>
  <c r="T1073" i="21"/>
  <c r="Y1073" i="21" s="1"/>
  <c r="T1081" i="21"/>
  <c r="Y1081" i="21" s="1"/>
  <c r="T1121" i="21"/>
  <c r="Y1121" i="21" s="1"/>
  <c r="T1137" i="21"/>
  <c r="Y1137" i="21" s="1"/>
  <c r="T1161" i="21"/>
  <c r="Y1161" i="21" s="1"/>
  <c r="T1174" i="21"/>
  <c r="R1193" i="21"/>
  <c r="R1225" i="21"/>
  <c r="T1252" i="21"/>
  <c r="V1252" i="21" s="1"/>
  <c r="X1252" i="21" s="1"/>
  <c r="R1252" i="21"/>
  <c r="T1356" i="21"/>
  <c r="V1356" i="21" s="1"/>
  <c r="X1356" i="21" s="1"/>
  <c r="R1356" i="21"/>
  <c r="T1380" i="21"/>
  <c r="Y1380" i="21" s="1"/>
  <c r="R1380" i="21"/>
  <c r="T1482" i="21"/>
  <c r="Y1482" i="21" s="1"/>
  <c r="R1482" i="21"/>
  <c r="T1504" i="21"/>
  <c r="Y1504" i="21" s="1"/>
  <c r="R1788" i="21"/>
  <c r="T1788" i="21"/>
  <c r="Y1788" i="21" s="1"/>
  <c r="T2007" i="21"/>
  <c r="Y2007" i="21" s="1"/>
  <c r="R2007" i="21"/>
  <c r="T2286" i="21"/>
  <c r="Y2286" i="21" s="1"/>
  <c r="R2286" i="21"/>
  <c r="T1372" i="21"/>
  <c r="Y1372" i="21" s="1"/>
  <c r="T1507" i="21"/>
  <c r="Y1507" i="21" s="1"/>
  <c r="T1514" i="21"/>
  <c r="Y1514" i="21" s="1"/>
  <c r="T1594" i="21"/>
  <c r="Y1594" i="21" s="1"/>
  <c r="T1609" i="21"/>
  <c r="Y1609" i="21" s="1"/>
  <c r="R2120" i="21"/>
  <c r="R2145" i="21"/>
  <c r="T2399" i="21"/>
  <c r="Y2399" i="21" s="1"/>
  <c r="R2413" i="21"/>
  <c r="T2440" i="21"/>
  <c r="Y2440" i="21" s="1"/>
  <c r="X2479" i="21"/>
  <c r="R1289" i="21"/>
  <c r="R1305" i="21"/>
  <c r="T1325" i="21"/>
  <c r="Y1325" i="21" s="1"/>
  <c r="T1341" i="21"/>
  <c r="R1417" i="21"/>
  <c r="R1436" i="21"/>
  <c r="T1470" i="21"/>
  <c r="Y1470" i="21" s="1"/>
  <c r="R1500" i="21"/>
  <c r="T1522" i="21"/>
  <c r="Y1522" i="21" s="1"/>
  <c r="T1552" i="21"/>
  <c r="Y1552" i="21" s="1"/>
  <c r="T1568" i="21"/>
  <c r="Y1568" i="21" s="1"/>
  <c r="T1650" i="21"/>
  <c r="Y1650" i="21" s="1"/>
  <c r="R1656" i="21"/>
  <c r="T1662" i="21"/>
  <c r="Y1662" i="21" s="1"/>
  <c r="R1690" i="21"/>
  <c r="V1823" i="21"/>
  <c r="X1823" i="21" s="1"/>
  <c r="T2120" i="21"/>
  <c r="Y2120" i="21" s="1"/>
  <c r="T2145" i="21"/>
  <c r="Y2145" i="21" s="1"/>
  <c r="T1305" i="21"/>
  <c r="Y1305" i="21" s="1"/>
  <c r="R1313" i="21"/>
  <c r="T1357" i="21"/>
  <c r="Y1357" i="21" s="1"/>
  <c r="T1417" i="21"/>
  <c r="Y1417" i="21" s="1"/>
  <c r="R1457" i="21"/>
  <c r="T1538" i="21"/>
  <c r="Y1538" i="21" s="1"/>
  <c r="R1678" i="21"/>
  <c r="R1705" i="21"/>
  <c r="Y1802" i="21"/>
  <c r="V1836" i="21"/>
  <c r="X1836" i="21" s="1"/>
  <c r="T1866" i="21"/>
  <c r="Y1866" i="21" s="1"/>
  <c r="T1923" i="21"/>
  <c r="Y1923" i="21" s="1"/>
  <c r="T1971" i="21"/>
  <c r="Y1971" i="21" s="1"/>
  <c r="T2002" i="21"/>
  <c r="Y2002" i="21" s="1"/>
  <c r="R2055" i="21"/>
  <c r="R2076" i="21"/>
  <c r="R2102" i="21"/>
  <c r="T2111" i="21"/>
  <c r="Y2111" i="21" s="1"/>
  <c r="R2129" i="21"/>
  <c r="R2137" i="21"/>
  <c r="R2153" i="21"/>
  <c r="R2301" i="21"/>
  <c r="T2310" i="21"/>
  <c r="Y2310" i="21" s="1"/>
  <c r="R2347" i="21"/>
  <c r="T2375" i="21"/>
  <c r="T2311" i="21"/>
  <c r="T2415" i="21"/>
  <c r="X2424" i="21"/>
  <c r="Y2625" i="21"/>
  <c r="X2625" i="21" s="1"/>
  <c r="T2068" i="21"/>
  <c r="Y2068" i="21" s="1"/>
  <c r="T2339" i="21"/>
  <c r="Y2339" i="21" s="1"/>
  <c r="T2552" i="21"/>
  <c r="Y2552" i="21" s="1"/>
  <c r="R1258" i="21"/>
  <c r="R1300" i="21"/>
  <c r="R1329" i="21"/>
  <c r="R1369" i="21"/>
  <c r="T1413" i="21"/>
  <c r="R1481" i="21"/>
  <c r="T1532" i="21"/>
  <c r="Y1532" i="21" s="1"/>
  <c r="R1555" i="21"/>
  <c r="R1585" i="21"/>
  <c r="R1740" i="21"/>
  <c r="R1785" i="21"/>
  <c r="V1791" i="21"/>
  <c r="X1791" i="21" s="1"/>
  <c r="T1987" i="21"/>
  <c r="Y1987" i="21" s="1"/>
  <c r="T2047" i="21"/>
  <c r="Y2047" i="21" s="1"/>
  <c r="R2180" i="21"/>
  <c r="R2196" i="21"/>
  <c r="R2212" i="21"/>
  <c r="T2246" i="21"/>
  <c r="Y2246" i="21" s="1"/>
  <c r="T2444" i="21"/>
  <c r="Y2444" i="21" s="1"/>
  <c r="R2548" i="21"/>
  <c r="R2558" i="21"/>
  <c r="T1300" i="21"/>
  <c r="Y1300" i="21" s="1"/>
  <c r="R1345" i="21"/>
  <c r="R1361" i="21"/>
  <c r="T1369" i="21"/>
  <c r="Y1369" i="21" s="1"/>
  <c r="R1420" i="21"/>
  <c r="R1438" i="21"/>
  <c r="T1474" i="21"/>
  <c r="Y1474" i="21" s="1"/>
  <c r="R1626" i="21"/>
  <c r="T1632" i="21"/>
  <c r="Y1632" i="21" s="1"/>
  <c r="T1687" i="21"/>
  <c r="T1740" i="21"/>
  <c r="Y1740" i="21" s="1"/>
  <c r="V1817" i="21"/>
  <c r="X1817" i="21" s="1"/>
  <c r="V1831" i="21"/>
  <c r="X1831" i="21" s="1"/>
  <c r="V1844" i="21"/>
  <c r="X1844" i="21" s="1"/>
  <c r="T1859" i="21"/>
  <c r="T2038" i="21"/>
  <c r="Y2038" i="21" s="1"/>
  <c r="T2140" i="21"/>
  <c r="R2158" i="21"/>
  <c r="T2162" i="21"/>
  <c r="R2238" i="21"/>
  <c r="R2285" i="21"/>
  <c r="T2295" i="21"/>
  <c r="Y2295" i="21" s="1"/>
  <c r="T1245" i="21"/>
  <c r="Y1245" i="21" s="1"/>
  <c r="T1433" i="21"/>
  <c r="Y1433" i="21" s="1"/>
  <c r="T1681" i="21"/>
  <c r="Y1681" i="21" s="1"/>
  <c r="T1694" i="21"/>
  <c r="Y1694" i="21" s="1"/>
  <c r="T2222" i="21"/>
  <c r="Y2222" i="21" s="1"/>
  <c r="T2323" i="21"/>
  <c r="Y2323" i="21" s="1"/>
  <c r="T2379" i="21"/>
  <c r="Y2379" i="21" s="1"/>
  <c r="X2461" i="21"/>
  <c r="X2566" i="21"/>
  <c r="T2574" i="21"/>
  <c r="Y2574" i="21" s="1"/>
  <c r="R1241" i="21"/>
  <c r="R1324" i="21"/>
  <c r="R1377" i="21"/>
  <c r="R1447" i="21"/>
  <c r="T1460" i="21"/>
  <c r="R1512" i="21"/>
  <c r="R1593" i="21"/>
  <c r="R1688" i="21"/>
  <c r="R1742" i="21"/>
  <c r="T1787" i="21"/>
  <c r="Y1787" i="21" s="1"/>
  <c r="T1907" i="21"/>
  <c r="Y1907" i="21" s="1"/>
  <c r="R1930" i="21"/>
  <c r="R2023" i="21"/>
  <c r="T2141" i="21"/>
  <c r="Y2141" i="21" s="1"/>
  <c r="T2163" i="21"/>
  <c r="Y2163" i="21" s="1"/>
  <c r="T2189" i="21"/>
  <c r="Y2189" i="21" s="1"/>
  <c r="T2213" i="21"/>
  <c r="Y2213" i="21" s="1"/>
  <c r="R2315" i="21"/>
  <c r="R2397" i="21"/>
  <c r="T2404" i="21"/>
  <c r="Y2404" i="21" s="1"/>
  <c r="R2411" i="21"/>
  <c r="X2483" i="21"/>
  <c r="R2544" i="21"/>
  <c r="T1241" i="21"/>
  <c r="Y1241" i="21" s="1"/>
  <c r="R1260" i="21"/>
  <c r="R1271" i="21"/>
  <c r="T1324" i="21"/>
  <c r="Y1324" i="21" s="1"/>
  <c r="R1332" i="21"/>
  <c r="T1354" i="21"/>
  <c r="Y1354" i="21" s="1"/>
  <c r="T1627" i="21"/>
  <c r="Y1627" i="21" s="1"/>
  <c r="R1634" i="21"/>
  <c r="T1742" i="21"/>
  <c r="Y1742" i="21" s="1"/>
  <c r="T1955" i="21"/>
  <c r="Y1955" i="21" s="1"/>
  <c r="R1401" i="21"/>
  <c r="T1429" i="21"/>
  <c r="T1468" i="21"/>
  <c r="Y1468" i="21" s="1"/>
  <c r="T1490" i="21"/>
  <c r="Y1490" i="21" s="1"/>
  <c r="T1506" i="21"/>
  <c r="Y1506" i="21" s="1"/>
  <c r="R1513" i="21"/>
  <c r="T1520" i="21"/>
  <c r="Y1520" i="21" s="1"/>
  <c r="R1528" i="21"/>
  <c r="R1654" i="21"/>
  <c r="T1674" i="21"/>
  <c r="Y1674" i="21" s="1"/>
  <c r="R1689" i="21"/>
  <c r="T1703" i="21"/>
  <c r="V1833" i="21"/>
  <c r="X1833" i="21" s="1"/>
  <c r="T1999" i="21"/>
  <c r="Y1999" i="21" s="1"/>
  <c r="T2015" i="21"/>
  <c r="Y2015" i="21" s="1"/>
  <c r="R2031" i="21"/>
  <c r="T2090" i="21"/>
  <c r="Y2090" i="21" s="1"/>
  <c r="R2108" i="21"/>
  <c r="T2174" i="21"/>
  <c r="T2190" i="21"/>
  <c r="R2269" i="21"/>
  <c r="T2307" i="21"/>
  <c r="Y2307" i="21" s="1"/>
  <c r="X2439" i="21"/>
  <c r="X2493" i="21"/>
  <c r="R2550" i="21"/>
  <c r="R2591" i="21"/>
  <c r="Y2618" i="21"/>
  <c r="X2618" i="21" s="1"/>
  <c r="Y2639" i="21"/>
  <c r="X2639" i="21" s="1"/>
  <c r="V80" i="21"/>
  <c r="X80" i="21" s="1"/>
  <c r="R19" i="21"/>
  <c r="Y23" i="21"/>
  <c r="T28" i="21"/>
  <c r="Y28" i="21" s="1"/>
  <c r="R35" i="21"/>
  <c r="T44" i="21"/>
  <c r="Y44" i="21" s="1"/>
  <c r="R51" i="21"/>
  <c r="Y55" i="21"/>
  <c r="T60" i="21"/>
  <c r="Y60" i="21" s="1"/>
  <c r="R67" i="21"/>
  <c r="T69" i="21"/>
  <c r="V69" i="21" s="1"/>
  <c r="R76" i="21"/>
  <c r="T85" i="21"/>
  <c r="Y85" i="21" s="1"/>
  <c r="R92" i="21"/>
  <c r="T101" i="21"/>
  <c r="Y101" i="21" s="1"/>
  <c r="R108" i="21"/>
  <c r="T117" i="21"/>
  <c r="Y117" i="21" s="1"/>
  <c r="R124" i="21"/>
  <c r="T133" i="21"/>
  <c r="Y133" i="21" s="1"/>
  <c r="R140" i="21"/>
  <c r="T149" i="21"/>
  <c r="Y149" i="21" s="1"/>
  <c r="R156" i="21"/>
  <c r="T165" i="21"/>
  <c r="Y165" i="21" s="1"/>
  <c r="R172" i="21"/>
  <c r="T181" i="21"/>
  <c r="Y181" i="21" s="1"/>
  <c r="R188" i="21"/>
  <c r="T197" i="21"/>
  <c r="Y197" i="21" s="1"/>
  <c r="R204" i="21"/>
  <c r="T213" i="21"/>
  <c r="Y213" i="21" s="1"/>
  <c r="R220" i="21"/>
  <c r="T229" i="21"/>
  <c r="Y229" i="21" s="1"/>
  <c r="R236" i="21"/>
  <c r="T245" i="21"/>
  <c r="V245" i="21" s="1"/>
  <c r="R252" i="21"/>
  <c r="T261" i="21"/>
  <c r="Y261" i="21" s="1"/>
  <c r="V282" i="21"/>
  <c r="X282" i="21" s="1"/>
  <c r="T289" i="21"/>
  <c r="Y289" i="21" s="1"/>
  <c r="T303" i="21"/>
  <c r="Y303" i="21" s="1"/>
  <c r="R303" i="21"/>
  <c r="T431" i="21"/>
  <c r="Y431" i="21" s="1"/>
  <c r="R431" i="21"/>
  <c r="T510" i="21"/>
  <c r="Y510" i="21" s="1"/>
  <c r="R510" i="21"/>
  <c r="R21" i="21"/>
  <c r="R254" i="21"/>
  <c r="R101" i="21"/>
  <c r="R181" i="21"/>
  <c r="R197" i="21"/>
  <c r="T222" i="21"/>
  <c r="Y222" i="21" s="1"/>
  <c r="R261" i="21"/>
  <c r="T584" i="21"/>
  <c r="Y584" i="21" s="1"/>
  <c r="R584" i="21"/>
  <c r="T19" i="21"/>
  <c r="Y19" i="21" s="1"/>
  <c r="R26" i="21"/>
  <c r="T35" i="21"/>
  <c r="Y35" i="21" s="1"/>
  <c r="R42" i="21"/>
  <c r="T51" i="21"/>
  <c r="Y51" i="21" s="1"/>
  <c r="R58" i="21"/>
  <c r="T67" i="21"/>
  <c r="Y67" i="21" s="1"/>
  <c r="T76" i="21"/>
  <c r="Y76" i="21" s="1"/>
  <c r="R83" i="21"/>
  <c r="T92" i="21"/>
  <c r="Y92" i="21" s="1"/>
  <c r="R99" i="21"/>
  <c r="T108" i="21"/>
  <c r="Y108" i="21" s="1"/>
  <c r="R115" i="21"/>
  <c r="T124" i="21"/>
  <c r="Y124" i="21" s="1"/>
  <c r="R131" i="21"/>
  <c r="Y135" i="21"/>
  <c r="T140" i="21"/>
  <c r="Y140" i="21" s="1"/>
  <c r="R147" i="21"/>
  <c r="T156" i="21"/>
  <c r="Y156" i="21" s="1"/>
  <c r="R163" i="21"/>
  <c r="T172" i="21"/>
  <c r="Y172" i="21" s="1"/>
  <c r="R179" i="21"/>
  <c r="T188" i="21"/>
  <c r="Y188" i="21" s="1"/>
  <c r="R195" i="21"/>
  <c r="T204" i="21"/>
  <c r="Y204" i="21" s="1"/>
  <c r="R211" i="21"/>
  <c r="T220" i="21"/>
  <c r="Y220" i="21" s="1"/>
  <c r="R227" i="21"/>
  <c r="T236" i="21"/>
  <c r="V236" i="21" s="1"/>
  <c r="T252" i="21"/>
  <c r="Y252" i="21" s="1"/>
  <c r="T328" i="21"/>
  <c r="Y328" i="21" s="1"/>
  <c r="T383" i="21"/>
  <c r="Y383" i="21" s="1"/>
  <c r="R383" i="21"/>
  <c r="R206" i="21"/>
  <c r="T78" i="21"/>
  <c r="Y78" i="21" s="1"/>
  <c r="T190" i="21"/>
  <c r="Y190" i="21" s="1"/>
  <c r="T26" i="21"/>
  <c r="Y26" i="21" s="1"/>
  <c r="R33" i="21"/>
  <c r="T42" i="21"/>
  <c r="Y42" i="21" s="1"/>
  <c r="R49" i="21"/>
  <c r="T58" i="21"/>
  <c r="Y58" i="21" s="1"/>
  <c r="R65" i="21"/>
  <c r="R74" i="21"/>
  <c r="T83" i="21"/>
  <c r="Y83" i="21" s="1"/>
  <c r="R90" i="21"/>
  <c r="T99" i="21"/>
  <c r="Y99" i="21" s="1"/>
  <c r="R106" i="21"/>
  <c r="T115" i="21"/>
  <c r="Y115" i="21" s="1"/>
  <c r="R122" i="21"/>
  <c r="T131" i="21"/>
  <c r="Y131" i="21" s="1"/>
  <c r="R138" i="21"/>
  <c r="T147" i="21"/>
  <c r="Y147" i="21" s="1"/>
  <c r="T163" i="21"/>
  <c r="Y163" i="21" s="1"/>
  <c r="R170" i="21"/>
  <c r="T179" i="21"/>
  <c r="Y179" i="21" s="1"/>
  <c r="R186" i="21"/>
  <c r="T195" i="21"/>
  <c r="Y195" i="21" s="1"/>
  <c r="R202" i="21"/>
  <c r="T211" i="21"/>
  <c r="Y211" i="21" s="1"/>
  <c r="R218" i="21"/>
  <c r="T227" i="21"/>
  <c r="Y227" i="21" s="1"/>
  <c r="R234" i="21"/>
  <c r="T243" i="21"/>
  <c r="Y243" i="21" s="1"/>
  <c r="R250" i="21"/>
  <c r="T259" i="21"/>
  <c r="Y259" i="21" s="1"/>
  <c r="R264" i="21"/>
  <c r="R328" i="21"/>
  <c r="T408" i="21"/>
  <c r="Y408" i="21" s="1"/>
  <c r="T174" i="21"/>
  <c r="Y174" i="21" s="1"/>
  <c r="T33" i="21"/>
  <c r="Y33" i="21" s="1"/>
  <c r="R40" i="21"/>
  <c r="T49" i="21"/>
  <c r="Y49" i="21" s="1"/>
  <c r="R56" i="21"/>
  <c r="T65" i="21"/>
  <c r="Y65" i="21" s="1"/>
  <c r="T74" i="21"/>
  <c r="Y74" i="21" s="1"/>
  <c r="R81" i="21"/>
  <c r="T90" i="21"/>
  <c r="Y90" i="21" s="1"/>
  <c r="R97" i="21"/>
  <c r="T106" i="21"/>
  <c r="Y106" i="21" s="1"/>
  <c r="R113" i="21"/>
  <c r="T122" i="21"/>
  <c r="Y122" i="21" s="1"/>
  <c r="R129" i="21"/>
  <c r="T138" i="21"/>
  <c r="Y138" i="21" s="1"/>
  <c r="R145" i="21"/>
  <c r="T154" i="21"/>
  <c r="Y154" i="21" s="1"/>
  <c r="R161" i="21"/>
  <c r="T170" i="21"/>
  <c r="Y170" i="21" s="1"/>
  <c r="R177" i="21"/>
  <c r="T186" i="21"/>
  <c r="Y186" i="21" s="1"/>
  <c r="R193" i="21"/>
  <c r="T202" i="21"/>
  <c r="Y202" i="21" s="1"/>
  <c r="R209" i="21"/>
  <c r="T218" i="21"/>
  <c r="Y218" i="21" s="1"/>
  <c r="R225" i="21"/>
  <c r="T234" i="21"/>
  <c r="V234" i="21" s="1"/>
  <c r="R241" i="21"/>
  <c r="T250" i="21"/>
  <c r="V250" i="21" s="1"/>
  <c r="R257" i="21"/>
  <c r="T264" i="21"/>
  <c r="Y264" i="21" s="1"/>
  <c r="T335" i="21"/>
  <c r="Y335" i="21" s="1"/>
  <c r="R335" i="21"/>
  <c r="T360" i="21"/>
  <c r="Y360" i="21" s="1"/>
  <c r="R408" i="21"/>
  <c r="T533" i="21"/>
  <c r="Y533" i="21" s="1"/>
  <c r="R533" i="21"/>
  <c r="R31" i="21"/>
  <c r="R47" i="21"/>
  <c r="R63" i="21"/>
  <c r="R72" i="21"/>
  <c r="R88" i="21"/>
  <c r="R104" i="21"/>
  <c r="R120" i="21"/>
  <c r="T415" i="21"/>
  <c r="V415" i="21" s="1"/>
  <c r="R415" i="21"/>
  <c r="T481" i="21"/>
  <c r="Y481" i="21" s="1"/>
  <c r="T126" i="21"/>
  <c r="Y126" i="21" s="1"/>
  <c r="T271" i="21"/>
  <c r="Y271" i="21" s="1"/>
  <c r="R271" i="21"/>
  <c r="T367" i="21"/>
  <c r="Y367" i="21" s="1"/>
  <c r="R367" i="21"/>
  <c r="T730" i="21"/>
  <c r="Y730" i="21" s="1"/>
  <c r="R730" i="21"/>
  <c r="T37" i="21"/>
  <c r="Y37" i="21" s="1"/>
  <c r="T94" i="21"/>
  <c r="Y94" i="21" s="1"/>
  <c r="R29" i="21"/>
  <c r="R45" i="21"/>
  <c r="R61" i="21"/>
  <c r="R70" i="21"/>
  <c r="R86" i="21"/>
  <c r="R102" i="21"/>
  <c r="R118" i="21"/>
  <c r="R134" i="21"/>
  <c r="R150" i="21"/>
  <c r="R166" i="21"/>
  <c r="R182" i="21"/>
  <c r="R198" i="21"/>
  <c r="R214" i="21"/>
  <c r="R230" i="21"/>
  <c r="R246" i="21"/>
  <c r="R262" i="21"/>
  <c r="T312" i="21"/>
  <c r="Y312" i="21" s="1"/>
  <c r="R337" i="21"/>
  <c r="R385" i="21"/>
  <c r="T433" i="21"/>
  <c r="Y433" i="21" s="1"/>
  <c r="T445" i="21"/>
  <c r="Y445" i="21" s="1"/>
  <c r="R445" i="21"/>
  <c r="T561" i="21"/>
  <c r="Y561" i="21" s="1"/>
  <c r="T344" i="21"/>
  <c r="Y344" i="21" s="1"/>
  <c r="R110" i="21"/>
  <c r="T142" i="21"/>
  <c r="Y142" i="21" s="1"/>
  <c r="R27" i="21"/>
  <c r="R43" i="21"/>
  <c r="R59" i="21"/>
  <c r="R84" i="21"/>
  <c r="R100" i="21"/>
  <c r="R116" i="21"/>
  <c r="R132" i="21"/>
  <c r="R148" i="21"/>
  <c r="R164" i="21"/>
  <c r="R180" i="21"/>
  <c r="R196" i="21"/>
  <c r="R212" i="21"/>
  <c r="R228" i="21"/>
  <c r="R244" i="21"/>
  <c r="R260" i="21"/>
  <c r="R344" i="21"/>
  <c r="T351" i="21"/>
  <c r="Y351" i="21" s="1"/>
  <c r="R351" i="21"/>
  <c r="T392" i="21"/>
  <c r="Y392" i="21" s="1"/>
  <c r="T461" i="21"/>
  <c r="Y461" i="21" s="1"/>
  <c r="R461" i="21"/>
  <c r="R53" i="21"/>
  <c r="R158" i="21"/>
  <c r="R18" i="21"/>
  <c r="T27" i="21"/>
  <c r="Y27" i="21" s="1"/>
  <c r="R34" i="21"/>
  <c r="T43" i="21"/>
  <c r="Y43" i="21" s="1"/>
  <c r="R50" i="21"/>
  <c r="T59" i="21"/>
  <c r="Y59" i="21" s="1"/>
  <c r="R66" i="21"/>
  <c r="R75" i="21"/>
  <c r="T84" i="21"/>
  <c r="Y84" i="21" s="1"/>
  <c r="R91" i="21"/>
  <c r="T100" i="21"/>
  <c r="Y100" i="21" s="1"/>
  <c r="R107" i="21"/>
  <c r="T116" i="21"/>
  <c r="Y116" i="21" s="1"/>
  <c r="R123" i="21"/>
  <c r="T132" i="21"/>
  <c r="Y132" i="21" s="1"/>
  <c r="R139" i="21"/>
  <c r="T148" i="21"/>
  <c r="Y148" i="21" s="1"/>
  <c r="R155" i="21"/>
  <c r="T164" i="21"/>
  <c r="Y164" i="21" s="1"/>
  <c r="R171" i="21"/>
  <c r="T180" i="21"/>
  <c r="Y180" i="21" s="1"/>
  <c r="R187" i="21"/>
  <c r="T196" i="21"/>
  <c r="Y196" i="21" s="1"/>
  <c r="R203" i="21"/>
  <c r="T212" i="21"/>
  <c r="Y212" i="21" s="1"/>
  <c r="R219" i="21"/>
  <c r="T228" i="21"/>
  <c r="Y228" i="21" s="1"/>
  <c r="R235" i="21"/>
  <c r="T244" i="21"/>
  <c r="Y244" i="21" s="1"/>
  <c r="R251" i="21"/>
  <c r="T260" i="21"/>
  <c r="Y260" i="21" s="1"/>
  <c r="V273" i="21"/>
  <c r="X273" i="21" s="1"/>
  <c r="T319" i="21"/>
  <c r="Y319" i="21" s="1"/>
  <c r="R319" i="21"/>
  <c r="R392" i="21"/>
  <c r="R417" i="21"/>
  <c r="T440" i="21"/>
  <c r="Y440" i="21" s="1"/>
  <c r="T462" i="21"/>
  <c r="Y462" i="21" s="1"/>
  <c r="T238" i="21"/>
  <c r="Y238" i="21" s="1"/>
  <c r="T509" i="21"/>
  <c r="Y509" i="21" s="1"/>
  <c r="R509" i="21"/>
  <c r="R41" i="21"/>
  <c r="R57" i="21"/>
  <c r="R82" i="21"/>
  <c r="R98" i="21"/>
  <c r="R114" i="21"/>
  <c r="R130" i="21"/>
  <c r="R146" i="21"/>
  <c r="R162" i="21"/>
  <c r="R178" i="21"/>
  <c r="R194" i="21"/>
  <c r="X237" i="21"/>
  <c r="T280" i="21"/>
  <c r="Y280" i="21" s="1"/>
  <c r="T399" i="21"/>
  <c r="Y399" i="21" s="1"/>
  <c r="R399" i="21"/>
  <c r="T417" i="21"/>
  <c r="V417" i="21" s="1"/>
  <c r="T1469" i="21"/>
  <c r="Y1469" i="21" s="1"/>
  <c r="R1469" i="21"/>
  <c r="T424" i="21"/>
  <c r="V424" i="21" s="1"/>
  <c r="T296" i="21"/>
  <c r="Y296" i="21" s="1"/>
  <c r="R401" i="21"/>
  <c r="T486" i="21"/>
  <c r="Y486" i="21" s="1"/>
  <c r="R486" i="21"/>
  <c r="T287" i="21"/>
  <c r="Y287" i="21" s="1"/>
  <c r="R287" i="21"/>
  <c r="T376" i="21"/>
  <c r="Y376" i="21" s="1"/>
  <c r="T529" i="21"/>
  <c r="Y529" i="21" s="1"/>
  <c r="T609" i="21"/>
  <c r="Y609" i="21" s="1"/>
  <c r="R278" i="21"/>
  <c r="R294" i="21"/>
  <c r="R310" i="21"/>
  <c r="T453" i="21"/>
  <c r="Y453" i="21" s="1"/>
  <c r="R453" i="21"/>
  <c r="T501" i="21"/>
  <c r="Y501" i="21" s="1"/>
  <c r="R501" i="21"/>
  <c r="T545" i="21"/>
  <c r="Y545" i="21" s="1"/>
  <c r="T600" i="21"/>
  <c r="Y600" i="21" s="1"/>
  <c r="R600" i="21"/>
  <c r="T666" i="21"/>
  <c r="Y666" i="21" s="1"/>
  <c r="R666" i="21"/>
  <c r="T927" i="21"/>
  <c r="Y927" i="21" s="1"/>
  <c r="R927" i="21"/>
  <c r="T932" i="21"/>
  <c r="Y932" i="21" s="1"/>
  <c r="T936" i="21"/>
  <c r="Y936" i="21" s="1"/>
  <c r="T940" i="21"/>
  <c r="Y940" i="21" s="1"/>
  <c r="R269" i="21"/>
  <c r="T278" i="21"/>
  <c r="Y278" i="21" s="1"/>
  <c r="R285" i="21"/>
  <c r="T294" i="21"/>
  <c r="Y294" i="21" s="1"/>
  <c r="R301" i="21"/>
  <c r="R333" i="21"/>
  <c r="R349" i="21"/>
  <c r="R365" i="21"/>
  <c r="R381" i="21"/>
  <c r="R397" i="21"/>
  <c r="R413" i="21"/>
  <c r="R429" i="21"/>
  <c r="V472" i="21"/>
  <c r="X472" i="21" s="1"/>
  <c r="T520" i="21"/>
  <c r="V520" i="21" s="1"/>
  <c r="R545" i="21"/>
  <c r="T568" i="21"/>
  <c r="Y568" i="21" s="1"/>
  <c r="R568" i="21"/>
  <c r="T625" i="21"/>
  <c r="Y625" i="21" s="1"/>
  <c r="T714" i="21"/>
  <c r="Y714" i="21" s="1"/>
  <c r="R714" i="21"/>
  <c r="T849" i="21"/>
  <c r="Y849" i="21" s="1"/>
  <c r="R849" i="21"/>
  <c r="R932" i="21"/>
  <c r="R936" i="21"/>
  <c r="R940" i="21"/>
  <c r="T269" i="21"/>
  <c r="Y269" i="21" s="1"/>
  <c r="R276" i="21"/>
  <c r="T285" i="21"/>
  <c r="Y285" i="21" s="1"/>
  <c r="R292" i="21"/>
  <c r="T301" i="21"/>
  <c r="Y301" i="21" s="1"/>
  <c r="R308" i="21"/>
  <c r="T317" i="21"/>
  <c r="Y317" i="21" s="1"/>
  <c r="R324" i="21"/>
  <c r="T333" i="21"/>
  <c r="Y333" i="21" s="1"/>
  <c r="R340" i="21"/>
  <c r="T349" i="21"/>
  <c r="Y349" i="21" s="1"/>
  <c r="R356" i="21"/>
  <c r="T365" i="21"/>
  <c r="Y365" i="21" s="1"/>
  <c r="R372" i="21"/>
  <c r="T381" i="21"/>
  <c r="Y381" i="21" s="1"/>
  <c r="R388" i="21"/>
  <c r="T397" i="21"/>
  <c r="Y397" i="21" s="1"/>
  <c r="R404" i="21"/>
  <c r="T413" i="21"/>
  <c r="V413" i="21" s="1"/>
  <c r="R420" i="21"/>
  <c r="T429" i="21"/>
  <c r="Y429" i="21" s="1"/>
  <c r="R436" i="21"/>
  <c r="R443" i="21"/>
  <c r="T477" i="21"/>
  <c r="Y477" i="21" s="1"/>
  <c r="R477" i="21"/>
  <c r="R625" i="21"/>
  <c r="T691" i="21"/>
  <c r="Y691" i="21" s="1"/>
  <c r="T723" i="21"/>
  <c r="Y723" i="21" s="1"/>
  <c r="T897" i="21"/>
  <c r="Y897" i="21" s="1"/>
  <c r="R897" i="21"/>
  <c r="R267" i="21"/>
  <c r="T276" i="21"/>
  <c r="Y276" i="21" s="1"/>
  <c r="R283" i="21"/>
  <c r="T292" i="21"/>
  <c r="Y292" i="21" s="1"/>
  <c r="R299" i="21"/>
  <c r="T308" i="21"/>
  <c r="Y308" i="21" s="1"/>
  <c r="R315" i="21"/>
  <c r="T324" i="21"/>
  <c r="Y324" i="21" s="1"/>
  <c r="R331" i="21"/>
  <c r="T340" i="21"/>
  <c r="Y340" i="21" s="1"/>
  <c r="R347" i="21"/>
  <c r="T356" i="21"/>
  <c r="Y356" i="21" s="1"/>
  <c r="R363" i="21"/>
  <c r="T372" i="21"/>
  <c r="Y372" i="21" s="1"/>
  <c r="T388" i="21"/>
  <c r="Y388" i="21" s="1"/>
  <c r="R395" i="21"/>
  <c r="T404" i="21"/>
  <c r="Y404" i="21" s="1"/>
  <c r="R411" i="21"/>
  <c r="T420" i="21"/>
  <c r="V420" i="21" s="1"/>
  <c r="R427" i="21"/>
  <c r="T436" i="21"/>
  <c r="Y436" i="21" s="1"/>
  <c r="T443" i="21"/>
  <c r="Y443" i="21" s="1"/>
  <c r="R449" i="21"/>
  <c r="T454" i="21"/>
  <c r="Y454" i="21" s="1"/>
  <c r="T478" i="21"/>
  <c r="Y478" i="21" s="1"/>
  <c r="R497" i="21"/>
  <c r="T502" i="21"/>
  <c r="Y502" i="21" s="1"/>
  <c r="T525" i="21"/>
  <c r="V525" i="21" s="1"/>
  <c r="R525" i="21"/>
  <c r="T641" i="21"/>
  <c r="Y641" i="21" s="1"/>
  <c r="T682" i="21"/>
  <c r="Y682" i="21" s="1"/>
  <c r="R682" i="21"/>
  <c r="T267" i="21"/>
  <c r="Y267" i="21" s="1"/>
  <c r="R274" i="21"/>
  <c r="T283" i="21"/>
  <c r="Y283" i="21" s="1"/>
  <c r="R290" i="21"/>
  <c r="T299" i="21"/>
  <c r="Y299" i="21" s="1"/>
  <c r="R338" i="21"/>
  <c r="T347" i="21"/>
  <c r="Y347" i="21" s="1"/>
  <c r="T363" i="21"/>
  <c r="Y363" i="21" s="1"/>
  <c r="R370" i="21"/>
  <c r="T379" i="21"/>
  <c r="Y379" i="21" s="1"/>
  <c r="R386" i="21"/>
  <c r="T395" i="21"/>
  <c r="Y395" i="21" s="1"/>
  <c r="R402" i="21"/>
  <c r="T411" i="21"/>
  <c r="V411" i="21" s="1"/>
  <c r="R418" i="21"/>
  <c r="T427" i="21"/>
  <c r="Y427" i="21" s="1"/>
  <c r="R434" i="21"/>
  <c r="R454" i="21"/>
  <c r="T526" i="21"/>
  <c r="Y526" i="21" s="1"/>
  <c r="T552" i="21"/>
  <c r="Y552" i="21" s="1"/>
  <c r="R552" i="21"/>
  <c r="T616" i="21"/>
  <c r="Y616" i="21" s="1"/>
  <c r="R616" i="21"/>
  <c r="R641" i="21"/>
  <c r="R265" i="21"/>
  <c r="T274" i="21"/>
  <c r="Y274" i="21" s="1"/>
  <c r="R281" i="21"/>
  <c r="R297" i="21"/>
  <c r="T488" i="21"/>
  <c r="R526" i="21"/>
  <c r="T536" i="21"/>
  <c r="R536" i="21"/>
  <c r="V595" i="21"/>
  <c r="X595" i="21" s="1"/>
  <c r="T916" i="21"/>
  <c r="Y916" i="21" s="1"/>
  <c r="R916" i="21"/>
  <c r="T281" i="21"/>
  <c r="Y281" i="21" s="1"/>
  <c r="R288" i="21"/>
  <c r="R336" i="21"/>
  <c r="T469" i="21"/>
  <c r="Y469" i="21" s="1"/>
  <c r="R469" i="21"/>
  <c r="T493" i="21"/>
  <c r="Y493" i="21" s="1"/>
  <c r="R493" i="21"/>
  <c r="T632" i="21"/>
  <c r="Y632" i="21" s="1"/>
  <c r="R632" i="21"/>
  <c r="T657" i="21"/>
  <c r="Y657" i="21" s="1"/>
  <c r="R657" i="21"/>
  <c r="T917" i="21"/>
  <c r="Y917" i="21" s="1"/>
  <c r="R917" i="21"/>
  <c r="T288" i="21"/>
  <c r="Y288" i="21" s="1"/>
  <c r="R295" i="21"/>
  <c r="T304" i="21"/>
  <c r="Y304" i="21" s="1"/>
  <c r="R311" i="21"/>
  <c r="T320" i="21"/>
  <c r="Y320" i="21" s="1"/>
  <c r="R327" i="21"/>
  <c r="T336" i="21"/>
  <c r="Y336" i="21" s="1"/>
  <c r="R343" i="21"/>
  <c r="T494" i="21"/>
  <c r="Y494" i="21" s="1"/>
  <c r="T517" i="21"/>
  <c r="Y517" i="21" s="1"/>
  <c r="R517" i="21"/>
  <c r="R270" i="21"/>
  <c r="T279" i="21"/>
  <c r="Y279" i="21" s="1"/>
  <c r="R286" i="21"/>
  <c r="T295" i="21"/>
  <c r="Y295" i="21" s="1"/>
  <c r="R302" i="21"/>
  <c r="T311" i="21"/>
  <c r="Y311" i="21" s="1"/>
  <c r="R318" i="21"/>
  <c r="T327" i="21"/>
  <c r="Y327" i="21" s="1"/>
  <c r="R334" i="21"/>
  <c r="T343" i="21"/>
  <c r="Y343" i="21" s="1"/>
  <c r="R350" i="21"/>
  <c r="T359" i="21"/>
  <c r="Y359" i="21" s="1"/>
  <c r="R366" i="21"/>
  <c r="V368" i="21"/>
  <c r="X368" i="21" s="1"/>
  <c r="T375" i="21"/>
  <c r="Y375" i="21" s="1"/>
  <c r="R382" i="21"/>
  <c r="T391" i="21"/>
  <c r="Y391" i="21" s="1"/>
  <c r="R398" i="21"/>
  <c r="T407" i="21"/>
  <c r="Y407" i="21" s="1"/>
  <c r="R414" i="21"/>
  <c r="R430" i="21"/>
  <c r="R494" i="21"/>
  <c r="T648" i="21"/>
  <c r="Y648" i="21" s="1"/>
  <c r="R648" i="21"/>
  <c r="T1039" i="21"/>
  <c r="Y1039" i="21" s="1"/>
  <c r="R1039" i="21"/>
  <c r="T270" i="21"/>
  <c r="Y270" i="21" s="1"/>
  <c r="R277" i="21"/>
  <c r="T286" i="21"/>
  <c r="Y286" i="21" s="1"/>
  <c r="R293" i="21"/>
  <c r="T302" i="21"/>
  <c r="Y302" i="21" s="1"/>
  <c r="R309" i="21"/>
  <c r="T318" i="21"/>
  <c r="Y318" i="21" s="1"/>
  <c r="R325" i="21"/>
  <c r="T334" i="21"/>
  <c r="Y334" i="21" s="1"/>
  <c r="R341" i="21"/>
  <c r="T350" i="21"/>
  <c r="Y350" i="21" s="1"/>
  <c r="R357" i="21"/>
  <c r="T366" i="21"/>
  <c r="Y366" i="21" s="1"/>
  <c r="R373" i="21"/>
  <c r="T382" i="21"/>
  <c r="Y382" i="21" s="1"/>
  <c r="R389" i="21"/>
  <c r="T398" i="21"/>
  <c r="Y398" i="21" s="1"/>
  <c r="R405" i="21"/>
  <c r="T414" i="21"/>
  <c r="V414" i="21" s="1"/>
  <c r="R421" i="21"/>
  <c r="T430" i="21"/>
  <c r="Y430" i="21" s="1"/>
  <c r="R437" i="21"/>
  <c r="R444" i="21"/>
  <c r="R465" i="21"/>
  <c r="T470" i="21"/>
  <c r="Y470" i="21" s="1"/>
  <c r="T707" i="21"/>
  <c r="Y707" i="21" s="1"/>
  <c r="R268" i="21"/>
  <c r="T277" i="21"/>
  <c r="Y277" i="21" s="1"/>
  <c r="R300" i="21"/>
  <c r="T309" i="21"/>
  <c r="Y309" i="21" s="1"/>
  <c r="R316" i="21"/>
  <c r="T325" i="21"/>
  <c r="Y325" i="21" s="1"/>
  <c r="R332" i="21"/>
  <c r="T341" i="21"/>
  <c r="Y341" i="21" s="1"/>
  <c r="R348" i="21"/>
  <c r="T357" i="21"/>
  <c r="Y357" i="21" s="1"/>
  <c r="R364" i="21"/>
  <c r="T373" i="21"/>
  <c r="Y373" i="21" s="1"/>
  <c r="T389" i="21"/>
  <c r="Y389" i="21" s="1"/>
  <c r="R396" i="21"/>
  <c r="T405" i="21"/>
  <c r="Y405" i="21" s="1"/>
  <c r="R412" i="21"/>
  <c r="T421" i="21"/>
  <c r="V421" i="21" s="1"/>
  <c r="T437" i="21"/>
  <c r="Y437" i="21" s="1"/>
  <c r="T444" i="21"/>
  <c r="Y444" i="21" s="1"/>
  <c r="T456" i="21"/>
  <c r="Y456" i="21" s="1"/>
  <c r="R470" i="21"/>
  <c r="T504" i="21"/>
  <c r="Y504" i="21" s="1"/>
  <c r="R513" i="21"/>
  <c r="T518" i="21"/>
  <c r="V518" i="21" s="1"/>
  <c r="T577" i="21"/>
  <c r="Y577" i="21" s="1"/>
  <c r="T698" i="21"/>
  <c r="Y698" i="21" s="1"/>
  <c r="R698" i="21"/>
  <c r="R707" i="21"/>
  <c r="T485" i="21"/>
  <c r="Y485" i="21" s="1"/>
  <c r="R485" i="21"/>
  <c r="R518" i="21"/>
  <c r="R577" i="21"/>
  <c r="T593" i="21"/>
  <c r="Y593" i="21" s="1"/>
  <c r="T659" i="21"/>
  <c r="Y659" i="21" s="1"/>
  <c r="T675" i="21"/>
  <c r="Y675" i="21" s="1"/>
  <c r="T909" i="21"/>
  <c r="R909" i="21"/>
  <c r="T790" i="21"/>
  <c r="Y790" i="21" s="1"/>
  <c r="R790" i="21"/>
  <c r="R817" i="21"/>
  <c r="T928" i="21"/>
  <c r="Y928" i="21" s="1"/>
  <c r="R928" i="21"/>
  <c r="T1410" i="21"/>
  <c r="Y1410" i="21" s="1"/>
  <c r="R1410" i="21"/>
  <c r="T791" i="21"/>
  <c r="Y791" i="21" s="1"/>
  <c r="R833" i="21"/>
  <c r="T874" i="21"/>
  <c r="Y874" i="21" s="1"/>
  <c r="T902" i="21"/>
  <c r="Y902" i="21" s="1"/>
  <c r="R902" i="21"/>
  <c r="T910" i="21"/>
  <c r="Y910" i="21" s="1"/>
  <c r="R910" i="21"/>
  <c r="T918" i="21"/>
  <c r="Y918" i="21" s="1"/>
  <c r="R918" i="21"/>
  <c r="T1064" i="21"/>
  <c r="Y1064" i="21" s="1"/>
  <c r="R1064" i="21"/>
  <c r="T734" i="21"/>
  <c r="Y734" i="21" s="1"/>
  <c r="R734" i="21"/>
  <c r="T742" i="21"/>
  <c r="Y742" i="21" s="1"/>
  <c r="R742" i="21"/>
  <c r="T750" i="21"/>
  <c r="Y750" i="21" s="1"/>
  <c r="R750" i="21"/>
  <c r="T758" i="21"/>
  <c r="Y758" i="21" s="1"/>
  <c r="R758" i="21"/>
  <c r="T766" i="21"/>
  <c r="Y766" i="21" s="1"/>
  <c r="R766" i="21"/>
  <c r="T782" i="21"/>
  <c r="Y782" i="21" s="1"/>
  <c r="R782" i="21"/>
  <c r="R801" i="21"/>
  <c r="T839" i="21"/>
  <c r="Y839" i="21" s="1"/>
  <c r="R839" i="21"/>
  <c r="T903" i="21"/>
  <c r="Y903" i="21" s="1"/>
  <c r="R903" i="21"/>
  <c r="T911" i="21"/>
  <c r="Y911" i="21" s="1"/>
  <c r="R911" i="21"/>
  <c r="T919" i="21"/>
  <c r="Y919" i="21" s="1"/>
  <c r="R919" i="21"/>
  <c r="T956" i="21"/>
  <c r="Y956" i="21" s="1"/>
  <c r="R956" i="21"/>
  <c r="T972" i="21"/>
  <c r="Y972" i="21" s="1"/>
  <c r="R972" i="21"/>
  <c r="R1010" i="21"/>
  <c r="T534" i="21"/>
  <c r="Y534" i="21" s="1"/>
  <c r="R541" i="21"/>
  <c r="T550" i="21"/>
  <c r="Y550" i="21" s="1"/>
  <c r="R557" i="21"/>
  <c r="T566" i="21"/>
  <c r="Y566" i="21" s="1"/>
  <c r="R573" i="21"/>
  <c r="T582" i="21"/>
  <c r="Y582" i="21" s="1"/>
  <c r="R589" i="21"/>
  <c r="T598" i="21"/>
  <c r="Y598" i="21" s="1"/>
  <c r="R605" i="21"/>
  <c r="T614" i="21"/>
  <c r="Y614" i="21" s="1"/>
  <c r="R621" i="21"/>
  <c r="T630" i="21"/>
  <c r="Y630" i="21" s="1"/>
  <c r="R637" i="21"/>
  <c r="T646" i="21"/>
  <c r="Y646" i="21" s="1"/>
  <c r="R653" i="21"/>
  <c r="T664" i="21"/>
  <c r="Y664" i="21" s="1"/>
  <c r="R671" i="21"/>
  <c r="T680" i="21"/>
  <c r="Y680" i="21" s="1"/>
  <c r="R687" i="21"/>
  <c r="T696" i="21"/>
  <c r="Y696" i="21" s="1"/>
  <c r="R703" i="21"/>
  <c r="T712" i="21"/>
  <c r="Y712" i="21" s="1"/>
  <c r="R719" i="21"/>
  <c r="T728" i="21"/>
  <c r="Y728" i="21" s="1"/>
  <c r="T774" i="21"/>
  <c r="Y774" i="21" s="1"/>
  <c r="R774" i="21"/>
  <c r="T801" i="21"/>
  <c r="Y801" i="21" s="1"/>
  <c r="T807" i="21"/>
  <c r="Y807" i="21" s="1"/>
  <c r="R807" i="21"/>
  <c r="T823" i="21"/>
  <c r="Y823" i="21" s="1"/>
  <c r="R823" i="21"/>
  <c r="T1010" i="21"/>
  <c r="Y1010" i="21" s="1"/>
  <c r="R452" i="21"/>
  <c r="R468" i="21"/>
  <c r="R484" i="21"/>
  <c r="R500" i="21"/>
  <c r="R516" i="21"/>
  <c r="R532" i="21"/>
  <c r="T541" i="21"/>
  <c r="Y541" i="21" s="1"/>
  <c r="R548" i="21"/>
  <c r="T557" i="21"/>
  <c r="Y557" i="21" s="1"/>
  <c r="R564" i="21"/>
  <c r="T573" i="21"/>
  <c r="Y573" i="21" s="1"/>
  <c r="R580" i="21"/>
  <c r="T589" i="21"/>
  <c r="Y589" i="21" s="1"/>
  <c r="R596" i="21"/>
  <c r="T605" i="21"/>
  <c r="Y605" i="21" s="1"/>
  <c r="R612" i="21"/>
  <c r="T621" i="21"/>
  <c r="Y621" i="21" s="1"/>
  <c r="R628" i="21"/>
  <c r="T637" i="21"/>
  <c r="Y637" i="21" s="1"/>
  <c r="R644" i="21"/>
  <c r="T653" i="21"/>
  <c r="Y653" i="21" s="1"/>
  <c r="R662" i="21"/>
  <c r="T671" i="21"/>
  <c r="Y671" i="21" s="1"/>
  <c r="T687" i="21"/>
  <c r="Y687" i="21" s="1"/>
  <c r="T703" i="21"/>
  <c r="Y703" i="21" s="1"/>
  <c r="T719" i="21"/>
  <c r="Y719" i="21" s="1"/>
  <c r="T881" i="21"/>
  <c r="Y881" i="21" s="1"/>
  <c r="R881" i="21"/>
  <c r="T920" i="21"/>
  <c r="Y920" i="21" s="1"/>
  <c r="R920" i="21"/>
  <c r="T452" i="21"/>
  <c r="Y452" i="21" s="1"/>
  <c r="R459" i="21"/>
  <c r="T468" i="21"/>
  <c r="Y468" i="21" s="1"/>
  <c r="R475" i="21"/>
  <c r="T484" i="21"/>
  <c r="Y484" i="21" s="1"/>
  <c r="R491" i="21"/>
  <c r="T500" i="21"/>
  <c r="Y500" i="21" s="1"/>
  <c r="R507" i="21"/>
  <c r="T516" i="21"/>
  <c r="Y516" i="21" s="1"/>
  <c r="R523" i="21"/>
  <c r="T532" i="21"/>
  <c r="Y532" i="21" s="1"/>
  <c r="R539" i="21"/>
  <c r="T548" i="21"/>
  <c r="Y548" i="21" s="1"/>
  <c r="R555" i="21"/>
  <c r="T564" i="21"/>
  <c r="Y564" i="21" s="1"/>
  <c r="R571" i="21"/>
  <c r="T735" i="21"/>
  <c r="Y735" i="21" s="1"/>
  <c r="T743" i="21"/>
  <c r="Y743" i="21" s="1"/>
  <c r="T751" i="21"/>
  <c r="Y751" i="21" s="1"/>
  <c r="T759" i="21"/>
  <c r="Y759" i="21" s="1"/>
  <c r="T767" i="21"/>
  <c r="Y767" i="21" s="1"/>
  <c r="T783" i="21"/>
  <c r="Y783" i="21" s="1"/>
  <c r="T904" i="21"/>
  <c r="Y904" i="21" s="1"/>
  <c r="R904" i="21"/>
  <c r="T912" i="21"/>
  <c r="Y912" i="21" s="1"/>
  <c r="R912" i="21"/>
  <c r="T921" i="21"/>
  <c r="Y921" i="21" s="1"/>
  <c r="R921" i="21"/>
  <c r="R450" i="21"/>
  <c r="T459" i="21"/>
  <c r="Y459" i="21" s="1"/>
  <c r="R466" i="21"/>
  <c r="T475" i="21"/>
  <c r="Y475" i="21" s="1"/>
  <c r="R482" i="21"/>
  <c r="T491" i="21"/>
  <c r="Y491" i="21" s="1"/>
  <c r="R498" i="21"/>
  <c r="T507" i="21"/>
  <c r="Y507" i="21" s="1"/>
  <c r="R514" i="21"/>
  <c r="T775" i="21"/>
  <c r="Y775" i="21" s="1"/>
  <c r="T905" i="21"/>
  <c r="R905" i="21"/>
  <c r="T930" i="21"/>
  <c r="Y930" i="21" s="1"/>
  <c r="T934" i="21"/>
  <c r="Y934" i="21" s="1"/>
  <c r="T938" i="21"/>
  <c r="Y938" i="21" s="1"/>
  <c r="T1259" i="21"/>
  <c r="Y1259" i="21" s="1"/>
  <c r="T482" i="21"/>
  <c r="Y482" i="21" s="1"/>
  <c r="R489" i="21"/>
  <c r="T858" i="21"/>
  <c r="Y858" i="21" s="1"/>
  <c r="T922" i="21"/>
  <c r="Y922" i="21" s="1"/>
  <c r="R922" i="21"/>
  <c r="R858" i="21"/>
  <c r="T923" i="21"/>
  <c r="Y923" i="21" s="1"/>
  <c r="R923" i="21"/>
  <c r="T865" i="21"/>
  <c r="Y865" i="21" s="1"/>
  <c r="R865" i="21"/>
  <c r="T906" i="21"/>
  <c r="Y906" i="21" s="1"/>
  <c r="R906" i="21"/>
  <c r="T991" i="21"/>
  <c r="Y991" i="21" s="1"/>
  <c r="R991" i="21"/>
  <c r="T798" i="21"/>
  <c r="Y798" i="21" s="1"/>
  <c r="R798" i="21"/>
  <c r="T842" i="21"/>
  <c r="Y842" i="21" s="1"/>
  <c r="T907" i="21"/>
  <c r="Y907" i="21" s="1"/>
  <c r="R907" i="21"/>
  <c r="T924" i="21"/>
  <c r="Y924" i="21" s="1"/>
  <c r="R924" i="21"/>
  <c r="T542" i="21"/>
  <c r="Y542" i="21" s="1"/>
  <c r="R549" i="21"/>
  <c r="T558" i="21"/>
  <c r="Y558" i="21" s="1"/>
  <c r="R565" i="21"/>
  <c r="T574" i="21"/>
  <c r="Y574" i="21" s="1"/>
  <c r="R581" i="21"/>
  <c r="T590" i="21"/>
  <c r="Y590" i="21" s="1"/>
  <c r="R597" i="21"/>
  <c r="T606" i="21"/>
  <c r="Y606" i="21" s="1"/>
  <c r="R613" i="21"/>
  <c r="T622" i="21"/>
  <c r="Y622" i="21" s="1"/>
  <c r="R629" i="21"/>
  <c r="T638" i="21"/>
  <c r="Y638" i="21" s="1"/>
  <c r="R645" i="21"/>
  <c r="T654" i="21"/>
  <c r="Y654" i="21" s="1"/>
  <c r="R663" i="21"/>
  <c r="T672" i="21"/>
  <c r="Y672" i="21" s="1"/>
  <c r="R679" i="21"/>
  <c r="T688" i="21"/>
  <c r="Y688" i="21" s="1"/>
  <c r="R695" i="21"/>
  <c r="T704" i="21"/>
  <c r="Y704" i="21" s="1"/>
  <c r="R711" i="21"/>
  <c r="T720" i="21"/>
  <c r="Y720" i="21" s="1"/>
  <c r="R727" i="21"/>
  <c r="T815" i="21"/>
  <c r="Y815" i="21" s="1"/>
  <c r="R815" i="21"/>
  <c r="R842" i="21"/>
  <c r="T925" i="21"/>
  <c r="Y925" i="21" s="1"/>
  <c r="R925" i="21"/>
  <c r="T949" i="21"/>
  <c r="Y949" i="21" s="1"/>
  <c r="R460" i="21"/>
  <c r="R476" i="21"/>
  <c r="R492" i="21"/>
  <c r="R508" i="21"/>
  <c r="R524" i="21"/>
  <c r="R540" i="21"/>
  <c r="T549" i="21"/>
  <c r="Y549" i="21" s="1"/>
  <c r="R556" i="21"/>
  <c r="T565" i="21"/>
  <c r="Y565" i="21" s="1"/>
  <c r="R572" i="21"/>
  <c r="T581" i="21"/>
  <c r="Y581" i="21" s="1"/>
  <c r="R588" i="21"/>
  <c r="T597" i="21"/>
  <c r="Y597" i="21" s="1"/>
  <c r="T613" i="21"/>
  <c r="Y613" i="21" s="1"/>
  <c r="R620" i="21"/>
  <c r="T629" i="21"/>
  <c r="Y629" i="21" s="1"/>
  <c r="R636" i="21"/>
  <c r="T645" i="21"/>
  <c r="Y645" i="21" s="1"/>
  <c r="R652" i="21"/>
  <c r="T663" i="21"/>
  <c r="Y663" i="21" s="1"/>
  <c r="R670" i="21"/>
  <c r="T679" i="21"/>
  <c r="Y679" i="21" s="1"/>
  <c r="T695" i="21"/>
  <c r="Y695" i="21" s="1"/>
  <c r="T711" i="21"/>
  <c r="Y711" i="21" s="1"/>
  <c r="T727" i="21"/>
  <c r="Y727" i="21" s="1"/>
  <c r="T831" i="21"/>
  <c r="Y831" i="21" s="1"/>
  <c r="R831" i="21"/>
  <c r="T890" i="21"/>
  <c r="Y890" i="21" s="1"/>
  <c r="R949" i="21"/>
  <c r="T737" i="21"/>
  <c r="T753" i="21"/>
  <c r="T769" i="21"/>
  <c r="T785" i="21"/>
  <c r="T799" i="21"/>
  <c r="Y799" i="21" s="1"/>
  <c r="R799" i="21"/>
  <c r="T908" i="21"/>
  <c r="Y908" i="21" s="1"/>
  <c r="R908" i="21"/>
  <c r="T926" i="21"/>
  <c r="Y926" i="21" s="1"/>
  <c r="R926" i="21"/>
  <c r="T965" i="21"/>
  <c r="Y965" i="21" s="1"/>
  <c r="T981" i="21"/>
  <c r="Y981" i="21" s="1"/>
  <c r="T1163" i="21"/>
  <c r="Y1163" i="21" s="1"/>
  <c r="R1163" i="21"/>
  <c r="T1243" i="21"/>
  <c r="Y1243" i="21" s="1"/>
  <c r="T1099" i="21"/>
  <c r="Y1099" i="21" s="1"/>
  <c r="T1106" i="21"/>
  <c r="Y1106" i="21" s="1"/>
  <c r="R1106" i="21"/>
  <c r="T992" i="21"/>
  <c r="Y992" i="21" s="1"/>
  <c r="T1015" i="21"/>
  <c r="Y1015" i="21" s="1"/>
  <c r="R1015" i="21"/>
  <c r="T1040" i="21"/>
  <c r="Y1040" i="21" s="1"/>
  <c r="T1138" i="21"/>
  <c r="Y1138" i="21" s="1"/>
  <c r="R1138" i="21"/>
  <c r="R847" i="21"/>
  <c r="R863" i="21"/>
  <c r="R879" i="21"/>
  <c r="R895" i="21"/>
  <c r="R914" i="21"/>
  <c r="R954" i="21"/>
  <c r="R970" i="21"/>
  <c r="R992" i="21"/>
  <c r="T1016" i="21"/>
  <c r="Y1016" i="21" s="1"/>
  <c r="R1040" i="21"/>
  <c r="T1055" i="21"/>
  <c r="Y1055" i="21" s="1"/>
  <c r="R1055" i="21"/>
  <c r="T1131" i="21"/>
  <c r="Y1131" i="21" s="1"/>
  <c r="T1202" i="21"/>
  <c r="Y1202" i="21" s="1"/>
  <c r="R1202" i="21"/>
  <c r="T1362" i="21"/>
  <c r="Y1362" i="21" s="1"/>
  <c r="R1362" i="21"/>
  <c r="T1471" i="21"/>
  <c r="Y1471" i="21" s="1"/>
  <c r="R1471" i="21"/>
  <c r="R806" i="21"/>
  <c r="R822" i="21"/>
  <c r="R838" i="21"/>
  <c r="T847" i="21"/>
  <c r="Y847" i="21" s="1"/>
  <c r="R854" i="21"/>
  <c r="T863" i="21"/>
  <c r="Y863" i="21" s="1"/>
  <c r="R870" i="21"/>
  <c r="T879" i="21"/>
  <c r="Y879" i="21" s="1"/>
  <c r="R886" i="21"/>
  <c r="T895" i="21"/>
  <c r="Y895" i="21" s="1"/>
  <c r="T914" i="21"/>
  <c r="Y914" i="21" s="1"/>
  <c r="R945" i="21"/>
  <c r="T954" i="21"/>
  <c r="Y954" i="21" s="1"/>
  <c r="R961" i="21"/>
  <c r="T970" i="21"/>
  <c r="Y970" i="21" s="1"/>
  <c r="R977" i="21"/>
  <c r="R1016" i="21"/>
  <c r="R1131" i="21"/>
  <c r="T1186" i="21"/>
  <c r="Y1186" i="21" s="1"/>
  <c r="R1186" i="21"/>
  <c r="T1218" i="21"/>
  <c r="Y1218" i="21" s="1"/>
  <c r="R1218" i="21"/>
  <c r="R1314" i="21"/>
  <c r="T1314" i="21"/>
  <c r="Y1314" i="21" s="1"/>
  <c r="R733" i="21"/>
  <c r="R749" i="21"/>
  <c r="R765" i="21"/>
  <c r="R781" i="21"/>
  <c r="R797" i="21"/>
  <c r="T806" i="21"/>
  <c r="Y806" i="21" s="1"/>
  <c r="R813" i="21"/>
  <c r="T822" i="21"/>
  <c r="Y822" i="21" s="1"/>
  <c r="R829" i="21"/>
  <c r="T838" i="21"/>
  <c r="Y838" i="21" s="1"/>
  <c r="R845" i="21"/>
  <c r="T854" i="21"/>
  <c r="Y854" i="21" s="1"/>
  <c r="R861" i="21"/>
  <c r="T870" i="21"/>
  <c r="Y870" i="21" s="1"/>
  <c r="T886" i="21"/>
  <c r="Y886" i="21" s="1"/>
  <c r="T945" i="21"/>
  <c r="Y945" i="21" s="1"/>
  <c r="T961" i="21"/>
  <c r="Y961" i="21" s="1"/>
  <c r="T977" i="21"/>
  <c r="Y977" i="21" s="1"/>
  <c r="T1170" i="21"/>
  <c r="Y1170" i="21" s="1"/>
  <c r="R1170" i="21"/>
  <c r="T1355" i="21"/>
  <c r="Y1355" i="21" s="1"/>
  <c r="T733" i="21"/>
  <c r="Y733" i="21" s="1"/>
  <c r="R740" i="21"/>
  <c r="T749" i="21"/>
  <c r="Y749" i="21" s="1"/>
  <c r="R756" i="21"/>
  <c r="T765" i="21"/>
  <c r="Y765" i="21" s="1"/>
  <c r="R772" i="21"/>
  <c r="T781" i="21"/>
  <c r="Y781" i="21" s="1"/>
  <c r="R788" i="21"/>
  <c r="T797" i="21"/>
  <c r="Y797" i="21" s="1"/>
  <c r="R804" i="21"/>
  <c r="T1007" i="21"/>
  <c r="Y1007" i="21" s="1"/>
  <c r="R1007" i="21"/>
  <c r="T1031" i="21"/>
  <c r="Y1031" i="21" s="1"/>
  <c r="R1031" i="21"/>
  <c r="R1051" i="21"/>
  <c r="T1056" i="21"/>
  <c r="Y1056" i="21" s="1"/>
  <c r="T1234" i="21"/>
  <c r="Y1234" i="21" s="1"/>
  <c r="R1234" i="21"/>
  <c r="R1355" i="21"/>
  <c r="T1032" i="21"/>
  <c r="Y1032" i="21" s="1"/>
  <c r="T1067" i="21"/>
  <c r="Y1067" i="21" s="1"/>
  <c r="T1147" i="21"/>
  <c r="Y1147" i="21" s="1"/>
  <c r="T1327" i="21"/>
  <c r="Y1327" i="21" s="1"/>
  <c r="R1327" i="21"/>
  <c r="T1074" i="21"/>
  <c r="Y1074" i="21" s="1"/>
  <c r="R1074" i="21"/>
  <c r="T1115" i="21"/>
  <c r="Y1115" i="21" s="1"/>
  <c r="T1154" i="21"/>
  <c r="Y1154" i="21" s="1"/>
  <c r="R1154" i="21"/>
  <c r="R964" i="21"/>
  <c r="R980" i="21"/>
  <c r="T994" i="21"/>
  <c r="T1008" i="21"/>
  <c r="Y1008" i="21" s="1"/>
  <c r="T1042" i="21"/>
  <c r="T1250" i="21"/>
  <c r="Y1250" i="21" s="1"/>
  <c r="R1250" i="21"/>
  <c r="T1266" i="21"/>
  <c r="Y1266" i="21" s="1"/>
  <c r="R1266" i="21"/>
  <c r="T1279" i="21"/>
  <c r="Y1279" i="21" s="1"/>
  <c r="R1279" i="21"/>
  <c r="T1047" i="21"/>
  <c r="Y1047" i="21" s="1"/>
  <c r="R1047" i="21"/>
  <c r="T1211" i="21"/>
  <c r="Y1211" i="21" s="1"/>
  <c r="T1323" i="21"/>
  <c r="Y1323" i="21" s="1"/>
  <c r="R855" i="21"/>
  <c r="R871" i="21"/>
  <c r="R887" i="21"/>
  <c r="R946" i="21"/>
  <c r="T955" i="21"/>
  <c r="Y955" i="21" s="1"/>
  <c r="R962" i="21"/>
  <c r="T971" i="21"/>
  <c r="Y971" i="21" s="1"/>
  <c r="R978" i="21"/>
  <c r="T1023" i="21"/>
  <c r="Y1023" i="21" s="1"/>
  <c r="R1023" i="21"/>
  <c r="T1048" i="21"/>
  <c r="Y1048" i="21" s="1"/>
  <c r="R1211" i="21"/>
  <c r="R1323" i="21"/>
  <c r="R814" i="21"/>
  <c r="R830" i="21"/>
  <c r="R846" i="21"/>
  <c r="T855" i="21"/>
  <c r="Y855" i="21" s="1"/>
  <c r="R862" i="21"/>
  <c r="T871" i="21"/>
  <c r="Y871" i="21" s="1"/>
  <c r="R878" i="21"/>
  <c r="T887" i="21"/>
  <c r="Y887" i="21" s="1"/>
  <c r="R894" i="21"/>
  <c r="R913" i="21"/>
  <c r="T946" i="21"/>
  <c r="Y946" i="21" s="1"/>
  <c r="R953" i="21"/>
  <c r="T962" i="21"/>
  <c r="Y962" i="21" s="1"/>
  <c r="R969" i="21"/>
  <c r="T978" i="21"/>
  <c r="Y978" i="21" s="1"/>
  <c r="T999" i="21"/>
  <c r="Y999" i="21" s="1"/>
  <c r="R999" i="21"/>
  <c r="R1048" i="21"/>
  <c r="T1090" i="21"/>
  <c r="Y1090" i="21" s="1"/>
  <c r="R1090" i="21"/>
  <c r="T1122" i="21"/>
  <c r="Y1122" i="21" s="1"/>
  <c r="R1122" i="21"/>
  <c r="T1227" i="21"/>
  <c r="Y1227" i="21" s="1"/>
  <c r="T1304" i="21"/>
  <c r="Y1304" i="21" s="1"/>
  <c r="R741" i="21"/>
  <c r="R757" i="21"/>
  <c r="R789" i="21"/>
  <c r="R805" i="21"/>
  <c r="T814" i="21"/>
  <c r="Y814" i="21" s="1"/>
  <c r="R821" i="21"/>
  <c r="T830" i="21"/>
  <c r="Y830" i="21" s="1"/>
  <c r="R837" i="21"/>
  <c r="T846" i="21"/>
  <c r="Y846" i="21" s="1"/>
  <c r="T862" i="21"/>
  <c r="Y862" i="21" s="1"/>
  <c r="R869" i="21"/>
  <c r="T878" i="21"/>
  <c r="Y878" i="21" s="1"/>
  <c r="R885" i="21"/>
  <c r="T894" i="21"/>
  <c r="Y894" i="21" s="1"/>
  <c r="T913" i="21"/>
  <c r="Y913" i="21" s="1"/>
  <c r="T953" i="21"/>
  <c r="Y953" i="21" s="1"/>
  <c r="T969" i="21"/>
  <c r="Y969" i="21" s="1"/>
  <c r="T1000" i="21"/>
  <c r="Y1000" i="21" s="1"/>
  <c r="T1083" i="21"/>
  <c r="Y1083" i="21" s="1"/>
  <c r="T1195" i="21"/>
  <c r="Y1195" i="21" s="1"/>
  <c r="R1000" i="21"/>
  <c r="R1019" i="21"/>
  <c r="T1024" i="21"/>
  <c r="Y1024" i="21" s="1"/>
  <c r="T1063" i="21"/>
  <c r="Y1063" i="21" s="1"/>
  <c r="R1063" i="21"/>
  <c r="R1083" i="21"/>
  <c r="T1179" i="21"/>
  <c r="Y1179" i="21" s="1"/>
  <c r="R1195" i="21"/>
  <c r="T1280" i="21"/>
  <c r="Y1280" i="21" s="1"/>
  <c r="T1387" i="21"/>
  <c r="Y1387" i="21" s="1"/>
  <c r="T1639" i="21"/>
  <c r="Y1639" i="21" s="1"/>
  <c r="R1639" i="21"/>
  <c r="R1072" i="21"/>
  <c r="R1088" i="21"/>
  <c r="R1104" i="21"/>
  <c r="R1120" i="21"/>
  <c r="R1136" i="21"/>
  <c r="T1295" i="21"/>
  <c r="Y1295" i="21" s="1"/>
  <c r="R1295" i="21"/>
  <c r="T1319" i="21"/>
  <c r="Y1319" i="21" s="1"/>
  <c r="R1319" i="21"/>
  <c r="T1328" i="21"/>
  <c r="Y1328" i="21" s="1"/>
  <c r="T1339" i="21"/>
  <c r="Y1339" i="21" s="1"/>
  <c r="T1445" i="21"/>
  <c r="Y1445" i="21" s="1"/>
  <c r="R1445" i="21"/>
  <c r="T1465" i="21"/>
  <c r="Y1465" i="21" s="1"/>
  <c r="R1465" i="21"/>
  <c r="T1072" i="21"/>
  <c r="Y1072" i="21" s="1"/>
  <c r="R1079" i="21"/>
  <c r="T1088" i="21"/>
  <c r="Y1088" i="21" s="1"/>
  <c r="R1095" i="21"/>
  <c r="T1104" i="21"/>
  <c r="Y1104" i="21" s="1"/>
  <c r="R1111" i="21"/>
  <c r="T1120" i="21"/>
  <c r="Y1120" i="21" s="1"/>
  <c r="R1127" i="21"/>
  <c r="T1136" i="21"/>
  <c r="Y1136" i="21" s="1"/>
  <c r="R1143" i="21"/>
  <c r="T1152" i="21"/>
  <c r="Y1152" i="21" s="1"/>
  <c r="R1159" i="21"/>
  <c r="T1168" i="21"/>
  <c r="Y1168" i="21" s="1"/>
  <c r="R1175" i="21"/>
  <c r="T1184" i="21"/>
  <c r="Y1184" i="21" s="1"/>
  <c r="R1191" i="21"/>
  <c r="T1200" i="21"/>
  <c r="Y1200" i="21" s="1"/>
  <c r="R1207" i="21"/>
  <c r="T1216" i="21"/>
  <c r="Y1216" i="21" s="1"/>
  <c r="R1223" i="21"/>
  <c r="T1232" i="21"/>
  <c r="Y1232" i="21" s="1"/>
  <c r="R1239" i="21"/>
  <c r="T1248" i="21"/>
  <c r="Y1248" i="21" s="1"/>
  <c r="R1255" i="21"/>
  <c r="T1264" i="21"/>
  <c r="Y1264" i="21" s="1"/>
  <c r="T1320" i="21"/>
  <c r="Y1320" i="21" s="1"/>
  <c r="R1328" i="21"/>
  <c r="R1339" i="21"/>
  <c r="T1473" i="21"/>
  <c r="Y1473" i="21" s="1"/>
  <c r="R990" i="21"/>
  <c r="R1006" i="21"/>
  <c r="R1022" i="21"/>
  <c r="R1038" i="21"/>
  <c r="R1054" i="21"/>
  <c r="R1070" i="21"/>
  <c r="T1079" i="21"/>
  <c r="Y1079" i="21" s="1"/>
  <c r="R1086" i="21"/>
  <c r="T1095" i="21"/>
  <c r="Y1095" i="21" s="1"/>
  <c r="R1102" i="21"/>
  <c r="T1111" i="21"/>
  <c r="Y1111" i="21" s="1"/>
  <c r="T1127" i="21"/>
  <c r="Y1127" i="21" s="1"/>
  <c r="R1134" i="21"/>
  <c r="T1143" i="21"/>
  <c r="Y1143" i="21" s="1"/>
  <c r="R1150" i="21"/>
  <c r="T1159" i="21"/>
  <c r="Y1159" i="21" s="1"/>
  <c r="R1166" i="21"/>
  <c r="T1175" i="21"/>
  <c r="Y1175" i="21" s="1"/>
  <c r="R1182" i="21"/>
  <c r="T1191" i="21"/>
  <c r="Y1191" i="21" s="1"/>
  <c r="R1198" i="21"/>
  <c r="T1207" i="21"/>
  <c r="Y1207" i="21" s="1"/>
  <c r="T1223" i="21"/>
  <c r="Y1223" i="21" s="1"/>
  <c r="T1239" i="21"/>
  <c r="Y1239" i="21" s="1"/>
  <c r="T1255" i="21"/>
  <c r="Y1255" i="21" s="1"/>
  <c r="R1320" i="21"/>
  <c r="R1473" i="21"/>
  <c r="T990" i="21"/>
  <c r="Y990" i="21" s="1"/>
  <c r="R997" i="21"/>
  <c r="T1006" i="21"/>
  <c r="Y1006" i="21" s="1"/>
  <c r="T1022" i="21"/>
  <c r="Y1022" i="21" s="1"/>
  <c r="R1029" i="21"/>
  <c r="T1038" i="21"/>
  <c r="Y1038" i="21" s="1"/>
  <c r="R1045" i="21"/>
  <c r="T1054" i="21"/>
  <c r="Y1054" i="21" s="1"/>
  <c r="R1061" i="21"/>
  <c r="T1070" i="21"/>
  <c r="Y1070" i="21" s="1"/>
  <c r="T1086" i="21"/>
  <c r="Y1086" i="21" s="1"/>
  <c r="R1141" i="21"/>
  <c r="T1296" i="21"/>
  <c r="Y1296" i="21" s="1"/>
  <c r="T1435" i="21"/>
  <c r="Y1435" i="21" s="1"/>
  <c r="T1784" i="21"/>
  <c r="Y1784" i="21" s="1"/>
  <c r="R1784" i="21"/>
  <c r="R988" i="21"/>
  <c r="R1004" i="21"/>
  <c r="R1020" i="21"/>
  <c r="T1029" i="21"/>
  <c r="Y1029" i="21" s="1"/>
  <c r="R1036" i="21"/>
  <c r="T1045" i="21"/>
  <c r="Y1045" i="21" s="1"/>
  <c r="R1052" i="21"/>
  <c r="R1068" i="21"/>
  <c r="R1084" i="21"/>
  <c r="R1132" i="21"/>
  <c r="T1141" i="21"/>
  <c r="Y1141" i="21" s="1"/>
  <c r="T1272" i="21"/>
  <c r="Y1272" i="21" s="1"/>
  <c r="T1311" i="21"/>
  <c r="Y1311" i="21" s="1"/>
  <c r="R1311" i="21"/>
  <c r="T1346" i="21"/>
  <c r="Y1346" i="21" s="1"/>
  <c r="R1346" i="21"/>
  <c r="T1371" i="21"/>
  <c r="Y1371" i="21" s="1"/>
  <c r="T1394" i="21"/>
  <c r="Y1394" i="21" s="1"/>
  <c r="R1394" i="21"/>
  <c r="T1419" i="21"/>
  <c r="Y1419" i="21" s="1"/>
  <c r="T1467" i="21"/>
  <c r="Y1467" i="21" s="1"/>
  <c r="R1467" i="21"/>
  <c r="T1537" i="21"/>
  <c r="Y1537" i="21" s="1"/>
  <c r="R1537" i="21"/>
  <c r="T988" i="21"/>
  <c r="Y988" i="21" s="1"/>
  <c r="T1004" i="21"/>
  <c r="Y1004" i="21" s="1"/>
  <c r="R1011" i="21"/>
  <c r="T1020" i="21"/>
  <c r="Y1020" i="21" s="1"/>
  <c r="R1027" i="21"/>
  <c r="T1036" i="21"/>
  <c r="Y1036" i="21" s="1"/>
  <c r="R1043" i="21"/>
  <c r="T1052" i="21"/>
  <c r="Y1052" i="21" s="1"/>
  <c r="T1068" i="21"/>
  <c r="Y1068" i="21" s="1"/>
  <c r="R1075" i="21"/>
  <c r="T1084" i="21"/>
  <c r="Y1084" i="21" s="1"/>
  <c r="R1091" i="21"/>
  <c r="R1251" i="21"/>
  <c r="R1267" i="21"/>
  <c r="R1272" i="21"/>
  <c r="T1335" i="21"/>
  <c r="Y1335" i="21" s="1"/>
  <c r="R1335" i="21"/>
  <c r="R1371" i="21"/>
  <c r="R1419" i="21"/>
  <c r="T1330" i="21"/>
  <c r="R1330" i="21"/>
  <c r="T1442" i="21"/>
  <c r="Y1442" i="21" s="1"/>
  <c r="T1287" i="21"/>
  <c r="Y1287" i="21" s="1"/>
  <c r="R1287" i="21"/>
  <c r="T1312" i="21"/>
  <c r="Y1312" i="21" s="1"/>
  <c r="R1080" i="21"/>
  <c r="R1096" i="21"/>
  <c r="R1112" i="21"/>
  <c r="R1128" i="21"/>
  <c r="R1144" i="21"/>
  <c r="R1160" i="21"/>
  <c r="R1176" i="21"/>
  <c r="R1192" i="21"/>
  <c r="R1208" i="21"/>
  <c r="R1224" i="21"/>
  <c r="R1240" i="21"/>
  <c r="R1256" i="21"/>
  <c r="T1288" i="21"/>
  <c r="Y1288" i="21" s="1"/>
  <c r="R1071" i="21"/>
  <c r="T1080" i="21"/>
  <c r="Y1080" i="21" s="1"/>
  <c r="R1087" i="21"/>
  <c r="T1096" i="21"/>
  <c r="Y1096" i="21" s="1"/>
  <c r="R1103" i="21"/>
  <c r="T1112" i="21"/>
  <c r="Y1112" i="21" s="1"/>
  <c r="R1119" i="21"/>
  <c r="T1128" i="21"/>
  <c r="Y1128" i="21" s="1"/>
  <c r="R1135" i="21"/>
  <c r="T1144" i="21"/>
  <c r="Y1144" i="21" s="1"/>
  <c r="R1151" i="21"/>
  <c r="T1160" i="21"/>
  <c r="Y1160" i="21" s="1"/>
  <c r="R1167" i="21"/>
  <c r="T1176" i="21"/>
  <c r="Y1176" i="21" s="1"/>
  <c r="R1183" i="21"/>
  <c r="T1192" i="21"/>
  <c r="Y1192" i="21" s="1"/>
  <c r="R1199" i="21"/>
  <c r="T1208" i="21"/>
  <c r="Y1208" i="21" s="1"/>
  <c r="R1215" i="21"/>
  <c r="T1224" i="21"/>
  <c r="Y1224" i="21" s="1"/>
  <c r="R1231" i="21"/>
  <c r="T1240" i="21"/>
  <c r="Y1240" i="21" s="1"/>
  <c r="R1247" i="21"/>
  <c r="T1256" i="21"/>
  <c r="Y1256" i="21" s="1"/>
  <c r="R1263" i="21"/>
  <c r="R1288" i="21"/>
  <c r="T1378" i="21"/>
  <c r="Y1378" i="21" s="1"/>
  <c r="R1378" i="21"/>
  <c r="T1746" i="21"/>
  <c r="Y1746" i="21" s="1"/>
  <c r="R1746" i="21"/>
  <c r="R998" i="21"/>
  <c r="R1014" i="21"/>
  <c r="R1030" i="21"/>
  <c r="R1046" i="21"/>
  <c r="R1062" i="21"/>
  <c r="T1071" i="21"/>
  <c r="Y1071" i="21" s="1"/>
  <c r="R1078" i="21"/>
  <c r="T1087" i="21"/>
  <c r="Y1087" i="21" s="1"/>
  <c r="R1094" i="21"/>
  <c r="T1103" i="21"/>
  <c r="Y1103" i="21" s="1"/>
  <c r="R1110" i="21"/>
  <c r="T1119" i="21"/>
  <c r="Y1119" i="21" s="1"/>
  <c r="R1126" i="21"/>
  <c r="T1135" i="21"/>
  <c r="Y1135" i="21" s="1"/>
  <c r="R1142" i="21"/>
  <c r="T1151" i="21"/>
  <c r="Y1151" i="21" s="1"/>
  <c r="T1167" i="21"/>
  <c r="Y1167" i="21" s="1"/>
  <c r="T1183" i="21"/>
  <c r="Y1183" i="21" s="1"/>
  <c r="T1199" i="21"/>
  <c r="Y1199" i="21" s="1"/>
  <c r="R1206" i="21"/>
  <c r="T1215" i="21"/>
  <c r="Y1215" i="21" s="1"/>
  <c r="R1222" i="21"/>
  <c r="T1231" i="21"/>
  <c r="Y1231" i="21" s="1"/>
  <c r="T1247" i="21"/>
  <c r="Y1247" i="21" s="1"/>
  <c r="R1254" i="21"/>
  <c r="T1263" i="21"/>
  <c r="Y1263" i="21" s="1"/>
  <c r="T1298" i="21"/>
  <c r="Y1298" i="21" s="1"/>
  <c r="T1403" i="21"/>
  <c r="Y1403" i="21" s="1"/>
  <c r="T1426" i="21"/>
  <c r="Y1426" i="21" s="1"/>
  <c r="R1426" i="21"/>
  <c r="R1503" i="21"/>
  <c r="T1503" i="21"/>
  <c r="Y1503" i="21" s="1"/>
  <c r="T1747" i="21"/>
  <c r="Y1747" i="21" s="1"/>
  <c r="R1747" i="21"/>
  <c r="T1303" i="21"/>
  <c r="Y1303" i="21" s="1"/>
  <c r="R1303" i="21"/>
  <c r="T1343" i="21"/>
  <c r="Y1343" i="21" s="1"/>
  <c r="R1343" i="21"/>
  <c r="T1446" i="21"/>
  <c r="Y1446" i="21" s="1"/>
  <c r="R1446" i="21"/>
  <c r="R1487" i="21"/>
  <c r="T1560" i="21"/>
  <c r="Y1560" i="21" s="1"/>
  <c r="T1757" i="21"/>
  <c r="R1757" i="21"/>
  <c r="T2101" i="21"/>
  <c r="Y2101" i="21" s="1"/>
  <c r="R2101" i="21"/>
  <c r="T1624" i="21"/>
  <c r="Y1624" i="21" s="1"/>
  <c r="T1672" i="21"/>
  <c r="Y1672" i="21" s="1"/>
  <c r="T1567" i="21"/>
  <c r="Y1567" i="21" s="1"/>
  <c r="R1567" i="21"/>
  <c r="T1344" i="21"/>
  <c r="Y1344" i="21" s="1"/>
  <c r="R1351" i="21"/>
  <c r="T1360" i="21"/>
  <c r="Y1360" i="21" s="1"/>
  <c r="R1367" i="21"/>
  <c r="T1376" i="21"/>
  <c r="Y1376" i="21" s="1"/>
  <c r="R1383" i="21"/>
  <c r="T1392" i="21"/>
  <c r="Y1392" i="21" s="1"/>
  <c r="R1399" i="21"/>
  <c r="T1408" i="21"/>
  <c r="Y1408" i="21" s="1"/>
  <c r="R1415" i="21"/>
  <c r="T1424" i="21"/>
  <c r="Y1424" i="21" s="1"/>
  <c r="R1431" i="21"/>
  <c r="T1440" i="21"/>
  <c r="Y1440" i="21" s="1"/>
  <c r="T1478" i="21"/>
  <c r="Y1478" i="21" s="1"/>
  <c r="T1521" i="21"/>
  <c r="Y1521" i="21" s="1"/>
  <c r="T1608" i="21"/>
  <c r="Y1608" i="21" s="1"/>
  <c r="Y1830" i="21"/>
  <c r="V1830" i="21"/>
  <c r="X1830" i="21" s="1"/>
  <c r="R1278" i="21"/>
  <c r="R1294" i="21"/>
  <c r="R1310" i="21"/>
  <c r="R1326" i="21"/>
  <c r="R1342" i="21"/>
  <c r="T1351" i="21"/>
  <c r="Y1351" i="21" s="1"/>
  <c r="R1358" i="21"/>
  <c r="T1367" i="21"/>
  <c r="Y1367" i="21" s="1"/>
  <c r="R1374" i="21"/>
  <c r="T1383" i="21"/>
  <c r="Y1383" i="21" s="1"/>
  <c r="R1390" i="21"/>
  <c r="T1399" i="21"/>
  <c r="Y1399" i="21" s="1"/>
  <c r="R1406" i="21"/>
  <c r="T1415" i="21"/>
  <c r="Y1415" i="21" s="1"/>
  <c r="T1431" i="21"/>
  <c r="Y1431" i="21" s="1"/>
  <c r="R1478" i="21"/>
  <c r="R1505" i="21"/>
  <c r="R1608" i="21"/>
  <c r="R1686" i="21"/>
  <c r="T1278" i="21"/>
  <c r="Y1278" i="21" s="1"/>
  <c r="R1285" i="21"/>
  <c r="T1294" i="21"/>
  <c r="Y1294" i="21" s="1"/>
  <c r="R1301" i="21"/>
  <c r="T1310" i="21"/>
  <c r="Y1310" i="21" s="1"/>
  <c r="R1317" i="21"/>
  <c r="T1326" i="21"/>
  <c r="Y1326" i="21" s="1"/>
  <c r="R1349" i="21"/>
  <c r="T1461" i="21"/>
  <c r="Y1461" i="21" s="1"/>
  <c r="R1461" i="21"/>
  <c r="R1489" i="21"/>
  <c r="T1505" i="21"/>
  <c r="Y1505" i="21" s="1"/>
  <c r="T1592" i="21"/>
  <c r="Y1592" i="21" s="1"/>
  <c r="R1276" i="21"/>
  <c r="T1285" i="21"/>
  <c r="Y1285" i="21" s="1"/>
  <c r="R1292" i="21"/>
  <c r="T1301" i="21"/>
  <c r="Y1301" i="21" s="1"/>
  <c r="R1308" i="21"/>
  <c r="T1317" i="21"/>
  <c r="Y1317" i="21" s="1"/>
  <c r="T1462" i="21"/>
  <c r="Y1462" i="21" s="1"/>
  <c r="R1462" i="21"/>
  <c r="T1276" i="21"/>
  <c r="Y1276" i="21" s="1"/>
  <c r="R1283" i="21"/>
  <c r="T1292" i="21"/>
  <c r="Y1292" i="21" s="1"/>
  <c r="R1299" i="21"/>
  <c r="T1308" i="21"/>
  <c r="Y1308" i="21" s="1"/>
  <c r="R1331" i="21"/>
  <c r="T1340" i="21"/>
  <c r="Y1340" i="21" s="1"/>
  <c r="R1347" i="21"/>
  <c r="R1363" i="21"/>
  <c r="R1379" i="21"/>
  <c r="R1395" i="21"/>
  <c r="R1411" i="21"/>
  <c r="R1427" i="21"/>
  <c r="T1533" i="21"/>
  <c r="Y1533" i="21" s="1"/>
  <c r="R1533" i="21"/>
  <c r="T1779" i="21"/>
  <c r="Y1779" i="21" s="1"/>
  <c r="R1779" i="21"/>
  <c r="T1615" i="21"/>
  <c r="Y1615" i="21" s="1"/>
  <c r="R1615" i="21"/>
  <c r="Y1820" i="21"/>
  <c r="V1820" i="21"/>
  <c r="X1820" i="21" s="1"/>
  <c r="T1517" i="21"/>
  <c r="Y1517" i="21" s="1"/>
  <c r="R1517" i="21"/>
  <c r="T1551" i="21"/>
  <c r="Y1551" i="21" s="1"/>
  <c r="R1551" i="21"/>
  <c r="T1576" i="21"/>
  <c r="Y1576" i="21" s="1"/>
  <c r="T1599" i="21"/>
  <c r="Y1599" i="21" s="1"/>
  <c r="R1599" i="21"/>
  <c r="T1631" i="21"/>
  <c r="Y1631" i="21" s="1"/>
  <c r="R1631" i="21"/>
  <c r="T1643" i="21"/>
  <c r="Y1643" i="21" s="1"/>
  <c r="R1643" i="21"/>
  <c r="T1695" i="21"/>
  <c r="Y1695" i="21" s="1"/>
  <c r="T1762" i="21"/>
  <c r="Y1762" i="21" s="1"/>
  <c r="R1762" i="21"/>
  <c r="T1336" i="21"/>
  <c r="Y1336" i="21" s="1"/>
  <c r="T1352" i="21"/>
  <c r="Y1352" i="21" s="1"/>
  <c r="R1359" i="21"/>
  <c r="T1368" i="21"/>
  <c r="Y1368" i="21" s="1"/>
  <c r="R1375" i="21"/>
  <c r="T1384" i="21"/>
  <c r="Y1384" i="21" s="1"/>
  <c r="R1391" i="21"/>
  <c r="T1400" i="21"/>
  <c r="Y1400" i="21" s="1"/>
  <c r="R1407" i="21"/>
  <c r="T1416" i="21"/>
  <c r="Y1416" i="21" s="1"/>
  <c r="R1423" i="21"/>
  <c r="T1432" i="21"/>
  <c r="Y1432" i="21" s="1"/>
  <c r="R1439" i="21"/>
  <c r="T1454" i="21"/>
  <c r="Y1454" i="21" s="1"/>
  <c r="T1463" i="21"/>
  <c r="Y1463" i="21" s="1"/>
  <c r="R1496" i="21"/>
  <c r="T1501" i="21"/>
  <c r="Y1501" i="21" s="1"/>
  <c r="R1501" i="21"/>
  <c r="R1535" i="21"/>
  <c r="R1677" i="21"/>
  <c r="T1677" i="21"/>
  <c r="Y1677" i="21" s="1"/>
  <c r="R1695" i="21"/>
  <c r="T1763" i="21"/>
  <c r="Y1763" i="21" s="1"/>
  <c r="R1763" i="21"/>
  <c r="R1286" i="21"/>
  <c r="R1302" i="21"/>
  <c r="R1318" i="21"/>
  <c r="R1334" i="21"/>
  <c r="R1350" i="21"/>
  <c r="T1359" i="21"/>
  <c r="Y1359" i="21" s="1"/>
  <c r="R1366" i="21"/>
  <c r="T1375" i="21"/>
  <c r="Y1375" i="21" s="1"/>
  <c r="R1382" i="21"/>
  <c r="T1391" i="21"/>
  <c r="Y1391" i="21" s="1"/>
  <c r="R1398" i="21"/>
  <c r="T1407" i="21"/>
  <c r="Y1407" i="21" s="1"/>
  <c r="T1423" i="21"/>
  <c r="Y1423" i="21" s="1"/>
  <c r="T1439" i="21"/>
  <c r="Y1439" i="21" s="1"/>
  <c r="T1485" i="21"/>
  <c r="Y1485" i="21" s="1"/>
  <c r="R1485" i="21"/>
  <c r="R1601" i="21"/>
  <c r="T1601" i="21" s="1"/>
  <c r="Y1601" i="21" s="1"/>
  <c r="R1617" i="21"/>
  <c r="T1773" i="21"/>
  <c r="Y1773" i="21" s="1"/>
  <c r="R1773" i="21"/>
  <c r="Y1801" i="21"/>
  <c r="V1801" i="21"/>
  <c r="X1801" i="21" s="1"/>
  <c r="R1519" i="21"/>
  <c r="R1553" i="21"/>
  <c r="T1583" i="21"/>
  <c r="Y1583" i="21" s="1"/>
  <c r="R1583" i="21"/>
  <c r="T1617" i="21"/>
  <c r="Y1617" i="21" s="1"/>
  <c r="R1633" i="21"/>
  <c r="R1661" i="21"/>
  <c r="T1756" i="21"/>
  <c r="Y1756" i="21" s="1"/>
  <c r="R1756" i="21"/>
  <c r="T1772" i="21"/>
  <c r="Y1772" i="21" s="1"/>
  <c r="R1772" i="21"/>
  <c r="T1752" i="21"/>
  <c r="Y1752" i="21" s="1"/>
  <c r="R1752" i="21"/>
  <c r="T1768" i="21"/>
  <c r="Y1768" i="21" s="1"/>
  <c r="R1768" i="21"/>
  <c r="T1849" i="21"/>
  <c r="Y1849" i="21" s="1"/>
  <c r="T1644" i="21"/>
  <c r="Y1644" i="21" s="1"/>
  <c r="R1644" i="21"/>
  <c r="T1753" i="21"/>
  <c r="Y1753" i="21" s="1"/>
  <c r="R1753" i="21"/>
  <c r="T1769" i="21"/>
  <c r="Y1769" i="21" s="1"/>
  <c r="R1769" i="21"/>
  <c r="T1494" i="21"/>
  <c r="Y1494" i="21" s="1"/>
  <c r="T1510" i="21"/>
  <c r="Y1510" i="21" s="1"/>
  <c r="T1526" i="21"/>
  <c r="Y1526" i="21" s="1"/>
  <c r="T1542" i="21"/>
  <c r="Y1542" i="21" s="1"/>
  <c r="R1549" i="21"/>
  <c r="T1558" i="21"/>
  <c r="Y1558" i="21" s="1"/>
  <c r="R1565" i="21"/>
  <c r="T1574" i="21"/>
  <c r="Y1574" i="21" s="1"/>
  <c r="R1581" i="21"/>
  <c r="T1590" i="21"/>
  <c r="Y1590" i="21" s="1"/>
  <c r="R1597" i="21"/>
  <c r="T1606" i="21"/>
  <c r="Y1606" i="21" s="1"/>
  <c r="R1613" i="21"/>
  <c r="T1622" i="21"/>
  <c r="Y1622" i="21" s="1"/>
  <c r="R1629" i="21"/>
  <c r="T1636" i="21"/>
  <c r="Y1636" i="21" s="1"/>
  <c r="R1640" i="21"/>
  <c r="R1663" i="21"/>
  <c r="T1691" i="21"/>
  <c r="Y1691" i="21" s="1"/>
  <c r="R1691" i="21"/>
  <c r="T1702" i="21"/>
  <c r="Y1702" i="21" s="1"/>
  <c r="R1702" i="21"/>
  <c r="T1707" i="21"/>
  <c r="Y1707" i="21" s="1"/>
  <c r="R1707" i="21"/>
  <c r="T1758" i="21"/>
  <c r="Y1758" i="21" s="1"/>
  <c r="R1758" i="21"/>
  <c r="T1774" i="21"/>
  <c r="Y1774" i="21" s="1"/>
  <c r="R1774" i="21"/>
  <c r="T2094" i="21"/>
  <c r="Y2094" i="21" s="1"/>
  <c r="R2094" i="21"/>
  <c r="R1452" i="21"/>
  <c r="R1476" i="21"/>
  <c r="R1492" i="21"/>
  <c r="R1508" i="21"/>
  <c r="R1524" i="21"/>
  <c r="R1540" i="21"/>
  <c r="T1549" i="21"/>
  <c r="Y1549" i="21" s="1"/>
  <c r="R1556" i="21"/>
  <c r="T1565" i="21"/>
  <c r="Y1565" i="21" s="1"/>
  <c r="R1572" i="21"/>
  <c r="T1581" i="21"/>
  <c r="Y1581" i="21" s="1"/>
  <c r="R1588" i="21"/>
  <c r="T1597" i="21"/>
  <c r="Y1597" i="21" s="1"/>
  <c r="R1604" i="21"/>
  <c r="T1613" i="21"/>
  <c r="Y1613" i="21" s="1"/>
  <c r="R1620" i="21"/>
  <c r="T1629" i="21"/>
  <c r="Y1629" i="21" s="1"/>
  <c r="R1636" i="21"/>
  <c r="T1640" i="21"/>
  <c r="Y1640" i="21" s="1"/>
  <c r="T1663" i="21"/>
  <c r="Y1663" i="21" s="1"/>
  <c r="T1759" i="21"/>
  <c r="Y1759" i="21" s="1"/>
  <c r="R1759" i="21"/>
  <c r="T1775" i="21"/>
  <c r="Y1775" i="21" s="1"/>
  <c r="R1775" i="21"/>
  <c r="R1786" i="21"/>
  <c r="Y1814" i="21"/>
  <c r="V1814" i="21"/>
  <c r="X1814" i="21" s="1"/>
  <c r="T1856" i="21"/>
  <c r="Y1856" i="21" s="1"/>
  <c r="T1953" i="21"/>
  <c r="Y1953" i="21" s="1"/>
  <c r="T2036" i="21"/>
  <c r="Y2036" i="21" s="1"/>
  <c r="R2036" i="21"/>
  <c r="R1443" i="21"/>
  <c r="T1452" i="21"/>
  <c r="Y1452" i="21" s="1"/>
  <c r="R1459" i="21"/>
  <c r="T1476" i="21"/>
  <c r="Y1476" i="21" s="1"/>
  <c r="R1483" i="21"/>
  <c r="T1492" i="21"/>
  <c r="Y1492" i="21" s="1"/>
  <c r="R1499" i="21"/>
  <c r="T1508" i="21"/>
  <c r="Y1508" i="21" s="1"/>
  <c r="R1515" i="21"/>
  <c r="T1524" i="21"/>
  <c r="Y1524" i="21" s="1"/>
  <c r="R1531" i="21"/>
  <c r="T1540" i="21"/>
  <c r="Y1540" i="21" s="1"/>
  <c r="R1547" i="21"/>
  <c r="T1556" i="21"/>
  <c r="Y1556" i="21" s="1"/>
  <c r="R1563" i="21"/>
  <c r="T1572" i="21"/>
  <c r="Y1572" i="21" s="1"/>
  <c r="R1579" i="21"/>
  <c r="T1588" i="21"/>
  <c r="Y1588" i="21" s="1"/>
  <c r="R1595" i="21"/>
  <c r="T1604" i="21"/>
  <c r="Y1604" i="21" s="1"/>
  <c r="R1611" i="21"/>
  <c r="T1620" i="21"/>
  <c r="Y1620" i="21" s="1"/>
  <c r="T1748" i="21"/>
  <c r="Y1748" i="21" s="1"/>
  <c r="R1748" i="21"/>
  <c r="T1764" i="21"/>
  <c r="Y1764" i="21" s="1"/>
  <c r="R1764" i="21"/>
  <c r="T1786" i="21"/>
  <c r="Y1786" i="21" s="1"/>
  <c r="R1856" i="21"/>
  <c r="R1953" i="21"/>
  <c r="T1443" i="21"/>
  <c r="Y1443" i="21" s="1"/>
  <c r="R1450" i="21"/>
  <c r="R1474" i="21"/>
  <c r="R1490" i="21"/>
  <c r="R1506" i="21"/>
  <c r="R1522" i="21"/>
  <c r="R1538" i="21"/>
  <c r="R1554" i="21"/>
  <c r="R1645" i="21"/>
  <c r="T1749" i="21"/>
  <c r="R1749" i="21"/>
  <c r="T1765" i="21"/>
  <c r="R1765" i="21"/>
  <c r="T1781" i="21"/>
  <c r="R1781" i="21"/>
  <c r="T1450" i="21"/>
  <c r="Y1450" i="21" s="1"/>
  <c r="T1741" i="21"/>
  <c r="Y1741" i="21" s="1"/>
  <c r="T1754" i="21"/>
  <c r="Y1754" i="21" s="1"/>
  <c r="R1754" i="21"/>
  <c r="T1770" i="21"/>
  <c r="Y1770" i="21" s="1"/>
  <c r="R1770" i="21"/>
  <c r="T1889" i="21"/>
  <c r="Y1889" i="21" s="1"/>
  <c r="T1944" i="21"/>
  <c r="Y1944" i="21" s="1"/>
  <c r="R1944" i="21"/>
  <c r="R1448" i="21"/>
  <c r="R1464" i="21"/>
  <c r="R1466" i="21"/>
  <c r="R1468" i="21"/>
  <c r="R1470" i="21"/>
  <c r="R1472" i="21"/>
  <c r="R1488" i="21"/>
  <c r="R1504" i="21"/>
  <c r="R1520" i="21"/>
  <c r="R1536" i="21"/>
  <c r="R1552" i="21"/>
  <c r="R1568" i="21"/>
  <c r="R1584" i="21"/>
  <c r="R1600" i="21"/>
  <c r="T1600" i="21" s="1"/>
  <c r="Y1600" i="21" s="1"/>
  <c r="R1616" i="21"/>
  <c r="R1632" i="21"/>
  <c r="T1659" i="21"/>
  <c r="Y1659" i="21" s="1"/>
  <c r="R1659" i="21"/>
  <c r="R1741" i="21"/>
  <c r="T1755" i="21"/>
  <c r="R1755" i="21"/>
  <c r="T1771" i="21"/>
  <c r="R1771" i="21"/>
  <c r="R1889" i="21"/>
  <c r="T1760" i="21"/>
  <c r="Y1760" i="21" s="1"/>
  <c r="R1760" i="21"/>
  <c r="T1455" i="21"/>
  <c r="Y1455" i="21" s="1"/>
  <c r="T1479" i="21"/>
  <c r="Y1479" i="21" s="1"/>
  <c r="R1486" i="21"/>
  <c r="T1495" i="21"/>
  <c r="Y1495" i="21" s="1"/>
  <c r="R1502" i="21"/>
  <c r="T1511" i="21"/>
  <c r="Y1511" i="21" s="1"/>
  <c r="R1518" i="21"/>
  <c r="T1527" i="21"/>
  <c r="Y1527" i="21" s="1"/>
  <c r="R1534" i="21"/>
  <c r="T1543" i="21"/>
  <c r="Y1543" i="21" s="1"/>
  <c r="R1550" i="21"/>
  <c r="T1559" i="21"/>
  <c r="Y1559" i="21" s="1"/>
  <c r="R1566" i="21"/>
  <c r="T1575" i="21"/>
  <c r="Y1575" i="21" s="1"/>
  <c r="R1582" i="21"/>
  <c r="T1591" i="21"/>
  <c r="Y1591" i="21" s="1"/>
  <c r="R1598" i="21"/>
  <c r="T1607" i="21"/>
  <c r="Y1607" i="21" s="1"/>
  <c r="R1614" i="21"/>
  <c r="T1623" i="21"/>
  <c r="Y1623" i="21" s="1"/>
  <c r="R1630" i="21"/>
  <c r="T1704" i="21"/>
  <c r="Y1704" i="21" s="1"/>
  <c r="T1761" i="21"/>
  <c r="R1761" i="21"/>
  <c r="T1777" i="21"/>
  <c r="R1777" i="21"/>
  <c r="Y1846" i="21"/>
  <c r="V1846" i="21"/>
  <c r="X1846" i="21" s="1"/>
  <c r="T1880" i="21"/>
  <c r="Y1880" i="21" s="1"/>
  <c r="R1880" i="21"/>
  <c r="R1453" i="21"/>
  <c r="R1477" i="21"/>
  <c r="T1486" i="21"/>
  <c r="Y1486" i="21" s="1"/>
  <c r="R1493" i="21"/>
  <c r="T1502" i="21"/>
  <c r="Y1502" i="21" s="1"/>
  <c r="R1509" i="21"/>
  <c r="T1518" i="21"/>
  <c r="Y1518" i="21" s="1"/>
  <c r="R1525" i="21"/>
  <c r="T1534" i="21"/>
  <c r="Y1534" i="21" s="1"/>
  <c r="R1541" i="21"/>
  <c r="T1550" i="21"/>
  <c r="Y1550" i="21" s="1"/>
  <c r="R1557" i="21"/>
  <c r="T1566" i="21"/>
  <c r="Y1566" i="21" s="1"/>
  <c r="R1573" i="21"/>
  <c r="T1582" i="21"/>
  <c r="Y1582" i="21" s="1"/>
  <c r="R1589" i="21"/>
  <c r="T1598" i="21"/>
  <c r="Y1598" i="21" s="1"/>
  <c r="T1614" i="21"/>
  <c r="Y1614" i="21" s="1"/>
  <c r="T1630" i="21"/>
  <c r="Y1630" i="21" s="1"/>
  <c r="T1675" i="21"/>
  <c r="Y1675" i="21" s="1"/>
  <c r="R1675" i="21"/>
  <c r="T1750" i="21"/>
  <c r="Y1750" i="21" s="1"/>
  <c r="R1750" i="21"/>
  <c r="T1766" i="21"/>
  <c r="Y1766" i="21" s="1"/>
  <c r="R1766" i="21"/>
  <c r="Y1798" i="21"/>
  <c r="V1798" i="21"/>
  <c r="X1798" i="21" s="1"/>
  <c r="T1751" i="21"/>
  <c r="R1751" i="21"/>
  <c r="T1767" i="21"/>
  <c r="R1767" i="21"/>
  <c r="T1864" i="21"/>
  <c r="Y1864" i="21" s="1"/>
  <c r="R1864" i="21"/>
  <c r="R1693" i="21"/>
  <c r="T1873" i="21"/>
  <c r="Y1873" i="21" s="1"/>
  <c r="T2017" i="21"/>
  <c r="Y2017" i="21" s="1"/>
  <c r="T2155" i="21"/>
  <c r="Y2155" i="21" s="1"/>
  <c r="R2155" i="21"/>
  <c r="T1937" i="21"/>
  <c r="Y1937" i="21" s="1"/>
  <c r="T2024" i="21"/>
  <c r="Y2024" i="21" s="1"/>
  <c r="R2024" i="21"/>
  <c r="T2156" i="21"/>
  <c r="Y2156" i="21" s="1"/>
  <c r="R2156" i="21"/>
  <c r="T1652" i="21"/>
  <c r="Y1652" i="21" s="1"/>
  <c r="T1668" i="21"/>
  <c r="Y1668" i="21" s="1"/>
  <c r="T1684" i="21"/>
  <c r="Y1684" i="21" s="1"/>
  <c r="T1700" i="21"/>
  <c r="Y1700" i="21" s="1"/>
  <c r="T1709" i="21"/>
  <c r="Y1709" i="21" s="1"/>
  <c r="T1711" i="21"/>
  <c r="Y1711" i="21" s="1"/>
  <c r="T1713" i="21"/>
  <c r="Y1713" i="21" s="1"/>
  <c r="T1715" i="21"/>
  <c r="Y1715" i="21" s="1"/>
  <c r="T1717" i="21"/>
  <c r="Y1717" i="21" s="1"/>
  <c r="T1719" i="21"/>
  <c r="Y1719" i="21" s="1"/>
  <c r="T1721" i="21"/>
  <c r="Y1721" i="21" s="1"/>
  <c r="T1723" i="21"/>
  <c r="Y1723" i="21" s="1"/>
  <c r="T1725" i="21"/>
  <c r="Y1725" i="21" s="1"/>
  <c r="T1727" i="21"/>
  <c r="Y1727" i="21" s="1"/>
  <c r="T1729" i="21"/>
  <c r="Y1729" i="21" s="1"/>
  <c r="T1731" i="21"/>
  <c r="Y1731" i="21" s="1"/>
  <c r="T1733" i="21"/>
  <c r="Y1733" i="21" s="1"/>
  <c r="T1735" i="21"/>
  <c r="Y1735" i="21" s="1"/>
  <c r="T1737" i="21"/>
  <c r="Y1737" i="21" s="1"/>
  <c r="R1776" i="21"/>
  <c r="R1778" i="21"/>
  <c r="R1780" i="21"/>
  <c r="T1782" i="21"/>
  <c r="Y1782" i="21" s="1"/>
  <c r="V1789" i="21"/>
  <c r="X1789" i="21" s="1"/>
  <c r="V1805" i="21"/>
  <c r="X1805" i="21" s="1"/>
  <c r="V1821" i="21"/>
  <c r="X1821" i="21" s="1"/>
  <c r="V1837" i="21"/>
  <c r="X1837" i="21" s="1"/>
  <c r="T1854" i="21"/>
  <c r="Y1854" i="21" s="1"/>
  <c r="R1857" i="21"/>
  <c r="T1928" i="21"/>
  <c r="Y1928" i="21" s="1"/>
  <c r="R1928" i="21"/>
  <c r="R1937" i="21"/>
  <c r="R1666" i="21"/>
  <c r="R1682" i="21"/>
  <c r="R1698" i="21"/>
  <c r="T1776" i="21"/>
  <c r="Y1776" i="21" s="1"/>
  <c r="T1778" i="21"/>
  <c r="Y1778" i="21" s="1"/>
  <c r="T1780" i="21"/>
  <c r="Y1780" i="21" s="1"/>
  <c r="R1852" i="21"/>
  <c r="T1857" i="21"/>
  <c r="Y1857" i="21" s="1"/>
  <c r="R1641" i="21"/>
  <c r="T1666" i="21"/>
  <c r="Y1666" i="21" s="1"/>
  <c r="T1682" i="21"/>
  <c r="Y1682" i="21" s="1"/>
  <c r="T1698" i="21"/>
  <c r="Y1698" i="21" s="1"/>
  <c r="T1921" i="21"/>
  <c r="Y1921" i="21" s="1"/>
  <c r="T1673" i="21"/>
  <c r="Y1673" i="21" s="1"/>
  <c r="R1680" i="21"/>
  <c r="R1696" i="21"/>
  <c r="T1912" i="21"/>
  <c r="Y1912" i="21" s="1"/>
  <c r="R1912" i="21"/>
  <c r="T2115" i="21"/>
  <c r="Y2115" i="21" s="1"/>
  <c r="R2115" i="21"/>
  <c r="T1648" i="21"/>
  <c r="Y1648" i="21" s="1"/>
  <c r="R1655" i="21"/>
  <c r="T1664" i="21"/>
  <c r="Y1664" i="21" s="1"/>
  <c r="R1671" i="21"/>
  <c r="T1680" i="21"/>
  <c r="Y1680" i="21" s="1"/>
  <c r="T1992" i="21"/>
  <c r="Y1992" i="21" s="1"/>
  <c r="R1992" i="21"/>
  <c r="T2033" i="21"/>
  <c r="Y2033" i="21" s="1"/>
  <c r="R1646" i="21"/>
  <c r="R1662" i="21"/>
  <c r="T1976" i="21"/>
  <c r="Y1976" i="21" s="1"/>
  <c r="R1976" i="21"/>
  <c r="T1985" i="21"/>
  <c r="Y1985" i="21" s="1"/>
  <c r="R2033" i="21"/>
  <c r="R1783" i="21"/>
  <c r="V1803" i="21"/>
  <c r="X1803" i="21" s="1"/>
  <c r="V1819" i="21"/>
  <c r="X1819" i="21" s="1"/>
  <c r="V1835" i="21"/>
  <c r="X1835" i="21" s="1"/>
  <c r="R1855" i="21"/>
  <c r="T1905" i="21"/>
  <c r="Y1905" i="21" s="1"/>
  <c r="R1985" i="21"/>
  <c r="T1637" i="21"/>
  <c r="Y1637" i="21" s="1"/>
  <c r="T1653" i="21"/>
  <c r="Y1653" i="21" s="1"/>
  <c r="R1660" i="21"/>
  <c r="T1669" i="21"/>
  <c r="Y1669" i="21" s="1"/>
  <c r="R1676" i="21"/>
  <c r="T1685" i="21"/>
  <c r="Y1685" i="21" s="1"/>
  <c r="R1692" i="21"/>
  <c r="T1701" i="21"/>
  <c r="Y1701" i="21" s="1"/>
  <c r="R1708" i="21"/>
  <c r="R1710" i="21"/>
  <c r="R1712" i="21"/>
  <c r="R1714" i="21"/>
  <c r="R1716" i="21"/>
  <c r="R1718" i="21"/>
  <c r="R1720" i="21"/>
  <c r="R1722" i="21"/>
  <c r="R1724" i="21"/>
  <c r="R1726" i="21"/>
  <c r="R1728" i="21"/>
  <c r="R1730" i="21"/>
  <c r="R1732" i="21"/>
  <c r="R1734" i="21"/>
  <c r="R1736" i="21"/>
  <c r="R1738" i="21"/>
  <c r="T1783" i="21"/>
  <c r="Y1783" i="21" s="1"/>
  <c r="V1800" i="21"/>
  <c r="X1800" i="21" s="1"/>
  <c r="V1816" i="21"/>
  <c r="X1816" i="21" s="1"/>
  <c r="V1832" i="21"/>
  <c r="X1832" i="21" s="1"/>
  <c r="V1848" i="21"/>
  <c r="X1848" i="21" s="1"/>
  <c r="T1855" i="21"/>
  <c r="Y1855" i="21" s="1"/>
  <c r="T1896" i="21"/>
  <c r="Y1896" i="21" s="1"/>
  <c r="R1896" i="21"/>
  <c r="R1905" i="21"/>
  <c r="T1660" i="21"/>
  <c r="Y1660" i="21" s="1"/>
  <c r="T1676" i="21"/>
  <c r="Y1676" i="21" s="1"/>
  <c r="T1692" i="21"/>
  <c r="Y1692" i="21" s="1"/>
  <c r="T1708" i="21"/>
  <c r="Y1708" i="21" s="1"/>
  <c r="T1710" i="21"/>
  <c r="Y1710" i="21" s="1"/>
  <c r="T1712" i="21"/>
  <c r="Y1712" i="21" s="1"/>
  <c r="T1714" i="21"/>
  <c r="Y1714" i="21" s="1"/>
  <c r="T1716" i="21"/>
  <c r="Y1716" i="21" s="1"/>
  <c r="T1718" i="21"/>
  <c r="Y1718" i="21" s="1"/>
  <c r="T1720" i="21"/>
  <c r="Y1720" i="21" s="1"/>
  <c r="T1722" i="21"/>
  <c r="Y1722" i="21" s="1"/>
  <c r="T1724" i="21"/>
  <c r="Y1724" i="21" s="1"/>
  <c r="T1726" i="21"/>
  <c r="Y1726" i="21" s="1"/>
  <c r="T1728" i="21"/>
  <c r="Y1728" i="21" s="1"/>
  <c r="T1730" i="21"/>
  <c r="Y1730" i="21" s="1"/>
  <c r="T1732" i="21"/>
  <c r="Y1732" i="21" s="1"/>
  <c r="T1734" i="21"/>
  <c r="Y1734" i="21" s="1"/>
  <c r="T1736" i="21"/>
  <c r="Y1736" i="21" s="1"/>
  <c r="T1738" i="21"/>
  <c r="Y1738" i="21" s="1"/>
  <c r="R1853" i="21"/>
  <c r="T1960" i="21"/>
  <c r="Y1960" i="21" s="1"/>
  <c r="R1960" i="21"/>
  <c r="T1969" i="21"/>
  <c r="Y1969" i="21" s="1"/>
  <c r="T2001" i="21"/>
  <c r="Y2001" i="21" s="1"/>
  <c r="T2008" i="21"/>
  <c r="Y2008" i="21" s="1"/>
  <c r="R2008" i="21"/>
  <c r="T2123" i="21"/>
  <c r="Y2123" i="21" s="1"/>
  <c r="R1871" i="21"/>
  <c r="R1887" i="21"/>
  <c r="R1903" i="21"/>
  <c r="R1919" i="21"/>
  <c r="R1935" i="21"/>
  <c r="R1951" i="21"/>
  <c r="R1967" i="21"/>
  <c r="T2130" i="21"/>
  <c r="Y2130" i="21" s="1"/>
  <c r="R2130" i="21"/>
  <c r="T2157" i="21"/>
  <c r="Y2157" i="21" s="1"/>
  <c r="R2157" i="21"/>
  <c r="T2161" i="21"/>
  <c r="Y2161" i="21" s="1"/>
  <c r="T2188" i="21"/>
  <c r="Y2188" i="21" s="1"/>
  <c r="T2195" i="21"/>
  <c r="Y2195" i="21" s="1"/>
  <c r="R2195" i="21"/>
  <c r="R1862" i="21"/>
  <c r="T1871" i="21"/>
  <c r="Y1871" i="21" s="1"/>
  <c r="R1878" i="21"/>
  <c r="T1887" i="21"/>
  <c r="Y1887" i="21" s="1"/>
  <c r="R1894" i="21"/>
  <c r="T1903" i="21"/>
  <c r="Y1903" i="21" s="1"/>
  <c r="R1910" i="21"/>
  <c r="T1919" i="21"/>
  <c r="Y1919" i="21" s="1"/>
  <c r="R1926" i="21"/>
  <c r="T1935" i="21"/>
  <c r="Y1935" i="21" s="1"/>
  <c r="R1942" i="21"/>
  <c r="T1951" i="21"/>
  <c r="Y1951" i="21" s="1"/>
  <c r="R1958" i="21"/>
  <c r="T1967" i="21"/>
  <c r="Y1967" i="21" s="1"/>
  <c r="R1974" i="21"/>
  <c r="T1983" i="21"/>
  <c r="Y1983" i="21" s="1"/>
  <c r="R1990" i="21"/>
  <c r="R2006" i="21"/>
  <c r="R2022" i="21"/>
  <c r="T2110" i="21"/>
  <c r="Y2110" i="21" s="1"/>
  <c r="R2161" i="21"/>
  <c r="R2188" i="21"/>
  <c r="T2241" i="21"/>
  <c r="Y2241" i="21" s="1"/>
  <c r="R2241" i="21"/>
  <c r="T2441" i="21"/>
  <c r="Y2441" i="21" s="1"/>
  <c r="R2441" i="21"/>
  <c r="Y2480" i="21"/>
  <c r="X2480" i="21" s="1"/>
  <c r="T1862" i="21"/>
  <c r="Y1862" i="21" s="1"/>
  <c r="R1869" i="21"/>
  <c r="T1878" i="21"/>
  <c r="Y1878" i="21" s="1"/>
  <c r="R1885" i="21"/>
  <c r="T1894" i="21"/>
  <c r="Y1894" i="21" s="1"/>
  <c r="R1901" i="21"/>
  <c r="T1910" i="21"/>
  <c r="Y1910" i="21" s="1"/>
  <c r="R1917" i="21"/>
  <c r="T1926" i="21"/>
  <c r="Y1926" i="21" s="1"/>
  <c r="R1933" i="21"/>
  <c r="T1942" i="21"/>
  <c r="Y1942" i="21" s="1"/>
  <c r="R1949" i="21"/>
  <c r="T1958" i="21"/>
  <c r="Y1958" i="21" s="1"/>
  <c r="R1965" i="21"/>
  <c r="T1974" i="21"/>
  <c r="Y1974" i="21" s="1"/>
  <c r="R1981" i="21"/>
  <c r="T1990" i="21"/>
  <c r="Y1990" i="21" s="1"/>
  <c r="R1997" i="21"/>
  <c r="T2006" i="21"/>
  <c r="Y2006" i="21" s="1"/>
  <c r="R2013" i="21"/>
  <c r="T2022" i="21"/>
  <c r="Y2022" i="21" s="1"/>
  <c r="R2029" i="21"/>
  <c r="R2110" i="21"/>
  <c r="T2225" i="21"/>
  <c r="Y2225" i="21" s="1"/>
  <c r="R2225" i="21"/>
  <c r="Y2436" i="21"/>
  <c r="X2436" i="21" s="1"/>
  <c r="R1860" i="21"/>
  <c r="T1869" i="21"/>
  <c r="Y1869" i="21" s="1"/>
  <c r="R1876" i="21"/>
  <c r="T1885" i="21"/>
  <c r="Y1885" i="21" s="1"/>
  <c r="R1892" i="21"/>
  <c r="T1901" i="21"/>
  <c r="Y1901" i="21" s="1"/>
  <c r="R1908" i="21"/>
  <c r="T1917" i="21"/>
  <c r="Y1917" i="21" s="1"/>
  <c r="T1933" i="21"/>
  <c r="Y1933" i="21" s="1"/>
  <c r="R1940" i="21"/>
  <c r="T1949" i="21"/>
  <c r="Y1949" i="21" s="1"/>
  <c r="R1956" i="21"/>
  <c r="T1965" i="21"/>
  <c r="Y1965" i="21" s="1"/>
  <c r="R1972" i="21"/>
  <c r="T1981" i="21"/>
  <c r="Y1981" i="21" s="1"/>
  <c r="R1988" i="21"/>
  <c r="T1997" i="21"/>
  <c r="Y1997" i="21" s="1"/>
  <c r="R2004" i="21"/>
  <c r="T2013" i="21"/>
  <c r="Y2013" i="21" s="1"/>
  <c r="R2020" i="21"/>
  <c r="T2029" i="21"/>
  <c r="Y2029" i="21" s="1"/>
  <c r="T2037" i="21"/>
  <c r="Y2037" i="21" s="1"/>
  <c r="R2037" i="21"/>
  <c r="T1860" i="21"/>
  <c r="Y1860" i="21" s="1"/>
  <c r="T1876" i="21"/>
  <c r="Y1876" i="21" s="1"/>
  <c r="R1883" i="21"/>
  <c r="T1892" i="21"/>
  <c r="Y1892" i="21" s="1"/>
  <c r="R1899" i="21"/>
  <c r="T1908" i="21"/>
  <c r="Y1908" i="21" s="1"/>
  <c r="R1915" i="21"/>
  <c r="T1924" i="21"/>
  <c r="Y1924" i="21" s="1"/>
  <c r="R1931" i="21"/>
  <c r="T1940" i="21"/>
  <c r="Y1940" i="21" s="1"/>
  <c r="R1947" i="21"/>
  <c r="T1956" i="21"/>
  <c r="Y1956" i="21" s="1"/>
  <c r="R1963" i="21"/>
  <c r="T1972" i="21"/>
  <c r="Y1972" i="21" s="1"/>
  <c r="R1979" i="21"/>
  <c r="T1988" i="21"/>
  <c r="Y1988" i="21" s="1"/>
  <c r="T2004" i="21"/>
  <c r="Y2004" i="21" s="1"/>
  <c r="T2053" i="21"/>
  <c r="Y2053" i="21" s="1"/>
  <c r="R2053" i="21"/>
  <c r="R1858" i="21"/>
  <c r="R1874" i="21"/>
  <c r="T1883" i="21"/>
  <c r="Y1883" i="21" s="1"/>
  <c r="R1890" i="21"/>
  <c r="T1899" i="21"/>
  <c r="Y1899" i="21" s="1"/>
  <c r="R1906" i="21"/>
  <c r="T1915" i="21"/>
  <c r="Y1915" i="21" s="1"/>
  <c r="R1922" i="21"/>
  <c r="T1931" i="21"/>
  <c r="Y1931" i="21" s="1"/>
  <c r="R1938" i="21"/>
  <c r="T1947" i="21"/>
  <c r="Y1947" i="21" s="1"/>
  <c r="R1954" i="21"/>
  <c r="T1963" i="21"/>
  <c r="Y1963" i="21" s="1"/>
  <c r="R1970" i="21"/>
  <c r="T1979" i="21"/>
  <c r="Y1979" i="21" s="1"/>
  <c r="R1986" i="21"/>
  <c r="R2002" i="21"/>
  <c r="T2046" i="21"/>
  <c r="Y2046" i="21" s="1"/>
  <c r="T2069" i="21"/>
  <c r="Y2069" i="21" s="1"/>
  <c r="R2069" i="21"/>
  <c r="T2139" i="21"/>
  <c r="Y2139" i="21" s="1"/>
  <c r="T1858" i="21"/>
  <c r="Y1858" i="21" s="1"/>
  <c r="R1865" i="21"/>
  <c r="T1874" i="21"/>
  <c r="Y1874" i="21" s="1"/>
  <c r="R1881" i="21"/>
  <c r="T1890" i="21"/>
  <c r="Y1890" i="21" s="1"/>
  <c r="R1897" i="21"/>
  <c r="T1906" i="21"/>
  <c r="Y1906" i="21" s="1"/>
  <c r="R1913" i="21"/>
  <c r="R1929" i="21"/>
  <c r="T1938" i="21"/>
  <c r="Y1938" i="21" s="1"/>
  <c r="R1945" i="21"/>
  <c r="T1954" i="21"/>
  <c r="Y1954" i="21" s="1"/>
  <c r="R1961" i="21"/>
  <c r="T1970" i="21"/>
  <c r="Y1970" i="21" s="1"/>
  <c r="R1977" i="21"/>
  <c r="T2062" i="21"/>
  <c r="Y2062" i="21" s="1"/>
  <c r="T2085" i="21"/>
  <c r="Y2085" i="21" s="1"/>
  <c r="R2085" i="21"/>
  <c r="T2146" i="21"/>
  <c r="Y2146" i="21" s="1"/>
  <c r="R2146" i="21"/>
  <c r="T2204" i="21"/>
  <c r="Y2204" i="21" s="1"/>
  <c r="T1865" i="21"/>
  <c r="Y1865" i="21" s="1"/>
  <c r="R1872" i="21"/>
  <c r="T1881" i="21"/>
  <c r="Y1881" i="21" s="1"/>
  <c r="R1888" i="21"/>
  <c r="T1897" i="21"/>
  <c r="Y1897" i="21" s="1"/>
  <c r="R1904" i="21"/>
  <c r="T1913" i="21"/>
  <c r="Y1913" i="21" s="1"/>
  <c r="R1920" i="21"/>
  <c r="T1929" i="21"/>
  <c r="Y1929" i="21" s="1"/>
  <c r="R1936" i="21"/>
  <c r="T1945" i="21"/>
  <c r="Y1945" i="21" s="1"/>
  <c r="R1952" i="21"/>
  <c r="T1961" i="21"/>
  <c r="Y1961" i="21" s="1"/>
  <c r="T1977" i="21"/>
  <c r="Y1977" i="21" s="1"/>
  <c r="R1984" i="21"/>
  <c r="R2000" i="21"/>
  <c r="R2016" i="21"/>
  <c r="R2032" i="21"/>
  <c r="R2062" i="21"/>
  <c r="T2078" i="21"/>
  <c r="Y2078" i="21" s="1"/>
  <c r="T2159" i="21"/>
  <c r="Y2159" i="21" s="1"/>
  <c r="R2204" i="21"/>
  <c r="R1863" i="21"/>
  <c r="T1872" i="21"/>
  <c r="Y1872" i="21" s="1"/>
  <c r="R1879" i="21"/>
  <c r="T1888" i="21"/>
  <c r="Y1888" i="21" s="1"/>
  <c r="R1895" i="21"/>
  <c r="T1904" i="21"/>
  <c r="Y1904" i="21" s="1"/>
  <c r="R1911" i="21"/>
  <c r="T1920" i="21"/>
  <c r="Y1920" i="21" s="1"/>
  <c r="R1927" i="21"/>
  <c r="T1936" i="21"/>
  <c r="Y1936" i="21" s="1"/>
  <c r="R1943" i="21"/>
  <c r="T1952" i="21"/>
  <c r="Y1952" i="21" s="1"/>
  <c r="R1959" i="21"/>
  <c r="T1968" i="21"/>
  <c r="Y1968" i="21" s="1"/>
  <c r="R1975" i="21"/>
  <c r="T1984" i="21"/>
  <c r="Y1984" i="21" s="1"/>
  <c r="T2000" i="21"/>
  <c r="Y2000" i="21" s="1"/>
  <c r="T2016" i="21"/>
  <c r="Y2016" i="21" s="1"/>
  <c r="T2032" i="21"/>
  <c r="Y2032" i="21" s="1"/>
  <c r="T2164" i="21"/>
  <c r="Y2164" i="21" s="1"/>
  <c r="R2164" i="21"/>
  <c r="T1863" i="21"/>
  <c r="Y1863" i="21" s="1"/>
  <c r="R1870" i="21"/>
  <c r="T1879" i="21"/>
  <c r="Y1879" i="21" s="1"/>
  <c r="R1886" i="21"/>
  <c r="T1895" i="21"/>
  <c r="Y1895" i="21" s="1"/>
  <c r="R1902" i="21"/>
  <c r="T1911" i="21"/>
  <c r="Y1911" i="21" s="1"/>
  <c r="R1918" i="21"/>
  <c r="T1927" i="21"/>
  <c r="Y1927" i="21" s="1"/>
  <c r="R1934" i="21"/>
  <c r="T1943" i="21"/>
  <c r="Y1943" i="21" s="1"/>
  <c r="R1950" i="21"/>
  <c r="T1959" i="21"/>
  <c r="Y1959" i="21" s="1"/>
  <c r="R1966" i="21"/>
  <c r="T1975" i="21"/>
  <c r="Y1975" i="21" s="1"/>
  <c r="R1982" i="21"/>
  <c r="T1991" i="21"/>
  <c r="Y1991" i="21" s="1"/>
  <c r="R1998" i="21"/>
  <c r="R2014" i="21"/>
  <c r="R2030" i="21"/>
  <c r="T2113" i="21"/>
  <c r="Y2113" i="21" s="1"/>
  <c r="R2113" i="21"/>
  <c r="T2172" i="21"/>
  <c r="Y2172" i="21" s="1"/>
  <c r="T2300" i="21"/>
  <c r="Y2300" i="21" s="1"/>
  <c r="R2300" i="21"/>
  <c r="R1861" i="21"/>
  <c r="T1870" i="21"/>
  <c r="Y1870" i="21" s="1"/>
  <c r="R1877" i="21"/>
  <c r="T1886" i="21"/>
  <c r="Y1886" i="21" s="1"/>
  <c r="R1893" i="21"/>
  <c r="T1902" i="21"/>
  <c r="Y1902" i="21" s="1"/>
  <c r="R1909" i="21"/>
  <c r="T1918" i="21"/>
  <c r="Y1918" i="21" s="1"/>
  <c r="R1925" i="21"/>
  <c r="T1934" i="21"/>
  <c r="Y1934" i="21" s="1"/>
  <c r="R1941" i="21"/>
  <c r="T1950" i="21"/>
  <c r="Y1950" i="21" s="1"/>
  <c r="R1957" i="21"/>
  <c r="T1966" i="21"/>
  <c r="Y1966" i="21" s="1"/>
  <c r="R1973" i="21"/>
  <c r="T1982" i="21"/>
  <c r="Y1982" i="21" s="1"/>
  <c r="R1989" i="21"/>
  <c r="T1998" i="21"/>
  <c r="Y1998" i="21" s="1"/>
  <c r="R2005" i="21"/>
  <c r="T2014" i="21"/>
  <c r="Y2014" i="21" s="1"/>
  <c r="R2021" i="21"/>
  <c r="T2030" i="21"/>
  <c r="Y2030" i="21" s="1"/>
  <c r="T2165" i="21"/>
  <c r="Y2165" i="21" s="1"/>
  <c r="R2172" i="21"/>
  <c r="T2179" i="21"/>
  <c r="Y2179" i="21" s="1"/>
  <c r="R2179" i="21"/>
  <c r="T1861" i="21"/>
  <c r="Y1861" i="21" s="1"/>
  <c r="R1868" i="21"/>
  <c r="T1877" i="21"/>
  <c r="Y1877" i="21" s="1"/>
  <c r="R1884" i="21"/>
  <c r="T1893" i="21"/>
  <c r="Y1893" i="21" s="1"/>
  <c r="R1900" i="21"/>
  <c r="T1909" i="21"/>
  <c r="Y1909" i="21" s="1"/>
  <c r="R1916" i="21"/>
  <c r="T1925" i="21"/>
  <c r="Y1925" i="21" s="1"/>
  <c r="R1932" i="21"/>
  <c r="T1941" i="21"/>
  <c r="Y1941" i="21" s="1"/>
  <c r="R1948" i="21"/>
  <c r="T1957" i="21"/>
  <c r="Y1957" i="21" s="1"/>
  <c r="R1964" i="21"/>
  <c r="T1973" i="21"/>
  <c r="Y1973" i="21" s="1"/>
  <c r="R1980" i="21"/>
  <c r="T1989" i="21"/>
  <c r="Y1989" i="21" s="1"/>
  <c r="R1996" i="21"/>
  <c r="T2005" i="21"/>
  <c r="Y2005" i="21" s="1"/>
  <c r="R2012" i="21"/>
  <c r="T2021" i="21"/>
  <c r="Y2021" i="21" s="1"/>
  <c r="R2028" i="21"/>
  <c r="T2035" i="21"/>
  <c r="Y2035" i="21" s="1"/>
  <c r="T2114" i="21"/>
  <c r="Y2114" i="21" s="1"/>
  <c r="T2121" i="21"/>
  <c r="Y2121" i="21" s="1"/>
  <c r="R2121" i="21"/>
  <c r="T2154" i="21"/>
  <c r="Y2154" i="21" s="1"/>
  <c r="R2154" i="21"/>
  <c r="T2293" i="21"/>
  <c r="Y2293" i="21" s="1"/>
  <c r="T2166" i="21"/>
  <c r="Y2166" i="21" s="1"/>
  <c r="R2166" i="21"/>
  <c r="R2293" i="21"/>
  <c r="Y2476" i="21"/>
  <c r="X2476" i="21" s="1"/>
  <c r="R2202" i="21"/>
  <c r="T2266" i="21"/>
  <c r="Y2266" i="21" s="1"/>
  <c r="R2266" i="21"/>
  <c r="T2309" i="21"/>
  <c r="Y2309" i="21" s="1"/>
  <c r="Y2471" i="21"/>
  <c r="X2471" i="21" s="1"/>
  <c r="T2044" i="21"/>
  <c r="Y2044" i="21" s="1"/>
  <c r="R2051" i="21"/>
  <c r="R2067" i="21"/>
  <c r="R2083" i="21"/>
  <c r="R2099" i="21"/>
  <c r="R2119" i="21"/>
  <c r="R2128" i="21"/>
  <c r="R2144" i="21"/>
  <c r="T2170" i="21"/>
  <c r="Y2170" i="21" s="1"/>
  <c r="R2177" i="21"/>
  <c r="T2186" i="21"/>
  <c r="Y2186" i="21" s="1"/>
  <c r="R2193" i="21"/>
  <c r="T2202" i="21"/>
  <c r="Y2202" i="21" s="1"/>
  <c r="T2316" i="21"/>
  <c r="Y2316" i="21" s="1"/>
  <c r="R2316" i="21"/>
  <c r="T2416" i="21"/>
  <c r="Y2416" i="21" s="1"/>
  <c r="R2416" i="21"/>
  <c r="Y2642" i="21"/>
  <c r="X2642" i="21" s="1"/>
  <c r="R2042" i="21"/>
  <c r="T2051" i="21"/>
  <c r="Y2051" i="21" s="1"/>
  <c r="T2067" i="21"/>
  <c r="Y2067" i="21" s="1"/>
  <c r="T2083" i="21"/>
  <c r="Y2083" i="21" s="1"/>
  <c r="T2099" i="21"/>
  <c r="Y2099" i="21" s="1"/>
  <c r="T2119" i="21"/>
  <c r="Y2119" i="21" s="1"/>
  <c r="T2128" i="21"/>
  <c r="Y2128" i="21" s="1"/>
  <c r="T2144" i="21"/>
  <c r="Y2144" i="21" s="1"/>
  <c r="T2177" i="21"/>
  <c r="Y2177" i="21" s="1"/>
  <c r="T2193" i="21"/>
  <c r="Y2193" i="21" s="1"/>
  <c r="R2200" i="21"/>
  <c r="T2209" i="21"/>
  <c r="Y2209" i="21" s="1"/>
  <c r="R2227" i="21"/>
  <c r="R2243" i="21"/>
  <c r="T2042" i="21"/>
  <c r="Y2042" i="21" s="1"/>
  <c r="R2049" i="21"/>
  <c r="T2058" i="21"/>
  <c r="Y2058" i="21" s="1"/>
  <c r="R2065" i="21"/>
  <c r="T2074" i="21"/>
  <c r="Y2074" i="21" s="1"/>
  <c r="R2081" i="21"/>
  <c r="R2097" i="21"/>
  <c r="T2106" i="21"/>
  <c r="Y2106" i="21" s="1"/>
  <c r="R2117" i="21"/>
  <c r="R2126" i="21"/>
  <c r="T2135" i="21"/>
  <c r="Y2135" i="21" s="1"/>
  <c r="R2142" i="21"/>
  <c r="T2151" i="21"/>
  <c r="Y2151" i="21" s="1"/>
  <c r="T2168" i="21"/>
  <c r="Y2168" i="21" s="1"/>
  <c r="R2175" i="21"/>
  <c r="T2184" i="21"/>
  <c r="Y2184" i="21" s="1"/>
  <c r="R2191" i="21"/>
  <c r="T2200" i="21"/>
  <c r="Y2200" i="21" s="1"/>
  <c r="R2207" i="21"/>
  <c r="T2227" i="21"/>
  <c r="Y2227" i="21" s="1"/>
  <c r="T2243" i="21"/>
  <c r="Y2243" i="21" s="1"/>
  <c r="R2261" i="21"/>
  <c r="T2325" i="21"/>
  <c r="Y2325" i="21" s="1"/>
  <c r="Y2466" i="21"/>
  <c r="X2466" i="21" s="1"/>
  <c r="Y2631" i="21"/>
  <c r="X2631" i="21" s="1"/>
  <c r="Y2637" i="21"/>
  <c r="X2637" i="21" s="1"/>
  <c r="R2040" i="21"/>
  <c r="T2049" i="21"/>
  <c r="Y2049" i="21" s="1"/>
  <c r="R2056" i="21"/>
  <c r="T2065" i="21"/>
  <c r="Y2065" i="21" s="1"/>
  <c r="R2072" i="21"/>
  <c r="T2081" i="21"/>
  <c r="Y2081" i="21" s="1"/>
  <c r="R2088" i="21"/>
  <c r="T2097" i="21"/>
  <c r="Y2097" i="21" s="1"/>
  <c r="R2104" i="21"/>
  <c r="T2117" i="21"/>
  <c r="Y2117" i="21" s="1"/>
  <c r="T2126" i="21"/>
  <c r="Y2126" i="21" s="1"/>
  <c r="R2133" i="21"/>
  <c r="T2142" i="21"/>
  <c r="Y2142" i="21" s="1"/>
  <c r="R2149" i="21"/>
  <c r="T2175" i="21"/>
  <c r="Y2175" i="21" s="1"/>
  <c r="R2182" i="21"/>
  <c r="T2191" i="21"/>
  <c r="Y2191" i="21" s="1"/>
  <c r="T2207" i="21"/>
  <c r="Y2207" i="21" s="1"/>
  <c r="T2332" i="21"/>
  <c r="Y2332" i="21" s="1"/>
  <c r="R2332" i="21"/>
  <c r="T2040" i="21"/>
  <c r="Y2040" i="21" s="1"/>
  <c r="T2056" i="21"/>
  <c r="Y2056" i="21" s="1"/>
  <c r="R2063" i="21"/>
  <c r="T2072" i="21"/>
  <c r="Y2072" i="21" s="1"/>
  <c r="R2079" i="21"/>
  <c r="R2095" i="21"/>
  <c r="R2111" i="21"/>
  <c r="Y2457" i="21"/>
  <c r="X2457" i="21" s="1"/>
  <c r="Y2462" i="21"/>
  <c r="X2462" i="21" s="1"/>
  <c r="Y2626" i="21"/>
  <c r="X2626" i="21" s="1"/>
  <c r="R2038" i="21"/>
  <c r="R2054" i="21"/>
  <c r="T2063" i="21"/>
  <c r="Y2063" i="21" s="1"/>
  <c r="R2070" i="21"/>
  <c r="T2079" i="21"/>
  <c r="Y2079" i="21" s="1"/>
  <c r="T2234" i="21"/>
  <c r="Y2234" i="21" s="1"/>
  <c r="T2250" i="21"/>
  <c r="Y2250" i="21" s="1"/>
  <c r="R2268" i="21"/>
  <c r="T2341" i="21"/>
  <c r="Y2341" i="21" s="1"/>
  <c r="Y2627" i="21"/>
  <c r="X2627" i="21" s="1"/>
  <c r="T2054" i="21"/>
  <c r="Y2054" i="21" s="1"/>
  <c r="R2171" i="21"/>
  <c r="R2187" i="21"/>
  <c r="R2203" i="21"/>
  <c r="R2234" i="21"/>
  <c r="R2250" i="21"/>
  <c r="T2268" i="21"/>
  <c r="Y2268" i="21" s="1"/>
  <c r="R2341" i="21"/>
  <c r="T2348" i="21"/>
  <c r="Y2348" i="21" s="1"/>
  <c r="R2348" i="21"/>
  <c r="Y2452" i="21"/>
  <c r="X2452" i="21" s="1"/>
  <c r="T2045" i="21"/>
  <c r="Y2045" i="21" s="1"/>
  <c r="R2052" i="21"/>
  <c r="T2187" i="21"/>
  <c r="Y2187" i="21" s="1"/>
  <c r="T2203" i="21"/>
  <c r="Y2203" i="21" s="1"/>
  <c r="R2210" i="21"/>
  <c r="R2213" i="21"/>
  <c r="T2218" i="21"/>
  <c r="Y2218" i="21" s="1"/>
  <c r="R2364" i="21"/>
  <c r="T2364" i="21" s="1"/>
  <c r="Y2364" i="21" s="1"/>
  <c r="Y2617" i="21"/>
  <c r="X2617" i="21" s="1"/>
  <c r="R2043" i="21"/>
  <c r="T2052" i="21"/>
  <c r="Y2052" i="21" s="1"/>
  <c r="R2059" i="21"/>
  <c r="R2075" i="21"/>
  <c r="R2091" i="21"/>
  <c r="R2107" i="21"/>
  <c r="R2136" i="21"/>
  <c r="T2043" i="21"/>
  <c r="Y2043" i="21" s="1"/>
  <c r="R2050" i="21"/>
  <c r="T2059" i="21"/>
  <c r="Y2059" i="21" s="1"/>
  <c r="R2066" i="21"/>
  <c r="T2075" i="21"/>
  <c r="Y2075" i="21" s="1"/>
  <c r="R2082" i="21"/>
  <c r="T2091" i="21"/>
  <c r="Y2091" i="21" s="1"/>
  <c r="R2098" i="21"/>
  <c r="T2107" i="21"/>
  <c r="Y2107" i="21" s="1"/>
  <c r="R2118" i="21"/>
  <c r="R2127" i="21"/>
  <c r="T2136" i="21"/>
  <c r="Y2136" i="21" s="1"/>
  <c r="R2143" i="21"/>
  <c r="T2152" i="21"/>
  <c r="Y2152" i="21" s="1"/>
  <c r="T2169" i="21"/>
  <c r="Y2169" i="21" s="1"/>
  <c r="R2176" i="21"/>
  <c r="T2185" i="21"/>
  <c r="Y2185" i="21" s="1"/>
  <c r="R2192" i="21"/>
  <c r="T2201" i="21"/>
  <c r="Y2201" i="21" s="1"/>
  <c r="R2208" i="21"/>
  <c r="T2257" i="21"/>
  <c r="Y2257" i="21" s="1"/>
  <c r="R2257" i="21"/>
  <c r="T2277" i="21"/>
  <c r="Y2277" i="21" s="1"/>
  <c r="T2373" i="21"/>
  <c r="Y2373" i="21" s="1"/>
  <c r="Y2489" i="21"/>
  <c r="X2489" i="21" s="1"/>
  <c r="Y2494" i="21"/>
  <c r="X2494" i="21" s="1"/>
  <c r="R2041" i="21"/>
  <c r="T2050" i="21"/>
  <c r="Y2050" i="21" s="1"/>
  <c r="R2057" i="21"/>
  <c r="T2066" i="21"/>
  <c r="Y2066" i="21" s="1"/>
  <c r="R2073" i="21"/>
  <c r="T2082" i="21"/>
  <c r="Y2082" i="21" s="1"/>
  <c r="R2089" i="21"/>
  <c r="T2098" i="21"/>
  <c r="Y2098" i="21" s="1"/>
  <c r="R2105" i="21"/>
  <c r="R2116" i="21"/>
  <c r="T2118" i="21"/>
  <c r="Y2118" i="21" s="1"/>
  <c r="T2127" i="21"/>
  <c r="Y2127" i="21" s="1"/>
  <c r="R2134" i="21"/>
  <c r="T2143" i="21"/>
  <c r="Y2143" i="21" s="1"/>
  <c r="R2150" i="21"/>
  <c r="R2167" i="21"/>
  <c r="T2176" i="21"/>
  <c r="Y2176" i="21" s="1"/>
  <c r="R2183" i="21"/>
  <c r="T2192" i="21"/>
  <c r="Y2192" i="21" s="1"/>
  <c r="T2208" i="21"/>
  <c r="Y2208" i="21" s="1"/>
  <c r="T2284" i="21"/>
  <c r="Y2284" i="21" s="1"/>
  <c r="R2284" i="21"/>
  <c r="R2373" i="21"/>
  <c r="Y2484" i="21"/>
  <c r="X2484" i="21" s="1"/>
  <c r="T2252" i="21"/>
  <c r="T2380" i="21"/>
  <c r="Y2380" i="21" s="1"/>
  <c r="R2380" i="21"/>
  <c r="T2417" i="21"/>
  <c r="Y2417" i="21" s="1"/>
  <c r="R2417" i="21"/>
  <c r="T2586" i="21"/>
  <c r="Y2586" i="21" s="1"/>
  <c r="R2586" i="21"/>
  <c r="R2386" i="21"/>
  <c r="Y2448" i="21"/>
  <c r="X2448" i="21" s="1"/>
  <c r="Y2467" i="21"/>
  <c r="X2467" i="21" s="1"/>
  <c r="Y2598" i="21"/>
  <c r="X2598" i="21" s="1"/>
  <c r="Y2612" i="21"/>
  <c r="X2612" i="21" s="1"/>
  <c r="Y2632" i="21"/>
  <c r="X2632" i="21" s="1"/>
  <c r="Y2643" i="21"/>
  <c r="X2643" i="21" s="1"/>
  <c r="Y2647" i="21"/>
  <c r="X2647" i="21" s="1"/>
  <c r="R2282" i="21"/>
  <c r="R2298" i="21"/>
  <c r="R2314" i="21"/>
  <c r="R2330" i="21"/>
  <c r="R2346" i="21"/>
  <c r="T2355" i="21"/>
  <c r="Y2355" i="21" s="1"/>
  <c r="R2362" i="21"/>
  <c r="T2362" i="21" s="1"/>
  <c r="Y2362" i="21" s="1"/>
  <c r="R2378" i="21"/>
  <c r="T2386" i="21"/>
  <c r="Y2386" i="21" s="1"/>
  <c r="R2389" i="21"/>
  <c r="R2443" i="21"/>
  <c r="Y2560" i="21"/>
  <c r="X2560" i="21" s="1"/>
  <c r="R2588" i="21"/>
  <c r="Y2593" i="21"/>
  <c r="X2593" i="21" s="1"/>
  <c r="Y2633" i="21"/>
  <c r="X2633" i="21" s="1"/>
  <c r="Y2648" i="21"/>
  <c r="X2648" i="21" s="1"/>
  <c r="R2273" i="21"/>
  <c r="T2282" i="21"/>
  <c r="Y2282" i="21" s="1"/>
  <c r="R2289" i="21"/>
  <c r="T2298" i="21"/>
  <c r="Y2298" i="21" s="1"/>
  <c r="R2305" i="21"/>
  <c r="T2314" i="21"/>
  <c r="Y2314" i="21" s="1"/>
  <c r="R2321" i="21"/>
  <c r="T2330" i="21"/>
  <c r="Y2330" i="21" s="1"/>
  <c r="R2337" i="21"/>
  <c r="T2346" i="21"/>
  <c r="Y2346" i="21" s="1"/>
  <c r="R2353" i="21"/>
  <c r="R2369" i="21"/>
  <c r="T2369" i="21" s="1"/>
  <c r="Y2369" i="21" s="1"/>
  <c r="T2378" i="21"/>
  <c r="Y2378" i="21" s="1"/>
  <c r="T2389" i="21"/>
  <c r="Y2389" i="21" s="1"/>
  <c r="R2418" i="21"/>
  <c r="T2443" i="21"/>
  <c r="Y2443" i="21" s="1"/>
  <c r="T2588" i="21"/>
  <c r="Y2588" i="21" s="1"/>
  <c r="Y2602" i="21"/>
  <c r="X2602" i="21" s="1"/>
  <c r="R2216" i="21"/>
  <c r="R2232" i="21"/>
  <c r="R2248" i="21"/>
  <c r="T2273" i="21"/>
  <c r="Y2273" i="21" s="1"/>
  <c r="T2289" i="21"/>
  <c r="Y2289" i="21" s="1"/>
  <c r="T2305" i="21"/>
  <c r="Y2305" i="21" s="1"/>
  <c r="T2321" i="21"/>
  <c r="Y2321" i="21" s="1"/>
  <c r="T2337" i="21"/>
  <c r="Y2337" i="21" s="1"/>
  <c r="T2353" i="21"/>
  <c r="Y2353" i="21" s="1"/>
  <c r="T2418" i="21"/>
  <c r="Y2418" i="21" s="1"/>
  <c r="Y2458" i="21"/>
  <c r="X2458" i="21" s="1"/>
  <c r="Y2472" i="21"/>
  <c r="X2472" i="21" s="1"/>
  <c r="Y2490" i="21"/>
  <c r="X2490" i="21" s="1"/>
  <c r="Y2567" i="21"/>
  <c r="X2567" i="21" s="1"/>
  <c r="Y2603" i="21"/>
  <c r="X2603" i="21" s="1"/>
  <c r="Y2607" i="21"/>
  <c r="X2607" i="21" s="1"/>
  <c r="T2216" i="21"/>
  <c r="Y2216" i="21" s="1"/>
  <c r="R2223" i="21"/>
  <c r="T2232" i="21"/>
  <c r="Y2232" i="21" s="1"/>
  <c r="R2239" i="21"/>
  <c r="T2248" i="21"/>
  <c r="Y2248" i="21" s="1"/>
  <c r="R2255" i="21"/>
  <c r="T2264" i="21"/>
  <c r="Y2264" i="21" s="1"/>
  <c r="R2271" i="21"/>
  <c r="T2280" i="21"/>
  <c r="Y2280" i="21" s="1"/>
  <c r="R2287" i="21"/>
  <c r="T2296" i="21"/>
  <c r="Y2296" i="21" s="1"/>
  <c r="R2303" i="21"/>
  <c r="T2312" i="21"/>
  <c r="Y2312" i="21" s="1"/>
  <c r="R2319" i="21"/>
  <c r="T2328" i="21"/>
  <c r="Y2328" i="21" s="1"/>
  <c r="R2335" i="21"/>
  <c r="T2344" i="21"/>
  <c r="Y2344" i="21" s="1"/>
  <c r="R2351" i="21"/>
  <c r="T2376" i="21"/>
  <c r="Y2376" i="21" s="1"/>
  <c r="R2381" i="21"/>
  <c r="X2438" i="21"/>
  <c r="X2454" i="21"/>
  <c r="Y2459" i="21"/>
  <c r="X2459" i="21" s="1"/>
  <c r="Y2473" i="21"/>
  <c r="X2473" i="21" s="1"/>
  <c r="X2477" i="21"/>
  <c r="X2486" i="21"/>
  <c r="Y2491" i="21"/>
  <c r="X2491" i="21" s="1"/>
  <c r="Y2634" i="21"/>
  <c r="X2634" i="21" s="1"/>
  <c r="R2638" i="21"/>
  <c r="AC2638" i="21" s="1"/>
  <c r="R2214" i="21"/>
  <c r="T2223" i="21"/>
  <c r="Y2223" i="21" s="1"/>
  <c r="R2230" i="21"/>
  <c r="R2246" i="21"/>
  <c r="R2262" i="21"/>
  <c r="R2278" i="21"/>
  <c r="R2294" i="21"/>
  <c r="R2310" i="21"/>
  <c r="R2326" i="21"/>
  <c r="R2342" i="21"/>
  <c r="R2358" i="21"/>
  <c r="T2358" i="21" s="1"/>
  <c r="Y2358" i="21" s="1"/>
  <c r="T2429" i="21"/>
  <c r="V2429" i="21" s="1"/>
  <c r="R2445" i="21"/>
  <c r="Y2468" i="21"/>
  <c r="X2468" i="21" s="1"/>
  <c r="Y2478" i="21"/>
  <c r="X2478" i="21" s="1"/>
  <c r="Y2482" i="21"/>
  <c r="X2482" i="21" s="1"/>
  <c r="Y2608" i="21"/>
  <c r="X2608" i="21" s="1"/>
  <c r="Y2629" i="21"/>
  <c r="X2629" i="21" s="1"/>
  <c r="Y2649" i="21"/>
  <c r="X2649" i="21" s="1"/>
  <c r="T2214" i="21"/>
  <c r="Y2214" i="21" s="1"/>
  <c r="R2221" i="21"/>
  <c r="T2230" i="21"/>
  <c r="Y2230" i="21" s="1"/>
  <c r="T2409" i="21"/>
  <c r="Y2409" i="21" s="1"/>
  <c r="Y2455" i="21"/>
  <c r="X2455" i="21" s="1"/>
  <c r="Y2487" i="21"/>
  <c r="X2487" i="21" s="1"/>
  <c r="Y2595" i="21"/>
  <c r="X2595" i="21" s="1"/>
  <c r="Y2650" i="21"/>
  <c r="X2650" i="21" s="1"/>
  <c r="T2221" i="21"/>
  <c r="Y2221" i="21" s="1"/>
  <c r="R2228" i="21"/>
  <c r="R2244" i="21"/>
  <c r="R2260" i="21"/>
  <c r="R2276" i="21"/>
  <c r="R2292" i="21"/>
  <c r="R2308" i="21"/>
  <c r="R2324" i="21"/>
  <c r="R2340" i="21"/>
  <c r="R2356" i="21"/>
  <c r="R2372" i="21"/>
  <c r="T2372" i="21" s="1"/>
  <c r="Y2372" i="21" s="1"/>
  <c r="T2384" i="21"/>
  <c r="Y2384" i="21" s="1"/>
  <c r="R2387" i="21"/>
  <c r="T2393" i="21"/>
  <c r="Y2393" i="21" s="1"/>
  <c r="R2400" i="21"/>
  <c r="R2409" i="21"/>
  <c r="T2420" i="21"/>
  <c r="Y2420" i="21" s="1"/>
  <c r="Y2450" i="21"/>
  <c r="X2450" i="21" s="1"/>
  <c r="Y2460" i="21"/>
  <c r="X2460" i="21" s="1"/>
  <c r="X2464" i="21"/>
  <c r="Y2492" i="21"/>
  <c r="X2492" i="21" s="1"/>
  <c r="Y2620" i="21"/>
  <c r="X2620" i="21" s="1"/>
  <c r="R2219" i="21"/>
  <c r="T2228" i="21"/>
  <c r="Y2228" i="21" s="1"/>
  <c r="T2244" i="21"/>
  <c r="Y2244" i="21" s="1"/>
  <c r="T2260" i="21"/>
  <c r="Y2260" i="21" s="1"/>
  <c r="T2276" i="21"/>
  <c r="Y2276" i="21" s="1"/>
  <c r="T2292" i="21"/>
  <c r="Y2292" i="21" s="1"/>
  <c r="T2308" i="21"/>
  <c r="Y2308" i="21" s="1"/>
  <c r="T2324" i="21"/>
  <c r="Y2324" i="21" s="1"/>
  <c r="T2340" i="21"/>
  <c r="Y2340" i="21" s="1"/>
  <c r="T2356" i="21"/>
  <c r="Y2356" i="21" s="1"/>
  <c r="T2387" i="21"/>
  <c r="Y2387" i="21" s="1"/>
  <c r="Y2425" i="21"/>
  <c r="X2425" i="21" s="1"/>
  <c r="Y2609" i="21"/>
  <c r="X2609" i="21" s="1"/>
  <c r="T2219" i="21"/>
  <c r="Y2219" i="21" s="1"/>
  <c r="R2226" i="21"/>
  <c r="T2235" i="21"/>
  <c r="Y2235" i="21" s="1"/>
  <c r="R2242" i="21"/>
  <c r="T2251" i="21"/>
  <c r="Y2251" i="21" s="1"/>
  <c r="R2258" i="21"/>
  <c r="R2274" i="21"/>
  <c r="R2290" i="21"/>
  <c r="R2306" i="21"/>
  <c r="R2322" i="21"/>
  <c r="R2338" i="21"/>
  <c r="R2354" i="21"/>
  <c r="R2370" i="21"/>
  <c r="T2370" i="21" s="1"/>
  <c r="Y2370" i="21" s="1"/>
  <c r="Y2434" i="21"/>
  <c r="X2434" i="21" s="1"/>
  <c r="Y2451" i="21"/>
  <c r="X2451" i="21" s="1"/>
  <c r="T2564" i="21"/>
  <c r="V2564" i="21" s="1"/>
  <c r="T2570" i="21"/>
  <c r="Y2570" i="21" s="1"/>
  <c r="R2570" i="21"/>
  <c r="Y2596" i="21"/>
  <c r="X2596" i="21" s="1"/>
  <c r="Y2604" i="21"/>
  <c r="X2604" i="21" s="1"/>
  <c r="Y2610" i="21"/>
  <c r="X2610" i="21" s="1"/>
  <c r="R2217" i="21"/>
  <c r="T2226" i="21"/>
  <c r="Y2226" i="21" s="1"/>
  <c r="R2233" i="21"/>
  <c r="T2242" i="21"/>
  <c r="Y2242" i="21" s="1"/>
  <c r="R2249" i="21"/>
  <c r="T2258" i="21"/>
  <c r="Y2258" i="21" s="1"/>
  <c r="R2265" i="21"/>
  <c r="T2274" i="21"/>
  <c r="Y2274" i="21" s="1"/>
  <c r="R2281" i="21"/>
  <c r="T2290" i="21"/>
  <c r="Y2290" i="21" s="1"/>
  <c r="R2297" i="21"/>
  <c r="T2306" i="21"/>
  <c r="Y2306" i="21" s="1"/>
  <c r="R2313" i="21"/>
  <c r="T2322" i="21"/>
  <c r="Y2322" i="21" s="1"/>
  <c r="R2329" i="21"/>
  <c r="T2338" i="21"/>
  <c r="Y2338" i="21" s="1"/>
  <c r="R2345" i="21"/>
  <c r="T2354" i="21"/>
  <c r="Y2354" i="21" s="1"/>
  <c r="R2361" i="21"/>
  <c r="T2361" i="21" s="1"/>
  <c r="Y2361" i="21" s="1"/>
  <c r="R2377" i="21"/>
  <c r="T2401" i="21"/>
  <c r="Y2401" i="21" s="1"/>
  <c r="R2401" i="21"/>
  <c r="Y2426" i="21"/>
  <c r="X2426" i="21" s="1"/>
  <c r="Y2474" i="21"/>
  <c r="X2474" i="21" s="1"/>
  <c r="R2600" i="21"/>
  <c r="AC2600" i="21" s="1"/>
  <c r="L94" i="23" s="1"/>
  <c r="Y2605" i="21"/>
  <c r="X2605" i="21" s="1"/>
  <c r="Y2615" i="21"/>
  <c r="X2615" i="21" s="1"/>
  <c r="T2217" i="21"/>
  <c r="Y2217" i="21" s="1"/>
  <c r="R2224" i="21"/>
  <c r="T2233" i="21"/>
  <c r="Y2233" i="21" s="1"/>
  <c r="R2240" i="21"/>
  <c r="T2249" i="21"/>
  <c r="Y2249" i="21" s="1"/>
  <c r="R2256" i="21"/>
  <c r="R2272" i="21"/>
  <c r="T2281" i="21"/>
  <c r="Y2281" i="21" s="1"/>
  <c r="R2288" i="21"/>
  <c r="T2297" i="21"/>
  <c r="Y2297" i="21" s="1"/>
  <c r="R2304" i="21"/>
  <c r="T2313" i="21"/>
  <c r="Y2313" i="21" s="1"/>
  <c r="R2320" i="21"/>
  <c r="T2329" i="21"/>
  <c r="Y2329" i="21" s="1"/>
  <c r="R2336" i="21"/>
  <c r="T2345" i="21"/>
  <c r="Y2345" i="21" s="1"/>
  <c r="R2352" i="21"/>
  <c r="T2377" i="21"/>
  <c r="Y2377" i="21" s="1"/>
  <c r="R2382" i="21"/>
  <c r="T2388" i="21"/>
  <c r="Y2388" i="21" s="1"/>
  <c r="Y2475" i="21"/>
  <c r="X2475" i="21" s="1"/>
  <c r="X2488" i="21"/>
  <c r="R2572" i="21"/>
  <c r="Y2621" i="21"/>
  <c r="X2621" i="21" s="1"/>
  <c r="Y2636" i="21"/>
  <c r="X2636" i="21" s="1"/>
  <c r="Y2640" i="21"/>
  <c r="X2640" i="21" s="1"/>
  <c r="T2385" i="21"/>
  <c r="Y2385" i="21" s="1"/>
  <c r="R2385" i="21"/>
  <c r="Y2456" i="21"/>
  <c r="X2456" i="21" s="1"/>
  <c r="Y2470" i="21"/>
  <c r="X2470" i="21" s="1"/>
  <c r="Y2641" i="21"/>
  <c r="X2641" i="21" s="1"/>
  <c r="Y2646" i="21"/>
  <c r="X2646" i="21" s="1"/>
  <c r="T2425" i="21"/>
  <c r="V2425" i="21" s="1"/>
  <c r="T2434" i="21"/>
  <c r="V2434" i="21" s="1"/>
  <c r="X2561" i="21"/>
  <c r="T2577" i="21"/>
  <c r="Y2577" i="21" s="1"/>
  <c r="R2584" i="21"/>
  <c r="R2407" i="21"/>
  <c r="R2423" i="21"/>
  <c r="X2427" i="21"/>
  <c r="T2584" i="21"/>
  <c r="Y2584" i="21" s="1"/>
  <c r="T2407" i="21"/>
  <c r="Y2407" i="21" s="1"/>
  <c r="T2423" i="21"/>
  <c r="Y2423" i="21" s="1"/>
  <c r="T2575" i="21"/>
  <c r="Y2575" i="21" s="1"/>
  <c r="R2582" i="21"/>
  <c r="R2405" i="21"/>
  <c r="T2414" i="21"/>
  <c r="Y2414" i="21" s="1"/>
  <c r="R2421" i="21"/>
  <c r="T2439" i="21"/>
  <c r="V2439" i="21" s="1"/>
  <c r="R2446" i="21"/>
  <c r="X2568" i="21"/>
  <c r="R2573" i="21"/>
  <c r="T2582" i="21"/>
  <c r="Y2582" i="21" s="1"/>
  <c r="R2589" i="21"/>
  <c r="T2405" i="21"/>
  <c r="Y2405" i="21" s="1"/>
  <c r="R2412" i="21"/>
  <c r="T2421" i="21"/>
  <c r="Y2421" i="21" s="1"/>
  <c r="T2430" i="21"/>
  <c r="V2430" i="21" s="1"/>
  <c r="X2432" i="21"/>
  <c r="T2446" i="21"/>
  <c r="Y2446" i="21" s="1"/>
  <c r="X2562" i="21"/>
  <c r="X2565" i="21"/>
  <c r="T2573" i="21"/>
  <c r="Y2573" i="21" s="1"/>
  <c r="R2580" i="21"/>
  <c r="T2589" i="21"/>
  <c r="Y2589" i="21" s="1"/>
  <c r="R2403" i="21"/>
  <c r="R2419" i="21"/>
  <c r="R2444" i="21"/>
  <c r="R2543" i="21"/>
  <c r="R2545" i="21"/>
  <c r="R2547" i="21"/>
  <c r="R2549" i="21"/>
  <c r="R2551" i="21"/>
  <c r="R2553" i="21"/>
  <c r="R2555" i="21"/>
  <c r="R2557" i="21"/>
  <c r="R2559" i="21"/>
  <c r="R2571" i="21"/>
  <c r="T2580" i="21"/>
  <c r="Y2580" i="21" s="1"/>
  <c r="R2587" i="21"/>
  <c r="T2543" i="21"/>
  <c r="Y2543" i="21" s="1"/>
  <c r="T2545" i="21"/>
  <c r="Y2545" i="21" s="1"/>
  <c r="T2547" i="21"/>
  <c r="Y2547" i="21" s="1"/>
  <c r="T2549" i="21"/>
  <c r="Y2549" i="21" s="1"/>
  <c r="T2551" i="21"/>
  <c r="Y2551" i="21" s="1"/>
  <c r="T2553" i="21"/>
  <c r="Y2553" i="21" s="1"/>
  <c r="T2555" i="21"/>
  <c r="Y2555" i="21" s="1"/>
  <c r="T2557" i="21"/>
  <c r="Y2557" i="21" s="1"/>
  <c r="T2559" i="21"/>
  <c r="Y2559" i="21" s="1"/>
  <c r="T2571" i="21"/>
  <c r="Y2571" i="21" s="1"/>
  <c r="R2578" i="21"/>
  <c r="T2587" i="21"/>
  <c r="Y2587" i="21" s="1"/>
  <c r="T2394" i="21"/>
  <c r="Y2394" i="21" s="1"/>
  <c r="T2410" i="21"/>
  <c r="Y2410" i="21" s="1"/>
  <c r="T2426" i="21"/>
  <c r="V2426" i="21" s="1"/>
  <c r="T2435" i="21"/>
  <c r="V2435" i="21" s="1"/>
  <c r="X2437" i="21"/>
  <c r="R2442" i="21"/>
  <c r="X2453" i="21"/>
  <c r="X2469" i="21"/>
  <c r="X2485" i="21"/>
  <c r="R2569" i="21"/>
  <c r="R2585" i="21"/>
  <c r="R2392" i="21"/>
  <c r="X2428" i="21"/>
  <c r="T2442" i="21"/>
  <c r="Y2442" i="21" s="1"/>
  <c r="X2435" i="21"/>
  <c r="AC2397" i="21" l="1"/>
  <c r="U61" i="23"/>
  <c r="S14" i="23"/>
  <c r="T14" i="23" s="1"/>
  <c r="AC2578" i="21"/>
  <c r="AC2576" i="21"/>
  <c r="S13" i="23"/>
  <c r="T13" i="23" s="1"/>
  <c r="Q61" i="23"/>
  <c r="AC2412" i="21"/>
  <c r="M67" i="23"/>
  <c r="N67" i="23" s="1"/>
  <c r="J67" i="23" s="1"/>
  <c r="P74" i="23"/>
  <c r="J74" i="23" s="1"/>
  <c r="P68" i="23"/>
  <c r="J68" i="23" s="1"/>
  <c r="O54" i="23"/>
  <c r="AC2160" i="21"/>
  <c r="P54" i="23" s="1"/>
  <c r="AB2160" i="21"/>
  <c r="O55" i="23"/>
  <c r="I55" i="23" s="1"/>
  <c r="AC2154" i="21"/>
  <c r="AB2154" i="21"/>
  <c r="V2365" i="21"/>
  <c r="X2365" i="21" s="1"/>
  <c r="M61" i="23"/>
  <c r="N61" i="23" s="1"/>
  <c r="V95" i="23"/>
  <c r="N94" i="23"/>
  <c r="K61" i="23"/>
  <c r="L61" i="23" s="1"/>
  <c r="O72" i="23"/>
  <c r="Y2592" i="21"/>
  <c r="X2592" i="21" s="1"/>
  <c r="Y2366" i="21"/>
  <c r="S33" i="23"/>
  <c r="T33" i="23" s="1"/>
  <c r="V2363" i="21"/>
  <c r="X2363" i="21" s="1"/>
  <c r="V1980" i="21"/>
  <c r="X1980" i="21" s="1"/>
  <c r="AC2564" i="21"/>
  <c r="S25" i="23"/>
  <c r="T25" i="23" s="1"/>
  <c r="S57" i="23"/>
  <c r="T57" i="23" s="1"/>
  <c r="S31" i="23"/>
  <c r="T31" i="23" s="1"/>
  <c r="S8" i="23"/>
  <c r="T8" i="23" s="1"/>
  <c r="O8" i="23"/>
  <c r="S12" i="23"/>
  <c r="T12" i="23" s="1"/>
  <c r="Y2171" i="21"/>
  <c r="AC2432" i="21"/>
  <c r="U90" i="23"/>
  <c r="V90" i="23" s="1"/>
  <c r="AC2437" i="21"/>
  <c r="O90" i="23"/>
  <c r="P90" i="23" s="1"/>
  <c r="S90" i="23"/>
  <c r="T90" i="23" s="1"/>
  <c r="X2522" i="21"/>
  <c r="V2368" i="21"/>
  <c r="X2368" i="21" s="1"/>
  <c r="V1396" i="21"/>
  <c r="X1396" i="21" s="1"/>
  <c r="L88" i="23"/>
  <c r="J88" i="23" s="1"/>
  <c r="I88" i="23"/>
  <c r="V2381" i="21"/>
  <c r="X2381" i="21" s="1"/>
  <c r="M69" i="23"/>
  <c r="N69" i="23" s="1"/>
  <c r="V2269" i="21"/>
  <c r="X2269" i="21" s="1"/>
  <c r="V2288" i="21"/>
  <c r="X2288" i="21" s="1"/>
  <c r="AC2458" i="21"/>
  <c r="Q80" i="23"/>
  <c r="R80" i="23" s="1"/>
  <c r="AC2371" i="21"/>
  <c r="O75" i="23"/>
  <c r="P75" i="23" s="1"/>
  <c r="T83" i="23"/>
  <c r="J83" i="23" s="1"/>
  <c r="I83" i="23"/>
  <c r="AC2479" i="21"/>
  <c r="U80" i="23"/>
  <c r="V80" i="23" s="1"/>
  <c r="AC2476" i="21"/>
  <c r="S79" i="23"/>
  <c r="T79" i="23" s="1"/>
  <c r="AC2361" i="21"/>
  <c r="M76" i="23"/>
  <c r="AC2469" i="21"/>
  <c r="O86" i="23"/>
  <c r="P86" i="23" s="1"/>
  <c r="J85" i="23"/>
  <c r="I85" i="23"/>
  <c r="AC2367" i="21"/>
  <c r="U75" i="23"/>
  <c r="V75" i="23" s="1"/>
  <c r="AC2461" i="21"/>
  <c r="Q86" i="23"/>
  <c r="R86" i="23" s="1"/>
  <c r="AC2365" i="21"/>
  <c r="W76" i="23"/>
  <c r="X76" i="23" s="1"/>
  <c r="AC2465" i="21"/>
  <c r="O80" i="23"/>
  <c r="P80" i="23" s="1"/>
  <c r="AC2463" i="21"/>
  <c r="X26" i="20" s="1"/>
  <c r="AA26" i="20" s="1"/>
  <c r="O79" i="23"/>
  <c r="P79" i="23" s="1"/>
  <c r="AC2369" i="21"/>
  <c r="Q75" i="23"/>
  <c r="R75" i="23" s="1"/>
  <c r="AC2467" i="21"/>
  <c r="O84" i="23"/>
  <c r="P84" i="23" s="1"/>
  <c r="N87" i="23"/>
  <c r="AC2364" i="21"/>
  <c r="W78" i="23"/>
  <c r="X78" i="23" s="1"/>
  <c r="AC2459" i="21"/>
  <c r="Q84" i="23"/>
  <c r="R84" i="23" s="1"/>
  <c r="N84" i="23"/>
  <c r="AC2360" i="21"/>
  <c r="M78" i="23"/>
  <c r="AC2358" i="21"/>
  <c r="K76" i="23"/>
  <c r="L76" i="23" s="1"/>
  <c r="AC2363" i="21"/>
  <c r="M75" i="23"/>
  <c r="K80" i="23"/>
  <c r="L80" i="23" s="1"/>
  <c r="N80" i="23"/>
  <c r="M86" i="23"/>
  <c r="AC2491" i="21"/>
  <c r="L86" i="23" s="1"/>
  <c r="K86" i="23"/>
  <c r="I77" i="23"/>
  <c r="AC2483" i="21"/>
  <c r="W80" i="23"/>
  <c r="X80" i="23" s="1"/>
  <c r="U82" i="23"/>
  <c r="AC2372" i="21"/>
  <c r="O76" i="23"/>
  <c r="P76" i="23" s="1"/>
  <c r="J77" i="23"/>
  <c r="S81" i="23"/>
  <c r="AC2480" i="21"/>
  <c r="Y80" i="23"/>
  <c r="Z80" i="23" s="1"/>
  <c r="AC2478" i="21"/>
  <c r="U81" i="23"/>
  <c r="V81" i="23" s="1"/>
  <c r="AC2357" i="21"/>
  <c r="K78" i="23"/>
  <c r="L78" i="23" s="1"/>
  <c r="AC2368" i="21"/>
  <c r="Q78" i="23"/>
  <c r="R78" i="23" s="1"/>
  <c r="AC2472" i="21"/>
  <c r="O87" i="23"/>
  <c r="P87" i="23" s="1"/>
  <c r="AC2366" i="21"/>
  <c r="U78" i="23"/>
  <c r="V78" i="23" s="1"/>
  <c r="M66" i="23"/>
  <c r="N66" i="23" s="1"/>
  <c r="AC2514" i="21"/>
  <c r="O65" i="23"/>
  <c r="P65" i="23" s="1"/>
  <c r="M63" i="23"/>
  <c r="N63" i="23" s="1"/>
  <c r="AC2522" i="21"/>
  <c r="K65" i="23"/>
  <c r="L65" i="23" s="1"/>
  <c r="AC2524" i="21"/>
  <c r="K70" i="23"/>
  <c r="L70" i="23" s="1"/>
  <c r="AC2534" i="21"/>
  <c r="W64" i="23"/>
  <c r="AC2505" i="21"/>
  <c r="Q63" i="23"/>
  <c r="R63" i="23" s="1"/>
  <c r="AC2533" i="21"/>
  <c r="U65" i="23"/>
  <c r="V65" i="23" s="1"/>
  <c r="AC2539" i="21"/>
  <c r="S70" i="23"/>
  <c r="T70" i="23" s="1"/>
  <c r="AC2528" i="21"/>
  <c r="U66" i="23"/>
  <c r="V66" i="23" s="1"/>
  <c r="AC2519" i="21"/>
  <c r="O71" i="23"/>
  <c r="AC2540" i="21"/>
  <c r="S69" i="23"/>
  <c r="T69" i="23" s="1"/>
  <c r="AC2511" i="21"/>
  <c r="O63" i="23"/>
  <c r="P63" i="23" s="1"/>
  <c r="AC2541" i="21"/>
  <c r="S65" i="23"/>
  <c r="T65" i="23" s="1"/>
  <c r="Q65" i="23"/>
  <c r="R65" i="23" s="1"/>
  <c r="Y60" i="23"/>
  <c r="AC1599" i="21"/>
  <c r="AB1599" i="21"/>
  <c r="AC2513" i="21"/>
  <c r="O66" i="23"/>
  <c r="P66" i="23" s="1"/>
  <c r="AC2536" i="21"/>
  <c r="Y63" i="23"/>
  <c r="Z63" i="23" s="1"/>
  <c r="Y65" i="23"/>
  <c r="Z65" i="23" s="1"/>
  <c r="V61" i="23"/>
  <c r="AB2503" i="21"/>
  <c r="V2360" i="21"/>
  <c r="X2360" i="21" s="1"/>
  <c r="R61" i="23"/>
  <c r="V898" i="21"/>
  <c r="X898" i="21" s="1"/>
  <c r="AC2518" i="21"/>
  <c r="X21" i="20" s="1"/>
  <c r="I74" i="23"/>
  <c r="AC2441" i="21"/>
  <c r="U60" i="23"/>
  <c r="AC2532" i="21"/>
  <c r="O61" i="23"/>
  <c r="P61" i="23" s="1"/>
  <c r="AC2376" i="21"/>
  <c r="AC2504" i="21"/>
  <c r="X20" i="20" s="1"/>
  <c r="I73" i="23"/>
  <c r="AC2515" i="21"/>
  <c r="X15" i="20" s="1"/>
  <c r="I68" i="23"/>
  <c r="AC2443" i="21"/>
  <c r="O60" i="23"/>
  <c r="P60" i="23" s="1"/>
  <c r="AC2496" i="21"/>
  <c r="AB2516" i="21"/>
  <c r="AC2442" i="21"/>
  <c r="Q60" i="23"/>
  <c r="AC2517" i="21"/>
  <c r="AC2507" i="21"/>
  <c r="AC2499" i="21"/>
  <c r="AC2498" i="21"/>
  <c r="X14" i="20" s="1"/>
  <c r="V2367" i="21"/>
  <c r="X2367" i="21" s="1"/>
  <c r="X60" i="23"/>
  <c r="T60" i="23"/>
  <c r="Z61" i="23"/>
  <c r="X61" i="23"/>
  <c r="T61" i="23"/>
  <c r="L60" i="23"/>
  <c r="L62" i="23"/>
  <c r="J62" i="23" s="1"/>
  <c r="I62" i="23"/>
  <c r="V1489" i="21"/>
  <c r="X1489" i="21" s="1"/>
  <c r="V1075" i="21"/>
  <c r="X1075" i="21" s="1"/>
  <c r="V1329" i="21"/>
  <c r="X1329" i="21" s="1"/>
  <c r="V1342" i="21"/>
  <c r="X1342" i="21" s="1"/>
  <c r="AC2569" i="21"/>
  <c r="AB2365" i="21"/>
  <c r="AB2501" i="21"/>
  <c r="V1678" i="21"/>
  <c r="X1678" i="21" s="1"/>
  <c r="V1441" i="21"/>
  <c r="X1441" i="21" s="1"/>
  <c r="AB2500" i="21"/>
  <c r="AB2357" i="21"/>
  <c r="AB2367" i="21"/>
  <c r="AB2533" i="21"/>
  <c r="V2371" i="21"/>
  <c r="X2371" i="21" s="1"/>
  <c r="AB2368" i="21"/>
  <c r="AB2509" i="21"/>
  <c r="AB2361" i="21"/>
  <c r="AB2517" i="21"/>
  <c r="AB2497" i="21"/>
  <c r="AB2371" i="21"/>
  <c r="AB2360" i="21"/>
  <c r="AC2503" i="21"/>
  <c r="AB2535" i="21"/>
  <c r="AB2527" i="21"/>
  <c r="AB2532" i="21"/>
  <c r="AB2510" i="21"/>
  <c r="AB2511" i="21"/>
  <c r="AB2540" i="21"/>
  <c r="V1602" i="21"/>
  <c r="X1602" i="21" s="1"/>
  <c r="AB2366" i="21"/>
  <c r="AB2542" i="21"/>
  <c r="V1345" i="21"/>
  <c r="X1345" i="21" s="1"/>
  <c r="V2411" i="21"/>
  <c r="X2411" i="21" s="1"/>
  <c r="AB2372" i="21"/>
  <c r="V1852" i="21"/>
  <c r="X1852" i="21" s="1"/>
  <c r="AC2521" i="21"/>
  <c r="AB2496" i="21"/>
  <c r="V1091" i="21"/>
  <c r="X1091" i="21" s="1"/>
  <c r="AB2541" i="21"/>
  <c r="AB2524" i="21"/>
  <c r="AB2530" i="21"/>
  <c r="AB2369" i="21"/>
  <c r="AB2528" i="21"/>
  <c r="AB2512" i="21"/>
  <c r="Y1525" i="21"/>
  <c r="AB2358" i="21"/>
  <c r="AB2515" i="21"/>
  <c r="AB2522" i="21"/>
  <c r="AB2364" i="21"/>
  <c r="AB2520" i="21"/>
  <c r="AB2531" i="21"/>
  <c r="AB2502" i="21"/>
  <c r="V1110" i="21"/>
  <c r="X1110" i="21" s="1"/>
  <c r="AB2499" i="21"/>
  <c r="AB2504" i="21"/>
  <c r="AB2523" i="21"/>
  <c r="AB2505" i="21"/>
  <c r="AB2513" i="21"/>
  <c r="V1382" i="21"/>
  <c r="X1382" i="21" s="1"/>
  <c r="AC2516" i="21"/>
  <c r="V1366" i="21"/>
  <c r="X1366" i="21" s="1"/>
  <c r="AB2525" i="21"/>
  <c r="AB2538" i="21"/>
  <c r="AB2495" i="21"/>
  <c r="AC2495" i="21"/>
  <c r="AB2514" i="21"/>
  <c r="V1347" i="21"/>
  <c r="X1347" i="21" s="1"/>
  <c r="V2287" i="21"/>
  <c r="X2287" i="21" s="1"/>
  <c r="AB2518" i="21"/>
  <c r="AB2534" i="21"/>
  <c r="AB2363" i="21"/>
  <c r="AB2529" i="21"/>
  <c r="AB2519" i="21"/>
  <c r="AB2507" i="21"/>
  <c r="AB2536" i="21"/>
  <c r="V2357" i="21"/>
  <c r="X2357" i="21" s="1"/>
  <c r="AB2526" i="21"/>
  <c r="AB2498" i="21"/>
  <c r="AB2539" i="21"/>
  <c r="Y203" i="21"/>
  <c r="V1046" i="21"/>
  <c r="X1046" i="21" s="1"/>
  <c r="V1868" i="21"/>
  <c r="X1868" i="21" s="1"/>
  <c r="V1996" i="21"/>
  <c r="X1996" i="21" s="1"/>
  <c r="V1545" i="21"/>
  <c r="X1545" i="21" s="1"/>
  <c r="V1553" i="21"/>
  <c r="X1553" i="21" s="1"/>
  <c r="V1222" i="21"/>
  <c r="X1222" i="21" s="1"/>
  <c r="V947" i="21"/>
  <c r="X947" i="21" s="1"/>
  <c r="V2395" i="21"/>
  <c r="X2395" i="21" s="1"/>
  <c r="V899" i="21"/>
  <c r="X899" i="21" s="1"/>
  <c r="L91" i="23"/>
  <c r="I91" i="23"/>
  <c r="Y1059" i="21"/>
  <c r="V1697" i="21"/>
  <c r="X1697" i="21" s="1"/>
  <c r="V1220" i="21"/>
  <c r="X1220" i="21" s="1"/>
  <c r="V1964" i="21"/>
  <c r="X1964" i="21" s="1"/>
  <c r="V1361" i="21"/>
  <c r="X1361" i="21" s="1"/>
  <c r="Y1411" i="21"/>
  <c r="V2303" i="21"/>
  <c r="X2303" i="21" s="1"/>
  <c r="V1930" i="21"/>
  <c r="X1930" i="21" s="1"/>
  <c r="V2591" i="21"/>
  <c r="X2591" i="21" s="1"/>
  <c r="V2347" i="21"/>
  <c r="X2347" i="21" s="1"/>
  <c r="V434" i="21"/>
  <c r="X434" i="21" s="1"/>
  <c r="Y251" i="21"/>
  <c r="V1946" i="21"/>
  <c r="X1946" i="21" s="1"/>
  <c r="V1884" i="21"/>
  <c r="X1884" i="21" s="1"/>
  <c r="V2253" i="21"/>
  <c r="X2253" i="21" s="1"/>
  <c r="X69" i="20"/>
  <c r="AA69" i="20" s="1"/>
  <c r="V1395" i="21"/>
  <c r="X1395" i="21" s="1"/>
  <c r="Y2149" i="21"/>
  <c r="Y127" i="21"/>
  <c r="V2020" i="21"/>
  <c r="X2020" i="21" s="1"/>
  <c r="V2134" i="21"/>
  <c r="X2134" i="21" s="1"/>
  <c r="V1116" i="21"/>
  <c r="X1116" i="21" s="1"/>
  <c r="V50" i="21"/>
  <c r="X50" i="21" s="1"/>
  <c r="V958" i="21"/>
  <c r="X958" i="21" s="1"/>
  <c r="Y1436" i="21"/>
  <c r="V848" i="21"/>
  <c r="X848" i="21" s="1"/>
  <c r="Y1589" i="21"/>
  <c r="V2304" i="21"/>
  <c r="X2304" i="21" s="1"/>
  <c r="Y2359" i="21"/>
  <c r="V1554" i="21"/>
  <c r="X1554" i="21" s="1"/>
  <c r="V2012" i="21"/>
  <c r="X2012" i="21" s="1"/>
  <c r="V979" i="21"/>
  <c r="X979" i="21" s="1"/>
  <c r="V1139" i="21"/>
  <c r="X1139" i="21" s="1"/>
  <c r="V1528" i="21"/>
  <c r="X1528" i="21" s="1"/>
  <c r="V2220" i="21"/>
  <c r="X2220" i="21" s="1"/>
  <c r="V1569" i="21"/>
  <c r="X1569" i="21" s="1"/>
  <c r="V1377" i="21"/>
  <c r="X1377" i="21" s="1"/>
  <c r="V2194" i="21"/>
  <c r="X2194" i="21" s="1"/>
  <c r="V1012" i="21"/>
  <c r="X1012" i="21" s="1"/>
  <c r="O35" i="20"/>
  <c r="V893" i="21"/>
  <c r="X893" i="21" s="1"/>
  <c r="V1994" i="21"/>
  <c r="X1994" i="21" s="1"/>
  <c r="V1409" i="21"/>
  <c r="X1409" i="21" s="1"/>
  <c r="V503" i="21"/>
  <c r="X503" i="21" s="1"/>
  <c r="Y2088" i="21"/>
  <c r="AC2318" i="21"/>
  <c r="V46" i="21"/>
  <c r="X46" i="21" s="1"/>
  <c r="AC759" i="21"/>
  <c r="AB759" i="21"/>
  <c r="V1646" i="21"/>
  <c r="X1646" i="21" s="1"/>
  <c r="V1618" i="21"/>
  <c r="X1618" i="21" s="1"/>
  <c r="V2247" i="21"/>
  <c r="X2247" i="21" s="1"/>
  <c r="V2153" i="21"/>
  <c r="X2153" i="21" s="1"/>
  <c r="V1993" i="21"/>
  <c r="X1993" i="21" s="1"/>
  <c r="V1268" i="21"/>
  <c r="X1268" i="21" s="1"/>
  <c r="V1140" i="21"/>
  <c r="X1140" i="21" s="1"/>
  <c r="V1388" i="21"/>
  <c r="X1388" i="21" s="1"/>
  <c r="Y1509" i="21"/>
  <c r="V2018" i="21"/>
  <c r="X2018" i="21" s="1"/>
  <c r="Y2392" i="21"/>
  <c r="V2147" i="21"/>
  <c r="X2147" i="21" s="1"/>
  <c r="V2109" i="21"/>
  <c r="X2109" i="21" s="1"/>
  <c r="V2391" i="21"/>
  <c r="X2391" i="21" s="1"/>
  <c r="V1094" i="21"/>
  <c r="X1094" i="21" s="1"/>
  <c r="V2403" i="21"/>
  <c r="X2403" i="21" s="1"/>
  <c r="V2137" i="21"/>
  <c r="X2137" i="21" s="1"/>
  <c r="V1481" i="21"/>
  <c r="X1481" i="21" s="1"/>
  <c r="V2271" i="21"/>
  <c r="X2271" i="21" s="1"/>
  <c r="Y1221" i="21"/>
  <c r="V1487" i="21"/>
  <c r="X1487" i="21" s="1"/>
  <c r="AC2543" i="21"/>
  <c r="AC2373" i="21"/>
  <c r="AB2592" i="21"/>
  <c r="AC2468" i="21"/>
  <c r="X32" i="20" s="1"/>
  <c r="AA32" i="20" s="1"/>
  <c r="AC2425" i="21"/>
  <c r="AC2456" i="21"/>
  <c r="AC2448" i="21"/>
  <c r="AC2475" i="21"/>
  <c r="AC2447" i="21"/>
  <c r="AC2486" i="21"/>
  <c r="X29" i="20" s="1"/>
  <c r="AA29" i="20" s="1"/>
  <c r="AC2474" i="21"/>
  <c r="X30" i="20" s="1"/>
  <c r="AA30" i="20" s="1"/>
  <c r="V1456" i="21"/>
  <c r="X1456" i="21" s="1"/>
  <c r="X2528" i="21"/>
  <c r="V1633" i="21"/>
  <c r="X1633" i="21" s="1"/>
  <c r="Y1332" i="21"/>
  <c r="V467" i="21"/>
  <c r="X467" i="21" s="1"/>
  <c r="V1488" i="21"/>
  <c r="X1488" i="21" s="1"/>
  <c r="V1011" i="21"/>
  <c r="X1011" i="21" s="1"/>
  <c r="AC2440" i="21"/>
  <c r="N60" i="23" s="1"/>
  <c r="V1661" i="21"/>
  <c r="X1661" i="21" s="1"/>
  <c r="V1655" i="21"/>
  <c r="X1655" i="21" s="1"/>
  <c r="V998" i="21"/>
  <c r="X998" i="21" s="1"/>
  <c r="V603" i="21"/>
  <c r="X603" i="21" s="1"/>
  <c r="V1092" i="21"/>
  <c r="X1092" i="21" s="1"/>
  <c r="V1398" i="21"/>
  <c r="X1398" i="21" s="1"/>
  <c r="V1670" i="21"/>
  <c r="X1670" i="21" s="1"/>
  <c r="AB2442" i="21"/>
  <c r="V1181" i="21"/>
  <c r="X1181" i="21" s="1"/>
  <c r="Y1531" i="21"/>
  <c r="V2326" i="21"/>
  <c r="X2326" i="21" s="1"/>
  <c r="V2071" i="21"/>
  <c r="X2071" i="21" s="1"/>
  <c r="V2422" i="21"/>
  <c r="X2422" i="21" s="1"/>
  <c r="V1148" i="21"/>
  <c r="X1148" i="21" s="1"/>
  <c r="V1745" i="21"/>
  <c r="X1745" i="21" s="1"/>
  <c r="Y1061" i="21"/>
  <c r="V1030" i="21"/>
  <c r="X1030" i="21" s="1"/>
  <c r="V187" i="21"/>
  <c r="X187" i="21" s="1"/>
  <c r="V2092" i="21"/>
  <c r="X2092" i="21" s="1"/>
  <c r="V490" i="21"/>
  <c r="X490" i="21" s="1"/>
  <c r="V2585" i="21"/>
  <c r="X2585" i="21" s="1"/>
  <c r="V1948" i="21"/>
  <c r="X1948" i="21" s="1"/>
  <c r="V837" i="21"/>
  <c r="X837" i="21" s="1"/>
  <c r="V2350" i="21"/>
  <c r="X2350" i="21" s="1"/>
  <c r="V2256" i="21"/>
  <c r="X2256" i="21" s="1"/>
  <c r="V2064" i="21"/>
  <c r="X2064" i="21" s="1"/>
  <c r="V668" i="21"/>
  <c r="X668" i="21" s="1"/>
  <c r="V2572" i="21"/>
  <c r="X2572" i="21" s="1"/>
  <c r="V1331" i="21"/>
  <c r="X1331" i="21" s="1"/>
  <c r="Y1060" i="21"/>
  <c r="Y1438" i="21"/>
  <c r="V1282" i="21"/>
  <c r="X1282" i="21" s="1"/>
  <c r="V1363" i="21"/>
  <c r="X1363" i="21" s="1"/>
  <c r="V1076" i="21"/>
  <c r="X1076" i="21" s="1"/>
  <c r="V2578" i="21"/>
  <c r="X2578" i="21" s="1"/>
  <c r="V1334" i="21"/>
  <c r="X1334" i="21" s="1"/>
  <c r="V1671" i="21"/>
  <c r="X1671" i="21" s="1"/>
  <c r="AB2484" i="21"/>
  <c r="V1166" i="21"/>
  <c r="X1166" i="21" s="1"/>
  <c r="AB2461" i="21"/>
  <c r="V1693" i="21"/>
  <c r="X1693" i="21" s="1"/>
  <c r="V1401" i="21"/>
  <c r="X1401" i="21" s="1"/>
  <c r="V1529" i="21"/>
  <c r="X1529" i="21" s="1"/>
  <c r="V1014" i="21"/>
  <c r="X1014" i="21" s="1"/>
  <c r="Y2406" i="21"/>
  <c r="Y2333" i="21"/>
  <c r="V2026" i="21"/>
  <c r="X2026" i="21" s="1"/>
  <c r="V1178" i="21"/>
  <c r="X1178" i="21" s="1"/>
  <c r="V137" i="21"/>
  <c r="X137" i="21" s="1"/>
  <c r="V1035" i="21"/>
  <c r="X1035" i="21" s="1"/>
  <c r="V2554" i="21"/>
  <c r="X2554" i="21" s="1"/>
  <c r="V221" i="21"/>
  <c r="X221" i="21" s="1"/>
  <c r="V2351" i="21"/>
  <c r="X2351" i="21" s="1"/>
  <c r="V1150" i="21"/>
  <c r="X1150" i="21" s="1"/>
  <c r="V2315" i="21"/>
  <c r="X2315" i="21" s="1"/>
  <c r="V2104" i="21"/>
  <c r="X2104" i="21" s="1"/>
  <c r="Y1547" i="21"/>
  <c r="Y1477" i="21"/>
  <c r="V2352" i="21"/>
  <c r="X2352" i="21" s="1"/>
  <c r="Y1044" i="21"/>
  <c r="V1033" i="21"/>
  <c r="X1033" i="21" s="1"/>
  <c r="Y2544" i="21"/>
  <c r="V2073" i="21"/>
  <c r="X2073" i="21" s="1"/>
  <c r="V1132" i="21"/>
  <c r="X1132" i="21" s="1"/>
  <c r="V2382" i="21"/>
  <c r="X2382" i="21" s="1"/>
  <c r="V2150" i="21"/>
  <c r="X2150" i="21" s="1"/>
  <c r="V1297" i="21"/>
  <c r="X1297" i="21" s="1"/>
  <c r="V2076" i="21"/>
  <c r="X2076" i="21" s="1"/>
  <c r="V1563" i="21"/>
  <c r="X1563" i="21" s="1"/>
  <c r="V1619" i="21"/>
  <c r="X1619" i="21" s="1"/>
  <c r="V1390" i="21"/>
  <c r="X1390" i="21" s="1"/>
  <c r="V2569" i="21"/>
  <c r="X2569" i="21" s="1"/>
  <c r="V2239" i="21"/>
  <c r="X2239" i="21" s="1"/>
  <c r="V1579" i="21"/>
  <c r="X1579" i="21" s="1"/>
  <c r="V2212" i="21"/>
  <c r="X2212" i="21" s="1"/>
  <c r="V1932" i="21"/>
  <c r="X1932" i="21" s="1"/>
  <c r="V1242" i="21"/>
  <c r="X1242" i="21" s="1"/>
  <c r="AB2348" i="21"/>
  <c r="V2133" i="21"/>
  <c r="X2133" i="21" s="1"/>
  <c r="V2178" i="21"/>
  <c r="X2178" i="21" s="1"/>
  <c r="V1584" i="21"/>
  <c r="X1584" i="21" s="1"/>
  <c r="Y2196" i="21"/>
  <c r="Y2548" i="21"/>
  <c r="V1500" i="21"/>
  <c r="X1500" i="21" s="1"/>
  <c r="V2041" i="21"/>
  <c r="X2041" i="21" s="1"/>
  <c r="V1299" i="21"/>
  <c r="X1299" i="21" s="1"/>
  <c r="V2102" i="21"/>
  <c r="X2102" i="21" s="1"/>
  <c r="V1226" i="21"/>
  <c r="X1226" i="21" s="1"/>
  <c r="V2141" i="21"/>
  <c r="X2141" i="21" s="1"/>
  <c r="V1851" i="21"/>
  <c r="X1851" i="21" s="1"/>
  <c r="V1100" i="21"/>
  <c r="X1100" i="21" s="1"/>
  <c r="V974" i="21"/>
  <c r="X974" i="21" s="1"/>
  <c r="V2080" i="21"/>
  <c r="X2080" i="21" s="1"/>
  <c r="V1057" i="21"/>
  <c r="X1057" i="21" s="1"/>
  <c r="V1578" i="21"/>
  <c r="X1578" i="21" s="1"/>
  <c r="AB2479" i="21"/>
  <c r="AB2347" i="21"/>
  <c r="V1017" i="21"/>
  <c r="X1017" i="21" s="1"/>
  <c r="V941" i="21"/>
  <c r="X941" i="21" s="1"/>
  <c r="AB2331" i="21"/>
  <c r="V976" i="21"/>
  <c r="X976" i="21" s="1"/>
  <c r="V1210" i="21"/>
  <c r="X1210" i="21" s="1"/>
  <c r="Y883" i="21"/>
  <c r="V2291" i="21"/>
  <c r="X2291" i="21" s="1"/>
  <c r="Y1688" i="21"/>
  <c r="V1267" i="21"/>
  <c r="X1267" i="21" s="1"/>
  <c r="V942" i="21"/>
  <c r="X942" i="21" s="1"/>
  <c r="V2262" i="21"/>
  <c r="X2262" i="21" s="1"/>
  <c r="Y1546" i="21"/>
  <c r="AB2482" i="21"/>
  <c r="V528" i="21"/>
  <c r="X528" i="21" s="1"/>
  <c r="V2336" i="21"/>
  <c r="X2336" i="21" s="1"/>
  <c r="V2028" i="21"/>
  <c r="X2028" i="21" s="1"/>
  <c r="Y1404" i="21"/>
  <c r="V555" i="21"/>
  <c r="X555" i="21" s="1"/>
  <c r="AB2345" i="21"/>
  <c r="V2581" i="21"/>
  <c r="X2581" i="21" s="1"/>
  <c r="V2261" i="21"/>
  <c r="X2261" i="21" s="1"/>
  <c r="V1570" i="21"/>
  <c r="X1570" i="21" s="1"/>
  <c r="V463" i="21"/>
  <c r="X463" i="21" s="1"/>
  <c r="V987" i="21"/>
  <c r="X987" i="21" s="1"/>
  <c r="V1230" i="21"/>
  <c r="X1230" i="21" s="1"/>
  <c r="Y2556" i="21"/>
  <c r="V1706" i="21"/>
  <c r="X1706" i="21" s="1"/>
  <c r="Y1156" i="21"/>
  <c r="AB2566" i="21"/>
  <c r="V1114" i="21"/>
  <c r="X1114" i="21" s="1"/>
  <c r="V2278" i="21"/>
  <c r="X2278" i="21" s="1"/>
  <c r="V944" i="21"/>
  <c r="X944" i="21" s="1"/>
  <c r="AB2322" i="21"/>
  <c r="AB2379" i="21"/>
  <c r="V2412" i="21"/>
  <c r="X2412" i="21" s="1"/>
  <c r="V1512" i="21"/>
  <c r="X1512" i="21" s="1"/>
  <c r="V1561" i="21"/>
  <c r="X1561" i="21" s="1"/>
  <c r="V217" i="21"/>
  <c r="X217" i="21" s="1"/>
  <c r="V1900" i="21"/>
  <c r="X1900" i="21" s="1"/>
  <c r="V310" i="21"/>
  <c r="X310" i="21" s="1"/>
  <c r="V1427" i="21"/>
  <c r="X1427" i="21" s="1"/>
  <c r="V1158" i="21"/>
  <c r="X1158" i="21" s="1"/>
  <c r="Y1573" i="21"/>
  <c r="V2445" i="21"/>
  <c r="X2445" i="21" s="1"/>
  <c r="V2070" i="21"/>
  <c r="X2070" i="21" s="1"/>
  <c r="V330" i="21"/>
  <c r="X330" i="21" s="1"/>
  <c r="V1129" i="21"/>
  <c r="X1129" i="21" s="1"/>
  <c r="V1647" i="21"/>
  <c r="X1647" i="21" s="1"/>
  <c r="V993" i="21"/>
  <c r="X993" i="21" s="1"/>
  <c r="V2180" i="21"/>
  <c r="X2180" i="21" s="1"/>
  <c r="V762" i="21"/>
  <c r="X762" i="21" s="1"/>
  <c r="V2319" i="21"/>
  <c r="X2319" i="21" s="1"/>
  <c r="Y1172" i="21"/>
  <c r="V2105" i="21"/>
  <c r="X2105" i="21" s="1"/>
  <c r="V2270" i="21"/>
  <c r="X2270" i="21" s="1"/>
  <c r="Y128" i="21"/>
  <c r="V2031" i="21"/>
  <c r="X2031" i="21" s="1"/>
  <c r="Y1656" i="21"/>
  <c r="V1198" i="21"/>
  <c r="X1198" i="21" s="1"/>
  <c r="X423" i="21"/>
  <c r="Y2211" i="21"/>
  <c r="V1142" i="21"/>
  <c r="X1142" i="21" s="1"/>
  <c r="V1001" i="21"/>
  <c r="X1001" i="21" s="1"/>
  <c r="V139" i="21"/>
  <c r="X139" i="21" s="1"/>
  <c r="V1182" i="21"/>
  <c r="X1182" i="21" s="1"/>
  <c r="V841" i="21"/>
  <c r="X841" i="21" s="1"/>
  <c r="V882" i="21"/>
  <c r="X882" i="21" s="1"/>
  <c r="V2320" i="21"/>
  <c r="X2320" i="21" s="1"/>
  <c r="AB2333" i="21"/>
  <c r="V937" i="21"/>
  <c r="X937" i="21" s="1"/>
  <c r="V1254" i="21"/>
  <c r="X1254" i="21" s="1"/>
  <c r="Y835" i="21"/>
  <c r="V191" i="21"/>
  <c r="X191" i="21" s="1"/>
  <c r="V143" i="21"/>
  <c r="X143" i="21" s="1"/>
  <c r="V2198" i="21"/>
  <c r="X2198" i="21" s="1"/>
  <c r="V1283" i="21"/>
  <c r="X1283" i="21" s="1"/>
  <c r="Y1557" i="21"/>
  <c r="V652" i="21"/>
  <c r="X652" i="21" s="1"/>
  <c r="V369" i="21"/>
  <c r="X369" i="21" s="1"/>
  <c r="V1498" i="21"/>
  <c r="X1498" i="21" s="1"/>
  <c r="V1785" i="21"/>
  <c r="X1785" i="21" s="1"/>
  <c r="V2116" i="21"/>
  <c r="X2116" i="21" s="1"/>
  <c r="Y123" i="21"/>
  <c r="V40" i="21"/>
  <c r="X40" i="21" s="1"/>
  <c r="V1089" i="21"/>
  <c r="X1089" i="21" s="1"/>
  <c r="AB2420" i="21"/>
  <c r="V1027" i="21"/>
  <c r="X1027" i="21" s="1"/>
  <c r="V1496" i="21"/>
  <c r="X1496" i="21" s="1"/>
  <c r="V586" i="21"/>
  <c r="X586" i="21" s="1"/>
  <c r="V305" i="21"/>
  <c r="X305" i="21" s="1"/>
  <c r="Y18" i="21"/>
  <c r="V2413" i="21"/>
  <c r="X2413" i="21" s="1"/>
  <c r="V455" i="21"/>
  <c r="X455" i="21" s="1"/>
  <c r="AB2469" i="21"/>
  <c r="Y2182" i="21"/>
  <c r="V1634" i="21"/>
  <c r="X1634" i="21" s="1"/>
  <c r="V1519" i="21"/>
  <c r="X1519" i="21" s="1"/>
  <c r="V1062" i="21"/>
  <c r="X1062" i="21" s="1"/>
  <c r="V2210" i="21"/>
  <c r="X2210" i="21" s="1"/>
  <c r="V1593" i="21"/>
  <c r="X1593" i="21" s="1"/>
  <c r="AB2403" i="21"/>
  <c r="V588" i="21"/>
  <c r="X588" i="21" s="1"/>
  <c r="Y107" i="21"/>
  <c r="V808" i="21"/>
  <c r="X808" i="21" s="1"/>
  <c r="AB2581" i="21"/>
  <c r="AB2472" i="21"/>
  <c r="V2009" i="21"/>
  <c r="X2009" i="21" s="1"/>
  <c r="V1412" i="21"/>
  <c r="X1412" i="21" s="1"/>
  <c r="V1374" i="21"/>
  <c r="X1374" i="21" s="1"/>
  <c r="V1026" i="21"/>
  <c r="X1026" i="21" s="1"/>
  <c r="V1621" i="21"/>
  <c r="X1621" i="21" s="1"/>
  <c r="V2238" i="21"/>
  <c r="X2238" i="21" s="1"/>
  <c r="V1197" i="21"/>
  <c r="X1197" i="21" s="1"/>
  <c r="AB2376" i="21"/>
  <c r="AB2555" i="21"/>
  <c r="V2279" i="21"/>
  <c r="X2279" i="21" s="1"/>
  <c r="V2163" i="21"/>
  <c r="X2163" i="21" s="1"/>
  <c r="V1134" i="21"/>
  <c r="X1134" i="21" s="1"/>
  <c r="V474" i="21"/>
  <c r="X474" i="21" s="1"/>
  <c r="Y121" i="21"/>
  <c r="V1117" i="21"/>
  <c r="X1117" i="21" s="1"/>
  <c r="AB2580" i="21"/>
  <c r="V2272" i="21"/>
  <c r="X2272" i="21" s="1"/>
  <c r="V1922" i="21"/>
  <c r="X1922" i="21" s="1"/>
  <c r="V1645" i="21"/>
  <c r="X1645" i="21" s="1"/>
  <c r="V1916" i="21"/>
  <c r="X1916" i="21" s="1"/>
  <c r="V1353" i="21"/>
  <c r="X1353" i="21" s="1"/>
  <c r="V2019" i="21"/>
  <c r="X2019" i="21" s="1"/>
  <c r="Y1541" i="21"/>
  <c r="V2550" i="21"/>
  <c r="X2550" i="21" s="1"/>
  <c r="AB2352" i="21"/>
  <c r="V2419" i="21"/>
  <c r="X2419" i="21" s="1"/>
  <c r="V1358" i="21"/>
  <c r="X1358" i="21" s="1"/>
  <c r="V1049" i="21"/>
  <c r="X1049" i="21" s="1"/>
  <c r="AB2556" i="21"/>
  <c r="AB2356" i="21"/>
  <c r="V2197" i="21"/>
  <c r="X2197" i="21" s="1"/>
  <c r="V1379" i="21"/>
  <c r="X1379" i="21" s="1"/>
  <c r="V479" i="21"/>
  <c r="X479" i="21" s="1"/>
  <c r="V1028" i="21"/>
  <c r="X1028" i="21" s="1"/>
  <c r="V1853" i="21"/>
  <c r="X1853" i="21" s="1"/>
  <c r="AB2329" i="21"/>
  <c r="AB2385" i="21"/>
  <c r="AB2351" i="21"/>
  <c r="V512" i="21"/>
  <c r="X512" i="21" s="1"/>
  <c r="V1126" i="21"/>
  <c r="X1126" i="21" s="1"/>
  <c r="Y2390" i="21"/>
  <c r="Y2597" i="21"/>
  <c r="X2597" i="21" s="1"/>
  <c r="V2034" i="21"/>
  <c r="X2034" i="21" s="1"/>
  <c r="V1686" i="21"/>
  <c r="X1686" i="21" s="1"/>
  <c r="V2167" i="21"/>
  <c r="X2167" i="21" s="1"/>
  <c r="V1690" i="21"/>
  <c r="X1690" i="21" s="1"/>
  <c r="V901" i="21"/>
  <c r="X901" i="21" s="1"/>
  <c r="AB2559" i="21"/>
  <c r="V1043" i="21"/>
  <c r="X1043" i="21" s="1"/>
  <c r="V1635" i="21"/>
  <c r="X1635" i="21" s="1"/>
  <c r="V1082" i="21"/>
  <c r="X1082" i="21" s="1"/>
  <c r="V1206" i="21"/>
  <c r="X1206" i="21" s="1"/>
  <c r="V1019" i="21"/>
  <c r="X1019" i="21" s="1"/>
  <c r="AB2339" i="21"/>
  <c r="V1611" i="21"/>
  <c r="X1611" i="21" s="1"/>
  <c r="V1555" i="21"/>
  <c r="X1555" i="21" s="1"/>
  <c r="V201" i="21"/>
  <c r="X201" i="21" s="1"/>
  <c r="V1739" i="21"/>
  <c r="X1739" i="21" s="1"/>
  <c r="V975" i="21"/>
  <c r="X975" i="21" s="1"/>
  <c r="AB2466" i="21"/>
  <c r="AB2338" i="21"/>
  <c r="AB2436" i="21"/>
  <c r="V2397" i="21"/>
  <c r="X2397" i="21" s="1"/>
  <c r="V2148" i="21"/>
  <c r="X2148" i="21" s="1"/>
  <c r="V256" i="21"/>
  <c r="X256" i="21" s="1"/>
  <c r="V2331" i="21"/>
  <c r="X2331" i="21" s="1"/>
  <c r="V166" i="21"/>
  <c r="X166" i="21" s="1"/>
  <c r="V1457" i="21"/>
  <c r="X1457" i="21" s="1"/>
  <c r="V1612" i="21"/>
  <c r="X1612" i="21" s="1"/>
  <c r="AB2475" i="21"/>
  <c r="AB2467" i="21"/>
  <c r="AB2573" i="21"/>
  <c r="AB2543" i="21"/>
  <c r="V497" i="21"/>
  <c r="X497" i="21" s="1"/>
  <c r="V1003" i="21"/>
  <c r="X1003" i="21" s="1"/>
  <c r="V2055" i="21"/>
  <c r="X2055" i="21" s="1"/>
  <c r="V1313" i="21"/>
  <c r="X1313" i="21" s="1"/>
  <c r="V52" i="21"/>
  <c r="X52" i="21" s="1"/>
  <c r="V1350" i="21"/>
  <c r="X1350" i="21" s="1"/>
  <c r="AB2388" i="21"/>
  <c r="AB2419" i="21"/>
  <c r="AB2590" i="21"/>
  <c r="Y2546" i="21"/>
  <c r="Y2255" i="21"/>
  <c r="V1447" i="21"/>
  <c r="X1447" i="21" s="1"/>
  <c r="Y997" i="21"/>
  <c r="V449" i="21"/>
  <c r="X449" i="21" s="1"/>
  <c r="V2299" i="21"/>
  <c r="X2299" i="21" s="1"/>
  <c r="AB2557" i="21"/>
  <c r="AB2375" i="21"/>
  <c r="AB2404" i="21"/>
  <c r="AB2412" i="21"/>
  <c r="AB2395" i="21"/>
  <c r="V966" i="21"/>
  <c r="X966" i="21" s="1"/>
  <c r="V821" i="21"/>
  <c r="X821" i="21" s="1"/>
  <c r="V2224" i="21"/>
  <c r="X2224" i="21" s="1"/>
  <c r="AB2549" i="21"/>
  <c r="AB2344" i="21"/>
  <c r="AB2327" i="21"/>
  <c r="AB2421" i="21"/>
  <c r="AB2493" i="21"/>
  <c r="AB2447" i="21"/>
  <c r="AB2398" i="21"/>
  <c r="AB2588" i="21"/>
  <c r="AB2377" i="21"/>
  <c r="AB2408" i="21"/>
  <c r="AB2579" i="21"/>
  <c r="AB2418" i="21"/>
  <c r="AB2456" i="21"/>
  <c r="AB2397" i="21"/>
  <c r="V1251" i="21"/>
  <c r="X1251" i="21" s="1"/>
  <c r="AB2336" i="21"/>
  <c r="V1705" i="21"/>
  <c r="X1705" i="21" s="1"/>
  <c r="V1406" i="21"/>
  <c r="X1406" i="21" s="1"/>
  <c r="V531" i="21"/>
  <c r="X531" i="21" s="1"/>
  <c r="V171" i="21"/>
  <c r="X171" i="21" s="1"/>
  <c r="V1338" i="21"/>
  <c r="X1338" i="21" s="1"/>
  <c r="V1193" i="21"/>
  <c r="X1193" i="21" s="1"/>
  <c r="V794" i="21"/>
  <c r="X794" i="21" s="1"/>
  <c r="AB2438" i="21"/>
  <c r="V1258" i="21"/>
  <c r="X1258" i="21" s="1"/>
  <c r="V1098" i="21"/>
  <c r="X1098" i="21" s="1"/>
  <c r="V1284" i="21"/>
  <c r="X1284" i="21" s="1"/>
  <c r="V145" i="21"/>
  <c r="X145" i="21" s="1"/>
  <c r="V2084" i="21"/>
  <c r="X2084" i="21" s="1"/>
  <c r="V1626" i="21"/>
  <c r="X1626" i="21" s="1"/>
  <c r="AB2459" i="21"/>
  <c r="AB2474" i="21"/>
  <c r="AB2428" i="21"/>
  <c r="V2334" i="21"/>
  <c r="X2334" i="21" s="1"/>
  <c r="V2245" i="21"/>
  <c r="X2245" i="21" s="1"/>
  <c r="V1696" i="21"/>
  <c r="X1696" i="21" s="1"/>
  <c r="V618" i="21"/>
  <c r="X618" i="21" s="1"/>
  <c r="V628" i="21"/>
  <c r="X628" i="21" s="1"/>
  <c r="V235" i="21"/>
  <c r="X235" i="21" s="1"/>
  <c r="V840" i="21"/>
  <c r="X840" i="21" s="1"/>
  <c r="V1261" i="21"/>
  <c r="X1261" i="21" s="1"/>
  <c r="AB2430" i="21"/>
  <c r="AB2386" i="21"/>
  <c r="AB2378" i="21"/>
  <c r="V1491" i="21"/>
  <c r="X1491" i="21" s="1"/>
  <c r="V91" i="21"/>
  <c r="X91" i="21" s="1"/>
  <c r="V1271" i="21"/>
  <c r="X1271" i="21" s="1"/>
  <c r="V1302" i="21"/>
  <c r="X1302" i="21" s="1"/>
  <c r="V805" i="21"/>
  <c r="X805" i="21" s="1"/>
  <c r="AB2415" i="21"/>
  <c r="AB2350" i="21"/>
  <c r="V2138" i="21"/>
  <c r="X2138" i="21" s="1"/>
  <c r="V2108" i="21"/>
  <c r="X2108" i="21" s="1"/>
  <c r="V1321" i="21"/>
  <c r="X1321" i="21" s="1"/>
  <c r="V489" i="21"/>
  <c r="X489" i="21" s="1"/>
  <c r="V1065" i="21"/>
  <c r="X1065" i="21" s="1"/>
  <c r="AB2326" i="21"/>
  <c r="AB2400" i="21"/>
  <c r="AB2453" i="21"/>
  <c r="AB2569" i="21"/>
  <c r="V432" i="21"/>
  <c r="X432" i="21" s="1"/>
  <c r="Y66" i="21"/>
  <c r="Y185" i="21"/>
  <c r="V995" i="21"/>
  <c r="X995" i="21" s="1"/>
  <c r="V214" i="21"/>
  <c r="X214" i="21" s="1"/>
  <c r="Y173" i="21"/>
  <c r="V746" i="21"/>
  <c r="X746" i="21" s="1"/>
  <c r="AB2548" i="21"/>
  <c r="AB2545" i="21"/>
  <c r="AB2409" i="21"/>
  <c r="V2317" i="21"/>
  <c r="X2317" i="21" s="1"/>
  <c r="V1289" i="21"/>
  <c r="X1289" i="21" s="1"/>
  <c r="V1102" i="21"/>
  <c r="X1102" i="21" s="1"/>
  <c r="V209" i="21"/>
  <c r="X209" i="21" s="1"/>
  <c r="V2129" i="21"/>
  <c r="X2129" i="21" s="1"/>
  <c r="V2396" i="21"/>
  <c r="X2396" i="21" s="1"/>
  <c r="AB2565" i="21"/>
  <c r="AB2576" i="21"/>
  <c r="AB2401" i="21"/>
  <c r="AB2454" i="21"/>
  <c r="AB2334" i="21"/>
  <c r="AB2444" i="21"/>
  <c r="V2096" i="21"/>
  <c r="X2096" i="21" s="1"/>
  <c r="V1515" i="21"/>
  <c r="X1515" i="21" s="1"/>
  <c r="V1585" i="21"/>
  <c r="X1585" i="21" s="1"/>
  <c r="Y829" i="21"/>
  <c r="V159" i="21"/>
  <c r="X159" i="21" s="1"/>
  <c r="X2530" i="21"/>
  <c r="AB2492" i="21"/>
  <c r="V158" i="21"/>
  <c r="X158" i="21" s="1"/>
  <c r="AB2491" i="21"/>
  <c r="AB2374" i="21"/>
  <c r="AB2488" i="21"/>
  <c r="AB2383" i="21"/>
  <c r="AB2478" i="21"/>
  <c r="AB2446" i="21"/>
  <c r="Y87" i="21"/>
  <c r="V2285" i="21"/>
  <c r="X2285" i="21" s="1"/>
  <c r="Y1493" i="21"/>
  <c r="V465" i="21"/>
  <c r="X465" i="21" s="1"/>
  <c r="V385" i="21"/>
  <c r="X385" i="21" s="1"/>
  <c r="V153" i="21"/>
  <c r="X153" i="21" s="1"/>
  <c r="V1466" i="21"/>
  <c r="X1466" i="21" s="1"/>
  <c r="V1078" i="21"/>
  <c r="X1078" i="21" s="1"/>
  <c r="V983" i="21"/>
  <c r="X983" i="21" s="1"/>
  <c r="Y247" i="21"/>
  <c r="V864" i="21"/>
  <c r="X864" i="21" s="1"/>
  <c r="V530" i="21"/>
  <c r="X530" i="21" s="1"/>
  <c r="AB2483" i="21"/>
  <c r="AB2343" i="21"/>
  <c r="AB2587" i="21"/>
  <c r="AB2480" i="21"/>
  <c r="AB2354" i="21"/>
  <c r="AB2435" i="21"/>
  <c r="AB2476" i="21"/>
  <c r="V1225" i="21"/>
  <c r="X1225" i="21" s="1"/>
  <c r="AA2427" i="21"/>
  <c r="AC2427" i="21" s="1"/>
  <c r="Y2606" i="21"/>
  <c r="X2606" i="21" s="1"/>
  <c r="AC2606" i="21"/>
  <c r="AA2600" i="21"/>
  <c r="AB2582" i="21"/>
  <c r="AB2373" i="21"/>
  <c r="AB2465" i="21"/>
  <c r="AB2577" i="21"/>
  <c r="AB2552" i="21"/>
  <c r="AB2570" i="21"/>
  <c r="AB2434" i="21"/>
  <c r="AB2394" i="21"/>
  <c r="X2498" i="21"/>
  <c r="V1194" i="21"/>
  <c r="X1194" i="21" s="1"/>
  <c r="V2240" i="21"/>
  <c r="X2240" i="21" s="1"/>
  <c r="Y1483" i="21"/>
  <c r="AB2441" i="21"/>
  <c r="AB2423" i="21"/>
  <c r="AB2458" i="21"/>
  <c r="AB2342" i="21"/>
  <c r="AB2387" i="21"/>
  <c r="AB2355" i="21"/>
  <c r="AB2384" i="21"/>
  <c r="AB2319" i="21"/>
  <c r="AB2544" i="21"/>
  <c r="AC2544" i="21"/>
  <c r="AB2411" i="21"/>
  <c r="Y1013" i="21"/>
  <c r="V1986" i="21"/>
  <c r="X1986" i="21" s="1"/>
  <c r="V2183" i="21"/>
  <c r="X2183" i="21" s="1"/>
  <c r="AB2448" i="21"/>
  <c r="AB2591" i="21"/>
  <c r="AB2574" i="21"/>
  <c r="AB2414" i="21"/>
  <c r="V1679" i="21"/>
  <c r="X1679" i="21" s="1"/>
  <c r="V1499" i="21"/>
  <c r="X1499" i="21" s="1"/>
  <c r="V547" i="21"/>
  <c r="X547" i="21" s="1"/>
  <c r="V1625" i="21"/>
  <c r="X1625" i="21" s="1"/>
  <c r="Y2611" i="21"/>
  <c r="X2611" i="21" s="1"/>
  <c r="AC2611" i="21"/>
  <c r="AB2407" i="21"/>
  <c r="AB2422" i="21"/>
  <c r="AB2450" i="21"/>
  <c r="AB2445" i="21"/>
  <c r="AB2470" i="21"/>
  <c r="AB2381" i="21"/>
  <c r="AB2551" i="21"/>
  <c r="AB2468" i="21"/>
  <c r="AB2575" i="21"/>
  <c r="V2400" i="21"/>
  <c r="X2400" i="21" s="1"/>
  <c r="V2229" i="21"/>
  <c r="X2229" i="21" s="1"/>
  <c r="V873" i="21"/>
  <c r="X873" i="21" s="1"/>
  <c r="R14" i="21"/>
  <c r="R13" i="21" s="1"/>
  <c r="V2023" i="21"/>
  <c r="X2023" i="21" s="1"/>
  <c r="V2158" i="21"/>
  <c r="X2158" i="21" s="1"/>
  <c r="V1260" i="21"/>
  <c r="X1260" i="21" s="1"/>
  <c r="V1051" i="21"/>
  <c r="X1051" i="21" s="1"/>
  <c r="AA2628" i="21"/>
  <c r="AB2628" i="21" s="1"/>
  <c r="AB2583" i="21"/>
  <c r="AB2392" i="21"/>
  <c r="AB2391" i="21"/>
  <c r="AB2439" i="21"/>
  <c r="AB2325" i="21"/>
  <c r="AC2325" i="21"/>
  <c r="AB2340" i="21"/>
  <c r="AB2437" i="21"/>
  <c r="AB2396" i="21"/>
  <c r="AB2353" i="21"/>
  <c r="AB2553" i="21"/>
  <c r="AB2320" i="21"/>
  <c r="AB2462" i="21"/>
  <c r="AB2460" i="21"/>
  <c r="V2181" i="21"/>
  <c r="X2181" i="21" s="1"/>
  <c r="V1535" i="21"/>
  <c r="X1535" i="21" s="1"/>
  <c r="V1041" i="21"/>
  <c r="X1041" i="21" s="1"/>
  <c r="V1689" i="21"/>
  <c r="X1689" i="21" s="1"/>
  <c r="AB2406" i="21"/>
  <c r="Y2265" i="21"/>
  <c r="Y2651" i="21"/>
  <c r="X2651" i="21" s="1"/>
  <c r="AC2651" i="21"/>
  <c r="T94" i="23" s="1"/>
  <c r="AB2431" i="21"/>
  <c r="AB2324" i="21"/>
  <c r="AB2323" i="21"/>
  <c r="AB2564" i="21"/>
  <c r="AB2337" i="21"/>
  <c r="AB2558" i="21"/>
  <c r="AB2452" i="21"/>
  <c r="Y183" i="21"/>
  <c r="V226" i="21"/>
  <c r="X226" i="21" s="1"/>
  <c r="V1213" i="21"/>
  <c r="X1213" i="21" s="1"/>
  <c r="V1180" i="21"/>
  <c r="X1180" i="21" s="1"/>
  <c r="Y2644" i="21"/>
  <c r="X2644" i="21" s="1"/>
  <c r="AC2644" i="21"/>
  <c r="X94" i="23" s="1"/>
  <c r="Y2630" i="21"/>
  <c r="X2630" i="21" s="1"/>
  <c r="AC2630" i="21"/>
  <c r="AB2568" i="21"/>
  <c r="AB2429" i="21"/>
  <c r="AB2589" i="21"/>
  <c r="AB2382" i="21"/>
  <c r="AB2443" i="21"/>
  <c r="V2205" i="21"/>
  <c r="X2205" i="21" s="1"/>
  <c r="V982" i="21"/>
  <c r="X982" i="21" s="1"/>
  <c r="V1654" i="21"/>
  <c r="X1654" i="21" s="1"/>
  <c r="Y2614" i="21"/>
  <c r="X2614" i="21" s="1"/>
  <c r="AC2614" i="21"/>
  <c r="R94" i="23" s="1"/>
  <c r="AB2390" i="21"/>
  <c r="AB2578" i="21"/>
  <c r="AB2417" i="21"/>
  <c r="AB2321" i="21"/>
  <c r="AB2399" i="21"/>
  <c r="AB2550" i="21"/>
  <c r="V2301" i="21"/>
  <c r="X2301" i="21" s="1"/>
  <c r="V1453" i="21"/>
  <c r="X1453" i="21" s="1"/>
  <c r="V1005" i="21"/>
  <c r="X1005" i="21" s="1"/>
  <c r="Y255" i="21"/>
  <c r="V1536" i="21"/>
  <c r="X1536" i="21" s="1"/>
  <c r="V2199" i="21"/>
  <c r="X2199" i="21" s="1"/>
  <c r="AB2451" i="21"/>
  <c r="AB2485" i="21"/>
  <c r="AB2571" i="21"/>
  <c r="AB2554" i="21"/>
  <c r="AC2554" i="21"/>
  <c r="V2335" i="21"/>
  <c r="X2335" i="21" s="1"/>
  <c r="V1595" i="21"/>
  <c r="X1595" i="21" s="1"/>
  <c r="Y1428" i="21"/>
  <c r="V165" i="21"/>
  <c r="X165" i="21" s="1"/>
  <c r="V1448" i="21"/>
  <c r="X1448" i="21" s="1"/>
  <c r="AA2635" i="21"/>
  <c r="AB2635" i="21" s="1"/>
  <c r="AB2440" i="21"/>
  <c r="AB2567" i="21"/>
  <c r="AB2477" i="21"/>
  <c r="AB2405" i="21"/>
  <c r="AB2463" i="21"/>
  <c r="AB2425" i="21"/>
  <c r="AB2433" i="21"/>
  <c r="V2057" i="21"/>
  <c r="X2057" i="21" s="1"/>
  <c r="V1318" i="21"/>
  <c r="X1318" i="21" s="1"/>
  <c r="V1105" i="21"/>
  <c r="X1105" i="21" s="1"/>
  <c r="Y1459" i="21"/>
  <c r="Y2635" i="21"/>
  <c r="X2635" i="21" s="1"/>
  <c r="AC2635" i="21"/>
  <c r="AB2402" i="21"/>
  <c r="AB2546" i="21"/>
  <c r="AC2546" i="21"/>
  <c r="AB2416" i="21"/>
  <c r="AB2494" i="21"/>
  <c r="AB2572" i="21"/>
  <c r="AB2318" i="21"/>
  <c r="AB2332" i="21"/>
  <c r="AB2585" i="21"/>
  <c r="AB2410" i="21"/>
  <c r="Y2254" i="21"/>
  <c r="V2025" i="21"/>
  <c r="X2025" i="21" s="1"/>
  <c r="V1513" i="21"/>
  <c r="X1513" i="21" s="1"/>
  <c r="V400" i="21"/>
  <c r="X400" i="21" s="1"/>
  <c r="Y2628" i="21"/>
  <c r="X2628" i="21" s="1"/>
  <c r="AC2628" i="21"/>
  <c r="AB2393" i="21"/>
  <c r="V290" i="21"/>
  <c r="X290" i="21" s="1"/>
  <c r="V1286" i="21"/>
  <c r="X1286" i="21" s="1"/>
  <c r="V1212" i="21"/>
  <c r="X1212" i="21" s="1"/>
  <c r="Y2622" i="21"/>
  <c r="X2622" i="21" s="1"/>
  <c r="AC2622" i="21"/>
  <c r="AA2622" i="21"/>
  <c r="AB2622" i="21" s="1"/>
  <c r="AA2644" i="21"/>
  <c r="AB2644" i="21" s="1"/>
  <c r="AB2432" i="21"/>
  <c r="AB2328" i="21"/>
  <c r="AB2490" i="21"/>
  <c r="AB2380" i="21"/>
  <c r="AB2389" i="21"/>
  <c r="AB2547" i="21"/>
  <c r="AB2464" i="21"/>
  <c r="AB2486" i="21"/>
  <c r="AB2335" i="21"/>
  <c r="AB2413" i="21"/>
  <c r="AB2586" i="21"/>
  <c r="V796" i="21"/>
  <c r="X796" i="21" s="1"/>
  <c r="V636" i="21"/>
  <c r="X636" i="21" s="1"/>
  <c r="V1923" i="21"/>
  <c r="X1923" i="21" s="1"/>
  <c r="V1971" i="21"/>
  <c r="X1971" i="21" s="1"/>
  <c r="V861" i="21"/>
  <c r="X861" i="21" s="1"/>
  <c r="Y30" i="21"/>
  <c r="Y81" i="21"/>
  <c r="V2100" i="21"/>
  <c r="X2100" i="21" s="1"/>
  <c r="Y1173" i="21"/>
  <c r="X2509" i="21"/>
  <c r="V596" i="21"/>
  <c r="X596" i="21" s="1"/>
  <c r="V56" i="21"/>
  <c r="X56" i="21" s="1"/>
  <c r="Y315" i="21"/>
  <c r="V471" i="21"/>
  <c r="X471" i="21" s="1"/>
  <c r="V2112" i="21"/>
  <c r="X2112" i="21" s="1"/>
  <c r="V1744" i="21"/>
  <c r="X1744" i="21" s="1"/>
  <c r="V649" i="21"/>
  <c r="X649" i="21" s="1"/>
  <c r="V817" i="21"/>
  <c r="X817" i="21" s="1"/>
  <c r="Y32" i="21"/>
  <c r="Y169" i="21"/>
  <c r="V1683" i="21"/>
  <c r="X1683" i="21" s="1"/>
  <c r="V685" i="21"/>
  <c r="X685" i="21" s="1"/>
  <c r="V2093" i="21"/>
  <c r="X2093" i="21" s="1"/>
  <c r="V1867" i="21"/>
  <c r="X1867" i="21" s="1"/>
  <c r="Y215" i="21"/>
  <c r="Y233" i="21"/>
  <c r="Y219" i="21"/>
  <c r="V2576" i="21"/>
  <c r="X2576" i="21" s="1"/>
  <c r="V1651" i="21"/>
  <c r="X1651" i="21" s="1"/>
  <c r="V1037" i="21"/>
  <c r="X1037" i="21" s="1"/>
  <c r="V2283" i="21"/>
  <c r="X2283" i="21" s="1"/>
  <c r="V1018" i="21"/>
  <c r="X1018" i="21" s="1"/>
  <c r="V825" i="21"/>
  <c r="X825" i="21" s="1"/>
  <c r="V406" i="21"/>
  <c r="X406" i="21" s="1"/>
  <c r="V1642" i="21"/>
  <c r="X1642" i="21" s="1"/>
  <c r="Y2402" i="21"/>
  <c r="V476" i="21"/>
  <c r="X476" i="21" s="1"/>
  <c r="V225" i="21"/>
  <c r="X225" i="21" s="1"/>
  <c r="V262" i="21"/>
  <c r="X262" i="21" s="1"/>
  <c r="V2060" i="21"/>
  <c r="X2060" i="21" s="1"/>
  <c r="V1244" i="21"/>
  <c r="X1244" i="21" s="1"/>
  <c r="V771" i="21"/>
  <c r="X771" i="21" s="1"/>
  <c r="V390" i="21"/>
  <c r="X390" i="21" s="1"/>
  <c r="V447" i="21"/>
  <c r="X447" i="21" s="1"/>
  <c r="Y34" i="21"/>
  <c r="Y396" i="21"/>
  <c r="V457" i="21"/>
  <c r="X457" i="21" s="1"/>
  <c r="V755" i="21"/>
  <c r="X755" i="21" s="1"/>
  <c r="V684" i="21"/>
  <c r="X684" i="21" s="1"/>
  <c r="V168" i="21"/>
  <c r="X168" i="21" s="1"/>
  <c r="V739" i="21"/>
  <c r="X739" i="21" s="1"/>
  <c r="V833" i="21"/>
  <c r="X833" i="21" s="1"/>
  <c r="V757" i="21"/>
  <c r="X757" i="21" s="1"/>
  <c r="V650" i="21"/>
  <c r="X650" i="21" s="1"/>
  <c r="V380" i="21"/>
  <c r="X380" i="21" s="1"/>
  <c r="V401" i="21"/>
  <c r="X401" i="21" s="1"/>
  <c r="V2404" i="21"/>
  <c r="X2404" i="21" s="1"/>
  <c r="V346" i="21"/>
  <c r="X346" i="21" s="1"/>
  <c r="V63" i="21"/>
  <c r="X63" i="21" s="1"/>
  <c r="Y96" i="21"/>
  <c r="V2374" i="21"/>
  <c r="X2374" i="21" s="1"/>
  <c r="V2231" i="21"/>
  <c r="X2231" i="21" s="1"/>
  <c r="V777" i="21"/>
  <c r="X777" i="21" s="1"/>
  <c r="V710" i="21"/>
  <c r="X710" i="21" s="1"/>
  <c r="V2318" i="21"/>
  <c r="X2318" i="21" s="1"/>
  <c r="V314" i="21"/>
  <c r="X314" i="21" s="1"/>
  <c r="Y859" i="21"/>
  <c r="V1898" i="21"/>
  <c r="X1898" i="21" s="1"/>
  <c r="V877" i="21"/>
  <c r="X877" i="21" s="1"/>
  <c r="V331" i="21"/>
  <c r="X331" i="21" s="1"/>
  <c r="V458" i="21"/>
  <c r="X458" i="21" s="1"/>
  <c r="V812" i="21"/>
  <c r="X812" i="21" s="1"/>
  <c r="V885" i="21"/>
  <c r="X885" i="21" s="1"/>
  <c r="V2286" i="21"/>
  <c r="X2286" i="21" s="1"/>
  <c r="V442" i="21"/>
  <c r="X442" i="21" s="1"/>
  <c r="Y514" i="21"/>
  <c r="V773" i="21"/>
  <c r="X773" i="21" s="1"/>
  <c r="Y268" i="21"/>
  <c r="Y54" i="21"/>
  <c r="V119" i="21"/>
  <c r="X119" i="21" s="1"/>
  <c r="V845" i="21"/>
  <c r="X845" i="21" s="1"/>
  <c r="V1393" i="21"/>
  <c r="X1393" i="21" s="1"/>
  <c r="Y708" i="21"/>
  <c r="V242" i="21"/>
  <c r="X242" i="21" s="1"/>
  <c r="V2215" i="21"/>
  <c r="X2215" i="21" s="1"/>
  <c r="V1674" i="21"/>
  <c r="X1674" i="21" s="1"/>
  <c r="Y2267" i="21"/>
  <c r="V1337" i="21"/>
  <c r="X1337" i="21" s="1"/>
  <c r="X239" i="21"/>
  <c r="V1891" i="21"/>
  <c r="X1891" i="21" s="1"/>
  <c r="Y2558" i="21"/>
  <c r="V772" i="21"/>
  <c r="X772" i="21" s="1"/>
  <c r="X223" i="21"/>
  <c r="V1298" i="21"/>
  <c r="X1298" i="21" s="1"/>
  <c r="V1389" i="21"/>
  <c r="X1389" i="21" s="1"/>
  <c r="Y2398" i="21"/>
  <c r="V1373" i="21"/>
  <c r="X1373" i="21" s="1"/>
  <c r="V1465" i="21"/>
  <c r="X1465" i="21" s="1"/>
  <c r="V321" i="21"/>
  <c r="X321" i="21" s="1"/>
  <c r="V1236" i="21"/>
  <c r="X1236" i="21" s="1"/>
  <c r="V857" i="21"/>
  <c r="X857" i="21" s="1"/>
  <c r="V540" i="21"/>
  <c r="X540" i="21" s="1"/>
  <c r="V355" i="21"/>
  <c r="X355" i="21" s="1"/>
  <c r="V162" i="21"/>
  <c r="X162" i="21" s="1"/>
  <c r="V113" i="21"/>
  <c r="X113" i="21" s="1"/>
  <c r="V77" i="21"/>
  <c r="X77" i="21" s="1"/>
  <c r="V1748" i="21"/>
  <c r="X1748" i="21" s="1"/>
  <c r="V851" i="21"/>
  <c r="X851" i="21" s="1"/>
  <c r="V241" i="21"/>
  <c r="X241" i="21" s="1"/>
  <c r="V756" i="21"/>
  <c r="X756" i="21" s="1"/>
  <c r="V1882" i="21"/>
  <c r="X1882" i="21" s="1"/>
  <c r="Y109" i="21"/>
  <c r="V551" i="21"/>
  <c r="X551" i="21" s="1"/>
  <c r="V900" i="21"/>
  <c r="X900" i="21" s="1"/>
  <c r="V338" i="21"/>
  <c r="X338" i="21" s="1"/>
  <c r="Y875" i="21"/>
  <c r="V1149" i="21"/>
  <c r="X1149" i="21" s="1"/>
  <c r="V515" i="21"/>
  <c r="X515" i="21" s="1"/>
  <c r="Y231" i="21"/>
  <c r="V1699" i="21"/>
  <c r="X1699" i="21" s="1"/>
  <c r="V316" i="21"/>
  <c r="X316" i="21" s="1"/>
  <c r="X2501" i="21"/>
  <c r="V2122" i="21"/>
  <c r="X2122" i="21" s="1"/>
  <c r="X416" i="21"/>
  <c r="V298" i="21"/>
  <c r="X298" i="21" s="1"/>
  <c r="V118" i="21"/>
  <c r="X118" i="21" s="1"/>
  <c r="V2206" i="21"/>
  <c r="X2206" i="21" s="1"/>
  <c r="V1348" i="21"/>
  <c r="X1348" i="21" s="1"/>
  <c r="V1146" i="21"/>
  <c r="X1146" i="21" s="1"/>
  <c r="V809" i="21"/>
  <c r="X809" i="21" s="1"/>
  <c r="V778" i="21"/>
  <c r="X778" i="21" s="1"/>
  <c r="Y716" i="21"/>
  <c r="V438" i="21"/>
  <c r="X438" i="21" s="1"/>
  <c r="V709" i="21"/>
  <c r="X709" i="21" s="1"/>
  <c r="Y644" i="21"/>
  <c r="V634" i="21"/>
  <c r="X634" i="21" s="1"/>
  <c r="V155" i="21"/>
  <c r="X155" i="21" s="1"/>
  <c r="V95" i="21"/>
  <c r="X95" i="21" s="1"/>
  <c r="V1667" i="21"/>
  <c r="X1667" i="21" s="1"/>
  <c r="Y1109" i="21"/>
  <c r="V2302" i="21"/>
  <c r="X2302" i="21" s="1"/>
  <c r="V612" i="21"/>
  <c r="X612" i="21" s="1"/>
  <c r="Y662" i="21"/>
  <c r="V151" i="21"/>
  <c r="X151" i="21" s="1"/>
  <c r="Y129" i="21"/>
  <c r="V207" i="21"/>
  <c r="X207" i="21" s="1"/>
  <c r="Y105" i="21"/>
  <c r="Y1205" i="21"/>
  <c r="V1101" i="21"/>
  <c r="X1101" i="21" s="1"/>
  <c r="V626" i="21"/>
  <c r="X626" i="21" s="1"/>
  <c r="V387" i="21"/>
  <c r="X387" i="21" s="1"/>
  <c r="V210" i="21"/>
  <c r="X210" i="21" s="1"/>
  <c r="V792" i="21"/>
  <c r="X792" i="21" s="1"/>
  <c r="V206" i="21"/>
  <c r="X206" i="21" s="1"/>
  <c r="Y249" i="21"/>
  <c r="Y804" i="21"/>
  <c r="V1577" i="21"/>
  <c r="X1577" i="21" s="1"/>
  <c r="V2077" i="21"/>
  <c r="X2077" i="21" s="1"/>
  <c r="V2010" i="21"/>
  <c r="X2010" i="21" s="1"/>
  <c r="V1559" i="21"/>
  <c r="X1559" i="21" s="1"/>
  <c r="V620" i="21"/>
  <c r="X620" i="21" s="1"/>
  <c r="Y199" i="21"/>
  <c r="Y364" i="21"/>
  <c r="Y192" i="21"/>
  <c r="V374" i="21"/>
  <c r="X374" i="21" s="1"/>
  <c r="V692" i="21"/>
  <c r="X692" i="21" s="1"/>
  <c r="V152" i="21"/>
  <c r="X152" i="21" s="1"/>
  <c r="V134" i="21"/>
  <c r="X134" i="21" s="1"/>
  <c r="V1530" i="21"/>
  <c r="X1530" i="21" s="1"/>
  <c r="V724" i="21"/>
  <c r="X724" i="21" s="1"/>
  <c r="V353" i="21"/>
  <c r="X353" i="21" s="1"/>
  <c r="V1586" i="21"/>
  <c r="X1586" i="21" s="1"/>
  <c r="V1422" i="21"/>
  <c r="X1422" i="21" s="1"/>
  <c r="V1108" i="21"/>
  <c r="X1108" i="21" s="1"/>
  <c r="V1188" i="21"/>
  <c r="X1188" i="21" s="1"/>
  <c r="V1204" i="21"/>
  <c r="X1204" i="21" s="1"/>
  <c r="V38" i="21"/>
  <c r="X38" i="21" s="1"/>
  <c r="V1155" i="21"/>
  <c r="X1155" i="21" s="1"/>
  <c r="V72" i="21"/>
  <c r="X72" i="21" s="1"/>
  <c r="V48" i="21"/>
  <c r="X48" i="21" s="1"/>
  <c r="V508" i="21"/>
  <c r="X508" i="21" s="1"/>
  <c r="V580" i="21"/>
  <c r="X580" i="21" s="1"/>
  <c r="V337" i="21"/>
  <c r="X337" i="21" s="1"/>
  <c r="Y176" i="21"/>
  <c r="V1962" i="21"/>
  <c r="X1962" i="21" s="1"/>
  <c r="V850" i="21"/>
  <c r="X850" i="21" s="1"/>
  <c r="V150" i="21"/>
  <c r="X150" i="21" s="1"/>
  <c r="V441" i="21"/>
  <c r="X441" i="21" s="1"/>
  <c r="Y891" i="21"/>
  <c r="V1187" i="21"/>
  <c r="X1187" i="21" s="1"/>
  <c r="V1162" i="21"/>
  <c r="X1162" i="21" s="1"/>
  <c r="V1649" i="21"/>
  <c r="X1649" i="21" s="1"/>
  <c r="V889" i="21"/>
  <c r="X889" i="21" s="1"/>
  <c r="V513" i="21"/>
  <c r="X513" i="21" s="1"/>
  <c r="V496" i="21"/>
  <c r="X496" i="21" s="1"/>
  <c r="V386" i="21"/>
  <c r="X386" i="21" s="1"/>
  <c r="V2440" i="21"/>
  <c r="X2440" i="21" s="1"/>
  <c r="V559" i="21"/>
  <c r="X559" i="21" s="1"/>
  <c r="V297" i="21"/>
  <c r="X297" i="21" s="1"/>
  <c r="V36" i="21"/>
  <c r="X36" i="21" s="1"/>
  <c r="V384" i="21"/>
  <c r="X384" i="21" s="1"/>
  <c r="V1246" i="21"/>
  <c r="X1246" i="21" s="1"/>
  <c r="V853" i="21"/>
  <c r="X853" i="21" s="1"/>
  <c r="V752" i="21"/>
  <c r="X752" i="21" s="1"/>
  <c r="V495" i="21"/>
  <c r="X495" i="21" s="1"/>
  <c r="V602" i="21"/>
  <c r="X602" i="21" s="1"/>
  <c r="V492" i="21"/>
  <c r="X492" i="21" s="1"/>
  <c r="V700" i="21"/>
  <c r="X700" i="21" s="1"/>
  <c r="V161" i="21"/>
  <c r="X161" i="21" s="1"/>
  <c r="V1605" i="21"/>
  <c r="X1605" i="21" s="1"/>
  <c r="V200" i="21"/>
  <c r="X200" i="21" s="1"/>
  <c r="Y141" i="21"/>
  <c r="Y2132" i="21"/>
  <c r="V98" i="21"/>
  <c r="X98" i="21" s="1"/>
  <c r="V460" i="21"/>
  <c r="X460" i="21" s="1"/>
  <c r="Y62" i="21"/>
  <c r="Y160" i="21"/>
  <c r="V97" i="21"/>
  <c r="X97" i="21" s="1"/>
  <c r="V1107" i="21"/>
  <c r="X1107" i="21" s="1"/>
  <c r="Y1189" i="21"/>
  <c r="V198" i="21"/>
  <c r="X198" i="21" s="1"/>
  <c r="V2086" i="21"/>
  <c r="X2086" i="21" s="1"/>
  <c r="Y813" i="21"/>
  <c r="X422" i="21"/>
  <c r="X2514" i="21"/>
  <c r="V810" i="21"/>
  <c r="X810" i="21" s="1"/>
  <c r="Y498" i="21"/>
  <c r="V1887" i="21"/>
  <c r="X1887" i="21" s="1"/>
  <c r="V1571" i="21"/>
  <c r="X1571" i="21" s="1"/>
  <c r="Y167" i="21"/>
  <c r="V112" i="21"/>
  <c r="X112" i="21" s="1"/>
  <c r="V111" i="21"/>
  <c r="X111" i="21" s="1"/>
  <c r="V22" i="21"/>
  <c r="X22" i="21" s="1"/>
  <c r="V985" i="21"/>
  <c r="X985" i="21" s="1"/>
  <c r="V1587" i="21"/>
  <c r="X1587" i="21" s="1"/>
  <c r="V178" i="21"/>
  <c r="X178" i="21" s="1"/>
  <c r="V1580" i="21"/>
  <c r="X1580" i="21" s="1"/>
  <c r="V826" i="21"/>
  <c r="X826" i="21" s="1"/>
  <c r="X2523" i="21"/>
  <c r="V1130" i="21"/>
  <c r="X1130" i="21" s="1"/>
  <c r="Y1356" i="21"/>
  <c r="V787" i="21"/>
  <c r="X787" i="21" s="1"/>
  <c r="V670" i="21"/>
  <c r="X670" i="21" s="1"/>
  <c r="Y2124" i="21"/>
  <c r="V754" i="21"/>
  <c r="X754" i="21" s="1"/>
  <c r="V2237" i="21"/>
  <c r="X2237" i="21" s="1"/>
  <c r="V1066" i="21"/>
  <c r="X1066" i="21" s="1"/>
  <c r="V329" i="21"/>
  <c r="X329" i="21" s="1"/>
  <c r="V244" i="21"/>
  <c r="X244" i="21" s="1"/>
  <c r="V869" i="21"/>
  <c r="X869" i="21" s="1"/>
  <c r="V473" i="21"/>
  <c r="X473" i="21" s="1"/>
  <c r="V2118" i="21"/>
  <c r="X2118" i="21" s="1"/>
  <c r="V263" i="21"/>
  <c r="X263" i="21" s="1"/>
  <c r="V1434" i="21"/>
  <c r="X1434" i="21" s="1"/>
  <c r="V1914" i="21"/>
  <c r="X1914" i="21" s="1"/>
  <c r="V706" i="21"/>
  <c r="X706" i="21" s="1"/>
  <c r="Y332" i="21"/>
  <c r="V2325" i="21"/>
  <c r="X2325" i="21" s="1"/>
  <c r="V2103" i="21"/>
  <c r="X2103" i="21" s="1"/>
  <c r="V1978" i="21"/>
  <c r="X1978" i="21" s="1"/>
  <c r="V1421" i="21"/>
  <c r="X1421" i="21" s="1"/>
  <c r="V776" i="21"/>
  <c r="X776" i="21" s="1"/>
  <c r="V803" i="21"/>
  <c r="X803" i="21" s="1"/>
  <c r="Y293" i="21"/>
  <c r="V257" i="21"/>
  <c r="X257" i="21" s="1"/>
  <c r="V2061" i="21"/>
  <c r="X2061" i="21" s="1"/>
  <c r="V2189" i="21"/>
  <c r="X2189" i="21" s="1"/>
  <c r="V784" i="21"/>
  <c r="X784" i="21" s="1"/>
  <c r="V313" i="21"/>
  <c r="X313" i="21" s="1"/>
  <c r="V175" i="21"/>
  <c r="X175" i="21" s="1"/>
  <c r="V800" i="21"/>
  <c r="X800" i="21" s="1"/>
  <c r="V182" i="21"/>
  <c r="X182" i="21" s="1"/>
  <c r="Y1252" i="21"/>
  <c r="V2444" i="21"/>
  <c r="X2444" i="21" s="1"/>
  <c r="V2241" i="21"/>
  <c r="X2241" i="21" s="1"/>
  <c r="V736" i="21"/>
  <c r="X736" i="21" s="1"/>
  <c r="V448" i="21"/>
  <c r="X448" i="21" s="1"/>
  <c r="V194" i="21"/>
  <c r="X194" i="21" s="1"/>
  <c r="V960" i="21"/>
  <c r="X960" i="21" s="1"/>
  <c r="Y189" i="21"/>
  <c r="V1290" i="21"/>
  <c r="X1290" i="21" s="1"/>
  <c r="Y208" i="21"/>
  <c r="V342" i="21"/>
  <c r="X342" i="21" s="1"/>
  <c r="V184" i="21"/>
  <c r="X184" i="21" s="1"/>
  <c r="V47" i="21"/>
  <c r="X47" i="21" s="1"/>
  <c r="V64" i="21"/>
  <c r="X64" i="21" s="1"/>
  <c r="V1281" i="21"/>
  <c r="X1281" i="21" s="1"/>
  <c r="V732" i="21"/>
  <c r="X732" i="21" s="1"/>
  <c r="V571" i="21"/>
  <c r="X571" i="21" s="1"/>
  <c r="V539" i="21"/>
  <c r="X539" i="21" s="1"/>
  <c r="V392" i="21"/>
  <c r="X392" i="21" s="1"/>
  <c r="V1265" i="21"/>
  <c r="X1265" i="21" s="1"/>
  <c r="X2520" i="21"/>
  <c r="V1610" i="21"/>
  <c r="X1610" i="21" s="1"/>
  <c r="V789" i="21"/>
  <c r="X789" i="21" s="1"/>
  <c r="V819" i="21"/>
  <c r="X819" i="21" s="1"/>
  <c r="V951" i="21"/>
  <c r="X951" i="21" s="1"/>
  <c r="V511" i="21"/>
  <c r="X511" i="21" s="1"/>
  <c r="V394" i="21"/>
  <c r="X394" i="21" s="1"/>
  <c r="V193" i="21"/>
  <c r="X193" i="21" s="1"/>
  <c r="V2263" i="21"/>
  <c r="X2263" i="21" s="1"/>
  <c r="V1875" i="21"/>
  <c r="X1875" i="21" s="1"/>
  <c r="V1431" i="21"/>
  <c r="X1431" i="21" s="1"/>
  <c r="V554" i="21"/>
  <c r="X554" i="21" s="1"/>
  <c r="V1417" i="21"/>
  <c r="X1417" i="21" s="1"/>
  <c r="V1475" i="21"/>
  <c r="X1475" i="21" s="1"/>
  <c r="Y827" i="21"/>
  <c r="V110" i="21"/>
  <c r="X110" i="21" s="1"/>
  <c r="V70" i="21"/>
  <c r="X70" i="21" s="1"/>
  <c r="V20" i="21"/>
  <c r="X20" i="21" s="1"/>
  <c r="V544" i="21"/>
  <c r="X544" i="21" s="1"/>
  <c r="V2107" i="21"/>
  <c r="X2107" i="21" s="1"/>
  <c r="V2117" i="21"/>
  <c r="X2117" i="21" s="1"/>
  <c r="V906" i="21"/>
  <c r="X906" i="21" s="1"/>
  <c r="V896" i="21"/>
  <c r="X896" i="21" s="1"/>
  <c r="V697" i="21"/>
  <c r="X697" i="21" s="1"/>
  <c r="V967" i="21"/>
  <c r="X967" i="21" s="1"/>
  <c r="V35" i="21"/>
  <c r="X35" i="21" s="1"/>
  <c r="V93" i="21"/>
  <c r="X93" i="21" s="1"/>
  <c r="V1984" i="21"/>
  <c r="X1984" i="21" s="1"/>
  <c r="V2343" i="21"/>
  <c r="X2343" i="21" s="1"/>
  <c r="V2349" i="21"/>
  <c r="X2349" i="21" s="1"/>
  <c r="V867" i="21"/>
  <c r="X867" i="21" s="1"/>
  <c r="V860" i="21"/>
  <c r="X860" i="21" s="1"/>
  <c r="V592" i="21"/>
  <c r="X592" i="21" s="1"/>
  <c r="V177" i="21"/>
  <c r="X177" i="21" s="1"/>
  <c r="V506" i="21"/>
  <c r="X506" i="21" s="1"/>
  <c r="V1540" i="21"/>
  <c r="X1540" i="21" s="1"/>
  <c r="V556" i="21"/>
  <c r="X556" i="21" s="1"/>
  <c r="V254" i="21"/>
  <c r="X254" i="21" s="1"/>
  <c r="V393" i="21"/>
  <c r="X393" i="21" s="1"/>
  <c r="V711" i="21"/>
  <c r="X711" i="21" s="1"/>
  <c r="V89" i="21"/>
  <c r="X89" i="21" s="1"/>
  <c r="V1562" i="21"/>
  <c r="X1562" i="21" s="1"/>
  <c r="V114" i="21"/>
  <c r="X114" i="21" s="1"/>
  <c r="V1523" i="21"/>
  <c r="X1523" i="21" s="1"/>
  <c r="V1977" i="21"/>
  <c r="X1977" i="21" s="1"/>
  <c r="V1937" i="21"/>
  <c r="X1937" i="21" s="1"/>
  <c r="V1776" i="21"/>
  <c r="X1776" i="21" s="1"/>
  <c r="V1216" i="21"/>
  <c r="X1216" i="21" s="1"/>
  <c r="V1866" i="21"/>
  <c r="X1866" i="21" s="1"/>
  <c r="Y788" i="21"/>
  <c r="V270" i="21"/>
  <c r="X270" i="21" s="1"/>
  <c r="V740" i="21"/>
  <c r="X740" i="21" s="1"/>
  <c r="V326" i="21"/>
  <c r="X326" i="21" s="1"/>
  <c r="V370" i="21"/>
  <c r="X370" i="21" s="1"/>
  <c r="V1650" i="21"/>
  <c r="X1650" i="21" s="1"/>
  <c r="V1420" i="21"/>
  <c r="X1420" i="21" s="1"/>
  <c r="V1729" i="21"/>
  <c r="X1729" i="21" s="1"/>
  <c r="V402" i="21"/>
  <c r="X402" i="21" s="1"/>
  <c r="V968" i="21"/>
  <c r="X968" i="21" s="1"/>
  <c r="V939" i="21"/>
  <c r="X939" i="21" s="1"/>
  <c r="V2321" i="21"/>
  <c r="X2321" i="21" s="1"/>
  <c r="V1266" i="21"/>
  <c r="X1266" i="21" s="1"/>
  <c r="V1355" i="21"/>
  <c r="X1355" i="21" s="1"/>
  <c r="V768" i="21"/>
  <c r="X768" i="21" s="1"/>
  <c r="V2068" i="21"/>
  <c r="X2068" i="21" s="1"/>
  <c r="V1034" i="21"/>
  <c r="X1034" i="21" s="1"/>
  <c r="V701" i="21"/>
  <c r="X701" i="21" s="1"/>
  <c r="V2125" i="21"/>
  <c r="X2125" i="21" s="1"/>
  <c r="V300" i="21"/>
  <c r="X300" i="21" s="1"/>
  <c r="Y300" i="21"/>
  <c r="V2114" i="21"/>
  <c r="X2114" i="21" s="1"/>
  <c r="V2123" i="21"/>
  <c r="X2123" i="21" s="1"/>
  <c r="V1764" i="21"/>
  <c r="X1764" i="21" s="1"/>
  <c r="V1312" i="21"/>
  <c r="X1312" i="21" s="1"/>
  <c r="V1907" i="21"/>
  <c r="X1907" i="21" s="1"/>
  <c r="V1742" i="21"/>
  <c r="X1742" i="21" s="1"/>
  <c r="V1113" i="21"/>
  <c r="X1113" i="21" s="1"/>
  <c r="V578" i="21"/>
  <c r="X578" i="21" s="1"/>
  <c r="V786" i="21"/>
  <c r="X786" i="21" s="1"/>
  <c r="V2222" i="21"/>
  <c r="X2222" i="21" s="1"/>
  <c r="V261" i="21"/>
  <c r="X261" i="21" s="1"/>
  <c r="V2002" i="21"/>
  <c r="X2002" i="21" s="1"/>
  <c r="V1544" i="21"/>
  <c r="X1544" i="21" s="1"/>
  <c r="V2250" i="21"/>
  <c r="X2250" i="21" s="1"/>
  <c r="V1186" i="21"/>
  <c r="X1186" i="21" s="1"/>
  <c r="V832" i="21"/>
  <c r="X832" i="21" s="1"/>
  <c r="V41" i="21"/>
  <c r="X41" i="21" s="1"/>
  <c r="Y1386" i="21"/>
  <c r="V1386" i="21"/>
  <c r="X1386" i="21" s="1"/>
  <c r="V466" i="21"/>
  <c r="X466" i="21" s="1"/>
  <c r="Y466" i="21"/>
  <c r="V450" i="21"/>
  <c r="X450" i="21" s="1"/>
  <c r="Y450" i="21"/>
  <c r="V2193" i="21"/>
  <c r="X2193" i="21" s="1"/>
  <c r="V1861" i="21"/>
  <c r="X1861" i="21" s="1"/>
  <c r="V1000" i="21"/>
  <c r="X1000" i="21" s="1"/>
  <c r="V902" i="21"/>
  <c r="X902" i="21" s="1"/>
  <c r="V336" i="21"/>
  <c r="X336" i="21" s="1"/>
  <c r="V948" i="21"/>
  <c r="X948" i="21" s="1"/>
  <c r="V726" i="21"/>
  <c r="X726" i="21" s="1"/>
  <c r="V999" i="21"/>
  <c r="X999" i="21" s="1"/>
  <c r="V1380" i="21"/>
  <c r="X1380" i="21" s="1"/>
  <c r="V714" i="21"/>
  <c r="X714" i="21" s="1"/>
  <c r="V58" i="21"/>
  <c r="X58" i="21" s="1"/>
  <c r="V2307" i="21"/>
  <c r="X2307" i="21" s="1"/>
  <c r="V872" i="21"/>
  <c r="X872" i="21" s="1"/>
  <c r="V2027" i="21"/>
  <c r="X2027" i="21" s="1"/>
  <c r="V661" i="21"/>
  <c r="X661" i="21" s="1"/>
  <c r="V212" i="21"/>
  <c r="X212" i="21" s="1"/>
  <c r="V713" i="21"/>
  <c r="X713" i="21" s="1"/>
  <c r="V88" i="21"/>
  <c r="X88" i="21" s="1"/>
  <c r="V585" i="21"/>
  <c r="X585" i="21" s="1"/>
  <c r="V480" i="21"/>
  <c r="X480" i="21" s="1"/>
  <c r="V935" i="21"/>
  <c r="X935" i="21" s="1"/>
  <c r="V984" i="21"/>
  <c r="X984" i="21" s="1"/>
  <c r="Y253" i="21"/>
  <c r="V642" i="21"/>
  <c r="X642" i="21" s="1"/>
  <c r="V977" i="21"/>
  <c r="X977" i="21" s="1"/>
  <c r="V142" i="21"/>
  <c r="X142" i="21" s="1"/>
  <c r="V2187" i="21"/>
  <c r="X2187" i="21" s="1"/>
  <c r="V527" i="21"/>
  <c r="X527" i="21" s="1"/>
  <c r="V1775" i="21"/>
  <c r="X1775" i="21" s="1"/>
  <c r="V2327" i="21"/>
  <c r="X2327" i="21" s="1"/>
  <c r="V1277" i="21"/>
  <c r="X1277" i="21" s="1"/>
  <c r="V741" i="21"/>
  <c r="X741" i="21" s="1"/>
  <c r="V856" i="21"/>
  <c r="X856" i="21" s="1"/>
  <c r="V1609" i="21"/>
  <c r="X1609" i="21" s="1"/>
  <c r="V1233" i="21"/>
  <c r="X1233" i="21" s="1"/>
  <c r="V647" i="21"/>
  <c r="X647" i="21" s="1"/>
  <c r="V572" i="21"/>
  <c r="X572" i="21" s="1"/>
  <c r="V403" i="21"/>
  <c r="X403" i="21" s="1"/>
  <c r="Y348" i="21"/>
  <c r="V348" i="21"/>
  <c r="X348" i="21" s="1"/>
  <c r="V717" i="21"/>
  <c r="X717" i="21" s="1"/>
  <c r="V1399" i="21"/>
  <c r="X1399" i="21" s="1"/>
  <c r="V1381" i="21"/>
  <c r="X1381" i="21" s="1"/>
  <c r="Y1381" i="21"/>
  <c r="V2139" i="21"/>
  <c r="X2139" i="21" s="1"/>
  <c r="V2155" i="21"/>
  <c r="X2155" i="21" s="1"/>
  <c r="V1050" i="21"/>
  <c r="X1050" i="21" s="1"/>
  <c r="V688" i="21"/>
  <c r="X688" i="21" s="1"/>
  <c r="V53" i="21"/>
  <c r="X53" i="21" s="1"/>
  <c r="V49" i="21"/>
  <c r="X49" i="21" s="1"/>
  <c r="V2408" i="21"/>
  <c r="X2408" i="21" s="1"/>
  <c r="V1171" i="21"/>
  <c r="X1171" i="21" s="1"/>
  <c r="V2095" i="21"/>
  <c r="X2095" i="21" s="1"/>
  <c r="V1124" i="21"/>
  <c r="X1124" i="21" s="1"/>
  <c r="V136" i="21"/>
  <c r="X136" i="21" s="1"/>
  <c r="V681" i="21"/>
  <c r="X681" i="21" s="1"/>
  <c r="V2097" i="21"/>
  <c r="X2097" i="21" s="1"/>
  <c r="V1906" i="21"/>
  <c r="X1906" i="21" s="1"/>
  <c r="V1985" i="21"/>
  <c r="X1985" i="21" s="1"/>
  <c r="V1890" i="21"/>
  <c r="X1890" i="21" s="1"/>
  <c r="V2101" i="21"/>
  <c r="X2101" i="21" s="1"/>
  <c r="V1167" i="21"/>
  <c r="X1167" i="21" s="1"/>
  <c r="V750" i="21"/>
  <c r="X750" i="21" s="1"/>
  <c r="V456" i="21"/>
  <c r="X456" i="21" s="1"/>
  <c r="V85" i="21"/>
  <c r="X85" i="21" s="1"/>
  <c r="Y75" i="21"/>
  <c r="V2339" i="21"/>
  <c r="X2339" i="21" s="1"/>
  <c r="V2111" i="21"/>
  <c r="X2111" i="21" s="1"/>
  <c r="V635" i="21"/>
  <c r="X635" i="21" s="1"/>
  <c r="V1316" i="21"/>
  <c r="X1316" i="21" s="1"/>
  <c r="V29" i="21"/>
  <c r="X29" i="21" s="1"/>
  <c r="V339" i="21"/>
  <c r="X339" i="21" s="1"/>
  <c r="Y1274" i="21"/>
  <c r="V1274" i="21"/>
  <c r="X1274" i="21" s="1"/>
  <c r="V643" i="21"/>
  <c r="X643" i="21" s="1"/>
  <c r="Y428" i="21"/>
  <c r="V428" i="21"/>
  <c r="X428" i="21" s="1"/>
  <c r="V267" i="21"/>
  <c r="X267" i="21" s="1"/>
  <c r="V1976" i="21"/>
  <c r="X1976" i="21" s="1"/>
  <c r="V1505" i="21"/>
  <c r="X1505" i="21" s="1"/>
  <c r="V1195" i="21"/>
  <c r="X1195" i="21" s="1"/>
  <c r="V1015" i="21"/>
  <c r="X1015" i="21" s="1"/>
  <c r="V791" i="21"/>
  <c r="X791" i="21" s="1"/>
  <c r="V761" i="21"/>
  <c r="X761" i="21" s="1"/>
  <c r="Y71" i="21"/>
  <c r="V1616" i="21"/>
  <c r="X1616" i="21" s="1"/>
  <c r="V216" i="21"/>
  <c r="X216" i="21" s="1"/>
  <c r="V258" i="21"/>
  <c r="X258" i="21" s="1"/>
  <c r="V594" i="21"/>
  <c r="X594" i="21" s="1"/>
  <c r="V818" i="21"/>
  <c r="X818" i="21" s="1"/>
  <c r="V505" i="21"/>
  <c r="X505" i="21" s="1"/>
  <c r="V579" i="21"/>
  <c r="X579" i="21" s="1"/>
  <c r="V2384" i="21"/>
  <c r="X2384" i="21" s="1"/>
  <c r="V2345" i="21"/>
  <c r="X2345" i="21" s="1"/>
  <c r="V1886" i="21"/>
  <c r="X1886" i="21" s="1"/>
  <c r="V1603" i="21"/>
  <c r="X1603" i="21" s="1"/>
  <c r="V1270" i="21"/>
  <c r="X1270" i="21" s="1"/>
  <c r="V1623" i="21"/>
  <c r="X1623" i="21" s="1"/>
  <c r="V1784" i="21"/>
  <c r="X1784" i="21" s="1"/>
  <c r="V517" i="21"/>
  <c r="X517" i="21" s="1"/>
  <c r="V303" i="21"/>
  <c r="X303" i="21" s="1"/>
  <c r="V1787" i="21"/>
  <c r="X1787" i="21" s="1"/>
  <c r="V1662" i="21"/>
  <c r="X1662" i="21" s="1"/>
  <c r="V729" i="21"/>
  <c r="X729" i="21" s="1"/>
  <c r="V1309" i="21"/>
  <c r="X1309" i="21" s="1"/>
  <c r="V834" i="21"/>
  <c r="X834" i="21" s="1"/>
  <c r="V451" i="21"/>
  <c r="X451" i="21" s="1"/>
  <c r="V324" i="21"/>
  <c r="X324" i="21" s="1"/>
  <c r="V1659" i="21"/>
  <c r="X1659" i="21" s="1"/>
  <c r="V1036" i="21"/>
  <c r="X1036" i="21" s="1"/>
  <c r="V2090" i="21"/>
  <c r="X2090" i="21" s="1"/>
  <c r="V950" i="21"/>
  <c r="X950" i="21" s="1"/>
  <c r="Y361" i="21"/>
  <c r="V361" i="21"/>
  <c r="X361" i="21" s="1"/>
  <c r="V2383" i="21"/>
  <c r="X2383" i="21" s="1"/>
  <c r="V2168" i="21"/>
  <c r="X2168" i="21" s="1"/>
  <c r="V1717" i="21"/>
  <c r="X1717" i="21" s="1"/>
  <c r="V1653" i="21"/>
  <c r="X1653" i="21" s="1"/>
  <c r="V1311" i="21"/>
  <c r="X1311" i="21" s="1"/>
  <c r="V1234" i="21"/>
  <c r="X1234" i="21" s="1"/>
  <c r="V760" i="21"/>
  <c r="X760" i="21" s="1"/>
  <c r="V814" i="21"/>
  <c r="X814" i="21" s="1"/>
  <c r="V21" i="21"/>
  <c r="X21" i="21" s="1"/>
  <c r="V2246" i="21"/>
  <c r="X2246" i="21" s="1"/>
  <c r="V2039" i="21"/>
  <c r="X2039" i="21" s="1"/>
  <c r="V2131" i="21"/>
  <c r="X2131" i="21" s="1"/>
  <c r="V232" i="21"/>
  <c r="X232" i="21" s="1"/>
  <c r="V86" i="21"/>
  <c r="X86" i="21" s="1"/>
  <c r="V125" i="21"/>
  <c r="X125" i="21" s="1"/>
  <c r="Y125" i="21"/>
  <c r="V1995" i="21"/>
  <c r="X1995" i="21" s="1"/>
  <c r="V352" i="21"/>
  <c r="X352" i="21" s="1"/>
  <c r="V285" i="21"/>
  <c r="X285" i="21" s="1"/>
  <c r="V722" i="21"/>
  <c r="X722" i="21" s="1"/>
  <c r="Y2011" i="21"/>
  <c r="V2011" i="21"/>
  <c r="X2011" i="21" s="1"/>
  <c r="V1444" i="21"/>
  <c r="X1444" i="21" s="1"/>
  <c r="V2328" i="21"/>
  <c r="X2328" i="21" s="1"/>
  <c r="V1997" i="21"/>
  <c r="X1997" i="21" s="1"/>
  <c r="V1560" i="21"/>
  <c r="X1560" i="21" s="1"/>
  <c r="V1306" i="21"/>
  <c r="X1306" i="21" s="1"/>
  <c r="V1096" i="21"/>
  <c r="X1096" i="21" s="1"/>
  <c r="V1106" i="21"/>
  <c r="X1106" i="21" s="1"/>
  <c r="V748" i="21"/>
  <c r="X748" i="21" s="1"/>
  <c r="V903" i="21"/>
  <c r="X903" i="21" s="1"/>
  <c r="V605" i="21"/>
  <c r="X605" i="21" s="1"/>
  <c r="V1568" i="21"/>
  <c r="X1568" i="21" s="1"/>
  <c r="V689" i="21"/>
  <c r="X689" i="21" s="1"/>
  <c r="V1939" i="21"/>
  <c r="X1939" i="21" s="1"/>
  <c r="V1425" i="21"/>
  <c r="X1425" i="21" s="1"/>
  <c r="V1464" i="21"/>
  <c r="X1464" i="21" s="1"/>
  <c r="V608" i="21"/>
  <c r="X608" i="21" s="1"/>
  <c r="V1324" i="21"/>
  <c r="X1324" i="21" s="1"/>
  <c r="V537" i="21"/>
  <c r="X537" i="21" s="1"/>
  <c r="V2555" i="21"/>
  <c r="X2555" i="21" s="1"/>
  <c r="V2119" i="21"/>
  <c r="X2119" i="21" s="1"/>
  <c r="V1938" i="21"/>
  <c r="X1938" i="21" s="1"/>
  <c r="V1970" i="21"/>
  <c r="X1970" i="21" s="1"/>
  <c r="V1492" i="21"/>
  <c r="X1492" i="21" s="1"/>
  <c r="V1273" i="21"/>
  <c r="X1273" i="21" s="1"/>
  <c r="V1405" i="21"/>
  <c r="X1405" i="21" s="1"/>
  <c r="V844" i="21"/>
  <c r="X844" i="21" s="1"/>
  <c r="V621" i="21"/>
  <c r="X621" i="21" s="1"/>
  <c r="V295" i="21"/>
  <c r="X295" i="21" s="1"/>
  <c r="V275" i="21"/>
  <c r="X275" i="21" s="1"/>
  <c r="V986" i="21"/>
  <c r="X986" i="21" s="1"/>
  <c r="V79" i="21"/>
  <c r="X79" i="21" s="1"/>
  <c r="V1354" i="21"/>
  <c r="X1354" i="21" s="1"/>
  <c r="V1694" i="21"/>
  <c r="X1694" i="21" s="1"/>
  <c r="V1552" i="21"/>
  <c r="X1552" i="21" s="1"/>
  <c r="V1482" i="21"/>
  <c r="X1482" i="21" s="1"/>
  <c r="Y1333" i="21"/>
  <c r="V989" i="21"/>
  <c r="X989" i="21" s="1"/>
  <c r="V744" i="21"/>
  <c r="X744" i="21" s="1"/>
  <c r="V1238" i="21"/>
  <c r="X1238" i="21" s="1"/>
  <c r="V487" i="21"/>
  <c r="X487" i="21" s="1"/>
  <c r="V102" i="21"/>
  <c r="X102" i="21" s="1"/>
  <c r="Y2003" i="21"/>
  <c r="V2003" i="21"/>
  <c r="X2003" i="21" s="1"/>
  <c r="V464" i="21"/>
  <c r="X464" i="21" s="1"/>
  <c r="V2290" i="21"/>
  <c r="X2290" i="21" s="1"/>
  <c r="V2295" i="21"/>
  <c r="X2295" i="21" s="1"/>
  <c r="V2260" i="21"/>
  <c r="X2260" i="21" s="1"/>
  <c r="V1929" i="21"/>
  <c r="X1929" i="21" s="1"/>
  <c r="V1364" i="21"/>
  <c r="X1364" i="21" s="1"/>
  <c r="V607" i="21"/>
  <c r="X607" i="21" s="1"/>
  <c r="V677" i="21"/>
  <c r="X677" i="21" s="1"/>
  <c r="V1275" i="21"/>
  <c r="X1275" i="21" s="1"/>
  <c r="V120" i="21"/>
  <c r="X120" i="21" s="1"/>
  <c r="V802" i="21"/>
  <c r="X802" i="21" s="1"/>
  <c r="V61" i="21"/>
  <c r="X61" i="21" s="1"/>
  <c r="V1253" i="21"/>
  <c r="X1253" i="21" s="1"/>
  <c r="Y1253" i="21"/>
  <c r="Y323" i="21"/>
  <c r="V323" i="21"/>
  <c r="X323" i="21" s="1"/>
  <c r="V2014" i="21"/>
  <c r="X2014" i="21" s="1"/>
  <c r="V2414" i="21"/>
  <c r="X2414" i="21" s="1"/>
  <c r="V1533" i="21"/>
  <c r="X1533" i="21" s="1"/>
  <c r="V1357" i="21"/>
  <c r="X1357" i="21" s="1"/>
  <c r="V1058" i="21"/>
  <c r="X1058" i="21" s="1"/>
  <c r="V913" i="21"/>
  <c r="X913" i="21" s="1"/>
  <c r="V590" i="21"/>
  <c r="X590" i="21" s="1"/>
  <c r="V312" i="21"/>
  <c r="X312" i="21" s="1"/>
  <c r="V1490" i="21"/>
  <c r="X1490" i="21" s="1"/>
  <c r="V2213" i="21"/>
  <c r="X2213" i="21" s="1"/>
  <c r="V1245" i="21"/>
  <c r="X1245" i="21" s="1"/>
  <c r="V933" i="21"/>
  <c r="X933" i="21" s="1"/>
  <c r="V715" i="21"/>
  <c r="X715" i="21" s="1"/>
  <c r="V1596" i="21"/>
  <c r="X1596" i="21" s="1"/>
  <c r="V2446" i="21"/>
  <c r="X2446" i="21" s="1"/>
  <c r="V2257" i="21"/>
  <c r="X2257" i="21" s="1"/>
  <c r="V2217" i="21"/>
  <c r="X2217" i="21" s="1"/>
  <c r="V2043" i="21"/>
  <c r="X2043" i="21" s="1"/>
  <c r="V2042" i="21"/>
  <c r="X2042" i="21" s="1"/>
  <c r="V2082" i="21"/>
  <c r="X2082" i="21" s="1"/>
  <c r="V1351" i="21"/>
  <c r="X1351" i="21" s="1"/>
  <c r="V871" i="21"/>
  <c r="X871" i="21" s="1"/>
  <c r="V910" i="21"/>
  <c r="X910" i="21" s="1"/>
  <c r="V680" i="21"/>
  <c r="X680" i="21" s="1"/>
  <c r="V481" i="21"/>
  <c r="X481" i="21" s="1"/>
  <c r="V1468" i="21"/>
  <c r="X1468" i="21" s="1"/>
  <c r="V1369" i="21"/>
  <c r="X1369" i="21" s="1"/>
  <c r="V1470" i="21"/>
  <c r="X1470" i="21" s="1"/>
  <c r="V1307" i="21"/>
  <c r="X1307" i="21" s="1"/>
  <c r="Y811" i="21"/>
  <c r="V665" i="21"/>
  <c r="X665" i="21" s="1"/>
  <c r="V880" i="21"/>
  <c r="X880" i="21" s="1"/>
  <c r="V1209" i="21"/>
  <c r="X1209" i="21" s="1"/>
  <c r="V1516" i="21"/>
  <c r="X1516" i="21" s="1"/>
  <c r="V45" i="21"/>
  <c r="X45" i="21" s="1"/>
  <c r="V1472" i="21"/>
  <c r="X1472" i="21" s="1"/>
  <c r="Y2583" i="21"/>
  <c r="V2583" i="21"/>
  <c r="X2583" i="21" s="1"/>
  <c r="Y1451" i="21"/>
  <c r="V1451" i="21"/>
  <c r="X1451" i="21" s="1"/>
  <c r="V2160" i="21"/>
  <c r="X2160" i="21" s="1"/>
  <c r="V1955" i="21"/>
  <c r="X1955" i="21" s="1"/>
  <c r="V2418" i="21"/>
  <c r="X2418" i="21" s="1"/>
  <c r="V1223" i="21"/>
  <c r="X1223" i="21" s="1"/>
  <c r="V745" i="21"/>
  <c r="X745" i="21" s="1"/>
  <c r="Y103" i="21"/>
  <c r="V2310" i="21"/>
  <c r="X2310" i="21" s="1"/>
  <c r="V836" i="21"/>
  <c r="X836" i="21" s="1"/>
  <c r="V1257" i="21"/>
  <c r="X1257" i="21" s="1"/>
  <c r="V1201" i="21"/>
  <c r="X1201" i="21" s="1"/>
  <c r="V747" i="21"/>
  <c r="X747" i="21" s="1"/>
  <c r="V828" i="21"/>
  <c r="X828" i="21" s="1"/>
  <c r="Y2236" i="21"/>
  <c r="V2236" i="21"/>
  <c r="X2236" i="21" s="1"/>
  <c r="Y1418" i="21"/>
  <c r="V1418" i="21"/>
  <c r="X1418" i="21" s="1"/>
  <c r="V354" i="21"/>
  <c r="X354" i="21" s="1"/>
  <c r="V1718" i="21"/>
  <c r="X1718" i="21" s="1"/>
  <c r="V1715" i="21"/>
  <c r="X1715" i="21" s="1"/>
  <c r="V1583" i="21"/>
  <c r="X1583" i="21" s="1"/>
  <c r="V1508" i="21"/>
  <c r="X1508" i="21" s="1"/>
  <c r="V1407" i="21"/>
  <c r="X1407" i="21" s="1"/>
  <c r="V1152" i="21"/>
  <c r="X1152" i="21" s="1"/>
  <c r="V444" i="21"/>
  <c r="X444" i="21" s="1"/>
  <c r="V2047" i="21"/>
  <c r="X2047" i="21" s="1"/>
  <c r="V725" i="21"/>
  <c r="X725" i="21" s="1"/>
  <c r="V1437" i="21"/>
  <c r="X1437" i="21" s="1"/>
  <c r="Y25" i="21"/>
  <c r="V2309" i="21"/>
  <c r="X2309" i="21" s="1"/>
  <c r="V2159" i="21"/>
  <c r="X2159" i="21" s="1"/>
  <c r="V1227" i="21"/>
  <c r="X1227" i="21" s="1"/>
  <c r="V1008" i="21"/>
  <c r="X1008" i="21" s="1"/>
  <c r="V904" i="21"/>
  <c r="X904" i="21" s="1"/>
  <c r="V940" i="21"/>
  <c r="X940" i="21" s="1"/>
  <c r="V280" i="21"/>
  <c r="X280" i="21" s="1"/>
  <c r="V371" i="21"/>
  <c r="X371" i="21" s="1"/>
  <c r="V614" i="21"/>
  <c r="X614" i="21" s="1"/>
  <c r="Y144" i="21"/>
  <c r="V259" i="21"/>
  <c r="X259" i="21" s="1"/>
  <c r="V1504" i="21"/>
  <c r="X1504" i="21" s="1"/>
  <c r="V1121" i="21"/>
  <c r="X1121" i="21" s="1"/>
  <c r="Y959" i="21"/>
  <c r="V959" i="21"/>
  <c r="X959" i="21" s="1"/>
  <c r="V1125" i="21"/>
  <c r="X1125" i="21" s="1"/>
  <c r="Y1125" i="21"/>
  <c r="V1315" i="21"/>
  <c r="X1315" i="21" s="1"/>
  <c r="V1414" i="21"/>
  <c r="X1414" i="21" s="1"/>
  <c r="V1349" i="21"/>
  <c r="X1349" i="21" s="1"/>
  <c r="V1123" i="21"/>
  <c r="X1123" i="21" s="1"/>
  <c r="V1237" i="21"/>
  <c r="X1237" i="21" s="1"/>
  <c r="Y1237" i="21"/>
  <c r="V1507" i="21"/>
  <c r="X1507" i="21" s="1"/>
  <c r="V1711" i="21"/>
  <c r="X1711" i="21" s="1"/>
  <c r="V260" i="21"/>
  <c r="X260" i="21" s="1"/>
  <c r="V763" i="21"/>
  <c r="X763" i="21" s="1"/>
  <c r="V1169" i="21"/>
  <c r="X1169" i="21" s="1"/>
  <c r="V669" i="21"/>
  <c r="X669" i="21" s="1"/>
  <c r="V2284" i="21"/>
  <c r="X2284" i="21" s="1"/>
  <c r="V2348" i="21"/>
  <c r="X2348" i="21" s="1"/>
  <c r="V2344" i="21"/>
  <c r="X2344" i="21" s="1"/>
  <c r="V2113" i="21"/>
  <c r="X2113" i="21" s="1"/>
  <c r="V2013" i="21"/>
  <c r="X2013" i="21" s="1"/>
  <c r="V2033" i="21"/>
  <c r="X2033" i="21" s="1"/>
  <c r="V2115" i="21"/>
  <c r="X2115" i="21" s="1"/>
  <c r="V1981" i="21"/>
  <c r="X1981" i="21" s="1"/>
  <c r="V1733" i="21"/>
  <c r="X1733" i="21" s="1"/>
  <c r="V1774" i="21"/>
  <c r="X1774" i="21" s="1"/>
  <c r="V1862" i="21"/>
  <c r="X1862" i="21" s="1"/>
  <c r="V1542" i="21"/>
  <c r="X1542" i="21" s="1"/>
  <c r="V1639" i="21"/>
  <c r="X1639" i="21" s="1"/>
  <c r="V1211" i="21"/>
  <c r="X1211" i="21" s="1"/>
  <c r="V1138" i="21"/>
  <c r="X1138" i="21" s="1"/>
  <c r="V981" i="21"/>
  <c r="X981" i="21" s="1"/>
  <c r="V956" i="21"/>
  <c r="X956" i="21" s="1"/>
  <c r="V507" i="21"/>
  <c r="X507" i="21" s="1"/>
  <c r="V936" i="21"/>
  <c r="X936" i="21" s="1"/>
  <c r="V1469" i="21"/>
  <c r="X1469" i="21" s="1"/>
  <c r="V325" i="21"/>
  <c r="X325" i="21" s="1"/>
  <c r="V533" i="21"/>
  <c r="X533" i="21" s="1"/>
  <c r="V229" i="21"/>
  <c r="X229" i="21" s="1"/>
  <c r="V2162" i="21"/>
  <c r="X2162" i="21" s="1"/>
  <c r="Y2162" i="21"/>
  <c r="Y1687" i="21"/>
  <c r="V1687" i="21"/>
  <c r="X1687" i="21" s="1"/>
  <c r="V1305" i="21"/>
  <c r="X1305" i="21" s="1"/>
  <c r="V1449" i="21"/>
  <c r="X1449" i="21" s="1"/>
  <c r="V1291" i="21"/>
  <c r="X1291" i="21" s="1"/>
  <c r="Y1069" i="21"/>
  <c r="V1069" i="21"/>
  <c r="X1069" i="21" s="1"/>
  <c r="V1638" i="21"/>
  <c r="X1638" i="21" s="1"/>
  <c r="V963" i="21"/>
  <c r="X963" i="21" s="1"/>
  <c r="V884" i="21"/>
  <c r="X884" i="21" s="1"/>
  <c r="V980" i="21"/>
  <c r="X980" i="21" s="1"/>
  <c r="V1484" i="21"/>
  <c r="X1484" i="21" s="1"/>
  <c r="V2258" i="21"/>
  <c r="X2258" i="21" s="1"/>
  <c r="V2005" i="21"/>
  <c r="X2005" i="21" s="1"/>
  <c r="V1972" i="21"/>
  <c r="X1972" i="21" s="1"/>
  <c r="V1988" i="21"/>
  <c r="X1988" i="21" s="1"/>
  <c r="V1111" i="21"/>
  <c r="X1111" i="21" s="1"/>
  <c r="V878" i="21"/>
  <c r="X878" i="21" s="1"/>
  <c r="V946" i="21"/>
  <c r="X946" i="21" s="1"/>
  <c r="V149" i="21"/>
  <c r="X149" i="21" s="1"/>
  <c r="V218" i="21"/>
  <c r="X218" i="21" s="1"/>
  <c r="V1632" i="21"/>
  <c r="X1632" i="21" s="1"/>
  <c r="Y1341" i="21"/>
  <c r="V1341" i="21"/>
  <c r="X1341" i="21" s="1"/>
  <c r="V2145" i="21"/>
  <c r="X2145" i="21" s="1"/>
  <c r="V1081" i="21"/>
  <c r="X1081" i="21" s="1"/>
  <c r="Y779" i="21"/>
  <c r="V779" i="21"/>
  <c r="X779" i="21" s="1"/>
  <c r="V1480" i="21"/>
  <c r="X1480" i="21" s="1"/>
  <c r="V560" i="21"/>
  <c r="X560" i="21" s="1"/>
  <c r="V31" i="21"/>
  <c r="X31" i="21" s="1"/>
  <c r="V57" i="21"/>
  <c r="X57" i="21" s="1"/>
  <c r="V678" i="21"/>
  <c r="X678" i="21" s="1"/>
  <c r="V2590" i="21"/>
  <c r="X2590" i="21" s="1"/>
  <c r="V2078" i="21"/>
  <c r="X2078" i="21" s="1"/>
  <c r="V2032" i="21"/>
  <c r="X2032" i="21" s="1"/>
  <c r="V1936" i="21"/>
  <c r="X1936" i="21" s="1"/>
  <c r="V1599" i="21"/>
  <c r="X1599" i="21" s="1"/>
  <c r="V1624" i="21"/>
  <c r="X1624" i="21" s="1"/>
  <c r="V1445" i="21"/>
  <c r="X1445" i="21" s="1"/>
  <c r="V1250" i="21"/>
  <c r="X1250" i="21" s="1"/>
  <c r="V1471" i="21"/>
  <c r="X1471" i="21" s="1"/>
  <c r="V965" i="21"/>
  <c r="X965" i="21" s="1"/>
  <c r="V938" i="21"/>
  <c r="X938" i="21" s="1"/>
  <c r="V659" i="21"/>
  <c r="X659" i="21" s="1"/>
  <c r="V541" i="21"/>
  <c r="X541" i="21" s="1"/>
  <c r="V2140" i="21"/>
  <c r="X2140" i="21" s="1"/>
  <c r="Y2140" i="21"/>
  <c r="V2120" i="21"/>
  <c r="X2120" i="21" s="1"/>
  <c r="V1073" i="21"/>
  <c r="X1073" i="21" s="1"/>
  <c r="V1241" i="21"/>
  <c r="X1241" i="21" s="1"/>
  <c r="V1053" i="21"/>
  <c r="X1053" i="21" s="1"/>
  <c r="Y1053" i="21"/>
  <c r="V1657" i="21"/>
  <c r="X1657" i="21" s="1"/>
  <c r="V1085" i="21"/>
  <c r="X1085" i="21" s="1"/>
  <c r="V2579" i="21"/>
  <c r="X2579" i="21" s="1"/>
  <c r="V248" i="21"/>
  <c r="X248" i="21" s="1"/>
  <c r="V929" i="21"/>
  <c r="X929" i="21" s="1"/>
  <c r="V246" i="21"/>
  <c r="X246" i="21" s="1"/>
  <c r="V2065" i="21"/>
  <c r="X2065" i="21" s="1"/>
  <c r="Y1203" i="21"/>
  <c r="V1203" i="21"/>
  <c r="X1203" i="21" s="1"/>
  <c r="V2048" i="21"/>
  <c r="X2048" i="21" s="1"/>
  <c r="V1137" i="21"/>
  <c r="X1137" i="21" s="1"/>
  <c r="V1200" i="21"/>
  <c r="X1200" i="21" s="1"/>
  <c r="V2322" i="21"/>
  <c r="X2322" i="21" s="1"/>
  <c r="V2219" i="21"/>
  <c r="X2219" i="21" s="1"/>
  <c r="V2314" i="21"/>
  <c r="X2314" i="21" s="1"/>
  <c r="V2164" i="21"/>
  <c r="X2164" i="21" s="1"/>
  <c r="V1968" i="21"/>
  <c r="X1968" i="21" s="1"/>
  <c r="V1947" i="21"/>
  <c r="X1947" i="21" s="1"/>
  <c r="V1927" i="21"/>
  <c r="X1927" i="21" s="1"/>
  <c r="V1722" i="21"/>
  <c r="X1722" i="21" s="1"/>
  <c r="V1736" i="21"/>
  <c r="X1736" i="21" s="1"/>
  <c r="V1753" i="21"/>
  <c r="X1753" i="21" s="1"/>
  <c r="V1581" i="21"/>
  <c r="X1581" i="21" s="1"/>
  <c r="V1375" i="21"/>
  <c r="X1375" i="21" s="1"/>
  <c r="V1294" i="21"/>
  <c r="X1294" i="21" s="1"/>
  <c r="V1104" i="21"/>
  <c r="X1104" i="21" s="1"/>
  <c r="V1056" i="21"/>
  <c r="X1056" i="21" s="1"/>
  <c r="V613" i="21"/>
  <c r="X613" i="21" s="1"/>
  <c r="V648" i="21"/>
  <c r="X648" i="21" s="1"/>
  <c r="V917" i="21"/>
  <c r="X917" i="21" s="1"/>
  <c r="V502" i="21"/>
  <c r="X502" i="21" s="1"/>
  <c r="V462" i="21"/>
  <c r="X462" i="21" s="1"/>
  <c r="V461" i="21"/>
  <c r="X461" i="21" s="1"/>
  <c r="V367" i="21"/>
  <c r="X367" i="21" s="1"/>
  <c r="V349" i="21"/>
  <c r="X349" i="21" s="1"/>
  <c r="Y39" i="21"/>
  <c r="V227" i="21"/>
  <c r="X227" i="21" s="1"/>
  <c r="V1532" i="21"/>
  <c r="X1532" i="21" s="1"/>
  <c r="V2552" i="21"/>
  <c r="X2552" i="21" s="1"/>
  <c r="Y690" i="21"/>
  <c r="V690" i="21"/>
  <c r="X690" i="21" s="1"/>
  <c r="V1430" i="21"/>
  <c r="X1430" i="21" s="1"/>
  <c r="V1249" i="21"/>
  <c r="X1249" i="21" s="1"/>
  <c r="Y868" i="21"/>
  <c r="V868" i="21"/>
  <c r="X868" i="21" s="1"/>
  <c r="V1190" i="21"/>
  <c r="X1190" i="21" s="1"/>
  <c r="V1133" i="21"/>
  <c r="X1133" i="21" s="1"/>
  <c r="V693" i="21"/>
  <c r="X693" i="21" s="1"/>
  <c r="V1564" i="21"/>
  <c r="X1564" i="21" s="1"/>
  <c r="V699" i="21"/>
  <c r="X699" i="21" s="1"/>
  <c r="V617" i="21"/>
  <c r="X617" i="21" s="1"/>
  <c r="V816" i="21"/>
  <c r="X816" i="21" s="1"/>
  <c r="V957" i="21"/>
  <c r="X957" i="21" s="1"/>
  <c r="V601" i="21"/>
  <c r="X601" i="21" s="1"/>
  <c r="V952" i="21"/>
  <c r="X952" i="21" s="1"/>
  <c r="V676" i="21"/>
  <c r="X676" i="21" s="1"/>
  <c r="Y676" i="21"/>
  <c r="V362" i="21"/>
  <c r="X362" i="21" s="1"/>
  <c r="Y2174" i="21"/>
  <c r="V2174" i="21"/>
  <c r="X2174" i="21" s="1"/>
  <c r="V2195" i="21"/>
  <c r="X2195" i="21" s="1"/>
  <c r="V1397" i="21"/>
  <c r="X1397" i="21" s="1"/>
  <c r="Y1397" i="21"/>
  <c r="V1157" i="21"/>
  <c r="X1157" i="21" s="1"/>
  <c r="Y1157" i="21"/>
  <c r="V2292" i="21"/>
  <c r="X2292" i="21" s="1"/>
  <c r="V2021" i="21"/>
  <c r="X2021" i="21" s="1"/>
  <c r="V1987" i="21"/>
  <c r="X1987" i="21" s="1"/>
  <c r="V1732" i="21"/>
  <c r="X1732" i="21" s="1"/>
  <c r="V1308" i="21"/>
  <c r="X1308" i="21" s="1"/>
  <c r="V765" i="21"/>
  <c r="X765" i="21" s="1"/>
  <c r="V68" i="21"/>
  <c r="X68" i="21" s="1"/>
  <c r="V379" i="21"/>
  <c r="X379" i="21" s="1"/>
  <c r="V213" i="21"/>
  <c r="X213" i="21" s="1"/>
  <c r="V674" i="21"/>
  <c r="X674" i="21" s="1"/>
  <c r="V1269" i="21"/>
  <c r="X1269" i="21" s="1"/>
  <c r="Y1269" i="21"/>
  <c r="V655" i="21"/>
  <c r="X655" i="21" s="1"/>
  <c r="V1118" i="21"/>
  <c r="X1118" i="21" s="1"/>
  <c r="V686" i="21"/>
  <c r="X686" i="21" s="1"/>
  <c r="Y24" i="21"/>
  <c r="V24" i="21"/>
  <c r="X24" i="21" s="1"/>
  <c r="V931" i="21"/>
  <c r="X931" i="21" s="1"/>
  <c r="V553" i="21"/>
  <c r="X553" i="21" s="1"/>
  <c r="V843" i="21"/>
  <c r="X843" i="21" s="1"/>
  <c r="Y843" i="21"/>
  <c r="V866" i="21"/>
  <c r="X866" i="21" s="1"/>
  <c r="V391" i="21"/>
  <c r="X391" i="21" s="1"/>
  <c r="Y2311" i="21"/>
  <c r="V2311" i="21"/>
  <c r="X2311" i="21" s="1"/>
  <c r="V2377" i="21"/>
  <c r="X2377" i="21" s="1"/>
  <c r="V2266" i="21"/>
  <c r="X2266" i="21" s="1"/>
  <c r="V2128" i="21"/>
  <c r="X2128" i="21" s="1"/>
  <c r="V2130" i="21"/>
  <c r="X2130" i="21" s="1"/>
  <c r="V1895" i="21"/>
  <c r="X1895" i="21" s="1"/>
  <c r="V1992" i="21"/>
  <c r="X1992" i="21" s="1"/>
  <c r="V1912" i="21"/>
  <c r="X1912" i="21" s="1"/>
  <c r="V2156" i="21"/>
  <c r="X2156" i="21" s="1"/>
  <c r="V1714" i="21"/>
  <c r="X1714" i="21" s="1"/>
  <c r="V2029" i="21"/>
  <c r="X2029" i="21" s="1"/>
  <c r="V1712" i="21"/>
  <c r="X1712" i="21" s="1"/>
  <c r="V1497" i="21"/>
  <c r="X1497" i="21" s="1"/>
  <c r="V1695" i="21"/>
  <c r="X1695" i="21" s="1"/>
  <c r="V1521" i="21"/>
  <c r="X1521" i="21" s="1"/>
  <c r="V1147" i="21"/>
  <c r="X1147" i="21" s="1"/>
  <c r="V1362" i="21"/>
  <c r="X1362" i="21" s="1"/>
  <c r="V831" i="21"/>
  <c r="X831" i="21" s="1"/>
  <c r="V767" i="21"/>
  <c r="X767" i="21" s="1"/>
  <c r="V728" i="21"/>
  <c r="X728" i="21" s="1"/>
  <c r="V897" i="21"/>
  <c r="X897" i="21" s="1"/>
  <c r="V44" i="21"/>
  <c r="X44" i="21" s="1"/>
  <c r="V1429" i="21"/>
  <c r="X1429" i="21" s="1"/>
  <c r="Y1429" i="21"/>
  <c r="V619" i="21"/>
  <c r="X619" i="21" s="1"/>
  <c r="Y619" i="21"/>
  <c r="V2259" i="21"/>
  <c r="X2259" i="21" s="1"/>
  <c r="V1293" i="21"/>
  <c r="X1293" i="21" s="1"/>
  <c r="V631" i="21"/>
  <c r="X631" i="21" s="1"/>
  <c r="V2294" i="21"/>
  <c r="X2294" i="21" s="1"/>
  <c r="V996" i="21"/>
  <c r="X996" i="21" s="1"/>
  <c r="V627" i="21"/>
  <c r="X627" i="21" s="1"/>
  <c r="V1548" i="21"/>
  <c r="X1548" i="21" s="1"/>
  <c r="V1370" i="21"/>
  <c r="X1370" i="21" s="1"/>
  <c r="V1665" i="21"/>
  <c r="X1665" i="21" s="1"/>
  <c r="V1850" i="21"/>
  <c r="X1850" i="21" s="1"/>
  <c r="V656" i="21"/>
  <c r="X656" i="21" s="1"/>
  <c r="V770" i="21"/>
  <c r="X770" i="21" s="1"/>
  <c r="V780" i="21"/>
  <c r="X780" i="21" s="1"/>
  <c r="V1025" i="21"/>
  <c r="X1025" i="21" s="1"/>
  <c r="V651" i="21"/>
  <c r="X651" i="21" s="1"/>
  <c r="V2016" i="21"/>
  <c r="X2016" i="21" s="1"/>
  <c r="V1680" i="21"/>
  <c r="X1680" i="21" s="1"/>
  <c r="V1979" i="21"/>
  <c r="X1979" i="21" s="1"/>
  <c r="V1673" i="21"/>
  <c r="X1673" i="21" s="1"/>
  <c r="V1707" i="21"/>
  <c r="X1707" i="21" s="1"/>
  <c r="V1600" i="21"/>
  <c r="X1600" i="21" s="1"/>
  <c r="V1620" i="21"/>
  <c r="X1620" i="21" s="1"/>
  <c r="V1272" i="21"/>
  <c r="X1272" i="21" s="1"/>
  <c r="V1328" i="21"/>
  <c r="X1328" i="21" s="1"/>
  <c r="V1063" i="21"/>
  <c r="X1063" i="21" s="1"/>
  <c r="V874" i="21"/>
  <c r="X874" i="21" s="1"/>
  <c r="V598" i="21"/>
  <c r="X598" i="21" s="1"/>
  <c r="V345" i="21"/>
  <c r="X345" i="21" s="1"/>
  <c r="V695" i="21"/>
  <c r="X695" i="21" s="1"/>
  <c r="V666" i="21"/>
  <c r="X666" i="21" s="1"/>
  <c r="V704" i="21"/>
  <c r="X704" i="21" s="1"/>
  <c r="V335" i="21"/>
  <c r="X335" i="21" s="1"/>
  <c r="V383" i="21"/>
  <c r="X383" i="21" s="1"/>
  <c r="V51" i="21"/>
  <c r="X51" i="21" s="1"/>
  <c r="Y1703" i="21"/>
  <c r="V1703" i="21"/>
  <c r="X1703" i="21" s="1"/>
  <c r="V2015" i="21"/>
  <c r="X2015" i="21" s="1"/>
  <c r="V1474" i="21"/>
  <c r="X1474" i="21" s="1"/>
  <c r="V1740" i="21"/>
  <c r="X1740" i="21" s="1"/>
  <c r="V1325" i="21"/>
  <c r="X1325" i="21" s="1"/>
  <c r="V2342" i="21"/>
  <c r="X2342" i="21" s="1"/>
  <c r="V1185" i="21"/>
  <c r="X1185" i="21" s="1"/>
  <c r="V583" i="21"/>
  <c r="X583" i="21" s="1"/>
  <c r="V587" i="21"/>
  <c r="X587" i="21" s="1"/>
  <c r="V1658" i="21"/>
  <c r="X1658" i="21" s="1"/>
  <c r="Y1658" i="21"/>
  <c r="V623" i="21"/>
  <c r="X623" i="21" s="1"/>
  <c r="V1177" i="21"/>
  <c r="X1177" i="21" s="1"/>
  <c r="V1322" i="21"/>
  <c r="X1322" i="21" s="1"/>
  <c r="V1228" i="21"/>
  <c r="X1228" i="21" s="1"/>
  <c r="V615" i="21"/>
  <c r="X615" i="21" s="1"/>
  <c r="V1009" i="21"/>
  <c r="X1009" i="21" s="1"/>
  <c r="V633" i="21"/>
  <c r="X633" i="21" s="1"/>
  <c r="V702" i="21"/>
  <c r="X702" i="21" s="1"/>
  <c r="V499" i="21"/>
  <c r="X499" i="21" s="1"/>
  <c r="Y499" i="21"/>
  <c r="V1262" i="21"/>
  <c r="X1262" i="21" s="1"/>
  <c r="V973" i="21"/>
  <c r="X973" i="21" s="1"/>
  <c r="V272" i="21"/>
  <c r="X272" i="21" s="1"/>
  <c r="V284" i="21"/>
  <c r="X284" i="21" s="1"/>
  <c r="V2553" i="21"/>
  <c r="X2553" i="21" s="1"/>
  <c r="V2355" i="21"/>
  <c r="X2355" i="21" s="1"/>
  <c r="V2369" i="21"/>
  <c r="X2369" i="21" s="1"/>
  <c r="V2166" i="21"/>
  <c r="X2166" i="21" s="1"/>
  <c r="V2225" i="21"/>
  <c r="X2225" i="21" s="1"/>
  <c r="V1933" i="21"/>
  <c r="X1933" i="21" s="1"/>
  <c r="V1877" i="21"/>
  <c r="X1877" i="21" s="1"/>
  <c r="V1963" i="21"/>
  <c r="X1963" i="21" s="1"/>
  <c r="V1582" i="21"/>
  <c r="X1582" i="21" s="1"/>
  <c r="V1551" i="21"/>
  <c r="X1551" i="21" s="1"/>
  <c r="V1614" i="21"/>
  <c r="X1614" i="21" s="1"/>
  <c r="V1606" i="21"/>
  <c r="X1606" i="21" s="1"/>
  <c r="V1387" i="21"/>
  <c r="X1387" i="21" s="1"/>
  <c r="V1048" i="21"/>
  <c r="X1048" i="21" s="1"/>
  <c r="V1323" i="21"/>
  <c r="X1323" i="21" s="1"/>
  <c r="V1067" i="21"/>
  <c r="X1067" i="21" s="1"/>
  <c r="V908" i="21"/>
  <c r="X908" i="21" s="1"/>
  <c r="V922" i="21"/>
  <c r="X922" i="21" s="1"/>
  <c r="V886" i="21"/>
  <c r="X886" i="21" s="1"/>
  <c r="V742" i="21"/>
  <c r="X742" i="21" s="1"/>
  <c r="V862" i="21"/>
  <c r="X862" i="21" s="1"/>
  <c r="V478" i="21"/>
  <c r="X478" i="21" s="1"/>
  <c r="V672" i="21"/>
  <c r="X672" i="21" s="1"/>
  <c r="V372" i="21"/>
  <c r="X372" i="21" s="1"/>
  <c r="V65" i="21"/>
  <c r="X65" i="21" s="1"/>
  <c r="V211" i="21"/>
  <c r="X211" i="21" s="1"/>
  <c r="V1999" i="21"/>
  <c r="X1999" i="21" s="1"/>
  <c r="V2574" i="21"/>
  <c r="X2574" i="21" s="1"/>
  <c r="V1413" i="21"/>
  <c r="X1413" i="21" s="1"/>
  <c r="Y1413" i="21"/>
  <c r="Y2375" i="21"/>
  <c r="V2375" i="21"/>
  <c r="X2375" i="21" s="1"/>
  <c r="Y563" i="21"/>
  <c r="V563" i="21"/>
  <c r="X563" i="21" s="1"/>
  <c r="V2089" i="21"/>
  <c r="X2089" i="21" s="1"/>
  <c r="V721" i="21"/>
  <c r="X721" i="21" s="1"/>
  <c r="V1217" i="21"/>
  <c r="X1217" i="21" s="1"/>
  <c r="Y1165" i="21"/>
  <c r="V1165" i="21"/>
  <c r="X1165" i="21" s="1"/>
  <c r="V1097" i="21"/>
  <c r="X1097" i="21" s="1"/>
  <c r="V964" i="21"/>
  <c r="X964" i="21" s="1"/>
  <c r="V892" i="21"/>
  <c r="X892" i="21" s="1"/>
  <c r="V599" i="21"/>
  <c r="X599" i="21" s="1"/>
  <c r="V639" i="21"/>
  <c r="X639" i="21" s="1"/>
  <c r="V1372" i="21"/>
  <c r="X1372" i="21" s="1"/>
  <c r="V1229" i="21"/>
  <c r="X1229" i="21" s="1"/>
  <c r="V1196" i="21"/>
  <c r="X1196" i="21" s="1"/>
  <c r="V569" i="21"/>
  <c r="X569" i="21" s="1"/>
  <c r="V1214" i="21"/>
  <c r="X1214" i="21" s="1"/>
  <c r="V610" i="21"/>
  <c r="X610" i="21" s="1"/>
  <c r="V667" i="21"/>
  <c r="X667" i="21" s="1"/>
  <c r="V640" i="21"/>
  <c r="X640" i="21" s="1"/>
  <c r="V104" i="21"/>
  <c r="X104" i="21" s="1"/>
  <c r="V378" i="21"/>
  <c r="X378" i="21" s="1"/>
  <c r="V1864" i="21"/>
  <c r="X1864" i="21" s="1"/>
  <c r="V1072" i="21"/>
  <c r="X1072" i="21" s="1"/>
  <c r="V641" i="21"/>
  <c r="X641" i="21" s="1"/>
  <c r="V510" i="21"/>
  <c r="X510" i="21" s="1"/>
  <c r="V1365" i="21"/>
  <c r="X1365" i="21" s="1"/>
  <c r="Y1365" i="21"/>
  <c r="V82" i="21"/>
  <c r="X82" i="21" s="1"/>
  <c r="V2547" i="21"/>
  <c r="X2547" i="21" s="1"/>
  <c r="V2559" i="21"/>
  <c r="X2559" i="21" s="1"/>
  <c r="V2340" i="21"/>
  <c r="X2340" i="21" s="1"/>
  <c r="V2353" i="21"/>
  <c r="X2353" i="21" s="1"/>
  <c r="V1909" i="21"/>
  <c r="X1909" i="21" s="1"/>
  <c r="V1676" i="21"/>
  <c r="X1676" i="21" s="1"/>
  <c r="V1780" i="21"/>
  <c r="X1780" i="21" s="1"/>
  <c r="V1773" i="21"/>
  <c r="X1773" i="21" s="1"/>
  <c r="V1486" i="21"/>
  <c r="X1486" i="21" s="1"/>
  <c r="V1597" i="21"/>
  <c r="X1597" i="21" s="1"/>
  <c r="V1391" i="21"/>
  <c r="X1391" i="21" s="1"/>
  <c r="V1572" i="21"/>
  <c r="X1572" i="21" s="1"/>
  <c r="V838" i="21"/>
  <c r="X838" i="21" s="1"/>
  <c r="V504" i="21"/>
  <c r="X504" i="21" s="1"/>
  <c r="V365" i="21"/>
  <c r="X365" i="21" s="1"/>
  <c r="V148" i="21"/>
  <c r="X148" i="21" s="1"/>
  <c r="V731" i="21"/>
  <c r="X731" i="21" s="1"/>
  <c r="V1153" i="21"/>
  <c r="X1153" i="21" s="1"/>
  <c r="V543" i="21"/>
  <c r="X543" i="21" s="1"/>
  <c r="V1145" i="21"/>
  <c r="X1145" i="21" s="1"/>
  <c r="V1681" i="21"/>
  <c r="X1681" i="21" s="1"/>
  <c r="V546" i="21"/>
  <c r="X546" i="21" s="1"/>
  <c r="V130" i="21"/>
  <c r="X130" i="21" s="1"/>
  <c r="V718" i="21"/>
  <c r="X718" i="21" s="1"/>
  <c r="Y943" i="21"/>
  <c r="V943" i="21"/>
  <c r="X943" i="21" s="1"/>
  <c r="V1164" i="21"/>
  <c r="X1164" i="21" s="1"/>
  <c r="V576" i="21"/>
  <c r="X576" i="21" s="1"/>
  <c r="V2275" i="21"/>
  <c r="X2275" i="21" s="1"/>
  <c r="V266" i="21"/>
  <c r="X266" i="21" s="1"/>
  <c r="Y2415" i="21"/>
  <c r="V2415" i="21"/>
  <c r="X2415" i="21" s="1"/>
  <c r="V1567" i="21"/>
  <c r="X1567" i="21" s="1"/>
  <c r="V2584" i="21"/>
  <c r="X2584" i="21" s="1"/>
  <c r="V358" i="21"/>
  <c r="X358" i="21" s="1"/>
  <c r="V2571" i="21"/>
  <c r="X2571" i="21" s="1"/>
  <c r="V2313" i="21"/>
  <c r="X2313" i="21" s="1"/>
  <c r="V2087" i="21"/>
  <c r="X2087" i="21" s="1"/>
  <c r="V1966" i="21"/>
  <c r="X1966" i="21" s="1"/>
  <c r="V1664" i="21"/>
  <c r="X1664" i="21" s="1"/>
  <c r="V1953" i="21"/>
  <c r="X1953" i="21" s="1"/>
  <c r="V1476" i="21"/>
  <c r="X1476" i="21" s="1"/>
  <c r="V1495" i="21"/>
  <c r="X1495" i="21" s="1"/>
  <c r="V1556" i="21"/>
  <c r="X1556" i="21" s="1"/>
  <c r="V1154" i="21"/>
  <c r="X1154" i="21" s="1"/>
  <c r="V1175" i="21"/>
  <c r="X1175" i="21" s="1"/>
  <c r="V858" i="21"/>
  <c r="X858" i="21" s="1"/>
  <c r="V790" i="21"/>
  <c r="X790" i="21" s="1"/>
  <c r="V28" i="21"/>
  <c r="X28" i="21" s="1"/>
  <c r="V2379" i="21"/>
  <c r="X2379" i="21" s="1"/>
  <c r="V1433" i="21"/>
  <c r="X1433" i="21" s="1"/>
  <c r="V1300" i="21"/>
  <c r="X1300" i="21" s="1"/>
  <c r="V2007" i="21"/>
  <c r="X2007" i="21" s="1"/>
  <c r="Y876" i="21"/>
  <c r="V876" i="21"/>
  <c r="X876" i="21" s="1"/>
  <c r="V1235" i="21"/>
  <c r="X1235" i="21" s="1"/>
  <c r="V705" i="21"/>
  <c r="X705" i="21" s="1"/>
  <c r="V915" i="21"/>
  <c r="X915" i="21" s="1"/>
  <c r="V562" i="21"/>
  <c r="X562" i="21" s="1"/>
  <c r="V1458" i="21"/>
  <c r="X1458" i="21" s="1"/>
  <c r="V824" i="21"/>
  <c r="X824" i="21" s="1"/>
  <c r="V1539" i="21"/>
  <c r="X1539" i="21" s="1"/>
  <c r="V446" i="21"/>
  <c r="X446" i="21" s="1"/>
  <c r="V738" i="21"/>
  <c r="X738" i="21" s="1"/>
  <c r="V73" i="21"/>
  <c r="X73" i="21" s="1"/>
  <c r="V435" i="21"/>
  <c r="X435" i="21" s="1"/>
  <c r="V1628" i="21"/>
  <c r="X1628" i="21" s="1"/>
  <c r="V1385" i="21"/>
  <c r="X1385" i="21" s="1"/>
  <c r="Y1460" i="21"/>
  <c r="V1460" i="21"/>
  <c r="X1460" i="21" s="1"/>
  <c r="V2420" i="21"/>
  <c r="X2420" i="21" s="1"/>
  <c r="V2306" i="21"/>
  <c r="X2306" i="21" s="1"/>
  <c r="V2296" i="21"/>
  <c r="X2296" i="21" s="1"/>
  <c r="V2185" i="21"/>
  <c r="X2185" i="21" s="1"/>
  <c r="V2204" i="21"/>
  <c r="X2204" i="21" s="1"/>
  <c r="V2176" i="21"/>
  <c r="X2176" i="21" s="1"/>
  <c r="V1969" i="21"/>
  <c r="X1969" i="21" s="1"/>
  <c r="V1957" i="21"/>
  <c r="X1957" i="21" s="1"/>
  <c r="V1872" i="21"/>
  <c r="X1872" i="21" s="1"/>
  <c r="V1752" i="21"/>
  <c r="X1752" i="21" s="1"/>
  <c r="V1517" i="21"/>
  <c r="X1517" i="21" s="1"/>
  <c r="V1511" i="21"/>
  <c r="X1511" i="21" s="1"/>
  <c r="V1426" i="21"/>
  <c r="X1426" i="21" s="1"/>
  <c r="V1023" i="21"/>
  <c r="X1023" i="21" s="1"/>
  <c r="V1002" i="21"/>
  <c r="X1002" i="21" s="1"/>
  <c r="V735" i="21"/>
  <c r="X735" i="21" s="1"/>
  <c r="V1010" i="21"/>
  <c r="X1010" i="21" s="1"/>
  <c r="V839" i="21"/>
  <c r="X839" i="21" s="1"/>
  <c r="V734" i="21"/>
  <c r="X734" i="21" s="1"/>
  <c r="V296" i="21"/>
  <c r="X296" i="21" s="1"/>
  <c r="V99" i="21"/>
  <c r="X99" i="21" s="1"/>
  <c r="V140" i="21"/>
  <c r="X140" i="21" s="1"/>
  <c r="V1520" i="21"/>
  <c r="X1520" i="21" s="1"/>
  <c r="Y1859" i="21"/>
  <c r="V1859" i="21"/>
  <c r="X1859" i="21" s="1"/>
  <c r="V2399" i="21"/>
  <c r="X2399" i="21" s="1"/>
  <c r="V1522" i="21"/>
  <c r="X1522" i="21" s="1"/>
  <c r="V1161" i="21"/>
  <c r="X1161" i="21" s="1"/>
  <c r="Y521" i="21"/>
  <c r="X521" i="21" s="1"/>
  <c r="V535" i="21"/>
  <c r="X535" i="21" s="1"/>
  <c r="V1641" i="21"/>
  <c r="X1641" i="21" s="1"/>
  <c r="V888" i="21"/>
  <c r="X888" i="21" s="1"/>
  <c r="V575" i="21"/>
  <c r="X575" i="21" s="1"/>
  <c r="V1594" i="21"/>
  <c r="X1594" i="21" s="1"/>
  <c r="V538" i="21"/>
  <c r="X538" i="21" s="1"/>
  <c r="V1219" i="21"/>
  <c r="X1219" i="21" s="1"/>
  <c r="V439" i="21"/>
  <c r="X439" i="21" s="1"/>
  <c r="V146" i="21"/>
  <c r="X146" i="21" s="1"/>
  <c r="V624" i="21"/>
  <c r="X624" i="21" s="1"/>
  <c r="V694" i="21"/>
  <c r="X694" i="21" s="1"/>
  <c r="V1093" i="21"/>
  <c r="X1093" i="21" s="1"/>
  <c r="Y1093" i="21"/>
  <c r="V377" i="21"/>
  <c r="X377" i="21" s="1"/>
  <c r="Y322" i="21"/>
  <c r="V322" i="21"/>
  <c r="X322" i="21" s="1"/>
  <c r="V1880" i="21"/>
  <c r="X1880" i="21" s="1"/>
  <c r="V1462" i="21"/>
  <c r="X1462" i="21" s="1"/>
  <c r="Y820" i="21"/>
  <c r="V820" i="21"/>
  <c r="X820" i="21" s="1"/>
  <c r="V1743" i="21"/>
  <c r="X1743" i="21" s="1"/>
  <c r="V1869" i="21"/>
  <c r="X1869" i="21" s="1"/>
  <c r="V1077" i="21"/>
  <c r="X1077" i="21" s="1"/>
  <c r="Y1077" i="21"/>
  <c r="V2173" i="21"/>
  <c r="X2173" i="21" s="1"/>
  <c r="Y2173" i="21"/>
  <c r="V2410" i="21"/>
  <c r="X2410" i="21" s="1"/>
  <c r="V2551" i="21"/>
  <c r="X2551" i="21" s="1"/>
  <c r="V2587" i="21"/>
  <c r="X2587" i="21" s="1"/>
  <c r="V2417" i="21"/>
  <c r="X2417" i="21" s="1"/>
  <c r="V2298" i="21"/>
  <c r="X2298" i="21" s="1"/>
  <c r="V2037" i="21"/>
  <c r="X2037" i="21" s="1"/>
  <c r="V2169" i="21"/>
  <c r="X2169" i="21" s="1"/>
  <c r="V1881" i="21"/>
  <c r="X1881" i="21" s="1"/>
  <c r="V1856" i="21"/>
  <c r="X1856" i="21" s="1"/>
  <c r="V1691" i="21"/>
  <c r="X1691" i="21" s="1"/>
  <c r="V1719" i="21"/>
  <c r="X1719" i="21" s="1"/>
  <c r="V1558" i="21"/>
  <c r="X1558" i="21" s="1"/>
  <c r="V1343" i="21"/>
  <c r="X1343" i="21" s="1"/>
  <c r="V1416" i="21"/>
  <c r="X1416" i="21" s="1"/>
  <c r="V1292" i="21"/>
  <c r="X1292" i="21" s="1"/>
  <c r="V1352" i="21"/>
  <c r="X1352" i="21" s="1"/>
  <c r="V1184" i="21"/>
  <c r="X1184" i="21" s="1"/>
  <c r="V1004" i="21"/>
  <c r="X1004" i="21" s="1"/>
  <c r="V764" i="21"/>
  <c r="X764" i="21" s="1"/>
  <c r="V870" i="21"/>
  <c r="X870" i="21" s="1"/>
  <c r="V912" i="21"/>
  <c r="X912" i="21" s="1"/>
  <c r="V611" i="21"/>
  <c r="X611" i="21" s="1"/>
  <c r="V682" i="21"/>
  <c r="X682" i="21" s="1"/>
  <c r="V600" i="21"/>
  <c r="X600" i="21" s="1"/>
  <c r="V529" i="21"/>
  <c r="X529" i="21" s="1"/>
  <c r="V398" i="21"/>
  <c r="X398" i="21" s="1"/>
  <c r="V382" i="21"/>
  <c r="X382" i="21" s="1"/>
  <c r="V277" i="21"/>
  <c r="X277" i="21" s="1"/>
  <c r="Y2190" i="21"/>
  <c r="V2190" i="21"/>
  <c r="X2190" i="21" s="1"/>
  <c r="V1627" i="21"/>
  <c r="X1627" i="21" s="1"/>
  <c r="V1506" i="21"/>
  <c r="X1506" i="21" s="1"/>
  <c r="V2323" i="21"/>
  <c r="X2323" i="21" s="1"/>
  <c r="V2038" i="21"/>
  <c r="X2038" i="21" s="1"/>
  <c r="V1538" i="21"/>
  <c r="X1538" i="21" s="1"/>
  <c r="V1788" i="21"/>
  <c r="X1788" i="21" s="1"/>
  <c r="Y1174" i="21"/>
  <c r="V1174" i="21"/>
  <c r="X1174" i="21" s="1"/>
  <c r="V1514" i="21"/>
  <c r="X1514" i="21" s="1"/>
  <c r="V1021" i="21"/>
  <c r="X1021" i="21" s="1"/>
  <c r="Y1021" i="21"/>
  <c r="V673" i="21"/>
  <c r="X673" i="21" s="1"/>
  <c r="V852" i="21"/>
  <c r="X852" i="21" s="1"/>
  <c r="V604" i="21"/>
  <c r="X604" i="21" s="1"/>
  <c r="V795" i="21"/>
  <c r="X795" i="21" s="1"/>
  <c r="Y795" i="21"/>
  <c r="V567" i="21"/>
  <c r="X567" i="21" s="1"/>
  <c r="V1402" i="21"/>
  <c r="X1402" i="21" s="1"/>
  <c r="V660" i="21"/>
  <c r="X660" i="21" s="1"/>
  <c r="V658" i="21"/>
  <c r="X658" i="21" s="1"/>
  <c r="V683" i="21"/>
  <c r="X683" i="21" s="1"/>
  <c r="V291" i="21"/>
  <c r="X291" i="21" s="1"/>
  <c r="V2577" i="21"/>
  <c r="X2577" i="21" s="1"/>
  <c r="V526" i="21"/>
  <c r="X526" i="21" s="1"/>
  <c r="Y413" i="21"/>
  <c r="X413" i="21" s="1"/>
  <c r="V2234" i="21"/>
  <c r="X2234" i="21" s="1"/>
  <c r="V1264" i="21"/>
  <c r="X1264" i="21" s="1"/>
  <c r="Y2600" i="21"/>
  <c r="X2600" i="21" s="1"/>
  <c r="V2588" i="21"/>
  <c r="X2588" i="21" s="1"/>
  <c r="V2586" i="21"/>
  <c r="X2586" i="21" s="1"/>
  <c r="V2264" i="21"/>
  <c r="X2264" i="21" s="1"/>
  <c r="V2573" i="21"/>
  <c r="X2573" i="21" s="1"/>
  <c r="V2324" i="21"/>
  <c r="X2324" i="21" s="1"/>
  <c r="V2143" i="21"/>
  <c r="X2143" i="21" s="1"/>
  <c r="V1874" i="21"/>
  <c r="X1874" i="21" s="1"/>
  <c r="V1918" i="21"/>
  <c r="X1918" i="21" s="1"/>
  <c r="V1726" i="21"/>
  <c r="X1726" i="21" s="1"/>
  <c r="Y1749" i="21"/>
  <c r="V1749" i="21"/>
  <c r="X1749" i="21" s="1"/>
  <c r="V1943" i="21"/>
  <c r="X1943" i="21" s="1"/>
  <c r="V1588" i="21"/>
  <c r="X1588" i="21" s="1"/>
  <c r="V1575" i="21"/>
  <c r="X1575" i="21" s="1"/>
  <c r="Y1330" i="21"/>
  <c r="V1330" i="21"/>
  <c r="X1330" i="21" s="1"/>
  <c r="V1359" i="21"/>
  <c r="X1359" i="21" s="1"/>
  <c r="V1340" i="21"/>
  <c r="X1340" i="21" s="1"/>
  <c r="V1439" i="21"/>
  <c r="X1439" i="21" s="1"/>
  <c r="V1136" i="21"/>
  <c r="X1136" i="21" s="1"/>
  <c r="V475" i="21"/>
  <c r="X475" i="21" s="1"/>
  <c r="V854" i="21"/>
  <c r="X854" i="21" s="1"/>
  <c r="V730" i="21"/>
  <c r="X730" i="21" s="1"/>
  <c r="V74" i="21"/>
  <c r="X74" i="21" s="1"/>
  <c r="Y414" i="21"/>
  <c r="X414" i="21" s="1"/>
  <c r="V2146" i="21"/>
  <c r="X2146" i="21" s="1"/>
  <c r="V577" i="21"/>
  <c r="X577" i="21" s="1"/>
  <c r="Y420" i="21"/>
  <c r="X420" i="21" s="1"/>
  <c r="V1728" i="21"/>
  <c r="X1728" i="21" s="1"/>
  <c r="V1576" i="21"/>
  <c r="X1576" i="21" s="1"/>
  <c r="V494" i="21"/>
  <c r="X494" i="21" s="1"/>
  <c r="Y525" i="21"/>
  <c r="X525" i="21" s="1"/>
  <c r="V691" i="21"/>
  <c r="X691" i="21" s="1"/>
  <c r="V376" i="21"/>
  <c r="X376" i="21" s="1"/>
  <c r="V486" i="21"/>
  <c r="X486" i="21" s="1"/>
  <c r="V319" i="21"/>
  <c r="X319" i="21" s="1"/>
  <c r="V197" i="21"/>
  <c r="X197" i="21" s="1"/>
  <c r="V2218" i="21"/>
  <c r="X2218" i="21" s="1"/>
  <c r="V2409" i="21"/>
  <c r="X2409" i="21" s="1"/>
  <c r="V2442" i="21"/>
  <c r="X2442" i="21" s="1"/>
  <c r="V2277" i="21"/>
  <c r="X2277" i="21" s="1"/>
  <c r="V2276" i="21"/>
  <c r="X2276" i="21" s="1"/>
  <c r="V2386" i="21"/>
  <c r="X2386" i="21" s="1"/>
  <c r="V2370" i="21"/>
  <c r="X2370" i="21" s="1"/>
  <c r="V2274" i="21"/>
  <c r="X2274" i="21" s="1"/>
  <c r="V2248" i="21"/>
  <c r="X2248" i="21" s="1"/>
  <c r="V2243" i="21"/>
  <c r="X2243" i="21" s="1"/>
  <c r="V2072" i="21"/>
  <c r="X2072" i="21" s="1"/>
  <c r="V2172" i="21"/>
  <c r="X2172" i="21" s="1"/>
  <c r="V2127" i="21"/>
  <c r="X2127" i="21" s="1"/>
  <c r="V2126" i="21"/>
  <c r="X2126" i="21" s="1"/>
  <c r="V2098" i="21"/>
  <c r="X2098" i="21" s="1"/>
  <c r="V2441" i="21"/>
  <c r="X2441" i="21" s="1"/>
  <c r="V2083" i="21"/>
  <c r="X2083" i="21" s="1"/>
  <c r="V2001" i="21"/>
  <c r="X2001" i="21" s="1"/>
  <c r="V1960" i="21"/>
  <c r="X1960" i="21" s="1"/>
  <c r="V1959" i="21"/>
  <c r="X1959" i="21" s="1"/>
  <c r="V1975" i="21"/>
  <c r="X1975" i="21" s="1"/>
  <c r="V1921" i="21"/>
  <c r="X1921" i="21" s="1"/>
  <c r="V1911" i="21"/>
  <c r="X1911" i="21" s="1"/>
  <c r="V2004" i="21"/>
  <c r="X2004" i="21" s="1"/>
  <c r="V1982" i="21"/>
  <c r="X1982" i="21" s="1"/>
  <c r="V1710" i="21"/>
  <c r="X1710" i="21" s="1"/>
  <c r="V1782" i="21"/>
  <c r="X1782" i="21" s="1"/>
  <c r="V1741" i="21"/>
  <c r="X1741" i="21" s="1"/>
  <c r="V1724" i="21"/>
  <c r="X1724" i="21" s="1"/>
  <c r="V1952" i="21"/>
  <c r="X1952" i="21" s="1"/>
  <c r="V1502" i="21"/>
  <c r="X1502" i="21" s="1"/>
  <c r="V1534" i="21"/>
  <c r="X1534" i="21" s="1"/>
  <c r="V1592" i="21"/>
  <c r="X1592" i="21" s="1"/>
  <c r="V1591" i="21"/>
  <c r="X1591" i="21" s="1"/>
  <c r="V2136" i="21"/>
  <c r="X2136" i="21" s="1"/>
  <c r="V1403" i="21"/>
  <c r="X1403" i="21" s="1"/>
  <c r="V1368" i="21"/>
  <c r="X1368" i="21" s="1"/>
  <c r="V1408" i="21"/>
  <c r="X1408" i="21" s="1"/>
  <c r="V1473" i="21"/>
  <c r="X1473" i="21" s="1"/>
  <c r="V1024" i="21"/>
  <c r="X1024" i="21" s="1"/>
  <c r="V1083" i="21"/>
  <c r="X1083" i="21" s="1"/>
  <c r="V1215" i="21"/>
  <c r="X1215" i="21" s="1"/>
  <c r="V1031" i="21"/>
  <c r="X1031" i="21" s="1"/>
  <c r="V988" i="21"/>
  <c r="X988" i="21" s="1"/>
  <c r="V1119" i="21"/>
  <c r="X1119" i="21" s="1"/>
  <c r="V1045" i="21"/>
  <c r="X1045" i="21" s="1"/>
  <c r="V1054" i="21"/>
  <c r="X1054" i="21" s="1"/>
  <c r="V1168" i="21"/>
  <c r="X1168" i="21" s="1"/>
  <c r="V797" i="21"/>
  <c r="X797" i="21" s="1"/>
  <c r="V978" i="21"/>
  <c r="X978" i="21" s="1"/>
  <c r="V783" i="21"/>
  <c r="X783" i="21" s="1"/>
  <c r="V961" i="21"/>
  <c r="X961" i="21" s="1"/>
  <c r="V919" i="21"/>
  <c r="X919" i="21" s="1"/>
  <c r="V1064" i="21"/>
  <c r="X1064" i="21" s="1"/>
  <c r="V593" i="21"/>
  <c r="X593" i="21" s="1"/>
  <c r="V955" i="21"/>
  <c r="X955" i="21" s="1"/>
  <c r="Y412" i="21"/>
  <c r="X412" i="21" s="1"/>
  <c r="V954" i="21"/>
  <c r="X954" i="21" s="1"/>
  <c r="V719" i="21"/>
  <c r="X719" i="21" s="1"/>
  <c r="V581" i="21"/>
  <c r="X581" i="21" s="1"/>
  <c r="V733" i="21"/>
  <c r="X733" i="21" s="1"/>
  <c r="V468" i="21"/>
  <c r="X468" i="21" s="1"/>
  <c r="V646" i="21"/>
  <c r="X646" i="21" s="1"/>
  <c r="V545" i="21"/>
  <c r="X545" i="21" s="1"/>
  <c r="V609" i="21"/>
  <c r="X609" i="21" s="1"/>
  <c r="V286" i="21"/>
  <c r="X286" i="21" s="1"/>
  <c r="V299" i="21"/>
  <c r="X299" i="21" s="1"/>
  <c r="V318" i="21"/>
  <c r="X318" i="21" s="1"/>
  <c r="V388" i="21"/>
  <c r="X388" i="21" s="1"/>
  <c r="V360" i="21"/>
  <c r="X360" i="21" s="1"/>
  <c r="V430" i="21"/>
  <c r="X430" i="21" s="1"/>
  <c r="V584" i="21"/>
  <c r="X584" i="21" s="1"/>
  <c r="V190" i="21"/>
  <c r="X190" i="21" s="1"/>
  <c r="V126" i="21"/>
  <c r="X126" i="21" s="1"/>
  <c r="V243" i="21"/>
  <c r="X243" i="21" s="1"/>
  <c r="V188" i="21"/>
  <c r="X188" i="21" s="1"/>
  <c r="V204" i="21"/>
  <c r="X204" i="21" s="1"/>
  <c r="V1400" i="21"/>
  <c r="X1400" i="21" s="1"/>
  <c r="V2293" i="21"/>
  <c r="X2293" i="21" s="1"/>
  <c r="V2024" i="21"/>
  <c r="X2024" i="21" s="1"/>
  <c r="V2094" i="21"/>
  <c r="X2094" i="21" s="1"/>
  <c r="V1099" i="21"/>
  <c r="X1099" i="21" s="1"/>
  <c r="V2405" i="21"/>
  <c r="X2405" i="21" s="1"/>
  <c r="V2312" i="21"/>
  <c r="X2312" i="21" s="1"/>
  <c r="V2362" i="21"/>
  <c r="X2362" i="21" s="1"/>
  <c r="V2232" i="21"/>
  <c r="X2232" i="21" s="1"/>
  <c r="V2165" i="21"/>
  <c r="X2165" i="21" s="1"/>
  <c r="V2106" i="21"/>
  <c r="X2106" i="21" s="1"/>
  <c r="V2091" i="21"/>
  <c r="X2091" i="21" s="1"/>
  <c r="V2069" i="21"/>
  <c r="X2069" i="21" s="1"/>
  <c r="V2226" i="21"/>
  <c r="X2226" i="21" s="1"/>
  <c r="V2051" i="21"/>
  <c r="X2051" i="21" s="1"/>
  <c r="V2161" i="21"/>
  <c r="X2161" i="21" s="1"/>
  <c r="V2545" i="21"/>
  <c r="X2545" i="21" s="1"/>
  <c r="V1961" i="21"/>
  <c r="X1961" i="21" s="1"/>
  <c r="V1924" i="21"/>
  <c r="X1924" i="21" s="1"/>
  <c r="V1950" i="21"/>
  <c r="X1950" i="21" s="1"/>
  <c r="V1913" i="21"/>
  <c r="X1913" i="21" s="1"/>
  <c r="V1858" i="21"/>
  <c r="X1858" i="21" s="1"/>
  <c r="V1902" i="21"/>
  <c r="X1902" i="21" s="1"/>
  <c r="V1990" i="21"/>
  <c r="X1990" i="21" s="1"/>
  <c r="V1973" i="21"/>
  <c r="X1973" i="21" s="1"/>
  <c r="V1873" i="21"/>
  <c r="X1873" i="21" s="1"/>
  <c r="V1750" i="21"/>
  <c r="X1750" i="21" s="1"/>
  <c r="V1760" i="21"/>
  <c r="X1760" i="21" s="1"/>
  <c r="V1698" i="21"/>
  <c r="X1698" i="21" s="1"/>
  <c r="V2036" i="21"/>
  <c r="X2036" i="21" s="1"/>
  <c r="V1720" i="21"/>
  <c r="X1720" i="21" s="1"/>
  <c r="V1908" i="21"/>
  <c r="X1908" i="21" s="1"/>
  <c r="V1849" i="21"/>
  <c r="X1849" i="21" s="1"/>
  <c r="V1682" i="21"/>
  <c r="X1682" i="21" s="1"/>
  <c r="V1455" i="21"/>
  <c r="X1455" i="21" s="1"/>
  <c r="V1518" i="21"/>
  <c r="X1518" i="21" s="1"/>
  <c r="V1779" i="21"/>
  <c r="X1779" i="21" s="1"/>
  <c r="V1747" i="21"/>
  <c r="X1747" i="21" s="1"/>
  <c r="V1360" i="21"/>
  <c r="X1360" i="21" s="1"/>
  <c r="V1467" i="21"/>
  <c r="X1467" i="21" s="1"/>
  <c r="V1440" i="21"/>
  <c r="X1440" i="21" s="1"/>
  <c r="V1339" i="21"/>
  <c r="X1339" i="21" s="1"/>
  <c r="V1392" i="21"/>
  <c r="X1392" i="21" s="1"/>
  <c r="V1179" i="21"/>
  <c r="X1179" i="21" s="1"/>
  <c r="V1122" i="21"/>
  <c r="X1122" i="21" s="1"/>
  <c r="V1141" i="21"/>
  <c r="X1141" i="21" s="1"/>
  <c r="V1074" i="21"/>
  <c r="X1074" i="21" s="1"/>
  <c r="V1087" i="21"/>
  <c r="X1087" i="21" s="1"/>
  <c r="V1248" i="21"/>
  <c r="X1248" i="21" s="1"/>
  <c r="V1020" i="21"/>
  <c r="X1020" i="21" s="1"/>
  <c r="V1029" i="21"/>
  <c r="X1029" i="21" s="1"/>
  <c r="V924" i="21"/>
  <c r="X924" i="21" s="1"/>
  <c r="V865" i="21"/>
  <c r="X865" i="21" s="1"/>
  <c r="V846" i="21"/>
  <c r="X846" i="21" s="1"/>
  <c r="V962" i="21"/>
  <c r="X962" i="21" s="1"/>
  <c r="Y523" i="21"/>
  <c r="X523" i="21" s="1"/>
  <c r="V823" i="21"/>
  <c r="X823" i="21" s="1"/>
  <c r="V766" i="21"/>
  <c r="X766" i="21" s="1"/>
  <c r="V945" i="21"/>
  <c r="X945" i="21" s="1"/>
  <c r="V493" i="21"/>
  <c r="X493" i="21" s="1"/>
  <c r="V542" i="21"/>
  <c r="X542" i="21" s="1"/>
  <c r="V696" i="21"/>
  <c r="X696" i="21" s="1"/>
  <c r="V625" i="21"/>
  <c r="X625" i="21" s="1"/>
  <c r="V927" i="21"/>
  <c r="X927" i="21" s="1"/>
  <c r="V589" i="21"/>
  <c r="X589" i="21" s="1"/>
  <c r="V347" i="21"/>
  <c r="X347" i="21" s="1"/>
  <c r="V405" i="21"/>
  <c r="X405" i="21" s="1"/>
  <c r="V292" i="21"/>
  <c r="X292" i="21" s="1"/>
  <c r="V288" i="21"/>
  <c r="X288" i="21" s="1"/>
  <c r="Y250" i="21"/>
  <c r="X250" i="21" s="1"/>
  <c r="V308" i="21"/>
  <c r="X308" i="21" s="1"/>
  <c r="V328" i="21"/>
  <c r="X328" i="21" s="1"/>
  <c r="V327" i="21"/>
  <c r="X327" i="21" s="1"/>
  <c r="V2008" i="21"/>
  <c r="X2008" i="21" s="1"/>
  <c r="V1754" i="21"/>
  <c r="X1754" i="21" s="1"/>
  <c r="V1303" i="21"/>
  <c r="X1303" i="21" s="1"/>
  <c r="Y994" i="21"/>
  <c r="V994" i="21"/>
  <c r="X994" i="21" s="1"/>
  <c r="Y905" i="21"/>
  <c r="V905" i="21"/>
  <c r="X905" i="21" s="1"/>
  <c r="V2053" i="21"/>
  <c r="X2053" i="21" s="1"/>
  <c r="V2110" i="21"/>
  <c r="X2110" i="21" s="1"/>
  <c r="V1920" i="21"/>
  <c r="X1920" i="21" s="1"/>
  <c r="V1934" i="21"/>
  <c r="X1934" i="21" s="1"/>
  <c r="V1378" i="21"/>
  <c r="X1378" i="21" s="1"/>
  <c r="V1346" i="21"/>
  <c r="X1346" i="21" s="1"/>
  <c r="V1055" i="21"/>
  <c r="X1055" i="21" s="1"/>
  <c r="V926" i="21"/>
  <c r="X926" i="21" s="1"/>
  <c r="V815" i="21"/>
  <c r="X815" i="21" s="1"/>
  <c r="V798" i="21"/>
  <c r="X798" i="21" s="1"/>
  <c r="V2394" i="21"/>
  <c r="X2394" i="21" s="1"/>
  <c r="V2387" i="21"/>
  <c r="X2387" i="21" s="1"/>
  <c r="V2443" i="21"/>
  <c r="X2443" i="21" s="1"/>
  <c r="V2364" i="21"/>
  <c r="X2364" i="21" s="1"/>
  <c r="V2289" i="21"/>
  <c r="X2289" i="21" s="1"/>
  <c r="V2249" i="21"/>
  <c r="X2249" i="21" s="1"/>
  <c r="V2233" i="21"/>
  <c r="X2233" i="21" s="1"/>
  <c r="V2227" i="21"/>
  <c r="X2227" i="21" s="1"/>
  <c r="V2063" i="21"/>
  <c r="X2063" i="21" s="1"/>
  <c r="V2054" i="21"/>
  <c r="X2054" i="21" s="1"/>
  <c r="V2044" i="21"/>
  <c r="X2044" i="21" s="1"/>
  <c r="V2200" i="21"/>
  <c r="X2200" i="21" s="1"/>
  <c r="V1951" i="21"/>
  <c r="X1951" i="21" s="1"/>
  <c r="V1915" i="21"/>
  <c r="X1915" i="21" s="1"/>
  <c r="V1941" i="21"/>
  <c r="X1941" i="21" s="1"/>
  <c r="V1903" i="21"/>
  <c r="X1903" i="21" s="1"/>
  <c r="V1893" i="21"/>
  <c r="X1893" i="21" s="1"/>
  <c r="V1865" i="21"/>
  <c r="X1865" i="21" s="1"/>
  <c r="V1777" i="21"/>
  <c r="X1777" i="21" s="1"/>
  <c r="Y1777" i="21"/>
  <c r="V1737" i="21"/>
  <c r="X1737" i="21" s="1"/>
  <c r="Y1771" i="21"/>
  <c r="V1771" i="21"/>
  <c r="X1771" i="21" s="1"/>
  <c r="V1669" i="21"/>
  <c r="X1669" i="21" s="1"/>
  <c r="V1716" i="21"/>
  <c r="X1716" i="21" s="1"/>
  <c r="V1786" i="21"/>
  <c r="X1786" i="21" s="1"/>
  <c r="V1871" i="21"/>
  <c r="X1871" i="21" s="1"/>
  <c r="V1450" i="21"/>
  <c r="X1450" i="21" s="1"/>
  <c r="V1549" i="21"/>
  <c r="X1549" i="21" s="1"/>
  <c r="V1666" i="21"/>
  <c r="X1666" i="21" s="1"/>
  <c r="V1367" i="21"/>
  <c r="X1367" i="21" s="1"/>
  <c r="V1384" i="21"/>
  <c r="X1384" i="21" s="1"/>
  <c r="V1424" i="21"/>
  <c r="X1424" i="21" s="1"/>
  <c r="V1310" i="21"/>
  <c r="X1310" i="21" s="1"/>
  <c r="V1423" i="21"/>
  <c r="X1423" i="21" s="1"/>
  <c r="V1183" i="21"/>
  <c r="X1183" i="21" s="1"/>
  <c r="V1079" i="21"/>
  <c r="X1079" i="21" s="1"/>
  <c r="V1224" i="21"/>
  <c r="X1224" i="21" s="1"/>
  <c r="V969" i="21"/>
  <c r="X969" i="21" s="1"/>
  <c r="V847" i="21"/>
  <c r="X847" i="21" s="1"/>
  <c r="V566" i="21"/>
  <c r="X566" i="21" s="1"/>
  <c r="V548" i="21"/>
  <c r="X548" i="21" s="1"/>
  <c r="Y411" i="21"/>
  <c r="X411" i="21" s="1"/>
  <c r="V558" i="21"/>
  <c r="X558" i="21" s="1"/>
  <c r="V855" i="21"/>
  <c r="X855" i="21" s="1"/>
  <c r="V574" i="21"/>
  <c r="X574" i="21" s="1"/>
  <c r="V363" i="21"/>
  <c r="X363" i="21" s="1"/>
  <c r="V407" i="21"/>
  <c r="X407" i="21" s="1"/>
  <c r="V389" i="21"/>
  <c r="X389" i="21" s="1"/>
  <c r="V279" i="21"/>
  <c r="X279" i="21" s="1"/>
  <c r="V703" i="21"/>
  <c r="X703" i="21" s="1"/>
  <c r="V304" i="21"/>
  <c r="X304" i="21" s="1"/>
  <c r="V195" i="21"/>
  <c r="X195" i="21" s="1"/>
  <c r="V932" i="21"/>
  <c r="X932" i="21" s="1"/>
  <c r="V2273" i="21"/>
  <c r="X2273" i="21" s="1"/>
  <c r="V1047" i="21"/>
  <c r="X1047" i="21" s="1"/>
  <c r="Y2252" i="21"/>
  <c r="V2252" i="21"/>
  <c r="X2252" i="21" s="1"/>
  <c r="V2052" i="21"/>
  <c r="X2052" i="21" s="1"/>
  <c r="V1942" i="21"/>
  <c r="X1942" i="21" s="1"/>
  <c r="V1894" i="21"/>
  <c r="X1894" i="21" s="1"/>
  <c r="V2022" i="21"/>
  <c r="X2022" i="21" s="1"/>
  <c r="V1637" i="21"/>
  <c r="X1637" i="21" s="1"/>
  <c r="V1863" i="21"/>
  <c r="X1863" i="21" s="1"/>
  <c r="V1763" i="21"/>
  <c r="X1763" i="21" s="1"/>
  <c r="V1648" i="21"/>
  <c r="X1648" i="21" s="1"/>
  <c r="V1317" i="21"/>
  <c r="X1317" i="21" s="1"/>
  <c r="V1301" i="21"/>
  <c r="X1301" i="21" s="1"/>
  <c r="V1276" i="21"/>
  <c r="X1276" i="21" s="1"/>
  <c r="V1038" i="21"/>
  <c r="X1038" i="21" s="1"/>
  <c r="V1256" i="21"/>
  <c r="X1256" i="21" s="1"/>
  <c r="V953" i="21"/>
  <c r="X953" i="21" s="1"/>
  <c r="V1232" i="21"/>
  <c r="X1232" i="21" s="1"/>
  <c r="V549" i="21"/>
  <c r="X549" i="21" s="1"/>
  <c r="V638" i="21"/>
  <c r="X638" i="21" s="1"/>
  <c r="Y536" i="21"/>
  <c r="V536" i="21"/>
  <c r="X536" i="21" s="1"/>
  <c r="V781" i="21"/>
  <c r="X781" i="21" s="1"/>
  <c r="V341" i="21"/>
  <c r="X341" i="21" s="1"/>
  <c r="V573" i="21"/>
  <c r="X573" i="21" s="1"/>
  <c r="Y234" i="21"/>
  <c r="X234" i="21" s="1"/>
  <c r="V133" i="21"/>
  <c r="X133" i="21" s="1"/>
  <c r="V180" i="21"/>
  <c r="X180" i="21" s="1"/>
  <c r="V76" i="21"/>
  <c r="X76" i="21" s="1"/>
  <c r="V186" i="21"/>
  <c r="X186" i="21" s="1"/>
  <c r="V115" i="21"/>
  <c r="X115" i="21" s="1"/>
  <c r="V2388" i="21"/>
  <c r="X2388" i="21" s="1"/>
  <c r="V2543" i="21"/>
  <c r="X2543" i="21" s="1"/>
  <c r="V2423" i="21"/>
  <c r="X2423" i="21" s="1"/>
  <c r="V2214" i="21"/>
  <c r="X2214" i="21" s="1"/>
  <c r="V2230" i="21"/>
  <c r="X2230" i="21" s="1"/>
  <c r="V2341" i="21"/>
  <c r="X2341" i="21" s="1"/>
  <c r="V2332" i="21"/>
  <c r="X2332" i="21" s="1"/>
  <c r="V2135" i="21"/>
  <c r="X2135" i="21" s="1"/>
  <c r="V2154" i="21"/>
  <c r="X2154" i="21" s="1"/>
  <c r="V2085" i="21"/>
  <c r="X2085" i="21" s="1"/>
  <c r="V2046" i="21"/>
  <c r="X2046" i="21" s="1"/>
  <c r="V2151" i="21"/>
  <c r="X2151" i="21" s="1"/>
  <c r="V2157" i="21"/>
  <c r="X2157" i="21" s="1"/>
  <c r="V1897" i="21"/>
  <c r="X1897" i="21" s="1"/>
  <c r="V1905" i="21"/>
  <c r="X1905" i="21" s="1"/>
  <c r="V1885" i="21"/>
  <c r="X1885" i="21" s="1"/>
  <c r="V1857" i="21"/>
  <c r="X1857" i="21" s="1"/>
  <c r="V2030" i="21"/>
  <c r="X2030" i="21" s="1"/>
  <c r="V1783" i="21"/>
  <c r="X1783" i="21" s="1"/>
  <c r="V1675" i="21"/>
  <c r="X1675" i="21" s="1"/>
  <c r="V1761" i="21"/>
  <c r="X1761" i="21" s="1"/>
  <c r="Y1761" i="21"/>
  <c r="Y1755" i="21"/>
  <c r="V1755" i="21"/>
  <c r="X1755" i="21" s="1"/>
  <c r="V1759" i="21"/>
  <c r="X1759" i="21" s="1"/>
  <c r="V1708" i="21"/>
  <c r="X1708" i="21" s="1"/>
  <c r="V1768" i="21"/>
  <c r="X1768" i="21" s="1"/>
  <c r="V1485" i="21"/>
  <c r="X1485" i="21" s="1"/>
  <c r="V1501" i="21"/>
  <c r="X1501" i="21" s="1"/>
  <c r="V1494" i="21"/>
  <c r="X1494" i="21" s="1"/>
  <c r="V1854" i="21"/>
  <c r="X1854" i="21" s="1"/>
  <c r="V1446" i="21"/>
  <c r="X1446" i="21" s="1"/>
  <c r="V1419" i="21"/>
  <c r="X1419" i="21" s="1"/>
  <c r="V1565" i="21"/>
  <c r="X1565" i="21" s="1"/>
  <c r="V1199" i="21"/>
  <c r="X1199" i="21" s="1"/>
  <c r="V1279" i="21"/>
  <c r="X1279" i="21" s="1"/>
  <c r="V1127" i="21"/>
  <c r="X1127" i="21" s="1"/>
  <c r="V1327" i="21"/>
  <c r="X1327" i="21" s="1"/>
  <c r="V1240" i="21"/>
  <c r="X1240" i="21" s="1"/>
  <c r="V1007" i="21"/>
  <c r="X1007" i="21" s="1"/>
  <c r="V1255" i="21"/>
  <c r="X1255" i="21" s="1"/>
  <c r="V1314" i="21"/>
  <c r="X1314" i="21" s="1"/>
  <c r="V1016" i="21"/>
  <c r="X1016" i="21" s="1"/>
  <c r="V1040" i="21"/>
  <c r="X1040" i="21" s="1"/>
  <c r="V895" i="21"/>
  <c r="X895" i="21" s="1"/>
  <c r="V921" i="21"/>
  <c r="X921" i="21" s="1"/>
  <c r="V759" i="21"/>
  <c r="X759" i="21" s="1"/>
  <c r="V920" i="21"/>
  <c r="X920" i="21" s="1"/>
  <c r="V807" i="21"/>
  <c r="X807" i="21" s="1"/>
  <c r="V1151" i="21"/>
  <c r="X1151" i="21" s="1"/>
  <c r="V758" i="21"/>
  <c r="X758" i="21" s="1"/>
  <c r="V918" i="21"/>
  <c r="X918" i="21" s="1"/>
  <c r="Y909" i="21"/>
  <c r="V909" i="21"/>
  <c r="X909" i="21" s="1"/>
  <c r="V532" i="21"/>
  <c r="X532" i="21" s="1"/>
  <c r="Y421" i="21"/>
  <c r="X421" i="21" s="1"/>
  <c r="V879" i="21"/>
  <c r="X879" i="21" s="1"/>
  <c r="V1112" i="21"/>
  <c r="X1112" i="21" s="1"/>
  <c r="V970" i="21"/>
  <c r="X970" i="21" s="1"/>
  <c r="V568" i="21"/>
  <c r="X568" i="21" s="1"/>
  <c r="V671" i="21"/>
  <c r="X671" i="21" s="1"/>
  <c r="V452" i="21"/>
  <c r="X452" i="21" s="1"/>
  <c r="V278" i="21"/>
  <c r="X278" i="21" s="1"/>
  <c r="V350" i="21"/>
  <c r="X350" i="21" s="1"/>
  <c r="V60" i="21"/>
  <c r="X60" i="21" s="1"/>
  <c r="V174" i="21"/>
  <c r="X174" i="21" s="1"/>
  <c r="V37" i="21"/>
  <c r="X37" i="21" s="1"/>
  <c r="V156" i="21"/>
  <c r="X156" i="21" s="1"/>
  <c r="V164" i="21"/>
  <c r="X164" i="21" s="1"/>
  <c r="V181" i="21"/>
  <c r="X181" i="21" s="1"/>
  <c r="V196" i="21"/>
  <c r="X196" i="21" s="1"/>
  <c r="V106" i="21"/>
  <c r="X106" i="21" s="1"/>
  <c r="V132" i="21"/>
  <c r="X132" i="21" s="1"/>
  <c r="V131" i="21"/>
  <c r="X131" i="21" s="1"/>
  <c r="V1725" i="21"/>
  <c r="X1725" i="21" s="1"/>
  <c r="V1702" i="21"/>
  <c r="X1702" i="21" s="1"/>
  <c r="V1613" i="21"/>
  <c r="X1613" i="21" s="1"/>
  <c r="V1103" i="21"/>
  <c r="X1103" i="21" s="1"/>
  <c r="V1160" i="21"/>
  <c r="X1160" i="21" s="1"/>
  <c r="V1239" i="21"/>
  <c r="X1239" i="21" s="1"/>
  <c r="V1202" i="21"/>
  <c r="X1202" i="21" s="1"/>
  <c r="V1243" i="21"/>
  <c r="X1243" i="21" s="1"/>
  <c r="V799" i="21"/>
  <c r="X799" i="21" s="1"/>
  <c r="V949" i="21"/>
  <c r="X949" i="21" s="1"/>
  <c r="V991" i="21"/>
  <c r="X991" i="21" s="1"/>
  <c r="V1263" i="21"/>
  <c r="X1263" i="21" s="1"/>
  <c r="V1259" i="21"/>
  <c r="X1259" i="21" s="1"/>
  <c r="V887" i="21"/>
  <c r="X887" i="21" s="1"/>
  <c r="V1410" i="21"/>
  <c r="X1410" i="21" s="1"/>
  <c r="Y518" i="21"/>
  <c r="X518" i="21" s="1"/>
  <c r="V707" i="21"/>
  <c r="X707" i="21" s="1"/>
  <c r="V720" i="21"/>
  <c r="X720" i="21" s="1"/>
  <c r="V657" i="21"/>
  <c r="X657" i="21" s="1"/>
  <c r="V469" i="21"/>
  <c r="X469" i="21" s="1"/>
  <c r="V516" i="21"/>
  <c r="X516" i="21" s="1"/>
  <c r="V616" i="21"/>
  <c r="X616" i="21" s="1"/>
  <c r="Y418" i="21"/>
  <c r="X418" i="21" s="1"/>
  <c r="V971" i="21"/>
  <c r="X971" i="21" s="1"/>
  <c r="V557" i="21"/>
  <c r="X557" i="21" s="1"/>
  <c r="V501" i="21"/>
  <c r="X501" i="21" s="1"/>
  <c r="V534" i="21"/>
  <c r="X534" i="21" s="1"/>
  <c r="V301" i="21"/>
  <c r="X301" i="21" s="1"/>
  <c r="V399" i="21"/>
  <c r="X399" i="21" s="1"/>
  <c r="V561" i="21"/>
  <c r="X561" i="21" s="1"/>
  <c r="V1247" i="21"/>
  <c r="X1247" i="21" s="1"/>
  <c r="V343" i="21"/>
  <c r="X343" i="21" s="1"/>
  <c r="V283" i="21"/>
  <c r="X283" i="21" s="1"/>
  <c r="V431" i="21"/>
  <c r="X431" i="21" s="1"/>
  <c r="V238" i="21"/>
  <c r="X238" i="21" s="1"/>
  <c r="V147" i="21"/>
  <c r="X147" i="21" s="1"/>
  <c r="V163" i="21"/>
  <c r="X163" i="21" s="1"/>
  <c r="V172" i="21"/>
  <c r="X172" i="21" s="1"/>
  <c r="V19" i="21"/>
  <c r="X19" i="21" s="1"/>
  <c r="V122" i="21"/>
  <c r="X122" i="21" s="1"/>
  <c r="V2280" i="21"/>
  <c r="X2280" i="21" s="1"/>
  <c r="V1478" i="21"/>
  <c r="X1478" i="21" s="1"/>
  <c r="V2385" i="21"/>
  <c r="X2385" i="21" s="1"/>
  <c r="V2582" i="21"/>
  <c r="X2582" i="21" s="1"/>
  <c r="V2580" i="21"/>
  <c r="X2580" i="21" s="1"/>
  <c r="V2380" i="21"/>
  <c r="X2380" i="21" s="1"/>
  <c r="V2407" i="21"/>
  <c r="X2407" i="21" s="1"/>
  <c r="V2305" i="21"/>
  <c r="X2305" i="21" s="1"/>
  <c r="V2416" i="21"/>
  <c r="X2416" i="21" s="1"/>
  <c r="V2338" i="21"/>
  <c r="X2338" i="21" s="1"/>
  <c r="V2099" i="21"/>
  <c r="X2099" i="21" s="1"/>
  <c r="V2389" i="21"/>
  <c r="X2389" i="21" s="1"/>
  <c r="V2209" i="21"/>
  <c r="X2209" i="21" s="1"/>
  <c r="V2337" i="21"/>
  <c r="X2337" i="21" s="1"/>
  <c r="V1888" i="21"/>
  <c r="X1888" i="21" s="1"/>
  <c r="V1878" i="21"/>
  <c r="X1878" i="21" s="1"/>
  <c r="V1896" i="21"/>
  <c r="X1896" i="21" s="1"/>
  <c r="V2142" i="21"/>
  <c r="X2142" i="21" s="1"/>
  <c r="V1860" i="21"/>
  <c r="X1860" i="21" s="1"/>
  <c r="V1967" i="21"/>
  <c r="X1967" i="21" s="1"/>
  <c r="V2049" i="21"/>
  <c r="X2049" i="21" s="1"/>
  <c r="V1928" i="21"/>
  <c r="X1928" i="21" s="1"/>
  <c r="V1989" i="21"/>
  <c r="X1989" i="21" s="1"/>
  <c r="V1767" i="21"/>
  <c r="X1767" i="21" s="1"/>
  <c r="Y1767" i="21"/>
  <c r="V1925" i="21"/>
  <c r="X1925" i="21" s="1"/>
  <c r="V1685" i="21"/>
  <c r="X1685" i="21" s="1"/>
  <c r="V1721" i="21"/>
  <c r="X1721" i="21" s="1"/>
  <c r="V1704" i="21"/>
  <c r="X1704" i="21" s="1"/>
  <c r="V1944" i="21"/>
  <c r="X1944" i="21" s="1"/>
  <c r="V1899" i="21"/>
  <c r="X1899" i="21" s="1"/>
  <c r="V1692" i="21"/>
  <c r="X1692" i="21" s="1"/>
  <c r="V1769" i="21"/>
  <c r="X1769" i="21" s="1"/>
  <c r="V1636" i="21"/>
  <c r="X1636" i="21" s="1"/>
  <c r="V1855" i="21"/>
  <c r="X1855" i="21" s="1"/>
  <c r="V1772" i="21"/>
  <c r="X1772" i="21" s="1"/>
  <c r="V1917" i="21"/>
  <c r="X1917" i="21" s="1"/>
  <c r="V1643" i="21"/>
  <c r="X1643" i="21" s="1"/>
  <c r="V1463" i="21"/>
  <c r="X1463" i="21" s="1"/>
  <c r="V1778" i="21"/>
  <c r="X1778" i="21" s="1"/>
  <c r="V1479" i="21"/>
  <c r="X1479" i="21" s="1"/>
  <c r="V1608" i="21"/>
  <c r="X1608" i="21" s="1"/>
  <c r="V1543" i="21"/>
  <c r="X1543" i="21" s="1"/>
  <c r="Y1757" i="21"/>
  <c r="V1757" i="21"/>
  <c r="X1757" i="21" s="1"/>
  <c r="V1288" i="21"/>
  <c r="X1288" i="21" s="1"/>
  <c r="V1287" i="21"/>
  <c r="X1287" i="21" s="1"/>
  <c r="V1435" i="21"/>
  <c r="X1435" i="21" s="1"/>
  <c r="V1319" i="21"/>
  <c r="X1319" i="21" s="1"/>
  <c r="V1344" i="21"/>
  <c r="X1344" i="21" s="1"/>
  <c r="V1144" i="21"/>
  <c r="X1144" i="21" s="1"/>
  <c r="V990" i="21"/>
  <c r="X990" i="21" s="1"/>
  <c r="V1090" i="21"/>
  <c r="X1090" i="21" s="1"/>
  <c r="V1068" i="21"/>
  <c r="X1068" i="21" s="1"/>
  <c r="V1176" i="21"/>
  <c r="X1176" i="21" s="1"/>
  <c r="V1006" i="21"/>
  <c r="X1006" i="21" s="1"/>
  <c r="V1191" i="21"/>
  <c r="X1191" i="21" s="1"/>
  <c r="V775" i="21"/>
  <c r="X775" i="21" s="1"/>
  <c r="V751" i="21"/>
  <c r="X751" i="21" s="1"/>
  <c r="V1071" i="21"/>
  <c r="X1071" i="21" s="1"/>
  <c r="V698" i="21"/>
  <c r="X698" i="21" s="1"/>
  <c r="V653" i="21"/>
  <c r="X653" i="21" s="1"/>
  <c r="V582" i="21"/>
  <c r="X582" i="21" s="1"/>
  <c r="V687" i="21"/>
  <c r="X687" i="21" s="1"/>
  <c r="V606" i="21"/>
  <c r="X606" i="21" s="1"/>
  <c r="V294" i="21"/>
  <c r="X294" i="21" s="1"/>
  <c r="V440" i="21"/>
  <c r="X440" i="21" s="1"/>
  <c r="V381" i="21"/>
  <c r="X381" i="21" s="1"/>
  <c r="V356" i="21"/>
  <c r="X356" i="21" s="1"/>
  <c r="V333" i="21"/>
  <c r="X333" i="21" s="1"/>
  <c r="V433" i="21"/>
  <c r="X433" i="21" s="1"/>
  <c r="V443" i="21"/>
  <c r="X443" i="21" s="1"/>
  <c r="V276" i="21"/>
  <c r="X276" i="21" s="1"/>
  <c r="V117" i="21"/>
  <c r="X117" i="21" s="1"/>
  <c r="Y236" i="21"/>
  <c r="X236" i="21" s="1"/>
  <c r="V138" i="21"/>
  <c r="X138" i="21" s="1"/>
  <c r="V154" i="21"/>
  <c r="X154" i="21" s="1"/>
  <c r="V179" i="21"/>
  <c r="X179" i="21" s="1"/>
  <c r="V116" i="21"/>
  <c r="X116" i="21" s="1"/>
  <c r="V228" i="21"/>
  <c r="X228" i="21" s="1"/>
  <c r="V2188" i="21"/>
  <c r="X2188" i="21" s="1"/>
  <c r="V1296" i="21"/>
  <c r="X1296" i="21" s="1"/>
  <c r="V890" i="21"/>
  <c r="X890" i="21" s="1"/>
  <c r="V782" i="21"/>
  <c r="X782" i="21" s="1"/>
  <c r="V645" i="21"/>
  <c r="X645" i="21" s="1"/>
  <c r="V317" i="21"/>
  <c r="X317" i="21" s="1"/>
  <c r="V2575" i="21"/>
  <c r="X2575" i="21" s="1"/>
  <c r="V2297" i="21"/>
  <c r="X2297" i="21" s="1"/>
  <c r="V2361" i="21"/>
  <c r="X2361" i="21" s="1"/>
  <c r="V2330" i="21"/>
  <c r="X2330" i="21" s="1"/>
  <c r="V2242" i="21"/>
  <c r="X2242" i="21" s="1"/>
  <c r="V1879" i="21"/>
  <c r="X1879" i="21" s="1"/>
  <c r="V1958" i="21"/>
  <c r="X1958" i="21" s="1"/>
  <c r="V2081" i="21"/>
  <c r="X2081" i="21" s="1"/>
  <c r="V1919" i="21"/>
  <c r="X1919" i="21" s="1"/>
  <c r="V1526" i="21"/>
  <c r="X1526" i="21" s="1"/>
  <c r="V1640" i="21"/>
  <c r="X1640" i="21" s="1"/>
  <c r="V1231" i="21"/>
  <c r="X1231" i="21" s="1"/>
  <c r="Y785" i="21"/>
  <c r="V785" i="21"/>
  <c r="X785" i="21" s="1"/>
  <c r="V830" i="21"/>
  <c r="X830" i="21" s="1"/>
  <c r="V712" i="21"/>
  <c r="X712" i="21" s="1"/>
  <c r="V679" i="21"/>
  <c r="X679" i="21" s="1"/>
  <c r="V565" i="21"/>
  <c r="X565" i="21" s="1"/>
  <c r="V663" i="21"/>
  <c r="X663" i="21" s="1"/>
  <c r="Y488" i="21"/>
  <c r="V488" i="21"/>
  <c r="X488" i="21" s="1"/>
  <c r="V727" i="21"/>
  <c r="X727" i="21" s="1"/>
  <c r="Y417" i="21"/>
  <c r="X417" i="21" s="1"/>
  <c r="V340" i="21"/>
  <c r="X340" i="21" s="1"/>
  <c r="V436" i="21"/>
  <c r="X436" i="21" s="1"/>
  <c r="Y230" i="21"/>
  <c r="X230" i="21" s="1"/>
  <c r="Y415" i="21"/>
  <c r="X415" i="21" s="1"/>
  <c r="V269" i="21"/>
  <c r="X269" i="21" s="1"/>
  <c r="V94" i="21"/>
  <c r="X94" i="21" s="1"/>
  <c r="V84" i="21"/>
  <c r="X84" i="21" s="1"/>
  <c r="V101" i="21"/>
  <c r="X101" i="21" s="1"/>
  <c r="V170" i="21"/>
  <c r="X170" i="21" s="1"/>
  <c r="V220" i="21"/>
  <c r="X220" i="21" s="1"/>
  <c r="V43" i="21"/>
  <c r="X43" i="21" s="1"/>
  <c r="V2373" i="21"/>
  <c r="X2373" i="21" s="1"/>
  <c r="V2223" i="21"/>
  <c r="X2223" i="21" s="1"/>
  <c r="V2308" i="21"/>
  <c r="X2308" i="21" s="1"/>
  <c r="V2121" i="21"/>
  <c r="X2121" i="21" s="1"/>
  <c r="V2192" i="21"/>
  <c r="X2192" i="21" s="1"/>
  <c r="V2062" i="21"/>
  <c r="X2062" i="21" s="1"/>
  <c r="V2175" i="21"/>
  <c r="X2175" i="21" s="1"/>
  <c r="V2075" i="21"/>
  <c r="X2075" i="21" s="1"/>
  <c r="V1870" i="21"/>
  <c r="X1870" i="21" s="1"/>
  <c r="V1949" i="21"/>
  <c r="X1949" i="21" s="1"/>
  <c r="V2050" i="21"/>
  <c r="X2050" i="21" s="1"/>
  <c r="V1910" i="21"/>
  <c r="X1910" i="21" s="1"/>
  <c r="V1954" i="21"/>
  <c r="X1954" i="21" s="1"/>
  <c r="V1751" i="21"/>
  <c r="X1751" i="21" s="1"/>
  <c r="Y1751" i="21"/>
  <c r="V1713" i="21"/>
  <c r="X1713" i="21" s="1"/>
  <c r="V1684" i="21"/>
  <c r="X1684" i="21" s="1"/>
  <c r="V1889" i="21"/>
  <c r="X1889" i="21" s="1"/>
  <c r="Y1781" i="21"/>
  <c r="V1781" i="21"/>
  <c r="X1781" i="21" s="1"/>
  <c r="V1668" i="21"/>
  <c r="X1668" i="21" s="1"/>
  <c r="V1735" i="21"/>
  <c r="X1735" i="21" s="1"/>
  <c r="V1454" i="21"/>
  <c r="X1454" i="21" s="1"/>
  <c r="V1574" i="21"/>
  <c r="X1574" i="21" s="1"/>
  <c r="V1442" i="21"/>
  <c r="X1442" i="21" s="1"/>
  <c r="V1335" i="21"/>
  <c r="X1335" i="21" s="1"/>
  <c r="V1394" i="21"/>
  <c r="X1394" i="21" s="1"/>
  <c r="V1052" i="21"/>
  <c r="X1052" i="21" s="1"/>
  <c r="V1120" i="21"/>
  <c r="X1120" i="21" s="1"/>
  <c r="V1159" i="21"/>
  <c r="X1159" i="21" s="1"/>
  <c r="V1218" i="21"/>
  <c r="X1218" i="21" s="1"/>
  <c r="V1131" i="21"/>
  <c r="X1131" i="21" s="1"/>
  <c r="V1163" i="21"/>
  <c r="X1163" i="21" s="1"/>
  <c r="Y769" i="21"/>
  <c r="V769" i="21"/>
  <c r="X769" i="21" s="1"/>
  <c r="V925" i="21"/>
  <c r="X925" i="21" s="1"/>
  <c r="V842" i="21"/>
  <c r="X842" i="21" s="1"/>
  <c r="V1084" i="21"/>
  <c r="X1084" i="21" s="1"/>
  <c r="V743" i="21"/>
  <c r="X743" i="21" s="1"/>
  <c r="V881" i="21"/>
  <c r="X881" i="21" s="1"/>
  <c r="V822" i="21"/>
  <c r="X822" i="21" s="1"/>
  <c r="V664" i="21"/>
  <c r="X664" i="21" s="1"/>
  <c r="V637" i="21"/>
  <c r="X637" i="21" s="1"/>
  <c r="V632" i="21"/>
  <c r="X632" i="21" s="1"/>
  <c r="V459" i="21"/>
  <c r="X459" i="21" s="1"/>
  <c r="V453" i="21"/>
  <c r="X453" i="21" s="1"/>
  <c r="V491" i="21"/>
  <c r="X491" i="21" s="1"/>
  <c r="V302" i="21"/>
  <c r="X302" i="21" s="1"/>
  <c r="V445" i="21"/>
  <c r="X445" i="21" s="1"/>
  <c r="V264" i="21"/>
  <c r="X264" i="21" s="1"/>
  <c r="V629" i="21"/>
  <c r="X629" i="21" s="1"/>
  <c r="V222" i="21"/>
  <c r="X222" i="21" s="1"/>
  <c r="V92" i="21"/>
  <c r="X92" i="21" s="1"/>
  <c r="V100" i="21"/>
  <c r="X100" i="21" s="1"/>
  <c r="V202" i="21"/>
  <c r="X202" i="21" s="1"/>
  <c r="V1766" i="21"/>
  <c r="X1766" i="21" s="1"/>
  <c r="V1550" i="21"/>
  <c r="X1550" i="21" s="1"/>
  <c r="V470" i="21"/>
  <c r="X470" i="21" s="1"/>
  <c r="V344" i="21"/>
  <c r="X344" i="21" s="1"/>
  <c r="V1644" i="21"/>
  <c r="X1644" i="21" s="1"/>
  <c r="V1876" i="21"/>
  <c r="X1876" i="21" s="1"/>
  <c r="V2549" i="21"/>
  <c r="X2549" i="21" s="1"/>
  <c r="V2251" i="21"/>
  <c r="X2251" i="21" s="1"/>
  <c r="V2378" i="21"/>
  <c r="X2378" i="21" s="1"/>
  <c r="V2282" i="21"/>
  <c r="X2282" i="21" s="1"/>
  <c r="V2376" i="21"/>
  <c r="X2376" i="21" s="1"/>
  <c r="V2079" i="21"/>
  <c r="X2079" i="21" s="1"/>
  <c r="V2191" i="21"/>
  <c r="X2191" i="21" s="1"/>
  <c r="V2203" i="21"/>
  <c r="X2203" i="21" s="1"/>
  <c r="V2202" i="21"/>
  <c r="X2202" i="21" s="1"/>
  <c r="V2201" i="21"/>
  <c r="X2201" i="21" s="1"/>
  <c r="V2067" i="21"/>
  <c r="X2067" i="21" s="1"/>
  <c r="V2207" i="21"/>
  <c r="X2207" i="21" s="1"/>
  <c r="V2074" i="21"/>
  <c r="X2074" i="21" s="1"/>
  <c r="V1940" i="21"/>
  <c r="X1940" i="21" s="1"/>
  <c r="V1998" i="21"/>
  <c r="X1998" i="21" s="1"/>
  <c r="V1991" i="21"/>
  <c r="X1991" i="21" s="1"/>
  <c r="V1901" i="21"/>
  <c r="X1901" i="21" s="1"/>
  <c r="V2017" i="21"/>
  <c r="X2017" i="21" s="1"/>
  <c r="V1945" i="21"/>
  <c r="X1945" i="21" s="1"/>
  <c r="V1738" i="21"/>
  <c r="X1738" i="21" s="1"/>
  <c r="V1709" i="21"/>
  <c r="X1709" i="21" s="1"/>
  <c r="V2058" i="21"/>
  <c r="X2058" i="21" s="1"/>
  <c r="V1758" i="21"/>
  <c r="X1758" i="21" s="1"/>
  <c r="V1731" i="21"/>
  <c r="X1731" i="21" s="1"/>
  <c r="V1756" i="21"/>
  <c r="X1756" i="21" s="1"/>
  <c r="V1524" i="21"/>
  <c r="X1524" i="21" s="1"/>
  <c r="V1622" i="21"/>
  <c r="X1622" i="21" s="1"/>
  <c r="V1677" i="21"/>
  <c r="X1677" i="21" s="1"/>
  <c r="V1762" i="21"/>
  <c r="X1762" i="21" s="1"/>
  <c r="V1631" i="21"/>
  <c r="X1631" i="21" s="1"/>
  <c r="V1630" i="21"/>
  <c r="X1630" i="21" s="1"/>
  <c r="V1461" i="21"/>
  <c r="X1461" i="21" s="1"/>
  <c r="V1672" i="21"/>
  <c r="X1672" i="21" s="1"/>
  <c r="V1607" i="21"/>
  <c r="X1607" i="21" s="1"/>
  <c r="V1746" i="21"/>
  <c r="X1746" i="21" s="1"/>
  <c r="V1383" i="21"/>
  <c r="X1383" i="21" s="1"/>
  <c r="V1376" i="21"/>
  <c r="X1376" i="21" s="1"/>
  <c r="V1295" i="21"/>
  <c r="X1295" i="21" s="1"/>
  <c r="V1304" i="21"/>
  <c r="X1304" i="21" s="1"/>
  <c r="V1135" i="21"/>
  <c r="X1135" i="21" s="1"/>
  <c r="Y1042" i="21"/>
  <c r="V1042" i="21"/>
  <c r="X1042" i="21" s="1"/>
  <c r="V1095" i="21"/>
  <c r="X1095" i="21" s="1"/>
  <c r="V1170" i="21"/>
  <c r="X1170" i="21" s="1"/>
  <c r="V1192" i="21"/>
  <c r="X1192" i="21" s="1"/>
  <c r="V992" i="21"/>
  <c r="X992" i="21" s="1"/>
  <c r="Y753" i="21"/>
  <c r="V753" i="21"/>
  <c r="X753" i="21" s="1"/>
  <c r="V907" i="21"/>
  <c r="X907" i="21" s="1"/>
  <c r="V934" i="21"/>
  <c r="X934" i="21" s="1"/>
  <c r="V863" i="21"/>
  <c r="X863" i="21" s="1"/>
  <c r="V774" i="21"/>
  <c r="X774" i="21" s="1"/>
  <c r="V972" i="21"/>
  <c r="X972" i="21" s="1"/>
  <c r="V806" i="21"/>
  <c r="X806" i="21" s="1"/>
  <c r="V928" i="21"/>
  <c r="X928" i="21" s="1"/>
  <c r="V654" i="21"/>
  <c r="X654" i="21" s="1"/>
  <c r="V597" i="21"/>
  <c r="X597" i="21" s="1"/>
  <c r="V622" i="21"/>
  <c r="X622" i="21" s="1"/>
  <c r="V477" i="21"/>
  <c r="X477" i="21" s="1"/>
  <c r="V849" i="21"/>
  <c r="X849" i="21" s="1"/>
  <c r="V482" i="21"/>
  <c r="X482" i="21" s="1"/>
  <c r="V550" i="21"/>
  <c r="X550" i="21" s="1"/>
  <c r="V287" i="21"/>
  <c r="X287" i="21" s="1"/>
  <c r="V309" i="21"/>
  <c r="X309" i="21" s="1"/>
  <c r="V320" i="21"/>
  <c r="X320" i="21" s="1"/>
  <c r="V375" i="21"/>
  <c r="X375" i="21" s="1"/>
  <c r="V351" i="21"/>
  <c r="X351" i="21" s="1"/>
  <c r="V437" i="21"/>
  <c r="X437" i="21" s="1"/>
  <c r="V271" i="21"/>
  <c r="X271" i="21" s="1"/>
  <c r="V749" i="21"/>
  <c r="X749" i="21" s="1"/>
  <c r="V408" i="21"/>
  <c r="X408" i="21" s="1"/>
  <c r="V359" i="21"/>
  <c r="X359" i="21" s="1"/>
  <c r="V67" i="21"/>
  <c r="X67" i="21" s="1"/>
  <c r="V108" i="21"/>
  <c r="X108" i="21" s="1"/>
  <c r="V27" i="21"/>
  <c r="X27" i="21" s="1"/>
  <c r="V26" i="21"/>
  <c r="X26" i="21" s="1"/>
  <c r="V124" i="21"/>
  <c r="X124" i="21" s="1"/>
  <c r="V1080" i="21"/>
  <c r="X1080" i="21" s="1"/>
  <c r="V429" i="21"/>
  <c r="X429" i="21" s="1"/>
  <c r="V1537" i="21"/>
  <c r="X1537" i="21" s="1"/>
  <c r="V1032" i="21"/>
  <c r="X1032" i="21" s="1"/>
  <c r="V2281" i="21"/>
  <c r="X2281" i="21" s="1"/>
  <c r="V311" i="21"/>
  <c r="X311" i="21" s="1"/>
  <c r="V2216" i="21"/>
  <c r="X2216" i="21" s="1"/>
  <c r="V2557" i="21"/>
  <c r="X2557" i="21" s="1"/>
  <c r="V2589" i="21"/>
  <c r="X2589" i="21" s="1"/>
  <c r="V2372" i="21"/>
  <c r="X2372" i="21" s="1"/>
  <c r="V2356" i="21"/>
  <c r="X2356" i="21" s="1"/>
  <c r="V2244" i="21"/>
  <c r="X2244" i="21" s="1"/>
  <c r="V2354" i="21"/>
  <c r="X2354" i="21" s="1"/>
  <c r="V2035" i="21"/>
  <c r="X2035" i="21" s="1"/>
  <c r="V2056" i="21"/>
  <c r="X2056" i="21" s="1"/>
  <c r="V2184" i="21"/>
  <c r="X2184" i="21" s="1"/>
  <c r="V2177" i="21"/>
  <c r="X2177" i="21" s="1"/>
  <c r="V2045" i="21"/>
  <c r="X2045" i="21" s="1"/>
  <c r="V2059" i="21"/>
  <c r="X2059" i="21" s="1"/>
  <c r="V2066" i="21"/>
  <c r="X2066" i="21" s="1"/>
  <c r="V1931" i="21"/>
  <c r="X1931" i="21" s="1"/>
  <c r="V2006" i="21"/>
  <c r="X2006" i="21" s="1"/>
  <c r="V1983" i="21"/>
  <c r="X1983" i="21" s="1"/>
  <c r="V1965" i="21"/>
  <c r="X1965" i="21" s="1"/>
  <c r="V1892" i="21"/>
  <c r="X1892" i="21" s="1"/>
  <c r="V1935" i="21"/>
  <c r="X1935" i="21" s="1"/>
  <c r="V1734" i="21"/>
  <c r="X1734" i="21" s="1"/>
  <c r="V1660" i="21"/>
  <c r="X1660" i="21" s="1"/>
  <c r="Y1765" i="21"/>
  <c r="V1765" i="21"/>
  <c r="X1765" i="21" s="1"/>
  <c r="V1727" i="21"/>
  <c r="X1727" i="21" s="1"/>
  <c r="V1700" i="21"/>
  <c r="X1700" i="21" s="1"/>
  <c r="V1617" i="21"/>
  <c r="X1617" i="21" s="1"/>
  <c r="V1701" i="21"/>
  <c r="X1701" i="21" s="1"/>
  <c r="V1604" i="21"/>
  <c r="X1604" i="21" s="1"/>
  <c r="V1452" i="21"/>
  <c r="X1452" i="21" s="1"/>
  <c r="V1527" i="21"/>
  <c r="X1527" i="21" s="1"/>
  <c r="V1652" i="21"/>
  <c r="X1652" i="21" s="1"/>
  <c r="V1590" i="21"/>
  <c r="X1590" i="21" s="1"/>
  <c r="V1503" i="21"/>
  <c r="X1503" i="21" s="1"/>
  <c r="V1278" i="21"/>
  <c r="X1278" i="21" s="1"/>
  <c r="V1432" i="21"/>
  <c r="X1432" i="21" s="1"/>
  <c r="V1336" i="21"/>
  <c r="X1336" i="21" s="1"/>
  <c r="V1285" i="21"/>
  <c r="X1285" i="21" s="1"/>
  <c r="V1070" i="21"/>
  <c r="X1070" i="21" s="1"/>
  <c r="V1128" i="21"/>
  <c r="X1128" i="21" s="1"/>
  <c r="V1022" i="21"/>
  <c r="X1022" i="21" s="1"/>
  <c r="V1088" i="21"/>
  <c r="X1088" i="21" s="1"/>
  <c r="V1208" i="21"/>
  <c r="X1208" i="21" s="1"/>
  <c r="Y737" i="21"/>
  <c r="V737" i="21"/>
  <c r="X737" i="21" s="1"/>
  <c r="Y524" i="21"/>
  <c r="X524" i="21" s="1"/>
  <c r="V914" i="21"/>
  <c r="X914" i="21" s="1"/>
  <c r="V484" i="21"/>
  <c r="X484" i="21" s="1"/>
  <c r="V564" i="21"/>
  <c r="X564" i="21" s="1"/>
  <c r="V630" i="21"/>
  <c r="X630" i="21" s="1"/>
  <c r="V500" i="21"/>
  <c r="X500" i="21" s="1"/>
  <c r="V281" i="21"/>
  <c r="X281" i="21" s="1"/>
  <c r="V427" i="21"/>
  <c r="X427" i="21" s="1"/>
  <c r="V289" i="21"/>
  <c r="X289" i="21" s="1"/>
  <c r="V373" i="21"/>
  <c r="X373" i="21" s="1"/>
  <c r="V395" i="21"/>
  <c r="X395" i="21" s="1"/>
  <c r="V334" i="21"/>
  <c r="X334" i="21" s="1"/>
  <c r="V78" i="21"/>
  <c r="X78" i="21" s="1"/>
  <c r="V59" i="21"/>
  <c r="X59" i="21" s="1"/>
  <c r="V90" i="21"/>
  <c r="X90" i="21" s="1"/>
  <c r="V252" i="21"/>
  <c r="X252" i="21" s="1"/>
  <c r="V42" i="21"/>
  <c r="X42" i="21" s="1"/>
  <c r="Y2638" i="21"/>
  <c r="X2638" i="21" s="1"/>
  <c r="V2421" i="21"/>
  <c r="X2421" i="21" s="1"/>
  <c r="V2401" i="21"/>
  <c r="X2401" i="21" s="1"/>
  <c r="V2570" i="21"/>
  <c r="X2570" i="21" s="1"/>
  <c r="V2393" i="21"/>
  <c r="X2393" i="21" s="1"/>
  <c r="V2329" i="21"/>
  <c r="X2329" i="21" s="1"/>
  <c r="V2358" i="21"/>
  <c r="X2358" i="21" s="1"/>
  <c r="V2235" i="21"/>
  <c r="X2235" i="21" s="1"/>
  <c r="V2268" i="21"/>
  <c r="X2268" i="21" s="1"/>
  <c r="V2228" i="21"/>
  <c r="X2228" i="21" s="1"/>
  <c r="V2346" i="21"/>
  <c r="X2346" i="21" s="1"/>
  <c r="V2316" i="21"/>
  <c r="X2316" i="21" s="1"/>
  <c r="V2221" i="21"/>
  <c r="X2221" i="21" s="1"/>
  <c r="V2179" i="21"/>
  <c r="X2179" i="21" s="1"/>
  <c r="V2300" i="21"/>
  <c r="X2300" i="21" s="1"/>
  <c r="V2040" i="21"/>
  <c r="X2040" i="21" s="1"/>
  <c r="V2170" i="21"/>
  <c r="X2170" i="21" s="1"/>
  <c r="V2152" i="21"/>
  <c r="X2152" i="21" s="1"/>
  <c r="V2144" i="21"/>
  <c r="X2144" i="21" s="1"/>
  <c r="V2208" i="21"/>
  <c r="X2208" i="21" s="1"/>
  <c r="V2000" i="21"/>
  <c r="X2000" i="21" s="1"/>
  <c r="V1904" i="21"/>
  <c r="X1904" i="21" s="1"/>
  <c r="V1974" i="21"/>
  <c r="X1974" i="21" s="1"/>
  <c r="V1956" i="21"/>
  <c r="X1956" i="21" s="1"/>
  <c r="V2186" i="21"/>
  <c r="X2186" i="21" s="1"/>
  <c r="V1883" i="21"/>
  <c r="X1883" i="21" s="1"/>
  <c r="V1926" i="21"/>
  <c r="X1926" i="21" s="1"/>
  <c r="V1730" i="21"/>
  <c r="X1730" i="21" s="1"/>
  <c r="V1770" i="21"/>
  <c r="X1770" i="21" s="1"/>
  <c r="V1663" i="21"/>
  <c r="X1663" i="21" s="1"/>
  <c r="V1723" i="21"/>
  <c r="X1723" i="21" s="1"/>
  <c r="V1601" i="21"/>
  <c r="X1601" i="21" s="1"/>
  <c r="V1615" i="21"/>
  <c r="X1615" i="21" s="1"/>
  <c r="V1598" i="21"/>
  <c r="X1598" i="21" s="1"/>
  <c r="V1629" i="21"/>
  <c r="X1629" i="21" s="1"/>
  <c r="V1443" i="21"/>
  <c r="X1443" i="21" s="1"/>
  <c r="V1510" i="21"/>
  <c r="X1510" i="21" s="1"/>
  <c r="V1326" i="21"/>
  <c r="X1326" i="21" s="1"/>
  <c r="V1415" i="21"/>
  <c r="X1415" i="21" s="1"/>
  <c r="V1566" i="21"/>
  <c r="X1566" i="21" s="1"/>
  <c r="V1371" i="21"/>
  <c r="X1371" i="21" s="1"/>
  <c r="V1320" i="21"/>
  <c r="X1320" i="21" s="1"/>
  <c r="V1280" i="21"/>
  <c r="X1280" i="21" s="1"/>
  <c r="V1143" i="21"/>
  <c r="X1143" i="21" s="1"/>
  <c r="V1115" i="21"/>
  <c r="X1115" i="21" s="1"/>
  <c r="V1086" i="21"/>
  <c r="X1086" i="21" s="1"/>
  <c r="V1207" i="21"/>
  <c r="X1207" i="21" s="1"/>
  <c r="V923" i="21"/>
  <c r="X923" i="21" s="1"/>
  <c r="V894" i="21"/>
  <c r="X894" i="21" s="1"/>
  <c r="V930" i="21"/>
  <c r="X930" i="21" s="1"/>
  <c r="V911" i="21"/>
  <c r="X911" i="21" s="1"/>
  <c r="V801" i="21"/>
  <c r="X801" i="21" s="1"/>
  <c r="V675" i="21"/>
  <c r="X675" i="21" s="1"/>
  <c r="V485" i="21"/>
  <c r="X485" i="21" s="1"/>
  <c r="V1039" i="21"/>
  <c r="X1039" i="21" s="1"/>
  <c r="V916" i="21"/>
  <c r="X916" i="21" s="1"/>
  <c r="V552" i="21"/>
  <c r="X552" i="21" s="1"/>
  <c r="V454" i="21"/>
  <c r="X454" i="21" s="1"/>
  <c r="V723" i="21"/>
  <c r="X723" i="21" s="1"/>
  <c r="V274" i="21"/>
  <c r="X274" i="21" s="1"/>
  <c r="V509" i="21"/>
  <c r="X509" i="21" s="1"/>
  <c r="V357" i="21"/>
  <c r="X357" i="21" s="1"/>
  <c r="V404" i="21"/>
  <c r="X404" i="21" s="1"/>
  <c r="V397" i="21"/>
  <c r="X397" i="21" s="1"/>
  <c r="V366" i="21"/>
  <c r="X366" i="21" s="1"/>
  <c r="V83" i="21"/>
  <c r="X83" i="21" s="1"/>
  <c r="V33" i="21"/>
  <c r="X33" i="21" s="1"/>
  <c r="I67" i="23" l="1"/>
  <c r="P72" i="23"/>
  <c r="J72" i="23" s="1"/>
  <c r="P71" i="23"/>
  <c r="J71" i="23" s="1"/>
  <c r="Z94" i="23"/>
  <c r="I72" i="23"/>
  <c r="P55" i="23"/>
  <c r="J55" i="23" s="1"/>
  <c r="V94" i="23"/>
  <c r="L97" i="23"/>
  <c r="P94" i="23"/>
  <c r="K97" i="23"/>
  <c r="R60" i="23"/>
  <c r="R97" i="23" s="1"/>
  <c r="Q97" i="23"/>
  <c r="V60" i="23"/>
  <c r="X64" i="23"/>
  <c r="J64" i="23" s="1"/>
  <c r="W97" i="23"/>
  <c r="S97" i="23"/>
  <c r="X11" i="20"/>
  <c r="X28" i="20"/>
  <c r="AA28" i="20" s="1"/>
  <c r="X14" i="21"/>
  <c r="X13" i="21" s="1"/>
  <c r="X60" i="20"/>
  <c r="AA60" i="20" s="1"/>
  <c r="AE60" i="20" s="1"/>
  <c r="X63" i="20"/>
  <c r="AA63" i="20" s="1"/>
  <c r="AE63" i="20" s="1"/>
  <c r="J12" i="23"/>
  <c r="X44" i="20"/>
  <c r="AA44" i="20" s="1"/>
  <c r="AE44" i="20" s="1"/>
  <c r="P8" i="23"/>
  <c r="X42" i="20"/>
  <c r="AA42" i="20" s="1"/>
  <c r="AE42" i="20" s="1"/>
  <c r="X41" i="20"/>
  <c r="AA41" i="20" s="1"/>
  <c r="AE41" i="20" s="1"/>
  <c r="X17" i="20"/>
  <c r="X23" i="20"/>
  <c r="X13" i="20"/>
  <c r="X22" i="20"/>
  <c r="X18" i="20"/>
  <c r="AC14" i="21"/>
  <c r="AC13" i="21" s="1"/>
  <c r="J95" i="23"/>
  <c r="X33" i="20"/>
  <c r="AA33" i="20" s="1"/>
  <c r="I95" i="23"/>
  <c r="X31" i="20"/>
  <c r="AA31" i="20" s="1"/>
  <c r="J69" i="23"/>
  <c r="I64" i="23"/>
  <c r="X10" i="20"/>
  <c r="X34" i="20"/>
  <c r="AA34" i="20" s="1"/>
  <c r="M90" i="23"/>
  <c r="M97" i="23" s="1"/>
  <c r="X25" i="20"/>
  <c r="I69" i="23"/>
  <c r="I66" i="23"/>
  <c r="X27" i="20"/>
  <c r="AA27" i="20" s="1"/>
  <c r="X12" i="20"/>
  <c r="X16" i="20"/>
  <c r="I71" i="23"/>
  <c r="N86" i="23"/>
  <c r="J86" i="23" s="1"/>
  <c r="I86" i="23"/>
  <c r="I87" i="23"/>
  <c r="J70" i="23"/>
  <c r="I80" i="23"/>
  <c r="J87" i="23"/>
  <c r="J80" i="23"/>
  <c r="N75" i="23"/>
  <c r="J75" i="23" s="1"/>
  <c r="I75" i="23"/>
  <c r="N76" i="23"/>
  <c r="J76" i="23" s="1"/>
  <c r="I76" i="23"/>
  <c r="T81" i="23"/>
  <c r="J81" i="23" s="1"/>
  <c r="I81" i="23"/>
  <c r="J79" i="23"/>
  <c r="I79" i="23"/>
  <c r="N78" i="23"/>
  <c r="J78" i="23" s="1"/>
  <c r="I78" i="23"/>
  <c r="V82" i="23"/>
  <c r="J82" i="23" s="1"/>
  <c r="I82" i="23"/>
  <c r="I84" i="23"/>
  <c r="J84" i="23"/>
  <c r="I65" i="23"/>
  <c r="I70" i="23"/>
  <c r="X7" i="20"/>
  <c r="J66" i="23"/>
  <c r="J63" i="23"/>
  <c r="I63" i="23"/>
  <c r="J65" i="23"/>
  <c r="J61" i="23"/>
  <c r="I61" i="23"/>
  <c r="X65" i="20"/>
  <c r="AA65" i="20" s="1"/>
  <c r="AE65" i="20" s="1"/>
  <c r="AF20" i="21"/>
  <c r="J28" i="23"/>
  <c r="J59" i="23"/>
  <c r="I59" i="23"/>
  <c r="I12" i="23"/>
  <c r="J35" i="23"/>
  <c r="I35" i="23"/>
  <c r="J29" i="23"/>
  <c r="I29" i="23"/>
  <c r="J54" i="23"/>
  <c r="I54" i="23"/>
  <c r="J40" i="23"/>
  <c r="I40" i="23"/>
  <c r="J32" i="23"/>
  <c r="I32" i="23"/>
  <c r="X19" i="20"/>
  <c r="J91" i="23"/>
  <c r="X9" i="20"/>
  <c r="AA9" i="20" s="1"/>
  <c r="X68" i="20"/>
  <c r="AA68" i="20" s="1"/>
  <c r="X46" i="20"/>
  <c r="AA46" i="20" s="1"/>
  <c r="AE46" i="20" s="1"/>
  <c r="X37" i="20"/>
  <c r="X40" i="20"/>
  <c r="AA40" i="20" s="1"/>
  <c r="AE40" i="20" s="1"/>
  <c r="X8" i="20"/>
  <c r="AB2600" i="21"/>
  <c r="AB2427" i="21"/>
  <c r="Y14" i="21"/>
  <c r="Y13" i="21" s="1"/>
  <c r="T97" i="23" l="1"/>
  <c r="V97" i="23"/>
  <c r="X97" i="23"/>
  <c r="Y97" i="23"/>
  <c r="U97" i="23"/>
  <c r="O97" i="23"/>
  <c r="J94" i="23"/>
  <c r="AC63" i="20"/>
  <c r="I94" i="23"/>
  <c r="N90" i="23"/>
  <c r="J90" i="23" s="1"/>
  <c r="I90" i="23"/>
  <c r="I28" i="23"/>
  <c r="J24" i="23"/>
  <c r="I24" i="23"/>
  <c r="J38" i="23"/>
  <c r="I38" i="23"/>
  <c r="J26" i="23"/>
  <c r="I26" i="23"/>
  <c r="J17" i="23"/>
  <c r="I17" i="23"/>
  <c r="J57" i="23"/>
  <c r="I57" i="23"/>
  <c r="I50" i="23"/>
  <c r="P50" i="23" s="1"/>
  <c r="J50" i="23" s="1"/>
  <c r="I49" i="23"/>
  <c r="P49" i="23" s="1"/>
  <c r="J49" i="23" s="1"/>
  <c r="J31" i="23"/>
  <c r="I31" i="23"/>
  <c r="J14" i="23"/>
  <c r="I14" i="23"/>
  <c r="J52" i="23"/>
  <c r="I52" i="23"/>
  <c r="I21" i="23"/>
  <c r="I44" i="23"/>
  <c r="J42" i="23"/>
  <c r="I42" i="23"/>
  <c r="I46" i="23"/>
  <c r="P46" i="23" s="1"/>
  <c r="J46" i="23" s="1"/>
  <c r="J21" i="23"/>
  <c r="J44" i="23"/>
  <c r="I15" i="23"/>
  <c r="J34" i="23"/>
  <c r="I34" i="23"/>
  <c r="J58" i="23"/>
  <c r="I58" i="23"/>
  <c r="J10" i="23"/>
  <c r="I10" i="23"/>
  <c r="J15" i="23"/>
  <c r="J36" i="23"/>
  <c r="I36" i="23"/>
  <c r="J27" i="23"/>
  <c r="I27" i="23"/>
  <c r="J18" i="23"/>
  <c r="I18" i="23"/>
  <c r="J9" i="23"/>
  <c r="I9" i="23"/>
  <c r="J39" i="23"/>
  <c r="I39" i="23"/>
  <c r="J20" i="23"/>
  <c r="I20" i="23"/>
  <c r="I8" i="23"/>
  <c r="J51" i="23"/>
  <c r="I51" i="23"/>
  <c r="J16" i="23"/>
  <c r="I16" i="23"/>
  <c r="J53" i="23"/>
  <c r="I53" i="23"/>
  <c r="J43" i="23"/>
  <c r="I43" i="23"/>
  <c r="I33" i="23"/>
  <c r="J41" i="23"/>
  <c r="I41" i="23"/>
  <c r="J33" i="23"/>
  <c r="J30" i="23"/>
  <c r="I30" i="23"/>
  <c r="J37" i="23"/>
  <c r="I37" i="23"/>
  <c r="I19" i="23"/>
  <c r="I48" i="23"/>
  <c r="P48" i="23" s="1"/>
  <c r="J48" i="23" s="1"/>
  <c r="J22" i="23"/>
  <c r="I22" i="23"/>
  <c r="J23" i="23"/>
  <c r="I23" i="23"/>
  <c r="J19" i="23"/>
  <c r="J13" i="23"/>
  <c r="I13" i="23"/>
  <c r="J25" i="23"/>
  <c r="I25" i="23"/>
  <c r="J56" i="23"/>
  <c r="I56" i="23"/>
  <c r="J45" i="23"/>
  <c r="I45" i="23"/>
  <c r="X3" i="20"/>
  <c r="X2" i="20" s="1"/>
  <c r="P97" i="23" l="1"/>
  <c r="N97" i="23"/>
  <c r="J8" i="23"/>
  <c r="A8" i="20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B68" i="20"/>
  <c r="AB69" i="20" s="1"/>
  <c r="M69" i="20" l="1"/>
  <c r="K2647" i="10"/>
  <c r="N2647" i="10" s="1"/>
  <c r="K2639" i="10"/>
  <c r="N2639" i="10" s="1"/>
  <c r="K2631" i="10"/>
  <c r="N2631" i="10" s="1"/>
  <c r="K2623" i="10"/>
  <c r="N2623" i="10" s="1"/>
  <c r="K2615" i="10"/>
  <c r="N2615" i="10" s="1"/>
  <c r="K2607" i="10"/>
  <c r="N2607" i="10" s="1"/>
  <c r="K2601" i="10"/>
  <c r="N2601" i="10" s="1"/>
  <c r="K2593" i="10"/>
  <c r="N2593" i="10" s="1"/>
  <c r="N2641" i="10"/>
  <c r="N2633" i="10"/>
  <c r="N2625" i="10"/>
  <c r="N2609" i="10"/>
  <c r="K2649" i="10"/>
  <c r="N2649" i="10" s="1"/>
  <c r="K2641" i="10"/>
  <c r="K2633" i="10"/>
  <c r="K2625" i="10"/>
  <c r="K2617" i="10"/>
  <c r="N2617" i="10" s="1"/>
  <c r="K2609" i="10"/>
  <c r="K2595" i="10"/>
  <c r="N2595" i="10" s="1"/>
  <c r="K2651" i="10"/>
  <c r="K2644" i="10"/>
  <c r="K2636" i="10"/>
  <c r="N2636" i="10" s="1"/>
  <c r="K2628" i="10"/>
  <c r="K2620" i="10"/>
  <c r="N2620" i="10" s="1"/>
  <c r="K2612" i="10"/>
  <c r="N2612" i="10" s="1"/>
  <c r="K2604" i="10"/>
  <c r="N2604" i="10" s="1"/>
  <c r="K2598" i="10"/>
  <c r="N2598" i="10" s="1"/>
  <c r="K2652" i="10"/>
  <c r="K2645" i="10"/>
  <c r="K2637" i="10"/>
  <c r="N2637" i="10" s="1"/>
  <c r="K2629" i="10"/>
  <c r="K2621" i="10"/>
  <c r="K2613" i="10"/>
  <c r="N2613" i="10" s="1"/>
  <c r="K2605" i="10"/>
  <c r="N2605" i="10" s="1"/>
  <c r="K2599" i="10"/>
  <c r="N2599" i="10" s="1"/>
  <c r="N2652" i="10"/>
  <c r="N2645" i="10"/>
  <c r="N2629" i="10"/>
  <c r="N2621" i="10"/>
  <c r="K2646" i="10"/>
  <c r="N2646" i="10" s="1"/>
  <c r="K2638" i="10"/>
  <c r="K2630" i="10"/>
  <c r="K2622" i="10"/>
  <c r="K2614" i="10"/>
  <c r="K2606" i="10"/>
  <c r="K2600" i="10"/>
  <c r="K2592" i="10"/>
  <c r="K2643" i="10"/>
  <c r="N2643" i="10" s="1"/>
  <c r="K2635" i="10"/>
  <c r="K2627" i="10"/>
  <c r="N2627" i="10" s="1"/>
  <c r="K2619" i="10"/>
  <c r="N2619" i="10" s="1"/>
  <c r="K2611" i="10"/>
  <c r="K2603" i="10"/>
  <c r="N2603" i="10" s="1"/>
  <c r="K2597" i="10"/>
  <c r="K67" i="20"/>
  <c r="K66" i="20"/>
  <c r="K65" i="20"/>
  <c r="K64" i="20"/>
  <c r="K63" i="20"/>
  <c r="K62" i="20"/>
  <c r="K61" i="20"/>
  <c r="K60" i="20"/>
  <c r="K59" i="20"/>
  <c r="K57" i="20"/>
  <c r="K56" i="20"/>
  <c r="K53" i="20"/>
  <c r="K48" i="20"/>
  <c r="K47" i="20"/>
  <c r="K46" i="20"/>
  <c r="K45" i="20"/>
  <c r="K43" i="20"/>
  <c r="K42" i="20"/>
  <c r="K41" i="20"/>
  <c r="N2568" i="10"/>
  <c r="N2567" i="10"/>
  <c r="N2566" i="10"/>
  <c r="N2565" i="10"/>
  <c r="N2564" i="10"/>
  <c r="Q2564" i="10" s="1"/>
  <c r="N2439" i="10"/>
  <c r="N2438" i="10"/>
  <c r="N2437" i="10"/>
  <c r="N2436" i="10"/>
  <c r="N2435" i="10"/>
  <c r="N2434" i="10"/>
  <c r="N2433" i="10"/>
  <c r="N2432" i="10"/>
  <c r="N2431" i="10"/>
  <c r="N2430" i="10"/>
  <c r="N2429" i="10"/>
  <c r="N2428" i="10"/>
  <c r="N2426" i="10"/>
  <c r="N2425" i="10"/>
  <c r="N2424" i="10"/>
  <c r="J2456" i="10"/>
  <c r="N2481" i="10"/>
  <c r="N2467" i="10"/>
  <c r="K2472" i="10"/>
  <c r="N2472" i="10" s="1"/>
  <c r="K2468" i="10"/>
  <c r="N2468" i="10" s="1"/>
  <c r="N32" i="20" s="1"/>
  <c r="K2473" i="10"/>
  <c r="N2473" i="10" s="1"/>
  <c r="K2471" i="10"/>
  <c r="N2471" i="10" s="1"/>
  <c r="K2456" i="10"/>
  <c r="N2456" i="10" s="1"/>
  <c r="K2455" i="10"/>
  <c r="N2455" i="10" s="1"/>
  <c r="K2454" i="10"/>
  <c r="N2454" i="10" s="1"/>
  <c r="K2453" i="10"/>
  <c r="N2453" i="10" s="1"/>
  <c r="K2452" i="10"/>
  <c r="N2452" i="10" s="1"/>
  <c r="K2487" i="10"/>
  <c r="N2487" i="10" s="1"/>
  <c r="K2491" i="10"/>
  <c r="N2491" i="10" s="1"/>
  <c r="K2462" i="10"/>
  <c r="N2462" i="10" s="1"/>
  <c r="K2461" i="10"/>
  <c r="N2461" i="10" s="1"/>
  <c r="K2460" i="10"/>
  <c r="N2460" i="10" s="1"/>
  <c r="K2459" i="10"/>
  <c r="N2459" i="10" s="1"/>
  <c r="K2470" i="10"/>
  <c r="N2470" i="10" s="1"/>
  <c r="K2469" i="10"/>
  <c r="N2469" i="10" s="1"/>
  <c r="K2466" i="10"/>
  <c r="N2466" i="10" s="1"/>
  <c r="K2494" i="10"/>
  <c r="N2494" i="10" s="1"/>
  <c r="K2493" i="10"/>
  <c r="N2493" i="10" s="1"/>
  <c r="K2488" i="10"/>
  <c r="N2488" i="10" s="1"/>
  <c r="K2486" i="10"/>
  <c r="N2486" i="10" s="1"/>
  <c r="N29" i="20" s="1"/>
  <c r="K2485" i="10"/>
  <c r="N2485" i="10" s="1"/>
  <c r="K2477" i="10"/>
  <c r="N2477" i="10" s="1"/>
  <c r="K2479" i="10"/>
  <c r="N2479" i="10" s="1"/>
  <c r="K2481" i="10"/>
  <c r="K2475" i="10"/>
  <c r="N2475" i="10" s="1"/>
  <c r="K2458" i="10"/>
  <c r="N2458" i="10" s="1"/>
  <c r="K2492" i="10"/>
  <c r="N2492" i="10" s="1"/>
  <c r="K2490" i="10"/>
  <c r="N2490" i="10" s="1"/>
  <c r="K2489" i="10"/>
  <c r="N2489" i="10" s="1"/>
  <c r="K2483" i="10"/>
  <c r="N2483" i="10" s="1"/>
  <c r="K2482" i="10"/>
  <c r="N2482" i="10" s="1"/>
  <c r="K2478" i="10"/>
  <c r="N2478" i="10" s="1"/>
  <c r="K2467" i="10"/>
  <c r="K2465" i="10"/>
  <c r="N2465" i="10" s="1"/>
  <c r="K2464" i="10"/>
  <c r="N2464" i="10" s="1"/>
  <c r="K2474" i="10"/>
  <c r="N2474" i="10" s="1"/>
  <c r="N30" i="20" s="1"/>
  <c r="K2484" i="10"/>
  <c r="N2484" i="10" s="1"/>
  <c r="K2480" i="10"/>
  <c r="N2480" i="10" s="1"/>
  <c r="K2476" i="10"/>
  <c r="N2476" i="10" s="1"/>
  <c r="K2463" i="10"/>
  <c r="N2463" i="10" s="1"/>
  <c r="K2457" i="10"/>
  <c r="N2457" i="10" s="1"/>
  <c r="K2451" i="10"/>
  <c r="N2451" i="10" s="1"/>
  <c r="K2450" i="10"/>
  <c r="N2450" i="10" s="1"/>
  <c r="K2449" i="10"/>
  <c r="N2449" i="10" s="1"/>
  <c r="K2448" i="10"/>
  <c r="N2448" i="10" s="1"/>
  <c r="K2447" i="10"/>
  <c r="N2447" i="10" s="1"/>
  <c r="J21" i="20"/>
  <c r="J20" i="20"/>
  <c r="J19" i="20"/>
  <c r="J18" i="20"/>
  <c r="J17" i="20"/>
  <c r="J16" i="20"/>
  <c r="J15" i="20"/>
  <c r="J14" i="20"/>
  <c r="J13" i="20"/>
  <c r="J12" i="20"/>
  <c r="J11" i="20"/>
  <c r="J9" i="20"/>
  <c r="K7" i="20"/>
  <c r="O7" i="20" s="1"/>
  <c r="M2651" i="10"/>
  <c r="N2651" i="10" s="1"/>
  <c r="J2652" i="10"/>
  <c r="O2652" i="10" s="1"/>
  <c r="J2651" i="10"/>
  <c r="J2650" i="10"/>
  <c r="O2650" i="10" s="1"/>
  <c r="J2649" i="10"/>
  <c r="O2649" i="10" s="1"/>
  <c r="J2648" i="10"/>
  <c r="O2648" i="10" s="1"/>
  <c r="J2647" i="10"/>
  <c r="O2647" i="10" s="1"/>
  <c r="J2646" i="10"/>
  <c r="O2646" i="10" s="1"/>
  <c r="M2644" i="10"/>
  <c r="N2644" i="10" s="1"/>
  <c r="M2638" i="10"/>
  <c r="J2645" i="10"/>
  <c r="O2645" i="10" s="1"/>
  <c r="J2644" i="10"/>
  <c r="J2643" i="10"/>
  <c r="O2643" i="10" s="1"/>
  <c r="J2642" i="10"/>
  <c r="O2642" i="10" s="1"/>
  <c r="J2641" i="10"/>
  <c r="O2641" i="10" s="1"/>
  <c r="O2640" i="10"/>
  <c r="V2640" i="10" s="1"/>
  <c r="J2640" i="10"/>
  <c r="J2639" i="10"/>
  <c r="O2639" i="10" s="1"/>
  <c r="J2638" i="10"/>
  <c r="J2637" i="10"/>
  <c r="O2637" i="10" s="1"/>
  <c r="J2636" i="10"/>
  <c r="O2636" i="10" s="1"/>
  <c r="M2635" i="10"/>
  <c r="N2635" i="10" s="1"/>
  <c r="J2635" i="10"/>
  <c r="J2634" i="10"/>
  <c r="O2634" i="10" s="1"/>
  <c r="J2633" i="10"/>
  <c r="O2633" i="10" s="1"/>
  <c r="J2632" i="10"/>
  <c r="O2632" i="10" s="1"/>
  <c r="V2632" i="10" s="1"/>
  <c r="J2631" i="10"/>
  <c r="O2631" i="10" s="1"/>
  <c r="M2630" i="10"/>
  <c r="J2630" i="10"/>
  <c r="M2628" i="10"/>
  <c r="N2628" i="10" s="1"/>
  <c r="M2622" i="10"/>
  <c r="J2629" i="10"/>
  <c r="O2629" i="10" s="1"/>
  <c r="J2628" i="10"/>
  <c r="J2627" i="10"/>
  <c r="O2627" i="10" s="1"/>
  <c r="J2626" i="10"/>
  <c r="O2626" i="10" s="1"/>
  <c r="J2625" i="10"/>
  <c r="O2625" i="10" s="1"/>
  <c r="J2624" i="10"/>
  <c r="O2624" i="10" s="1"/>
  <c r="J2623" i="10"/>
  <c r="O2623" i="10" s="1"/>
  <c r="J2622" i="10"/>
  <c r="M2614" i="10"/>
  <c r="N2614" i="10" s="1"/>
  <c r="J2621" i="10"/>
  <c r="O2621" i="10" s="1"/>
  <c r="J2620" i="10"/>
  <c r="O2620" i="10" s="1"/>
  <c r="J2619" i="10"/>
  <c r="O2619" i="10" s="1"/>
  <c r="J2618" i="10"/>
  <c r="O2618" i="10" s="1"/>
  <c r="J2617" i="10"/>
  <c r="O2617" i="10" s="1"/>
  <c r="J2616" i="10"/>
  <c r="O2616" i="10" s="1"/>
  <c r="J2615" i="10"/>
  <c r="O2615" i="10" s="1"/>
  <c r="J2614" i="10"/>
  <c r="M2606" i="10"/>
  <c r="N2606" i="10" s="1"/>
  <c r="M2611" i="10"/>
  <c r="N2611" i="10" s="1"/>
  <c r="J2613" i="10"/>
  <c r="O2613" i="10" s="1"/>
  <c r="J2612" i="10"/>
  <c r="O2612" i="10" s="1"/>
  <c r="J2611" i="10"/>
  <c r="J2610" i="10"/>
  <c r="O2610" i="10" s="1"/>
  <c r="J2609" i="10"/>
  <c r="O2609" i="10" s="1"/>
  <c r="J2608" i="10"/>
  <c r="O2608" i="10" s="1"/>
  <c r="J2607" i="10"/>
  <c r="O2607" i="10" s="1"/>
  <c r="J2606" i="10"/>
  <c r="M2600" i="10"/>
  <c r="J2605" i="10"/>
  <c r="O2605" i="10" s="1"/>
  <c r="J2604" i="10"/>
  <c r="O2604" i="10" s="1"/>
  <c r="J2603" i="10"/>
  <c r="J2602" i="10"/>
  <c r="O2602" i="10" s="1"/>
  <c r="J2601" i="10"/>
  <c r="O2601" i="10" s="1"/>
  <c r="J2600" i="10"/>
  <c r="M2597" i="10"/>
  <c r="J2599" i="10"/>
  <c r="O2599" i="10" s="1"/>
  <c r="J2598" i="10"/>
  <c r="O2598" i="10" s="1"/>
  <c r="J2597" i="10"/>
  <c r="J2596" i="10"/>
  <c r="O2596" i="10" s="1"/>
  <c r="J2595" i="10"/>
  <c r="O2595" i="10" s="1"/>
  <c r="J2594" i="10"/>
  <c r="O2594" i="10" s="1"/>
  <c r="J2593" i="10"/>
  <c r="O2593" i="10" s="1"/>
  <c r="J2592" i="10"/>
  <c r="M2592" i="10"/>
  <c r="N2591" i="10"/>
  <c r="Q2591" i="10" s="1"/>
  <c r="V2591" i="10" s="1"/>
  <c r="N2590" i="10"/>
  <c r="Q2590" i="10" s="1"/>
  <c r="V2590" i="10" s="1"/>
  <c r="N2589" i="10"/>
  <c r="Q2589" i="10" s="1"/>
  <c r="V2589" i="10" s="1"/>
  <c r="N2588" i="10"/>
  <c r="O2588" i="10" s="1"/>
  <c r="N2587" i="10"/>
  <c r="Q2587" i="10" s="1"/>
  <c r="V2587" i="10" s="1"/>
  <c r="N2586" i="10"/>
  <c r="O2586" i="10" s="1"/>
  <c r="N2585" i="10"/>
  <c r="O2585" i="10" s="1"/>
  <c r="N2584" i="10"/>
  <c r="Q2584" i="10" s="1"/>
  <c r="V2584" i="10" s="1"/>
  <c r="N2583" i="10"/>
  <c r="Q2583" i="10" s="1"/>
  <c r="N2582" i="10"/>
  <c r="Q2582" i="10" s="1"/>
  <c r="V2582" i="10" s="1"/>
  <c r="N2581" i="10"/>
  <c r="Q2581" i="10" s="1"/>
  <c r="V2581" i="10" s="1"/>
  <c r="N2580" i="10"/>
  <c r="Q2580" i="10" s="1"/>
  <c r="V2580" i="10" s="1"/>
  <c r="N2579" i="10"/>
  <c r="O2579" i="10" s="1"/>
  <c r="O63" i="20" s="1"/>
  <c r="N2578" i="10"/>
  <c r="O2578" i="10" s="1"/>
  <c r="N2577" i="10"/>
  <c r="Q2577" i="10" s="1"/>
  <c r="V2577" i="10" s="1"/>
  <c r="N2576" i="10"/>
  <c r="Q2576" i="10" s="1"/>
  <c r="V2576" i="10" s="1"/>
  <c r="N2575" i="10"/>
  <c r="O2575" i="10" s="1"/>
  <c r="N2574" i="10"/>
  <c r="Q2574" i="10" s="1"/>
  <c r="V2574" i="10" s="1"/>
  <c r="N2573" i="10"/>
  <c r="Q2573" i="10" s="1"/>
  <c r="V2573" i="10" s="1"/>
  <c r="N2572" i="10"/>
  <c r="Q2572" i="10" s="1"/>
  <c r="V2572" i="10" s="1"/>
  <c r="N2571" i="10"/>
  <c r="O2571" i="10" s="1"/>
  <c r="N2570" i="10"/>
  <c r="O2570" i="10" s="1"/>
  <c r="N2569" i="10"/>
  <c r="Q2569" i="10" s="1"/>
  <c r="V2569" i="10" s="1"/>
  <c r="O2568" i="10"/>
  <c r="V2568" i="10" s="1"/>
  <c r="O2567" i="10"/>
  <c r="V2567" i="10" s="1"/>
  <c r="O2566" i="10"/>
  <c r="V2566" i="10" s="1"/>
  <c r="O2565" i="10"/>
  <c r="V2565" i="10" s="1"/>
  <c r="U2565" i="10" s="1"/>
  <c r="O2428" i="10"/>
  <c r="V2428" i="10" s="1"/>
  <c r="O2564" i="10"/>
  <c r="V2564" i="10" s="1"/>
  <c r="O2439" i="10"/>
  <c r="V2439" i="10" s="1"/>
  <c r="U2439" i="10" s="1"/>
  <c r="O2438" i="10"/>
  <c r="V2438" i="10" s="1"/>
  <c r="O2437" i="10"/>
  <c r="V2437" i="10" s="1"/>
  <c r="O2436" i="10"/>
  <c r="V2436" i="10" s="1"/>
  <c r="O2435" i="10"/>
  <c r="V2435" i="10" s="1"/>
  <c r="O2434" i="10"/>
  <c r="V2434" i="10" s="1"/>
  <c r="U2434" i="10" s="1"/>
  <c r="O2433" i="10"/>
  <c r="V2433" i="10" s="1"/>
  <c r="O2432" i="10"/>
  <c r="V2432" i="10" s="1"/>
  <c r="U2432" i="10" s="1"/>
  <c r="O2431" i="10"/>
  <c r="V2431" i="10" s="1"/>
  <c r="U2431" i="10" s="1"/>
  <c r="O2430" i="10"/>
  <c r="O2429" i="10"/>
  <c r="V2429" i="10" s="1"/>
  <c r="O2426" i="10"/>
  <c r="V2426" i="10" s="1"/>
  <c r="V36" i="20" s="1"/>
  <c r="O2425" i="10"/>
  <c r="V2425" i="10" s="1"/>
  <c r="O2424" i="10"/>
  <c r="V2424" i="10" s="1"/>
  <c r="O2563" i="10"/>
  <c r="V2563" i="10" s="1"/>
  <c r="O2562" i="10"/>
  <c r="V2562" i="10" s="1"/>
  <c r="O2560" i="10"/>
  <c r="O2561" i="10"/>
  <c r="V2561" i="10" s="1"/>
  <c r="N2559" i="10"/>
  <c r="Q2559" i="10" s="1"/>
  <c r="J2559" i="10"/>
  <c r="N2558" i="10"/>
  <c r="J2558" i="10"/>
  <c r="N2557" i="10"/>
  <c r="J2557" i="10"/>
  <c r="N2556" i="10"/>
  <c r="J2556" i="10"/>
  <c r="N2555" i="10"/>
  <c r="J2555" i="10"/>
  <c r="N2554" i="10"/>
  <c r="J2554" i="10"/>
  <c r="N2553" i="10"/>
  <c r="Q2553" i="10" s="1"/>
  <c r="J2553" i="10"/>
  <c r="N2552" i="10"/>
  <c r="Q2552" i="10" s="1"/>
  <c r="J2552" i="10"/>
  <c r="N2551" i="10"/>
  <c r="Q2551" i="10" s="1"/>
  <c r="J2551" i="10"/>
  <c r="N2550" i="10"/>
  <c r="Q2550" i="10" s="1"/>
  <c r="J2550" i="10"/>
  <c r="N2549" i="10"/>
  <c r="Q2549" i="10" s="1"/>
  <c r="J2549" i="10"/>
  <c r="N2548" i="10"/>
  <c r="Q2548" i="10" s="1"/>
  <c r="J2548" i="10"/>
  <c r="N2547" i="10"/>
  <c r="Q2547" i="10" s="1"/>
  <c r="J2547" i="10"/>
  <c r="N2546" i="10"/>
  <c r="Q2546" i="10" s="1"/>
  <c r="J2546" i="10"/>
  <c r="N2545" i="10"/>
  <c r="Q2545" i="10" s="1"/>
  <c r="J2545" i="10"/>
  <c r="N2544" i="10"/>
  <c r="Q2544" i="10" s="1"/>
  <c r="J2544" i="10"/>
  <c r="J2543" i="10"/>
  <c r="N2543" i="10"/>
  <c r="Q2543" i="10" s="1"/>
  <c r="M2542" i="10"/>
  <c r="J2542" i="10"/>
  <c r="O2542" i="10" s="1"/>
  <c r="M2541" i="10"/>
  <c r="J2541" i="10"/>
  <c r="M2540" i="10"/>
  <c r="J2540" i="10"/>
  <c r="M2539" i="10"/>
  <c r="J2539" i="10"/>
  <c r="J2533" i="10"/>
  <c r="J2532" i="10"/>
  <c r="M2532" i="10"/>
  <c r="M2538" i="10"/>
  <c r="M2537" i="10"/>
  <c r="M2536" i="10"/>
  <c r="O2536" i="10" s="1"/>
  <c r="J2538" i="10"/>
  <c r="J2537" i="10"/>
  <c r="M2535" i="10"/>
  <c r="M2534" i="10"/>
  <c r="J2535" i="10"/>
  <c r="J2534" i="10"/>
  <c r="M2533" i="10"/>
  <c r="M2531" i="10"/>
  <c r="M2530" i="10"/>
  <c r="M2529" i="10"/>
  <c r="M2528" i="10"/>
  <c r="O2528" i="10" s="1"/>
  <c r="J2531" i="10"/>
  <c r="J2530" i="10"/>
  <c r="J2529" i="10"/>
  <c r="J2528" i="10"/>
  <c r="M2527" i="10"/>
  <c r="M2526" i="10"/>
  <c r="M2525" i="10"/>
  <c r="M2524" i="10"/>
  <c r="M2523" i="10"/>
  <c r="M2522" i="10"/>
  <c r="J2527" i="10"/>
  <c r="J2526" i="10"/>
  <c r="J2525" i="10"/>
  <c r="J2524" i="10"/>
  <c r="J2523" i="10"/>
  <c r="J2522" i="10"/>
  <c r="J2521" i="10"/>
  <c r="J2520" i="10"/>
  <c r="J2519" i="10"/>
  <c r="J2518" i="10"/>
  <c r="J2517" i="10"/>
  <c r="J2516" i="10"/>
  <c r="J2515" i="10"/>
  <c r="J2514" i="10"/>
  <c r="J2513" i="10"/>
  <c r="M2511" i="10"/>
  <c r="O2511" i="10" s="1"/>
  <c r="V2511" i="10" s="1"/>
  <c r="M2513" i="10"/>
  <c r="M2515" i="10"/>
  <c r="M15" i="20" s="1"/>
  <c r="M2512" i="10"/>
  <c r="O2512" i="10" s="1"/>
  <c r="V2512" i="10" s="1"/>
  <c r="M2514" i="10"/>
  <c r="M2517" i="10"/>
  <c r="M2518" i="10"/>
  <c r="O2518" i="10" s="1"/>
  <c r="M2520" i="10"/>
  <c r="M2516" i="10"/>
  <c r="M2519" i="10"/>
  <c r="M2521" i="10"/>
  <c r="J2510" i="10"/>
  <c r="J2508" i="10"/>
  <c r="M2508" i="10"/>
  <c r="M2510" i="10"/>
  <c r="M2509" i="10"/>
  <c r="J2509" i="10"/>
  <c r="M2505" i="10"/>
  <c r="O2505" i="10" s="1"/>
  <c r="J2507" i="10"/>
  <c r="J2506" i="10"/>
  <c r="O2506" i="10" s="1"/>
  <c r="M2507" i="10"/>
  <c r="M2504" i="10"/>
  <c r="M20" i="20" s="1"/>
  <c r="J2504" i="10"/>
  <c r="M2503" i="10"/>
  <c r="M18" i="20" s="1"/>
  <c r="J2503" i="10"/>
  <c r="M2502" i="10"/>
  <c r="J2501" i="10"/>
  <c r="J2502" i="10"/>
  <c r="J2499" i="10"/>
  <c r="M2501" i="10"/>
  <c r="M2500" i="10"/>
  <c r="M2499" i="10"/>
  <c r="O2499" i="10" s="1"/>
  <c r="M2498" i="10"/>
  <c r="J2498" i="10"/>
  <c r="J2500" i="10"/>
  <c r="M2497" i="10"/>
  <c r="J2497" i="10"/>
  <c r="M2496" i="10"/>
  <c r="J2496" i="10"/>
  <c r="M2495" i="10"/>
  <c r="O2495" i="10" s="1"/>
  <c r="V2495" i="10" s="1"/>
  <c r="J2494" i="10"/>
  <c r="O2494" i="10" s="1"/>
  <c r="J2493" i="10"/>
  <c r="O2493" i="10" s="1"/>
  <c r="J2492" i="10"/>
  <c r="O2492" i="10" s="1"/>
  <c r="J2491" i="10"/>
  <c r="O2491" i="10" s="1"/>
  <c r="J2490" i="10"/>
  <c r="O2490" i="10" s="1"/>
  <c r="J2489" i="10"/>
  <c r="O2489" i="10" s="1"/>
  <c r="V2489" i="10" s="1"/>
  <c r="J2487" i="10"/>
  <c r="O2487" i="10" s="1"/>
  <c r="J2488" i="10"/>
  <c r="O2488" i="10" s="1"/>
  <c r="J2486" i="10"/>
  <c r="O2486" i="10" s="1"/>
  <c r="J2485" i="10"/>
  <c r="O2485" i="10" s="1"/>
  <c r="J2484" i="10"/>
  <c r="O2484" i="10" s="1"/>
  <c r="J2483" i="10"/>
  <c r="O2483" i="10" s="1"/>
  <c r="J2482" i="10"/>
  <c r="O2482" i="10" s="1"/>
  <c r="V2482" i="10" s="1"/>
  <c r="J2481" i="10"/>
  <c r="O2481" i="10" s="1"/>
  <c r="J2480" i="10"/>
  <c r="O2480" i="10" s="1"/>
  <c r="J2479" i="10"/>
  <c r="O2479" i="10" s="1"/>
  <c r="J2478" i="10"/>
  <c r="O2478" i="10" s="1"/>
  <c r="J2477" i="10"/>
  <c r="O2477" i="10" s="1"/>
  <c r="J2476" i="10"/>
  <c r="O2476" i="10" s="1"/>
  <c r="J2475" i="10"/>
  <c r="O2475" i="10" s="1"/>
  <c r="J2474" i="10"/>
  <c r="O2474" i="10" s="1"/>
  <c r="O30" i="20" s="1"/>
  <c r="J2473" i="10"/>
  <c r="O2473" i="10" s="1"/>
  <c r="J2472" i="10"/>
  <c r="O2472" i="10" s="1"/>
  <c r="J2471" i="10"/>
  <c r="O2471" i="10" s="1"/>
  <c r="J2470" i="10"/>
  <c r="O2470" i="10" s="1"/>
  <c r="J2469" i="10"/>
  <c r="O2469" i="10" s="1"/>
  <c r="J2468" i="10"/>
  <c r="O2468" i="10" s="1"/>
  <c r="O32" i="20" s="1"/>
  <c r="J2467" i="10"/>
  <c r="O2467" i="10" s="1"/>
  <c r="J2466" i="10"/>
  <c r="O2466" i="10" s="1"/>
  <c r="J2465" i="10"/>
  <c r="O2465" i="10" s="1"/>
  <c r="J2464" i="10"/>
  <c r="O2464" i="10" s="1"/>
  <c r="J2463" i="10"/>
  <c r="O2463" i="10" s="1"/>
  <c r="J2462" i="10"/>
  <c r="O2462" i="10" s="1"/>
  <c r="J2461" i="10"/>
  <c r="O2461" i="10" s="1"/>
  <c r="J2460" i="10"/>
  <c r="O2460" i="10" s="1"/>
  <c r="V2460" i="10" s="1"/>
  <c r="J2459" i="10"/>
  <c r="O2459" i="10" s="1"/>
  <c r="J2458" i="10"/>
  <c r="O2458" i="10" s="1"/>
  <c r="J2457" i="10"/>
  <c r="O2457" i="10" s="1"/>
  <c r="O2456" i="10"/>
  <c r="J2455" i="10"/>
  <c r="O2455" i="10" s="1"/>
  <c r="J2454" i="10"/>
  <c r="O2454" i="10" s="1"/>
  <c r="J2453" i="10"/>
  <c r="O2453" i="10" s="1"/>
  <c r="J2451" i="10"/>
  <c r="O2451" i="10" s="1"/>
  <c r="J2450" i="10"/>
  <c r="O2450" i="10" s="1"/>
  <c r="J2449" i="10"/>
  <c r="O2449" i="10" s="1"/>
  <c r="J2452" i="10"/>
  <c r="O2452" i="10" s="1"/>
  <c r="J2448" i="10"/>
  <c r="O2448" i="10" s="1"/>
  <c r="J2447" i="10"/>
  <c r="O2447" i="10" s="1"/>
  <c r="V2447" i="10" s="1"/>
  <c r="Q1848" i="10"/>
  <c r="S1848" i="10" s="1"/>
  <c r="U1848" i="10" s="1"/>
  <c r="Q1847" i="10"/>
  <c r="S1847" i="10" s="1"/>
  <c r="U1847" i="10" s="1"/>
  <c r="Q1846" i="10"/>
  <c r="S1846" i="10" s="1"/>
  <c r="U1846" i="10" s="1"/>
  <c r="Q1845" i="10"/>
  <c r="S1845" i="10" s="1"/>
  <c r="U1845" i="10" s="1"/>
  <c r="Q1844" i="10"/>
  <c r="S1844" i="10" s="1"/>
  <c r="U1844" i="10" s="1"/>
  <c r="Q1843" i="10"/>
  <c r="S1843" i="10" s="1"/>
  <c r="Q1842" i="10"/>
  <c r="S1842" i="10" s="1"/>
  <c r="U1842" i="10" s="1"/>
  <c r="Q1841" i="10"/>
  <c r="S1841" i="10" s="1"/>
  <c r="U1841" i="10" s="1"/>
  <c r="Q1840" i="10"/>
  <c r="S1840" i="10" s="1"/>
  <c r="Q1839" i="10"/>
  <c r="S1839" i="10" s="1"/>
  <c r="Q1838" i="10"/>
  <c r="S1838" i="10" s="1"/>
  <c r="U1838" i="10" s="1"/>
  <c r="Q1837" i="10"/>
  <c r="S1837" i="10" s="1"/>
  <c r="U1837" i="10" s="1"/>
  <c r="Q1836" i="10"/>
  <c r="S1836" i="10" s="1"/>
  <c r="U1836" i="10" s="1"/>
  <c r="Q1835" i="10"/>
  <c r="S1835" i="10" s="1"/>
  <c r="Q1834" i="10"/>
  <c r="S1834" i="10" s="1"/>
  <c r="Q1833" i="10"/>
  <c r="S1833" i="10" s="1"/>
  <c r="U1833" i="10" s="1"/>
  <c r="Q1832" i="10"/>
  <c r="S1832" i="10" s="1"/>
  <c r="Q1831" i="10"/>
  <c r="S1831" i="10" s="1"/>
  <c r="U1831" i="10" s="1"/>
  <c r="Q1830" i="10"/>
  <c r="S1830" i="10" s="1"/>
  <c r="U1830" i="10" s="1"/>
  <c r="Q1829" i="10"/>
  <c r="S1829" i="10" s="1"/>
  <c r="U1829" i="10" s="1"/>
  <c r="Q1828" i="10"/>
  <c r="S1828" i="10" s="1"/>
  <c r="U1828" i="10" s="1"/>
  <c r="Q1827" i="10"/>
  <c r="S1827" i="10" s="1"/>
  <c r="U1827" i="10" s="1"/>
  <c r="Q1826" i="10"/>
  <c r="S1826" i="10" s="1"/>
  <c r="Q1825" i="10"/>
  <c r="S1825" i="10" s="1"/>
  <c r="Q1824" i="10"/>
  <c r="S1824" i="10" s="1"/>
  <c r="Q1823" i="10"/>
  <c r="S1823" i="10" s="1"/>
  <c r="Q1822" i="10"/>
  <c r="S1822" i="10" s="1"/>
  <c r="U1822" i="10" s="1"/>
  <c r="Q1821" i="10"/>
  <c r="S1821" i="10" s="1"/>
  <c r="U1821" i="10" s="1"/>
  <c r="Q1820" i="10"/>
  <c r="S1820" i="10" s="1"/>
  <c r="U1820" i="10" s="1"/>
  <c r="Q1819" i="10"/>
  <c r="S1819" i="10" s="1"/>
  <c r="Q1818" i="10"/>
  <c r="S1818" i="10" s="1"/>
  <c r="Q1817" i="10"/>
  <c r="S1817" i="10" s="1"/>
  <c r="U1817" i="10" s="1"/>
  <c r="Q1816" i="10"/>
  <c r="S1816" i="10" s="1"/>
  <c r="Q1815" i="10"/>
  <c r="S1815" i="10" s="1"/>
  <c r="U1815" i="10" s="1"/>
  <c r="Q1814" i="10"/>
  <c r="S1814" i="10" s="1"/>
  <c r="U1814" i="10" s="1"/>
  <c r="Q1813" i="10"/>
  <c r="S1813" i="10" s="1"/>
  <c r="U1813" i="10" s="1"/>
  <c r="Q1812" i="10"/>
  <c r="S1812" i="10" s="1"/>
  <c r="U1812" i="10" s="1"/>
  <c r="Q1811" i="10"/>
  <c r="S1811" i="10" s="1"/>
  <c r="Q1810" i="10"/>
  <c r="S1810" i="10" s="1"/>
  <c r="U1810" i="10" s="1"/>
  <c r="Q1809" i="10"/>
  <c r="S1809" i="10" s="1"/>
  <c r="U1809" i="10" s="1"/>
  <c r="Q1808" i="10"/>
  <c r="S1808" i="10" s="1"/>
  <c r="Q1807" i="10"/>
  <c r="S1807" i="10" s="1"/>
  <c r="Q1806" i="10"/>
  <c r="S1806" i="10" s="1"/>
  <c r="U1806" i="10" s="1"/>
  <c r="Q1805" i="10"/>
  <c r="S1805" i="10" s="1"/>
  <c r="U1805" i="10" s="1"/>
  <c r="Q1804" i="10"/>
  <c r="S1804" i="10" s="1"/>
  <c r="U1804" i="10" s="1"/>
  <c r="Q1803" i="10"/>
  <c r="S1803" i="10" s="1"/>
  <c r="Q1802" i="10"/>
  <c r="S1802" i="10" s="1"/>
  <c r="Q1801" i="10"/>
  <c r="S1801" i="10" s="1"/>
  <c r="Q1800" i="10"/>
  <c r="S1800" i="10" s="1"/>
  <c r="Q1799" i="10"/>
  <c r="S1799" i="10" s="1"/>
  <c r="U1799" i="10" s="1"/>
  <c r="Q1798" i="10"/>
  <c r="S1798" i="10" s="1"/>
  <c r="U1798" i="10" s="1"/>
  <c r="Q1797" i="10"/>
  <c r="S1797" i="10" s="1"/>
  <c r="U1797" i="10" s="1"/>
  <c r="Q1796" i="10"/>
  <c r="S1796" i="10" s="1"/>
  <c r="U1796" i="10" s="1"/>
  <c r="Q1795" i="10"/>
  <c r="S1795" i="10" s="1"/>
  <c r="U1795" i="10" s="1"/>
  <c r="Q1794" i="10"/>
  <c r="S1794" i="10" s="1"/>
  <c r="U1794" i="10" s="1"/>
  <c r="Q1793" i="10"/>
  <c r="S1793" i="10" s="1"/>
  <c r="U1793" i="10" s="1"/>
  <c r="Q1792" i="10"/>
  <c r="S1792" i="10" s="1"/>
  <c r="Q1791" i="10"/>
  <c r="Q1790" i="10"/>
  <c r="S1790" i="10" s="1"/>
  <c r="U1790" i="10" s="1"/>
  <c r="Q1789" i="10"/>
  <c r="S1789" i="10" s="1"/>
  <c r="U1789" i="10" s="1"/>
  <c r="N1537" i="10"/>
  <c r="N1536" i="10"/>
  <c r="N1535" i="10"/>
  <c r="N1534" i="10"/>
  <c r="N1533" i="10"/>
  <c r="N1532" i="10"/>
  <c r="N1509" i="10"/>
  <c r="N1508" i="10"/>
  <c r="N1507" i="10"/>
  <c r="N1506" i="10"/>
  <c r="N1505" i="10"/>
  <c r="N1504" i="10"/>
  <c r="N1550" i="10"/>
  <c r="N1549" i="10"/>
  <c r="N1548" i="10"/>
  <c r="N1546" i="10"/>
  <c r="N1545" i="10"/>
  <c r="N1544" i="10"/>
  <c r="N1543" i="10"/>
  <c r="N1541" i="10"/>
  <c r="N1540" i="10"/>
  <c r="N1539" i="10"/>
  <c r="N1538" i="10"/>
  <c r="N1522" i="10"/>
  <c r="N1521" i="10"/>
  <c r="N1520" i="10"/>
  <c r="N1519" i="10"/>
  <c r="N1495" i="10"/>
  <c r="N1494" i="10"/>
  <c r="N1493" i="10"/>
  <c r="N1492" i="10"/>
  <c r="N760" i="10"/>
  <c r="N759" i="10"/>
  <c r="Q759" i="10" s="1"/>
  <c r="N2423" i="10"/>
  <c r="N2422" i="10"/>
  <c r="N2421" i="10"/>
  <c r="N2420" i="10"/>
  <c r="N2419" i="10"/>
  <c r="N2418" i="10"/>
  <c r="N2417" i="10"/>
  <c r="N2416" i="10"/>
  <c r="N2415" i="10"/>
  <c r="N2414" i="10"/>
  <c r="N2413" i="10"/>
  <c r="N2412" i="10"/>
  <c r="N2411" i="10"/>
  <c r="N2410" i="10"/>
  <c r="N2409" i="10"/>
  <c r="N2408" i="10"/>
  <c r="N2407" i="10"/>
  <c r="N2406" i="10"/>
  <c r="N2405" i="10"/>
  <c r="N2404" i="10"/>
  <c r="N2403" i="10"/>
  <c r="N2402" i="10"/>
  <c r="N2401" i="10"/>
  <c r="N2400" i="10"/>
  <c r="N2399" i="10"/>
  <c r="N2398" i="10"/>
  <c r="N2397" i="10"/>
  <c r="N2396" i="10"/>
  <c r="N2395" i="10"/>
  <c r="N2394" i="10"/>
  <c r="N2393" i="10"/>
  <c r="N2392" i="10"/>
  <c r="N2391" i="10"/>
  <c r="N2390" i="10"/>
  <c r="N2389" i="10"/>
  <c r="N2388" i="10"/>
  <c r="N2387" i="10"/>
  <c r="N2386" i="10"/>
  <c r="N2385" i="10"/>
  <c r="N2384" i="10"/>
  <c r="N2383" i="10"/>
  <c r="N2382" i="10"/>
  <c r="N2381" i="10"/>
  <c r="N2380" i="10"/>
  <c r="N2379" i="10"/>
  <c r="N2378" i="10"/>
  <c r="N2377" i="10"/>
  <c r="N2376" i="10"/>
  <c r="N2375" i="10"/>
  <c r="N2374" i="10"/>
  <c r="N2373" i="10"/>
  <c r="N2446" i="10"/>
  <c r="N2445" i="10"/>
  <c r="N2444" i="10"/>
  <c r="N2443" i="10"/>
  <c r="N2442" i="10"/>
  <c r="N2441" i="10"/>
  <c r="N2440" i="10"/>
  <c r="N1599" i="10"/>
  <c r="N1547" i="10"/>
  <c r="N1542" i="10"/>
  <c r="N1526" i="10"/>
  <c r="N1525" i="10"/>
  <c r="N1524" i="10"/>
  <c r="N1498" i="10"/>
  <c r="N1497" i="10"/>
  <c r="N1496" i="10"/>
  <c r="N2285" i="10"/>
  <c r="N2284" i="10"/>
  <c r="N2283" i="10"/>
  <c r="Q2283" i="10" s="1"/>
  <c r="N2282" i="10"/>
  <c r="N2281" i="10"/>
  <c r="N2280" i="10"/>
  <c r="N2279" i="10"/>
  <c r="N2278" i="10"/>
  <c r="N2277" i="10"/>
  <c r="N2276" i="10"/>
  <c r="N2275" i="10"/>
  <c r="Q2275" i="10" s="1"/>
  <c r="N2274" i="10"/>
  <c r="N2273" i="10"/>
  <c r="N2272" i="10"/>
  <c r="N2271" i="10"/>
  <c r="N2270" i="10"/>
  <c r="N2269" i="10"/>
  <c r="N2268" i="10"/>
  <c r="N2267" i="10"/>
  <c r="N2266" i="10"/>
  <c r="N2265" i="10"/>
  <c r="N2264" i="10"/>
  <c r="N2263" i="10"/>
  <c r="N2262" i="10"/>
  <c r="N2261" i="10"/>
  <c r="N2260" i="10"/>
  <c r="N2259" i="10"/>
  <c r="N2258" i="10"/>
  <c r="N2257" i="10"/>
  <c r="N2256" i="10"/>
  <c r="N2255" i="10"/>
  <c r="N2254" i="10"/>
  <c r="N2253" i="10"/>
  <c r="N2252" i="10"/>
  <c r="N2251" i="10"/>
  <c r="N2250" i="10"/>
  <c r="N2249" i="10"/>
  <c r="N2248" i="10"/>
  <c r="N2247" i="10"/>
  <c r="N2225" i="10"/>
  <c r="N1656" i="10"/>
  <c r="N1654" i="10"/>
  <c r="N1652" i="10"/>
  <c r="N1650" i="10"/>
  <c r="N1646" i="10"/>
  <c r="N1645" i="10"/>
  <c r="N1644" i="10"/>
  <c r="N1643" i="10"/>
  <c r="N1642" i="10"/>
  <c r="N1641" i="10"/>
  <c r="N1640" i="10"/>
  <c r="N1639" i="10"/>
  <c r="N1638" i="10"/>
  <c r="N1637" i="10"/>
  <c r="N1636" i="10"/>
  <c r="N1635" i="10"/>
  <c r="N1634" i="10"/>
  <c r="N1633" i="10"/>
  <c r="N1632" i="10"/>
  <c r="N1518" i="10"/>
  <c r="N1517" i="10"/>
  <c r="Q1517" i="10" s="1"/>
  <c r="N1516" i="10"/>
  <c r="N1515" i="10"/>
  <c r="N1388" i="10"/>
  <c r="N1387" i="10"/>
  <c r="N1386" i="10"/>
  <c r="N1385" i="10"/>
  <c r="N1384" i="10"/>
  <c r="N1383" i="10"/>
  <c r="N1382" i="10"/>
  <c r="N1381" i="10"/>
  <c r="N1380" i="10"/>
  <c r="N1379" i="10"/>
  <c r="N1378" i="10"/>
  <c r="N1377" i="10"/>
  <c r="N1376" i="10"/>
  <c r="Q1376" i="10" s="1"/>
  <c r="N1375" i="10"/>
  <c r="N1374" i="10"/>
  <c r="N1373" i="10"/>
  <c r="Q1373" i="10" s="1"/>
  <c r="N1372" i="10"/>
  <c r="N1371" i="10"/>
  <c r="N1370" i="10"/>
  <c r="N1369" i="10"/>
  <c r="N1368" i="10"/>
  <c r="N1367" i="10"/>
  <c r="N1366" i="10"/>
  <c r="N1365" i="10"/>
  <c r="N1364" i="10"/>
  <c r="N1363" i="10"/>
  <c r="N1362" i="10"/>
  <c r="N1361" i="10"/>
  <c r="N1360" i="10"/>
  <c r="N1359" i="10"/>
  <c r="N1358" i="10"/>
  <c r="Q1358" i="10" s="1"/>
  <c r="N1357" i="10"/>
  <c r="Q1357" i="10" s="1"/>
  <c r="N1356" i="10"/>
  <c r="N1355" i="10"/>
  <c r="N1354" i="10"/>
  <c r="Q1354" i="10" s="1"/>
  <c r="N1353" i="10"/>
  <c r="N1328" i="10"/>
  <c r="N1327" i="10"/>
  <c r="N1326" i="10"/>
  <c r="N1325" i="10"/>
  <c r="N1324" i="10"/>
  <c r="N1323" i="10"/>
  <c r="N1322" i="10"/>
  <c r="Q1322" i="10" s="1"/>
  <c r="N1321" i="10"/>
  <c r="N1320" i="10"/>
  <c r="Q1320" i="10" s="1"/>
  <c r="N1319" i="10"/>
  <c r="N1318" i="10"/>
  <c r="N1317" i="10"/>
  <c r="N1316" i="10"/>
  <c r="N1315" i="10"/>
  <c r="N1314" i="10"/>
  <c r="N1313" i="10"/>
  <c r="N1312" i="10"/>
  <c r="N1311" i="10"/>
  <c r="N1310" i="10"/>
  <c r="N1309" i="10"/>
  <c r="N1308" i="10"/>
  <c r="N1307" i="10"/>
  <c r="N1306" i="10"/>
  <c r="N1305" i="10"/>
  <c r="N1304" i="10"/>
  <c r="N1303" i="10"/>
  <c r="N1302" i="10"/>
  <c r="N1301" i="10"/>
  <c r="N1300" i="10"/>
  <c r="N1299" i="10"/>
  <c r="N1298" i="10"/>
  <c r="N1297" i="10"/>
  <c r="N1296" i="10"/>
  <c r="N1295" i="10"/>
  <c r="N1294" i="10"/>
  <c r="N1293" i="10"/>
  <c r="N1268" i="10"/>
  <c r="N1267" i="10"/>
  <c r="N1266" i="10"/>
  <c r="N1265" i="10"/>
  <c r="N1264" i="10"/>
  <c r="N1263" i="10"/>
  <c r="N1262" i="10"/>
  <c r="N1261" i="10"/>
  <c r="N1260" i="10"/>
  <c r="N1259" i="10"/>
  <c r="N1258" i="10"/>
  <c r="N1257" i="10"/>
  <c r="N1256" i="10"/>
  <c r="N1255" i="10"/>
  <c r="N1254" i="10"/>
  <c r="N1253" i="10"/>
  <c r="N1252" i="10"/>
  <c r="N1251" i="10"/>
  <c r="N1250" i="10"/>
  <c r="N1249" i="10"/>
  <c r="N1248" i="10"/>
  <c r="N1247" i="10"/>
  <c r="N1246" i="10"/>
  <c r="N1245" i="10"/>
  <c r="N1244" i="10"/>
  <c r="N1243" i="10"/>
  <c r="N1242" i="10"/>
  <c r="N1241" i="10"/>
  <c r="N1240" i="10"/>
  <c r="N1239" i="10"/>
  <c r="Q1239" i="10" s="1"/>
  <c r="N1238" i="10"/>
  <c r="Q1238" i="10" s="1"/>
  <c r="N1237" i="10"/>
  <c r="N1236" i="10"/>
  <c r="N1235" i="10"/>
  <c r="N1234" i="10"/>
  <c r="N1233" i="10"/>
  <c r="N1232" i="10"/>
  <c r="N1231" i="10"/>
  <c r="N1230" i="10"/>
  <c r="N1229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Q1191" i="10" s="1"/>
  <c r="N1190" i="10"/>
  <c r="Q1190" i="10" s="1"/>
  <c r="N1189" i="10"/>
  <c r="N1188" i="10"/>
  <c r="N1187" i="10"/>
  <c r="Q1187" i="10" s="1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Q1175" i="10" s="1"/>
  <c r="N1174" i="10"/>
  <c r="Q1174" i="10" s="1"/>
  <c r="N1173" i="10"/>
  <c r="N1172" i="10"/>
  <c r="N1171" i="10"/>
  <c r="Q1171" i="10" s="1"/>
  <c r="N1170" i="10"/>
  <c r="N1169" i="10"/>
  <c r="N1168" i="10"/>
  <c r="N1167" i="10"/>
  <c r="N1166" i="10"/>
  <c r="N1165" i="10"/>
  <c r="N1164" i="10"/>
  <c r="N1079" i="10"/>
  <c r="Q1079" i="10" s="1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Q999" i="10" s="1"/>
  <c r="N998" i="10"/>
  <c r="Q998" i="10" s="1"/>
  <c r="N997" i="10"/>
  <c r="N996" i="10"/>
  <c r="N995" i="10"/>
  <c r="Q995" i="10" s="1"/>
  <c r="N994" i="10"/>
  <c r="N993" i="10"/>
  <c r="N992" i="10"/>
  <c r="N991" i="10"/>
  <c r="N893" i="10"/>
  <c r="N892" i="10"/>
  <c r="N891" i="10"/>
  <c r="N889" i="10"/>
  <c r="N888" i="10"/>
  <c r="N887" i="10"/>
  <c r="Q887" i="10" s="1"/>
  <c r="N885" i="10"/>
  <c r="N884" i="10"/>
  <c r="N883" i="10"/>
  <c r="N882" i="10"/>
  <c r="N880" i="10"/>
  <c r="N879" i="10"/>
  <c r="N878" i="10"/>
  <c r="N877" i="10"/>
  <c r="N876" i="10"/>
  <c r="N874" i="10"/>
  <c r="N873" i="10"/>
  <c r="N872" i="10"/>
  <c r="N871" i="10"/>
  <c r="N870" i="10"/>
  <c r="N868" i="10"/>
  <c r="N867" i="10"/>
  <c r="N866" i="10"/>
  <c r="N865" i="10"/>
  <c r="N864" i="10"/>
  <c r="N862" i="10"/>
  <c r="N861" i="10"/>
  <c r="N860" i="10"/>
  <c r="N858" i="10"/>
  <c r="N857" i="10"/>
  <c r="N856" i="10"/>
  <c r="N854" i="10"/>
  <c r="Q854" i="10" s="1"/>
  <c r="N853" i="10"/>
  <c r="N852" i="10"/>
  <c r="N851" i="10"/>
  <c r="Q851" i="10" s="1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Q835" i="10" s="1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Q819" i="10" s="1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603" i="10"/>
  <c r="N602" i="10"/>
  <c r="N601" i="10"/>
  <c r="N600" i="10"/>
  <c r="N598" i="10"/>
  <c r="Q598" i="10" s="1"/>
  <c r="N597" i="10"/>
  <c r="Q597" i="10" s="1"/>
  <c r="N596" i="10"/>
  <c r="N595" i="10"/>
  <c r="Q595" i="10" s="1"/>
  <c r="N594" i="10"/>
  <c r="N592" i="10"/>
  <c r="N591" i="10"/>
  <c r="N590" i="10"/>
  <c r="Q590" i="10" s="1"/>
  <c r="N589" i="10"/>
  <c r="Q589" i="10" s="1"/>
  <c r="N588" i="10"/>
  <c r="N586" i="10"/>
  <c r="N585" i="10"/>
  <c r="N584" i="10"/>
  <c r="N583" i="10"/>
  <c r="Q583" i="10" s="1"/>
  <c r="N582" i="10"/>
  <c r="Q582" i="10" s="1"/>
  <c r="N580" i="10"/>
  <c r="N579" i="10"/>
  <c r="N578" i="10"/>
  <c r="N577" i="10"/>
  <c r="N576" i="10"/>
  <c r="N574" i="10"/>
  <c r="N573" i="10"/>
  <c r="N572" i="10"/>
  <c r="N571" i="10"/>
  <c r="N570" i="10"/>
  <c r="N568" i="10"/>
  <c r="N567" i="10"/>
  <c r="N566" i="10"/>
  <c r="N565" i="10"/>
  <c r="Q565" i="10" s="1"/>
  <c r="N564" i="10"/>
  <c r="N562" i="10"/>
  <c r="N561" i="10"/>
  <c r="N560" i="10"/>
  <c r="N559" i="10"/>
  <c r="N558" i="10"/>
  <c r="Q558" i="10" s="1"/>
  <c r="N556" i="10"/>
  <c r="N555" i="10"/>
  <c r="N554" i="10"/>
  <c r="N553" i="10"/>
  <c r="N552" i="10"/>
  <c r="N550" i="10"/>
  <c r="N549" i="10"/>
  <c r="Q549" i="10" s="1"/>
  <c r="N548" i="10"/>
  <c r="N547" i="10"/>
  <c r="Q547" i="10" s="1"/>
  <c r="N546" i="10"/>
  <c r="N544" i="10"/>
  <c r="N543" i="10"/>
  <c r="N542" i="10"/>
  <c r="Q542" i="10" s="1"/>
  <c r="N541" i="10"/>
  <c r="Q541" i="10" s="1"/>
  <c r="N540" i="10"/>
  <c r="N538" i="10"/>
  <c r="N537" i="10"/>
  <c r="N536" i="10"/>
  <c r="N535" i="10"/>
  <c r="N534" i="10"/>
  <c r="N532" i="10"/>
  <c r="N530" i="10"/>
  <c r="N528" i="10"/>
  <c r="N524" i="10"/>
  <c r="N522" i="10"/>
  <c r="N520" i="10"/>
  <c r="N518" i="10"/>
  <c r="Q518" i="10" s="1"/>
  <c r="N517" i="10"/>
  <c r="Q517" i="10" s="1"/>
  <c r="N516" i="10"/>
  <c r="N515" i="10"/>
  <c r="Q515" i="10" s="1"/>
  <c r="N514" i="10"/>
  <c r="N513" i="10"/>
  <c r="N512" i="10"/>
  <c r="N511" i="10"/>
  <c r="N510" i="10"/>
  <c r="Q510" i="10" s="1"/>
  <c r="N509" i="10"/>
  <c r="Q509" i="10" s="1"/>
  <c r="N508" i="10"/>
  <c r="N507" i="10"/>
  <c r="N506" i="10"/>
  <c r="N505" i="10"/>
  <c r="N504" i="10"/>
  <c r="N503" i="10"/>
  <c r="Q503" i="10" s="1"/>
  <c r="N502" i="10"/>
  <c r="Q502" i="10" s="1"/>
  <c r="N501" i="10"/>
  <c r="Q501" i="10" s="1"/>
  <c r="N500" i="10"/>
  <c r="N499" i="10"/>
  <c r="Q499" i="10" s="1"/>
  <c r="N498" i="10"/>
  <c r="N497" i="10"/>
  <c r="N496" i="10"/>
  <c r="N495" i="10"/>
  <c r="N494" i="10"/>
  <c r="N493" i="10"/>
  <c r="N492" i="10"/>
  <c r="N491" i="10"/>
  <c r="N490" i="10"/>
  <c r="N489" i="10"/>
  <c r="N488" i="10"/>
  <c r="N487" i="10"/>
  <c r="Q487" i="10" s="1"/>
  <c r="N486" i="10"/>
  <c r="Q486" i="10" s="1"/>
  <c r="N485" i="10"/>
  <c r="Q485" i="10" s="1"/>
  <c r="N484" i="10"/>
  <c r="N483" i="10"/>
  <c r="Q483" i="10" s="1"/>
  <c r="N482" i="10"/>
  <c r="N481" i="10"/>
  <c r="N480" i="10"/>
  <c r="N479" i="10"/>
  <c r="N478" i="10"/>
  <c r="Q478" i="10" s="1"/>
  <c r="N477" i="10"/>
  <c r="N476" i="10"/>
  <c r="N475" i="10"/>
  <c r="N474" i="10"/>
  <c r="N473" i="10"/>
  <c r="N472" i="10"/>
  <c r="N471" i="10"/>
  <c r="Q471" i="10" s="1"/>
  <c r="N470" i="10"/>
  <c r="Q470" i="10" s="1"/>
  <c r="N469" i="10"/>
  <c r="Q469" i="10" s="1"/>
  <c r="N468" i="10"/>
  <c r="N467" i="10"/>
  <c r="Q467" i="10" s="1"/>
  <c r="N466" i="10"/>
  <c r="N465" i="10"/>
  <c r="N464" i="10"/>
  <c r="N463" i="10"/>
  <c r="Q463" i="10" s="1"/>
  <c r="N462" i="10"/>
  <c r="Q462" i="10" s="1"/>
  <c r="N461" i="10"/>
  <c r="Q461" i="10" s="1"/>
  <c r="N460" i="10"/>
  <c r="N459" i="10"/>
  <c r="N458" i="10"/>
  <c r="N457" i="10"/>
  <c r="N456" i="10"/>
  <c r="N455" i="10"/>
  <c r="Q455" i="10" s="1"/>
  <c r="N454" i="10"/>
  <c r="N453" i="10"/>
  <c r="N452" i="10"/>
  <c r="N451" i="10"/>
  <c r="N450" i="10"/>
  <c r="N449" i="10"/>
  <c r="N448" i="10"/>
  <c r="N447" i="10"/>
  <c r="N446" i="10"/>
  <c r="N445" i="10"/>
  <c r="N444" i="10"/>
  <c r="N443" i="10"/>
  <c r="N442" i="10"/>
  <c r="N441" i="10"/>
  <c r="N440" i="10"/>
  <c r="Q440" i="10" s="1"/>
  <c r="N439" i="10"/>
  <c r="Q439" i="10" s="1"/>
  <c r="N438" i="10"/>
  <c r="Q438" i="10" s="1"/>
  <c r="N437" i="10"/>
  <c r="Q437" i="10" s="1"/>
  <c r="N436" i="10"/>
  <c r="N435" i="10"/>
  <c r="Q435" i="10" s="1"/>
  <c r="N434" i="10"/>
  <c r="N433" i="10"/>
  <c r="N432" i="10"/>
  <c r="N431" i="10"/>
  <c r="Q431" i="10" s="1"/>
  <c r="N430" i="10"/>
  <c r="Q430" i="10" s="1"/>
  <c r="N429" i="10"/>
  <c r="Q429" i="10" s="1"/>
  <c r="N428" i="10"/>
  <c r="N427" i="10"/>
  <c r="N426" i="10"/>
  <c r="N425" i="10"/>
  <c r="N424" i="10"/>
  <c r="Q424" i="10" s="1"/>
  <c r="N423" i="10"/>
  <c r="Q423" i="10" s="1"/>
  <c r="N422" i="10"/>
  <c r="N421" i="10"/>
  <c r="N420" i="10"/>
  <c r="N419" i="10"/>
  <c r="N418" i="10"/>
  <c r="N417" i="10"/>
  <c r="N416" i="10"/>
  <c r="N415" i="10"/>
  <c r="N414" i="10"/>
  <c r="N413" i="10"/>
  <c r="N412" i="10"/>
  <c r="N411" i="10"/>
  <c r="Q411" i="10" s="1"/>
  <c r="N410" i="10"/>
  <c r="N409" i="10"/>
  <c r="N408" i="10"/>
  <c r="N407" i="10"/>
  <c r="Q407" i="10" s="1"/>
  <c r="N406" i="10"/>
  <c r="Q406" i="10" s="1"/>
  <c r="N405" i="10"/>
  <c r="Q405" i="10" s="1"/>
  <c r="N404" i="10"/>
  <c r="Q404" i="10" s="1"/>
  <c r="N403" i="10"/>
  <c r="Q403" i="10" s="1"/>
  <c r="N402" i="10"/>
  <c r="Q402" i="10" s="1"/>
  <c r="N401" i="10"/>
  <c r="Q401" i="10" s="1"/>
  <c r="N400" i="10"/>
  <c r="N399" i="10"/>
  <c r="N398" i="10"/>
  <c r="N397" i="10"/>
  <c r="N396" i="10"/>
  <c r="N395" i="10"/>
  <c r="N394" i="10"/>
  <c r="O394" i="10" s="1"/>
  <c r="N393" i="10"/>
  <c r="N392" i="10"/>
  <c r="N391" i="10"/>
  <c r="Q391" i="10" s="1"/>
  <c r="N390" i="10"/>
  <c r="Q390" i="10" s="1"/>
  <c r="N389" i="10"/>
  <c r="Q389" i="10" s="1"/>
  <c r="N388" i="10"/>
  <c r="Q388" i="10" s="1"/>
  <c r="N387" i="10"/>
  <c r="Q387" i="10" s="1"/>
  <c r="N386" i="10"/>
  <c r="Q386" i="10" s="1"/>
  <c r="N385" i="10"/>
  <c r="Q385" i="10" s="1"/>
  <c r="N384" i="10"/>
  <c r="N95" i="10"/>
  <c r="N94" i="10"/>
  <c r="N93" i="10"/>
  <c r="N92" i="10"/>
  <c r="N85" i="10"/>
  <c r="N84" i="10"/>
  <c r="Q84" i="10" s="1"/>
  <c r="N83" i="10"/>
  <c r="N82" i="10"/>
  <c r="Q82" i="10" s="1"/>
  <c r="N81" i="10"/>
  <c r="Q81" i="10" s="1"/>
  <c r="N80" i="10"/>
  <c r="N79" i="10"/>
  <c r="N78" i="10"/>
  <c r="N77" i="10"/>
  <c r="N76" i="10"/>
  <c r="N71" i="10"/>
  <c r="Q71" i="10" s="1"/>
  <c r="N70" i="10"/>
  <c r="Q70" i="10" s="1"/>
  <c r="N69" i="10"/>
  <c r="Q69" i="10" s="1"/>
  <c r="N68" i="10"/>
  <c r="Q68" i="10" s="1"/>
  <c r="N1531" i="10"/>
  <c r="N1530" i="10"/>
  <c r="N1529" i="10"/>
  <c r="N1528" i="10"/>
  <c r="N1527" i="10"/>
  <c r="N1503" i="10"/>
  <c r="N1502" i="10"/>
  <c r="N1501" i="10"/>
  <c r="N1500" i="10"/>
  <c r="N1499" i="10"/>
  <c r="N1485" i="10"/>
  <c r="N1481" i="10"/>
  <c r="N1480" i="10"/>
  <c r="N1478" i="10"/>
  <c r="N1477" i="10"/>
  <c r="N1473" i="10"/>
  <c r="N91" i="10"/>
  <c r="Q91" i="10" s="1"/>
  <c r="N90" i="10"/>
  <c r="Q90" i="10" s="1"/>
  <c r="N89" i="10"/>
  <c r="Q89" i="10" s="1"/>
  <c r="N88" i="10"/>
  <c r="Q88" i="10" s="1"/>
  <c r="N87" i="10"/>
  <c r="Q87" i="10" s="1"/>
  <c r="N86" i="10"/>
  <c r="Q86" i="10" s="1"/>
  <c r="N75" i="10"/>
  <c r="N74" i="10"/>
  <c r="Q74" i="10" s="1"/>
  <c r="N73" i="10"/>
  <c r="N72" i="10"/>
  <c r="N43" i="10"/>
  <c r="N42" i="10"/>
  <c r="N27" i="10"/>
  <c r="N26" i="10"/>
  <c r="N25" i="10"/>
  <c r="N24" i="10"/>
  <c r="N2172" i="10"/>
  <c r="N2123" i="10"/>
  <c r="N2118" i="10"/>
  <c r="N2110" i="10"/>
  <c r="N1483" i="10"/>
  <c r="Q1483" i="10" s="1"/>
  <c r="N1475" i="10"/>
  <c r="N1339" i="10"/>
  <c r="Q1339" i="10" s="1"/>
  <c r="N1279" i="10"/>
  <c r="N1228" i="10"/>
  <c r="N1214" i="10"/>
  <c r="N1163" i="10"/>
  <c r="N1149" i="10"/>
  <c r="N1077" i="10"/>
  <c r="N1071" i="10"/>
  <c r="N1029" i="10"/>
  <c r="N929" i="10"/>
  <c r="N928" i="10"/>
  <c r="N890" i="10"/>
  <c r="N886" i="10"/>
  <c r="N881" i="10"/>
  <c r="N875" i="10"/>
  <c r="N869" i="10"/>
  <c r="N863" i="10"/>
  <c r="N859" i="10"/>
  <c r="N855" i="10"/>
  <c r="Q855" i="10" s="1"/>
  <c r="N380" i="10"/>
  <c r="Q380" i="10" s="1"/>
  <c r="N379" i="10"/>
  <c r="Q379" i="10" s="1"/>
  <c r="N378" i="10"/>
  <c r="Q378" i="10" s="1"/>
  <c r="N369" i="10"/>
  <c r="Q369" i="10" s="1"/>
  <c r="N368" i="10"/>
  <c r="N367" i="10"/>
  <c r="N222" i="10"/>
  <c r="N221" i="10"/>
  <c r="N220" i="10"/>
  <c r="N219" i="10"/>
  <c r="N218" i="10"/>
  <c r="N217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O30" i="10" s="1"/>
  <c r="N29" i="10"/>
  <c r="O29" i="10" s="1"/>
  <c r="N28" i="10"/>
  <c r="N2217" i="10"/>
  <c r="N2211" i="10"/>
  <c r="N2199" i="10"/>
  <c r="N2193" i="10"/>
  <c r="N1340" i="10"/>
  <c r="Q1340" i="10" s="1"/>
  <c r="N1333" i="10"/>
  <c r="N1280" i="10"/>
  <c r="N1273" i="10"/>
  <c r="N1215" i="10"/>
  <c r="N1208" i="10"/>
  <c r="N1150" i="10"/>
  <c r="N1143" i="10"/>
  <c r="Q1143" i="10" s="1"/>
  <c r="N730" i="10"/>
  <c r="N280" i="10"/>
  <c r="N273" i="10"/>
  <c r="Q273" i="10" s="1"/>
  <c r="N266" i="10"/>
  <c r="Q266" i="10" s="1"/>
  <c r="N259" i="10"/>
  <c r="Q259" i="10" s="1"/>
  <c r="N252" i="10"/>
  <c r="N247" i="10"/>
  <c r="N242" i="10"/>
  <c r="Q242" i="10" s="1"/>
  <c r="N23" i="10"/>
  <c r="N22" i="10"/>
  <c r="N21" i="10"/>
  <c r="N20" i="10"/>
  <c r="N19" i="10"/>
  <c r="N18" i="10"/>
  <c r="N990" i="10"/>
  <c r="N989" i="10"/>
  <c r="N988" i="10"/>
  <c r="N987" i="10"/>
  <c r="N986" i="10"/>
  <c r="N985" i="10"/>
  <c r="N1655" i="10"/>
  <c r="N1653" i="10"/>
  <c r="N1651" i="10"/>
  <c r="N1649" i="10"/>
  <c r="N1629" i="10"/>
  <c r="N1626" i="10"/>
  <c r="N1625" i="10"/>
  <c r="N1622" i="10"/>
  <c r="N1618" i="10"/>
  <c r="N1616" i="10"/>
  <c r="N1613" i="10"/>
  <c r="N2356" i="10"/>
  <c r="N2355" i="10"/>
  <c r="N2354" i="10"/>
  <c r="Q2354" i="10" s="1"/>
  <c r="N2353" i="10"/>
  <c r="N2352" i="10"/>
  <c r="N2351" i="10"/>
  <c r="N2350" i="10"/>
  <c r="N2349" i="10"/>
  <c r="N2348" i="10"/>
  <c r="N2347" i="10"/>
  <c r="N2346" i="10"/>
  <c r="N2345" i="10"/>
  <c r="N2344" i="10"/>
  <c r="N2343" i="10"/>
  <c r="N2342" i="10"/>
  <c r="N2341" i="10"/>
  <c r="N2340" i="10"/>
  <c r="N2339" i="10"/>
  <c r="N2338" i="10"/>
  <c r="N2337" i="10"/>
  <c r="N2336" i="10"/>
  <c r="N2335" i="10"/>
  <c r="N2334" i="10"/>
  <c r="N2333" i="10"/>
  <c r="N2332" i="10"/>
  <c r="N2331" i="10"/>
  <c r="N2330" i="10"/>
  <c r="N2329" i="10"/>
  <c r="N2328" i="10"/>
  <c r="N2327" i="10"/>
  <c r="N2326" i="10"/>
  <c r="N2325" i="10"/>
  <c r="N2324" i="10"/>
  <c r="N2323" i="10"/>
  <c r="N2322" i="10"/>
  <c r="N2321" i="10"/>
  <c r="N2320" i="10"/>
  <c r="N2319" i="10"/>
  <c r="N2318" i="10"/>
  <c r="N2317" i="10"/>
  <c r="N2316" i="10"/>
  <c r="N2315" i="10"/>
  <c r="N2314" i="10"/>
  <c r="N2313" i="10"/>
  <c r="N2312" i="10"/>
  <c r="N2311" i="10"/>
  <c r="N2310" i="10"/>
  <c r="N2309" i="10"/>
  <c r="N2308" i="10"/>
  <c r="N2307" i="10"/>
  <c r="N2306" i="10"/>
  <c r="N2305" i="10"/>
  <c r="N2304" i="10"/>
  <c r="N2303" i="10"/>
  <c r="N2302" i="10"/>
  <c r="N2301" i="10"/>
  <c r="N2300" i="10"/>
  <c r="N2299" i="10"/>
  <c r="N2298" i="10"/>
  <c r="N2297" i="10"/>
  <c r="N2296" i="10"/>
  <c r="N2295" i="10"/>
  <c r="N2294" i="10"/>
  <c r="N2293" i="10"/>
  <c r="N2292" i="10"/>
  <c r="N2291" i="10"/>
  <c r="N2290" i="10"/>
  <c r="N2289" i="10"/>
  <c r="N2288" i="10"/>
  <c r="N2287" i="10"/>
  <c r="N2286" i="10"/>
  <c r="N2214" i="10"/>
  <c r="N2213" i="10"/>
  <c r="N2212" i="10"/>
  <c r="N2210" i="10"/>
  <c r="N2209" i="10"/>
  <c r="N2208" i="10"/>
  <c r="N2196" i="10"/>
  <c r="N2195" i="10"/>
  <c r="N2194" i="10"/>
  <c r="N2192" i="10"/>
  <c r="N2191" i="10"/>
  <c r="N2190" i="10"/>
  <c r="N2153" i="10"/>
  <c r="N2152" i="10"/>
  <c r="N2151" i="10"/>
  <c r="N2150" i="10"/>
  <c r="N2149" i="10"/>
  <c r="N2148" i="10"/>
  <c r="N2147" i="10"/>
  <c r="N2146" i="10"/>
  <c r="N2145" i="10"/>
  <c r="N2144" i="10"/>
  <c r="N2143" i="10"/>
  <c r="N2142" i="10"/>
  <c r="N2141" i="10"/>
  <c r="N2140" i="10"/>
  <c r="N2139" i="10"/>
  <c r="N2138" i="10"/>
  <c r="N2108" i="10"/>
  <c r="N2107" i="10"/>
  <c r="N2106" i="10"/>
  <c r="N2105" i="10"/>
  <c r="N2104" i="10"/>
  <c r="N2103" i="10"/>
  <c r="N2102" i="10"/>
  <c r="N2101" i="10"/>
  <c r="N2100" i="10"/>
  <c r="N2099" i="10"/>
  <c r="N2098" i="10"/>
  <c r="N2097" i="10"/>
  <c r="N2096" i="10"/>
  <c r="N2095" i="10"/>
  <c r="N2094" i="10"/>
  <c r="N2093" i="10"/>
  <c r="N2092" i="10"/>
  <c r="N2091" i="10"/>
  <c r="N2090" i="10"/>
  <c r="N2089" i="10"/>
  <c r="N2088" i="10"/>
  <c r="N2087" i="10"/>
  <c r="N2086" i="10"/>
  <c r="N2085" i="10"/>
  <c r="N2084" i="10"/>
  <c r="N2083" i="10"/>
  <c r="N2082" i="10"/>
  <c r="N2081" i="10"/>
  <c r="N2080" i="10"/>
  <c r="N2079" i="10"/>
  <c r="N2078" i="10"/>
  <c r="N2077" i="10"/>
  <c r="N2076" i="10"/>
  <c r="N2075" i="10"/>
  <c r="N2074" i="10"/>
  <c r="N2073" i="10"/>
  <c r="N2072" i="10"/>
  <c r="N2071" i="10"/>
  <c r="N2070" i="10"/>
  <c r="N2069" i="10"/>
  <c r="N2068" i="10"/>
  <c r="N2067" i="10"/>
  <c r="N2066" i="10"/>
  <c r="N2065" i="10"/>
  <c r="N2064" i="10"/>
  <c r="N2063" i="10"/>
  <c r="N2062" i="10"/>
  <c r="N2061" i="10"/>
  <c r="N2060" i="10"/>
  <c r="N2059" i="10"/>
  <c r="N2058" i="10"/>
  <c r="N2057" i="10"/>
  <c r="N2056" i="10"/>
  <c r="N2055" i="10"/>
  <c r="N2054" i="10"/>
  <c r="N2053" i="10"/>
  <c r="N2052" i="10"/>
  <c r="N2051" i="10"/>
  <c r="N2050" i="10"/>
  <c r="N2049" i="10"/>
  <c r="N2048" i="10"/>
  <c r="N2047" i="10"/>
  <c r="N2046" i="10"/>
  <c r="N2045" i="10"/>
  <c r="N2044" i="10"/>
  <c r="N2043" i="10"/>
  <c r="N2042" i="10"/>
  <c r="N2041" i="10"/>
  <c r="N2040" i="10"/>
  <c r="N2039" i="10"/>
  <c r="N2038" i="10"/>
  <c r="N2037" i="10"/>
  <c r="N2036" i="10"/>
  <c r="N2035" i="10"/>
  <c r="N2034" i="10"/>
  <c r="N2033" i="10"/>
  <c r="N2032" i="10"/>
  <c r="N2031" i="10"/>
  <c r="N2030" i="10"/>
  <c r="N2029" i="10"/>
  <c r="N2028" i="10"/>
  <c r="N2027" i="10"/>
  <c r="N2026" i="10"/>
  <c r="N2025" i="10"/>
  <c r="N2024" i="10"/>
  <c r="N2023" i="10"/>
  <c r="N2022" i="10"/>
  <c r="N2021" i="10"/>
  <c r="N2020" i="10"/>
  <c r="N2019" i="10"/>
  <c r="Q2019" i="10" s="1"/>
  <c r="N2018" i="10"/>
  <c r="N2017" i="10"/>
  <c r="N2016" i="10"/>
  <c r="N2015" i="10"/>
  <c r="N2014" i="10"/>
  <c r="N2013" i="10"/>
  <c r="N2012" i="10"/>
  <c r="N2011" i="10"/>
  <c r="N2010" i="10"/>
  <c r="N2009" i="10"/>
  <c r="N2008" i="10"/>
  <c r="N2007" i="10"/>
  <c r="N2006" i="10"/>
  <c r="N2005" i="10"/>
  <c r="N2004" i="10"/>
  <c r="N2003" i="10"/>
  <c r="N2002" i="10"/>
  <c r="N2001" i="10"/>
  <c r="N2000" i="10"/>
  <c r="N1999" i="10"/>
  <c r="N1998" i="10"/>
  <c r="N1997" i="10"/>
  <c r="N1996" i="10"/>
  <c r="N1995" i="10"/>
  <c r="N1994" i="10"/>
  <c r="N1993" i="10"/>
  <c r="N1992" i="10"/>
  <c r="N1991" i="10"/>
  <c r="N1990" i="10"/>
  <c r="N1989" i="10"/>
  <c r="N1988" i="10"/>
  <c r="N1987" i="10"/>
  <c r="N1986" i="10"/>
  <c r="N1985" i="10"/>
  <c r="N1984" i="10"/>
  <c r="N1983" i="10"/>
  <c r="N1982" i="10"/>
  <c r="N1981" i="10"/>
  <c r="N1980" i="10"/>
  <c r="N1979" i="10"/>
  <c r="N1978" i="10"/>
  <c r="N1977" i="10"/>
  <c r="N1976" i="10"/>
  <c r="N1975" i="10"/>
  <c r="N1974" i="10"/>
  <c r="N1973" i="10"/>
  <c r="N1972" i="10"/>
  <c r="N1971" i="10"/>
  <c r="N1970" i="10"/>
  <c r="N1969" i="10"/>
  <c r="N1968" i="10"/>
  <c r="N1967" i="10"/>
  <c r="N1966" i="10"/>
  <c r="N1965" i="10"/>
  <c r="N1964" i="10"/>
  <c r="N1963" i="10"/>
  <c r="Q1963" i="10" s="1"/>
  <c r="N1962" i="10"/>
  <c r="N1961" i="10"/>
  <c r="N1960" i="10"/>
  <c r="N1959" i="10"/>
  <c r="N1958" i="10"/>
  <c r="N1957" i="10"/>
  <c r="N1956" i="10"/>
  <c r="N1955" i="10"/>
  <c r="Q1955" i="10" s="1"/>
  <c r="N1954" i="10"/>
  <c r="N1953" i="10"/>
  <c r="N1952" i="10"/>
  <c r="N1951" i="10"/>
  <c r="N1950" i="10"/>
  <c r="N1949" i="10"/>
  <c r="N1948" i="10"/>
  <c r="N1947" i="10"/>
  <c r="N1946" i="10"/>
  <c r="N1945" i="10"/>
  <c r="N1944" i="10"/>
  <c r="N1943" i="10"/>
  <c r="N1942" i="10"/>
  <c r="N1941" i="10"/>
  <c r="N1940" i="10"/>
  <c r="N1939" i="10"/>
  <c r="N1938" i="10"/>
  <c r="N1937" i="10"/>
  <c r="N1936" i="10"/>
  <c r="N1935" i="10"/>
  <c r="N1934" i="10"/>
  <c r="N1933" i="10"/>
  <c r="N1932" i="10"/>
  <c r="N1931" i="10"/>
  <c r="N1930" i="10"/>
  <c r="N1929" i="10"/>
  <c r="N1928" i="10"/>
  <c r="N1927" i="10"/>
  <c r="N1926" i="10"/>
  <c r="N1925" i="10"/>
  <c r="N1924" i="10"/>
  <c r="N1923" i="10"/>
  <c r="N1922" i="10"/>
  <c r="N1921" i="10"/>
  <c r="N1920" i="10"/>
  <c r="N1919" i="10"/>
  <c r="N1918" i="10"/>
  <c r="N1917" i="10"/>
  <c r="N1916" i="10"/>
  <c r="N1915" i="10"/>
  <c r="N1914" i="10"/>
  <c r="N1913" i="10"/>
  <c r="N1912" i="10"/>
  <c r="N1911" i="10"/>
  <c r="N1910" i="10"/>
  <c r="N1909" i="10"/>
  <c r="N1908" i="10"/>
  <c r="N1907" i="10"/>
  <c r="N1906" i="10"/>
  <c r="N1905" i="10"/>
  <c r="N1904" i="10"/>
  <c r="N1903" i="10"/>
  <c r="N1902" i="10"/>
  <c r="N1901" i="10"/>
  <c r="N1900" i="10"/>
  <c r="N1899" i="10"/>
  <c r="N1898" i="10"/>
  <c r="N1897" i="10"/>
  <c r="N1896" i="10"/>
  <c r="N1895" i="10"/>
  <c r="N1894" i="10"/>
  <c r="N1893" i="10"/>
  <c r="N1892" i="10"/>
  <c r="N1891" i="10"/>
  <c r="Q1891" i="10" s="1"/>
  <c r="N1890" i="10"/>
  <c r="N1889" i="10"/>
  <c r="N1888" i="10"/>
  <c r="N1887" i="10"/>
  <c r="N1886" i="10"/>
  <c r="N1885" i="10"/>
  <c r="N1884" i="10"/>
  <c r="N1883" i="10"/>
  <c r="N1882" i="10"/>
  <c r="N1881" i="10"/>
  <c r="N1880" i="10"/>
  <c r="N1879" i="10"/>
  <c r="N1878" i="10"/>
  <c r="N1877" i="10"/>
  <c r="N1876" i="10"/>
  <c r="N1875" i="10"/>
  <c r="N1874" i="10"/>
  <c r="N1873" i="10"/>
  <c r="N1872" i="10"/>
  <c r="N1871" i="10"/>
  <c r="N1870" i="10"/>
  <c r="N1869" i="10"/>
  <c r="N1868" i="10"/>
  <c r="N1867" i="10"/>
  <c r="N1866" i="10"/>
  <c r="N1865" i="10"/>
  <c r="N1864" i="10"/>
  <c r="N1863" i="10"/>
  <c r="N1862" i="10"/>
  <c r="N1861" i="10"/>
  <c r="N1860" i="10"/>
  <c r="N1859" i="10"/>
  <c r="N1858" i="10"/>
  <c r="N1857" i="10"/>
  <c r="N1856" i="10"/>
  <c r="N1855" i="10"/>
  <c r="N1854" i="10"/>
  <c r="N1853" i="10"/>
  <c r="N1852" i="10"/>
  <c r="N1851" i="10"/>
  <c r="N1850" i="10"/>
  <c r="N1849" i="10"/>
  <c r="N1648" i="10"/>
  <c r="N1647" i="10"/>
  <c r="N1631" i="10"/>
  <c r="N1630" i="10"/>
  <c r="N1628" i="10"/>
  <c r="N1627" i="10"/>
  <c r="N1624" i="10"/>
  <c r="N1623" i="10"/>
  <c r="N1621" i="10"/>
  <c r="N1620" i="10"/>
  <c r="N1619" i="10"/>
  <c r="N1617" i="10"/>
  <c r="N1615" i="10"/>
  <c r="N1614" i="10"/>
  <c r="N1598" i="10"/>
  <c r="N1597" i="10"/>
  <c r="N1596" i="10"/>
  <c r="N1595" i="10"/>
  <c r="N1594" i="10"/>
  <c r="N1593" i="10"/>
  <c r="N1592" i="10"/>
  <c r="N1591" i="10"/>
  <c r="N1590" i="10"/>
  <c r="N1589" i="10"/>
  <c r="N1588" i="10"/>
  <c r="N1587" i="10"/>
  <c r="N1586" i="10"/>
  <c r="N1585" i="10"/>
  <c r="N1584" i="10"/>
  <c r="N1583" i="10"/>
  <c r="N1582" i="10"/>
  <c r="N1581" i="10"/>
  <c r="N1580" i="10"/>
  <c r="N1579" i="10"/>
  <c r="N1578" i="10"/>
  <c r="N1577" i="10"/>
  <c r="N1576" i="10"/>
  <c r="N1575" i="10"/>
  <c r="N1574" i="10"/>
  <c r="N1573" i="10"/>
  <c r="N1572" i="10"/>
  <c r="N1571" i="10"/>
  <c r="N1570" i="10"/>
  <c r="N1569" i="10"/>
  <c r="N1568" i="10"/>
  <c r="N1567" i="10"/>
  <c r="N1566" i="10"/>
  <c r="N1565" i="10"/>
  <c r="N1564" i="10"/>
  <c r="N1563" i="10"/>
  <c r="N1464" i="10"/>
  <c r="N1463" i="10"/>
  <c r="N1462" i="10"/>
  <c r="N1461" i="10"/>
  <c r="N1460" i="10"/>
  <c r="N1459" i="10"/>
  <c r="N1458" i="10"/>
  <c r="N1457" i="10"/>
  <c r="N1456" i="10"/>
  <c r="N1455" i="10"/>
  <c r="Q1455" i="10" s="1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Q1438" i="10" s="1"/>
  <c r="N1437" i="10"/>
  <c r="Q1437" i="10" s="1"/>
  <c r="N1436" i="10"/>
  <c r="N1435" i="10"/>
  <c r="N1434" i="10"/>
  <c r="Q1434" i="10" s="1"/>
  <c r="N1433" i="10"/>
  <c r="N1432" i="10"/>
  <c r="N1431" i="10"/>
  <c r="N1430" i="10"/>
  <c r="N1429" i="10"/>
  <c r="N1428" i="10"/>
  <c r="N1427" i="10"/>
  <c r="N1426" i="10"/>
  <c r="N1425" i="10"/>
  <c r="N1424" i="10"/>
  <c r="N1423" i="10"/>
  <c r="N1422" i="10"/>
  <c r="N1421" i="10"/>
  <c r="N1420" i="10"/>
  <c r="N1419" i="10"/>
  <c r="N1418" i="10"/>
  <c r="Q1418" i="10" s="1"/>
  <c r="N1417" i="10"/>
  <c r="N1416" i="10"/>
  <c r="N1415" i="10"/>
  <c r="N1414" i="10"/>
  <c r="N1413" i="10"/>
  <c r="N1412" i="10"/>
  <c r="N1411" i="10"/>
  <c r="N1410" i="10"/>
  <c r="N1409" i="10"/>
  <c r="N1408" i="10"/>
  <c r="N1407" i="10"/>
  <c r="N1406" i="10"/>
  <c r="N1405" i="10"/>
  <c r="N1404" i="10"/>
  <c r="N1403" i="10"/>
  <c r="N1402" i="10"/>
  <c r="N1401" i="10"/>
  <c r="N1400" i="10"/>
  <c r="N1399" i="10"/>
  <c r="N1398" i="10"/>
  <c r="N1397" i="10"/>
  <c r="N1396" i="10"/>
  <c r="N1395" i="10"/>
  <c r="N1394" i="10"/>
  <c r="N1393" i="10"/>
  <c r="N1392" i="10"/>
  <c r="Q1392" i="10" s="1"/>
  <c r="N1391" i="10"/>
  <c r="N1390" i="10"/>
  <c r="N1389" i="10"/>
  <c r="N1336" i="10"/>
  <c r="N1335" i="10"/>
  <c r="Q1335" i="10" s="1"/>
  <c r="N1334" i="10"/>
  <c r="N1332" i="10"/>
  <c r="N1331" i="10"/>
  <c r="N1330" i="10"/>
  <c r="N1276" i="10"/>
  <c r="N1275" i="10"/>
  <c r="N1274" i="10"/>
  <c r="N1272" i="10"/>
  <c r="N1271" i="10"/>
  <c r="N1270" i="10"/>
  <c r="Q1270" i="10" s="1"/>
  <c r="N1211" i="10"/>
  <c r="N1210" i="10"/>
  <c r="N1209" i="10"/>
  <c r="N1207" i="10"/>
  <c r="N1206" i="10"/>
  <c r="N1205" i="10"/>
  <c r="N1146" i="10"/>
  <c r="N1145" i="10"/>
  <c r="N1144" i="10"/>
  <c r="N1142" i="10"/>
  <c r="N1141" i="10"/>
  <c r="N1140" i="10"/>
  <c r="N290" i="10"/>
  <c r="Q290" i="10" s="1"/>
  <c r="N289" i="10"/>
  <c r="N288" i="10"/>
  <c r="N287" i="10"/>
  <c r="Q287" i="10" s="1"/>
  <c r="N286" i="10"/>
  <c r="N285" i="10"/>
  <c r="Q285" i="10" s="1"/>
  <c r="N284" i="10"/>
  <c r="Q284" i="10" s="1"/>
  <c r="N283" i="10"/>
  <c r="Q283" i="10" s="1"/>
  <c r="N282" i="10"/>
  <c r="Q282" i="10" s="1"/>
  <c r="N277" i="10"/>
  <c r="Q277" i="10" s="1"/>
  <c r="N276" i="10"/>
  <c r="Q276" i="10" s="1"/>
  <c r="N275" i="10"/>
  <c r="Q275" i="10" s="1"/>
  <c r="N270" i="10"/>
  <c r="N269" i="10"/>
  <c r="N268" i="10"/>
  <c r="N263" i="10"/>
  <c r="N262" i="10"/>
  <c r="Q262" i="10" s="1"/>
  <c r="N261" i="10"/>
  <c r="N256" i="10"/>
  <c r="N255" i="10"/>
  <c r="Q255" i="10" s="1"/>
  <c r="N254" i="10"/>
  <c r="Q254" i="10" s="1"/>
  <c r="N249" i="10"/>
  <c r="Q249" i="10" s="1"/>
  <c r="N248" i="10"/>
  <c r="Q248" i="10" s="1"/>
  <c r="N244" i="10"/>
  <c r="Q244" i="10" s="1"/>
  <c r="N243" i="10"/>
  <c r="Q243" i="10" s="1"/>
  <c r="N233" i="10"/>
  <c r="Q233" i="10" s="1"/>
  <c r="N229" i="10"/>
  <c r="Q229" i="10" s="1"/>
  <c r="N228" i="10"/>
  <c r="Q228" i="10" s="1"/>
  <c r="N227" i="10"/>
  <c r="Q227" i="10" s="1"/>
  <c r="N226" i="10"/>
  <c r="Q226" i="10" s="1"/>
  <c r="N216" i="10"/>
  <c r="N215" i="10"/>
  <c r="N214" i="10"/>
  <c r="Q214" i="10" s="1"/>
  <c r="N1523" i="10"/>
  <c r="Q1523" i="10" s="1"/>
  <c r="N1512" i="10"/>
  <c r="N1514" i="10"/>
  <c r="N1513" i="10"/>
  <c r="N1511" i="10"/>
  <c r="N1510" i="10"/>
  <c r="N1491" i="10"/>
  <c r="N1490" i="10"/>
  <c r="N1489" i="10"/>
  <c r="N1488" i="10"/>
  <c r="N1487" i="10"/>
  <c r="N1486" i="10"/>
  <c r="N677" i="10"/>
  <c r="N676" i="10"/>
  <c r="N675" i="10"/>
  <c r="N674" i="10"/>
  <c r="N599" i="10"/>
  <c r="Q599" i="10" s="1"/>
  <c r="N593" i="10"/>
  <c r="N587" i="10"/>
  <c r="N581" i="10"/>
  <c r="N575" i="10"/>
  <c r="N569" i="10"/>
  <c r="N563" i="10"/>
  <c r="N557" i="10"/>
  <c r="N551" i="10"/>
  <c r="N545" i="10"/>
  <c r="N539" i="10"/>
  <c r="N533" i="10"/>
  <c r="N531" i="10"/>
  <c r="N529" i="10"/>
  <c r="N527" i="10"/>
  <c r="N526" i="10"/>
  <c r="Q526" i="10" s="1"/>
  <c r="N525" i="10"/>
  <c r="Q525" i="10" s="1"/>
  <c r="N523" i="10"/>
  <c r="N521" i="10"/>
  <c r="N519" i="10"/>
  <c r="Q519" i="10" s="1"/>
  <c r="N278" i="10"/>
  <c r="Q278" i="10" s="1"/>
  <c r="N271" i="10"/>
  <c r="N264" i="10"/>
  <c r="N257" i="10"/>
  <c r="Q257" i="10" s="1"/>
  <c r="N250" i="10"/>
  <c r="Q250" i="10" s="1"/>
  <c r="N245" i="10"/>
  <c r="N240" i="10"/>
  <c r="N239" i="10"/>
  <c r="N237" i="10"/>
  <c r="N236" i="10"/>
  <c r="Q236" i="10" s="1"/>
  <c r="N234" i="10"/>
  <c r="Q234" i="10" s="1"/>
  <c r="N230" i="10"/>
  <c r="Q230" i="10" s="1"/>
  <c r="N224" i="10"/>
  <c r="N223" i="10"/>
  <c r="N2173" i="10"/>
  <c r="N1057" i="10"/>
  <c r="N1054" i="10"/>
  <c r="N1049" i="10"/>
  <c r="N1046" i="10"/>
  <c r="N1041" i="10"/>
  <c r="N1038" i="10"/>
  <c r="N1030" i="10"/>
  <c r="N2218" i="10"/>
  <c r="N2215" i="10"/>
  <c r="N2200" i="10"/>
  <c r="N2197" i="10"/>
  <c r="N1344" i="10"/>
  <c r="N1343" i="10"/>
  <c r="N1342" i="10"/>
  <c r="N1341" i="10"/>
  <c r="N1337" i="10"/>
  <c r="N1284" i="10"/>
  <c r="N1283" i="10"/>
  <c r="Q1283" i="10" s="1"/>
  <c r="N1282" i="10"/>
  <c r="N1281" i="10"/>
  <c r="N1277" i="10"/>
  <c r="N1219" i="10"/>
  <c r="N1218" i="10"/>
  <c r="N1217" i="10"/>
  <c r="N1216" i="10"/>
  <c r="N1212" i="10"/>
  <c r="N1154" i="10"/>
  <c r="N1153" i="10"/>
  <c r="N1152" i="10"/>
  <c r="N1151" i="10"/>
  <c r="N1147" i="10"/>
  <c r="N1061" i="10"/>
  <c r="N1058" i="10"/>
  <c r="N1053" i="10"/>
  <c r="N1050" i="10"/>
  <c r="N1045" i="10"/>
  <c r="N1042" i="10"/>
  <c r="N2246" i="10"/>
  <c r="N2245" i="10"/>
  <c r="N2244" i="10"/>
  <c r="N2243" i="10"/>
  <c r="N2242" i="10"/>
  <c r="N2241" i="10"/>
  <c r="N2240" i="10"/>
  <c r="N2239" i="10"/>
  <c r="N2238" i="10"/>
  <c r="N2237" i="10"/>
  <c r="N2236" i="10"/>
  <c r="N2235" i="10"/>
  <c r="N2234" i="10"/>
  <c r="N2233" i="10"/>
  <c r="N2232" i="10"/>
  <c r="N2231" i="10"/>
  <c r="N2230" i="10"/>
  <c r="N2229" i="10"/>
  <c r="N2228" i="10"/>
  <c r="N2227" i="10"/>
  <c r="N2226" i="10"/>
  <c r="N2188" i="10"/>
  <c r="N2187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126" i="10"/>
  <c r="N1125" i="10"/>
  <c r="N1124" i="10"/>
  <c r="N1123" i="10"/>
  <c r="Q1123" i="10" s="1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Q1091" i="10" s="1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8" i="10"/>
  <c r="N1070" i="10"/>
  <c r="N1069" i="10"/>
  <c r="N715" i="10"/>
  <c r="N291" i="10"/>
  <c r="Q291" i="10" s="1"/>
  <c r="N122" i="10"/>
  <c r="Q122" i="10" s="1"/>
  <c r="N121" i="10"/>
  <c r="Q121" i="10" s="1"/>
  <c r="N103" i="10"/>
  <c r="Q103" i="10" s="1"/>
  <c r="N102" i="10"/>
  <c r="Q102" i="10" s="1"/>
  <c r="N2221" i="10"/>
  <c r="N2203" i="10"/>
  <c r="N1349" i="10"/>
  <c r="N1289" i="10"/>
  <c r="N1224" i="10"/>
  <c r="N1159" i="10"/>
  <c r="Q1159" i="10" s="1"/>
  <c r="N2180" i="10"/>
  <c r="N2179" i="10"/>
  <c r="N2178" i="10"/>
  <c r="N2177" i="10"/>
  <c r="N2176" i="10"/>
  <c r="N2175" i="10"/>
  <c r="N2174" i="10"/>
  <c r="N1037" i="10"/>
  <c r="N1036" i="10"/>
  <c r="N1035" i="10"/>
  <c r="N1034" i="10"/>
  <c r="N1033" i="10"/>
  <c r="N1032" i="10"/>
  <c r="N1031" i="10"/>
  <c r="N293" i="10"/>
  <c r="Q293" i="10" s="1"/>
  <c r="N292" i="10"/>
  <c r="Q292" i="10" s="1"/>
  <c r="N188" i="10"/>
  <c r="N187" i="10"/>
  <c r="N156" i="10"/>
  <c r="N155" i="10"/>
  <c r="N1060" i="10"/>
  <c r="N1059" i="10"/>
  <c r="N1052" i="10"/>
  <c r="N1051" i="10"/>
  <c r="N1044" i="10"/>
  <c r="N1043" i="10"/>
  <c r="N2167" i="10"/>
  <c r="N643" i="10"/>
  <c r="Q643" i="10" s="1"/>
  <c r="N642" i="10"/>
  <c r="N641" i="10"/>
  <c r="N640" i="10"/>
  <c r="N617" i="10"/>
  <c r="N616" i="10"/>
  <c r="N615" i="10"/>
  <c r="N614" i="10"/>
  <c r="N669" i="10"/>
  <c r="N668" i="10"/>
  <c r="N667" i="10"/>
  <c r="N666" i="10"/>
  <c r="N631" i="10"/>
  <c r="Q631" i="10" s="1"/>
  <c r="N630" i="10"/>
  <c r="N2224" i="10"/>
  <c r="N2216" i="10"/>
  <c r="N2206" i="10"/>
  <c r="N2198" i="10"/>
  <c r="N1352" i="10"/>
  <c r="N1338" i="10"/>
  <c r="N1292" i="10"/>
  <c r="N1278" i="10"/>
  <c r="N1227" i="10"/>
  <c r="N1213" i="10"/>
  <c r="N1162" i="10"/>
  <c r="N1148" i="10"/>
  <c r="N2207" i="10"/>
  <c r="N2189" i="10"/>
  <c r="N1329" i="10"/>
  <c r="N1269" i="10"/>
  <c r="N1204" i="10"/>
  <c r="N1139" i="10"/>
  <c r="N1346" i="10"/>
  <c r="N1345" i="10"/>
  <c r="N1286" i="10"/>
  <c r="N1285" i="10"/>
  <c r="N1221" i="10"/>
  <c r="N1220" i="10"/>
  <c r="N1156" i="10"/>
  <c r="N1155" i="10"/>
  <c r="Q1155" i="10" s="1"/>
  <c r="N2186" i="10"/>
  <c r="N1068" i="10"/>
  <c r="N665" i="10"/>
  <c r="N664" i="10"/>
  <c r="N663" i="10"/>
  <c r="Q663" i="10" s="1"/>
  <c r="N662" i="10"/>
  <c r="Q662" i="10" s="1"/>
  <c r="N661" i="10"/>
  <c r="N660" i="10"/>
  <c r="N659" i="10"/>
  <c r="Q659" i="10" s="1"/>
  <c r="N658" i="10"/>
  <c r="N653" i="10"/>
  <c r="N639" i="10"/>
  <c r="N638" i="10"/>
  <c r="N637" i="10"/>
  <c r="N636" i="10"/>
  <c r="N635" i="10"/>
  <c r="N634" i="10"/>
  <c r="N633" i="10"/>
  <c r="N632" i="10"/>
  <c r="N627" i="10"/>
  <c r="N613" i="10"/>
  <c r="Q613" i="10" s="1"/>
  <c r="N612" i="10"/>
  <c r="N611" i="10"/>
  <c r="N610" i="10"/>
  <c r="N609" i="10"/>
  <c r="N608" i="10"/>
  <c r="N607" i="10"/>
  <c r="N606" i="10"/>
  <c r="Q606" i="10" s="1"/>
  <c r="N605" i="10"/>
  <c r="N604" i="10"/>
  <c r="N210" i="10"/>
  <c r="Q210" i="10" s="1"/>
  <c r="N209" i="10"/>
  <c r="N208" i="10"/>
  <c r="N207" i="10"/>
  <c r="Q207" i="10" s="1"/>
  <c r="N206" i="10"/>
  <c r="N205" i="10"/>
  <c r="Q205" i="10" s="1"/>
  <c r="N204" i="10"/>
  <c r="Q204" i="10" s="1"/>
  <c r="N203" i="10"/>
  <c r="Q203" i="10" s="1"/>
  <c r="N202" i="10"/>
  <c r="Q202" i="10" s="1"/>
  <c r="N201" i="10"/>
  <c r="N200" i="10"/>
  <c r="Q200" i="10" s="1"/>
  <c r="N199" i="10"/>
  <c r="Q199" i="10" s="1"/>
  <c r="N198" i="10"/>
  <c r="Q198" i="10" s="1"/>
  <c r="N197" i="10"/>
  <c r="Q197" i="10" s="1"/>
  <c r="N196" i="10"/>
  <c r="Q196" i="10" s="1"/>
  <c r="N195" i="10"/>
  <c r="Q195" i="10" s="1"/>
  <c r="N194" i="10"/>
  <c r="Q194" i="10" s="1"/>
  <c r="N193" i="10"/>
  <c r="N192" i="10"/>
  <c r="N191" i="10"/>
  <c r="Q191" i="10" s="1"/>
  <c r="N190" i="10"/>
  <c r="Q190" i="10" s="1"/>
  <c r="N189" i="10"/>
  <c r="Q189" i="10" s="1"/>
  <c r="N178" i="10"/>
  <c r="Q178" i="10" s="1"/>
  <c r="N177" i="10"/>
  <c r="Q177" i="10" s="1"/>
  <c r="N176" i="10"/>
  <c r="N175" i="10"/>
  <c r="N174" i="10"/>
  <c r="N173" i="10"/>
  <c r="N172" i="10"/>
  <c r="Q172" i="10" s="1"/>
  <c r="S172" i="10" s="1"/>
  <c r="N171" i="10"/>
  <c r="N170" i="10"/>
  <c r="Q170" i="10" s="1"/>
  <c r="N169" i="10"/>
  <c r="N168" i="10"/>
  <c r="N167" i="10"/>
  <c r="N166" i="10"/>
  <c r="N165" i="10"/>
  <c r="Q165" i="10" s="1"/>
  <c r="N164" i="10"/>
  <c r="N163" i="10"/>
  <c r="Q163" i="10" s="1"/>
  <c r="N162" i="10"/>
  <c r="Q162" i="10" s="1"/>
  <c r="N161" i="10"/>
  <c r="Q161" i="10" s="1"/>
  <c r="N160" i="10"/>
  <c r="N159" i="10"/>
  <c r="N158" i="10"/>
  <c r="N157" i="10"/>
  <c r="O157" i="10" s="1"/>
  <c r="N144" i="10"/>
  <c r="N143" i="10"/>
  <c r="N142" i="10"/>
  <c r="N141" i="10"/>
  <c r="N140" i="10"/>
  <c r="N139" i="10"/>
  <c r="N138" i="10"/>
  <c r="Q138" i="10" s="1"/>
  <c r="N137" i="10"/>
  <c r="Q137" i="10" s="1"/>
  <c r="N136" i="10"/>
  <c r="Q136" i="10" s="1"/>
  <c r="N135" i="10"/>
  <c r="Q135" i="10" s="1"/>
  <c r="N134" i="10"/>
  <c r="Q134" i="10" s="1"/>
  <c r="N133" i="10"/>
  <c r="Q133" i="10" s="1"/>
  <c r="N132" i="10"/>
  <c r="Q132" i="10" s="1"/>
  <c r="N131" i="10"/>
  <c r="N130" i="10"/>
  <c r="Q130" i="10" s="1"/>
  <c r="N129" i="10"/>
  <c r="Q129" i="10" s="1"/>
  <c r="N128" i="10"/>
  <c r="N127" i="10"/>
  <c r="N126" i="10"/>
  <c r="N125" i="10"/>
  <c r="N124" i="10"/>
  <c r="N123" i="10"/>
  <c r="N2223" i="10"/>
  <c r="N2222" i="10"/>
  <c r="N2220" i="10"/>
  <c r="N2219" i="10"/>
  <c r="Q2219" i="10" s="1"/>
  <c r="N2205" i="10"/>
  <c r="N2204" i="10"/>
  <c r="N2202" i="10"/>
  <c r="N2201" i="10"/>
  <c r="N1612" i="10"/>
  <c r="Q1612" i="10" s="1"/>
  <c r="N1611" i="10"/>
  <c r="Q1611" i="10" s="1"/>
  <c r="N1610" i="10"/>
  <c r="N1609" i="10"/>
  <c r="N1608" i="10"/>
  <c r="N1607" i="10"/>
  <c r="N1606" i="10"/>
  <c r="N1605" i="10"/>
  <c r="N1604" i="10"/>
  <c r="N1603" i="10"/>
  <c r="N1351" i="10"/>
  <c r="N1350" i="10"/>
  <c r="N1348" i="10"/>
  <c r="N1347" i="10"/>
  <c r="N1291" i="10"/>
  <c r="N1290" i="10"/>
  <c r="N1288" i="10"/>
  <c r="N1287" i="10"/>
  <c r="N1226" i="10"/>
  <c r="N1225" i="10"/>
  <c r="N1223" i="10"/>
  <c r="N1222" i="10"/>
  <c r="N1161" i="10"/>
  <c r="N1160" i="10"/>
  <c r="N1158" i="10"/>
  <c r="Q1158" i="10" s="1"/>
  <c r="N1157" i="10"/>
  <c r="N673" i="10"/>
  <c r="N672" i="10"/>
  <c r="N671" i="10"/>
  <c r="N670" i="10"/>
  <c r="N655" i="10"/>
  <c r="N654" i="10"/>
  <c r="N652" i="10"/>
  <c r="N651" i="10"/>
  <c r="N650" i="10"/>
  <c r="N649" i="10"/>
  <c r="N648" i="10"/>
  <c r="N647" i="10"/>
  <c r="Q647" i="10" s="1"/>
  <c r="N646" i="10"/>
  <c r="Q646" i="10" s="1"/>
  <c r="N645" i="10"/>
  <c r="N644" i="10"/>
  <c r="N629" i="10"/>
  <c r="N628" i="10"/>
  <c r="N626" i="10"/>
  <c r="N625" i="10"/>
  <c r="N624" i="10"/>
  <c r="N623" i="10"/>
  <c r="N622" i="10"/>
  <c r="N621" i="10"/>
  <c r="N620" i="10"/>
  <c r="N619" i="10"/>
  <c r="N618" i="10"/>
  <c r="N898" i="10"/>
  <c r="N897" i="10"/>
  <c r="N1699" i="10"/>
  <c r="N1698" i="10"/>
  <c r="N1695" i="10"/>
  <c r="N1694" i="10"/>
  <c r="N1691" i="10"/>
  <c r="N1690" i="10"/>
  <c r="N1687" i="10"/>
  <c r="N1686" i="10"/>
  <c r="N1683" i="10"/>
  <c r="N1682" i="10"/>
  <c r="N1679" i="10"/>
  <c r="N1678" i="10"/>
  <c r="N1675" i="10"/>
  <c r="N1674" i="10"/>
  <c r="N1671" i="10"/>
  <c r="N1670" i="10"/>
  <c r="N1667" i="10"/>
  <c r="N1666" i="10"/>
  <c r="N1705" i="10"/>
  <c r="N1704" i="10"/>
  <c r="N1700" i="10"/>
  <c r="N1697" i="10"/>
  <c r="N1696" i="10"/>
  <c r="N1693" i="10"/>
  <c r="N1692" i="10"/>
  <c r="N1689" i="10"/>
  <c r="N1688" i="10"/>
  <c r="N1685" i="10"/>
  <c r="N1684" i="10"/>
  <c r="N1681" i="10"/>
  <c r="N1680" i="10"/>
  <c r="N1677" i="10"/>
  <c r="N1676" i="10"/>
  <c r="N1673" i="10"/>
  <c r="N1672" i="10"/>
  <c r="N1669" i="10"/>
  <c r="N1668" i="10"/>
  <c r="N1665" i="10"/>
  <c r="N1661" i="10"/>
  <c r="Q1661" i="10" s="1"/>
  <c r="N1660" i="10"/>
  <c r="Q1660" i="10" s="1"/>
  <c r="N2185" i="10"/>
  <c r="N2184" i="10"/>
  <c r="N2182" i="10"/>
  <c r="N2181" i="10"/>
  <c r="N1708" i="10"/>
  <c r="N1707" i="10"/>
  <c r="N1706" i="10"/>
  <c r="N1703" i="10"/>
  <c r="N1702" i="10"/>
  <c r="N1701" i="10"/>
  <c r="N1664" i="10"/>
  <c r="N1663" i="10"/>
  <c r="N1662" i="10"/>
  <c r="N1659" i="10"/>
  <c r="N1658" i="10"/>
  <c r="N1657" i="10"/>
  <c r="N1066" i="10"/>
  <c r="N1065" i="10"/>
  <c r="N1063" i="10"/>
  <c r="Q1063" i="10" s="1"/>
  <c r="N1062" i="10"/>
  <c r="Q1062" i="10" s="1"/>
  <c r="N1056" i="10"/>
  <c r="N1055" i="10"/>
  <c r="N1048" i="10"/>
  <c r="N1047" i="10"/>
  <c r="N1040" i="10"/>
  <c r="N1039" i="10"/>
  <c r="N973" i="10"/>
  <c r="N971" i="10"/>
  <c r="N967" i="10"/>
  <c r="N965" i="10"/>
  <c r="N964" i="10"/>
  <c r="N915" i="10"/>
  <c r="Q915" i="10" s="1"/>
  <c r="N914" i="10"/>
  <c r="N913" i="10"/>
  <c r="N901" i="10"/>
  <c r="N900" i="10"/>
  <c r="N899" i="10"/>
  <c r="Q899" i="10" s="1"/>
  <c r="N896" i="10"/>
  <c r="N984" i="10"/>
  <c r="N983" i="10"/>
  <c r="Q983" i="10" s="1"/>
  <c r="N982" i="10"/>
  <c r="Q982" i="10" s="1"/>
  <c r="N981" i="10"/>
  <c r="N980" i="10"/>
  <c r="N979" i="10"/>
  <c r="Q979" i="10" s="1"/>
  <c r="N972" i="10"/>
  <c r="N966" i="10"/>
  <c r="N961" i="10"/>
  <c r="N960" i="10"/>
  <c r="N959" i="10"/>
  <c r="N956" i="10"/>
  <c r="N955" i="10"/>
  <c r="N954" i="10"/>
  <c r="N951" i="10"/>
  <c r="N950" i="10"/>
  <c r="N949" i="10"/>
  <c r="N946" i="10"/>
  <c r="N945" i="10"/>
  <c r="N944" i="10"/>
  <c r="N962" i="10"/>
  <c r="N1788" i="10"/>
  <c r="N1787" i="10"/>
  <c r="N1786" i="10"/>
  <c r="N1785" i="10"/>
  <c r="N1784" i="10"/>
  <c r="N1783" i="10"/>
  <c r="N1782" i="10"/>
  <c r="N1745" i="10"/>
  <c r="N1744" i="10"/>
  <c r="N1743" i="10"/>
  <c r="N1742" i="10"/>
  <c r="N1741" i="10"/>
  <c r="N1740" i="10"/>
  <c r="N1739" i="10"/>
  <c r="N1067" i="10"/>
  <c r="N978" i="10"/>
  <c r="N977" i="10"/>
  <c r="N976" i="10"/>
  <c r="N975" i="10"/>
  <c r="N974" i="10"/>
  <c r="N781" i="10"/>
  <c r="N780" i="10"/>
  <c r="N779" i="10"/>
  <c r="N761" i="10"/>
  <c r="N758" i="10"/>
  <c r="N757" i="10"/>
  <c r="N756" i="10"/>
  <c r="N755" i="10"/>
  <c r="N751" i="10"/>
  <c r="N731" i="10"/>
  <c r="N727" i="10"/>
  <c r="N723" i="10"/>
  <c r="N708" i="10"/>
  <c r="N705" i="10"/>
  <c r="N702" i="10"/>
  <c r="N698" i="10"/>
  <c r="N697" i="10"/>
  <c r="N695" i="10"/>
  <c r="N694" i="10"/>
  <c r="N692" i="10"/>
  <c r="N691" i="10"/>
  <c r="N689" i="10"/>
  <c r="N688" i="10"/>
  <c r="N686" i="10"/>
  <c r="N685" i="10"/>
  <c r="N683" i="10"/>
  <c r="N682" i="10"/>
  <c r="N681" i="10"/>
  <c r="N680" i="10"/>
  <c r="N679" i="10"/>
  <c r="Q679" i="10" s="1"/>
  <c r="N2183" i="10"/>
  <c r="N1064" i="10"/>
  <c r="N789" i="10"/>
  <c r="N788" i="10"/>
  <c r="N787" i="10"/>
  <c r="N786" i="10"/>
  <c r="N785" i="10"/>
  <c r="N784" i="10"/>
  <c r="N783" i="10"/>
  <c r="N782" i="10"/>
  <c r="N778" i="10"/>
  <c r="N777" i="10"/>
  <c r="N776" i="10"/>
  <c r="N775" i="10"/>
  <c r="N774" i="10"/>
  <c r="Q774" i="10" s="1"/>
  <c r="N773" i="10"/>
  <c r="N764" i="10"/>
  <c r="N763" i="10"/>
  <c r="N754" i="10"/>
  <c r="N753" i="10"/>
  <c r="N752" i="10"/>
  <c r="N750" i="10"/>
  <c r="N749" i="10"/>
  <c r="N748" i="10"/>
  <c r="N747" i="10"/>
  <c r="N746" i="10"/>
  <c r="N745" i="10"/>
  <c r="N744" i="10"/>
  <c r="N743" i="10"/>
  <c r="N734" i="10"/>
  <c r="N733" i="10"/>
  <c r="N726" i="10"/>
  <c r="Q726" i="10" s="1"/>
  <c r="N725" i="10"/>
  <c r="N724" i="10"/>
  <c r="N722" i="10"/>
  <c r="N721" i="10"/>
  <c r="N720" i="10"/>
  <c r="N719" i="10"/>
  <c r="N718" i="10"/>
  <c r="N717" i="10"/>
  <c r="N716" i="10"/>
  <c r="N714" i="10"/>
  <c r="N713" i="10"/>
  <c r="N712" i="10"/>
  <c r="N711" i="10"/>
  <c r="N710" i="10"/>
  <c r="N709" i="10"/>
  <c r="N707" i="10"/>
  <c r="Q707" i="10" s="1"/>
  <c r="N706" i="10"/>
  <c r="N704" i="10"/>
  <c r="N703" i="10"/>
  <c r="N701" i="10"/>
  <c r="N700" i="10"/>
  <c r="N383" i="10"/>
  <c r="N382" i="10"/>
  <c r="N377" i="10"/>
  <c r="N376" i="10"/>
  <c r="N375" i="10"/>
  <c r="N374" i="10"/>
  <c r="N373" i="10"/>
  <c r="N372" i="10"/>
  <c r="N371" i="10"/>
  <c r="Q371" i="10" s="1"/>
  <c r="N366" i="10"/>
  <c r="Q366" i="10" s="1"/>
  <c r="N365" i="10"/>
  <c r="N364" i="10"/>
  <c r="Q364" i="10" s="1"/>
  <c r="N363" i="10"/>
  <c r="Q363" i="10" s="1"/>
  <c r="N362" i="10"/>
  <c r="Q362" i="10" s="1"/>
  <c r="N361" i="10"/>
  <c r="Q361" i="10" s="1"/>
  <c r="N360" i="10"/>
  <c r="N358" i="10"/>
  <c r="Q358" i="10" s="1"/>
  <c r="N357" i="10"/>
  <c r="Q357" i="10" s="1"/>
  <c r="N356" i="10"/>
  <c r="Q356" i="10" s="1"/>
  <c r="N355" i="10"/>
  <c r="Q355" i="10" s="1"/>
  <c r="N354" i="10"/>
  <c r="Q354" i="10" s="1"/>
  <c r="N353" i="10"/>
  <c r="Q353" i="10" s="1"/>
  <c r="N352" i="10"/>
  <c r="N350" i="10"/>
  <c r="N349" i="10"/>
  <c r="N348" i="10"/>
  <c r="Q348" i="10" s="1"/>
  <c r="N347" i="10"/>
  <c r="Q347" i="10" s="1"/>
  <c r="N346" i="10"/>
  <c r="Q346" i="10" s="1"/>
  <c r="N345" i="10"/>
  <c r="Q345" i="10" s="1"/>
  <c r="N344" i="10"/>
  <c r="Q344" i="10" s="1"/>
  <c r="N342" i="10"/>
  <c r="Q342" i="10" s="1"/>
  <c r="N341" i="10"/>
  <c r="N340" i="10"/>
  <c r="Q340" i="10" s="1"/>
  <c r="N339" i="10"/>
  <c r="Q339" i="10" s="1"/>
  <c r="N338" i="10"/>
  <c r="Q338" i="10" s="1"/>
  <c r="N336" i="10"/>
  <c r="N335" i="10"/>
  <c r="N334" i="10"/>
  <c r="N333" i="10"/>
  <c r="N332" i="10"/>
  <c r="N331" i="10"/>
  <c r="N330" i="10"/>
  <c r="Q330" i="10" s="1"/>
  <c r="N328" i="10"/>
  <c r="N327" i="10"/>
  <c r="Q327" i="10" s="1"/>
  <c r="N326" i="10"/>
  <c r="Q326" i="10" s="1"/>
  <c r="N325" i="10"/>
  <c r="Q325" i="10" s="1"/>
  <c r="N324" i="10"/>
  <c r="Q324" i="10" s="1"/>
  <c r="N323" i="10"/>
  <c r="N322" i="10"/>
  <c r="Q322" i="10" s="1"/>
  <c r="N320" i="10"/>
  <c r="N319" i="10"/>
  <c r="N318" i="10"/>
  <c r="N317" i="10"/>
  <c r="N316" i="10"/>
  <c r="N314" i="10"/>
  <c r="N313" i="10"/>
  <c r="N312" i="10"/>
  <c r="N311" i="10"/>
  <c r="Q311" i="10" s="1"/>
  <c r="N310" i="10"/>
  <c r="Q310" i="10" s="1"/>
  <c r="N309" i="10"/>
  <c r="Q309" i="10" s="1"/>
  <c r="N308" i="10"/>
  <c r="Q308" i="10" s="1"/>
  <c r="N306" i="10"/>
  <c r="Q306" i="10" s="1"/>
  <c r="N305" i="10"/>
  <c r="Q305" i="10" s="1"/>
  <c r="N304" i="10"/>
  <c r="N303" i="10"/>
  <c r="N302" i="10"/>
  <c r="N301" i="10"/>
  <c r="N300" i="10"/>
  <c r="N298" i="10"/>
  <c r="Q298" i="10" s="1"/>
  <c r="N297" i="10"/>
  <c r="N296" i="10"/>
  <c r="N295" i="10"/>
  <c r="N294" i="10"/>
  <c r="N729" i="10"/>
  <c r="N895" i="10"/>
  <c r="N894" i="10"/>
  <c r="N678" i="10"/>
  <c r="Q678" i="10" s="1"/>
  <c r="N2119" i="10"/>
  <c r="N2158" i="10"/>
  <c r="N2157" i="10"/>
  <c r="N2124" i="10"/>
  <c r="N2120" i="10"/>
  <c r="N2116" i="10"/>
  <c r="N2111" i="10"/>
  <c r="N943" i="10"/>
  <c r="N67" i="10"/>
  <c r="Q67" i="10" s="1"/>
  <c r="N66" i="10"/>
  <c r="Q66" i="10" s="1"/>
  <c r="N65" i="10"/>
  <c r="N64" i="10"/>
  <c r="N63" i="10"/>
  <c r="Q63" i="10" s="1"/>
  <c r="N62" i="10"/>
  <c r="N61" i="10"/>
  <c r="Q61" i="10" s="1"/>
  <c r="N60" i="10"/>
  <c r="Q60" i="10" s="1"/>
  <c r="N59" i="10"/>
  <c r="Q59" i="10" s="1"/>
  <c r="N58" i="10"/>
  <c r="Q58" i="10" s="1"/>
  <c r="N57" i="10"/>
  <c r="N56" i="10"/>
  <c r="Q56" i="10" s="1"/>
  <c r="N55" i="10"/>
  <c r="Q55" i="10" s="1"/>
  <c r="N54" i="10"/>
  <c r="Q54" i="10" s="1"/>
  <c r="N53" i="10"/>
  <c r="Q53" i="10" s="1"/>
  <c r="N52" i="10"/>
  <c r="Q52" i="10" s="1"/>
  <c r="N51" i="10"/>
  <c r="Q51" i="10" s="1"/>
  <c r="N50" i="10"/>
  <c r="Q50" i="10" s="1"/>
  <c r="N49" i="10"/>
  <c r="N48" i="10"/>
  <c r="N47" i="10"/>
  <c r="Q47" i="10" s="1"/>
  <c r="N46" i="10"/>
  <c r="Q46" i="10" s="1"/>
  <c r="N45" i="10"/>
  <c r="Q45" i="10" s="1"/>
  <c r="N44" i="10"/>
  <c r="Q44" i="10" s="1"/>
  <c r="N2137" i="10"/>
  <c r="N2136" i="10"/>
  <c r="N2135" i="10"/>
  <c r="N2134" i="10"/>
  <c r="N2133" i="10"/>
  <c r="N2132" i="10"/>
  <c r="N970" i="10"/>
  <c r="N969" i="10"/>
  <c r="N968" i="10"/>
  <c r="N963" i="10"/>
  <c r="N957" i="10"/>
  <c r="N952" i="10"/>
  <c r="N948" i="10"/>
  <c r="N947" i="10"/>
  <c r="N942" i="10"/>
  <c r="N381" i="10"/>
  <c r="N370" i="10"/>
  <c r="Q370" i="10" s="1"/>
  <c r="N359" i="10"/>
  <c r="Q359" i="10" s="1"/>
  <c r="N351" i="10"/>
  <c r="N343" i="10"/>
  <c r="Q343" i="10" s="1"/>
  <c r="N337" i="10"/>
  <c r="Q337" i="10" s="1"/>
  <c r="N329" i="10"/>
  <c r="N321" i="10"/>
  <c r="Q321" i="10" s="1"/>
  <c r="N315" i="10"/>
  <c r="N307" i="10"/>
  <c r="Q307" i="10" s="1"/>
  <c r="N299" i="10"/>
  <c r="N2170" i="10"/>
  <c r="N2169" i="10"/>
  <c r="N2168" i="10"/>
  <c r="N2163" i="10"/>
  <c r="N2162" i="10"/>
  <c r="N2131" i="10"/>
  <c r="N2130" i="10"/>
  <c r="N2129" i="10"/>
  <c r="N2128" i="10"/>
  <c r="N2127" i="10"/>
  <c r="N2126" i="10"/>
  <c r="N2125" i="10"/>
  <c r="N2121" i="10"/>
  <c r="N2112" i="10"/>
  <c r="N2109" i="10"/>
  <c r="N1484" i="10"/>
  <c r="N1482" i="10"/>
  <c r="N1479" i="10"/>
  <c r="N1476" i="10"/>
  <c r="N1474" i="10"/>
  <c r="N1075" i="10"/>
  <c r="Q1075" i="10" s="1"/>
  <c r="N1074" i="10"/>
  <c r="N1073" i="10"/>
  <c r="N1072" i="10"/>
  <c r="N1027" i="10"/>
  <c r="N1026" i="10"/>
  <c r="N1025" i="10"/>
  <c r="N958" i="10"/>
  <c r="N953" i="10"/>
  <c r="N728" i="10"/>
  <c r="N279" i="10"/>
  <c r="N272" i="10"/>
  <c r="N265" i="10"/>
  <c r="N258" i="10"/>
  <c r="Q258" i="10" s="1"/>
  <c r="N251" i="10"/>
  <c r="Q251" i="10" s="1"/>
  <c r="N246" i="10"/>
  <c r="N241" i="10"/>
  <c r="Q241" i="10" s="1"/>
  <c r="N238" i="10"/>
  <c r="N235" i="10"/>
  <c r="Q235" i="10" s="1"/>
  <c r="N232" i="10"/>
  <c r="Q232" i="10" s="1"/>
  <c r="N231" i="10"/>
  <c r="N225" i="10"/>
  <c r="Q225" i="10" s="1"/>
  <c r="N213" i="10"/>
  <c r="Q213" i="10" s="1"/>
  <c r="N212" i="10"/>
  <c r="Q212" i="10" s="1"/>
  <c r="N211" i="10"/>
  <c r="Q211" i="10" s="1"/>
  <c r="N699" i="10"/>
  <c r="N696" i="10"/>
  <c r="N693" i="10"/>
  <c r="N690" i="10"/>
  <c r="N687" i="10"/>
  <c r="N684" i="10"/>
  <c r="N2171" i="10"/>
  <c r="N1076" i="10"/>
  <c r="N1028" i="10"/>
  <c r="N1562" i="10"/>
  <c r="N1561" i="10"/>
  <c r="N1560" i="10"/>
  <c r="N1559" i="10"/>
  <c r="N1558" i="10"/>
  <c r="N1557" i="10"/>
  <c r="N1556" i="10"/>
  <c r="N1555" i="10"/>
  <c r="N1554" i="10"/>
  <c r="N1553" i="10"/>
  <c r="N1552" i="10"/>
  <c r="N1551" i="10"/>
  <c r="N772" i="10"/>
  <c r="N771" i="10"/>
  <c r="N770" i="10"/>
  <c r="N769" i="10"/>
  <c r="N768" i="10"/>
  <c r="N767" i="10"/>
  <c r="N766" i="10"/>
  <c r="N765" i="10"/>
  <c r="N762" i="10"/>
  <c r="N742" i="10"/>
  <c r="Q742" i="10" s="1"/>
  <c r="N741" i="10"/>
  <c r="N740" i="10"/>
  <c r="N739" i="10"/>
  <c r="Q739" i="10" s="1"/>
  <c r="N738" i="10"/>
  <c r="N737" i="10"/>
  <c r="N736" i="10"/>
  <c r="N735" i="10"/>
  <c r="N732" i="10"/>
  <c r="N281" i="10"/>
  <c r="Q281" i="10" s="1"/>
  <c r="N274" i="10"/>
  <c r="Q274" i="10" s="1"/>
  <c r="N267" i="10"/>
  <c r="Q267" i="10" s="1"/>
  <c r="N260" i="10"/>
  <c r="Q260" i="10" s="1"/>
  <c r="N253" i="10"/>
  <c r="N186" i="10"/>
  <c r="Q186" i="10" s="1"/>
  <c r="N185" i="10"/>
  <c r="N184" i="10"/>
  <c r="N183" i="10"/>
  <c r="N182" i="10"/>
  <c r="N181" i="10"/>
  <c r="Q181" i="10" s="1"/>
  <c r="N180" i="10"/>
  <c r="N179" i="10"/>
  <c r="N154" i="10"/>
  <c r="Q154" i="10" s="1"/>
  <c r="N153" i="10"/>
  <c r="Q153" i="10" s="1"/>
  <c r="N152" i="10"/>
  <c r="Q152" i="10" s="1"/>
  <c r="N151" i="10"/>
  <c r="Q151" i="10" s="1"/>
  <c r="N150" i="10"/>
  <c r="Q150" i="10" s="1"/>
  <c r="N149" i="10"/>
  <c r="Q149" i="10" s="1"/>
  <c r="N148" i="10"/>
  <c r="Q148" i="10" s="1"/>
  <c r="N147" i="10"/>
  <c r="N146" i="10"/>
  <c r="Q146" i="10" s="1"/>
  <c r="N145" i="10"/>
  <c r="Q145" i="10" s="1"/>
  <c r="N120" i="10"/>
  <c r="N119" i="10"/>
  <c r="N118" i="10"/>
  <c r="N117" i="10"/>
  <c r="N116" i="10"/>
  <c r="N115" i="10"/>
  <c r="N114" i="10"/>
  <c r="Q114" i="10" s="1"/>
  <c r="N113" i="10"/>
  <c r="Q113" i="10" s="1"/>
  <c r="N112" i="10"/>
  <c r="N111" i="10"/>
  <c r="N110" i="10"/>
  <c r="N109" i="10"/>
  <c r="N108" i="10"/>
  <c r="N107" i="10"/>
  <c r="N106" i="10"/>
  <c r="Q106" i="10" s="1"/>
  <c r="N105" i="10"/>
  <c r="N104" i="10"/>
  <c r="N101" i="10"/>
  <c r="Q101" i="10" s="1"/>
  <c r="N100" i="10"/>
  <c r="Q100" i="10" s="1"/>
  <c r="N99" i="10"/>
  <c r="Q99" i="10" s="1"/>
  <c r="N98" i="10"/>
  <c r="N97" i="10"/>
  <c r="N96" i="10"/>
  <c r="M1602" i="10"/>
  <c r="O1602" i="10" s="1"/>
  <c r="Q1602" i="10" s="1"/>
  <c r="S1602" i="10" s="1"/>
  <c r="U1602" i="10" s="1"/>
  <c r="M1601" i="10"/>
  <c r="O1601" i="10" s="1"/>
  <c r="Q1601" i="10" s="1"/>
  <c r="S1601" i="10" s="1"/>
  <c r="U1601" i="10" s="1"/>
  <c r="M1600" i="10"/>
  <c r="N27" i="20" l="1"/>
  <c r="N31" i="20"/>
  <c r="N33" i="20"/>
  <c r="N46" i="20"/>
  <c r="N26" i="20"/>
  <c r="N34" i="20"/>
  <c r="N28" i="20"/>
  <c r="M11" i="20"/>
  <c r="O11" i="20" s="1"/>
  <c r="O2622" i="10"/>
  <c r="M17" i="20"/>
  <c r="M13" i="20"/>
  <c r="M14" i="20"/>
  <c r="O14" i="20" s="1"/>
  <c r="N2592" i="10"/>
  <c r="N2600" i="10"/>
  <c r="N2622" i="10"/>
  <c r="N2630" i="10"/>
  <c r="M68" i="20"/>
  <c r="N2597" i="10"/>
  <c r="N2638" i="10"/>
  <c r="V2560" i="10"/>
  <c r="O70" i="20"/>
  <c r="U2564" i="10"/>
  <c r="U2447" i="10"/>
  <c r="O18" i="20"/>
  <c r="O2519" i="10"/>
  <c r="V2519" i="10" s="1"/>
  <c r="U2519" i="10" s="1"/>
  <c r="O2529" i="10"/>
  <c r="V2529" i="10" s="1"/>
  <c r="U2529" i="10" s="1"/>
  <c r="M19" i="20"/>
  <c r="M12" i="20"/>
  <c r="O2628" i="10"/>
  <c r="V2628" i="10" s="1"/>
  <c r="O2509" i="10"/>
  <c r="V2509" i="10" s="1"/>
  <c r="U2509" i="10" s="1"/>
  <c r="O2501" i="10"/>
  <c r="V2501" i="10" s="1"/>
  <c r="U2501" i="10" s="1"/>
  <c r="O2502" i="10"/>
  <c r="V2502" i="10" s="1"/>
  <c r="U2502" i="10" s="1"/>
  <c r="O2638" i="10"/>
  <c r="V2638" i="10" s="1"/>
  <c r="U2638" i="10" s="1"/>
  <c r="O2513" i="10"/>
  <c r="V2513" i="10" s="1"/>
  <c r="U2513" i="10" s="1"/>
  <c r="O2497" i="10"/>
  <c r="V2497" i="10" s="1"/>
  <c r="N69" i="20"/>
  <c r="O15" i="20"/>
  <c r="O69" i="20"/>
  <c r="V1832" i="10"/>
  <c r="N66" i="20"/>
  <c r="N67" i="20"/>
  <c r="N64" i="20"/>
  <c r="N65" i="20"/>
  <c r="N62" i="20"/>
  <c r="N63" i="20"/>
  <c r="N61" i="20"/>
  <c r="N60" i="20"/>
  <c r="N59" i="20"/>
  <c r="N57" i="20"/>
  <c r="N56" i="20"/>
  <c r="N53" i="20"/>
  <c r="O34" i="20"/>
  <c r="N48" i="20"/>
  <c r="N47" i="20"/>
  <c r="N45" i="20"/>
  <c r="N42" i="20"/>
  <c r="N43" i="20"/>
  <c r="N41" i="20"/>
  <c r="N36" i="20"/>
  <c r="O36" i="20"/>
  <c r="U36" i="20" s="1"/>
  <c r="O33" i="20"/>
  <c r="O31" i="20"/>
  <c r="O28" i="20"/>
  <c r="O29" i="20"/>
  <c r="O27" i="20"/>
  <c r="M10" i="20"/>
  <c r="O2611" i="10"/>
  <c r="V2611" i="10" s="1"/>
  <c r="U2611" i="10" s="1"/>
  <c r="V2548" i="10"/>
  <c r="M16" i="20"/>
  <c r="O2606" i="10"/>
  <c r="V2606" i="10" s="1"/>
  <c r="U2606" i="10" s="1"/>
  <c r="O2508" i="10"/>
  <c r="V2508" i="10" s="1"/>
  <c r="U2508" i="10" s="1"/>
  <c r="M21" i="20"/>
  <c r="O2520" i="10"/>
  <c r="V2520" i="10" s="1"/>
  <c r="U2520" i="10" s="1"/>
  <c r="O26" i="20"/>
  <c r="O20" i="20"/>
  <c r="K8" i="20"/>
  <c r="O8" i="20" s="1"/>
  <c r="K9" i="20"/>
  <c r="O9" i="20" s="1"/>
  <c r="N7" i="20"/>
  <c r="V2430" i="10"/>
  <c r="U2430" i="10" s="1"/>
  <c r="U2424" i="10"/>
  <c r="U2433" i="10"/>
  <c r="U2425" i="10"/>
  <c r="U2435" i="10"/>
  <c r="U2426" i="10"/>
  <c r="U2436" i="10"/>
  <c r="U2437" i="10"/>
  <c r="U2428" i="10"/>
  <c r="U2438" i="10"/>
  <c r="U2429" i="10"/>
  <c r="O2651" i="10"/>
  <c r="V2651" i="10" s="1"/>
  <c r="U2651" i="10" s="1"/>
  <c r="O2541" i="10"/>
  <c r="V2541" i="10" s="1"/>
  <c r="U2541" i="10" s="1"/>
  <c r="O2630" i="10"/>
  <c r="V2630" i="10" s="1"/>
  <c r="U2630" i="10" s="1"/>
  <c r="O2535" i="10"/>
  <c r="V2535" i="10" s="1"/>
  <c r="U2535" i="10" s="1"/>
  <c r="O2600" i="10"/>
  <c r="V2600" i="10" s="1"/>
  <c r="U2600" i="10" s="1"/>
  <c r="O2516" i="10"/>
  <c r="V2516" i="10" s="1"/>
  <c r="O2635" i="10"/>
  <c r="V2635" i="10" s="1"/>
  <c r="U2635" i="10" s="1"/>
  <c r="O2503" i="10"/>
  <c r="V2503" i="10" s="1"/>
  <c r="O2614" i="10"/>
  <c r="V2614" i="10" s="1"/>
  <c r="U2614" i="10" s="1"/>
  <c r="O2504" i="10"/>
  <c r="V2504" i="10" s="1"/>
  <c r="V20" i="20" s="1"/>
  <c r="O2496" i="10"/>
  <c r="V2496" i="10" s="1"/>
  <c r="O2531" i="10"/>
  <c r="V2531" i="10" s="1"/>
  <c r="U2531" i="10" s="1"/>
  <c r="V2646" i="10"/>
  <c r="U2646" i="10" s="1"/>
  <c r="V2647" i="10"/>
  <c r="U2647" i="10" s="1"/>
  <c r="V2648" i="10"/>
  <c r="U2648" i="10" s="1"/>
  <c r="V2649" i="10"/>
  <c r="U2649" i="10" s="1"/>
  <c r="V2650" i="10"/>
  <c r="U2650" i="10" s="1"/>
  <c r="V2652" i="10"/>
  <c r="U2652" i="10" s="1"/>
  <c r="O2644" i="10"/>
  <c r="V2644" i="10" s="1"/>
  <c r="U2644" i="10" s="1"/>
  <c r="V2639" i="10"/>
  <c r="U2639" i="10" s="1"/>
  <c r="V2641" i="10"/>
  <c r="U2641" i="10" s="1"/>
  <c r="V2642" i="10"/>
  <c r="U2642" i="10" s="1"/>
  <c r="V2643" i="10"/>
  <c r="U2643" i="10" s="1"/>
  <c r="V2645" i="10"/>
  <c r="U2645" i="10" s="1"/>
  <c r="U2640" i="10"/>
  <c r="V2631" i="10"/>
  <c r="U2631" i="10" s="1"/>
  <c r="V2633" i="10"/>
  <c r="U2633" i="10" s="1"/>
  <c r="V2634" i="10"/>
  <c r="U2634" i="10" s="1"/>
  <c r="V2636" i="10"/>
  <c r="U2636" i="10" s="1"/>
  <c r="V2637" i="10"/>
  <c r="U2637" i="10" s="1"/>
  <c r="U2632" i="10"/>
  <c r="V2612" i="10"/>
  <c r="U2612" i="10" s="1"/>
  <c r="V2622" i="10"/>
  <c r="U2622" i="10" s="1"/>
  <c r="V2623" i="10"/>
  <c r="U2623" i="10" s="1"/>
  <c r="V2624" i="10"/>
  <c r="U2624" i="10" s="1"/>
  <c r="V2625" i="10"/>
  <c r="U2625" i="10" s="1"/>
  <c r="V2626" i="10"/>
  <c r="U2626" i="10" s="1"/>
  <c r="V2627" i="10"/>
  <c r="U2627" i="10" s="1"/>
  <c r="V2629" i="10"/>
  <c r="U2629" i="10" s="1"/>
  <c r="V2615" i="10"/>
  <c r="U2615" i="10" s="1"/>
  <c r="V2616" i="10"/>
  <c r="U2616" i="10" s="1"/>
  <c r="V2617" i="10"/>
  <c r="U2617" i="10" s="1"/>
  <c r="V2618" i="10"/>
  <c r="U2618" i="10" s="1"/>
  <c r="V2619" i="10"/>
  <c r="U2619" i="10" s="1"/>
  <c r="V2620" i="10"/>
  <c r="U2620" i="10" s="1"/>
  <c r="V2621" i="10"/>
  <c r="U2621" i="10" s="1"/>
  <c r="V2609" i="10"/>
  <c r="U2609" i="10" s="1"/>
  <c r="V2607" i="10"/>
  <c r="U2607" i="10" s="1"/>
  <c r="V2608" i="10"/>
  <c r="U2608" i="10" s="1"/>
  <c r="V2610" i="10"/>
  <c r="U2610" i="10" s="1"/>
  <c r="V2613" i="10"/>
  <c r="U2613" i="10" s="1"/>
  <c r="O2500" i="10"/>
  <c r="V2500" i="10" s="1"/>
  <c r="U2500" i="10" s="1"/>
  <c r="O2530" i="10"/>
  <c r="V2530" i="10" s="1"/>
  <c r="U2530" i="10" s="1"/>
  <c r="O2526" i="10"/>
  <c r="V2526" i="10" s="1"/>
  <c r="U2526" i="10" s="1"/>
  <c r="V2546" i="10"/>
  <c r="O2554" i="10"/>
  <c r="O2527" i="10"/>
  <c r="V2527" i="10" s="1"/>
  <c r="U2527" i="10" s="1"/>
  <c r="O2523" i="10"/>
  <c r="V2523" i="10" s="1"/>
  <c r="U2523" i="10" s="1"/>
  <c r="O2514" i="10"/>
  <c r="V2514" i="10" s="1"/>
  <c r="U2514" i="10" s="1"/>
  <c r="O2515" i="10"/>
  <c r="V2515" i="10" s="1"/>
  <c r="V15" i="20" s="1"/>
  <c r="O2525" i="10"/>
  <c r="V2525" i="10" s="1"/>
  <c r="U2525" i="10" s="1"/>
  <c r="V2552" i="10"/>
  <c r="O2517" i="10"/>
  <c r="V2517" i="10" s="1"/>
  <c r="O2603" i="10"/>
  <c r="V2603" i="10" s="1"/>
  <c r="U2603" i="10" s="1"/>
  <c r="O2521" i="10"/>
  <c r="V2521" i="10" s="1"/>
  <c r="U2521" i="10" s="1"/>
  <c r="O2507" i="10"/>
  <c r="V2507" i="10" s="1"/>
  <c r="U2507" i="10" s="1"/>
  <c r="O2597" i="10"/>
  <c r="V2597" i="10" s="1"/>
  <c r="V2601" i="10"/>
  <c r="U2601" i="10" s="1"/>
  <c r="V2602" i="10"/>
  <c r="U2602" i="10" s="1"/>
  <c r="V2604" i="10"/>
  <c r="U2604" i="10" s="1"/>
  <c r="V2605" i="10"/>
  <c r="U2605" i="10" s="1"/>
  <c r="V2599" i="10"/>
  <c r="U2599" i="10" s="1"/>
  <c r="V2598" i="10"/>
  <c r="U2598" i="10" s="1"/>
  <c r="V2595" i="10"/>
  <c r="U2595" i="10" s="1"/>
  <c r="V2596" i="10"/>
  <c r="U2596" i="10" s="1"/>
  <c r="V2594" i="10"/>
  <c r="U2594" i="10" s="1"/>
  <c r="V2593" i="10"/>
  <c r="O2592" i="10"/>
  <c r="V2545" i="10"/>
  <c r="V2547" i="10"/>
  <c r="O2555" i="10"/>
  <c r="O2540" i="10"/>
  <c r="V2540" i="10" s="1"/>
  <c r="U2540" i="10" s="1"/>
  <c r="O2556" i="10"/>
  <c r="O2557" i="10"/>
  <c r="V2550" i="10"/>
  <c r="O2558" i="10"/>
  <c r="O2524" i="10"/>
  <c r="V2524" i="10" s="1"/>
  <c r="U2524" i="10" s="1"/>
  <c r="V2551" i="10"/>
  <c r="V2559" i="10"/>
  <c r="V1826" i="10"/>
  <c r="O2584" i="10"/>
  <c r="S2584" i="10"/>
  <c r="U2584" i="10" s="1"/>
  <c r="Q2578" i="10"/>
  <c r="V2578" i="10" s="1"/>
  <c r="Q2585" i="10"/>
  <c r="V2585" i="10" s="1"/>
  <c r="Q2570" i="10"/>
  <c r="V2570" i="10" s="1"/>
  <c r="Q2579" i="10"/>
  <c r="V2579" i="10" s="1"/>
  <c r="Q2588" i="10"/>
  <c r="Q2575" i="10"/>
  <c r="V2575" i="10" s="1"/>
  <c r="Q2586" i="10"/>
  <c r="V2586" i="10" s="1"/>
  <c r="O2591" i="10"/>
  <c r="S2591" i="10"/>
  <c r="U2591" i="10" s="1"/>
  <c r="O2589" i="10"/>
  <c r="S2589" i="10"/>
  <c r="U2589" i="10" s="1"/>
  <c r="O2587" i="10"/>
  <c r="S2587" i="10"/>
  <c r="U2587" i="10" s="1"/>
  <c r="O2590" i="10"/>
  <c r="S2590" i="10"/>
  <c r="U2590" i="10" s="1"/>
  <c r="Q2571" i="10"/>
  <c r="V2571" i="10" s="1"/>
  <c r="O2569" i="10"/>
  <c r="V2583" i="10"/>
  <c r="S2583" i="10"/>
  <c r="U2583" i="10" s="1"/>
  <c r="O2582" i="10"/>
  <c r="S2582" i="10"/>
  <c r="U2582" i="10" s="1"/>
  <c r="O2583" i="10"/>
  <c r="O2574" i="10"/>
  <c r="S2574" i="10"/>
  <c r="U2574" i="10" s="1"/>
  <c r="O2577" i="10"/>
  <c r="S2569" i="10"/>
  <c r="U2569" i="10" s="1"/>
  <c r="S2577" i="10"/>
  <c r="U2577" i="10" s="1"/>
  <c r="O2572" i="10"/>
  <c r="O2580" i="10"/>
  <c r="S2572" i="10"/>
  <c r="U2572" i="10" s="1"/>
  <c r="S2580" i="10"/>
  <c r="U2580" i="10" s="1"/>
  <c r="O2573" i="10"/>
  <c r="O2581" i="10"/>
  <c r="S2573" i="10"/>
  <c r="U2573" i="10" s="1"/>
  <c r="S2581" i="10"/>
  <c r="U2581" i="10" s="1"/>
  <c r="O2576" i="10"/>
  <c r="S2576" i="10"/>
  <c r="U2576" i="10" s="1"/>
  <c r="U2568" i="10"/>
  <c r="U2567" i="10"/>
  <c r="U2566" i="10"/>
  <c r="S2564" i="10"/>
  <c r="V1825" i="10"/>
  <c r="U2563" i="10"/>
  <c r="U2562" i="10"/>
  <c r="U2561" i="10"/>
  <c r="Q2558" i="10"/>
  <c r="V2558" i="10" s="1"/>
  <c r="Q2554" i="10"/>
  <c r="V2554" i="10" s="1"/>
  <c r="Q2557" i="10"/>
  <c r="V2557" i="10" s="1"/>
  <c r="O2559" i="10"/>
  <c r="S2559" i="10"/>
  <c r="U2559" i="10" s="1"/>
  <c r="S2553" i="10"/>
  <c r="U2553" i="10" s="1"/>
  <c r="V2553" i="10"/>
  <c r="Q2555" i="10"/>
  <c r="Q2556" i="10"/>
  <c r="O2553" i="10"/>
  <c r="O2552" i="10"/>
  <c r="S2552" i="10"/>
  <c r="U2552" i="10" s="1"/>
  <c r="O2550" i="10"/>
  <c r="S2550" i="10"/>
  <c r="U2550" i="10" s="1"/>
  <c r="O2551" i="10"/>
  <c r="S2551" i="10"/>
  <c r="U2551" i="10" s="1"/>
  <c r="O2549" i="10"/>
  <c r="V2549" i="10"/>
  <c r="S2549" i="10"/>
  <c r="U2549" i="10" s="1"/>
  <c r="V1800" i="10"/>
  <c r="V1816" i="10"/>
  <c r="O2548" i="10"/>
  <c r="S2548" i="10"/>
  <c r="U2548" i="10" s="1"/>
  <c r="O2547" i="10"/>
  <c r="S2547" i="10"/>
  <c r="U2547" i="10" s="1"/>
  <c r="O2546" i="10"/>
  <c r="S2546" i="10"/>
  <c r="U2546" i="10" s="1"/>
  <c r="O2545" i="10"/>
  <c r="S2545" i="10"/>
  <c r="U2545" i="10" s="1"/>
  <c r="V2544" i="10"/>
  <c r="S2544" i="10"/>
  <c r="U2544" i="10" s="1"/>
  <c r="O2544" i="10"/>
  <c r="V2543" i="10"/>
  <c r="O2543" i="10"/>
  <c r="S2543" i="10"/>
  <c r="U2543" i="10" s="1"/>
  <c r="V1801" i="10"/>
  <c r="O2539" i="10"/>
  <c r="V2539" i="10" s="1"/>
  <c r="U2539" i="10" s="1"/>
  <c r="V2542" i="10"/>
  <c r="U2542" i="10" s="1"/>
  <c r="V1802" i="10"/>
  <c r="V1834" i="10"/>
  <c r="V1792" i="10"/>
  <c r="V1818" i="10"/>
  <c r="O2532" i="10"/>
  <c r="V2532" i="10" s="1"/>
  <c r="O2538" i="10"/>
  <c r="V2538" i="10" s="1"/>
  <c r="U2538" i="10" s="1"/>
  <c r="O2537" i="10"/>
  <c r="V2537" i="10" s="1"/>
  <c r="V2536" i="10"/>
  <c r="U2536" i="10" s="1"/>
  <c r="O2534" i="10"/>
  <c r="V2534" i="10" s="1"/>
  <c r="U2534" i="10" s="1"/>
  <c r="O2533" i="10"/>
  <c r="V2533" i="10" s="1"/>
  <c r="U2533" i="10" s="1"/>
  <c r="V2528" i="10"/>
  <c r="U2528" i="10" s="1"/>
  <c r="O2522" i="10"/>
  <c r="V2522" i="10" s="1"/>
  <c r="U2522" i="10" s="1"/>
  <c r="V2518" i="10"/>
  <c r="V21" i="20" s="1"/>
  <c r="U2512" i="10"/>
  <c r="U2511" i="10"/>
  <c r="O2510" i="10"/>
  <c r="V2510" i="10" s="1"/>
  <c r="U2510" i="10" s="1"/>
  <c r="V2505" i="10"/>
  <c r="U2505" i="10" s="1"/>
  <c r="V2506" i="10"/>
  <c r="O2498" i="10"/>
  <c r="V2498" i="10" s="1"/>
  <c r="V2499" i="10"/>
  <c r="U2495" i="10"/>
  <c r="V1803" i="10"/>
  <c r="V1835" i="10"/>
  <c r="V1819" i="10"/>
  <c r="V1840" i="10"/>
  <c r="V1824" i="10"/>
  <c r="V1808" i="10"/>
  <c r="V2494" i="10"/>
  <c r="U2494" i="10" s="1"/>
  <c r="V2493" i="10"/>
  <c r="U2493" i="10" s="1"/>
  <c r="V2492" i="10"/>
  <c r="U2492" i="10" s="1"/>
  <c r="V2491" i="10"/>
  <c r="U2491" i="10" s="1"/>
  <c r="V2490" i="10"/>
  <c r="U2490" i="10" s="1"/>
  <c r="U2489" i="10"/>
  <c r="V2486" i="10"/>
  <c r="V2487" i="10"/>
  <c r="U2487" i="10" s="1"/>
  <c r="V2488" i="10"/>
  <c r="U2488" i="10" s="1"/>
  <c r="V2485" i="10"/>
  <c r="U2485" i="10" s="1"/>
  <c r="V2484" i="10"/>
  <c r="U2484" i="10" s="1"/>
  <c r="V2483" i="10"/>
  <c r="U2483" i="10" s="1"/>
  <c r="V2481" i="10"/>
  <c r="U2481" i="10" s="1"/>
  <c r="U2482" i="10"/>
  <c r="V2480" i="10"/>
  <c r="U2480" i="10" s="1"/>
  <c r="V2479" i="10"/>
  <c r="U2479" i="10" s="1"/>
  <c r="V2478" i="10"/>
  <c r="U2478" i="10" s="1"/>
  <c r="V2477" i="10"/>
  <c r="U2477" i="10" s="1"/>
  <c r="V2476" i="10"/>
  <c r="U2476" i="10" s="1"/>
  <c r="V2475" i="10"/>
  <c r="V2474" i="10"/>
  <c r="V2473" i="10"/>
  <c r="U2473" i="10" s="1"/>
  <c r="V2472" i="10"/>
  <c r="U2472" i="10" s="1"/>
  <c r="V2471" i="10"/>
  <c r="U2471" i="10" s="1"/>
  <c r="V2470" i="10"/>
  <c r="U2470" i="10" s="1"/>
  <c r="V2469" i="10"/>
  <c r="U2469" i="10" s="1"/>
  <c r="V2468" i="10"/>
  <c r="V32" i="20" s="1"/>
  <c r="V2467" i="10"/>
  <c r="U2467" i="10" s="1"/>
  <c r="V2466" i="10"/>
  <c r="U2466" i="10" s="1"/>
  <c r="V2465" i="10"/>
  <c r="U2465" i="10" s="1"/>
  <c r="V2464" i="10"/>
  <c r="U2464" i="10" s="1"/>
  <c r="V2463" i="10"/>
  <c r="V2462" i="10"/>
  <c r="U2462" i="10" s="1"/>
  <c r="V2461" i="10"/>
  <c r="U2461" i="10" s="1"/>
  <c r="U2460" i="10"/>
  <c r="V2459" i="10"/>
  <c r="U2459" i="10" s="1"/>
  <c r="V2458" i="10"/>
  <c r="U2458" i="10" s="1"/>
  <c r="V2457" i="10"/>
  <c r="V2456" i="10"/>
  <c r="V2453" i="10"/>
  <c r="U2453" i="10" s="1"/>
  <c r="V2454" i="10"/>
  <c r="U2454" i="10" s="1"/>
  <c r="V2455" i="10"/>
  <c r="U2455" i="10" s="1"/>
  <c r="V2450" i="10"/>
  <c r="U2450" i="10" s="1"/>
  <c r="V2451" i="10"/>
  <c r="U2451" i="10" s="1"/>
  <c r="V2452" i="10"/>
  <c r="U2452" i="10" s="1"/>
  <c r="V2449" i="10"/>
  <c r="V2448" i="10"/>
  <c r="V1843" i="10"/>
  <c r="V1811" i="10"/>
  <c r="Q295" i="10"/>
  <c r="V295" i="10" s="1"/>
  <c r="O1673" i="10"/>
  <c r="Q1673" i="10"/>
  <c r="S1673" i="10" s="1"/>
  <c r="O1110" i="10"/>
  <c r="Q1110" i="10"/>
  <c r="S1110" i="10" s="1"/>
  <c r="O1597" i="10"/>
  <c r="Q1597" i="10"/>
  <c r="S1597" i="10" s="1"/>
  <c r="U1597" i="10" s="1"/>
  <c r="O2211" i="10"/>
  <c r="Q2211" i="10"/>
  <c r="S2211" i="10" s="1"/>
  <c r="U2211" i="10" s="1"/>
  <c r="O261" i="10"/>
  <c r="Q261" i="10"/>
  <c r="S261" i="10" s="1"/>
  <c r="O289" i="10"/>
  <c r="Q289" i="10"/>
  <c r="S289" i="10" s="1"/>
  <c r="O1272" i="10"/>
  <c r="Q1272" i="10"/>
  <c r="S1272" i="10" s="1"/>
  <c r="U1272" i="10" s="1"/>
  <c r="O1395" i="10"/>
  <c r="Q1395" i="10"/>
  <c r="S1395" i="10" s="1"/>
  <c r="O1411" i="10"/>
  <c r="Q1411" i="10"/>
  <c r="S1411" i="10" s="1"/>
  <c r="O1427" i="10"/>
  <c r="Q1427" i="10"/>
  <c r="S1427" i="10" s="1"/>
  <c r="O1443" i="10"/>
  <c r="Q1443" i="10"/>
  <c r="S1443" i="10" s="1"/>
  <c r="O1459" i="10"/>
  <c r="Q1459" i="10"/>
  <c r="S1459" i="10" s="1"/>
  <c r="Q97" i="10"/>
  <c r="V97" i="10" s="1"/>
  <c r="O1482" i="10"/>
  <c r="Q1482" i="10"/>
  <c r="S1482" i="10" s="1"/>
  <c r="Q350" i="10"/>
  <c r="Q743" i="10"/>
  <c r="V743" i="10" s="1"/>
  <c r="O1701" i="10"/>
  <c r="Q1701" i="10"/>
  <c r="S1701" i="10" s="1"/>
  <c r="O139" i="10"/>
  <c r="Q139" i="10"/>
  <c r="S139" i="10" s="1"/>
  <c r="O635" i="10"/>
  <c r="Q635" i="10"/>
  <c r="S635" i="10" s="1"/>
  <c r="O1070" i="10"/>
  <c r="Q1070" i="10"/>
  <c r="S1070" i="10" s="1"/>
  <c r="O1216" i="10"/>
  <c r="Q1216" i="10"/>
  <c r="S1216" i="10" s="1"/>
  <c r="O533" i="10"/>
  <c r="Q533" i="10"/>
  <c r="S533" i="10" s="1"/>
  <c r="O1486" i="10"/>
  <c r="Q1486" i="10"/>
  <c r="S1486" i="10" s="1"/>
  <c r="Q116" i="10"/>
  <c r="S116" i="10" s="1"/>
  <c r="Q180" i="10"/>
  <c r="S180" i="10" s="1"/>
  <c r="Q738" i="10"/>
  <c r="V738" i="10" s="1"/>
  <c r="Q1553" i="10"/>
  <c r="V1553" i="10" s="1"/>
  <c r="O693" i="10"/>
  <c r="Q693" i="10"/>
  <c r="S693" i="10" s="1"/>
  <c r="U693" i="10" s="1"/>
  <c r="O272" i="10"/>
  <c r="Q272" i="10"/>
  <c r="S272" i="10" s="1"/>
  <c r="O1484" i="10"/>
  <c r="Q1484" i="10"/>
  <c r="S1484" i="10" s="1"/>
  <c r="O299" i="10"/>
  <c r="Q299" i="10"/>
  <c r="S299" i="10" s="1"/>
  <c r="Q963" i="10"/>
  <c r="V963" i="10" s="1"/>
  <c r="O50" i="10"/>
  <c r="S50" i="10"/>
  <c r="O66" i="10"/>
  <c r="S66" i="10"/>
  <c r="O296" i="10"/>
  <c r="Q296" i="10"/>
  <c r="S296" i="10" s="1"/>
  <c r="O314" i="10"/>
  <c r="Q314" i="10"/>
  <c r="S314" i="10" s="1"/>
  <c r="O333" i="10"/>
  <c r="Q333" i="10"/>
  <c r="S333" i="10" s="1"/>
  <c r="O352" i="10"/>
  <c r="Q352" i="10"/>
  <c r="S352" i="10" s="1"/>
  <c r="O373" i="10"/>
  <c r="Q373" i="10"/>
  <c r="S373" i="10" s="1"/>
  <c r="O712" i="10"/>
  <c r="Q712" i="10"/>
  <c r="S712" i="10" s="1"/>
  <c r="O744" i="10"/>
  <c r="Q744" i="10"/>
  <c r="S744" i="10" s="1"/>
  <c r="O777" i="10"/>
  <c r="Q777" i="10"/>
  <c r="S777" i="10" s="1"/>
  <c r="O42" i="10"/>
  <c r="O1481" i="10"/>
  <c r="Q1481" i="10"/>
  <c r="S1481" i="10" s="1"/>
  <c r="O49" i="10"/>
  <c r="Q49" i="10"/>
  <c r="S49" i="10" s="1"/>
  <c r="O1067" i="10"/>
  <c r="Q1067" i="10"/>
  <c r="S1067" i="10" s="1"/>
  <c r="O123" i="10"/>
  <c r="Q123" i="10"/>
  <c r="S123" i="10" s="1"/>
  <c r="O156" i="10"/>
  <c r="Q156" i="10"/>
  <c r="S156" i="10" s="1"/>
  <c r="O2170" i="10"/>
  <c r="Q2170" i="10"/>
  <c r="S2170" i="10" s="1"/>
  <c r="O981" i="10"/>
  <c r="Q981" i="10"/>
  <c r="S981" i="10" s="1"/>
  <c r="U981" i="10" s="1"/>
  <c r="O1213" i="10"/>
  <c r="Q1213" i="10"/>
  <c r="S1213" i="10" s="1"/>
  <c r="U1213" i="10" s="1"/>
  <c r="O957" i="10"/>
  <c r="Q957" i="10"/>
  <c r="S957" i="10" s="1"/>
  <c r="O1039" i="10"/>
  <c r="Q1039" i="10"/>
  <c r="S1039" i="10" s="1"/>
  <c r="O614" i="10"/>
  <c r="Q614" i="10"/>
  <c r="S614" i="10" s="1"/>
  <c r="U614" i="10" s="1"/>
  <c r="Q737" i="10"/>
  <c r="V737" i="10" s="1"/>
  <c r="Q711" i="10"/>
  <c r="V711" i="10" s="1"/>
  <c r="O1698" i="10"/>
  <c r="Q1698" i="10"/>
  <c r="S1698" i="10" s="1"/>
  <c r="O2178" i="10"/>
  <c r="Q2178" i="10"/>
  <c r="S2178" i="10" s="1"/>
  <c r="U2178" i="10" s="1"/>
  <c r="Q98" i="10"/>
  <c r="Q179" i="10"/>
  <c r="S179" i="10" s="1"/>
  <c r="O313" i="10"/>
  <c r="Q313" i="10"/>
  <c r="S313" i="10" s="1"/>
  <c r="Q944" i="10"/>
  <c r="S944" i="10" s="1"/>
  <c r="U944" i="10" s="1"/>
  <c r="O209" i="10"/>
  <c r="Q209" i="10"/>
  <c r="S209" i="10" s="1"/>
  <c r="O2215" i="10"/>
  <c r="Q2215" i="10"/>
  <c r="S2215" i="10" s="1"/>
  <c r="U2215" i="10" s="1"/>
  <c r="O1881" i="10"/>
  <c r="Q1881" i="10"/>
  <c r="S1881" i="10" s="1"/>
  <c r="O1977" i="10"/>
  <c r="Q1977" i="10"/>
  <c r="S1977" i="10" s="1"/>
  <c r="O2041" i="10"/>
  <c r="Q2041" i="10"/>
  <c r="S2041" i="10" s="1"/>
  <c r="Q2150" i="10"/>
  <c r="S2150" i="10" s="1"/>
  <c r="Q2318" i="10"/>
  <c r="S2318" i="10" s="1"/>
  <c r="O1653" i="10"/>
  <c r="Q1653" i="10"/>
  <c r="S1653" i="10" s="1"/>
  <c r="O107" i="10"/>
  <c r="Q107" i="10"/>
  <c r="S107" i="10" s="1"/>
  <c r="O253" i="10"/>
  <c r="Q253" i="10"/>
  <c r="S253" i="10" s="1"/>
  <c r="O766" i="10"/>
  <c r="Q766" i="10"/>
  <c r="S766" i="10" s="1"/>
  <c r="O231" i="10"/>
  <c r="Q231" i="10"/>
  <c r="S231" i="10" s="1"/>
  <c r="O1027" i="10"/>
  <c r="Q1027" i="10"/>
  <c r="S1027" i="10" s="1"/>
  <c r="O351" i="10"/>
  <c r="Q351" i="10"/>
  <c r="S351" i="10" s="1"/>
  <c r="O2135" i="10"/>
  <c r="Q2135" i="10"/>
  <c r="S2135" i="10" s="1"/>
  <c r="U2135" i="10" s="1"/>
  <c r="O57" i="10"/>
  <c r="Q57" i="10"/>
  <c r="S57" i="10" s="1"/>
  <c r="O2157" i="10"/>
  <c r="Q2157" i="10"/>
  <c r="S2157" i="10" s="1"/>
  <c r="Q304" i="10"/>
  <c r="V304" i="10" s="1"/>
  <c r="O323" i="10"/>
  <c r="Q323" i="10"/>
  <c r="S323" i="10" s="1"/>
  <c r="O341" i="10"/>
  <c r="Q341" i="10"/>
  <c r="S341" i="10" s="1"/>
  <c r="Q360" i="10"/>
  <c r="V360" i="10" s="1"/>
  <c r="O700" i="10"/>
  <c r="Q700" i="10"/>
  <c r="S700" i="10" s="1"/>
  <c r="O720" i="10"/>
  <c r="Q720" i="10"/>
  <c r="S720" i="10" s="1"/>
  <c r="O752" i="10"/>
  <c r="Q752" i="10"/>
  <c r="S752" i="10" s="1"/>
  <c r="O787" i="10"/>
  <c r="Q787" i="10"/>
  <c r="S787" i="10" s="1"/>
  <c r="O694" i="10"/>
  <c r="Q694" i="10"/>
  <c r="S694" i="10" s="1"/>
  <c r="O779" i="10"/>
  <c r="Q779" i="10"/>
  <c r="S779" i="10" s="1"/>
  <c r="O1782" i="10"/>
  <c r="Q1782" i="10"/>
  <c r="S1782" i="10" s="1"/>
  <c r="O956" i="10"/>
  <c r="Q956" i="10"/>
  <c r="S956" i="10" s="1"/>
  <c r="O913" i="10"/>
  <c r="Q913" i="10"/>
  <c r="S913" i="10" s="1"/>
  <c r="O1065" i="10"/>
  <c r="Q1065" i="10"/>
  <c r="S1065" i="10" s="1"/>
  <c r="O2184" i="10"/>
  <c r="Q2184" i="10"/>
  <c r="S2184" i="10" s="1"/>
  <c r="U2184" i="10" s="1"/>
  <c r="O1689" i="10"/>
  <c r="Q1689" i="10"/>
  <c r="V1689" i="10" s="1"/>
  <c r="O1682" i="10"/>
  <c r="Q1682" i="10"/>
  <c r="S1682" i="10" s="1"/>
  <c r="O622" i="10"/>
  <c r="Q622" i="10"/>
  <c r="S622" i="10" s="1"/>
  <c r="O654" i="10"/>
  <c r="Q654" i="10"/>
  <c r="S654" i="10" s="1"/>
  <c r="O1290" i="10"/>
  <c r="Q1290" i="10"/>
  <c r="S1290" i="10" s="1"/>
  <c r="O2201" i="10"/>
  <c r="Q2201" i="10"/>
  <c r="S2201" i="10" s="1"/>
  <c r="O131" i="10"/>
  <c r="Q131" i="10"/>
  <c r="S131" i="10" s="1"/>
  <c r="O159" i="10"/>
  <c r="Q159" i="10"/>
  <c r="S159" i="10" s="1"/>
  <c r="O175" i="10"/>
  <c r="Q175" i="10"/>
  <c r="S175" i="10" s="1"/>
  <c r="O201" i="10"/>
  <c r="Q201" i="10"/>
  <c r="S201" i="10" s="1"/>
  <c r="O610" i="10"/>
  <c r="Q610" i="10"/>
  <c r="S610" i="10" s="1"/>
  <c r="O1139" i="10"/>
  <c r="Q1139" i="10"/>
  <c r="S1139" i="10" s="1"/>
  <c r="Q2439" i="10"/>
  <c r="S2439" i="10" s="1"/>
  <c r="O2380" i="10"/>
  <c r="Q2380" i="10"/>
  <c r="S2380" i="10" s="1"/>
  <c r="O2396" i="10"/>
  <c r="Q2396" i="10"/>
  <c r="S2396" i="10" s="1"/>
  <c r="U2396" i="10" s="1"/>
  <c r="O2412" i="10"/>
  <c r="Q2412" i="10"/>
  <c r="S2412" i="10" s="1"/>
  <c r="O1494" i="10"/>
  <c r="Q1494" i="10"/>
  <c r="S1494" i="10" s="1"/>
  <c r="U1494" i="10" s="1"/>
  <c r="O1550" i="10"/>
  <c r="Q1550" i="10"/>
  <c r="S1550" i="10" s="1"/>
  <c r="O147" i="10"/>
  <c r="Q147" i="10"/>
  <c r="S147" i="10" s="1"/>
  <c r="O1560" i="10"/>
  <c r="Q1560" i="10"/>
  <c r="S1560" i="10" s="1"/>
  <c r="O2128" i="10"/>
  <c r="Q2128" i="10"/>
  <c r="S2128" i="10" s="1"/>
  <c r="O83" i="10"/>
  <c r="Q83" i="10"/>
  <c r="S83" i="10" s="1"/>
  <c r="U83" i="10" s="1"/>
  <c r="O393" i="10"/>
  <c r="Q393" i="10"/>
  <c r="S393" i="10" s="1"/>
  <c r="O409" i="10"/>
  <c r="V409" i="10" s="1"/>
  <c r="U409" i="10" s="1"/>
  <c r="Q409" i="10"/>
  <c r="S409" i="10" s="1"/>
  <c r="O425" i="10"/>
  <c r="V425" i="10" s="1"/>
  <c r="U425" i="10" s="1"/>
  <c r="Q425" i="10"/>
  <c r="S425" i="10" s="1"/>
  <c r="O441" i="10"/>
  <c r="Q441" i="10"/>
  <c r="S441" i="10" s="1"/>
  <c r="O457" i="10"/>
  <c r="Q457" i="10"/>
  <c r="S457" i="10" s="1"/>
  <c r="O473" i="10"/>
  <c r="Q473" i="10"/>
  <c r="S473" i="10" s="1"/>
  <c r="O489" i="10"/>
  <c r="Q489" i="10"/>
  <c r="S489" i="10" s="1"/>
  <c r="U489" i="10" s="1"/>
  <c r="O505" i="10"/>
  <c r="Q505" i="10"/>
  <c r="S505" i="10" s="1"/>
  <c r="O524" i="10"/>
  <c r="Q524" i="10"/>
  <c r="S524" i="10" s="1"/>
  <c r="O548" i="10"/>
  <c r="Q548" i="10"/>
  <c r="S548" i="10" s="1"/>
  <c r="O567" i="10"/>
  <c r="Q567" i="10"/>
  <c r="S567" i="10" s="1"/>
  <c r="O586" i="10"/>
  <c r="Q586" i="10"/>
  <c r="S586" i="10" s="1"/>
  <c r="O791" i="10"/>
  <c r="Q791" i="10"/>
  <c r="S791" i="10" s="1"/>
  <c r="O807" i="10"/>
  <c r="O823" i="10"/>
  <c r="Q823" i="10"/>
  <c r="S823" i="10" s="1"/>
  <c r="O839" i="10"/>
  <c r="Q839" i="10"/>
  <c r="S839" i="10" s="1"/>
  <c r="O856" i="10"/>
  <c r="Q856" i="10"/>
  <c r="S856" i="10" s="1"/>
  <c r="O876" i="10"/>
  <c r="Q876" i="10"/>
  <c r="S876" i="10" s="1"/>
  <c r="O992" i="10"/>
  <c r="Q992" i="10"/>
  <c r="S992" i="10" s="1"/>
  <c r="O1008" i="10"/>
  <c r="Q1008" i="10"/>
  <c r="S1008" i="10" s="1"/>
  <c r="O1024" i="10"/>
  <c r="Q1024" i="10"/>
  <c r="S1024" i="10" s="1"/>
  <c r="O1178" i="10"/>
  <c r="Q1178" i="10"/>
  <c r="S1178" i="10" s="1"/>
  <c r="O1194" i="10"/>
  <c r="Q1194" i="10"/>
  <c r="S1194" i="10" s="1"/>
  <c r="O1235" i="10"/>
  <c r="Q1235" i="10"/>
  <c r="S1235" i="10" s="1"/>
  <c r="O1251" i="10"/>
  <c r="Q1251" i="10"/>
  <c r="V1251" i="10" s="1"/>
  <c r="Q1267" i="10"/>
  <c r="S1267" i="10" s="1"/>
  <c r="O1307" i="10"/>
  <c r="Q1307" i="10"/>
  <c r="S1307" i="10" s="1"/>
  <c r="Q1323" i="10"/>
  <c r="V1323" i="10" s="1"/>
  <c r="O1363" i="10"/>
  <c r="Q1363" i="10"/>
  <c r="S1363" i="10" s="1"/>
  <c r="Q1379" i="10"/>
  <c r="S1379" i="10" s="1"/>
  <c r="O1634" i="10"/>
  <c r="Q1634" i="10"/>
  <c r="S1634" i="10" s="1"/>
  <c r="Q1656" i="10"/>
  <c r="S1656" i="10" s="1"/>
  <c r="O2261" i="10"/>
  <c r="Q2261" i="10"/>
  <c r="S2261" i="10" s="1"/>
  <c r="O2277" i="10"/>
  <c r="Q2277" i="10"/>
  <c r="S2277" i="10" s="1"/>
  <c r="O1547" i="10"/>
  <c r="Q1547" i="10"/>
  <c r="S1547" i="10" s="1"/>
  <c r="Q1552" i="10"/>
  <c r="V1552" i="10" s="1"/>
  <c r="O65" i="10"/>
  <c r="Q65" i="10"/>
  <c r="S65" i="10" s="1"/>
  <c r="O682" i="10"/>
  <c r="Q682" i="10"/>
  <c r="S682" i="10" s="1"/>
  <c r="O1666" i="10"/>
  <c r="Q1666" i="10"/>
  <c r="S1666" i="10" s="1"/>
  <c r="O193" i="10"/>
  <c r="Q193" i="10"/>
  <c r="S193" i="10" s="1"/>
  <c r="O1155" i="10"/>
  <c r="S1155" i="10"/>
  <c r="O1094" i="10"/>
  <c r="Q1094" i="10"/>
  <c r="S1094" i="10" s="1"/>
  <c r="O252" i="10"/>
  <c r="Q252" i="10"/>
  <c r="S252" i="10" s="1"/>
  <c r="Q807" i="10"/>
  <c r="S807" i="10" s="1"/>
  <c r="Q115" i="10"/>
  <c r="S115" i="10" s="1"/>
  <c r="O372" i="10"/>
  <c r="Q372" i="10"/>
  <c r="S372" i="10" s="1"/>
  <c r="O1160" i="10"/>
  <c r="Q1160" i="10"/>
  <c r="S1160" i="10" s="1"/>
  <c r="O2243" i="10"/>
  <c r="Q2243" i="10"/>
  <c r="S2243" i="10" s="1"/>
  <c r="O1581" i="10"/>
  <c r="Q1581" i="10"/>
  <c r="S1581" i="10" s="1"/>
  <c r="O1897" i="10"/>
  <c r="Q1897" i="10"/>
  <c r="S1897" i="10" s="1"/>
  <c r="O1945" i="10"/>
  <c r="Q1945" i="10"/>
  <c r="S1945" i="10" s="1"/>
  <c r="O1993" i="10"/>
  <c r="Q1993" i="10"/>
  <c r="S1993" i="10" s="1"/>
  <c r="O2057" i="10"/>
  <c r="Q2057" i="10"/>
  <c r="S2057" i="10" s="1"/>
  <c r="O2302" i="10"/>
  <c r="Q2302" i="10"/>
  <c r="S2302" i="10" s="1"/>
  <c r="O875" i="10"/>
  <c r="Q875" i="10"/>
  <c r="S875" i="10" s="1"/>
  <c r="O332" i="10"/>
  <c r="Q332" i="10"/>
  <c r="S332" i="10" s="1"/>
  <c r="Q645" i="10"/>
  <c r="V645" i="10" s="1"/>
  <c r="O2227" i="10"/>
  <c r="Q2227" i="10"/>
  <c r="V2227" i="10" s="1"/>
  <c r="O1849" i="10"/>
  <c r="Q1849" i="10"/>
  <c r="S1849" i="10" s="1"/>
  <c r="Q1913" i="10"/>
  <c r="S1913" i="10" s="1"/>
  <c r="O2009" i="10"/>
  <c r="Q2009" i="10"/>
  <c r="S2009" i="10" s="1"/>
  <c r="Q2105" i="10"/>
  <c r="S2105" i="10" s="1"/>
  <c r="O2334" i="10"/>
  <c r="Q2334" i="10"/>
  <c r="S2334" i="10" s="1"/>
  <c r="O265" i="10"/>
  <c r="Q265" i="10"/>
  <c r="S265" i="10" s="1"/>
  <c r="Q776" i="10"/>
  <c r="V776" i="10" s="1"/>
  <c r="O1605" i="10"/>
  <c r="Q1605" i="10"/>
  <c r="S1605" i="10" s="1"/>
  <c r="O1126" i="10"/>
  <c r="Q1126" i="10"/>
  <c r="S1126" i="10" s="1"/>
  <c r="O1565" i="10"/>
  <c r="Q1565" i="10"/>
  <c r="S1565" i="10" s="1"/>
  <c r="Q1929" i="10"/>
  <c r="S1929" i="10" s="1"/>
  <c r="O2073" i="10"/>
  <c r="Q2073" i="10"/>
  <c r="S2073" i="10" s="1"/>
  <c r="O217" i="10"/>
  <c r="Q217" i="10"/>
  <c r="S217" i="10" s="1"/>
  <c r="O1029" i="10"/>
  <c r="Q1029" i="10"/>
  <c r="S1029" i="10" s="1"/>
  <c r="O690" i="10"/>
  <c r="Q690" i="10"/>
  <c r="S690" i="10" s="1"/>
  <c r="O727" i="10"/>
  <c r="Q727" i="10"/>
  <c r="S727" i="10" s="1"/>
  <c r="O167" i="10"/>
  <c r="Q167" i="10"/>
  <c r="S167" i="10" s="1"/>
  <c r="O239" i="10"/>
  <c r="Q239" i="10"/>
  <c r="S239" i="10" s="1"/>
  <c r="O1865" i="10"/>
  <c r="Q1865" i="10"/>
  <c r="S1865" i="10" s="1"/>
  <c r="O1961" i="10"/>
  <c r="Q1961" i="10"/>
  <c r="S1961" i="10" s="1"/>
  <c r="O2025" i="10"/>
  <c r="Q2025" i="10"/>
  <c r="S2025" i="10" s="1"/>
  <c r="O2089" i="10"/>
  <c r="Q2089" i="10"/>
  <c r="S2089" i="10" s="1"/>
  <c r="Q2286" i="10"/>
  <c r="S2286" i="10" s="1"/>
  <c r="O2350" i="10"/>
  <c r="Q2350" i="10"/>
  <c r="S2350" i="10" s="1"/>
  <c r="Q732" i="10"/>
  <c r="V732" i="10" s="1"/>
  <c r="O246" i="10"/>
  <c r="O2163" i="10"/>
  <c r="Q2163" i="10"/>
  <c r="S2163" i="10" s="1"/>
  <c r="O947" i="10"/>
  <c r="O62" i="10"/>
  <c r="O895" i="10"/>
  <c r="Q895" i="10"/>
  <c r="S895" i="10" s="1"/>
  <c r="O328" i="10"/>
  <c r="O365" i="10"/>
  <c r="O773" i="10"/>
  <c r="Q773" i="10"/>
  <c r="S773" i="10" s="1"/>
  <c r="O705" i="10"/>
  <c r="Q705" i="10"/>
  <c r="S705" i="10" s="1"/>
  <c r="O1787" i="10"/>
  <c r="Q1787" i="10"/>
  <c r="S1787" i="10" s="1"/>
  <c r="O967" i="10"/>
  <c r="O1662" i="10"/>
  <c r="Q1662" i="10"/>
  <c r="S1662" i="10" s="1"/>
  <c r="O1700" i="10"/>
  <c r="Q1700" i="10"/>
  <c r="S1700" i="10" s="1"/>
  <c r="O1691" i="10"/>
  <c r="Q1691" i="10"/>
  <c r="S1691" i="10" s="1"/>
  <c r="O628" i="10"/>
  <c r="Q628" i="10"/>
  <c r="S628" i="10" s="1"/>
  <c r="O1351" i="10"/>
  <c r="Q1351" i="10"/>
  <c r="S1351" i="10" s="1"/>
  <c r="U1351" i="10" s="1"/>
  <c r="O2220" i="10"/>
  <c r="Q2220" i="10"/>
  <c r="S2220" i="10" s="1"/>
  <c r="O665" i="10"/>
  <c r="Q665" i="10"/>
  <c r="S665" i="10" s="1"/>
  <c r="Q667" i="10"/>
  <c r="S667" i="10" s="1"/>
  <c r="U667" i="10" s="1"/>
  <c r="O2175" i="10"/>
  <c r="Q2175" i="10"/>
  <c r="S2175" i="10" s="1"/>
  <c r="O1107" i="10"/>
  <c r="O2187" i="10"/>
  <c r="Q2187" i="10"/>
  <c r="S2187" i="10" s="1"/>
  <c r="O2240" i="10"/>
  <c r="Q2240" i="10"/>
  <c r="S2240" i="10" s="1"/>
  <c r="O1344" i="10"/>
  <c r="Q1344" i="10"/>
  <c r="S1344" i="10" s="1"/>
  <c r="O527" i="10"/>
  <c r="Q527" i="10"/>
  <c r="S527" i="10" s="1"/>
  <c r="O286" i="10"/>
  <c r="O1211" i="10"/>
  <c r="Q1211" i="10"/>
  <c r="S1211" i="10" s="1"/>
  <c r="O1408" i="10"/>
  <c r="Q1408" i="10"/>
  <c r="V1408" i="10" s="1"/>
  <c r="O1440" i="10"/>
  <c r="Q1440" i="10"/>
  <c r="S1440" i="10" s="1"/>
  <c r="O1456" i="10"/>
  <c r="Q1456" i="10"/>
  <c r="S1456" i="10" s="1"/>
  <c r="O1578" i="10"/>
  <c r="Q1578" i="10"/>
  <c r="S1578" i="10" s="1"/>
  <c r="O1631" i="10"/>
  <c r="Q1631" i="10"/>
  <c r="S1631" i="10" s="1"/>
  <c r="O1862" i="10"/>
  <c r="Q1862" i="10"/>
  <c r="S1862" i="10" s="1"/>
  <c r="O1894" i="10"/>
  <c r="Q1894" i="10"/>
  <c r="V1894" i="10" s="1"/>
  <c r="O1926" i="10"/>
  <c r="Q1926" i="10"/>
  <c r="S1926" i="10" s="1"/>
  <c r="O1958" i="10"/>
  <c r="Q1958" i="10"/>
  <c r="S1958" i="10" s="1"/>
  <c r="O1990" i="10"/>
  <c r="Q1990" i="10"/>
  <c r="S1990" i="10" s="1"/>
  <c r="O2022" i="10"/>
  <c r="Q2022" i="10"/>
  <c r="S2022" i="10" s="1"/>
  <c r="O2070" i="10"/>
  <c r="Q2070" i="10"/>
  <c r="S2070" i="10" s="1"/>
  <c r="O2102" i="10"/>
  <c r="Q2102" i="10"/>
  <c r="S2102" i="10" s="1"/>
  <c r="Q23" i="10"/>
  <c r="S23" i="10" s="1"/>
  <c r="U23" i="10" s="1"/>
  <c r="V114" i="10"/>
  <c r="S114" i="10"/>
  <c r="U114" i="10" s="1"/>
  <c r="V154" i="10"/>
  <c r="S154" i="10"/>
  <c r="U154" i="10" s="1"/>
  <c r="Q736" i="10"/>
  <c r="V736" i="10" s="1"/>
  <c r="Q1551" i="10"/>
  <c r="S1551" i="10" s="1"/>
  <c r="U1551" i="10" s="1"/>
  <c r="O687" i="10"/>
  <c r="Q687" i="10"/>
  <c r="S687" i="10" s="1"/>
  <c r="O258" i="10"/>
  <c r="S258" i="10"/>
  <c r="O1479" i="10"/>
  <c r="Q1479" i="10"/>
  <c r="S1479" i="10" s="1"/>
  <c r="O2169" i="10"/>
  <c r="Q2169" i="10"/>
  <c r="S2169" i="10" s="1"/>
  <c r="Q952" i="10"/>
  <c r="V952" i="10" s="1"/>
  <c r="O48" i="10"/>
  <c r="O64" i="10"/>
  <c r="O294" i="10"/>
  <c r="O312" i="10"/>
  <c r="O331" i="10"/>
  <c r="O349" i="10"/>
  <c r="O371" i="10"/>
  <c r="S371" i="10"/>
  <c r="O710" i="10"/>
  <c r="O734" i="10"/>
  <c r="Q734" i="10"/>
  <c r="S734" i="10" s="1"/>
  <c r="O775" i="10"/>
  <c r="O681" i="10"/>
  <c r="Q681" i="10"/>
  <c r="S681" i="10" s="1"/>
  <c r="O723" i="10"/>
  <c r="O978" i="10"/>
  <c r="Q978" i="10"/>
  <c r="S978" i="10" s="1"/>
  <c r="O962" i="10"/>
  <c r="Q962" i="10"/>
  <c r="S962" i="10" s="1"/>
  <c r="O980" i="10"/>
  <c r="Q980" i="10"/>
  <c r="S980" i="10" s="1"/>
  <c r="O973" i="10"/>
  <c r="Q973" i="10"/>
  <c r="S973" i="10" s="1"/>
  <c r="O1664" i="10"/>
  <c r="Q1664" i="10"/>
  <c r="S1664" i="10" s="1"/>
  <c r="U1664" i="10" s="1"/>
  <c r="O1672" i="10"/>
  <c r="Q1672" i="10"/>
  <c r="S1672" i="10" s="1"/>
  <c r="O1705" i="10"/>
  <c r="Q1705" i="10"/>
  <c r="S1705" i="10" s="1"/>
  <c r="U1705" i="10" s="1"/>
  <c r="O1695" i="10"/>
  <c r="Q1695" i="10"/>
  <c r="S1695" i="10" s="1"/>
  <c r="O644" i="10"/>
  <c r="Q644" i="10"/>
  <c r="S644" i="10" s="1"/>
  <c r="O1158" i="10"/>
  <c r="S1158" i="10"/>
  <c r="O1604" i="10"/>
  <c r="Q1604" i="10"/>
  <c r="S1604" i="10" s="1"/>
  <c r="O2223" i="10"/>
  <c r="Q2223" i="10"/>
  <c r="S2223" i="10" s="1"/>
  <c r="O138" i="10"/>
  <c r="S138" i="10"/>
  <c r="O166" i="10"/>
  <c r="O192" i="10"/>
  <c r="O208" i="10"/>
  <c r="O634" i="10"/>
  <c r="Q634" i="10"/>
  <c r="S634" i="10" s="1"/>
  <c r="Q2186" i="10"/>
  <c r="S2186" i="10" s="1"/>
  <c r="U2186" i="10" s="1"/>
  <c r="O1162" i="10"/>
  <c r="Q1162" i="10"/>
  <c r="S1162" i="10" s="1"/>
  <c r="O669" i="10"/>
  <c r="Q669" i="10"/>
  <c r="S669" i="10" s="1"/>
  <c r="O155" i="10"/>
  <c r="O2177" i="10"/>
  <c r="Q2177" i="10"/>
  <c r="S2177" i="10" s="1"/>
  <c r="Q1069" i="10"/>
  <c r="V1069" i="10" s="1"/>
  <c r="O1093" i="10"/>
  <c r="Q1093" i="10"/>
  <c r="S1093" i="10" s="1"/>
  <c r="Q1109" i="10"/>
  <c r="V1109" i="10" s="1"/>
  <c r="Q1125" i="10"/>
  <c r="V1125" i="10" s="1"/>
  <c r="Q2226" i="10"/>
  <c r="V2226" i="10" s="1"/>
  <c r="O2242" i="10"/>
  <c r="Q2242" i="10"/>
  <c r="S2242" i="10" s="1"/>
  <c r="O1212" i="10"/>
  <c r="Q1212" i="10"/>
  <c r="S1212" i="10" s="1"/>
  <c r="O2200" i="10"/>
  <c r="Q2200" i="10"/>
  <c r="S2200" i="10" s="1"/>
  <c r="U2200" i="10" s="1"/>
  <c r="O237" i="10"/>
  <c r="O531" i="10"/>
  <c r="O677" i="10"/>
  <c r="Q677" i="10"/>
  <c r="S677" i="10" s="1"/>
  <c r="O256" i="10"/>
  <c r="O288" i="10"/>
  <c r="O1271" i="10"/>
  <c r="O1394" i="10"/>
  <c r="Q1394" i="10"/>
  <c r="S1394" i="10" s="1"/>
  <c r="O1410" i="10"/>
  <c r="Q1410" i="10"/>
  <c r="S1410" i="10" s="1"/>
  <c r="O1426" i="10"/>
  <c r="Q1426" i="10"/>
  <c r="S1426" i="10" s="1"/>
  <c r="O1442" i="10"/>
  <c r="Q1442" i="10"/>
  <c r="S1442" i="10" s="1"/>
  <c r="O1458" i="10"/>
  <c r="Q1458" i="10"/>
  <c r="S1458" i="10" s="1"/>
  <c r="O1564" i="10"/>
  <c r="Q1564" i="10"/>
  <c r="S1564" i="10" s="1"/>
  <c r="O1580" i="10"/>
  <c r="Q1580" i="10"/>
  <c r="S1580" i="10" s="1"/>
  <c r="O1596" i="10"/>
  <c r="Q1596" i="10"/>
  <c r="S1596" i="10" s="1"/>
  <c r="O1648" i="10"/>
  <c r="Q1648" i="10"/>
  <c r="S1648" i="10" s="1"/>
  <c r="O1864" i="10"/>
  <c r="Q1864" i="10"/>
  <c r="S1864" i="10" s="1"/>
  <c r="O1880" i="10"/>
  <c r="Q1880" i="10"/>
  <c r="S1880" i="10" s="1"/>
  <c r="O1896" i="10"/>
  <c r="Q1896" i="10"/>
  <c r="S1896" i="10" s="1"/>
  <c r="O1912" i="10"/>
  <c r="Q1912" i="10"/>
  <c r="S1912" i="10" s="1"/>
  <c r="Q1928" i="10"/>
  <c r="S1928" i="10" s="1"/>
  <c r="O1944" i="10"/>
  <c r="Q1944" i="10"/>
  <c r="S1944" i="10" s="1"/>
  <c r="O1960" i="10"/>
  <c r="Q1960" i="10"/>
  <c r="S1960" i="10" s="1"/>
  <c r="O1976" i="10"/>
  <c r="Q1976" i="10"/>
  <c r="S1976" i="10" s="1"/>
  <c r="O1992" i="10"/>
  <c r="Q1992" i="10"/>
  <c r="S1992" i="10" s="1"/>
  <c r="Q2008" i="10"/>
  <c r="S2008" i="10" s="1"/>
  <c r="O2024" i="10"/>
  <c r="Q2024" i="10"/>
  <c r="S2024" i="10" s="1"/>
  <c r="O2040" i="10"/>
  <c r="Q2040" i="10"/>
  <c r="S2040" i="10" s="1"/>
  <c r="O2056" i="10"/>
  <c r="Q2056" i="10"/>
  <c r="S2056" i="10" s="1"/>
  <c r="Q2072" i="10"/>
  <c r="S2072" i="10" s="1"/>
  <c r="O2088" i="10"/>
  <c r="Q2088" i="10"/>
  <c r="S2088" i="10" s="1"/>
  <c r="Q2104" i="10"/>
  <c r="S2104" i="10" s="1"/>
  <c r="Q2149" i="10"/>
  <c r="S2149" i="10" s="1"/>
  <c r="Q2214" i="10"/>
  <c r="S2214" i="10" s="1"/>
  <c r="Q2301" i="10"/>
  <c r="S2301" i="10" s="1"/>
  <c r="O2317" i="10"/>
  <c r="Q2317" i="10"/>
  <c r="S2317" i="10" s="1"/>
  <c r="Q2333" i="10"/>
  <c r="S2333" i="10" s="1"/>
  <c r="Q2349" i="10"/>
  <c r="S2349" i="10" s="1"/>
  <c r="O1651" i="10"/>
  <c r="Q1651" i="10"/>
  <c r="S1651" i="10" s="1"/>
  <c r="O247" i="10"/>
  <c r="O2199" i="10"/>
  <c r="Q2199" i="10"/>
  <c r="S2199" i="10" s="1"/>
  <c r="O41" i="10"/>
  <c r="O869" i="10"/>
  <c r="Q869" i="10"/>
  <c r="S869" i="10" s="1"/>
  <c r="O27" i="10"/>
  <c r="O1480" i="10"/>
  <c r="Q1480" i="10"/>
  <c r="S1480" i="10" s="1"/>
  <c r="O82" i="10"/>
  <c r="S82" i="10"/>
  <c r="O392" i="10"/>
  <c r="O408" i="10"/>
  <c r="O424" i="10"/>
  <c r="S424" i="10"/>
  <c r="O440" i="10"/>
  <c r="S440" i="10"/>
  <c r="U440" i="10" s="1"/>
  <c r="O456" i="10"/>
  <c r="Q456" i="10"/>
  <c r="S456" i="10" s="1"/>
  <c r="O472" i="10"/>
  <c r="Q472" i="10"/>
  <c r="S472" i="10" s="1"/>
  <c r="O488" i="10"/>
  <c r="Q488" i="10"/>
  <c r="S488" i="10" s="1"/>
  <c r="O504" i="10"/>
  <c r="Q504" i="10"/>
  <c r="S504" i="10" s="1"/>
  <c r="O522" i="10"/>
  <c r="Q522" i="10"/>
  <c r="S522" i="10" s="1"/>
  <c r="O547" i="10"/>
  <c r="S547" i="10"/>
  <c r="O566" i="10"/>
  <c r="O585" i="10"/>
  <c r="Q585" i="10"/>
  <c r="S585" i="10" s="1"/>
  <c r="O790" i="10"/>
  <c r="O806" i="10"/>
  <c r="O822" i="10"/>
  <c r="O838" i="10"/>
  <c r="O854" i="10"/>
  <c r="S854" i="10"/>
  <c r="O874" i="10"/>
  <c r="Q874" i="10"/>
  <c r="S874" i="10" s="1"/>
  <c r="O991" i="10"/>
  <c r="Q991" i="10"/>
  <c r="S991" i="10" s="1"/>
  <c r="O1007" i="10"/>
  <c r="Q1007" i="10"/>
  <c r="S1007" i="10" s="1"/>
  <c r="O1023" i="10"/>
  <c r="Q1023" i="10"/>
  <c r="S1023" i="10" s="1"/>
  <c r="O1177" i="10"/>
  <c r="Q1177" i="10"/>
  <c r="S1177" i="10" s="1"/>
  <c r="Q1193" i="10"/>
  <c r="S1193" i="10" s="1"/>
  <c r="O1234" i="10"/>
  <c r="Q1234" i="10"/>
  <c r="S1234" i="10" s="1"/>
  <c r="O1250" i="10"/>
  <c r="Q1250" i="10"/>
  <c r="S1250" i="10" s="1"/>
  <c r="O1266" i="10"/>
  <c r="Q1266" i="10"/>
  <c r="S1266" i="10" s="1"/>
  <c r="O1306" i="10"/>
  <c r="Q1306" i="10"/>
  <c r="S1306" i="10" s="1"/>
  <c r="O1322" i="10"/>
  <c r="S1322" i="10"/>
  <c r="O1362" i="10"/>
  <c r="Q1362" i="10"/>
  <c r="S1362" i="10" s="1"/>
  <c r="O1378" i="10"/>
  <c r="Q1633" i="10"/>
  <c r="S1633" i="10" s="1"/>
  <c r="Q1654" i="10"/>
  <c r="S1654" i="10" s="1"/>
  <c r="O2260" i="10"/>
  <c r="Q2260" i="10"/>
  <c r="S2260" i="10" s="1"/>
  <c r="O2276" i="10"/>
  <c r="Q2276" i="10"/>
  <c r="S2276" i="10" s="1"/>
  <c r="O1542" i="10"/>
  <c r="Q1542" i="10"/>
  <c r="S1542" i="10" s="1"/>
  <c r="Q2438" i="10"/>
  <c r="S2438" i="10" s="1"/>
  <c r="O2379" i="10"/>
  <c r="O2395" i="10"/>
  <c r="Q2395" i="10"/>
  <c r="S2395" i="10" s="1"/>
  <c r="O2411" i="10"/>
  <c r="Q2411" i="10"/>
  <c r="S2411" i="10" s="1"/>
  <c r="O1493" i="10"/>
  <c r="Q1493" i="10"/>
  <c r="S1493" i="10" s="1"/>
  <c r="O1549" i="10"/>
  <c r="Q1549" i="10"/>
  <c r="S1549" i="10" s="1"/>
  <c r="Q723" i="10"/>
  <c r="S723" i="10" s="1"/>
  <c r="Q806" i="10"/>
  <c r="S806" i="10" s="1"/>
  <c r="O731" i="10"/>
  <c r="Q731" i="10"/>
  <c r="S731" i="10" s="1"/>
  <c r="Q945" i="10"/>
  <c r="V945" i="10" s="1"/>
  <c r="O982" i="10"/>
  <c r="S982" i="10"/>
  <c r="O1702" i="10"/>
  <c r="Q1702" i="10"/>
  <c r="S1702" i="10" s="1"/>
  <c r="O1676" i="10"/>
  <c r="Q1676" i="10"/>
  <c r="S1676" i="10" s="1"/>
  <c r="O1699" i="10"/>
  <c r="Q1699" i="10"/>
  <c r="S1699" i="10" s="1"/>
  <c r="O1161" i="10"/>
  <c r="Q1161" i="10"/>
  <c r="S1161" i="10" s="1"/>
  <c r="O124" i="10"/>
  <c r="V194" i="10"/>
  <c r="S194" i="10"/>
  <c r="U194" i="10" s="1"/>
  <c r="O210" i="10"/>
  <c r="S210" i="10"/>
  <c r="O1227" i="10"/>
  <c r="Q1227" i="10"/>
  <c r="S1227" i="10" s="1"/>
  <c r="O187" i="10"/>
  <c r="O1078" i="10"/>
  <c r="O1111" i="10"/>
  <c r="O2228" i="10"/>
  <c r="Q2228" i="10"/>
  <c r="S2228" i="10" s="1"/>
  <c r="O1217" i="10"/>
  <c r="Q1217" i="10"/>
  <c r="S1217" i="10" s="1"/>
  <c r="U1217" i="10" s="1"/>
  <c r="O240" i="10"/>
  <c r="O1487" i="10"/>
  <c r="O290" i="10"/>
  <c r="S290" i="10"/>
  <c r="O1978" i="10"/>
  <c r="Q1978" i="10"/>
  <c r="V1978" i="10" s="1"/>
  <c r="O1080" i="10"/>
  <c r="Q1080" i="10"/>
  <c r="S1080" i="10" s="1"/>
  <c r="U1080" i="10" s="1"/>
  <c r="O1096" i="10"/>
  <c r="Q1096" i="10"/>
  <c r="S1096" i="10" s="1"/>
  <c r="O1112" i="10"/>
  <c r="Q1112" i="10"/>
  <c r="S1112" i="10" s="1"/>
  <c r="O1128" i="10"/>
  <c r="Q1128" i="10"/>
  <c r="S1128" i="10" s="1"/>
  <c r="O2229" i="10"/>
  <c r="Q2229" i="10"/>
  <c r="S2229" i="10" s="1"/>
  <c r="O2245" i="10"/>
  <c r="Q2245" i="10"/>
  <c r="S2245" i="10" s="1"/>
  <c r="U2245" i="10" s="1"/>
  <c r="O1218" i="10"/>
  <c r="Q1218" i="10"/>
  <c r="V1218" i="10" s="1"/>
  <c r="O1030" i="10"/>
  <c r="O245" i="10"/>
  <c r="O545" i="10"/>
  <c r="Q545" i="10"/>
  <c r="S545" i="10" s="1"/>
  <c r="O1488" i="10"/>
  <c r="Q1488" i="10"/>
  <c r="S1488" i="10" s="1"/>
  <c r="O215" i="10"/>
  <c r="O263" i="10"/>
  <c r="O1140" i="10"/>
  <c r="Q1140" i="10"/>
  <c r="S1140" i="10" s="1"/>
  <c r="O1275" i="10"/>
  <c r="Q1275" i="10"/>
  <c r="S1275" i="10" s="1"/>
  <c r="O1397" i="10"/>
  <c r="O1413" i="10"/>
  <c r="O1429" i="10"/>
  <c r="Q1429" i="10"/>
  <c r="S1429" i="10" s="1"/>
  <c r="U1429" i="10" s="1"/>
  <c r="O1445" i="10"/>
  <c r="Q1445" i="10"/>
  <c r="S1445" i="10" s="1"/>
  <c r="O1461" i="10"/>
  <c r="Q1461" i="10"/>
  <c r="S1461" i="10" s="1"/>
  <c r="O1567" i="10"/>
  <c r="O1583" i="10"/>
  <c r="Q1583" i="10"/>
  <c r="S1583" i="10" s="1"/>
  <c r="O1614" i="10"/>
  <c r="Q1614" i="10"/>
  <c r="S1614" i="10" s="1"/>
  <c r="U1614" i="10" s="1"/>
  <c r="O1851" i="10"/>
  <c r="Q1851" i="10"/>
  <c r="S1851" i="10" s="1"/>
  <c r="O1867" i="10"/>
  <c r="Q1867" i="10"/>
  <c r="S1867" i="10" s="1"/>
  <c r="Q1883" i="10"/>
  <c r="S1883" i="10" s="1"/>
  <c r="O1899" i="10"/>
  <c r="O1915" i="10"/>
  <c r="Q1915" i="10"/>
  <c r="S1915" i="10" s="1"/>
  <c r="O1931" i="10"/>
  <c r="Q1931" i="10"/>
  <c r="S1931" i="10" s="1"/>
  <c r="U1931" i="10" s="1"/>
  <c r="O1947" i="10"/>
  <c r="Q1947" i="10"/>
  <c r="S1947" i="10" s="1"/>
  <c r="O1963" i="10"/>
  <c r="S1963" i="10"/>
  <c r="O1979" i="10"/>
  <c r="Q1979" i="10"/>
  <c r="S1979" i="10" s="1"/>
  <c r="Q1995" i="10"/>
  <c r="S1995" i="10" s="1"/>
  <c r="O2011" i="10"/>
  <c r="Q2011" i="10"/>
  <c r="S2011" i="10" s="1"/>
  <c r="O2027" i="10"/>
  <c r="O2043" i="10"/>
  <c r="Q2043" i="10"/>
  <c r="S2043" i="10" s="1"/>
  <c r="Q2059" i="10"/>
  <c r="S2059" i="10" s="1"/>
  <c r="O2075" i="10"/>
  <c r="Q2075" i="10"/>
  <c r="S2075" i="10" s="1"/>
  <c r="O2107" i="10"/>
  <c r="Q2107" i="10"/>
  <c r="S2107" i="10" s="1"/>
  <c r="Q2152" i="10"/>
  <c r="S2152" i="10" s="1"/>
  <c r="O2288" i="10"/>
  <c r="Q2288" i="10"/>
  <c r="S2288" i="10" s="1"/>
  <c r="Q2304" i="10"/>
  <c r="S2304" i="10" s="1"/>
  <c r="Q2320" i="10"/>
  <c r="V2320" i="10" s="1"/>
  <c r="O2336" i="10"/>
  <c r="Q2336" i="10"/>
  <c r="S2336" i="10" s="1"/>
  <c r="Q2352" i="10"/>
  <c r="S2352" i="10" s="1"/>
  <c r="O985" i="10"/>
  <c r="Q985" i="10"/>
  <c r="S985" i="10" s="1"/>
  <c r="O266" i="10"/>
  <c r="S266" i="10"/>
  <c r="O28" i="10"/>
  <c r="O219" i="10"/>
  <c r="O886" i="10"/>
  <c r="O1077" i="10"/>
  <c r="Q1077" i="10"/>
  <c r="S1077" i="10" s="1"/>
  <c r="O72" i="10"/>
  <c r="O1499" i="10"/>
  <c r="Q1499" i="10"/>
  <c r="S1499" i="10" s="1"/>
  <c r="O85" i="10"/>
  <c r="S411" i="10"/>
  <c r="O427" i="10"/>
  <c r="Q427" i="10"/>
  <c r="S427" i="10" s="1"/>
  <c r="U427" i="10" s="1"/>
  <c r="Q443" i="10"/>
  <c r="S443" i="10" s="1"/>
  <c r="U443" i="10" s="1"/>
  <c r="Q459" i="10"/>
  <c r="V459" i="10" s="1"/>
  <c r="O475" i="10"/>
  <c r="Q475" i="10"/>
  <c r="S475" i="10" s="1"/>
  <c r="O491" i="10"/>
  <c r="Q491" i="10"/>
  <c r="S491" i="10" s="1"/>
  <c r="Q507" i="10"/>
  <c r="S507" i="10" s="1"/>
  <c r="U507" i="10" s="1"/>
  <c r="Q530" i="10"/>
  <c r="S530" i="10" s="1"/>
  <c r="U530" i="10" s="1"/>
  <c r="O550" i="10"/>
  <c r="O570" i="10"/>
  <c r="Q570" i="10"/>
  <c r="S570" i="10" s="1"/>
  <c r="S589" i="10"/>
  <c r="U589" i="10" s="1"/>
  <c r="Q793" i="10"/>
  <c r="S793" i="10" s="1"/>
  <c r="U793" i="10" s="1"/>
  <c r="O809" i="10"/>
  <c r="Q809" i="10"/>
  <c r="S809" i="10" s="1"/>
  <c r="O825" i="10"/>
  <c r="Q825" i="10"/>
  <c r="S825" i="10" s="1"/>
  <c r="O841" i="10"/>
  <c r="Q841" i="10"/>
  <c r="S841" i="10" s="1"/>
  <c r="O858" i="10"/>
  <c r="Q858" i="10"/>
  <c r="S858" i="10" s="1"/>
  <c r="O878" i="10"/>
  <c r="Q878" i="10"/>
  <c r="S878" i="10" s="1"/>
  <c r="O994" i="10"/>
  <c r="Q994" i="10"/>
  <c r="S994" i="10" s="1"/>
  <c r="O1010" i="10"/>
  <c r="Q1010" i="10"/>
  <c r="S1010" i="10" s="1"/>
  <c r="Q1164" i="10"/>
  <c r="S1164" i="10" s="1"/>
  <c r="U1164" i="10" s="1"/>
  <c r="Q1180" i="10"/>
  <c r="S1180" i="10" s="1"/>
  <c r="U1180" i="10" s="1"/>
  <c r="O1196" i="10"/>
  <c r="Q1196" i="10"/>
  <c r="S1196" i="10" s="1"/>
  <c r="Q1237" i="10"/>
  <c r="S1237" i="10" s="1"/>
  <c r="U1237" i="10" s="1"/>
  <c r="Q1253" i="10"/>
  <c r="S1253" i="10" s="1"/>
  <c r="U1253" i="10" s="1"/>
  <c r="O1293" i="10"/>
  <c r="Q1293" i="10"/>
  <c r="S1293" i="10" s="1"/>
  <c r="U1293" i="10" s="1"/>
  <c r="Q1309" i="10"/>
  <c r="S1309" i="10" s="1"/>
  <c r="O1325" i="10"/>
  <c r="Q1325" i="10"/>
  <c r="S1325" i="10" s="1"/>
  <c r="Q1365" i="10"/>
  <c r="S1365" i="10" s="1"/>
  <c r="Q1381" i="10"/>
  <c r="S1381" i="10" s="1"/>
  <c r="U1381" i="10" s="1"/>
  <c r="Q1636" i="10"/>
  <c r="V1636" i="10" s="1"/>
  <c r="Q2247" i="10"/>
  <c r="S2247" i="10" s="1"/>
  <c r="U2247" i="10" s="1"/>
  <c r="Q2263" i="10"/>
  <c r="S2263" i="10" s="1"/>
  <c r="U2263" i="10" s="1"/>
  <c r="Q2279" i="10"/>
  <c r="S2279" i="10" s="1"/>
  <c r="Q2425" i="10"/>
  <c r="Q2440" i="10"/>
  <c r="S2440" i="10" s="1"/>
  <c r="U2440" i="10" s="1"/>
  <c r="O2382" i="10"/>
  <c r="Q2382" i="10"/>
  <c r="S2382" i="10" s="1"/>
  <c r="O2398" i="10"/>
  <c r="Q2398" i="10"/>
  <c r="S2398" i="10" s="1"/>
  <c r="O2414" i="10"/>
  <c r="Q2414" i="10"/>
  <c r="S2414" i="10" s="1"/>
  <c r="O1519" i="10"/>
  <c r="Q1519" i="10"/>
  <c r="S1519" i="10" s="1"/>
  <c r="O1505" i="10"/>
  <c r="Q1505" i="10"/>
  <c r="S1505" i="10" s="1"/>
  <c r="U1505" i="10" s="1"/>
  <c r="Q164" i="10"/>
  <c r="S164" i="10" s="1"/>
  <c r="U164" i="10" s="1"/>
  <c r="Q822" i="10"/>
  <c r="S822" i="10" s="1"/>
  <c r="Q1078" i="10"/>
  <c r="S1078" i="10" s="1"/>
  <c r="O1040" i="10"/>
  <c r="Q1040" i="10"/>
  <c r="S1040" i="10" s="1"/>
  <c r="O1156" i="10"/>
  <c r="Q1156" i="10"/>
  <c r="S1156" i="10" s="1"/>
  <c r="Q2287" i="10"/>
  <c r="V2287" i="10" s="1"/>
  <c r="O2319" i="10"/>
  <c r="Q2319" i="10"/>
  <c r="S2319" i="10" s="1"/>
  <c r="Q2351" i="10"/>
  <c r="S2351" i="10" s="1"/>
  <c r="O1655" i="10"/>
  <c r="Q1655" i="10"/>
  <c r="S1655" i="10" s="1"/>
  <c r="O2217" i="10"/>
  <c r="Q2217" i="10"/>
  <c r="S2217" i="10" s="1"/>
  <c r="U2217" i="10" s="1"/>
  <c r="O218" i="10"/>
  <c r="O1071" i="10"/>
  <c r="Q1071" i="10"/>
  <c r="S1071" i="10" s="1"/>
  <c r="O43" i="10"/>
  <c r="O1485" i="10"/>
  <c r="Q1485" i="10"/>
  <c r="S1485" i="10" s="1"/>
  <c r="O442" i="10"/>
  <c r="Q442" i="10"/>
  <c r="S442" i="10" s="1"/>
  <c r="O458" i="10"/>
  <c r="Q458" i="10"/>
  <c r="S458" i="10" s="1"/>
  <c r="O490" i="10"/>
  <c r="Q490" i="10"/>
  <c r="S490" i="10" s="1"/>
  <c r="O528" i="10"/>
  <c r="Q528" i="10"/>
  <c r="S528" i="10" s="1"/>
  <c r="O568" i="10"/>
  <c r="Q568" i="10"/>
  <c r="S568" i="10" s="1"/>
  <c r="O808" i="10"/>
  <c r="Q808" i="10"/>
  <c r="V808" i="10" s="1"/>
  <c r="O840" i="10"/>
  <c r="Q840" i="10"/>
  <c r="S840" i="10" s="1"/>
  <c r="O877" i="10"/>
  <c r="Q877" i="10"/>
  <c r="O1009" i="10"/>
  <c r="Q1009" i="10"/>
  <c r="S1009" i="10" s="1"/>
  <c r="Q1236" i="10"/>
  <c r="S1236" i="10" s="1"/>
  <c r="Q1268" i="10"/>
  <c r="S1268" i="10" s="1"/>
  <c r="Q1324" i="10"/>
  <c r="S1324" i="10" s="1"/>
  <c r="Q2225" i="10"/>
  <c r="S2225" i="10" s="1"/>
  <c r="O2278" i="10"/>
  <c r="Q2278" i="10"/>
  <c r="S2278" i="10" s="1"/>
  <c r="O2381" i="10"/>
  <c r="Q2381" i="10"/>
  <c r="S2381" i="10" s="1"/>
  <c r="U2381" i="10" s="1"/>
  <c r="O2413" i="10"/>
  <c r="Q2413" i="10"/>
  <c r="S2413" i="10" s="1"/>
  <c r="U2413" i="10" s="1"/>
  <c r="O1504" i="10"/>
  <c r="Q1504" i="10"/>
  <c r="S1504" i="10" s="1"/>
  <c r="V739" i="10"/>
  <c r="S739" i="10"/>
  <c r="U739" i="10" s="1"/>
  <c r="O696" i="10"/>
  <c r="Q696" i="10"/>
  <c r="S696" i="10" s="1"/>
  <c r="O307" i="10"/>
  <c r="S307" i="10"/>
  <c r="U307" i="10" s="1"/>
  <c r="Q751" i="10"/>
  <c r="S751" i="10" s="1"/>
  <c r="U751" i="10" s="1"/>
  <c r="O983" i="10"/>
  <c r="S983" i="10"/>
  <c r="O1677" i="10"/>
  <c r="Q1677" i="10"/>
  <c r="S1677" i="10" s="1"/>
  <c r="O1670" i="10"/>
  <c r="Q1670" i="10"/>
  <c r="S1670" i="10" s="1"/>
  <c r="O125" i="10"/>
  <c r="O195" i="10"/>
  <c r="S195" i="10"/>
  <c r="O1220" i="10"/>
  <c r="Q1220" i="10"/>
  <c r="S1220" i="10" s="1"/>
  <c r="O1278" i="10"/>
  <c r="Q1278" i="10"/>
  <c r="S1278" i="10" s="1"/>
  <c r="O616" i="10"/>
  <c r="Q616" i="10"/>
  <c r="S616" i="10" s="1"/>
  <c r="V100" i="10"/>
  <c r="S100" i="10"/>
  <c r="U100" i="10" s="1"/>
  <c r="Q740" i="10"/>
  <c r="Q1555" i="10"/>
  <c r="V1555" i="10" s="1"/>
  <c r="O699" i="10"/>
  <c r="Q699" i="10"/>
  <c r="S699" i="10" s="1"/>
  <c r="U699" i="10" s="1"/>
  <c r="O728" i="10"/>
  <c r="Q728" i="10"/>
  <c r="S728" i="10" s="1"/>
  <c r="O2112" i="10"/>
  <c r="Q2112" i="10"/>
  <c r="S2112" i="10" s="1"/>
  <c r="O315" i="10"/>
  <c r="O969" i="10"/>
  <c r="Q969" i="10"/>
  <c r="S969" i="10" s="1"/>
  <c r="O52" i="10"/>
  <c r="S52" i="10"/>
  <c r="O943" i="10"/>
  <c r="Q943" i="10"/>
  <c r="S943" i="10" s="1"/>
  <c r="O298" i="10"/>
  <c r="S298" i="10"/>
  <c r="O317" i="10"/>
  <c r="O335" i="10"/>
  <c r="O354" i="10"/>
  <c r="S354" i="10"/>
  <c r="O375" i="10"/>
  <c r="O714" i="10"/>
  <c r="Q714" i="10"/>
  <c r="S714" i="10" s="1"/>
  <c r="O746" i="10"/>
  <c r="Q746" i="10"/>
  <c r="S746" i="10" s="1"/>
  <c r="O782" i="10"/>
  <c r="Q782" i="10"/>
  <c r="S782" i="10" s="1"/>
  <c r="O686" i="10"/>
  <c r="Q686" i="10"/>
  <c r="S686" i="10" s="1"/>
  <c r="O755" i="10"/>
  <c r="O1741" i="10"/>
  <c r="Q1741" i="10"/>
  <c r="S1741" i="10" s="1"/>
  <c r="O949" i="10"/>
  <c r="Q949" i="10"/>
  <c r="S949" i="10" s="1"/>
  <c r="O984" i="10"/>
  <c r="Q984" i="10"/>
  <c r="S984" i="10" s="1"/>
  <c r="O1048" i="10"/>
  <c r="Q1048" i="10"/>
  <c r="S1048" i="10" s="1"/>
  <c r="O1706" i="10"/>
  <c r="Q1706" i="10"/>
  <c r="S1706" i="10" s="1"/>
  <c r="Q1680" i="10"/>
  <c r="S1680" i="10" s="1"/>
  <c r="O1671" i="10"/>
  <c r="Q1671" i="10"/>
  <c r="S1671" i="10" s="1"/>
  <c r="O898" i="10"/>
  <c r="Q898" i="10"/>
  <c r="S898" i="10" s="1"/>
  <c r="O648" i="10"/>
  <c r="Q648" i="10"/>
  <c r="S648" i="10" s="1"/>
  <c r="U648" i="10" s="1"/>
  <c r="O1223" i="10"/>
  <c r="O1608" i="10"/>
  <c r="Q1608" i="10"/>
  <c r="S1608" i="10" s="1"/>
  <c r="O126" i="10"/>
  <c r="O142" i="10"/>
  <c r="O170" i="10"/>
  <c r="S170" i="10"/>
  <c r="O196" i="10"/>
  <c r="S196" i="10"/>
  <c r="O605" i="10"/>
  <c r="O638" i="10"/>
  <c r="Q638" i="10"/>
  <c r="S638" i="10" s="1"/>
  <c r="O1221" i="10"/>
  <c r="Q1221" i="10"/>
  <c r="S1221" i="10" s="1"/>
  <c r="O1292" i="10"/>
  <c r="Q1292" i="10"/>
  <c r="S1292" i="10" s="1"/>
  <c r="O617" i="10"/>
  <c r="Q617" i="10"/>
  <c r="S617" i="10" s="1"/>
  <c r="O292" i="10"/>
  <c r="S292" i="10"/>
  <c r="O1159" i="10"/>
  <c r="S1159" i="10"/>
  <c r="O1081" i="10"/>
  <c r="Q1081" i="10"/>
  <c r="S1081" i="10" s="1"/>
  <c r="U1081" i="10" s="1"/>
  <c r="O1097" i="10"/>
  <c r="Q1097" i="10"/>
  <c r="S1097" i="10" s="1"/>
  <c r="O1113" i="10"/>
  <c r="Q1113" i="10"/>
  <c r="S1113" i="10" s="1"/>
  <c r="O1129" i="10"/>
  <c r="Q1129" i="10"/>
  <c r="S1129" i="10" s="1"/>
  <c r="O2230" i="10"/>
  <c r="Q2230" i="10"/>
  <c r="S2230" i="10" s="1"/>
  <c r="O2246" i="10"/>
  <c r="Q2246" i="10"/>
  <c r="S2246" i="10" s="1"/>
  <c r="U2246" i="10" s="1"/>
  <c r="O1219" i="10"/>
  <c r="O1038" i="10"/>
  <c r="Q1038" i="10"/>
  <c r="S1038" i="10" s="1"/>
  <c r="O250" i="10"/>
  <c r="S250" i="10"/>
  <c r="O551" i="10"/>
  <c r="O1489" i="10"/>
  <c r="Q1489" i="10"/>
  <c r="S1489" i="10" s="1"/>
  <c r="O216" i="10"/>
  <c r="O268" i="10"/>
  <c r="O1141" i="10"/>
  <c r="Q1141" i="10"/>
  <c r="S1141" i="10" s="1"/>
  <c r="O1276" i="10"/>
  <c r="Q1276" i="10"/>
  <c r="S1276" i="10" s="1"/>
  <c r="O1398" i="10"/>
  <c r="O1414" i="10"/>
  <c r="Q1414" i="10"/>
  <c r="S1414" i="10" s="1"/>
  <c r="O1430" i="10"/>
  <c r="Q1430" i="10"/>
  <c r="S1430" i="10" s="1"/>
  <c r="U1430" i="10" s="1"/>
  <c r="O1446" i="10"/>
  <c r="Q1446" i="10"/>
  <c r="S1446" i="10" s="1"/>
  <c r="O1462" i="10"/>
  <c r="Q1462" i="10"/>
  <c r="S1462" i="10" s="1"/>
  <c r="O1568" i="10"/>
  <c r="Q1568" i="10"/>
  <c r="S1568" i="10" s="1"/>
  <c r="O1584" i="10"/>
  <c r="Q1584" i="10"/>
  <c r="S1584" i="10" s="1"/>
  <c r="O1615" i="10"/>
  <c r="Q1615" i="10"/>
  <c r="S1615" i="10" s="1"/>
  <c r="O1852" i="10"/>
  <c r="Q1852" i="10"/>
  <c r="S1852" i="10" s="1"/>
  <c r="Q1868" i="10"/>
  <c r="S1868" i="10" s="1"/>
  <c r="O1884" i="10"/>
  <c r="Q1884" i="10"/>
  <c r="S1884" i="10" s="1"/>
  <c r="O1900" i="10"/>
  <c r="Q1900" i="10"/>
  <c r="S1900" i="10" s="1"/>
  <c r="O1916" i="10"/>
  <c r="Q1916" i="10"/>
  <c r="S1916" i="10" s="1"/>
  <c r="O1932" i="10"/>
  <c r="Q1932" i="10"/>
  <c r="S1932" i="10" s="1"/>
  <c r="O1948" i="10"/>
  <c r="Q1948" i="10"/>
  <c r="S1948" i="10" s="1"/>
  <c r="O1964" i="10"/>
  <c r="Q1964" i="10"/>
  <c r="S1964" i="10" s="1"/>
  <c r="U1964" i="10" s="1"/>
  <c r="O1980" i="10"/>
  <c r="Q1980" i="10"/>
  <c r="S1980" i="10" s="1"/>
  <c r="O1996" i="10"/>
  <c r="Q1996" i="10"/>
  <c r="S1996" i="10" s="1"/>
  <c r="U1996" i="10" s="1"/>
  <c r="O2012" i="10"/>
  <c r="Q2012" i="10"/>
  <c r="S2012" i="10" s="1"/>
  <c r="O2028" i="10"/>
  <c r="Q2028" i="10"/>
  <c r="S2028" i="10" s="1"/>
  <c r="O2044" i="10"/>
  <c r="Q2044" i="10"/>
  <c r="S2044" i="10" s="1"/>
  <c r="U2044" i="10" s="1"/>
  <c r="Q2060" i="10"/>
  <c r="S2060" i="10" s="1"/>
  <c r="O2076" i="10"/>
  <c r="Q2076" i="10"/>
  <c r="S2076" i="10" s="1"/>
  <c r="Q2092" i="10"/>
  <c r="S2092" i="10" s="1"/>
  <c r="O2108" i="10"/>
  <c r="Q2108" i="10"/>
  <c r="S2108" i="10" s="1"/>
  <c r="Q2153" i="10"/>
  <c r="S2153" i="10" s="1"/>
  <c r="O2289" i="10"/>
  <c r="Q2289" i="10"/>
  <c r="S2289" i="10" s="1"/>
  <c r="O2305" i="10"/>
  <c r="Q2305" i="10"/>
  <c r="S2305" i="10" s="1"/>
  <c r="O2321" i="10"/>
  <c r="Q2321" i="10"/>
  <c r="S2321" i="10" s="1"/>
  <c r="Q2337" i="10"/>
  <c r="S2337" i="10" s="1"/>
  <c r="Q2353" i="10"/>
  <c r="S2353" i="10" s="1"/>
  <c r="Q986" i="10"/>
  <c r="V986" i="10" s="1"/>
  <c r="O273" i="10"/>
  <c r="S273" i="10"/>
  <c r="O220" i="10"/>
  <c r="O890" i="10"/>
  <c r="Q890" i="10"/>
  <c r="S890" i="10" s="1"/>
  <c r="O1149" i="10"/>
  <c r="Q1149" i="10"/>
  <c r="V1149" i="10" s="1"/>
  <c r="O73" i="10"/>
  <c r="O1500" i="10"/>
  <c r="Q1500" i="10"/>
  <c r="S1500" i="10" s="1"/>
  <c r="O92" i="10"/>
  <c r="O396" i="10"/>
  <c r="O412" i="10"/>
  <c r="Q412" i="10"/>
  <c r="S412" i="10" s="1"/>
  <c r="O428" i="10"/>
  <c r="Q428" i="10"/>
  <c r="S428" i="10" s="1"/>
  <c r="O444" i="10"/>
  <c r="Q444" i="10"/>
  <c r="S444" i="10" s="1"/>
  <c r="O460" i="10"/>
  <c r="Q460" i="10"/>
  <c r="V460" i="10" s="1"/>
  <c r="O476" i="10"/>
  <c r="Q476" i="10"/>
  <c r="S476" i="10" s="1"/>
  <c r="O492" i="10"/>
  <c r="Q492" i="10"/>
  <c r="S492" i="10" s="1"/>
  <c r="O508" i="10"/>
  <c r="Q508" i="10"/>
  <c r="S508" i="10" s="1"/>
  <c r="O532" i="10"/>
  <c r="Q532" i="10"/>
  <c r="S532" i="10" s="1"/>
  <c r="O552" i="10"/>
  <c r="Q552" i="10"/>
  <c r="S552" i="10" s="1"/>
  <c r="O571" i="10"/>
  <c r="Q571" i="10"/>
  <c r="S571" i="10" s="1"/>
  <c r="O590" i="10"/>
  <c r="S590" i="10"/>
  <c r="O794" i="10"/>
  <c r="Q794" i="10"/>
  <c r="S794" i="10" s="1"/>
  <c r="O810" i="10"/>
  <c r="Q810" i="10"/>
  <c r="O826" i="10"/>
  <c r="Q826" i="10"/>
  <c r="S826" i="10" s="1"/>
  <c r="O842" i="10"/>
  <c r="Q842" i="10"/>
  <c r="S842" i="10" s="1"/>
  <c r="O860" i="10"/>
  <c r="Q860" i="10"/>
  <c r="S860" i="10" s="1"/>
  <c r="O879" i="10"/>
  <c r="Q879" i="10"/>
  <c r="V879" i="10" s="1"/>
  <c r="O995" i="10"/>
  <c r="S995" i="10"/>
  <c r="O1011" i="10"/>
  <c r="O1165" i="10"/>
  <c r="Q1165" i="10"/>
  <c r="S1165" i="10" s="1"/>
  <c r="O1181" i="10"/>
  <c r="Q1181" i="10"/>
  <c r="S1181" i="10" s="1"/>
  <c r="O1197" i="10"/>
  <c r="Q1197" i="10"/>
  <c r="S1197" i="10" s="1"/>
  <c r="O1238" i="10"/>
  <c r="S1238" i="10"/>
  <c r="O1294" i="10"/>
  <c r="Q1294" i="10"/>
  <c r="Q1310" i="10"/>
  <c r="S1310" i="10" s="1"/>
  <c r="O1326" i="10"/>
  <c r="Q1326" i="10"/>
  <c r="S1326" i="10" s="1"/>
  <c r="Q1366" i="10"/>
  <c r="S1366" i="10" s="1"/>
  <c r="O1382" i="10"/>
  <c r="Q1382" i="10"/>
  <c r="S1382" i="10" s="1"/>
  <c r="Q1637" i="10"/>
  <c r="S1637" i="10" s="1"/>
  <c r="Q2248" i="10"/>
  <c r="S2248" i="10" s="1"/>
  <c r="Q2264" i="10"/>
  <c r="V2264" i="10" s="1"/>
  <c r="Q2280" i="10"/>
  <c r="S2280" i="10" s="1"/>
  <c r="Q2426" i="10"/>
  <c r="Q2441" i="10"/>
  <c r="V2441" i="10" s="1"/>
  <c r="O2383" i="10"/>
  <c r="Q2383" i="10"/>
  <c r="S2383" i="10" s="1"/>
  <c r="O2399" i="10"/>
  <c r="Q2399" i="10"/>
  <c r="S2399" i="10" s="1"/>
  <c r="O2415" i="10"/>
  <c r="Q2415" i="10"/>
  <c r="S2415" i="10" s="1"/>
  <c r="Q1520" i="10"/>
  <c r="V1520" i="10" s="1"/>
  <c r="O1506" i="10"/>
  <c r="Q1506" i="10"/>
  <c r="S1506" i="10" s="1"/>
  <c r="Q85" i="10"/>
  <c r="S85" i="10" s="1"/>
  <c r="Q117" i="10"/>
  <c r="S117" i="10" s="1"/>
  <c r="Q245" i="10"/>
  <c r="S245" i="10" s="1"/>
  <c r="Q550" i="10"/>
  <c r="S550" i="10" s="1"/>
  <c r="Q1254" i="10"/>
  <c r="V1254" i="10" s="1"/>
  <c r="Q1554" i="10"/>
  <c r="O2109" i="10"/>
  <c r="Q2109" i="10"/>
  <c r="S2109" i="10" s="1"/>
  <c r="O51" i="10"/>
  <c r="S51" i="10"/>
  <c r="Q745" i="10"/>
  <c r="S745" i="10" s="1"/>
  <c r="U745" i="10" s="1"/>
  <c r="Q685" i="10"/>
  <c r="V685" i="10" s="1"/>
  <c r="O946" i="10"/>
  <c r="Q946" i="10"/>
  <c r="S946" i="10" s="1"/>
  <c r="O1703" i="10"/>
  <c r="Q1703" i="10"/>
  <c r="S1703" i="10" s="1"/>
  <c r="O897" i="10"/>
  <c r="Q897" i="10"/>
  <c r="S897" i="10" s="1"/>
  <c r="O1607" i="10"/>
  <c r="Q1607" i="10"/>
  <c r="S1607" i="10" s="1"/>
  <c r="O141" i="10"/>
  <c r="O604" i="10"/>
  <c r="Q604" i="10"/>
  <c r="S604" i="10" s="1"/>
  <c r="O188" i="10"/>
  <c r="O101" i="10"/>
  <c r="S101" i="10"/>
  <c r="O119" i="10"/>
  <c r="O183" i="10"/>
  <c r="O741" i="10"/>
  <c r="Q741" i="10"/>
  <c r="S741" i="10" s="1"/>
  <c r="O1556" i="10"/>
  <c r="Q1556" i="10"/>
  <c r="S1556" i="10" s="1"/>
  <c r="O211" i="10"/>
  <c r="S211" i="10"/>
  <c r="O953" i="10"/>
  <c r="Q953" i="10"/>
  <c r="S953" i="10" s="1"/>
  <c r="O2121" i="10"/>
  <c r="Q2121" i="10"/>
  <c r="S2121" i="10" s="1"/>
  <c r="O321" i="10"/>
  <c r="S321" i="10"/>
  <c r="O970" i="10"/>
  <c r="Q970" i="10"/>
  <c r="S970" i="10" s="1"/>
  <c r="O53" i="10"/>
  <c r="S53" i="10"/>
  <c r="O2111" i="10"/>
  <c r="Q2111" i="10"/>
  <c r="S2111" i="10" s="1"/>
  <c r="O300" i="10"/>
  <c r="O318" i="10"/>
  <c r="S355" i="10"/>
  <c r="U355" i="10" s="1"/>
  <c r="O376" i="10"/>
  <c r="Q716" i="10"/>
  <c r="V716" i="10" s="1"/>
  <c r="O747" i="10"/>
  <c r="Q747" i="10"/>
  <c r="S747" i="10" s="1"/>
  <c r="O783" i="10"/>
  <c r="Q783" i="10"/>
  <c r="S783" i="10" s="1"/>
  <c r="O688" i="10"/>
  <c r="Q688" i="10"/>
  <c r="V688" i="10" s="1"/>
  <c r="O756" i="10"/>
  <c r="Q756" i="10"/>
  <c r="S756" i="10" s="1"/>
  <c r="O1742" i="10"/>
  <c r="Q1742" i="10"/>
  <c r="S1742" i="10" s="1"/>
  <c r="O950" i="10"/>
  <c r="O896" i="10"/>
  <c r="Q896" i="10"/>
  <c r="S896" i="10" s="1"/>
  <c r="O1055" i="10"/>
  <c r="Q1055" i="10"/>
  <c r="S1055" i="10" s="1"/>
  <c r="O1707" i="10"/>
  <c r="Q1707" i="10"/>
  <c r="S1707" i="10" s="1"/>
  <c r="Q1681" i="10"/>
  <c r="S1681" i="10" s="1"/>
  <c r="U1681" i="10" s="1"/>
  <c r="O1674" i="10"/>
  <c r="Q1674" i="10"/>
  <c r="S1674" i="10" s="1"/>
  <c r="O618" i="10"/>
  <c r="Q618" i="10"/>
  <c r="V618" i="10" s="1"/>
  <c r="O649" i="10"/>
  <c r="Q649" i="10"/>
  <c r="S649" i="10" s="1"/>
  <c r="O1225" i="10"/>
  <c r="Q1225" i="10"/>
  <c r="S1225" i="10" s="1"/>
  <c r="O1609" i="10"/>
  <c r="Q1609" i="10"/>
  <c r="S1609" i="10" s="1"/>
  <c r="O127" i="10"/>
  <c r="O143" i="10"/>
  <c r="O171" i="10"/>
  <c r="O197" i="10"/>
  <c r="S197" i="10"/>
  <c r="O606" i="10"/>
  <c r="S606" i="10"/>
  <c r="O639" i="10"/>
  <c r="Q639" i="10"/>
  <c r="S639" i="10" s="1"/>
  <c r="O1285" i="10"/>
  <c r="Q1285" i="10"/>
  <c r="S1285" i="10" s="1"/>
  <c r="O1338" i="10"/>
  <c r="Q1338" i="10"/>
  <c r="S1338" i="10" s="1"/>
  <c r="O640" i="10"/>
  <c r="Q640" i="10"/>
  <c r="S640" i="10" s="1"/>
  <c r="O293" i="10"/>
  <c r="S293" i="10"/>
  <c r="O1224" i="10"/>
  <c r="Q1224" i="10"/>
  <c r="S1224" i="10" s="1"/>
  <c r="O1082" i="10"/>
  <c r="Q1082" i="10"/>
  <c r="S1082" i="10" s="1"/>
  <c r="O1098" i="10"/>
  <c r="Q1098" i="10"/>
  <c r="S1098" i="10" s="1"/>
  <c r="O1114" i="10"/>
  <c r="Q1114" i="10"/>
  <c r="S1114" i="10" s="1"/>
  <c r="O1130" i="10"/>
  <c r="Q1130" i="10"/>
  <c r="S1130" i="10" s="1"/>
  <c r="O2231" i="10"/>
  <c r="Q2231" i="10"/>
  <c r="S2231" i="10" s="1"/>
  <c r="O1042" i="10"/>
  <c r="Q1042" i="10"/>
  <c r="S1042" i="10" s="1"/>
  <c r="O1277" i="10"/>
  <c r="Q1277" i="10"/>
  <c r="S1277" i="10" s="1"/>
  <c r="O1041" i="10"/>
  <c r="Q1041" i="10"/>
  <c r="S1041" i="10" s="1"/>
  <c r="O257" i="10"/>
  <c r="S257" i="10"/>
  <c r="O557" i="10"/>
  <c r="O1490" i="10"/>
  <c r="Q1490" i="10"/>
  <c r="S1490" i="10" s="1"/>
  <c r="O226" i="10"/>
  <c r="S226" i="10"/>
  <c r="O269" i="10"/>
  <c r="O1142" i="10"/>
  <c r="O1330" i="10"/>
  <c r="Q1330" i="10"/>
  <c r="S1330" i="10" s="1"/>
  <c r="O1399" i="10"/>
  <c r="Q1399" i="10"/>
  <c r="S1399" i="10" s="1"/>
  <c r="U1399" i="10" s="1"/>
  <c r="O1415" i="10"/>
  <c r="Q1415" i="10"/>
  <c r="S1415" i="10" s="1"/>
  <c r="O1431" i="10"/>
  <c r="Q1431" i="10"/>
  <c r="S1431" i="10" s="1"/>
  <c r="O1447" i="10"/>
  <c r="Q1447" i="10"/>
  <c r="S1447" i="10" s="1"/>
  <c r="O1463" i="10"/>
  <c r="O1569" i="10"/>
  <c r="Q1569" i="10"/>
  <c r="S1569" i="10" s="1"/>
  <c r="O1585" i="10"/>
  <c r="Q1585" i="10"/>
  <c r="S1585" i="10" s="1"/>
  <c r="O1617" i="10"/>
  <c r="Q1617" i="10"/>
  <c r="S1617" i="10" s="1"/>
  <c r="O1853" i="10"/>
  <c r="Q1853" i="10"/>
  <c r="S1853" i="10" s="1"/>
  <c r="Q1869" i="10"/>
  <c r="S1869" i="10" s="1"/>
  <c r="O1885" i="10"/>
  <c r="Q1885" i="10"/>
  <c r="S1885" i="10" s="1"/>
  <c r="O1901" i="10"/>
  <c r="Q1901" i="10"/>
  <c r="S1901" i="10" s="1"/>
  <c r="O1917" i="10"/>
  <c r="Q1917" i="10"/>
  <c r="S1917" i="10" s="1"/>
  <c r="O1933" i="10"/>
  <c r="Q1933" i="10"/>
  <c r="S1933" i="10" s="1"/>
  <c r="U1933" i="10" s="1"/>
  <c r="O1949" i="10"/>
  <c r="Q1949" i="10"/>
  <c r="S1949" i="10" s="1"/>
  <c r="O1965" i="10"/>
  <c r="Q1965" i="10"/>
  <c r="S1965" i="10" s="1"/>
  <c r="O1981" i="10"/>
  <c r="Q1981" i="10"/>
  <c r="S1981" i="10" s="1"/>
  <c r="O1997" i="10"/>
  <c r="Q1997" i="10"/>
  <c r="S1997" i="10" s="1"/>
  <c r="O2013" i="10"/>
  <c r="Q2013" i="10"/>
  <c r="S2013" i="10" s="1"/>
  <c r="O2029" i="10"/>
  <c r="Q2029" i="10"/>
  <c r="S2029" i="10" s="1"/>
  <c r="O2045" i="10"/>
  <c r="Q2045" i="10"/>
  <c r="S2045" i="10" s="1"/>
  <c r="O2061" i="10"/>
  <c r="Q2061" i="10"/>
  <c r="S2061" i="10" s="1"/>
  <c r="Q2077" i="10"/>
  <c r="S2077" i="10" s="1"/>
  <c r="O2093" i="10"/>
  <c r="Q2093" i="10"/>
  <c r="S2093" i="10" s="1"/>
  <c r="Q2138" i="10"/>
  <c r="S2138" i="10" s="1"/>
  <c r="Q2190" i="10"/>
  <c r="S2190" i="10" s="1"/>
  <c r="Q2290" i="10"/>
  <c r="S2290" i="10" s="1"/>
  <c r="U2290" i="10" s="1"/>
  <c r="O2306" i="10"/>
  <c r="Q2306" i="10"/>
  <c r="S2306" i="10" s="1"/>
  <c r="Q2322" i="10"/>
  <c r="S2322" i="10" s="1"/>
  <c r="Q2338" i="10"/>
  <c r="S2338" i="10" s="1"/>
  <c r="S2354" i="10"/>
  <c r="Q987" i="10"/>
  <c r="V987" i="10" s="1"/>
  <c r="O280" i="10"/>
  <c r="O221" i="10"/>
  <c r="O1163" i="10"/>
  <c r="Q1163" i="10"/>
  <c r="S1163" i="10" s="1"/>
  <c r="O74" i="10"/>
  <c r="S74" i="10"/>
  <c r="O1501" i="10"/>
  <c r="Q1501" i="10"/>
  <c r="S1501" i="10" s="1"/>
  <c r="O93" i="10"/>
  <c r="O397" i="10"/>
  <c r="O413" i="10"/>
  <c r="O429" i="10"/>
  <c r="S429" i="10"/>
  <c r="O445" i="10"/>
  <c r="O461" i="10"/>
  <c r="S461" i="10"/>
  <c r="O477" i="10"/>
  <c r="O493" i="10"/>
  <c r="O509" i="10"/>
  <c r="S509" i="10"/>
  <c r="O534" i="10"/>
  <c r="O553" i="10"/>
  <c r="Q553" i="10"/>
  <c r="S553" i="10" s="1"/>
  <c r="O572" i="10"/>
  <c r="Q572" i="10"/>
  <c r="S572" i="10" s="1"/>
  <c r="O591" i="10"/>
  <c r="Q591" i="10"/>
  <c r="S591" i="10" s="1"/>
  <c r="U591" i="10" s="1"/>
  <c r="O795" i="10"/>
  <c r="Q795" i="10"/>
  <c r="S795" i="10" s="1"/>
  <c r="O811" i="10"/>
  <c r="Q811" i="10"/>
  <c r="S811" i="10" s="1"/>
  <c r="O827" i="10"/>
  <c r="Q827" i="10"/>
  <c r="S827" i="10" s="1"/>
  <c r="O843" i="10"/>
  <c r="Q843" i="10"/>
  <c r="S843" i="10" s="1"/>
  <c r="O861" i="10"/>
  <c r="Q861" i="10"/>
  <c r="S861" i="10" s="1"/>
  <c r="O880" i="10"/>
  <c r="Q880" i="10"/>
  <c r="S880" i="10" s="1"/>
  <c r="O996" i="10"/>
  <c r="Q996" i="10"/>
  <c r="S996" i="10" s="1"/>
  <c r="O1012" i="10"/>
  <c r="Q1012" i="10"/>
  <c r="S1012" i="10" s="1"/>
  <c r="U1012" i="10" s="1"/>
  <c r="O1166" i="10"/>
  <c r="Q1166" i="10"/>
  <c r="S1166" i="10" s="1"/>
  <c r="O1182" i="10"/>
  <c r="Q1182" i="10"/>
  <c r="S1182" i="10" s="1"/>
  <c r="O1198" i="10"/>
  <c r="Q1198" i="10"/>
  <c r="S1198" i="10" s="1"/>
  <c r="O1239" i="10"/>
  <c r="S1239" i="10"/>
  <c r="O1255" i="10"/>
  <c r="O1295" i="10"/>
  <c r="Q1295" i="10"/>
  <c r="S1295" i="10" s="1"/>
  <c r="O1311" i="10"/>
  <c r="Q1311" i="10"/>
  <c r="S1311" i="10" s="1"/>
  <c r="O1327" i="10"/>
  <c r="Q1327" i="10"/>
  <c r="S1327" i="10" s="1"/>
  <c r="O1367" i="10"/>
  <c r="Q1367" i="10"/>
  <c r="S1367" i="10" s="1"/>
  <c r="U1367" i="10" s="1"/>
  <c r="O1383" i="10"/>
  <c r="Q1383" i="10"/>
  <c r="S1383" i="10" s="1"/>
  <c r="Q1638" i="10"/>
  <c r="S1638" i="10" s="1"/>
  <c r="O2249" i="10"/>
  <c r="Q2249" i="10"/>
  <c r="S2249" i="10" s="1"/>
  <c r="U2249" i="10" s="1"/>
  <c r="O2265" i="10"/>
  <c r="Q2265" i="10"/>
  <c r="S2265" i="10" s="1"/>
  <c r="Q2281" i="10"/>
  <c r="S2281" i="10" s="1"/>
  <c r="Q2442" i="10"/>
  <c r="S2442" i="10" s="1"/>
  <c r="U2442" i="10" s="1"/>
  <c r="O2384" i="10"/>
  <c r="Q2384" i="10"/>
  <c r="V2384" i="10" s="1"/>
  <c r="O2400" i="10"/>
  <c r="Q2400" i="10"/>
  <c r="S2400" i="10" s="1"/>
  <c r="O2416" i="10"/>
  <c r="Q2416" i="10"/>
  <c r="S2416" i="10" s="1"/>
  <c r="Q1521" i="10"/>
  <c r="S1521" i="10" s="1"/>
  <c r="U1521" i="10" s="1"/>
  <c r="O1507" i="10"/>
  <c r="Q1507" i="10"/>
  <c r="S1507" i="10" s="1"/>
  <c r="Q118" i="10"/>
  <c r="S118" i="10" s="1"/>
  <c r="Q166" i="10"/>
  <c r="S166" i="10" s="1"/>
  <c r="U166" i="10" s="1"/>
  <c r="Q182" i="10"/>
  <c r="V182" i="10" s="1"/>
  <c r="Q246" i="10"/>
  <c r="S246" i="10" s="1"/>
  <c r="Q294" i="10"/>
  <c r="S294" i="10" s="1"/>
  <c r="Q374" i="10"/>
  <c r="S374" i="10" s="1"/>
  <c r="U374" i="10" s="1"/>
  <c r="Q551" i="10"/>
  <c r="S551" i="10" s="1"/>
  <c r="Q1255" i="10"/>
  <c r="S1255" i="10" s="1"/>
  <c r="Q2379" i="10"/>
  <c r="S2379" i="10" s="1"/>
  <c r="Q683" i="10"/>
  <c r="Q1739" i="10"/>
  <c r="V1739" i="10" s="1"/>
  <c r="O1667" i="10"/>
  <c r="Q1667" i="10"/>
  <c r="S1667" i="10" s="1"/>
  <c r="O646" i="10"/>
  <c r="S646" i="10"/>
  <c r="O1606" i="10"/>
  <c r="Q1606" i="10"/>
  <c r="S1606" i="10" s="1"/>
  <c r="O168" i="10"/>
  <c r="Q636" i="10"/>
  <c r="O615" i="10"/>
  <c r="O2179" i="10"/>
  <c r="Q2179" i="10"/>
  <c r="S2179" i="10" s="1"/>
  <c r="U2179" i="10" s="1"/>
  <c r="O1095" i="10"/>
  <c r="O1127" i="10"/>
  <c r="O2244" i="10"/>
  <c r="Q2244" i="10"/>
  <c r="S2244" i="10" s="1"/>
  <c r="U2244" i="10" s="1"/>
  <c r="O2218" i="10"/>
  <c r="Q2218" i="10"/>
  <c r="S2218" i="10" s="1"/>
  <c r="U2218" i="10" s="1"/>
  <c r="O539" i="10"/>
  <c r="Q539" i="10"/>
  <c r="S539" i="10" s="1"/>
  <c r="O214" i="10"/>
  <c r="S214" i="10"/>
  <c r="O262" i="10"/>
  <c r="S262" i="10"/>
  <c r="O1274" i="10"/>
  <c r="Q1274" i="10"/>
  <c r="S1274" i="10" s="1"/>
  <c r="O1396" i="10"/>
  <c r="Q1396" i="10"/>
  <c r="S1396" i="10" s="1"/>
  <c r="O1412" i="10"/>
  <c r="Q1412" i="10"/>
  <c r="S1412" i="10" s="1"/>
  <c r="O1428" i="10"/>
  <c r="Q1428" i="10"/>
  <c r="S1428" i="10" s="1"/>
  <c r="O1444" i="10"/>
  <c r="Q1444" i="10"/>
  <c r="S1444" i="10" s="1"/>
  <c r="O1460" i="10"/>
  <c r="Q1460" i="10"/>
  <c r="S1460" i="10" s="1"/>
  <c r="O1566" i="10"/>
  <c r="Q1566" i="10"/>
  <c r="V1566" i="10" s="1"/>
  <c r="O1582" i="10"/>
  <c r="Q1582" i="10"/>
  <c r="S1582" i="10" s="1"/>
  <c r="O1598" i="10"/>
  <c r="Q1598" i="10"/>
  <c r="S1598" i="10" s="1"/>
  <c r="O1850" i="10"/>
  <c r="Q1850" i="10"/>
  <c r="S1850" i="10" s="1"/>
  <c r="O1866" i="10"/>
  <c r="Q1866" i="10"/>
  <c r="S1866" i="10" s="1"/>
  <c r="Q1882" i="10"/>
  <c r="V1882" i="10" s="1"/>
  <c r="Q1898" i="10"/>
  <c r="V1898" i="10" s="1"/>
  <c r="Q1914" i="10"/>
  <c r="S1914" i="10" s="1"/>
  <c r="Q1930" i="10"/>
  <c r="S1930" i="10" s="1"/>
  <c r="Q1946" i="10"/>
  <c r="V1946" i="10" s="1"/>
  <c r="O1962" i="10"/>
  <c r="Q1962" i="10"/>
  <c r="S1962" i="10" s="1"/>
  <c r="O1994" i="10"/>
  <c r="Q1994" i="10"/>
  <c r="S1994" i="10" s="1"/>
  <c r="Q2010" i="10"/>
  <c r="V2010" i="10" s="1"/>
  <c r="O2026" i="10"/>
  <c r="Q2026" i="10"/>
  <c r="S2026" i="10" s="1"/>
  <c r="Q2042" i="10"/>
  <c r="V2042" i="10" s="1"/>
  <c r="Q2058" i="10"/>
  <c r="V2058" i="10" s="1"/>
  <c r="O2074" i="10"/>
  <c r="Q2074" i="10"/>
  <c r="S2074" i="10" s="1"/>
  <c r="O2090" i="10"/>
  <c r="Q2090" i="10"/>
  <c r="S2090" i="10" s="1"/>
  <c r="O2106" i="10"/>
  <c r="Q2106" i="10"/>
  <c r="S2106" i="10" s="1"/>
  <c r="Q2151" i="10"/>
  <c r="S2151" i="10" s="1"/>
  <c r="U2151" i="10" s="1"/>
  <c r="Q2303" i="10"/>
  <c r="S2303" i="10" s="1"/>
  <c r="Q2335" i="10"/>
  <c r="V2335" i="10" s="1"/>
  <c r="O259" i="10"/>
  <c r="S259" i="10"/>
  <c r="O881" i="10"/>
  <c r="Q881" i="10"/>
  <c r="V881" i="10" s="1"/>
  <c r="O84" i="10"/>
  <c r="S84" i="10"/>
  <c r="U84" i="10" s="1"/>
  <c r="O410" i="10"/>
  <c r="Q410" i="10"/>
  <c r="S410" i="10" s="1"/>
  <c r="O426" i="10"/>
  <c r="Q426" i="10"/>
  <c r="S426" i="10" s="1"/>
  <c r="O474" i="10"/>
  <c r="Q474" i="10"/>
  <c r="S474" i="10" s="1"/>
  <c r="O506" i="10"/>
  <c r="Q506" i="10"/>
  <c r="S506" i="10" s="1"/>
  <c r="O549" i="10"/>
  <c r="S549" i="10"/>
  <c r="O588" i="10"/>
  <c r="Q588" i="10"/>
  <c r="S588" i="10" s="1"/>
  <c r="O792" i="10"/>
  <c r="Q792" i="10"/>
  <c r="S792" i="10" s="1"/>
  <c r="U792" i="10" s="1"/>
  <c r="O824" i="10"/>
  <c r="Q824" i="10"/>
  <c r="S824" i="10" s="1"/>
  <c r="O857" i="10"/>
  <c r="Q857" i="10"/>
  <c r="S857" i="10" s="1"/>
  <c r="O993" i="10"/>
  <c r="Q993" i="10"/>
  <c r="S993" i="10" s="1"/>
  <c r="O1079" i="10"/>
  <c r="S1079" i="10"/>
  <c r="O1179" i="10"/>
  <c r="Q1179" i="10"/>
  <c r="O1195" i="10"/>
  <c r="Q1195" i="10"/>
  <c r="S1195" i="10" s="1"/>
  <c r="Q1252" i="10"/>
  <c r="S1252" i="10" s="1"/>
  <c r="Q1308" i="10"/>
  <c r="S1308" i="10" s="1"/>
  <c r="Q1364" i="10"/>
  <c r="S1364" i="10" s="1"/>
  <c r="Q1380" i="10"/>
  <c r="S1380" i="10" s="1"/>
  <c r="O1635" i="10"/>
  <c r="Q1635" i="10"/>
  <c r="S1635" i="10" s="1"/>
  <c r="Q2262" i="10"/>
  <c r="S2262" i="10" s="1"/>
  <c r="Q2424" i="10"/>
  <c r="S2424" i="10" s="1"/>
  <c r="Q1599" i="10"/>
  <c r="O2397" i="10"/>
  <c r="Q2397" i="10"/>
  <c r="S2397" i="10" s="1"/>
  <c r="U2397" i="10" s="1"/>
  <c r="O1495" i="10"/>
  <c r="Q1495" i="10"/>
  <c r="S1495" i="10" s="1"/>
  <c r="V99" i="10"/>
  <c r="S99" i="10"/>
  <c r="U99" i="10" s="1"/>
  <c r="V181" i="10"/>
  <c r="S181" i="10"/>
  <c r="U181" i="10" s="1"/>
  <c r="O279" i="10"/>
  <c r="Q968" i="10"/>
  <c r="S968" i="10" s="1"/>
  <c r="U968" i="10" s="1"/>
  <c r="O67" i="10"/>
  <c r="S67" i="10"/>
  <c r="O316" i="10"/>
  <c r="O353" i="10"/>
  <c r="S353" i="10"/>
  <c r="U353" i="10" s="1"/>
  <c r="Q713" i="10"/>
  <c r="V713" i="10" s="1"/>
  <c r="O778" i="10"/>
  <c r="Q778" i="10"/>
  <c r="S778" i="10" s="1"/>
  <c r="U778" i="10" s="1"/>
  <c r="Q1740" i="10"/>
  <c r="V1740" i="10" s="1"/>
  <c r="O1047" i="10"/>
  <c r="O647" i="10"/>
  <c r="S647" i="10"/>
  <c r="U647" i="10" s="1"/>
  <c r="O1222" i="10"/>
  <c r="O169" i="10"/>
  <c r="O637" i="10"/>
  <c r="Q637" i="10"/>
  <c r="S637" i="10" s="1"/>
  <c r="O2180" i="10"/>
  <c r="Q2180" i="10"/>
  <c r="S2180" i="10" s="1"/>
  <c r="O104" i="10"/>
  <c r="O120" i="10"/>
  <c r="O184" i="10"/>
  <c r="O742" i="10"/>
  <c r="S742" i="10"/>
  <c r="O1557" i="10"/>
  <c r="Q1557" i="10"/>
  <c r="S1557" i="10" s="1"/>
  <c r="O212" i="10"/>
  <c r="S212" i="10"/>
  <c r="O958" i="10"/>
  <c r="Q958" i="10"/>
  <c r="S958" i="10" s="1"/>
  <c r="O2125" i="10"/>
  <c r="Q2125" i="10"/>
  <c r="S2125" i="10" s="1"/>
  <c r="O329" i="10"/>
  <c r="O2132" i="10"/>
  <c r="Q2132" i="10"/>
  <c r="S2132" i="10" s="1"/>
  <c r="O54" i="10"/>
  <c r="S54" i="10"/>
  <c r="O2116" i="10"/>
  <c r="Q2116" i="10"/>
  <c r="S2116" i="10" s="1"/>
  <c r="O301" i="10"/>
  <c r="O319" i="10"/>
  <c r="O338" i="10"/>
  <c r="S338" i="10"/>
  <c r="O356" i="10"/>
  <c r="S356" i="10"/>
  <c r="O377" i="10"/>
  <c r="O717" i="10"/>
  <c r="Q717" i="10"/>
  <c r="S717" i="10" s="1"/>
  <c r="O748" i="10"/>
  <c r="Q748" i="10"/>
  <c r="S748" i="10" s="1"/>
  <c r="O784" i="10"/>
  <c r="Q784" i="10"/>
  <c r="S784" i="10" s="1"/>
  <c r="O689" i="10"/>
  <c r="Q689" i="10"/>
  <c r="S689" i="10" s="1"/>
  <c r="O757" i="10"/>
  <c r="Q757" i="10"/>
  <c r="S757" i="10" s="1"/>
  <c r="U757" i="10" s="1"/>
  <c r="O1743" i="10"/>
  <c r="Q1743" i="10"/>
  <c r="S1743" i="10" s="1"/>
  <c r="U1743" i="10" s="1"/>
  <c r="O951" i="10"/>
  <c r="O899" i="10"/>
  <c r="S899" i="10"/>
  <c r="O1056" i="10"/>
  <c r="Q1056" i="10"/>
  <c r="S1056" i="10" s="1"/>
  <c r="O1708" i="10"/>
  <c r="Q1708" i="10"/>
  <c r="S1708" i="10" s="1"/>
  <c r="O1684" i="10"/>
  <c r="Q1684" i="10"/>
  <c r="S1684" i="10" s="1"/>
  <c r="O1675" i="10"/>
  <c r="Q1675" i="10"/>
  <c r="S1675" i="10" s="1"/>
  <c r="O619" i="10"/>
  <c r="Q619" i="10"/>
  <c r="S619" i="10" s="1"/>
  <c r="O650" i="10"/>
  <c r="Q650" i="10"/>
  <c r="S650" i="10" s="1"/>
  <c r="O1226" i="10"/>
  <c r="Q1226" i="10"/>
  <c r="S1226" i="10" s="1"/>
  <c r="O1610" i="10"/>
  <c r="Q1610" i="10"/>
  <c r="S1610" i="10" s="1"/>
  <c r="O128" i="10"/>
  <c r="O144" i="10"/>
  <c r="O198" i="10"/>
  <c r="S198" i="10"/>
  <c r="U198" i="10" s="1"/>
  <c r="Q607" i="10"/>
  <c r="S607" i="10" s="1"/>
  <c r="U607" i="10" s="1"/>
  <c r="O653" i="10"/>
  <c r="Q653" i="10"/>
  <c r="S653" i="10" s="1"/>
  <c r="U653" i="10" s="1"/>
  <c r="O1286" i="10"/>
  <c r="O1352" i="10"/>
  <c r="Q1352" i="10"/>
  <c r="V1352" i="10" s="1"/>
  <c r="O641" i="10"/>
  <c r="Q641" i="10"/>
  <c r="S641" i="10" s="1"/>
  <c r="O1031" i="10"/>
  <c r="O1289" i="10"/>
  <c r="Q1289" i="10"/>
  <c r="S1289" i="10" s="1"/>
  <c r="O1083" i="10"/>
  <c r="Q1083" i="10"/>
  <c r="S1083" i="10" s="1"/>
  <c r="O1099" i="10"/>
  <c r="Q1099" i="10"/>
  <c r="S1099" i="10" s="1"/>
  <c r="O1115" i="10"/>
  <c r="Q1115" i="10"/>
  <c r="S1115" i="10" s="1"/>
  <c r="O1131" i="10"/>
  <c r="Q1131" i="10"/>
  <c r="S1131" i="10" s="1"/>
  <c r="O2232" i="10"/>
  <c r="Q2232" i="10"/>
  <c r="V2232" i="10" s="1"/>
  <c r="O1045" i="10"/>
  <c r="Q1045" i="10"/>
  <c r="S1045" i="10" s="1"/>
  <c r="O1281" i="10"/>
  <c r="Q1281" i="10"/>
  <c r="S1281" i="10" s="1"/>
  <c r="O1046" i="10"/>
  <c r="O264" i="10"/>
  <c r="Q1491" i="10"/>
  <c r="S1491" i="10" s="1"/>
  <c r="U1491" i="10" s="1"/>
  <c r="O227" i="10"/>
  <c r="S227" i="10"/>
  <c r="O270" i="10"/>
  <c r="O1144" i="10"/>
  <c r="Q1144" i="10"/>
  <c r="S1144" i="10" s="1"/>
  <c r="O1331" i="10"/>
  <c r="Q1331" i="10"/>
  <c r="S1331" i="10" s="1"/>
  <c r="O1400" i="10"/>
  <c r="Q1400" i="10"/>
  <c r="S1400" i="10" s="1"/>
  <c r="O1416" i="10"/>
  <c r="O1432" i="10"/>
  <c r="Q1432" i="10"/>
  <c r="S1432" i="10" s="1"/>
  <c r="O1448" i="10"/>
  <c r="Q1448" i="10"/>
  <c r="S1448" i="10" s="1"/>
  <c r="O1464" i="10"/>
  <c r="Q1464" i="10"/>
  <c r="S1464" i="10" s="1"/>
  <c r="O1570" i="10"/>
  <c r="O1586" i="10"/>
  <c r="Q1586" i="10"/>
  <c r="S1586" i="10" s="1"/>
  <c r="O1619" i="10"/>
  <c r="Q1619" i="10"/>
  <c r="S1619" i="10" s="1"/>
  <c r="Q1854" i="10"/>
  <c r="S1854" i="10" s="1"/>
  <c r="O1870" i="10"/>
  <c r="Q1870" i="10"/>
  <c r="S1870" i="10" s="1"/>
  <c r="O1886" i="10"/>
  <c r="Q1886" i="10"/>
  <c r="S1886" i="10" s="1"/>
  <c r="O1902" i="10"/>
  <c r="Q1902" i="10"/>
  <c r="V1902" i="10" s="1"/>
  <c r="O1918" i="10"/>
  <c r="Q1918" i="10"/>
  <c r="S1918" i="10" s="1"/>
  <c r="O1934" i="10"/>
  <c r="Q1934" i="10"/>
  <c r="S1934" i="10" s="1"/>
  <c r="O1950" i="10"/>
  <c r="Q1950" i="10"/>
  <c r="S1950" i="10" s="1"/>
  <c r="O1966" i="10"/>
  <c r="Q1966" i="10"/>
  <c r="S1966" i="10" s="1"/>
  <c r="Q1982" i="10"/>
  <c r="S1982" i="10" s="1"/>
  <c r="O1998" i="10"/>
  <c r="Q1998" i="10"/>
  <c r="S1998" i="10" s="1"/>
  <c r="O2014" i="10"/>
  <c r="Q2014" i="10"/>
  <c r="S2014" i="10" s="1"/>
  <c r="O2030" i="10"/>
  <c r="Q2030" i="10"/>
  <c r="V2030" i="10" s="1"/>
  <c r="O2046" i="10"/>
  <c r="Q2046" i="10"/>
  <c r="S2046" i="10" s="1"/>
  <c r="O2062" i="10"/>
  <c r="Q2062" i="10"/>
  <c r="S2062" i="10" s="1"/>
  <c r="Q2078" i="10"/>
  <c r="S2078" i="10" s="1"/>
  <c r="O2094" i="10"/>
  <c r="Q2094" i="10"/>
  <c r="S2094" i="10" s="1"/>
  <c r="Q2139" i="10"/>
  <c r="S2139" i="10" s="1"/>
  <c r="O2191" i="10"/>
  <c r="Q2191" i="10"/>
  <c r="S2191" i="10" s="1"/>
  <c r="Q2291" i="10"/>
  <c r="S2291" i="10" s="1"/>
  <c r="O2307" i="10"/>
  <c r="Q2307" i="10"/>
  <c r="S2307" i="10" s="1"/>
  <c r="Q2323" i="10"/>
  <c r="S2323" i="10" s="1"/>
  <c r="Q2339" i="10"/>
  <c r="S2339" i="10" s="1"/>
  <c r="Q2355" i="10"/>
  <c r="S2355" i="10" s="1"/>
  <c r="O988" i="10"/>
  <c r="Q988" i="10"/>
  <c r="S988" i="10" s="1"/>
  <c r="O730" i="10"/>
  <c r="Q730" i="10"/>
  <c r="S730" i="10" s="1"/>
  <c r="U730" i="10" s="1"/>
  <c r="O31" i="10"/>
  <c r="O222" i="10"/>
  <c r="O1214" i="10"/>
  <c r="Q1214" i="10"/>
  <c r="S1214" i="10" s="1"/>
  <c r="O2110" i="10"/>
  <c r="Q2110" i="10"/>
  <c r="S2110" i="10" s="1"/>
  <c r="O75" i="10"/>
  <c r="O1502" i="10"/>
  <c r="Q1502" i="10"/>
  <c r="S1502" i="10" s="1"/>
  <c r="O68" i="10"/>
  <c r="S68" i="10"/>
  <c r="O94" i="10"/>
  <c r="O398" i="10"/>
  <c r="O414" i="10"/>
  <c r="O430" i="10"/>
  <c r="S430" i="10"/>
  <c r="O446" i="10"/>
  <c r="O462" i="10"/>
  <c r="S462" i="10"/>
  <c r="O478" i="10"/>
  <c r="S478" i="10"/>
  <c r="O494" i="10"/>
  <c r="O510" i="10"/>
  <c r="S510" i="10"/>
  <c r="O535" i="10"/>
  <c r="O554" i="10"/>
  <c r="Q554" i="10"/>
  <c r="S554" i="10" s="1"/>
  <c r="O573" i="10"/>
  <c r="O592" i="10"/>
  <c r="Q592" i="10"/>
  <c r="S592" i="10" s="1"/>
  <c r="O796" i="10"/>
  <c r="Q796" i="10"/>
  <c r="S796" i="10" s="1"/>
  <c r="O812" i="10"/>
  <c r="Q812" i="10"/>
  <c r="S812" i="10" s="1"/>
  <c r="O828" i="10"/>
  <c r="Q828" i="10"/>
  <c r="S828" i="10" s="1"/>
  <c r="O844" i="10"/>
  <c r="Q844" i="10"/>
  <c r="S844" i="10" s="1"/>
  <c r="O862" i="10"/>
  <c r="Q862" i="10"/>
  <c r="S862" i="10" s="1"/>
  <c r="O882" i="10"/>
  <c r="Q882" i="10"/>
  <c r="S882" i="10" s="1"/>
  <c r="O997" i="10"/>
  <c r="Q997" i="10"/>
  <c r="S997" i="10" s="1"/>
  <c r="O1013" i="10"/>
  <c r="Q1013" i="10"/>
  <c r="S1013" i="10" s="1"/>
  <c r="O1167" i="10"/>
  <c r="Q1167" i="10"/>
  <c r="S1167" i="10" s="1"/>
  <c r="O1183" i="10"/>
  <c r="Q1183" i="10"/>
  <c r="S1183" i="10" s="1"/>
  <c r="O1199" i="10"/>
  <c r="Q1199" i="10"/>
  <c r="S1199" i="10" s="1"/>
  <c r="O1240" i="10"/>
  <c r="Q1240" i="10"/>
  <c r="S1240" i="10" s="1"/>
  <c r="Q1256" i="10"/>
  <c r="S1256" i="10" s="1"/>
  <c r="O1296" i="10"/>
  <c r="Q1296" i="10"/>
  <c r="S1296" i="10" s="1"/>
  <c r="Q1312" i="10"/>
  <c r="S1312" i="10" s="1"/>
  <c r="O1328" i="10"/>
  <c r="Q1328" i="10"/>
  <c r="S1328" i="10" s="1"/>
  <c r="Q1368" i="10"/>
  <c r="S1368" i="10" s="1"/>
  <c r="O1384" i="10"/>
  <c r="Q1384" i="10"/>
  <c r="S1384" i="10" s="1"/>
  <c r="Q1639" i="10"/>
  <c r="S1639" i="10" s="1"/>
  <c r="Q2250" i="10"/>
  <c r="O2266" i="10"/>
  <c r="Q2266" i="10"/>
  <c r="S2266" i="10" s="1"/>
  <c r="Q2282" i="10"/>
  <c r="S2282" i="10" s="1"/>
  <c r="Q2428" i="10"/>
  <c r="Q2443" i="10"/>
  <c r="S2443" i="10" s="1"/>
  <c r="U2443" i="10" s="1"/>
  <c r="O2385" i="10"/>
  <c r="Q2385" i="10"/>
  <c r="V2385" i="10" s="1"/>
  <c r="O2401" i="10"/>
  <c r="Q2401" i="10"/>
  <c r="S2401" i="10" s="1"/>
  <c r="O2417" i="10"/>
  <c r="Q2417" i="10"/>
  <c r="S2417" i="10" s="1"/>
  <c r="O1522" i="10"/>
  <c r="Q1522" i="10"/>
  <c r="S1522" i="10" s="1"/>
  <c r="O1508" i="10"/>
  <c r="Q1508" i="10"/>
  <c r="S1508" i="10" s="1"/>
  <c r="Q119" i="10"/>
  <c r="S119" i="10" s="1"/>
  <c r="Q183" i="10"/>
  <c r="S183" i="10" s="1"/>
  <c r="Q215" i="10"/>
  <c r="S215" i="10" s="1"/>
  <c r="Q247" i="10"/>
  <c r="S247" i="10" s="1"/>
  <c r="Q263" i="10"/>
  <c r="S263" i="10" s="1"/>
  <c r="Q279" i="10"/>
  <c r="S279" i="10" s="1"/>
  <c r="Q375" i="10"/>
  <c r="S375" i="10" s="1"/>
  <c r="Q557" i="10"/>
  <c r="S557" i="10" s="1"/>
  <c r="Q755" i="10"/>
  <c r="S755" i="10" s="1"/>
  <c r="Q838" i="10"/>
  <c r="S838" i="10" s="1"/>
  <c r="Q1011" i="10"/>
  <c r="S1011" i="10" s="1"/>
  <c r="Q1463" i="10"/>
  <c r="S1463" i="10" s="1"/>
  <c r="O105" i="10"/>
  <c r="O145" i="10"/>
  <c r="S145" i="10"/>
  <c r="O185" i="10"/>
  <c r="O762" i="10"/>
  <c r="Q762" i="10"/>
  <c r="S762" i="10" s="1"/>
  <c r="O1558" i="10"/>
  <c r="Q1558" i="10"/>
  <c r="S1558" i="10" s="1"/>
  <c r="O213" i="10"/>
  <c r="S213" i="10"/>
  <c r="O1025" i="10"/>
  <c r="Q1025" i="10"/>
  <c r="S1025" i="10" s="1"/>
  <c r="O2126" i="10"/>
  <c r="Q2126" i="10"/>
  <c r="S2126" i="10" s="1"/>
  <c r="O337" i="10"/>
  <c r="S337" i="10"/>
  <c r="O2133" i="10"/>
  <c r="Q2133" i="10"/>
  <c r="S2133" i="10" s="1"/>
  <c r="O55" i="10"/>
  <c r="S55" i="10"/>
  <c r="O2120" i="10"/>
  <c r="Q2120" i="10"/>
  <c r="S2120" i="10" s="1"/>
  <c r="O320" i="10"/>
  <c r="S339" i="10"/>
  <c r="U339" i="10" s="1"/>
  <c r="S357" i="10"/>
  <c r="U357" i="10" s="1"/>
  <c r="O382" i="10"/>
  <c r="O718" i="10"/>
  <c r="Q718" i="10"/>
  <c r="S718" i="10" s="1"/>
  <c r="U718" i="10" s="1"/>
  <c r="Q749" i="10"/>
  <c r="S749" i="10" s="1"/>
  <c r="U749" i="10" s="1"/>
  <c r="O785" i="10"/>
  <c r="Q785" i="10"/>
  <c r="S785" i="10" s="1"/>
  <c r="O691" i="10"/>
  <c r="O758" i="10"/>
  <c r="O1744" i="10"/>
  <c r="Q1744" i="10"/>
  <c r="S1744" i="10" s="1"/>
  <c r="O954" i="10"/>
  <c r="Q954" i="10"/>
  <c r="S954" i="10" s="1"/>
  <c r="U954" i="10" s="1"/>
  <c r="O900" i="10"/>
  <c r="Q900" i="10"/>
  <c r="V900" i="10" s="1"/>
  <c r="O1062" i="10"/>
  <c r="S1062" i="10"/>
  <c r="O2181" i="10"/>
  <c r="Q2181" i="10"/>
  <c r="S2181" i="10" s="1"/>
  <c r="O1685" i="10"/>
  <c r="Q1685" i="10"/>
  <c r="S1685" i="10" s="1"/>
  <c r="O1678" i="10"/>
  <c r="Q1678" i="10"/>
  <c r="S1678" i="10" s="1"/>
  <c r="O620" i="10"/>
  <c r="Q620" i="10"/>
  <c r="S620" i="10" s="1"/>
  <c r="O651" i="10"/>
  <c r="Q651" i="10"/>
  <c r="S651" i="10" s="1"/>
  <c r="O1287" i="10"/>
  <c r="O1611" i="10"/>
  <c r="S1611" i="10"/>
  <c r="O129" i="10"/>
  <c r="S129" i="10"/>
  <c r="O173" i="10"/>
  <c r="O199" i="10"/>
  <c r="S199" i="10"/>
  <c r="O608" i="10"/>
  <c r="Q608" i="10"/>
  <c r="S608" i="10" s="1"/>
  <c r="O658" i="10"/>
  <c r="Q658" i="10"/>
  <c r="S658" i="10" s="1"/>
  <c r="O1345" i="10"/>
  <c r="Q1345" i="10"/>
  <c r="S1345" i="10" s="1"/>
  <c r="O2198" i="10"/>
  <c r="Q2198" i="10"/>
  <c r="S2198" i="10" s="1"/>
  <c r="O642" i="10"/>
  <c r="Q642" i="10"/>
  <c r="S642" i="10" s="1"/>
  <c r="O1032" i="10"/>
  <c r="Q1032" i="10"/>
  <c r="S1032" i="10" s="1"/>
  <c r="O1349" i="10"/>
  <c r="Q1349" i="10"/>
  <c r="S1349" i="10" s="1"/>
  <c r="O1084" i="10"/>
  <c r="Q1084" i="10"/>
  <c r="S1084" i="10" s="1"/>
  <c r="O1100" i="10"/>
  <c r="Q1100" i="10"/>
  <c r="S1100" i="10" s="1"/>
  <c r="O1116" i="10"/>
  <c r="Q1116" i="10"/>
  <c r="S1116" i="10" s="1"/>
  <c r="O1132" i="10"/>
  <c r="Q1132" i="10"/>
  <c r="S1132" i="10" s="1"/>
  <c r="O2233" i="10"/>
  <c r="Q2233" i="10"/>
  <c r="S2233" i="10" s="1"/>
  <c r="O1050" i="10"/>
  <c r="Q1050" i="10"/>
  <c r="S1050" i="10" s="1"/>
  <c r="O1282" i="10"/>
  <c r="Q1282" i="10"/>
  <c r="S1282" i="10" s="1"/>
  <c r="U1282" i="10" s="1"/>
  <c r="O1049" i="10"/>
  <c r="Q1049" i="10"/>
  <c r="S1049" i="10" s="1"/>
  <c r="O271" i="10"/>
  <c r="O569" i="10"/>
  <c r="Q569" i="10"/>
  <c r="S569" i="10" s="1"/>
  <c r="O1510" i="10"/>
  <c r="Q1510" i="10"/>
  <c r="S1510" i="10" s="1"/>
  <c r="S228" i="10"/>
  <c r="S275" i="10"/>
  <c r="O1145" i="10"/>
  <c r="Q1145" i="10"/>
  <c r="V1145" i="10" s="1"/>
  <c r="Q1332" i="10"/>
  <c r="S1332" i="10" s="1"/>
  <c r="Q1401" i="10"/>
  <c r="S1401" i="10" s="1"/>
  <c r="Q1417" i="10"/>
  <c r="S1417" i="10" s="1"/>
  <c r="Q1433" i="10"/>
  <c r="S1433" i="10" s="1"/>
  <c r="Q1449" i="10"/>
  <c r="Q1571" i="10"/>
  <c r="S1571" i="10" s="1"/>
  <c r="Q1587" i="10"/>
  <c r="S1587" i="10" s="1"/>
  <c r="Q1620" i="10"/>
  <c r="S1620" i="10" s="1"/>
  <c r="Q1855" i="10"/>
  <c r="S1855" i="10" s="1"/>
  <c r="O1871" i="10"/>
  <c r="Q1871" i="10"/>
  <c r="S1871" i="10" s="1"/>
  <c r="O1887" i="10"/>
  <c r="Q1887" i="10"/>
  <c r="S1887" i="10" s="1"/>
  <c r="O1903" i="10"/>
  <c r="Q1903" i="10"/>
  <c r="S1903" i="10" s="1"/>
  <c r="O1919" i="10"/>
  <c r="Q1919" i="10"/>
  <c r="S1919" i="10" s="1"/>
  <c r="O1935" i="10"/>
  <c r="Q1935" i="10"/>
  <c r="S1935" i="10" s="1"/>
  <c r="O1951" i="10"/>
  <c r="Q1951" i="10"/>
  <c r="S1951" i="10" s="1"/>
  <c r="O1967" i="10"/>
  <c r="Q1967" i="10"/>
  <c r="S1967" i="10" s="1"/>
  <c r="Q1983" i="10"/>
  <c r="S1983" i="10" s="1"/>
  <c r="Q1999" i="10"/>
  <c r="V1999" i="10" s="1"/>
  <c r="O2015" i="10"/>
  <c r="Q2015" i="10"/>
  <c r="S2015" i="10" s="1"/>
  <c r="O2031" i="10"/>
  <c r="Q2031" i="10"/>
  <c r="S2031" i="10" s="1"/>
  <c r="O2047" i="10"/>
  <c r="Q2047" i="10"/>
  <c r="S2047" i="10" s="1"/>
  <c r="Q2063" i="10"/>
  <c r="S2063" i="10" s="1"/>
  <c r="O2079" i="10"/>
  <c r="Q2079" i="10"/>
  <c r="S2079" i="10" s="1"/>
  <c r="Q2095" i="10"/>
  <c r="V2095" i="10" s="1"/>
  <c r="O2140" i="10"/>
  <c r="Q2140" i="10"/>
  <c r="S2140" i="10" s="1"/>
  <c r="Q2192" i="10"/>
  <c r="S2192" i="10" s="1"/>
  <c r="Q2292" i="10"/>
  <c r="S2292" i="10" s="1"/>
  <c r="Q2308" i="10"/>
  <c r="V2308" i="10" s="1"/>
  <c r="Q2324" i="10"/>
  <c r="S2324" i="10" s="1"/>
  <c r="O2340" i="10"/>
  <c r="Q2340" i="10"/>
  <c r="S2340" i="10" s="1"/>
  <c r="O2356" i="10"/>
  <c r="Q2356" i="10"/>
  <c r="S2356" i="10" s="1"/>
  <c r="O989" i="10"/>
  <c r="Q989" i="10"/>
  <c r="S989" i="10" s="1"/>
  <c r="O1143" i="10"/>
  <c r="S1143" i="10"/>
  <c r="O32" i="10"/>
  <c r="O367" i="10"/>
  <c r="O1228" i="10"/>
  <c r="Q1228" i="10"/>
  <c r="S1228" i="10" s="1"/>
  <c r="O86" i="10"/>
  <c r="S86" i="10"/>
  <c r="U86" i="10" s="1"/>
  <c r="O1503" i="10"/>
  <c r="Q1503" i="10"/>
  <c r="S1503" i="10" s="1"/>
  <c r="O69" i="10"/>
  <c r="S69" i="10"/>
  <c r="O95" i="10"/>
  <c r="O415" i="10"/>
  <c r="S431" i="10"/>
  <c r="U431" i="10" s="1"/>
  <c r="S463" i="10"/>
  <c r="U463" i="10" s="1"/>
  <c r="O479" i="10"/>
  <c r="Q479" i="10"/>
  <c r="S479" i="10" s="1"/>
  <c r="Q495" i="10"/>
  <c r="S495" i="10" s="1"/>
  <c r="U495" i="10" s="1"/>
  <c r="O511" i="10"/>
  <c r="Q511" i="10"/>
  <c r="S511" i="10" s="1"/>
  <c r="Q536" i="10"/>
  <c r="S536" i="10" s="1"/>
  <c r="U536" i="10" s="1"/>
  <c r="Q555" i="10"/>
  <c r="S555" i="10" s="1"/>
  <c r="U555" i="10" s="1"/>
  <c r="O594" i="10"/>
  <c r="Q594" i="10"/>
  <c r="S594" i="10" s="1"/>
  <c r="Q797" i="10"/>
  <c r="S797" i="10" s="1"/>
  <c r="U797" i="10" s="1"/>
  <c r="O813" i="10"/>
  <c r="Q813" i="10"/>
  <c r="S813" i="10" s="1"/>
  <c r="Q829" i="10"/>
  <c r="V829" i="10" s="1"/>
  <c r="Q845" i="10"/>
  <c r="S845" i="10" s="1"/>
  <c r="U845" i="10" s="1"/>
  <c r="Q864" i="10"/>
  <c r="S864" i="10" s="1"/>
  <c r="U864" i="10" s="1"/>
  <c r="S998" i="10"/>
  <c r="U998" i="10" s="1"/>
  <c r="O1168" i="10"/>
  <c r="Q1168" i="10"/>
  <c r="S1168" i="10" s="1"/>
  <c r="Q1184" i="10"/>
  <c r="Q1200" i="10"/>
  <c r="S1200" i="10" s="1"/>
  <c r="U1200" i="10" s="1"/>
  <c r="Q1241" i="10"/>
  <c r="S1241" i="10" s="1"/>
  <c r="U1241" i="10" s="1"/>
  <c r="Q1257" i="10"/>
  <c r="V1257" i="10" s="1"/>
  <c r="Q1297" i="10"/>
  <c r="S1297" i="10" s="1"/>
  <c r="U1297" i="10" s="1"/>
  <c r="Q1313" i="10"/>
  <c r="V1313" i="10" s="1"/>
  <c r="Q1353" i="10"/>
  <c r="S1353" i="10" s="1"/>
  <c r="U1353" i="10" s="1"/>
  <c r="Q1369" i="10"/>
  <c r="S1369" i="10" s="1"/>
  <c r="U1369" i="10" s="1"/>
  <c r="Q1385" i="10"/>
  <c r="Q1640" i="10"/>
  <c r="S1640" i="10" s="1"/>
  <c r="U1640" i="10" s="1"/>
  <c r="Q2251" i="10"/>
  <c r="S2251" i="10" s="1"/>
  <c r="U2251" i="10" s="1"/>
  <c r="Q2267" i="10"/>
  <c r="S2267" i="10" s="1"/>
  <c r="U2267" i="10" s="1"/>
  <c r="S2283" i="10"/>
  <c r="U2283" i="10" s="1"/>
  <c r="Q2429" i="10"/>
  <c r="S2429" i="10" s="1"/>
  <c r="Q2444" i="10"/>
  <c r="S2444" i="10" s="1"/>
  <c r="U2444" i="10" s="1"/>
  <c r="O2386" i="10"/>
  <c r="Q2386" i="10"/>
  <c r="O2402" i="10"/>
  <c r="Q2402" i="10"/>
  <c r="S2402" i="10" s="1"/>
  <c r="O2418" i="10"/>
  <c r="Q2418" i="10"/>
  <c r="S2418" i="10" s="1"/>
  <c r="O1538" i="10"/>
  <c r="Q1538" i="10"/>
  <c r="S1538" i="10" s="1"/>
  <c r="O1509" i="10"/>
  <c r="Q1509" i="10"/>
  <c r="S1509" i="10" s="1"/>
  <c r="Q72" i="10"/>
  <c r="S72" i="10" s="1"/>
  <c r="Q104" i="10"/>
  <c r="S104" i="10" s="1"/>
  <c r="Q120" i="10"/>
  <c r="S120" i="10" s="1"/>
  <c r="Q168" i="10"/>
  <c r="S168" i="10" s="1"/>
  <c r="Q184" i="10"/>
  <c r="S184" i="10" s="1"/>
  <c r="Q216" i="10"/>
  <c r="S216" i="10" s="1"/>
  <c r="Q264" i="10"/>
  <c r="S264" i="10" s="1"/>
  <c r="Q280" i="10"/>
  <c r="S280" i="10" s="1"/>
  <c r="Q312" i="10"/>
  <c r="S312" i="10" s="1"/>
  <c r="Q328" i="10"/>
  <c r="S328" i="10" s="1"/>
  <c r="Q376" i="10"/>
  <c r="S376" i="10" s="1"/>
  <c r="Q392" i="10"/>
  <c r="S392" i="10" s="1"/>
  <c r="Q408" i="10"/>
  <c r="S408" i="10" s="1"/>
  <c r="Q675" i="10"/>
  <c r="V675" i="10" s="1"/>
  <c r="Q758" i="10"/>
  <c r="S758" i="10" s="1"/>
  <c r="U758" i="10" s="1"/>
  <c r="Q1014" i="10"/>
  <c r="S1014" i="10" s="1"/>
  <c r="U1014" i="10" s="1"/>
  <c r="Q1095" i="10"/>
  <c r="S1095" i="10" s="1"/>
  <c r="Q1899" i="10"/>
  <c r="S1899" i="10" s="1"/>
  <c r="O106" i="10"/>
  <c r="S106" i="10"/>
  <c r="O146" i="10"/>
  <c r="S146" i="10"/>
  <c r="O186" i="10"/>
  <c r="S186" i="10"/>
  <c r="O765" i="10"/>
  <c r="Q765" i="10"/>
  <c r="S765" i="10" s="1"/>
  <c r="O1559" i="10"/>
  <c r="Q1559" i="10"/>
  <c r="S1559" i="10" s="1"/>
  <c r="O225" i="10"/>
  <c r="S225" i="10"/>
  <c r="U225" i="10" s="1"/>
  <c r="O1026" i="10"/>
  <c r="Q1026" i="10"/>
  <c r="S1026" i="10" s="1"/>
  <c r="O2127" i="10"/>
  <c r="Q2127" i="10"/>
  <c r="S2127" i="10" s="1"/>
  <c r="O343" i="10"/>
  <c r="S343" i="10"/>
  <c r="O2134" i="10"/>
  <c r="Q2134" i="10"/>
  <c r="S2134" i="10" s="1"/>
  <c r="U2134" i="10" s="1"/>
  <c r="O56" i="10"/>
  <c r="S56" i="10"/>
  <c r="O2124" i="10"/>
  <c r="Q2124" i="10"/>
  <c r="S2124" i="10" s="1"/>
  <c r="O303" i="10"/>
  <c r="O322" i="10"/>
  <c r="S322" i="10"/>
  <c r="O340" i="10"/>
  <c r="S340" i="10"/>
  <c r="O358" i="10"/>
  <c r="S358" i="10"/>
  <c r="O383" i="10"/>
  <c r="O719" i="10"/>
  <c r="Q719" i="10"/>
  <c r="S719" i="10" s="1"/>
  <c r="O750" i="10"/>
  <c r="Q750" i="10"/>
  <c r="S750" i="10" s="1"/>
  <c r="O786" i="10"/>
  <c r="Q786" i="10"/>
  <c r="S786" i="10" s="1"/>
  <c r="O692" i="10"/>
  <c r="Q692" i="10"/>
  <c r="S692" i="10" s="1"/>
  <c r="O761" i="10"/>
  <c r="Q761" i="10"/>
  <c r="S761" i="10" s="1"/>
  <c r="U761" i="10" s="1"/>
  <c r="O1745" i="10"/>
  <c r="Q1745" i="10"/>
  <c r="S1745" i="10" s="1"/>
  <c r="O955" i="10"/>
  <c r="Q955" i="10"/>
  <c r="S955" i="10" s="1"/>
  <c r="O901" i="10"/>
  <c r="Q901" i="10"/>
  <c r="S901" i="10" s="1"/>
  <c r="O1063" i="10"/>
  <c r="S1063" i="10"/>
  <c r="O2182" i="10"/>
  <c r="Q2182" i="10"/>
  <c r="S2182" i="10" s="1"/>
  <c r="Q1688" i="10"/>
  <c r="V1688" i="10" s="1"/>
  <c r="O1679" i="10"/>
  <c r="Q1679" i="10"/>
  <c r="S1679" i="10" s="1"/>
  <c r="Q621" i="10"/>
  <c r="V621" i="10" s="1"/>
  <c r="O652" i="10"/>
  <c r="Q652" i="10"/>
  <c r="S652" i="10" s="1"/>
  <c r="O1288" i="10"/>
  <c r="Q1288" i="10"/>
  <c r="S1288" i="10" s="1"/>
  <c r="O1612" i="10"/>
  <c r="S1612" i="10"/>
  <c r="U1612" i="10" s="1"/>
  <c r="O130" i="10"/>
  <c r="S130" i="10"/>
  <c r="O158" i="10"/>
  <c r="O174" i="10"/>
  <c r="O200" i="10"/>
  <c r="S200" i="10"/>
  <c r="O609" i="10"/>
  <c r="Q609" i="10"/>
  <c r="S609" i="10" s="1"/>
  <c r="V659" i="10"/>
  <c r="S659" i="10"/>
  <c r="U659" i="10" s="1"/>
  <c r="O1346" i="10"/>
  <c r="Q1346" i="10"/>
  <c r="S1346" i="10" s="1"/>
  <c r="O2206" i="10"/>
  <c r="Q2206" i="10"/>
  <c r="S2206" i="10" s="1"/>
  <c r="O643" i="10"/>
  <c r="S643" i="10"/>
  <c r="O1033" i="10"/>
  <c r="Q1033" i="10"/>
  <c r="S1033" i="10" s="1"/>
  <c r="O2203" i="10"/>
  <c r="Q2203" i="10"/>
  <c r="S2203" i="10" s="1"/>
  <c r="Q1085" i="10"/>
  <c r="V1085" i="10" s="1"/>
  <c r="O1101" i="10"/>
  <c r="Q1101" i="10"/>
  <c r="V1101" i="10" s="1"/>
  <c r="Q1117" i="10"/>
  <c r="S1117" i="10" s="1"/>
  <c r="U1117" i="10" s="1"/>
  <c r="Q1133" i="10"/>
  <c r="V1133" i="10" s="1"/>
  <c r="O2234" i="10"/>
  <c r="Q2234" i="10"/>
  <c r="S2234" i="10" s="1"/>
  <c r="O1053" i="10"/>
  <c r="Q1053" i="10"/>
  <c r="S1053" i="10" s="1"/>
  <c r="O1283" i="10"/>
  <c r="S1283" i="10"/>
  <c r="U1283" i="10" s="1"/>
  <c r="O1054" i="10"/>
  <c r="Q1054" i="10"/>
  <c r="S1054" i="10" s="1"/>
  <c r="O278" i="10"/>
  <c r="S278" i="10"/>
  <c r="O575" i="10"/>
  <c r="Q575" i="10"/>
  <c r="S575" i="10" s="1"/>
  <c r="O1511" i="10"/>
  <c r="Q1511" i="10"/>
  <c r="S1511" i="10" s="1"/>
  <c r="V229" i="10"/>
  <c r="S229" i="10"/>
  <c r="U229" i="10" s="1"/>
  <c r="S276" i="10"/>
  <c r="Q1146" i="10"/>
  <c r="S1146" i="10" s="1"/>
  <c r="Q1334" i="10"/>
  <c r="S1334" i="10" s="1"/>
  <c r="Q1402" i="10"/>
  <c r="S1402" i="10" s="1"/>
  <c r="S1418" i="10"/>
  <c r="S1434" i="10"/>
  <c r="Q1450" i="10"/>
  <c r="S1450" i="10" s="1"/>
  <c r="Q1572" i="10"/>
  <c r="S1572" i="10" s="1"/>
  <c r="Q1588" i="10"/>
  <c r="S1588" i="10" s="1"/>
  <c r="Q1621" i="10"/>
  <c r="S1621" i="10" s="1"/>
  <c r="O1856" i="10"/>
  <c r="Q1856" i="10"/>
  <c r="S1856" i="10" s="1"/>
  <c r="O1872" i="10"/>
  <c r="Q1872" i="10"/>
  <c r="S1872" i="10" s="1"/>
  <c r="O1888" i="10"/>
  <c r="Q1888" i="10"/>
  <c r="S1888" i="10" s="1"/>
  <c r="O1904" i="10"/>
  <c r="Q1904" i="10"/>
  <c r="S1904" i="10" s="1"/>
  <c r="O1920" i="10"/>
  <c r="Q1920" i="10"/>
  <c r="V1920" i="10" s="1"/>
  <c r="O1936" i="10"/>
  <c r="Q1936" i="10"/>
  <c r="S1936" i="10" s="1"/>
  <c r="O1952" i="10"/>
  <c r="Q1952" i="10"/>
  <c r="S1952" i="10" s="1"/>
  <c r="O1968" i="10"/>
  <c r="Q1968" i="10"/>
  <c r="S1968" i="10" s="1"/>
  <c r="O1984" i="10"/>
  <c r="Q1984" i="10"/>
  <c r="S1984" i="10" s="1"/>
  <c r="O2000" i="10"/>
  <c r="Q2000" i="10"/>
  <c r="S2000" i="10" s="1"/>
  <c r="O2016" i="10"/>
  <c r="Q2016" i="10"/>
  <c r="S2016" i="10" s="1"/>
  <c r="O2032" i="10"/>
  <c r="Q2032" i="10"/>
  <c r="S2032" i="10" s="1"/>
  <c r="O2048" i="10"/>
  <c r="Q2048" i="10"/>
  <c r="S2048" i="10" s="1"/>
  <c r="Q2064" i="10"/>
  <c r="S2064" i="10" s="1"/>
  <c r="Q2080" i="10"/>
  <c r="S2080" i="10" s="1"/>
  <c r="Q2096" i="10"/>
  <c r="S2096" i="10" s="1"/>
  <c r="O2141" i="10"/>
  <c r="Q2141" i="10"/>
  <c r="S2141" i="10" s="1"/>
  <c r="Q2194" i="10"/>
  <c r="S2194" i="10" s="1"/>
  <c r="U2194" i="10" s="1"/>
  <c r="Q2293" i="10"/>
  <c r="S2293" i="10" s="1"/>
  <c r="Q2309" i="10"/>
  <c r="V2309" i="10" s="1"/>
  <c r="Q2325" i="10"/>
  <c r="S2325" i="10" s="1"/>
  <c r="Q2341" i="10"/>
  <c r="S2341" i="10" s="1"/>
  <c r="O1613" i="10"/>
  <c r="Q1613" i="10"/>
  <c r="S1613" i="10" s="1"/>
  <c r="U1613" i="10" s="1"/>
  <c r="O990" i="10"/>
  <c r="Q990" i="10"/>
  <c r="S990" i="10" s="1"/>
  <c r="U990" i="10" s="1"/>
  <c r="O1150" i="10"/>
  <c r="Q1150" i="10"/>
  <c r="S1150" i="10" s="1"/>
  <c r="O33" i="10"/>
  <c r="O368" i="10"/>
  <c r="O1279" i="10"/>
  <c r="Q1279" i="10"/>
  <c r="S1279" i="10" s="1"/>
  <c r="O87" i="10"/>
  <c r="S87" i="10"/>
  <c r="O1527" i="10"/>
  <c r="Q1527" i="10"/>
  <c r="S1527" i="10" s="1"/>
  <c r="O70" i="10"/>
  <c r="S70" i="10"/>
  <c r="O384" i="10"/>
  <c r="O400" i="10"/>
  <c r="O416" i="10"/>
  <c r="Q416" i="10"/>
  <c r="S416" i="10" s="1"/>
  <c r="O432" i="10"/>
  <c r="Q432" i="10"/>
  <c r="S432" i="10" s="1"/>
  <c r="O448" i="10"/>
  <c r="Q448" i="10"/>
  <c r="S448" i="10" s="1"/>
  <c r="O464" i="10"/>
  <c r="Q464" i="10"/>
  <c r="S464" i="10" s="1"/>
  <c r="O480" i="10"/>
  <c r="Q480" i="10"/>
  <c r="S480" i="10" s="1"/>
  <c r="O496" i="10"/>
  <c r="Q496" i="10"/>
  <c r="S496" i="10" s="1"/>
  <c r="O512" i="10"/>
  <c r="Q512" i="10"/>
  <c r="S512" i="10" s="1"/>
  <c r="O537" i="10"/>
  <c r="Q537" i="10"/>
  <c r="S537" i="10" s="1"/>
  <c r="U537" i="10" s="1"/>
  <c r="O556" i="10"/>
  <c r="Q556" i="10"/>
  <c r="S556" i="10" s="1"/>
  <c r="O576" i="10"/>
  <c r="Q576" i="10"/>
  <c r="S576" i="10" s="1"/>
  <c r="O595" i="10"/>
  <c r="S595" i="10"/>
  <c r="O798" i="10"/>
  <c r="Q798" i="10"/>
  <c r="S798" i="10" s="1"/>
  <c r="U798" i="10" s="1"/>
  <c r="O814" i="10"/>
  <c r="Q814" i="10"/>
  <c r="S814" i="10" s="1"/>
  <c r="O830" i="10"/>
  <c r="Q830" i="10"/>
  <c r="S830" i="10" s="1"/>
  <c r="O846" i="10"/>
  <c r="Q846" i="10"/>
  <c r="S846" i="10" s="1"/>
  <c r="O865" i="10"/>
  <c r="Q865" i="10"/>
  <c r="S865" i="10" s="1"/>
  <c r="U865" i="10" s="1"/>
  <c r="O884" i="10"/>
  <c r="Q884" i="10"/>
  <c r="S884" i="10" s="1"/>
  <c r="O999" i="10"/>
  <c r="S999" i="10"/>
  <c r="O1015" i="10"/>
  <c r="O1169" i="10"/>
  <c r="Q1169" i="10"/>
  <c r="S1169" i="10" s="1"/>
  <c r="O1185" i="10"/>
  <c r="Q1185" i="10"/>
  <c r="S1185" i="10" s="1"/>
  <c r="O1201" i="10"/>
  <c r="Q1201" i="10"/>
  <c r="S1201" i="10" s="1"/>
  <c r="Q1242" i="10"/>
  <c r="S1242" i="10" s="1"/>
  <c r="Q1258" i="10"/>
  <c r="S1258" i="10" s="1"/>
  <c r="Q1298" i="10"/>
  <c r="S1298" i="10" s="1"/>
  <c r="Q1314" i="10"/>
  <c r="S1314" i="10" s="1"/>
  <c r="S1354" i="10"/>
  <c r="Q1370" i="10"/>
  <c r="S1370" i="10" s="1"/>
  <c r="Q1386" i="10"/>
  <c r="S1386" i="10" s="1"/>
  <c r="Q1641" i="10"/>
  <c r="S1641" i="10" s="1"/>
  <c r="Q2252" i="10"/>
  <c r="S2252" i="10" s="1"/>
  <c r="Q2268" i="10"/>
  <c r="S2268" i="10" s="1"/>
  <c r="O2284" i="10"/>
  <c r="Q2284" i="10"/>
  <c r="S2284" i="10" s="1"/>
  <c r="Q2430" i="10"/>
  <c r="S2430" i="10" s="1"/>
  <c r="Q2445" i="10"/>
  <c r="S2445" i="10" s="1"/>
  <c r="U2445" i="10" s="1"/>
  <c r="O2387" i="10"/>
  <c r="Q2387" i="10"/>
  <c r="S2387" i="10" s="1"/>
  <c r="O2403" i="10"/>
  <c r="Q2403" i="10"/>
  <c r="S2403" i="10" s="1"/>
  <c r="O2419" i="10"/>
  <c r="Q2419" i="10"/>
  <c r="V2419" i="10" s="1"/>
  <c r="O1539" i="10"/>
  <c r="Q1539" i="10"/>
  <c r="S1539" i="10" s="1"/>
  <c r="O1532" i="10"/>
  <c r="Q1532" i="10"/>
  <c r="S1532" i="10" s="1"/>
  <c r="Q73" i="10"/>
  <c r="S73" i="10" s="1"/>
  <c r="Q105" i="10"/>
  <c r="S105" i="10" s="1"/>
  <c r="Q169" i="10"/>
  <c r="S169" i="10" s="1"/>
  <c r="Q185" i="10"/>
  <c r="S185" i="10" s="1"/>
  <c r="Q297" i="10"/>
  <c r="S297" i="10" s="1"/>
  <c r="U297" i="10" s="1"/>
  <c r="Q329" i="10"/>
  <c r="S329" i="10" s="1"/>
  <c r="Q377" i="10"/>
  <c r="S377" i="10" s="1"/>
  <c r="Q477" i="10"/>
  <c r="S477" i="10" s="1"/>
  <c r="Q563" i="10"/>
  <c r="S563" i="10" s="1"/>
  <c r="Q605" i="10"/>
  <c r="S605" i="10" s="1"/>
  <c r="Q1015" i="10"/>
  <c r="S1015" i="10" s="1"/>
  <c r="Q1107" i="10"/>
  <c r="S1107" i="10" s="1"/>
  <c r="Q1271" i="10"/>
  <c r="S1271" i="10" s="1"/>
  <c r="O1315" i="10"/>
  <c r="Q1315" i="10"/>
  <c r="S1315" i="10" s="1"/>
  <c r="Q1355" i="10"/>
  <c r="S1355" i="10" s="1"/>
  <c r="O1371" i="10"/>
  <c r="Q1371" i="10"/>
  <c r="S1371" i="10" s="1"/>
  <c r="Q1387" i="10"/>
  <c r="S1387" i="10" s="1"/>
  <c r="O1642" i="10"/>
  <c r="Q1642" i="10"/>
  <c r="S1642" i="10" s="1"/>
  <c r="O2253" i="10"/>
  <c r="Q2253" i="10"/>
  <c r="S2253" i="10" s="1"/>
  <c r="Q2269" i="10"/>
  <c r="S2269" i="10" s="1"/>
  <c r="O2285" i="10"/>
  <c r="Q2285" i="10"/>
  <c r="S2285" i="10" s="1"/>
  <c r="U2285" i="10" s="1"/>
  <c r="Q2446" i="10"/>
  <c r="S2446" i="10" s="1"/>
  <c r="U2446" i="10" s="1"/>
  <c r="O2388" i="10"/>
  <c r="Q2388" i="10"/>
  <c r="S2388" i="10" s="1"/>
  <c r="O2404" i="10"/>
  <c r="Q2404" i="10"/>
  <c r="S2404" i="10" s="1"/>
  <c r="O2420" i="10"/>
  <c r="Q2420" i="10"/>
  <c r="S2420" i="10" s="1"/>
  <c r="O1540" i="10"/>
  <c r="Q1540" i="10"/>
  <c r="S1540" i="10" s="1"/>
  <c r="O1533" i="10"/>
  <c r="Q1533" i="10"/>
  <c r="S1533" i="10" s="1"/>
  <c r="Q218" i="10"/>
  <c r="S218" i="10" s="1"/>
  <c r="Q394" i="10"/>
  <c r="S394" i="10" s="1"/>
  <c r="Q771" i="10"/>
  <c r="V771" i="10" s="1"/>
  <c r="Q1487" i="10"/>
  <c r="S1487" i="10" s="1"/>
  <c r="O108" i="10"/>
  <c r="O148" i="10"/>
  <c r="S148" i="10"/>
  <c r="O260" i="10"/>
  <c r="S260" i="10"/>
  <c r="O767" i="10"/>
  <c r="Q767" i="10"/>
  <c r="S767" i="10" s="1"/>
  <c r="O1561" i="10"/>
  <c r="Q1561" i="10"/>
  <c r="V1561" i="10" s="1"/>
  <c r="O232" i="10"/>
  <c r="S232" i="10"/>
  <c r="O1072" i="10"/>
  <c r="Q1072" i="10"/>
  <c r="S1072" i="10" s="1"/>
  <c r="O2129" i="10"/>
  <c r="Q2129" i="10"/>
  <c r="S2129" i="10" s="1"/>
  <c r="V359" i="10"/>
  <c r="S359" i="10"/>
  <c r="U359" i="10" s="1"/>
  <c r="O2136" i="10"/>
  <c r="Q2136" i="10"/>
  <c r="S2136" i="10" s="1"/>
  <c r="U2136" i="10" s="1"/>
  <c r="O58" i="10"/>
  <c r="S58" i="10"/>
  <c r="O2158" i="10"/>
  <c r="Q2158" i="10"/>
  <c r="S2158" i="10" s="1"/>
  <c r="O305" i="10"/>
  <c r="S305" i="10"/>
  <c r="O324" i="10"/>
  <c r="S324" i="10"/>
  <c r="O342" i="10"/>
  <c r="S342" i="10"/>
  <c r="O361" i="10"/>
  <c r="S361" i="10"/>
  <c r="O701" i="10"/>
  <c r="Q701" i="10"/>
  <c r="S701" i="10" s="1"/>
  <c r="O721" i="10"/>
  <c r="Q721" i="10"/>
  <c r="S721" i="10" s="1"/>
  <c r="O753" i="10"/>
  <c r="Q753" i="10"/>
  <c r="V753" i="10" s="1"/>
  <c r="O788" i="10"/>
  <c r="Q788" i="10"/>
  <c r="S788" i="10" s="1"/>
  <c r="Q780" i="10"/>
  <c r="V780" i="10" s="1"/>
  <c r="O1783" i="10"/>
  <c r="Q1783" i="10"/>
  <c r="S1783" i="10" s="1"/>
  <c r="O959" i="10"/>
  <c r="Q959" i="10"/>
  <c r="S959" i="10" s="1"/>
  <c r="O914" i="10"/>
  <c r="Q914" i="10"/>
  <c r="S914" i="10" s="1"/>
  <c r="O1066" i="10"/>
  <c r="Q1066" i="10"/>
  <c r="S1066" i="10" s="1"/>
  <c r="O2185" i="10"/>
  <c r="Q2185" i="10"/>
  <c r="S2185" i="10" s="1"/>
  <c r="O1692" i="10"/>
  <c r="Q1692" i="10"/>
  <c r="S1692" i="10" s="1"/>
  <c r="O1683" i="10"/>
  <c r="Q1683" i="10"/>
  <c r="S1683" i="10" s="1"/>
  <c r="O623" i="10"/>
  <c r="Q623" i="10"/>
  <c r="S623" i="10" s="1"/>
  <c r="U623" i="10" s="1"/>
  <c r="O655" i="10"/>
  <c r="Q655" i="10"/>
  <c r="S655" i="10" s="1"/>
  <c r="O1291" i="10"/>
  <c r="Q1291" i="10"/>
  <c r="S1291" i="10" s="1"/>
  <c r="O2202" i="10"/>
  <c r="Q2202" i="10"/>
  <c r="S2202" i="10" s="1"/>
  <c r="S132" i="10"/>
  <c r="U132" i="10" s="1"/>
  <c r="O202" i="10"/>
  <c r="S202" i="10"/>
  <c r="O661" i="10"/>
  <c r="Q661" i="10"/>
  <c r="S661" i="10" s="1"/>
  <c r="O1204" i="10"/>
  <c r="Q1204" i="10"/>
  <c r="S1204" i="10" s="1"/>
  <c r="O2224" i="10"/>
  <c r="Q2224" i="10"/>
  <c r="S2224" i="10" s="1"/>
  <c r="O1043" i="10"/>
  <c r="Q1035" i="10"/>
  <c r="V1035" i="10" s="1"/>
  <c r="O102" i="10"/>
  <c r="S102" i="10"/>
  <c r="O1087" i="10"/>
  <c r="Q1087" i="10"/>
  <c r="S1087" i="10" s="1"/>
  <c r="O1103" i="10"/>
  <c r="Q1103" i="10"/>
  <c r="S1103" i="10" s="1"/>
  <c r="O1119" i="10"/>
  <c r="Q1119" i="10"/>
  <c r="S1119" i="10" s="1"/>
  <c r="U1119" i="10" s="1"/>
  <c r="O1135" i="10"/>
  <c r="Q1135" i="10"/>
  <c r="S1135" i="10" s="1"/>
  <c r="O2236" i="10"/>
  <c r="Q2236" i="10"/>
  <c r="S2236" i="10" s="1"/>
  <c r="U2236" i="10" s="1"/>
  <c r="O1061" i="10"/>
  <c r="Q1061" i="10"/>
  <c r="S1061" i="10" s="1"/>
  <c r="O1337" i="10"/>
  <c r="Q1337" i="10"/>
  <c r="S1337" i="10" s="1"/>
  <c r="O2173" i="10"/>
  <c r="Q2173" i="10"/>
  <c r="S2173" i="10" s="1"/>
  <c r="O521" i="10"/>
  <c r="Q521" i="10"/>
  <c r="S521" i="10" s="1"/>
  <c r="O587" i="10"/>
  <c r="Q587" i="10"/>
  <c r="S587" i="10" s="1"/>
  <c r="O1514" i="10"/>
  <c r="Q1514" i="10"/>
  <c r="S1514" i="10" s="1"/>
  <c r="O243" i="10"/>
  <c r="S243" i="10"/>
  <c r="O282" i="10"/>
  <c r="S282" i="10"/>
  <c r="O1206" i="10"/>
  <c r="O1336" i="10"/>
  <c r="Q1336" i="10"/>
  <c r="S1336" i="10" s="1"/>
  <c r="O1404" i="10"/>
  <c r="Q1404" i="10"/>
  <c r="S1404" i="10" s="1"/>
  <c r="O1420" i="10"/>
  <c r="Q1420" i="10"/>
  <c r="S1420" i="10" s="1"/>
  <c r="O1436" i="10"/>
  <c r="Q1436" i="10"/>
  <c r="S1436" i="10" s="1"/>
  <c r="O1452" i="10"/>
  <c r="Q1452" i="10"/>
  <c r="S1452" i="10" s="1"/>
  <c r="O1574" i="10"/>
  <c r="Q1574" i="10"/>
  <c r="V1574" i="10" s="1"/>
  <c r="O1590" i="10"/>
  <c r="Q1590" i="10"/>
  <c r="S1590" i="10" s="1"/>
  <c r="O1624" i="10"/>
  <c r="Q1624" i="10"/>
  <c r="S1624" i="10" s="1"/>
  <c r="Q1858" i="10"/>
  <c r="V1858" i="10" s="1"/>
  <c r="Q1874" i="10"/>
  <c r="V1874" i="10" s="1"/>
  <c r="O1890" i="10"/>
  <c r="Q1890" i="10"/>
  <c r="S1890" i="10" s="1"/>
  <c r="Q1906" i="10"/>
  <c r="V1906" i="10" s="1"/>
  <c r="O1922" i="10"/>
  <c r="Q1922" i="10"/>
  <c r="S1922" i="10" s="1"/>
  <c r="Q1938" i="10"/>
  <c r="V1938" i="10" s="1"/>
  <c r="O1954" i="10"/>
  <c r="Q1954" i="10"/>
  <c r="S1954" i="10" s="1"/>
  <c r="Q1970" i="10"/>
  <c r="S1970" i="10" s="1"/>
  <c r="O1986" i="10"/>
  <c r="Q1986" i="10"/>
  <c r="S1986" i="10" s="1"/>
  <c r="Q2002" i="10"/>
  <c r="V2002" i="10" s="1"/>
  <c r="O2018" i="10"/>
  <c r="Q2018" i="10"/>
  <c r="S2018" i="10" s="1"/>
  <c r="Q2034" i="10"/>
  <c r="S2034" i="10" s="1"/>
  <c r="U2034" i="10" s="1"/>
  <c r="Q2050" i="10"/>
  <c r="S2050" i="10" s="1"/>
  <c r="Q2066" i="10"/>
  <c r="Q2082" i="10"/>
  <c r="S2082" i="10" s="1"/>
  <c r="U2082" i="10" s="1"/>
  <c r="Q2098" i="10"/>
  <c r="S2098" i="10" s="1"/>
  <c r="U2098" i="10" s="1"/>
  <c r="Q2143" i="10"/>
  <c r="S2143" i="10" s="1"/>
  <c r="Q2196" i="10"/>
  <c r="S2196" i="10" s="1"/>
  <c r="O2295" i="10"/>
  <c r="Q2295" i="10"/>
  <c r="V2295" i="10" s="1"/>
  <c r="Q2311" i="10"/>
  <c r="V2311" i="10" s="1"/>
  <c r="Q2327" i="10"/>
  <c r="V2327" i="10" s="1"/>
  <c r="Q2343" i="10"/>
  <c r="S2343" i="10" s="1"/>
  <c r="O1618" i="10"/>
  <c r="Q1618" i="10"/>
  <c r="S1618" i="10" s="1"/>
  <c r="O19" i="10"/>
  <c r="O1215" i="10"/>
  <c r="Q1215" i="10"/>
  <c r="S1215" i="10" s="1"/>
  <c r="U1215" i="10" s="1"/>
  <c r="O35" i="10"/>
  <c r="O378" i="10"/>
  <c r="S378" i="10"/>
  <c r="O928" i="10"/>
  <c r="Q928" i="10"/>
  <c r="S928" i="10" s="1"/>
  <c r="O1475" i="10"/>
  <c r="Q1475" i="10"/>
  <c r="S1475" i="10" s="1"/>
  <c r="O2123" i="10"/>
  <c r="Q2123" i="10"/>
  <c r="S2123" i="10" s="1"/>
  <c r="O89" i="10"/>
  <c r="S89" i="10"/>
  <c r="O1529" i="10"/>
  <c r="Q1529" i="10"/>
  <c r="S1529" i="10" s="1"/>
  <c r="O76" i="10"/>
  <c r="O386" i="10"/>
  <c r="S386" i="10"/>
  <c r="O402" i="10"/>
  <c r="S402" i="10"/>
  <c r="O418" i="10"/>
  <c r="Q418" i="10"/>
  <c r="S418" i="10" s="1"/>
  <c r="O434" i="10"/>
  <c r="Q434" i="10"/>
  <c r="S434" i="10" s="1"/>
  <c r="O450" i="10"/>
  <c r="Q450" i="10"/>
  <c r="V450" i="10" s="1"/>
  <c r="O466" i="10"/>
  <c r="Q466" i="10"/>
  <c r="O482" i="10"/>
  <c r="Q482" i="10"/>
  <c r="S482" i="10" s="1"/>
  <c r="O498" i="10"/>
  <c r="Q498" i="10"/>
  <c r="S498" i="10" s="1"/>
  <c r="O514" i="10"/>
  <c r="Q514" i="10"/>
  <c r="S514" i="10" s="1"/>
  <c r="O540" i="10"/>
  <c r="Q540" i="10"/>
  <c r="S540" i="10" s="1"/>
  <c r="O559" i="10"/>
  <c r="Q559" i="10"/>
  <c r="V559" i="10" s="1"/>
  <c r="O578" i="10"/>
  <c r="Q578" i="10"/>
  <c r="V578" i="10" s="1"/>
  <c r="O597" i="10"/>
  <c r="S597" i="10"/>
  <c r="O800" i="10"/>
  <c r="Q800" i="10"/>
  <c r="S800" i="10" s="1"/>
  <c r="O816" i="10"/>
  <c r="Q816" i="10"/>
  <c r="S816" i="10" s="1"/>
  <c r="O832" i="10"/>
  <c r="Q832" i="10"/>
  <c r="S832" i="10" s="1"/>
  <c r="O848" i="10"/>
  <c r="Q848" i="10"/>
  <c r="S848" i="10" s="1"/>
  <c r="O867" i="10"/>
  <c r="O887" i="10"/>
  <c r="S887" i="10"/>
  <c r="O1001" i="10"/>
  <c r="Q1001" i="10"/>
  <c r="S1001" i="10" s="1"/>
  <c r="O1017" i="10"/>
  <c r="Q1017" i="10"/>
  <c r="V1017" i="10" s="1"/>
  <c r="O1171" i="10"/>
  <c r="S1171" i="10"/>
  <c r="O1187" i="10"/>
  <c r="S1187" i="10"/>
  <c r="O1203" i="10"/>
  <c r="O1244" i="10"/>
  <c r="Q1244" i="10"/>
  <c r="S1244" i="10" s="1"/>
  <c r="O1260" i="10"/>
  <c r="Q1260" i="10"/>
  <c r="S1260" i="10" s="1"/>
  <c r="O1300" i="10"/>
  <c r="Q1300" i="10"/>
  <c r="S1300" i="10" s="1"/>
  <c r="O1316" i="10"/>
  <c r="Q1316" i="10"/>
  <c r="S1316" i="10" s="1"/>
  <c r="O1356" i="10"/>
  <c r="Q1356" i="10"/>
  <c r="V1356" i="10" s="1"/>
  <c r="O1372" i="10"/>
  <c r="Q1372" i="10"/>
  <c r="S1372" i="10" s="1"/>
  <c r="Q1388" i="10"/>
  <c r="S1388" i="10" s="1"/>
  <c r="Q1643" i="10"/>
  <c r="S1643" i="10" s="1"/>
  <c r="O2254" i="10"/>
  <c r="Q2254" i="10"/>
  <c r="S2254" i="10" s="1"/>
  <c r="Q2270" i="10"/>
  <c r="S2270" i="10" s="1"/>
  <c r="O1496" i="10"/>
  <c r="Q1496" i="10"/>
  <c r="S1496" i="10" s="1"/>
  <c r="Q2432" i="10"/>
  <c r="S2432" i="10" s="1"/>
  <c r="O2373" i="10"/>
  <c r="Q2373" i="10"/>
  <c r="O2389" i="10"/>
  <c r="Q2389" i="10"/>
  <c r="S2389" i="10" s="1"/>
  <c r="O2405" i="10"/>
  <c r="Q2405" i="10"/>
  <c r="S2405" i="10" s="1"/>
  <c r="O2421" i="10"/>
  <c r="Q2421" i="10"/>
  <c r="S2421" i="10" s="1"/>
  <c r="O1541" i="10"/>
  <c r="Q1541" i="10"/>
  <c r="S1541" i="10" s="1"/>
  <c r="O1534" i="10"/>
  <c r="Q1534" i="10"/>
  <c r="S1534" i="10" s="1"/>
  <c r="U1534" i="10" s="1"/>
  <c r="Q75" i="10"/>
  <c r="S75" i="10" s="1"/>
  <c r="U75" i="10" s="1"/>
  <c r="Q155" i="10"/>
  <c r="S155" i="10" s="1"/>
  <c r="Q171" i="10"/>
  <c r="S171" i="10" s="1"/>
  <c r="Q187" i="10"/>
  <c r="S187" i="10" s="1"/>
  <c r="Q219" i="10"/>
  <c r="S219" i="10" s="1"/>
  <c r="U219" i="10" s="1"/>
  <c r="Q315" i="10"/>
  <c r="S315" i="10" s="1"/>
  <c r="Q331" i="10"/>
  <c r="S331" i="10" s="1"/>
  <c r="Q395" i="10"/>
  <c r="S395" i="10" s="1"/>
  <c r="U395" i="10" s="1"/>
  <c r="Q413" i="10"/>
  <c r="S413" i="10" s="1"/>
  <c r="Q445" i="10"/>
  <c r="S445" i="10" s="1"/>
  <c r="Q566" i="10"/>
  <c r="S566" i="10" s="1"/>
  <c r="Q611" i="10"/>
  <c r="S611" i="10" s="1"/>
  <c r="U611" i="10" s="1"/>
  <c r="Q691" i="10"/>
  <c r="S691" i="10" s="1"/>
  <c r="Q947" i="10"/>
  <c r="S947" i="10" s="1"/>
  <c r="Q1030" i="10"/>
  <c r="S1030" i="10" s="1"/>
  <c r="Q1111" i="10"/>
  <c r="S1111" i="10" s="1"/>
  <c r="Q1203" i="10"/>
  <c r="S1203" i="10" s="1"/>
  <c r="Q1286" i="10"/>
  <c r="S1286" i="10" s="1"/>
  <c r="Q1378" i="10"/>
  <c r="S1378" i="10" s="1"/>
  <c r="O109" i="10"/>
  <c r="O149" i="10"/>
  <c r="S149" i="10"/>
  <c r="O267" i="10"/>
  <c r="S267" i="10"/>
  <c r="O768" i="10"/>
  <c r="Q768" i="10"/>
  <c r="S768" i="10" s="1"/>
  <c r="O1562" i="10"/>
  <c r="Q1562" i="10"/>
  <c r="S1562" i="10" s="1"/>
  <c r="O235" i="10"/>
  <c r="S235" i="10"/>
  <c r="O1073" i="10"/>
  <c r="Q1073" i="10"/>
  <c r="S1073" i="10" s="1"/>
  <c r="O2130" i="10"/>
  <c r="Q2130" i="10"/>
  <c r="S2130" i="10" s="1"/>
  <c r="O370" i="10"/>
  <c r="S370" i="10"/>
  <c r="U370" i="10" s="1"/>
  <c r="O2137" i="10"/>
  <c r="Q2137" i="10"/>
  <c r="S2137" i="10" s="1"/>
  <c r="O59" i="10"/>
  <c r="S59" i="10"/>
  <c r="O2119" i="10"/>
  <c r="Q2119" i="10"/>
  <c r="S2119" i="10" s="1"/>
  <c r="S306" i="10"/>
  <c r="U306" i="10" s="1"/>
  <c r="S325" i="10"/>
  <c r="U325" i="10" s="1"/>
  <c r="O344" i="10"/>
  <c r="S344" i="10"/>
  <c r="O362" i="10"/>
  <c r="S362" i="10"/>
  <c r="U362" i="10" s="1"/>
  <c r="Q703" i="10"/>
  <c r="S703" i="10" s="1"/>
  <c r="U703" i="10" s="1"/>
  <c r="O722" i="10"/>
  <c r="Q722" i="10"/>
  <c r="S722" i="10" s="1"/>
  <c r="Q754" i="10"/>
  <c r="S754" i="10" s="1"/>
  <c r="U754" i="10" s="1"/>
  <c r="O789" i="10"/>
  <c r="Q789" i="10"/>
  <c r="S789" i="10" s="1"/>
  <c r="U789" i="10" s="1"/>
  <c r="Q697" i="10"/>
  <c r="S697" i="10" s="1"/>
  <c r="U697" i="10" s="1"/>
  <c r="O781" i="10"/>
  <c r="Q781" i="10"/>
  <c r="S781" i="10" s="1"/>
  <c r="O1784" i="10"/>
  <c r="Q1784" i="10"/>
  <c r="V1784" i="10" s="1"/>
  <c r="O960" i="10"/>
  <c r="Q960" i="10"/>
  <c r="S960" i="10" s="1"/>
  <c r="O915" i="10"/>
  <c r="S915" i="10"/>
  <c r="O1657" i="10"/>
  <c r="Q1657" i="10"/>
  <c r="S1657" i="10" s="1"/>
  <c r="O1660" i="10"/>
  <c r="S1660" i="10"/>
  <c r="U1660" i="10" s="1"/>
  <c r="O1693" i="10"/>
  <c r="Q1693" i="10"/>
  <c r="S1693" i="10" s="1"/>
  <c r="O1686" i="10"/>
  <c r="Q1686" i="10"/>
  <c r="S1686" i="10" s="1"/>
  <c r="O624" i="10"/>
  <c r="Q624" i="10"/>
  <c r="S624" i="10" s="1"/>
  <c r="U624" i="10" s="1"/>
  <c r="O670" i="10"/>
  <c r="Q670" i="10"/>
  <c r="S670" i="10" s="1"/>
  <c r="O1347" i="10"/>
  <c r="Q1347" i="10"/>
  <c r="S1347" i="10" s="1"/>
  <c r="O2204" i="10"/>
  <c r="Q2204" i="10"/>
  <c r="S2204" i="10" s="1"/>
  <c r="O133" i="10"/>
  <c r="S133" i="10"/>
  <c r="O161" i="10"/>
  <c r="S161" i="10"/>
  <c r="O177" i="10"/>
  <c r="S177" i="10"/>
  <c r="O203" i="10"/>
  <c r="S203" i="10"/>
  <c r="O612" i="10"/>
  <c r="Q612" i="10"/>
  <c r="S612" i="10" s="1"/>
  <c r="O662" i="10"/>
  <c r="S662" i="10"/>
  <c r="O1269" i="10"/>
  <c r="Q1269" i="10"/>
  <c r="S1269" i="10" s="1"/>
  <c r="U1269" i="10" s="1"/>
  <c r="O630" i="10"/>
  <c r="Q1044" i="10"/>
  <c r="V1044" i="10" s="1"/>
  <c r="O1036" i="10"/>
  <c r="Q1036" i="10"/>
  <c r="S1036" i="10" s="1"/>
  <c r="U1036" i="10" s="1"/>
  <c r="O103" i="10"/>
  <c r="S103" i="10"/>
  <c r="U103" i="10" s="1"/>
  <c r="Q1088" i="10"/>
  <c r="S1088" i="10" s="1"/>
  <c r="U1088" i="10" s="1"/>
  <c r="O1104" i="10"/>
  <c r="Q1104" i="10"/>
  <c r="S1104" i="10" s="1"/>
  <c r="O1120" i="10"/>
  <c r="Q1120" i="10"/>
  <c r="S1120" i="10" s="1"/>
  <c r="U1120" i="10" s="1"/>
  <c r="O1136" i="10"/>
  <c r="Q1136" i="10"/>
  <c r="S1136" i="10" s="1"/>
  <c r="U1136" i="10" s="1"/>
  <c r="O2237" i="10"/>
  <c r="Q2237" i="10"/>
  <c r="S2237" i="10" s="1"/>
  <c r="O1147" i="10"/>
  <c r="Q1147" i="10"/>
  <c r="S1147" i="10" s="1"/>
  <c r="O1341" i="10"/>
  <c r="Q1341" i="10"/>
  <c r="S1341" i="10" s="1"/>
  <c r="O223" i="10"/>
  <c r="O523" i="10"/>
  <c r="Q523" i="10"/>
  <c r="S523" i="10" s="1"/>
  <c r="O593" i="10"/>
  <c r="Q593" i="10"/>
  <c r="S593" i="10" s="1"/>
  <c r="O1512" i="10"/>
  <c r="Q1512" i="10"/>
  <c r="S1512" i="10" s="1"/>
  <c r="O244" i="10"/>
  <c r="S244" i="10"/>
  <c r="O283" i="10"/>
  <c r="S283" i="10"/>
  <c r="O1207" i="10"/>
  <c r="O1389" i="10"/>
  <c r="Q1389" i="10"/>
  <c r="S1389" i="10" s="1"/>
  <c r="O1405" i="10"/>
  <c r="Q1405" i="10"/>
  <c r="S1405" i="10" s="1"/>
  <c r="O1421" i="10"/>
  <c r="Q1421" i="10"/>
  <c r="S1421" i="10" s="1"/>
  <c r="O1437" i="10"/>
  <c r="S1437" i="10"/>
  <c r="O1453" i="10"/>
  <c r="Q1453" i="10"/>
  <c r="S1453" i="10" s="1"/>
  <c r="O1575" i="10"/>
  <c r="Q1575" i="10"/>
  <c r="S1575" i="10" s="1"/>
  <c r="O1591" i="10"/>
  <c r="Q1591" i="10"/>
  <c r="S1591" i="10" s="1"/>
  <c r="O1627" i="10"/>
  <c r="Q1627" i="10"/>
  <c r="S1627" i="10" s="1"/>
  <c r="O1859" i="10"/>
  <c r="Q1859" i="10"/>
  <c r="S1859" i="10" s="1"/>
  <c r="O1875" i="10"/>
  <c r="Q1875" i="10"/>
  <c r="S1875" i="10" s="1"/>
  <c r="O1891" i="10"/>
  <c r="S1891" i="10"/>
  <c r="O1907" i="10"/>
  <c r="Q1907" i="10"/>
  <c r="S1907" i="10" s="1"/>
  <c r="O1923" i="10"/>
  <c r="Q1923" i="10"/>
  <c r="S1923" i="10" s="1"/>
  <c r="O1939" i="10"/>
  <c r="Q1939" i="10"/>
  <c r="S1939" i="10" s="1"/>
  <c r="O1955" i="10"/>
  <c r="S1955" i="10"/>
  <c r="O1971" i="10"/>
  <c r="Q1971" i="10"/>
  <c r="S1971" i="10" s="1"/>
  <c r="O1987" i="10"/>
  <c r="Q1987" i="10"/>
  <c r="S1987" i="10" s="1"/>
  <c r="O2003" i="10"/>
  <c r="Q2003" i="10"/>
  <c r="S2003" i="10" s="1"/>
  <c r="O2019" i="10"/>
  <c r="S2019" i="10"/>
  <c r="Q2035" i="10"/>
  <c r="S2035" i="10" s="1"/>
  <c r="O2051" i="10"/>
  <c r="Q2051" i="10"/>
  <c r="S2051" i="10" s="1"/>
  <c r="Q2067" i="10"/>
  <c r="S2067" i="10" s="1"/>
  <c r="O2083" i="10"/>
  <c r="Q2099" i="10"/>
  <c r="S2099" i="10" s="1"/>
  <c r="Q2144" i="10"/>
  <c r="S2144" i="10" s="1"/>
  <c r="O2208" i="10"/>
  <c r="Q2208" i="10"/>
  <c r="S2208" i="10" s="1"/>
  <c r="Q2296" i="10"/>
  <c r="S2296" i="10" s="1"/>
  <c r="Q2312" i="10"/>
  <c r="S2312" i="10" s="1"/>
  <c r="Q2328" i="10"/>
  <c r="S2328" i="10" s="1"/>
  <c r="Q2344" i="10"/>
  <c r="S2344" i="10" s="1"/>
  <c r="O1622" i="10"/>
  <c r="Q1622" i="10"/>
  <c r="S1622" i="10" s="1"/>
  <c r="O20" i="10"/>
  <c r="O1273" i="10"/>
  <c r="Q1273" i="10"/>
  <c r="V1273" i="10" s="1"/>
  <c r="O36" i="10"/>
  <c r="O379" i="10"/>
  <c r="S379" i="10"/>
  <c r="O929" i="10"/>
  <c r="Q929" i="10"/>
  <c r="S929" i="10" s="1"/>
  <c r="O1483" i="10"/>
  <c r="S1483" i="10"/>
  <c r="O2172" i="10"/>
  <c r="Q2172" i="10"/>
  <c r="S2172" i="10" s="1"/>
  <c r="O90" i="10"/>
  <c r="S90" i="10"/>
  <c r="O1530" i="10"/>
  <c r="Q1530" i="10"/>
  <c r="S1530" i="10" s="1"/>
  <c r="O77" i="10"/>
  <c r="S387" i="10"/>
  <c r="U387" i="10" s="1"/>
  <c r="O403" i="10"/>
  <c r="S403" i="10"/>
  <c r="S435" i="10"/>
  <c r="U435" i="10" s="1"/>
  <c r="S467" i="10"/>
  <c r="U467" i="10" s="1"/>
  <c r="S483" i="10"/>
  <c r="U483" i="10" s="1"/>
  <c r="S499" i="10"/>
  <c r="U499" i="10" s="1"/>
  <c r="O515" i="10"/>
  <c r="S515" i="10"/>
  <c r="U515" i="10" s="1"/>
  <c r="O541" i="10"/>
  <c r="S541" i="10"/>
  <c r="Q560" i="10"/>
  <c r="O598" i="10"/>
  <c r="S598" i="10"/>
  <c r="U598" i="10" s="1"/>
  <c r="O801" i="10"/>
  <c r="Q801" i="10"/>
  <c r="S801" i="10" s="1"/>
  <c r="Q817" i="10"/>
  <c r="V817" i="10" s="1"/>
  <c r="O833" i="10"/>
  <c r="Q833" i="10"/>
  <c r="S833" i="10" s="1"/>
  <c r="O849" i="10"/>
  <c r="Q849" i="10"/>
  <c r="S849" i="10" s="1"/>
  <c r="O868" i="10"/>
  <c r="Q868" i="10"/>
  <c r="S868" i="10" s="1"/>
  <c r="O888" i="10"/>
  <c r="Q888" i="10"/>
  <c r="S888" i="10" s="1"/>
  <c r="O1002" i="10"/>
  <c r="Q1002" i="10"/>
  <c r="S1002" i="10" s="1"/>
  <c r="Q1018" i="10"/>
  <c r="S1018" i="10" s="1"/>
  <c r="U1018" i="10" s="1"/>
  <c r="Q1172" i="10"/>
  <c r="V1172" i="10" s="1"/>
  <c r="O1188" i="10"/>
  <c r="Q1188" i="10"/>
  <c r="S1188" i="10" s="1"/>
  <c r="U1188" i="10" s="1"/>
  <c r="O1229" i="10"/>
  <c r="Q1229" i="10"/>
  <c r="S1229" i="10" s="1"/>
  <c r="Q1245" i="10"/>
  <c r="S1245" i="10" s="1"/>
  <c r="U1245" i="10" s="1"/>
  <c r="Q1261" i="10"/>
  <c r="S1261" i="10" s="1"/>
  <c r="U1261" i="10" s="1"/>
  <c r="Q1301" i="10"/>
  <c r="S1301" i="10" s="1"/>
  <c r="O1317" i="10"/>
  <c r="S1357" i="10"/>
  <c r="O1373" i="10"/>
  <c r="S1373" i="10"/>
  <c r="Q1515" i="10"/>
  <c r="V1515" i="10" s="1"/>
  <c r="Q1644" i="10"/>
  <c r="S1644" i="10" s="1"/>
  <c r="U1644" i="10" s="1"/>
  <c r="O2255" i="10"/>
  <c r="Q2255" i="10"/>
  <c r="S2255" i="10" s="1"/>
  <c r="Q2271" i="10"/>
  <c r="S2271" i="10" s="1"/>
  <c r="O1497" i="10"/>
  <c r="Q1497" i="10"/>
  <c r="S1497" i="10" s="1"/>
  <c r="Q2433" i="10"/>
  <c r="O2374" i="10"/>
  <c r="Q2374" i="10"/>
  <c r="S2374" i="10" s="1"/>
  <c r="U2374" i="10" s="1"/>
  <c r="O2390" i="10"/>
  <c r="Q2390" i="10"/>
  <c r="S2390" i="10" s="1"/>
  <c r="O2406" i="10"/>
  <c r="Q2406" i="10"/>
  <c r="S2406" i="10" s="1"/>
  <c r="U2406" i="10" s="1"/>
  <c r="O2422" i="10"/>
  <c r="Q2422" i="10"/>
  <c r="S2422" i="10" s="1"/>
  <c r="O1543" i="10"/>
  <c r="Q1543" i="10"/>
  <c r="S1543" i="10" s="1"/>
  <c r="U1543" i="10" s="1"/>
  <c r="O1535" i="10"/>
  <c r="Q1535" i="10"/>
  <c r="S1535" i="10" s="1"/>
  <c r="Q76" i="10"/>
  <c r="S76" i="10" s="1"/>
  <c r="Q92" i="10"/>
  <c r="S92" i="10" s="1"/>
  <c r="Q108" i="10"/>
  <c r="S108" i="10" s="1"/>
  <c r="Q124" i="10"/>
  <c r="S124" i="10" s="1"/>
  <c r="Q140" i="10"/>
  <c r="Q188" i="10"/>
  <c r="S188" i="10" s="1"/>
  <c r="Q220" i="10"/>
  <c r="S220" i="10" s="1"/>
  <c r="Q268" i="10"/>
  <c r="S268" i="10" s="1"/>
  <c r="U268" i="10" s="1"/>
  <c r="Q300" i="10"/>
  <c r="S300" i="10" s="1"/>
  <c r="Q316" i="10"/>
  <c r="S316" i="10" s="1"/>
  <c r="Q396" i="10"/>
  <c r="S396" i="10" s="1"/>
  <c r="Q414" i="10"/>
  <c r="S414" i="10" s="1"/>
  <c r="Q446" i="10"/>
  <c r="S446" i="10" s="1"/>
  <c r="U446" i="10" s="1"/>
  <c r="Q775" i="10"/>
  <c r="S775" i="10" s="1"/>
  <c r="Q867" i="10"/>
  <c r="S867" i="10" s="1"/>
  <c r="Q950" i="10"/>
  <c r="S950" i="10" s="1"/>
  <c r="Q1031" i="10"/>
  <c r="S1031" i="10" s="1"/>
  <c r="Q1206" i="10"/>
  <c r="S1206" i="10" s="1"/>
  <c r="Q1287" i="10"/>
  <c r="S1287" i="10" s="1"/>
  <c r="Q2027" i="10"/>
  <c r="S2027" i="10" s="1"/>
  <c r="O110" i="10"/>
  <c r="O150" i="10"/>
  <c r="S150" i="10"/>
  <c r="O274" i="10"/>
  <c r="S274" i="10"/>
  <c r="O769" i="10"/>
  <c r="Q769" i="10"/>
  <c r="S769" i="10" s="1"/>
  <c r="Q1028" i="10"/>
  <c r="S1028" i="10" s="1"/>
  <c r="U1028" i="10" s="1"/>
  <c r="O238" i="10"/>
  <c r="O1074" i="10"/>
  <c r="Q1074" i="10"/>
  <c r="S1074" i="10" s="1"/>
  <c r="O2131" i="10"/>
  <c r="Q2131" i="10"/>
  <c r="S2131" i="10" s="1"/>
  <c r="O381" i="10"/>
  <c r="O44" i="10"/>
  <c r="S44" i="10"/>
  <c r="O60" i="10"/>
  <c r="S60" i="10"/>
  <c r="O678" i="10"/>
  <c r="S678" i="10"/>
  <c r="O308" i="10"/>
  <c r="S308" i="10"/>
  <c r="O326" i="10"/>
  <c r="S326" i="10"/>
  <c r="O345" i="10"/>
  <c r="S345" i="10"/>
  <c r="O363" i="10"/>
  <c r="S363" i="10"/>
  <c r="O704" i="10"/>
  <c r="Q704" i="10"/>
  <c r="S704" i="10" s="1"/>
  <c r="O724" i="10"/>
  <c r="Q724" i="10"/>
  <c r="S724" i="10" s="1"/>
  <c r="O763" i="10"/>
  <c r="Q763" i="10"/>
  <c r="S763" i="10" s="1"/>
  <c r="O1064" i="10"/>
  <c r="Q1064" i="10"/>
  <c r="S1064" i="10" s="1"/>
  <c r="O698" i="10"/>
  <c r="Q698" i="10"/>
  <c r="S698" i="10" s="1"/>
  <c r="O974" i="10"/>
  <c r="Q974" i="10"/>
  <c r="S974" i="10" s="1"/>
  <c r="O1785" i="10"/>
  <c r="Q1785" i="10"/>
  <c r="S1785" i="10" s="1"/>
  <c r="O961" i="10"/>
  <c r="Q961" i="10"/>
  <c r="V961" i="10" s="1"/>
  <c r="O964" i="10"/>
  <c r="Q964" i="10"/>
  <c r="S964" i="10" s="1"/>
  <c r="O1658" i="10"/>
  <c r="Q1658" i="10"/>
  <c r="V1658" i="10" s="1"/>
  <c r="O1661" i="10"/>
  <c r="S1661" i="10"/>
  <c r="O1696" i="10"/>
  <c r="Q1696" i="10"/>
  <c r="S1696" i="10" s="1"/>
  <c r="O1687" i="10"/>
  <c r="Q1687" i="10"/>
  <c r="S1687" i="10" s="1"/>
  <c r="O625" i="10"/>
  <c r="Q625" i="10"/>
  <c r="S625" i="10" s="1"/>
  <c r="U625" i="10" s="1"/>
  <c r="O671" i="10"/>
  <c r="Q671" i="10"/>
  <c r="S671" i="10" s="1"/>
  <c r="U671" i="10" s="1"/>
  <c r="O1348" i="10"/>
  <c r="Q1348" i="10"/>
  <c r="S1348" i="10" s="1"/>
  <c r="U1348" i="10" s="1"/>
  <c r="O2205" i="10"/>
  <c r="Q2205" i="10"/>
  <c r="S2205" i="10" s="1"/>
  <c r="U2205" i="10" s="1"/>
  <c r="O134" i="10"/>
  <c r="S134" i="10"/>
  <c r="O162" i="10"/>
  <c r="S162" i="10"/>
  <c r="O178" i="10"/>
  <c r="S178" i="10"/>
  <c r="O204" i="10"/>
  <c r="S204" i="10"/>
  <c r="O613" i="10"/>
  <c r="S613" i="10"/>
  <c r="S663" i="10"/>
  <c r="U663" i="10" s="1"/>
  <c r="O1329" i="10"/>
  <c r="Q1329" i="10"/>
  <c r="S1329" i="10" s="1"/>
  <c r="U1329" i="10" s="1"/>
  <c r="O631" i="10"/>
  <c r="S631" i="10"/>
  <c r="U631" i="10" s="1"/>
  <c r="O1051" i="10"/>
  <c r="Q1051" i="10"/>
  <c r="S1051" i="10" s="1"/>
  <c r="U1051" i="10" s="1"/>
  <c r="O1037" i="10"/>
  <c r="Q1037" i="10"/>
  <c r="S1037" i="10" s="1"/>
  <c r="S121" i="10"/>
  <c r="U121" i="10" s="1"/>
  <c r="O1089" i="10"/>
  <c r="Q1089" i="10"/>
  <c r="S1089" i="10" s="1"/>
  <c r="O1105" i="10"/>
  <c r="Q1105" i="10"/>
  <c r="S1105" i="10" s="1"/>
  <c r="O1121" i="10"/>
  <c r="Q1121" i="10"/>
  <c r="S1121" i="10" s="1"/>
  <c r="U1121" i="10" s="1"/>
  <c r="O1137" i="10"/>
  <c r="Q1137" i="10"/>
  <c r="S1137" i="10" s="1"/>
  <c r="O2238" i="10"/>
  <c r="Q2238" i="10"/>
  <c r="S2238" i="10" s="1"/>
  <c r="O1151" i="10"/>
  <c r="Q1151" i="10"/>
  <c r="S1151" i="10" s="1"/>
  <c r="O1342" i="10"/>
  <c r="Q1342" i="10"/>
  <c r="S1342" i="10" s="1"/>
  <c r="O224" i="10"/>
  <c r="O525" i="10"/>
  <c r="V525" i="10" s="1"/>
  <c r="U525" i="10" s="1"/>
  <c r="S525" i="10"/>
  <c r="O599" i="10"/>
  <c r="S599" i="10"/>
  <c r="O1523" i="10"/>
  <c r="S1523" i="10"/>
  <c r="O248" i="10"/>
  <c r="S248" i="10"/>
  <c r="O284" i="10"/>
  <c r="S284" i="10"/>
  <c r="U284" i="10" s="1"/>
  <c r="O1209" i="10"/>
  <c r="Q1209" i="10"/>
  <c r="S1209" i="10" s="1"/>
  <c r="O1390" i="10"/>
  <c r="Q1390" i="10"/>
  <c r="S1390" i="10" s="1"/>
  <c r="U1390" i="10" s="1"/>
  <c r="O1406" i="10"/>
  <c r="Q1406" i="10"/>
  <c r="S1406" i="10" s="1"/>
  <c r="O1422" i="10"/>
  <c r="Q1422" i="10"/>
  <c r="S1422" i="10" s="1"/>
  <c r="O1438" i="10"/>
  <c r="S1438" i="10"/>
  <c r="O1454" i="10"/>
  <c r="Q1454" i="10"/>
  <c r="S1454" i="10" s="1"/>
  <c r="O1576" i="10"/>
  <c r="Q1576" i="10"/>
  <c r="S1576" i="10" s="1"/>
  <c r="U1576" i="10" s="1"/>
  <c r="O1592" i="10"/>
  <c r="Q1592" i="10"/>
  <c r="S1592" i="10" s="1"/>
  <c r="O1628" i="10"/>
  <c r="Q1628" i="10"/>
  <c r="S1628" i="10" s="1"/>
  <c r="U1628" i="10" s="1"/>
  <c r="O1860" i="10"/>
  <c r="Q1860" i="10"/>
  <c r="S1860" i="10" s="1"/>
  <c r="O1876" i="10"/>
  <c r="Q1876" i="10"/>
  <c r="S1876" i="10" s="1"/>
  <c r="O1892" i="10"/>
  <c r="Q1892" i="10"/>
  <c r="S1892" i="10" s="1"/>
  <c r="O1908" i="10"/>
  <c r="Q1908" i="10"/>
  <c r="S1908" i="10" s="1"/>
  <c r="O1924" i="10"/>
  <c r="Q1924" i="10"/>
  <c r="S1924" i="10" s="1"/>
  <c r="O1940" i="10"/>
  <c r="Q1940" i="10"/>
  <c r="S1940" i="10" s="1"/>
  <c r="Q1956" i="10"/>
  <c r="S1956" i="10" s="1"/>
  <c r="O1972" i="10"/>
  <c r="Q1972" i="10"/>
  <c r="S1972" i="10" s="1"/>
  <c r="O1988" i="10"/>
  <c r="Q1988" i="10"/>
  <c r="S1988" i="10" s="1"/>
  <c r="O2004" i="10"/>
  <c r="Q2004" i="10"/>
  <c r="S2004" i="10" s="1"/>
  <c r="U2004" i="10" s="1"/>
  <c r="Q2020" i="10"/>
  <c r="S2020" i="10" s="1"/>
  <c r="O2036" i="10"/>
  <c r="Q2036" i="10"/>
  <c r="S2036" i="10" s="1"/>
  <c r="O2052" i="10"/>
  <c r="Q2052" i="10"/>
  <c r="S2052" i="10" s="1"/>
  <c r="O2068" i="10"/>
  <c r="Q2068" i="10"/>
  <c r="S2068" i="10" s="1"/>
  <c r="O2084" i="10"/>
  <c r="Q2084" i="10"/>
  <c r="S2084" i="10" s="1"/>
  <c r="Q2100" i="10"/>
  <c r="S2100" i="10" s="1"/>
  <c r="O2145" i="10"/>
  <c r="Q2145" i="10"/>
  <c r="S2145" i="10" s="1"/>
  <c r="Q2209" i="10"/>
  <c r="S2209" i="10" s="1"/>
  <c r="O2297" i="10"/>
  <c r="Q2297" i="10"/>
  <c r="S2297" i="10" s="1"/>
  <c r="U2297" i="10" s="1"/>
  <c r="Q2313" i="10"/>
  <c r="S2313" i="10" s="1"/>
  <c r="Q2329" i="10"/>
  <c r="S2329" i="10" s="1"/>
  <c r="O2345" i="10"/>
  <c r="Q2345" i="10"/>
  <c r="S2345" i="10" s="1"/>
  <c r="O1625" i="10"/>
  <c r="Q1625" i="10"/>
  <c r="S1625" i="10" s="1"/>
  <c r="O21" i="10"/>
  <c r="O1280" i="10"/>
  <c r="Q1280" i="10"/>
  <c r="V1280" i="10" s="1"/>
  <c r="O37" i="10"/>
  <c r="O380" i="10"/>
  <c r="S380" i="10"/>
  <c r="O91" i="10"/>
  <c r="S91" i="10"/>
  <c r="O1531" i="10"/>
  <c r="O78" i="10"/>
  <c r="O388" i="10"/>
  <c r="S388" i="10"/>
  <c r="O404" i="10"/>
  <c r="S404" i="10"/>
  <c r="O420" i="10"/>
  <c r="Q420" i="10"/>
  <c r="S420" i="10" s="1"/>
  <c r="O436" i="10"/>
  <c r="Q436" i="10"/>
  <c r="S436" i="10" s="1"/>
  <c r="O452" i="10"/>
  <c r="Q452" i="10"/>
  <c r="S452" i="10" s="1"/>
  <c r="O468" i="10"/>
  <c r="Q468" i="10"/>
  <c r="S468" i="10" s="1"/>
  <c r="O484" i="10"/>
  <c r="Q484" i="10"/>
  <c r="S484" i="10" s="1"/>
  <c r="O500" i="10"/>
  <c r="Q500" i="10"/>
  <c r="S500" i="10" s="1"/>
  <c r="O516" i="10"/>
  <c r="Q516" i="10"/>
  <c r="S516" i="10" s="1"/>
  <c r="O542" i="10"/>
  <c r="S542" i="10"/>
  <c r="O561" i="10"/>
  <c r="Q561" i="10"/>
  <c r="S561" i="10" s="1"/>
  <c r="O580" i="10"/>
  <c r="Q580" i="10"/>
  <c r="S580" i="10" s="1"/>
  <c r="O600" i="10"/>
  <c r="Q600" i="10"/>
  <c r="S600" i="10" s="1"/>
  <c r="O802" i="10"/>
  <c r="Q802" i="10"/>
  <c r="S802" i="10" s="1"/>
  <c r="O818" i="10"/>
  <c r="Q818" i="10"/>
  <c r="S818" i="10" s="1"/>
  <c r="O834" i="10"/>
  <c r="Q834" i="10"/>
  <c r="V834" i="10" s="1"/>
  <c r="O850" i="10"/>
  <c r="Q850" i="10"/>
  <c r="S850" i="10" s="1"/>
  <c r="O870" i="10"/>
  <c r="O889" i="10"/>
  <c r="Q889" i="10"/>
  <c r="S889" i="10" s="1"/>
  <c r="O1003" i="10"/>
  <c r="Q1003" i="10"/>
  <c r="S1003" i="10" s="1"/>
  <c r="O1019" i="10"/>
  <c r="Q1019" i="10"/>
  <c r="V1019" i="10" s="1"/>
  <c r="O1173" i="10"/>
  <c r="Q1173" i="10"/>
  <c r="S1173" i="10" s="1"/>
  <c r="O1189" i="10"/>
  <c r="Q1189" i="10"/>
  <c r="S1189" i="10" s="1"/>
  <c r="Q1230" i="10"/>
  <c r="S1230" i="10" s="1"/>
  <c r="Q1246" i="10"/>
  <c r="S1246" i="10" s="1"/>
  <c r="Q1262" i="10"/>
  <c r="S1262" i="10" s="1"/>
  <c r="Q1302" i="10"/>
  <c r="S1302" i="10" s="1"/>
  <c r="Q1318" i="10"/>
  <c r="V1318" i="10" s="1"/>
  <c r="S1358" i="10"/>
  <c r="Q1374" i="10"/>
  <c r="S1374" i="10" s="1"/>
  <c r="O1516" i="10"/>
  <c r="Q1516" i="10"/>
  <c r="S1516" i="10" s="1"/>
  <c r="Q1645" i="10"/>
  <c r="S1645" i="10" s="1"/>
  <c r="Q2256" i="10"/>
  <c r="V2256" i="10" s="1"/>
  <c r="O2272" i="10"/>
  <c r="Q2272" i="10"/>
  <c r="S2272" i="10" s="1"/>
  <c r="O1498" i="10"/>
  <c r="Q1498" i="10"/>
  <c r="V1498" i="10" s="1"/>
  <c r="Q2434" i="10"/>
  <c r="S2434" i="10" s="1"/>
  <c r="O2375" i="10"/>
  <c r="Q2375" i="10"/>
  <c r="S2375" i="10" s="1"/>
  <c r="U2375" i="10" s="1"/>
  <c r="O2391" i="10"/>
  <c r="Q2391" i="10"/>
  <c r="S2391" i="10" s="1"/>
  <c r="O2407" i="10"/>
  <c r="Q2407" i="10"/>
  <c r="S2407" i="10" s="1"/>
  <c r="U2407" i="10" s="1"/>
  <c r="O2423" i="10"/>
  <c r="Q2423" i="10"/>
  <c r="S2423" i="10" s="1"/>
  <c r="O1544" i="10"/>
  <c r="Q1544" i="10"/>
  <c r="S1544" i="10" s="1"/>
  <c r="O1536" i="10"/>
  <c r="Q1536" i="10"/>
  <c r="S1536" i="10" s="1"/>
  <c r="U1536" i="10" s="1"/>
  <c r="Q77" i="10"/>
  <c r="S77" i="10" s="1"/>
  <c r="Q93" i="10"/>
  <c r="S93" i="10" s="1"/>
  <c r="Q109" i="10"/>
  <c r="S109" i="10" s="1"/>
  <c r="Q125" i="10"/>
  <c r="S125" i="10" s="1"/>
  <c r="Q141" i="10"/>
  <c r="S141" i="10" s="1"/>
  <c r="Q157" i="10"/>
  <c r="S157" i="10" s="1"/>
  <c r="Q173" i="10"/>
  <c r="S173" i="10" s="1"/>
  <c r="Q221" i="10"/>
  <c r="S221" i="10" s="1"/>
  <c r="Q237" i="10"/>
  <c r="S237" i="10" s="1"/>
  <c r="Q269" i="10"/>
  <c r="S269" i="10" s="1"/>
  <c r="Q301" i="10"/>
  <c r="S301" i="10" s="1"/>
  <c r="Q317" i="10"/>
  <c r="S317" i="10" s="1"/>
  <c r="Q349" i="10"/>
  <c r="S349" i="10" s="1"/>
  <c r="Q365" i="10"/>
  <c r="S365" i="10" s="1"/>
  <c r="Q381" i="10"/>
  <c r="S381" i="10" s="1"/>
  <c r="Q397" i="10"/>
  <c r="S397" i="10" s="1"/>
  <c r="Q415" i="10"/>
  <c r="S415" i="10" s="1"/>
  <c r="Q447" i="10"/>
  <c r="S447" i="10" s="1"/>
  <c r="U447" i="10" s="1"/>
  <c r="Q531" i="10"/>
  <c r="S531" i="10" s="1"/>
  <c r="Q573" i="10"/>
  <c r="S573" i="10" s="1"/>
  <c r="Q695" i="10"/>
  <c r="S695" i="10" s="1"/>
  <c r="Q870" i="10"/>
  <c r="S870" i="10" s="1"/>
  <c r="Q951" i="10"/>
  <c r="S951" i="10" s="1"/>
  <c r="Q1043" i="10"/>
  <c r="V1043" i="10" s="1"/>
  <c r="Q1207" i="10"/>
  <c r="S1207" i="10" s="1"/>
  <c r="Q1299" i="10"/>
  <c r="S1299" i="10" s="1"/>
  <c r="Q1397" i="10"/>
  <c r="S1397" i="10" s="1"/>
  <c r="Q1531" i="10"/>
  <c r="Q2083" i="10"/>
  <c r="S2083" i="10" s="1"/>
  <c r="V151" i="10"/>
  <c r="S151" i="10"/>
  <c r="U151" i="10" s="1"/>
  <c r="V281" i="10"/>
  <c r="S281" i="10"/>
  <c r="U281" i="10" s="1"/>
  <c r="Q770" i="10"/>
  <c r="V770" i="10" s="1"/>
  <c r="Q1076" i="10"/>
  <c r="S1076" i="10" s="1"/>
  <c r="U1076" i="10" s="1"/>
  <c r="O241" i="10"/>
  <c r="S241" i="10"/>
  <c r="O1075" i="10"/>
  <c r="S1075" i="10"/>
  <c r="O2162" i="10"/>
  <c r="Q2162" i="10"/>
  <c r="S2162" i="10" s="1"/>
  <c r="O942" i="10"/>
  <c r="Q942" i="10"/>
  <c r="S942" i="10" s="1"/>
  <c r="O45" i="10"/>
  <c r="S45" i="10"/>
  <c r="O61" i="10"/>
  <c r="S61" i="10"/>
  <c r="O894" i="10"/>
  <c r="Q894" i="10"/>
  <c r="S894" i="10" s="1"/>
  <c r="O309" i="10"/>
  <c r="S309" i="10"/>
  <c r="V327" i="10"/>
  <c r="S327" i="10"/>
  <c r="U327" i="10" s="1"/>
  <c r="V346" i="10"/>
  <c r="S346" i="10"/>
  <c r="U346" i="10" s="1"/>
  <c r="O364" i="10"/>
  <c r="S364" i="10"/>
  <c r="Q706" i="10"/>
  <c r="S706" i="10" s="1"/>
  <c r="Q725" i="10"/>
  <c r="V725" i="10" s="1"/>
  <c r="O764" i="10"/>
  <c r="Q764" i="10"/>
  <c r="S764" i="10" s="1"/>
  <c r="O2183" i="10"/>
  <c r="Q2183" i="10"/>
  <c r="S2183" i="10" s="1"/>
  <c r="U2183" i="10" s="1"/>
  <c r="O702" i="10"/>
  <c r="Q702" i="10"/>
  <c r="S702" i="10" s="1"/>
  <c r="O975" i="10"/>
  <c r="Q975" i="10"/>
  <c r="S975" i="10" s="1"/>
  <c r="O1786" i="10"/>
  <c r="Q1786" i="10"/>
  <c r="S1786" i="10" s="1"/>
  <c r="O966" i="10"/>
  <c r="O965" i="10"/>
  <c r="Q965" i="10"/>
  <c r="S965" i="10" s="1"/>
  <c r="O1659" i="10"/>
  <c r="Q1659" i="10"/>
  <c r="S1659" i="10" s="1"/>
  <c r="Q1665" i="10"/>
  <c r="V1665" i="10" s="1"/>
  <c r="O1697" i="10"/>
  <c r="Q1697" i="10"/>
  <c r="S1697" i="10" s="1"/>
  <c r="O1690" i="10"/>
  <c r="Q1690" i="10"/>
  <c r="S1690" i="10" s="1"/>
  <c r="O626" i="10"/>
  <c r="Q626" i="10"/>
  <c r="S626" i="10" s="1"/>
  <c r="O672" i="10"/>
  <c r="Q672" i="10"/>
  <c r="S672" i="10" s="1"/>
  <c r="O1350" i="10"/>
  <c r="Q1350" i="10"/>
  <c r="S1350" i="10" s="1"/>
  <c r="U1350" i="10" s="1"/>
  <c r="O2219" i="10"/>
  <c r="S2219" i="10"/>
  <c r="U2219" i="10" s="1"/>
  <c r="O135" i="10"/>
  <c r="S135" i="10"/>
  <c r="O163" i="10"/>
  <c r="S163" i="10"/>
  <c r="O189" i="10"/>
  <c r="S189" i="10"/>
  <c r="O205" i="10"/>
  <c r="S205" i="10"/>
  <c r="O627" i="10"/>
  <c r="O664" i="10"/>
  <c r="Q664" i="10"/>
  <c r="S664" i="10" s="1"/>
  <c r="O2189" i="10"/>
  <c r="Q2189" i="10"/>
  <c r="S2189" i="10" s="1"/>
  <c r="O666" i="10"/>
  <c r="Q666" i="10"/>
  <c r="S666" i="10" s="1"/>
  <c r="U666" i="10" s="1"/>
  <c r="O1052" i="10"/>
  <c r="Q1052" i="10"/>
  <c r="S1052" i="10" s="1"/>
  <c r="U1052" i="10" s="1"/>
  <c r="O2174" i="10"/>
  <c r="Q2174" i="10"/>
  <c r="S2174" i="10" s="1"/>
  <c r="O122" i="10"/>
  <c r="S122" i="10"/>
  <c r="O1090" i="10"/>
  <c r="Q1090" i="10"/>
  <c r="S1090" i="10" s="1"/>
  <c r="O1106" i="10"/>
  <c r="Q1106" i="10"/>
  <c r="S1106" i="10" s="1"/>
  <c r="O1122" i="10"/>
  <c r="Q1122" i="10"/>
  <c r="S1122" i="10" s="1"/>
  <c r="O1138" i="10"/>
  <c r="Q1138" i="10"/>
  <c r="V1138" i="10" s="1"/>
  <c r="O2239" i="10"/>
  <c r="Q2239" i="10"/>
  <c r="S2239" i="10" s="1"/>
  <c r="O1152" i="10"/>
  <c r="Q1152" i="10"/>
  <c r="S1152" i="10" s="1"/>
  <c r="O1343" i="10"/>
  <c r="Q1343" i="10"/>
  <c r="S1343" i="10" s="1"/>
  <c r="O230" i="10"/>
  <c r="V230" i="10" s="1"/>
  <c r="U230" i="10" s="1"/>
  <c r="S230" i="10"/>
  <c r="O526" i="10"/>
  <c r="S526" i="10"/>
  <c r="O674" i="10"/>
  <c r="Q674" i="10"/>
  <c r="S674" i="10" s="1"/>
  <c r="O249" i="10"/>
  <c r="S249" i="10"/>
  <c r="O285" i="10"/>
  <c r="S285" i="10"/>
  <c r="U285" i="10" s="1"/>
  <c r="O1210" i="10"/>
  <c r="Q1210" i="10"/>
  <c r="S1210" i="10" s="1"/>
  <c r="O1391" i="10"/>
  <c r="Q1391" i="10"/>
  <c r="S1391" i="10" s="1"/>
  <c r="O1407" i="10"/>
  <c r="Q1407" i="10"/>
  <c r="S1407" i="10" s="1"/>
  <c r="O1423" i="10"/>
  <c r="Q1423" i="10"/>
  <c r="S1423" i="10" s="1"/>
  <c r="O1439" i="10"/>
  <c r="Q1439" i="10"/>
  <c r="S1439" i="10" s="1"/>
  <c r="O1455" i="10"/>
  <c r="S1455" i="10"/>
  <c r="O1577" i="10"/>
  <c r="Q1577" i="10"/>
  <c r="S1577" i="10" s="1"/>
  <c r="O1593" i="10"/>
  <c r="Q1593" i="10"/>
  <c r="S1593" i="10" s="1"/>
  <c r="O1630" i="10"/>
  <c r="Q1630" i="10"/>
  <c r="S1630" i="10" s="1"/>
  <c r="U1630" i="10" s="1"/>
  <c r="O1861" i="10"/>
  <c r="Q1861" i="10"/>
  <c r="S1861" i="10" s="1"/>
  <c r="O1877" i="10"/>
  <c r="Q1877" i="10"/>
  <c r="V1877" i="10" s="1"/>
  <c r="O1893" i="10"/>
  <c r="Q1893" i="10"/>
  <c r="S1893" i="10" s="1"/>
  <c r="O1909" i="10"/>
  <c r="Q1909" i="10"/>
  <c r="S1909" i="10" s="1"/>
  <c r="O1925" i="10"/>
  <c r="Q1925" i="10"/>
  <c r="S1925" i="10" s="1"/>
  <c r="O1941" i="10"/>
  <c r="Q1941" i="10"/>
  <c r="S1941" i="10" s="1"/>
  <c r="Q1957" i="10"/>
  <c r="S1957" i="10" s="1"/>
  <c r="O1973" i="10"/>
  <c r="Q1973" i="10"/>
  <c r="V1973" i="10" s="1"/>
  <c r="O1989" i="10"/>
  <c r="Q1989" i="10"/>
  <c r="S1989" i="10" s="1"/>
  <c r="O2005" i="10"/>
  <c r="Q2005" i="10"/>
  <c r="S2005" i="10" s="1"/>
  <c r="U2005" i="10" s="1"/>
  <c r="Q2021" i="10"/>
  <c r="S2021" i="10" s="1"/>
  <c r="O2037" i="10"/>
  <c r="Q2037" i="10"/>
  <c r="S2037" i="10" s="1"/>
  <c r="O2053" i="10"/>
  <c r="Q2053" i="10"/>
  <c r="S2053" i="10" s="1"/>
  <c r="Q2069" i="10"/>
  <c r="S2069" i="10" s="1"/>
  <c r="O2085" i="10"/>
  <c r="Q2085" i="10"/>
  <c r="V2085" i="10" s="1"/>
  <c r="O2101" i="10"/>
  <c r="Q2101" i="10"/>
  <c r="S2101" i="10" s="1"/>
  <c r="O2146" i="10"/>
  <c r="Q2146" i="10"/>
  <c r="S2146" i="10" s="1"/>
  <c r="O2210" i="10"/>
  <c r="Q2210" i="10"/>
  <c r="S2210" i="10" s="1"/>
  <c r="Q2298" i="10"/>
  <c r="S2298" i="10" s="1"/>
  <c r="U2298" i="10" s="1"/>
  <c r="Q2314" i="10"/>
  <c r="V2314" i="10" s="1"/>
  <c r="Q2330" i="10"/>
  <c r="S2330" i="10" s="1"/>
  <c r="O2346" i="10"/>
  <c r="Q2346" i="10"/>
  <c r="S2346" i="10" s="1"/>
  <c r="O1626" i="10"/>
  <c r="Q1626" i="10"/>
  <c r="S1626" i="10" s="1"/>
  <c r="O22" i="10"/>
  <c r="O1333" i="10"/>
  <c r="Q1333" i="10"/>
  <c r="V1333" i="10" s="1"/>
  <c r="O38" i="10"/>
  <c r="O855" i="10"/>
  <c r="S855" i="10"/>
  <c r="O24" i="10"/>
  <c r="O1473" i="10"/>
  <c r="Q1473" i="10"/>
  <c r="S1473" i="10" s="1"/>
  <c r="O79" i="10"/>
  <c r="O389" i="10"/>
  <c r="S389" i="10"/>
  <c r="U389" i="10" s="1"/>
  <c r="O405" i="10"/>
  <c r="S405" i="10"/>
  <c r="O421" i="10"/>
  <c r="O437" i="10"/>
  <c r="S437" i="10"/>
  <c r="O453" i="10"/>
  <c r="O469" i="10"/>
  <c r="S469" i="10"/>
  <c r="O485" i="10"/>
  <c r="S485" i="10"/>
  <c r="O501" i="10"/>
  <c r="S501" i="10"/>
  <c r="O517" i="10"/>
  <c r="S517" i="10"/>
  <c r="O543" i="10"/>
  <c r="Q543" i="10"/>
  <c r="S543" i="10" s="1"/>
  <c r="O562" i="10"/>
  <c r="Q562" i="10"/>
  <c r="S562" i="10" s="1"/>
  <c r="O582" i="10"/>
  <c r="S582" i="10"/>
  <c r="O601" i="10"/>
  <c r="Q601" i="10"/>
  <c r="S601" i="10" s="1"/>
  <c r="O803" i="10"/>
  <c r="O819" i="10"/>
  <c r="S819" i="10"/>
  <c r="O835" i="10"/>
  <c r="S835" i="10"/>
  <c r="O851" i="10"/>
  <c r="S851" i="10"/>
  <c r="O871" i="10"/>
  <c r="O891" i="10"/>
  <c r="Q891" i="10"/>
  <c r="S891" i="10" s="1"/>
  <c r="O1004" i="10"/>
  <c r="Q1004" i="10"/>
  <c r="S1004" i="10" s="1"/>
  <c r="O1020" i="10"/>
  <c r="Q1020" i="10"/>
  <c r="S1020" i="10" s="1"/>
  <c r="O1174" i="10"/>
  <c r="S1174" i="10"/>
  <c r="O1190" i="10"/>
  <c r="S1190" i="10"/>
  <c r="Q1231" i="10"/>
  <c r="S1231" i="10" s="1"/>
  <c r="Q1247" i="10"/>
  <c r="S1247" i="10" s="1"/>
  <c r="Q1263" i="10"/>
  <c r="S1263" i="10" s="1"/>
  <c r="Q1319" i="10"/>
  <c r="S1319" i="10" s="1"/>
  <c r="Q1359" i="10"/>
  <c r="S1359" i="10" s="1"/>
  <c r="Q1375" i="10"/>
  <c r="S1375" i="10" s="1"/>
  <c r="S1517" i="10"/>
  <c r="O1646" i="10"/>
  <c r="Q1646" i="10"/>
  <c r="S1646" i="10" s="1"/>
  <c r="Q2257" i="10"/>
  <c r="S2257" i="10" s="1"/>
  <c r="Q2273" i="10"/>
  <c r="S2273" i="10" s="1"/>
  <c r="O1524" i="10"/>
  <c r="Q1524" i="10"/>
  <c r="S1524" i="10" s="1"/>
  <c r="Q2435" i="10"/>
  <c r="S2435" i="10" s="1"/>
  <c r="O2376" i="10"/>
  <c r="Q2376" i="10"/>
  <c r="S2376" i="10" s="1"/>
  <c r="O2392" i="10"/>
  <c r="Q2392" i="10"/>
  <c r="V2392" i="10" s="1"/>
  <c r="O2408" i="10"/>
  <c r="Q2408" i="10"/>
  <c r="S2408" i="10" s="1"/>
  <c r="O759" i="10"/>
  <c r="S759" i="10"/>
  <c r="O1545" i="10"/>
  <c r="Q1545" i="10"/>
  <c r="S1545" i="10" s="1"/>
  <c r="O1537" i="10"/>
  <c r="Q1537" i="10"/>
  <c r="S1537" i="10" s="1"/>
  <c r="Q62" i="10"/>
  <c r="S62" i="10" s="1"/>
  <c r="Q78" i="10"/>
  <c r="S78" i="10" s="1"/>
  <c r="Q94" i="10"/>
  <c r="S94" i="10" s="1"/>
  <c r="Q110" i="10"/>
  <c r="S110" i="10" s="1"/>
  <c r="Q126" i="10"/>
  <c r="S126" i="10" s="1"/>
  <c r="Q142" i="10"/>
  <c r="S142" i="10" s="1"/>
  <c r="Q158" i="10"/>
  <c r="S158" i="10" s="1"/>
  <c r="Q174" i="10"/>
  <c r="S174" i="10" s="1"/>
  <c r="Q206" i="10"/>
  <c r="S206" i="10" s="1"/>
  <c r="U206" i="10" s="1"/>
  <c r="Q222" i="10"/>
  <c r="S222" i="10" s="1"/>
  <c r="Q238" i="10"/>
  <c r="S238" i="10" s="1"/>
  <c r="Q270" i="10"/>
  <c r="S270" i="10" s="1"/>
  <c r="Q286" i="10"/>
  <c r="S286" i="10" s="1"/>
  <c r="Q302" i="10"/>
  <c r="S302" i="10" s="1"/>
  <c r="U302" i="10" s="1"/>
  <c r="Q318" i="10"/>
  <c r="S318" i="10" s="1"/>
  <c r="Q334" i="10"/>
  <c r="S334" i="10" s="1"/>
  <c r="U334" i="10" s="1"/>
  <c r="Q382" i="10"/>
  <c r="S382" i="10" s="1"/>
  <c r="Q398" i="10"/>
  <c r="S398" i="10" s="1"/>
  <c r="Q419" i="10"/>
  <c r="S419" i="10" s="1"/>
  <c r="Q451" i="10"/>
  <c r="Q574" i="10"/>
  <c r="Q615" i="10"/>
  <c r="S615" i="10" s="1"/>
  <c r="Q790" i="10"/>
  <c r="S790" i="10" s="1"/>
  <c r="Q871" i="10"/>
  <c r="S871" i="10" s="1"/>
  <c r="Q1046" i="10"/>
  <c r="S1046" i="10" s="1"/>
  <c r="U1046" i="10" s="1"/>
  <c r="Q1127" i="10"/>
  <c r="S1127" i="10" s="1"/>
  <c r="Q1219" i="10"/>
  <c r="S1219" i="10" s="1"/>
  <c r="Q1303" i="10"/>
  <c r="S1303" i="10" s="1"/>
  <c r="Q1398" i="10"/>
  <c r="S1398" i="10" s="1"/>
  <c r="U1398" i="10" s="1"/>
  <c r="Q1567" i="10"/>
  <c r="S1567" i="10" s="1"/>
  <c r="Q2091" i="10"/>
  <c r="S2091" i="10" s="1"/>
  <c r="O660" i="10"/>
  <c r="Q660" i="10"/>
  <c r="S660" i="10" s="1"/>
  <c r="O2216" i="10"/>
  <c r="Q2216" i="10"/>
  <c r="S2216" i="10" s="1"/>
  <c r="O2167" i="10"/>
  <c r="Q2167" i="10"/>
  <c r="S2167" i="10" s="1"/>
  <c r="O1034" i="10"/>
  <c r="Q1034" i="10"/>
  <c r="V1034" i="10" s="1"/>
  <c r="O2221" i="10"/>
  <c r="Q2221" i="10"/>
  <c r="S2221" i="10" s="1"/>
  <c r="O1086" i="10"/>
  <c r="Q1086" i="10"/>
  <c r="S1086" i="10" s="1"/>
  <c r="O1102" i="10"/>
  <c r="Q1102" i="10"/>
  <c r="S1102" i="10" s="1"/>
  <c r="O1118" i="10"/>
  <c r="Q1118" i="10"/>
  <c r="S1118" i="10" s="1"/>
  <c r="O1134" i="10"/>
  <c r="Q1134" i="10"/>
  <c r="S1134" i="10" s="1"/>
  <c r="O2235" i="10"/>
  <c r="Q2235" i="10"/>
  <c r="S2235" i="10" s="1"/>
  <c r="O1058" i="10"/>
  <c r="Q1058" i="10"/>
  <c r="S1058" i="10" s="1"/>
  <c r="O1284" i="10"/>
  <c r="Q1284" i="10"/>
  <c r="S1284" i="10" s="1"/>
  <c r="O1057" i="10"/>
  <c r="Q1057" i="10"/>
  <c r="S1057" i="10" s="1"/>
  <c r="O519" i="10"/>
  <c r="S519" i="10"/>
  <c r="O581" i="10"/>
  <c r="O1513" i="10"/>
  <c r="Q1513" i="10"/>
  <c r="S1513" i="10" s="1"/>
  <c r="O233" i="10"/>
  <c r="S233" i="10"/>
  <c r="U233" i="10" s="1"/>
  <c r="O277" i="10"/>
  <c r="S277" i="10"/>
  <c r="O1205" i="10"/>
  <c r="Q1205" i="10"/>
  <c r="S1205" i="10" s="1"/>
  <c r="O1403" i="10"/>
  <c r="Q1403" i="10"/>
  <c r="S1403" i="10" s="1"/>
  <c r="O1419" i="10"/>
  <c r="Q1419" i="10"/>
  <c r="S1419" i="10" s="1"/>
  <c r="U1419" i="10" s="1"/>
  <c r="O1435" i="10"/>
  <c r="Q1435" i="10"/>
  <c r="S1435" i="10" s="1"/>
  <c r="O1451" i="10"/>
  <c r="Q1451" i="10"/>
  <c r="S1451" i="10" s="1"/>
  <c r="O1573" i="10"/>
  <c r="Q1573" i="10"/>
  <c r="S1573" i="10" s="1"/>
  <c r="O1589" i="10"/>
  <c r="Q1589" i="10"/>
  <c r="S1589" i="10" s="1"/>
  <c r="O1623" i="10"/>
  <c r="Q1623" i="10"/>
  <c r="S1623" i="10" s="1"/>
  <c r="O1857" i="10"/>
  <c r="Q1857" i="10"/>
  <c r="S1857" i="10" s="1"/>
  <c r="O1873" i="10"/>
  <c r="Q1873" i="10"/>
  <c r="S1873" i="10" s="1"/>
  <c r="O1889" i="10"/>
  <c r="Q1889" i="10"/>
  <c r="S1889" i="10" s="1"/>
  <c r="O1905" i="10"/>
  <c r="Q1905" i="10"/>
  <c r="S1905" i="10" s="1"/>
  <c r="O1921" i="10"/>
  <c r="Q1921" i="10"/>
  <c r="S1921" i="10" s="1"/>
  <c r="O1937" i="10"/>
  <c r="Q1937" i="10"/>
  <c r="S1937" i="10" s="1"/>
  <c r="O1953" i="10"/>
  <c r="Q1953" i="10"/>
  <c r="S1953" i="10" s="1"/>
  <c r="U1953" i="10" s="1"/>
  <c r="Q1969" i="10"/>
  <c r="S1969" i="10" s="1"/>
  <c r="O1985" i="10"/>
  <c r="Q1985" i="10"/>
  <c r="S1985" i="10" s="1"/>
  <c r="U1985" i="10" s="1"/>
  <c r="O2001" i="10"/>
  <c r="Q2001" i="10"/>
  <c r="S2001" i="10" s="1"/>
  <c r="O2017" i="10"/>
  <c r="Q2017" i="10"/>
  <c r="S2017" i="10" s="1"/>
  <c r="O2033" i="10"/>
  <c r="Q2033" i="10"/>
  <c r="S2033" i="10" s="1"/>
  <c r="Q2049" i="10"/>
  <c r="S2049" i="10" s="1"/>
  <c r="O2065" i="10"/>
  <c r="Q2065" i="10"/>
  <c r="S2065" i="10" s="1"/>
  <c r="Q2081" i="10"/>
  <c r="S2081" i="10" s="1"/>
  <c r="O2097" i="10"/>
  <c r="Q2097" i="10"/>
  <c r="S2097" i="10" s="1"/>
  <c r="O2142" i="10"/>
  <c r="Q2142" i="10"/>
  <c r="S2142" i="10" s="1"/>
  <c r="U2142" i="10" s="1"/>
  <c r="O2195" i="10"/>
  <c r="Q2195" i="10"/>
  <c r="S2195" i="10" s="1"/>
  <c r="U2195" i="10" s="1"/>
  <c r="Q2294" i="10"/>
  <c r="S2294" i="10" s="1"/>
  <c r="Q2310" i="10"/>
  <c r="S2310" i="10" s="1"/>
  <c r="O2326" i="10"/>
  <c r="Q2326" i="10"/>
  <c r="S2326" i="10" s="1"/>
  <c r="Q2342" i="10"/>
  <c r="S2342" i="10" s="1"/>
  <c r="O1616" i="10"/>
  <c r="Q1616" i="10"/>
  <c r="S1616" i="10" s="1"/>
  <c r="O18" i="10"/>
  <c r="O1208" i="10"/>
  <c r="Q1208" i="10"/>
  <c r="S1208" i="10" s="1"/>
  <c r="O34" i="10"/>
  <c r="O369" i="10"/>
  <c r="S369" i="10"/>
  <c r="O1339" i="10"/>
  <c r="S1339" i="10"/>
  <c r="U1339" i="10" s="1"/>
  <c r="O2118" i="10"/>
  <c r="Q2118" i="10"/>
  <c r="S2118" i="10" s="1"/>
  <c r="O88" i="10"/>
  <c r="S88" i="10"/>
  <c r="O1528" i="10"/>
  <c r="Q1528" i="10"/>
  <c r="S1528" i="10" s="1"/>
  <c r="O71" i="10"/>
  <c r="S71" i="10"/>
  <c r="O385" i="10"/>
  <c r="S385" i="10"/>
  <c r="O401" i="10"/>
  <c r="S401" i="10"/>
  <c r="O417" i="10"/>
  <c r="V417" i="10" s="1"/>
  <c r="U417" i="10" s="1"/>
  <c r="Q417" i="10"/>
  <c r="S417" i="10" s="1"/>
  <c r="O433" i="10"/>
  <c r="Q433" i="10"/>
  <c r="S433" i="10" s="1"/>
  <c r="U433" i="10" s="1"/>
  <c r="O449" i="10"/>
  <c r="Q449" i="10"/>
  <c r="S449" i="10" s="1"/>
  <c r="O465" i="10"/>
  <c r="Q465" i="10"/>
  <c r="S465" i="10" s="1"/>
  <c r="O481" i="10"/>
  <c r="Q481" i="10"/>
  <c r="S481" i="10" s="1"/>
  <c r="O497" i="10"/>
  <c r="Q497" i="10"/>
  <c r="S497" i="10" s="1"/>
  <c r="O513" i="10"/>
  <c r="Q513" i="10"/>
  <c r="S513" i="10" s="1"/>
  <c r="O538" i="10"/>
  <c r="Q538" i="10"/>
  <c r="S538" i="10" s="1"/>
  <c r="O558" i="10"/>
  <c r="S558" i="10"/>
  <c r="O577" i="10"/>
  <c r="Q577" i="10"/>
  <c r="S577" i="10" s="1"/>
  <c r="U577" i="10" s="1"/>
  <c r="O596" i="10"/>
  <c r="Q596" i="10"/>
  <c r="S596" i="10" s="1"/>
  <c r="O799" i="10"/>
  <c r="Q799" i="10"/>
  <c r="S799" i="10" s="1"/>
  <c r="O815" i="10"/>
  <c r="Q815" i="10"/>
  <c r="S815" i="10" s="1"/>
  <c r="O831" i="10"/>
  <c r="Q831" i="10"/>
  <c r="S831" i="10" s="1"/>
  <c r="O847" i="10"/>
  <c r="Q847" i="10"/>
  <c r="S847" i="10" s="1"/>
  <c r="O866" i="10"/>
  <c r="Q866" i="10"/>
  <c r="S866" i="10" s="1"/>
  <c r="O885" i="10"/>
  <c r="Q885" i="10"/>
  <c r="S885" i="10" s="1"/>
  <c r="O1000" i="10"/>
  <c r="Q1000" i="10"/>
  <c r="S1000" i="10" s="1"/>
  <c r="U1000" i="10" s="1"/>
  <c r="O1016" i="10"/>
  <c r="Q1016" i="10"/>
  <c r="S1016" i="10" s="1"/>
  <c r="O1170" i="10"/>
  <c r="Q1170" i="10"/>
  <c r="S1170" i="10" s="1"/>
  <c r="O1186" i="10"/>
  <c r="Q1186" i="10"/>
  <c r="S1186" i="10" s="1"/>
  <c r="O1202" i="10"/>
  <c r="Q1202" i="10"/>
  <c r="S1202" i="10" s="1"/>
  <c r="U1202" i="10" s="1"/>
  <c r="Q1243" i="10"/>
  <c r="S1243" i="10" s="1"/>
  <c r="O1259" i="10"/>
  <c r="Q1259" i="10"/>
  <c r="S1259" i="10" s="1"/>
  <c r="Q2431" i="10"/>
  <c r="S2431" i="10" s="1"/>
  <c r="V152" i="10"/>
  <c r="S152" i="10"/>
  <c r="U152" i="10" s="1"/>
  <c r="O2171" i="10"/>
  <c r="Q2171" i="10"/>
  <c r="S2171" i="10" s="1"/>
  <c r="O1474" i="10"/>
  <c r="Q1474" i="10"/>
  <c r="S1474" i="10" s="1"/>
  <c r="O46" i="10"/>
  <c r="S46" i="10"/>
  <c r="O310" i="10"/>
  <c r="S310" i="10"/>
  <c r="O347" i="10"/>
  <c r="S347" i="10"/>
  <c r="O707" i="10"/>
  <c r="S707" i="10"/>
  <c r="O726" i="10"/>
  <c r="S726" i="10"/>
  <c r="O679" i="10"/>
  <c r="S679" i="10"/>
  <c r="O976" i="10"/>
  <c r="Q976" i="10"/>
  <c r="S976" i="10" s="1"/>
  <c r="O972" i="10"/>
  <c r="Q972" i="10"/>
  <c r="S972" i="10" s="1"/>
  <c r="O1668" i="10"/>
  <c r="Q1668" i="10"/>
  <c r="S1668" i="10" s="1"/>
  <c r="O673" i="10"/>
  <c r="Q673" i="10"/>
  <c r="S673" i="10" s="1"/>
  <c r="S136" i="10"/>
  <c r="U136" i="10" s="1"/>
  <c r="S190" i="10"/>
  <c r="U190" i="10" s="1"/>
  <c r="Q632" i="10"/>
  <c r="S632" i="10" s="1"/>
  <c r="U632" i="10" s="1"/>
  <c r="O2207" i="10"/>
  <c r="Q2207" i="10"/>
  <c r="S2207" i="10" s="1"/>
  <c r="U2207" i="10" s="1"/>
  <c r="O1059" i="10"/>
  <c r="O291" i="10"/>
  <c r="S291" i="10"/>
  <c r="O1091" i="10"/>
  <c r="S1091" i="10"/>
  <c r="O1123" i="10"/>
  <c r="S1123" i="10"/>
  <c r="O1153" i="10"/>
  <c r="Q1153" i="10"/>
  <c r="S1153" i="10" s="1"/>
  <c r="S234" i="10"/>
  <c r="O254" i="10"/>
  <c r="S254" i="10"/>
  <c r="O1392" i="10"/>
  <c r="S1392" i="10"/>
  <c r="O1424" i="10"/>
  <c r="Q1424" i="10"/>
  <c r="V1424" i="10" s="1"/>
  <c r="O1594" i="10"/>
  <c r="Q1594" i="10"/>
  <c r="S1594" i="10" s="1"/>
  <c r="O1878" i="10"/>
  <c r="Q1878" i="10"/>
  <c r="S1878" i="10" s="1"/>
  <c r="O1910" i="10"/>
  <c r="Q1910" i="10"/>
  <c r="S1910" i="10" s="1"/>
  <c r="Q1942" i="10"/>
  <c r="S1942" i="10" s="1"/>
  <c r="O1974" i="10"/>
  <c r="Q1974" i="10"/>
  <c r="S1974" i="10" s="1"/>
  <c r="O2006" i="10"/>
  <c r="Q2006" i="10"/>
  <c r="S2006" i="10" s="1"/>
  <c r="O2038" i="10"/>
  <c r="Q2038" i="10"/>
  <c r="S2038" i="10" s="1"/>
  <c r="O2054" i="10"/>
  <c r="Q2054" i="10"/>
  <c r="S2054" i="10" s="1"/>
  <c r="Q2086" i="10"/>
  <c r="V2086" i="10" s="1"/>
  <c r="Q2212" i="10"/>
  <c r="S2212" i="10" s="1"/>
  <c r="Q2299" i="10"/>
  <c r="S2299" i="10" s="1"/>
  <c r="Q2315" i="10"/>
  <c r="V2315" i="10" s="1"/>
  <c r="Q2331" i="10"/>
  <c r="S2331" i="10" s="1"/>
  <c r="Q2347" i="10"/>
  <c r="S2347" i="10" s="1"/>
  <c r="O1629" i="10"/>
  <c r="Q1629" i="10"/>
  <c r="S1629" i="10" s="1"/>
  <c r="S1340" i="10"/>
  <c r="U1340" i="10" s="1"/>
  <c r="O39" i="10"/>
  <c r="O859" i="10"/>
  <c r="Q859" i="10"/>
  <c r="O25" i="10"/>
  <c r="O1477" i="10"/>
  <c r="Q1477" i="10"/>
  <c r="S1477" i="10" s="1"/>
  <c r="O80" i="10"/>
  <c r="O390" i="10"/>
  <c r="S390" i="10"/>
  <c r="O406" i="10"/>
  <c r="S406" i="10"/>
  <c r="O422" i="10"/>
  <c r="O438" i="10"/>
  <c r="S438" i="10"/>
  <c r="O454" i="10"/>
  <c r="O470" i="10"/>
  <c r="S470" i="10"/>
  <c r="O486" i="10"/>
  <c r="S486" i="10"/>
  <c r="O502" i="10"/>
  <c r="S502" i="10"/>
  <c r="U502" i="10" s="1"/>
  <c r="O518" i="10"/>
  <c r="S518" i="10"/>
  <c r="O544" i="10"/>
  <c r="Q544" i="10"/>
  <c r="S544" i="10" s="1"/>
  <c r="O564" i="10"/>
  <c r="Q564" i="10"/>
  <c r="S564" i="10" s="1"/>
  <c r="O583" i="10"/>
  <c r="S583" i="10"/>
  <c r="O602" i="10"/>
  <c r="Q602" i="10"/>
  <c r="S602" i="10" s="1"/>
  <c r="O804" i="10"/>
  <c r="Q804" i="10"/>
  <c r="S804" i="10" s="1"/>
  <c r="O820" i="10"/>
  <c r="Q820" i="10"/>
  <c r="S820" i="10" s="1"/>
  <c r="O836" i="10"/>
  <c r="Q836" i="10"/>
  <c r="S836" i="10" s="1"/>
  <c r="O852" i="10"/>
  <c r="Q852" i="10"/>
  <c r="S852" i="10" s="1"/>
  <c r="O872" i="10"/>
  <c r="Q872" i="10"/>
  <c r="S872" i="10" s="1"/>
  <c r="O892" i="10"/>
  <c r="Q892" i="10"/>
  <c r="S892" i="10" s="1"/>
  <c r="O1005" i="10"/>
  <c r="Q1005" i="10"/>
  <c r="S1005" i="10" s="1"/>
  <c r="O1021" i="10"/>
  <c r="Q1021" i="10"/>
  <c r="S1021" i="10" s="1"/>
  <c r="O1175" i="10"/>
  <c r="S1175" i="10"/>
  <c r="U1175" i="10" s="1"/>
  <c r="O1191" i="10"/>
  <c r="S1191" i="10"/>
  <c r="Q1232" i="10"/>
  <c r="S1232" i="10" s="1"/>
  <c r="O1248" i="10"/>
  <c r="Q1248" i="10"/>
  <c r="S1248" i="10" s="1"/>
  <c r="Q1264" i="10"/>
  <c r="S1264" i="10" s="1"/>
  <c r="O1304" i="10"/>
  <c r="S1320" i="10"/>
  <c r="O1360" i="10"/>
  <c r="Q1360" i="10"/>
  <c r="S1360" i="10" s="1"/>
  <c r="U1360" i="10" s="1"/>
  <c r="S1376" i="10"/>
  <c r="Q1518" i="10"/>
  <c r="S1518" i="10" s="1"/>
  <c r="O1650" i="10"/>
  <c r="Q1650" i="10"/>
  <c r="S1650" i="10" s="1"/>
  <c r="Q2258" i="10"/>
  <c r="S2258" i="10" s="1"/>
  <c r="Q2274" i="10"/>
  <c r="S2274" i="10" s="1"/>
  <c r="O1525" i="10"/>
  <c r="Q1525" i="10"/>
  <c r="S1525" i="10" s="1"/>
  <c r="Q2436" i="10"/>
  <c r="S2436" i="10" s="1"/>
  <c r="O2377" i="10"/>
  <c r="Q2377" i="10"/>
  <c r="O2393" i="10"/>
  <c r="Q2393" i="10"/>
  <c r="S2393" i="10" s="1"/>
  <c r="O2409" i="10"/>
  <c r="Q2409" i="10"/>
  <c r="V2409" i="10" s="1"/>
  <c r="O760" i="10"/>
  <c r="Q760" i="10"/>
  <c r="S760" i="10" s="1"/>
  <c r="U760" i="10" s="1"/>
  <c r="O1546" i="10"/>
  <c r="Q1546" i="10"/>
  <c r="S1546" i="10" s="1"/>
  <c r="O1600" i="10"/>
  <c r="Q1600" i="10" s="1"/>
  <c r="S1600" i="10" s="1"/>
  <c r="U1600" i="10" s="1"/>
  <c r="Q79" i="10"/>
  <c r="S79" i="10" s="1"/>
  <c r="Q95" i="10"/>
  <c r="S95" i="10" s="1"/>
  <c r="Q111" i="10"/>
  <c r="S111" i="10" s="1"/>
  <c r="U111" i="10" s="1"/>
  <c r="Q127" i="10"/>
  <c r="S127" i="10" s="1"/>
  <c r="Q143" i="10"/>
  <c r="S143" i="10" s="1"/>
  <c r="Q223" i="10"/>
  <c r="S223" i="10" s="1"/>
  <c r="Q271" i="10"/>
  <c r="S271" i="10" s="1"/>
  <c r="Q303" i="10"/>
  <c r="S303" i="10" s="1"/>
  <c r="Q319" i="10"/>
  <c r="S319" i="10" s="1"/>
  <c r="Q335" i="10"/>
  <c r="S335" i="10" s="1"/>
  <c r="Q367" i="10"/>
  <c r="S367" i="10" s="1"/>
  <c r="Q383" i="10"/>
  <c r="S383" i="10" s="1"/>
  <c r="Q399" i="10"/>
  <c r="S399" i="10" s="1"/>
  <c r="U399" i="10" s="1"/>
  <c r="Q421" i="10"/>
  <c r="S421" i="10" s="1"/>
  <c r="Q453" i="10"/>
  <c r="S453" i="10" s="1"/>
  <c r="Q493" i="10"/>
  <c r="S493" i="10" s="1"/>
  <c r="Q534" i="10"/>
  <c r="S534" i="10" s="1"/>
  <c r="Q579" i="10"/>
  <c r="S579" i="10" s="1"/>
  <c r="U579" i="10" s="1"/>
  <c r="Q627" i="10"/>
  <c r="S627" i="10" s="1"/>
  <c r="Q710" i="10"/>
  <c r="S710" i="10" s="1"/>
  <c r="Q883" i="10"/>
  <c r="S883" i="10" s="1"/>
  <c r="U883" i="10" s="1"/>
  <c r="Q966" i="10"/>
  <c r="S966" i="10" s="1"/>
  <c r="Q1047" i="10"/>
  <c r="S1047" i="10" s="1"/>
  <c r="Q1222" i="10"/>
  <c r="S1222" i="10" s="1"/>
  <c r="Q1304" i="10"/>
  <c r="S1304" i="10" s="1"/>
  <c r="Q1413" i="10"/>
  <c r="S1413" i="10" s="1"/>
  <c r="Q1570" i="10"/>
  <c r="S1570" i="10" s="1"/>
  <c r="Q2147" i="10"/>
  <c r="S2147" i="10" s="1"/>
  <c r="O1335" i="10"/>
  <c r="S1335" i="10"/>
  <c r="V113" i="10"/>
  <c r="S113" i="10"/>
  <c r="U113" i="10" s="1"/>
  <c r="V153" i="10"/>
  <c r="S153" i="10"/>
  <c r="U153" i="10" s="1"/>
  <c r="Q735" i="10"/>
  <c r="S735" i="10" s="1"/>
  <c r="U735" i="10" s="1"/>
  <c r="Q772" i="10"/>
  <c r="S772" i="10" s="1"/>
  <c r="U772" i="10" s="1"/>
  <c r="O684" i="10"/>
  <c r="Q684" i="10"/>
  <c r="S684" i="10" s="1"/>
  <c r="O251" i="10"/>
  <c r="S251" i="10"/>
  <c r="O1476" i="10"/>
  <c r="Q1476" i="10"/>
  <c r="V1476" i="10" s="1"/>
  <c r="O2168" i="10"/>
  <c r="Q2168" i="10"/>
  <c r="S2168" i="10" s="1"/>
  <c r="U2168" i="10" s="1"/>
  <c r="O948" i="10"/>
  <c r="Q948" i="10"/>
  <c r="S948" i="10" s="1"/>
  <c r="O47" i="10"/>
  <c r="S47" i="10"/>
  <c r="O63" i="10"/>
  <c r="S63" i="10"/>
  <c r="O729" i="10"/>
  <c r="Q729" i="10"/>
  <c r="S729" i="10" s="1"/>
  <c r="U729" i="10" s="1"/>
  <c r="O311" i="10"/>
  <c r="S311" i="10"/>
  <c r="U311" i="10" s="1"/>
  <c r="S330" i="10"/>
  <c r="U330" i="10" s="1"/>
  <c r="S348" i="10"/>
  <c r="U348" i="10" s="1"/>
  <c r="S366" i="10"/>
  <c r="U366" i="10" s="1"/>
  <c r="O709" i="10"/>
  <c r="Q709" i="10"/>
  <c r="S709" i="10" s="1"/>
  <c r="U709" i="10" s="1"/>
  <c r="Q733" i="10"/>
  <c r="S733" i="10" s="1"/>
  <c r="U733" i="10" s="1"/>
  <c r="S774" i="10"/>
  <c r="U774" i="10" s="1"/>
  <c r="O680" i="10"/>
  <c r="Q680" i="10"/>
  <c r="S680" i="10" s="1"/>
  <c r="O708" i="10"/>
  <c r="Q708" i="10"/>
  <c r="S708" i="10" s="1"/>
  <c r="U708" i="10" s="1"/>
  <c r="O977" i="10"/>
  <c r="Q977" i="10"/>
  <c r="S977" i="10" s="1"/>
  <c r="O1788" i="10"/>
  <c r="Q1788" i="10"/>
  <c r="S1788" i="10" s="1"/>
  <c r="U1788" i="10" s="1"/>
  <c r="O979" i="10"/>
  <c r="S979" i="10"/>
  <c r="U979" i="10" s="1"/>
  <c r="O971" i="10"/>
  <c r="Q971" i="10"/>
  <c r="S971" i="10" s="1"/>
  <c r="O1663" i="10"/>
  <c r="Q1663" i="10"/>
  <c r="S1663" i="10" s="1"/>
  <c r="O1669" i="10"/>
  <c r="Q1669" i="10"/>
  <c r="S1669" i="10" s="1"/>
  <c r="U1669" i="10" s="1"/>
  <c r="O1704" i="10"/>
  <c r="Q1704" i="10"/>
  <c r="S1704" i="10" s="1"/>
  <c r="U1704" i="10" s="1"/>
  <c r="O1694" i="10"/>
  <c r="Q1694" i="10"/>
  <c r="S1694" i="10" s="1"/>
  <c r="O629" i="10"/>
  <c r="Q629" i="10"/>
  <c r="S629" i="10" s="1"/>
  <c r="O1157" i="10"/>
  <c r="Q1157" i="10"/>
  <c r="S1157" i="10" s="1"/>
  <c r="O1603" i="10"/>
  <c r="Q1603" i="10"/>
  <c r="S1603" i="10" s="1"/>
  <c r="U1603" i="10" s="1"/>
  <c r="O2222" i="10"/>
  <c r="Q2222" i="10"/>
  <c r="S2222" i="10" s="1"/>
  <c r="O137" i="10"/>
  <c r="S137" i="10"/>
  <c r="O165" i="10"/>
  <c r="S165" i="10"/>
  <c r="O191" i="10"/>
  <c r="S191" i="10"/>
  <c r="O207" i="10"/>
  <c r="S207" i="10"/>
  <c r="O633" i="10"/>
  <c r="Q633" i="10"/>
  <c r="S633" i="10" s="1"/>
  <c r="O1068" i="10"/>
  <c r="Q1068" i="10"/>
  <c r="S1068" i="10" s="1"/>
  <c r="O1148" i="10"/>
  <c r="Q1148" i="10"/>
  <c r="S1148" i="10" s="1"/>
  <c r="O668" i="10"/>
  <c r="Q668" i="10"/>
  <c r="S668" i="10" s="1"/>
  <c r="O1060" i="10"/>
  <c r="Q1060" i="10"/>
  <c r="S1060" i="10" s="1"/>
  <c r="O2176" i="10"/>
  <c r="Q2176" i="10"/>
  <c r="S2176" i="10" s="1"/>
  <c r="U2176" i="10" s="1"/>
  <c r="O715" i="10"/>
  <c r="Q715" i="10"/>
  <c r="S715" i="10" s="1"/>
  <c r="O1092" i="10"/>
  <c r="Q1092" i="10"/>
  <c r="S1092" i="10" s="1"/>
  <c r="O1108" i="10"/>
  <c r="Q1108" i="10"/>
  <c r="S1108" i="10" s="1"/>
  <c r="O1124" i="10"/>
  <c r="Q1124" i="10"/>
  <c r="V1124" i="10" s="1"/>
  <c r="O2188" i="10"/>
  <c r="Q2188" i="10"/>
  <c r="S2188" i="10" s="1"/>
  <c r="O2241" i="10"/>
  <c r="Q2241" i="10"/>
  <c r="S2241" i="10" s="1"/>
  <c r="O1154" i="10"/>
  <c r="Q1154" i="10"/>
  <c r="S1154" i="10" s="1"/>
  <c r="O2197" i="10"/>
  <c r="Q2197" i="10"/>
  <c r="S2197" i="10" s="1"/>
  <c r="U2197" i="10" s="1"/>
  <c r="O236" i="10"/>
  <c r="S236" i="10"/>
  <c r="O529" i="10"/>
  <c r="Q529" i="10"/>
  <c r="S529" i="10" s="1"/>
  <c r="O676" i="10"/>
  <c r="Q676" i="10"/>
  <c r="S676" i="10" s="1"/>
  <c r="O255" i="10"/>
  <c r="S255" i="10"/>
  <c r="O287" i="10"/>
  <c r="S287" i="10"/>
  <c r="O1270" i="10"/>
  <c r="S1270" i="10"/>
  <c r="O1393" i="10"/>
  <c r="Q1393" i="10"/>
  <c r="S1393" i="10" s="1"/>
  <c r="O1409" i="10"/>
  <c r="Q1409" i="10"/>
  <c r="S1409" i="10" s="1"/>
  <c r="O1425" i="10"/>
  <c r="Q1425" i="10"/>
  <c r="S1425" i="10" s="1"/>
  <c r="O1441" i="10"/>
  <c r="Q1441" i="10"/>
  <c r="S1441" i="10" s="1"/>
  <c r="O1457" i="10"/>
  <c r="Q1457" i="10"/>
  <c r="S1457" i="10" s="1"/>
  <c r="O1563" i="10"/>
  <c r="Q1563" i="10"/>
  <c r="S1563" i="10" s="1"/>
  <c r="U1563" i="10" s="1"/>
  <c r="O1579" i="10"/>
  <c r="Q1579" i="10"/>
  <c r="S1579" i="10" s="1"/>
  <c r="O1595" i="10"/>
  <c r="Q1595" i="10"/>
  <c r="S1595" i="10" s="1"/>
  <c r="O1647" i="10"/>
  <c r="Q1647" i="10"/>
  <c r="S1647" i="10" s="1"/>
  <c r="O1863" i="10"/>
  <c r="Q1863" i="10"/>
  <c r="S1863" i="10" s="1"/>
  <c r="O1879" i="10"/>
  <c r="Q1879" i="10"/>
  <c r="S1879" i="10" s="1"/>
  <c r="O1895" i="10"/>
  <c r="Q1895" i="10"/>
  <c r="V1895" i="10" s="1"/>
  <c r="O1911" i="10"/>
  <c r="Q1911" i="10"/>
  <c r="S1911" i="10" s="1"/>
  <c r="O1927" i="10"/>
  <c r="Q1927" i="10"/>
  <c r="S1927" i="10" s="1"/>
  <c r="Q1943" i="10"/>
  <c r="S1943" i="10" s="1"/>
  <c r="Q1959" i="10"/>
  <c r="V1959" i="10" s="1"/>
  <c r="O1975" i="10"/>
  <c r="Q1975" i="10"/>
  <c r="S1975" i="10" s="1"/>
  <c r="Q1991" i="10"/>
  <c r="V1991" i="10" s="1"/>
  <c r="Q2007" i="10"/>
  <c r="V2007" i="10" s="1"/>
  <c r="O2023" i="10"/>
  <c r="Q2023" i="10"/>
  <c r="S2023" i="10" s="1"/>
  <c r="O2039" i="10"/>
  <c r="Q2039" i="10"/>
  <c r="V2039" i="10" s="1"/>
  <c r="O2055" i="10"/>
  <c r="Q2055" i="10"/>
  <c r="S2055" i="10" s="1"/>
  <c r="Q2071" i="10"/>
  <c r="S2071" i="10" s="1"/>
  <c r="Q2087" i="10"/>
  <c r="S2087" i="10" s="1"/>
  <c r="O2103" i="10"/>
  <c r="Q2103" i="10"/>
  <c r="S2103" i="10" s="1"/>
  <c r="Q2148" i="10"/>
  <c r="V2148" i="10" s="1"/>
  <c r="O2213" i="10"/>
  <c r="Q2213" i="10"/>
  <c r="S2213" i="10" s="1"/>
  <c r="Q2300" i="10"/>
  <c r="S2300" i="10" s="1"/>
  <c r="O2316" i="10"/>
  <c r="Q2316" i="10"/>
  <c r="S2316" i="10" s="1"/>
  <c r="Q2332" i="10"/>
  <c r="S2332" i="10" s="1"/>
  <c r="Q2348" i="10"/>
  <c r="S2348" i="10" s="1"/>
  <c r="O1649" i="10"/>
  <c r="Q1649" i="10"/>
  <c r="S1649" i="10" s="1"/>
  <c r="O242" i="10"/>
  <c r="S242" i="10"/>
  <c r="O2193" i="10"/>
  <c r="Q2193" i="10"/>
  <c r="S2193" i="10" s="1"/>
  <c r="O40" i="10"/>
  <c r="O863" i="10"/>
  <c r="Q863" i="10"/>
  <c r="S863" i="10" s="1"/>
  <c r="O26" i="10"/>
  <c r="O1478" i="10"/>
  <c r="Q1478" i="10"/>
  <c r="S1478" i="10" s="1"/>
  <c r="O81" i="10"/>
  <c r="S81" i="10"/>
  <c r="S391" i="10"/>
  <c r="U391" i="10" s="1"/>
  <c r="O407" i="10"/>
  <c r="S407" i="10"/>
  <c r="U407" i="10" s="1"/>
  <c r="S423" i="10"/>
  <c r="S439" i="10"/>
  <c r="U439" i="10" s="1"/>
  <c r="S455" i="10"/>
  <c r="U455" i="10" s="1"/>
  <c r="O471" i="10"/>
  <c r="S471" i="10"/>
  <c r="O487" i="10"/>
  <c r="S487" i="10"/>
  <c r="O503" i="10"/>
  <c r="S503" i="10"/>
  <c r="Q520" i="10"/>
  <c r="S520" i="10" s="1"/>
  <c r="O546" i="10"/>
  <c r="Q546" i="10"/>
  <c r="S546" i="10" s="1"/>
  <c r="U546" i="10" s="1"/>
  <c r="O565" i="10"/>
  <c r="S565" i="10"/>
  <c r="O584" i="10"/>
  <c r="Q584" i="10"/>
  <c r="S584" i="10" s="1"/>
  <c r="Q603" i="10"/>
  <c r="S603" i="10" s="1"/>
  <c r="U603" i="10" s="1"/>
  <c r="O805" i="10"/>
  <c r="Q805" i="10"/>
  <c r="S805" i="10" s="1"/>
  <c r="O821" i="10"/>
  <c r="Q821" i="10"/>
  <c r="S821" i="10" s="1"/>
  <c r="Q837" i="10"/>
  <c r="S837" i="10" s="1"/>
  <c r="U837" i="10" s="1"/>
  <c r="Q853" i="10"/>
  <c r="S853" i="10" s="1"/>
  <c r="U853" i="10" s="1"/>
  <c r="O873" i="10"/>
  <c r="Q873" i="10"/>
  <c r="S873" i="10" s="1"/>
  <c r="U873" i="10" s="1"/>
  <c r="Q893" i="10"/>
  <c r="S893" i="10" s="1"/>
  <c r="U893" i="10" s="1"/>
  <c r="Q1006" i="10"/>
  <c r="S1006" i="10" s="1"/>
  <c r="U1006" i="10" s="1"/>
  <c r="Q1022" i="10"/>
  <c r="S1022" i="10" s="1"/>
  <c r="U1022" i="10" s="1"/>
  <c r="O1176" i="10"/>
  <c r="Q1176" i="10"/>
  <c r="S1176" i="10" s="1"/>
  <c r="O1192" i="10"/>
  <c r="Q1192" i="10"/>
  <c r="S1192" i="10" s="1"/>
  <c r="O1233" i="10"/>
  <c r="Q1233" i="10"/>
  <c r="S1233" i="10" s="1"/>
  <c r="Q1249" i="10"/>
  <c r="V1249" i="10" s="1"/>
  <c r="Q1265" i="10"/>
  <c r="Q1305" i="10"/>
  <c r="V1305" i="10" s="1"/>
  <c r="Q1321" i="10"/>
  <c r="S1321" i="10" s="1"/>
  <c r="U1321" i="10" s="1"/>
  <c r="O1361" i="10"/>
  <c r="Q1361" i="10"/>
  <c r="S1361" i="10" s="1"/>
  <c r="Q1377" i="10"/>
  <c r="V1377" i="10" s="1"/>
  <c r="Q1632" i="10"/>
  <c r="V1632" i="10" s="1"/>
  <c r="Q1652" i="10"/>
  <c r="S1652" i="10" s="1"/>
  <c r="U1652" i="10" s="1"/>
  <c r="Q2259" i="10"/>
  <c r="S2259" i="10" s="1"/>
  <c r="U2259" i="10" s="1"/>
  <c r="S2275" i="10"/>
  <c r="U2275" i="10" s="1"/>
  <c r="O1526" i="10"/>
  <c r="Q1526" i="10"/>
  <c r="S1526" i="10" s="1"/>
  <c r="Q2437" i="10"/>
  <c r="O2378" i="10"/>
  <c r="Q2378" i="10"/>
  <c r="V2378" i="10" s="1"/>
  <c r="O2394" i="10"/>
  <c r="Q2394" i="10"/>
  <c r="S2394" i="10" s="1"/>
  <c r="O2410" i="10"/>
  <c r="Q2410" i="10"/>
  <c r="V2410" i="10" s="1"/>
  <c r="O1492" i="10"/>
  <c r="Q1492" i="10"/>
  <c r="S1492" i="10" s="1"/>
  <c r="U1492" i="10" s="1"/>
  <c r="O1548" i="10"/>
  <c r="Q1548" i="10"/>
  <c r="S1548" i="10" s="1"/>
  <c r="Q48" i="10"/>
  <c r="S48" i="10" s="1"/>
  <c r="Q64" i="10"/>
  <c r="S64" i="10" s="1"/>
  <c r="Q80" i="10"/>
  <c r="S80" i="10" s="1"/>
  <c r="Q96" i="10"/>
  <c r="V96" i="10" s="1"/>
  <c r="Q112" i="10"/>
  <c r="V112" i="10" s="1"/>
  <c r="Q128" i="10"/>
  <c r="S128" i="10" s="1"/>
  <c r="Q144" i="10"/>
  <c r="S144" i="10" s="1"/>
  <c r="U144" i="10" s="1"/>
  <c r="Q160" i="10"/>
  <c r="V160" i="10" s="1"/>
  <c r="Q176" i="10"/>
  <c r="S176" i="10" s="1"/>
  <c r="Q192" i="10"/>
  <c r="S192" i="10" s="1"/>
  <c r="Q208" i="10"/>
  <c r="S208" i="10" s="1"/>
  <c r="U208" i="10" s="1"/>
  <c r="Q224" i="10"/>
  <c r="S224" i="10" s="1"/>
  <c r="Q240" i="10"/>
  <c r="S240" i="10" s="1"/>
  <c r="Q256" i="10"/>
  <c r="S256" i="10" s="1"/>
  <c r="Q288" i="10"/>
  <c r="S288" i="10" s="1"/>
  <c r="Q320" i="10"/>
  <c r="S320" i="10" s="1"/>
  <c r="U320" i="10" s="1"/>
  <c r="Q336" i="10"/>
  <c r="V336" i="10" s="1"/>
  <c r="Q368" i="10"/>
  <c r="S368" i="10" s="1"/>
  <c r="Q384" i="10"/>
  <c r="S384" i="10" s="1"/>
  <c r="Q400" i="10"/>
  <c r="S400" i="10" s="1"/>
  <c r="Q422" i="10"/>
  <c r="S422" i="10" s="1"/>
  <c r="Q454" i="10"/>
  <c r="S454" i="10" s="1"/>
  <c r="U454" i="10" s="1"/>
  <c r="Q494" i="10"/>
  <c r="S494" i="10" s="1"/>
  <c r="Q535" i="10"/>
  <c r="S535" i="10" s="1"/>
  <c r="Q581" i="10"/>
  <c r="S581" i="10" s="1"/>
  <c r="Q630" i="10"/>
  <c r="S630" i="10" s="1"/>
  <c r="Q803" i="10"/>
  <c r="S803" i="10" s="1"/>
  <c r="Q886" i="10"/>
  <c r="S886" i="10" s="1"/>
  <c r="Q967" i="10"/>
  <c r="S967" i="10" s="1"/>
  <c r="Q1059" i="10"/>
  <c r="S1059" i="10" s="1"/>
  <c r="U1059" i="10" s="1"/>
  <c r="Q1142" i="10"/>
  <c r="S1142" i="10" s="1"/>
  <c r="Q1223" i="10"/>
  <c r="S1223" i="10" s="1"/>
  <c r="Q1317" i="10"/>
  <c r="S1317" i="10" s="1"/>
  <c r="Q1416" i="10"/>
  <c r="S1416" i="10" s="1"/>
  <c r="V1791" i="10"/>
  <c r="S1791" i="10"/>
  <c r="U1791" i="10" s="1"/>
  <c r="U1807" i="10"/>
  <c r="U1823" i="10"/>
  <c r="U1839" i="10"/>
  <c r="V1602" i="10"/>
  <c r="V1601" i="10"/>
  <c r="O2441" i="10"/>
  <c r="O2442" i="10"/>
  <c r="O2444" i="10"/>
  <c r="O1520" i="10"/>
  <c r="O1521" i="10"/>
  <c r="O2443" i="10"/>
  <c r="O2446" i="10"/>
  <c r="V759" i="10"/>
  <c r="O2440" i="10"/>
  <c r="O2445" i="10"/>
  <c r="O455" i="10"/>
  <c r="O1599" i="10"/>
  <c r="O1632" i="10"/>
  <c r="O1321" i="10"/>
  <c r="O579" i="10"/>
  <c r="O1184" i="10"/>
  <c r="O1018" i="10"/>
  <c r="O459" i="10"/>
  <c r="O1297" i="10"/>
  <c r="O1022" i="10"/>
  <c r="O536" i="10"/>
  <c r="O797" i="10"/>
  <c r="O1249" i="10"/>
  <c r="O817" i="10"/>
  <c r="O1253" i="10"/>
  <c r="O883" i="10"/>
  <c r="O1180" i="10"/>
  <c r="O1014" i="10"/>
  <c r="O395" i="10"/>
  <c r="O483" i="10"/>
  <c r="O1164" i="10"/>
  <c r="O499" i="10"/>
  <c r="O555" i="10"/>
  <c r="O2267" i="10"/>
  <c r="O837" i="10"/>
  <c r="O1644" i="10"/>
  <c r="O2283" i="10"/>
  <c r="V1322" i="10"/>
  <c r="O574" i="10"/>
  <c r="O793" i="10"/>
  <c r="O1237" i="10"/>
  <c r="O399" i="10"/>
  <c r="V509" i="10"/>
  <c r="O387" i="10"/>
  <c r="O603" i="10"/>
  <c r="O431" i="10"/>
  <c r="O520" i="10"/>
  <c r="O560" i="10"/>
  <c r="O893" i="10"/>
  <c r="O1200" i="10"/>
  <c r="O1006" i="10"/>
  <c r="O1652" i="10"/>
  <c r="O419" i="10"/>
  <c r="O391" i="10"/>
  <c r="O463" i="10"/>
  <c r="O435" i="10"/>
  <c r="O530" i="10"/>
  <c r="O845" i="10"/>
  <c r="O1313" i="10"/>
  <c r="V583" i="10"/>
  <c r="V1079" i="10"/>
  <c r="O495" i="10"/>
  <c r="O864" i="10"/>
  <c r="O2263" i="10"/>
  <c r="V467" i="10"/>
  <c r="V483" i="10"/>
  <c r="V998" i="10"/>
  <c r="V439" i="10"/>
  <c r="V455" i="10"/>
  <c r="V499" i="10"/>
  <c r="V589" i="10"/>
  <c r="V387" i="10"/>
  <c r="V431" i="10"/>
  <c r="V391" i="10"/>
  <c r="V463" i="10"/>
  <c r="V435" i="10"/>
  <c r="O443" i="10"/>
  <c r="O507" i="10"/>
  <c r="O589" i="10"/>
  <c r="O829" i="10"/>
  <c r="O1236" i="10"/>
  <c r="O1261" i="10"/>
  <c r="O1298" i="10"/>
  <c r="O1365" i="10"/>
  <c r="O1379" i="10"/>
  <c r="O1518" i="10"/>
  <c r="O2251" i="10"/>
  <c r="O2264" i="10"/>
  <c r="O1262" i="10"/>
  <c r="O1299" i="10"/>
  <c r="O1366" i="10"/>
  <c r="O1380" i="10"/>
  <c r="O2252" i="10"/>
  <c r="O2279" i="10"/>
  <c r="V390" i="10"/>
  <c r="O1263" i="10"/>
  <c r="O1314" i="10"/>
  <c r="O1645" i="10"/>
  <c r="O2280" i="10"/>
  <c r="O1172" i="10"/>
  <c r="O1264" i="10"/>
  <c r="O1301" i="10"/>
  <c r="O1353" i="10"/>
  <c r="O1368" i="10"/>
  <c r="O1381" i="10"/>
  <c r="O1633" i="10"/>
  <c r="O2281" i="10"/>
  <c r="V430" i="10"/>
  <c r="V549" i="10"/>
  <c r="O1252" i="10"/>
  <c r="O1302" i="10"/>
  <c r="O1354" i="10"/>
  <c r="V1354" i="10"/>
  <c r="O2282" i="10"/>
  <c r="O447" i="10"/>
  <c r="O1265" i="10"/>
  <c r="O1303" i="10"/>
  <c r="O1355" i="10"/>
  <c r="O1369" i="10"/>
  <c r="O2268" i="10"/>
  <c r="V2283" i="10"/>
  <c r="V406" i="10"/>
  <c r="V597" i="10"/>
  <c r="O1318" i="10"/>
  <c r="O1370" i="10"/>
  <c r="O2256" i="10"/>
  <c r="O2269" i="10"/>
  <c r="V502" i="10"/>
  <c r="O1517" i="10"/>
  <c r="O423" i="10"/>
  <c r="O1241" i="10"/>
  <c r="O1254" i="10"/>
  <c r="O1267" i="10"/>
  <c r="O1319" i="10"/>
  <c r="O1357" i="10"/>
  <c r="O1636" i="10"/>
  <c r="O1654" i="10"/>
  <c r="O2257" i="10"/>
  <c r="O2270" i="10"/>
  <c r="O411" i="10"/>
  <c r="O998" i="10"/>
  <c r="O1242" i="10"/>
  <c r="O1268" i="10"/>
  <c r="O1305" i="10"/>
  <c r="O1320" i="10"/>
  <c r="O1358" i="10"/>
  <c r="V1358" i="10"/>
  <c r="O1385" i="10"/>
  <c r="O1637" i="10"/>
  <c r="O1656" i="10"/>
  <c r="O2258" i="10"/>
  <c r="O2271" i="10"/>
  <c r="O1230" i="10"/>
  <c r="O1243" i="10"/>
  <c r="O1256" i="10"/>
  <c r="O1359" i="10"/>
  <c r="O1386" i="10"/>
  <c r="O1638" i="10"/>
  <c r="O2225" i="10"/>
  <c r="V1238" i="10"/>
  <c r="O1364" i="10"/>
  <c r="O451" i="10"/>
  <c r="O1231" i="10"/>
  <c r="O1374" i="10"/>
  <c r="O1387" i="10"/>
  <c r="O1639" i="10"/>
  <c r="O2259" i="10"/>
  <c r="O2273" i="10"/>
  <c r="V995" i="10"/>
  <c r="V1171" i="10"/>
  <c r="O1312" i="10"/>
  <c r="O1643" i="10"/>
  <c r="O439" i="10"/>
  <c r="O853" i="10"/>
  <c r="O1232" i="10"/>
  <c r="O1257" i="10"/>
  <c r="O1308" i="10"/>
  <c r="O1375" i="10"/>
  <c r="O1388" i="10"/>
  <c r="O2247" i="10"/>
  <c r="O2274" i="10"/>
  <c r="O1193" i="10"/>
  <c r="O1245" i="10"/>
  <c r="O1258" i="10"/>
  <c r="O1309" i="10"/>
  <c r="O1323" i="10"/>
  <c r="O1376" i="10"/>
  <c r="O1640" i="10"/>
  <c r="O2248" i="10"/>
  <c r="V2275" i="10"/>
  <c r="V386" i="10"/>
  <c r="V542" i="10"/>
  <c r="O1246" i="10"/>
  <c r="O1310" i="10"/>
  <c r="O1324" i="10"/>
  <c r="O1515" i="10"/>
  <c r="O1641" i="10"/>
  <c r="O2262" i="10"/>
  <c r="O2275" i="10"/>
  <c r="V438" i="10"/>
  <c r="V887" i="10"/>
  <c r="O467" i="10"/>
  <c r="O1247" i="10"/>
  <c r="O1377" i="10"/>
  <c r="O2250" i="10"/>
  <c r="V590" i="10"/>
  <c r="V1187" i="10"/>
  <c r="V82" i="10"/>
  <c r="V70" i="10"/>
  <c r="Q24" i="10"/>
  <c r="Q43" i="10"/>
  <c r="V43" i="10" s="1"/>
  <c r="V87" i="10"/>
  <c r="Q25" i="10"/>
  <c r="S25" i="10" s="1"/>
  <c r="Q26" i="10"/>
  <c r="S26" i="10" s="1"/>
  <c r="Q27" i="10"/>
  <c r="Q42" i="10"/>
  <c r="S42" i="10" s="1"/>
  <c r="V91" i="10"/>
  <c r="Q28" i="10"/>
  <c r="V380" i="10"/>
  <c r="Q36" i="10"/>
  <c r="V36" i="10" s="1"/>
  <c r="Q37" i="10"/>
  <c r="V37" i="10" s="1"/>
  <c r="Q29" i="10"/>
  <c r="V29" i="10" s="1"/>
  <c r="Q38" i="10"/>
  <c r="Q30" i="10"/>
  <c r="V30" i="10" s="1"/>
  <c r="Q39" i="10"/>
  <c r="O23" i="10"/>
  <c r="Q31" i="10"/>
  <c r="O1340" i="10"/>
  <c r="Q40" i="10"/>
  <c r="Q32" i="10"/>
  <c r="V32" i="10" s="1"/>
  <c r="Q41" i="10"/>
  <c r="V41" i="10" s="1"/>
  <c r="Q33" i="10"/>
  <c r="V33" i="10" s="1"/>
  <c r="V378" i="10"/>
  <c r="Q35" i="10"/>
  <c r="Q34" i="10"/>
  <c r="S34" i="10" s="1"/>
  <c r="Q20" i="10"/>
  <c r="V20" i="10" s="1"/>
  <c r="V1340" i="10"/>
  <c r="O2098" i="10"/>
  <c r="V266" i="10"/>
  <c r="Q18" i="10"/>
  <c r="S18" i="10" s="1"/>
  <c r="Q19" i="10"/>
  <c r="S19" i="10" s="1"/>
  <c r="V273" i="10"/>
  <c r="Q21" i="10"/>
  <c r="S21" i="10" s="1"/>
  <c r="V1143" i="10"/>
  <c r="U1840" i="10"/>
  <c r="Q22" i="10"/>
  <c r="O1882" i="10"/>
  <c r="O2151" i="10"/>
  <c r="O2335" i="10"/>
  <c r="O986" i="10"/>
  <c r="O987" i="10"/>
  <c r="O2034" i="10"/>
  <c r="O1930" i="10"/>
  <c r="O2007" i="10"/>
  <c r="O2196" i="10"/>
  <c r="U1824" i="10"/>
  <c r="O2058" i="10"/>
  <c r="O2311" i="10"/>
  <c r="V262" i="10"/>
  <c r="O1999" i="10"/>
  <c r="O275" i="10"/>
  <c r="V275" i="10"/>
  <c r="O1433" i="10"/>
  <c r="O276" i="10"/>
  <c r="V276" i="10"/>
  <c r="O1450" i="10"/>
  <c r="O1983" i="10"/>
  <c r="O2296" i="10"/>
  <c r="O2149" i="10"/>
  <c r="O228" i="10"/>
  <c r="V228" i="10"/>
  <c r="O1449" i="10"/>
  <c r="O229" i="10"/>
  <c r="O1334" i="10"/>
  <c r="O1418" i="10"/>
  <c r="O1572" i="10"/>
  <c r="O1969" i="10"/>
  <c r="O2091" i="10"/>
  <c r="O2150" i="10"/>
  <c r="O2212" i="10"/>
  <c r="O1332" i="10"/>
  <c r="O1587" i="10"/>
  <c r="O2310" i="10"/>
  <c r="O1434" i="10"/>
  <c r="V1434" i="10"/>
  <c r="O1970" i="10"/>
  <c r="O2077" i="10"/>
  <c r="O2092" i="10"/>
  <c r="O1417" i="10"/>
  <c r="O1146" i="10"/>
  <c r="O1402" i="10"/>
  <c r="O1588" i="10"/>
  <c r="O1982" i="10"/>
  <c r="O2078" i="10"/>
  <c r="O1620" i="10"/>
  <c r="O1621" i="10"/>
  <c r="O1956" i="10"/>
  <c r="O2063" i="10"/>
  <c r="V1418" i="10"/>
  <c r="O1957" i="10"/>
  <c r="O2049" i="10"/>
  <c r="U1802" i="10"/>
  <c r="O1942" i="10"/>
  <c r="O2050" i="10"/>
  <c r="O1401" i="10"/>
  <c r="O1928" i="10"/>
  <c r="O1943" i="10"/>
  <c r="O2020" i="10"/>
  <c r="O2035" i="10"/>
  <c r="O1913" i="10"/>
  <c r="O1929" i="10"/>
  <c r="O2021" i="10"/>
  <c r="O1898" i="10"/>
  <c r="O1914" i="10"/>
  <c r="O1855" i="10"/>
  <c r="O2064" i="10"/>
  <c r="O1868" i="10"/>
  <c r="O1883" i="10"/>
  <c r="O2352" i="10"/>
  <c r="O1571" i="10"/>
  <c r="O2324" i="10"/>
  <c r="O1869" i="10"/>
  <c r="O2008" i="10"/>
  <c r="O2337" i="10"/>
  <c r="O2353" i="10"/>
  <c r="O1854" i="10"/>
  <c r="O1995" i="10"/>
  <c r="O2309" i="10"/>
  <c r="O2323" i="10"/>
  <c r="O2338" i="10"/>
  <c r="O2325" i="10"/>
  <c r="O2339" i="10"/>
  <c r="O2354" i="10"/>
  <c r="O1959" i="10"/>
  <c r="O2010" i="10"/>
  <c r="O2066" i="10"/>
  <c r="O2081" i="10"/>
  <c r="O2095" i="10"/>
  <c r="O2138" i="10"/>
  <c r="O2152" i="10"/>
  <c r="O2286" i="10"/>
  <c r="O2298" i="10"/>
  <c r="O2312" i="10"/>
  <c r="O2341" i="10"/>
  <c r="O2214" i="10"/>
  <c r="O2355" i="10"/>
  <c r="O1858" i="10"/>
  <c r="O1946" i="10"/>
  <c r="O2067" i="10"/>
  <c r="O2096" i="10"/>
  <c r="O2139" i="10"/>
  <c r="O2153" i="10"/>
  <c r="O2299" i="10"/>
  <c r="O2313" i="10"/>
  <c r="O2327" i="10"/>
  <c r="O2342" i="10"/>
  <c r="V244" i="10"/>
  <c r="V287" i="10"/>
  <c r="U1835" i="10"/>
  <c r="V1793" i="10"/>
  <c r="O2082" i="10"/>
  <c r="O2190" i="10"/>
  <c r="O2287" i="10"/>
  <c r="O2300" i="10"/>
  <c r="O2314" i="10"/>
  <c r="O2328" i="10"/>
  <c r="V214" i="10"/>
  <c r="V1392" i="10"/>
  <c r="U1808" i="10"/>
  <c r="O1874" i="10"/>
  <c r="O2069" i="10"/>
  <c r="O2301" i="10"/>
  <c r="O2315" i="10"/>
  <c r="O2329" i="10"/>
  <c r="O2343" i="10"/>
  <c r="V1817" i="10"/>
  <c r="O2192" i="10"/>
  <c r="O2330" i="10"/>
  <c r="O2344" i="10"/>
  <c r="O1906" i="10"/>
  <c r="O2042" i="10"/>
  <c r="O2071" i="10"/>
  <c r="O2099" i="10"/>
  <c r="O2194" i="10"/>
  <c r="O2331" i="10"/>
  <c r="V254" i="10"/>
  <c r="V2019" i="10"/>
  <c r="O2080" i="10"/>
  <c r="V243" i="10"/>
  <c r="O2002" i="10"/>
  <c r="O2072" i="10"/>
  <c r="O2086" i="10"/>
  <c r="O2100" i="10"/>
  <c r="O2143" i="10"/>
  <c r="O2290" i="10"/>
  <c r="O2303" i="10"/>
  <c r="O2318" i="10"/>
  <c r="O2332" i="10"/>
  <c r="V290" i="10"/>
  <c r="U1811" i="10"/>
  <c r="O2087" i="10"/>
  <c r="O2144" i="10"/>
  <c r="O2291" i="10"/>
  <c r="O2304" i="10"/>
  <c r="O2333" i="10"/>
  <c r="O2347" i="10"/>
  <c r="V255" i="10"/>
  <c r="U1826" i="10"/>
  <c r="O1938" i="10"/>
  <c r="O1991" i="10"/>
  <c r="O2059" i="10"/>
  <c r="O2292" i="10"/>
  <c r="O2348" i="10"/>
  <c r="V227" i="10"/>
  <c r="O2060" i="10"/>
  <c r="O2293" i="10"/>
  <c r="O2320" i="10"/>
  <c r="O2349" i="10"/>
  <c r="V282" i="10"/>
  <c r="V2354" i="10"/>
  <c r="O2104" i="10"/>
  <c r="O2147" i="10"/>
  <c r="O2209" i="10"/>
  <c r="O2294" i="10"/>
  <c r="V1270" i="10"/>
  <c r="O2105" i="10"/>
  <c r="O2148" i="10"/>
  <c r="O2308" i="10"/>
  <c r="O2322" i="10"/>
  <c r="O2351" i="10"/>
  <c r="V283" i="10"/>
  <c r="U1801" i="10"/>
  <c r="U1825" i="10"/>
  <c r="V1794" i="10"/>
  <c r="U1792" i="10"/>
  <c r="U1803" i="10"/>
  <c r="U1816" i="10"/>
  <c r="V1798" i="10"/>
  <c r="V1830" i="10"/>
  <c r="U1818" i="10"/>
  <c r="V1833" i="10"/>
  <c r="U1819" i="10"/>
  <c r="U1843" i="10"/>
  <c r="V1806" i="10"/>
  <c r="V1838" i="10"/>
  <c r="V1809" i="10"/>
  <c r="V1841" i="10"/>
  <c r="V1814" i="10"/>
  <c r="V1846" i="10"/>
  <c r="U1834" i="10"/>
  <c r="V1810" i="10"/>
  <c r="V1842" i="10"/>
  <c r="V1795" i="10"/>
  <c r="V1827" i="10"/>
  <c r="V1796" i="10"/>
  <c r="V1804" i="10"/>
  <c r="V1812" i="10"/>
  <c r="V1820" i="10"/>
  <c r="V1828" i="10"/>
  <c r="V1836" i="10"/>
  <c r="V1844" i="10"/>
  <c r="V1789" i="10"/>
  <c r="V1797" i="10"/>
  <c r="V1805" i="10"/>
  <c r="V1813" i="10"/>
  <c r="V1821" i="10"/>
  <c r="V1829" i="10"/>
  <c r="V1837" i="10"/>
  <c r="V1845" i="10"/>
  <c r="V1790" i="10"/>
  <c r="V1822" i="10"/>
  <c r="V1799" i="10"/>
  <c r="V1807" i="10"/>
  <c r="V1815" i="10"/>
  <c r="V1823" i="10"/>
  <c r="V1831" i="10"/>
  <c r="V1839" i="10"/>
  <c r="V1847" i="10"/>
  <c r="U1800" i="10"/>
  <c r="U1832" i="10"/>
  <c r="V1848" i="10"/>
  <c r="O675" i="10"/>
  <c r="O1117" i="10"/>
  <c r="V526" i="10"/>
  <c r="O563" i="10"/>
  <c r="O1491" i="10"/>
  <c r="O234" i="10"/>
  <c r="V257" i="10"/>
  <c r="V278" i="10"/>
  <c r="O1109" i="10"/>
  <c r="O1133" i="10"/>
  <c r="O1125" i="10"/>
  <c r="O1085" i="10"/>
  <c r="O2226" i="10"/>
  <c r="V1123" i="10"/>
  <c r="O1088" i="10"/>
  <c r="O1069" i="10"/>
  <c r="V121" i="10"/>
  <c r="O121" i="10"/>
  <c r="V122" i="10"/>
  <c r="V291" i="10"/>
  <c r="O1035" i="10"/>
  <c r="O1044" i="10"/>
  <c r="O667" i="10"/>
  <c r="V1155" i="10"/>
  <c r="O190" i="10"/>
  <c r="V197" i="10"/>
  <c r="O206" i="10"/>
  <c r="O2186" i="10"/>
  <c r="O607" i="10"/>
  <c r="O164" i="10"/>
  <c r="O611" i="10"/>
  <c r="V177" i="10"/>
  <c r="V132" i="10"/>
  <c r="V136" i="10"/>
  <c r="V190" i="10"/>
  <c r="U172" i="10"/>
  <c r="V172" i="10"/>
  <c r="V663" i="10"/>
  <c r="O194" i="10"/>
  <c r="V133" i="10"/>
  <c r="O172" i="10"/>
  <c r="O160" i="10"/>
  <c r="O659" i="10"/>
  <c r="O136" i="10"/>
  <c r="O632" i="10"/>
  <c r="V135" i="10"/>
  <c r="V210" i="10"/>
  <c r="V189" i="10"/>
  <c r="O176" i="10"/>
  <c r="V137" i="10"/>
  <c r="O663" i="10"/>
  <c r="V202" i="10"/>
  <c r="O140" i="10"/>
  <c r="O636" i="10"/>
  <c r="V606" i="10"/>
  <c r="V161" i="10"/>
  <c r="V203" i="10"/>
  <c r="V129" i="10"/>
  <c r="V662" i="10"/>
  <c r="V163" i="10"/>
  <c r="V205" i="10"/>
  <c r="V195" i="10"/>
  <c r="O132" i="10"/>
  <c r="O645" i="10"/>
  <c r="O621" i="10"/>
  <c r="O1665" i="10"/>
  <c r="O1688" i="10"/>
  <c r="V1661" i="10"/>
  <c r="O1681" i="10"/>
  <c r="O1680" i="10"/>
  <c r="V1062" i="10"/>
  <c r="V899" i="10"/>
  <c r="O944" i="10"/>
  <c r="O945" i="10"/>
  <c r="O355" i="10"/>
  <c r="O302" i="10"/>
  <c r="O780" i="10"/>
  <c r="O751" i="10"/>
  <c r="O366" i="10"/>
  <c r="O713" i="10"/>
  <c r="V298" i="10"/>
  <c r="V342" i="10"/>
  <c r="O327" i="10"/>
  <c r="O716" i="10"/>
  <c r="O1739" i="10"/>
  <c r="O346" i="10"/>
  <c r="O330" i="10"/>
  <c r="V309" i="10"/>
  <c r="O695" i="10"/>
  <c r="O1740" i="10"/>
  <c r="V363" i="10"/>
  <c r="V310" i="10"/>
  <c r="O697" i="10"/>
  <c r="O325" i="10"/>
  <c r="O706" i="10"/>
  <c r="O683" i="10"/>
  <c r="O733" i="10"/>
  <c r="O304" i="10"/>
  <c r="O725" i="10"/>
  <c r="V322" i="10"/>
  <c r="O711" i="10"/>
  <c r="O754" i="10"/>
  <c r="V707" i="10"/>
  <c r="O685" i="10"/>
  <c r="V366" i="10"/>
  <c r="V339" i="10"/>
  <c r="V355" i="10"/>
  <c r="V306" i="10"/>
  <c r="V325" i="10"/>
  <c r="V348" i="10"/>
  <c r="V357" i="10"/>
  <c r="V774" i="10"/>
  <c r="V330" i="10"/>
  <c r="O306" i="10"/>
  <c r="O357" i="10"/>
  <c r="O295" i="10"/>
  <c r="O334" i="10"/>
  <c r="O374" i="10"/>
  <c r="O745" i="10"/>
  <c r="O774" i="10"/>
  <c r="V345" i="10"/>
  <c r="O360" i="10"/>
  <c r="V324" i="10"/>
  <c r="O348" i="10"/>
  <c r="V356" i="10"/>
  <c r="O297" i="10"/>
  <c r="O336" i="10"/>
  <c r="O776" i="10"/>
  <c r="V371" i="10"/>
  <c r="V326" i="10"/>
  <c r="V347" i="10"/>
  <c r="O703" i="10"/>
  <c r="O350" i="10"/>
  <c r="O749" i="10"/>
  <c r="V305" i="10"/>
  <c r="V358" i="10"/>
  <c r="O339" i="10"/>
  <c r="V338" i="10"/>
  <c r="O743" i="10"/>
  <c r="V308" i="10"/>
  <c r="V726" i="10"/>
  <c r="V340" i="10"/>
  <c r="V361" i="10"/>
  <c r="O963" i="10"/>
  <c r="O968" i="10"/>
  <c r="O359" i="10"/>
  <c r="V321" i="10"/>
  <c r="O952" i="10"/>
  <c r="V337" i="10"/>
  <c r="V1075" i="10"/>
  <c r="V213" i="10"/>
  <c r="V232" i="10"/>
  <c r="V235" i="10"/>
  <c r="V211" i="10"/>
  <c r="O1076" i="10"/>
  <c r="O1028" i="10"/>
  <c r="O772" i="10"/>
  <c r="O735" i="10"/>
  <c r="O152" i="10"/>
  <c r="O736" i="10"/>
  <c r="O770" i="10"/>
  <c r="O771" i="10"/>
  <c r="O96" i="10"/>
  <c r="O1551" i="10"/>
  <c r="O111" i="10"/>
  <c r="O112" i="10"/>
  <c r="O113" i="10"/>
  <c r="O114" i="10"/>
  <c r="O151" i="10"/>
  <c r="O153" i="10"/>
  <c r="O154" i="10"/>
  <c r="O281" i="10"/>
  <c r="O732" i="10"/>
  <c r="O97" i="10"/>
  <c r="O115" i="10"/>
  <c r="O179" i="10"/>
  <c r="O737" i="10"/>
  <c r="O1552" i="10"/>
  <c r="O98" i="10"/>
  <c r="O116" i="10"/>
  <c r="O180" i="10"/>
  <c r="O738" i="10"/>
  <c r="O1553" i="10"/>
  <c r="O99" i="10"/>
  <c r="O117" i="10"/>
  <c r="O181" i="10"/>
  <c r="O739" i="10"/>
  <c r="O1554" i="10"/>
  <c r="O100" i="10"/>
  <c r="O118" i="10"/>
  <c r="O182" i="10"/>
  <c r="O740" i="10"/>
  <c r="O1555" i="10"/>
  <c r="V148" i="10"/>
  <c r="V260" i="10"/>
  <c r="V149" i="10"/>
  <c r="V267" i="10"/>
  <c r="V150" i="10"/>
  <c r="V274" i="10"/>
  <c r="N68" i="20" l="1"/>
  <c r="O46" i="20"/>
  <c r="O16" i="20"/>
  <c r="O10" i="20"/>
  <c r="O12" i="20"/>
  <c r="O19" i="20"/>
  <c r="O13" i="20"/>
  <c r="O17" i="20"/>
  <c r="O21" i="20"/>
  <c r="U2560" i="10"/>
  <c r="V70" i="20"/>
  <c r="U70" i="20" s="1"/>
  <c r="V14" i="20"/>
  <c r="V11" i="20"/>
  <c r="V29" i="20"/>
  <c r="P29" i="20" s="1"/>
  <c r="S29" i="20" s="1"/>
  <c r="Q29" i="20" s="1"/>
  <c r="V33" i="20"/>
  <c r="V30" i="20"/>
  <c r="P30" i="20" s="1"/>
  <c r="S30" i="20" s="1"/>
  <c r="Q30" i="20" s="1"/>
  <c r="V28" i="20"/>
  <c r="V18" i="20"/>
  <c r="V63" i="20"/>
  <c r="U63" i="20" s="1"/>
  <c r="V13" i="20"/>
  <c r="V10" i="20"/>
  <c r="V19" i="20"/>
  <c r="V27" i="20"/>
  <c r="P27" i="20" s="1"/>
  <c r="S27" i="20" s="1"/>
  <c r="Q27" i="20" s="1"/>
  <c r="V31" i="20"/>
  <c r="V16" i="20"/>
  <c r="V69" i="20"/>
  <c r="V34" i="20"/>
  <c r="V12" i="20"/>
  <c r="V17" i="20"/>
  <c r="V26" i="20"/>
  <c r="U2628" i="10"/>
  <c r="U2497" i="10"/>
  <c r="V2592" i="10"/>
  <c r="V68" i="20" s="1"/>
  <c r="O68" i="20"/>
  <c r="N76" i="20" s="1"/>
  <c r="U2593" i="10"/>
  <c r="O65" i="20"/>
  <c r="O67" i="20"/>
  <c r="O66" i="20"/>
  <c r="O64" i="20"/>
  <c r="O62" i="20"/>
  <c r="O61" i="20"/>
  <c r="O60" i="20"/>
  <c r="O59" i="20"/>
  <c r="O57" i="20"/>
  <c r="O56" i="20"/>
  <c r="O53" i="20"/>
  <c r="O48" i="20"/>
  <c r="O47" i="20"/>
  <c r="O45" i="20"/>
  <c r="O43" i="20"/>
  <c r="O42" i="20"/>
  <c r="O41" i="20"/>
  <c r="U35" i="20"/>
  <c r="P35" i="20"/>
  <c r="S35" i="20" s="1"/>
  <c r="Q35" i="20" s="1"/>
  <c r="AA35" i="20" s="1"/>
  <c r="P36" i="20"/>
  <c r="S36" i="20" s="1"/>
  <c r="Q36" i="20" s="1"/>
  <c r="AA36" i="20" s="1"/>
  <c r="U2456" i="10"/>
  <c r="U2449" i="10"/>
  <c r="U2468" i="10"/>
  <c r="U2448" i="10"/>
  <c r="U2474" i="10"/>
  <c r="U2486" i="10"/>
  <c r="U2475" i="10"/>
  <c r="U2457" i="10"/>
  <c r="U2506" i="10"/>
  <c r="U2503" i="10"/>
  <c r="U2516" i="10"/>
  <c r="U2517" i="10"/>
  <c r="U2518" i="10"/>
  <c r="U2515" i="10"/>
  <c r="U2498" i="10"/>
  <c r="U2496" i="10"/>
  <c r="U2499" i="10"/>
  <c r="U2504" i="10"/>
  <c r="U2532" i="10"/>
  <c r="S7" i="20"/>
  <c r="Q7" i="20" s="1"/>
  <c r="N8" i="20"/>
  <c r="N9" i="20"/>
  <c r="S9" i="20"/>
  <c r="S2373" i="10"/>
  <c r="U2373" i="10" s="1"/>
  <c r="S8" i="20"/>
  <c r="S1599" i="10"/>
  <c r="U1599" i="10" s="1"/>
  <c r="V416" i="10"/>
  <c r="U416" i="10" s="1"/>
  <c r="V411" i="10"/>
  <c r="U411" i="10" s="1"/>
  <c r="V422" i="10"/>
  <c r="U422" i="10" s="1"/>
  <c r="V421" i="10"/>
  <c r="U421" i="10" s="1"/>
  <c r="V418" i="10"/>
  <c r="U418" i="10" s="1"/>
  <c r="V234" i="10"/>
  <c r="U234" i="10" s="1"/>
  <c r="V224" i="10"/>
  <c r="U224" i="10" s="1"/>
  <c r="V420" i="10"/>
  <c r="U420" i="10" s="1"/>
  <c r="V223" i="10"/>
  <c r="V419" i="10"/>
  <c r="U419" i="10" s="1"/>
  <c r="V519" i="10"/>
  <c r="U519" i="10" s="1"/>
  <c r="V413" i="10"/>
  <c r="U413" i="10" s="1"/>
  <c r="V250" i="10"/>
  <c r="U250" i="10" s="1"/>
  <c r="V412" i="10"/>
  <c r="U412" i="10" s="1"/>
  <c r="V518" i="10"/>
  <c r="U518" i="10" s="1"/>
  <c r="V414" i="10"/>
  <c r="U414" i="10" s="1"/>
  <c r="V237" i="10"/>
  <c r="U237" i="10" s="1"/>
  <c r="V415" i="10"/>
  <c r="U415" i="10" s="1"/>
  <c r="V239" i="10"/>
  <c r="U239" i="10" s="1"/>
  <c r="V423" i="10"/>
  <c r="U423" i="10" s="1"/>
  <c r="V245" i="10"/>
  <c r="U245" i="10" s="1"/>
  <c r="V1458" i="10"/>
  <c r="V520" i="10"/>
  <c r="U520" i="10" s="1"/>
  <c r="V524" i="10"/>
  <c r="U524" i="10" s="1"/>
  <c r="V521" i="10"/>
  <c r="U521" i="10" s="1"/>
  <c r="V410" i="10"/>
  <c r="U410" i="10" s="1"/>
  <c r="V522" i="10"/>
  <c r="U522" i="10" s="1"/>
  <c r="V523" i="10"/>
  <c r="U523" i="10" s="1"/>
  <c r="V236" i="10"/>
  <c r="U236" i="10" s="1"/>
  <c r="V69" i="10"/>
  <c r="U69" i="10" s="1"/>
  <c r="V240" i="10"/>
  <c r="U240" i="10" s="1"/>
  <c r="V424" i="10"/>
  <c r="U424" i="10" s="1"/>
  <c r="U2597" i="10"/>
  <c r="V1131" i="10"/>
  <c r="S2570" i="10"/>
  <c r="U2570" i="10" s="1"/>
  <c r="S2575" i="10"/>
  <c r="U2575" i="10" s="1"/>
  <c r="V2588" i="10"/>
  <c r="S2588" i="10"/>
  <c r="U2588" i="10" s="1"/>
  <c r="S2579" i="10"/>
  <c r="U2579" i="10" s="1"/>
  <c r="S2585" i="10"/>
  <c r="U2585" i="10" s="1"/>
  <c r="S2578" i="10"/>
  <c r="U2578" i="10" s="1"/>
  <c r="S2586" i="10"/>
  <c r="U2586" i="10" s="1"/>
  <c r="S2571" i="10"/>
  <c r="U2571" i="10" s="1"/>
  <c r="S2554" i="10"/>
  <c r="U2554" i="10" s="1"/>
  <c r="S2557" i="10"/>
  <c r="U2557" i="10" s="1"/>
  <c r="V1919" i="10"/>
  <c r="V373" i="10"/>
  <c r="V1027" i="10"/>
  <c r="V2417" i="10"/>
  <c r="V2355" i="10"/>
  <c r="S2558" i="10"/>
  <c r="U2558" i="10" s="1"/>
  <c r="V2088" i="10"/>
  <c r="V1211" i="10"/>
  <c r="V1461" i="10"/>
  <c r="V1266" i="10"/>
  <c r="V329" i="10"/>
  <c r="V2445" i="10"/>
  <c r="V864" i="10"/>
  <c r="V434" i="10"/>
  <c r="V349" i="10"/>
  <c r="V1627" i="10"/>
  <c r="V2556" i="10"/>
  <c r="S2556" i="10"/>
  <c r="U2556" i="10" s="1"/>
  <c r="V2555" i="10"/>
  <c r="S2555" i="10"/>
  <c r="U2555" i="10" s="1"/>
  <c r="V752" i="10"/>
  <c r="V1001" i="10"/>
  <c r="V1741" i="10"/>
  <c r="V649" i="10"/>
  <c r="V1397" i="10"/>
  <c r="V1290" i="10"/>
  <c r="V2106" i="10"/>
  <c r="V2325" i="10"/>
  <c r="V731" i="10"/>
  <c r="V611" i="10"/>
  <c r="V2107" i="10"/>
  <c r="V769" i="10"/>
  <c r="V1562" i="10"/>
  <c r="V719" i="10"/>
  <c r="V1084" i="10"/>
  <c r="V1307" i="10"/>
  <c r="V1944" i="10"/>
  <c r="V2109" i="10"/>
  <c r="V2078" i="10"/>
  <c r="V826" i="10"/>
  <c r="V492" i="10"/>
  <c r="V2040" i="10"/>
  <c r="V507" i="10"/>
  <c r="V351" i="10"/>
  <c r="V1396" i="10"/>
  <c r="V1250" i="10"/>
  <c r="V175" i="10"/>
  <c r="V2303" i="10"/>
  <c r="V116" i="10"/>
  <c r="V840" i="10"/>
  <c r="V2112" i="10"/>
  <c r="V777" i="10"/>
  <c r="V787" i="10"/>
  <c r="V2125" i="10"/>
  <c r="V2300" i="10"/>
  <c r="V334" i="10"/>
  <c r="V620" i="10"/>
  <c r="V1903" i="10"/>
  <c r="V246" i="10"/>
  <c r="V1237" i="10"/>
  <c r="V313" i="10"/>
  <c r="V139" i="10"/>
  <c r="V1578" i="10"/>
  <c r="V1236" i="10"/>
  <c r="V2349" i="10"/>
  <c r="V1855" i="10"/>
  <c r="V1274" i="10"/>
  <c r="V2242" i="10"/>
  <c r="V1681" i="10"/>
  <c r="V2280" i="10"/>
  <c r="V253" i="10"/>
  <c r="V314" i="10"/>
  <c r="V92" i="10"/>
  <c r="V1994" i="10"/>
  <c r="V1355" i="10"/>
  <c r="V118" i="10"/>
  <c r="V2027" i="10"/>
  <c r="V2191" i="10"/>
  <c r="V1622" i="10"/>
  <c r="V1262" i="10"/>
  <c r="V2022" i="10"/>
  <c r="V957" i="10"/>
  <c r="V1532" i="10"/>
  <c r="V2121" i="10"/>
  <c r="V1336" i="10"/>
  <c r="V1782" i="10"/>
  <c r="V1161" i="10"/>
  <c r="V1118" i="10"/>
  <c r="V2064" i="10"/>
  <c r="V1880" i="10"/>
  <c r="V635" i="10"/>
  <c r="V2240" i="10"/>
  <c r="V1673" i="10"/>
  <c r="V2102" i="10"/>
  <c r="V2038" i="10"/>
  <c r="V395" i="10"/>
  <c r="V297" i="10"/>
  <c r="V1222" i="10"/>
  <c r="V1047" i="10"/>
  <c r="V1850" i="10"/>
  <c r="V288" i="10"/>
  <c r="V1631" i="10"/>
  <c r="V2061" i="10"/>
  <c r="V300" i="10"/>
  <c r="V1862" i="10"/>
  <c r="V797" i="10"/>
  <c r="V1259" i="10"/>
  <c r="V604" i="10"/>
  <c r="V1533" i="10"/>
  <c r="V964" i="10"/>
  <c r="V637" i="10"/>
  <c r="V271" i="10"/>
  <c r="V2018" i="10"/>
  <c r="V1206" i="10"/>
  <c r="V2008" i="10"/>
  <c r="V442" i="10"/>
  <c r="V1009" i="10"/>
  <c r="V2411" i="10"/>
  <c r="V696" i="10"/>
  <c r="V1278" i="10"/>
  <c r="V622" i="10"/>
  <c r="V563" i="10"/>
  <c r="V1246" i="10"/>
  <c r="V1244" i="10"/>
  <c r="V1082" i="10"/>
  <c r="V695" i="10"/>
  <c r="V832" i="10"/>
  <c r="V2347" i="10"/>
  <c r="V2187" i="10"/>
  <c r="V1657" i="10"/>
  <c r="V1992" i="10"/>
  <c r="V2333" i="10"/>
  <c r="V1456" i="10"/>
  <c r="V376" i="10"/>
  <c r="V265" i="10"/>
  <c r="V651" i="10"/>
  <c r="V1864" i="10"/>
  <c r="V1582" i="10"/>
  <c r="V1364" i="10"/>
  <c r="V2233" i="10"/>
  <c r="V1042" i="10"/>
  <c r="V1966" i="10"/>
  <c r="V1930" i="10"/>
  <c r="V2440" i="10"/>
  <c r="V794" i="10"/>
  <c r="V968" i="10"/>
  <c r="V1676" i="10"/>
  <c r="V1151" i="10"/>
  <c r="V1586" i="10"/>
  <c r="V1326" i="10"/>
  <c r="V125" i="10"/>
  <c r="V1334" i="10"/>
  <c r="V1707" i="10"/>
  <c r="V2139" i="10"/>
  <c r="V1308" i="10"/>
  <c r="V2163" i="10"/>
  <c r="V750" i="10"/>
  <c r="V1099" i="10"/>
  <c r="V179" i="10"/>
  <c r="V1643" i="10"/>
  <c r="V1436" i="10"/>
  <c r="V2272" i="10"/>
  <c r="V660" i="10"/>
  <c r="V78" i="10"/>
  <c r="V1680" i="10"/>
  <c r="V506" i="10"/>
  <c r="V1663" i="10"/>
  <c r="V1160" i="10"/>
  <c r="V2149" i="10"/>
  <c r="V1941" i="10"/>
  <c r="V496" i="10"/>
  <c r="V1219" i="10"/>
  <c r="V1366" i="10"/>
  <c r="V1372" i="10"/>
  <c r="V394" i="10"/>
  <c r="V381" i="10"/>
  <c r="V764" i="10"/>
  <c r="V2402" i="10"/>
  <c r="V2023" i="10"/>
  <c r="V1950" i="10"/>
  <c r="V867" i="10"/>
  <c r="V947" i="10"/>
  <c r="V264" i="10"/>
  <c r="V2344" i="10"/>
  <c r="V800" i="10"/>
  <c r="V107" i="10"/>
  <c r="V2204" i="10"/>
  <c r="V180" i="10"/>
  <c r="V694" i="10"/>
  <c r="V398" i="10"/>
  <c r="V1541" i="10"/>
  <c r="V2003" i="10"/>
  <c r="V1074" i="10"/>
  <c r="V1692" i="10"/>
  <c r="V1147" i="10"/>
  <c r="V2338" i="10"/>
  <c r="V1485" i="10"/>
  <c r="V571" i="10"/>
  <c r="V2446" i="10"/>
  <c r="U2537" i="10"/>
  <c r="V1650" i="10"/>
  <c r="V110" i="10"/>
  <c r="V969" i="10"/>
  <c r="V775" i="10"/>
  <c r="V1706" i="10"/>
  <c r="V2317" i="10"/>
  <c r="V2094" i="10"/>
  <c r="V958" i="10"/>
  <c r="V368" i="10"/>
  <c r="V2322" i="10"/>
  <c r="V2208" i="10"/>
  <c r="V1970" i="10"/>
  <c r="V1173" i="10"/>
  <c r="V1242" i="10"/>
  <c r="V1076" i="10"/>
  <c r="V1252" i="10"/>
  <c r="V531" i="10"/>
  <c r="V1433" i="10"/>
  <c r="V1785" i="10"/>
  <c r="V672" i="10"/>
  <c r="V1872" i="10"/>
  <c r="V2301" i="10"/>
  <c r="V2063" i="10"/>
  <c r="V2316" i="10"/>
  <c r="V93" i="10"/>
  <c r="V580" i="10"/>
  <c r="V482" i="10"/>
  <c r="V972" i="10"/>
  <c r="V296" i="10"/>
  <c r="V746" i="10"/>
  <c r="V1281" i="10"/>
  <c r="V1580" i="10"/>
  <c r="V77" i="10"/>
  <c r="V2254" i="10"/>
  <c r="V1180" i="10"/>
  <c r="V944" i="10"/>
  <c r="V109" i="10"/>
  <c r="V950" i="10"/>
  <c r="V201" i="10"/>
  <c r="V2387" i="10"/>
  <c r="V2266" i="10"/>
  <c r="V447" i="10"/>
  <c r="V1220" i="10"/>
  <c r="V1090" i="10"/>
  <c r="V2270" i="10"/>
  <c r="V1551" i="10"/>
  <c r="V747" i="10"/>
  <c r="V1086" i="10"/>
  <c r="V1619" i="10"/>
  <c r="V270" i="10"/>
  <c r="V1197" i="10"/>
  <c r="V744" i="10"/>
  <c r="V1106" i="10"/>
  <c r="V1426" i="10"/>
  <c r="V700" i="10"/>
  <c r="V1162" i="10"/>
  <c r="V863" i="10"/>
  <c r="V2225" i="10"/>
  <c r="V2065" i="10"/>
  <c r="V1115" i="10"/>
  <c r="V2048" i="10"/>
  <c r="V1640" i="10"/>
  <c r="V1519" i="10"/>
  <c r="V720" i="10"/>
  <c r="V1065" i="10"/>
  <c r="V1094" i="10"/>
  <c r="V1896" i="10"/>
  <c r="V1982" i="10"/>
  <c r="V792" i="10"/>
  <c r="V1500" i="10"/>
  <c r="V131" i="10"/>
  <c r="V2024" i="10"/>
  <c r="V443" i="10"/>
  <c r="V1783" i="10"/>
  <c r="V913" i="10"/>
  <c r="V1037" i="10"/>
  <c r="V115" i="10"/>
  <c r="V2103" i="10"/>
  <c r="V2050" i="10"/>
  <c r="V1402" i="10"/>
  <c r="V1380" i="10"/>
  <c r="V773" i="10"/>
  <c r="V784" i="10"/>
  <c r="V949" i="10"/>
  <c r="V1696" i="10"/>
  <c r="V674" i="10"/>
  <c r="V256" i="10"/>
  <c r="V1243" i="10"/>
  <c r="V837" i="10"/>
  <c r="S2309" i="10"/>
  <c r="U2309" i="10" s="1"/>
  <c r="V978" i="10"/>
  <c r="V684" i="10"/>
  <c r="V299" i="10"/>
  <c r="V966" i="10"/>
  <c r="V644" i="10"/>
  <c r="V331" i="10"/>
  <c r="V754" i="10"/>
  <c r="V141" i="10"/>
  <c r="V1624" i="10"/>
  <c r="V2201" i="10"/>
  <c r="V2186" i="10"/>
  <c r="V1490" i="10"/>
  <c r="V73" i="10"/>
  <c r="S808" i="10"/>
  <c r="U808" i="10" s="1"/>
  <c r="S2227" i="10"/>
  <c r="U2227" i="10" s="1"/>
  <c r="V658" i="10"/>
  <c r="V581" i="10"/>
  <c r="V1502" i="10"/>
  <c r="S688" i="10"/>
  <c r="U688" i="10" s="1"/>
  <c r="S1408" i="10"/>
  <c r="U1408" i="10" s="1"/>
  <c r="V627" i="10"/>
  <c r="V167" i="10"/>
  <c r="V1130" i="10"/>
  <c r="V2087" i="10"/>
  <c r="V2071" i="10"/>
  <c r="V1011" i="10"/>
  <c r="V529" i="10"/>
  <c r="V1412" i="10"/>
  <c r="V842" i="10"/>
  <c r="V2267" i="10"/>
  <c r="V1381" i="10"/>
  <c r="V2304" i="10"/>
  <c r="V734" i="10"/>
  <c r="V1093" i="10"/>
  <c r="V1572" i="10"/>
  <c r="V1245" i="10"/>
  <c r="V1014" i="10"/>
  <c r="V2175" i="10"/>
  <c r="V951" i="10"/>
  <c r="V1100" i="10"/>
  <c r="V2152" i="10"/>
  <c r="V1899" i="10"/>
  <c r="V222" i="10"/>
  <c r="V508" i="10"/>
  <c r="V1261" i="10"/>
  <c r="V1588" i="10"/>
  <c r="V845" i="10"/>
  <c r="V756" i="10"/>
  <c r="V749" i="10"/>
  <c r="V1887" i="10"/>
  <c r="V1958" i="10"/>
  <c r="V2077" i="10"/>
  <c r="V2263" i="10"/>
  <c r="V805" i="10"/>
  <c r="V831" i="10"/>
  <c r="V1227" i="10"/>
  <c r="V2014" i="10"/>
  <c r="V1371" i="10"/>
  <c r="S460" i="10"/>
  <c r="U460" i="10" s="1"/>
  <c r="V1662" i="10"/>
  <c r="V1338" i="10"/>
  <c r="V1110" i="10"/>
  <c r="V1596" i="10"/>
  <c r="V2288" i="10"/>
  <c r="V1255" i="10"/>
  <c r="V1491" i="10"/>
  <c r="V176" i="10"/>
  <c r="V1457" i="10"/>
  <c r="V2035" i="10"/>
  <c r="V850" i="10"/>
  <c r="V2251" i="10"/>
  <c r="V579" i="10"/>
  <c r="V735" i="10"/>
  <c r="V1126" i="10"/>
  <c r="V1088" i="10"/>
  <c r="V676" i="10"/>
  <c r="V2031" i="10"/>
  <c r="V1404" i="10"/>
  <c r="V1936" i="10"/>
  <c r="V1866" i="10"/>
  <c r="V870" i="10"/>
  <c r="V1911" i="10"/>
  <c r="V755" i="10"/>
  <c r="V2067" i="10"/>
  <c r="V1302" i="10"/>
  <c r="V1048" i="10"/>
  <c r="V1045" i="10"/>
  <c r="V2051" i="10"/>
  <c r="V2146" i="10"/>
  <c r="V1310" i="10"/>
  <c r="V1316" i="10"/>
  <c r="V2290" i="10"/>
  <c r="V1452" i="10"/>
  <c r="V426" i="10"/>
  <c r="V768" i="10"/>
  <c r="V690" i="10"/>
  <c r="V1072" i="10"/>
  <c r="V788" i="10"/>
  <c r="V317" i="10"/>
  <c r="V1055" i="10"/>
  <c r="V2224" i="10"/>
  <c r="V569" i="10"/>
  <c r="V2093" i="10"/>
  <c r="V2210" i="10"/>
  <c r="V2330" i="10"/>
  <c r="V1863" i="10"/>
  <c r="V1935" i="10"/>
  <c r="V1998" i="10"/>
  <c r="V1564" i="10"/>
  <c r="V848" i="10"/>
  <c r="V1495" i="10"/>
  <c r="S1313" i="10"/>
  <c r="U1313" i="10" s="1"/>
  <c r="S2308" i="10"/>
  <c r="U2308" i="10" s="1"/>
  <c r="V1117" i="10"/>
  <c r="V332" i="10"/>
  <c r="V193" i="10"/>
  <c r="V1153" i="10"/>
  <c r="V1416" i="10"/>
  <c r="V1870" i="10"/>
  <c r="V1420" i="10"/>
  <c r="V1400" i="10"/>
  <c r="V667" i="10"/>
  <c r="V1954" i="10"/>
  <c r="V2403" i="10"/>
  <c r="V953" i="10"/>
  <c r="V721" i="10"/>
  <c r="V727" i="10"/>
  <c r="V2032" i="10"/>
  <c r="V1926" i="10"/>
  <c r="V1912" i="10"/>
  <c r="V802" i="10"/>
  <c r="V2401" i="10"/>
  <c r="S900" i="10"/>
  <c r="U900" i="10" s="1"/>
  <c r="V1659" i="10"/>
  <c r="V587" i="10"/>
  <c r="V2126" i="10"/>
  <c r="V328" i="10"/>
  <c r="V706" i="10"/>
  <c r="V692" i="10"/>
  <c r="V640" i="10"/>
  <c r="V2243" i="10"/>
  <c r="V1428" i="10"/>
  <c r="V2319" i="10"/>
  <c r="V1904" i="10"/>
  <c r="V2341" i="10"/>
  <c r="V1928" i="10"/>
  <c r="V1951" i="10"/>
  <c r="V2248" i="10"/>
  <c r="V1268" i="10"/>
  <c r="V2400" i="10"/>
  <c r="V117" i="10"/>
  <c r="V2234" i="10"/>
  <c r="V1450" i="10"/>
  <c r="S1476" i="10"/>
  <c r="U1476" i="10" s="1"/>
  <c r="S685" i="10"/>
  <c r="U685" i="10" s="1"/>
  <c r="V2128" i="10"/>
  <c r="V206" i="10"/>
  <c r="V1560" i="10"/>
  <c r="V303" i="10"/>
  <c r="V697" i="10"/>
  <c r="V974" i="10"/>
  <c r="V914" i="10"/>
  <c r="V1668" i="10"/>
  <c r="V654" i="10"/>
  <c r="V155" i="10"/>
  <c r="V1511" i="10"/>
  <c r="V2059" i="10"/>
  <c r="V2069" i="10"/>
  <c r="V218" i="10"/>
  <c r="V2274" i="10"/>
  <c r="V1170" i="10"/>
  <c r="V1645" i="10"/>
  <c r="V495" i="10"/>
  <c r="V2181" i="10"/>
  <c r="V279" i="10"/>
  <c r="V763" i="10"/>
  <c r="V1041" i="10"/>
  <c r="V1487" i="10"/>
  <c r="V2296" i="10"/>
  <c r="V2006" i="10"/>
  <c r="V1228" i="10"/>
  <c r="V490" i="10"/>
  <c r="V2443" i="10"/>
  <c r="V965" i="10"/>
  <c r="V238" i="10"/>
  <c r="V2351" i="10"/>
  <c r="V2130" i="10"/>
  <c r="V698" i="10"/>
  <c r="V341" i="10"/>
  <c r="V1139" i="10"/>
  <c r="V2043" i="10"/>
  <c r="V1003" i="10"/>
  <c r="V1314" i="10"/>
  <c r="V1022" i="10"/>
  <c r="V1599" i="10"/>
  <c r="V1967" i="10"/>
  <c r="V766" i="10"/>
  <c r="V1291" i="10"/>
  <c r="V1331" i="10"/>
  <c r="V2110" i="10"/>
  <c r="V959" i="10"/>
  <c r="V896" i="10"/>
  <c r="V1607" i="10"/>
  <c r="V1221" i="10"/>
  <c r="V2239" i="10"/>
  <c r="V1388" i="10"/>
  <c r="V2259" i="10"/>
  <c r="V555" i="10"/>
  <c r="V111" i="10"/>
  <c r="V1343" i="10"/>
  <c r="V1028" i="10"/>
  <c r="V948" i="10"/>
  <c r="V733" i="10"/>
  <c r="V1277" i="10"/>
  <c r="V2306" i="10"/>
  <c r="V2056" i="10"/>
  <c r="V1854" i="10"/>
  <c r="V2140" i="10"/>
  <c r="V1324" i="10"/>
  <c r="V2258" i="10"/>
  <c r="V458" i="10"/>
  <c r="V2442" i="10"/>
  <c r="V2418" i="10"/>
  <c r="V2129" i="10"/>
  <c r="V781" i="10"/>
  <c r="V79" i="10"/>
  <c r="V1258" i="10"/>
  <c r="V1298" i="10"/>
  <c r="U2463" i="10"/>
  <c r="V686" i="10"/>
  <c r="V2090" i="10"/>
  <c r="V1267" i="10"/>
  <c r="S2226" i="10"/>
  <c r="U2226" i="10" s="1"/>
  <c r="V728" i="10"/>
  <c r="V315" i="10"/>
  <c r="V745" i="10"/>
  <c r="V1786" i="10"/>
  <c r="V710" i="10"/>
  <c r="V164" i="10"/>
  <c r="V143" i="10"/>
  <c r="V2080" i="10"/>
  <c r="V2192" i="10"/>
  <c r="V985" i="10"/>
  <c r="V1353" i="10"/>
  <c r="V1241" i="10"/>
  <c r="V1164" i="10"/>
  <c r="V1544" i="10"/>
  <c r="S1632" i="10"/>
  <c r="U1632" i="10" s="1"/>
  <c r="S2315" i="10"/>
  <c r="U2315" i="10" s="1"/>
  <c r="S578" i="10"/>
  <c r="U578" i="10" s="1"/>
  <c r="V2151" i="10"/>
  <c r="S1566" i="10"/>
  <c r="U1566" i="10" s="1"/>
  <c r="V2131" i="10"/>
  <c r="V748" i="10"/>
  <c r="V712" i="10"/>
  <c r="V302" i="10"/>
  <c r="V1341" i="10"/>
  <c r="V2062" i="10"/>
  <c r="V1394" i="10"/>
  <c r="V2143" i="10"/>
  <c r="V2096" i="10"/>
  <c r="V2323" i="10"/>
  <c r="V85" i="10"/>
  <c r="V1369" i="10"/>
  <c r="V1083" i="10"/>
  <c r="V1425" i="10"/>
  <c r="V793" i="10"/>
  <c r="V1521" i="10"/>
  <c r="S1124" i="10"/>
  <c r="U1124" i="10" s="1"/>
  <c r="S450" i="10"/>
  <c r="U450" i="10" s="1"/>
  <c r="S459" i="10"/>
  <c r="U459" i="10" s="1"/>
  <c r="V147" i="10"/>
  <c r="V127" i="10"/>
  <c r="V630" i="10"/>
  <c r="V156" i="10"/>
  <c r="V2011" i="10"/>
  <c r="V2346" i="10"/>
  <c r="V1626" i="10"/>
  <c r="V540" i="10"/>
  <c r="V600" i="10"/>
  <c r="V883" i="10"/>
  <c r="V528" i="10"/>
  <c r="S1280" i="10"/>
  <c r="U1280" i="10" s="1"/>
  <c r="S1574" i="10"/>
  <c r="U1574" i="10" s="1"/>
  <c r="V1594" i="10"/>
  <c r="S2433" i="10"/>
  <c r="V1616" i="10"/>
  <c r="S1999" i="10"/>
  <c r="U1999" i="10" s="1"/>
  <c r="S1636" i="10"/>
  <c r="U1636" i="10" s="1"/>
  <c r="S1069" i="10"/>
  <c r="U1069" i="10" s="1"/>
  <c r="S1251" i="10"/>
  <c r="U1251" i="10" s="1"/>
  <c r="V1039" i="10"/>
  <c r="V2212" i="10"/>
  <c r="S2086" i="10"/>
  <c r="U2086" i="10" s="1"/>
  <c r="V1025" i="10"/>
  <c r="V701" i="10"/>
  <c r="V375" i="10"/>
  <c r="V1703" i="10"/>
  <c r="V1122" i="10"/>
  <c r="V677" i="10"/>
  <c r="V2053" i="10"/>
  <c r="V1200" i="10"/>
  <c r="V1496" i="10"/>
  <c r="S1305" i="10"/>
  <c r="U1305" i="10" s="1"/>
  <c r="S2148" i="10"/>
  <c r="U2148" i="10" s="1"/>
  <c r="S2320" i="10"/>
  <c r="U2320" i="10" s="1"/>
  <c r="S1991" i="10"/>
  <c r="U1991" i="10" s="1"/>
  <c r="V1203" i="10"/>
  <c r="V704" i="10"/>
  <c r="V372" i="10"/>
  <c r="V607" i="10"/>
  <c r="V1152" i="10"/>
  <c r="V1448" i="10"/>
  <c r="V2213" i="10"/>
  <c r="V2343" i="10"/>
  <c r="V1934" i="10"/>
  <c r="V2098" i="10"/>
  <c r="V1146" i="10"/>
  <c r="V1962" i="10"/>
  <c r="V1910" i="10"/>
  <c r="V1374" i="10"/>
  <c r="V893" i="10"/>
  <c r="V2070" i="10"/>
  <c r="V1652" i="10"/>
  <c r="V767" i="10"/>
  <c r="V687" i="10"/>
  <c r="V1073" i="10"/>
  <c r="V682" i="10"/>
  <c r="V1114" i="10"/>
  <c r="V2231" i="10"/>
  <c r="V1510" i="10"/>
  <c r="V2000" i="10"/>
  <c r="V2328" i="10"/>
  <c r="V2196" i="10"/>
  <c r="V1165" i="10"/>
  <c r="V2416" i="10"/>
  <c r="S1959" i="10"/>
  <c r="U1959" i="10" s="1"/>
  <c r="S817" i="10"/>
  <c r="U817" i="10" s="1"/>
  <c r="S881" i="10"/>
  <c r="U881" i="10" s="1"/>
  <c r="V318" i="10"/>
  <c r="V352" i="10"/>
  <c r="V610" i="10"/>
  <c r="V169" i="10"/>
  <c r="V1092" i="10"/>
  <c r="V575" i="10"/>
  <c r="V1990" i="10"/>
  <c r="V2047" i="10"/>
  <c r="V2214" i="10"/>
  <c r="V1417" i="10"/>
  <c r="V2091" i="10"/>
  <c r="V1440" i="10"/>
  <c r="V2262" i="10"/>
  <c r="V1321" i="10"/>
  <c r="V1637" i="10"/>
  <c r="V1370" i="10"/>
  <c r="V860" i="10"/>
  <c r="V552" i="10"/>
  <c r="V1300" i="10"/>
  <c r="V2394" i="10"/>
  <c r="S30" i="10"/>
  <c r="U30" i="10" s="1"/>
  <c r="V312" i="10"/>
  <c r="V971" i="10"/>
  <c r="V1405" i="10"/>
  <c r="V1968" i="10"/>
  <c r="V1871" i="10"/>
  <c r="V286" i="10"/>
  <c r="V1363" i="10"/>
  <c r="V536" i="10"/>
  <c r="S1172" i="10"/>
  <c r="U1172" i="10" s="1"/>
  <c r="V2034" i="10"/>
  <c r="S1920" i="10"/>
  <c r="U1920" i="10" s="1"/>
  <c r="V2083" i="10"/>
  <c r="V1451" i="10"/>
  <c r="S2030" i="10"/>
  <c r="U2030" i="10" s="1"/>
  <c r="V108" i="10"/>
  <c r="V1484" i="10"/>
  <c r="V323" i="10"/>
  <c r="V1067" i="10"/>
  <c r="V1342" i="10"/>
  <c r="V2072" i="10"/>
  <c r="V1590" i="10"/>
  <c r="V2339" i="10"/>
  <c r="V280" i="10"/>
  <c r="V1306" i="10"/>
  <c r="V532" i="10"/>
  <c r="V1635" i="10"/>
  <c r="V2393" i="10"/>
  <c r="S1034" i="10"/>
  <c r="U1034" i="10" s="1"/>
  <c r="S2232" i="10"/>
  <c r="U2232" i="10" s="1"/>
  <c r="V474" i="10"/>
  <c r="V319" i="10"/>
  <c r="V2174" i="10"/>
  <c r="V1116" i="10"/>
  <c r="V2292" i="10"/>
  <c r="V215" i="10"/>
  <c r="V1444" i="10"/>
  <c r="V1976" i="10"/>
  <c r="V1621" i="10"/>
  <c r="S986" i="10"/>
  <c r="U986" i="10" s="1"/>
  <c r="S2264" i="10"/>
  <c r="U2264" i="10" s="1"/>
  <c r="V2247" i="10"/>
  <c r="V786" i="10"/>
  <c r="V1986" i="10"/>
  <c r="V890" i="10"/>
  <c r="V231" i="10"/>
  <c r="V628" i="10"/>
  <c r="V1347" i="10"/>
  <c r="V557" i="10"/>
  <c r="V2331" i="10"/>
  <c r="V2312" i="10"/>
  <c r="V1234" i="10"/>
  <c r="V1382" i="10"/>
  <c r="V857" i="10"/>
  <c r="S829" i="10"/>
  <c r="U829" i="10" s="1"/>
  <c r="S1149" i="10"/>
  <c r="U1149" i="10" s="1"/>
  <c r="V1600" i="10"/>
  <c r="V702" i="10"/>
  <c r="V632" i="10"/>
  <c r="V2177" i="10"/>
  <c r="V2291" i="10"/>
  <c r="V1163" i="10"/>
  <c r="V1378" i="10"/>
  <c r="S1218" i="10"/>
  <c r="U1218" i="10" s="1"/>
  <c r="S1323" i="10"/>
  <c r="U1323" i="10" s="1"/>
  <c r="V335" i="10"/>
  <c r="V1460" i="10"/>
  <c r="V2444" i="10"/>
  <c r="V1508" i="10"/>
  <c r="S2437" i="10"/>
  <c r="S2409" i="10"/>
  <c r="U2409" i="10" s="1"/>
  <c r="S1877" i="10"/>
  <c r="U1877" i="10" s="1"/>
  <c r="S1138" i="10"/>
  <c r="U1138" i="10" s="1"/>
  <c r="S2256" i="10"/>
  <c r="U2256" i="10" s="1"/>
  <c r="S834" i="10"/>
  <c r="U834" i="10" s="1"/>
  <c r="S961" i="10"/>
  <c r="U961" i="10" s="1"/>
  <c r="S1784" i="10"/>
  <c r="U1784" i="10" s="1"/>
  <c r="S753" i="10"/>
  <c r="U753" i="10" s="1"/>
  <c r="S1101" i="10"/>
  <c r="U1101" i="10" s="1"/>
  <c r="S2095" i="10"/>
  <c r="U2095" i="10" s="1"/>
  <c r="S1145" i="10"/>
  <c r="U1145" i="10" s="1"/>
  <c r="S1902" i="10"/>
  <c r="U1902" i="10" s="1"/>
  <c r="S1352" i="10"/>
  <c r="U1352" i="10" s="1"/>
  <c r="S713" i="10"/>
  <c r="U713" i="10" s="1"/>
  <c r="S2058" i="10"/>
  <c r="U2058" i="10" s="1"/>
  <c r="S618" i="10"/>
  <c r="U618" i="10" s="1"/>
  <c r="S879" i="10"/>
  <c r="U879" i="10" s="1"/>
  <c r="S1978" i="10"/>
  <c r="U1978" i="10" s="1"/>
  <c r="S1689" i="10"/>
  <c r="U1689" i="10" s="1"/>
  <c r="S2085" i="10"/>
  <c r="U2085" i="10" s="1"/>
  <c r="S2295" i="10"/>
  <c r="U2295" i="10" s="1"/>
  <c r="V714" i="10"/>
  <c r="V724" i="10"/>
  <c r="V2307" i="10"/>
  <c r="V1393" i="10"/>
  <c r="V2138" i="10"/>
  <c r="V816" i="10"/>
  <c r="V530" i="10"/>
  <c r="S1249" i="10"/>
  <c r="U1249" i="10" s="1"/>
  <c r="S2039" i="10"/>
  <c r="U2039" i="10" s="1"/>
  <c r="S1973" i="10"/>
  <c r="U1973" i="10" s="1"/>
  <c r="S1665" i="10"/>
  <c r="U1665" i="10" s="1"/>
  <c r="S1273" i="10"/>
  <c r="U1273" i="10" s="1"/>
  <c r="S1017" i="10"/>
  <c r="U1017" i="10" s="1"/>
  <c r="S2002" i="10"/>
  <c r="U2002" i="10" s="1"/>
  <c r="S1035" i="10"/>
  <c r="U1035" i="10" s="1"/>
  <c r="S2419" i="10"/>
  <c r="U2419" i="10" s="1"/>
  <c r="V2194" i="10"/>
  <c r="S1257" i="10"/>
  <c r="U1257" i="10" s="1"/>
  <c r="S2426" i="10"/>
  <c r="S2384" i="10"/>
  <c r="U2384" i="10" s="1"/>
  <c r="S2441" i="10"/>
  <c r="U2441" i="10" s="1"/>
  <c r="V717" i="10"/>
  <c r="V2190" i="10"/>
  <c r="V1927" i="10"/>
  <c r="V1207" i="10"/>
  <c r="V1649" i="10"/>
  <c r="V1271" i="10"/>
  <c r="S1043" i="10"/>
  <c r="U1043" i="10" s="1"/>
  <c r="S1085" i="10"/>
  <c r="U1085" i="10" s="1"/>
  <c r="V272" i="10"/>
  <c r="V383" i="10"/>
  <c r="V652" i="10"/>
  <c r="V2075" i="10"/>
  <c r="V1570" i="10"/>
  <c r="V2099" i="10"/>
  <c r="V1943" i="10"/>
  <c r="V1462" i="10"/>
  <c r="V588" i="10"/>
  <c r="S770" i="10"/>
  <c r="U770" i="10" s="1"/>
  <c r="V2144" i="10"/>
  <c r="V641" i="10"/>
  <c r="V533" i="10"/>
  <c r="V1960" i="10"/>
  <c r="V1275" i="10"/>
  <c r="V869" i="10"/>
  <c r="V2278" i="10"/>
  <c r="S675" i="10"/>
  <c r="U675" i="10" s="1"/>
  <c r="S1561" i="10"/>
  <c r="U1561" i="10" s="1"/>
  <c r="V703" i="10"/>
  <c r="V1742" i="10"/>
  <c r="V1098" i="10"/>
  <c r="V715" i="10"/>
  <c r="V2235" i="10"/>
  <c r="V367" i="10"/>
  <c r="V1279" i="10"/>
  <c r="V751" i="10"/>
  <c r="V772" i="10"/>
  <c r="S1553" i="10"/>
  <c r="U1553" i="10" s="1"/>
  <c r="S1515" i="10"/>
  <c r="U1515" i="10" s="1"/>
  <c r="V1253" i="10"/>
  <c r="V853" i="10"/>
  <c r="V2376" i="10"/>
  <c r="V2298" i="10"/>
  <c r="S725" i="10"/>
  <c r="U725" i="10" s="1"/>
  <c r="S1858" i="10"/>
  <c r="U1858" i="10" s="1"/>
  <c r="S732" i="10"/>
  <c r="U732" i="10" s="1"/>
  <c r="V681" i="10"/>
  <c r="V1918" i="10"/>
  <c r="V1914" i="10"/>
  <c r="V1401" i="10"/>
  <c r="V1477" i="10"/>
  <c r="V516" i="10"/>
  <c r="V1644" i="10"/>
  <c r="V1297" i="10"/>
  <c r="V2082" i="10"/>
  <c r="S738" i="10"/>
  <c r="U738" i="10" s="1"/>
  <c r="V629" i="10"/>
  <c r="S1894" i="10"/>
  <c r="U1894" i="10" s="1"/>
  <c r="V187" i="10"/>
  <c r="V294" i="10"/>
  <c r="V1745" i="10"/>
  <c r="V1700" i="10"/>
  <c r="V159" i="10"/>
  <c r="V612" i="10"/>
  <c r="V1214" i="10"/>
  <c r="V1189" i="10"/>
  <c r="V836" i="10"/>
  <c r="S1109" i="10"/>
  <c r="U1109" i="10" s="1"/>
  <c r="V374" i="10"/>
  <c r="V1230" i="10"/>
  <c r="V1983" i="10"/>
  <c r="S1424" i="10"/>
  <c r="U1424" i="10" s="1"/>
  <c r="V1482" i="10"/>
  <c r="V2132" i="10"/>
  <c r="V171" i="10"/>
  <c r="V2147" i="10"/>
  <c r="V1648" i="10"/>
  <c r="V2299" i="10"/>
  <c r="V1018" i="10"/>
  <c r="S1498" i="10"/>
  <c r="U1498" i="10" s="1"/>
  <c r="S1133" i="10"/>
  <c r="U1133" i="10" s="1"/>
  <c r="V615" i="10"/>
  <c r="V1332" i="10"/>
  <c r="S2327" i="10"/>
  <c r="U2327" i="10" s="1"/>
  <c r="S1938" i="10"/>
  <c r="U1938" i="10" s="1"/>
  <c r="S1740" i="10"/>
  <c r="U1740" i="10" s="1"/>
  <c r="S1946" i="10"/>
  <c r="U1946" i="10" s="1"/>
  <c r="V1056" i="10"/>
  <c r="V1134" i="10"/>
  <c r="V2104" i="10"/>
  <c r="V2074" i="10"/>
  <c r="V23" i="10"/>
  <c r="V514" i="10"/>
  <c r="V498" i="10"/>
  <c r="V2395" i="10"/>
  <c r="V40" i="10"/>
  <c r="S40" i="10"/>
  <c r="U40" i="10" s="1"/>
  <c r="V27" i="10"/>
  <c r="S27" i="10"/>
  <c r="U27" i="10" s="1"/>
  <c r="V2386" i="10"/>
  <c r="S2386" i="10"/>
  <c r="U2386" i="10" s="1"/>
  <c r="V350" i="10"/>
  <c r="S350" i="10"/>
  <c r="U350" i="10" s="1"/>
  <c r="V1179" i="10"/>
  <c r="S1179" i="10"/>
  <c r="U1179" i="10" s="1"/>
  <c r="V98" i="10"/>
  <c r="S98" i="10"/>
  <c r="U98" i="10" s="1"/>
  <c r="V35" i="10"/>
  <c r="S35" i="10"/>
  <c r="U35" i="10" s="1"/>
  <c r="V31" i="10"/>
  <c r="S31" i="10"/>
  <c r="U31" i="10" s="1"/>
  <c r="V560" i="10"/>
  <c r="S560" i="10"/>
  <c r="U560" i="10" s="1"/>
  <c r="V636" i="10"/>
  <c r="S636" i="10"/>
  <c r="U636" i="10" s="1"/>
  <c r="V1554" i="10"/>
  <c r="S1554" i="10"/>
  <c r="U1554" i="10" s="1"/>
  <c r="V1294" i="10"/>
  <c r="S1294" i="10"/>
  <c r="U1294" i="10" s="1"/>
  <c r="S1658" i="10"/>
  <c r="U1658" i="10" s="1"/>
  <c r="V1108" i="10"/>
  <c r="V466" i="10"/>
  <c r="S466" i="10"/>
  <c r="U466" i="10" s="1"/>
  <c r="V2250" i="10"/>
  <c r="S2250" i="10"/>
  <c r="U2250" i="10" s="1"/>
  <c r="V1006" i="10"/>
  <c r="V39" i="10"/>
  <c r="S39" i="10"/>
  <c r="U39" i="10" s="1"/>
  <c r="V603" i="10"/>
  <c r="S1895" i="10"/>
  <c r="U1895" i="10" s="1"/>
  <c r="S1019" i="10"/>
  <c r="U1019" i="10" s="1"/>
  <c r="V2133" i="10"/>
  <c r="V1144" i="10"/>
  <c r="V28" i="10"/>
  <c r="S28" i="10"/>
  <c r="U28" i="10" s="1"/>
  <c r="V2066" i="10"/>
  <c r="S2066" i="10"/>
  <c r="U2066" i="10" s="1"/>
  <c r="V1184" i="10"/>
  <c r="S1184" i="10"/>
  <c r="U1184" i="10" s="1"/>
  <c r="V140" i="10"/>
  <c r="S140" i="10"/>
  <c r="U140" i="10" s="1"/>
  <c r="V639" i="10"/>
  <c r="S1333" i="10"/>
  <c r="U1333" i="10" s="1"/>
  <c r="S1318" i="10"/>
  <c r="U1318" i="10" s="1"/>
  <c r="V877" i="10"/>
  <c r="S877" i="10"/>
  <c r="U877" i="10" s="1"/>
  <c r="V333" i="10"/>
  <c r="V168" i="10"/>
  <c r="V1299" i="10"/>
  <c r="V859" i="10"/>
  <c r="S859" i="10"/>
  <c r="U859" i="10" s="1"/>
  <c r="S2392" i="10"/>
  <c r="U2392" i="10" s="1"/>
  <c r="S36" i="10"/>
  <c r="U36" i="10" s="1"/>
  <c r="V1449" i="10"/>
  <c r="S1449" i="10"/>
  <c r="U1449" i="10" s="1"/>
  <c r="V2377" i="10"/>
  <c r="S2377" i="10"/>
  <c r="U2377" i="10" s="1"/>
  <c r="V574" i="10"/>
  <c r="S574" i="10"/>
  <c r="U574" i="10" s="1"/>
  <c r="V1385" i="10"/>
  <c r="S1385" i="10"/>
  <c r="U1385" i="10" s="1"/>
  <c r="V683" i="10"/>
  <c r="S683" i="10"/>
  <c r="U683" i="10" s="1"/>
  <c r="V810" i="10"/>
  <c r="S810" i="10"/>
  <c r="U810" i="10" s="1"/>
  <c r="V38" i="10"/>
  <c r="S38" i="10"/>
  <c r="U38" i="10" s="1"/>
  <c r="V1265" i="10"/>
  <c r="S1265" i="10"/>
  <c r="U1265" i="10" s="1"/>
  <c r="S451" i="10"/>
  <c r="U451" i="10" s="1"/>
  <c r="V451" i="10"/>
  <c r="S1531" i="10"/>
  <c r="U1531" i="10" s="1"/>
  <c r="V1531" i="10"/>
  <c r="S780" i="10"/>
  <c r="U780" i="10" s="1"/>
  <c r="V1064" i="10"/>
  <c r="V22" i="10"/>
  <c r="S22" i="10"/>
  <c r="U22" i="10" s="1"/>
  <c r="V740" i="10"/>
  <c r="S740" i="10"/>
  <c r="U740" i="10" s="1"/>
  <c r="S96" i="10"/>
  <c r="U96" i="10" s="1"/>
  <c r="S776" i="10"/>
  <c r="U776" i="10" s="1"/>
  <c r="S1356" i="10"/>
  <c r="U1356" i="10" s="1"/>
  <c r="S559" i="10"/>
  <c r="U559" i="10" s="1"/>
  <c r="S2311" i="10"/>
  <c r="U2311" i="10" s="1"/>
  <c r="S2385" i="10"/>
  <c r="U2385" i="10" s="1"/>
  <c r="S1254" i="10"/>
  <c r="U1254" i="10" s="1"/>
  <c r="S182" i="10"/>
  <c r="U182" i="10" s="1"/>
  <c r="S1552" i="10"/>
  <c r="U1552" i="10" s="1"/>
  <c r="S2410" i="10"/>
  <c r="U2410" i="10" s="1"/>
  <c r="S37" i="10"/>
  <c r="U37" i="10" s="1"/>
  <c r="S1044" i="10"/>
  <c r="U1044" i="10" s="1"/>
  <c r="S1874" i="10"/>
  <c r="U1874" i="10" s="1"/>
  <c r="S621" i="10"/>
  <c r="U621" i="10" s="1"/>
  <c r="S2010" i="10"/>
  <c r="U2010" i="10" s="1"/>
  <c r="S1898" i="10"/>
  <c r="U1898" i="10" s="1"/>
  <c r="S987" i="10"/>
  <c r="U987" i="10" s="1"/>
  <c r="S41" i="10"/>
  <c r="U41" i="10" s="1"/>
  <c r="V2408" i="10"/>
  <c r="V399" i="10"/>
  <c r="S1882" i="10"/>
  <c r="U1882" i="10" s="1"/>
  <c r="S304" i="10"/>
  <c r="U304" i="10" s="1"/>
  <c r="S20" i="10"/>
  <c r="U20" i="10" s="1"/>
  <c r="S32" i="10"/>
  <c r="U32" i="10" s="1"/>
  <c r="S97" i="10"/>
  <c r="U97" i="10" s="1"/>
  <c r="S33" i="10"/>
  <c r="U33" i="10" s="1"/>
  <c r="S645" i="10"/>
  <c r="U645" i="10" s="1"/>
  <c r="S711" i="10"/>
  <c r="U711" i="10" s="1"/>
  <c r="S29" i="10"/>
  <c r="U29" i="10" s="1"/>
  <c r="S2428" i="10"/>
  <c r="S716" i="10"/>
  <c r="U716" i="10" s="1"/>
  <c r="S945" i="10"/>
  <c r="U945" i="10" s="1"/>
  <c r="S771" i="10"/>
  <c r="U771" i="10" s="1"/>
  <c r="S2378" i="10"/>
  <c r="U2378" i="10" s="1"/>
  <c r="S1377" i="10"/>
  <c r="U1377" i="10" s="1"/>
  <c r="S24" i="10"/>
  <c r="U24" i="10" s="1"/>
  <c r="S1688" i="10"/>
  <c r="U1688" i="10" s="1"/>
  <c r="S2335" i="10"/>
  <c r="U2335" i="10" s="1"/>
  <c r="S43" i="10"/>
  <c r="U43" i="10" s="1"/>
  <c r="S737" i="10"/>
  <c r="U737" i="10" s="1"/>
  <c r="S160" i="10"/>
  <c r="U160" i="10" s="1"/>
  <c r="S1520" i="10"/>
  <c r="U1520" i="10" s="1"/>
  <c r="S2425" i="10"/>
  <c r="S1125" i="10"/>
  <c r="U1125" i="10" s="1"/>
  <c r="S952" i="10"/>
  <c r="U952" i="10" s="1"/>
  <c r="S736" i="10"/>
  <c r="U736" i="10" s="1"/>
  <c r="S360" i="10"/>
  <c r="U360" i="10" s="1"/>
  <c r="S2007" i="10"/>
  <c r="U2007" i="10" s="1"/>
  <c r="S2314" i="10"/>
  <c r="U2314" i="10" s="1"/>
  <c r="S1906" i="10"/>
  <c r="U1906" i="10" s="1"/>
  <c r="S2042" i="10"/>
  <c r="U2042" i="10" s="1"/>
  <c r="S1739" i="10"/>
  <c r="U1739" i="10" s="1"/>
  <c r="S336" i="10"/>
  <c r="U336" i="10" s="1"/>
  <c r="S1555" i="10"/>
  <c r="U1555" i="10" s="1"/>
  <c r="S2287" i="10"/>
  <c r="U2287" i="10" s="1"/>
  <c r="S112" i="10"/>
  <c r="U112" i="10" s="1"/>
  <c r="S963" i="10"/>
  <c r="U963" i="10" s="1"/>
  <c r="S743" i="10"/>
  <c r="U743" i="10" s="1"/>
  <c r="S295" i="10"/>
  <c r="U295" i="10" s="1"/>
  <c r="U78" i="10"/>
  <c r="V2413" i="10"/>
  <c r="V1505" i="10"/>
  <c r="V1543" i="10"/>
  <c r="U583" i="10"/>
  <c r="V1492" i="10"/>
  <c r="U2418" i="10"/>
  <c r="U2316" i="10"/>
  <c r="U1541" i="10"/>
  <c r="V2406" i="10"/>
  <c r="U1532" i="10"/>
  <c r="U280" i="10"/>
  <c r="V577" i="10"/>
  <c r="V537" i="10"/>
  <c r="U1519" i="10"/>
  <c r="V1536" i="10"/>
  <c r="V2381" i="10"/>
  <c r="U1533" i="10"/>
  <c r="V389" i="10"/>
  <c r="V2375" i="10"/>
  <c r="V1494" i="10"/>
  <c r="U2402" i="10"/>
  <c r="V1534" i="10"/>
  <c r="U1508" i="10"/>
  <c r="U1507" i="10"/>
  <c r="V1507" i="10"/>
  <c r="U496" i="10"/>
  <c r="U1506" i="10"/>
  <c r="V1506" i="10"/>
  <c r="V865" i="10"/>
  <c r="V2374" i="10"/>
  <c r="U1544" i="10"/>
  <c r="U1504" i="10"/>
  <c r="V1504" i="10"/>
  <c r="U1236" i="10"/>
  <c r="U1537" i="10"/>
  <c r="V1537" i="10"/>
  <c r="U1509" i="10"/>
  <c r="V1509" i="10"/>
  <c r="U1535" i="10"/>
  <c r="V1535" i="10"/>
  <c r="V1293" i="10"/>
  <c r="U1546" i="10"/>
  <c r="V1546" i="10"/>
  <c r="U2395" i="10"/>
  <c r="U1540" i="10"/>
  <c r="V1540" i="10"/>
  <c r="U2417" i="10"/>
  <c r="V2407" i="10"/>
  <c r="U1539" i="10"/>
  <c r="V1539" i="10"/>
  <c r="U1545" i="10"/>
  <c r="V1545" i="10"/>
  <c r="U1538" i="10"/>
  <c r="V1538" i="10"/>
  <c r="U1495" i="10"/>
  <c r="V2397" i="10"/>
  <c r="U2387" i="10"/>
  <c r="U1522" i="10"/>
  <c r="V1522" i="10"/>
  <c r="U2278" i="10"/>
  <c r="V2373" i="10"/>
  <c r="U1550" i="10"/>
  <c r="V1550" i="10"/>
  <c r="U2416" i="10"/>
  <c r="U1493" i="10"/>
  <c r="V1493" i="10"/>
  <c r="U1549" i="10"/>
  <c r="V1549" i="10"/>
  <c r="V2396" i="10"/>
  <c r="V760" i="10"/>
  <c r="V65" i="20" s="1"/>
  <c r="U1548" i="10"/>
  <c r="V1548" i="10"/>
  <c r="U2394" i="10"/>
  <c r="U759" i="10"/>
  <c r="U805" i="10"/>
  <c r="V1953" i="10"/>
  <c r="U2401" i="10"/>
  <c r="U1382" i="10"/>
  <c r="U2404" i="10"/>
  <c r="V2404" i="10"/>
  <c r="U2390" i="10"/>
  <c r="V2390" i="10"/>
  <c r="U2421" i="10"/>
  <c r="V2421" i="10"/>
  <c r="U394" i="10"/>
  <c r="U2412" i="10"/>
  <c r="V2412" i="10"/>
  <c r="U2389" i="10"/>
  <c r="V2389" i="10"/>
  <c r="U2380" i="10"/>
  <c r="V2380" i="10"/>
  <c r="U2420" i="10"/>
  <c r="V2420" i="10"/>
  <c r="U1079" i="10"/>
  <c r="U2383" i="10"/>
  <c r="V2383" i="10"/>
  <c r="U2423" i="10"/>
  <c r="V2423" i="10"/>
  <c r="V598" i="10"/>
  <c r="U2414" i="10"/>
  <c r="V2414" i="10"/>
  <c r="U2400" i="10"/>
  <c r="U2376" i="10"/>
  <c r="U2415" i="10"/>
  <c r="V2415" i="10"/>
  <c r="U2403" i="10"/>
  <c r="U2388" i="10"/>
  <c r="V2388" i="10"/>
  <c r="U2393" i="10"/>
  <c r="U2391" i="10"/>
  <c r="V2391" i="10"/>
  <c r="U2398" i="10"/>
  <c r="V2398" i="10"/>
  <c r="U2405" i="10"/>
  <c r="V2405" i="10"/>
  <c r="U2382" i="10"/>
  <c r="V2382" i="10"/>
  <c r="U2379" i="10"/>
  <c r="V2379" i="10"/>
  <c r="U2408" i="10"/>
  <c r="U2422" i="10"/>
  <c r="V2422" i="10"/>
  <c r="U831" i="10"/>
  <c r="U1635" i="10"/>
  <c r="U2411" i="10"/>
  <c r="U2399" i="10"/>
  <c r="V2399" i="10"/>
  <c r="V84" i="10"/>
  <c r="V407" i="10"/>
  <c r="V546" i="10"/>
  <c r="U1255" i="10"/>
  <c r="V515" i="10"/>
  <c r="V446" i="10"/>
  <c r="U1322" i="10"/>
  <c r="V433" i="10"/>
  <c r="V798" i="10"/>
  <c r="U390" i="10"/>
  <c r="U2043" i="10"/>
  <c r="U2065" i="10"/>
  <c r="V1175" i="10"/>
  <c r="U1586" i="10"/>
  <c r="V440" i="10"/>
  <c r="U1374" i="10"/>
  <c r="U528" i="10"/>
  <c r="U482" i="10"/>
  <c r="U492" i="10"/>
  <c r="U2258" i="10"/>
  <c r="V1367" i="10"/>
  <c r="U1547" i="10"/>
  <c r="V1547" i="10"/>
  <c r="U2270" i="10"/>
  <c r="U1542" i="10"/>
  <c r="V1542" i="10"/>
  <c r="U1525" i="10"/>
  <c r="V1525" i="10"/>
  <c r="V2285" i="10"/>
  <c r="U1526" i="10"/>
  <c r="V1526" i="10"/>
  <c r="U1524" i="10"/>
  <c r="V1524" i="10"/>
  <c r="V1202" i="10"/>
  <c r="V1360" i="10"/>
  <c r="U1910" i="10"/>
  <c r="V454" i="10"/>
  <c r="U509" i="10"/>
  <c r="U1497" i="10"/>
  <c r="V1497" i="10"/>
  <c r="V1000" i="10"/>
  <c r="U1324" i="10"/>
  <c r="V427" i="10"/>
  <c r="U1496" i="10"/>
  <c r="U2254" i="10"/>
  <c r="V2249" i="10"/>
  <c r="U2248" i="10"/>
  <c r="U1354" i="10"/>
  <c r="U1250" i="10"/>
  <c r="V1188" i="10"/>
  <c r="U1336" i="10"/>
  <c r="U1364" i="10"/>
  <c r="U1302" i="10"/>
  <c r="U1246" i="10"/>
  <c r="U514" i="10"/>
  <c r="U1187" i="10"/>
  <c r="U1314" i="10"/>
  <c r="V591" i="10"/>
  <c r="U1355" i="10"/>
  <c r="U1252" i="10"/>
  <c r="U490" i="10"/>
  <c r="U836" i="10"/>
  <c r="U1189" i="10"/>
  <c r="U2274" i="10"/>
  <c r="U1637" i="10"/>
  <c r="U1380" i="10"/>
  <c r="U526" i="10"/>
  <c r="U802" i="10"/>
  <c r="V1012" i="10"/>
  <c r="U1003" i="10"/>
  <c r="U1645" i="10"/>
  <c r="U1009" i="10"/>
  <c r="U1171" i="10"/>
  <c r="U857" i="10"/>
  <c r="U2262" i="10"/>
  <c r="U1243" i="10"/>
  <c r="U1165" i="10"/>
  <c r="U426" i="10"/>
  <c r="V1215" i="10"/>
  <c r="U398" i="10"/>
  <c r="U552" i="10"/>
  <c r="V489" i="10"/>
  <c r="U1300" i="10"/>
  <c r="U848" i="10"/>
  <c r="U406" i="10"/>
  <c r="U1372" i="10"/>
  <c r="U1170" i="10"/>
  <c r="U1307" i="10"/>
  <c r="U1308" i="10"/>
  <c r="U840" i="10"/>
  <c r="U800" i="10"/>
  <c r="U1173" i="10"/>
  <c r="U1258" i="10"/>
  <c r="V873" i="10"/>
  <c r="U580" i="10"/>
  <c r="U1371" i="10"/>
  <c r="U871" i="10"/>
  <c r="V871" i="10"/>
  <c r="U468" i="10"/>
  <c r="V468" i="10"/>
  <c r="V1181" i="10"/>
  <c r="U1181" i="10"/>
  <c r="U878" i="10"/>
  <c r="V878" i="10"/>
  <c r="U874" i="10"/>
  <c r="V874" i="10"/>
  <c r="U849" i="10"/>
  <c r="V849" i="10"/>
  <c r="U576" i="10"/>
  <c r="V576" i="10"/>
  <c r="U1247" i="10"/>
  <c r="V1247" i="10"/>
  <c r="U842" i="10"/>
  <c r="U400" i="10"/>
  <c r="V400" i="10"/>
  <c r="U841" i="10"/>
  <c r="V841" i="10"/>
  <c r="U1198" i="10"/>
  <c r="V1198" i="10"/>
  <c r="U479" i="10"/>
  <c r="V479" i="10"/>
  <c r="U1375" i="10"/>
  <c r="V1375" i="10"/>
  <c r="U884" i="10"/>
  <c r="V884" i="10"/>
  <c r="U464" i="10"/>
  <c r="V464" i="10"/>
  <c r="U1306" i="10"/>
  <c r="U571" i="10"/>
  <c r="U1638" i="10"/>
  <c r="V1638" i="10"/>
  <c r="U2266" i="10"/>
  <c r="U825" i="10"/>
  <c r="V825" i="10"/>
  <c r="U1320" i="10"/>
  <c r="V1320" i="10"/>
  <c r="U475" i="10"/>
  <c r="V475" i="10"/>
  <c r="U1168" i="10"/>
  <c r="V1168" i="10"/>
  <c r="U474" i="10"/>
  <c r="U861" i="10"/>
  <c r="V861" i="10"/>
  <c r="U846" i="10"/>
  <c r="V846" i="10"/>
  <c r="U807" i="10"/>
  <c r="V807" i="10"/>
  <c r="U844" i="10"/>
  <c r="V844" i="10"/>
  <c r="V402" i="10"/>
  <c r="U402" i="10"/>
  <c r="U544" i="10"/>
  <c r="V544" i="10"/>
  <c r="U828" i="10"/>
  <c r="V828" i="10"/>
  <c r="U1185" i="10"/>
  <c r="V1185" i="10"/>
  <c r="U465" i="10"/>
  <c r="V465" i="10"/>
  <c r="U868" i="10"/>
  <c r="V868" i="10"/>
  <c r="U1642" i="10"/>
  <c r="V1642" i="10"/>
  <c r="U812" i="10"/>
  <c r="V812" i="10"/>
  <c r="U396" i="10"/>
  <c r="V396" i="10"/>
  <c r="V993" i="10"/>
  <c r="U993" i="10"/>
  <c r="U461" i="10"/>
  <c r="V461" i="10"/>
  <c r="U1319" i="10"/>
  <c r="V1319" i="10"/>
  <c r="U445" i="10"/>
  <c r="V445" i="10"/>
  <c r="U847" i="10"/>
  <c r="V847" i="10"/>
  <c r="U405" i="10"/>
  <c r="V405" i="10"/>
  <c r="U833" i="10"/>
  <c r="V833" i="10"/>
  <c r="U404" i="10"/>
  <c r="V404" i="10"/>
  <c r="U794" i="10"/>
  <c r="U2279" i="10"/>
  <c r="V2279" i="10"/>
  <c r="U832" i="10"/>
  <c r="U1201" i="10"/>
  <c r="V1201" i="10"/>
  <c r="U803" i="10"/>
  <c r="V803" i="10"/>
  <c r="U2276" i="10"/>
  <c r="V2276" i="10"/>
  <c r="U816" i="10"/>
  <c r="U1193" i="10"/>
  <c r="V1193" i="10"/>
  <c r="U852" i="10"/>
  <c r="V852" i="10"/>
  <c r="U436" i="10"/>
  <c r="V436" i="10"/>
  <c r="U1197" i="10"/>
  <c r="U517" i="10"/>
  <c r="V517" i="10"/>
  <c r="U1386" i="10"/>
  <c r="V1386" i="10"/>
  <c r="U2271" i="10"/>
  <c r="V2271" i="10"/>
  <c r="U880" i="10"/>
  <c r="V880" i="10"/>
  <c r="U434" i="10"/>
  <c r="U1517" i="10"/>
  <c r="V1517" i="10"/>
  <c r="U1004" i="10"/>
  <c r="V1004" i="10"/>
  <c r="U432" i="10"/>
  <c r="V432" i="10"/>
  <c r="U822" i="10"/>
  <c r="V822" i="10"/>
  <c r="U393" i="10"/>
  <c r="V393" i="10"/>
  <c r="U392" i="10"/>
  <c r="V392" i="10"/>
  <c r="U820" i="10"/>
  <c r="V820" i="10"/>
  <c r="U2280" i="10"/>
  <c r="U1384" i="10"/>
  <c r="V1384" i="10"/>
  <c r="U594" i="10"/>
  <c r="V594" i="10"/>
  <c r="U2284" i="10"/>
  <c r="V2284" i="10"/>
  <c r="V818" i="10"/>
  <c r="U818" i="10"/>
  <c r="U488" i="10"/>
  <c r="V488" i="10"/>
  <c r="U2277" i="10"/>
  <c r="V2277" i="10"/>
  <c r="U791" i="10"/>
  <c r="V791" i="10"/>
  <c r="U996" i="10"/>
  <c r="V996" i="10"/>
  <c r="U437" i="10"/>
  <c r="V437" i="10"/>
  <c r="U1312" i="10"/>
  <c r="V1312" i="10"/>
  <c r="U1183" i="10"/>
  <c r="V1183" i="10"/>
  <c r="U505" i="10"/>
  <c r="V505" i="10"/>
  <c r="U1326" i="10"/>
  <c r="U1268" i="10"/>
  <c r="U866" i="10"/>
  <c r="V866" i="10"/>
  <c r="U1267" i="10"/>
  <c r="U992" i="10"/>
  <c r="V992" i="10"/>
  <c r="U2260" i="10"/>
  <c r="V2260" i="10"/>
  <c r="U809" i="10"/>
  <c r="V809" i="10"/>
  <c r="U2282" i="10"/>
  <c r="V2282" i="10"/>
  <c r="U2255" i="10"/>
  <c r="V2255" i="10"/>
  <c r="U821" i="10"/>
  <c r="V821" i="10"/>
  <c r="U2281" i="10"/>
  <c r="V2281" i="10"/>
  <c r="V1362" i="10"/>
  <c r="U1362" i="10"/>
  <c r="U1316" i="10"/>
  <c r="U2252" i="10"/>
  <c r="V2252" i="10"/>
  <c r="U2253" i="10"/>
  <c r="V2253" i="10"/>
  <c r="U806" i="10"/>
  <c r="V806" i="10"/>
  <c r="U1174" i="10"/>
  <c r="V1174" i="10"/>
  <c r="U590" i="10"/>
  <c r="U1378" i="10"/>
  <c r="U790" i="10"/>
  <c r="V790" i="10"/>
  <c r="U885" i="10"/>
  <c r="V885" i="10"/>
  <c r="U1231" i="10"/>
  <c r="V1231" i="10"/>
  <c r="U491" i="10"/>
  <c r="V491" i="10"/>
  <c r="U1359" i="10"/>
  <c r="V1359" i="10"/>
  <c r="U585" i="10"/>
  <c r="V585" i="10"/>
  <c r="U850" i="10"/>
  <c r="U408" i="10"/>
  <c r="V408" i="10"/>
  <c r="U1634" i="10"/>
  <c r="V1634" i="10"/>
  <c r="U796" i="10"/>
  <c r="V796" i="10"/>
  <c r="V1516" i="10"/>
  <c r="U1516" i="10"/>
  <c r="U562" i="10"/>
  <c r="V562" i="10"/>
  <c r="U1383" i="10"/>
  <c r="V1383" i="10"/>
  <c r="U592" i="10"/>
  <c r="V592" i="10"/>
  <c r="U503" i="10"/>
  <c r="V503" i="10"/>
  <c r="U1311" i="10"/>
  <c r="V1311" i="10"/>
  <c r="U862" i="10"/>
  <c r="V862" i="10"/>
  <c r="V86" i="10"/>
  <c r="U453" i="10"/>
  <c r="V453" i="10"/>
  <c r="U1641" i="10"/>
  <c r="V1641" i="10"/>
  <c r="U573" i="10"/>
  <c r="V573" i="10"/>
  <c r="U870" i="10"/>
  <c r="U2272" i="10"/>
  <c r="U814" i="10"/>
  <c r="V814" i="10"/>
  <c r="U385" i="10"/>
  <c r="V385" i="10"/>
  <c r="U1020" i="10"/>
  <c r="V1020" i="10"/>
  <c r="U477" i="10"/>
  <c r="V477" i="10"/>
  <c r="U1238" i="10"/>
  <c r="U570" i="10"/>
  <c r="V570" i="10"/>
  <c r="V824" i="10"/>
  <c r="U824" i="10"/>
  <c r="U597" i="10"/>
  <c r="U1363" i="10"/>
  <c r="U795" i="10"/>
  <c r="V795" i="10"/>
  <c r="U1295" i="10"/>
  <c r="V1295" i="10"/>
  <c r="U595" i="10"/>
  <c r="V595" i="10"/>
  <c r="U548" i="10"/>
  <c r="V548" i="10"/>
  <c r="U1361" i="10"/>
  <c r="V1361" i="10"/>
  <c r="U1518" i="10"/>
  <c r="V1518" i="10"/>
  <c r="U543" i="10"/>
  <c r="V543" i="10"/>
  <c r="U1262" i="10"/>
  <c r="U386" i="10"/>
  <c r="U1646" i="10"/>
  <c r="V1646" i="10"/>
  <c r="U801" i="10"/>
  <c r="V801" i="10"/>
  <c r="U2273" i="10"/>
  <c r="V2273" i="10"/>
  <c r="U1008" i="10"/>
  <c r="V1008" i="10"/>
  <c r="U449" i="10"/>
  <c r="V449" i="10"/>
  <c r="U1196" i="10"/>
  <c r="V1196" i="10"/>
  <c r="U554" i="10"/>
  <c r="V554" i="10"/>
  <c r="U1242" i="10"/>
  <c r="U811" i="10"/>
  <c r="V811" i="10"/>
  <c r="U835" i="10"/>
  <c r="V835" i="10"/>
  <c r="U1317" i="10"/>
  <c r="V1317" i="10"/>
  <c r="U596" i="10"/>
  <c r="V596" i="10"/>
  <c r="U564" i="10"/>
  <c r="V564" i="10"/>
  <c r="U532" i="10"/>
  <c r="V1315" i="10"/>
  <c r="U1315" i="10"/>
  <c r="V561" i="10"/>
  <c r="U561" i="10"/>
  <c r="U501" i="10"/>
  <c r="V501" i="10"/>
  <c r="U854" i="10"/>
  <c r="V854" i="10"/>
  <c r="U586" i="10"/>
  <c r="V586" i="10"/>
  <c r="U838" i="10"/>
  <c r="V838" i="10"/>
  <c r="U1194" i="10"/>
  <c r="V1194" i="10"/>
  <c r="U999" i="10"/>
  <c r="V999" i="10"/>
  <c r="U1266" i="10"/>
  <c r="U1199" i="10"/>
  <c r="V1199" i="10"/>
  <c r="U1376" i="10"/>
  <c r="V1376" i="10"/>
  <c r="U827" i="10"/>
  <c r="V827" i="10"/>
  <c r="U1327" i="10"/>
  <c r="V1327" i="10"/>
  <c r="U602" i="10"/>
  <c r="V602" i="10"/>
  <c r="U995" i="10"/>
  <c r="U1182" i="10"/>
  <c r="V1182" i="10"/>
  <c r="U540" i="10"/>
  <c r="U1656" i="10"/>
  <c r="V1656" i="10"/>
  <c r="U799" i="10"/>
  <c r="V799" i="10"/>
  <c r="U2269" i="10"/>
  <c r="V2269" i="10"/>
  <c r="U823" i="10"/>
  <c r="V823" i="10"/>
  <c r="U2268" i="10"/>
  <c r="V2268" i="10"/>
  <c r="U1234" i="10"/>
  <c r="U566" i="10"/>
  <c r="V566" i="10"/>
  <c r="U1296" i="10"/>
  <c r="V1296" i="10"/>
  <c r="U1633" i="10"/>
  <c r="V1633" i="10"/>
  <c r="U1229" i="10"/>
  <c r="V1229" i="10"/>
  <c r="U549" i="10"/>
  <c r="U511" i="10"/>
  <c r="V511" i="10"/>
  <c r="U547" i="10"/>
  <c r="V547" i="10"/>
  <c r="U1379" i="10"/>
  <c r="V1379" i="10"/>
  <c r="V1996" i="10"/>
  <c r="U888" i="10"/>
  <c r="V888" i="10"/>
  <c r="U401" i="10"/>
  <c r="V401" i="10"/>
  <c r="U1244" i="10"/>
  <c r="U508" i="10"/>
  <c r="U1186" i="10"/>
  <c r="V1186" i="10"/>
  <c r="U815" i="10"/>
  <c r="V815" i="10"/>
  <c r="U1232" i="10"/>
  <c r="V1232" i="10"/>
  <c r="U588" i="10"/>
  <c r="U1256" i="10"/>
  <c r="V1256" i="10"/>
  <c r="U2265" i="10"/>
  <c r="V2265" i="10"/>
  <c r="U600" i="10"/>
  <c r="U2257" i="10"/>
  <c r="V2257" i="10"/>
  <c r="U1235" i="10"/>
  <c r="V1235" i="10"/>
  <c r="U1192" i="10"/>
  <c r="V1192" i="10"/>
  <c r="U550" i="10"/>
  <c r="V550" i="10"/>
  <c r="U565" i="10"/>
  <c r="V565" i="10"/>
  <c r="U1190" i="10"/>
  <c r="V1190" i="10"/>
  <c r="U1177" i="10"/>
  <c r="V1177" i="10"/>
  <c r="U498" i="10"/>
  <c r="U1203" i="10"/>
  <c r="U510" i="10"/>
  <c r="V510" i="10"/>
  <c r="U1240" i="10"/>
  <c r="V1240" i="10"/>
  <c r="U1357" i="10"/>
  <c r="V1357" i="10"/>
  <c r="U444" i="10"/>
  <c r="V444" i="10"/>
  <c r="U872" i="10"/>
  <c r="V872" i="10"/>
  <c r="U388" i="10"/>
  <c r="V388" i="10"/>
  <c r="U494" i="10"/>
  <c r="V494" i="10"/>
  <c r="U493" i="10"/>
  <c r="V493" i="10"/>
  <c r="V1260" i="10"/>
  <c r="U1260" i="10"/>
  <c r="U851" i="10"/>
  <c r="V851" i="10"/>
  <c r="U397" i="10"/>
  <c r="V397" i="10"/>
  <c r="U504" i="10"/>
  <c r="V504" i="10"/>
  <c r="U584" i="10"/>
  <c r="V584" i="10"/>
  <c r="U1169" i="10"/>
  <c r="V1169" i="10"/>
  <c r="U2261" i="10"/>
  <c r="V2261" i="10"/>
  <c r="U535" i="10"/>
  <c r="V535" i="10"/>
  <c r="U1233" i="10"/>
  <c r="V1233" i="10"/>
  <c r="U1178" i="10"/>
  <c r="V1178" i="10"/>
  <c r="U512" i="10"/>
  <c r="V512" i="10"/>
  <c r="U484" i="10"/>
  <c r="V484" i="10"/>
  <c r="U497" i="10"/>
  <c r="V497" i="10"/>
  <c r="U1365" i="10"/>
  <c r="V1365" i="10"/>
  <c r="U856" i="10"/>
  <c r="V856" i="10"/>
  <c r="U478" i="10"/>
  <c r="V478" i="10"/>
  <c r="U430" i="10"/>
  <c r="U819" i="10"/>
  <c r="V819" i="10"/>
  <c r="U403" i="10"/>
  <c r="V403" i="10"/>
  <c r="U1994" i="10"/>
  <c r="U481" i="10"/>
  <c r="V481" i="10"/>
  <c r="U1023" i="10"/>
  <c r="V1023" i="10"/>
  <c r="U480" i="10"/>
  <c r="V480" i="10"/>
  <c r="U1239" i="10"/>
  <c r="V1239" i="10"/>
  <c r="U556" i="10"/>
  <c r="V556" i="10"/>
  <c r="U839" i="10"/>
  <c r="V839" i="10"/>
  <c r="U384" i="10"/>
  <c r="V384" i="10"/>
  <c r="U1007" i="10"/>
  <c r="V1007" i="10"/>
  <c r="U1325" i="10"/>
  <c r="V1325" i="10"/>
  <c r="V568" i="10"/>
  <c r="U568" i="10"/>
  <c r="U1654" i="10"/>
  <c r="V1654" i="10"/>
  <c r="U582" i="10"/>
  <c r="V582" i="10"/>
  <c r="U1167" i="10"/>
  <c r="V1167" i="10"/>
  <c r="U1191" i="10"/>
  <c r="V1191" i="10"/>
  <c r="U534" i="10"/>
  <c r="V534" i="10"/>
  <c r="U1368" i="10"/>
  <c r="V1368" i="10"/>
  <c r="U470" i="10"/>
  <c r="V470" i="10"/>
  <c r="U1366" i="10"/>
  <c r="U1176" i="10"/>
  <c r="V1176" i="10"/>
  <c r="U469" i="10"/>
  <c r="V469" i="10"/>
  <c r="U1643" i="10"/>
  <c r="U1264" i="10"/>
  <c r="V1264" i="10"/>
  <c r="U858" i="10"/>
  <c r="V858" i="10"/>
  <c r="U1451" i="10"/>
  <c r="U1024" i="10"/>
  <c r="V1024" i="10"/>
  <c r="U1010" i="10"/>
  <c r="V1010" i="10"/>
  <c r="U1650" i="10"/>
  <c r="U572" i="10"/>
  <c r="V572" i="10"/>
  <c r="U541" i="10"/>
  <c r="V541" i="10"/>
  <c r="U1639" i="10"/>
  <c r="V1639" i="10"/>
  <c r="U826" i="10"/>
  <c r="U994" i="10"/>
  <c r="V994" i="10"/>
  <c r="U476" i="10"/>
  <c r="V476" i="10"/>
  <c r="U1304" i="10"/>
  <c r="V1304" i="10"/>
  <c r="U553" i="10"/>
  <c r="V553" i="10"/>
  <c r="U567" i="10"/>
  <c r="V567" i="10"/>
  <c r="U500" i="10"/>
  <c r="V500" i="10"/>
  <c r="U513" i="10"/>
  <c r="V513" i="10"/>
  <c r="U1015" i="10"/>
  <c r="V1015" i="10"/>
  <c r="U485" i="10"/>
  <c r="V485" i="10"/>
  <c r="U891" i="10"/>
  <c r="V891" i="10"/>
  <c r="U456" i="10"/>
  <c r="V456" i="10"/>
  <c r="U1013" i="10"/>
  <c r="V1013" i="10"/>
  <c r="U441" i="10"/>
  <c r="V441" i="10"/>
  <c r="U601" i="10"/>
  <c r="V601" i="10"/>
  <c r="U843" i="10"/>
  <c r="V843" i="10"/>
  <c r="U458" i="10"/>
  <c r="U830" i="10"/>
  <c r="V830" i="10"/>
  <c r="U1011" i="10"/>
  <c r="U452" i="10"/>
  <c r="V452" i="10"/>
  <c r="U997" i="10"/>
  <c r="V997" i="10"/>
  <c r="U438" i="10"/>
  <c r="U1309" i="10"/>
  <c r="V1309" i="10"/>
  <c r="U1373" i="10"/>
  <c r="V1373" i="10"/>
  <c r="U558" i="10"/>
  <c r="V558" i="10"/>
  <c r="U813" i="10"/>
  <c r="V813" i="10"/>
  <c r="U882" i="10"/>
  <c r="V882" i="10"/>
  <c r="U462" i="10"/>
  <c r="V462" i="10"/>
  <c r="U1259" i="10"/>
  <c r="U538" i="10"/>
  <c r="V538" i="10"/>
  <c r="U1005" i="10"/>
  <c r="V1005" i="10"/>
  <c r="U1370" i="10"/>
  <c r="U487" i="10"/>
  <c r="V487" i="10"/>
  <c r="U1166" i="10"/>
  <c r="V1166" i="10"/>
  <c r="U486" i="10"/>
  <c r="V486" i="10"/>
  <c r="U1002" i="10"/>
  <c r="V1002" i="10"/>
  <c r="U471" i="10"/>
  <c r="V471" i="10"/>
  <c r="U876" i="10"/>
  <c r="V876" i="10"/>
  <c r="U442" i="10"/>
  <c r="U1299" i="10"/>
  <c r="U1001" i="10"/>
  <c r="U428" i="10"/>
  <c r="V428" i="10"/>
  <c r="U804" i="10"/>
  <c r="V804" i="10"/>
  <c r="U1310" i="10"/>
  <c r="U887" i="10"/>
  <c r="U1328" i="10"/>
  <c r="V1328" i="10"/>
  <c r="U542" i="10"/>
  <c r="U1388" i="10"/>
  <c r="U1021" i="10"/>
  <c r="V1021" i="10"/>
  <c r="U506" i="10"/>
  <c r="U1387" i="10"/>
  <c r="V1387" i="10"/>
  <c r="U2225" i="10"/>
  <c r="U1230" i="10"/>
  <c r="U867" i="10"/>
  <c r="U448" i="10"/>
  <c r="V448" i="10"/>
  <c r="U1358" i="10"/>
  <c r="U1248" i="10"/>
  <c r="V1248" i="10"/>
  <c r="V1195" i="10"/>
  <c r="U1195" i="10"/>
  <c r="U516" i="10"/>
  <c r="U1303" i="10"/>
  <c r="V1303" i="10"/>
  <c r="U991" i="10"/>
  <c r="V991" i="10"/>
  <c r="U473" i="10"/>
  <c r="V473" i="10"/>
  <c r="U1016" i="10"/>
  <c r="V1016" i="10"/>
  <c r="U472" i="10"/>
  <c r="V472" i="10"/>
  <c r="U1301" i="10"/>
  <c r="V1301" i="10"/>
  <c r="U892" i="10"/>
  <c r="V892" i="10"/>
  <c r="U457" i="10"/>
  <c r="V457" i="10"/>
  <c r="U1263" i="10"/>
  <c r="V1263" i="10"/>
  <c r="U860" i="10"/>
  <c r="U429" i="10"/>
  <c r="V429" i="10"/>
  <c r="V889" i="10"/>
  <c r="U889" i="10"/>
  <c r="U1298" i="10"/>
  <c r="V1933" i="10"/>
  <c r="V83" i="10"/>
  <c r="V75" i="10"/>
  <c r="U1461" i="10"/>
  <c r="U85" i="10"/>
  <c r="V24" i="10"/>
  <c r="U77" i="10"/>
  <c r="U82" i="10"/>
  <c r="U275" i="10"/>
  <c r="U93" i="10"/>
  <c r="U76" i="10"/>
  <c r="V76" i="10"/>
  <c r="V1985" i="10"/>
  <c r="U2341" i="10"/>
  <c r="U81" i="10"/>
  <c r="V81" i="10"/>
  <c r="U80" i="10"/>
  <c r="V80" i="10"/>
  <c r="U92" i="10"/>
  <c r="U71" i="10"/>
  <c r="V71" i="10"/>
  <c r="U91" i="10"/>
  <c r="U87" i="10"/>
  <c r="U79" i="10"/>
  <c r="U95" i="10"/>
  <c r="V95" i="10"/>
  <c r="U70" i="10"/>
  <c r="U94" i="10"/>
  <c r="V94" i="10"/>
  <c r="U68" i="10"/>
  <c r="V68" i="10"/>
  <c r="U1462" i="10"/>
  <c r="U2140" i="10"/>
  <c r="V2297" i="10"/>
  <c r="V219" i="10"/>
  <c r="U2234" i="10"/>
  <c r="U2014" i="10"/>
  <c r="U1500" i="10"/>
  <c r="U1499" i="10"/>
  <c r="V1499" i="10"/>
  <c r="V2004" i="10"/>
  <c r="U1163" i="10"/>
  <c r="U262" i="10"/>
  <c r="V1964" i="10"/>
  <c r="U286" i="10"/>
  <c r="U1214" i="10"/>
  <c r="U1485" i="10"/>
  <c r="U1228" i="10"/>
  <c r="V1339" i="10"/>
  <c r="V1529" i="10"/>
  <c r="U1529" i="10"/>
  <c r="U1477" i="10"/>
  <c r="U1502" i="10"/>
  <c r="U72" i="10"/>
  <c r="V72" i="10"/>
  <c r="U1511" i="10"/>
  <c r="U1941" i="10"/>
  <c r="U1528" i="10"/>
  <c r="V1528" i="10"/>
  <c r="V89" i="10"/>
  <c r="U89" i="10"/>
  <c r="V2142" i="10"/>
  <c r="U1473" i="10"/>
  <c r="V1473" i="10"/>
  <c r="U26" i="10"/>
  <c r="V26" i="10"/>
  <c r="V730" i="10"/>
  <c r="U1481" i="10"/>
  <c r="V1481" i="10"/>
  <c r="U2149" i="10"/>
  <c r="U74" i="10"/>
  <c r="V74" i="10"/>
  <c r="U1501" i="10"/>
  <c r="V1501" i="10"/>
  <c r="U1279" i="10"/>
  <c r="U1527" i="10"/>
  <c r="V1527" i="10"/>
  <c r="U25" i="10"/>
  <c r="V25" i="10"/>
  <c r="U90" i="10"/>
  <c r="V90" i="10"/>
  <c r="U2331" i="10"/>
  <c r="U1480" i="10"/>
  <c r="V1480" i="10"/>
  <c r="U42" i="10"/>
  <c r="V42" i="10"/>
  <c r="U88" i="10"/>
  <c r="V88" i="10"/>
  <c r="U1503" i="10"/>
  <c r="V1503" i="10"/>
  <c r="U1530" i="10"/>
  <c r="V1530" i="10"/>
  <c r="U677" i="10"/>
  <c r="V2211" i="10"/>
  <c r="U1478" i="10"/>
  <c r="V1478" i="10"/>
  <c r="U1402" i="10"/>
  <c r="U73" i="10"/>
  <c r="V220" i="10"/>
  <c r="U220" i="10"/>
  <c r="U1400" i="10"/>
  <c r="U266" i="10"/>
  <c r="U890" i="10"/>
  <c r="U2296" i="10"/>
  <c r="V1614" i="10"/>
  <c r="U1274" i="10"/>
  <c r="U1417" i="10"/>
  <c r="U1930" i="10"/>
  <c r="U380" i="10"/>
  <c r="V1282" i="10"/>
  <c r="U2053" i="10"/>
  <c r="U1962" i="10"/>
  <c r="U1982" i="10"/>
  <c r="U2110" i="10"/>
  <c r="U1951" i="10"/>
  <c r="V233" i="10"/>
  <c r="U1616" i="10"/>
  <c r="V284" i="10"/>
  <c r="U1631" i="10"/>
  <c r="V2217" i="10"/>
  <c r="U1029" i="10"/>
  <c r="V1029" i="10"/>
  <c r="U2118" i="10"/>
  <c r="V2118" i="10"/>
  <c r="U1077" i="10"/>
  <c r="V1077" i="10"/>
  <c r="U1928" i="10"/>
  <c r="U928" i="10"/>
  <c r="V928" i="10"/>
  <c r="V221" i="10"/>
  <c r="U221" i="10"/>
  <c r="U217" i="10"/>
  <c r="V217" i="10"/>
  <c r="V1399" i="10"/>
  <c r="U2338" i="10"/>
  <c r="U369" i="10"/>
  <c r="V369" i="10"/>
  <c r="U929" i="10"/>
  <c r="V929" i="10"/>
  <c r="U1483" i="10"/>
  <c r="V1483" i="10"/>
  <c r="U2123" i="10"/>
  <c r="V2123" i="10"/>
  <c r="U875" i="10"/>
  <c r="V875" i="10"/>
  <c r="U368" i="10"/>
  <c r="U869" i="10"/>
  <c r="U1071" i="10"/>
  <c r="V1071" i="10"/>
  <c r="U989" i="10"/>
  <c r="V989" i="10"/>
  <c r="U367" i="10"/>
  <c r="V990" i="10"/>
  <c r="U379" i="10"/>
  <c r="V379" i="10"/>
  <c r="U863" i="10"/>
  <c r="U1475" i="10"/>
  <c r="V1475" i="10"/>
  <c r="U2035" i="10"/>
  <c r="U218" i="10"/>
  <c r="U886" i="10"/>
  <c r="V886" i="10"/>
  <c r="U222" i="10"/>
  <c r="V855" i="10"/>
  <c r="U855" i="10"/>
  <c r="U282" i="10"/>
  <c r="U34" i="10"/>
  <c r="V34" i="10"/>
  <c r="U378" i="10"/>
  <c r="U2090" i="10"/>
  <c r="U1458" i="10"/>
  <c r="U2172" i="10"/>
  <c r="V2172" i="10"/>
  <c r="U18" i="10"/>
  <c r="V18" i="10"/>
  <c r="U1271" i="10"/>
  <c r="V1597" i="10"/>
  <c r="V1390" i="10"/>
  <c r="V2005" i="10"/>
  <c r="U1143" i="10"/>
  <c r="U252" i="10"/>
  <c r="V252" i="10"/>
  <c r="U1899" i="10"/>
  <c r="U21" i="10"/>
  <c r="V21" i="10"/>
  <c r="U247" i="10"/>
  <c r="V247" i="10"/>
  <c r="U2199" i="10"/>
  <c r="V2199" i="10"/>
  <c r="U259" i="10"/>
  <c r="V259" i="10"/>
  <c r="U985" i="10"/>
  <c r="U242" i="10"/>
  <c r="V242" i="10"/>
  <c r="U254" i="10"/>
  <c r="V2236" i="10"/>
  <c r="U2343" i="10"/>
  <c r="U2193" i="10"/>
  <c r="V2193" i="10"/>
  <c r="V2195" i="10"/>
  <c r="V1272" i="10"/>
  <c r="V285" i="10"/>
  <c r="V1613" i="10"/>
  <c r="U1208" i="10"/>
  <c r="V1208" i="10"/>
  <c r="U19" i="10"/>
  <c r="V19" i="10"/>
  <c r="V1628" i="10"/>
  <c r="V1430" i="10"/>
  <c r="U2024" i="10"/>
  <c r="U2291" i="10"/>
  <c r="U2299" i="10"/>
  <c r="U1150" i="10"/>
  <c r="V1150" i="10"/>
  <c r="U273" i="10"/>
  <c r="U1896" i="10"/>
  <c r="U1146" i="10"/>
  <c r="U1448" i="10"/>
  <c r="U255" i="10"/>
  <c r="U2213" i="10"/>
  <c r="V268" i="10"/>
  <c r="U1934" i="10"/>
  <c r="V2044" i="10"/>
  <c r="U1866" i="10"/>
  <c r="V1429" i="10"/>
  <c r="U2307" i="10"/>
  <c r="U1425" i="10"/>
  <c r="U2063" i="10"/>
  <c r="U2344" i="10"/>
  <c r="V1398" i="10"/>
  <c r="U1580" i="10"/>
  <c r="U2027" i="10"/>
  <c r="U2312" i="10"/>
  <c r="U2147" i="10"/>
  <c r="U2040" i="10"/>
  <c r="U1570" i="10"/>
  <c r="U2300" i="10"/>
  <c r="V1576" i="10"/>
  <c r="U2339" i="10"/>
  <c r="U228" i="10"/>
  <c r="U1626" i="10"/>
  <c r="V1563" i="10"/>
  <c r="U1970" i="10"/>
  <c r="U276" i="10"/>
  <c r="U988" i="10"/>
  <c r="V988" i="10"/>
  <c r="U2000" i="10"/>
  <c r="U2093" i="10"/>
  <c r="U1627" i="10"/>
  <c r="U1618" i="10"/>
  <c r="V1618" i="10"/>
  <c r="U2322" i="10"/>
  <c r="U1596" i="10"/>
  <c r="U1992" i="10"/>
  <c r="U1426" i="10"/>
  <c r="U1968" i="10"/>
  <c r="U1404" i="10"/>
  <c r="U1850" i="10"/>
  <c r="U2330" i="10"/>
  <c r="U2190" i="10"/>
  <c r="U1976" i="10"/>
  <c r="U2152" i="10"/>
  <c r="U2354" i="10"/>
  <c r="U2323" i="10"/>
  <c r="V1630" i="10"/>
  <c r="U2077" i="10"/>
  <c r="U2144" i="10"/>
  <c r="U1958" i="10"/>
  <c r="U1966" i="10"/>
  <c r="U1954" i="10"/>
  <c r="U1914" i="10"/>
  <c r="U1621" i="10"/>
  <c r="U2196" i="10"/>
  <c r="U2023" i="10"/>
  <c r="U1460" i="10"/>
  <c r="U2349" i="10"/>
  <c r="U1944" i="10"/>
  <c r="U2317" i="10"/>
  <c r="U1649" i="10"/>
  <c r="U1998" i="10"/>
  <c r="U1935" i="10"/>
  <c r="U1912" i="10"/>
  <c r="U1275" i="10"/>
  <c r="U1653" i="10"/>
  <c r="V1653" i="10"/>
  <c r="U1440" i="10"/>
  <c r="U2003" i="10"/>
  <c r="U2107" i="10"/>
  <c r="U2208" i="10"/>
  <c r="U2094" i="10"/>
  <c r="U1655" i="10"/>
  <c r="V1655" i="10"/>
  <c r="U1651" i="10"/>
  <c r="V1651" i="10"/>
  <c r="U1864" i="10"/>
  <c r="U1903" i="10"/>
  <c r="U287" i="10"/>
  <c r="U2006" i="10"/>
  <c r="U1564" i="10"/>
  <c r="U1450" i="10"/>
  <c r="U1911" i="10"/>
  <c r="U256" i="10"/>
  <c r="U1393" i="10"/>
  <c r="U2083" i="10"/>
  <c r="U1625" i="10"/>
  <c r="V1625" i="10"/>
  <c r="U2306" i="10"/>
  <c r="U2019" i="10"/>
  <c r="U2102" i="10"/>
  <c r="V1931" i="10"/>
  <c r="V1419" i="10"/>
  <c r="U1622" i="10"/>
  <c r="V2079" i="10"/>
  <c r="U2079" i="10"/>
  <c r="U2319" i="10"/>
  <c r="U1207" i="10"/>
  <c r="U1418" i="10"/>
  <c r="U1629" i="10"/>
  <c r="V1629" i="10"/>
  <c r="V1888" i="10"/>
  <c r="U1888" i="10"/>
  <c r="U1588" i="10"/>
  <c r="U2031" i="10"/>
  <c r="U1582" i="10"/>
  <c r="U2074" i="10"/>
  <c r="U2070" i="10"/>
  <c r="U1943" i="10"/>
  <c r="U2011" i="10"/>
  <c r="U2304" i="10"/>
  <c r="U2061" i="10"/>
  <c r="U1578" i="10"/>
  <c r="U2050" i="10"/>
  <c r="U2209" i="10"/>
  <c r="V2209" i="10"/>
  <c r="U1993" i="10"/>
  <c r="V1993" i="10"/>
  <c r="U1583" i="10"/>
  <c r="V1583" i="10"/>
  <c r="U1981" i="10"/>
  <c r="V1981" i="10"/>
  <c r="U2326" i="10"/>
  <c r="V2326" i="10"/>
  <c r="U1905" i="10"/>
  <c r="V1905" i="10"/>
  <c r="U1210" i="10"/>
  <c r="V1210" i="10"/>
  <c r="U2072" i="10"/>
  <c r="U1435" i="10"/>
  <c r="V1435" i="10"/>
  <c r="U2143" i="10"/>
  <c r="U1591" i="10"/>
  <c r="V1591" i="10"/>
  <c r="U1893" i="10"/>
  <c r="V1893" i="10"/>
  <c r="U1924" i="10"/>
  <c r="V1924" i="10"/>
  <c r="U1276" i="10"/>
  <c r="V1276" i="10"/>
  <c r="U1617" i="10"/>
  <c r="V1617" i="10"/>
  <c r="U1965" i="10"/>
  <c r="V1965" i="10"/>
  <c r="V1432" i="10"/>
  <c r="U1432" i="10"/>
  <c r="V2336" i="10"/>
  <c r="U2336" i="10"/>
  <c r="U1900" i="10"/>
  <c r="V1900" i="10"/>
  <c r="V1389" i="10"/>
  <c r="U1389" i="10"/>
  <c r="U1913" i="10"/>
  <c r="V1913" i="10"/>
  <c r="U1401" i="10"/>
  <c r="U2092" i="10"/>
  <c r="V2092" i="10"/>
  <c r="U2104" i="10"/>
  <c r="U1584" i="10"/>
  <c r="V1584" i="10"/>
  <c r="V2293" i="10"/>
  <c r="U2293" i="10"/>
  <c r="U1949" i="10"/>
  <c r="V1949" i="10"/>
  <c r="U2350" i="10"/>
  <c r="V2350" i="10"/>
  <c r="U1948" i="10"/>
  <c r="V1948" i="10"/>
  <c r="U2029" i="10"/>
  <c r="V2029" i="10"/>
  <c r="U1881" i="10"/>
  <c r="V1881" i="10"/>
  <c r="U2017" i="10"/>
  <c r="V2017" i="10"/>
  <c r="U1589" i="10"/>
  <c r="V1589" i="10"/>
  <c r="U2340" i="10"/>
  <c r="V2340" i="10"/>
  <c r="U1421" i="10"/>
  <c r="V1421" i="10"/>
  <c r="V2141" i="10"/>
  <c r="U2141" i="10"/>
  <c r="U1889" i="10"/>
  <c r="V1889" i="10"/>
  <c r="U1869" i="10"/>
  <c r="V1869" i="10"/>
  <c r="U1961" i="10"/>
  <c r="V1961" i="10"/>
  <c r="U2210" i="10"/>
  <c r="U2013" i="10"/>
  <c r="V2013" i="10"/>
  <c r="U2032" i="10"/>
  <c r="U1459" i="10"/>
  <c r="V1459" i="10"/>
  <c r="U1918" i="10"/>
  <c r="U1396" i="10"/>
  <c r="U1414" i="10"/>
  <c r="V1414" i="10"/>
  <c r="U2099" i="10"/>
  <c r="U1568" i="10"/>
  <c r="V1568" i="10"/>
  <c r="U2192" i="10"/>
  <c r="U1871" i="10"/>
  <c r="U215" i="10"/>
  <c r="U2084" i="10"/>
  <c r="V2084" i="10"/>
  <c r="U1892" i="10"/>
  <c r="V1892" i="10"/>
  <c r="U288" i="10"/>
  <c r="U2313" i="10"/>
  <c r="V2313" i="10"/>
  <c r="V1410" i="10"/>
  <c r="U1410" i="10"/>
  <c r="U2097" i="10"/>
  <c r="V2097" i="10"/>
  <c r="V1878" i="10"/>
  <c r="U1878" i="10"/>
  <c r="U2352" i="10"/>
  <c r="V2352" i="10"/>
  <c r="U1983" i="10"/>
  <c r="U1972" i="10"/>
  <c r="V1972" i="10"/>
  <c r="U2060" i="10"/>
  <c r="V2060" i="10"/>
  <c r="U226" i="10"/>
  <c r="V226" i="10"/>
  <c r="U1860" i="10"/>
  <c r="V1860" i="10"/>
  <c r="V1922" i="10"/>
  <c r="U1922" i="10"/>
  <c r="U2356" i="10"/>
  <c r="V2356" i="10"/>
  <c r="U1439" i="10"/>
  <c r="V1439" i="10"/>
  <c r="U2012" i="10"/>
  <c r="V2012" i="10"/>
  <c r="U1427" i="10"/>
  <c r="V1427" i="10"/>
  <c r="U1885" i="10"/>
  <c r="V1885" i="10"/>
  <c r="U1141" i="10"/>
  <c r="V1141" i="10"/>
  <c r="U2288" i="10"/>
  <c r="U1917" i="10"/>
  <c r="V1917" i="10"/>
  <c r="U1416" i="10"/>
  <c r="U1851" i="10"/>
  <c r="V1851" i="10"/>
  <c r="U2332" i="10"/>
  <c r="V2332" i="10"/>
  <c r="U2305" i="10"/>
  <c r="V2305" i="10"/>
  <c r="U1915" i="10"/>
  <c r="V1915" i="10"/>
  <c r="U1394" i="10"/>
  <c r="U1989" i="10"/>
  <c r="V1989" i="10"/>
  <c r="U1445" i="10"/>
  <c r="V1445" i="10"/>
  <c r="U2048" i="10"/>
  <c r="U1849" i="10"/>
  <c r="V1849" i="10"/>
  <c r="U2329" i="10"/>
  <c r="V2329" i="10"/>
  <c r="U248" i="10"/>
  <c r="V248" i="10"/>
  <c r="U1454" i="10"/>
  <c r="V1454" i="10"/>
  <c r="U2138" i="10"/>
  <c r="V2054" i="10"/>
  <c r="U2054" i="10"/>
  <c r="V1856" i="10"/>
  <c r="U1856" i="10"/>
  <c r="U243" i="10"/>
  <c r="U1883" i="10"/>
  <c r="V1883" i="10"/>
  <c r="U2049" i="10"/>
  <c r="V2049" i="10"/>
  <c r="U2212" i="10"/>
  <c r="U1334" i="10"/>
  <c r="U2334" i="10"/>
  <c r="V2334" i="10"/>
  <c r="U1971" i="10"/>
  <c r="V1971" i="10"/>
  <c r="U1428" i="10"/>
  <c r="U1406" i="10"/>
  <c r="V1406" i="10"/>
  <c r="U1405" i="10"/>
  <c r="U1593" i="10"/>
  <c r="V1593" i="10"/>
  <c r="U1859" i="10"/>
  <c r="V1859" i="10"/>
  <c r="U1443" i="10"/>
  <c r="V1443" i="10"/>
  <c r="U2145" i="10"/>
  <c r="V2145" i="10"/>
  <c r="U1205" i="10"/>
  <c r="V1205" i="10"/>
  <c r="U2045" i="10"/>
  <c r="V2045" i="10"/>
  <c r="U1909" i="10"/>
  <c r="V1909" i="10"/>
  <c r="U2105" i="10"/>
  <c r="V2105" i="10"/>
  <c r="U1407" i="10"/>
  <c r="V1407" i="10"/>
  <c r="U1960" i="10"/>
  <c r="U1395" i="10"/>
  <c r="V1395" i="10"/>
  <c r="U1581" i="10"/>
  <c r="V1581" i="10"/>
  <c r="U2318" i="10"/>
  <c r="V2318" i="10"/>
  <c r="U1209" i="10"/>
  <c r="V1209" i="10"/>
  <c r="U1413" i="10"/>
  <c r="V1413" i="10"/>
  <c r="U2028" i="10"/>
  <c r="V2028" i="10"/>
  <c r="U2038" i="10"/>
  <c r="U1422" i="10"/>
  <c r="V1422" i="10"/>
  <c r="U2153" i="10"/>
  <c r="V2153" i="10"/>
  <c r="V1890" i="10"/>
  <c r="U1890" i="10"/>
  <c r="U2025" i="10"/>
  <c r="V2025" i="10"/>
  <c r="V1598" i="10"/>
  <c r="U1598" i="10"/>
  <c r="U1868" i="10"/>
  <c r="V1868" i="10"/>
  <c r="U1957" i="10"/>
  <c r="V1957" i="10"/>
  <c r="U1620" i="10"/>
  <c r="V1620" i="10"/>
  <c r="U2150" i="10"/>
  <c r="V2150" i="10"/>
  <c r="U1397" i="10"/>
  <c r="U1950" i="10"/>
  <c r="U1270" i="10"/>
  <c r="U1853" i="10"/>
  <c r="V1853" i="10"/>
  <c r="U2089" i="10"/>
  <c r="V2089" i="10"/>
  <c r="U1884" i="10"/>
  <c r="V1884" i="10"/>
  <c r="U1211" i="10"/>
  <c r="U2088" i="10"/>
  <c r="U1872" i="10"/>
  <c r="U290" i="10"/>
  <c r="U1403" i="10"/>
  <c r="V1403" i="10"/>
  <c r="U1579" i="10"/>
  <c r="V1579" i="10"/>
  <c r="U1619" i="10"/>
  <c r="U1411" i="10"/>
  <c r="V1411" i="10"/>
  <c r="V2055" i="10"/>
  <c r="U2055" i="10"/>
  <c r="V1879" i="10"/>
  <c r="U1879" i="10"/>
  <c r="U269" i="10"/>
  <c r="V269" i="10"/>
  <c r="V2015" i="10"/>
  <c r="U2015" i="10"/>
  <c r="U1575" i="10"/>
  <c r="V1575" i="10"/>
  <c r="U2347" i="10"/>
  <c r="U249" i="10"/>
  <c r="V249" i="10"/>
  <c r="U1876" i="10"/>
  <c r="V1876" i="10"/>
  <c r="U1940" i="10"/>
  <c r="V1940" i="10"/>
  <c r="U1335" i="10"/>
  <c r="V1335" i="10"/>
  <c r="U1939" i="10"/>
  <c r="V1939" i="10"/>
  <c r="U1142" i="10"/>
  <c r="V1142" i="10"/>
  <c r="U2075" i="10"/>
  <c r="U1624" i="10"/>
  <c r="U2348" i="10"/>
  <c r="V2348" i="10"/>
  <c r="U1873" i="10"/>
  <c r="V1873" i="10"/>
  <c r="U1140" i="10"/>
  <c r="V1140" i="10"/>
  <c r="U2073" i="10"/>
  <c r="V2073" i="10"/>
  <c r="U1862" i="10"/>
  <c r="U1936" i="10"/>
  <c r="U1567" i="10"/>
  <c r="V1567" i="10"/>
  <c r="U2301" i="10"/>
  <c r="U2018" i="10"/>
  <c r="U1590" i="10"/>
  <c r="U2328" i="10"/>
  <c r="U1392" i="10"/>
  <c r="U2139" i="10"/>
  <c r="V2046" i="10"/>
  <c r="U2046" i="10"/>
  <c r="U244" i="10"/>
  <c r="U2080" i="10"/>
  <c r="U2064" i="10"/>
  <c r="U2020" i="10"/>
  <c r="V2020" i="10"/>
  <c r="U2078" i="10"/>
  <c r="U1434" i="10"/>
  <c r="U2106" i="10"/>
  <c r="U2009" i="10"/>
  <c r="V2009" i="10"/>
  <c r="U1391" i="10"/>
  <c r="V1391" i="10"/>
  <c r="U1867" i="10"/>
  <c r="V1867" i="10"/>
  <c r="V263" i="10"/>
  <c r="U263" i="10"/>
  <c r="U1865" i="10"/>
  <c r="V1865" i="10"/>
  <c r="U1919" i="10"/>
  <c r="U2062" i="10"/>
  <c r="U1863" i="10"/>
  <c r="U277" i="10"/>
  <c r="V277" i="10"/>
  <c r="U1979" i="10"/>
  <c r="V1979" i="10"/>
  <c r="U216" i="10"/>
  <c r="V216" i="10"/>
  <c r="U2346" i="10"/>
  <c r="U1926" i="10"/>
  <c r="U1331" i="10"/>
  <c r="U1988" i="10"/>
  <c r="V1988" i="10"/>
  <c r="U1456" i="10"/>
  <c r="U2146" i="10"/>
  <c r="U1923" i="10"/>
  <c r="V1923" i="10"/>
  <c r="U2036" i="10"/>
  <c r="V2036" i="10"/>
  <c r="U1647" i="10"/>
  <c r="V1647" i="10"/>
  <c r="V1984" i="10"/>
  <c r="U1984" i="10"/>
  <c r="U1463" i="10"/>
  <c r="V1463" i="10"/>
  <c r="U2353" i="10"/>
  <c r="V2353" i="10"/>
  <c r="U2324" i="10"/>
  <c r="V2324" i="10"/>
  <c r="U2059" i="10"/>
  <c r="U2057" i="10"/>
  <c r="V2057" i="10"/>
  <c r="U1908" i="10"/>
  <c r="V1908" i="10"/>
  <c r="U1144" i="10"/>
  <c r="U1907" i="10"/>
  <c r="V1907" i="10"/>
  <c r="U2051" i="10"/>
  <c r="U2292" i="10"/>
  <c r="U1852" i="10"/>
  <c r="V1852" i="10"/>
  <c r="U1447" i="10"/>
  <c r="V1447" i="10"/>
  <c r="U1901" i="10"/>
  <c r="V1901" i="10"/>
  <c r="U1592" i="10"/>
  <c r="V1592" i="10"/>
  <c r="U2302" i="10"/>
  <c r="V2302" i="10"/>
  <c r="U1904" i="10"/>
  <c r="U1977" i="10"/>
  <c r="V1977" i="10"/>
  <c r="U2069" i="10"/>
  <c r="U1987" i="10"/>
  <c r="V1987" i="10"/>
  <c r="U2101" i="10"/>
  <c r="V2101" i="10"/>
  <c r="U1206" i="10"/>
  <c r="U2096" i="10"/>
  <c r="V2026" i="10"/>
  <c r="U2026" i="10"/>
  <c r="U1615" i="10"/>
  <c r="V1615" i="10"/>
  <c r="U2081" i="10"/>
  <c r="V2081" i="10"/>
  <c r="V1974" i="10"/>
  <c r="U1974" i="10"/>
  <c r="U1452" i="10"/>
  <c r="U2325" i="10"/>
  <c r="U1855" i="10"/>
  <c r="U1433" i="10"/>
  <c r="U167" i="10"/>
  <c r="U2191" i="10"/>
  <c r="U1897" i="10"/>
  <c r="V1897" i="10"/>
  <c r="U283" i="10"/>
  <c r="U2289" i="10"/>
  <c r="V2289" i="10"/>
  <c r="U2041" i="10"/>
  <c r="V2041" i="10"/>
  <c r="U1623" i="10"/>
  <c r="V1623" i="10"/>
  <c r="U227" i="10"/>
  <c r="U1436" i="10"/>
  <c r="U2100" i="10"/>
  <c r="V2100" i="10"/>
  <c r="U1857" i="10"/>
  <c r="V1857" i="10"/>
  <c r="U289" i="10"/>
  <c r="V289" i="10"/>
  <c r="U1967" i="10"/>
  <c r="U1455" i="10"/>
  <c r="V1455" i="10"/>
  <c r="V2016" i="10"/>
  <c r="U2016" i="10"/>
  <c r="U1577" i="10"/>
  <c r="V1577" i="10"/>
  <c r="U1963" i="10"/>
  <c r="V1963" i="10"/>
  <c r="V1441" i="10"/>
  <c r="U1441" i="10"/>
  <c r="U2337" i="10"/>
  <c r="V2337" i="10"/>
  <c r="U1571" i="10"/>
  <c r="V1571" i="10"/>
  <c r="U2067" i="10"/>
  <c r="U2310" i="10"/>
  <c r="V2310" i="10"/>
  <c r="U2091" i="10"/>
  <c r="U2033" i="10"/>
  <c r="V2033" i="10"/>
  <c r="U1585" i="10"/>
  <c r="V1585" i="10"/>
  <c r="U1887" i="10"/>
  <c r="U261" i="10"/>
  <c r="V261" i="10"/>
  <c r="U1886" i="10"/>
  <c r="V1886" i="10"/>
  <c r="U1594" i="10"/>
  <c r="U2087" i="10"/>
  <c r="U1947" i="10"/>
  <c r="V1947" i="10"/>
  <c r="U1569" i="10"/>
  <c r="V1569" i="10"/>
  <c r="U2303" i="10"/>
  <c r="U2103" i="10"/>
  <c r="U2345" i="10"/>
  <c r="V2345" i="10"/>
  <c r="U1945" i="10"/>
  <c r="V1945" i="10"/>
  <c r="U1444" i="10"/>
  <c r="U2068" i="10"/>
  <c r="V2068" i="10"/>
  <c r="U1891" i="10"/>
  <c r="V1891" i="10"/>
  <c r="U270" i="10"/>
  <c r="U2355" i="10"/>
  <c r="U1565" i="10"/>
  <c r="V1565" i="10"/>
  <c r="V1952" i="10"/>
  <c r="U1952" i="10"/>
  <c r="U1431" i="10"/>
  <c r="V1431" i="10"/>
  <c r="U2071" i="10"/>
  <c r="U2021" i="10"/>
  <c r="V2021" i="10"/>
  <c r="U1438" i="10"/>
  <c r="V1438" i="10"/>
  <c r="U1573" i="10"/>
  <c r="V1573" i="10"/>
  <c r="U1875" i="10"/>
  <c r="V1875" i="10"/>
  <c r="U2294" i="10"/>
  <c r="V2294" i="10"/>
  <c r="U2108" i="10"/>
  <c r="V2108" i="10"/>
  <c r="U2022" i="10"/>
  <c r="U2001" i="10"/>
  <c r="V2001" i="10"/>
  <c r="U1937" i="10"/>
  <c r="V1937" i="10"/>
  <c r="U1415" i="10"/>
  <c r="V1415" i="10"/>
  <c r="U2321" i="10"/>
  <c r="V2321" i="10"/>
  <c r="U1955" i="10"/>
  <c r="V1955" i="10"/>
  <c r="U1423" i="10"/>
  <c r="V1423" i="10"/>
  <c r="U2056" i="10"/>
  <c r="U1880" i="10"/>
  <c r="U1997" i="10"/>
  <c r="V1997" i="10"/>
  <c r="V1464" i="10"/>
  <c r="U1464" i="10"/>
  <c r="U1932" i="10"/>
  <c r="V1932" i="10"/>
  <c r="U1420" i="10"/>
  <c r="U1995" i="10"/>
  <c r="V1995" i="10"/>
  <c r="U1587" i="10"/>
  <c r="V1587" i="10"/>
  <c r="U1969" i="10"/>
  <c r="V1969" i="10"/>
  <c r="U2076" i="10"/>
  <c r="V2076" i="10"/>
  <c r="U1437" i="10"/>
  <c r="V1437" i="10"/>
  <c r="U2333" i="10"/>
  <c r="U1927" i="10"/>
  <c r="U1990" i="10"/>
  <c r="U1457" i="10"/>
  <c r="U1861" i="10"/>
  <c r="V1861" i="10"/>
  <c r="U1925" i="10"/>
  <c r="V1925" i="10"/>
  <c r="U1330" i="10"/>
  <c r="V1330" i="10"/>
  <c r="U1412" i="10"/>
  <c r="U2047" i="10"/>
  <c r="U1870" i="10"/>
  <c r="U214" i="10"/>
  <c r="U2214" i="10"/>
  <c r="U1986" i="10"/>
  <c r="U1453" i="10"/>
  <c r="V1453" i="10"/>
  <c r="U1921" i="10"/>
  <c r="V1921" i="10"/>
  <c r="V1409" i="10"/>
  <c r="U1409" i="10"/>
  <c r="U2008" i="10"/>
  <c r="U1929" i="10"/>
  <c r="V1929" i="10"/>
  <c r="U2052" i="10"/>
  <c r="V2052" i="10"/>
  <c r="U1595" i="10"/>
  <c r="V1595" i="10"/>
  <c r="U1980" i="10"/>
  <c r="V1980" i="10"/>
  <c r="U1916" i="10"/>
  <c r="V1916" i="10"/>
  <c r="U1446" i="10"/>
  <c r="V1446" i="10"/>
  <c r="U2037" i="10"/>
  <c r="V2037" i="10"/>
  <c r="U1648" i="10"/>
  <c r="U2342" i="10"/>
  <c r="V2342" i="10"/>
  <c r="V1975" i="10"/>
  <c r="U1975" i="10"/>
  <c r="V1442" i="10"/>
  <c r="U1442" i="10"/>
  <c r="U2286" i="10"/>
  <c r="V2286" i="10"/>
  <c r="U1854" i="10"/>
  <c r="U2351" i="10"/>
  <c r="V1942" i="10"/>
  <c r="U1942" i="10"/>
  <c r="U1956" i="10"/>
  <c r="V1956" i="10"/>
  <c r="U1332" i="10"/>
  <c r="U1572" i="10"/>
  <c r="V1080" i="10"/>
  <c r="U264" i="10"/>
  <c r="U1090" i="10"/>
  <c r="U1338" i="10"/>
  <c r="V2200" i="10"/>
  <c r="U1219" i="10"/>
  <c r="V1120" i="10"/>
  <c r="V2244" i="10"/>
  <c r="U674" i="10"/>
  <c r="U257" i="10"/>
  <c r="U1110" i="10"/>
  <c r="U1513" i="10"/>
  <c r="V1513" i="10"/>
  <c r="V1046" i="10"/>
  <c r="V1213" i="10"/>
  <c r="U575" i="10"/>
  <c r="V2245" i="10"/>
  <c r="U599" i="10"/>
  <c r="V599" i="10"/>
  <c r="U676" i="10"/>
  <c r="U1490" i="10"/>
  <c r="U593" i="10"/>
  <c r="V593" i="10"/>
  <c r="V631" i="10"/>
  <c r="U1523" i="10"/>
  <c r="V1523" i="10"/>
  <c r="U2240" i="10"/>
  <c r="U587" i="10"/>
  <c r="U1512" i="10"/>
  <c r="V1512" i="10"/>
  <c r="U271" i="10"/>
  <c r="U1487" i="10"/>
  <c r="U1514" i="10"/>
  <c r="V1514" i="10"/>
  <c r="U278" i="10"/>
  <c r="U2235" i="10"/>
  <c r="U545" i="10"/>
  <c r="V545" i="10"/>
  <c r="U1488" i="10"/>
  <c r="V1488" i="10"/>
  <c r="V103" i="10"/>
  <c r="U1131" i="10"/>
  <c r="U557" i="10"/>
  <c r="U531" i="10"/>
  <c r="V527" i="10"/>
  <c r="U527" i="10"/>
  <c r="V2215" i="10"/>
  <c r="U529" i="10"/>
  <c r="U569" i="10"/>
  <c r="V1136" i="10"/>
  <c r="U533" i="10"/>
  <c r="U1116" i="10"/>
  <c r="U1510" i="10"/>
  <c r="U1092" i="10"/>
  <c r="V2218" i="10"/>
  <c r="U539" i="10"/>
  <c r="V539" i="10"/>
  <c r="U1086" i="10"/>
  <c r="V1217" i="10"/>
  <c r="U551" i="10"/>
  <c r="V551" i="10"/>
  <c r="U1489" i="10"/>
  <c r="V1489" i="10"/>
  <c r="U581" i="10"/>
  <c r="V1486" i="10"/>
  <c r="U1486" i="10"/>
  <c r="U563" i="10"/>
  <c r="U1041" i="10"/>
  <c r="U1038" i="10"/>
  <c r="V1038" i="10"/>
  <c r="U2173" i="10"/>
  <c r="V2173" i="10"/>
  <c r="U1098" i="10"/>
  <c r="V1283" i="10"/>
  <c r="V1059" i="10"/>
  <c r="U1100" i="10"/>
  <c r="U1057" i="10"/>
  <c r="V1057" i="10"/>
  <c r="U1030" i="10"/>
  <c r="V1030" i="10"/>
  <c r="V2197" i="10"/>
  <c r="V1121" i="10"/>
  <c r="U1054" i="10"/>
  <c r="V1054" i="10"/>
  <c r="U1277" i="10"/>
  <c r="V1081" i="10"/>
  <c r="V1119" i="10"/>
  <c r="U1153" i="10"/>
  <c r="U2243" i="10"/>
  <c r="U1122" i="10"/>
  <c r="U1049" i="10"/>
  <c r="V1049" i="10"/>
  <c r="U615" i="10"/>
  <c r="U2242" i="10"/>
  <c r="U2231" i="10"/>
  <c r="U1284" i="10"/>
  <c r="V1284" i="10"/>
  <c r="U2187" i="10"/>
  <c r="U1344" i="10"/>
  <c r="V1344" i="10"/>
  <c r="U1058" i="10"/>
  <c r="V1058" i="10"/>
  <c r="U1212" i="10"/>
  <c r="V1212" i="10"/>
  <c r="U1147" i="10"/>
  <c r="U1152" i="10"/>
  <c r="U1114" i="10"/>
  <c r="U1341" i="10"/>
  <c r="U1115" i="10"/>
  <c r="U1154" i="10"/>
  <c r="V1154" i="10"/>
  <c r="U1342" i="10"/>
  <c r="U1042" i="10"/>
  <c r="U1084" i="10"/>
  <c r="U1053" i="10"/>
  <c r="V1053" i="10"/>
  <c r="U1216" i="10"/>
  <c r="V1216" i="10"/>
  <c r="U1130" i="10"/>
  <c r="U1281" i="10"/>
  <c r="U1050" i="10"/>
  <c r="V1050" i="10"/>
  <c r="U1045" i="10"/>
  <c r="U1151" i="10"/>
  <c r="V1036" i="10"/>
  <c r="U1118" i="10"/>
  <c r="U1337" i="10"/>
  <c r="V1337" i="10"/>
  <c r="U715" i="10"/>
  <c r="U2239" i="10"/>
  <c r="U1061" i="10"/>
  <c r="V1061" i="10"/>
  <c r="V2246" i="10"/>
  <c r="U1099" i="10"/>
  <c r="U1343" i="10"/>
  <c r="U1137" i="10"/>
  <c r="V1137" i="10"/>
  <c r="U1096" i="10"/>
  <c r="V1096" i="10"/>
  <c r="U1105" i="10"/>
  <c r="V1105" i="10"/>
  <c r="U1103" i="10"/>
  <c r="V1103" i="10"/>
  <c r="U1089" i="10"/>
  <c r="V1089" i="10"/>
  <c r="U1111" i="10"/>
  <c r="V1111" i="10"/>
  <c r="U1070" i="10"/>
  <c r="V1070" i="10"/>
  <c r="U1107" i="10"/>
  <c r="V1107" i="10"/>
  <c r="U2237" i="10"/>
  <c r="V2237" i="10"/>
  <c r="U2241" i="10"/>
  <c r="V2241" i="10"/>
  <c r="U1087" i="10"/>
  <c r="V1087" i="10"/>
  <c r="U2230" i="10"/>
  <c r="V2230" i="10"/>
  <c r="U2228" i="10"/>
  <c r="V2228" i="10"/>
  <c r="V2188" i="10"/>
  <c r="U2188" i="10"/>
  <c r="U1128" i="10"/>
  <c r="V1128" i="10"/>
  <c r="U1129" i="10"/>
  <c r="V1129" i="10"/>
  <c r="V1132" i="10"/>
  <c r="U1132" i="10"/>
  <c r="V2176" i="10"/>
  <c r="U1123" i="10"/>
  <c r="U291" i="10"/>
  <c r="U1104" i="10"/>
  <c r="V1104" i="10"/>
  <c r="U1113" i="10"/>
  <c r="V1113" i="10"/>
  <c r="U1126" i="10"/>
  <c r="U1106" i="10"/>
  <c r="U1094" i="10"/>
  <c r="V1102" i="10"/>
  <c r="U1102" i="10"/>
  <c r="U1091" i="10"/>
  <c r="V1091" i="10"/>
  <c r="U1078" i="10"/>
  <c r="V1078" i="10"/>
  <c r="U1097" i="10"/>
  <c r="V1097" i="10"/>
  <c r="U1095" i="10"/>
  <c r="V1095" i="10"/>
  <c r="U1093" i="10"/>
  <c r="U1082" i="10"/>
  <c r="U1127" i="10"/>
  <c r="V1127" i="10"/>
  <c r="U2233" i="10"/>
  <c r="U1108" i="10"/>
  <c r="U2229" i="10"/>
  <c r="V2229" i="10"/>
  <c r="U2238" i="10"/>
  <c r="V2238" i="10"/>
  <c r="U1112" i="10"/>
  <c r="V1112" i="10"/>
  <c r="U1135" i="10"/>
  <c r="V1135" i="10"/>
  <c r="U1134" i="10"/>
  <c r="U1083" i="10"/>
  <c r="U2175" i="10"/>
  <c r="V2179" i="10"/>
  <c r="U122" i="10"/>
  <c r="U1347" i="10"/>
  <c r="V1052" i="10"/>
  <c r="U156" i="10"/>
  <c r="U102" i="10"/>
  <c r="V102" i="10"/>
  <c r="V614" i="10"/>
  <c r="U1031" i="10"/>
  <c r="V1031" i="10"/>
  <c r="U1224" i="10"/>
  <c r="V1224" i="10"/>
  <c r="U2177" i="10"/>
  <c r="U1159" i="10"/>
  <c r="V1159" i="10"/>
  <c r="U187" i="10"/>
  <c r="V2178" i="10"/>
  <c r="U2221" i="10"/>
  <c r="V2221" i="10"/>
  <c r="U2203" i="10"/>
  <c r="V2203" i="10"/>
  <c r="U1349" i="10"/>
  <c r="V1349" i="10"/>
  <c r="V1051" i="10"/>
  <c r="U1289" i="10"/>
  <c r="V1289" i="10"/>
  <c r="U1032" i="10"/>
  <c r="V1032" i="10"/>
  <c r="U2180" i="10"/>
  <c r="V2180" i="10"/>
  <c r="U2174" i="10"/>
  <c r="U293" i="10"/>
  <c r="V293" i="10"/>
  <c r="U155" i="10"/>
  <c r="U292" i="10"/>
  <c r="V292" i="10"/>
  <c r="U1033" i="10"/>
  <c r="V1033" i="10"/>
  <c r="U188" i="10"/>
  <c r="V188" i="10"/>
  <c r="U1037" i="10"/>
  <c r="U641" i="10"/>
  <c r="U1060" i="10"/>
  <c r="V1060" i="10"/>
  <c r="U2167" i="10"/>
  <c r="V2167" i="10"/>
  <c r="U643" i="10"/>
  <c r="V643" i="10"/>
  <c r="U642" i="10"/>
  <c r="V642" i="10"/>
  <c r="U640" i="10"/>
  <c r="V666" i="10"/>
  <c r="U617" i="10"/>
  <c r="V617" i="10"/>
  <c r="U616" i="10"/>
  <c r="V616" i="10"/>
  <c r="U1221" i="10"/>
  <c r="U669" i="10"/>
  <c r="V669" i="10"/>
  <c r="U1162" i="10"/>
  <c r="U668" i="10"/>
  <c r="V668" i="10"/>
  <c r="V2207" i="10"/>
  <c r="U1227" i="10"/>
  <c r="V1269" i="10"/>
  <c r="U630" i="10"/>
  <c r="U1278" i="10"/>
  <c r="U2224" i="10"/>
  <c r="V1329" i="10"/>
  <c r="V1148" i="10"/>
  <c r="U1148" i="10"/>
  <c r="U352" i="10"/>
  <c r="U2216" i="10"/>
  <c r="V2216" i="10"/>
  <c r="U2206" i="10"/>
  <c r="V2206" i="10"/>
  <c r="U2198" i="10"/>
  <c r="V2198" i="10"/>
  <c r="U1292" i="10"/>
  <c r="V1292" i="10"/>
  <c r="U1220" i="10"/>
  <c r="V1603" i="10"/>
  <c r="U1204" i="10"/>
  <c r="V1204" i="10"/>
  <c r="V198" i="10"/>
  <c r="U1139" i="10"/>
  <c r="U2189" i="10"/>
  <c r="V2189" i="10"/>
  <c r="U639" i="10"/>
  <c r="V653" i="10"/>
  <c r="U1346" i="10"/>
  <c r="V1346" i="10"/>
  <c r="U1345" i="10"/>
  <c r="V1345" i="10"/>
  <c r="U1286" i="10"/>
  <c r="V1286" i="10"/>
  <c r="U1285" i="10"/>
  <c r="V1285" i="10"/>
  <c r="U129" i="10"/>
  <c r="U168" i="10"/>
  <c r="U1156" i="10"/>
  <c r="V1156" i="10"/>
  <c r="U135" i="10"/>
  <c r="U1155" i="10"/>
  <c r="V624" i="10"/>
  <c r="V647" i="10"/>
  <c r="U159" i="10"/>
  <c r="V144" i="10"/>
  <c r="U622" i="10"/>
  <c r="U127" i="10"/>
  <c r="U637" i="10"/>
  <c r="U635" i="10"/>
  <c r="U606" i="10"/>
  <c r="U205" i="10"/>
  <c r="V625" i="10"/>
  <c r="V1351" i="10"/>
  <c r="U143" i="10"/>
  <c r="V623" i="10"/>
  <c r="V1612" i="10"/>
  <c r="U176" i="10"/>
  <c r="U612" i="10"/>
  <c r="V208" i="10"/>
  <c r="U197" i="10"/>
  <c r="U139" i="10"/>
  <c r="U964" i="10"/>
  <c r="U169" i="10"/>
  <c r="U210" i="10"/>
  <c r="U1068" i="10"/>
  <c r="V1068" i="10"/>
  <c r="U662" i="10"/>
  <c r="U658" i="10"/>
  <c r="U195" i="10"/>
  <c r="U1783" i="10"/>
  <c r="U175" i="10"/>
  <c r="V2205" i="10"/>
  <c r="V1348" i="10"/>
  <c r="U141" i="10"/>
  <c r="U203" i="10"/>
  <c r="U131" i="10"/>
  <c r="U193" i="10"/>
  <c r="U137" i="10"/>
  <c r="U161" i="10"/>
  <c r="V166" i="10"/>
  <c r="U177" i="10"/>
  <c r="U142" i="10"/>
  <c r="V142" i="10"/>
  <c r="U608" i="10"/>
  <c r="V608" i="10"/>
  <c r="U1605" i="10"/>
  <c r="V1605" i="10"/>
  <c r="U134" i="10"/>
  <c r="V134" i="10"/>
  <c r="V209" i="10"/>
  <c r="U209" i="10"/>
  <c r="U204" i="10"/>
  <c r="V204" i="10"/>
  <c r="V123" i="10"/>
  <c r="U123" i="10"/>
  <c r="U192" i="10"/>
  <c r="V192" i="10"/>
  <c r="U664" i="10"/>
  <c r="V664" i="10"/>
  <c r="U173" i="10"/>
  <c r="V173" i="10"/>
  <c r="U171" i="10"/>
  <c r="U633" i="10"/>
  <c r="V633" i="10"/>
  <c r="U627" i="10"/>
  <c r="U638" i="10"/>
  <c r="V638" i="10"/>
  <c r="U162" i="10"/>
  <c r="V162" i="10"/>
  <c r="U138" i="10"/>
  <c r="V138" i="10"/>
  <c r="U199" i="10"/>
  <c r="V199" i="10"/>
  <c r="U178" i="10"/>
  <c r="V178" i="10"/>
  <c r="V2219" i="10"/>
  <c r="U609" i="10"/>
  <c r="V609" i="10"/>
  <c r="U634" i="10"/>
  <c r="V634" i="10"/>
  <c r="U200" i="10"/>
  <c r="V200" i="10"/>
  <c r="U157" i="10"/>
  <c r="V157" i="10"/>
  <c r="V1350" i="10"/>
  <c r="U661" i="10"/>
  <c r="V661" i="10"/>
  <c r="U128" i="10"/>
  <c r="V128" i="10"/>
  <c r="U605" i="10"/>
  <c r="V605" i="10"/>
  <c r="U126" i="10"/>
  <c r="V126" i="10"/>
  <c r="U189" i="10"/>
  <c r="U1160" i="10"/>
  <c r="U174" i="10"/>
  <c r="V174" i="10"/>
  <c r="U202" i="10"/>
  <c r="U124" i="10"/>
  <c r="V124" i="10"/>
  <c r="U133" i="10"/>
  <c r="U665" i="10"/>
  <c r="V665" i="10"/>
  <c r="U163" i="10"/>
  <c r="U191" i="10"/>
  <c r="V191" i="10"/>
  <c r="U158" i="10"/>
  <c r="V158" i="10"/>
  <c r="U165" i="10"/>
  <c r="V165" i="10"/>
  <c r="U130" i="10"/>
  <c r="V130" i="10"/>
  <c r="U170" i="10"/>
  <c r="V170" i="10"/>
  <c r="U207" i="10"/>
  <c r="V207" i="10"/>
  <c r="U610" i="10"/>
  <c r="U2201" i="10"/>
  <c r="U604" i="10"/>
  <c r="U125" i="10"/>
  <c r="U1161" i="10"/>
  <c r="U196" i="10"/>
  <c r="V196" i="10"/>
  <c r="U660" i="10"/>
  <c r="U201" i="10"/>
  <c r="U613" i="10"/>
  <c r="V613" i="10"/>
  <c r="U1226" i="10"/>
  <c r="V1226" i="10"/>
  <c r="U2223" i="10"/>
  <c r="V2223" i="10"/>
  <c r="U1611" i="10"/>
  <c r="V1611" i="10"/>
  <c r="U1290" i="10"/>
  <c r="U1225" i="10"/>
  <c r="V1225" i="10"/>
  <c r="U649" i="10"/>
  <c r="U1158" i="10"/>
  <c r="V1158" i="10"/>
  <c r="U2222" i="10"/>
  <c r="V2222" i="10"/>
  <c r="U644" i="10"/>
  <c r="U1607" i="10"/>
  <c r="U1223" i="10"/>
  <c r="V1223" i="10"/>
  <c r="U1610" i="10"/>
  <c r="V1610" i="10"/>
  <c r="U1288" i="10"/>
  <c r="V1288" i="10"/>
  <c r="V671" i="10"/>
  <c r="U651" i="10"/>
  <c r="U2204" i="10"/>
  <c r="V1664" i="10"/>
  <c r="V648" i="10"/>
  <c r="U1157" i="10"/>
  <c r="V1157" i="10"/>
  <c r="U1604" i="10"/>
  <c r="V1604" i="10"/>
  <c r="V1669" i="10"/>
  <c r="U652" i="10"/>
  <c r="U2220" i="10"/>
  <c r="V2220" i="10"/>
  <c r="U1609" i="10"/>
  <c r="V1609" i="10"/>
  <c r="U1606" i="10"/>
  <c r="V1606" i="10"/>
  <c r="V2202" i="10"/>
  <c r="U2202" i="10"/>
  <c r="U1291" i="10"/>
  <c r="U1287" i="10"/>
  <c r="V1287" i="10"/>
  <c r="U1222" i="10"/>
  <c r="U1608" i="10"/>
  <c r="V1608" i="10"/>
  <c r="U650" i="10"/>
  <c r="V650" i="10"/>
  <c r="U619" i="10"/>
  <c r="V619" i="10"/>
  <c r="U655" i="10"/>
  <c r="V655" i="10"/>
  <c r="U673" i="10"/>
  <c r="V673" i="10"/>
  <c r="U646" i="10"/>
  <c r="V646" i="10"/>
  <c r="U629" i="10"/>
  <c r="U654" i="10"/>
  <c r="U672" i="10"/>
  <c r="U670" i="10"/>
  <c r="V670" i="10"/>
  <c r="U628" i="10"/>
  <c r="U620" i="10"/>
  <c r="V626" i="10"/>
  <c r="U626" i="10"/>
  <c r="V981" i="10"/>
  <c r="U777" i="10"/>
  <c r="U1663" i="10"/>
  <c r="V1704" i="10"/>
  <c r="U1673" i="10"/>
  <c r="V1705" i="10"/>
  <c r="V2184" i="10"/>
  <c r="U1692" i="10"/>
  <c r="U1668" i="10"/>
  <c r="U375" i="10"/>
  <c r="U2181" i="10"/>
  <c r="U1700" i="10"/>
  <c r="V1660" i="10"/>
  <c r="U898" i="10"/>
  <c r="V898" i="10"/>
  <c r="V897" i="10"/>
  <c r="U897" i="10"/>
  <c r="V778" i="10"/>
  <c r="U752" i="10"/>
  <c r="U896" i="10"/>
  <c r="U950" i="10"/>
  <c r="U1696" i="10"/>
  <c r="U1661" i="10"/>
  <c r="U1703" i="10"/>
  <c r="U1662" i="10"/>
  <c r="U720" i="10"/>
  <c r="U1055" i="10"/>
  <c r="U341" i="10"/>
  <c r="U1676" i="10"/>
  <c r="V967" i="10"/>
  <c r="U967" i="10"/>
  <c r="V1684" i="10"/>
  <c r="U1684" i="10"/>
  <c r="U309" i="10"/>
  <c r="U1693" i="10"/>
  <c r="V1693" i="10"/>
  <c r="U710" i="10"/>
  <c r="V758" i="10"/>
  <c r="U333" i="10"/>
  <c r="U1742" i="10"/>
  <c r="U972" i="10"/>
  <c r="U1659" i="10"/>
  <c r="U1697" i="10"/>
  <c r="V1697" i="10"/>
  <c r="U1685" i="10"/>
  <c r="V1685" i="10"/>
  <c r="V789" i="10"/>
  <c r="V979" i="10"/>
  <c r="U1048" i="10"/>
  <c r="V1672" i="10"/>
  <c r="U1672" i="10"/>
  <c r="U914" i="10"/>
  <c r="V1743" i="10"/>
  <c r="V954" i="10"/>
  <c r="U965" i="10"/>
  <c r="V353" i="10"/>
  <c r="V757" i="10"/>
  <c r="U913" i="10"/>
  <c r="U1677" i="10"/>
  <c r="V1677" i="10"/>
  <c r="U1680" i="10"/>
  <c r="V761" i="10"/>
  <c r="U1708" i="10"/>
  <c r="V1708" i="10"/>
  <c r="U899" i="10"/>
  <c r="U1062" i="10"/>
  <c r="U784" i="10"/>
  <c r="U347" i="10"/>
  <c r="U746" i="10"/>
  <c r="U1706" i="10"/>
  <c r="U1702" i="10"/>
  <c r="V1702" i="10"/>
  <c r="U763" i="10"/>
  <c r="U1657" i="10"/>
  <c r="U1065" i="10"/>
  <c r="U2185" i="10"/>
  <c r="V2185" i="10"/>
  <c r="U901" i="10"/>
  <c r="V901" i="10"/>
  <c r="U1040" i="10"/>
  <c r="V1040" i="10"/>
  <c r="V709" i="10"/>
  <c r="U363" i="10"/>
  <c r="U361" i="10"/>
  <c r="U915" i="10"/>
  <c r="V915" i="10"/>
  <c r="U296" i="10"/>
  <c r="U1056" i="10"/>
  <c r="U1707" i="10"/>
  <c r="U951" i="10"/>
  <c r="U1066" i="10"/>
  <c r="V1066" i="10"/>
  <c r="V1701" i="10"/>
  <c r="U1701" i="10"/>
  <c r="U2182" i="10"/>
  <c r="V2182" i="10"/>
  <c r="U1047" i="10"/>
  <c r="U1039" i="10"/>
  <c r="U1063" i="10"/>
  <c r="V1063" i="10"/>
  <c r="U973" i="10"/>
  <c r="V973" i="10"/>
  <c r="U971" i="10"/>
  <c r="V2183" i="10"/>
  <c r="U984" i="10"/>
  <c r="V984" i="10"/>
  <c r="V311" i="10"/>
  <c r="U959" i="10"/>
  <c r="U717" i="10"/>
  <c r="U1782" i="10"/>
  <c r="U983" i="10"/>
  <c r="V983" i="10"/>
  <c r="V718" i="10"/>
  <c r="U949" i="10"/>
  <c r="U956" i="10"/>
  <c r="V956" i="10"/>
  <c r="U966" i="10"/>
  <c r="U946" i="10"/>
  <c r="V946" i="10"/>
  <c r="V982" i="10"/>
  <c r="U982" i="10"/>
  <c r="U298" i="10"/>
  <c r="U726" i="10"/>
  <c r="V955" i="10"/>
  <c r="U955" i="10"/>
  <c r="U712" i="10"/>
  <c r="U300" i="10"/>
  <c r="V980" i="10"/>
  <c r="U980" i="10"/>
  <c r="U700" i="10"/>
  <c r="U974" i="10"/>
  <c r="U1786" i="10"/>
  <c r="U960" i="10"/>
  <c r="V960" i="10"/>
  <c r="U719" i="10"/>
  <c r="U788" i="10"/>
  <c r="U748" i="10"/>
  <c r="U750" i="10"/>
  <c r="U328" i="10"/>
  <c r="U682" i="10"/>
  <c r="V320" i="10"/>
  <c r="U376" i="10"/>
  <c r="U1741" i="10"/>
  <c r="U1745" i="10"/>
  <c r="U1064" i="10"/>
  <c r="U781" i="10"/>
  <c r="U962" i="10"/>
  <c r="V962" i="10"/>
  <c r="U724" i="10"/>
  <c r="U731" i="10"/>
  <c r="U349" i="10"/>
  <c r="U371" i="10"/>
  <c r="U721" i="10"/>
  <c r="V1788" i="10"/>
  <c r="U756" i="10"/>
  <c r="U322" i="10"/>
  <c r="U698" i="10"/>
  <c r="U702" i="10"/>
  <c r="U978" i="10"/>
  <c r="U345" i="10"/>
  <c r="U383" i="10"/>
  <c r="V708" i="10"/>
  <c r="U695" i="10"/>
  <c r="U680" i="10"/>
  <c r="V680" i="10"/>
  <c r="U975" i="10"/>
  <c r="V975" i="10"/>
  <c r="U779" i="10"/>
  <c r="V779" i="10"/>
  <c r="U704" i="10"/>
  <c r="U686" i="10"/>
  <c r="V723" i="10"/>
  <c r="U723" i="10"/>
  <c r="U294" i="10"/>
  <c r="U706" i="10"/>
  <c r="U691" i="10"/>
  <c r="V691" i="10"/>
  <c r="V362" i="10"/>
  <c r="U323" i="10"/>
  <c r="U976" i="10"/>
  <c r="V976" i="10"/>
  <c r="U1067" i="10"/>
  <c r="U312" i="10"/>
  <c r="U705" i="10"/>
  <c r="V705" i="10"/>
  <c r="U787" i="10"/>
  <c r="U755" i="10"/>
  <c r="U1785" i="10"/>
  <c r="U342" i="10"/>
  <c r="U775" i="10"/>
  <c r="U977" i="10"/>
  <c r="V977" i="10"/>
  <c r="U694" i="10"/>
  <c r="U714" i="10"/>
  <c r="U707" i="10"/>
  <c r="U382" i="10"/>
  <c r="V382" i="10"/>
  <c r="U681" i="10"/>
  <c r="U335" i="10"/>
  <c r="U727" i="10"/>
  <c r="U1787" i="10"/>
  <c r="V1787" i="10"/>
  <c r="U319" i="10"/>
  <c r="U373" i="10"/>
  <c r="U692" i="10"/>
  <c r="U689" i="10"/>
  <c r="V689" i="10"/>
  <c r="U1744" i="10"/>
  <c r="V1744" i="10"/>
  <c r="U744" i="10"/>
  <c r="U310" i="10"/>
  <c r="U679" i="10"/>
  <c r="V679" i="10"/>
  <c r="U372" i="10"/>
  <c r="V782" i="10"/>
  <c r="U782" i="10"/>
  <c r="U734" i="10"/>
  <c r="U358" i="10"/>
  <c r="U314" i="10"/>
  <c r="V783" i="10"/>
  <c r="U783" i="10"/>
  <c r="U338" i="10"/>
  <c r="U326" i="10"/>
  <c r="U317" i="10"/>
  <c r="U316" i="10"/>
  <c r="V316" i="10"/>
  <c r="U377" i="10"/>
  <c r="V377" i="10"/>
  <c r="U331" i="10"/>
  <c r="U305" i="10"/>
  <c r="V364" i="10"/>
  <c r="U364" i="10"/>
  <c r="U764" i="10"/>
  <c r="U365" i="10"/>
  <c r="V365" i="10"/>
  <c r="V354" i="10"/>
  <c r="U354" i="10"/>
  <c r="U344" i="10"/>
  <c r="V344" i="10"/>
  <c r="U332" i="10"/>
  <c r="U324" i="10"/>
  <c r="U701" i="10"/>
  <c r="U318" i="10"/>
  <c r="U785" i="10"/>
  <c r="V785" i="10"/>
  <c r="U313" i="10"/>
  <c r="U340" i="10"/>
  <c r="U308" i="10"/>
  <c r="U773" i="10"/>
  <c r="U356" i="10"/>
  <c r="U303" i="10"/>
  <c r="U786" i="10"/>
  <c r="U747" i="10"/>
  <c r="U722" i="10"/>
  <c r="V722" i="10"/>
  <c r="V301" i="10"/>
  <c r="U301" i="10"/>
  <c r="V729" i="10"/>
  <c r="U238" i="10"/>
  <c r="V2134" i="10"/>
  <c r="U895" i="10"/>
  <c r="V895" i="10"/>
  <c r="U894" i="10"/>
  <c r="V894" i="10"/>
  <c r="U678" i="10"/>
  <c r="V678" i="10"/>
  <c r="U2119" i="10"/>
  <c r="V2119" i="10"/>
  <c r="V370" i="10"/>
  <c r="V2136" i="10"/>
  <c r="U246" i="10"/>
  <c r="V2135" i="10"/>
  <c r="U2126" i="10"/>
  <c r="U1075" i="10"/>
  <c r="U2163" i="10"/>
  <c r="U969" i="10"/>
  <c r="U299" i="10"/>
  <c r="U2133" i="10"/>
  <c r="U2132" i="10"/>
  <c r="U351" i="10"/>
  <c r="U2137" i="10"/>
  <c r="V2137" i="10"/>
  <c r="V307" i="10"/>
  <c r="U337" i="10"/>
  <c r="V2168" i="10"/>
  <c r="U329" i="10"/>
  <c r="U957" i="10"/>
  <c r="U381" i="10"/>
  <c r="U315" i="10"/>
  <c r="U948" i="10"/>
  <c r="V225" i="10"/>
  <c r="U343" i="10"/>
  <c r="V343" i="10"/>
  <c r="U970" i="10"/>
  <c r="V970" i="10"/>
  <c r="U947" i="10"/>
  <c r="U321" i="10"/>
  <c r="U942" i="10"/>
  <c r="V942" i="10"/>
  <c r="U2130" i="10"/>
  <c r="U2109" i="10"/>
  <c r="U1073" i="10"/>
  <c r="U953" i="10"/>
  <c r="V699" i="10"/>
  <c r="U958" i="10"/>
  <c r="V693" i="10"/>
  <c r="U684" i="10"/>
  <c r="U211" i="10"/>
  <c r="U265" i="10"/>
  <c r="U1025" i="10"/>
  <c r="U241" i="10"/>
  <c r="V241" i="10"/>
  <c r="U2170" i="10"/>
  <c r="V2170" i="10"/>
  <c r="U728" i="10"/>
  <c r="U232" i="10"/>
  <c r="U2128" i="10"/>
  <c r="U212" i="10"/>
  <c r="V212" i="10"/>
  <c r="U1482" i="10"/>
  <c r="U1474" i="10"/>
  <c r="V1474" i="10"/>
  <c r="U2125" i="10"/>
  <c r="U2131" i="10"/>
  <c r="U1027" i="10"/>
  <c r="U2112" i="10"/>
  <c r="U258" i="10"/>
  <c r="V258" i="10"/>
  <c r="U2162" i="10"/>
  <c r="V2162" i="10"/>
  <c r="U1074" i="10"/>
  <c r="U272" i="10"/>
  <c r="U2169" i="10"/>
  <c r="V2169" i="10"/>
  <c r="U235" i="10"/>
  <c r="U2129" i="10"/>
  <c r="V2127" i="10"/>
  <c r="U2127" i="10"/>
  <c r="U1484" i="10"/>
  <c r="U1479" i="10"/>
  <c r="V1479" i="10"/>
  <c r="U1072" i="10"/>
  <c r="U1026" i="10"/>
  <c r="V1026" i="10"/>
  <c r="U2121" i="10"/>
  <c r="U251" i="10"/>
  <c r="V251" i="10"/>
  <c r="U279" i="10"/>
  <c r="U231" i="10"/>
  <c r="U213" i="10"/>
  <c r="U696" i="10"/>
  <c r="U690" i="10"/>
  <c r="U687" i="10"/>
  <c r="U2171" i="10"/>
  <c r="V2171" i="10"/>
  <c r="U118" i="10"/>
  <c r="U179" i="10"/>
  <c r="U767" i="10"/>
  <c r="U260" i="10"/>
  <c r="U150" i="10"/>
  <c r="U108" i="10"/>
  <c r="U274" i="10"/>
  <c r="U148" i="10"/>
  <c r="U180" i="10"/>
  <c r="U116" i="10"/>
  <c r="U115" i="10"/>
  <c r="U1562" i="10"/>
  <c r="U110" i="10"/>
  <c r="U117" i="10"/>
  <c r="U768" i="10"/>
  <c r="U1560" i="10"/>
  <c r="U109" i="10"/>
  <c r="U742" i="10"/>
  <c r="V742" i="10"/>
  <c r="V183" i="10"/>
  <c r="U183" i="10"/>
  <c r="U766" i="10"/>
  <c r="U769" i="10"/>
  <c r="V1556" i="10"/>
  <c r="U1556" i="10"/>
  <c r="V1559" i="10"/>
  <c r="U1559" i="10"/>
  <c r="U762" i="10"/>
  <c r="V762" i="10"/>
  <c r="U184" i="10"/>
  <c r="V184" i="10"/>
  <c r="U119" i="10"/>
  <c r="V119" i="10"/>
  <c r="U147" i="10"/>
  <c r="U1558" i="10"/>
  <c r="V1558" i="10"/>
  <c r="V765" i="10"/>
  <c r="U765" i="10"/>
  <c r="U185" i="10"/>
  <c r="V185" i="10"/>
  <c r="U120" i="10"/>
  <c r="V120" i="10"/>
  <c r="V101" i="10"/>
  <c r="U101" i="10"/>
  <c r="U104" i="10"/>
  <c r="V104" i="10"/>
  <c r="U107" i="10"/>
  <c r="U105" i="10"/>
  <c r="V105" i="10"/>
  <c r="U253" i="10"/>
  <c r="U1557" i="10"/>
  <c r="V1557" i="10"/>
  <c r="V186" i="10"/>
  <c r="U186" i="10"/>
  <c r="V106" i="10"/>
  <c r="U106" i="10"/>
  <c r="U149" i="10"/>
  <c r="V741" i="10"/>
  <c r="U741" i="10"/>
  <c r="U145" i="10"/>
  <c r="V145" i="10"/>
  <c r="V146" i="10"/>
  <c r="U146" i="10"/>
  <c r="U267" i="10"/>
  <c r="I60" i="23" l="1"/>
  <c r="I97" i="23" s="1"/>
  <c r="AA7" i="20"/>
  <c r="AC7" i="20" s="1"/>
  <c r="U30" i="20"/>
  <c r="V9" i="20"/>
  <c r="V48" i="20"/>
  <c r="P48" i="20" s="1"/>
  <c r="S48" i="20" s="1"/>
  <c r="Q48" i="20" s="1"/>
  <c r="V56" i="20"/>
  <c r="P56" i="20" s="1"/>
  <c r="S56" i="20" s="1"/>
  <c r="Q56" i="20" s="1"/>
  <c r="V57" i="20"/>
  <c r="P57" i="20" s="1"/>
  <c r="S57" i="20" s="1"/>
  <c r="Q57" i="20" s="1"/>
  <c r="V46" i="20"/>
  <c r="P46" i="20" s="1"/>
  <c r="S46" i="20" s="1"/>
  <c r="Q46" i="20" s="1"/>
  <c r="V59" i="20"/>
  <c r="P59" i="20" s="1"/>
  <c r="S59" i="20" s="1"/>
  <c r="Q59" i="20" s="1"/>
  <c r="V62" i="20"/>
  <c r="P62" i="20" s="1"/>
  <c r="S62" i="20" s="1"/>
  <c r="Q62" i="20" s="1"/>
  <c r="P63" i="20"/>
  <c r="S63" i="20" s="1"/>
  <c r="Q63" i="20" s="1"/>
  <c r="V60" i="20"/>
  <c r="P60" i="20" s="1"/>
  <c r="S60" i="20" s="1"/>
  <c r="Q60" i="20" s="1"/>
  <c r="V66" i="20"/>
  <c r="V61" i="20"/>
  <c r="V47" i="20"/>
  <c r="P47" i="20" s="1"/>
  <c r="S47" i="20" s="1"/>
  <c r="Q47" i="20" s="1"/>
  <c r="V67" i="20"/>
  <c r="P67" i="20" s="1"/>
  <c r="S67" i="20" s="1"/>
  <c r="Q67" i="20" s="1"/>
  <c r="V64" i="20"/>
  <c r="V41" i="20"/>
  <c r="P41" i="20" s="1"/>
  <c r="S41" i="20" s="1"/>
  <c r="Q41" i="20" s="1"/>
  <c r="V7" i="20"/>
  <c r="V8" i="20"/>
  <c r="V53" i="20"/>
  <c r="P53" i="20" s="1"/>
  <c r="S53" i="20" s="1"/>
  <c r="Q53" i="20" s="1"/>
  <c r="V45" i="20"/>
  <c r="P45" i="20" s="1"/>
  <c r="S45" i="20" s="1"/>
  <c r="Q45" i="20" s="1"/>
  <c r="V42" i="20"/>
  <c r="P42" i="20" s="1"/>
  <c r="S42" i="20" s="1"/>
  <c r="Q42" i="20" s="1"/>
  <c r="V43" i="20"/>
  <c r="P43" i="20" s="1"/>
  <c r="S43" i="20" s="1"/>
  <c r="Q43" i="20" s="1"/>
  <c r="U2592" i="10"/>
  <c r="AC36" i="20"/>
  <c r="AC35" i="20"/>
  <c r="P69" i="20"/>
  <c r="S69" i="20" s="1"/>
  <c r="Q69" i="20" s="1"/>
  <c r="U69" i="20"/>
  <c r="N74" i="20" s="1"/>
  <c r="U68" i="20"/>
  <c r="P68" i="20"/>
  <c r="S68" i="20" s="1"/>
  <c r="Q68" i="20" s="1"/>
  <c r="P65" i="20"/>
  <c r="S65" i="20" s="1"/>
  <c r="Q65" i="20" s="1"/>
  <c r="U65" i="20"/>
  <c r="U223" i="10"/>
  <c r="P34" i="20"/>
  <c r="S34" i="20" s="1"/>
  <c r="Q34" i="20" s="1"/>
  <c r="U34" i="20"/>
  <c r="U33" i="20"/>
  <c r="P33" i="20"/>
  <c r="S33" i="20" s="1"/>
  <c r="Q33" i="20" s="1"/>
  <c r="U29" i="20"/>
  <c r="U32" i="20"/>
  <c r="P32" i="20"/>
  <c r="S32" i="20" s="1"/>
  <c r="Q32" i="20" s="1"/>
  <c r="P31" i="20"/>
  <c r="S31" i="20" s="1"/>
  <c r="Q31" i="20" s="1"/>
  <c r="U31" i="20"/>
  <c r="P28" i="20"/>
  <c r="S28" i="20" s="1"/>
  <c r="Q28" i="20" s="1"/>
  <c r="U28" i="20"/>
  <c r="U27" i="20"/>
  <c r="U26" i="20"/>
  <c r="P26" i="20"/>
  <c r="S26" i="20" s="1"/>
  <c r="Q26" i="20" s="1"/>
  <c r="U9" i="20"/>
  <c r="P13" i="20"/>
  <c r="S13" i="20" s="1"/>
  <c r="Q13" i="20" s="1"/>
  <c r="AA13" i="20" s="1"/>
  <c r="U13" i="20"/>
  <c r="U14" i="20"/>
  <c r="P14" i="20"/>
  <c r="S14" i="20" s="1"/>
  <c r="Q14" i="20" s="1"/>
  <c r="AA14" i="20" s="1"/>
  <c r="U15" i="20"/>
  <c r="P15" i="20"/>
  <c r="S15" i="20" s="1"/>
  <c r="Q15" i="20" s="1"/>
  <c r="AA15" i="20" s="1"/>
  <c r="P21" i="20"/>
  <c r="S21" i="20" s="1"/>
  <c r="Q21" i="20" s="1"/>
  <c r="AA21" i="20" s="1"/>
  <c r="U21" i="20"/>
  <c r="U17" i="20"/>
  <c r="P17" i="20"/>
  <c r="S17" i="20" s="1"/>
  <c r="Q17" i="20" s="1"/>
  <c r="AA17" i="20" s="1"/>
  <c r="U19" i="20"/>
  <c r="P19" i="20"/>
  <c r="S19" i="20" s="1"/>
  <c r="Q19" i="20" s="1"/>
  <c r="AA19" i="20" s="1"/>
  <c r="U18" i="20"/>
  <c r="P18" i="20"/>
  <c r="S18" i="20" s="1"/>
  <c r="Q18" i="20" s="1"/>
  <c r="AA18" i="20" s="1"/>
  <c r="U20" i="20"/>
  <c r="P20" i="20"/>
  <c r="S20" i="20" s="1"/>
  <c r="Q20" i="20" s="1"/>
  <c r="AA20" i="20" s="1"/>
  <c r="P12" i="20"/>
  <c r="S12" i="20" s="1"/>
  <c r="Q12" i="20" s="1"/>
  <c r="AA12" i="20" s="1"/>
  <c r="U12" i="20"/>
  <c r="P16" i="20"/>
  <c r="S16" i="20" s="1"/>
  <c r="Q16" i="20" s="1"/>
  <c r="AA16" i="20" s="1"/>
  <c r="U16" i="20"/>
  <c r="U11" i="20"/>
  <c r="P11" i="20"/>
  <c r="S11" i="20" s="1"/>
  <c r="Q11" i="20" s="1"/>
  <c r="AA11" i="20" s="1"/>
  <c r="U10" i="20"/>
  <c r="P10" i="20"/>
  <c r="S10" i="20" s="1"/>
  <c r="Q10" i="20" s="1"/>
  <c r="AA10" i="20" s="1"/>
  <c r="Q8" i="20"/>
  <c r="Q9" i="20"/>
  <c r="U1674" i="10"/>
  <c r="V1674" i="10"/>
  <c r="U1682" i="10"/>
  <c r="V1682" i="10"/>
  <c r="U1683" i="10"/>
  <c r="V1683" i="10"/>
  <c r="U1675" i="10"/>
  <c r="V1675" i="10"/>
  <c r="U1686" i="10"/>
  <c r="V1686" i="10"/>
  <c r="U1687" i="10"/>
  <c r="V1687" i="10"/>
  <c r="U1690" i="10"/>
  <c r="V1690" i="10"/>
  <c r="U1679" i="10"/>
  <c r="V1679" i="10"/>
  <c r="U1691" i="10"/>
  <c r="V1691" i="10"/>
  <c r="U1694" i="10"/>
  <c r="V1694" i="10"/>
  <c r="U1695" i="10"/>
  <c r="V1695" i="10"/>
  <c r="U1666" i="10"/>
  <c r="V1666" i="10"/>
  <c r="U1698" i="10"/>
  <c r="V1698" i="10"/>
  <c r="U1667" i="10"/>
  <c r="V1667" i="10"/>
  <c r="U1699" i="10"/>
  <c r="V1699" i="10"/>
  <c r="U1678" i="10"/>
  <c r="V1678" i="10"/>
  <c r="U1670" i="10"/>
  <c r="V1670" i="10"/>
  <c r="U1671" i="10"/>
  <c r="V1671" i="10"/>
  <c r="U2116" i="10"/>
  <c r="V2116" i="10"/>
  <c r="U45" i="10"/>
  <c r="V45" i="10"/>
  <c r="U61" i="10"/>
  <c r="V61" i="10"/>
  <c r="U943" i="10"/>
  <c r="V943" i="10"/>
  <c r="U47" i="10"/>
  <c r="V47" i="10"/>
  <c r="U63" i="10"/>
  <c r="V63" i="10"/>
  <c r="U2120" i="10"/>
  <c r="V2120" i="10"/>
  <c r="U48" i="10"/>
  <c r="V48" i="10"/>
  <c r="U64" i="10"/>
  <c r="V64" i="10"/>
  <c r="U2124" i="10"/>
  <c r="V2124" i="10"/>
  <c r="U59" i="10"/>
  <c r="V59" i="10"/>
  <c r="U50" i="10"/>
  <c r="V50" i="10"/>
  <c r="U66" i="10"/>
  <c r="V66" i="10"/>
  <c r="U46" i="10"/>
  <c r="V46" i="10"/>
  <c r="U51" i="10"/>
  <c r="V51" i="10"/>
  <c r="U65" i="10"/>
  <c r="V65" i="10"/>
  <c r="U2111" i="10"/>
  <c r="V2111" i="10"/>
  <c r="U62" i="10"/>
  <c r="V62" i="10"/>
  <c r="U49" i="10"/>
  <c r="V49" i="10"/>
  <c r="U52" i="10"/>
  <c r="V52" i="10"/>
  <c r="U54" i="10"/>
  <c r="V54" i="10"/>
  <c r="U2157" i="10"/>
  <c r="V2157" i="10"/>
  <c r="U44" i="10"/>
  <c r="V44" i="10"/>
  <c r="U67" i="10"/>
  <c r="V67" i="10"/>
  <c r="U53" i="10"/>
  <c r="V53" i="10"/>
  <c r="U55" i="10"/>
  <c r="V55" i="10"/>
  <c r="U2158" i="10"/>
  <c r="V2158" i="10"/>
  <c r="U56" i="10"/>
  <c r="V56" i="10"/>
  <c r="U60" i="10"/>
  <c r="V60" i="10"/>
  <c r="U57" i="10"/>
  <c r="V57" i="10"/>
  <c r="U58" i="10"/>
  <c r="V58" i="10"/>
  <c r="K2427" i="10"/>
  <c r="M2371" i="10"/>
  <c r="O2371" i="10" s="1"/>
  <c r="Q2371" i="10" s="1"/>
  <c r="S2371" i="10" s="1"/>
  <c r="M2372" i="10"/>
  <c r="O2372" i="10" s="1"/>
  <c r="Q2372" i="10" s="1"/>
  <c r="M2370" i="10"/>
  <c r="O2370" i="10" s="1"/>
  <c r="Q2370" i="10" s="1"/>
  <c r="S2370" i="10" s="1"/>
  <c r="M2369" i="10"/>
  <c r="O2369" i="10" s="1"/>
  <c r="Q2369" i="10" s="1"/>
  <c r="S2369" i="10" s="1"/>
  <c r="M2368" i="10"/>
  <c r="O2368" i="10" s="1"/>
  <c r="Q2368" i="10" s="1"/>
  <c r="S2368" i="10" s="1"/>
  <c r="M2367" i="10"/>
  <c r="O2367" i="10" s="1"/>
  <c r="Q2367" i="10" s="1"/>
  <c r="M2366" i="10"/>
  <c r="O2366" i="10" s="1"/>
  <c r="Q2366" i="10" s="1"/>
  <c r="S2366" i="10" s="1"/>
  <c r="M2365" i="10"/>
  <c r="O2365" i="10" s="1"/>
  <c r="Q2365" i="10" s="1"/>
  <c r="M2364" i="10"/>
  <c r="O2364" i="10" s="1"/>
  <c r="Q2364" i="10" s="1"/>
  <c r="S2364" i="10" s="1"/>
  <c r="M2362" i="10"/>
  <c r="O2362" i="10" s="1"/>
  <c r="Q2362" i="10" s="1"/>
  <c r="M2361" i="10"/>
  <c r="O2361" i="10" s="1"/>
  <c r="Q2361" i="10" s="1"/>
  <c r="M2360" i="10"/>
  <c r="O2360" i="10" s="1"/>
  <c r="Q2360" i="10" s="1"/>
  <c r="S2360" i="10" s="1"/>
  <c r="M2363" i="10"/>
  <c r="M2357" i="10"/>
  <c r="M2358" i="10"/>
  <c r="M2359" i="10"/>
  <c r="K2166" i="10"/>
  <c r="K2161" i="10"/>
  <c r="K2156" i="10"/>
  <c r="N2156" i="10" s="1"/>
  <c r="K2165" i="10"/>
  <c r="K2160" i="10"/>
  <c r="N2160" i="10" s="1"/>
  <c r="K2155" i="10"/>
  <c r="K2164" i="10"/>
  <c r="K2159" i="10"/>
  <c r="K2154" i="10"/>
  <c r="K2122" i="10"/>
  <c r="N2122" i="10" s="1"/>
  <c r="K2115" i="10"/>
  <c r="N2115" i="10" s="1"/>
  <c r="K2117" i="10"/>
  <c r="N2117" i="10" s="1"/>
  <c r="K2114" i="10"/>
  <c r="N2114" i="10" s="1"/>
  <c r="K2113" i="10"/>
  <c r="N2113" i="10" s="1"/>
  <c r="K1781" i="10"/>
  <c r="N1781" i="10" s="1"/>
  <c r="K1780" i="10"/>
  <c r="N1780" i="10" s="1"/>
  <c r="K1779" i="10"/>
  <c r="N1779" i="10" s="1"/>
  <c r="K1778" i="10"/>
  <c r="N1778" i="10" s="1"/>
  <c r="K1777" i="10"/>
  <c r="N1777" i="10" s="1"/>
  <c r="K1776" i="10"/>
  <c r="N1776" i="10" s="1"/>
  <c r="K1775" i="10"/>
  <c r="N1775" i="10" s="1"/>
  <c r="K1774" i="10"/>
  <c r="N1774" i="10" s="1"/>
  <c r="K1773" i="10"/>
  <c r="N1773" i="10" s="1"/>
  <c r="K1772" i="10"/>
  <c r="N1772" i="10" s="1"/>
  <c r="K1771" i="10"/>
  <c r="N1771" i="10" s="1"/>
  <c r="K1770" i="10"/>
  <c r="N1770" i="10" s="1"/>
  <c r="K1769" i="10"/>
  <c r="N1769" i="10" s="1"/>
  <c r="K1768" i="10"/>
  <c r="N1768" i="10" s="1"/>
  <c r="K1767" i="10"/>
  <c r="N1767" i="10" s="1"/>
  <c r="K1766" i="10"/>
  <c r="N1766" i="10" s="1"/>
  <c r="K1765" i="10"/>
  <c r="N1765" i="10" s="1"/>
  <c r="K1764" i="10"/>
  <c r="N1764" i="10" s="1"/>
  <c r="K1763" i="10"/>
  <c r="N1763" i="10" s="1"/>
  <c r="K1762" i="10"/>
  <c r="N1762" i="10" s="1"/>
  <c r="K1761" i="10"/>
  <c r="N1761" i="10" s="1"/>
  <c r="K1760" i="10"/>
  <c r="N1760" i="10" s="1"/>
  <c r="K1759" i="10"/>
  <c r="N1759" i="10" s="1"/>
  <c r="K1758" i="10"/>
  <c r="N1758" i="10" s="1"/>
  <c r="K1757" i="10"/>
  <c r="N1757" i="10" s="1"/>
  <c r="K1756" i="10"/>
  <c r="N1756" i="10" s="1"/>
  <c r="K1755" i="10"/>
  <c r="N1755" i="10" s="1"/>
  <c r="K1754" i="10"/>
  <c r="N1754" i="10" s="1"/>
  <c r="K1753" i="10"/>
  <c r="N1753" i="10" s="1"/>
  <c r="K1752" i="10"/>
  <c r="N1752" i="10" s="1"/>
  <c r="K1751" i="10"/>
  <c r="N1751" i="10" s="1"/>
  <c r="K1750" i="10"/>
  <c r="N1750" i="10" s="1"/>
  <c r="K1749" i="10"/>
  <c r="N1749" i="10" s="1"/>
  <c r="K1748" i="10"/>
  <c r="N1748" i="10" s="1"/>
  <c r="K1747" i="10"/>
  <c r="N1747" i="10" s="1"/>
  <c r="K1746" i="10"/>
  <c r="K1738" i="10"/>
  <c r="N1738" i="10" s="1"/>
  <c r="K1737" i="10"/>
  <c r="N1737" i="10" s="1"/>
  <c r="K1736" i="10"/>
  <c r="N1736" i="10" s="1"/>
  <c r="K1735" i="10"/>
  <c r="N1735" i="10" s="1"/>
  <c r="K1734" i="10"/>
  <c r="N1734" i="10" s="1"/>
  <c r="K1733" i="10"/>
  <c r="N1733" i="10" s="1"/>
  <c r="K1732" i="10"/>
  <c r="N1732" i="10" s="1"/>
  <c r="K1731" i="10"/>
  <c r="N1731" i="10" s="1"/>
  <c r="K1730" i="10"/>
  <c r="N1730" i="10" s="1"/>
  <c r="K1729" i="10"/>
  <c r="N1729" i="10" s="1"/>
  <c r="K1728" i="10"/>
  <c r="N1728" i="10" s="1"/>
  <c r="K1727" i="10"/>
  <c r="N1727" i="10" s="1"/>
  <c r="K1726" i="10"/>
  <c r="N1726" i="10" s="1"/>
  <c r="K1725" i="10"/>
  <c r="N1725" i="10" s="1"/>
  <c r="K1724" i="10"/>
  <c r="N1724" i="10" s="1"/>
  <c r="K1723" i="10"/>
  <c r="N1723" i="10" s="1"/>
  <c r="K1722" i="10"/>
  <c r="N1722" i="10" s="1"/>
  <c r="K1721" i="10"/>
  <c r="N1721" i="10" s="1"/>
  <c r="K1720" i="10"/>
  <c r="N1720" i="10" s="1"/>
  <c r="K1719" i="10"/>
  <c r="N1719" i="10" s="1"/>
  <c r="K1718" i="10"/>
  <c r="N1718" i="10" s="1"/>
  <c r="K1717" i="10"/>
  <c r="N1717" i="10" s="1"/>
  <c r="K1716" i="10"/>
  <c r="N1716" i="10" s="1"/>
  <c r="K1715" i="10"/>
  <c r="N1715" i="10" s="1"/>
  <c r="K1714" i="10"/>
  <c r="N1714" i="10" s="1"/>
  <c r="K1713" i="10"/>
  <c r="N1713" i="10" s="1"/>
  <c r="K1712" i="10"/>
  <c r="N1712" i="10" s="1"/>
  <c r="K1711" i="10"/>
  <c r="N1711" i="10" s="1"/>
  <c r="K1710" i="10"/>
  <c r="N1710" i="10" s="1"/>
  <c r="K1709" i="10"/>
  <c r="K1472" i="10"/>
  <c r="N1472" i="10" s="1"/>
  <c r="K1471" i="10"/>
  <c r="N1471" i="10" s="1"/>
  <c r="K1470" i="10"/>
  <c r="N1470" i="10" s="1"/>
  <c r="K1469" i="10"/>
  <c r="N1469" i="10" s="1"/>
  <c r="K1468" i="10"/>
  <c r="N1468" i="10" s="1"/>
  <c r="K1467" i="10"/>
  <c r="N1467" i="10" s="1"/>
  <c r="K1466" i="10"/>
  <c r="N1466" i="10" s="1"/>
  <c r="K1465" i="10"/>
  <c r="K941" i="10"/>
  <c r="N941" i="10" s="1"/>
  <c r="K940" i="10"/>
  <c r="N940" i="10" s="1"/>
  <c r="K939" i="10"/>
  <c r="N939" i="10" s="1"/>
  <c r="K938" i="10"/>
  <c r="K937" i="10"/>
  <c r="N937" i="10" s="1"/>
  <c r="K936" i="10"/>
  <c r="N936" i="10" s="1"/>
  <c r="K935" i="10"/>
  <c r="N935" i="10" s="1"/>
  <c r="K934" i="10"/>
  <c r="N934" i="10" s="1"/>
  <c r="K933" i="10"/>
  <c r="N933" i="10" s="1"/>
  <c r="K932" i="10"/>
  <c r="N932" i="10" s="1"/>
  <c r="K931" i="10"/>
  <c r="K930" i="10"/>
  <c r="N930" i="10" s="1"/>
  <c r="K927" i="10"/>
  <c r="N927" i="10" s="1"/>
  <c r="K926" i="10"/>
  <c r="N926" i="10" s="1"/>
  <c r="K925" i="10"/>
  <c r="N925" i="10" s="1"/>
  <c r="K924" i="10"/>
  <c r="K923" i="10"/>
  <c r="K922" i="10"/>
  <c r="K921" i="10"/>
  <c r="N921" i="10" s="1"/>
  <c r="K920" i="10"/>
  <c r="N920" i="10" s="1"/>
  <c r="K919" i="10"/>
  <c r="N919" i="10" s="1"/>
  <c r="K918" i="10"/>
  <c r="N918" i="10" s="1"/>
  <c r="K917" i="10"/>
  <c r="N917" i="10" s="1"/>
  <c r="K916" i="10"/>
  <c r="N916" i="10" s="1"/>
  <c r="K912" i="10"/>
  <c r="N912" i="10" s="1"/>
  <c r="K911" i="10"/>
  <c r="N911" i="10" s="1"/>
  <c r="K910" i="10"/>
  <c r="N910" i="10" s="1"/>
  <c r="K909" i="10"/>
  <c r="N909" i="10" s="1"/>
  <c r="K908" i="10"/>
  <c r="K907" i="10"/>
  <c r="N907" i="10" s="1"/>
  <c r="K906" i="10"/>
  <c r="N906" i="10" s="1"/>
  <c r="K905" i="10"/>
  <c r="N905" i="10" s="1"/>
  <c r="K904" i="10"/>
  <c r="K903" i="10"/>
  <c r="K902" i="10"/>
  <c r="K657" i="10"/>
  <c r="N657" i="10" s="1"/>
  <c r="K656" i="10"/>
  <c r="A19" i="10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1002" i="10" s="1"/>
  <c r="A1003" i="10" s="1"/>
  <c r="A1004" i="10" s="1"/>
  <c r="A1005" i="10" s="1"/>
  <c r="A1006" i="10" s="1"/>
  <c r="A1007" i="10" s="1"/>
  <c r="A1008" i="10" s="1"/>
  <c r="A1009" i="10" s="1"/>
  <c r="A1010" i="10" s="1"/>
  <c r="A1011" i="10" s="1"/>
  <c r="A1012" i="10" s="1"/>
  <c r="A1013" i="10" s="1"/>
  <c r="A1014" i="10" s="1"/>
  <c r="A1015" i="10" s="1"/>
  <c r="A1016" i="10" s="1"/>
  <c r="A1017" i="10" s="1"/>
  <c r="A1018" i="10" s="1"/>
  <c r="A1019" i="10" s="1"/>
  <c r="A1020" i="10" s="1"/>
  <c r="A1021" i="10" s="1"/>
  <c r="A1022" i="10" s="1"/>
  <c r="A1023" i="10" s="1"/>
  <c r="A1024" i="10" s="1"/>
  <c r="A1025" i="10" s="1"/>
  <c r="A1026" i="10" s="1"/>
  <c r="A1027" i="10" s="1"/>
  <c r="A1028" i="10" s="1"/>
  <c r="A1029" i="10" s="1"/>
  <c r="A1030" i="10" s="1"/>
  <c r="A1031" i="10" s="1"/>
  <c r="A1032" i="10" s="1"/>
  <c r="A1033" i="10" s="1"/>
  <c r="A1034" i="10" s="1"/>
  <c r="A1035" i="10" s="1"/>
  <c r="A1036" i="10" s="1"/>
  <c r="A1037" i="10" s="1"/>
  <c r="A1038" i="10" s="1"/>
  <c r="A1039" i="10" s="1"/>
  <c r="A1040" i="10" s="1"/>
  <c r="A1041" i="10" s="1"/>
  <c r="A1042" i="10" s="1"/>
  <c r="A1043" i="10" s="1"/>
  <c r="A1044" i="10" s="1"/>
  <c r="A1045" i="10" s="1"/>
  <c r="A1046" i="10" s="1"/>
  <c r="A1047" i="10" s="1"/>
  <c r="A1048" i="10" s="1"/>
  <c r="A1049" i="10" s="1"/>
  <c r="A1050" i="10" s="1"/>
  <c r="A1051" i="10" s="1"/>
  <c r="A1052" i="10" s="1"/>
  <c r="A1053" i="10" s="1"/>
  <c r="A1054" i="10" s="1"/>
  <c r="A1055" i="10" s="1"/>
  <c r="A1056" i="10" s="1"/>
  <c r="A1057" i="10" s="1"/>
  <c r="A1058" i="10" s="1"/>
  <c r="A1059" i="10" s="1"/>
  <c r="A1060" i="10" s="1"/>
  <c r="A1061" i="10" s="1"/>
  <c r="A1062" i="10" s="1"/>
  <c r="A1063" i="10" s="1"/>
  <c r="A1064" i="10" s="1"/>
  <c r="A1065" i="10" s="1"/>
  <c r="A1066" i="10" s="1"/>
  <c r="A1067" i="10" s="1"/>
  <c r="A1068" i="10" s="1"/>
  <c r="A1069" i="10" s="1"/>
  <c r="A1070" i="10" s="1"/>
  <c r="A1071" i="10" s="1"/>
  <c r="A1072" i="10" s="1"/>
  <c r="A1073" i="10" s="1"/>
  <c r="A1074" i="10" s="1"/>
  <c r="A1075" i="10" s="1"/>
  <c r="A1076" i="10" s="1"/>
  <c r="A1077" i="10" s="1"/>
  <c r="A1078" i="10" s="1"/>
  <c r="A1079" i="10" s="1"/>
  <c r="A1080" i="10" s="1"/>
  <c r="A1081" i="10" s="1"/>
  <c r="A1082" i="10" s="1"/>
  <c r="A1083" i="10" s="1"/>
  <c r="A1084" i="10" s="1"/>
  <c r="A1085" i="10" s="1"/>
  <c r="A1086" i="10" s="1"/>
  <c r="A1087" i="10" s="1"/>
  <c r="A1088" i="10" s="1"/>
  <c r="A1089" i="10" s="1"/>
  <c r="A1090" i="10" s="1"/>
  <c r="A1091" i="10" s="1"/>
  <c r="A1092" i="10" s="1"/>
  <c r="A1093" i="10" s="1"/>
  <c r="A1094" i="10" s="1"/>
  <c r="A1095" i="10" s="1"/>
  <c r="A1096" i="10" s="1"/>
  <c r="A1097" i="10" s="1"/>
  <c r="A1098" i="10" s="1"/>
  <c r="A1099" i="10" s="1"/>
  <c r="A1100" i="10" s="1"/>
  <c r="A1101" i="10" s="1"/>
  <c r="A1102" i="10" s="1"/>
  <c r="A1103" i="10" s="1"/>
  <c r="A1104" i="10" s="1"/>
  <c r="A1105" i="10" s="1"/>
  <c r="A1106" i="10" s="1"/>
  <c r="A1107" i="10" s="1"/>
  <c r="A1108" i="10" s="1"/>
  <c r="A1109" i="10" s="1"/>
  <c r="A1110" i="10" s="1"/>
  <c r="A1111" i="10" s="1"/>
  <c r="A1112" i="10" s="1"/>
  <c r="A1113" i="10" s="1"/>
  <c r="A1114" i="10" s="1"/>
  <c r="A1115" i="10" s="1"/>
  <c r="A1116" i="10" s="1"/>
  <c r="A1117" i="10" s="1"/>
  <c r="A1118" i="10" s="1"/>
  <c r="A1119" i="10" s="1"/>
  <c r="A1120" i="10" s="1"/>
  <c r="A1121" i="10" s="1"/>
  <c r="A1122" i="10" s="1"/>
  <c r="A1123" i="10" s="1"/>
  <c r="A1124" i="10" s="1"/>
  <c r="A1125" i="10" s="1"/>
  <c r="A1126" i="10" s="1"/>
  <c r="A1127" i="10" s="1"/>
  <c r="A1128" i="10" s="1"/>
  <c r="A1129" i="10" s="1"/>
  <c r="A1130" i="10" s="1"/>
  <c r="A1131" i="10" s="1"/>
  <c r="A1132" i="10" s="1"/>
  <c r="A1133" i="10" s="1"/>
  <c r="A1134" i="10" s="1"/>
  <c r="A1135" i="10" s="1"/>
  <c r="A1136" i="10" s="1"/>
  <c r="A1137" i="10" s="1"/>
  <c r="A1138" i="10" s="1"/>
  <c r="A1139" i="10" s="1"/>
  <c r="A1140" i="10" s="1"/>
  <c r="A1141" i="10" s="1"/>
  <c r="A1142" i="10" s="1"/>
  <c r="A1143" i="10" s="1"/>
  <c r="A1144" i="10" s="1"/>
  <c r="A1145" i="10" s="1"/>
  <c r="A1146" i="10" s="1"/>
  <c r="A1147" i="10" s="1"/>
  <c r="A1148" i="10" s="1"/>
  <c r="A1149" i="10" s="1"/>
  <c r="A1150" i="10" s="1"/>
  <c r="A1151" i="10" s="1"/>
  <c r="A1152" i="10" s="1"/>
  <c r="A1153" i="10" s="1"/>
  <c r="A1154" i="10" s="1"/>
  <c r="A1155" i="10" s="1"/>
  <c r="A1156" i="10" s="1"/>
  <c r="A1157" i="10" s="1"/>
  <c r="A1158" i="10" s="1"/>
  <c r="A1159" i="10" s="1"/>
  <c r="A1160" i="10" s="1"/>
  <c r="A1161" i="10" s="1"/>
  <c r="A1162" i="10" s="1"/>
  <c r="A1163" i="10" s="1"/>
  <c r="A1164" i="10" s="1"/>
  <c r="A1165" i="10" s="1"/>
  <c r="A1166" i="10" s="1"/>
  <c r="A1167" i="10" s="1"/>
  <c r="A1168" i="10" s="1"/>
  <c r="A1169" i="10" s="1"/>
  <c r="A1170" i="10" s="1"/>
  <c r="A1171" i="10" s="1"/>
  <c r="A1172" i="10" s="1"/>
  <c r="A1173" i="10" s="1"/>
  <c r="A1174" i="10" s="1"/>
  <c r="A1175" i="10" s="1"/>
  <c r="A1176" i="10" s="1"/>
  <c r="A1177" i="10" s="1"/>
  <c r="A1178" i="10" s="1"/>
  <c r="A1179" i="10" s="1"/>
  <c r="A1180" i="10" s="1"/>
  <c r="A1181" i="10" s="1"/>
  <c r="A1182" i="10" s="1"/>
  <c r="A1183" i="10" s="1"/>
  <c r="A1184" i="10" s="1"/>
  <c r="A1185" i="10" s="1"/>
  <c r="A1186" i="10" s="1"/>
  <c r="A1187" i="10" s="1"/>
  <c r="A1188" i="10" s="1"/>
  <c r="A1189" i="10" s="1"/>
  <c r="A1190" i="10" s="1"/>
  <c r="A1191" i="10" s="1"/>
  <c r="A1192" i="10" s="1"/>
  <c r="A1193" i="10" s="1"/>
  <c r="A1194" i="10" s="1"/>
  <c r="A1195" i="10" s="1"/>
  <c r="A1196" i="10" s="1"/>
  <c r="A1197" i="10" s="1"/>
  <c r="A1198" i="10" s="1"/>
  <c r="A1199" i="10" s="1"/>
  <c r="A1200" i="10" s="1"/>
  <c r="A1201" i="10" s="1"/>
  <c r="A1202" i="10" s="1"/>
  <c r="A1203" i="10" s="1"/>
  <c r="A1204" i="10" s="1"/>
  <c r="A1205" i="10" s="1"/>
  <c r="A1206" i="10" s="1"/>
  <c r="A1207" i="10" s="1"/>
  <c r="A1208" i="10" s="1"/>
  <c r="A1209" i="10" s="1"/>
  <c r="A1210" i="10" s="1"/>
  <c r="A1211" i="10" s="1"/>
  <c r="A1212" i="10" s="1"/>
  <c r="A1213" i="10" s="1"/>
  <c r="A1214" i="10" s="1"/>
  <c r="A1215" i="10" s="1"/>
  <c r="A1216" i="10" s="1"/>
  <c r="A1217" i="10" s="1"/>
  <c r="A1218" i="10" s="1"/>
  <c r="A1219" i="10" s="1"/>
  <c r="A1220" i="10" s="1"/>
  <c r="A1221" i="10" s="1"/>
  <c r="A1222" i="10" s="1"/>
  <c r="A1223" i="10" s="1"/>
  <c r="A1224" i="10" s="1"/>
  <c r="A1225" i="10" s="1"/>
  <c r="A1226" i="10" s="1"/>
  <c r="A1227" i="10" s="1"/>
  <c r="A1228" i="10" s="1"/>
  <c r="A1229" i="10" s="1"/>
  <c r="A1230" i="10" s="1"/>
  <c r="A1231" i="10" s="1"/>
  <c r="A1232" i="10" s="1"/>
  <c r="A1233" i="10" s="1"/>
  <c r="A1234" i="10" s="1"/>
  <c r="A1235" i="10" s="1"/>
  <c r="A1236" i="10" s="1"/>
  <c r="A1237" i="10" s="1"/>
  <c r="A1238" i="10" s="1"/>
  <c r="A1239" i="10" s="1"/>
  <c r="A1240" i="10" s="1"/>
  <c r="A1241" i="10" s="1"/>
  <c r="A1242" i="10" s="1"/>
  <c r="A1243" i="10" s="1"/>
  <c r="A1244" i="10" s="1"/>
  <c r="A1245" i="10" s="1"/>
  <c r="A1246" i="10" s="1"/>
  <c r="A1247" i="10" s="1"/>
  <c r="A1248" i="10" s="1"/>
  <c r="A1249" i="10" s="1"/>
  <c r="A1250" i="10" s="1"/>
  <c r="A1251" i="10" s="1"/>
  <c r="A1252" i="10" s="1"/>
  <c r="A1253" i="10" s="1"/>
  <c r="A1254" i="10" s="1"/>
  <c r="A1255" i="10" s="1"/>
  <c r="A1256" i="10" s="1"/>
  <c r="A1257" i="10" s="1"/>
  <c r="A1258" i="10" s="1"/>
  <c r="A1259" i="10" s="1"/>
  <c r="A1260" i="10" s="1"/>
  <c r="A1261" i="10" s="1"/>
  <c r="A1262" i="10" s="1"/>
  <c r="A1263" i="10" s="1"/>
  <c r="A1264" i="10" s="1"/>
  <c r="A1265" i="10" s="1"/>
  <c r="A1266" i="10" s="1"/>
  <c r="A1267" i="10" s="1"/>
  <c r="A1268" i="10" s="1"/>
  <c r="A1269" i="10" s="1"/>
  <c r="A1270" i="10" s="1"/>
  <c r="A1271" i="10" s="1"/>
  <c r="A1272" i="10" s="1"/>
  <c r="A1273" i="10" s="1"/>
  <c r="A1274" i="10" s="1"/>
  <c r="A1275" i="10" s="1"/>
  <c r="A1276" i="10" s="1"/>
  <c r="A1277" i="10" s="1"/>
  <c r="A1278" i="10" s="1"/>
  <c r="A1279" i="10" s="1"/>
  <c r="A1280" i="10" s="1"/>
  <c r="A1281" i="10" s="1"/>
  <c r="A1282" i="10" s="1"/>
  <c r="A1283" i="10" s="1"/>
  <c r="A1284" i="10" s="1"/>
  <c r="A1285" i="10" s="1"/>
  <c r="A1286" i="10" s="1"/>
  <c r="A1287" i="10" s="1"/>
  <c r="A1288" i="10" s="1"/>
  <c r="A1289" i="10" s="1"/>
  <c r="A1290" i="10" s="1"/>
  <c r="A1291" i="10" s="1"/>
  <c r="A1292" i="10" s="1"/>
  <c r="A1293" i="10" s="1"/>
  <c r="A1294" i="10" s="1"/>
  <c r="A1295" i="10" s="1"/>
  <c r="A1296" i="10" s="1"/>
  <c r="A1297" i="10" s="1"/>
  <c r="A1298" i="10" s="1"/>
  <c r="A1299" i="10" s="1"/>
  <c r="A1300" i="10" s="1"/>
  <c r="A1301" i="10" s="1"/>
  <c r="A1302" i="10" s="1"/>
  <c r="A1303" i="10" s="1"/>
  <c r="A1304" i="10" s="1"/>
  <c r="A1305" i="10" s="1"/>
  <c r="A1306" i="10" s="1"/>
  <c r="A1307" i="10" s="1"/>
  <c r="A1308" i="10" s="1"/>
  <c r="A1309" i="10" s="1"/>
  <c r="A1310" i="10" s="1"/>
  <c r="A1311" i="10" s="1"/>
  <c r="A1312" i="10" s="1"/>
  <c r="A1313" i="10" s="1"/>
  <c r="A1314" i="10" s="1"/>
  <c r="A1315" i="10" s="1"/>
  <c r="A1316" i="10" s="1"/>
  <c r="A1317" i="10" s="1"/>
  <c r="A1318" i="10" s="1"/>
  <c r="A1319" i="10" s="1"/>
  <c r="A1320" i="10" s="1"/>
  <c r="A1321" i="10" s="1"/>
  <c r="A1322" i="10" s="1"/>
  <c r="A1323" i="10" s="1"/>
  <c r="A1324" i="10" s="1"/>
  <c r="A1325" i="10" s="1"/>
  <c r="A1326" i="10" s="1"/>
  <c r="A1327" i="10" s="1"/>
  <c r="A1328" i="10" s="1"/>
  <c r="A1329" i="10" s="1"/>
  <c r="A1330" i="10" s="1"/>
  <c r="A1331" i="10" s="1"/>
  <c r="A1332" i="10" s="1"/>
  <c r="A1333" i="10" s="1"/>
  <c r="A1334" i="10" s="1"/>
  <c r="A1335" i="10" s="1"/>
  <c r="A1336" i="10" s="1"/>
  <c r="A1337" i="10" s="1"/>
  <c r="A1338" i="10" s="1"/>
  <c r="A1339" i="10" s="1"/>
  <c r="A1340" i="10" s="1"/>
  <c r="A1341" i="10" s="1"/>
  <c r="A1342" i="10" s="1"/>
  <c r="A1343" i="10" s="1"/>
  <c r="A1344" i="10" s="1"/>
  <c r="A1345" i="10" s="1"/>
  <c r="A1346" i="10" s="1"/>
  <c r="A1347" i="10" s="1"/>
  <c r="A1348" i="10" s="1"/>
  <c r="A1349" i="10" s="1"/>
  <c r="A1350" i="10" s="1"/>
  <c r="A1351" i="10" s="1"/>
  <c r="A1352" i="10" s="1"/>
  <c r="A1353" i="10" s="1"/>
  <c r="A1354" i="10" s="1"/>
  <c r="A1355" i="10" s="1"/>
  <c r="A1356" i="10" s="1"/>
  <c r="A1357" i="10" s="1"/>
  <c r="A1358" i="10" s="1"/>
  <c r="A1359" i="10" s="1"/>
  <c r="A1360" i="10" s="1"/>
  <c r="A1361" i="10" s="1"/>
  <c r="A1362" i="10" s="1"/>
  <c r="A1363" i="10" s="1"/>
  <c r="A1364" i="10" s="1"/>
  <c r="A1365" i="10" s="1"/>
  <c r="A1366" i="10" s="1"/>
  <c r="A1367" i="10" s="1"/>
  <c r="A1368" i="10" s="1"/>
  <c r="A1369" i="10" s="1"/>
  <c r="A1370" i="10" s="1"/>
  <c r="A1371" i="10" s="1"/>
  <c r="A1372" i="10" s="1"/>
  <c r="A1373" i="10" s="1"/>
  <c r="A1374" i="10" s="1"/>
  <c r="A1375" i="10" s="1"/>
  <c r="A1376" i="10" s="1"/>
  <c r="A1377" i="10" s="1"/>
  <c r="A1378" i="10" s="1"/>
  <c r="A1379" i="10" s="1"/>
  <c r="A1380" i="10" s="1"/>
  <c r="A1381" i="10" s="1"/>
  <c r="A1382" i="10" s="1"/>
  <c r="A1383" i="10" s="1"/>
  <c r="A1384" i="10" s="1"/>
  <c r="A1385" i="10" s="1"/>
  <c r="A1386" i="10" s="1"/>
  <c r="A1387" i="10" s="1"/>
  <c r="A1388" i="10" s="1"/>
  <c r="A1389" i="10" s="1"/>
  <c r="A1390" i="10" s="1"/>
  <c r="A1391" i="10" s="1"/>
  <c r="A1392" i="10" s="1"/>
  <c r="A1393" i="10" s="1"/>
  <c r="A1394" i="10" s="1"/>
  <c r="A1395" i="10" s="1"/>
  <c r="A1396" i="10" s="1"/>
  <c r="A1397" i="10" s="1"/>
  <c r="A1398" i="10" s="1"/>
  <c r="A1399" i="10" s="1"/>
  <c r="A1400" i="10" s="1"/>
  <c r="A1401" i="10" s="1"/>
  <c r="A1402" i="10" s="1"/>
  <c r="A1403" i="10" s="1"/>
  <c r="A1404" i="10" s="1"/>
  <c r="A1405" i="10" s="1"/>
  <c r="A1406" i="10" s="1"/>
  <c r="A1407" i="10" s="1"/>
  <c r="A1408" i="10" s="1"/>
  <c r="A1409" i="10" s="1"/>
  <c r="A1410" i="10" s="1"/>
  <c r="A1411" i="10" s="1"/>
  <c r="A1412" i="10" s="1"/>
  <c r="A1413" i="10" s="1"/>
  <c r="A1414" i="10" s="1"/>
  <c r="A1415" i="10" s="1"/>
  <c r="A1416" i="10" s="1"/>
  <c r="A1417" i="10" s="1"/>
  <c r="A1418" i="10" s="1"/>
  <c r="A1419" i="10" s="1"/>
  <c r="A1420" i="10" s="1"/>
  <c r="A1421" i="10" s="1"/>
  <c r="A1422" i="10" s="1"/>
  <c r="A1423" i="10" s="1"/>
  <c r="A1424" i="10" s="1"/>
  <c r="A1425" i="10" s="1"/>
  <c r="A1426" i="10" s="1"/>
  <c r="A1427" i="10" s="1"/>
  <c r="A1428" i="10" s="1"/>
  <c r="A1429" i="10" s="1"/>
  <c r="A1430" i="10" s="1"/>
  <c r="A1431" i="10" s="1"/>
  <c r="A1432" i="10" s="1"/>
  <c r="A1433" i="10" s="1"/>
  <c r="A1434" i="10" s="1"/>
  <c r="A1435" i="10" s="1"/>
  <c r="A1436" i="10" s="1"/>
  <c r="A1437" i="10" s="1"/>
  <c r="A1438" i="10" s="1"/>
  <c r="A1439" i="10" s="1"/>
  <c r="A1440" i="10" s="1"/>
  <c r="A1441" i="10" s="1"/>
  <c r="A1442" i="10" s="1"/>
  <c r="A1443" i="10" s="1"/>
  <c r="A1444" i="10" s="1"/>
  <c r="A1445" i="10" s="1"/>
  <c r="A1446" i="10" s="1"/>
  <c r="A1447" i="10" s="1"/>
  <c r="A1448" i="10" s="1"/>
  <c r="A1449" i="10" s="1"/>
  <c r="A1450" i="10" s="1"/>
  <c r="A1451" i="10" s="1"/>
  <c r="A1452" i="10" s="1"/>
  <c r="A1453" i="10" s="1"/>
  <c r="A1454" i="10" s="1"/>
  <c r="A1455" i="10" s="1"/>
  <c r="A1456" i="10" s="1"/>
  <c r="A1457" i="10" s="1"/>
  <c r="A1458" i="10" s="1"/>
  <c r="A1459" i="10" s="1"/>
  <c r="A1460" i="10" s="1"/>
  <c r="A1461" i="10" s="1"/>
  <c r="A1462" i="10" s="1"/>
  <c r="A1463" i="10" s="1"/>
  <c r="A1464" i="10" s="1"/>
  <c r="A1465" i="10" s="1"/>
  <c r="A1466" i="10" s="1"/>
  <c r="A1467" i="10" s="1"/>
  <c r="A1468" i="10" s="1"/>
  <c r="A1469" i="10" s="1"/>
  <c r="A1470" i="10" s="1"/>
  <c r="A1471" i="10" s="1"/>
  <c r="A1472" i="10" s="1"/>
  <c r="A1473" i="10" s="1"/>
  <c r="A1474" i="10" s="1"/>
  <c r="A1475" i="10" s="1"/>
  <c r="A1476" i="10" s="1"/>
  <c r="A1477" i="10" s="1"/>
  <c r="A1478" i="10" s="1"/>
  <c r="A1479" i="10" s="1"/>
  <c r="A1480" i="10" s="1"/>
  <c r="A1481" i="10" s="1"/>
  <c r="A1482" i="10" s="1"/>
  <c r="A1483" i="10" s="1"/>
  <c r="A1484" i="10" s="1"/>
  <c r="A1485" i="10" s="1"/>
  <c r="A1486" i="10" s="1"/>
  <c r="A1487" i="10" s="1"/>
  <c r="A1488" i="10" s="1"/>
  <c r="A1489" i="10" s="1"/>
  <c r="A1490" i="10" s="1"/>
  <c r="A1491" i="10" s="1"/>
  <c r="A1492" i="10" s="1"/>
  <c r="A1493" i="10" s="1"/>
  <c r="A1494" i="10" s="1"/>
  <c r="A1495" i="10" s="1"/>
  <c r="A1496" i="10" s="1"/>
  <c r="A1497" i="10" s="1"/>
  <c r="A1498" i="10" s="1"/>
  <c r="A1499" i="10" s="1"/>
  <c r="A1500" i="10" s="1"/>
  <c r="A1501" i="10" s="1"/>
  <c r="A1502" i="10" s="1"/>
  <c r="A1503" i="10" s="1"/>
  <c r="A1504" i="10" s="1"/>
  <c r="A1505" i="10" s="1"/>
  <c r="A1506" i="10" s="1"/>
  <c r="A1507" i="10" s="1"/>
  <c r="A1508" i="10" s="1"/>
  <c r="A1509" i="10" s="1"/>
  <c r="A1510" i="10" s="1"/>
  <c r="A1511" i="10" s="1"/>
  <c r="A1512" i="10" s="1"/>
  <c r="A1513" i="10" s="1"/>
  <c r="A1514" i="10" s="1"/>
  <c r="A1515" i="10" s="1"/>
  <c r="A1516" i="10" s="1"/>
  <c r="A1517" i="10" s="1"/>
  <c r="A1518" i="10" s="1"/>
  <c r="A1519" i="10" s="1"/>
  <c r="A1520" i="10" s="1"/>
  <c r="A1521" i="10" s="1"/>
  <c r="A1522" i="10" s="1"/>
  <c r="A1523" i="10" s="1"/>
  <c r="A1524" i="10" s="1"/>
  <c r="A1525" i="10" s="1"/>
  <c r="A1526" i="10" s="1"/>
  <c r="A1527" i="10" s="1"/>
  <c r="A1528" i="10" s="1"/>
  <c r="A1529" i="10" s="1"/>
  <c r="A1530" i="10" s="1"/>
  <c r="A1531" i="10" s="1"/>
  <c r="A1532" i="10" s="1"/>
  <c r="A1533" i="10" s="1"/>
  <c r="A1534" i="10" s="1"/>
  <c r="A1535" i="10" s="1"/>
  <c r="A1536" i="10" s="1"/>
  <c r="A1537" i="10" s="1"/>
  <c r="A1538" i="10" s="1"/>
  <c r="A1539" i="10" s="1"/>
  <c r="A1540" i="10" s="1"/>
  <c r="A1541" i="10" s="1"/>
  <c r="A1542" i="10" s="1"/>
  <c r="A1543" i="10" s="1"/>
  <c r="A1544" i="10" s="1"/>
  <c r="A1545" i="10" s="1"/>
  <c r="A1546" i="10" s="1"/>
  <c r="A1547" i="10" s="1"/>
  <c r="A1548" i="10" s="1"/>
  <c r="A1549" i="10" s="1"/>
  <c r="A1550" i="10" s="1"/>
  <c r="A1551" i="10" s="1"/>
  <c r="A1552" i="10" s="1"/>
  <c r="A1553" i="10" s="1"/>
  <c r="A1554" i="10" s="1"/>
  <c r="A1555" i="10" s="1"/>
  <c r="A1556" i="10" s="1"/>
  <c r="A1557" i="10" s="1"/>
  <c r="A1558" i="10" s="1"/>
  <c r="A1559" i="10" s="1"/>
  <c r="A1560" i="10" s="1"/>
  <c r="A1561" i="10" s="1"/>
  <c r="A1562" i="10" s="1"/>
  <c r="A1563" i="10" s="1"/>
  <c r="A1564" i="10" s="1"/>
  <c r="A1565" i="10" s="1"/>
  <c r="A1566" i="10" s="1"/>
  <c r="A1567" i="10" s="1"/>
  <c r="A1568" i="10" s="1"/>
  <c r="A1569" i="10" s="1"/>
  <c r="A1570" i="10" s="1"/>
  <c r="A1571" i="10" s="1"/>
  <c r="A1572" i="10" s="1"/>
  <c r="A1573" i="10" s="1"/>
  <c r="A1574" i="10" s="1"/>
  <c r="A1575" i="10" s="1"/>
  <c r="A1576" i="10" s="1"/>
  <c r="A1577" i="10" s="1"/>
  <c r="A1578" i="10" s="1"/>
  <c r="A1579" i="10" s="1"/>
  <c r="A1580" i="10" s="1"/>
  <c r="A1581" i="10" s="1"/>
  <c r="A1582" i="10" s="1"/>
  <c r="A1583" i="10" s="1"/>
  <c r="A1584" i="10" s="1"/>
  <c r="A1585" i="10" s="1"/>
  <c r="A1586" i="10" s="1"/>
  <c r="A1587" i="10" s="1"/>
  <c r="A1588" i="10" s="1"/>
  <c r="A1589" i="10" s="1"/>
  <c r="A1590" i="10" s="1"/>
  <c r="A1591" i="10" s="1"/>
  <c r="A1592" i="10" s="1"/>
  <c r="A1593" i="10" s="1"/>
  <c r="A1594" i="10" s="1"/>
  <c r="A1595" i="10" s="1"/>
  <c r="A1596" i="10" s="1"/>
  <c r="A1597" i="10" s="1"/>
  <c r="A1598" i="10" s="1"/>
  <c r="A1599" i="10" s="1"/>
  <c r="A1600" i="10" s="1"/>
  <c r="A1601" i="10" s="1"/>
  <c r="A1602" i="10" s="1"/>
  <c r="A1603" i="10" s="1"/>
  <c r="A1604" i="10" s="1"/>
  <c r="A1605" i="10" s="1"/>
  <c r="A1606" i="10" s="1"/>
  <c r="A1607" i="10" s="1"/>
  <c r="A1608" i="10" s="1"/>
  <c r="A1609" i="10" s="1"/>
  <c r="A1610" i="10" s="1"/>
  <c r="A1611" i="10" s="1"/>
  <c r="A1612" i="10" s="1"/>
  <c r="A1613" i="10" s="1"/>
  <c r="A1614" i="10" s="1"/>
  <c r="A1615" i="10" s="1"/>
  <c r="A1616" i="10" s="1"/>
  <c r="A1617" i="10" s="1"/>
  <c r="A1618" i="10" s="1"/>
  <c r="A1619" i="10" s="1"/>
  <c r="A1620" i="10" s="1"/>
  <c r="A1621" i="10" s="1"/>
  <c r="A1622" i="10" s="1"/>
  <c r="A1623" i="10" s="1"/>
  <c r="A1624" i="10" s="1"/>
  <c r="A1625" i="10" s="1"/>
  <c r="A1626" i="10" s="1"/>
  <c r="A1627" i="10" s="1"/>
  <c r="A1628" i="10" s="1"/>
  <c r="A1629" i="10" s="1"/>
  <c r="A1630" i="10" s="1"/>
  <c r="A1631" i="10" s="1"/>
  <c r="A1632" i="10" s="1"/>
  <c r="A1633" i="10" s="1"/>
  <c r="A1634" i="10" s="1"/>
  <c r="A1635" i="10" s="1"/>
  <c r="A1636" i="10" s="1"/>
  <c r="A1637" i="10" s="1"/>
  <c r="A1638" i="10" s="1"/>
  <c r="A1639" i="10" s="1"/>
  <c r="A1640" i="10" s="1"/>
  <c r="A1641" i="10" s="1"/>
  <c r="A1642" i="10" s="1"/>
  <c r="A1643" i="10" s="1"/>
  <c r="A1644" i="10" s="1"/>
  <c r="A1645" i="10" s="1"/>
  <c r="A1646" i="10" s="1"/>
  <c r="A1647" i="10" s="1"/>
  <c r="A1648" i="10" s="1"/>
  <c r="A1649" i="10" s="1"/>
  <c r="A1650" i="10" s="1"/>
  <c r="A1651" i="10" s="1"/>
  <c r="A1652" i="10" s="1"/>
  <c r="A1653" i="10" s="1"/>
  <c r="A1654" i="10" s="1"/>
  <c r="A1655" i="10" s="1"/>
  <c r="A1656" i="10" s="1"/>
  <c r="A1657" i="10" s="1"/>
  <c r="A1658" i="10" s="1"/>
  <c r="A1659" i="10" s="1"/>
  <c r="A1660" i="10" s="1"/>
  <c r="A1661" i="10" s="1"/>
  <c r="A1662" i="10" s="1"/>
  <c r="A1663" i="10" s="1"/>
  <c r="A1664" i="10" s="1"/>
  <c r="A1665" i="10" s="1"/>
  <c r="A1666" i="10" s="1"/>
  <c r="A1667" i="10" s="1"/>
  <c r="A1668" i="10" s="1"/>
  <c r="A1669" i="10" s="1"/>
  <c r="A1670" i="10" s="1"/>
  <c r="A1671" i="10" s="1"/>
  <c r="A1672" i="10" s="1"/>
  <c r="A1673" i="10" s="1"/>
  <c r="A1674" i="10" s="1"/>
  <c r="A1675" i="10" s="1"/>
  <c r="A1676" i="10" s="1"/>
  <c r="A1677" i="10" s="1"/>
  <c r="A1678" i="10" s="1"/>
  <c r="A1679" i="10" s="1"/>
  <c r="A1680" i="10" s="1"/>
  <c r="A1681" i="10" s="1"/>
  <c r="A1682" i="10" s="1"/>
  <c r="A1683" i="10" s="1"/>
  <c r="A1684" i="10" s="1"/>
  <c r="A1685" i="10" s="1"/>
  <c r="A1686" i="10" s="1"/>
  <c r="A1687" i="10" s="1"/>
  <c r="A1688" i="10" s="1"/>
  <c r="A1689" i="10" s="1"/>
  <c r="A1690" i="10" s="1"/>
  <c r="A1691" i="10" s="1"/>
  <c r="A1692" i="10" s="1"/>
  <c r="A1693" i="10" s="1"/>
  <c r="A1694" i="10" s="1"/>
  <c r="A1695" i="10" s="1"/>
  <c r="A1696" i="10" s="1"/>
  <c r="A1697" i="10" s="1"/>
  <c r="A1698" i="10" s="1"/>
  <c r="A1699" i="10" s="1"/>
  <c r="A1700" i="10" s="1"/>
  <c r="A1701" i="10" s="1"/>
  <c r="A1702" i="10" s="1"/>
  <c r="A1703" i="10" s="1"/>
  <c r="A1704" i="10" s="1"/>
  <c r="A1705" i="10" s="1"/>
  <c r="A1706" i="10" s="1"/>
  <c r="A1707" i="10" s="1"/>
  <c r="A1708" i="10" s="1"/>
  <c r="A1709" i="10" s="1"/>
  <c r="A1710" i="10" s="1"/>
  <c r="A1711" i="10" s="1"/>
  <c r="A1712" i="10" s="1"/>
  <c r="A1713" i="10" s="1"/>
  <c r="A1714" i="10" s="1"/>
  <c r="A1715" i="10" s="1"/>
  <c r="A1716" i="10" s="1"/>
  <c r="A1717" i="10" s="1"/>
  <c r="A1718" i="10" s="1"/>
  <c r="A1719" i="10" s="1"/>
  <c r="A1720" i="10" s="1"/>
  <c r="A1721" i="10" s="1"/>
  <c r="A1722" i="10" s="1"/>
  <c r="A1723" i="10" s="1"/>
  <c r="A1724" i="10" s="1"/>
  <c r="A1725" i="10" s="1"/>
  <c r="A1726" i="10" s="1"/>
  <c r="A1727" i="10" s="1"/>
  <c r="A1728" i="10" s="1"/>
  <c r="A1729" i="10" s="1"/>
  <c r="A1730" i="10" s="1"/>
  <c r="A1731" i="10" s="1"/>
  <c r="A1732" i="10" s="1"/>
  <c r="A1733" i="10" s="1"/>
  <c r="A1734" i="10" s="1"/>
  <c r="A1735" i="10" s="1"/>
  <c r="A1736" i="10" s="1"/>
  <c r="A1737" i="10" s="1"/>
  <c r="A1738" i="10" s="1"/>
  <c r="A1739" i="10" s="1"/>
  <c r="A1740" i="10" s="1"/>
  <c r="A1741" i="10" s="1"/>
  <c r="A1742" i="10" s="1"/>
  <c r="A1743" i="10" s="1"/>
  <c r="A1744" i="10" s="1"/>
  <c r="A1745" i="10" s="1"/>
  <c r="A1746" i="10" s="1"/>
  <c r="A1747" i="10" s="1"/>
  <c r="A1748" i="10" s="1"/>
  <c r="A1749" i="10" s="1"/>
  <c r="A1750" i="10" s="1"/>
  <c r="A1751" i="10" s="1"/>
  <c r="A1752" i="10" s="1"/>
  <c r="A1753" i="10" s="1"/>
  <c r="A1754" i="10" s="1"/>
  <c r="A1755" i="10" s="1"/>
  <c r="A1756" i="10" s="1"/>
  <c r="A1757" i="10" s="1"/>
  <c r="A1758" i="10" s="1"/>
  <c r="A1759" i="10" s="1"/>
  <c r="A1760" i="10" s="1"/>
  <c r="A1761" i="10" s="1"/>
  <c r="A1762" i="10" s="1"/>
  <c r="A1763" i="10" s="1"/>
  <c r="A1764" i="10" s="1"/>
  <c r="A1765" i="10" s="1"/>
  <c r="A1766" i="10" s="1"/>
  <c r="A1767" i="10" s="1"/>
  <c r="A1768" i="10" s="1"/>
  <c r="A1769" i="10" s="1"/>
  <c r="A1770" i="10" s="1"/>
  <c r="A1771" i="10" s="1"/>
  <c r="A1772" i="10" s="1"/>
  <c r="A1773" i="10" s="1"/>
  <c r="A1774" i="10" s="1"/>
  <c r="A1775" i="10" s="1"/>
  <c r="A1776" i="10" s="1"/>
  <c r="A1777" i="10" s="1"/>
  <c r="A1778" i="10" s="1"/>
  <c r="A1779" i="10" s="1"/>
  <c r="A1780" i="10" s="1"/>
  <c r="A1781" i="10" s="1"/>
  <c r="A1782" i="10" s="1"/>
  <c r="A1783" i="10" s="1"/>
  <c r="A1784" i="10" s="1"/>
  <c r="A1785" i="10" s="1"/>
  <c r="A1786" i="10" s="1"/>
  <c r="A1787" i="10" s="1"/>
  <c r="A1788" i="10" s="1"/>
  <c r="A1789" i="10" s="1"/>
  <c r="A1790" i="10" s="1"/>
  <c r="A1791" i="10" s="1"/>
  <c r="A1792" i="10" s="1"/>
  <c r="A1793" i="10" s="1"/>
  <c r="A1794" i="10" s="1"/>
  <c r="A1795" i="10" s="1"/>
  <c r="A1796" i="10" s="1"/>
  <c r="A1797" i="10" s="1"/>
  <c r="A1798" i="10" s="1"/>
  <c r="A1799" i="10" s="1"/>
  <c r="A1800" i="10" s="1"/>
  <c r="A1801" i="10" s="1"/>
  <c r="A1802" i="10" s="1"/>
  <c r="A1803" i="10" s="1"/>
  <c r="A1804" i="10" s="1"/>
  <c r="A1805" i="10" s="1"/>
  <c r="A1806" i="10" s="1"/>
  <c r="A1807" i="10" s="1"/>
  <c r="A1808" i="10" s="1"/>
  <c r="A1809" i="10" s="1"/>
  <c r="A1810" i="10" s="1"/>
  <c r="A1811" i="10" s="1"/>
  <c r="A1812" i="10" s="1"/>
  <c r="A1813" i="10" s="1"/>
  <c r="A1814" i="10" s="1"/>
  <c r="A1815" i="10" s="1"/>
  <c r="A1816" i="10" s="1"/>
  <c r="A1817" i="10" s="1"/>
  <c r="A1818" i="10" s="1"/>
  <c r="A1819" i="10" s="1"/>
  <c r="A1820" i="10" s="1"/>
  <c r="A1821" i="10" s="1"/>
  <c r="A1822" i="10" s="1"/>
  <c r="A1823" i="10" s="1"/>
  <c r="A1824" i="10" s="1"/>
  <c r="A1825" i="10" s="1"/>
  <c r="A1826" i="10" s="1"/>
  <c r="A1827" i="10" s="1"/>
  <c r="A1828" i="10" s="1"/>
  <c r="A1829" i="10" s="1"/>
  <c r="A1830" i="10" s="1"/>
  <c r="A1831" i="10" s="1"/>
  <c r="A1832" i="10" s="1"/>
  <c r="A1833" i="10" s="1"/>
  <c r="A1834" i="10" s="1"/>
  <c r="A1835" i="10" s="1"/>
  <c r="A1836" i="10" s="1"/>
  <c r="A1837" i="10" s="1"/>
  <c r="A1838" i="10" s="1"/>
  <c r="A1839" i="10" s="1"/>
  <c r="A1840" i="10" s="1"/>
  <c r="A1841" i="10" s="1"/>
  <c r="A1842" i="10" s="1"/>
  <c r="A1843" i="10" s="1"/>
  <c r="A1844" i="10" s="1"/>
  <c r="A1845" i="10" s="1"/>
  <c r="A1846" i="10" s="1"/>
  <c r="A1847" i="10" s="1"/>
  <c r="A1848" i="10" s="1"/>
  <c r="A1849" i="10" s="1"/>
  <c r="A1850" i="10" s="1"/>
  <c r="A1851" i="10" s="1"/>
  <c r="A1852" i="10" s="1"/>
  <c r="A1853" i="10" s="1"/>
  <c r="A1854" i="10" s="1"/>
  <c r="A1855" i="10" s="1"/>
  <c r="A1856" i="10" s="1"/>
  <c r="A1857" i="10" s="1"/>
  <c r="A1858" i="10" s="1"/>
  <c r="A1859" i="10" s="1"/>
  <c r="A1860" i="10" s="1"/>
  <c r="A1861" i="10" s="1"/>
  <c r="A1862" i="10" s="1"/>
  <c r="A1863" i="10" s="1"/>
  <c r="A1864" i="10" s="1"/>
  <c r="A1865" i="10" s="1"/>
  <c r="A1866" i="10" s="1"/>
  <c r="A1867" i="10" s="1"/>
  <c r="A1868" i="10" s="1"/>
  <c r="A1869" i="10" s="1"/>
  <c r="A1870" i="10" s="1"/>
  <c r="A1871" i="10" s="1"/>
  <c r="A1872" i="10" s="1"/>
  <c r="A1873" i="10" s="1"/>
  <c r="A1874" i="10" s="1"/>
  <c r="A1875" i="10" s="1"/>
  <c r="A1876" i="10" s="1"/>
  <c r="A1877" i="10" s="1"/>
  <c r="A1878" i="10" s="1"/>
  <c r="A1879" i="10" s="1"/>
  <c r="A1880" i="10" s="1"/>
  <c r="A1881" i="10" s="1"/>
  <c r="A1882" i="10" s="1"/>
  <c r="A1883" i="10" s="1"/>
  <c r="A1884" i="10" s="1"/>
  <c r="A1885" i="10" s="1"/>
  <c r="A1886" i="10" s="1"/>
  <c r="A1887" i="10" s="1"/>
  <c r="A1888" i="10" s="1"/>
  <c r="A1889" i="10" s="1"/>
  <c r="A1890" i="10" s="1"/>
  <c r="A1891" i="10" s="1"/>
  <c r="A1892" i="10" s="1"/>
  <c r="A1893" i="10" s="1"/>
  <c r="A1894" i="10" s="1"/>
  <c r="A1895" i="10" s="1"/>
  <c r="A1896" i="10" s="1"/>
  <c r="A1897" i="10" s="1"/>
  <c r="A1898" i="10" s="1"/>
  <c r="A1899" i="10" s="1"/>
  <c r="A1900" i="10" s="1"/>
  <c r="A1901" i="10" s="1"/>
  <c r="A1902" i="10" s="1"/>
  <c r="A1903" i="10" s="1"/>
  <c r="A1904" i="10" s="1"/>
  <c r="A1905" i="10" s="1"/>
  <c r="A1906" i="10" s="1"/>
  <c r="A1907" i="10" s="1"/>
  <c r="A1908" i="10" s="1"/>
  <c r="A1909" i="10" s="1"/>
  <c r="A1910" i="10" s="1"/>
  <c r="A1911" i="10" s="1"/>
  <c r="A1912" i="10" s="1"/>
  <c r="A1913" i="10" s="1"/>
  <c r="A1914" i="10" s="1"/>
  <c r="A1915" i="10" s="1"/>
  <c r="A1916" i="10" s="1"/>
  <c r="A1917" i="10" s="1"/>
  <c r="A1918" i="10" s="1"/>
  <c r="A1919" i="10" s="1"/>
  <c r="A1920" i="10" s="1"/>
  <c r="A1921" i="10" s="1"/>
  <c r="A1922" i="10" s="1"/>
  <c r="A1923" i="10" s="1"/>
  <c r="A1924" i="10" s="1"/>
  <c r="A1925" i="10" s="1"/>
  <c r="A1926" i="10" s="1"/>
  <c r="A1927" i="10" s="1"/>
  <c r="A1928" i="10" s="1"/>
  <c r="A1929" i="10" s="1"/>
  <c r="A1930" i="10" s="1"/>
  <c r="A1931" i="10" s="1"/>
  <c r="A1932" i="10" s="1"/>
  <c r="A1933" i="10" s="1"/>
  <c r="A1934" i="10" s="1"/>
  <c r="A1935" i="10" s="1"/>
  <c r="A1936" i="10" s="1"/>
  <c r="A1937" i="10" s="1"/>
  <c r="A1938" i="10" s="1"/>
  <c r="A1939" i="10" s="1"/>
  <c r="A1940" i="10" s="1"/>
  <c r="A1941" i="10" s="1"/>
  <c r="A1942" i="10" s="1"/>
  <c r="A1943" i="10" s="1"/>
  <c r="A1944" i="10" s="1"/>
  <c r="A1945" i="10" s="1"/>
  <c r="A1946" i="10" s="1"/>
  <c r="A1947" i="10" s="1"/>
  <c r="A1948" i="10" s="1"/>
  <c r="A1949" i="10" s="1"/>
  <c r="A1950" i="10" s="1"/>
  <c r="A1951" i="10" s="1"/>
  <c r="A1952" i="10" s="1"/>
  <c r="A1953" i="10" s="1"/>
  <c r="A1954" i="10" s="1"/>
  <c r="A1955" i="10" s="1"/>
  <c r="A1956" i="10" s="1"/>
  <c r="A1957" i="10" s="1"/>
  <c r="A1958" i="10" s="1"/>
  <c r="A1959" i="10" s="1"/>
  <c r="A1960" i="10" s="1"/>
  <c r="A1961" i="10" s="1"/>
  <c r="A1962" i="10" s="1"/>
  <c r="A1963" i="10" s="1"/>
  <c r="A1964" i="10" s="1"/>
  <c r="A1965" i="10" s="1"/>
  <c r="A1966" i="10" s="1"/>
  <c r="A1967" i="10" s="1"/>
  <c r="A1968" i="10" s="1"/>
  <c r="A1969" i="10" s="1"/>
  <c r="A1970" i="10" s="1"/>
  <c r="A1971" i="10" s="1"/>
  <c r="A1972" i="10" s="1"/>
  <c r="A1973" i="10" s="1"/>
  <c r="A1974" i="10" s="1"/>
  <c r="A1975" i="10" s="1"/>
  <c r="A1976" i="10" s="1"/>
  <c r="A1977" i="10" s="1"/>
  <c r="A1978" i="10" s="1"/>
  <c r="A1979" i="10" s="1"/>
  <c r="A1980" i="10" s="1"/>
  <c r="A1981" i="10" s="1"/>
  <c r="A1982" i="10" s="1"/>
  <c r="A1983" i="10" s="1"/>
  <c r="A1984" i="10" s="1"/>
  <c r="A1985" i="10" s="1"/>
  <c r="A1986" i="10" s="1"/>
  <c r="A1987" i="10" s="1"/>
  <c r="A1988" i="10" s="1"/>
  <c r="A1989" i="10" s="1"/>
  <c r="A1990" i="10" s="1"/>
  <c r="A1991" i="10" s="1"/>
  <c r="A1992" i="10" s="1"/>
  <c r="A1993" i="10" s="1"/>
  <c r="A1994" i="10" s="1"/>
  <c r="A1995" i="10" s="1"/>
  <c r="A1996" i="10" s="1"/>
  <c r="A1997" i="10" s="1"/>
  <c r="A1998" i="10" s="1"/>
  <c r="A1999" i="10" s="1"/>
  <c r="A2000" i="10" s="1"/>
  <c r="A2001" i="10" s="1"/>
  <c r="A2002" i="10" s="1"/>
  <c r="A2003" i="10" s="1"/>
  <c r="A2004" i="10" s="1"/>
  <c r="A2005" i="10" s="1"/>
  <c r="A2006" i="10" s="1"/>
  <c r="A2007" i="10" s="1"/>
  <c r="A2008" i="10" s="1"/>
  <c r="A2009" i="10" s="1"/>
  <c r="A2010" i="10" s="1"/>
  <c r="A2011" i="10" s="1"/>
  <c r="A2012" i="10" s="1"/>
  <c r="A2013" i="10" s="1"/>
  <c r="A2014" i="10" s="1"/>
  <c r="A2015" i="10" s="1"/>
  <c r="A2016" i="10" s="1"/>
  <c r="A2017" i="10" s="1"/>
  <c r="A2018" i="10" s="1"/>
  <c r="A2019" i="10" s="1"/>
  <c r="A2020" i="10" s="1"/>
  <c r="A2021" i="10" s="1"/>
  <c r="A2022" i="10" s="1"/>
  <c r="A2023" i="10" s="1"/>
  <c r="A2024" i="10" s="1"/>
  <c r="A2025" i="10" s="1"/>
  <c r="A2026" i="10" s="1"/>
  <c r="A2027" i="10" s="1"/>
  <c r="A2028" i="10" s="1"/>
  <c r="A2029" i="10" s="1"/>
  <c r="A2030" i="10" s="1"/>
  <c r="A2031" i="10" s="1"/>
  <c r="A2032" i="10" s="1"/>
  <c r="A2033" i="10" s="1"/>
  <c r="A2034" i="10" s="1"/>
  <c r="A2035" i="10" s="1"/>
  <c r="A2036" i="10" s="1"/>
  <c r="A2037" i="10" s="1"/>
  <c r="A2038" i="10" s="1"/>
  <c r="A2039" i="10" s="1"/>
  <c r="A2040" i="10" s="1"/>
  <c r="A2041" i="10" s="1"/>
  <c r="A2042" i="10" s="1"/>
  <c r="A2043" i="10" s="1"/>
  <c r="A2044" i="10" s="1"/>
  <c r="A2045" i="10" s="1"/>
  <c r="A2046" i="10" s="1"/>
  <c r="A2047" i="10" s="1"/>
  <c r="A2048" i="10" s="1"/>
  <c r="A2049" i="10" s="1"/>
  <c r="A2050" i="10" s="1"/>
  <c r="A2051" i="10" s="1"/>
  <c r="A2052" i="10" s="1"/>
  <c r="A2053" i="10" s="1"/>
  <c r="A2054" i="10" s="1"/>
  <c r="A2055" i="10" s="1"/>
  <c r="A2056" i="10" s="1"/>
  <c r="A2057" i="10" s="1"/>
  <c r="A2058" i="10" s="1"/>
  <c r="A2059" i="10" s="1"/>
  <c r="A2060" i="10" s="1"/>
  <c r="A2061" i="10" s="1"/>
  <c r="A2062" i="10" s="1"/>
  <c r="A2063" i="10" s="1"/>
  <c r="A2064" i="10" s="1"/>
  <c r="A2065" i="10" s="1"/>
  <c r="A2066" i="10" s="1"/>
  <c r="A2067" i="10" s="1"/>
  <c r="A2068" i="10" s="1"/>
  <c r="A2069" i="10" s="1"/>
  <c r="A2070" i="10" s="1"/>
  <c r="A2071" i="10" s="1"/>
  <c r="A2072" i="10" s="1"/>
  <c r="A2073" i="10" s="1"/>
  <c r="A2074" i="10" s="1"/>
  <c r="A2075" i="10" s="1"/>
  <c r="A2076" i="10" s="1"/>
  <c r="A2077" i="10" s="1"/>
  <c r="A2078" i="10" s="1"/>
  <c r="A2079" i="10" s="1"/>
  <c r="A2080" i="10" s="1"/>
  <c r="A2081" i="10" s="1"/>
  <c r="A2082" i="10" s="1"/>
  <c r="A2083" i="10" s="1"/>
  <c r="A2084" i="10" s="1"/>
  <c r="A2085" i="10" s="1"/>
  <c r="A2086" i="10" s="1"/>
  <c r="A2087" i="10" s="1"/>
  <c r="A2088" i="10" s="1"/>
  <c r="A2089" i="10" s="1"/>
  <c r="A2090" i="10" s="1"/>
  <c r="A2091" i="10" s="1"/>
  <c r="A2092" i="10" s="1"/>
  <c r="A2093" i="10" s="1"/>
  <c r="A2094" i="10" s="1"/>
  <c r="A2095" i="10" s="1"/>
  <c r="A2096" i="10" s="1"/>
  <c r="A2097" i="10" s="1"/>
  <c r="A2098" i="10" s="1"/>
  <c r="A2099" i="10" s="1"/>
  <c r="A2100" i="10" s="1"/>
  <c r="A2101" i="10" s="1"/>
  <c r="A2102" i="10" s="1"/>
  <c r="A2103" i="10" s="1"/>
  <c r="A2104" i="10" s="1"/>
  <c r="A2105" i="10" s="1"/>
  <c r="A2106" i="10" s="1"/>
  <c r="A2107" i="10" s="1"/>
  <c r="A2108" i="10" s="1"/>
  <c r="A2109" i="10" s="1"/>
  <c r="A2110" i="10" s="1"/>
  <c r="A2111" i="10" s="1"/>
  <c r="A2112" i="10" s="1"/>
  <c r="A2113" i="10" s="1"/>
  <c r="A2114" i="10" s="1"/>
  <c r="A2115" i="10" s="1"/>
  <c r="A2116" i="10" s="1"/>
  <c r="A2117" i="10" s="1"/>
  <c r="A2118" i="10" s="1"/>
  <c r="A2119" i="10" s="1"/>
  <c r="A2120" i="10" s="1"/>
  <c r="A2121" i="10" s="1"/>
  <c r="A2122" i="10" s="1"/>
  <c r="A2123" i="10" s="1"/>
  <c r="A2124" i="10" s="1"/>
  <c r="A2125" i="10" s="1"/>
  <c r="A2126" i="10" s="1"/>
  <c r="A2127" i="10" s="1"/>
  <c r="A2128" i="10" s="1"/>
  <c r="A2129" i="10" s="1"/>
  <c r="A2130" i="10" s="1"/>
  <c r="A2131" i="10" s="1"/>
  <c r="A2132" i="10" s="1"/>
  <c r="A2133" i="10" s="1"/>
  <c r="A2134" i="10" s="1"/>
  <c r="A2135" i="10" s="1"/>
  <c r="A2136" i="10" s="1"/>
  <c r="A2137" i="10" s="1"/>
  <c r="A2138" i="10" s="1"/>
  <c r="A2139" i="10" s="1"/>
  <c r="A2140" i="10" s="1"/>
  <c r="A2141" i="10" s="1"/>
  <c r="A2142" i="10" s="1"/>
  <c r="A2143" i="10" s="1"/>
  <c r="A2144" i="10" s="1"/>
  <c r="A2145" i="10" s="1"/>
  <c r="A2146" i="10" s="1"/>
  <c r="A2147" i="10" s="1"/>
  <c r="A2148" i="10" s="1"/>
  <c r="A2149" i="10" s="1"/>
  <c r="A2150" i="10" s="1"/>
  <c r="A2151" i="10" s="1"/>
  <c r="A2152" i="10" s="1"/>
  <c r="A2153" i="10" s="1"/>
  <c r="A2154" i="10" s="1"/>
  <c r="A2155" i="10" s="1"/>
  <c r="A2156" i="10" s="1"/>
  <c r="A2157" i="10" s="1"/>
  <c r="A2158" i="10" s="1"/>
  <c r="A2159" i="10" s="1"/>
  <c r="A2160" i="10" s="1"/>
  <c r="A2161" i="10" s="1"/>
  <c r="A2162" i="10" s="1"/>
  <c r="A2163" i="10" s="1"/>
  <c r="A2164" i="10" s="1"/>
  <c r="A2165" i="10" s="1"/>
  <c r="A2166" i="10" s="1"/>
  <c r="A2167" i="10" s="1"/>
  <c r="A2168" i="10" s="1"/>
  <c r="A2169" i="10" s="1"/>
  <c r="A2170" i="10" s="1"/>
  <c r="A2171" i="10" s="1"/>
  <c r="A2172" i="10" s="1"/>
  <c r="A2173" i="10" s="1"/>
  <c r="A2174" i="10" s="1"/>
  <c r="A2175" i="10" s="1"/>
  <c r="A2176" i="10" s="1"/>
  <c r="A2177" i="10" s="1"/>
  <c r="A2178" i="10" s="1"/>
  <c r="A2179" i="10" s="1"/>
  <c r="A2180" i="10" s="1"/>
  <c r="A2181" i="10" s="1"/>
  <c r="A2182" i="10" s="1"/>
  <c r="A2183" i="10" s="1"/>
  <c r="A2184" i="10" s="1"/>
  <c r="A2185" i="10" s="1"/>
  <c r="A2186" i="10" s="1"/>
  <c r="A2187" i="10" s="1"/>
  <c r="A2188" i="10" s="1"/>
  <c r="A2189" i="10" s="1"/>
  <c r="A2190" i="10" s="1"/>
  <c r="A2191" i="10" s="1"/>
  <c r="A2192" i="10" s="1"/>
  <c r="A2193" i="10" s="1"/>
  <c r="A2194" i="10" s="1"/>
  <c r="A2195" i="10" s="1"/>
  <c r="A2196" i="10" s="1"/>
  <c r="A2197" i="10" s="1"/>
  <c r="A2198" i="10" s="1"/>
  <c r="A2199" i="10" s="1"/>
  <c r="A2200" i="10" s="1"/>
  <c r="A2201" i="10" s="1"/>
  <c r="A2202" i="10" s="1"/>
  <c r="A2203" i="10" s="1"/>
  <c r="A2204" i="10" s="1"/>
  <c r="A2205" i="10" s="1"/>
  <c r="A2206" i="10" s="1"/>
  <c r="A2207" i="10" s="1"/>
  <c r="A2208" i="10" s="1"/>
  <c r="A2209" i="10" s="1"/>
  <c r="A2210" i="10" s="1"/>
  <c r="A2211" i="10" s="1"/>
  <c r="A2212" i="10" s="1"/>
  <c r="A2213" i="10" s="1"/>
  <c r="A2214" i="10" s="1"/>
  <c r="A2215" i="10" s="1"/>
  <c r="A2216" i="10" s="1"/>
  <c r="A2217" i="10" s="1"/>
  <c r="A2218" i="10" s="1"/>
  <c r="A2219" i="10" s="1"/>
  <c r="A2220" i="10" s="1"/>
  <c r="A2221" i="10" s="1"/>
  <c r="A2222" i="10" s="1"/>
  <c r="A2223" i="10" s="1"/>
  <c r="A2224" i="10" s="1"/>
  <c r="A2225" i="10" s="1"/>
  <c r="A2226" i="10" s="1"/>
  <c r="A2227" i="10" s="1"/>
  <c r="A2228" i="10" s="1"/>
  <c r="A2229" i="10" s="1"/>
  <c r="A2230" i="10" s="1"/>
  <c r="A2231" i="10" s="1"/>
  <c r="A2232" i="10" s="1"/>
  <c r="A2233" i="10" s="1"/>
  <c r="A2234" i="10" s="1"/>
  <c r="A2235" i="10" s="1"/>
  <c r="A2236" i="10" s="1"/>
  <c r="A2237" i="10" s="1"/>
  <c r="A2238" i="10" s="1"/>
  <c r="A2239" i="10" s="1"/>
  <c r="A2240" i="10" s="1"/>
  <c r="A2241" i="10" s="1"/>
  <c r="A2242" i="10" s="1"/>
  <c r="A2243" i="10" s="1"/>
  <c r="A2244" i="10" s="1"/>
  <c r="A2245" i="10" s="1"/>
  <c r="A2246" i="10" s="1"/>
  <c r="A2247" i="10" s="1"/>
  <c r="A2248" i="10" s="1"/>
  <c r="A2249" i="10" s="1"/>
  <c r="A2250" i="10" s="1"/>
  <c r="A2251" i="10" s="1"/>
  <c r="A2252" i="10" s="1"/>
  <c r="A2253" i="10" s="1"/>
  <c r="A2254" i="10" s="1"/>
  <c r="A2255" i="10" s="1"/>
  <c r="A2256" i="10" s="1"/>
  <c r="A2257" i="10" s="1"/>
  <c r="A2258" i="10" s="1"/>
  <c r="A2259" i="10" s="1"/>
  <c r="A2260" i="10" s="1"/>
  <c r="A2261" i="10" s="1"/>
  <c r="A2262" i="10" s="1"/>
  <c r="A2263" i="10" s="1"/>
  <c r="A2264" i="10" s="1"/>
  <c r="A2265" i="10" s="1"/>
  <c r="A2266" i="10" s="1"/>
  <c r="A2267" i="10" s="1"/>
  <c r="A2268" i="10" s="1"/>
  <c r="A2269" i="10" s="1"/>
  <c r="A2270" i="10" s="1"/>
  <c r="A2271" i="10" s="1"/>
  <c r="A2272" i="10" s="1"/>
  <c r="A2273" i="10" s="1"/>
  <c r="A2274" i="10" s="1"/>
  <c r="A2275" i="10" s="1"/>
  <c r="A2276" i="10" s="1"/>
  <c r="A2277" i="10" s="1"/>
  <c r="A2278" i="10" s="1"/>
  <c r="A2279" i="10" s="1"/>
  <c r="A2280" i="10" s="1"/>
  <c r="A2281" i="10" s="1"/>
  <c r="A2282" i="10" s="1"/>
  <c r="A2283" i="10" s="1"/>
  <c r="A2284" i="10" s="1"/>
  <c r="A2285" i="10" s="1"/>
  <c r="A2286" i="10" s="1"/>
  <c r="A2287" i="10" s="1"/>
  <c r="A2288" i="10" s="1"/>
  <c r="A2289" i="10" s="1"/>
  <c r="A2290" i="10" s="1"/>
  <c r="A2291" i="10" s="1"/>
  <c r="A2292" i="10" s="1"/>
  <c r="A2293" i="10" s="1"/>
  <c r="A2294" i="10" s="1"/>
  <c r="A2295" i="10" s="1"/>
  <c r="A2296" i="10" s="1"/>
  <c r="A2297" i="10" s="1"/>
  <c r="A2298" i="10" s="1"/>
  <c r="A2299" i="10" s="1"/>
  <c r="A2300" i="10" s="1"/>
  <c r="A2301" i="10" s="1"/>
  <c r="A2302" i="10" s="1"/>
  <c r="A2303" i="10" s="1"/>
  <c r="A2304" i="10" s="1"/>
  <c r="A2305" i="10" s="1"/>
  <c r="A2306" i="10" s="1"/>
  <c r="A2307" i="10" s="1"/>
  <c r="A2308" i="10" s="1"/>
  <c r="A2309" i="10" s="1"/>
  <c r="A2310" i="10" s="1"/>
  <c r="A2311" i="10" s="1"/>
  <c r="A2312" i="10" s="1"/>
  <c r="A2313" i="10" s="1"/>
  <c r="A2314" i="10" s="1"/>
  <c r="A2315" i="10" s="1"/>
  <c r="A2316" i="10" s="1"/>
  <c r="A2317" i="10" s="1"/>
  <c r="A2318" i="10" s="1"/>
  <c r="A2319" i="10" s="1"/>
  <c r="A2320" i="10" s="1"/>
  <c r="A2321" i="10" s="1"/>
  <c r="A2322" i="10" s="1"/>
  <c r="A2323" i="10" s="1"/>
  <c r="A2324" i="10" s="1"/>
  <c r="A2325" i="10" s="1"/>
  <c r="A2326" i="10" s="1"/>
  <c r="A2327" i="10" s="1"/>
  <c r="A2328" i="10" s="1"/>
  <c r="A2329" i="10" s="1"/>
  <c r="A2330" i="10" s="1"/>
  <c r="A2331" i="10" s="1"/>
  <c r="A2332" i="10" s="1"/>
  <c r="A2333" i="10" s="1"/>
  <c r="A2334" i="10" s="1"/>
  <c r="A2335" i="10" s="1"/>
  <c r="A2336" i="10" s="1"/>
  <c r="A2337" i="10" s="1"/>
  <c r="A2338" i="10" s="1"/>
  <c r="A2339" i="10" s="1"/>
  <c r="A2340" i="10" s="1"/>
  <c r="A2341" i="10" s="1"/>
  <c r="A2342" i="10" s="1"/>
  <c r="A2343" i="10" s="1"/>
  <c r="A2344" i="10" s="1"/>
  <c r="A2345" i="10" s="1"/>
  <c r="A2346" i="10" s="1"/>
  <c r="A2347" i="10" s="1"/>
  <c r="A2348" i="10" s="1"/>
  <c r="A2349" i="10" s="1"/>
  <c r="A2350" i="10" s="1"/>
  <c r="A2351" i="10" s="1"/>
  <c r="A2352" i="10" s="1"/>
  <c r="A2353" i="10" s="1"/>
  <c r="A2354" i="10" s="1"/>
  <c r="A2355" i="10" s="1"/>
  <c r="A2356" i="10" s="1"/>
  <c r="A2357" i="10" s="1"/>
  <c r="A2358" i="10" s="1"/>
  <c r="A2359" i="10" s="1"/>
  <c r="A2360" i="10" s="1"/>
  <c r="A2361" i="10" s="1"/>
  <c r="A2362" i="10" s="1"/>
  <c r="A2363" i="10" s="1"/>
  <c r="A2364" i="10" s="1"/>
  <c r="A2365" i="10" s="1"/>
  <c r="A2366" i="10" s="1"/>
  <c r="A2367" i="10" s="1"/>
  <c r="A2368" i="10" s="1"/>
  <c r="A2369" i="10" s="1"/>
  <c r="A2370" i="10" s="1"/>
  <c r="A2371" i="10" s="1"/>
  <c r="A2372" i="10" s="1"/>
  <c r="A2373" i="10" s="1"/>
  <c r="A2374" i="10" s="1"/>
  <c r="A2375" i="10" s="1"/>
  <c r="A2376" i="10" s="1"/>
  <c r="A2377" i="10" s="1"/>
  <c r="A2378" i="10" s="1"/>
  <c r="A2379" i="10" s="1"/>
  <c r="A2380" i="10" s="1"/>
  <c r="A2381" i="10" s="1"/>
  <c r="A2382" i="10" s="1"/>
  <c r="A2383" i="10" s="1"/>
  <c r="A2384" i="10" s="1"/>
  <c r="A2385" i="10" s="1"/>
  <c r="A2386" i="10" s="1"/>
  <c r="A2387" i="10" s="1"/>
  <c r="A2388" i="10" s="1"/>
  <c r="A2389" i="10" s="1"/>
  <c r="A2390" i="10" s="1"/>
  <c r="A2391" i="10" s="1"/>
  <c r="A2392" i="10" s="1"/>
  <c r="A2393" i="10" s="1"/>
  <c r="A2394" i="10" s="1"/>
  <c r="A2395" i="10" s="1"/>
  <c r="A2396" i="10" s="1"/>
  <c r="A2397" i="10" s="1"/>
  <c r="A2398" i="10" s="1"/>
  <c r="A2399" i="10" s="1"/>
  <c r="A2400" i="10" s="1"/>
  <c r="A2401" i="10" s="1"/>
  <c r="A2402" i="10" s="1"/>
  <c r="A2403" i="10" s="1"/>
  <c r="A2404" i="10" s="1"/>
  <c r="A2405" i="10" s="1"/>
  <c r="A2406" i="10" s="1"/>
  <c r="A2407" i="10" s="1"/>
  <c r="A2408" i="10" s="1"/>
  <c r="A2409" i="10" s="1"/>
  <c r="A2410" i="10" s="1"/>
  <c r="A2411" i="10" s="1"/>
  <c r="A2412" i="10" s="1"/>
  <c r="A2413" i="10" s="1"/>
  <c r="A2414" i="10" s="1"/>
  <c r="A2415" i="10" s="1"/>
  <c r="A2416" i="10" s="1"/>
  <c r="A2417" i="10" s="1"/>
  <c r="A2418" i="10" s="1"/>
  <c r="A2419" i="10" s="1"/>
  <c r="A2420" i="10" s="1"/>
  <c r="A2421" i="10" s="1"/>
  <c r="A2422" i="10" s="1"/>
  <c r="A2423" i="10" s="1"/>
  <c r="A2424" i="10" s="1"/>
  <c r="A2425" i="10" s="1"/>
  <c r="A2426" i="10" s="1"/>
  <c r="A2427" i="10" s="1"/>
  <c r="A2428" i="10" s="1"/>
  <c r="A2429" i="10" s="1"/>
  <c r="A2430" i="10" s="1"/>
  <c r="A2431" i="10" s="1"/>
  <c r="A2432" i="10" s="1"/>
  <c r="A2433" i="10" s="1"/>
  <c r="A2434" i="10" s="1"/>
  <c r="A2435" i="10" s="1"/>
  <c r="A2436" i="10" s="1"/>
  <c r="A2437" i="10" s="1"/>
  <c r="A2438" i="10" s="1"/>
  <c r="A2439" i="10" s="1"/>
  <c r="A2440" i="10" s="1"/>
  <c r="A2441" i="10" s="1"/>
  <c r="A2442" i="10" s="1"/>
  <c r="A2443" i="10" s="1"/>
  <c r="A2444" i="10" s="1"/>
  <c r="A2445" i="10" s="1"/>
  <c r="A2446" i="10" s="1"/>
  <c r="A2447" i="10" s="1"/>
  <c r="A2448" i="10" s="1"/>
  <c r="A2449" i="10" s="1"/>
  <c r="A2450" i="10" s="1"/>
  <c r="A2451" i="10" s="1"/>
  <c r="A2452" i="10" s="1"/>
  <c r="A2453" i="10" s="1"/>
  <c r="A2454" i="10" s="1"/>
  <c r="A2455" i="10" s="1"/>
  <c r="A2456" i="10" s="1"/>
  <c r="A2457" i="10" s="1"/>
  <c r="A2458" i="10" s="1"/>
  <c r="A2459" i="10" s="1"/>
  <c r="A2460" i="10" s="1"/>
  <c r="A2461" i="10" s="1"/>
  <c r="A2462" i="10" s="1"/>
  <c r="A2463" i="10" s="1"/>
  <c r="A2464" i="10" s="1"/>
  <c r="A2465" i="10" s="1"/>
  <c r="A2466" i="10" s="1"/>
  <c r="A2467" i="10" s="1"/>
  <c r="A2468" i="10" s="1"/>
  <c r="A2469" i="10" s="1"/>
  <c r="A2470" i="10" s="1"/>
  <c r="A2471" i="10" s="1"/>
  <c r="A2472" i="10" s="1"/>
  <c r="A2473" i="10" s="1"/>
  <c r="Z60" i="23" l="1"/>
  <c r="Z97" i="23" s="1"/>
  <c r="AC27" i="20"/>
  <c r="AC31" i="20"/>
  <c r="AA8" i="20"/>
  <c r="AC8" i="20" s="1"/>
  <c r="AC32" i="20"/>
  <c r="AC29" i="20"/>
  <c r="AC69" i="20"/>
  <c r="AC33" i="20"/>
  <c r="AC34" i="20"/>
  <c r="AC30" i="20"/>
  <c r="AC28" i="20"/>
  <c r="AC9" i="20"/>
  <c r="AC26" i="20"/>
  <c r="AC68" i="20"/>
  <c r="AC65" i="20"/>
  <c r="AG65" i="20" s="1"/>
  <c r="N931" i="10"/>
  <c r="K51" i="20"/>
  <c r="N1746" i="10"/>
  <c r="N58" i="20" s="1"/>
  <c r="K58" i="20"/>
  <c r="N902" i="10"/>
  <c r="Q902" i="10" s="1"/>
  <c r="S902" i="10" s="1"/>
  <c r="K50" i="20"/>
  <c r="N1465" i="10"/>
  <c r="O1465" i="10" s="1"/>
  <c r="K40" i="20"/>
  <c r="N908" i="10"/>
  <c r="N44" i="20" s="1"/>
  <c r="K44" i="20"/>
  <c r="N2154" i="10"/>
  <c r="N52" i="20" s="1"/>
  <c r="K52" i="20"/>
  <c r="N1709" i="10"/>
  <c r="K39" i="20"/>
  <c r="O2427" i="10"/>
  <c r="N2427" i="10"/>
  <c r="N903" i="10"/>
  <c r="Q903" i="10" s="1"/>
  <c r="S903" i="10" s="1"/>
  <c r="K55" i="20"/>
  <c r="N2161" i="10"/>
  <c r="N49" i="20" s="1"/>
  <c r="K49" i="20"/>
  <c r="N2155" i="10"/>
  <c r="Q2155" i="10" s="1"/>
  <c r="S2155" i="10" s="1"/>
  <c r="K38" i="20"/>
  <c r="N656" i="10"/>
  <c r="N54" i="20" s="1"/>
  <c r="K54" i="20"/>
  <c r="AC20" i="20"/>
  <c r="AC14" i="20"/>
  <c r="AC13" i="20"/>
  <c r="AC16" i="20"/>
  <c r="AC21" i="20"/>
  <c r="AC15" i="20"/>
  <c r="AC12" i="20"/>
  <c r="AC11" i="20"/>
  <c r="AC17" i="20"/>
  <c r="AC18" i="20"/>
  <c r="AC10" i="20"/>
  <c r="AC19" i="20"/>
  <c r="U67" i="20"/>
  <c r="P66" i="20"/>
  <c r="S66" i="20" s="1"/>
  <c r="Q66" i="20" s="1"/>
  <c r="U66" i="20"/>
  <c r="N39" i="20"/>
  <c r="P64" i="20"/>
  <c r="S64" i="20" s="1"/>
  <c r="Q64" i="20" s="1"/>
  <c r="U64" i="20"/>
  <c r="U62" i="20"/>
  <c r="U59" i="20"/>
  <c r="P61" i="20"/>
  <c r="S61" i="20" s="1"/>
  <c r="Q61" i="20" s="1"/>
  <c r="U61" i="20"/>
  <c r="U60" i="20"/>
  <c r="N51" i="20"/>
  <c r="U57" i="20"/>
  <c r="U56" i="20"/>
  <c r="U53" i="20"/>
  <c r="N50" i="20"/>
  <c r="U48" i="20"/>
  <c r="U46" i="20"/>
  <c r="U47" i="20"/>
  <c r="U45" i="20"/>
  <c r="U43" i="20"/>
  <c r="U42" i="20"/>
  <c r="U41" i="20"/>
  <c r="O37" i="20"/>
  <c r="O2363" i="10"/>
  <c r="Q2363" i="10" s="1"/>
  <c r="S2363" i="10" s="1"/>
  <c r="U2363" i="10" s="1"/>
  <c r="M22" i="20"/>
  <c r="O2358" i="10"/>
  <c r="Q2358" i="10" s="1"/>
  <c r="V2358" i="10" s="1"/>
  <c r="M23" i="20"/>
  <c r="O2359" i="10"/>
  <c r="Q2359" i="10" s="1"/>
  <c r="S2359" i="10" s="1"/>
  <c r="U2359" i="10" s="1"/>
  <c r="M24" i="20"/>
  <c r="O2357" i="10"/>
  <c r="Q2357" i="10" s="1"/>
  <c r="S2357" i="10" s="1"/>
  <c r="U2357" i="10" s="1"/>
  <c r="M25" i="20"/>
  <c r="P9" i="20"/>
  <c r="U7" i="20"/>
  <c r="P7" i="20"/>
  <c r="U8" i="20"/>
  <c r="P8" i="20"/>
  <c r="V2427" i="10"/>
  <c r="V37" i="20" s="1"/>
  <c r="A2474" i="10"/>
  <c r="A2475" i="10" s="1"/>
  <c r="A2476" i="10" s="1"/>
  <c r="A2477" i="10" s="1"/>
  <c r="A2478" i="10" s="1"/>
  <c r="A2479" i="10" s="1"/>
  <c r="A2480" i="10" s="1"/>
  <c r="A2481" i="10" s="1"/>
  <c r="A2482" i="10" s="1"/>
  <c r="A2483" i="10" s="1"/>
  <c r="A2484" i="10" s="1"/>
  <c r="A2485" i="10" s="1"/>
  <c r="A2486" i="10" s="1"/>
  <c r="A2487" i="10" s="1"/>
  <c r="A2488" i="10" s="1"/>
  <c r="A2489" i="10" s="1"/>
  <c r="A2490" i="10" s="1"/>
  <c r="A2491" i="10" s="1"/>
  <c r="A2492" i="10" s="1"/>
  <c r="A2493" i="10" s="1"/>
  <c r="A2494" i="10" s="1"/>
  <c r="A2495" i="10" s="1"/>
  <c r="A2496" i="10" s="1"/>
  <c r="A2497" i="10" s="1"/>
  <c r="A2498" i="10" s="1"/>
  <c r="A2499" i="10" s="1"/>
  <c r="A2500" i="10" s="1"/>
  <c r="A2501" i="10" s="1"/>
  <c r="A2502" i="10" s="1"/>
  <c r="A2503" i="10" s="1"/>
  <c r="A2504" i="10" s="1"/>
  <c r="A2505" i="10" s="1"/>
  <c r="A2506" i="10" s="1"/>
  <c r="A2507" i="10" s="1"/>
  <c r="A2508" i="10" s="1"/>
  <c r="A2509" i="10" s="1"/>
  <c r="A2510" i="10" s="1"/>
  <c r="A2511" i="10" s="1"/>
  <c r="A2512" i="10" s="1"/>
  <c r="A2513" i="10" s="1"/>
  <c r="A2514" i="10" s="1"/>
  <c r="A2515" i="10" s="1"/>
  <c r="A2516" i="10" s="1"/>
  <c r="A2517" i="10" s="1"/>
  <c r="A2518" i="10" s="1"/>
  <c r="A2519" i="10" s="1"/>
  <c r="A2520" i="10" s="1"/>
  <c r="A2521" i="10" s="1"/>
  <c r="A2522" i="10" s="1"/>
  <c r="A2523" i="10" s="1"/>
  <c r="A2524" i="10" s="1"/>
  <c r="A2525" i="10" s="1"/>
  <c r="A2526" i="10" s="1"/>
  <c r="A2527" i="10" s="1"/>
  <c r="A2528" i="10" s="1"/>
  <c r="A2529" i="10" s="1"/>
  <c r="A2530" i="10" s="1"/>
  <c r="A2531" i="10" s="1"/>
  <c r="A2532" i="10" s="1"/>
  <c r="A2533" i="10" s="1"/>
  <c r="A2534" i="10" s="1"/>
  <c r="A2535" i="10" s="1"/>
  <c r="A2536" i="10" s="1"/>
  <c r="A2537" i="10" s="1"/>
  <c r="A2538" i="10" s="1"/>
  <c r="A2539" i="10" s="1"/>
  <c r="A2540" i="10" s="1"/>
  <c r="A2541" i="10" s="1"/>
  <c r="A2542" i="10" s="1"/>
  <c r="A2543" i="10" s="1"/>
  <c r="A2544" i="10" s="1"/>
  <c r="A2545" i="10" s="1"/>
  <c r="A2546" i="10" s="1"/>
  <c r="A2547" i="10" s="1"/>
  <c r="A2548" i="10" s="1"/>
  <c r="A2549" i="10" s="1"/>
  <c r="A2550" i="10" s="1"/>
  <c r="A2551" i="10" s="1"/>
  <c r="A2552" i="10" s="1"/>
  <c r="A2553" i="10" s="1"/>
  <c r="A2554" i="10" s="1"/>
  <c r="A2555" i="10" s="1"/>
  <c r="A2556" i="10" s="1"/>
  <c r="A2557" i="10" s="1"/>
  <c r="A2558" i="10" s="1"/>
  <c r="A2559" i="10" s="1"/>
  <c r="A2560" i="10" s="1"/>
  <c r="A2561" i="10" s="1"/>
  <c r="A2562" i="10" s="1"/>
  <c r="A2563" i="10" s="1"/>
  <c r="A2564" i="10" s="1"/>
  <c r="A2565" i="10" s="1"/>
  <c r="A2566" i="10" s="1"/>
  <c r="A2567" i="10" s="1"/>
  <c r="A2568" i="10" s="1"/>
  <c r="A2569" i="10" s="1"/>
  <c r="A2570" i="10" s="1"/>
  <c r="A2571" i="10" s="1"/>
  <c r="A2572" i="10" s="1"/>
  <c r="A2573" i="10" s="1"/>
  <c r="A2574" i="10" s="1"/>
  <c r="A2575" i="10" s="1"/>
  <c r="A2576" i="10" s="1"/>
  <c r="A2577" i="10" s="1"/>
  <c r="A2578" i="10" s="1"/>
  <c r="A2579" i="10" s="1"/>
  <c r="A2580" i="10" s="1"/>
  <c r="A2581" i="10" s="1"/>
  <c r="A2582" i="10" s="1"/>
  <c r="A2583" i="10" s="1"/>
  <c r="A2584" i="10" s="1"/>
  <c r="A2585" i="10" s="1"/>
  <c r="A2586" i="10" s="1"/>
  <c r="A2587" i="10" s="1"/>
  <c r="A2588" i="10" s="1"/>
  <c r="A2589" i="10" s="1"/>
  <c r="A2590" i="10" s="1"/>
  <c r="A2591" i="10" s="1"/>
  <c r="A2592" i="10" s="1"/>
  <c r="A2593" i="10" s="1"/>
  <c r="A2594" i="10" s="1"/>
  <c r="A2595" i="10" s="1"/>
  <c r="A2596" i="10" s="1"/>
  <c r="A2597" i="10" s="1"/>
  <c r="A2598" i="10" s="1"/>
  <c r="A2599" i="10" s="1"/>
  <c r="A2600" i="10" s="1"/>
  <c r="A2601" i="10" s="1"/>
  <c r="A2602" i="10" s="1"/>
  <c r="A2603" i="10" s="1"/>
  <c r="A2604" i="10" s="1"/>
  <c r="A2605" i="10" s="1"/>
  <c r="A2606" i="10" s="1"/>
  <c r="A2607" i="10" s="1"/>
  <c r="A2608" i="10" s="1"/>
  <c r="A2609" i="10" s="1"/>
  <c r="A2610" i="10" s="1"/>
  <c r="A2611" i="10" s="1"/>
  <c r="A2612" i="10" s="1"/>
  <c r="A2613" i="10" s="1"/>
  <c r="A2614" i="10" s="1"/>
  <c r="A2615" i="10" s="1"/>
  <c r="A2616" i="10" s="1"/>
  <c r="A2617" i="10" s="1"/>
  <c r="A2618" i="10" s="1"/>
  <c r="A2619" i="10" s="1"/>
  <c r="A2620" i="10" s="1"/>
  <c r="A2621" i="10" s="1"/>
  <c r="A2622" i="10" s="1"/>
  <c r="A2623" i="10" s="1"/>
  <c r="A2624" i="10" s="1"/>
  <c r="A2625" i="10" s="1"/>
  <c r="A2626" i="10" s="1"/>
  <c r="A2627" i="10" s="1"/>
  <c r="A2628" i="10" s="1"/>
  <c r="A2629" i="10" s="1"/>
  <c r="A2630" i="10" s="1"/>
  <c r="A2631" i="10" s="1"/>
  <c r="A2632" i="10" s="1"/>
  <c r="A2633" i="10" s="1"/>
  <c r="A2634" i="10" s="1"/>
  <c r="A2635" i="10" s="1"/>
  <c r="A2636" i="10" s="1"/>
  <c r="A2637" i="10" s="1"/>
  <c r="A2638" i="10" s="1"/>
  <c r="A2639" i="10" s="1"/>
  <c r="A2640" i="10" s="1"/>
  <c r="A2641" i="10" s="1"/>
  <c r="A2642" i="10" s="1"/>
  <c r="A2643" i="10" s="1"/>
  <c r="A2644" i="10" s="1"/>
  <c r="A2645" i="10" s="1"/>
  <c r="A2646" i="10" s="1"/>
  <c r="A2647" i="10" s="1"/>
  <c r="A2648" i="10" s="1"/>
  <c r="A2649" i="10" s="1"/>
  <c r="A2650" i="10" s="1"/>
  <c r="A2651" i="10" s="1"/>
  <c r="A2652" i="10" s="1"/>
  <c r="S2362" i="10"/>
  <c r="U2362" i="10" s="1"/>
  <c r="V2362" i="10"/>
  <c r="S2372" i="10"/>
  <c r="U2372" i="10" s="1"/>
  <c r="V2372" i="10"/>
  <c r="S2365" i="10"/>
  <c r="U2365" i="10" s="1"/>
  <c r="V2365" i="10"/>
  <c r="S2367" i="10"/>
  <c r="U2367" i="10" s="1"/>
  <c r="V2367" i="10"/>
  <c r="S2361" i="10"/>
  <c r="U2361" i="10" s="1"/>
  <c r="V2361" i="10"/>
  <c r="O1716" i="10"/>
  <c r="Q1716" i="10"/>
  <c r="V1716" i="10" s="1"/>
  <c r="O1717" i="10"/>
  <c r="Q1717" i="10"/>
  <c r="V1717" i="10" s="1"/>
  <c r="O1733" i="10"/>
  <c r="Q1733" i="10"/>
  <c r="V1733" i="10" s="1"/>
  <c r="Q1756" i="10"/>
  <c r="S1756" i="10" s="1"/>
  <c r="Q1772" i="10"/>
  <c r="S1772" i="10" s="1"/>
  <c r="O1731" i="10"/>
  <c r="Q1731" i="10"/>
  <c r="V1731" i="10" s="1"/>
  <c r="Q1754" i="10"/>
  <c r="S1754" i="10" s="1"/>
  <c r="O1732" i="10"/>
  <c r="Q1732" i="10"/>
  <c r="V1732" i="10" s="1"/>
  <c r="Q907" i="10"/>
  <c r="S907" i="10" s="1"/>
  <c r="O1719" i="10"/>
  <c r="Q1719" i="10"/>
  <c r="V1719" i="10" s="1"/>
  <c r="Q911" i="10"/>
  <c r="S911" i="10" s="1"/>
  <c r="Q932" i="10"/>
  <c r="S932" i="10" s="1"/>
  <c r="O1471" i="10"/>
  <c r="Q1471" i="10"/>
  <c r="V1471" i="10" s="1"/>
  <c r="O1723" i="10"/>
  <c r="Q1723" i="10"/>
  <c r="V1723" i="10" s="1"/>
  <c r="Q1746" i="10"/>
  <c r="S1746" i="10" s="1"/>
  <c r="Q1762" i="10"/>
  <c r="S1762" i="10" s="1"/>
  <c r="Q1778" i="10"/>
  <c r="S1778" i="10" s="1"/>
  <c r="Q1715" i="10"/>
  <c r="S1715" i="10" s="1"/>
  <c r="Q2122" i="10"/>
  <c r="S2122" i="10" s="1"/>
  <c r="Q1771" i="10"/>
  <c r="S1771" i="10" s="1"/>
  <c r="Q933" i="10"/>
  <c r="S933" i="10" s="1"/>
  <c r="O916" i="10"/>
  <c r="Q916" i="10"/>
  <c r="V916" i="10" s="1"/>
  <c r="O934" i="10"/>
  <c r="Q934" i="10"/>
  <c r="V934" i="10" s="1"/>
  <c r="Q1709" i="10"/>
  <c r="S1709" i="10" s="1"/>
  <c r="Q1725" i="10"/>
  <c r="S1725" i="10" s="1"/>
  <c r="Q1748" i="10"/>
  <c r="S1748" i="10" s="1"/>
  <c r="Q1764" i="10"/>
  <c r="S1764" i="10" s="1"/>
  <c r="Q1780" i="10"/>
  <c r="S1780" i="10" s="1"/>
  <c r="O940" i="10"/>
  <c r="Q940" i="10"/>
  <c r="V940" i="10" s="1"/>
  <c r="Q1770" i="10"/>
  <c r="S1770" i="10" s="1"/>
  <c r="O941" i="10"/>
  <c r="Q941" i="10"/>
  <c r="V941" i="10" s="1"/>
  <c r="Q1755" i="10"/>
  <c r="S1755" i="10" s="1"/>
  <c r="Q905" i="10"/>
  <c r="S905" i="10" s="1"/>
  <c r="Q912" i="10"/>
  <c r="S912" i="10" s="1"/>
  <c r="O1472" i="10"/>
  <c r="Q1472" i="10"/>
  <c r="V1472" i="10" s="1"/>
  <c r="Q1724" i="10"/>
  <c r="S1724" i="10" s="1"/>
  <c r="Q1747" i="10"/>
  <c r="S1747" i="10" s="1"/>
  <c r="Q1763" i="10"/>
  <c r="S1763" i="10" s="1"/>
  <c r="Q1779" i="10"/>
  <c r="S1779" i="10" s="1"/>
  <c r="Q917" i="10"/>
  <c r="V917" i="10" s="1"/>
  <c r="O917" i="10"/>
  <c r="Q1710" i="10"/>
  <c r="S1710" i="10" s="1"/>
  <c r="Q1726" i="10"/>
  <c r="S1726" i="10" s="1"/>
  <c r="Q1749" i="10"/>
  <c r="S1749" i="10" s="1"/>
  <c r="Q1765" i="10"/>
  <c r="S1765" i="10" s="1"/>
  <c r="Q1781" i="10"/>
  <c r="S1781" i="10" s="1"/>
  <c r="Q906" i="10"/>
  <c r="S906" i="10" s="1"/>
  <c r="Q925" i="10"/>
  <c r="V925" i="10" s="1"/>
  <c r="Q1466" i="10"/>
  <c r="V1466" i="10" s="1"/>
  <c r="O1466" i="10"/>
  <c r="Q1718" i="10"/>
  <c r="S1718" i="10" s="1"/>
  <c r="O1734" i="10"/>
  <c r="Q1734" i="10"/>
  <c r="V1734" i="10" s="1"/>
  <c r="Q1757" i="10"/>
  <c r="S1757" i="10" s="1"/>
  <c r="Q1773" i="10"/>
  <c r="S1773" i="10" s="1"/>
  <c r="Q926" i="10"/>
  <c r="S926" i="10" s="1"/>
  <c r="O1467" i="10"/>
  <c r="Q1467" i="10"/>
  <c r="V1467" i="10" s="1"/>
  <c r="O1735" i="10"/>
  <c r="Q1735" i="10"/>
  <c r="V1735" i="10" s="1"/>
  <c r="Q1758" i="10"/>
  <c r="V1758" i="10" s="1"/>
  <c r="Q1774" i="10"/>
  <c r="S1774" i="10" s="1"/>
  <c r="O927" i="10"/>
  <c r="Q927" i="10"/>
  <c r="V927" i="10" s="1"/>
  <c r="O1468" i="10"/>
  <c r="Q1468" i="10"/>
  <c r="V1468" i="10" s="1"/>
  <c r="Q1736" i="10"/>
  <c r="V1736" i="10" s="1"/>
  <c r="Q2160" i="10"/>
  <c r="S2160" i="10" s="1"/>
  <c r="O1469" i="10"/>
  <c r="Q1469" i="10"/>
  <c r="V1469" i="10" s="1"/>
  <c r="O910" i="10"/>
  <c r="Q910" i="10"/>
  <c r="V910" i="10" s="1"/>
  <c r="Q931" i="10"/>
  <c r="S931" i="10" s="1"/>
  <c r="O1470" i="10"/>
  <c r="Q1470" i="10"/>
  <c r="V1470" i="10" s="1"/>
  <c r="O1722" i="10"/>
  <c r="Q1722" i="10"/>
  <c r="V1722" i="10" s="1"/>
  <c r="Q1738" i="10"/>
  <c r="S1738" i="10" s="1"/>
  <c r="Q1761" i="10"/>
  <c r="S1761" i="10" s="1"/>
  <c r="Q1777" i="10"/>
  <c r="V1777" i="10" s="1"/>
  <c r="Q2156" i="10"/>
  <c r="S2156" i="10" s="1"/>
  <c r="O935" i="10"/>
  <c r="Q935" i="10"/>
  <c r="V935" i="10" s="1"/>
  <c r="O918" i="10"/>
  <c r="Q918" i="10"/>
  <c r="V918" i="10" s="1"/>
  <c r="Q936" i="10"/>
  <c r="V936" i="10" s="1"/>
  <c r="Q1711" i="10"/>
  <c r="S1711" i="10" s="1"/>
  <c r="Q1727" i="10"/>
  <c r="S1727" i="10" s="1"/>
  <c r="Q1750" i="10"/>
  <c r="S1750" i="10" s="1"/>
  <c r="Q1766" i="10"/>
  <c r="S1766" i="10" s="1"/>
  <c r="O2113" i="10"/>
  <c r="Q2113" i="10"/>
  <c r="V2113" i="10" s="1"/>
  <c r="O1720" i="10"/>
  <c r="Q1720" i="10"/>
  <c r="V1720" i="10" s="1"/>
  <c r="Q1759" i="10"/>
  <c r="S1759" i="10" s="1"/>
  <c r="Q1775" i="10"/>
  <c r="S1775" i="10" s="1"/>
  <c r="O909" i="10"/>
  <c r="Q909" i="10"/>
  <c r="V909" i="10" s="1"/>
  <c r="Q930" i="10"/>
  <c r="S930" i="10" s="1"/>
  <c r="Q1721" i="10"/>
  <c r="S1721" i="10" s="1"/>
  <c r="Q1737" i="10"/>
  <c r="V1737" i="10" s="1"/>
  <c r="Q1760" i="10"/>
  <c r="V1760" i="10" s="1"/>
  <c r="Q1776" i="10"/>
  <c r="S1776" i="10" s="1"/>
  <c r="O919" i="10"/>
  <c r="Q919" i="10"/>
  <c r="V919" i="10" s="1"/>
  <c r="Q937" i="10"/>
  <c r="S937" i="10" s="1"/>
  <c r="Q1712" i="10"/>
  <c r="S1712" i="10" s="1"/>
  <c r="Q1728" i="10"/>
  <c r="S1728" i="10" s="1"/>
  <c r="Q1751" i="10"/>
  <c r="S1751" i="10" s="1"/>
  <c r="Q1767" i="10"/>
  <c r="S1767" i="10" s="1"/>
  <c r="O2114" i="10"/>
  <c r="Q2114" i="10"/>
  <c r="V2114" i="10" s="1"/>
  <c r="Q657" i="10"/>
  <c r="S657" i="10" s="1"/>
  <c r="O920" i="10"/>
  <c r="Q920" i="10"/>
  <c r="V920" i="10" s="1"/>
  <c r="O1713" i="10"/>
  <c r="Q1713" i="10"/>
  <c r="V1713" i="10" s="1"/>
  <c r="Q1729" i="10"/>
  <c r="S1729" i="10" s="1"/>
  <c r="Q1752" i="10"/>
  <c r="V1752" i="10" s="1"/>
  <c r="Q1768" i="10"/>
  <c r="S1768" i="10" s="1"/>
  <c r="Q2117" i="10"/>
  <c r="S2117" i="10" s="1"/>
  <c r="O921" i="10"/>
  <c r="Q921" i="10"/>
  <c r="V921" i="10" s="1"/>
  <c r="O939" i="10"/>
  <c r="Q939" i="10"/>
  <c r="V939" i="10" s="1"/>
  <c r="O1714" i="10"/>
  <c r="Q1714" i="10"/>
  <c r="V1714" i="10" s="1"/>
  <c r="O1730" i="10"/>
  <c r="Q1730" i="10"/>
  <c r="V1730" i="10" s="1"/>
  <c r="Q1753" i="10"/>
  <c r="S1753" i="10" s="1"/>
  <c r="Q1769" i="10"/>
  <c r="S1769" i="10" s="1"/>
  <c r="O2115" i="10"/>
  <c r="Q2115" i="10"/>
  <c r="V2115" i="10" s="1"/>
  <c r="U2368" i="10"/>
  <c r="V2368" i="10"/>
  <c r="U2370" i="10"/>
  <c r="V2370" i="10"/>
  <c r="U2366" i="10"/>
  <c r="V2366" i="10"/>
  <c r="U2364" i="10"/>
  <c r="V2364" i="10"/>
  <c r="U2360" i="10"/>
  <c r="V2360" i="10"/>
  <c r="U2369" i="10"/>
  <c r="V2369" i="10"/>
  <c r="U2371" i="10"/>
  <c r="V2371" i="10"/>
  <c r="O911" i="10"/>
  <c r="O932" i="10"/>
  <c r="O1762" i="10"/>
  <c r="O1778" i="10"/>
  <c r="O912" i="10"/>
  <c r="O933" i="10"/>
  <c r="O1724" i="10"/>
  <c r="O1747" i="10"/>
  <c r="O1763" i="10"/>
  <c r="O1779" i="10"/>
  <c r="N2166" i="10"/>
  <c r="O1715" i="10"/>
  <c r="O1736" i="10"/>
  <c r="O1775" i="10"/>
  <c r="O2160" i="10"/>
  <c r="O1761" i="10"/>
  <c r="O1709" i="10"/>
  <c r="O1725" i="10"/>
  <c r="O1748" i="10"/>
  <c r="O1764" i="10"/>
  <c r="O1780" i="10"/>
  <c r="O1710" i="10"/>
  <c r="O1726" i="10"/>
  <c r="O1749" i="10"/>
  <c r="O1765" i="10"/>
  <c r="O1781" i="10"/>
  <c r="O930" i="10"/>
  <c r="O1721" i="10"/>
  <c r="O1737" i="10"/>
  <c r="O1760" i="10"/>
  <c r="O1776" i="10"/>
  <c r="N2165" i="10"/>
  <c r="O936" i="10"/>
  <c r="O1711" i="10"/>
  <c r="O1727" i="10"/>
  <c r="O1750" i="10"/>
  <c r="O1766" i="10"/>
  <c r="O931" i="10"/>
  <c r="O1738" i="10"/>
  <c r="O1777" i="10"/>
  <c r="O2156" i="10"/>
  <c r="O937" i="10"/>
  <c r="O1712" i="10"/>
  <c r="O1728" i="10"/>
  <c r="O1751" i="10"/>
  <c r="O1767" i="10"/>
  <c r="O657" i="10"/>
  <c r="N938" i="10"/>
  <c r="O1729" i="10"/>
  <c r="O1752" i="10"/>
  <c r="O1768" i="10"/>
  <c r="O2117" i="10"/>
  <c r="N922" i="10"/>
  <c r="O905" i="10"/>
  <c r="N924" i="10"/>
  <c r="O1756" i="10"/>
  <c r="O1772" i="10"/>
  <c r="N2159" i="10"/>
  <c r="O1759" i="10"/>
  <c r="O902" i="10"/>
  <c r="O1753" i="10"/>
  <c r="O1769" i="10"/>
  <c r="O903" i="10"/>
  <c r="O1754" i="10"/>
  <c r="O1770" i="10"/>
  <c r="O2122" i="10"/>
  <c r="N904" i="10"/>
  <c r="N923" i="10"/>
  <c r="O1755" i="10"/>
  <c r="O1771" i="10"/>
  <c r="O906" i="10"/>
  <c r="O925" i="10"/>
  <c r="O1718" i="10"/>
  <c r="O1757" i="10"/>
  <c r="O1773" i="10"/>
  <c r="N2164" i="10"/>
  <c r="O907" i="10"/>
  <c r="O926" i="10"/>
  <c r="O1758" i="10"/>
  <c r="O1774" i="10"/>
  <c r="O2155" i="10"/>
  <c r="Q2427" i="10" l="1"/>
  <c r="N37" i="20"/>
  <c r="J60" i="23"/>
  <c r="J97" i="23" s="1"/>
  <c r="AC43" i="20"/>
  <c r="AC48" i="20"/>
  <c r="AC67" i="20"/>
  <c r="AC46" i="20"/>
  <c r="AC47" i="20"/>
  <c r="AC66" i="20"/>
  <c r="AC42" i="20"/>
  <c r="AC45" i="20"/>
  <c r="AC57" i="20"/>
  <c r="AC53" i="20"/>
  <c r="AC56" i="20"/>
  <c r="AC60" i="20"/>
  <c r="AC61" i="20"/>
  <c r="AC59" i="20"/>
  <c r="AC41" i="20"/>
  <c r="O25" i="20"/>
  <c r="O24" i="20"/>
  <c r="O23" i="20"/>
  <c r="O22" i="20"/>
  <c r="Q2161" i="10"/>
  <c r="S2161" i="10" s="1"/>
  <c r="U2161" i="10" s="1"/>
  <c r="Q1465" i="10"/>
  <c r="V1465" i="10" s="1"/>
  <c r="O1746" i="10"/>
  <c r="V40" i="20"/>
  <c r="Q908" i="10"/>
  <c r="V908" i="10" s="1"/>
  <c r="V44" i="20" s="1"/>
  <c r="O908" i="10"/>
  <c r="N40" i="20"/>
  <c r="O2161" i="10"/>
  <c r="O49" i="20" s="1"/>
  <c r="Q656" i="10"/>
  <c r="S656" i="10" s="1"/>
  <c r="U656" i="10" s="1"/>
  <c r="Q2154" i="10"/>
  <c r="S2154" i="10" s="1"/>
  <c r="U2154" i="10" s="1"/>
  <c r="O2154" i="10"/>
  <c r="O52" i="20" s="1"/>
  <c r="O656" i="10"/>
  <c r="O54" i="20" s="1"/>
  <c r="V2359" i="10"/>
  <c r="O51" i="20"/>
  <c r="O58" i="20"/>
  <c r="N55" i="20"/>
  <c r="V2363" i="10"/>
  <c r="O50" i="20"/>
  <c r="O40" i="20"/>
  <c r="S2358" i="10"/>
  <c r="U2358" i="10" s="1"/>
  <c r="N38" i="20"/>
  <c r="O44" i="20"/>
  <c r="O39" i="20"/>
  <c r="V2357" i="10"/>
  <c r="V22" i="20" s="1"/>
  <c r="U2427" i="10"/>
  <c r="P37" i="20"/>
  <c r="V905" i="10"/>
  <c r="V1761" i="10"/>
  <c r="V1718" i="10"/>
  <c r="V1764" i="10"/>
  <c r="V932" i="10"/>
  <c r="V906" i="10"/>
  <c r="V1738" i="10"/>
  <c r="V1755" i="10"/>
  <c r="V2155" i="10"/>
  <c r="V1781" i="10"/>
  <c r="V1763" i="10"/>
  <c r="V657" i="10"/>
  <c r="V1747" i="10"/>
  <c r="V1748" i="10"/>
  <c r="V1759" i="10"/>
  <c r="V1767" i="10"/>
  <c r="V1757" i="10"/>
  <c r="V902" i="10"/>
  <c r="V1774" i="10"/>
  <c r="V937" i="10"/>
  <c r="V907" i="10"/>
  <c r="V1709" i="10"/>
  <c r="V1775" i="10"/>
  <c r="V1725" i="10"/>
  <c r="V912" i="10"/>
  <c r="V1746" i="10"/>
  <c r="V58" i="20" s="1"/>
  <c r="V1780" i="10"/>
  <c r="V1779" i="10"/>
  <c r="V1751" i="10"/>
  <c r="V930" i="10"/>
  <c r="V1750" i="10"/>
  <c r="V1711" i="10"/>
  <c r="V2122" i="10"/>
  <c r="V1768" i="10"/>
  <c r="V1765" i="10"/>
  <c r="S920" i="10"/>
  <c r="U920" i="10" s="1"/>
  <c r="V1749" i="10"/>
  <c r="V1769" i="10"/>
  <c r="V1727" i="10"/>
  <c r="V1726" i="10"/>
  <c r="V1762" i="10"/>
  <c r="V1753" i="10"/>
  <c r="V1770" i="10"/>
  <c r="V1729" i="10"/>
  <c r="V1776" i="10"/>
  <c r="V931" i="10"/>
  <c r="V1721" i="10"/>
  <c r="V1766" i="10"/>
  <c r="S927" i="10"/>
  <c r="U927" i="10" s="1"/>
  <c r="V903" i="10"/>
  <c r="S1777" i="10"/>
  <c r="U1777" i="10" s="1"/>
  <c r="V926" i="10"/>
  <c r="S1468" i="10"/>
  <c r="U1468" i="10" s="1"/>
  <c r="S1734" i="10"/>
  <c r="U1734" i="10" s="1"/>
  <c r="V1778" i="10"/>
  <c r="S1730" i="10"/>
  <c r="U1730" i="10" s="1"/>
  <c r="V1710" i="10"/>
  <c r="V1773" i="10"/>
  <c r="V1715" i="10"/>
  <c r="V1754" i="10"/>
  <c r="S2114" i="10"/>
  <c r="U2114" i="10" s="1"/>
  <c r="V1728" i="10"/>
  <c r="S918" i="10"/>
  <c r="U918" i="10" s="1"/>
  <c r="V2117" i="10"/>
  <c r="V1712" i="10"/>
  <c r="V1771" i="10"/>
  <c r="V911" i="10"/>
  <c r="V1724" i="10"/>
  <c r="S1758" i="10"/>
  <c r="U1758" i="10" s="1"/>
  <c r="S925" i="10"/>
  <c r="U925" i="10" s="1"/>
  <c r="S921" i="10"/>
  <c r="U921" i="10" s="1"/>
  <c r="S935" i="10"/>
  <c r="U935" i="10" s="1"/>
  <c r="S2427" i="10"/>
  <c r="S1733" i="10"/>
  <c r="U1733" i="10" s="1"/>
  <c r="V933" i="10"/>
  <c r="S1735" i="10"/>
  <c r="U1735" i="10" s="1"/>
  <c r="S1472" i="10"/>
  <c r="U1472" i="10" s="1"/>
  <c r="S2115" i="10"/>
  <c r="U2115" i="10" s="1"/>
  <c r="S2113" i="10"/>
  <c r="U2113" i="10" s="1"/>
  <c r="S1737" i="10"/>
  <c r="U1737" i="10" s="1"/>
  <c r="S1465" i="10"/>
  <c r="U1465" i="10" s="1"/>
  <c r="S941" i="10"/>
  <c r="U941" i="10" s="1"/>
  <c r="S1731" i="10"/>
  <c r="U1731" i="10" s="1"/>
  <c r="S1716" i="10"/>
  <c r="U1716" i="10" s="1"/>
  <c r="S1720" i="10"/>
  <c r="U1720" i="10" s="1"/>
  <c r="S940" i="10"/>
  <c r="U940" i="10" s="1"/>
  <c r="S916" i="10"/>
  <c r="U916" i="10" s="1"/>
  <c r="O2159" i="10"/>
  <c r="Q2159" i="10"/>
  <c r="S2159" i="10" s="1"/>
  <c r="U2159" i="10" s="1"/>
  <c r="O938" i="10"/>
  <c r="Q938" i="10"/>
  <c r="S938" i="10" s="1"/>
  <c r="U938" i="10" s="1"/>
  <c r="S1752" i="10"/>
  <c r="U1752" i="10" s="1"/>
  <c r="S1760" i="10"/>
  <c r="U1760" i="10" s="1"/>
  <c r="S936" i="10"/>
  <c r="U936" i="10" s="1"/>
  <c r="S1722" i="10"/>
  <c r="U1722" i="10" s="1"/>
  <c r="S1736" i="10"/>
  <c r="U1736" i="10" s="1"/>
  <c r="S1466" i="10"/>
  <c r="U1466" i="10" s="1"/>
  <c r="S1732" i="10"/>
  <c r="U1732" i="10" s="1"/>
  <c r="S1714" i="10"/>
  <c r="U1714" i="10" s="1"/>
  <c r="S1467" i="10"/>
  <c r="U1467" i="10" s="1"/>
  <c r="S917" i="10"/>
  <c r="U917" i="10" s="1"/>
  <c r="S1723" i="10"/>
  <c r="U1723" i="10" s="1"/>
  <c r="S1717" i="10"/>
  <c r="U1717" i="10" s="1"/>
  <c r="O924" i="10"/>
  <c r="Q924" i="10"/>
  <c r="S924" i="10" s="1"/>
  <c r="U924" i="10" s="1"/>
  <c r="O2165" i="10"/>
  <c r="Q2165" i="10"/>
  <c r="V2165" i="10" s="1"/>
  <c r="S1470" i="10"/>
  <c r="U1470" i="10" s="1"/>
  <c r="S939" i="10"/>
  <c r="U939" i="10" s="1"/>
  <c r="S1713" i="10"/>
  <c r="U1713" i="10" s="1"/>
  <c r="S1471" i="10"/>
  <c r="U1471" i="10" s="1"/>
  <c r="O922" i="10"/>
  <c r="Q922" i="10"/>
  <c r="V922" i="10" s="1"/>
  <c r="S909" i="10"/>
  <c r="U909" i="10" s="1"/>
  <c r="S910" i="10"/>
  <c r="U910" i="10" s="1"/>
  <c r="S919" i="10"/>
  <c r="U919" i="10" s="1"/>
  <c r="O2164" i="10"/>
  <c r="Q2164" i="10"/>
  <c r="S2164" i="10" s="1"/>
  <c r="U2164" i="10" s="1"/>
  <c r="O923" i="10"/>
  <c r="Q923" i="10"/>
  <c r="V923" i="10" s="1"/>
  <c r="S1469" i="10"/>
  <c r="U1469" i="10" s="1"/>
  <c r="S934" i="10"/>
  <c r="U934" i="10" s="1"/>
  <c r="S1719" i="10"/>
  <c r="U1719" i="10" s="1"/>
  <c r="O904" i="10"/>
  <c r="Q904" i="10"/>
  <c r="V904" i="10" s="1"/>
  <c r="O2166" i="10"/>
  <c r="Q2166" i="10"/>
  <c r="S2166" i="10" s="1"/>
  <c r="U2166" i="10" s="1"/>
  <c r="U930" i="10"/>
  <c r="U1725" i="10"/>
  <c r="U1726" i="10"/>
  <c r="U1778" i="10"/>
  <c r="U1755" i="10"/>
  <c r="U1763" i="10"/>
  <c r="U1749" i="10"/>
  <c r="U2155" i="10"/>
  <c r="U1750" i="10"/>
  <c r="U1753" i="10"/>
  <c r="U1762" i="10"/>
  <c r="U1768" i="10"/>
  <c r="U1728" i="10"/>
  <c r="U1724" i="10"/>
  <c r="U933" i="10"/>
  <c r="U1757" i="10"/>
  <c r="U1729" i="10"/>
  <c r="U1769" i="10"/>
  <c r="U932" i="10"/>
  <c r="U905" i="10"/>
  <c r="U1767" i="10"/>
  <c r="U1721" i="10"/>
  <c r="U1774" i="10"/>
  <c r="U1759" i="10"/>
  <c r="U2117" i="10"/>
  <c r="U1711" i="10"/>
  <c r="U903" i="10"/>
  <c r="U1781" i="10"/>
  <c r="U1715" i="10"/>
  <c r="U1712" i="10"/>
  <c r="U1738" i="10"/>
  <c r="U2122" i="10"/>
  <c r="U931" i="10"/>
  <c r="U1780" i="10"/>
  <c r="U926" i="10"/>
  <c r="U657" i="10"/>
  <c r="U1775" i="10"/>
  <c r="U1747" i="10"/>
  <c r="U906" i="10"/>
  <c r="U1770" i="10"/>
  <c r="U1766" i="10"/>
  <c r="U1776" i="10"/>
  <c r="U1764" i="10"/>
  <c r="U1746" i="10"/>
  <c r="U1765" i="10"/>
  <c r="U1771" i="10"/>
  <c r="U1754" i="10"/>
  <c r="U1751" i="10"/>
  <c r="U1773" i="10"/>
  <c r="U1727" i="10"/>
  <c r="U912" i="10"/>
  <c r="U1772" i="10"/>
  <c r="V1772" i="10"/>
  <c r="U2156" i="10"/>
  <c r="V2156" i="10"/>
  <c r="U1748" i="10"/>
  <c r="U2160" i="10"/>
  <c r="V2160" i="10"/>
  <c r="U1756" i="10"/>
  <c r="V1756" i="10"/>
  <c r="U1718" i="10"/>
  <c r="U1709" i="10"/>
  <c r="U907" i="10"/>
  <c r="U902" i="10"/>
  <c r="U937" i="10"/>
  <c r="U1710" i="10"/>
  <c r="U911" i="10"/>
  <c r="U1761" i="10"/>
  <c r="U1779" i="10"/>
  <c r="V2161" i="10" l="1"/>
  <c r="V49" i="20" s="1"/>
  <c r="U49" i="20" s="1"/>
  <c r="S37" i="20"/>
  <c r="Q37" i="20" s="1"/>
  <c r="AA37" i="20" s="1"/>
  <c r="V656" i="10"/>
  <c r="S908" i="10"/>
  <c r="U908" i="10" s="1"/>
  <c r="V51" i="20"/>
  <c r="P51" i="20" s="1"/>
  <c r="S51" i="20" s="1"/>
  <c r="Q51" i="20" s="1"/>
  <c r="V39" i="20"/>
  <c r="P39" i="20" s="1"/>
  <c r="S39" i="20" s="1"/>
  <c r="Q39" i="20" s="1"/>
  <c r="U22" i="20"/>
  <c r="V25" i="20"/>
  <c r="P25" i="20" s="1"/>
  <c r="S25" i="20" s="1"/>
  <c r="Q25" i="20" s="1"/>
  <c r="AA25" i="20" s="1"/>
  <c r="V23" i="20"/>
  <c r="P23" i="20" s="1"/>
  <c r="S23" i="20" s="1"/>
  <c r="Q23" i="20" s="1"/>
  <c r="AA23" i="20" s="1"/>
  <c r="V24" i="20"/>
  <c r="U24" i="20" s="1"/>
  <c r="V50" i="20"/>
  <c r="P50" i="20" s="1"/>
  <c r="S50" i="20" s="1"/>
  <c r="Q50" i="20" s="1"/>
  <c r="V54" i="20"/>
  <c r="P54" i="20" s="1"/>
  <c r="S54" i="20" s="1"/>
  <c r="Q54" i="20" s="1"/>
  <c r="V2154" i="10"/>
  <c r="O38" i="20"/>
  <c r="AC37" i="20"/>
  <c r="P40" i="20"/>
  <c r="S40" i="20" s="1"/>
  <c r="Q40" i="20" s="1"/>
  <c r="P58" i="20"/>
  <c r="S58" i="20" s="1"/>
  <c r="Q58" i="20" s="1"/>
  <c r="O55" i="20"/>
  <c r="O14" i="10"/>
  <c r="O13" i="10" s="1"/>
  <c r="U40" i="20"/>
  <c r="P44" i="20"/>
  <c r="S44" i="20" s="1"/>
  <c r="Q44" i="20" s="1"/>
  <c r="U44" i="20"/>
  <c r="U37" i="20"/>
  <c r="V938" i="10"/>
  <c r="V924" i="10"/>
  <c r="V2159" i="10"/>
  <c r="V2166" i="10"/>
  <c r="S923" i="10"/>
  <c r="U923" i="10" s="1"/>
  <c r="V2164" i="10"/>
  <c r="S904" i="10"/>
  <c r="U904" i="10" s="1"/>
  <c r="S922" i="10"/>
  <c r="U922" i="10" s="1"/>
  <c r="S2165" i="10"/>
  <c r="U2165" i="10" s="1"/>
  <c r="P49" i="20" l="1"/>
  <c r="S49" i="20" s="1"/>
  <c r="Q49" i="20" s="1"/>
  <c r="AC44" i="20"/>
  <c r="AC49" i="20"/>
  <c r="AC40" i="20"/>
  <c r="V38" i="20"/>
  <c r="U38" i="20" s="1"/>
  <c r="U51" i="20"/>
  <c r="V55" i="20"/>
  <c r="P55" i="20" s="1"/>
  <c r="S55" i="20" s="1"/>
  <c r="Q55" i="20" s="1"/>
  <c r="U25" i="20"/>
  <c r="U23" i="20"/>
  <c r="P22" i="20"/>
  <c r="S22" i="20" s="1"/>
  <c r="Q22" i="20" s="1"/>
  <c r="V52" i="20"/>
  <c r="P52" i="20" s="1"/>
  <c r="S52" i="20" s="1"/>
  <c r="Q52" i="20" s="1"/>
  <c r="P24" i="20"/>
  <c r="S24" i="20" s="1"/>
  <c r="Q24" i="20" s="1"/>
  <c r="AA24" i="20" s="1"/>
  <c r="AC24" i="20" s="1"/>
  <c r="V14" i="10"/>
  <c r="V13" i="10" s="1"/>
  <c r="O3" i="20"/>
  <c r="O2" i="20" s="1"/>
  <c r="U14" i="10"/>
  <c r="U13" i="10" s="1"/>
  <c r="U50" i="20"/>
  <c r="AC23" i="20"/>
  <c r="AC25" i="20"/>
  <c r="U54" i="20"/>
  <c r="U58" i="20"/>
  <c r="U39" i="20"/>
  <c r="AA22" i="20" l="1"/>
  <c r="AC22" i="20" s="1"/>
  <c r="AC51" i="20"/>
  <c r="AC58" i="20"/>
  <c r="AC50" i="20"/>
  <c r="AC39" i="20"/>
  <c r="AC54" i="20"/>
  <c r="P38" i="20"/>
  <c r="S38" i="20" s="1"/>
  <c r="Q38" i="20" s="1"/>
  <c r="U55" i="20"/>
  <c r="V3" i="20"/>
  <c r="V2" i="20" s="1"/>
  <c r="U52" i="20"/>
  <c r="AC55" i="20" l="1"/>
  <c r="AC52" i="20"/>
  <c r="U3" i="20"/>
  <c r="U2" i="20" s="1"/>
  <c r="AC38" i="20"/>
  <c r="AB44" i="21"/>
  <c r="AB259" i="21"/>
  <c r="AB822" i="21"/>
  <c r="AB758" i="21"/>
  <c r="AB795" i="21"/>
  <c r="AB343" i="21"/>
  <c r="AB575" i="21"/>
  <c r="AB817" i="21"/>
  <c r="AB355" i="21"/>
  <c r="AB402" i="21"/>
  <c r="AB684" i="21"/>
  <c r="AB474" i="21"/>
  <c r="AB775" i="21"/>
  <c r="AB95" i="21"/>
  <c r="AB280" i="21"/>
  <c r="AB515" i="21"/>
  <c r="AB155" i="21"/>
  <c r="AB850" i="21"/>
  <c r="AB170" i="21"/>
  <c r="AB543" i="21"/>
  <c r="AB117" i="21"/>
  <c r="AB344" i="21"/>
  <c r="AB712" i="21"/>
  <c r="AB81" i="21"/>
  <c r="AB227" i="21"/>
  <c r="AB400" i="21"/>
  <c r="AB172" i="21"/>
  <c r="AB819" i="21"/>
  <c r="AB205" i="21"/>
  <c r="AB619" i="21"/>
  <c r="AB60" i="21"/>
  <c r="AB447" i="21"/>
  <c r="AB92" i="21"/>
  <c r="AB636" i="21"/>
  <c r="AB828" i="21"/>
  <c r="AB755" i="21"/>
  <c r="AB485" i="21"/>
  <c r="AB312" i="21"/>
  <c r="AB644" i="21"/>
  <c r="AB741" i="21"/>
  <c r="AB245" i="21"/>
  <c r="AB116" i="21"/>
  <c r="AB623" i="21"/>
  <c r="AB704" i="21"/>
  <c r="AB308" i="21"/>
  <c r="AB581" i="21"/>
  <c r="AB830" i="21"/>
  <c r="AB508" i="21"/>
  <c r="AB791" i="21"/>
  <c r="AB699" i="21"/>
  <c r="AB769" i="21"/>
  <c r="AB409" i="21"/>
  <c r="AB405" i="21"/>
  <c r="AB388" i="21"/>
  <c r="AB642" i="21"/>
  <c r="AB738" i="21"/>
  <c r="AB188" i="21"/>
  <c r="AB895" i="21"/>
  <c r="AB598" i="21"/>
  <c r="AB207" i="21"/>
  <c r="AB700" i="21"/>
  <c r="AB360" i="21"/>
  <c r="AB880" i="21"/>
  <c r="AB547" i="21"/>
  <c r="AB555" i="21"/>
  <c r="AB187" i="21"/>
  <c r="AB838" i="21"/>
  <c r="AB559" i="21"/>
  <c r="AB180" i="21"/>
  <c r="AB579" i="21"/>
  <c r="AB501" i="21"/>
  <c r="AB106" i="21"/>
  <c r="AB87" i="21"/>
  <c r="AB770" i="21"/>
  <c r="AB631" i="21"/>
  <c r="AB276" i="21"/>
  <c r="AB740" i="21"/>
  <c r="AB80" i="21"/>
  <c r="AB863" i="21"/>
  <c r="AB347" i="21"/>
  <c r="AB522" i="21"/>
  <c r="AB532" i="21"/>
  <c r="AB591" i="21"/>
  <c r="AB88" i="21"/>
  <c r="AB557" i="21"/>
  <c r="AB270" i="21"/>
  <c r="AB837" i="21"/>
  <c r="AB164" i="21"/>
  <c r="AB861" i="21"/>
  <c r="AB282" i="21"/>
  <c r="AB655" i="21"/>
  <c r="AB719" i="21"/>
  <c r="AB739" i="21"/>
  <c r="AB564" i="21"/>
  <c r="AB843" i="21"/>
  <c r="AB489" i="21"/>
  <c r="AB161" i="21"/>
  <c r="AB890" i="21"/>
  <c r="AB84" i="21"/>
  <c r="AB693" i="21"/>
  <c r="AB849" i="21"/>
  <c r="AB801" i="21"/>
  <c r="AB47" i="21"/>
  <c r="AB702" i="21"/>
  <c r="AB49" i="21"/>
  <c r="AB275" i="21"/>
  <c r="AB604" i="21"/>
  <c r="AB326" i="21"/>
  <c r="AB166" i="21"/>
  <c r="AB888" i="21"/>
  <c r="AB873" i="21"/>
  <c r="AB114" i="21"/>
  <c r="AB66" i="21"/>
  <c r="AB152" i="21"/>
  <c r="AB314" i="21"/>
  <c r="AB176" i="21"/>
  <c r="AB218" i="21"/>
  <c r="AB69" i="21"/>
  <c r="AB317" i="21"/>
  <c r="AB881" i="21"/>
  <c r="AB134" i="21"/>
  <c r="AB292" i="21"/>
  <c r="AB129" i="21"/>
  <c r="AB153" i="21"/>
  <c r="AB479" i="21"/>
  <c r="AB678" i="21"/>
  <c r="AB645" i="21"/>
  <c r="AB804" i="21"/>
  <c r="AB110" i="21"/>
  <c r="AB356" i="21"/>
  <c r="AB202" i="21"/>
  <c r="AB351" i="21"/>
  <c r="AB121" i="21"/>
  <c r="AB221" i="21"/>
  <c r="AB430" i="21"/>
  <c r="AB251" i="21"/>
  <c r="AB766" i="21"/>
  <c r="AB391" i="21"/>
  <c r="AB407" i="21"/>
  <c r="AB685" i="21"/>
  <c r="AB410" i="21"/>
  <c r="AB304" i="21"/>
  <c r="AB242" i="21"/>
  <c r="AB866" i="21"/>
  <c r="AB203" i="21"/>
  <c r="AB451" i="21"/>
  <c r="AB698" i="21"/>
  <c r="AB171" i="21"/>
  <c r="AB147" i="21"/>
  <c r="AB824" i="21"/>
  <c r="AB792" i="21"/>
  <c r="AB462" i="21"/>
  <c r="AB723" i="21"/>
  <c r="AB886" i="21"/>
  <c r="AB694" i="21"/>
  <c r="AB263" i="21"/>
  <c r="AB390" i="21"/>
  <c r="AB542" i="21"/>
  <c r="AB316" i="21"/>
  <c r="AB89" i="21"/>
  <c r="AB426" i="21"/>
  <c r="AB440" i="21"/>
  <c r="AB885" i="21"/>
  <c r="AB627" i="21"/>
  <c r="AB223" i="21"/>
  <c r="AB339" i="21"/>
  <c r="AB297" i="21"/>
  <c r="AB754" i="21"/>
  <c r="AB191" i="21"/>
  <c r="AB692" i="21"/>
  <c r="AB101" i="21"/>
  <c r="AB797" i="21"/>
  <c r="AB549" i="21"/>
  <c r="AB375" i="21"/>
  <c r="AB305" i="21"/>
  <c r="AB540" i="21"/>
  <c r="AB248" i="21"/>
  <c r="AB536" i="21"/>
  <c r="AB366" i="21"/>
  <c r="AB470" i="21"/>
  <c r="AB790" i="21"/>
  <c r="AB789" i="21"/>
  <c r="AB864" i="21"/>
  <c r="AB75" i="21"/>
  <c r="AB798" i="21"/>
  <c r="AB760" i="21"/>
  <c r="AB860" i="21"/>
  <c r="AB892" i="21"/>
  <c r="AB730" i="21"/>
  <c r="AB94" i="21"/>
  <c r="AB528" i="21"/>
  <c r="AB625" i="21"/>
  <c r="AB666" i="21"/>
  <c r="AB853" i="21"/>
  <c r="AB544" i="21"/>
  <c r="AB733" i="21"/>
  <c r="AB826" i="21"/>
  <c r="AB301" i="21"/>
  <c r="AB815" i="21"/>
  <c r="AB158" i="21"/>
  <c r="AB406" i="21"/>
  <c r="AB691" i="21"/>
  <c r="AB574" i="21"/>
  <c r="AB383" i="21"/>
  <c r="AB593" i="21"/>
  <c r="AB697" i="21"/>
  <c r="AB783" i="21"/>
  <c r="AB794" i="21"/>
  <c r="AB610" i="21"/>
  <c r="AB680" i="21"/>
  <c r="AB587" i="21"/>
  <c r="AB601" i="21"/>
  <c r="AB456" i="21"/>
  <c r="AB753" i="21"/>
  <c r="AB319" i="21"/>
  <c r="AB764" i="21"/>
  <c r="AB444" i="21"/>
  <c r="AB887" i="21"/>
  <c r="AB392" i="21"/>
  <c r="AB718" i="21"/>
  <c r="AB113" i="21"/>
  <c r="AB315" i="21"/>
  <c r="AB671" i="21"/>
  <c r="AB57" i="21"/>
  <c r="AB433" i="21"/>
  <c r="AB338" i="21"/>
  <c r="AB523" i="21"/>
  <c r="AB63" i="21"/>
  <c r="AB779" i="21"/>
  <c r="AB580" i="21"/>
  <c r="AB431" i="21"/>
  <c r="AB768" i="21"/>
  <c r="AB249" i="21"/>
  <c r="AB505" i="21"/>
  <c r="AB568" i="21"/>
  <c r="AB264" i="21"/>
  <c r="AB708" i="21"/>
  <c r="AB752" i="21"/>
  <c r="AB353" i="21"/>
  <c r="AB889" i="21"/>
  <c r="AB703" i="21"/>
  <c r="AB374" i="21"/>
  <c r="AB814" i="21"/>
  <c r="AB531" i="21"/>
  <c r="AB570" i="21"/>
  <c r="AB412" i="21"/>
  <c r="AB278" i="21"/>
  <c r="AB845" i="21"/>
  <c r="AB437" i="21"/>
  <c r="AB450" i="21"/>
  <c r="AB370" i="21"/>
  <c r="AB767" i="21"/>
  <c r="AB649" i="21"/>
  <c r="AB149" i="21"/>
  <c r="AB423" i="21"/>
  <c r="AB504" i="21"/>
  <c r="AB681" i="21"/>
  <c r="AB781" i="21"/>
  <c r="AB467" i="21"/>
  <c r="AB558" i="21"/>
  <c r="AB728" i="21"/>
  <c r="AB174" i="21"/>
  <c r="AB329" i="21"/>
  <c r="AB537" i="21"/>
  <c r="AB868" i="21"/>
  <c r="AB179" i="21"/>
  <c r="AB841" i="21"/>
  <c r="AB842" i="21"/>
  <c r="AB436" i="21"/>
  <c r="AB834" i="21"/>
  <c r="AB97" i="21"/>
  <c r="AB286" i="21"/>
  <c r="AB213" i="21"/>
  <c r="AB104" i="21"/>
  <c r="AB341" i="21"/>
  <c r="AB839" i="21"/>
  <c r="AB653" i="21"/>
  <c r="AB289" i="21"/>
  <c r="AB857" i="21"/>
  <c r="AB434" i="21"/>
  <c r="AB668" i="21"/>
  <c r="AB118" i="21"/>
  <c r="AB419" i="21"/>
  <c r="AB219" i="21"/>
  <c r="AB552" i="21"/>
  <c r="AB894" i="21"/>
  <c r="AB198" i="21"/>
  <c r="AB354" i="21"/>
  <c r="AB142" i="21"/>
  <c r="AB438" i="21"/>
  <c r="AB141" i="21"/>
  <c r="AB376" i="21"/>
  <c r="AB115" i="21"/>
  <c r="AB157" i="21"/>
  <c r="AB261" i="21"/>
  <c r="AB617" i="21"/>
  <c r="AB45" i="21"/>
  <c r="AB365" i="21"/>
  <c r="AB809" i="21"/>
  <c r="AB413" i="21"/>
  <c r="AB665" i="21"/>
  <c r="AB99" i="21"/>
  <c r="AB107" i="21"/>
  <c r="AB68" i="21"/>
  <c r="AB736" i="21"/>
  <c r="AB237" i="21"/>
  <c r="AB373" i="21"/>
  <c r="AB818" i="21"/>
  <c r="AB96" i="21"/>
  <c r="AB611" i="21"/>
  <c r="AB300" i="21"/>
  <c r="AB585" i="21"/>
  <c r="AB258" i="21"/>
  <c r="AB496" i="21"/>
  <c r="AB714" i="21"/>
  <c r="AB646" i="21"/>
  <c r="AB322" i="21"/>
  <c r="AB345" i="21"/>
  <c r="AB820" i="21"/>
  <c r="AB541" i="21"/>
  <c r="AB77" i="21"/>
  <c r="AB612" i="21"/>
  <c r="AB257" i="21"/>
  <c r="AB661" i="21"/>
  <c r="AB394" i="21"/>
  <c r="AB869" i="21"/>
  <c r="AB268" i="21"/>
  <c r="AB582" i="21"/>
  <c r="AB51" i="21"/>
  <c r="AB252" i="21"/>
  <c r="AB618" i="21"/>
  <c r="AB688" i="21"/>
  <c r="AB724" i="21"/>
  <c r="AB748" i="21"/>
  <c r="AB457" i="21"/>
  <c r="AB705" i="21"/>
  <c r="AB471" i="21"/>
  <c r="AB831" i="21"/>
  <c r="AB871" i="21"/>
  <c r="AB594" i="21"/>
  <c r="AB750" i="21"/>
  <c r="AB217" i="21"/>
  <c r="AB465" i="21"/>
  <c r="AB701" i="21"/>
  <c r="AB102" i="21"/>
  <c r="AB654" i="21"/>
  <c r="AB874" i="21"/>
  <c r="AB416" i="21"/>
  <c r="AB605" i="21"/>
  <c r="AB602" i="21"/>
  <c r="AB325" i="21"/>
  <c r="AB380" i="21"/>
  <c r="AB747" i="21"/>
  <c r="AB672" i="21"/>
  <c r="AB151" i="21"/>
  <c r="AB560" i="21"/>
  <c r="AB216" i="21"/>
  <c r="AB265" i="21"/>
  <c r="AB244" i="21"/>
  <c r="AB128" i="21"/>
  <c r="AB875" i="21"/>
  <c r="AB209" i="21"/>
  <c r="AB491" i="21"/>
  <c r="AB111" i="21"/>
  <c r="AB386" i="21"/>
  <c r="AB883" i="21"/>
  <c r="AB267" i="21"/>
  <c r="AB756" i="21"/>
  <c r="AB469" i="21"/>
  <c r="AB667" i="21"/>
  <c r="AB401" i="21"/>
  <c r="AB330" i="21"/>
  <c r="AB411" i="21"/>
  <c r="AB120" i="21"/>
  <c r="AB253" i="21"/>
  <c r="AB463" i="21"/>
  <c r="AB127" i="21"/>
  <c r="AB399" i="21"/>
  <c r="AB578" i="21"/>
  <c r="AB777" i="21"/>
  <c r="AB74" i="21"/>
  <c r="AB65" i="21"/>
  <c r="AB443" i="21"/>
  <c r="AB641" i="21"/>
  <c r="AB647" i="21"/>
  <c r="AB573" i="21"/>
  <c r="AB220" i="21"/>
  <c r="AB572" i="21"/>
  <c r="AB746" i="21"/>
  <c r="AB732" i="21"/>
  <c r="AB169" i="21"/>
  <c r="AB215" i="21"/>
  <c r="AB348" i="21"/>
  <c r="AB73" i="21"/>
  <c r="AB418" i="21"/>
  <c r="AB670" i="21"/>
  <c r="AB565" i="21"/>
  <c r="AB135" i="21"/>
  <c r="AB854" i="21"/>
  <c r="AB460" i="21"/>
  <c r="AB266" i="21"/>
  <c r="AB500" i="21"/>
  <c r="AB782" i="21"/>
  <c r="AB212" i="21"/>
  <c r="AB529" i="21"/>
  <c r="AB674" i="21"/>
  <c r="AB279" i="21"/>
  <c r="AB651" i="21"/>
  <c r="AB634" i="21"/>
  <c r="AB556" i="21"/>
  <c r="AB660" i="21"/>
  <c r="AB159" i="21"/>
  <c r="AB231" i="21"/>
  <c r="AB466" i="21"/>
  <c r="AB872" i="21"/>
  <c r="AB70" i="21"/>
  <c r="AB852" i="21"/>
  <c r="AB320" i="21"/>
  <c r="AB290" i="21"/>
  <c r="AB637" i="21"/>
  <c r="AB160" i="21"/>
  <c r="AB664" i="21"/>
  <c r="AB731" i="21"/>
  <c r="AB812" i="21"/>
  <c r="AB234" i="21"/>
  <c r="AB663" i="21"/>
  <c r="AB283" i="21"/>
  <c r="AB337" i="21"/>
  <c r="AB743" i="21"/>
  <c r="AB119" i="21"/>
  <c r="AB296" i="21"/>
  <c r="AB561" i="21"/>
  <c r="AB414" i="21"/>
  <c r="AB486" i="21"/>
  <c r="AB725" i="21"/>
  <c r="AB502" i="21"/>
  <c r="AB659" i="21"/>
  <c r="AB710" i="21"/>
  <c r="AB566" i="21"/>
  <c r="AB125" i="21"/>
  <c r="AB328" i="21"/>
  <c r="AB446" i="21"/>
  <c r="AB514" i="21"/>
  <c r="AB884" i="21"/>
  <c r="AB309" i="21"/>
  <c r="AB648" i="21"/>
  <c r="AB387" i="21"/>
  <c r="AB548" i="21"/>
  <c r="AB124" i="21"/>
  <c r="AB112" i="21"/>
  <c r="AB876" i="21"/>
  <c r="AB53" i="21"/>
  <c r="AB569" i="21"/>
  <c r="AB600" i="21"/>
  <c r="AB643" i="21"/>
  <c r="AB530" i="21"/>
  <c r="AB448" i="21"/>
  <c r="AB453" i="21"/>
  <c r="AB526" i="21"/>
  <c r="AB539" i="21"/>
  <c r="AB534" i="21"/>
  <c r="AB148" i="21"/>
  <c r="AB100" i="21"/>
  <c r="AB256" i="21"/>
  <c r="AB255" i="21"/>
  <c r="AB716" i="21"/>
  <c r="AB629" i="21"/>
  <c r="AB480" i="21"/>
  <c r="AB82" i="21"/>
  <c r="AB776" i="21"/>
  <c r="AB295" i="21"/>
  <c r="AB658" i="21"/>
  <c r="AB132" i="21"/>
  <c r="AB488" i="21"/>
  <c r="AB669" i="21"/>
  <c r="AB840" i="21"/>
  <c r="AB689" i="21"/>
  <c r="AB200" i="21"/>
  <c r="AB614" i="21"/>
  <c r="AB721" i="21"/>
  <c r="AB870" i="21"/>
  <c r="AB533" i="21"/>
  <c r="AB163" i="21"/>
  <c r="AB673" i="21"/>
  <c r="AB825" i="21"/>
  <c r="AB55" i="21"/>
  <c r="AB482" i="21"/>
  <c r="AB609" i="21"/>
  <c r="AB737" i="21"/>
  <c r="AB214" i="21"/>
  <c r="AB535" i="21"/>
  <c r="AB836" i="21"/>
  <c r="AB590" i="21"/>
  <c r="AB369" i="21"/>
  <c r="AB765" i="21"/>
  <c r="AB294" i="21"/>
  <c r="AB878" i="21"/>
  <c r="AB199" i="21"/>
  <c r="AB91" i="21"/>
  <c r="AB98" i="21"/>
  <c r="AB563" i="21"/>
  <c r="AB137" i="21"/>
  <c r="AB802" i="21"/>
  <c r="AB478" i="21"/>
  <c r="AB517" i="21"/>
  <c r="AB513" i="21"/>
  <c r="AB340" i="21"/>
  <c r="AB56" i="21"/>
  <c r="AB396" i="21"/>
  <c r="AB715" i="21"/>
  <c r="AB427" i="21"/>
  <c r="AB584" i="21"/>
  <c r="AB735" i="21"/>
  <c r="AB538" i="21"/>
  <c r="AB844" i="21"/>
  <c r="AB632" i="21"/>
  <c r="AB687" i="21"/>
  <c r="AB144" i="21"/>
  <c r="AB805" i="21"/>
  <c r="AB359" i="21"/>
  <c r="AB583" i="21"/>
  <c r="AB123" i="21"/>
  <c r="AB613" i="21"/>
  <c r="AB510" i="21"/>
  <c r="AB363" i="21"/>
  <c r="AB468" i="21"/>
  <c r="AB503" i="21"/>
  <c r="AB318" i="21"/>
  <c r="AB272" i="21"/>
  <c r="AB201" i="21"/>
  <c r="AB138" i="21"/>
  <c r="AB228" i="21"/>
  <c r="AB182" i="21"/>
  <c r="AB336" i="21"/>
  <c r="AB103" i="21"/>
  <c r="AB773" i="21"/>
  <c r="AB62" i="21"/>
  <c r="AB638" i="21"/>
  <c r="AB254" i="21"/>
  <c r="AB210" i="21"/>
  <c r="AB720" i="21"/>
  <c r="AB757" i="21"/>
  <c r="AB823" i="21"/>
  <c r="AB306" i="21"/>
  <c r="AB232" i="21"/>
  <c r="AB439" i="21"/>
  <c r="AB677" i="21"/>
  <c r="AB260" i="21"/>
  <c r="AB811" i="21"/>
  <c r="AB377" i="21"/>
  <c r="AB72" i="21"/>
  <c r="AB679" i="21"/>
  <c r="AB422" i="21"/>
  <c r="AB368" i="21"/>
  <c r="AB774" i="21"/>
  <c r="AB494" i="21"/>
  <c r="AB608" i="21"/>
  <c r="AB847" i="21"/>
  <c r="AB302" i="21"/>
  <c r="AB744" i="21"/>
  <c r="AB442" i="21"/>
  <c r="AB607" i="21"/>
  <c r="AB615" i="21"/>
  <c r="AB206" i="21"/>
  <c r="AB551" i="21"/>
  <c r="AB186" i="21"/>
  <c r="AB235" i="21"/>
  <c r="AB592" i="21"/>
  <c r="AB262" i="21"/>
  <c r="AB492" i="21"/>
  <c r="AB313" i="21"/>
  <c r="AB332" i="21"/>
  <c r="AB193" i="21"/>
  <c r="AB238" i="21"/>
  <c r="AB858" i="21"/>
  <c r="AB455" i="21"/>
  <c r="AB358" i="21"/>
  <c r="AB745" i="21"/>
  <c r="AB846" i="21"/>
  <c r="AB52" i="21"/>
  <c r="AB799" i="21"/>
  <c r="AB349" i="21"/>
  <c r="AB173" i="21"/>
  <c r="AB177" i="21"/>
  <c r="AB288" i="21"/>
  <c r="AB695" i="21"/>
  <c r="AB269" i="21"/>
  <c r="AB196" i="21"/>
  <c r="AB891" i="21"/>
  <c r="AB807" i="21"/>
  <c r="AB327" i="21"/>
  <c r="AB865" i="21"/>
  <c r="AB403" i="21"/>
  <c r="AB417" i="21"/>
  <c r="AB595" i="21"/>
  <c r="AB567" i="21"/>
  <c r="AB588" i="21"/>
  <c r="AB722" i="21"/>
  <c r="AB499" i="21"/>
  <c r="AB428" i="21"/>
  <c r="AB76" i="21"/>
  <c r="AB156" i="21"/>
  <c r="AB130" i="21"/>
  <c r="AB810" i="21"/>
  <c r="AB109" i="21"/>
  <c r="AB829" i="21"/>
  <c r="AB346" i="21"/>
  <c r="AB706" i="21"/>
  <c r="AB796" i="21"/>
  <c r="AB284" i="21"/>
  <c r="AB281" i="21"/>
  <c r="AB493" i="21"/>
  <c r="AB379" i="21"/>
  <c r="AB726" i="21"/>
  <c r="AB108" i="21"/>
  <c r="AB90" i="21"/>
  <c r="AB521" i="21"/>
  <c r="AB293" i="21"/>
  <c r="AB690" i="21"/>
  <c r="AB519" i="21"/>
  <c r="AB224" i="21"/>
  <c r="AB785" i="21"/>
  <c r="AB472" i="21"/>
  <c r="AB192" i="21"/>
  <c r="AB79" i="21"/>
  <c r="AB821" i="21"/>
  <c r="AB324" i="21"/>
  <c r="AB59" i="21"/>
  <c r="AB711" i="21"/>
  <c r="AB194" i="21"/>
  <c r="AB835" i="21"/>
  <c r="AB596" i="21"/>
  <c r="AB226" i="21"/>
  <c r="AB459" i="21"/>
  <c r="AB122" i="21"/>
  <c r="AB233" i="21"/>
  <c r="AB361" i="21"/>
  <c r="AB461" i="21"/>
  <c r="AB586" i="21"/>
  <c r="AB398" i="21"/>
  <c r="AB813" i="21"/>
  <c r="AB713" i="21"/>
  <c r="AB178" i="21"/>
  <c r="AB246" i="21"/>
  <c r="AB184" i="21"/>
  <c r="AB473" i="21"/>
  <c r="AB425" i="21"/>
  <c r="AB54" i="21"/>
  <c r="AB291" i="21"/>
  <c r="AB298" i="21"/>
  <c r="AB606" i="21"/>
  <c r="AB350" i="21"/>
  <c r="AB105" i="21"/>
  <c r="AB165" i="21"/>
  <c r="AB48" i="21"/>
  <c r="AB484" i="21"/>
  <c r="AB751" i="21"/>
  <c r="AB432" i="21"/>
  <c r="AB545" i="21"/>
  <c r="AB271" i="21"/>
  <c r="AB761" i="21"/>
  <c r="AB477" i="21"/>
  <c r="AB243" i="21"/>
  <c r="AB628" i="21"/>
  <c r="AB145" i="21"/>
  <c r="AB527" i="21"/>
  <c r="AB729" i="21"/>
  <c r="AB421" i="21"/>
  <c r="AB793" i="21"/>
  <c r="AB497" i="21"/>
  <c r="AB385" i="21"/>
  <c r="AB639" i="21"/>
  <c r="AB133" i="21"/>
  <c r="AB762" i="21"/>
  <c r="AB229" i="21"/>
  <c r="AB239" i="21"/>
  <c r="AB675" i="21"/>
  <c r="AB46" i="21"/>
  <c r="AB778" i="21"/>
  <c r="AB454" i="21"/>
  <c r="AB683" i="21"/>
  <c r="AB211" i="21"/>
  <c r="AB273" i="21"/>
  <c r="AB397" i="21"/>
  <c r="AB195" i="21"/>
  <c r="AB236" i="21"/>
  <c r="AB676" i="21"/>
  <c r="AB877" i="21"/>
  <c r="AB599" i="21"/>
  <c r="AB662" i="21"/>
  <c r="AB786" i="21"/>
  <c r="AB577" i="21"/>
  <c r="AB516" i="21"/>
  <c r="AB185" i="21"/>
  <c r="AB879" i="21"/>
  <c r="AB140" i="21"/>
  <c r="AB50" i="21"/>
  <c r="AB167" i="21"/>
  <c r="AB335" i="21"/>
  <c r="AB550" i="21"/>
  <c r="AB554" i="21"/>
  <c r="AB524" i="21"/>
  <c r="AB749" i="21"/>
  <c r="AB495" i="21"/>
  <c r="AB86" i="21"/>
  <c r="AB435" i="21"/>
  <c r="AB507" i="21"/>
  <c r="AB83" i="21"/>
  <c r="AB362" i="21"/>
  <c r="AB859" i="21"/>
  <c r="AB808" i="21"/>
  <c r="AB321" i="21"/>
  <c r="AB393" i="21"/>
  <c r="AB299" i="21"/>
  <c r="AB483" i="21"/>
  <c r="AB464" i="21"/>
  <c r="AB126" i="21"/>
  <c r="AB656" i="21"/>
  <c r="AB222" i="21"/>
  <c r="AB395" i="21"/>
  <c r="AB342" i="21"/>
  <c r="AB882" i="21"/>
  <c r="AB772" i="21"/>
  <c r="AB274" i="21"/>
  <c r="AB230" i="21"/>
  <c r="AB511" i="21"/>
  <c r="AB553" i="21"/>
  <c r="AB150" i="21"/>
  <c r="AB154" i="21"/>
  <c r="AB862" i="21"/>
  <c r="AB139" i="21"/>
  <c r="AB827" i="21"/>
  <c r="AB61" i="21"/>
  <c r="AB452" i="21"/>
  <c r="AB131" i="21"/>
  <c r="AB851" i="21"/>
  <c r="AB633" i="21"/>
  <c r="AB162" i="21"/>
  <c r="AB197" i="21"/>
  <c r="AB241" i="21"/>
  <c r="AB310" i="21"/>
  <c r="AB734" i="21"/>
  <c r="AB518" i="21"/>
  <c r="AB650" i="21"/>
  <c r="AB389" i="21"/>
  <c r="AB771" i="21"/>
  <c r="AB803" i="21"/>
  <c r="AB85" i="21"/>
  <c r="AB424" i="21"/>
  <c r="AB445" i="21"/>
  <c r="AB475" i="21"/>
  <c r="AB357" i="21"/>
  <c r="AB816" i="21"/>
  <c r="AB621" i="21"/>
  <c r="AB364" i="21"/>
  <c r="AB806" i="21"/>
  <c r="AB603" i="21"/>
  <c r="AB415" i="21"/>
  <c r="AB378" i="21"/>
  <c r="AB476" i="21"/>
  <c r="AB727" i="21"/>
  <c r="AB371" i="21"/>
  <c r="AB696" i="21"/>
  <c r="AB384" i="21"/>
  <c r="AB381" i="21"/>
  <c r="AB512" i="21"/>
  <c r="AB404" i="21"/>
  <c r="AB562" i="21"/>
  <c r="AB240" i="21"/>
  <c r="AB686" i="21"/>
  <c r="AB481" i="21"/>
  <c r="AB146" i="21"/>
  <c r="AB855" i="21"/>
  <c r="AB622" i="21"/>
  <c r="AB175" i="21"/>
  <c r="AB287" i="21"/>
  <c r="AB867" i="21"/>
  <c r="AB93" i="21"/>
  <c r="AB208" i="21"/>
  <c r="AB285" i="21"/>
  <c r="AB331" i="21"/>
  <c r="AB71" i="21"/>
  <c r="AB189" i="21"/>
  <c r="AB784" i="21"/>
  <c r="AB277" i="21"/>
  <c r="AB800" i="21"/>
  <c r="AB576" i="21"/>
  <c r="AB458" i="21"/>
  <c r="AB788" i="21"/>
  <c r="AB856" i="21"/>
  <c r="AB657" i="21"/>
  <c r="AB717" i="21"/>
  <c r="AB247" i="21"/>
  <c r="AB307" i="21"/>
  <c r="AB780" i="21"/>
  <c r="AB382" i="21"/>
  <c r="AB334" i="21"/>
  <c r="AB333" i="21"/>
  <c r="AB323" i="21"/>
  <c r="AB624" i="21"/>
  <c r="AB490" i="21"/>
  <c r="AB546" i="21"/>
  <c r="AB893" i="21"/>
  <c r="AB204" i="21"/>
  <c r="AB626" i="21"/>
  <c r="AB520" i="21"/>
  <c r="AB763" i="21"/>
  <c r="AB420" i="21"/>
  <c r="AB682" i="21"/>
  <c r="AB303" i="21"/>
  <c r="AB630" i="21"/>
  <c r="AB225" i="21"/>
  <c r="AB183" i="21"/>
  <c r="AB635" i="21"/>
  <c r="AB832" i="21"/>
  <c r="AB509" i="21"/>
  <c r="AB498" i="21"/>
  <c r="AB136" i="21"/>
  <c r="AB64" i="21"/>
  <c r="AB487" i="21"/>
  <c r="AB506" i="21"/>
  <c r="AB429" i="21"/>
  <c r="AB143" i="21"/>
  <c r="AB372" i="21"/>
  <c r="AB848" i="21"/>
  <c r="AB616" i="21"/>
  <c r="AB620" i="21"/>
  <c r="AB367" i="21"/>
  <c r="AB352" i="21"/>
  <c r="AB408" i="21"/>
  <c r="AB640" i="21"/>
  <c r="AB571" i="21"/>
  <c r="AB589" i="21"/>
  <c r="AB652" i="21"/>
  <c r="AB441" i="21"/>
  <c r="AB78" i="21"/>
  <c r="AB742" i="21"/>
  <c r="AB168" i="21"/>
  <c r="AB707" i="21"/>
  <c r="AB250" i="21"/>
  <c r="AB311" i="21"/>
  <c r="AB58" i="21"/>
  <c r="AB709" i="21"/>
  <c r="AB181" i="21"/>
  <c r="AB833" i="21"/>
  <c r="AB525" i="21"/>
  <c r="AB787" i="21"/>
  <c r="AB190" i="21"/>
  <c r="AB597" i="21"/>
  <c r="AB449" i="21"/>
  <c r="AB39" i="21"/>
  <c r="AB21" i="21"/>
  <c r="AB32" i="21"/>
  <c r="AB20" i="21"/>
  <c r="AB23" i="21"/>
  <c r="AB30" i="21"/>
  <c r="AB29" i="21"/>
  <c r="AB26" i="21"/>
  <c r="AB25" i="21"/>
  <c r="AB37" i="21"/>
  <c r="AB22" i="21"/>
  <c r="AB35" i="21"/>
  <c r="AB38" i="21"/>
  <c r="AB27" i="21"/>
  <c r="AB34" i="21"/>
  <c r="AB24" i="21"/>
  <c r="AB43" i="21"/>
  <c r="AB42" i="21"/>
  <c r="AB28" i="21"/>
  <c r="AB31" i="21"/>
  <c r="AB33" i="21"/>
  <c r="AB40" i="21"/>
  <c r="AB41" i="21"/>
  <c r="AB36" i="21"/>
  <c r="AB18" i="21"/>
  <c r="AB19" i="21"/>
  <c r="AC4" i="20" l="1"/>
  <c r="N44" i="30"/>
  <c r="M44" i="30"/>
  <c r="K44" i="30" l="1"/>
  <c r="L44" i="30"/>
  <c r="M45" i="30"/>
  <c r="N45" i="30" l="1"/>
  <c r="K45" i="30"/>
  <c r="L45" i="30" l="1"/>
  <c r="M46" i="30"/>
  <c r="K46" i="30" l="1"/>
  <c r="K53" i="30" s="1"/>
  <c r="M53" i="30"/>
  <c r="N46" i="30"/>
  <c r="N53" i="30" s="1"/>
  <c r="L46" i="30" l="1"/>
  <c r="L53" i="3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<sst xmlns="http://schemas.openxmlformats.org/spreadsheetml/2006/main" count="70404" uniqueCount="2924">
  <si>
    <t>No.</t>
  </si>
  <si>
    <t>Chloralkali Plant</t>
  </si>
  <si>
    <t>Air Separation Plant</t>
  </si>
  <si>
    <t>-</t>
  </si>
  <si>
    <t>Building</t>
  </si>
  <si>
    <t>M20</t>
  </si>
  <si>
    <t>W8x24</t>
  </si>
  <si>
    <t>WT4x9</t>
  </si>
  <si>
    <t>W10x22</t>
  </si>
  <si>
    <t>Qty</t>
  </si>
  <si>
    <t>Materials Take Off</t>
  </si>
  <si>
    <t>Sht</t>
  </si>
  <si>
    <t>Piperack &amp; General Area</t>
  </si>
  <si>
    <t>CLO2 Plant</t>
  </si>
  <si>
    <t>Chiller Area, Chlorine Storage &amp; Sulphur area</t>
  </si>
  <si>
    <t>Caustic Dissolving Area &amp; Storage Area</t>
  </si>
  <si>
    <t>Salt Handling &amp; Brine Treatment Area</t>
  </si>
  <si>
    <t>Chlorine Liquefaction Area</t>
  </si>
  <si>
    <t>Done</t>
  </si>
  <si>
    <t>Material Description</t>
  </si>
  <si>
    <t>Size</t>
  </si>
  <si>
    <t>Column EE-8</t>
  </si>
  <si>
    <t>W8x18</t>
  </si>
  <si>
    <t>Length</t>
  </si>
  <si>
    <t>Unit</t>
  </si>
  <si>
    <t>mm</t>
  </si>
  <si>
    <t>Column EE-8A</t>
  </si>
  <si>
    <t>Column DD-8</t>
  </si>
  <si>
    <t>Column DD-8A</t>
  </si>
  <si>
    <t>Column CC-8</t>
  </si>
  <si>
    <t>Column CC-8A</t>
  </si>
  <si>
    <t>W10x33</t>
  </si>
  <si>
    <t>W8x10</t>
  </si>
  <si>
    <t>Area Code</t>
  </si>
  <si>
    <t>Column BB-8</t>
  </si>
  <si>
    <t>W8x31</t>
  </si>
  <si>
    <t>Column BB-8A</t>
  </si>
  <si>
    <t>Column A1-8</t>
  </si>
  <si>
    <t>Column A1-8A</t>
  </si>
  <si>
    <t>W18x50</t>
  </si>
  <si>
    <t>W6x15</t>
  </si>
  <si>
    <t>Column B-8</t>
  </si>
  <si>
    <t>Column B-8A</t>
  </si>
  <si>
    <t>Column C-8</t>
  </si>
  <si>
    <t>Column C-8A</t>
  </si>
  <si>
    <t>Column D-8</t>
  </si>
  <si>
    <t>Column D-8A</t>
  </si>
  <si>
    <t>Column E-8</t>
  </si>
  <si>
    <t>Column E-8A</t>
  </si>
  <si>
    <t>Column F-8</t>
  </si>
  <si>
    <t>Column F-8A</t>
  </si>
  <si>
    <t>Column G-8</t>
  </si>
  <si>
    <t>Column G-8A</t>
  </si>
  <si>
    <t>Column H-8</t>
  </si>
  <si>
    <t>Column H-8A</t>
  </si>
  <si>
    <t>Column K-8</t>
  </si>
  <si>
    <t>Column K-8A</t>
  </si>
  <si>
    <t>Column M-8</t>
  </si>
  <si>
    <t>Column M-9</t>
  </si>
  <si>
    <t>W10x49</t>
  </si>
  <si>
    <t>Column N-8</t>
  </si>
  <si>
    <t>Column N-9</t>
  </si>
  <si>
    <t>Column O-8</t>
  </si>
  <si>
    <t>Column O-9</t>
  </si>
  <si>
    <t>Column P-8</t>
  </si>
  <si>
    <t>Column P-9</t>
  </si>
  <si>
    <t>Column Q-8</t>
  </si>
  <si>
    <t>Column Q-9</t>
  </si>
  <si>
    <t>Column R-8</t>
  </si>
  <si>
    <t>Column R-9</t>
  </si>
  <si>
    <t>Column S-8</t>
  </si>
  <si>
    <t>Column S-9</t>
  </si>
  <si>
    <t>Column T-8</t>
  </si>
  <si>
    <t>Column T-9</t>
  </si>
  <si>
    <t>Column U-8</t>
  </si>
  <si>
    <t>Column U-9</t>
  </si>
  <si>
    <t>Column V-8</t>
  </si>
  <si>
    <t>Column V-9</t>
  </si>
  <si>
    <t>Column W-8</t>
  </si>
  <si>
    <t>Column W-9</t>
  </si>
  <si>
    <t>Column X-8</t>
  </si>
  <si>
    <t>Column X-9</t>
  </si>
  <si>
    <t>Column 1-Y</t>
  </si>
  <si>
    <t>Column 1-Z</t>
  </si>
  <si>
    <t>W8x40</t>
  </si>
  <si>
    <t>Column 2-Y</t>
  </si>
  <si>
    <t>Column 2-Z</t>
  </si>
  <si>
    <t>Column 3-Y</t>
  </si>
  <si>
    <t>Column 3-Z</t>
  </si>
  <si>
    <t>Column 5-Y</t>
  </si>
  <si>
    <t>Column 5-Z</t>
  </si>
  <si>
    <t>Column 6-Y</t>
  </si>
  <si>
    <t>Column 6-Z</t>
  </si>
  <si>
    <t>Column 7-Y</t>
  </si>
  <si>
    <t>Column 7-Z</t>
  </si>
  <si>
    <t>Column 10-Y</t>
  </si>
  <si>
    <t>Column 10-Z</t>
  </si>
  <si>
    <t>Column 12-Y</t>
  </si>
  <si>
    <t>Column 12-Z</t>
  </si>
  <si>
    <t>Column 13-Y</t>
  </si>
  <si>
    <t>Column 13-Z</t>
  </si>
  <si>
    <t>Column 14-Y</t>
  </si>
  <si>
    <t>Column 14-Z</t>
  </si>
  <si>
    <t>Column 15-Y</t>
  </si>
  <si>
    <t>Column 15-Z</t>
  </si>
  <si>
    <t>Column 16-Y</t>
  </si>
  <si>
    <t>Column 16-Z</t>
  </si>
  <si>
    <t>Column 17-Y</t>
  </si>
  <si>
    <t>Column 17-Z</t>
  </si>
  <si>
    <t>Column 18-Y</t>
  </si>
  <si>
    <t>Column 18-Z</t>
  </si>
  <si>
    <t>Girder EE-DD 8 EL.3000</t>
  </si>
  <si>
    <t>Girder DD-CC 8 EL.3000</t>
  </si>
  <si>
    <t>Girder CC-BB 8 EL.3000</t>
  </si>
  <si>
    <t>Girder EE-DD 8A EL.3000</t>
  </si>
  <si>
    <t>Girder DD-CC 8A EL.3000</t>
  </si>
  <si>
    <t>Girder CC-BB 8A EL.3000</t>
  </si>
  <si>
    <t>Girder BB-A1 8  EL.8000</t>
  </si>
  <si>
    <t>Girder BB-A1 8A  EL.8000</t>
  </si>
  <si>
    <t>Girder A1-B 8 EL.5500</t>
  </si>
  <si>
    <t>Girder B-C 8 EL.5500</t>
  </si>
  <si>
    <t>Girder C-D 8 EL.5500</t>
  </si>
  <si>
    <t>Girder D-E 8 EL.5500</t>
  </si>
  <si>
    <t>Girder E-F 8 EL.5500</t>
  </si>
  <si>
    <t>Girder B-C 8A EL.5500</t>
  </si>
  <si>
    <t>Girder C-D 8A EL.5500</t>
  </si>
  <si>
    <t>Girder D-E 8A EL.5500</t>
  </si>
  <si>
    <t>Girder E-F 8A EL.5500</t>
  </si>
  <si>
    <t>Girder F-G 8  EL.5500</t>
  </si>
  <si>
    <t>Girder F-G 8A EL.5500</t>
  </si>
  <si>
    <t>Girder G-H 8  EL.5500</t>
  </si>
  <si>
    <t>Girder G-H 8A EL.5500</t>
  </si>
  <si>
    <t>Girder H-J 8  EL.5500</t>
  </si>
  <si>
    <t>Girder H-J 8A EL.5500</t>
  </si>
  <si>
    <t>Girder J-K 8  EL.5500</t>
  </si>
  <si>
    <t>Girder J-K 8A EL.5500</t>
  </si>
  <si>
    <t>Girder K-M 8  EL.5500</t>
  </si>
  <si>
    <t>Girder K-M 8A EL.5500</t>
  </si>
  <si>
    <t>Girder M-N 8  EL.5500</t>
  </si>
  <si>
    <t>W14x30</t>
  </si>
  <si>
    <t>Girder M-N 9  EL.5500</t>
  </si>
  <si>
    <t>Girder N-O 9  EL.5500</t>
  </si>
  <si>
    <t>Girder N-O 8  EL.5500</t>
  </si>
  <si>
    <t>Girder O-P 9  EL.5500</t>
  </si>
  <si>
    <t>Girder O-P 8  EL.5500</t>
  </si>
  <si>
    <t>Girder P-Q 9  EL.5500</t>
  </si>
  <si>
    <t>Girder P-Q 8  EL.5500</t>
  </si>
  <si>
    <t>Girder Q-R 9  EL.5500</t>
  </si>
  <si>
    <t>Girder Q-R 8  EL.5500</t>
  </si>
  <si>
    <t>Girder R-S 9  EL.5500</t>
  </si>
  <si>
    <t>Girder R-S 8  EL.5500</t>
  </si>
  <si>
    <t>Girder S-T 9  EL.5500</t>
  </si>
  <si>
    <t>Girder S-T 8  EL.5500</t>
  </si>
  <si>
    <t>Girder T-U 9  EL.5500</t>
  </si>
  <si>
    <t>Girder T-U 8  EL.5500</t>
  </si>
  <si>
    <t>Girder U-V 9  EL.5500</t>
  </si>
  <si>
    <t>Girder U-V 8  EL.5500</t>
  </si>
  <si>
    <t>Girder V-W 9  EL.5500</t>
  </si>
  <si>
    <t>Girder V-W 8  EL.5500</t>
  </si>
  <si>
    <t>Girder W-X 9  EL.5500</t>
  </si>
  <si>
    <t>Girder W-X 8  EL.5500</t>
  </si>
  <si>
    <t>Girder D-E 8A EL.7500</t>
  </si>
  <si>
    <t>Girder E-F 8A EL.7500</t>
  </si>
  <si>
    <t>Girder F-G 8 EL.7500</t>
  </si>
  <si>
    <t>Girder F-G 8A EL.7500</t>
  </si>
  <si>
    <t>Girder G-H 8 EL.7500</t>
  </si>
  <si>
    <t>Girder G-H 8A EL.7500</t>
  </si>
  <si>
    <t>Girder H-J 8  EL.7500</t>
  </si>
  <si>
    <t>Girder H-J 8A EL.7500</t>
  </si>
  <si>
    <t>Girder J-K 8  EL.7500</t>
  </si>
  <si>
    <t>Girder J-K 8A EL.7500</t>
  </si>
  <si>
    <t>Girder K-M 8  EL.7500</t>
  </si>
  <si>
    <t>Girder K-M 8A EL.7500</t>
  </si>
  <si>
    <t>Girder M-N 9  EL.7500</t>
  </si>
  <si>
    <t>Girder M-N 8  EL.7500</t>
  </si>
  <si>
    <t>Girder N-O 9  EL.7500</t>
  </si>
  <si>
    <t>Girder N-O 8  EL.7500</t>
  </si>
  <si>
    <t>Girder O-P 9  EL.7500</t>
  </si>
  <si>
    <t>Girder O-P 8  EL.7500</t>
  </si>
  <si>
    <t>Girder P-Q 9  EL.7500</t>
  </si>
  <si>
    <t>Girder P-Q 8  EL.7500</t>
  </si>
  <si>
    <t>Girder Q-R 9  EL.7500</t>
  </si>
  <si>
    <t>Girder Q-R 8  EL.7500</t>
  </si>
  <si>
    <t>Girder R-S 9  EL.7500</t>
  </si>
  <si>
    <t>Girder R-S 8  EL.7500</t>
  </si>
  <si>
    <t>Girder S-T 9  EL.7500</t>
  </si>
  <si>
    <t>Girder S-T 8  EL.7500</t>
  </si>
  <si>
    <t>Girder T-U 9  EL.7500</t>
  </si>
  <si>
    <t>Girder T-U 8  EL.7500</t>
  </si>
  <si>
    <t>Girder U-V 9  EL.7500</t>
  </si>
  <si>
    <t>Girder U-V 8  EL.7500</t>
  </si>
  <si>
    <t>Girder V-W 9  EL.7500</t>
  </si>
  <si>
    <t>Girder V-W 8  EL.7500</t>
  </si>
  <si>
    <t>Girder W-X 9  EL.7500</t>
  </si>
  <si>
    <t>Girder W-X 8  EL.7500</t>
  </si>
  <si>
    <t>Girder F-G 8 EL.9000</t>
  </si>
  <si>
    <t>Girder F-G 8A EL.9000</t>
  </si>
  <si>
    <t>Girder G-H 8 EL.9000</t>
  </si>
  <si>
    <t>Girder G-H 8A EL.9000</t>
  </si>
  <si>
    <t>Girder H-J 8  EL.9000</t>
  </si>
  <si>
    <t>Girder H-J 8A EL.9000</t>
  </si>
  <si>
    <t>Girder J-K 8  EL.9000</t>
  </si>
  <si>
    <t>Girder J-K 8A EL.9000</t>
  </si>
  <si>
    <t>Girder K-M 8  EL.9000</t>
  </si>
  <si>
    <t>Girder K-M 8A EL.9000</t>
  </si>
  <si>
    <t>Girder M-N 9  EL.9000</t>
  </si>
  <si>
    <t>Girder M-N 8  EL.9000</t>
  </si>
  <si>
    <t>Girder N-O 9  EL.9000</t>
  </si>
  <si>
    <t>Girder N-O 8  EL.9000</t>
  </si>
  <si>
    <t>Girder O-P 9  EL.9000</t>
  </si>
  <si>
    <t>Girder O-P 8  EL.9000</t>
  </si>
  <si>
    <t>Girder P-Q 9  EL.9000</t>
  </si>
  <si>
    <t>Girder P-Q 8  EL.9000</t>
  </si>
  <si>
    <t>Girder Q-R 9  EL.9000</t>
  </si>
  <si>
    <t>Girder Q-R 8  EL.9000</t>
  </si>
  <si>
    <t>Girder R-S 9  EL.9000</t>
  </si>
  <si>
    <t>Girder R-S 8  EL.9000</t>
  </si>
  <si>
    <t>Girder S-T 9  EL.9000</t>
  </si>
  <si>
    <t>Girder S-T 8  EL.9000</t>
  </si>
  <si>
    <t>Girder T-U 9  EL.9000</t>
  </si>
  <si>
    <t>Girder T-U 8  EL.9000</t>
  </si>
  <si>
    <t>Girder U-V 9  EL.9000</t>
  </si>
  <si>
    <t>Girder U-V 8  EL.9000</t>
  </si>
  <si>
    <t>Girder V-W 9  EL.9000</t>
  </si>
  <si>
    <t>Girder V-W 8  EL.9000</t>
  </si>
  <si>
    <t>Girder W-X 9  EL.9000</t>
  </si>
  <si>
    <t>Girder W-X 8  EL.9000</t>
  </si>
  <si>
    <t>W18x40</t>
  </si>
  <si>
    <t>Brace EE EL.3000</t>
  </si>
  <si>
    <t>Brace DD EL.3000</t>
  </si>
  <si>
    <t>Brace CC EL.3000</t>
  </si>
  <si>
    <t>Brace BB EL.3000</t>
  </si>
  <si>
    <t>Brace BB EL.8000</t>
  </si>
  <si>
    <t>Brace A1 EL.8000</t>
  </si>
  <si>
    <t>Brace BB 1 EL.8000</t>
  </si>
  <si>
    <t>Brace BB 2 EL.8000</t>
  </si>
  <si>
    <t>Brace BB 3 EL.8000</t>
  </si>
  <si>
    <t>Brace BB 4 EL.8000</t>
  </si>
  <si>
    <t>Brace EE 1 EL.3000</t>
  </si>
  <si>
    <t>Brace DD 1 EL.3000</t>
  </si>
  <si>
    <t>Brace CC 1 EL.3000</t>
  </si>
  <si>
    <t>Brace BB EL.5500</t>
  </si>
  <si>
    <t>Brace A1 EL.3000</t>
  </si>
  <si>
    <t>Brace A1 EL.5500</t>
  </si>
  <si>
    <t>Brace A1 1 EL.5500</t>
  </si>
  <si>
    <t>Brace B EL.3000</t>
  </si>
  <si>
    <t>Brace B EL.5500</t>
  </si>
  <si>
    <t>Brace B 1 EL.5500</t>
  </si>
  <si>
    <t>Brace C EL.3000</t>
  </si>
  <si>
    <t>Brace C EL.5500</t>
  </si>
  <si>
    <t>Brace C 1 EL.5500</t>
  </si>
  <si>
    <t>Brace D EL.3000</t>
  </si>
  <si>
    <t>Brace D EL.5500</t>
  </si>
  <si>
    <t>Brace D 1 EL.5500</t>
  </si>
  <si>
    <t>Brace D EL.7500</t>
  </si>
  <si>
    <t>Brace D 1 EL.7500</t>
  </si>
  <si>
    <t>Brace E EL.3000</t>
  </si>
  <si>
    <t>Brace E EL.5500</t>
  </si>
  <si>
    <t>Brace E EL.7500</t>
  </si>
  <si>
    <t>Brace E 1 EL.5500</t>
  </si>
  <si>
    <t>Brace E 1 EL.7500</t>
  </si>
  <si>
    <t>Brace F EL.3000</t>
  </si>
  <si>
    <t>Brace F EL.5500</t>
  </si>
  <si>
    <t>Brace F EL.7500</t>
  </si>
  <si>
    <t>Brace F 1 EL.5500</t>
  </si>
  <si>
    <t>Brace F 1 EL.7500</t>
  </si>
  <si>
    <t>Brace F EL.9000</t>
  </si>
  <si>
    <t>Brace F 1 EL.9000</t>
  </si>
  <si>
    <t>Brace G EL.3000</t>
  </si>
  <si>
    <t>Brace G EL.5500</t>
  </si>
  <si>
    <t>Brace G EL.7500</t>
  </si>
  <si>
    <t>Brace G EL.9000</t>
  </si>
  <si>
    <t>Brace G 1 EL.5500</t>
  </si>
  <si>
    <t>Brace G 1 EL.7500</t>
  </si>
  <si>
    <t>Brace G 1 EL.9000</t>
  </si>
  <si>
    <t>Brace H EL.3000</t>
  </si>
  <si>
    <t>Brace H EL.5500</t>
  </si>
  <si>
    <t>Brace H EL.7500</t>
  </si>
  <si>
    <t>Brace H EL.9000</t>
  </si>
  <si>
    <t>Brace H 1 EL.5500</t>
  </si>
  <si>
    <t>Brace H 1 EL.7500</t>
  </si>
  <si>
    <t>Brace H 1 EL.9000</t>
  </si>
  <si>
    <t>Brace J EL.3000</t>
  </si>
  <si>
    <t>Brace J EL.5500</t>
  </si>
  <si>
    <t>Brace J EL.7500</t>
  </si>
  <si>
    <t>Brace J EL.9000</t>
  </si>
  <si>
    <t>Brace J 1 EL.5500</t>
  </si>
  <si>
    <t>Brace J 1 EL.7500</t>
  </si>
  <si>
    <t>Brace J 1 EL.9000</t>
  </si>
  <si>
    <t>Brace K EL.3000</t>
  </si>
  <si>
    <t>Brace K EL.5500</t>
  </si>
  <si>
    <t>Brace K EL.7500</t>
  </si>
  <si>
    <t>Brace K EL.9000</t>
  </si>
  <si>
    <t>Brace K 1 EL.5500</t>
  </si>
  <si>
    <t>Brace K 1 EL.7500</t>
  </si>
  <si>
    <t>Brace K 1 EL.9000</t>
  </si>
  <si>
    <t>Brace L EL.5500</t>
  </si>
  <si>
    <t>Brace L EL.7500</t>
  </si>
  <si>
    <t>Brace L EL.9000</t>
  </si>
  <si>
    <t>Brace L 1 EL.5500</t>
  </si>
  <si>
    <t>Brace L 1 EL.7500</t>
  </si>
  <si>
    <t>Brace L 1 EL.9000</t>
  </si>
  <si>
    <t>Brace M EL.5500</t>
  </si>
  <si>
    <t>Brace M EL.7500</t>
  </si>
  <si>
    <t>Brace M EL.9000</t>
  </si>
  <si>
    <t>Brace M 1 EL.5500</t>
  </si>
  <si>
    <t>Brace M 1 EL.7500</t>
  </si>
  <si>
    <t>Brace M 1 EL.9000</t>
  </si>
  <si>
    <t>W12x26</t>
  </si>
  <si>
    <t>Brace M 2 EL.5500</t>
  </si>
  <si>
    <t>Brace M 2 EL.7500</t>
  </si>
  <si>
    <t>Brace N EL.5500</t>
  </si>
  <si>
    <t>W10x39</t>
  </si>
  <si>
    <t>Brace N EL.7500</t>
  </si>
  <si>
    <t>Brace N EL.9000</t>
  </si>
  <si>
    <t>Brace N 1 EL.5500</t>
  </si>
  <si>
    <t>Brace N 2 EL.5500</t>
  </si>
  <si>
    <t>Brace N 1 EL.7500</t>
  </si>
  <si>
    <t>Brace N 2 EL.7500</t>
  </si>
  <si>
    <t>Brace N 1 EL.9000</t>
  </si>
  <si>
    <t>Brace O EL.5500</t>
  </si>
  <si>
    <t>Brace O EL.7500</t>
  </si>
  <si>
    <t>Brace O EL.9000</t>
  </si>
  <si>
    <t>Brace O 1 EL.5500</t>
  </si>
  <si>
    <t>Brace O 2 EL.5500</t>
  </si>
  <si>
    <t>Brace O 1 EL.7500</t>
  </si>
  <si>
    <t>Brace O 2 EL.7500</t>
  </si>
  <si>
    <t>Brace O 1 EL.9000</t>
  </si>
  <si>
    <t>Brace P EL.5500</t>
  </si>
  <si>
    <t>Brace P EL.7500</t>
  </si>
  <si>
    <t>Brace P EL.9000</t>
  </si>
  <si>
    <t>Brace P 1 EL.5500</t>
  </si>
  <si>
    <t>Brace P 1 EL.7500</t>
  </si>
  <si>
    <t>Brace P 1 EL.9000</t>
  </si>
  <si>
    <t>Brace Q EL.5500</t>
  </si>
  <si>
    <t>Brace Q EL.7500</t>
  </si>
  <si>
    <t>Brace Q EL.9000</t>
  </si>
  <si>
    <t>Brace Q 1 EL.5500</t>
  </si>
  <si>
    <t>Brace Q 2 EL.5500</t>
  </si>
  <si>
    <t>Brace Q 1 EL.7500</t>
  </si>
  <si>
    <t>Brace Q 2 EL.7500</t>
  </si>
  <si>
    <t>Brace Q 1 EL.9000</t>
  </si>
  <si>
    <t>Brace R EL.5500</t>
  </si>
  <si>
    <t>Brace R EL.7500</t>
  </si>
  <si>
    <t>Brace R EL.9000</t>
  </si>
  <si>
    <t>Brace R 1 EL.5500</t>
  </si>
  <si>
    <t>Brace R 2 EL.5500</t>
  </si>
  <si>
    <t>Brace R 1 EL.7500</t>
  </si>
  <si>
    <t>Brace R 2 EL.7500</t>
  </si>
  <si>
    <t>Brace R 1 EL.9000</t>
  </si>
  <si>
    <t>Brace S EL.5500</t>
  </si>
  <si>
    <t>Brace S EL.7500</t>
  </si>
  <si>
    <t>Brace S EL.9000</t>
  </si>
  <si>
    <t>Brace S 1 EL.5500</t>
  </si>
  <si>
    <t>Brace S 1 EL.7500</t>
  </si>
  <si>
    <t>Brace S 1 EL.9000</t>
  </si>
  <si>
    <t>Brace T EL.5500</t>
  </si>
  <si>
    <t>Brace T EL.7500</t>
  </si>
  <si>
    <t>Brace T EL.9000</t>
  </si>
  <si>
    <t>Brace T 1 EL.5500</t>
  </si>
  <si>
    <t>Brace T 2 EL.5500</t>
  </si>
  <si>
    <t>Brace T 1 EL.7500</t>
  </si>
  <si>
    <t>Brace T 2 EL.7500</t>
  </si>
  <si>
    <t>Brace T 1 EL.9000</t>
  </si>
  <si>
    <t>Brace U EL.5500</t>
  </si>
  <si>
    <t>Brace U EL.7500</t>
  </si>
  <si>
    <t>Brace U EL.9000</t>
  </si>
  <si>
    <t>Brace U 1 EL.5500</t>
  </si>
  <si>
    <t>Brace U 2 EL.5500</t>
  </si>
  <si>
    <t>Brace U 1 EL.7500</t>
  </si>
  <si>
    <t>Brace U 2 EL.7500</t>
  </si>
  <si>
    <t>Brace U 1 EL.9000</t>
  </si>
  <si>
    <t>Brace V EL.5500</t>
  </si>
  <si>
    <t>Brace V EL.7500</t>
  </si>
  <si>
    <t>Brace V EL.9000</t>
  </si>
  <si>
    <t>Brace V 1 EL.5500</t>
  </si>
  <si>
    <t>Brace V 2 EL.5500</t>
  </si>
  <si>
    <t>Brace V 1 EL.7500</t>
  </si>
  <si>
    <t>Brace V 2 EL.7500</t>
  </si>
  <si>
    <t>Brace V 1 EL.9000</t>
  </si>
  <si>
    <t>H Brace V 1 EL.5500</t>
  </si>
  <si>
    <t>H Brace V 2 EL.5500</t>
  </si>
  <si>
    <t>H Brace V 3 EL.5500</t>
  </si>
  <si>
    <t>Brace W EL.5500</t>
  </si>
  <si>
    <t>Brace W EL.7500</t>
  </si>
  <si>
    <t>Brace W EL.9000</t>
  </si>
  <si>
    <t>Brace W 1 EL.5500</t>
  </si>
  <si>
    <t>Brace W 2 EL.5500</t>
  </si>
  <si>
    <t>Brace W 1 EL.7500</t>
  </si>
  <si>
    <t>Brace W 2 EL.7500</t>
  </si>
  <si>
    <t>Brace W 1 EL.9000</t>
  </si>
  <si>
    <t>H Brace W 1 EL.5500</t>
  </si>
  <si>
    <t>H Brace W 2 EL.5500</t>
  </si>
  <si>
    <t>H Brace W 3 EL.5500</t>
  </si>
  <si>
    <t>Brace X EL.5500</t>
  </si>
  <si>
    <t>Brace X EL.7500</t>
  </si>
  <si>
    <t>Brace X EL.9000</t>
  </si>
  <si>
    <t>Diagonal Brace A1 8-8A  EL.3000</t>
  </si>
  <si>
    <t>Diagonal Brace A1 8-8A  EL.5500</t>
  </si>
  <si>
    <t>Diagonal Brace A1 8-8A  EL.8000</t>
  </si>
  <si>
    <t>Diagonal Brace BB 8-8A  EL.3000</t>
  </si>
  <si>
    <t>Diagonal Brace BB 8-8A  EL.5500</t>
  </si>
  <si>
    <t>Diagonal Brace BB 8-8A  EL.8000</t>
  </si>
  <si>
    <t>Diagonal Brace B 8-8A  EL.3000</t>
  </si>
  <si>
    <t>Diagonal Brace B 8-8A  EL.5500</t>
  </si>
  <si>
    <t>Diagonal Brace C 8-8A  EL.3000</t>
  </si>
  <si>
    <t>Diagonal Brace C 8-8A  EL.5500</t>
  </si>
  <si>
    <t>Diagonal Brace D 8-8A  EL.3000</t>
  </si>
  <si>
    <t>Diagonal Brace D 8-8A  EL.5500</t>
  </si>
  <si>
    <t>Diagonal Brace E 8-8A  EL.3000</t>
  </si>
  <si>
    <t>Diagonal Brace E 8-8A  EL.5500</t>
  </si>
  <si>
    <t>Diagonal Brace F 8-8A  EL.3000</t>
  </si>
  <si>
    <t>Diagonal Brace F 8-8A  EL.5500</t>
  </si>
  <si>
    <t>Diagonal Brace H 8-8A  EL.3000</t>
  </si>
  <si>
    <t>Diagonal Brace H 8-8A  EL.5500</t>
  </si>
  <si>
    <t>Diagonal Brace J 8-8A  EL.3000</t>
  </si>
  <si>
    <t>Diagonal Brace J 8-8A  EL.5500</t>
  </si>
  <si>
    <t>Diagonal Brace K 8-8A  EL.3000</t>
  </si>
  <si>
    <t>Diagonal Brace K 8-8A  EL.5500</t>
  </si>
  <si>
    <t>H Brace EE 1 EL.3000</t>
  </si>
  <si>
    <t>H Brace EE 2 EL.3000</t>
  </si>
  <si>
    <t>H Brace DD 1 EL.3000</t>
  </si>
  <si>
    <t>H Brace DD 2 EL.3000</t>
  </si>
  <si>
    <t>H Brace CC 1 EL.3000</t>
  </si>
  <si>
    <t>H Brace CC 2 EL.3000</t>
  </si>
  <si>
    <t>Diagonal Brace EE 1-2  EL.3000</t>
  </si>
  <si>
    <t>Diagonal Brace EE 1-1  EL.3000</t>
  </si>
  <si>
    <t>Diagonal Brace EE 2-1  EL.3000</t>
  </si>
  <si>
    <t>Diagonal Brace EE 2-2  EL.3000</t>
  </si>
  <si>
    <t>Diagonal Brace DD 1-1  EL.3000</t>
  </si>
  <si>
    <t>Diagonal Brace DD 1-2  EL.3000</t>
  </si>
  <si>
    <t>Diagonal Brace DD 2-1  EL.3000</t>
  </si>
  <si>
    <t>Diagonal Brace DD 2-2  EL.3000</t>
  </si>
  <si>
    <t>Diagonal Brace CC 1-1  EL.3000</t>
  </si>
  <si>
    <t>Diagonal Brace CC 1-2  EL.3000</t>
  </si>
  <si>
    <t>Diagonal Brace CC 2-1  EL.3000</t>
  </si>
  <si>
    <t>Diagonal Brace CC 2-2  EL.3000</t>
  </si>
  <si>
    <t>Diagonal Brace BB 1-1  EL.8000</t>
  </si>
  <si>
    <t>Diagonal Brace BB 1-2  EL.8000</t>
  </si>
  <si>
    <t>Diagonal Brace BB 1-3  EL.8000</t>
  </si>
  <si>
    <t>Diagonal Brace BB 1-4  EL.8000</t>
  </si>
  <si>
    <t>Diagonal Brace BB 1-5  EL.8000</t>
  </si>
  <si>
    <t>Diagonal Brace A1 1-1  EL.5500</t>
  </si>
  <si>
    <t>Diagonal Brace A1 1-2  EL.5500</t>
  </si>
  <si>
    <t>Diagonal Brace B 1-1  EL.5500</t>
  </si>
  <si>
    <t>Diagonal Brace B 1-2  EL.5500</t>
  </si>
  <si>
    <t>Diagonal Brace A1 2-1  EL.5500</t>
  </si>
  <si>
    <t>Diagonal Brace A1 2-2  EL.5500</t>
  </si>
  <si>
    <t>Diagonal Brace B 2-1  EL.5500</t>
  </si>
  <si>
    <t>Diagonal Brace B 2-2  EL.5500</t>
  </si>
  <si>
    <t>Diagonal Brace C 1-1  EL.5500</t>
  </si>
  <si>
    <t>Diagonal Brace C 1-2  EL.5500</t>
  </si>
  <si>
    <t>Diagonal Brace C 2-1  EL.5500</t>
  </si>
  <si>
    <t>Diagonal Brace C 2-2  EL.5500</t>
  </si>
  <si>
    <t>Diagonal Brace D 1-1  EL.5500</t>
  </si>
  <si>
    <t>Diagonal Brace D 1-2  EL.5500</t>
  </si>
  <si>
    <t>Diagonal Brace E 1-1  EL.5500</t>
  </si>
  <si>
    <t>Diagonal Brace E 1-2  EL.5500</t>
  </si>
  <si>
    <t>Diagonal Brace F 1-1  EL.5500</t>
  </si>
  <si>
    <t>Diagonal Brace F 1-2  EL.5500</t>
  </si>
  <si>
    <t>Diagonal Brace G 1-1  EL.5500</t>
  </si>
  <si>
    <t>Diagonal Brace G 1-2  EL.5500</t>
  </si>
  <si>
    <t>Diagonal Brace H 1-1  EL.5500</t>
  </si>
  <si>
    <t>Diagonal Brace H 1-2  EL.5500</t>
  </si>
  <si>
    <t>Diagonal Brace J 1-1  EL.5500</t>
  </si>
  <si>
    <t>Diagonal Brace J 1-2  EL.5500</t>
  </si>
  <si>
    <t>Diagonal Brace K 1-1  EL.5500</t>
  </si>
  <si>
    <t>Diagonal Brace K 1-2  EL.5500</t>
  </si>
  <si>
    <t>Diagonal Brace L 1-1  EL.5500</t>
  </si>
  <si>
    <t>Diagonal Brace L 1-2  EL.5500</t>
  </si>
  <si>
    <t>Diagonal Brace M 1-1  EL.5500</t>
  </si>
  <si>
    <t>Diagonal Brace M 1-2  EL.5500</t>
  </si>
  <si>
    <t>Diagonal Brace N 1-1  EL.5500</t>
  </si>
  <si>
    <t>Diagonal Brace N 1-2  EL.5500</t>
  </si>
  <si>
    <t>Diagonal Brace O 1-1  EL.5500</t>
  </si>
  <si>
    <t>Diagonal Brace O 1-2  EL.5500</t>
  </si>
  <si>
    <t>Diagonal Brace P 1-1  EL.5500</t>
  </si>
  <si>
    <t>Diagonal Brace P 1-2  EL.5500</t>
  </si>
  <si>
    <t>Diagonal Brace Q 1-1  EL.5500</t>
  </si>
  <si>
    <t>Diagonal Brace Q 1-2  EL.5500</t>
  </si>
  <si>
    <t>Diagonal Brace R 1-1  EL.5500</t>
  </si>
  <si>
    <t>Diagonal Brace R 1-2  EL.5500</t>
  </si>
  <si>
    <t>Diagonal Brace S 1-1  EL.5500</t>
  </si>
  <si>
    <t>Diagonal Brace S 1-2  EL.5500</t>
  </si>
  <si>
    <t>Diagonal Brace T 1-1  EL.5500</t>
  </si>
  <si>
    <t>Diagonal Brace T 1-2  EL.5500</t>
  </si>
  <si>
    <t>Diagonal Brace U 1-1  EL.5500</t>
  </si>
  <si>
    <t>Diagonal Brace U 1-2  EL.5500</t>
  </si>
  <si>
    <t>Diagonal Brace V 1-1  EL.5500</t>
  </si>
  <si>
    <t>Diagonal Brace V 1-2  EL.5500</t>
  </si>
  <si>
    <t>Diagonal Brace V 2-1  EL.5500</t>
  </si>
  <si>
    <t>Diagonal Brace V 2-2  EL.5500</t>
  </si>
  <si>
    <t>Diagonal Brace W 1-1  EL.5500</t>
  </si>
  <si>
    <t>Diagonal Brace W 1-2  EL.5500</t>
  </si>
  <si>
    <t>Diagonal Brace W 2-1  EL.5500</t>
  </si>
  <si>
    <t>Diagonal Brace W 2-2  EL.5500</t>
  </si>
  <si>
    <t>Diagonal Brace F 1-1  EL.9000</t>
  </si>
  <si>
    <t>Diagonal Brace F 1-2  EL.9000</t>
  </si>
  <si>
    <t>Diagonal Brace G 1-1  EL.9000</t>
  </si>
  <si>
    <t>Diagonal Brace G 1-2  EL.9000</t>
  </si>
  <si>
    <t>Diagonal Brace H 1-1  EL.9000</t>
  </si>
  <si>
    <t>Diagonal Brace H 1-2  EL.9000</t>
  </si>
  <si>
    <t>Diagonal Brace J 1-1  EL.9000</t>
  </si>
  <si>
    <t>Diagonal Brace J 1-2  EL.9000</t>
  </si>
  <si>
    <t>Diagonal Brace K 1-1  EL.9000</t>
  </si>
  <si>
    <t>Diagonal Brace K 1-2  EL.9000</t>
  </si>
  <si>
    <t>Diagonal Brace L 1-1  EL.9000</t>
  </si>
  <si>
    <t>Diagonal Brace L 1-2  EL.9000</t>
  </si>
  <si>
    <t>Diagonal Brace M 1-1  EL.9000</t>
  </si>
  <si>
    <t>Diagonal Brace M 1-2  EL.9000</t>
  </si>
  <si>
    <t>Diagonal Brace N 1-1  EL.9000</t>
  </si>
  <si>
    <t>Diagonal Brace N 1-2  EL.9000</t>
  </si>
  <si>
    <t>Diagonal Brace O 1-1  EL.9000</t>
  </si>
  <si>
    <t>Diagonal Brace O 1-2  EL.9000</t>
  </si>
  <si>
    <t>Diagonal Brace P 1-1  EL.9000</t>
  </si>
  <si>
    <t>Diagonal Brace P 1-2  EL.9000</t>
  </si>
  <si>
    <t>Diagonal Brace Q 1-1  EL.9000</t>
  </si>
  <si>
    <t>Diagonal Brace Q 1-2  EL.9000</t>
  </si>
  <si>
    <t>Diagonal Brace R 1-1  EL.9000</t>
  </si>
  <si>
    <t>Diagonal Brace R 1-2  EL.9000</t>
  </si>
  <si>
    <t>Diagonal Brace S 1-1  EL.9000</t>
  </si>
  <si>
    <t>Diagonal Brace S 1-2  EL.9000</t>
  </si>
  <si>
    <t>Diagonal Brace T 1-1  EL.9000</t>
  </si>
  <si>
    <t>Diagonal Brace T 1-2  EL.9000</t>
  </si>
  <si>
    <t>Diagonal Brace U 1-1  EL.9000</t>
  </si>
  <si>
    <t>Diagonal Brace U 1-2  EL.9000</t>
  </si>
  <si>
    <t>Diagonal Brace V 1-1  EL.9000</t>
  </si>
  <si>
    <t>Diagonal Brace V 1-2  EL.9000</t>
  </si>
  <si>
    <t>Diagonal Brace W 1-1  EL.9000</t>
  </si>
  <si>
    <t>Diagonal Brace W 1-2  EL.9000</t>
  </si>
  <si>
    <t>Diagonal Brace Side EE-DD 8 1-1</t>
  </si>
  <si>
    <t>Diagonal Brace Side EE-DD 8 1-2</t>
  </si>
  <si>
    <t>Diagonal Brace Side EE-DD 8A 1-1</t>
  </si>
  <si>
    <t>Diagonal Brace Side EE-DD 8A 1-2</t>
  </si>
  <si>
    <t>Diagonal Brace Side CC-BB 8 1-1</t>
  </si>
  <si>
    <t>Diagonal Brace Side CC-BB 8 1-2</t>
  </si>
  <si>
    <t>Diagonal Brace Side CC-BB 8A 1-1</t>
  </si>
  <si>
    <t>Diagonal Brace Side CC-BB 8A 1-2</t>
  </si>
  <si>
    <t>Diagonal Brace Side A1-B 8</t>
  </si>
  <si>
    <t>Diagonal Brace Side A1-B 8A</t>
  </si>
  <si>
    <t>Diagonal Brace Side B-C 8 1-2</t>
  </si>
  <si>
    <t>Diagonal Brace Side B-C 8 1-1</t>
  </si>
  <si>
    <t>Diagonal Brace Side B-C 8A 1-1</t>
  </si>
  <si>
    <t>Diagonal Brace Side B-C 8A 1-2</t>
  </si>
  <si>
    <t>Diagonal Brace Side G-H 8 1-1</t>
  </si>
  <si>
    <t>Diagonal Brace Side G-H 8 1-2</t>
  </si>
  <si>
    <t>Diagonal Brace Side G-H 8 1-3</t>
  </si>
  <si>
    <t>Diagonal Brace Side G-H 8 1-4</t>
  </si>
  <si>
    <t>Diagonal Brace Side G-H 8 1-5</t>
  </si>
  <si>
    <t>Diagonal Brace Side G-H 8 1-6</t>
  </si>
  <si>
    <t>Diagonal Brace Side J-K 8 1-1</t>
  </si>
  <si>
    <t>Diagonal Brace Side J-K 8 1-2</t>
  </si>
  <si>
    <t>Diagonal Brace Side J-K 8 1-3</t>
  </si>
  <si>
    <t>Diagonal Brace Side J-K 8 1-4</t>
  </si>
  <si>
    <t>Diagonal Brace Side J-K 8 1-5</t>
  </si>
  <si>
    <t>Diagonal Brace Side J-K 8 1-6</t>
  </si>
  <si>
    <t>Diagonal Brace Side G-H 8A 1-1</t>
  </si>
  <si>
    <t>Diagonal Brace Side G-H 8A 1-2</t>
  </si>
  <si>
    <t>Diagonal Brace Side G-H 8A 1-3</t>
  </si>
  <si>
    <t>Diagonal Brace Side G-H 8A 1-4</t>
  </si>
  <si>
    <t>Diagonal Brace Side G-H 8A 1-5</t>
  </si>
  <si>
    <t>Diagonal Brace Side G-H 8A 1-6</t>
  </si>
  <si>
    <t>Diagonal Brace Side J-K 8A 1-1</t>
  </si>
  <si>
    <t>Diagonal Brace Side J-K 8A 1-2</t>
  </si>
  <si>
    <t>Diagonal Brace Side J-K 8A 1-3</t>
  </si>
  <si>
    <t>Diagonal Brace Side J-K 8A 1-4</t>
  </si>
  <si>
    <t>Diagonal Brace Side J-K 8A 1-5</t>
  </si>
  <si>
    <t>Diagonal Brace Side J-K 8A 1-6</t>
  </si>
  <si>
    <t>Diagonal Brace Side N-O 8 1-1</t>
  </si>
  <si>
    <t>Diagonal Brace Side N-O 8 1-2</t>
  </si>
  <si>
    <t>Diagonal Brace Side N-O 8 1-3</t>
  </si>
  <si>
    <t>Diagonal Brace Side N-O 8 1-4</t>
  </si>
  <si>
    <t>Diagonal Brace Side N-O 8 1-5</t>
  </si>
  <si>
    <t>Diagonal Brace Side N-O 8 1-6</t>
  </si>
  <si>
    <t>Diagonal Brace Side M-N 8A 1-1</t>
  </si>
  <si>
    <t>Diagonal Brace Side M-N 8A 1-2</t>
  </si>
  <si>
    <t>Diagonal Brace Side M-N 8A 1-3</t>
  </si>
  <si>
    <t>Diagonal Brace Side M-N 8A 1-4</t>
  </si>
  <si>
    <t>Diagonal Brace Side M-N 8A 1-5</t>
  </si>
  <si>
    <t>Diagonal Brace Side M-N 8A 1-6</t>
  </si>
  <si>
    <t>Diagonal Brace Side Q-R 8 1-1</t>
  </si>
  <si>
    <t>Diagonal Brace Side Q-R 8 1-2</t>
  </si>
  <si>
    <t>Diagonal Brace Side Q-R 8 1-3</t>
  </si>
  <si>
    <t>Diagonal Brace Side Q-R 8 1-4</t>
  </si>
  <si>
    <t>Diagonal Brace Side Q-R 8 1-5</t>
  </si>
  <si>
    <t>Diagonal Brace Side Q-R 8 1-6</t>
  </si>
  <si>
    <t>Diagonal Brace Side Q-R 8A 1-1</t>
  </si>
  <si>
    <t>Diagonal Brace Side Q-R 8A 1-2</t>
  </si>
  <si>
    <t>Diagonal Brace Side Q-R 8A 1-3</t>
  </si>
  <si>
    <t>Diagonal Brace Side Q-R 8A 1-4</t>
  </si>
  <si>
    <t>Diagonal Brace Side Q-R 8A 1-5</t>
  </si>
  <si>
    <t>Diagonal Brace Side Q-R 8A 1-6</t>
  </si>
  <si>
    <t>Diagonal Brace Side T-U 8 1-1</t>
  </si>
  <si>
    <t>Diagonal Brace Side T-U 8 1-2</t>
  </si>
  <si>
    <t>Diagonal Brace Side T-U 8 1-3</t>
  </si>
  <si>
    <t>Diagonal Brace Side T-U 8 1-4</t>
  </si>
  <si>
    <t>Diagonal Brace Side T-U 8 1-5</t>
  </si>
  <si>
    <t>Diagonal Brace Side T-U 8 1-6</t>
  </si>
  <si>
    <t>Diagonal Brace Side S-T 8A 1-1</t>
  </si>
  <si>
    <t>Diagonal Brace Side S-T 8A 1-2</t>
  </si>
  <si>
    <t>Diagonal Brace Side S-T 8A 1-3</t>
  </si>
  <si>
    <t>Diagonal Brace Side S-T 8A 1-4</t>
  </si>
  <si>
    <t>Diagonal Brace Side S-T 8A 1-5</t>
  </si>
  <si>
    <t>Diagonal Brace Side S-T 8A 1-6</t>
  </si>
  <si>
    <t>Diagonal Brace Side V-W 8 1-1</t>
  </si>
  <si>
    <t>Diagonal Brace Side V-W 8 1-2</t>
  </si>
  <si>
    <t>Diagonal Brace Side V-W 8 1-3</t>
  </si>
  <si>
    <t>Diagonal Brace Side V-W 8 1-4</t>
  </si>
  <si>
    <t>Diagonal Brace Side V-W 8 1-5</t>
  </si>
  <si>
    <t>Diagonal Brace Side V-W 8 1-6</t>
  </si>
  <si>
    <t>Diagonal Brace Side U-V 8A 1-1</t>
  </si>
  <si>
    <t>Diagonal Brace Side U-V 8A 1-2</t>
  </si>
  <si>
    <t>Diagonal Brace Side U-V 8A 1-3</t>
  </si>
  <si>
    <t>Diagonal Brace Side U-V 8A 1-4</t>
  </si>
  <si>
    <t>Diagonal Brace Side U-V 8A 1-5</t>
  </si>
  <si>
    <t>Diagonal Brace Side U-V 8A 1-6</t>
  </si>
  <si>
    <t>Girder 1-2 Y EL. 6500</t>
  </si>
  <si>
    <t>Girder 1-2 Z EL. 6500</t>
  </si>
  <si>
    <t>Girder 2-3 Y EL. 6500</t>
  </si>
  <si>
    <t>Girder 2-3 Z EL. 6500</t>
  </si>
  <si>
    <t>Girder 3-5 Y EL. 6500</t>
  </si>
  <si>
    <t>Girder 5-6 Y EL. 6500</t>
  </si>
  <si>
    <t>Girder 5-6 Z EL. 6500</t>
  </si>
  <si>
    <t>Girder 3-5 Z EL. 6500</t>
  </si>
  <si>
    <t>Girder 6-7 Y EL. 6500</t>
  </si>
  <si>
    <t>Girder 6-7 Z EL. 6500</t>
  </si>
  <si>
    <t>Girder 7-10 Y EL. 6500</t>
  </si>
  <si>
    <t>Girder 7-10 Z EL. 6500</t>
  </si>
  <si>
    <t>W16x40</t>
  </si>
  <si>
    <t>Girder 10-12 Y EL. 6500</t>
  </si>
  <si>
    <t>Girder 10-12 Z EL. 6500</t>
  </si>
  <si>
    <t>Girder 12-13 Y EL. 6500</t>
  </si>
  <si>
    <t>Girder 12-13 Z EL. 6500</t>
  </si>
  <si>
    <t>W14x22</t>
  </si>
  <si>
    <t>Girder 13-14 Y EL. 6500</t>
  </si>
  <si>
    <t>Girder 13-14 Z EL. 6500</t>
  </si>
  <si>
    <t>Girder 14-15 Y EL. 6500</t>
  </si>
  <si>
    <t>Girder 14-15 Z EL. 6500</t>
  </si>
  <si>
    <t>Girder 15-16 Y EL. 6500</t>
  </si>
  <si>
    <t>Girder 15-16 Z EL. 6500</t>
  </si>
  <si>
    <t>Girder 16-17 Y EL. 6500</t>
  </si>
  <si>
    <t>Girder 16-17 Z EL. 6500</t>
  </si>
  <si>
    <t>Girder 17-18 Y EL. 6500</t>
  </si>
  <si>
    <t>Girder 17-18 Z EL. 6500</t>
  </si>
  <si>
    <t>Girder 1-2 Y EL. 8750</t>
  </si>
  <si>
    <t>Girder 1-2 Z EL. 8750</t>
  </si>
  <si>
    <t>Girder 2-3 Y EL. 8750</t>
  </si>
  <si>
    <t>Girder 2-3 Z EL. 8750</t>
  </si>
  <si>
    <t>Girder 3-5 Y EL. 8750</t>
  </si>
  <si>
    <t>Girder 3-5 Z EL. 8750</t>
  </si>
  <si>
    <t>Girder 5-6 Y EL. 8750</t>
  </si>
  <si>
    <t>Girder 5-6 Z EL. 8750</t>
  </si>
  <si>
    <t>Girder 6-7 Y EL. 8750</t>
  </si>
  <si>
    <t>Girder 6-7 Z EL. 8750</t>
  </si>
  <si>
    <t>Girder 7-10 Y EL. 8750</t>
  </si>
  <si>
    <t>Girder 7-10 Z EL. 8750</t>
  </si>
  <si>
    <t>Girder 10-12 Y EL. 8750</t>
  </si>
  <si>
    <t>Girder 10-12 Z EL. 8750</t>
  </si>
  <si>
    <t>Girder 12-13 Y EL. 8750</t>
  </si>
  <si>
    <t>Girder 12-13 Z EL. 8750</t>
  </si>
  <si>
    <t>Girder 13-14 Y EL. 8750</t>
  </si>
  <si>
    <t>Girder 13-14 Z EL. 8750</t>
  </si>
  <si>
    <t>Girder 14-15 Y EL. 8750</t>
  </si>
  <si>
    <t>Girder 14-15 Z EL. 8750</t>
  </si>
  <si>
    <t>Girder 15-16 Y EL. 8750</t>
  </si>
  <si>
    <t>Girder 15-16 Z EL. 8750</t>
  </si>
  <si>
    <t>Girder 16-17 Y EL. 8750</t>
  </si>
  <si>
    <t>Girder 16-17 Z EL. 8750</t>
  </si>
  <si>
    <t>Girder 17-18 Y EL. 8750</t>
  </si>
  <si>
    <t>Girder 17-18 Z EL. 8750</t>
  </si>
  <si>
    <t>Girder 1-2 Y EL. 10250</t>
  </si>
  <si>
    <t>Girder 1-2 Z EL. 10250</t>
  </si>
  <si>
    <t>Girder 2-3 Y EL. 10250</t>
  </si>
  <si>
    <t>Girder 2-3 Z EL. 10250</t>
  </si>
  <si>
    <t>Girder 3-5 Y EL. 10250</t>
  </si>
  <si>
    <t>Girder 3-5 Z EL. 10250</t>
  </si>
  <si>
    <t>Girder 5-6 Y EL. 10250</t>
  </si>
  <si>
    <t>Girder 5-6 Z EL. 10250</t>
  </si>
  <si>
    <t>Girder 6-7 Y EL. 10250</t>
  </si>
  <si>
    <t>Girder 6-7 Z EL. 10250</t>
  </si>
  <si>
    <t>Girder 7-10 Y EL. 10250</t>
  </si>
  <si>
    <t>Girder 7-10 Z EL. 10250</t>
  </si>
  <si>
    <t>Girder 10-12 Y EL. 10250</t>
  </si>
  <si>
    <t>Girder 10-12 Z EL. 10250</t>
  </si>
  <si>
    <t>Girder 12-13 Y EL. 10250</t>
  </si>
  <si>
    <t>Girder 12-13 Z EL. 10250</t>
  </si>
  <si>
    <t>Girder 13-14 Y EL. 10250</t>
  </si>
  <si>
    <t>Girder 13-14 Z EL. 10250</t>
  </si>
  <si>
    <t>W16x36</t>
  </si>
  <si>
    <t>Brace Line 1 EL. 9700</t>
  </si>
  <si>
    <t>W12x30</t>
  </si>
  <si>
    <t>Brace Line 1 EL. 5100</t>
  </si>
  <si>
    <t>W12x14</t>
  </si>
  <si>
    <t>Brace Line 1 EL. 6500</t>
  </si>
  <si>
    <t>Brace Line 1 EL. 8750</t>
  </si>
  <si>
    <t>Stub Column 1 EL. 8750</t>
  </si>
  <si>
    <t>Stub Column 2 EL. 8750</t>
  </si>
  <si>
    <t>Stub Column 3 EL. 8750</t>
  </si>
  <si>
    <t>Stub Column 4 EL. 8750</t>
  </si>
  <si>
    <t>Brace Line 2 EL. 6500</t>
  </si>
  <si>
    <t>Brace Line 2 EL. 8750</t>
  </si>
  <si>
    <t>W10x30</t>
  </si>
  <si>
    <t>Brace Line 3 EL. 6500</t>
  </si>
  <si>
    <t>Brace Line 3 EL. 8750</t>
  </si>
  <si>
    <t>Brace Line 5 EL. 6500</t>
  </si>
  <si>
    <t>Brace Line 5 EL. 8750</t>
  </si>
  <si>
    <t>Brace Line 6 EL. 6500</t>
  </si>
  <si>
    <t>Brace Line 6 EL. 8750</t>
  </si>
  <si>
    <t>Brace Line 7 EL. 6500</t>
  </si>
  <si>
    <t>Brace Line 7 EL. 8750</t>
  </si>
  <si>
    <t>Brace Line 2 EL. 10250</t>
  </si>
  <si>
    <t>Brace Line 3 EL. 10250</t>
  </si>
  <si>
    <t>Brace Line 5 EL. 10250</t>
  </si>
  <si>
    <t>Brace Line 6 EL. 10250</t>
  </si>
  <si>
    <t>Brace Line 7 EL. 10250</t>
  </si>
  <si>
    <t>Brace Line 10 EL. 6500</t>
  </si>
  <si>
    <t>Brace Line 10 EL. 8750</t>
  </si>
  <si>
    <t>Brace Line 10 EL. 10250</t>
  </si>
  <si>
    <t>Brace Line 12 EL. 6500</t>
  </si>
  <si>
    <t>Brace Line 12 EL. 8750</t>
  </si>
  <si>
    <t>Brace Line 12 EL. 10250</t>
  </si>
  <si>
    <t>Brace Line 13 EL. 6500</t>
  </si>
  <si>
    <t>Brace Line 13 EL. 8750</t>
  </si>
  <si>
    <t>Brace Line 13 EL. 10250</t>
  </si>
  <si>
    <t>Brace Line 14 EL. 6500</t>
  </si>
  <si>
    <t>Brace Line 14 EL. 8750</t>
  </si>
  <si>
    <t>Brace Line 14 EL. 10250</t>
  </si>
  <si>
    <t>Brace Line 15 EL. 6500</t>
  </si>
  <si>
    <t>Brace Line 15 EL. 8750</t>
  </si>
  <si>
    <t>Brace Line 16 EL. 6500</t>
  </si>
  <si>
    <t>Brace Line 16 EL. 8750</t>
  </si>
  <si>
    <t>Brace Line 17 EL. 6500</t>
  </si>
  <si>
    <t>Brace Line 17 EL. 8750</t>
  </si>
  <si>
    <t>Brace Line 18 EL. 6500</t>
  </si>
  <si>
    <t>Brace Line 18 EL. 8750</t>
  </si>
  <si>
    <t>W24x55</t>
  </si>
  <si>
    <t>Brace Line 1 1-3 EL. 6500</t>
  </si>
  <si>
    <t>Brace Line 1 2-3 EL. 6500</t>
  </si>
  <si>
    <t>Brace Line 1 3-3 EL. 6500</t>
  </si>
  <si>
    <t>Brace Line 2 1-3 EL. 6500</t>
  </si>
  <si>
    <t>Brace Line 2 2-3 EL. 6500</t>
  </si>
  <si>
    <t>Brace Line 2 3-3 EL. 6500</t>
  </si>
  <si>
    <t>Brace Line 3 1-1 EL. 6500</t>
  </si>
  <si>
    <t>Brace Line 5 1-2 EL. 6500</t>
  </si>
  <si>
    <t>Brace Line 5 2-2 EL. 6500</t>
  </si>
  <si>
    <t>Brace Line 6 1-1 EL. 6500</t>
  </si>
  <si>
    <t>W12x22</t>
  </si>
  <si>
    <t>Brace Line 8 1-4 EL. 6500</t>
  </si>
  <si>
    <t>Brace Line 8 2-4 EL. 6500</t>
  </si>
  <si>
    <t>Brace Line 8 3-4 EL. 6500</t>
  </si>
  <si>
    <t>Brace Line 8 4-4 EL. 6500</t>
  </si>
  <si>
    <t>Brace Line 9 1-1 EL. 6500</t>
  </si>
  <si>
    <t>Brace Line 10 1-3 EL. 6500</t>
  </si>
  <si>
    <t>Brace Line 10 2-3 EL. 6500</t>
  </si>
  <si>
    <t>Brace Line 10 3-3 EL. 6500</t>
  </si>
  <si>
    <t>Brace Line 12 1-2 EL. 6500</t>
  </si>
  <si>
    <t>Brace Line 12 2-2 EL. 6500</t>
  </si>
  <si>
    <t>Brace Line 13 1-2 EL. 6500</t>
  </si>
  <si>
    <t>Brace Line 13 2-2 EL. 6500</t>
  </si>
  <si>
    <t>Brace Line 14 1-2 EL. 6500</t>
  </si>
  <si>
    <t>Brace Line 14 2-2 EL. 6500</t>
  </si>
  <si>
    <t>Brace Line 15 1-2 EL. 6500</t>
  </si>
  <si>
    <t>Brace Line 15 2-2 EL. 6500</t>
  </si>
  <si>
    <t>Brace Line 16 1-1 EL. 6500</t>
  </si>
  <si>
    <t>Brace Line 17 1-1 EL. 6500</t>
  </si>
  <si>
    <t>Brace Line 1 1-3 EL. 8750</t>
  </si>
  <si>
    <t>Brace Line 1 2-3 EL. 8750</t>
  </si>
  <si>
    <t>Brace Line 1 3-3 EL. 8750</t>
  </si>
  <si>
    <t>Brace Line 2 1-3 EL. 8750</t>
  </si>
  <si>
    <t>Brace Line 2 2-3 EL. 8750</t>
  </si>
  <si>
    <t>Brace Line 2 3-3 EL. 8750</t>
  </si>
  <si>
    <t>Brace Line 3 1-1 EL. 8750</t>
  </si>
  <si>
    <t>Brace Line 5 1-2 EL. 8750</t>
  </si>
  <si>
    <t>Brace Line 5 2-2 EL. 8750</t>
  </si>
  <si>
    <t>Brace Line 6 1-1 EL. 8750</t>
  </si>
  <si>
    <t>Brace Line 8 1-6 EL. 8750</t>
  </si>
  <si>
    <t>Brace Line 8 2-6 EL. 8750</t>
  </si>
  <si>
    <t>Brace Line 8 3-6 EL. 8750</t>
  </si>
  <si>
    <t>Brace Line 8 4-6 EL. 8750</t>
  </si>
  <si>
    <t>Brace Line 8 5-6 EL. 8750</t>
  </si>
  <si>
    <t>Brace Line 8 6-6 EL. 8750</t>
  </si>
  <si>
    <t>C6x8,2</t>
  </si>
  <si>
    <t>Brace Line 9 1-1 EL. 8750</t>
  </si>
  <si>
    <t>Brace Line 10 1-3 EL. 8750</t>
  </si>
  <si>
    <t>Brace Line 10 2-3 EL. 8750</t>
  </si>
  <si>
    <t>Brace Line 10 3-3 EL. 8750</t>
  </si>
  <si>
    <t>Brace Line 12 1-2 EL. 8750</t>
  </si>
  <si>
    <t>Brace Line 12 2-2 EL. 8750</t>
  </si>
  <si>
    <t>Brace Line 13 1-2 EL. 8750</t>
  </si>
  <si>
    <t>Brace Line 13 2-2 EL. 8750</t>
  </si>
  <si>
    <t>Brace Line 14 1-2 EL. 8750</t>
  </si>
  <si>
    <t>Brace Line 14 2-2 EL. 8750</t>
  </si>
  <si>
    <t>Brace Line 15 1-2 EL. 8750</t>
  </si>
  <si>
    <t>Brace Line 15 2-2 EL. 8750</t>
  </si>
  <si>
    <t>Brace Line 16 1-1 EL. 8750</t>
  </si>
  <si>
    <t>Brace Line 17 1-1 EL. 8750</t>
  </si>
  <si>
    <t>Brace Line 1 1-2 EL. 10250</t>
  </si>
  <si>
    <t>Brace Line 1 2-2 EL. 10250</t>
  </si>
  <si>
    <t>Brace Line 2 1-2 EL. 10250</t>
  </si>
  <si>
    <t>Brace Line 2 2-2 EL. 10250</t>
  </si>
  <si>
    <t>Brace Line 3 1-1 EL. 10250</t>
  </si>
  <si>
    <t>Brace Line 5 1-1 EL. 10250</t>
  </si>
  <si>
    <t>Brace Line 6 1-1 EL. 10250</t>
  </si>
  <si>
    <t>Brace Line 7 1-3 EL. 10250</t>
  </si>
  <si>
    <t>Brace Line 7 2-3 EL. 10250</t>
  </si>
  <si>
    <t>Brace Line 7 3-3 EL. 10250</t>
  </si>
  <si>
    <t>Brace Line 10 1-3 EL. 10250</t>
  </si>
  <si>
    <t>Brace Line 10 2-3 EL. 10250</t>
  </si>
  <si>
    <t>Brace Line 10 3-3 EL. 10250</t>
  </si>
  <si>
    <t>Brace Line 12 1-1 EL. 10250</t>
  </si>
  <si>
    <t>Brace Line 13 1-1 EL. 10250</t>
  </si>
  <si>
    <t>Diagonal Brace Line 1 1-4 EL. 6500</t>
  </si>
  <si>
    <t>WT4X9</t>
  </si>
  <si>
    <t>Diagonal Brace Line 1 2-4 EL. 6500</t>
  </si>
  <si>
    <t>Diagonal Brace Line 1 3-4 EL. 6500</t>
  </si>
  <si>
    <t>Diagonal Brace Line 1 4-4 EL. 6500</t>
  </si>
  <si>
    <t>Diagonal Brace Line 2 1-4 EL. 6500</t>
  </si>
  <si>
    <t>Diagonal Brace Line 2 2-4 EL. 6500</t>
  </si>
  <si>
    <t>Diagonal Brace Line 2 3-4 EL. 6500</t>
  </si>
  <si>
    <t>Diagonal Brace Line 2 4-4 EL. 6500</t>
  </si>
  <si>
    <t>Diagonal Brace Line 3 1-2 EL. 6500</t>
  </si>
  <si>
    <t>Diagonal Brace Line 3 2-2 EL. 6500</t>
  </si>
  <si>
    <t>Diagonal Brace Line 5 1-2 EL. 6500</t>
  </si>
  <si>
    <t>Diagonal Brace Line 5 2-2 EL. 6500</t>
  </si>
  <si>
    <t>Diagonal Brace Line 6 1-2 EL. 6500</t>
  </si>
  <si>
    <t>Diagonal Brace Line 6 2-2 EL. 6500</t>
  </si>
  <si>
    <t>Diagonal Brace Line 7 1-1 EL. 6500</t>
  </si>
  <si>
    <t>Diagonal Brace Line 8 1-3 EL. 6500</t>
  </si>
  <si>
    <t>Diagonal Brace Line 8 2-3 EL. 6500</t>
  </si>
  <si>
    <t>Diagonal Brace Line 8 3-3 EL. 6500</t>
  </si>
  <si>
    <t>Diagonal Brace Line 9 1-1 EL. 6500</t>
  </si>
  <si>
    <t>Diagonal Brace Line 10 1-2 EL. 6500</t>
  </si>
  <si>
    <t>Diagonal Brace Line 10 2-2 EL. 6500</t>
  </si>
  <si>
    <t>Diagonal Brace Line 12 1-2 EL. 6500</t>
  </si>
  <si>
    <t>Diagonal Brace Line 13 2-2 EL. 6500</t>
  </si>
  <si>
    <t>Diagonal Brace Line 12 2-2 EL. 6500</t>
  </si>
  <si>
    <t>Diagonal Brace Line 13 1-2 EL. 6500</t>
  </si>
  <si>
    <t>Diagonal Brace Line 14 1-2 EL. 6500</t>
  </si>
  <si>
    <t>Diagonal Brace Line 14 2-2 EL. 6500</t>
  </si>
  <si>
    <t>Diagonal Brace Line 15 2-3 EL. 6500</t>
  </si>
  <si>
    <t>Diagonal Brace Line 15 1-3 EL. 6500</t>
  </si>
  <si>
    <t>Diagonal Brace Line 15 3-3 EL. 6500</t>
  </si>
  <si>
    <t>Diagonal Brace Line 16 1-2 EL. 6500</t>
  </si>
  <si>
    <t>Diagonal Brace Line 16 2-2 EL. 6500</t>
  </si>
  <si>
    <t>Diagonal Brace Line 17 1-2 EL. 6500</t>
  </si>
  <si>
    <t>Diagonal Brace Line 17 2-2 EL. 6500</t>
  </si>
  <si>
    <t>Diagonal Brace Line 14 1-2 EL. 8750</t>
  </si>
  <si>
    <t>Diagonal Brace Line 14 2-2 EL. 8750</t>
  </si>
  <si>
    <t>Diagonal Brace Line 15 1-3 EL. 8750</t>
  </si>
  <si>
    <t>Diagonal Brace Line 15 2-3 EL. 8750</t>
  </si>
  <si>
    <t>Diagonal Brace Line 15 3-3 EL. 8750</t>
  </si>
  <si>
    <t>Diagonal Brace Line 16 1-2 EL. 8750</t>
  </si>
  <si>
    <t>Diagonal Brace Line 16 2-2 EL. 8750</t>
  </si>
  <si>
    <t>Diagonal Brace Line 17 1-2 EL. 8750</t>
  </si>
  <si>
    <t>Diagonal Brace Line 17 2-2 EL. 8750</t>
  </si>
  <si>
    <t>Diagonal Brace Line 1 1-2 EL. 10250</t>
  </si>
  <si>
    <t>Diagonal Brace Line 1 2-2 EL. 10250</t>
  </si>
  <si>
    <t>Diagonal Brace Line 2 1-2 EL. 10250</t>
  </si>
  <si>
    <t>Diagonal Brace Line 2 2-2 EL. 10250</t>
  </si>
  <si>
    <t>Diagonal Brace Line 3 1-2 EL. 10250</t>
  </si>
  <si>
    <t>Diagonal Brace Line 3 2-2 EL. 10250</t>
  </si>
  <si>
    <t>Diagonal Brace Line 5 1-2 EL. 10250</t>
  </si>
  <si>
    <t>Diagonal Brace Line 5 2-2 EL. 10250</t>
  </si>
  <si>
    <t>Diagonal Brace Line 6 1-2 EL. 10250</t>
  </si>
  <si>
    <t>Diagonal Brace Line 6 2-2 EL. 10250</t>
  </si>
  <si>
    <t>Diagonal Brace Line 7 1-4 EL. 10250</t>
  </si>
  <si>
    <t>Diagonal Brace Line 7 2-4 EL. 10250</t>
  </si>
  <si>
    <t>Diagonal Brace Line 7 3-4 EL. 10250</t>
  </si>
  <si>
    <t>Diagonal Brace Line 7 4-4 EL. 10250</t>
  </si>
  <si>
    <t>Diagonal Brace Line 10 1-4 EL. 10250</t>
  </si>
  <si>
    <t>Diagonal Brace Line 10 2-4 EL. 10250</t>
  </si>
  <si>
    <t>Diagonal Brace Line 10 3-4 EL. 10250</t>
  </si>
  <si>
    <t>Diagonal Brace Line 10 4-4 EL. 10250</t>
  </si>
  <si>
    <t>Diagonal Brace Line 12 1-2 EL. 10250</t>
  </si>
  <si>
    <t>Diagonal Brace Line 12 2-2 EL. 10250</t>
  </si>
  <si>
    <t>Diagonal Brace Line 13 1-2 EL. 10250</t>
  </si>
  <si>
    <t>Diagonal Brace Line 13 2-2 EL. 10250</t>
  </si>
  <si>
    <t>Side Dia. Brace Line 1-2 Z 1-4</t>
  </si>
  <si>
    <t>Side Dia. Brace Line 1-2 Z 2-4</t>
  </si>
  <si>
    <t>Side Dia. Brace Line 1-2 Z 3-4</t>
  </si>
  <si>
    <t>Side Dia. Brace Line 1-2 Z 4-4</t>
  </si>
  <si>
    <t>Side Dia. Brace Line 1-2 Y 1-4</t>
  </si>
  <si>
    <t>Side Dia. Brace Line 1-2 Y 2-4</t>
  </si>
  <si>
    <t>Side Dia. Brace Line 1-2 Y 3-4</t>
  </si>
  <si>
    <t>Side Dia. Brace Line 1-2 Y 4-4</t>
  </si>
  <si>
    <t>Side Dia. Brace Line 6-7 Z 1-6</t>
  </si>
  <si>
    <t>Side Dia. Brace Line 6-7 Z 2-6</t>
  </si>
  <si>
    <t>Side Dia. Brace Line 6-7 Z 3-6</t>
  </si>
  <si>
    <t>Side Dia. Brace Line 6-7 Z 4-6</t>
  </si>
  <si>
    <t>Side Dia. Brace Line 6-7 Z 5-6</t>
  </si>
  <si>
    <t>Side Dia. Brace Line 6-7 Y 1-6</t>
  </si>
  <si>
    <t>Side Dia. Brace Line 6-7 Y 2-6</t>
  </si>
  <si>
    <t>Side Dia. Brace Line 6-7 Y 3-6</t>
  </si>
  <si>
    <t>Side Dia. Brace Line 6-7 Y 4-6</t>
  </si>
  <si>
    <t>Side Dia. Brace Line 6-7 Y 5-6</t>
  </si>
  <si>
    <t>Side Dia. Brace Line 12-13 Y 1-6</t>
  </si>
  <si>
    <t>Side Dia. Brace Line 12-13 Y 2-6</t>
  </si>
  <si>
    <t>Side Dia. Brace Line 12-13 Y 3-6</t>
  </si>
  <si>
    <t>Side Dia. Brace Line 12-13 Y 4-6</t>
  </si>
  <si>
    <t>Side Dia. Brace Line 12-13 Y 5-6</t>
  </si>
  <si>
    <t>Side Dia. Brace Line 12-13 Z 1-5</t>
  </si>
  <si>
    <t>Side Dia. Brace Line 12-13 Z 2-5</t>
  </si>
  <si>
    <t>Side Dia. Brace Line 12-13 Z 3-5</t>
  </si>
  <si>
    <t>Side Dia. Brace Line 12-13 Z 4-5</t>
  </si>
  <si>
    <t>Side Dia. Brace Line 12-13 Z 5-5</t>
  </si>
  <si>
    <t>Side Dia. Brace Line 17-18 Y 1-4</t>
  </si>
  <si>
    <t>Side Dia. Brace Line 17-18 Y 2-4</t>
  </si>
  <si>
    <t>Side Dia. Brace Line 17-18 Y 3-4</t>
  </si>
  <si>
    <t>Side Dia. Brace Line 17-18 Y 4-4</t>
  </si>
  <si>
    <t>Side Dia. Brace Line 17-18 Z 1-4</t>
  </si>
  <si>
    <t>Side Dia. Brace Line 17-18 Z 2-4</t>
  </si>
  <si>
    <t>Side Dia. Brace Line 17-18 Z 3-4</t>
  </si>
  <si>
    <t>Side Dia. Brace Line 17-18 Z 4-4</t>
  </si>
  <si>
    <t>Side Brace Line 7-10 Z 1-1</t>
  </si>
  <si>
    <t>Side Brace Line 14-15 Z 1-1</t>
  </si>
  <si>
    <t>Side Dia. Brace Line 6-7 Z 6-6</t>
  </si>
  <si>
    <t>Side Dia. Brace Line 6-7 Y 6-6</t>
  </si>
  <si>
    <t>Side Dia. Brace Line 12-13 Y 6-6</t>
  </si>
  <si>
    <t>ClO2 Plant</t>
  </si>
  <si>
    <t xml:space="preserve">Column AA-1 </t>
  </si>
  <si>
    <t>W12x40</t>
  </si>
  <si>
    <t xml:space="preserve">Column AB-1 </t>
  </si>
  <si>
    <t xml:space="preserve">Column AC-1 </t>
  </si>
  <si>
    <t xml:space="preserve">Column AD-1 </t>
  </si>
  <si>
    <t xml:space="preserve">Column AE-1 </t>
  </si>
  <si>
    <t xml:space="preserve">Column AF-1 </t>
  </si>
  <si>
    <t>W12x50</t>
  </si>
  <si>
    <t>Column AA-2</t>
  </si>
  <si>
    <t>Column AB-3</t>
  </si>
  <si>
    <t>Column AB-2</t>
  </si>
  <si>
    <t>Column AC-2</t>
  </si>
  <si>
    <t>Column AD-2</t>
  </si>
  <si>
    <t>Column AE-2</t>
  </si>
  <si>
    <t>Column AF-2</t>
  </si>
  <si>
    <t>Column AG-2</t>
  </si>
  <si>
    <t>Column AH1-2</t>
  </si>
  <si>
    <t>W12x58</t>
  </si>
  <si>
    <t>Column AA-3</t>
  </si>
  <si>
    <t>Column AC-3</t>
  </si>
  <si>
    <t>Column AD-3</t>
  </si>
  <si>
    <t>Column AE-3</t>
  </si>
  <si>
    <t>Column AF-3</t>
  </si>
  <si>
    <t>Column AH1-3</t>
  </si>
  <si>
    <t>W8x35</t>
  </si>
  <si>
    <t>Column AA-4</t>
  </si>
  <si>
    <t>Column AB-4</t>
  </si>
  <si>
    <t>Column AC-4</t>
  </si>
  <si>
    <t>Column AD-4</t>
  </si>
  <si>
    <t>Column AE-4</t>
  </si>
  <si>
    <t>Column AA-5</t>
  </si>
  <si>
    <t>Column AB-5</t>
  </si>
  <si>
    <t>Column AC-5</t>
  </si>
  <si>
    <t>Column AD-5</t>
  </si>
  <si>
    <t>Column AE-5</t>
  </si>
  <si>
    <t>Column AF-5</t>
  </si>
  <si>
    <t>Column AG-5</t>
  </si>
  <si>
    <t>Column AH1-5</t>
  </si>
  <si>
    <t>W8x28</t>
  </si>
  <si>
    <t>Column AA-6</t>
  </si>
  <si>
    <t>Column AB-6</t>
  </si>
  <si>
    <t>Column AC-6</t>
  </si>
  <si>
    <t>Column AD-6</t>
  </si>
  <si>
    <t>Column AE-6</t>
  </si>
  <si>
    <t>Column AF-6</t>
  </si>
  <si>
    <t>W12x65</t>
  </si>
  <si>
    <t>Column AA-7</t>
  </si>
  <si>
    <t>Column AB-7</t>
  </si>
  <si>
    <t>Column AC-7</t>
  </si>
  <si>
    <t>Column AD-7</t>
  </si>
  <si>
    <t>Column AE-7</t>
  </si>
  <si>
    <t>Column AF-7</t>
  </si>
  <si>
    <t>W12x35</t>
  </si>
  <si>
    <t>Girder AA-AB Line 7 EL. 4000</t>
  </si>
  <si>
    <t>Girder AB-AC Line 7  EL. 4000</t>
  </si>
  <si>
    <t>Girder AC-AD Line 7  EL. 4000</t>
  </si>
  <si>
    <t>Girder AD-AE Line 7  EL. 4000</t>
  </si>
  <si>
    <t>Girder AE-AF Line 7  EL. 4000</t>
  </si>
  <si>
    <t>Girder AA-AB Line 6 EL. 4000</t>
  </si>
  <si>
    <t>Girder AB-AC Line 6  EL. 4000</t>
  </si>
  <si>
    <t>Girder AC-AD Line 6  EL. 4000</t>
  </si>
  <si>
    <t>Girder AD-AE Line 6  EL. 4000</t>
  </si>
  <si>
    <t>Girder AE-AF Line 6  EL. 4000</t>
  </si>
  <si>
    <t>Girder AB-AC Line 5  EL. 4000</t>
  </si>
  <si>
    <t>Girder AC-AD Line 5  EL. 4000</t>
  </si>
  <si>
    <t>Girder AD-AE Line 5  EL. 4000</t>
  </si>
  <si>
    <t>Girder AE-AF Line 5  EL. 4000</t>
  </si>
  <si>
    <t>Girder AA-AB Line 5 EL. 4000</t>
  </si>
  <si>
    <t>Girder AA-AB Line 5 1-1 EL. 4000</t>
  </si>
  <si>
    <t>Girder AB-AC Line 5 1-1 EL. 4000</t>
  </si>
  <si>
    <t>Girder AC-AD Line 5  1-1 EL. 4000</t>
  </si>
  <si>
    <t>Girder AD-AE Line 5  1-1 EL. 4000</t>
  </si>
  <si>
    <t>Girder AE-AF Line 5  1-1 EL. 4000</t>
  </si>
  <si>
    <t>Girder 5-6 Line AA  EL. 4000</t>
  </si>
  <si>
    <t>W12x33</t>
  </si>
  <si>
    <t>Girder 5-6 Line AB  EL. 4000</t>
  </si>
  <si>
    <t>Girder 5-6 Line AC  EL. 4000</t>
  </si>
  <si>
    <t>Girder 5-6 Line AD  EL. 4000</t>
  </si>
  <si>
    <t>Girder 5-6 Line AE EL. 4000</t>
  </si>
  <si>
    <t>Girder 5-6 Line AF EL. 4000</t>
  </si>
  <si>
    <t>Girder 6-7 Line AA  EL. 4000</t>
  </si>
  <si>
    <t>Girder 6-7 Line AB  EL. 4000</t>
  </si>
  <si>
    <t>Girder 6-7 Line AC  EL. 4000</t>
  </si>
  <si>
    <t>Girder 6-7 Line AD  EL. 4000</t>
  </si>
  <si>
    <t>Girder 6-7 Line AE EL. 4000</t>
  </si>
  <si>
    <t>Girder 6-7 Line AF EL. 4000</t>
  </si>
  <si>
    <t>Girder AE-AF 5 1-2 EL. 4000</t>
  </si>
  <si>
    <t>Girder AE-AF 5 2-2 EL. 4000</t>
  </si>
  <si>
    <t>Girder AE-AF 6 1-3 EL. 4000</t>
  </si>
  <si>
    <t>Girder AE-AF 6 2-3 EL. 4000</t>
  </si>
  <si>
    <t>Girder AE-AF 6 3-3 EL. 4000</t>
  </si>
  <si>
    <t>Girder AD-AE 5 1-2 EL. 4000</t>
  </si>
  <si>
    <t>Girder AD-AE 6 1-2 EL. 4000</t>
  </si>
  <si>
    <t>Girder AD-AE 6 2-2 EL. 4000</t>
  </si>
  <si>
    <t>Girder AC-AD 5 1-2 EL. 4000</t>
  </si>
  <si>
    <t>Girder AC-AD 6 1-2 EL. 4000</t>
  </si>
  <si>
    <t>Girder AC-AD 6 2-2 EL. 4000</t>
  </si>
  <si>
    <t>Brace 5-6 line AC 1-2 EL. 4000</t>
  </si>
  <si>
    <t>W8x15</t>
  </si>
  <si>
    <t>Brace 5-6 line AC 2-2 EL. 4000</t>
  </si>
  <si>
    <t>Brace 5-6 line AD 1-1 EL. 4000</t>
  </si>
  <si>
    <t>Brace 6-7 line AC 1-2 EL. 4000</t>
  </si>
  <si>
    <t>Brace 6-7 line AC 2-2 EL. 4000</t>
  </si>
  <si>
    <t>Brace 6-7 line AD 1-1 EL. 4000</t>
  </si>
  <si>
    <t>Girder AA-AB Line 3 1-2 EL. 6500</t>
  </si>
  <si>
    <t>Girder AA-AB Line 3 2-2 EL. 6500</t>
  </si>
  <si>
    <t>Girder AA-AB Line 2 1-2 EL. 6500</t>
  </si>
  <si>
    <t>Girder AA-AB Line 2 2-2 EL. 6500</t>
  </si>
  <si>
    <t>Girder AA-AB Line 1 1-1 EL. 6500</t>
  </si>
  <si>
    <t>W10x26</t>
  </si>
  <si>
    <t>Dia. Brace AE-AF 1-19 EL. 4000</t>
  </si>
  <si>
    <t>Dia. Brace AE-AF 2-19 EL. 4000</t>
  </si>
  <si>
    <t>Dia. Brace AE-AF 3-19 EL. 4000</t>
  </si>
  <si>
    <t>Dia. Brace AE-AF 4-19 EL. 4000</t>
  </si>
  <si>
    <t>Dia. Brace AE-AF 5-19 EL. 4000</t>
  </si>
  <si>
    <t>Dia. Brace AE-AF 6-19 EL. 4000</t>
  </si>
  <si>
    <t>Dia. Brace AE-AF 7-19 EL. 4000</t>
  </si>
  <si>
    <t>Dia. Brace AE-AF 8-19 EL. 4000</t>
  </si>
  <si>
    <t>Dia. Brace AE-AF 9-19 EL. 4000</t>
  </si>
  <si>
    <t>Dia. Brace AE-AF 10-19 EL. 4000</t>
  </si>
  <si>
    <t>Dia. Brace AE-AF 11-19 EL. 4000</t>
  </si>
  <si>
    <t>Dia. Brace AE-AF 12-19 EL. 4000</t>
  </si>
  <si>
    <t>Dia. Brace AE-AF 13-19 EL. 4000</t>
  </si>
  <si>
    <t>Dia. Brace AE-AF 14-19 EL. 4000</t>
  </si>
  <si>
    <t>Dia. Brace AE-AF 15-19 EL. 4000</t>
  </si>
  <si>
    <t>Dia. Brace AE-AF 16-19 EL. 4000</t>
  </si>
  <si>
    <t>Dia. Brace AE-AF 17-19 EL. 4000</t>
  </si>
  <si>
    <t>Dia. Brace AE-AF 18-19 EL. 4000</t>
  </si>
  <si>
    <t>Dia. Brace AE-AF 19-19 EL. 4000</t>
  </si>
  <si>
    <t>Dia. Brace AE-AF 1-15 EL. 4000</t>
  </si>
  <si>
    <t>Dia. Brace AE-AF 2-15 EL. 4000</t>
  </si>
  <si>
    <t>Dia. Brace AE-AF 3-15 EL. 4000</t>
  </si>
  <si>
    <t>Dia. Brace AE-AF 4-15 EL. 4000</t>
  </si>
  <si>
    <t>Dia. Brace AE-AF 5-15 EL. 4000</t>
  </si>
  <si>
    <t>Dia. Brace AE-AF 6-15 EL. 4000</t>
  </si>
  <si>
    <t>Dia. Brace AE-AF 7-15 EL. 4000</t>
  </si>
  <si>
    <t>Dia. Brace AE-AF 8-15 EL. 4000</t>
  </si>
  <si>
    <t>Dia. Brace AE-AF 9-15 EL. 4000</t>
  </si>
  <si>
    <t>Dia. Brace AE-AF 10-15 EL. 4000</t>
  </si>
  <si>
    <t>Dia. Brace AE-AF 11-15 EL. 4000</t>
  </si>
  <si>
    <t>Dia. Brace AE-AF 12-15 EL. 4000</t>
  </si>
  <si>
    <t>Dia. Brace AE-AF 13-15 EL. 4000</t>
  </si>
  <si>
    <t>Dia. Brace AE-AF 14-15 EL. 4000</t>
  </si>
  <si>
    <t>Dia. Brace AE-AF 15-15 EL. 4000</t>
  </si>
  <si>
    <t>W24x68</t>
  </si>
  <si>
    <t>Girder AB-AC Line 4 1-1 EL. 6500</t>
  </si>
  <si>
    <t>Girder AB-AC Line 3 1-3 EL. 6500</t>
  </si>
  <si>
    <t>Girder AB-AC Line 1 1-1 EL. 6500</t>
  </si>
  <si>
    <t>Girder AB-AC Line 3 3-3 EL. 6500</t>
  </si>
  <si>
    <t>Girder AB-AC  Line 3 2-3 EL. 6500</t>
  </si>
  <si>
    <t>Girder AB-AC Line 2 2-2 EL. 6500</t>
  </si>
  <si>
    <t>Girder AB-AC Line 2 1-2 EL. 6500</t>
  </si>
  <si>
    <t>Girder AC-AD Line 4 1-1 EL. 6500</t>
  </si>
  <si>
    <t>Girder AC-AD Line 3 1-3 EL. 6500</t>
  </si>
  <si>
    <t>Girder AC-AD  Line 3 2-3 EL. 6500</t>
  </si>
  <si>
    <t>Girder AC-AD Line 3 3-3 EL. 6500</t>
  </si>
  <si>
    <t>Girder AC-AD Line 1 1-1 EL. 6500</t>
  </si>
  <si>
    <t>Girder AC-AD Line 2 1-2 EL. 6500</t>
  </si>
  <si>
    <t>Girder AC-AD Line 2 2-2 EL. 6500</t>
  </si>
  <si>
    <t>W24x62</t>
  </si>
  <si>
    <t>W18x26</t>
  </si>
  <si>
    <t>Girder AD-AE Line 4 1-1 EL. 6500</t>
  </si>
  <si>
    <t>Girder AD-AE Line 3 1-3 EL. 6500</t>
  </si>
  <si>
    <t>Girder AD-AE  Line 3 2-3 EL. 6500</t>
  </si>
  <si>
    <t>Girder AD-AE Line 3 3-3 EL. 6500</t>
  </si>
  <si>
    <t>Girder AD-AE Line 1 1-1 EL. 6500</t>
  </si>
  <si>
    <t>Girder AD-AE Line 2 1-2 EL. 6500</t>
  </si>
  <si>
    <t>Girder AD-AE Line 2 2-2 EL. 6500</t>
  </si>
  <si>
    <t>Girder AE-AF Line 4 1-1 EL. 6500</t>
  </si>
  <si>
    <t>Girder AE-AF Line 3 1-3 EL. 6500</t>
  </si>
  <si>
    <t>Girder AE-AF  Line 3 2-3 EL. 6500</t>
  </si>
  <si>
    <t>Girder AE-AF Line 3 3-3 EL. 6500</t>
  </si>
  <si>
    <t>Girder AE-AF Line 1 1-1 EL. 6500</t>
  </si>
  <si>
    <t>Girder AE-AF Line 2 1-2 EL. 6500</t>
  </si>
  <si>
    <t>Girder AE-AF Line 2 2-2 EL. 6500</t>
  </si>
  <si>
    <t>Girder 1-2 Line AA 1-1 EL. 6500</t>
  </si>
  <si>
    <t>Girder 2-3 Line AA 1-1 EL. 6500</t>
  </si>
  <si>
    <t>w12x26</t>
  </si>
  <si>
    <t>Girder 3-4 Line AB 1-1 EL. 6500</t>
  </si>
  <si>
    <t>Girder 2-3 Line AB 1-1 EL. 6500</t>
  </si>
  <si>
    <t>Girder 1-2 Line AB 1-1 EL. 6500</t>
  </si>
  <si>
    <t>Girder 4-3 Line AC 1-1 EL. 6500</t>
  </si>
  <si>
    <t>Girder 5-4 Line AC 1-1 EL. 6500</t>
  </si>
  <si>
    <t>W14x34</t>
  </si>
  <si>
    <t>Girder 3-2 Line AC 1-1 EL. 6500</t>
  </si>
  <si>
    <t>Girder 2-1 Line AC 1-1 EL. 6500</t>
  </si>
  <si>
    <t>Girder 3-2 Line AD 1-1 EL. 6500</t>
  </si>
  <si>
    <t>Girder 2-1 Line AD 1-1 EL. 6500</t>
  </si>
  <si>
    <t>Girder 5-3 Line AD 1-1 EL. 6500</t>
  </si>
  <si>
    <t>Girder 3-2 Line AE 1-1 EL. 6500</t>
  </si>
  <si>
    <t>Girder 2-1 Line AE 1-1 EL. 6500</t>
  </si>
  <si>
    <t>Girder 5-3 Line AF 1-1 EL. 6500</t>
  </si>
  <si>
    <t>Girder 3-2 Line AF 1-1 EL. 6500</t>
  </si>
  <si>
    <t>Girder 2-1 Line AF 1-1 EL. 6500</t>
  </si>
  <si>
    <t>Dia. Brace 1-38 EL. 6500</t>
  </si>
  <si>
    <t>Dia. Brace 2-38 EL. 6500</t>
  </si>
  <si>
    <t>Dia. Brace 3-38 EL. 6500</t>
  </si>
  <si>
    <t>Dia. Brace 4-38 EL. 6500</t>
  </si>
  <si>
    <t>Dia. Brace 5-38 EL. 6500</t>
  </si>
  <si>
    <t>Dia. Brace 6-38 EL. 6500</t>
  </si>
  <si>
    <t>Dia. Brace 7-38 EL. 6500</t>
  </si>
  <si>
    <t>Dia. Brace 8-38 EL. 6500</t>
  </si>
  <si>
    <t>Dia. Brace 9-38 EL. 6500</t>
  </si>
  <si>
    <t>Dia. Brace 10-38 EL. 6500</t>
  </si>
  <si>
    <t>Dia. Brace 11-38 EL. 6500</t>
  </si>
  <si>
    <t>Dia. Brace 12-38 EL. 6500</t>
  </si>
  <si>
    <t>Dia. Brace 13-38 EL. 6500</t>
  </si>
  <si>
    <t>Dia. Brace 14-38 EL. 6500</t>
  </si>
  <si>
    <t>Dia. Brace 15-38 EL. 6500</t>
  </si>
  <si>
    <t>Dia. Brace 16-38 EL. 6500</t>
  </si>
  <si>
    <t>Dia. Brace 17-38 EL. 6500</t>
  </si>
  <si>
    <t>Dia. Brace 18-38 EL. 6500</t>
  </si>
  <si>
    <t>Dia. Brace 19-38 EL. 6500</t>
  </si>
  <si>
    <t>Dia. Brace 20-38 EL. 6500</t>
  </si>
  <si>
    <t>Dia. Brace 21-38 EL. 6500</t>
  </si>
  <si>
    <t>Dia. Brace 22-38 EL. 6500</t>
  </si>
  <si>
    <t>Dia. Brace 23-38 EL. 6500</t>
  </si>
  <si>
    <t>Dia. Brace 24-38 EL. 6500</t>
  </si>
  <si>
    <t>Dia. Brace 25-38 EL. 6500</t>
  </si>
  <si>
    <t>Dia. Brace 26-38 EL. 6500</t>
  </si>
  <si>
    <t>Dia. Brace 27-38 EL. 6500</t>
  </si>
  <si>
    <t>Dia. Brace 28-38 EL. 6500</t>
  </si>
  <si>
    <t>Dia. Brace 29-38 EL. 6500</t>
  </si>
  <si>
    <t>Dia. Brace 30-38 EL. 6500</t>
  </si>
  <si>
    <t>Dia. Brace 31-38 EL. 6500</t>
  </si>
  <si>
    <t>Dia. Brace 32-38 EL. 6500</t>
  </si>
  <si>
    <t>Dia. Brace 33-38 EL. 6500</t>
  </si>
  <si>
    <t>Dia. Brace 34-38 EL. 6500</t>
  </si>
  <si>
    <t>Dia. Brace 35-38 EL. 6500</t>
  </si>
  <si>
    <t>Dia. Brace 36-38 EL. 6500</t>
  </si>
  <si>
    <t>Dia. Brace 37-38 EL. 6500</t>
  </si>
  <si>
    <t>Dia. Brace 38-38 EL. 6500</t>
  </si>
  <si>
    <t>Dia. Brace AF 1-22 EL. 6500</t>
  </si>
  <si>
    <t>Dia. Brace AF 2-22 EL. 6500</t>
  </si>
  <si>
    <t>Dia. Brace AF 3-22 EL. 6500</t>
  </si>
  <si>
    <t>Dia. Brace AF 4-22 EL. 6500</t>
  </si>
  <si>
    <t>Dia. Brace AF 5-22 EL. 6500</t>
  </si>
  <si>
    <t>Dia. Brace AF 6-22 EL. 6500</t>
  </si>
  <si>
    <t>Dia. Brace AF 7-22 EL. 6500</t>
  </si>
  <si>
    <t>Dia. Brace AF 8-22 EL. 6500</t>
  </si>
  <si>
    <t>Dia. Brace AF 9-22 EL. 6500</t>
  </si>
  <si>
    <t>Dia. Brace AF 10-22 EL. 6500</t>
  </si>
  <si>
    <t>Dia. Brace AF 11-22 EL. 6500</t>
  </si>
  <si>
    <t>Dia. Brace AF 12-22 EL. 6500</t>
  </si>
  <si>
    <t>Dia. Brace AF 13-22 EL. 6500</t>
  </si>
  <si>
    <t>Dia. Brace AF 14-22 EL. 6500</t>
  </si>
  <si>
    <t>Dia. Brace AF 15-22 EL. 6500</t>
  </si>
  <si>
    <t>Dia. Brace AF 16-22 EL. 6500</t>
  </si>
  <si>
    <t>Dia. Brace AF 17-22 EL. 6500</t>
  </si>
  <si>
    <t>Dia. Brace AF 18-22 EL. 6500</t>
  </si>
  <si>
    <t>Dia. Brace AF 19-22 EL. 6500</t>
  </si>
  <si>
    <t>Dia. Brace AF 20-22 EL. 6500</t>
  </si>
  <si>
    <t>Dia. Brace AF 21-22 EL. 6500</t>
  </si>
  <si>
    <t>Dia. Brace AF 22-22 EL. 6500</t>
  </si>
  <si>
    <t>W14x43</t>
  </si>
  <si>
    <t>Girder AA-AB Line 7 1-4 EL. 8000</t>
  </si>
  <si>
    <t>Girder AA-AB Line 7 2-4 EL. 8000</t>
  </si>
  <si>
    <t>Girder AA-AB Line 7 3-4 EL. 8000</t>
  </si>
  <si>
    <t>Girder AA-AB Line 7 4-4 EL. 8000</t>
  </si>
  <si>
    <t>Girder AA-AB Line 6 5-5 EL. 8000</t>
  </si>
  <si>
    <t>Girder AA-AB Line 6 4-5 EL. 8000</t>
  </si>
  <si>
    <t>Girder AA-AB Line 6 3-5 EL. 8000</t>
  </si>
  <si>
    <t>Girder AA-AB Line 6 2-5 EL. 8000</t>
  </si>
  <si>
    <t>Girder AA-AB Line 6 1-5 EL. 8000</t>
  </si>
  <si>
    <t>Girder AA-AB Line 5 1-1 EL. 8000</t>
  </si>
  <si>
    <t>W14x48</t>
  </si>
  <si>
    <t>Girder AA-AB Line 4 1-1 EL. 8000</t>
  </si>
  <si>
    <t>Girder 4-5 Line AA 1-1 EL. 8000</t>
  </si>
  <si>
    <t>Girder 5-6 Line AA 1-1 EL. 8000</t>
  </si>
  <si>
    <t>Girder 6-7 Line AA 1-1 EL. 8000</t>
  </si>
  <si>
    <t>Girder 5-6 Line AB 1-1 EL. 8000</t>
  </si>
  <si>
    <t>Girder 6-7 Line AB 1-1 EL. 8000</t>
  </si>
  <si>
    <t>Girder 5-6 Line AC 1-1 EL. 8000</t>
  </si>
  <si>
    <t>Girder 6-7 Line AC 1-1 EL. 8000</t>
  </si>
  <si>
    <t>W14x38</t>
  </si>
  <si>
    <t>Girder AB-AC Line 7 1-2 EL. 8000</t>
  </si>
  <si>
    <t>Girder AB-AC Line 7 2-2 EL. 8000</t>
  </si>
  <si>
    <t>W14x26</t>
  </si>
  <si>
    <t>Girder AB-AC Line 6 3-3 EL. 8000</t>
  </si>
  <si>
    <t>Girder AB-AC Line 6 2-3 EL. 8000</t>
  </si>
  <si>
    <t>Girder AB-AC Line 6 1-3 EL. 8000</t>
  </si>
  <si>
    <t>W18x46</t>
  </si>
  <si>
    <t>Girder AB-AC Line 5 1-1 EL. 8000</t>
  </si>
  <si>
    <t>Girder AC-AD Line 6 1-1 EL. 8000</t>
  </si>
  <si>
    <t>Dia. Brace 1-40 EL. 8000</t>
  </si>
  <si>
    <t>Dia. Brace 2-40 EL. 8000</t>
  </si>
  <si>
    <t>Dia. Brace 3-40 EL. 8000</t>
  </si>
  <si>
    <t>Dia. Brace 4-40 EL. 8000</t>
  </si>
  <si>
    <t>Dia. Brace 5-40 EL. 8000</t>
  </si>
  <si>
    <t>Dia. Brace 6-40 EL. 8000</t>
  </si>
  <si>
    <t>Dia. Brace 7-40 EL. 8000</t>
  </si>
  <si>
    <t>Dia. Brace 8-40 EL. 8000</t>
  </si>
  <si>
    <t>Dia. Brace 9-40 EL. 8000</t>
  </si>
  <si>
    <t>Dia. Brace 10-40 EL. 8000</t>
  </si>
  <si>
    <t>Dia. Brace 11-40 EL. 8000</t>
  </si>
  <si>
    <t>Dia. Brace 12-40 EL. 8000</t>
  </si>
  <si>
    <t>Dia. Brace 13-40 EL. 8000</t>
  </si>
  <si>
    <t>Dia. Brace 14-40 EL. 8000</t>
  </si>
  <si>
    <t>Dia. Brace 15-40 EL. 8000</t>
  </si>
  <si>
    <t>Dia. Brace 16-40 EL. 8000</t>
  </si>
  <si>
    <t>Dia. Brace 17-40 EL. 8000</t>
  </si>
  <si>
    <t>Dia. Brace 18-40 EL. 8000</t>
  </si>
  <si>
    <t>Dia. Brace 19-40 EL. 8000</t>
  </si>
  <si>
    <t>Dia. Brace 20-40 EL. 8000</t>
  </si>
  <si>
    <t>Dia. Brace 21-40 EL. 8000</t>
  </si>
  <si>
    <t>Dia. Brace 22-40 EL. 8000</t>
  </si>
  <si>
    <t>Dia. Brace 23-40 EL. 8000</t>
  </si>
  <si>
    <t>Dia. Brace 24-40 EL. 8000</t>
  </si>
  <si>
    <t>Dia. Brace 25-40 EL. 8000</t>
  </si>
  <si>
    <t>Dia. Brace 26-40 EL. 8000</t>
  </si>
  <si>
    <t>Dia. Brace 27-40 EL. 8000</t>
  </si>
  <si>
    <t>Dia. Brace 28-40 EL. 8000</t>
  </si>
  <si>
    <t>Dia. Brace 39-40 EL. 8000</t>
  </si>
  <si>
    <t>Dia. Brace 30-40 EL. 8000</t>
  </si>
  <si>
    <t>Dia. Brace 31-40 EL. 8000</t>
  </si>
  <si>
    <t>Dia. Brace 32-40 EL. 8000</t>
  </si>
  <si>
    <t>Dia. Brace 33-40 EL. 8000</t>
  </si>
  <si>
    <t>Dia. Brace 34-40 EL. 8000</t>
  </si>
  <si>
    <t>Dia. Brace 35-40 EL. 8000</t>
  </si>
  <si>
    <t>Dia. Brace 36-40 EL. 8000</t>
  </si>
  <si>
    <t>Dia. Brace 37-40 EL. 8000</t>
  </si>
  <si>
    <t>Dia. Brace 38-40 EL. 8000</t>
  </si>
  <si>
    <t>Dia. Brace 40-40 EL. 8000</t>
  </si>
  <si>
    <t>Girder AA-AB Line 7 1-4 EL. 11000</t>
  </si>
  <si>
    <t>Girder AA-AB Line 7 2-4 EL. 11000</t>
  </si>
  <si>
    <t>Girder AA-AB Line 7 3-4 EL. 11000</t>
  </si>
  <si>
    <t>Girder AA-AB Line 7 4-4 EL. 11000</t>
  </si>
  <si>
    <t>Girder AA-AB Line 6 1-5 EL. 11000</t>
  </si>
  <si>
    <t>Girder AA-AB Line 6 2-5 EL. 11000</t>
  </si>
  <si>
    <t>Girder AA-AB Line 6 3-5 EL. 11000</t>
  </si>
  <si>
    <t>Girder AA-AB Line 6 4-5 EL. 11000</t>
  </si>
  <si>
    <t>Girder AA-AB Line 6 5-5 EL. 11000</t>
  </si>
  <si>
    <t>Girder AA-AB Line 5 1-1 EL. 11000</t>
  </si>
  <si>
    <t>Girder AA-AB Line 4 1-1 EL. 11000</t>
  </si>
  <si>
    <t>Girder 4-5 Line AA 1-1 EL. 11000</t>
  </si>
  <si>
    <t>Girder 5-6 Line AA 1-1 EL. 11000</t>
  </si>
  <si>
    <t>Girder 6-7 Line AA 1-1 EL. 11000</t>
  </si>
  <si>
    <t>Girder 5-6 Line AB 1-1 EL. 11000</t>
  </si>
  <si>
    <t>Girder 6-7 Line AB 1-1 EL. 11000</t>
  </si>
  <si>
    <t>Girder 5-6 Line AC 1-1 EL. 11000</t>
  </si>
  <si>
    <t>Girder 6-7 Line AC 1-1 EL. 11000</t>
  </si>
  <si>
    <t>Girder AB-AC Line 7 1-2 EL. 11000</t>
  </si>
  <si>
    <t>Girder AB-AC Line 7 2-2 EL. 11000</t>
  </si>
  <si>
    <t>Girder AB-AC Line 6 1-3 EL. 11000</t>
  </si>
  <si>
    <t>Girder AB-AC Line 6 2-3 EL. 11000</t>
  </si>
  <si>
    <t>Girder AB-AC Line 6 3-3 EL. 11000</t>
  </si>
  <si>
    <t>Girder AB-AC Line 5 1-1 EL. 11000</t>
  </si>
  <si>
    <t>Girder AC-AD Line 6 1-1 EL. 11000</t>
  </si>
  <si>
    <t>Dia. Brace 1-40 EL. 11000</t>
  </si>
  <si>
    <t>Dia. Brace 2-40 EL. 11000</t>
  </si>
  <si>
    <t>Dia. Brace 3-40 EL. 11000</t>
  </si>
  <si>
    <t>Dia. Brace 4-40 EL. 11000</t>
  </si>
  <si>
    <t>Dia. Brace 5-40 EL. 11000</t>
  </si>
  <si>
    <t>Dia. Brace 6-40 EL. 11000</t>
  </si>
  <si>
    <t>Dia. Brace 7-40 EL. 11000</t>
  </si>
  <si>
    <t>Dia. Brace 8-40 EL. 11000</t>
  </si>
  <si>
    <t>Dia. Brace 9-40 EL. 11000</t>
  </si>
  <si>
    <t>Dia. Brace 10-40 EL. 11000</t>
  </si>
  <si>
    <t>Dia. Brace 11-40 EL. 11000</t>
  </si>
  <si>
    <t>Dia. Brace 12-40 EL. 11000</t>
  </si>
  <si>
    <t>Dia. Brace 13-40 EL. 11000</t>
  </si>
  <si>
    <t>Dia. Brace 14-40 EL. 11000</t>
  </si>
  <si>
    <t>Dia. Brace 15-40 EL. 11000</t>
  </si>
  <si>
    <t>Dia. Brace 16-40 EL. 11000</t>
  </si>
  <si>
    <t>Dia. Brace 17-40 EL. 11000</t>
  </si>
  <si>
    <t>Dia. Brace 18-40 EL. 11000</t>
  </si>
  <si>
    <t>Dia. Brace 19-40 EL. 11000</t>
  </si>
  <si>
    <t>Dia. Brace 20-40 EL. 11000</t>
  </si>
  <si>
    <t>Dia. Brace 21-40 EL. 11000</t>
  </si>
  <si>
    <t>Dia. Brace 22-40 EL. 11000</t>
  </si>
  <si>
    <t>Dia. Brace 23-40 EL. 11000</t>
  </si>
  <si>
    <t>Dia. Brace 24-40 EL. 11000</t>
  </si>
  <si>
    <t>Dia. Brace 25-40 EL. 11000</t>
  </si>
  <si>
    <t>Dia. Brace 26-40 EL. 11000</t>
  </si>
  <si>
    <t>Dia. Brace 27-40 EL. 11000</t>
  </si>
  <si>
    <t>Dia. Brace 28-40 EL. 11000</t>
  </si>
  <si>
    <t>Dia. Brace 39-40 EL. 11000</t>
  </si>
  <si>
    <t>Dia. Brace 30-40 EL. 11000</t>
  </si>
  <si>
    <t>Dia. Brace 31-40 EL. 11000</t>
  </si>
  <si>
    <t>Dia. Brace 32-40 EL. 11000</t>
  </si>
  <si>
    <t>Dia. Brace 33-40 EL. 11000</t>
  </si>
  <si>
    <t>Dia. Brace 34-40 EL. 11000</t>
  </si>
  <si>
    <t>Dia. Brace 35-40 EL. 11000</t>
  </si>
  <si>
    <t>Dia. Brace 36-40 EL. 11000</t>
  </si>
  <si>
    <t>Dia. Brace 37-40 EL. 11000</t>
  </si>
  <si>
    <t>Dia. Brace 38-40 EL. 11000</t>
  </si>
  <si>
    <t>Dia. Brace 40-40 EL. 11000</t>
  </si>
  <si>
    <t>Girder AA-AB Line 7 1-4 EL. 13968</t>
  </si>
  <si>
    <t>Girder AA-AB Line 7 2-4 EL. 13968</t>
  </si>
  <si>
    <t>Girder AA-AB Line 7 3-4 EL. 13968</t>
  </si>
  <si>
    <t>Girder AA-AB Line 7 4-4 EL. 13968</t>
  </si>
  <si>
    <t>Girder AA-AB Line 6 1-5 EL. 13968</t>
  </si>
  <si>
    <t>Girder AA-AB Line 6 2-5 EL. 13968</t>
  </si>
  <si>
    <t>Girder AA-AB Line 6 3-5 EL. 13968</t>
  </si>
  <si>
    <t>Girder AA-AB Line 6 4-5 EL. 13968</t>
  </si>
  <si>
    <t>Girder AA-AB Line 6 5-5 EL. 13968</t>
  </si>
  <si>
    <t>Girder AA-AB Line 5 1-1 EL. 13968</t>
  </si>
  <si>
    <t>Girder AA-AB Line 4 1-1 EL. 13968</t>
  </si>
  <si>
    <t>Girder 4-5 Line AA 1-1 EL. 13968</t>
  </si>
  <si>
    <t>Girder 5-6 Line AA 1-1 EL. 13968</t>
  </si>
  <si>
    <t>Girder 6-7 Line AA 1-1 EL. 13968</t>
  </si>
  <si>
    <t>Girder 5-6 Line AB 1-1 EL. 13968</t>
  </si>
  <si>
    <t>Girder 6-7 Line AB 1-1 EL. 13968</t>
  </si>
  <si>
    <t>Girder 5-6 Line AC 1-1 EL. 13968</t>
  </si>
  <si>
    <t>Girder 6-7 Line AC 1-1 EL. 13968</t>
  </si>
  <si>
    <t>Girder AB-AC Line 7 1-2 EL. 13968</t>
  </si>
  <si>
    <t>Girder AB-AC Line 7 2-2 EL. 13968</t>
  </si>
  <si>
    <t>Girder AB-AC Line 6 1-3 EL. 13968</t>
  </si>
  <si>
    <t>Girder AB-AC Line 6 2-3 EL. 13968</t>
  </si>
  <si>
    <t>Girder AB-AC Line 6 3-3 EL. 13968</t>
  </si>
  <si>
    <t>Girder AB-AC Line 5 1-1 EL. 13968</t>
  </si>
  <si>
    <t>Girder AA-AB Line 7 1-4 EL. 18500</t>
  </si>
  <si>
    <t>Girder AA-AB Line 7 2-4 EL. 18500</t>
  </si>
  <si>
    <t>Girder AA-AB Line 7 3-4 EL. 18500</t>
  </si>
  <si>
    <t>Girder AA-AB Line 7 4-4 EL. 18500</t>
  </si>
  <si>
    <t>Girder AA-AB Line 6 1-5 EL. 18500</t>
  </si>
  <si>
    <t>Girder AA-AB Line 6 2-5 EL. 18500</t>
  </si>
  <si>
    <t>Girder AA-AB Line 6 3-5 EL. 18500</t>
  </si>
  <si>
    <t>Girder AA-AB Line 6 4-5 EL. 18500</t>
  </si>
  <si>
    <t>Girder AA-AB Line 6 5-5 EL. 18500</t>
  </si>
  <si>
    <t>Girder AA-AB Line 5 1-1 EL. 18500</t>
  </si>
  <si>
    <t>Girder AA-AB Line 4 1-1 EL. 18500</t>
  </si>
  <si>
    <t>Girder 4-5 Line AA 1-1 EL. 18500</t>
  </si>
  <si>
    <t>Girder 5-6 Line AA 1-1 EL. 18500</t>
  </si>
  <si>
    <t>Girder 6-7 Line AA 1-1 EL. 18500</t>
  </si>
  <si>
    <t>Girder 5-6 Line AB 1-1 EL. 18500</t>
  </si>
  <si>
    <t>Girder 6-7 Line AB 1-1 EL. 18500</t>
  </si>
  <si>
    <t>Girder 5-6 Line AC 1-1 EL. 18500</t>
  </si>
  <si>
    <t>Girder 6-7 Line AC 1-1 EL. 18500</t>
  </si>
  <si>
    <t>Girder AB-AC Line 7 1-2 EL. 18500</t>
  </si>
  <si>
    <t>Girder AB-AC Line 7 2-2 EL. 18500</t>
  </si>
  <si>
    <t>Girder AB-AC Line 6 1-3 EL. 18500</t>
  </si>
  <si>
    <t>Girder AB-AC Line 6 2-3 EL. 18500</t>
  </si>
  <si>
    <t>Girder AB-AC Line 6 3-3 EL. 18500</t>
  </si>
  <si>
    <t>Girder AB-AC Line 5 1-1 EL. 18500</t>
  </si>
  <si>
    <t>Dia. Brace 1-36 EL. 13968</t>
  </si>
  <si>
    <t>Dia. Brace 2-36 EL. 13968</t>
  </si>
  <si>
    <t>Dia. Brace 3-36 EL. 13968</t>
  </si>
  <si>
    <t>Dia. Brace 4-36 EL. 13968</t>
  </si>
  <si>
    <t>Dia. Brace 5-36 EL. 13968</t>
  </si>
  <si>
    <t>Dia. Brace 6-36 EL. 13968</t>
  </si>
  <si>
    <t>Dia. Brace 7-36 EL. 13968</t>
  </si>
  <si>
    <t>Dia. Brace 8-36 EL. 13968</t>
  </si>
  <si>
    <t>Dia. Brace 9-36 EL. 13968</t>
  </si>
  <si>
    <t>Dia. Brace 10-36 EL. 13968</t>
  </si>
  <si>
    <t>Dia. Brace 11-36 EL. 13968</t>
  </si>
  <si>
    <t>Dia. Brace 12-36 EL. 13968</t>
  </si>
  <si>
    <t>Dia. Brace 13-36 EL. 13968</t>
  </si>
  <si>
    <t>Dia. Brace 14-36 EL. 13968</t>
  </si>
  <si>
    <t>Dia. Brace 15-36 EL. 13968</t>
  </si>
  <si>
    <t>Dia. Brace 16-36 EL. 13968</t>
  </si>
  <si>
    <t>Dia. Brace 17-36 EL. 13968</t>
  </si>
  <si>
    <t>Dia. Brace 18-36 EL. 13968</t>
  </si>
  <si>
    <t>Dia. Brace 19-36 EL. 13968</t>
  </si>
  <si>
    <t>Dia. Brace 20-36 EL. 13968</t>
  </si>
  <si>
    <t>Dia. Brace 21-36 EL. 13968</t>
  </si>
  <si>
    <t>Dia. Brace 22-36 EL. 13968</t>
  </si>
  <si>
    <t>Dia. Brace 23-36 EL. 13968</t>
  </si>
  <si>
    <t>Dia. Brace 24-36 EL. 13968</t>
  </si>
  <si>
    <t>Dia. Brace 25-36 EL. 13968</t>
  </si>
  <si>
    <t>Dia. Brace 26-36 EL. 13968</t>
  </si>
  <si>
    <t>Dia. Brace 27-36 EL. 13968</t>
  </si>
  <si>
    <t>Dia. Brace 28-36 EL. 13968</t>
  </si>
  <si>
    <t>Dia. Brace 39-36 EL. 13968</t>
  </si>
  <si>
    <t>Dia. Brace 30-36 EL. 13968</t>
  </si>
  <si>
    <t>Dia. Brace 31-36 EL. 13968</t>
  </si>
  <si>
    <t>Dia. Brace 32-36 EL. 13968</t>
  </si>
  <si>
    <t>Dia. Brace 33-36 EL. 13968</t>
  </si>
  <si>
    <t>Dia. Brace 34-36 EL. 13968</t>
  </si>
  <si>
    <t>Dia. Brace 35-36 EL. 13968</t>
  </si>
  <si>
    <t>Dia. Brace 36-36 EL. 13968</t>
  </si>
  <si>
    <t>Dia. Brace 1-36 EL. 18500</t>
  </si>
  <si>
    <t>Dia. Brace 2-36 EL. 18500</t>
  </si>
  <si>
    <t>Dia. Brace 3-36 EL. 18500</t>
  </si>
  <si>
    <t>Dia. Brace 4-36 EL. 18500</t>
  </si>
  <si>
    <t>Dia. Brace 5-36 EL. 18500</t>
  </si>
  <si>
    <t>Dia. Brace 6-36 EL. 18500</t>
  </si>
  <si>
    <t>Dia. Brace 7-36 EL. 18500</t>
  </si>
  <si>
    <t>Dia. Brace 8-36 EL. 18500</t>
  </si>
  <si>
    <t>Dia. Brace 9-36 EL. 18500</t>
  </si>
  <si>
    <t>Dia. Brace 10-36 EL. 18500</t>
  </si>
  <si>
    <t>Dia. Brace 11-36 EL. 18500</t>
  </si>
  <si>
    <t>Dia. Brace 12-36 EL. 18500</t>
  </si>
  <si>
    <t>Dia. Brace 13-36 EL. 18500</t>
  </si>
  <si>
    <t>Dia. Brace 14-36 EL. 18500</t>
  </si>
  <si>
    <t>Dia. Brace 15-36 EL. 18500</t>
  </si>
  <si>
    <t>Dia. Brace 16-36 EL. 18500</t>
  </si>
  <si>
    <t>Dia. Brace 17-36 EL. 18500</t>
  </si>
  <si>
    <t>Dia. Brace 18-36 EL. 18500</t>
  </si>
  <si>
    <t>Dia. Brace 19-36 EL. 18500</t>
  </si>
  <si>
    <t>Dia. Brace 20-36 EL. 18500</t>
  </si>
  <si>
    <t>Dia. Brace 21-36 EL. 18500</t>
  </si>
  <si>
    <t>Dia. Brace 22-36 EL. 18500</t>
  </si>
  <si>
    <t>Dia. Brace 23-36 EL. 18500</t>
  </si>
  <si>
    <t>Dia. Brace 24-36 EL. 18500</t>
  </si>
  <si>
    <t>Dia. Brace 25-36 EL. 18500</t>
  </si>
  <si>
    <t>Dia. Brace 26-36 EL. 18500</t>
  </si>
  <si>
    <t>Dia. Brace 27-36 EL. 18500</t>
  </si>
  <si>
    <t>Dia. Brace 28-36 EL. 18500</t>
  </si>
  <si>
    <t>Dia. Brace 39-36 EL. 18500</t>
  </si>
  <si>
    <t>Dia. Brace 30-36 EL. 18500</t>
  </si>
  <si>
    <t>Dia. Brace 31-36 EL. 18500</t>
  </si>
  <si>
    <t>Dia. Brace 32-36 EL. 18500</t>
  </si>
  <si>
    <t>Dia. Brace 33-36 EL. 18500</t>
  </si>
  <si>
    <t>Dia. Brace 34-36 EL. 18500</t>
  </si>
  <si>
    <t>Dia. Brace 35-36 EL. 18500</t>
  </si>
  <si>
    <t>Dia. Brace 36-36 EL. 18500</t>
  </si>
  <si>
    <t>W8X10</t>
  </si>
  <si>
    <t>Lower Roof Purlin 1-20</t>
  </si>
  <si>
    <t>Lower Roof Purlin 2-20</t>
  </si>
  <si>
    <t>Lower Roof Purlin 3-20</t>
  </si>
  <si>
    <t>Lower Roof Purlin 4-20</t>
  </si>
  <si>
    <t>Lower Roof Purlin 5-20</t>
  </si>
  <si>
    <t>Lower Roof Purlin 6-20</t>
  </si>
  <si>
    <t>Lower Roof Purlin 7-20</t>
  </si>
  <si>
    <t>Lower Roof Purlin 8-20</t>
  </si>
  <si>
    <t>Lower Roof Purlin 9-20</t>
  </si>
  <si>
    <t>Lower Roof Purlin 10-20</t>
  </si>
  <si>
    <t>Lower Roof Purlin 11-20</t>
  </si>
  <si>
    <t>Lower Roof Purlin 12-20</t>
  </si>
  <si>
    <t>Lower Roof Purlin 13-20</t>
  </si>
  <si>
    <t>Lower Roof Purlin 14-20</t>
  </si>
  <si>
    <t>Lower Roof Purlin 15-20</t>
  </si>
  <si>
    <t>Lower Roof Purlin 16-20</t>
  </si>
  <si>
    <t>Lower Roof Purlin 17-20</t>
  </si>
  <si>
    <t>Lower Roof Purlin 18-20</t>
  </si>
  <si>
    <t>Lower Roof Purlin 19-20</t>
  </si>
  <si>
    <t>Lower Roof Purlin 20-20</t>
  </si>
  <si>
    <t>Lower Roof Purlin 1-13</t>
  </si>
  <si>
    <t>Lower Roof Purlin 2-13</t>
  </si>
  <si>
    <t>Lower Roof Purlin 3-13</t>
  </si>
  <si>
    <t>Lower Roof Purlin 4-13</t>
  </si>
  <si>
    <t>Lower Roof Purlin 5-13</t>
  </si>
  <si>
    <t>Lower Roof Purlin 6-13</t>
  </si>
  <si>
    <t>Lower Roof Purlin 7-13</t>
  </si>
  <si>
    <t>Lower Roof Purlin 8-13</t>
  </si>
  <si>
    <t>Lower Roof Purlin 9-13</t>
  </si>
  <si>
    <t>Lower Roof Purlin 10-13</t>
  </si>
  <si>
    <t>Lower Roof Purlin 11-13</t>
  </si>
  <si>
    <t>Lower Roof Purlin 12-13</t>
  </si>
  <si>
    <t>Lower Roof Purlin 13-13</t>
  </si>
  <si>
    <t>Lower Roof Purlin 1-42</t>
  </si>
  <si>
    <t>Lower Roof Purlin 2-42</t>
  </si>
  <si>
    <t>Lower Roof Purlin 3-42</t>
  </si>
  <si>
    <t>Lower Roof Purlin 4-42</t>
  </si>
  <si>
    <t>Lower Roof Purlin 5-42</t>
  </si>
  <si>
    <t>Lower Roof Purlin 6-42</t>
  </si>
  <si>
    <t>Lower Roof Purlin 7-42</t>
  </si>
  <si>
    <t>Lower Roof Purlin 8-42</t>
  </si>
  <si>
    <t>Lower Roof Purlin 9-42</t>
  </si>
  <si>
    <t>Lower Roof Purlin 10-42</t>
  </si>
  <si>
    <t>Lower Roof Purlin 11-42</t>
  </si>
  <si>
    <t>Lower Roof Purlin 12-42</t>
  </si>
  <si>
    <t>Lower Roof Purlin 13-42</t>
  </si>
  <si>
    <t>Lower Roof Purlin 14-42</t>
  </si>
  <si>
    <t>Lower Roof Purlin 15-42</t>
  </si>
  <si>
    <t>Lower Roof Purlin 16-42</t>
  </si>
  <si>
    <t>Lower Roof Purlin 17-42</t>
  </si>
  <si>
    <t>Lower Roof Purlin 18-42</t>
  </si>
  <si>
    <t>Lower Roof Purlin 19-42</t>
  </si>
  <si>
    <t>Lower Roof Purlin 20-42</t>
  </si>
  <si>
    <t>Lower Roof Purlin 21-42</t>
  </si>
  <si>
    <t>Lower Roof Purlin 22-42</t>
  </si>
  <si>
    <t>Lower Roof Purlin 23-42</t>
  </si>
  <si>
    <t>Lower Roof Purlin 24-42</t>
  </si>
  <si>
    <t>Lower Roof Purlin 25-42</t>
  </si>
  <si>
    <t>Lower Roof Purlin 26-42</t>
  </si>
  <si>
    <t>Lower Roof Purlin 27-42</t>
  </si>
  <si>
    <t>Lower Roof Purlin 28-42</t>
  </si>
  <si>
    <t>Lower Roof Purlin 29-42</t>
  </si>
  <si>
    <t>Lower Roof Purlin 30-42</t>
  </si>
  <si>
    <t>Lower Roof Purlin 31-42</t>
  </si>
  <si>
    <t>Lower Roof Purlin 32-42</t>
  </si>
  <si>
    <t>Lower Roof Purlin 33-42</t>
  </si>
  <si>
    <t>Lower Roof Purlin 34-42</t>
  </si>
  <si>
    <t>Lower Roof Purlin 35-42</t>
  </si>
  <si>
    <t>Lower Roof Purlin 36-42</t>
  </si>
  <si>
    <t>Lower Roof Purlin 37-42</t>
  </si>
  <si>
    <t>Lower Roof Purlin 38-42</t>
  </si>
  <si>
    <t>Lower Roof Purlin 39-42</t>
  </si>
  <si>
    <t>Lower Roof Purlin 40-42</t>
  </si>
  <si>
    <t>Lower Roof Purlin 41-42</t>
  </si>
  <si>
    <t>Lower Roof Purlin 42-42</t>
  </si>
  <si>
    <t>CHILLER AREA</t>
  </si>
  <si>
    <t>Column P1-1</t>
  </si>
  <si>
    <t>Column P1-2</t>
  </si>
  <si>
    <t>Column P1-3</t>
  </si>
  <si>
    <t>Column P1-4</t>
  </si>
  <si>
    <t>Column P2-1</t>
  </si>
  <si>
    <t>Column P2-2</t>
  </si>
  <si>
    <t>Column P2-3</t>
  </si>
  <si>
    <t>Column P2-4</t>
  </si>
  <si>
    <t>Girder P1-1/P1-2 EL. 4500</t>
  </si>
  <si>
    <t>Girder P2-1/P2-2 EL. 4500</t>
  </si>
  <si>
    <t>Girder P1-2/P1-3 EL. 4500</t>
  </si>
  <si>
    <t>Girder P2-2/P2-3 EL. 4500</t>
  </si>
  <si>
    <t>Girder P1-3/P1-4 EL. 4500</t>
  </si>
  <si>
    <t>Girder P2-3/P2-4 EL. 4500</t>
  </si>
  <si>
    <t>Girder P1-4 LINE 8 EL. 4500</t>
  </si>
  <si>
    <t>Girder P2-4 LINE 8 EL. 4500</t>
  </si>
  <si>
    <t>Girder P1-4 LINE 8 EL. 6500</t>
  </si>
  <si>
    <t>Girder P2-4 LINE 8 EL. 6500</t>
  </si>
  <si>
    <t>W8x13</t>
  </si>
  <si>
    <t>Girder P1-P2 C1 1-3 EL. 4500</t>
  </si>
  <si>
    <t>Girder P1-P2 C1 2-3 EL. 4500</t>
  </si>
  <si>
    <t>Girder P1-P2 C1 3-3 EL. 4500</t>
  </si>
  <si>
    <t>Girder P1-P2 C2 1-2 EL. 4500</t>
  </si>
  <si>
    <t>Girder P1-P2 C2 2-2 EL. 4500</t>
  </si>
  <si>
    <t>Girder P1-P2 C3 4-4 EL. 4500</t>
  </si>
  <si>
    <t>Girder P1-P2 C3 3-4 EL. 4500</t>
  </si>
  <si>
    <t>Girder P1-P2 C3 2-4 EL. 4500</t>
  </si>
  <si>
    <t>Girder P1-P2 C3 1-4 EL. 4500</t>
  </si>
  <si>
    <t>Girder P1-P2 C4 1-4 EL. 4500</t>
  </si>
  <si>
    <t>Girder P1-P2 C4 2-4 EL. 4500</t>
  </si>
  <si>
    <t>Girder P1-P2 C4 3-4 EL. 4500</t>
  </si>
  <si>
    <t>Girder P1-P2 C4 4-4 EL. 4500</t>
  </si>
  <si>
    <t>Girder P1-P2 C4 1-4 EL. 6500</t>
  </si>
  <si>
    <t>Girder P1-P2 C4 2-4 EL. 6500</t>
  </si>
  <si>
    <t>Girder P1-P2 C4 3-4 EL. 6500</t>
  </si>
  <si>
    <t>Girder P1-P2 C4 4-4 EL. 6500</t>
  </si>
  <si>
    <t>Hanging Column P1 EL. 6500</t>
  </si>
  <si>
    <t>Hanging Column P2 EL. 6500</t>
  </si>
  <si>
    <t>Dia. Brace C2 1-2 EL. 4500</t>
  </si>
  <si>
    <t>Dia. Brace C2 2-2 EL. 4500</t>
  </si>
  <si>
    <t>Dia. Brace C1 1-3 EL. 4500</t>
  </si>
  <si>
    <t>Dia. Brace C1 2-3 EL. 4500</t>
  </si>
  <si>
    <t>Dia. Brace C1 3-3 EL. 4500</t>
  </si>
  <si>
    <t>Dia. Brace C3 4-4 EL. 4500</t>
  </si>
  <si>
    <t>Dia. Brace C3 3-4 EL. 4500</t>
  </si>
  <si>
    <t>Dia. Brace C3 2-4 EL. 4500</t>
  </si>
  <si>
    <t>Dia. Brace C3 1-4 EL. 4500</t>
  </si>
  <si>
    <t>Dia. Brace C4 1-3 EL. 4500</t>
  </si>
  <si>
    <t>Dia. Brace C4 2-3 EL. 4500</t>
  </si>
  <si>
    <t>Dia. Brace C4 3-3 EL. 4500</t>
  </si>
  <si>
    <t>Dia. Brace C4 1-3 EL. 6500</t>
  </si>
  <si>
    <t>Dia. Brace C4 2-3 EL. 6500</t>
  </si>
  <si>
    <t>Dia. Brace C4 3-3 EL. 6500</t>
  </si>
  <si>
    <t>Hanging Column P1 EL. 4500</t>
  </si>
  <si>
    <t>Hanging Column P2 EL. 4500</t>
  </si>
  <si>
    <t>Dia. Brace C1 FRONT 1-2 EL. 4500</t>
  </si>
  <si>
    <t>Dia. Brace C1 FRONT 2-2 EL. 4500</t>
  </si>
  <si>
    <t>Dia. Brace C4 FRONT 1-2 EL. 4500</t>
  </si>
  <si>
    <t>Dia. Brace C4 FRONT 2-2 EL. 4500</t>
  </si>
  <si>
    <t>Dia. Brace C2-C3 P1 SIDE 1-2 EL. 4500</t>
  </si>
  <si>
    <t>Dia. Brace C2-C3 P1 SIDE 2-2 EL. 4500</t>
  </si>
  <si>
    <t>Dia. Brace C2-C3 P2 SIDE 1-2 EL. 4500</t>
  </si>
  <si>
    <t>Dia. Brace C2-C3 P2 SIDE 2-2 EL. 4500</t>
  </si>
  <si>
    <t>Type</t>
  </si>
  <si>
    <t>PURLIN</t>
  </si>
  <si>
    <t>HANG. COLUMN</t>
  </si>
  <si>
    <t>COLUMN</t>
  </si>
  <si>
    <t>BRACE</t>
  </si>
  <si>
    <t>DIA. BRACE</t>
  </si>
  <si>
    <t>GIRDER</t>
  </si>
  <si>
    <t>CAUSTIC STORAGE</t>
  </si>
  <si>
    <t>Column C-11</t>
  </si>
  <si>
    <t>Column C-12</t>
  </si>
  <si>
    <t>Column C-13</t>
  </si>
  <si>
    <t>Column C-14</t>
  </si>
  <si>
    <t>Column C-15</t>
  </si>
  <si>
    <t>Column C-16</t>
  </si>
  <si>
    <t>Column C-17</t>
  </si>
  <si>
    <t>Column C-18</t>
  </si>
  <si>
    <t>Column D-11</t>
  </si>
  <si>
    <t>Column D-13</t>
  </si>
  <si>
    <t>Column D-16</t>
  </si>
  <si>
    <t>Column D-18</t>
  </si>
  <si>
    <t>Column E-11</t>
  </si>
  <si>
    <t>Column E-13</t>
  </si>
  <si>
    <t>Column E-16</t>
  </si>
  <si>
    <t>Column E-18</t>
  </si>
  <si>
    <t>Column F-11</t>
  </si>
  <si>
    <t>Column F-13</t>
  </si>
  <si>
    <t>Column F-16</t>
  </si>
  <si>
    <t>Column F-18</t>
  </si>
  <si>
    <t>Column G-11</t>
  </si>
  <si>
    <t>Column G-13</t>
  </si>
  <si>
    <t>Column G-16</t>
  </si>
  <si>
    <t>Column G-18</t>
  </si>
  <si>
    <t>Column H-11</t>
  </si>
  <si>
    <t>Column H-13</t>
  </si>
  <si>
    <t>Column H-16</t>
  </si>
  <si>
    <t>Column H-18</t>
  </si>
  <si>
    <t>Column J-11</t>
  </si>
  <si>
    <t>Column J-13</t>
  </si>
  <si>
    <t>Column J-16</t>
  </si>
  <si>
    <t>Column J-18</t>
  </si>
  <si>
    <t>Column K-11</t>
  </si>
  <si>
    <t>Column K-13</t>
  </si>
  <si>
    <t>Column K-16</t>
  </si>
  <si>
    <t>Column K-18</t>
  </si>
  <si>
    <t>Column L-11</t>
  </si>
  <si>
    <t>Column L-13</t>
  </si>
  <si>
    <t>Column L-16</t>
  </si>
  <si>
    <t>Column L-18</t>
  </si>
  <si>
    <t>Column M-11</t>
  </si>
  <si>
    <t>Column M-13</t>
  </si>
  <si>
    <t>Column M-16</t>
  </si>
  <si>
    <t>Column M-18</t>
  </si>
  <si>
    <t>Column N-11</t>
  </si>
  <si>
    <t>Column N-12</t>
  </si>
  <si>
    <t>Column N-13</t>
  </si>
  <si>
    <t>Column N-14</t>
  </si>
  <si>
    <t>Column N-15</t>
  </si>
  <si>
    <t>Column N-16</t>
  </si>
  <si>
    <t>Column N-17</t>
  </si>
  <si>
    <t>Column N-18</t>
  </si>
  <si>
    <t>Column 18-M1</t>
  </si>
  <si>
    <t>Column 18-M2</t>
  </si>
  <si>
    <t>Column 18-M3</t>
  </si>
  <si>
    <t>Column 18-M4</t>
  </si>
  <si>
    <t>Column 18-M5</t>
  </si>
  <si>
    <t>Column 18-M6</t>
  </si>
  <si>
    <t>Column 17-M1</t>
  </si>
  <si>
    <t>Column 17-M2</t>
  </si>
  <si>
    <t>Column 17-M3</t>
  </si>
  <si>
    <t>Column 16-M1</t>
  </si>
  <si>
    <t>Column 16-M2</t>
  </si>
  <si>
    <t>Column 16-M3</t>
  </si>
  <si>
    <t>Column 15-M1</t>
  </si>
  <si>
    <t>Column 15-M2</t>
  </si>
  <si>
    <t>Column 15-M3</t>
  </si>
  <si>
    <t>Column 15-M4</t>
  </si>
  <si>
    <t>Column 15-M5</t>
  </si>
  <si>
    <t>Column 15-M6</t>
  </si>
  <si>
    <t>Column 13-M1</t>
  </si>
  <si>
    <t>Column 12-M1</t>
  </si>
  <si>
    <t>W12x45</t>
  </si>
  <si>
    <t>W12x48</t>
  </si>
  <si>
    <t>Girder 11-12 C ROOF</t>
  </si>
  <si>
    <t>Girder 12-13 C ROOF</t>
  </si>
  <si>
    <t>Girder 13-14 C ROOF</t>
  </si>
  <si>
    <t>Girder 14-15 C ROOF</t>
  </si>
  <si>
    <t>Girder 15-16 C ROOF</t>
  </si>
  <si>
    <t>Girder 16-17 C ROOF</t>
  </si>
  <si>
    <t>Girder 17-18 C ROOF</t>
  </si>
  <si>
    <t>Girder 11-13 D ROOF</t>
  </si>
  <si>
    <t>Girder 13-MID D ROOF</t>
  </si>
  <si>
    <t>Girder MID-16 D ROOF</t>
  </si>
  <si>
    <t>Girder 16-18 D ROOF</t>
  </si>
  <si>
    <t>Girder 11-13 E ROOF</t>
  </si>
  <si>
    <t>Girder 13-MID E ROOF</t>
  </si>
  <si>
    <t>Girder MID-16 E ROOF</t>
  </si>
  <si>
    <t>Girder 16-18 E ROOF</t>
  </si>
  <si>
    <t>Girder 11-13 F ROOF</t>
  </si>
  <si>
    <t>Girder 13-MID F ROOF</t>
  </si>
  <si>
    <t>Girder MID-16 F ROOF</t>
  </si>
  <si>
    <t>Girder 16-18 F ROOF</t>
  </si>
  <si>
    <t>Girder 11-13 G ROOF</t>
  </si>
  <si>
    <t>Girder 13-MID G ROOF</t>
  </si>
  <si>
    <t>Girder MID-16 G ROOF</t>
  </si>
  <si>
    <t>Girder 16-18 G ROOF</t>
  </si>
  <si>
    <t>Girder 11-13 H ROOF</t>
  </si>
  <si>
    <t>Girder 13-MID H ROOF</t>
  </si>
  <si>
    <t>Girder MID-16 H ROOF</t>
  </si>
  <si>
    <t>Girder 16-18 H ROOF</t>
  </si>
  <si>
    <t>Girder 11-13 J ROOF</t>
  </si>
  <si>
    <t>Girder 13-MID J ROOF</t>
  </si>
  <si>
    <t>Girder MID-16 J ROOF</t>
  </si>
  <si>
    <t>Girder 16-18 J ROOF</t>
  </si>
  <si>
    <t>Girder 11-13 K ROOF</t>
  </si>
  <si>
    <t>Girder 13-MID K ROOF</t>
  </si>
  <si>
    <t>Girder MID-16 K ROOF</t>
  </si>
  <si>
    <t>Girder 16-18 K ROOF</t>
  </si>
  <si>
    <t>Girder 11-13 L ROOF</t>
  </si>
  <si>
    <t>Girder 13-MID L ROOF</t>
  </si>
  <si>
    <t>Girder MID-16 L ROOF</t>
  </si>
  <si>
    <t>Girder 16-18 L ROOF</t>
  </si>
  <si>
    <t>Girder 11-13 M ROOF</t>
  </si>
  <si>
    <t>Girder 13-MID M ROOF</t>
  </si>
  <si>
    <t>Girder MID-16 M ROOF</t>
  </si>
  <si>
    <t>Girder 16-18 M ROOF</t>
  </si>
  <si>
    <t>Girder 11-12 N ROOF</t>
  </si>
  <si>
    <t>Girder 12-13 N ROOF</t>
  </si>
  <si>
    <t>Girder 13-14 N ROOF</t>
  </si>
  <si>
    <t>Girder 14-15 N ROOF</t>
  </si>
  <si>
    <t>Girder 15-16 N ROOF</t>
  </si>
  <si>
    <t>Girder 16-17 N ROOF</t>
  </si>
  <si>
    <t>Girder 17-18 N ROOF</t>
  </si>
  <si>
    <t>Girder C-D 11 ROOF</t>
  </si>
  <si>
    <t>W6x21</t>
  </si>
  <si>
    <t>Girder C-D 13 ROOF</t>
  </si>
  <si>
    <t>Girder C-D MID 1 ROOF</t>
  </si>
  <si>
    <t>Girder C-D MID 2 ROOF</t>
  </si>
  <si>
    <t>Girder C-D 16 ROOF</t>
  </si>
  <si>
    <t>Girder C-D 18 ROOF</t>
  </si>
  <si>
    <t>Girder D-E 11 ROOF</t>
  </si>
  <si>
    <t>Girder D-E 13 ROOF</t>
  </si>
  <si>
    <t>Girder D-E MID 1 ROOF</t>
  </si>
  <si>
    <t>Girder D-E MID 2 ROOF</t>
  </si>
  <si>
    <t>Girder D-E 16 ROOF</t>
  </si>
  <si>
    <t>Girder D-E 18 ROOF</t>
  </si>
  <si>
    <t>Girder E-F 11 ROOF</t>
  </si>
  <si>
    <t>Girder E-F 13 ROOF</t>
  </si>
  <si>
    <t>Girder E-F MID 1 ROOF</t>
  </si>
  <si>
    <t>Girder E-F MID 2 ROOF</t>
  </si>
  <si>
    <t>Girder E-F 16 ROOF</t>
  </si>
  <si>
    <t>Girder E-F 18 ROOF</t>
  </si>
  <si>
    <t>Girder F-G 11 ROOF</t>
  </si>
  <si>
    <t>Girder F-G 13 ROOF</t>
  </si>
  <si>
    <t>Girder F-G MID 1 ROOF</t>
  </si>
  <si>
    <t>Girder F-G MID 2 ROOF</t>
  </si>
  <si>
    <t>Girder F-G 16 ROOF</t>
  </si>
  <si>
    <t>Girder F-G 18 ROOF</t>
  </si>
  <si>
    <t>Girder G-H 11 ROOF</t>
  </si>
  <si>
    <t>Girder G-H 13 ROOF</t>
  </si>
  <si>
    <t>Girder G-H MID 1 ROOF</t>
  </si>
  <si>
    <t>Girder G-H MID 2 ROOF</t>
  </si>
  <si>
    <t>Girder G-H 16 ROOF</t>
  </si>
  <si>
    <t>Girder G-H 18 ROOF</t>
  </si>
  <si>
    <t>Girder H-J 11 ROOF</t>
  </si>
  <si>
    <t>Girder H-J 13 ROOF</t>
  </si>
  <si>
    <t>Girder H-J MID 1 ROOF</t>
  </si>
  <si>
    <t>Girder H-J MID 2 ROOF</t>
  </si>
  <si>
    <t>Girder H-J 16 ROOF</t>
  </si>
  <si>
    <t>Girder H-J 18 ROOF</t>
  </si>
  <si>
    <t>Girder J-K 11 ROOF</t>
  </si>
  <si>
    <t>Girder J-K 13 ROOF</t>
  </si>
  <si>
    <t>Girder J-K MID 1 ROOF</t>
  </si>
  <si>
    <t>Girder J-K MID 2 ROOF</t>
  </si>
  <si>
    <t>Girder J-K 16 ROOF</t>
  </si>
  <si>
    <t>Girder J-K 18 ROOF</t>
  </si>
  <si>
    <t>Girder K-L 11 ROOF</t>
  </si>
  <si>
    <t>Girder K-L 13 ROOF</t>
  </si>
  <si>
    <t>Girder K-L MID 1 ROOF</t>
  </si>
  <si>
    <t>Girder K-L MID 2 ROOF</t>
  </si>
  <si>
    <t>Girder K-L 16 ROOF</t>
  </si>
  <si>
    <t>Girder K-L 18 ROOF</t>
  </si>
  <si>
    <t>Girder L-M 11 ROOF</t>
  </si>
  <si>
    <t>Girder L-M 13 ROOF</t>
  </si>
  <si>
    <t>Girder L-M MID 1 ROOF</t>
  </si>
  <si>
    <t>Girder L-M MID 2 ROOF</t>
  </si>
  <si>
    <t>Girder L-M 16 ROOF</t>
  </si>
  <si>
    <t>Girder L-M 18 ROOF</t>
  </si>
  <si>
    <t>Girder M-N 11 ROOF</t>
  </si>
  <si>
    <t>Girder M-N 13 ROOF</t>
  </si>
  <si>
    <t>Girder M-N MID 1 ROOF</t>
  </si>
  <si>
    <t>Girder M-N MID 2 ROOF</t>
  </si>
  <si>
    <t>Girder M-N 16 ROOF</t>
  </si>
  <si>
    <t>Girder M-N 18 ROOF</t>
  </si>
  <si>
    <t>Purlin C-D 1-26</t>
  </si>
  <si>
    <t>Purlin C-D 2-26</t>
  </si>
  <si>
    <t>Purlin C-D 3-26</t>
  </si>
  <si>
    <t>Purlin C-D 4-26</t>
  </si>
  <si>
    <t>Purlin C-D 5-26</t>
  </si>
  <si>
    <t>Purlin C-D 6-26</t>
  </si>
  <si>
    <t>Purlin C-D 7-26</t>
  </si>
  <si>
    <t>Purlin C-D 8-26</t>
  </si>
  <si>
    <t>Purlin C-D 9-26</t>
  </si>
  <si>
    <t>Purlin C-D 10-26</t>
  </si>
  <si>
    <t>Purlin C-D 11-26</t>
  </si>
  <si>
    <t>Purlin C-D 12-26</t>
  </si>
  <si>
    <t>Purlin C-D 13-26</t>
  </si>
  <si>
    <t>Purlin C-D 14-26</t>
  </si>
  <si>
    <t>Purlin C-D 15-26</t>
  </si>
  <si>
    <t>Purlin C-D 16-26</t>
  </si>
  <si>
    <t>Purlin C-D 17-26</t>
  </si>
  <si>
    <t>Purlin C-D 18-26</t>
  </si>
  <si>
    <t>Purlin C-D 19-26</t>
  </si>
  <si>
    <t>Purlin C-D 20-26</t>
  </si>
  <si>
    <t>Purlin C-D 21-26</t>
  </si>
  <si>
    <t>Purlin C-D 22-26</t>
  </si>
  <si>
    <t>Purlin C-D 23-26</t>
  </si>
  <si>
    <t>Purlin C-D 24-26</t>
  </si>
  <si>
    <t>Purlin C-D 25-26</t>
  </si>
  <si>
    <t>Purlin C-D 26-26</t>
  </si>
  <si>
    <t>Purlin D-E 1-26</t>
  </si>
  <si>
    <t>Purlin D-E 2-26</t>
  </si>
  <si>
    <t>Purlin D-E 3-26</t>
  </si>
  <si>
    <t>Purlin D-E 4-26</t>
  </si>
  <si>
    <t>Purlin D-E 5-26</t>
  </si>
  <si>
    <t>Purlin D-E 6-26</t>
  </si>
  <si>
    <t>Purlin D-E 7-26</t>
  </si>
  <si>
    <t>Purlin D-E 8-26</t>
  </si>
  <si>
    <t>Purlin D-E 9-26</t>
  </si>
  <si>
    <t>Purlin D-E 10-26</t>
  </si>
  <si>
    <t>Purlin D-E 11-26</t>
  </si>
  <si>
    <t>Purlin D-E 12-26</t>
  </si>
  <si>
    <t>Purlin D-E 13-26</t>
  </si>
  <si>
    <t>Purlin D-E 14-26</t>
  </si>
  <si>
    <t>Purlin D-E 15-26</t>
  </si>
  <si>
    <t>Purlin D-E 16-26</t>
  </si>
  <si>
    <t>Purlin D-E 17-26</t>
  </si>
  <si>
    <t>Purlin D-E 18-26</t>
  </si>
  <si>
    <t>Purlin D-E 19-26</t>
  </si>
  <si>
    <t>Purlin D-E 20-26</t>
  </si>
  <si>
    <t>Purlin D-E 21-26</t>
  </si>
  <si>
    <t>Purlin D-E 22-26</t>
  </si>
  <si>
    <t>Purlin D-E 23-26</t>
  </si>
  <si>
    <t>Purlin D-E 24-26</t>
  </si>
  <si>
    <t>Purlin D-E 25-26</t>
  </si>
  <si>
    <t>Purlin D-E 26-26</t>
  </si>
  <si>
    <t>Purlin E-F 1-26</t>
  </si>
  <si>
    <t>Purlin E-F 2-26</t>
  </si>
  <si>
    <t>Purlin E-F 3-26</t>
  </si>
  <si>
    <t>Purlin E-F 4-26</t>
  </si>
  <si>
    <t>Purlin E-F 5-26</t>
  </si>
  <si>
    <t>Purlin E-F 6-26</t>
  </si>
  <si>
    <t>Purlin E-F 7-26</t>
  </si>
  <si>
    <t>Purlin E-F 8-26</t>
  </si>
  <si>
    <t>Purlin E-F 9-26</t>
  </si>
  <si>
    <t>Purlin E-F 10-26</t>
  </si>
  <si>
    <t>Purlin E-F 11-26</t>
  </si>
  <si>
    <t>Purlin E-F 12-26</t>
  </si>
  <si>
    <t>Purlin E-F 13-26</t>
  </si>
  <si>
    <t>Purlin E-F 14-26</t>
  </si>
  <si>
    <t>Purlin E-F 15-26</t>
  </si>
  <si>
    <t>Purlin E-F 16-26</t>
  </si>
  <si>
    <t>Purlin E-F 17-26</t>
  </si>
  <si>
    <t>Purlin E-F 18-26</t>
  </si>
  <si>
    <t>Purlin E-F 19-26</t>
  </si>
  <si>
    <t>Purlin E-F 20-26</t>
  </si>
  <si>
    <t>Purlin E-F 21-26</t>
  </si>
  <si>
    <t>Purlin E-F 22-26</t>
  </si>
  <si>
    <t>Purlin E-F 23-26</t>
  </si>
  <si>
    <t>Purlin E-F 24-26</t>
  </si>
  <si>
    <t>Purlin E-F 25-26</t>
  </si>
  <si>
    <t>Purlin E-F 26-26</t>
  </si>
  <si>
    <t>Purlin F-G 1-26</t>
  </si>
  <si>
    <t>Purlin F-G 2-26</t>
  </si>
  <si>
    <t>Purlin F-G 3-26</t>
  </si>
  <si>
    <t>Purlin F-G 4-26</t>
  </si>
  <si>
    <t>Purlin F-G 5-26</t>
  </si>
  <si>
    <t>Purlin F-G 6-26</t>
  </si>
  <si>
    <t>Purlin F-G 7-26</t>
  </si>
  <si>
    <t>Purlin F-G 8-26</t>
  </si>
  <si>
    <t>Purlin F-G 9-26</t>
  </si>
  <si>
    <t>Purlin F-G 10-26</t>
  </si>
  <si>
    <t>Purlin F-G 11-26</t>
  </si>
  <si>
    <t>Purlin F-G 12-26</t>
  </si>
  <si>
    <t>Purlin F-G 13-26</t>
  </si>
  <si>
    <t>Purlin F-G 14-26</t>
  </si>
  <si>
    <t>Purlin F-G 15-26</t>
  </si>
  <si>
    <t>Purlin F-G 16-26</t>
  </si>
  <si>
    <t>Purlin F-G 17-26</t>
  </si>
  <si>
    <t>Purlin F-G 18-26</t>
  </si>
  <si>
    <t>Purlin F-G 19-26</t>
  </si>
  <si>
    <t>Purlin F-G 20-26</t>
  </si>
  <si>
    <t>Purlin F-G 21-26</t>
  </si>
  <si>
    <t>Purlin F-G 22-26</t>
  </si>
  <si>
    <t>Purlin F-G 23-26</t>
  </si>
  <si>
    <t>Purlin F-G 24-26</t>
  </si>
  <si>
    <t>Purlin F-G 25-26</t>
  </si>
  <si>
    <t>Purlin F-G 26-26</t>
  </si>
  <si>
    <t>Purlin G-H 1-26</t>
  </si>
  <si>
    <t>Purlin G-H 2-26</t>
  </si>
  <si>
    <t>Purlin G-H 3-26</t>
  </si>
  <si>
    <t>Purlin G-H 4-26</t>
  </si>
  <si>
    <t>Purlin G-H 5-26</t>
  </si>
  <si>
    <t>Purlin G-H 6-26</t>
  </si>
  <si>
    <t>Purlin G-H 7-26</t>
  </si>
  <si>
    <t>Purlin G-H 8-26</t>
  </si>
  <si>
    <t>Purlin G-H 9-26</t>
  </si>
  <si>
    <t>Purlin G-H 10-26</t>
  </si>
  <si>
    <t>Purlin G-H 11-26</t>
  </si>
  <si>
    <t>Purlin G-H 12-26</t>
  </si>
  <si>
    <t>Purlin G-H 13-26</t>
  </si>
  <si>
    <t>Purlin G-H 14-26</t>
  </si>
  <si>
    <t>Purlin G-H 15-26</t>
  </si>
  <si>
    <t>Purlin G-H 16-26</t>
  </si>
  <si>
    <t>Purlin G-H 17-26</t>
  </si>
  <si>
    <t>Purlin G-H 18-26</t>
  </si>
  <si>
    <t>Purlin G-H 19-26</t>
  </si>
  <si>
    <t>Purlin G-H 20-26</t>
  </si>
  <si>
    <t>Purlin G-H 21-26</t>
  </si>
  <si>
    <t>Purlin G-H 22-26</t>
  </si>
  <si>
    <t>Purlin G-H 23-26</t>
  </si>
  <si>
    <t>Purlin G-H 24-26</t>
  </si>
  <si>
    <t>Purlin G-H 25-26</t>
  </si>
  <si>
    <t>Purlin G-H 26-26</t>
  </si>
  <si>
    <t>Purlin H-J 1-26</t>
  </si>
  <si>
    <t>Purlin H-J 2-26</t>
  </si>
  <si>
    <t>Purlin H-J 3-26</t>
  </si>
  <si>
    <t>Purlin H-J 4-26</t>
  </si>
  <si>
    <t>Purlin H-J 5-26</t>
  </si>
  <si>
    <t>Purlin H-J 6-26</t>
  </si>
  <si>
    <t>Purlin H-J 7-26</t>
  </si>
  <si>
    <t>Purlin H-J 8-26</t>
  </si>
  <si>
    <t>Purlin H-J 9-26</t>
  </si>
  <si>
    <t>Purlin H-J 10-26</t>
  </si>
  <si>
    <t>Purlin H-J 11-26</t>
  </si>
  <si>
    <t>Purlin H-J 12-26</t>
  </si>
  <si>
    <t>Purlin H-J 13-26</t>
  </si>
  <si>
    <t>Purlin H-J 14-26</t>
  </si>
  <si>
    <t>Purlin H-J 15-26</t>
  </si>
  <si>
    <t>Purlin H-J 16-26</t>
  </si>
  <si>
    <t>Purlin H-J 17-26</t>
  </si>
  <si>
    <t>Purlin H-J 18-26</t>
  </si>
  <si>
    <t>Purlin H-J 19-26</t>
  </si>
  <si>
    <t>Purlin H-J 20-26</t>
  </si>
  <si>
    <t>Purlin H-J 21-26</t>
  </si>
  <si>
    <t>Purlin H-J 22-26</t>
  </si>
  <si>
    <t>Purlin H-J 23-26</t>
  </si>
  <si>
    <t>Purlin H-J 24-26</t>
  </si>
  <si>
    <t>Purlin H-J 25-26</t>
  </si>
  <si>
    <t>Purlin H-J 26-26</t>
  </si>
  <si>
    <t>Purlin J-K 1-26</t>
  </si>
  <si>
    <t>Purlin J-K 2-26</t>
  </si>
  <si>
    <t>Purlin J-K 3-26</t>
  </si>
  <si>
    <t>Purlin J-K 4-26</t>
  </si>
  <si>
    <t>Purlin J-K 5-26</t>
  </si>
  <si>
    <t>Purlin J-K 6-26</t>
  </si>
  <si>
    <t>Purlin J-K 7-26</t>
  </si>
  <si>
    <t>Purlin J-K 8-26</t>
  </si>
  <si>
    <t>Purlin J-K 9-26</t>
  </si>
  <si>
    <t>Purlin J-K 10-26</t>
  </si>
  <si>
    <t>Purlin J-K 11-26</t>
  </si>
  <si>
    <t>Purlin J-K 12-26</t>
  </si>
  <si>
    <t>Purlin J-K 13-26</t>
  </si>
  <si>
    <t>Purlin J-K 14-26</t>
  </si>
  <si>
    <t>Purlin J-K 15-26</t>
  </si>
  <si>
    <t>Purlin J-K 16-26</t>
  </si>
  <si>
    <t>Purlin J-K 17-26</t>
  </si>
  <si>
    <t>Purlin J-K 18-26</t>
  </si>
  <si>
    <t>Purlin J-K 19-26</t>
  </si>
  <si>
    <t>Purlin J-K 20-26</t>
  </si>
  <si>
    <t>Purlin J-K 21-26</t>
  </si>
  <si>
    <t>Purlin J-K 22-26</t>
  </si>
  <si>
    <t>Purlin J-K 23-26</t>
  </si>
  <si>
    <t>Purlin J-K 24-26</t>
  </si>
  <si>
    <t>Purlin J-K 25-26</t>
  </si>
  <si>
    <t>Purlin J-K 26-26</t>
  </si>
  <si>
    <t>Purlin K-L 1-26</t>
  </si>
  <si>
    <t>Purlin K-L 2-26</t>
  </si>
  <si>
    <t>Purlin K-L 3-26</t>
  </si>
  <si>
    <t>Purlin K-L 4-26</t>
  </si>
  <si>
    <t>Purlin K-L 5-26</t>
  </si>
  <si>
    <t>Purlin K-L 6-26</t>
  </si>
  <si>
    <t>Purlin K-L 7-26</t>
  </si>
  <si>
    <t>Purlin K-L 8-26</t>
  </si>
  <si>
    <t>Purlin K-L 9-26</t>
  </si>
  <si>
    <t>Purlin K-L 10-26</t>
  </si>
  <si>
    <t>Purlin K-L 11-26</t>
  </si>
  <si>
    <t>Purlin K-L 12-26</t>
  </si>
  <si>
    <t>Purlin K-L 13-26</t>
  </si>
  <si>
    <t>Purlin K-L 14-26</t>
  </si>
  <si>
    <t>Purlin K-L 15-26</t>
  </si>
  <si>
    <t>Purlin K-L 16-26</t>
  </si>
  <si>
    <t>Purlin K-L 17-26</t>
  </si>
  <si>
    <t>Purlin K-L 18-26</t>
  </si>
  <si>
    <t>Purlin K-L 19-26</t>
  </si>
  <si>
    <t>Purlin K-L 20-26</t>
  </si>
  <si>
    <t>Purlin K-L 21-26</t>
  </si>
  <si>
    <t>Purlin K-L 22-26</t>
  </si>
  <si>
    <t>Purlin K-L 23-26</t>
  </si>
  <si>
    <t>Purlin K-L 24-26</t>
  </si>
  <si>
    <t>Purlin K-L 25-26</t>
  </si>
  <si>
    <t>Purlin K-L 26-26</t>
  </si>
  <si>
    <t>Purlin L-M 1-26</t>
  </si>
  <si>
    <t>Purlin L-M 2-26</t>
  </si>
  <si>
    <t>Purlin L-M 3-26</t>
  </si>
  <si>
    <t>Purlin L-M 4-26</t>
  </si>
  <si>
    <t>Purlin L-M 5-26</t>
  </si>
  <si>
    <t>Purlin L-M 6-26</t>
  </si>
  <si>
    <t>Purlin L-M 7-26</t>
  </si>
  <si>
    <t>Purlin L-M 8-26</t>
  </si>
  <si>
    <t>Purlin L-M 9-26</t>
  </si>
  <si>
    <t>Purlin L-M 10-26</t>
  </si>
  <si>
    <t>Purlin L-M 11-26</t>
  </si>
  <si>
    <t>Purlin L-M 12-26</t>
  </si>
  <si>
    <t>Purlin L-M 13-26</t>
  </si>
  <si>
    <t>Purlin L-M 14-26</t>
  </si>
  <si>
    <t>Purlin L-M 15-26</t>
  </si>
  <si>
    <t>Purlin L-M 16-26</t>
  </si>
  <si>
    <t>Purlin L-M 17-26</t>
  </si>
  <si>
    <t>Purlin L-M 18-26</t>
  </si>
  <si>
    <t>Purlin L-M 19-26</t>
  </si>
  <si>
    <t>Purlin L-M 20-26</t>
  </si>
  <si>
    <t>Purlin L-M 21-26</t>
  </si>
  <si>
    <t>Purlin L-M 22-26</t>
  </si>
  <si>
    <t>Purlin L-M 23-26</t>
  </si>
  <si>
    <t>Purlin L-M 24-26</t>
  </si>
  <si>
    <t>Purlin L-M 25-26</t>
  </si>
  <si>
    <t>Purlin L-M 26-26</t>
  </si>
  <si>
    <t>Purlin M-N 1-26</t>
  </si>
  <si>
    <t>Purlin M-N 2-26</t>
  </si>
  <si>
    <t>Purlin M-N 3-26</t>
  </si>
  <si>
    <t>Purlin M-N 4-26</t>
  </si>
  <si>
    <t>Purlin M-N 5-26</t>
  </si>
  <si>
    <t>Purlin M-N 6-26</t>
  </si>
  <si>
    <t>Purlin M-N 7-26</t>
  </si>
  <si>
    <t>Purlin M-N 8-26</t>
  </si>
  <si>
    <t>Purlin M-N 9-26</t>
  </si>
  <si>
    <t>Purlin M-N 10-26</t>
  </si>
  <si>
    <t>Purlin M-N 11-26</t>
  </si>
  <si>
    <t>Purlin M-N 12-26</t>
  </si>
  <si>
    <t>Purlin M-N 13-26</t>
  </si>
  <si>
    <t>Purlin M-N 14-26</t>
  </si>
  <si>
    <t>Purlin M-N 15-26</t>
  </si>
  <si>
    <t>Purlin M-N 16-26</t>
  </si>
  <si>
    <t>Purlin M-N 17-26</t>
  </si>
  <si>
    <t>Purlin M-N 18-26</t>
  </si>
  <si>
    <t>Purlin M-N 19-26</t>
  </si>
  <si>
    <t>Purlin M-N 20-26</t>
  </si>
  <si>
    <t>Purlin M-N 21-26</t>
  </si>
  <si>
    <t>Purlin M-N 22-26</t>
  </si>
  <si>
    <t>Purlin M-N 23-26</t>
  </si>
  <si>
    <t>Purlin M-N 24-26</t>
  </si>
  <si>
    <t>Purlin M-N 25-26</t>
  </si>
  <si>
    <t>Purlin M-N 26-26</t>
  </si>
  <si>
    <t>BRINE TREATMENT</t>
  </si>
  <si>
    <t>Column AA-18</t>
  </si>
  <si>
    <t>Column AA-16B</t>
  </si>
  <si>
    <t>Column AA-16A</t>
  </si>
  <si>
    <t>Column AA-15</t>
  </si>
  <si>
    <t>Column AA1-18</t>
  </si>
  <si>
    <t>Column AA2-18</t>
  </si>
  <si>
    <t>Column AA1-15</t>
  </si>
  <si>
    <t>Column AB1-18</t>
  </si>
  <si>
    <t>Column AB1-18A</t>
  </si>
  <si>
    <t>Column AB1-16A</t>
  </si>
  <si>
    <t>W10x60</t>
  </si>
  <si>
    <t>Column AB1-16B</t>
  </si>
  <si>
    <t>Column AB1-15</t>
  </si>
  <si>
    <t>Column AD-18</t>
  </si>
  <si>
    <t>Column AD-18A</t>
  </si>
  <si>
    <t>Column AD-16B</t>
  </si>
  <si>
    <t>Column AD-16A</t>
  </si>
  <si>
    <t>Column AD-15</t>
  </si>
  <si>
    <t>Girder 16A-18 AA ROOF</t>
  </si>
  <si>
    <t>Girder 15-16A AA ROOF</t>
  </si>
  <si>
    <t>Girder 16A-18 AB1 ROOF</t>
  </si>
  <si>
    <t>Girder 15-16A AB1 ROOF</t>
  </si>
  <si>
    <t>Girder 16A-18 AD ROOF</t>
  </si>
  <si>
    <t>Girder 15-16A AD ROOF</t>
  </si>
  <si>
    <t>Girder AA-AB1 18 ROOF</t>
  </si>
  <si>
    <t>W10x40</t>
  </si>
  <si>
    <t>Girder AA-AB1 16A ROOF</t>
  </si>
  <si>
    <t>Girder AA-AB1 15 ROOF</t>
  </si>
  <si>
    <t>Girder AB1-AD 18 ROOF</t>
  </si>
  <si>
    <t>Girder AB1-AD 16A ROOF</t>
  </si>
  <si>
    <t>Girder AB1-AD 15 ROOF</t>
  </si>
  <si>
    <t>Purlin 16A-18 1-8</t>
  </si>
  <si>
    <t>Purlin 16A-18 2-8</t>
  </si>
  <si>
    <t>Purlin 16A-18 3-8</t>
  </si>
  <si>
    <t>Purlin 16A-18 4-8</t>
  </si>
  <si>
    <t>Purlin 16A-18 5-8</t>
  </si>
  <si>
    <t>Purlin 16A-18 6-8</t>
  </si>
  <si>
    <t>Purlin 16A-18 7-8</t>
  </si>
  <si>
    <t>Purlin 16A-18 8-8</t>
  </si>
  <si>
    <t>Purlin 15-16A 1-8</t>
  </si>
  <si>
    <t>Purlin 15-16A 2-8</t>
  </si>
  <si>
    <t>Purlin 15-16A 3-8</t>
  </si>
  <si>
    <t>Purlin 15-16A 4-8</t>
  </si>
  <si>
    <t>Purlin 15-16A 5-8</t>
  </si>
  <si>
    <t>Purlin 15-16A 6-8</t>
  </si>
  <si>
    <t>Purlin 15-16A 7-8</t>
  </si>
  <si>
    <t>Purlin 15-16A 8-8</t>
  </si>
  <si>
    <t>CHLORALKALI PLANT</t>
  </si>
  <si>
    <t>Column AA-9</t>
  </si>
  <si>
    <t>Column AB-9</t>
  </si>
  <si>
    <t>Column AC-9</t>
  </si>
  <si>
    <t>Column AA-11</t>
  </si>
  <si>
    <t>Column AA-12</t>
  </si>
  <si>
    <t>Column AA-13</t>
  </si>
  <si>
    <t>Column AA-14</t>
  </si>
  <si>
    <t>Column AB-11</t>
  </si>
  <si>
    <t>Column AB-12</t>
  </si>
  <si>
    <t>Column AB-13</t>
  </si>
  <si>
    <t>Column AB-14</t>
  </si>
  <si>
    <t>Column AC-11</t>
  </si>
  <si>
    <t>Column AC-12</t>
  </si>
  <si>
    <t>Column AC-14</t>
  </si>
  <si>
    <t>W10x68</t>
  </si>
  <si>
    <t>W10x54</t>
  </si>
  <si>
    <t>Girder AA-AB Line 12 1-4 EL. 12468</t>
  </si>
  <si>
    <t>Girder AA-AB Line 12 2-4 EL. 12468</t>
  </si>
  <si>
    <t>Girder AA-AB Line 12 3-4 EL. 12468</t>
  </si>
  <si>
    <t>Girder AA-AB Line 12 4-4 EL. 12468</t>
  </si>
  <si>
    <t>Girder AA-AB Line 11 1-5 EL. 12468</t>
  </si>
  <si>
    <t>Girder AA-AB Line 11 2-5 EL. 12468</t>
  </si>
  <si>
    <t>Girder AA-AB Line 11 3-5 EL. 12468</t>
  </si>
  <si>
    <t>Girder AA-AB Line 11 4-5 EL. 12468</t>
  </si>
  <si>
    <t>Girder AA-AB Line 11 5-5 EL. 12468</t>
  </si>
  <si>
    <t>Girder AA-AB Line 9 1-1 EL. 12468</t>
  </si>
  <si>
    <t>Girder 9-11 Line AA 1-1 EL. 12468</t>
  </si>
  <si>
    <t>Girder 11-12 Line AA 1-1 EL. 12468</t>
  </si>
  <si>
    <t>Girder AB-AC Line 12 1-2 EL. 12468</t>
  </si>
  <si>
    <t>Girder AB-AC Line 12 2-2 EL. 12468</t>
  </si>
  <si>
    <t>Girder AB-AC Line 11 1-3 EL. 12468</t>
  </si>
  <si>
    <t>Girder AB-AC Line 11 2-3 EL. 12468</t>
  </si>
  <si>
    <t>Girder AB-AC Line 11 3-3 EL. 12468</t>
  </si>
  <si>
    <t>Girder AB-AC Line 9 1-1 EL. 12468</t>
  </si>
  <si>
    <t>Girder AA-AB Line 14 1-2 EL. 6968</t>
  </si>
  <si>
    <t>Girder AA-AB Line 13 2-2 EL. 6968</t>
  </si>
  <si>
    <t>Girder AA-AB Line 12 1-2 EL. 6968</t>
  </si>
  <si>
    <t>Girder AA-AB Line 11 2-2 EL. 6968</t>
  </si>
  <si>
    <t>Girder AA-AB Line 9 1-1 EL. 6968</t>
  </si>
  <si>
    <t>Girder AB-AC Line 14 1-1 EL. 6968</t>
  </si>
  <si>
    <t>Girder AB-AC Line 13 1-3 EL. 6968</t>
  </si>
  <si>
    <t>Girder AB-AC  Line 12 2-3 EL. 6968</t>
  </si>
  <si>
    <t>Girder AB-AC Line 11 3-3 EL. 6968</t>
  </si>
  <si>
    <t>Girder AB-AC Line 9 1-1 EL. 6968</t>
  </si>
  <si>
    <t>Girder AB-AC Line 11 1-2 EL. 6968</t>
  </si>
  <si>
    <t>Girder AB-AC Line 11 2-2 EL. 6968</t>
  </si>
  <si>
    <t>Girder 9-11 Line AA 1-1 EL. 6968</t>
  </si>
  <si>
    <t>Girder 11-12 Line AA 1-1 EL. 6968</t>
  </si>
  <si>
    <t>Girder 12-13 Line AB 1-1 EL. 6968</t>
  </si>
  <si>
    <t>Girder 11-12 Line AB 1-1 EL. 6968</t>
  </si>
  <si>
    <t>Girder 9-11 Line AB 1-1 EL. 6968</t>
  </si>
  <si>
    <t>Girder 13-12 Line AC 1-1 EL. 6968</t>
  </si>
  <si>
    <t>Girder 12-11 Line AC 1-1 EL. 6968</t>
  </si>
  <si>
    <t>Girder 11-9 Line AC 1-1 EL. 6968</t>
  </si>
  <si>
    <t>Girder AA-AB Line 12 1-4 EL. 18968</t>
  </si>
  <si>
    <t>Girder AA-AB Line 12 2-4 EL. 18968</t>
  </si>
  <si>
    <t>Girder AA-AB Line 12 3-4 EL. 18968</t>
  </si>
  <si>
    <t>Girder AA-AB Line 12 4-4 EL. 18968</t>
  </si>
  <si>
    <t>Girder AA-AB Line 11 1-5 EL. 18968</t>
  </si>
  <si>
    <t>Girder AA-AB Line 11 2-5 EL. 18968</t>
  </si>
  <si>
    <t>Girder AA-AB Line 11 3-5 EL. 18968</t>
  </si>
  <si>
    <t>Girder AA-AB Line 11 4-5 EL. 18968</t>
  </si>
  <si>
    <t>Girder AA-AB Line 11 5-5 EL. 18968</t>
  </si>
  <si>
    <t>Girder AA-AB Line 9 1-1 EL. 18968</t>
  </si>
  <si>
    <t>Girder 9-11 Line AA 1-1 EL. 18968</t>
  </si>
  <si>
    <t>Girder 11-12 Line AA 1-1 EL. 18968</t>
  </si>
  <si>
    <t>Girder AB-AC Line 12 1-2 EL. 18968</t>
  </si>
  <si>
    <t>Girder AB-AC Line 12 2-2 EL. 18968</t>
  </si>
  <si>
    <t>Girder AB-AC Line 11 1-3 EL. 18968</t>
  </si>
  <si>
    <t>Girder AB-AC Line 11 2-3 EL. 18968</t>
  </si>
  <si>
    <t>Girder AB-AC Line 11 3-3 EL. 18968</t>
  </si>
  <si>
    <t>Girder AB-AC Line 9 1-1 EL. 18968</t>
  </si>
  <si>
    <t>Dia. Brace 1-22 EL. 6968</t>
  </si>
  <si>
    <t>Dia. Brace 2-22 EL. 6968</t>
  </si>
  <si>
    <t>Dia. Brace 3-22 EL. 6968</t>
  </si>
  <si>
    <t>Dia. Brace 4-22 EL. 6968</t>
  </si>
  <si>
    <t>Dia. Brace 5-22 EL. 6968</t>
  </si>
  <si>
    <t>Dia. Brace 6-22 EL. 6968</t>
  </si>
  <si>
    <t>Dia. Brace 7-22 EL. 6968</t>
  </si>
  <si>
    <t>Dia. Brace 8-22 EL. 6968</t>
  </si>
  <si>
    <t>Dia. Brace 9-22 EL. 6968</t>
  </si>
  <si>
    <t>Dia. Brace 10-22 EL. 6968</t>
  </si>
  <si>
    <t>Dia. Brace 11-22 EL. 6968</t>
  </si>
  <si>
    <t>Dia. Brace 12-22 EL. 6968</t>
  </si>
  <si>
    <t>Dia. Brace 13-22 EL. 6968</t>
  </si>
  <si>
    <t>Dia. Brace 14-22 EL. 6968</t>
  </si>
  <si>
    <t>Dia. Brace 15-22 EL. 6968</t>
  </si>
  <si>
    <t>Dia. Brace 16-22 EL. 6968</t>
  </si>
  <si>
    <t>Dia. Brace 17-22 EL. 6968</t>
  </si>
  <si>
    <t>Dia. Brace 18-22 EL. 6968</t>
  </si>
  <si>
    <t>Dia. Brace 19-22 EL. 6968</t>
  </si>
  <si>
    <t>Dia. Brace 20-22 EL. 6968</t>
  </si>
  <si>
    <t>Dia. Brace 21-22 EL. 6968</t>
  </si>
  <si>
    <t>Dia. Brace 22-22 EL. 6968</t>
  </si>
  <si>
    <t>Dia. Brace 1-22 EL. 12468</t>
  </si>
  <si>
    <t>Dia. Brace 2-22 EL. 12468</t>
  </si>
  <si>
    <t>Dia. Brace 3-22 EL. 12468</t>
  </si>
  <si>
    <t>Dia. Brace 4-22 EL. 12468</t>
  </si>
  <si>
    <t>Dia. Brace 5-22 EL. 12468</t>
  </si>
  <si>
    <t>Dia. Brace 6-22 EL. 12468</t>
  </si>
  <si>
    <t>Dia. Brace 7-22 EL. 12468</t>
  </si>
  <si>
    <t>Dia. Brace 8-22 EL. 12468</t>
  </si>
  <si>
    <t>Dia. Brace 9-22 EL. 12468</t>
  </si>
  <si>
    <t>Dia. Brace 10-22 EL. 12468</t>
  </si>
  <si>
    <t>Dia. Brace 11-22 EL. 12468</t>
  </si>
  <si>
    <t>Dia. Brace 12-22 EL. 12468</t>
  </si>
  <si>
    <t>Dia. Brace 13-22 EL. 12468</t>
  </si>
  <si>
    <t>Dia. Brace 14-22 EL. 12468</t>
  </si>
  <si>
    <t>Dia. Brace 15-22 EL. 12468</t>
  </si>
  <si>
    <t>Dia. Brace 16-22 EL. 12468</t>
  </si>
  <si>
    <t>Dia. Brace 17-22 EL. 12468</t>
  </si>
  <si>
    <t>Dia. Brace 18-22 EL. 12468</t>
  </si>
  <si>
    <t>Dia. Brace 19-22 EL. 12468</t>
  </si>
  <si>
    <t>Dia. Brace 20-22 EL. 12468</t>
  </si>
  <si>
    <t>Dia. Brace 21-22 EL. 12468</t>
  </si>
  <si>
    <t>Dia. Brace 22-22 EL. 12468</t>
  </si>
  <si>
    <t>Dia. Brace 1-17 EL. 18968</t>
  </si>
  <si>
    <t>Dia. Brace 2-17 EL. 18968</t>
  </si>
  <si>
    <t>Dia. Brace 3-17 EL. 18968</t>
  </si>
  <si>
    <t>Dia. Brace 4-17 EL. 18968</t>
  </si>
  <si>
    <t>Dia. Brace 5-17 EL. 18968</t>
  </si>
  <si>
    <t>Dia. Brace 6-17 EL. 18968</t>
  </si>
  <si>
    <t>Dia. Brace 7-17 EL. 18968</t>
  </si>
  <si>
    <t>Dia. Brace 8-17 EL. 18968</t>
  </si>
  <si>
    <t>Dia. Brace 9-17 EL. 18968</t>
  </si>
  <si>
    <t>Dia. Brace 10-17 EL. 18968</t>
  </si>
  <si>
    <t>Dia. Brace 11-17 EL. 18968</t>
  </si>
  <si>
    <t>Dia. Brace 12-17 EL. 18968</t>
  </si>
  <si>
    <t>Dia. Brace 13-17 EL. 18968</t>
  </si>
  <si>
    <t>Dia. Brace 14-17 EL. 18968</t>
  </si>
  <si>
    <t>Dia. Brace 15-17 EL. 18968</t>
  </si>
  <si>
    <t>Dia. Brace 16-17 EL. 18968</t>
  </si>
  <si>
    <t>Dia. Brace 17-17 EL. 18968</t>
  </si>
  <si>
    <t>Lower Roof Purlin 1-39</t>
  </si>
  <si>
    <t>Lower Roof Purlin 2-39</t>
  </si>
  <si>
    <t>Lower Roof Purlin 3-39</t>
  </si>
  <si>
    <t>Lower Roof Purlin 4-39</t>
  </si>
  <si>
    <t>Lower Roof Purlin 5-39</t>
  </si>
  <si>
    <t>Lower Roof Purlin 6-39</t>
  </si>
  <si>
    <t>Lower Roof Purlin 7-39</t>
  </si>
  <si>
    <t>Lower Roof Purlin 8-39</t>
  </si>
  <si>
    <t>Lower Roof Purlin 9-39</t>
  </si>
  <si>
    <t>Lower Roof Purlin 10-39</t>
  </si>
  <si>
    <t>Lower Roof Purlin 11-39</t>
  </si>
  <si>
    <t>Lower Roof Purlin 12-39</t>
  </si>
  <si>
    <t>Lower Roof Purlin 13-39</t>
  </si>
  <si>
    <t>Lower Roof Purlin 14-39</t>
  </si>
  <si>
    <t>Lower Roof Purlin 15-39</t>
  </si>
  <si>
    <t>Lower Roof Purlin 16-39</t>
  </si>
  <si>
    <t>Lower Roof Purlin 17-39</t>
  </si>
  <si>
    <t>Lower Roof Purlin 18-39</t>
  </si>
  <si>
    <t>Lower Roof Purlin 19-39</t>
  </si>
  <si>
    <t>Lower Roof Purlin 20-39</t>
  </si>
  <si>
    <t>Lower Roof Purlin 21-39</t>
  </si>
  <si>
    <t>Lower Roof Purlin 22-39</t>
  </si>
  <si>
    <t>Lower Roof Purlin 23-39</t>
  </si>
  <si>
    <t>Lower Roof Purlin 24-39</t>
  </si>
  <si>
    <t>Lower Roof Purlin 25-39</t>
  </si>
  <si>
    <t>Lower Roof Purlin 26-39</t>
  </si>
  <si>
    <t>Lower Roof Purlin 27-39</t>
  </si>
  <si>
    <t>Lower Roof Purlin 28-39</t>
  </si>
  <si>
    <t>Lower Roof Purlin 29-39</t>
  </si>
  <si>
    <t>Lower Roof Purlin 30-39</t>
  </si>
  <si>
    <t>Lower Roof Purlin 31-39</t>
  </si>
  <si>
    <t>Lower Roof Purlin 32-39</t>
  </si>
  <si>
    <t>Lower Roof Purlin 33-39</t>
  </si>
  <si>
    <t>Lower Roof Purlin 34-39</t>
  </si>
  <si>
    <t>Lower Roof Purlin 35-39</t>
  </si>
  <si>
    <t>Lower Roof Purlin 36-39</t>
  </si>
  <si>
    <t>Lower Roof Purlin 37-39</t>
  </si>
  <si>
    <t>Lower Roof Purlin 38-39</t>
  </si>
  <si>
    <t>BOLT &amp; NUT</t>
  </si>
  <si>
    <t>Bolt M22x70L c/w Nut &amp; Washer</t>
  </si>
  <si>
    <t>M22</t>
  </si>
  <si>
    <t>Bolt M20x60L c/w Nut &amp; Washer</t>
  </si>
  <si>
    <t>Bolt M20x65L c/w Nut &amp; Washer</t>
  </si>
  <si>
    <t>Bolt M18x50L c/w Nut &amp; Washer</t>
  </si>
  <si>
    <t>M18</t>
  </si>
  <si>
    <t>HANDRAIL</t>
  </si>
  <si>
    <t>1 1/2"</t>
  </si>
  <si>
    <t>PIPE 1 1/2" SCH STD TOP</t>
  </si>
  <si>
    <t>PIPE 1 1/2" SCH STD MID</t>
  </si>
  <si>
    <t>PIPE 1 1/2" SCH STD POST</t>
  </si>
  <si>
    <t>PIPE 1 1/2" SCH STD TOP EL. 4000</t>
  </si>
  <si>
    <t>PIPE 1 1/2" SCH STD MID EL. 4000</t>
  </si>
  <si>
    <t>PIPE 1 1/2" SCH STD POST EL. 4000</t>
  </si>
  <si>
    <t>PIPE 1 1/2" SCH STD TOP EL. 6500</t>
  </si>
  <si>
    <t>PIPE 1 1/2" SCH STD MID EL. 6500</t>
  </si>
  <si>
    <t>PIPE 1 1/2" SCH STD POST EL. 6500</t>
  </si>
  <si>
    <t>PIPE 1 1/2" SCH STD TOP EL. 9000</t>
  </si>
  <si>
    <t>PIPE 1 1/2" SCH STD MID EL. 9000</t>
  </si>
  <si>
    <t>PIPE 1 1/2" SCH STD POST EL. 9000</t>
  </si>
  <si>
    <t>PIPE 1 1/2" SCH STD TOP EL. 11000</t>
  </si>
  <si>
    <t>PIPE 1 1/2" SCH STD MID EL. 11000</t>
  </si>
  <si>
    <t>PIPE 1 1/2" SCH STD POST EL. 11000</t>
  </si>
  <si>
    <t>PIPE 1 1/2" SCH STD TOP EL. 8000</t>
  </si>
  <si>
    <t>PIPE 1 1/2" SCH STD MID EL. 8000</t>
  </si>
  <si>
    <t>PIPE 1 1/2" SCH STD POST EL. 8000</t>
  </si>
  <si>
    <t>PIPE 1 1/2" SCH STD TOP EL. 14000</t>
  </si>
  <si>
    <t>PIPE 1 1/2" SCH STD MID EL. 14000</t>
  </si>
  <si>
    <t>PIPE 1 1/2" SCH STD POST EL. 14000</t>
  </si>
  <si>
    <t>PIPE 1 1/2" SCH STD TOP EL. 4580</t>
  </si>
  <si>
    <t>PIPE 1 1/2" SCH STD MID EL. 4580</t>
  </si>
  <si>
    <t>PIPE 1 1/2" SCH STD POST EL. 4580</t>
  </si>
  <si>
    <t>PIPE 1 1/2" SCH STD TOP EL. 3980</t>
  </si>
  <si>
    <t>PIPE 1 1/2" SCH STD MID EL. 3980</t>
  </si>
  <si>
    <t>PIPE 1 1/2" SCH STD POST EL. 3980</t>
  </si>
  <si>
    <t>PIPE 1 1/2" SCH STD TOP EL. 5250</t>
  </si>
  <si>
    <t>PIPE 1 1/2" SCH STD MID EL. 5250</t>
  </si>
  <si>
    <t>PIPE 1 1/2" SCH STD POST EL. 5250</t>
  </si>
  <si>
    <t>PIPE 1 1/2" SCH STD TOP EL. 5850</t>
  </si>
  <si>
    <t>PIPE 1 1/2" SCH STD MID EL. 5850</t>
  </si>
  <si>
    <t>PIPE 1 1/2" SCH STD POST EL. 5850</t>
  </si>
  <si>
    <t>PIPE 1 1/2" SCH STD TOP EL. 3700</t>
  </si>
  <si>
    <t>PIPE 1 1/2" SCH STD MID EL. 3700</t>
  </si>
  <si>
    <t>PIPE 1 1/2" SCH STD POST EL. 3700</t>
  </si>
  <si>
    <t>PIPE 1 1/2" SCH STD TOP EL. 6350</t>
  </si>
  <si>
    <t>PIPE 1 1/2" SCH STD MID EL. 6350</t>
  </si>
  <si>
    <t>PIPE 1 1/2" SCH STD POST EL. 6350</t>
  </si>
  <si>
    <t>PIPE 1 1/2" SCH STD TOP EL. 6968</t>
  </si>
  <si>
    <t>PIPE 1 1/2" SCH STD MID EL. 6968</t>
  </si>
  <si>
    <t>PIPE 1 1/2" SCH STD POST EL. 6968</t>
  </si>
  <si>
    <t>PIPE 1 1/2" SCH STD TOP EL. 12468</t>
  </si>
  <si>
    <t>PIPE 1 1/2" SCH STD MID EL. 12468</t>
  </si>
  <si>
    <t>PIPE 1 1/2" SCH STD POST EL. 12468</t>
  </si>
  <si>
    <t>PIPE 1 1/2" SCH STD TOP EL. 18968</t>
  </si>
  <si>
    <t>PIPE 1 1/2" SCH STD MID EL. 18968</t>
  </si>
  <si>
    <t>PIPE 1 1/2" SCH STD POST EL. 18968</t>
  </si>
  <si>
    <t>GRATING</t>
  </si>
  <si>
    <t>T32</t>
  </si>
  <si>
    <r>
      <t>m</t>
    </r>
    <r>
      <rPr>
        <sz val="11"/>
        <color theme="1"/>
        <rFont val="Calibri"/>
        <family val="2"/>
      </rPr>
      <t>²</t>
    </r>
  </si>
  <si>
    <t>CHEMICAL RES. GRATING 19-W-4 EL. 6500</t>
  </si>
  <si>
    <t>ROOF</t>
  </si>
  <si>
    <t>ROOF THK 1.2mm</t>
  </si>
  <si>
    <t>ROOF THK 1.2mm EL. 5470</t>
  </si>
  <si>
    <t>ROOF THK 1.2mm EL. 12700</t>
  </si>
  <si>
    <t>ROOF THK 1.2mm EL. 26000</t>
  </si>
  <si>
    <t>ROOF THK 1.2mm EL. 7500</t>
  </si>
  <si>
    <t>147x262x11,2x6,6</t>
  </si>
  <si>
    <t>148x267x13x7,6</t>
  </si>
  <si>
    <t>202x247x11x7,4</t>
  </si>
  <si>
    <t>203x252x13,5x8</t>
  </si>
  <si>
    <t>254x254x14,2x8,6</t>
  </si>
  <si>
    <t>254x257x15,6x9,4</t>
  </si>
  <si>
    <t>257x259x17,3x10,7</t>
  </si>
  <si>
    <t>257x264x19,6x11,9</t>
  </si>
  <si>
    <t>101x302x5,7x5,1</t>
  </si>
  <si>
    <t>102x312x10,8x6,6</t>
  </si>
  <si>
    <t>165x310x9,7x5,8</t>
  </si>
  <si>
    <t>166x312x11,2x6,6</t>
  </si>
  <si>
    <t>167x318x13,2x7,6</t>
  </si>
  <si>
    <t>203x302x13,1x7,5</t>
  </si>
  <si>
    <t>204x307x14,6x8,5</t>
  </si>
  <si>
    <t>205x310x16,3x9,4</t>
  </si>
  <si>
    <t>254x310x16,3x9,1</t>
  </si>
  <si>
    <t>305x307x15,4x9,9</t>
  </si>
  <si>
    <t>127x348x8,5x5,8</t>
  </si>
  <si>
    <t>128x353x10,7x6,5</t>
  </si>
  <si>
    <t>171x351x9,8x6,9</t>
  </si>
  <si>
    <t>171x356x11,6x7,2</t>
  </si>
  <si>
    <t>172x358x13,1x7,9</t>
  </si>
  <si>
    <t>203x348x13,5x7,7</t>
  </si>
  <si>
    <t>204x351x15,1x8,6</t>
  </si>
  <si>
    <t>178x404x10,9x7,5</t>
  </si>
  <si>
    <t>178x406x12,8x7,7</t>
  </si>
  <si>
    <t>153x455x13,3x8</t>
  </si>
  <si>
    <t>154x460x15,4x9,1</t>
  </si>
  <si>
    <t>191x457x14,5x9</t>
  </si>
  <si>
    <t>178x599x12,8x10</t>
  </si>
  <si>
    <t>179x602x15x10,9</t>
  </si>
  <si>
    <t>228x602x14,9x10,5</t>
  </si>
  <si>
    <t>152x152x6,6x5,8</t>
  </si>
  <si>
    <t>100x200x5,2x4,3</t>
  </si>
  <si>
    <t>102x203x6,5x5,8</t>
  </si>
  <si>
    <t>102x206x8x6,2</t>
  </si>
  <si>
    <t>133x207x8,4x5,8</t>
  </si>
  <si>
    <t>165x201x10,2x6,2</t>
  </si>
  <si>
    <t>166x205x11,8x7,2</t>
  </si>
  <si>
    <t>203x203x11x7,2</t>
  </si>
  <si>
    <t>204x206x12,6x7,9</t>
  </si>
  <si>
    <t>205x210x14,2x9,1</t>
  </si>
  <si>
    <t>153x157x9,2x6,6</t>
  </si>
  <si>
    <t>Column 2-K</t>
  </si>
  <si>
    <t>Column 3-K</t>
  </si>
  <si>
    <t>Column 5-K</t>
  </si>
  <si>
    <t>Column 6-K</t>
  </si>
  <si>
    <t>Column 7-K</t>
  </si>
  <si>
    <t>Column 2-L</t>
  </si>
  <si>
    <t>SULPHUR AREA</t>
  </si>
  <si>
    <t>Girder K-L Bay line 7</t>
  </si>
  <si>
    <t>Girder L-M Bay line 7</t>
  </si>
  <si>
    <t>Girder K-L 1 Bay line 7</t>
  </si>
  <si>
    <t>Girder L-M 1 Bay line 7</t>
  </si>
  <si>
    <t>Girder L-M 2 Bay line 7</t>
  </si>
  <si>
    <t>Brace K-L 1 Bay line 7</t>
  </si>
  <si>
    <t>Brace K-L 2 Bay line 7</t>
  </si>
  <si>
    <t>Brace K-L 3 Bay line 7</t>
  </si>
  <si>
    <t>Brace K-L 4 Bay line 7</t>
  </si>
  <si>
    <t>HSS 4x4x1/4</t>
  </si>
  <si>
    <t>Girder K-L Bay line 6</t>
  </si>
  <si>
    <t>Girder L-M Bay line 6</t>
  </si>
  <si>
    <t>WT6x17.5</t>
  </si>
  <si>
    <t>Truss K-M Bay line 6</t>
  </si>
  <si>
    <t>Truss Brace K-M 1 Bay line 6</t>
  </si>
  <si>
    <t>Truss Brace K-M 2 Bay line 6</t>
  </si>
  <si>
    <t>Truss Brace K-M 3 Bay line 6</t>
  </si>
  <si>
    <t>Truss Brace K-M 4 Bay line 6</t>
  </si>
  <si>
    <t>Truss Brace K-M 5 Bay line 6</t>
  </si>
  <si>
    <t>Truss Dia. Brace K-M 1 Bay line 6</t>
  </si>
  <si>
    <t>Truss Dia. Brace K-M 2 Bay line 6</t>
  </si>
  <si>
    <t>Truss Dia. Brace K-M 3 Bay line 6</t>
  </si>
  <si>
    <t>Truss Dia. Brace K-M 4 Bay line 6</t>
  </si>
  <si>
    <t>Truss Dia. Brace K-M 5 Bay line 6</t>
  </si>
  <si>
    <t>Truss Dia. Brace K-M 6 Bay line 6</t>
  </si>
  <si>
    <t>L4x4x1/4</t>
  </si>
  <si>
    <t>Girder K-L Bay line 5</t>
  </si>
  <si>
    <t>Girder L-M 1 Bay line 5</t>
  </si>
  <si>
    <t>Girder L-M 2 Bay line 5</t>
  </si>
  <si>
    <t>Girder L-M 3 Bay line 5</t>
  </si>
  <si>
    <t>Girder L-M 4 Bay line 5</t>
  </si>
  <si>
    <t>Brace L-M 2 Bay line 5</t>
  </si>
  <si>
    <t>Brace L-M 1 Bay line 5</t>
  </si>
  <si>
    <t>Brace L-M 3 Bay line 5</t>
  </si>
  <si>
    <t>Brace L-M 4 Bay line 5</t>
  </si>
  <si>
    <t>Girder K-L Bay line 3</t>
  </si>
  <si>
    <t>Girder L-M Bay line 3</t>
  </si>
  <si>
    <t>Truss K-M Bay line 3</t>
  </si>
  <si>
    <t>Truss Brace K-M 1 Bay line 3</t>
  </si>
  <si>
    <t>Truss Brace K-M 2 Bay line 3</t>
  </si>
  <si>
    <t>Truss Brace K-M 3 Bay line 3</t>
  </si>
  <si>
    <t>Truss Brace K-M 4 Bay line 3</t>
  </si>
  <si>
    <t>Truss Brace K-M 5 Bay line 3</t>
  </si>
  <si>
    <t>Truss Dia. Brace K-M 1 Bay line 3</t>
  </si>
  <si>
    <t>Truss Dia. Brace K-M 2 Bay line 3</t>
  </si>
  <si>
    <t>Truss Dia. Brace K-M 3 Bay line 3</t>
  </si>
  <si>
    <t>Truss Dia. Brace K-M 4 Bay line 3</t>
  </si>
  <si>
    <t>Truss Dia. Brace K-M 5 Bay line 3</t>
  </si>
  <si>
    <t>Truss Dia. Brace K-M 6 Bay line 3</t>
  </si>
  <si>
    <t>Girder 3-5 Bay line K</t>
  </si>
  <si>
    <t>Brace 3-5 1 Bay line K</t>
  </si>
  <si>
    <t>Brace 3-5 2 Bay line K</t>
  </si>
  <si>
    <t>Brace 3-5 3 Bay line K</t>
  </si>
  <si>
    <t>Girder 3-5 Bay line M</t>
  </si>
  <si>
    <t>Brace 3-5 1 Bay line M</t>
  </si>
  <si>
    <t>Brace 3-5 2 Bay line M</t>
  </si>
  <si>
    <t>Brace 3-5 3 Bay line M</t>
  </si>
  <si>
    <t>Brace 3-5 4 Bay line K</t>
  </si>
  <si>
    <t>Brace 3-5 4 Bay line M</t>
  </si>
  <si>
    <t>TRUSS</t>
  </si>
  <si>
    <t>ROOF BEAM</t>
  </si>
  <si>
    <t>Roof Beam 5-6 K</t>
  </si>
  <si>
    <t>Roof Beam 6-7 K</t>
  </si>
  <si>
    <t>Roof Beam 6-7 M</t>
  </si>
  <si>
    <t>Roof Beam 6-7 L</t>
  </si>
  <si>
    <t>Roof Beam 5-6 M</t>
  </si>
  <si>
    <t>Roof Beam 5-6 L</t>
  </si>
  <si>
    <t>Roof Beam 2-3 K</t>
  </si>
  <si>
    <t>Roof Beam 2-3 L</t>
  </si>
  <si>
    <t>Roof Beam 2-3 M</t>
  </si>
  <si>
    <t>Roof Beam 3-5 K</t>
  </si>
  <si>
    <t>Roof Beam 3-5 L</t>
  </si>
  <si>
    <t>Roof Beam 3-5 M</t>
  </si>
  <si>
    <t>Purlin 1 higher roof</t>
  </si>
  <si>
    <t>Purlin 2 higher roof</t>
  </si>
  <si>
    <t>Purlin 3 higher roof</t>
  </si>
  <si>
    <t>Purlin 4 higher roof</t>
  </si>
  <si>
    <t>Purlin 5 higher roof</t>
  </si>
  <si>
    <t>Purlin 6 higher roof</t>
  </si>
  <si>
    <t>Purlin 7 higher roof</t>
  </si>
  <si>
    <t>Purlin 8 higher roof</t>
  </si>
  <si>
    <t>Purlin 9 higher roof</t>
  </si>
  <si>
    <t>Purlin 10 higher roof</t>
  </si>
  <si>
    <t>Purlin 11 higher roof</t>
  </si>
  <si>
    <t>Purlin 12 higher roof</t>
  </si>
  <si>
    <t>Purlin 13 higher roof</t>
  </si>
  <si>
    <t>Purlin 14 higher roof</t>
  </si>
  <si>
    <t>Purlin 15 higher roof</t>
  </si>
  <si>
    <t>Purlin 16 higher roof</t>
  </si>
  <si>
    <t>Purlin 17 higher roof</t>
  </si>
  <si>
    <t>Purlin 18 higher roof</t>
  </si>
  <si>
    <t>Purlin 1 lower roof</t>
  </si>
  <si>
    <t>Purlin 2 lower roof</t>
  </si>
  <si>
    <t>Purlin 3 lower roof</t>
  </si>
  <si>
    <t>Purlin 4 lower roof</t>
  </si>
  <si>
    <t>Purlin 5 lower roof</t>
  </si>
  <si>
    <t>Purlin 6 lower roof</t>
  </si>
  <si>
    <t>Purlin 7 lower roof</t>
  </si>
  <si>
    <t>Purlin 8 lower roof</t>
  </si>
  <si>
    <t>Purlin 9 lower roof</t>
  </si>
  <si>
    <t>Purlin 10 lower roof</t>
  </si>
  <si>
    <t>Purlin 11 lower roof</t>
  </si>
  <si>
    <t>Purlin 12 lower roof</t>
  </si>
  <si>
    <t>Purlin 13 lower roof</t>
  </si>
  <si>
    <t>Purlin 14 lower roof</t>
  </si>
  <si>
    <t>Purlin 15 lower roof</t>
  </si>
  <si>
    <t>Purlin 16 lower roof</t>
  </si>
  <si>
    <t>Purlin 17 lower roof</t>
  </si>
  <si>
    <t>Purlin 18 lower roof</t>
  </si>
  <si>
    <t>H 250x250x9x14</t>
  </si>
  <si>
    <t>WF 200x200x8x12</t>
  </si>
  <si>
    <t>WF 200x100x4,5x7</t>
  </si>
  <si>
    <t>WF 200x100x5,5x8</t>
  </si>
  <si>
    <t>WF 350x175x6x9</t>
  </si>
  <si>
    <t>WF 300x150x6x8</t>
  </si>
  <si>
    <t>WF 250x175x7x11</t>
  </si>
  <si>
    <t>WF 300x200x8x12</t>
  </si>
  <si>
    <t>WF 300x200x9x14</t>
  </si>
  <si>
    <t>WF 300x300x10x15</t>
  </si>
  <si>
    <t>WF 300x300x11x17</t>
  </si>
  <si>
    <t>WF 300x150x6,5x9</t>
  </si>
  <si>
    <t>WF 350x175x7x11</t>
  </si>
  <si>
    <t>WF 350x250x9x14</t>
  </si>
  <si>
    <t>WF 300x150x5,5x8</t>
  </si>
  <si>
    <t>WF 400x200x7x11</t>
  </si>
  <si>
    <t>WF 400x200x8x13</t>
  </si>
  <si>
    <t>WF 450x200x9x14</t>
  </si>
  <si>
    <t>WF 600x200x10x15</t>
  </si>
  <si>
    <t>WF 600x200x11x17</t>
  </si>
  <si>
    <t>WF 150x150x7x10</t>
  </si>
  <si>
    <t>WF 200x150x6x9</t>
  </si>
  <si>
    <t>WF 200x200x10x16</t>
  </si>
  <si>
    <t>Propose Size</t>
  </si>
  <si>
    <t>Weight</t>
  </si>
  <si>
    <t>Repair</t>
  </si>
  <si>
    <t>Unit Length</t>
  </si>
  <si>
    <t>Unit Weight</t>
  </si>
  <si>
    <t>Weight - Survey Result</t>
  </si>
  <si>
    <t>Survey Result</t>
  </si>
  <si>
    <t>Kg/m</t>
  </si>
  <si>
    <t>Damage Weight (Kg)</t>
  </si>
  <si>
    <t>Can Used Weight (Kg)</t>
  </si>
  <si>
    <t>Existing Size</t>
  </si>
  <si>
    <t>259x146x6,1x9,1</t>
  </si>
  <si>
    <t>Total Weight
(Kg)</t>
  </si>
  <si>
    <t>Dismantling and replace with new materials (refabricate) due to the different in beam profile of existing and propose beam</t>
  </si>
  <si>
    <t>Cleaning and repainting</t>
  </si>
  <si>
    <t>Dismantling and cleaningm, repair and repainting</t>
  </si>
  <si>
    <t>WF 600x300x12x17</t>
  </si>
  <si>
    <r>
      <t>Kg/m</t>
    </r>
    <r>
      <rPr>
        <sz val="11"/>
        <color theme="1"/>
        <rFont val="Calibri"/>
        <family val="2"/>
      </rPr>
      <t>²</t>
    </r>
  </si>
  <si>
    <t>kg/m</t>
  </si>
  <si>
    <t>Kg</t>
  </si>
  <si>
    <t>SALT STORAGE AREA</t>
  </si>
  <si>
    <t>BASE PLATE</t>
  </si>
  <si>
    <t>460x460</t>
  </si>
  <si>
    <t>510x510</t>
  </si>
  <si>
    <t>PLATE THK 25  A</t>
  </si>
  <si>
    <t>PLATE THK 40 B</t>
  </si>
  <si>
    <t>PLATE THK 50 B</t>
  </si>
  <si>
    <t>PLATE THK 50 C</t>
  </si>
  <si>
    <t>PLATE THK 50 D</t>
  </si>
  <si>
    <t>PLATE THK 50 E</t>
  </si>
  <si>
    <t>PLATE THK 50 F</t>
  </si>
  <si>
    <t>PLATE THK 50 G</t>
  </si>
  <si>
    <t>560x560</t>
  </si>
  <si>
    <t>PLATE THK 50 H</t>
  </si>
  <si>
    <t>300x300</t>
  </si>
  <si>
    <t>400x400</t>
  </si>
  <si>
    <t>500x400</t>
  </si>
  <si>
    <t>PLATE THK 20 D</t>
  </si>
  <si>
    <t>PLATE THK 25 C</t>
  </si>
  <si>
    <t>PLATE THK 40 F</t>
  </si>
  <si>
    <t>PLATE THK 50 A</t>
  </si>
  <si>
    <t>PLATE THK 20 M</t>
  </si>
  <si>
    <t>PLATE THK 20 J</t>
  </si>
  <si>
    <t>380x380</t>
  </si>
  <si>
    <t>PLATE THK 25 N</t>
  </si>
  <si>
    <t>480x380</t>
  </si>
  <si>
    <t>PLATE THK 40 K</t>
  </si>
  <si>
    <t>580x500</t>
  </si>
  <si>
    <t>PLATE THK 45 G</t>
  </si>
  <si>
    <t>480x500</t>
  </si>
  <si>
    <t>580x360</t>
  </si>
  <si>
    <t>PLATE THK 60 E</t>
  </si>
  <si>
    <t>PLATE THK 60 A</t>
  </si>
  <si>
    <t>PLATE THK 35 A</t>
  </si>
  <si>
    <t>330x440</t>
  </si>
  <si>
    <t>TON</t>
  </si>
  <si>
    <t>KG</t>
  </si>
  <si>
    <t>PLATE THK 30 B</t>
  </si>
  <si>
    <t>PLATE THK 20 C</t>
  </si>
  <si>
    <t>PLATE THK 30 D</t>
  </si>
  <si>
    <t>420x420</t>
  </si>
  <si>
    <t>PLATE THK 30 A</t>
  </si>
  <si>
    <t>PLATE THK 25 AB</t>
  </si>
  <si>
    <t>406x406</t>
  </si>
  <si>
    <t>PLATE THK 25 B</t>
  </si>
  <si>
    <t>PLATE THK 25 A</t>
  </si>
  <si>
    <t>305x305</t>
  </si>
  <si>
    <t>450x450</t>
  </si>
  <si>
    <t>PLATE THK 32 B</t>
  </si>
  <si>
    <t>PLATE THK 32 C</t>
  </si>
  <si>
    <t>PLATE THK 32 D</t>
  </si>
  <si>
    <t>508x508</t>
  </si>
  <si>
    <t>PIPE RACK</t>
  </si>
  <si>
    <t>400x300</t>
  </si>
  <si>
    <t>500x500</t>
  </si>
  <si>
    <t>PLATE THK 25 D</t>
  </si>
  <si>
    <t>M24 c/w 2 Nuts &amp; 1 Washer</t>
  </si>
  <si>
    <t>500L</t>
  </si>
  <si>
    <t>M30 c/w 2 Nuts &amp; 1 Washer</t>
  </si>
  <si>
    <t>M36 c/w 2 Nuts &amp; 1 Washer</t>
  </si>
  <si>
    <t>M42 c/w 2 Nuts &amp; 1 Washer</t>
  </si>
  <si>
    <t>M48 c/w 2 Nuts &amp; 1 Washer</t>
  </si>
  <si>
    <t>M64 c/w 2 Nuts &amp; 1 Washer</t>
  </si>
  <si>
    <t>M28 c/w 2 Nuts &amp; 1 Washer</t>
  </si>
  <si>
    <t>M40 c/w 2 Nuts &amp; 1 Washer</t>
  </si>
  <si>
    <t>M58 c/w 2 Nuts &amp; 1 Washer</t>
  </si>
  <si>
    <t>M46 c/w 2 Nuts &amp; 1 Washer</t>
  </si>
  <si>
    <t>M66 c/w 2 Nuts &amp; 1 Washer</t>
  </si>
  <si>
    <t>M26 c/w 2 Nuts &amp; 1 Washer</t>
  </si>
  <si>
    <t>KICK PLATE</t>
  </si>
  <si>
    <t>6mm THK</t>
  </si>
  <si>
    <t>FLAT BAR 6mm THK x 100</t>
  </si>
  <si>
    <t>FLAT BAR 6mm THK x 100 EL. 3700</t>
  </si>
  <si>
    <t>FLAT BAR 6mm THK x 100 EL. 3980</t>
  </si>
  <si>
    <t>FLAT BAR 6mm THK x 100 EL. 4580</t>
  </si>
  <si>
    <t>FLAT BAR 6mm THK x 100 EL. 5250</t>
  </si>
  <si>
    <t>FLAT BAR 6mm THK x 100 EL. 5850</t>
  </si>
  <si>
    <t>FLAT BAR 6mm THK x 100 EL. 6968</t>
  </si>
  <si>
    <t>FLAT BAR 6mm THK x 100 EL. 12468</t>
  </si>
  <si>
    <t>FLAT BAR 6mm THK x 100 EL. 18968</t>
  </si>
  <si>
    <t>FLAT BAR 6mm THK x 100 EL. 4000</t>
  </si>
  <si>
    <t>FLAT BAR 6mm THK x 100 EL. 6500</t>
  </si>
  <si>
    <t>FLAT BAR 6mm THK x 100 EL. 9000</t>
  </si>
  <si>
    <t>FLAT BAR 6mm THK x 100 EL. 8000</t>
  </si>
  <si>
    <t>FLAT BAR 6mm THK x 100 EL. 11000</t>
  </si>
  <si>
    <t>FLAT BAR 6mm THK x 100 EL. 14000</t>
  </si>
  <si>
    <t>FLAT BAR 6mm THK x 100 EL</t>
  </si>
  <si>
    <t>Repair on site, cleaning and repaint</t>
  </si>
  <si>
    <t>GRATING CLIP</t>
  </si>
  <si>
    <t>MODEL BCGC-516</t>
  </si>
  <si>
    <t>Replace Grating clip</t>
  </si>
  <si>
    <t>HDG GRATING 19-W-2</t>
  </si>
  <si>
    <t xml:space="preserve">SEWER GRATING </t>
  </si>
  <si>
    <t>WT5x11</t>
  </si>
  <si>
    <t>COLUMN AA</t>
  </si>
  <si>
    <t>COLUMN W3</t>
  </si>
  <si>
    <t>COLUMN Y1</t>
  </si>
  <si>
    <t>COLUMN Y3</t>
  </si>
  <si>
    <t>GIIRDER Y3-AA</t>
  </si>
  <si>
    <t xml:space="preserve">GIIRDER W3-Y1 </t>
  </si>
  <si>
    <t>GIIRDER Y1-Y3 1</t>
  </si>
  <si>
    <t>GIIRDER Y1-Y3 2</t>
  </si>
  <si>
    <t>GIIRDER Y1-Y3 3</t>
  </si>
  <si>
    <t>BRACE W3-Y1   2</t>
  </si>
  <si>
    <t>BRACE W3-Y1   1</t>
  </si>
  <si>
    <t>GIRDER 18-19 Y1</t>
  </si>
  <si>
    <t>GIRDER 18-19 Y3</t>
  </si>
  <si>
    <t>Y1-Y3 1 OF 10</t>
  </si>
  <si>
    <t>Y1-Y3 2 OF 10</t>
  </si>
  <si>
    <t>Y1-Y3 3 OF 10</t>
  </si>
  <si>
    <t>Y1-Y3 4OF 10</t>
  </si>
  <si>
    <t>Y1-Y3 5 OF 10</t>
  </si>
  <si>
    <t>Y1-Y3 6 OF 10</t>
  </si>
  <si>
    <t>Y1-Y3 7 OF 10</t>
  </si>
  <si>
    <t>Y1-Y3 8 OF 10</t>
  </si>
  <si>
    <t>Y1-Y3 9 OF 10</t>
  </si>
  <si>
    <t>Y1-Y3 10 OF 10</t>
  </si>
  <si>
    <t>STIFFENER</t>
  </si>
  <si>
    <t>PLATE 20mm THK x 300x400</t>
  </si>
  <si>
    <t>PLATE 10mm THK x 100x400</t>
  </si>
  <si>
    <t>PLATE 20mm THK x 450x400</t>
  </si>
  <si>
    <t>PLATE 20mm THK x 150x400</t>
  </si>
  <si>
    <t>PLATE 20mm THK x 450x250</t>
  </si>
  <si>
    <t>CROSS PLATE 10mm THK x 600x600</t>
  </si>
  <si>
    <t>PLATE 10mm THK x 300x600</t>
  </si>
  <si>
    <t>PLATE 10mm THK x 200x400</t>
  </si>
  <si>
    <t>PIPE 1 1/2" SCH STD</t>
  </si>
  <si>
    <t>m</t>
  </si>
  <si>
    <t>% Re-use Condition</t>
  </si>
  <si>
    <t>ANCHOR BOLT M24</t>
  </si>
  <si>
    <t>ANCHOR BOLT M26</t>
  </si>
  <si>
    <t>ANCHOR BOLT M28</t>
  </si>
  <si>
    <t>ANCHOR BOLT M30</t>
  </si>
  <si>
    <t>ANCHOR BOLT M36</t>
  </si>
  <si>
    <t>ANCHOR BOLT M40</t>
  </si>
  <si>
    <t>ANCHOR BOLT M42</t>
  </si>
  <si>
    <t>ANCHOR BOLT M46</t>
  </si>
  <si>
    <t>ANCHOR BOLT M48</t>
  </si>
  <si>
    <t>ANCHOR BOLT M58</t>
  </si>
  <si>
    <t>ANCHOR BOLT M64</t>
  </si>
  <si>
    <t>ANCHOR BOLT M66</t>
  </si>
  <si>
    <t>Damage</t>
  </si>
  <si>
    <t>Can Used</t>
  </si>
  <si>
    <t>EA</t>
  </si>
  <si>
    <r>
      <t>Total Length
(m) (m</t>
    </r>
    <r>
      <rPr>
        <b/>
        <sz val="11"/>
        <color theme="1"/>
        <rFont val="Calibri"/>
        <family val="2"/>
      </rPr>
      <t>²</t>
    </r>
    <r>
      <rPr>
        <b/>
        <sz val="7.7"/>
        <color theme="1"/>
        <rFont val="Calibri"/>
        <family val="2"/>
      </rPr>
      <t>)</t>
    </r>
  </si>
  <si>
    <t>BASE PLATE 20 THK</t>
  </si>
  <si>
    <t>BASE PLATE 25 THK</t>
  </si>
  <si>
    <t>BASE PLATE 30 THK</t>
  </si>
  <si>
    <t>BASE PLATE 32 THK</t>
  </si>
  <si>
    <t>BASE PLATE 35 THK</t>
  </si>
  <si>
    <t>BASE PLATE 40 THK</t>
  </si>
  <si>
    <t>BASE PLATE 45 THK</t>
  </si>
  <si>
    <t>BASE PLATE 50 THK</t>
  </si>
  <si>
    <t>PLATE THK 25</t>
  </si>
  <si>
    <t>Length / Area</t>
  </si>
  <si>
    <t>Unit Size</t>
  </si>
  <si>
    <r>
      <t>Total Length / Area
(m) (m</t>
    </r>
    <r>
      <rPr>
        <b/>
        <sz val="11"/>
        <color theme="1"/>
        <rFont val="Calibri"/>
        <family val="2"/>
      </rPr>
      <t>²</t>
    </r>
    <r>
      <rPr>
        <b/>
        <sz val="7.7"/>
        <color theme="1"/>
        <rFont val="Calibri"/>
        <family val="2"/>
      </rPr>
      <t>)</t>
    </r>
  </si>
  <si>
    <t>PLATE THK 32</t>
  </si>
  <si>
    <t>PLATE THK 30</t>
  </si>
  <si>
    <t>PLATE THK 35</t>
  </si>
  <si>
    <t>PLATE THK 40</t>
  </si>
  <si>
    <t>PLATE THK 20</t>
  </si>
  <si>
    <t>PLATE THK 45</t>
  </si>
  <si>
    <t>PLATE THK 50</t>
  </si>
  <si>
    <t>BASE PLATE 60 THK</t>
  </si>
  <si>
    <t>PLATE THK 60 K</t>
  </si>
  <si>
    <t>HDG GRATING 19-W-4</t>
  </si>
  <si>
    <t>BEAM</t>
  </si>
  <si>
    <t>T BEAM</t>
  </si>
  <si>
    <t>CHANNEL</t>
  </si>
  <si>
    <t>ANGLE</t>
  </si>
  <si>
    <t>PL10 THK</t>
  </si>
  <si>
    <t>PL20 THK</t>
  </si>
  <si>
    <t>PLATE 10mm THK</t>
  </si>
  <si>
    <t>PLATE 20mm THK</t>
  </si>
  <si>
    <t>GUSSET/STIFFENER</t>
  </si>
  <si>
    <t>Unit Price</t>
  </si>
  <si>
    <t>Amount</t>
  </si>
  <si>
    <t>Remark</t>
  </si>
  <si>
    <t>0.75mm (TCT)</t>
  </si>
  <si>
    <t>Quantity</t>
  </si>
  <si>
    <t>M24 c/w 2 Nuts &amp; 1 Washer , A325</t>
  </si>
  <si>
    <t>M26 c/w 2 Nuts &amp; 1 Washer , A325</t>
  </si>
  <si>
    <t>M28 c/w 2 Nuts &amp; 1 Washer , A325</t>
  </si>
  <si>
    <t>M30 c/w 2 Nuts &amp; 1 Washer , A325</t>
  </si>
  <si>
    <t>M36 c/w 2 Nuts &amp; 1 Washer , A325</t>
  </si>
  <si>
    <t>M40 c/w 2 Nuts &amp; 1 Washer , A325</t>
  </si>
  <si>
    <t>M42 c/w 2 Nuts &amp; 1 Washer , A325</t>
  </si>
  <si>
    <t>M46 c/w 2 Nuts &amp; 1 Washer , A325</t>
  </si>
  <si>
    <t>M48 c/w 2 Nuts &amp; 1 Washer , A325</t>
  </si>
  <si>
    <t>M58 c/w 2 Nuts &amp; 1 Washer , A325</t>
  </si>
  <si>
    <t>M64 c/w 2 Nuts &amp; 1 Washer , A325</t>
  </si>
  <si>
    <t>M66 c/w 2 Nuts &amp; 1 Washer , A325</t>
  </si>
  <si>
    <t>A325</t>
  </si>
  <si>
    <t xml:space="preserve">EA </t>
  </si>
  <si>
    <t>EA/6M</t>
  </si>
  <si>
    <t>M2</t>
  </si>
  <si>
    <t>HOLLOW SECTION</t>
  </si>
  <si>
    <t>Estimation Price</t>
  </si>
  <si>
    <t>Actual dmg length</t>
  </si>
  <si>
    <t>Damage Length</t>
  </si>
  <si>
    <t>Can Used Length</t>
  </si>
  <si>
    <t>Damage Weight</t>
  </si>
  <si>
    <t>Actual</t>
  </si>
  <si>
    <t>Lot</t>
  </si>
  <si>
    <t>STEEL MATERIAL</t>
  </si>
  <si>
    <t>HAIKAL</t>
  </si>
  <si>
    <t>WIRAMAS</t>
  </si>
  <si>
    <t>GARUDA PRATAMA</t>
  </si>
  <si>
    <t>PRIMA BAJAINDO</t>
  </si>
  <si>
    <t>CIPTA BAJA</t>
  </si>
  <si>
    <t>ROOF &amp; WALL</t>
  </si>
  <si>
    <t>CBI</t>
  </si>
  <si>
    <t>UTOMO DECK</t>
  </si>
  <si>
    <t>Price per meter</t>
  </si>
  <si>
    <t>KG/M</t>
  </si>
  <si>
    <t>PRICE / KG</t>
  </si>
  <si>
    <t>Unit Price / m2</t>
  </si>
  <si>
    <t xml:space="preserve"> Thk. 1.0mm</t>
  </si>
  <si>
    <t>Qty 12m/ea</t>
  </si>
  <si>
    <t>No</t>
  </si>
  <si>
    <t>Grating Type</t>
  </si>
  <si>
    <t>W</t>
  </si>
  <si>
    <t>L</t>
  </si>
  <si>
    <t>Size (m)</t>
  </si>
  <si>
    <t>Weight (Kg)</t>
  </si>
  <si>
    <t>Total</t>
  </si>
  <si>
    <t>Location</t>
  </si>
  <si>
    <t>For Stairs Step</t>
  </si>
  <si>
    <t>GRATING SIZE AND QUANTITY</t>
  </si>
  <si>
    <t>Ton</t>
  </si>
  <si>
    <t xml:space="preserve">rec </t>
  </si>
  <si>
    <t>Chiller Area</t>
  </si>
  <si>
    <t>Sulphur Area</t>
  </si>
  <si>
    <t>Total Summary</t>
  </si>
  <si>
    <t>T-100x200x8x12</t>
  </si>
  <si>
    <t>T-150x150x6.5x9</t>
  </si>
  <si>
    <t>T-175x175x7x11</t>
  </si>
  <si>
    <t>103,38x133,35x6,1x13,4</t>
  </si>
  <si>
    <t>129,29x146,05x6,1x9,14</t>
  </si>
  <si>
    <t>158,75x166,62x7,62x13,21</t>
  </si>
  <si>
    <t>H- 150x150x7x10</t>
  </si>
  <si>
    <t>H- 200x100x4,5x7</t>
  </si>
  <si>
    <t>H- 200x100x5,5x8</t>
  </si>
  <si>
    <t>H- 200x150x6x9</t>
  </si>
  <si>
    <t>H- 200x200x10x16</t>
  </si>
  <si>
    <t>H- 200x200x8x12</t>
  </si>
  <si>
    <t>H- 250x175x7x11</t>
  </si>
  <si>
    <t>H- 300x150x5,5x8</t>
  </si>
  <si>
    <t>H- 300x150x6,5x9</t>
  </si>
  <si>
    <t>H- 300x150x6x8</t>
  </si>
  <si>
    <t>H- 300x200x8x12</t>
  </si>
  <si>
    <t>H- 300x200x9x14</t>
  </si>
  <si>
    <t>H- 300x300x10x15</t>
  </si>
  <si>
    <t>H- 300x300x11x17</t>
  </si>
  <si>
    <t>H- 350x175x6x9</t>
  </si>
  <si>
    <t>H- 350x175x7x11</t>
  </si>
  <si>
    <t>H- 350x250x9x14</t>
  </si>
  <si>
    <t>H- 400x200x7x11</t>
  </si>
  <si>
    <t>H- 400x200x8x13</t>
  </si>
  <si>
    <t>H- 450x200x9x14</t>
  </si>
  <si>
    <t>H- 600x200x10x15</t>
  </si>
  <si>
    <t>H- 600x200x11x17</t>
  </si>
  <si>
    <t>H- 600x300x12x17</t>
  </si>
  <si>
    <t>H-250x250x9x14</t>
  </si>
  <si>
    <t>Categorized</t>
  </si>
  <si>
    <t>Member List</t>
  </si>
  <si>
    <t>Existing</t>
  </si>
  <si>
    <t>JIS</t>
  </si>
  <si>
    <t>Summary</t>
  </si>
  <si>
    <t>Chloralkali</t>
  </si>
  <si>
    <t>Brine Treatment</t>
  </si>
  <si>
    <t>Piperack</t>
  </si>
  <si>
    <t>Salt Storage</t>
  </si>
  <si>
    <t>Caustic Area</t>
  </si>
  <si>
    <t>H-150x150x7x10</t>
  </si>
  <si>
    <t>W6x20</t>
  </si>
  <si>
    <t>H-200x100x4,5x7</t>
  </si>
  <si>
    <t>Beam Section</t>
  </si>
  <si>
    <t>Unit Weight
(JIS)</t>
  </si>
  <si>
    <t>H-200x100x5,5x8</t>
  </si>
  <si>
    <t>Lg (m)</t>
  </si>
  <si>
    <t>Wt (Kg)</t>
  </si>
  <si>
    <t>H-200x150x6x9</t>
  </si>
  <si>
    <t>H-200x200x8x12</t>
  </si>
  <si>
    <t>H-250X250x8x13</t>
  </si>
  <si>
    <t>H-300x150x5,5x8</t>
  </si>
  <si>
    <t>H-350x175x6x9</t>
  </si>
  <si>
    <t>H-250x250x14x14</t>
  </si>
  <si>
    <t>H-300x300x10x15</t>
  </si>
  <si>
    <t>H-350x175x7x11</t>
  </si>
  <si>
    <t>H-350x250x9x14</t>
  </si>
  <si>
    <t>H-350x350x12x19</t>
  </si>
  <si>
    <t>H-400x200x7x11</t>
  </si>
  <si>
    <t>H-400x200x8x13</t>
  </si>
  <si>
    <t>H-400x200x9x15</t>
  </si>
  <si>
    <t>W18x35</t>
  </si>
  <si>
    <t>H-600x200x10x15</t>
  </si>
  <si>
    <t>H-600x200x11x17</t>
  </si>
  <si>
    <t>Structure Material List Summary</t>
  </si>
  <si>
    <t>T-Beam Section</t>
  </si>
  <si>
    <t>Light</t>
  </si>
  <si>
    <t>CHEMICAL RES. GRATING 19-W-4</t>
  </si>
  <si>
    <t>Kg/m²</t>
  </si>
  <si>
    <t xml:space="preserve">M26 c/w 2 Nuts &amp; 1 Washer </t>
  </si>
  <si>
    <t xml:space="preserve">M28 c/w 2 Nuts &amp; 1 Washer </t>
  </si>
  <si>
    <t xml:space="preserve">M42 c/w 2 Nuts &amp; 1 Washer </t>
  </si>
  <si>
    <t xml:space="preserve">M46 c/w 2 Nuts &amp; 1 Washer </t>
  </si>
  <si>
    <t xml:space="preserve">M58 c/w 2 Nuts &amp; 1 Washer </t>
  </si>
  <si>
    <t xml:space="preserve">M66 c/w 2 Nuts &amp; 1 Washer </t>
  </si>
  <si>
    <t>T-103x133x6x13</t>
  </si>
  <si>
    <t>T-129x146x6x9</t>
  </si>
  <si>
    <t>T-159x167x8x13</t>
  </si>
  <si>
    <t>PIPERACK</t>
  </si>
  <si>
    <t>C/G</t>
  </si>
  <si>
    <t>G</t>
  </si>
  <si>
    <t>C</t>
  </si>
  <si>
    <t>Column</t>
  </si>
  <si>
    <t>Girder</t>
  </si>
  <si>
    <t>TOTAL (Ton)</t>
  </si>
  <si>
    <t>`</t>
  </si>
  <si>
    <t>Steel Structure Material</t>
  </si>
  <si>
    <t>Item Description</t>
  </si>
  <si>
    <t>Market Size (mm)</t>
  </si>
  <si>
    <t>Width</t>
  </si>
  <si>
    <t>Thk</t>
  </si>
  <si>
    <t>Base Plate</t>
  </si>
  <si>
    <t>25t Plate, ASTM A36</t>
  </si>
  <si>
    <t>30t Plate, ASTM A36</t>
  </si>
  <si>
    <t>32t Plate, ASTM A36</t>
  </si>
  <si>
    <t>35t Plate, ASTM A36</t>
  </si>
  <si>
    <t>50t Plate, ASTM A36</t>
  </si>
  <si>
    <t>60t Plate, ASTM A36</t>
  </si>
  <si>
    <t>Stiffener &amp; Gusset</t>
  </si>
  <si>
    <t>10t Plate, ASTM A36</t>
  </si>
  <si>
    <t>20t Plate, ASTM A36</t>
  </si>
  <si>
    <t>Handrail</t>
  </si>
  <si>
    <t>Pipe 1 1/2" Sch 40, A53-Gr B</t>
  </si>
  <si>
    <t>Elbow 90 SR 1 1/2" Sch 40, A234-WPB</t>
  </si>
  <si>
    <t>Bolt And Nut</t>
  </si>
  <si>
    <t>Column, Girder &amp; Brace</t>
  </si>
  <si>
    <t>Beam Section W8x10, ASTM A36</t>
  </si>
  <si>
    <t>Beam Section W8x40, ASTM A36</t>
  </si>
  <si>
    <t>Beam Section W16x36, ASTM A36</t>
  </si>
  <si>
    <t>Beam Section W24x68, ASTM A36</t>
  </si>
  <si>
    <t>T Beam WT4x9, ASTM A36</t>
  </si>
  <si>
    <t>T Beam WT5x11, ASTM A36</t>
  </si>
  <si>
    <t>T Beam WT6x17.5, ASTM A36</t>
  </si>
  <si>
    <t>Channel C6x8.2, ASTM A36</t>
  </si>
  <si>
    <t>Hollow Section HSS 4x4x1/4, ASTM A36</t>
  </si>
  <si>
    <t>Angle Bar L4x4x1/4, ASTM A36</t>
  </si>
  <si>
    <t>Propose Size 
(for Beam Section)</t>
  </si>
  <si>
    <t>H-150x150x7x10, ASTM A36</t>
  </si>
  <si>
    <t>Beam Section W6x15, ASTM A36
Beam Section W6x20, ASTM A36
Beam Section W8x18, ASTM A36
Beam Section W12x22, ASTM A36</t>
  </si>
  <si>
    <t>H-200x100x4,5x7, ASTM A36</t>
  </si>
  <si>
    <t>Beam Section W8x13, ASTM A36</t>
  </si>
  <si>
    <t>H-200x100x5,5x8, ASTM A36</t>
  </si>
  <si>
    <t>H-200x150x6x9, ASTM A36</t>
  </si>
  <si>
    <t>Beam Section W8x15, ASTM A36
Beam Section W8x18, ASTM A36</t>
  </si>
  <si>
    <t>H-200x200x8x12, ASTM A36</t>
  </si>
  <si>
    <t>Beam Section W8x24, ASTM A36
Beam Section W8x28, ASTM A36
Beam Section W8x31, ASTM A36
Beam Section W8x35, ASTM A36</t>
  </si>
  <si>
    <t>H-250x250x14x14, ASTM A36</t>
  </si>
  <si>
    <t>Beam Section W10x54, ASTM A36</t>
  </si>
  <si>
    <t>H-250X250x8x13, ASTM A36</t>
  </si>
  <si>
    <t>Beam Section W10x33, ASTM A36
Beam Section W10x39, ASTM A36
Beam Section W10x49, ASTM A36</t>
  </si>
  <si>
    <t>H-250x250x9x14, ASTM A36</t>
  </si>
  <si>
    <t>H-300x150x5,5x8, ASTM A36</t>
  </si>
  <si>
    <t>Beam Section W10x22, ASTM A36
Beam Section W12x22, ASTM A36</t>
  </si>
  <si>
    <t>Beam Section W10x60, ASTM A36
Beam Section W10x68, ASTM A36</t>
  </si>
  <si>
    <t>H-300x300x10x15, ASTM A36</t>
  </si>
  <si>
    <t>Beam Section W10x26, ASTM A36
Beam Section W10x30, ASTM A36
Beam Section W12x26, ASTM A36
Beam Section W12x30, ASTM A36
Beam Section W14x22, ASTM A36
Beam Section W14x26 ASTM A36</t>
  </si>
  <si>
    <t>H-350x175x6x9, ASTM A36</t>
  </si>
  <si>
    <t>Beam Section W12x35, ASTM A36
Beam Section W14x30, ASTM A36
Beam Section W14x34, ASTM A36
Beam Section W14x38, ASTM A36</t>
  </si>
  <si>
    <t>H-350x175x7x11, ASTM A36</t>
  </si>
  <si>
    <t>Beam Section W12x40, ASTM A36
Beam Section W12x45, ASTM A36
Beam Section W12x50, ASTM A36
Beam Section W12x58, ASTM A36
Beam Section W14x43, ASTM A36
Beam Section W14x48, ASTM A36</t>
  </si>
  <si>
    <t>H-350x250x9x14, ASTM A36</t>
  </si>
  <si>
    <t>Beam Section W12x65, ASTM A36</t>
  </si>
  <si>
    <t>H-350x350x12x19, ASTM A36</t>
  </si>
  <si>
    <t>H-400x200x7x11, ASTM A36</t>
  </si>
  <si>
    <t>Beam Section W16x40, ASTM A36
Beam Section W18x35, ASTM A36
Beam Section W18x40, ASTM A36
Beam Section W18x46, ASTM A36
Beam Section W18x50, ASTM A36</t>
  </si>
  <si>
    <t>H-400x200x9x15, ASTM A36</t>
  </si>
  <si>
    <t>Beam Section W24x55, ASTM A36
Beam Section W24x62, ASTM A36</t>
  </si>
  <si>
    <t>H-600x200x10x15, ASTM A36</t>
  </si>
  <si>
    <t>H-600x200x11x17, ASTM A36</t>
  </si>
  <si>
    <t>T-100x200x8x12, ASTM A36</t>
  </si>
  <si>
    <t>T-150x150x6.5x9, ASTM A36</t>
  </si>
  <si>
    <t>T-175x175x7x11, ASTM A36</t>
  </si>
  <si>
    <t>Anchor Bolt M24 c/w 2 Nuts &amp; 1 Washer , A325 HDG</t>
  </si>
  <si>
    <t>Machine Bolt M18x50L c/w Nut &amp; Washer A325 HDG</t>
  </si>
  <si>
    <t>Machine Bolt M20x60L c/w Nut &amp; Washer HDG A325 HDG</t>
  </si>
  <si>
    <t>Machine Bolt M20x65L c/w Nut &amp; Washer HDG A325 HDG</t>
  </si>
  <si>
    <t>Machine Bolt M22x70L c/w Nut &amp; Washer HDG A325 HDG</t>
  </si>
  <si>
    <t>Anchor Bolt M26 c/w 2 Nuts &amp; 1 Washer , A325 HDG</t>
  </si>
  <si>
    <t>Anchor Bolt M28 c/w 2 Nuts &amp; 1 Washer , A325 HDG</t>
  </si>
  <si>
    <t>Anchor Bolt M30 c/w 2 Nuts &amp; 1 Washer , A325 HDG</t>
  </si>
  <si>
    <t>Anchor Bolt M36 c/w 2 Nuts &amp; 1 Washer , A325 HDG</t>
  </si>
  <si>
    <t>Anchor Bolt M40 c/w 2 Nuts &amp; 1 Washer , A325 HDG</t>
  </si>
  <si>
    <t>Anchor Bolt M42 c/w 2 Nuts &amp; 1 Washer , A325 HDG</t>
  </si>
  <si>
    <t>Anchor Bolt M46 c/w 2 Nuts &amp; 1 Washer , A325 HDG</t>
  </si>
  <si>
    <t>Anchor Bolt M48 c/w 2 Nuts &amp; 1 Washer , A325 HDG</t>
  </si>
  <si>
    <t>Anchor Bolt M58 c/w 2 Nuts &amp; 1 Washer , A325 HDG</t>
  </si>
  <si>
    <t>Anchor Bolt M64 c/w 2 Nuts &amp; 1 Washer , A325 HDG</t>
  </si>
  <si>
    <t>Anchor Bolt M66 c/w 2 Nuts &amp; 1 Washer , A325 HDG</t>
  </si>
  <si>
    <t>Machine Bolt with nut &amp; washer</t>
  </si>
  <si>
    <t>Sewer /Trench</t>
  </si>
  <si>
    <t>ASP Area</t>
  </si>
  <si>
    <t>Roof</t>
  </si>
  <si>
    <t>Area (m²)</t>
  </si>
  <si>
    <t>Roof Sheet VTR-45R THK 0,75mm</t>
  </si>
  <si>
    <t>Clading Sheet VTR-45B THK 0,6mm</t>
  </si>
  <si>
    <t>Qty
(EA)</t>
  </si>
  <si>
    <t>% Replace</t>
  </si>
  <si>
    <t>Clading</t>
  </si>
  <si>
    <t>Summary
(After reduce persentage)</t>
  </si>
  <si>
    <t>Coverage Length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</si>
</sst>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0.0"/>
    <numFmt numFmtId="166" formatCode="_(* #,##0_);_(* \(#,##0\);_(* &quot;-&quot;??_);_(@_)"/>
    <numFmt numFmtId="167" formatCode="_(* #,##0.0_);_(* \(#,##0.0\);_(* &quot;-&quot;??_);_(@_)"/>
    <numFmt numFmtId="168" formatCode="_(* #,##0.0000_);_(* \(#,##0.0000\);_(* &quot;-&quot;??_);_(@_)"/>
    <numFmt numFmtId="169" formatCode="_(* #,##0.000_);_(* \(#,##0.000\);_(* &quot;-&quot;??_);_(@_)"/>
    <numFmt numFmtId="170" formatCode="_(* #,##0.00000_);_(* \(#,##0.00000\);_(* &quot;-&quot;??_);_(@_)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7.7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2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1" xfId="0" quotePrefix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0" xfId="0" applyNumberFormat="1"/>
    <xf numFmtId="1" fontId="0" fillId="0" borderId="0" xfId="0" applyNumberFormat="1" applyAlignment="1">
      <alignment horizontal="center" vertical="center"/>
    </xf>
    <xf numFmtId="165" fontId="0" fillId="0" borderId="1" xfId="0" applyNumberFormat="1" applyBorder="1"/>
    <xf numFmtId="1" fontId="0" fillId="0" borderId="1" xfId="0" applyNumberFormat="1" applyBorder="1"/>
    <xf numFmtId="9" fontId="0" fillId="0" borderId="3" xfId="0" applyNumberFormat="1" applyBorder="1" applyAlignment="1">
      <alignment horizontal="center" vertical="center"/>
    </xf>
    <xf numFmtId="9" fontId="0" fillId="0" borderId="3" xfId="0" applyNumberFormat="1" applyBorder="1" applyAlignment="1">
      <alignment horizontal="center" vertical="top"/>
    </xf>
    <xf numFmtId="9" fontId="0" fillId="0" borderId="1" xfId="0" applyNumberFormat="1" applyBorder="1"/>
    <xf numFmtId="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6" xfId="0" applyFont="1" applyBorder="1" applyAlignment="1">
      <alignment horizontal="center" vertical="top"/>
    </xf>
    <xf numFmtId="1" fontId="1" fillId="0" borderId="6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top"/>
    </xf>
    <xf numFmtId="0" fontId="1" fillId="4" borderId="6" xfId="0" applyFont="1" applyFill="1" applyBorder="1" applyAlignment="1">
      <alignment horizontal="center" vertical="top"/>
    </xf>
    <xf numFmtId="1" fontId="1" fillId="5" borderId="1" xfId="0" applyNumberFormat="1" applyFont="1" applyFill="1" applyBorder="1" applyAlignment="1">
      <alignment horizontal="center" vertical="top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3" xfId="0" applyBorder="1" applyAlignment="1">
      <alignment horizontal="center"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9" fontId="0" fillId="0" borderId="1" xfId="0" applyNumberFormat="1" applyBorder="1" applyAlignment="1">
      <alignment vertical="center"/>
    </xf>
    <xf numFmtId="9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1" xfId="0" applyNumberFormat="1" applyBorder="1" applyAlignment="1">
      <alignment vertical="center"/>
    </xf>
    <xf numFmtId="165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wrapText="1"/>
    </xf>
    <xf numFmtId="165" fontId="0" fillId="0" borderId="1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2" fontId="0" fillId="0" borderId="1" xfId="0" quotePrefix="1" applyNumberFormat="1" applyBorder="1" applyAlignment="1">
      <alignment horizontal="center" vertical="center"/>
    </xf>
    <xf numFmtId="0" fontId="0" fillId="0" borderId="3" xfId="0" quotePrefix="1" applyBorder="1" applyAlignment="1">
      <alignment horizontal="center" vertical="center"/>
    </xf>
    <xf numFmtId="1" fontId="0" fillId="0" borderId="1" xfId="0" applyNumberFormat="1" applyBorder="1" applyAlignment="1">
      <alignment vertical="center"/>
    </xf>
    <xf numFmtId="0" fontId="0" fillId="0" borderId="0" xfId="0" applyAlignment="1">
      <alignment horizontal="center"/>
    </xf>
    <xf numFmtId="0" fontId="1" fillId="4" borderId="5" xfId="0" applyFont="1" applyFill="1" applyBorder="1" applyAlignment="1">
      <alignment horizontal="center" vertical="top" wrapText="1"/>
    </xf>
    <xf numFmtId="0" fontId="1" fillId="2" borderId="5" xfId="0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right" vertical="center"/>
    </xf>
    <xf numFmtId="9" fontId="0" fillId="0" borderId="0" xfId="0" applyNumberFormat="1" applyAlignment="1">
      <alignment horizontal="left" vertical="top"/>
    </xf>
    <xf numFmtId="0" fontId="1" fillId="0" borderId="0" xfId="0" applyFont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9" fontId="0" fillId="0" borderId="5" xfId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vertical="center"/>
    </xf>
    <xf numFmtId="165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 wrapText="1"/>
    </xf>
    <xf numFmtId="1" fontId="1" fillId="0" borderId="6" xfId="0" applyNumberFormat="1" applyFont="1" applyBorder="1" applyAlignment="1">
      <alignment horizontal="center" vertical="center"/>
    </xf>
    <xf numFmtId="1" fontId="1" fillId="5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 wrapText="1"/>
    </xf>
    <xf numFmtId="166" fontId="0" fillId="0" borderId="0" xfId="2" applyNumberFormat="1" applyFont="1" applyAlignment="1">
      <alignment vertical="center"/>
    </xf>
    <xf numFmtId="166" fontId="0" fillId="0" borderId="0" xfId="2" applyNumberFormat="1" applyFont="1" applyAlignment="1">
      <alignment horizontal="center" vertical="center"/>
    </xf>
    <xf numFmtId="166" fontId="0" fillId="0" borderId="1" xfId="2" applyNumberFormat="1" applyFont="1" applyBorder="1" applyAlignment="1">
      <alignment horizontal="center" vertical="center"/>
    </xf>
    <xf numFmtId="166" fontId="1" fillId="0" borderId="1" xfId="2" applyNumberFormat="1" applyFont="1" applyBorder="1" applyAlignment="1">
      <alignment horizontal="center" vertical="center"/>
    </xf>
    <xf numFmtId="166" fontId="1" fillId="0" borderId="0" xfId="2" applyNumberFormat="1" applyFont="1" applyAlignment="1">
      <alignment vertical="center"/>
    </xf>
    <xf numFmtId="166" fontId="0" fillId="6" borderId="0" xfId="2" applyNumberFormat="1" applyFont="1" applyFill="1"/>
    <xf numFmtId="0" fontId="1" fillId="0" borderId="1" xfId="0" applyFont="1" applyBorder="1" applyAlignment="1">
      <alignment horizontal="center" vertical="center"/>
    </xf>
    <xf numFmtId="166" fontId="0" fillId="0" borderId="1" xfId="2" applyNumberFormat="1" applyFont="1" applyBorder="1" applyAlignment="1">
      <alignment vertical="center"/>
    </xf>
    <xf numFmtId="166" fontId="0" fillId="0" borderId="1" xfId="2" applyNumberFormat="1" applyFont="1" applyBorder="1" applyAlignment="1">
      <alignment horizontal="center" vertical="center" wrapText="1"/>
    </xf>
    <xf numFmtId="166" fontId="0" fillId="0" borderId="3" xfId="2" applyNumberFormat="1" applyFont="1" applyBorder="1" applyAlignment="1">
      <alignment horizontal="center" vertical="center"/>
    </xf>
    <xf numFmtId="0" fontId="1" fillId="2" borderId="7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/>
    </xf>
    <xf numFmtId="166" fontId="0" fillId="0" borderId="0" xfId="2" applyNumberFormat="1" applyFont="1"/>
    <xf numFmtId="166" fontId="9" fillId="0" borderId="0" xfId="2" applyNumberFormat="1" applyFont="1"/>
    <xf numFmtId="166" fontId="7" fillId="0" borderId="1" xfId="2" applyNumberFormat="1" applyFont="1" applyBorder="1" applyAlignment="1">
      <alignment horizontal="center" vertical="center"/>
    </xf>
    <xf numFmtId="166" fontId="0" fillId="0" borderId="1" xfId="2" applyNumberFormat="1" applyFont="1" applyFill="1" applyBorder="1" applyAlignment="1">
      <alignment vertical="center"/>
    </xf>
    <xf numFmtId="166" fontId="0" fillId="0" borderId="0" xfId="0" applyNumberFormat="1" applyAlignment="1">
      <alignment horizontal="center" wrapText="1"/>
    </xf>
    <xf numFmtId="166" fontId="0" fillId="0" borderId="0" xfId="2" applyNumberFormat="1" applyFont="1" applyFill="1" applyAlignment="1">
      <alignment horizontal="center" vertical="center"/>
    </xf>
    <xf numFmtId="166" fontId="1" fillId="0" borderId="1" xfId="2" applyNumberFormat="1" applyFont="1" applyFill="1" applyBorder="1" applyAlignment="1">
      <alignment horizontal="center" vertical="center"/>
    </xf>
    <xf numFmtId="166" fontId="0" fillId="0" borderId="1" xfId="2" applyNumberFormat="1" applyFont="1" applyFill="1" applyBorder="1" applyAlignment="1">
      <alignment horizontal="center" vertical="center"/>
    </xf>
    <xf numFmtId="9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7" borderId="1" xfId="0" applyFont="1" applyFill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66" fontId="0" fillId="0" borderId="0" xfId="0" applyNumberFormat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166" fontId="0" fillId="6" borderId="0" xfId="2" applyNumberFormat="1" applyFont="1" applyFill="1" applyAlignment="1">
      <alignment horizontal="center" vertical="center"/>
    </xf>
    <xf numFmtId="166" fontId="9" fillId="0" borderId="0" xfId="2" applyNumberFormat="1" applyFont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6" fontId="1" fillId="7" borderId="0" xfId="2" applyNumberFormat="1" applyFont="1" applyFill="1" applyAlignment="1">
      <alignment horizontal="center" vertical="center"/>
    </xf>
    <xf numFmtId="0" fontId="1" fillId="7" borderId="4" xfId="0" applyFont="1" applyFill="1" applyBorder="1" applyAlignment="1">
      <alignment horizontal="center" vertical="center" wrapText="1"/>
    </xf>
    <xf numFmtId="166" fontId="10" fillId="0" borderId="0" xfId="2" applyNumberFormat="1" applyFont="1" applyAlignment="1">
      <alignment vertical="center"/>
    </xf>
    <xf numFmtId="166" fontId="8" fillId="4" borderId="0" xfId="2" applyNumberFormat="1" applyFont="1" applyFill="1" applyAlignment="1">
      <alignment horizontal="center" vertical="center"/>
    </xf>
    <xf numFmtId="166" fontId="1" fillId="8" borderId="1" xfId="2" applyNumberFormat="1" applyFont="1" applyFill="1" applyBorder="1" applyAlignment="1">
      <alignment horizontal="center" vertical="center"/>
    </xf>
    <xf numFmtId="166" fontId="1" fillId="8" borderId="1" xfId="2" applyNumberFormat="1" applyFont="1" applyFill="1" applyBorder="1" applyAlignment="1">
      <alignment vertical="center"/>
    </xf>
    <xf numFmtId="166" fontId="1" fillId="8" borderId="0" xfId="2" applyNumberFormat="1" applyFont="1" applyFill="1" applyBorder="1" applyAlignment="1">
      <alignment vertical="center"/>
    </xf>
    <xf numFmtId="166" fontId="1" fillId="9" borderId="1" xfId="2" applyNumberFormat="1" applyFont="1" applyFill="1" applyBorder="1" applyAlignment="1">
      <alignment vertical="center"/>
    </xf>
    <xf numFmtId="166" fontId="0" fillId="0" borderId="0" xfId="2" applyNumberFormat="1" applyFont="1" applyBorder="1" applyAlignment="1">
      <alignment horizontal="center" vertical="center"/>
    </xf>
    <xf numFmtId="166" fontId="0" fillId="10" borderId="1" xfId="2" applyNumberFormat="1" applyFont="1" applyFill="1" applyBorder="1" applyAlignment="1">
      <alignment horizontal="center" vertical="center"/>
    </xf>
    <xf numFmtId="166" fontId="0" fillId="8" borderId="1" xfId="2" applyNumberFormat="1" applyFont="1" applyFill="1" applyBorder="1" applyAlignment="1">
      <alignment horizontal="center" vertical="center"/>
    </xf>
    <xf numFmtId="166" fontId="0" fillId="9" borderId="1" xfId="2" applyNumberFormat="1" applyFont="1" applyFill="1" applyBorder="1" applyAlignment="1">
      <alignment horizontal="center" vertical="center"/>
    </xf>
    <xf numFmtId="166" fontId="0" fillId="0" borderId="0" xfId="2" applyNumberFormat="1" applyFont="1" applyFill="1" applyBorder="1" applyAlignment="1">
      <alignment horizontal="center" vertical="center"/>
    </xf>
    <xf numFmtId="166" fontId="4" fillId="0" borderId="1" xfId="2" applyNumberFormat="1" applyFont="1" applyFill="1" applyBorder="1" applyAlignment="1">
      <alignment horizontal="center" vertical="center"/>
    </xf>
    <xf numFmtId="166" fontId="4" fillId="8" borderId="1" xfId="2" applyNumberFormat="1" applyFont="1" applyFill="1" applyBorder="1" applyAlignment="1">
      <alignment horizontal="center" vertical="center"/>
    </xf>
    <xf numFmtId="168" fontId="0" fillId="0" borderId="1" xfId="2" applyNumberFormat="1" applyFon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8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6" fontId="0" fillId="0" borderId="0" xfId="0" applyNumberFormat="1" applyAlignment="1">
      <alignment vertical="center"/>
    </xf>
    <xf numFmtId="167" fontId="0" fillId="0" borderId="1" xfId="2" applyNumberFormat="1" applyFont="1" applyBorder="1" applyAlignment="1">
      <alignment horizontal="center" vertical="center"/>
    </xf>
    <xf numFmtId="164" fontId="0" fillId="0" borderId="1" xfId="2" applyFont="1" applyBorder="1" applyAlignment="1">
      <alignment horizontal="center" vertical="center"/>
    </xf>
    <xf numFmtId="167" fontId="0" fillId="0" borderId="1" xfId="2" applyNumberFormat="1" applyFont="1" applyFill="1" applyBorder="1" applyAlignment="1">
      <alignment horizontal="center" vertical="center"/>
    </xf>
    <xf numFmtId="167" fontId="1" fillId="7" borderId="0" xfId="2" applyNumberFormat="1" applyFont="1" applyFill="1" applyAlignment="1">
      <alignment horizontal="center" vertical="center"/>
    </xf>
    <xf numFmtId="167" fontId="1" fillId="0" borderId="1" xfId="2" applyNumberFormat="1" applyFont="1" applyBorder="1" applyAlignment="1">
      <alignment horizontal="center" vertical="center"/>
    </xf>
    <xf numFmtId="164" fontId="0" fillId="0" borderId="1" xfId="2" applyFont="1" applyFill="1" applyBorder="1" applyAlignment="1">
      <alignment horizontal="center" vertical="center"/>
    </xf>
    <xf numFmtId="170" fontId="0" fillId="0" borderId="0" xfId="0" applyNumberFormat="1" applyAlignment="1">
      <alignment horizontal="center" vertical="center"/>
    </xf>
    <xf numFmtId="164" fontId="1" fillId="0" borderId="1" xfId="2" applyFont="1" applyBorder="1" applyAlignment="1">
      <alignment horizontal="center" vertical="center"/>
    </xf>
    <xf numFmtId="169" fontId="1" fillId="0" borderId="1" xfId="2" applyNumberFormat="1" applyFont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left"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wrapText="1"/>
    </xf>
    <xf numFmtId="166" fontId="4" fillId="0" borderId="0" xfId="2" applyNumberFormat="1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16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1" fontId="1" fillId="5" borderId="3" xfId="0" applyNumberFormat="1" applyFont="1" applyFill="1" applyBorder="1" applyAlignment="1">
      <alignment horizontal="center" vertical="center"/>
    </xf>
    <xf numFmtId="1" fontId="1" fillId="5" borderId="4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top"/>
    </xf>
    <xf numFmtId="0" fontId="1" fillId="4" borderId="6" xfId="0" applyFont="1" applyFill="1" applyBorder="1" applyAlignment="1">
      <alignment horizontal="center" vertical="top"/>
    </xf>
    <xf numFmtId="1" fontId="1" fillId="0" borderId="9" xfId="0" applyNumberFormat="1" applyFont="1" applyBorder="1" applyAlignment="1">
      <alignment horizontal="center" vertical="top"/>
    </xf>
    <xf numFmtId="1" fontId="1" fillId="0" borderId="6" xfId="0" applyNumberFormat="1" applyFont="1" applyBorder="1" applyAlignment="1">
      <alignment horizontal="center" vertical="top"/>
    </xf>
    <xf numFmtId="0" fontId="1" fillId="0" borderId="9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9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top" wrapText="1"/>
    </xf>
    <xf numFmtId="0" fontId="1" fillId="4" borderId="6" xfId="0" applyFont="1" applyFill="1" applyBorder="1" applyAlignment="1">
      <alignment horizontal="center" vertical="top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1" fontId="1" fillId="0" borderId="9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9" xfId="0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166" fontId="1" fillId="8" borderId="1" xfId="2" applyNumberFormat="1" applyFont="1" applyFill="1" applyBorder="1" applyAlignment="1">
      <alignment horizontal="center" vertical="center"/>
    </xf>
    <xf numFmtId="166" fontId="1" fillId="10" borderId="1" xfId="2" applyNumberFormat="1" applyFont="1" applyFill="1" applyBorder="1" applyAlignment="1">
      <alignment horizontal="center" vertical="center"/>
    </xf>
    <xf numFmtId="166" fontId="1" fillId="0" borderId="3" xfId="2" applyNumberFormat="1" applyFont="1" applyBorder="1" applyAlignment="1">
      <alignment horizontal="center" vertical="center"/>
    </xf>
    <xf numFmtId="166" fontId="1" fillId="0" borderId="10" xfId="2" applyNumberFormat="1" applyFont="1" applyBorder="1" applyAlignment="1">
      <alignment horizontal="center" vertical="center"/>
    </xf>
    <xf numFmtId="166" fontId="1" fillId="0" borderId="4" xfId="2" applyNumberFormat="1" applyFont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6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left" vertical="center"/>
    </xf>
    <xf numFmtId="0" fontId="1" fillId="12" borderId="9" xfId="0" applyFont="1" applyFill="1" applyBorder="1" applyAlignment="1">
      <alignment horizontal="center" vertical="center" wrapText="1"/>
    </xf>
    <xf numFmtId="0" fontId="1" fillId="12" borderId="6" xfId="0" applyFont="1" applyFill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114300</xdr:colOff>
      <xdr:row>32</xdr:row>
      <xdr:rowOff>57150</xdr:rowOff>
    </xdr:from>
    <xdr:to>
      <xdr:col>14</xdr:col>
      <xdr:colOff>304800</xdr:colOff>
      <xdr:row>39</xdr:row>
      <xdr:rowOff>17907</xdr:rowOff>
    </xdr:to>
    <xdr:pic>
      <xdr:nvPicPr>
        <xdr:cNvPr id="2" name="Picture 1" descr="1/2&quot; X 6&quot; SQUARE HEAD MACHINE BOLT WITH NUT | Allied Bolt ...">
          <a:extLst>
            <a:ext uri="{FF2B5EF4-FFF2-40B4-BE49-F238E27FC236}">
              <a16:creationId xmlns:a16="http://schemas.microsoft.com/office/drawing/2014/main" id="{D492B3EA-7414-E06C-DB54-8D30CC88A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6553200"/>
          <a:ext cx="1409700" cy="1427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9D42-0D2C-4102-8AB8-27E77E882CD5}">
  <dimension ref="A1:W2728"/>
  <sheetViews>
    <sheetView topLeftCell="A12" zoomScale="55" zoomScaleNormal="55" workbookViewId="0">
      <pane xSplit="1" ySplit="6" topLeftCell="B18" activePane="bottomRight" state="frozen"/>
      <selection activeCell="F32" sqref="F32"/>
      <selection pane="topRight" activeCell="F32" sqref="F32"/>
      <selection pane="bottomLeft" activeCell="F32" sqref="F32"/>
      <selection pane="bottomRight" activeCell="N2425" sqref="N2425"/>
    </sheetView>
  </sheetViews>
  <sheetFormatPr defaultRowHeight="14.4" x14ac:dyDescent="0.3"/>
  <cols>
    <col min="1" max="1" width="6.33203125" style="1" customWidth="1"/>
    <col min="2" max="2" width="32" style="2" customWidth="1"/>
    <col min="3" max="3" width="11" style="1" customWidth="1"/>
    <col min="4" max="4" width="21" style="1" bestFit="1" customWidth="1"/>
    <col min="5" max="5" width="40.33203125" style="2" customWidth="1"/>
    <col min="6" max="6" width="11.88671875" style="1" bestFit="1" customWidth="1"/>
    <col min="7" max="7" width="20.5546875" style="1" customWidth="1"/>
    <col min="8" max="8" width="19.33203125" style="1" customWidth="1"/>
    <col min="9" max="10" width="11.88671875" style="1" customWidth="1"/>
    <col min="11" max="11" width="8.88671875" style="1"/>
    <col min="12" max="12" width="5" style="1" customWidth="1"/>
    <col min="13" max="13" width="8.88671875" style="1"/>
    <col min="14" max="14" width="9.88671875" style="1" customWidth="1"/>
    <col min="15" max="15" width="15.44140625" style="1" customWidth="1"/>
    <col min="16" max="16" width="12" style="1" customWidth="1"/>
    <col min="17" max="17" width="12" style="16" customWidth="1"/>
    <col min="18" max="18" width="12" style="1" hidden="1" customWidth="1"/>
    <col min="19" max="19" width="12" style="1" customWidth="1"/>
    <col min="20" max="20" width="51.33203125" customWidth="1"/>
    <col min="21" max="22" width="12.33203125" customWidth="1"/>
    <col min="23" max="23" width="26.6640625" customWidth="1"/>
  </cols>
  <sheetData>
    <row r="1" spans="1:23" hidden="1" x14ac:dyDescent="0.3">
      <c r="P1"/>
      <c r="Q1"/>
      <c r="R1"/>
      <c r="S1"/>
    </row>
    <row r="2" spans="1:23" hidden="1" x14ac:dyDescent="0.3">
      <c r="P2"/>
      <c r="Q2"/>
      <c r="R2"/>
      <c r="S2"/>
    </row>
    <row r="3" spans="1:23" ht="28.95" hidden="1" customHeight="1" x14ac:dyDescent="0.3">
      <c r="A3" s="1" t="s">
        <v>0</v>
      </c>
      <c r="B3" s="2" t="s">
        <v>4</v>
      </c>
      <c r="C3" s="154" t="s">
        <v>10</v>
      </c>
      <c r="D3" s="154"/>
      <c r="E3" s="154"/>
      <c r="P3"/>
      <c r="Q3"/>
      <c r="R3"/>
      <c r="S3"/>
    </row>
    <row r="4" spans="1:23" hidden="1" x14ac:dyDescent="0.3">
      <c r="A4" s="1">
        <v>1</v>
      </c>
      <c r="B4" s="2" t="s">
        <v>12</v>
      </c>
      <c r="C4" s="1">
        <v>16</v>
      </c>
      <c r="E4" s="2" t="s">
        <v>11</v>
      </c>
      <c r="F4" s="9" t="s">
        <v>18</v>
      </c>
      <c r="G4" s="9"/>
      <c r="H4" s="9"/>
      <c r="I4" s="9"/>
      <c r="J4" s="9"/>
      <c r="P4"/>
      <c r="Q4"/>
      <c r="R4"/>
      <c r="S4"/>
      <c r="U4" s="8"/>
    </row>
    <row r="5" spans="1:23" hidden="1" x14ac:dyDescent="0.3">
      <c r="A5" s="1">
        <v>2</v>
      </c>
      <c r="B5" s="2" t="s">
        <v>13</v>
      </c>
      <c r="C5" s="1">
        <v>62</v>
      </c>
      <c r="E5" s="2" t="s">
        <v>11</v>
      </c>
      <c r="F5" s="9" t="s">
        <v>18</v>
      </c>
      <c r="G5" s="9"/>
      <c r="H5" s="9"/>
      <c r="I5" s="9"/>
      <c r="J5" s="9"/>
      <c r="P5"/>
      <c r="Q5"/>
      <c r="R5"/>
      <c r="S5"/>
      <c r="U5" s="8"/>
    </row>
    <row r="6" spans="1:23" hidden="1" x14ac:dyDescent="0.3">
      <c r="A6" s="1">
        <v>3</v>
      </c>
      <c r="B6" s="2" t="s">
        <v>14</v>
      </c>
      <c r="C6" s="1">
        <v>26</v>
      </c>
      <c r="E6" s="2" t="s">
        <v>11</v>
      </c>
      <c r="F6" s="9"/>
      <c r="G6" s="9"/>
      <c r="H6" s="9"/>
      <c r="I6" s="9"/>
      <c r="J6" s="9"/>
      <c r="P6"/>
      <c r="Q6"/>
      <c r="R6"/>
      <c r="S6"/>
      <c r="U6" s="8"/>
    </row>
    <row r="7" spans="1:23" hidden="1" x14ac:dyDescent="0.3">
      <c r="A7" s="1">
        <v>4</v>
      </c>
      <c r="B7" s="2" t="s">
        <v>2</v>
      </c>
      <c r="C7" s="1">
        <v>20</v>
      </c>
      <c r="E7" s="2" t="s">
        <v>11</v>
      </c>
      <c r="F7" s="9" t="s">
        <v>18</v>
      </c>
      <c r="G7" s="9"/>
      <c r="H7" s="9"/>
      <c r="I7" s="9"/>
      <c r="J7" s="9"/>
      <c r="P7"/>
      <c r="Q7"/>
      <c r="R7"/>
      <c r="S7"/>
      <c r="U7" s="8"/>
    </row>
    <row r="8" spans="1:23" hidden="1" x14ac:dyDescent="0.3">
      <c r="A8" s="1">
        <v>5</v>
      </c>
      <c r="B8" s="2" t="s">
        <v>15</v>
      </c>
      <c r="C8" s="1">
        <v>35</v>
      </c>
      <c r="E8" s="2" t="s">
        <v>11</v>
      </c>
      <c r="F8" s="9"/>
      <c r="G8" s="9"/>
      <c r="H8" s="9"/>
      <c r="I8" s="9"/>
      <c r="J8" s="9"/>
      <c r="P8"/>
      <c r="Q8"/>
      <c r="R8"/>
      <c r="S8"/>
      <c r="U8" s="8"/>
    </row>
    <row r="9" spans="1:23" hidden="1" x14ac:dyDescent="0.3">
      <c r="A9" s="1">
        <v>7</v>
      </c>
      <c r="B9" s="2" t="s">
        <v>16</v>
      </c>
      <c r="C9" s="1">
        <v>56</v>
      </c>
      <c r="E9" s="2" t="s">
        <v>11</v>
      </c>
      <c r="F9" s="9" t="s">
        <v>18</v>
      </c>
      <c r="G9" s="9"/>
      <c r="H9" s="9"/>
      <c r="I9" s="9"/>
      <c r="J9" s="9"/>
      <c r="P9"/>
      <c r="Q9"/>
      <c r="R9"/>
      <c r="S9"/>
      <c r="U9" s="8"/>
    </row>
    <row r="10" spans="1:23" hidden="1" x14ac:dyDescent="0.3">
      <c r="A10" s="1">
        <v>8</v>
      </c>
      <c r="B10" s="2" t="s">
        <v>1</v>
      </c>
      <c r="C10" s="1">
        <v>43</v>
      </c>
      <c r="E10" s="2" t="s">
        <v>11</v>
      </c>
      <c r="F10" s="9"/>
      <c r="G10" s="9"/>
      <c r="H10" s="9"/>
      <c r="I10" s="9"/>
      <c r="J10" s="9"/>
      <c r="P10"/>
      <c r="Q10"/>
      <c r="R10"/>
      <c r="S10"/>
      <c r="U10" s="8"/>
    </row>
    <row r="11" spans="1:23" hidden="1" x14ac:dyDescent="0.3">
      <c r="A11" s="1">
        <v>9</v>
      </c>
      <c r="B11" s="2" t="s">
        <v>17</v>
      </c>
      <c r="C11" s="1">
        <v>27</v>
      </c>
      <c r="E11" s="2" t="s">
        <v>11</v>
      </c>
      <c r="F11" s="9" t="s">
        <v>18</v>
      </c>
      <c r="G11" s="9"/>
      <c r="H11" s="9"/>
      <c r="I11" s="9"/>
      <c r="J11" s="9"/>
      <c r="P11"/>
      <c r="Q11"/>
      <c r="R11"/>
      <c r="S11"/>
      <c r="U11" s="8"/>
    </row>
    <row r="12" spans="1:23" x14ac:dyDescent="0.3">
      <c r="F12" s="9"/>
      <c r="G12" s="9"/>
      <c r="H12" s="9"/>
      <c r="I12" s="9"/>
      <c r="J12" s="9"/>
      <c r="U12" s="8"/>
    </row>
    <row r="13" spans="1:23" x14ac:dyDescent="0.3">
      <c r="F13" s="9"/>
      <c r="G13" s="9"/>
      <c r="H13" s="9"/>
      <c r="I13" s="9"/>
      <c r="J13" s="9"/>
      <c r="O13" s="8">
        <f>O14/1000</f>
        <v>740.8430111153001</v>
      </c>
      <c r="P13" s="59" t="s">
        <v>2544</v>
      </c>
      <c r="Q13" s="95"/>
      <c r="R13" s="59"/>
      <c r="S13" s="55"/>
      <c r="U13" s="8">
        <f>U14/1000</f>
        <v>646.86696503369171</v>
      </c>
      <c r="V13" s="8">
        <f>V14/1000</f>
        <v>93.976046081610022</v>
      </c>
      <c r="W13" s="59" t="s">
        <v>2544</v>
      </c>
    </row>
    <row r="14" spans="1:23" x14ac:dyDescent="0.3">
      <c r="F14" s="9"/>
      <c r="G14" s="9"/>
      <c r="H14" s="9"/>
      <c r="I14" s="9"/>
      <c r="J14" s="9"/>
      <c r="O14" s="82">
        <f>SUM(O18:O4442)</f>
        <v>740843.01111530012</v>
      </c>
      <c r="P14" s="2" t="s">
        <v>2545</v>
      </c>
      <c r="R14" s="2"/>
      <c r="U14" s="92">
        <f>SUM(U18:U4442)</f>
        <v>646866.96503369173</v>
      </c>
      <c r="V14" s="91">
        <f>SUM(V18:V4442)</f>
        <v>93976.046081610024</v>
      </c>
      <c r="W14" s="2" t="s">
        <v>2545</v>
      </c>
    </row>
    <row r="15" spans="1:23" x14ac:dyDescent="0.3">
      <c r="A15" s="167" t="s">
        <v>0</v>
      </c>
      <c r="B15" s="165" t="s">
        <v>4</v>
      </c>
      <c r="C15" s="163" t="s">
        <v>33</v>
      </c>
      <c r="D15" s="163" t="s">
        <v>1566</v>
      </c>
      <c r="E15" s="163" t="s">
        <v>19</v>
      </c>
      <c r="F15" s="161" t="s">
        <v>20</v>
      </c>
      <c r="G15" s="161" t="s">
        <v>2499</v>
      </c>
      <c r="H15" s="161" t="s">
        <v>2489</v>
      </c>
      <c r="I15" s="157" t="s">
        <v>2493</v>
      </c>
      <c r="J15" s="158"/>
      <c r="K15" s="155" t="s">
        <v>2492</v>
      </c>
      <c r="L15" s="156"/>
      <c r="M15" s="159" t="s">
        <v>9</v>
      </c>
      <c r="N15" s="171" t="s">
        <v>2653</v>
      </c>
      <c r="O15" s="171" t="s">
        <v>2501</v>
      </c>
      <c r="P15" s="87" t="s">
        <v>2495</v>
      </c>
      <c r="Q15" s="89"/>
      <c r="R15" s="88"/>
      <c r="S15" s="88"/>
      <c r="T15" s="90"/>
      <c r="U15" s="169" t="s">
        <v>2494</v>
      </c>
      <c r="V15" s="169"/>
      <c r="W15" s="170"/>
    </row>
    <row r="16" spans="1:23" ht="41.4" customHeight="1" x14ac:dyDescent="0.3">
      <c r="A16" s="168"/>
      <c r="B16" s="166"/>
      <c r="C16" s="164"/>
      <c r="D16" s="164"/>
      <c r="E16" s="164"/>
      <c r="F16" s="162"/>
      <c r="G16" s="162"/>
      <c r="H16" s="162"/>
      <c r="I16" s="27" t="s">
        <v>24</v>
      </c>
      <c r="J16" s="27" t="s">
        <v>2490</v>
      </c>
      <c r="K16" s="25" t="s">
        <v>23</v>
      </c>
      <c r="L16" s="25" t="s">
        <v>24</v>
      </c>
      <c r="M16" s="160"/>
      <c r="N16" s="172"/>
      <c r="O16" s="172"/>
      <c r="P16" s="62" t="s">
        <v>2637</v>
      </c>
      <c r="Q16" s="21" t="s">
        <v>2651</v>
      </c>
      <c r="R16" s="62"/>
      <c r="S16" s="21" t="s">
        <v>2650</v>
      </c>
      <c r="T16" s="22" t="s">
        <v>2491</v>
      </c>
      <c r="U16" s="23" t="s">
        <v>2497</v>
      </c>
      <c r="V16" s="23" t="s">
        <v>2498</v>
      </c>
      <c r="W16" s="24" t="s">
        <v>2491</v>
      </c>
    </row>
    <row r="17" spans="1:23" ht="16.95" customHeight="1" x14ac:dyDescent="0.3">
      <c r="A17" s="17"/>
      <c r="B17" s="20"/>
      <c r="C17" s="19"/>
      <c r="D17" s="19"/>
      <c r="E17" s="19"/>
      <c r="F17" s="18"/>
      <c r="G17" s="18"/>
      <c r="H17" s="18"/>
      <c r="I17" s="27"/>
      <c r="J17" s="27"/>
      <c r="K17" s="25"/>
      <c r="L17" s="25"/>
      <c r="M17" s="26"/>
      <c r="N17" s="56"/>
      <c r="O17" s="56"/>
      <c r="P17" s="57"/>
      <c r="Q17" s="21"/>
      <c r="R17" s="57"/>
      <c r="S17" s="21"/>
      <c r="T17" s="22"/>
      <c r="U17" s="23"/>
      <c r="V17" s="23"/>
      <c r="W17" s="24"/>
    </row>
    <row r="18" spans="1:23" x14ac:dyDescent="0.3">
      <c r="A18" s="3">
        <v>1</v>
      </c>
      <c r="B18" s="4" t="s">
        <v>2561</v>
      </c>
      <c r="C18" s="3">
        <v>1</v>
      </c>
      <c r="D18" s="3" t="s">
        <v>1569</v>
      </c>
      <c r="E18" s="4" t="s">
        <v>21</v>
      </c>
      <c r="F18" s="7" t="s">
        <v>22</v>
      </c>
      <c r="G18" s="7" t="s">
        <v>2343</v>
      </c>
      <c r="H18" s="7" t="s">
        <v>2487</v>
      </c>
      <c r="I18" s="7" t="s">
        <v>2496</v>
      </c>
      <c r="J18" s="7">
        <v>30.6</v>
      </c>
      <c r="K18" s="3">
        <v>3700</v>
      </c>
      <c r="L18" s="3" t="s">
        <v>25</v>
      </c>
      <c r="M18" s="3">
        <v>1</v>
      </c>
      <c r="N18" s="28">
        <f t="shared" ref="N18:N27" si="0">(K18/1000)*M18</f>
        <v>3.7</v>
      </c>
      <c r="O18" s="28">
        <f t="shared" ref="O18:O27" si="1">N18*J18</f>
        <v>113.22000000000001</v>
      </c>
      <c r="P18" s="50">
        <v>1</v>
      </c>
      <c r="Q18" s="46">
        <f t="shared" ref="Q18:Q81" si="2">N18*P18</f>
        <v>3.7</v>
      </c>
      <c r="R18" s="50"/>
      <c r="S18" s="3">
        <f t="shared" ref="S18:S81" si="3">N18-Q18</f>
        <v>0</v>
      </c>
      <c r="T18" s="29" t="s">
        <v>2503</v>
      </c>
      <c r="U18" s="29">
        <f t="shared" ref="U18:U49" si="4">S18*J18</f>
        <v>0</v>
      </c>
      <c r="V18" s="29">
        <f t="shared" ref="V18:V49" si="5">Q18*J18</f>
        <v>113.22000000000001</v>
      </c>
      <c r="W18" s="5"/>
    </row>
    <row r="19" spans="1:23" x14ac:dyDescent="0.3">
      <c r="A19" s="3">
        <f>A18+1</f>
        <v>2</v>
      </c>
      <c r="B19" s="4" t="s">
        <v>2561</v>
      </c>
      <c r="C19" s="3">
        <v>1</v>
      </c>
      <c r="D19" s="3" t="s">
        <v>1569</v>
      </c>
      <c r="E19" s="4" t="s">
        <v>26</v>
      </c>
      <c r="F19" s="7" t="s">
        <v>22</v>
      </c>
      <c r="G19" s="7" t="s">
        <v>2343</v>
      </c>
      <c r="H19" s="7" t="s">
        <v>2487</v>
      </c>
      <c r="I19" s="7" t="s">
        <v>2496</v>
      </c>
      <c r="J19" s="7">
        <v>30.6</v>
      </c>
      <c r="K19" s="3">
        <v>3700</v>
      </c>
      <c r="L19" s="3" t="s">
        <v>25</v>
      </c>
      <c r="M19" s="3">
        <v>1</v>
      </c>
      <c r="N19" s="28">
        <f t="shared" si="0"/>
        <v>3.7</v>
      </c>
      <c r="O19" s="28">
        <f t="shared" si="1"/>
        <v>113.22000000000001</v>
      </c>
      <c r="P19" s="12">
        <v>1</v>
      </c>
      <c r="Q19" s="46">
        <f t="shared" si="2"/>
        <v>3.7</v>
      </c>
      <c r="R19" s="12"/>
      <c r="S19" s="3">
        <f t="shared" si="3"/>
        <v>0</v>
      </c>
      <c r="T19" s="29" t="s">
        <v>2503</v>
      </c>
      <c r="U19" s="29">
        <f t="shared" si="4"/>
        <v>0</v>
      </c>
      <c r="V19" s="29">
        <f t="shared" si="5"/>
        <v>113.22000000000001</v>
      </c>
      <c r="W19" s="5"/>
    </row>
    <row r="20" spans="1:23" x14ac:dyDescent="0.3">
      <c r="A20" s="3">
        <f t="shared" ref="A20:A83" si="6">A19+1</f>
        <v>3</v>
      </c>
      <c r="B20" s="4" t="s">
        <v>2561</v>
      </c>
      <c r="C20" s="3">
        <v>1</v>
      </c>
      <c r="D20" s="3" t="s">
        <v>1569</v>
      </c>
      <c r="E20" s="4" t="s">
        <v>27</v>
      </c>
      <c r="F20" s="7" t="s">
        <v>22</v>
      </c>
      <c r="G20" s="7" t="s">
        <v>2343</v>
      </c>
      <c r="H20" s="7" t="s">
        <v>2487</v>
      </c>
      <c r="I20" s="7" t="s">
        <v>2496</v>
      </c>
      <c r="J20" s="7">
        <v>30.6</v>
      </c>
      <c r="K20" s="3">
        <v>3700</v>
      </c>
      <c r="L20" s="3" t="s">
        <v>25</v>
      </c>
      <c r="M20" s="3">
        <v>1</v>
      </c>
      <c r="N20" s="28">
        <f t="shared" si="0"/>
        <v>3.7</v>
      </c>
      <c r="O20" s="28">
        <f t="shared" si="1"/>
        <v>113.22000000000001</v>
      </c>
      <c r="P20" s="12">
        <v>1</v>
      </c>
      <c r="Q20" s="46">
        <f t="shared" si="2"/>
        <v>3.7</v>
      </c>
      <c r="R20" s="12"/>
      <c r="S20" s="3">
        <f t="shared" si="3"/>
        <v>0</v>
      </c>
      <c r="T20" s="29" t="s">
        <v>2503</v>
      </c>
      <c r="U20" s="29">
        <f t="shared" si="4"/>
        <v>0</v>
      </c>
      <c r="V20" s="29">
        <f t="shared" si="5"/>
        <v>113.22000000000001</v>
      </c>
      <c r="W20" s="5"/>
    </row>
    <row r="21" spans="1:23" x14ac:dyDescent="0.3">
      <c r="A21" s="3">
        <f t="shared" si="6"/>
        <v>4</v>
      </c>
      <c r="B21" s="4" t="s">
        <v>2561</v>
      </c>
      <c r="C21" s="3">
        <v>1</v>
      </c>
      <c r="D21" s="3" t="s">
        <v>1569</v>
      </c>
      <c r="E21" s="4" t="s">
        <v>28</v>
      </c>
      <c r="F21" s="7" t="s">
        <v>22</v>
      </c>
      <c r="G21" s="7" t="s">
        <v>2343</v>
      </c>
      <c r="H21" s="7" t="s">
        <v>2487</v>
      </c>
      <c r="I21" s="7" t="s">
        <v>2496</v>
      </c>
      <c r="J21" s="7">
        <v>30.6</v>
      </c>
      <c r="K21" s="3">
        <v>3700</v>
      </c>
      <c r="L21" s="3" t="s">
        <v>25</v>
      </c>
      <c r="M21" s="3">
        <v>1</v>
      </c>
      <c r="N21" s="28">
        <f t="shared" si="0"/>
        <v>3.7</v>
      </c>
      <c r="O21" s="28">
        <f t="shared" si="1"/>
        <v>113.22000000000001</v>
      </c>
      <c r="P21" s="12">
        <v>1</v>
      </c>
      <c r="Q21" s="46">
        <f t="shared" si="2"/>
        <v>3.7</v>
      </c>
      <c r="R21" s="12"/>
      <c r="S21" s="3">
        <f t="shared" si="3"/>
        <v>0</v>
      </c>
      <c r="T21" s="29" t="s">
        <v>2503</v>
      </c>
      <c r="U21" s="29">
        <f t="shared" si="4"/>
        <v>0</v>
      </c>
      <c r="V21" s="29">
        <f t="shared" si="5"/>
        <v>113.22000000000001</v>
      </c>
      <c r="W21" s="5"/>
    </row>
    <row r="22" spans="1:23" x14ac:dyDescent="0.3">
      <c r="A22" s="3">
        <f t="shared" si="6"/>
        <v>5</v>
      </c>
      <c r="B22" s="4" t="s">
        <v>2561</v>
      </c>
      <c r="C22" s="3">
        <v>1</v>
      </c>
      <c r="D22" s="3" t="s">
        <v>1569</v>
      </c>
      <c r="E22" s="4" t="s">
        <v>29</v>
      </c>
      <c r="F22" s="7" t="s">
        <v>22</v>
      </c>
      <c r="G22" s="7" t="s">
        <v>2343</v>
      </c>
      <c r="H22" s="7" t="s">
        <v>2487</v>
      </c>
      <c r="I22" s="7" t="s">
        <v>2496</v>
      </c>
      <c r="J22" s="7">
        <v>30.6</v>
      </c>
      <c r="K22" s="3">
        <v>3700</v>
      </c>
      <c r="L22" s="3" t="s">
        <v>25</v>
      </c>
      <c r="M22" s="3">
        <v>1</v>
      </c>
      <c r="N22" s="28">
        <f t="shared" si="0"/>
        <v>3.7</v>
      </c>
      <c r="O22" s="28">
        <f t="shared" si="1"/>
        <v>113.22000000000001</v>
      </c>
      <c r="P22" s="12">
        <v>1</v>
      </c>
      <c r="Q22" s="46">
        <f t="shared" si="2"/>
        <v>3.7</v>
      </c>
      <c r="R22" s="12"/>
      <c r="S22" s="3">
        <f t="shared" si="3"/>
        <v>0</v>
      </c>
      <c r="T22" s="29" t="s">
        <v>2503</v>
      </c>
      <c r="U22" s="29">
        <f t="shared" si="4"/>
        <v>0</v>
      </c>
      <c r="V22" s="29">
        <f t="shared" si="5"/>
        <v>113.22000000000001</v>
      </c>
      <c r="W22" s="5"/>
    </row>
    <row r="23" spans="1:23" x14ac:dyDescent="0.3">
      <c r="A23" s="3">
        <f t="shared" si="6"/>
        <v>6</v>
      </c>
      <c r="B23" s="4" t="s">
        <v>2561</v>
      </c>
      <c r="C23" s="3">
        <v>1</v>
      </c>
      <c r="D23" s="3" t="s">
        <v>1569</v>
      </c>
      <c r="E23" s="4" t="s">
        <v>30</v>
      </c>
      <c r="F23" s="7" t="s">
        <v>22</v>
      </c>
      <c r="G23" s="7" t="s">
        <v>2343</v>
      </c>
      <c r="H23" s="7" t="s">
        <v>2487</v>
      </c>
      <c r="I23" s="7" t="s">
        <v>2496</v>
      </c>
      <c r="J23" s="7">
        <v>30.6</v>
      </c>
      <c r="K23" s="3">
        <v>3700</v>
      </c>
      <c r="L23" s="3" t="s">
        <v>25</v>
      </c>
      <c r="M23" s="3">
        <v>1</v>
      </c>
      <c r="N23" s="28">
        <f t="shared" si="0"/>
        <v>3.7</v>
      </c>
      <c r="O23" s="28">
        <f t="shared" si="1"/>
        <v>113.22000000000001</v>
      </c>
      <c r="P23" s="12">
        <v>1</v>
      </c>
      <c r="Q23" s="46">
        <f t="shared" si="2"/>
        <v>3.7</v>
      </c>
      <c r="R23" s="12"/>
      <c r="S23" s="3">
        <f t="shared" si="3"/>
        <v>0</v>
      </c>
      <c r="T23" s="29" t="s">
        <v>2503</v>
      </c>
      <c r="U23" s="29">
        <f t="shared" si="4"/>
        <v>0</v>
      </c>
      <c r="V23" s="29">
        <f t="shared" si="5"/>
        <v>113.22000000000001</v>
      </c>
      <c r="W23" s="5"/>
    </row>
    <row r="24" spans="1:23" x14ac:dyDescent="0.3">
      <c r="A24" s="3">
        <f t="shared" si="6"/>
        <v>7</v>
      </c>
      <c r="B24" s="4" t="s">
        <v>2561</v>
      </c>
      <c r="C24" s="3">
        <v>1</v>
      </c>
      <c r="D24" s="3" t="s">
        <v>1569</v>
      </c>
      <c r="E24" s="4" t="s">
        <v>34</v>
      </c>
      <c r="F24" s="7" t="s">
        <v>35</v>
      </c>
      <c r="G24" s="7" t="s">
        <v>2346</v>
      </c>
      <c r="H24" s="7" t="s">
        <v>2467</v>
      </c>
      <c r="I24" s="7" t="s">
        <v>2496</v>
      </c>
      <c r="J24" s="7">
        <v>49.9</v>
      </c>
      <c r="K24" s="3">
        <v>7700</v>
      </c>
      <c r="L24" s="3" t="s">
        <v>25</v>
      </c>
      <c r="M24" s="3">
        <v>1</v>
      </c>
      <c r="N24" s="28">
        <f t="shared" si="0"/>
        <v>7.7</v>
      </c>
      <c r="O24" s="28">
        <f t="shared" si="1"/>
        <v>384.23</v>
      </c>
      <c r="P24" s="12">
        <v>1</v>
      </c>
      <c r="Q24" s="46">
        <f t="shared" si="2"/>
        <v>7.7</v>
      </c>
      <c r="R24" s="12"/>
      <c r="S24" s="3">
        <f t="shared" si="3"/>
        <v>0</v>
      </c>
      <c r="T24" s="29" t="s">
        <v>2503</v>
      </c>
      <c r="U24" s="29">
        <f t="shared" si="4"/>
        <v>0</v>
      </c>
      <c r="V24" s="29">
        <f t="shared" si="5"/>
        <v>384.23</v>
      </c>
      <c r="W24" s="5"/>
    </row>
    <row r="25" spans="1:23" x14ac:dyDescent="0.3">
      <c r="A25" s="3">
        <f t="shared" si="6"/>
        <v>8</v>
      </c>
      <c r="B25" s="4" t="s">
        <v>2561</v>
      </c>
      <c r="C25" s="3">
        <v>1</v>
      </c>
      <c r="D25" s="3" t="s">
        <v>1569</v>
      </c>
      <c r="E25" s="4" t="s">
        <v>36</v>
      </c>
      <c r="F25" s="7" t="s">
        <v>35</v>
      </c>
      <c r="G25" s="7" t="s">
        <v>2346</v>
      </c>
      <c r="H25" s="7" t="s">
        <v>2467</v>
      </c>
      <c r="I25" s="7" t="s">
        <v>2496</v>
      </c>
      <c r="J25" s="7">
        <v>49.9</v>
      </c>
      <c r="K25" s="3">
        <v>7700</v>
      </c>
      <c r="L25" s="3" t="s">
        <v>25</v>
      </c>
      <c r="M25" s="3">
        <v>1</v>
      </c>
      <c r="N25" s="28">
        <f t="shared" si="0"/>
        <v>7.7</v>
      </c>
      <c r="O25" s="28">
        <f t="shared" si="1"/>
        <v>384.23</v>
      </c>
      <c r="P25" s="12">
        <v>1</v>
      </c>
      <c r="Q25" s="46">
        <f t="shared" si="2"/>
        <v>7.7</v>
      </c>
      <c r="R25" s="12"/>
      <c r="S25" s="3">
        <f t="shared" si="3"/>
        <v>0</v>
      </c>
      <c r="T25" s="29" t="s">
        <v>2503</v>
      </c>
      <c r="U25" s="29">
        <f t="shared" si="4"/>
        <v>0</v>
      </c>
      <c r="V25" s="29">
        <f t="shared" si="5"/>
        <v>384.23</v>
      </c>
      <c r="W25" s="5"/>
    </row>
    <row r="26" spans="1:23" x14ac:dyDescent="0.3">
      <c r="A26" s="3">
        <f t="shared" si="6"/>
        <v>9</v>
      </c>
      <c r="B26" s="4" t="s">
        <v>2561</v>
      </c>
      <c r="C26" s="3">
        <v>1</v>
      </c>
      <c r="D26" s="3" t="s">
        <v>1569</v>
      </c>
      <c r="E26" s="4" t="s">
        <v>37</v>
      </c>
      <c r="F26" s="7" t="s">
        <v>35</v>
      </c>
      <c r="G26" s="7" t="s">
        <v>2346</v>
      </c>
      <c r="H26" s="7" t="s">
        <v>2467</v>
      </c>
      <c r="I26" s="7" t="s">
        <v>2496</v>
      </c>
      <c r="J26" s="7">
        <v>49.9</v>
      </c>
      <c r="K26" s="3">
        <v>7700</v>
      </c>
      <c r="L26" s="3" t="s">
        <v>25</v>
      </c>
      <c r="M26" s="3">
        <v>1</v>
      </c>
      <c r="N26" s="28">
        <f t="shared" si="0"/>
        <v>7.7</v>
      </c>
      <c r="O26" s="28">
        <f t="shared" si="1"/>
        <v>384.23</v>
      </c>
      <c r="P26" s="12">
        <v>1</v>
      </c>
      <c r="Q26" s="46">
        <f t="shared" si="2"/>
        <v>7.7</v>
      </c>
      <c r="R26" s="12"/>
      <c r="S26" s="3">
        <f t="shared" si="3"/>
        <v>0</v>
      </c>
      <c r="T26" s="29" t="s">
        <v>2503</v>
      </c>
      <c r="U26" s="29">
        <f t="shared" si="4"/>
        <v>0</v>
      </c>
      <c r="V26" s="29">
        <f t="shared" si="5"/>
        <v>384.23</v>
      </c>
      <c r="W26" s="5"/>
    </row>
    <row r="27" spans="1:23" x14ac:dyDescent="0.3">
      <c r="A27" s="3">
        <f t="shared" si="6"/>
        <v>10</v>
      </c>
      <c r="B27" s="4" t="s">
        <v>2561</v>
      </c>
      <c r="C27" s="3">
        <v>1</v>
      </c>
      <c r="D27" s="3" t="s">
        <v>1569</v>
      </c>
      <c r="E27" s="4" t="s">
        <v>38</v>
      </c>
      <c r="F27" s="7" t="s">
        <v>35</v>
      </c>
      <c r="G27" s="7" t="s">
        <v>2346</v>
      </c>
      <c r="H27" s="7" t="s">
        <v>2467</v>
      </c>
      <c r="I27" s="7" t="s">
        <v>2496</v>
      </c>
      <c r="J27" s="7">
        <v>49.9</v>
      </c>
      <c r="K27" s="3">
        <v>7700</v>
      </c>
      <c r="L27" s="3" t="s">
        <v>25</v>
      </c>
      <c r="M27" s="3">
        <v>1</v>
      </c>
      <c r="N27" s="28">
        <f t="shared" si="0"/>
        <v>7.7</v>
      </c>
      <c r="O27" s="28">
        <f t="shared" si="1"/>
        <v>384.23</v>
      </c>
      <c r="P27" s="12">
        <v>1</v>
      </c>
      <c r="Q27" s="46">
        <f t="shared" si="2"/>
        <v>7.7</v>
      </c>
      <c r="R27" s="12"/>
      <c r="S27" s="3">
        <f t="shared" si="3"/>
        <v>0</v>
      </c>
      <c r="T27" s="29" t="s">
        <v>2503</v>
      </c>
      <c r="U27" s="29">
        <f t="shared" si="4"/>
        <v>0</v>
      </c>
      <c r="V27" s="29">
        <f t="shared" si="5"/>
        <v>384.23</v>
      </c>
      <c r="W27" s="5"/>
    </row>
    <row r="28" spans="1:23" x14ac:dyDescent="0.3">
      <c r="A28" s="3">
        <f t="shared" si="6"/>
        <v>11</v>
      </c>
      <c r="B28" s="4" t="s">
        <v>2561</v>
      </c>
      <c r="C28" s="3">
        <v>1</v>
      </c>
      <c r="D28" s="3" t="s">
        <v>1569</v>
      </c>
      <c r="E28" s="4" t="s">
        <v>41</v>
      </c>
      <c r="F28" s="7" t="s">
        <v>6</v>
      </c>
      <c r="G28" s="7" t="s">
        <v>2344</v>
      </c>
      <c r="H28" s="7" t="s">
        <v>2467</v>
      </c>
      <c r="I28" s="7" t="s">
        <v>2496</v>
      </c>
      <c r="J28" s="7">
        <v>49.9</v>
      </c>
      <c r="K28" s="3">
        <v>5200</v>
      </c>
      <c r="L28" s="3" t="s">
        <v>25</v>
      </c>
      <c r="M28" s="3">
        <v>1</v>
      </c>
      <c r="N28" s="28">
        <f t="shared" ref="N28:N43" si="7">(K28/1000)*M28</f>
        <v>5.2</v>
      </c>
      <c r="O28" s="28">
        <f t="shared" ref="O28:O43" si="8">N28*J28</f>
        <v>259.48</v>
      </c>
      <c r="P28" s="13">
        <v>1</v>
      </c>
      <c r="Q28" s="48">
        <f t="shared" si="2"/>
        <v>5.2</v>
      </c>
      <c r="R28" s="13"/>
      <c r="S28" s="3">
        <f t="shared" si="3"/>
        <v>0</v>
      </c>
      <c r="T28" s="5" t="s">
        <v>2503</v>
      </c>
      <c r="U28" s="5">
        <f t="shared" si="4"/>
        <v>0</v>
      </c>
      <c r="V28" s="5">
        <f t="shared" si="5"/>
        <v>259.48</v>
      </c>
      <c r="W28" s="5"/>
    </row>
    <row r="29" spans="1:23" x14ac:dyDescent="0.3">
      <c r="A29" s="3">
        <f t="shared" si="6"/>
        <v>12</v>
      </c>
      <c r="B29" s="4" t="s">
        <v>2561</v>
      </c>
      <c r="C29" s="3">
        <v>1</v>
      </c>
      <c r="D29" s="3" t="s">
        <v>1569</v>
      </c>
      <c r="E29" s="4" t="s">
        <v>42</v>
      </c>
      <c r="F29" s="7" t="s">
        <v>6</v>
      </c>
      <c r="G29" s="7" t="s">
        <v>2344</v>
      </c>
      <c r="H29" s="7" t="s">
        <v>2467</v>
      </c>
      <c r="I29" s="7" t="s">
        <v>2496</v>
      </c>
      <c r="J29" s="7">
        <v>49.9</v>
      </c>
      <c r="K29" s="3">
        <v>5200</v>
      </c>
      <c r="L29" s="3" t="s">
        <v>25</v>
      </c>
      <c r="M29" s="3">
        <v>1</v>
      </c>
      <c r="N29" s="28">
        <f t="shared" si="7"/>
        <v>5.2</v>
      </c>
      <c r="O29" s="28">
        <f t="shared" si="8"/>
        <v>259.48</v>
      </c>
      <c r="P29" s="12">
        <v>1</v>
      </c>
      <c r="Q29" s="46">
        <f t="shared" si="2"/>
        <v>5.2</v>
      </c>
      <c r="R29" s="12"/>
      <c r="S29" s="3">
        <f t="shared" si="3"/>
        <v>0</v>
      </c>
      <c r="T29" s="29" t="s">
        <v>2503</v>
      </c>
      <c r="U29" s="29">
        <f t="shared" si="4"/>
        <v>0</v>
      </c>
      <c r="V29" s="29">
        <f t="shared" si="5"/>
        <v>259.48</v>
      </c>
      <c r="W29" s="5"/>
    </row>
    <row r="30" spans="1:23" x14ac:dyDescent="0.3">
      <c r="A30" s="3">
        <f t="shared" si="6"/>
        <v>13</v>
      </c>
      <c r="B30" s="4" t="s">
        <v>2561</v>
      </c>
      <c r="C30" s="3">
        <v>1</v>
      </c>
      <c r="D30" s="3" t="s">
        <v>1569</v>
      </c>
      <c r="E30" s="4" t="s">
        <v>2668</v>
      </c>
      <c r="F30" s="7" t="s">
        <v>6</v>
      </c>
      <c r="G30" s="7" t="s">
        <v>2344</v>
      </c>
      <c r="H30" s="7" t="s">
        <v>2467</v>
      </c>
      <c r="I30" s="7" t="s">
        <v>2496</v>
      </c>
      <c r="J30" s="7">
        <v>49.9</v>
      </c>
      <c r="K30" s="3">
        <v>5200</v>
      </c>
      <c r="L30" s="3" t="s">
        <v>25</v>
      </c>
      <c r="M30" s="3">
        <v>1</v>
      </c>
      <c r="N30" s="28">
        <f t="shared" si="7"/>
        <v>5.2</v>
      </c>
      <c r="O30" s="28">
        <f t="shared" si="8"/>
        <v>259.48</v>
      </c>
      <c r="P30" s="12">
        <v>1</v>
      </c>
      <c r="Q30" s="46">
        <f t="shared" si="2"/>
        <v>5.2</v>
      </c>
      <c r="R30" s="12"/>
      <c r="S30" s="3">
        <f t="shared" si="3"/>
        <v>0</v>
      </c>
      <c r="T30" s="29" t="s">
        <v>2503</v>
      </c>
      <c r="U30" s="29">
        <f t="shared" si="4"/>
        <v>0</v>
      </c>
      <c r="V30" s="29">
        <f t="shared" si="5"/>
        <v>259.48</v>
      </c>
      <c r="W30" s="5"/>
    </row>
    <row r="31" spans="1:23" x14ac:dyDescent="0.3">
      <c r="A31" s="3">
        <f t="shared" si="6"/>
        <v>14</v>
      </c>
      <c r="B31" s="4" t="s">
        <v>2561</v>
      </c>
      <c r="C31" s="3">
        <v>1</v>
      </c>
      <c r="D31" s="3" t="s">
        <v>1569</v>
      </c>
      <c r="E31" s="4" t="s">
        <v>2669</v>
      </c>
      <c r="F31" s="7" t="s">
        <v>6</v>
      </c>
      <c r="G31" s="7" t="s">
        <v>2344</v>
      </c>
      <c r="H31" s="7" t="s">
        <v>2467</v>
      </c>
      <c r="I31" s="7" t="s">
        <v>2496</v>
      </c>
      <c r="J31" s="7">
        <v>49.9</v>
      </c>
      <c r="K31" s="3">
        <v>5200</v>
      </c>
      <c r="L31" s="3" t="s">
        <v>25</v>
      </c>
      <c r="M31" s="3">
        <v>1</v>
      </c>
      <c r="N31" s="28">
        <f t="shared" si="7"/>
        <v>5.2</v>
      </c>
      <c r="O31" s="28">
        <f t="shared" si="8"/>
        <v>259.48</v>
      </c>
      <c r="P31" s="12">
        <v>1</v>
      </c>
      <c r="Q31" s="46">
        <f t="shared" si="2"/>
        <v>5.2</v>
      </c>
      <c r="R31" s="12"/>
      <c r="S31" s="3">
        <f t="shared" si="3"/>
        <v>0</v>
      </c>
      <c r="T31" s="29" t="s">
        <v>2503</v>
      </c>
      <c r="U31" s="29">
        <f t="shared" si="4"/>
        <v>0</v>
      </c>
      <c r="V31" s="29">
        <f t="shared" si="5"/>
        <v>259.48</v>
      </c>
      <c r="W31" s="5"/>
    </row>
    <row r="32" spans="1:23" x14ac:dyDescent="0.3">
      <c r="A32" s="3">
        <f t="shared" si="6"/>
        <v>15</v>
      </c>
      <c r="B32" s="4" t="s">
        <v>2561</v>
      </c>
      <c r="C32" s="3">
        <v>1</v>
      </c>
      <c r="D32" s="3" t="s">
        <v>1569</v>
      </c>
      <c r="E32" s="4" t="s">
        <v>45</v>
      </c>
      <c r="F32" s="7" t="s">
        <v>6</v>
      </c>
      <c r="G32" s="7" t="s">
        <v>2344</v>
      </c>
      <c r="H32" s="7" t="s">
        <v>2467</v>
      </c>
      <c r="I32" s="7" t="s">
        <v>2496</v>
      </c>
      <c r="J32" s="7">
        <v>49.9</v>
      </c>
      <c r="K32" s="3">
        <v>7200</v>
      </c>
      <c r="L32" s="3" t="s">
        <v>25</v>
      </c>
      <c r="M32" s="3">
        <v>1</v>
      </c>
      <c r="N32" s="28">
        <f t="shared" si="7"/>
        <v>7.2</v>
      </c>
      <c r="O32" s="28">
        <f t="shared" si="8"/>
        <v>359.28</v>
      </c>
      <c r="P32" s="12">
        <v>1</v>
      </c>
      <c r="Q32" s="46">
        <f t="shared" si="2"/>
        <v>7.2</v>
      </c>
      <c r="R32" s="12"/>
      <c r="S32" s="3">
        <f t="shared" si="3"/>
        <v>0</v>
      </c>
      <c r="T32" s="29" t="s">
        <v>2503</v>
      </c>
      <c r="U32" s="29">
        <f t="shared" si="4"/>
        <v>0</v>
      </c>
      <c r="V32" s="29">
        <f t="shared" si="5"/>
        <v>359.28</v>
      </c>
      <c r="W32" s="5"/>
    </row>
    <row r="33" spans="1:23" x14ac:dyDescent="0.3">
      <c r="A33" s="3">
        <f t="shared" si="6"/>
        <v>16</v>
      </c>
      <c r="B33" s="4" t="s">
        <v>2561</v>
      </c>
      <c r="C33" s="3">
        <v>1</v>
      </c>
      <c r="D33" s="3" t="s">
        <v>1569</v>
      </c>
      <c r="E33" s="4" t="s">
        <v>46</v>
      </c>
      <c r="F33" s="7" t="s">
        <v>6</v>
      </c>
      <c r="G33" s="7" t="s">
        <v>2344</v>
      </c>
      <c r="H33" s="7" t="s">
        <v>2467</v>
      </c>
      <c r="I33" s="7" t="s">
        <v>2496</v>
      </c>
      <c r="J33" s="7">
        <v>49.9</v>
      </c>
      <c r="K33" s="3">
        <v>7200</v>
      </c>
      <c r="L33" s="3" t="s">
        <v>25</v>
      </c>
      <c r="M33" s="3">
        <v>1</v>
      </c>
      <c r="N33" s="28">
        <f t="shared" si="7"/>
        <v>7.2</v>
      </c>
      <c r="O33" s="28">
        <f t="shared" si="8"/>
        <v>359.28</v>
      </c>
      <c r="P33" s="12">
        <v>1</v>
      </c>
      <c r="Q33" s="46">
        <f t="shared" si="2"/>
        <v>7.2</v>
      </c>
      <c r="R33" s="12"/>
      <c r="S33" s="3">
        <f t="shared" si="3"/>
        <v>0</v>
      </c>
      <c r="T33" s="29" t="s">
        <v>2503</v>
      </c>
      <c r="U33" s="29">
        <f t="shared" si="4"/>
        <v>0</v>
      </c>
      <c r="V33" s="29">
        <f t="shared" si="5"/>
        <v>359.28</v>
      </c>
      <c r="W33" s="5"/>
    </row>
    <row r="34" spans="1:23" x14ac:dyDescent="0.3">
      <c r="A34" s="3">
        <f t="shared" si="6"/>
        <v>17</v>
      </c>
      <c r="B34" s="4" t="s">
        <v>2561</v>
      </c>
      <c r="C34" s="3">
        <v>1</v>
      </c>
      <c r="D34" s="3" t="s">
        <v>1569</v>
      </c>
      <c r="E34" s="4" t="s">
        <v>47</v>
      </c>
      <c r="F34" s="7" t="s">
        <v>6</v>
      </c>
      <c r="G34" s="7" t="s">
        <v>2344</v>
      </c>
      <c r="H34" s="7" t="s">
        <v>2467</v>
      </c>
      <c r="I34" s="7" t="s">
        <v>2496</v>
      </c>
      <c r="J34" s="7">
        <v>49.9</v>
      </c>
      <c r="K34" s="3">
        <v>7200</v>
      </c>
      <c r="L34" s="3" t="s">
        <v>25</v>
      </c>
      <c r="M34" s="3">
        <v>1</v>
      </c>
      <c r="N34" s="28">
        <f t="shared" si="7"/>
        <v>7.2</v>
      </c>
      <c r="O34" s="28">
        <f t="shared" si="8"/>
        <v>359.28</v>
      </c>
      <c r="P34" s="12">
        <v>1</v>
      </c>
      <c r="Q34" s="46">
        <f t="shared" si="2"/>
        <v>7.2</v>
      </c>
      <c r="R34" s="12"/>
      <c r="S34" s="3">
        <f t="shared" si="3"/>
        <v>0</v>
      </c>
      <c r="T34" s="29" t="s">
        <v>2503</v>
      </c>
      <c r="U34" s="29">
        <f t="shared" si="4"/>
        <v>0</v>
      </c>
      <c r="V34" s="29">
        <f t="shared" si="5"/>
        <v>359.28</v>
      </c>
      <c r="W34" s="5"/>
    </row>
    <row r="35" spans="1:23" x14ac:dyDescent="0.3">
      <c r="A35" s="3">
        <f t="shared" si="6"/>
        <v>18</v>
      </c>
      <c r="B35" s="4" t="s">
        <v>2561</v>
      </c>
      <c r="C35" s="3">
        <v>1</v>
      </c>
      <c r="D35" s="3" t="s">
        <v>1569</v>
      </c>
      <c r="E35" s="4" t="s">
        <v>48</v>
      </c>
      <c r="F35" s="3" t="s">
        <v>6</v>
      </c>
      <c r="G35" s="7" t="s">
        <v>2344</v>
      </c>
      <c r="H35" s="7" t="s">
        <v>2467</v>
      </c>
      <c r="I35" s="7" t="s">
        <v>2496</v>
      </c>
      <c r="J35" s="7">
        <v>49.9</v>
      </c>
      <c r="K35" s="3">
        <v>7200</v>
      </c>
      <c r="L35" s="3" t="s">
        <v>25</v>
      </c>
      <c r="M35" s="3">
        <v>1</v>
      </c>
      <c r="N35" s="28">
        <f t="shared" si="7"/>
        <v>7.2</v>
      </c>
      <c r="O35" s="28">
        <f t="shared" si="8"/>
        <v>359.28</v>
      </c>
      <c r="P35" s="12">
        <v>1</v>
      </c>
      <c r="Q35" s="46">
        <f t="shared" si="2"/>
        <v>7.2</v>
      </c>
      <c r="R35" s="12"/>
      <c r="S35" s="3">
        <f t="shared" si="3"/>
        <v>0</v>
      </c>
      <c r="T35" s="29" t="s">
        <v>2503</v>
      </c>
      <c r="U35" s="29">
        <f t="shared" si="4"/>
        <v>0</v>
      </c>
      <c r="V35" s="29">
        <f t="shared" si="5"/>
        <v>359.28</v>
      </c>
      <c r="W35" s="5"/>
    </row>
    <row r="36" spans="1:23" x14ac:dyDescent="0.3">
      <c r="A36" s="3">
        <f t="shared" si="6"/>
        <v>19</v>
      </c>
      <c r="B36" s="4" t="s">
        <v>2561</v>
      </c>
      <c r="C36" s="3">
        <v>1</v>
      </c>
      <c r="D36" s="3" t="s">
        <v>1569</v>
      </c>
      <c r="E36" s="4" t="s">
        <v>49</v>
      </c>
      <c r="F36" s="3" t="s">
        <v>6</v>
      </c>
      <c r="G36" s="7" t="s">
        <v>2344</v>
      </c>
      <c r="H36" s="7" t="s">
        <v>2467</v>
      </c>
      <c r="I36" s="7" t="s">
        <v>2496</v>
      </c>
      <c r="J36" s="7">
        <v>49.9</v>
      </c>
      <c r="K36" s="3">
        <v>8700</v>
      </c>
      <c r="L36" s="3" t="s">
        <v>25</v>
      </c>
      <c r="M36" s="3">
        <v>1</v>
      </c>
      <c r="N36" s="28">
        <f t="shared" si="7"/>
        <v>8.6999999999999993</v>
      </c>
      <c r="O36" s="28">
        <f t="shared" si="8"/>
        <v>434.12999999999994</v>
      </c>
      <c r="P36" s="12">
        <v>1</v>
      </c>
      <c r="Q36" s="46">
        <f t="shared" si="2"/>
        <v>8.6999999999999993</v>
      </c>
      <c r="R36" s="12"/>
      <c r="S36" s="3">
        <f t="shared" si="3"/>
        <v>0</v>
      </c>
      <c r="T36" s="29" t="s">
        <v>2503</v>
      </c>
      <c r="U36" s="29">
        <f t="shared" si="4"/>
        <v>0</v>
      </c>
      <c r="V36" s="29">
        <f t="shared" si="5"/>
        <v>434.12999999999994</v>
      </c>
      <c r="W36" s="5"/>
    </row>
    <row r="37" spans="1:23" x14ac:dyDescent="0.3">
      <c r="A37" s="3">
        <f t="shared" si="6"/>
        <v>20</v>
      </c>
      <c r="B37" s="4" t="s">
        <v>2561</v>
      </c>
      <c r="C37" s="3">
        <v>1</v>
      </c>
      <c r="D37" s="3" t="s">
        <v>1569</v>
      </c>
      <c r="E37" s="4" t="s">
        <v>50</v>
      </c>
      <c r="F37" s="3" t="s">
        <v>6</v>
      </c>
      <c r="G37" s="7" t="s">
        <v>2344</v>
      </c>
      <c r="H37" s="7" t="s">
        <v>2467</v>
      </c>
      <c r="I37" s="7" t="s">
        <v>2496</v>
      </c>
      <c r="J37" s="7">
        <v>49.9</v>
      </c>
      <c r="K37" s="3">
        <v>8700</v>
      </c>
      <c r="L37" s="3" t="s">
        <v>25</v>
      </c>
      <c r="M37" s="3">
        <v>1</v>
      </c>
      <c r="N37" s="28">
        <f t="shared" si="7"/>
        <v>8.6999999999999993</v>
      </c>
      <c r="O37" s="28">
        <f t="shared" si="8"/>
        <v>434.12999999999994</v>
      </c>
      <c r="P37" s="12">
        <v>1</v>
      </c>
      <c r="Q37" s="46">
        <f t="shared" si="2"/>
        <v>8.6999999999999993</v>
      </c>
      <c r="R37" s="12"/>
      <c r="S37" s="3">
        <f t="shared" si="3"/>
        <v>0</v>
      </c>
      <c r="T37" s="29" t="s">
        <v>2503</v>
      </c>
      <c r="U37" s="29">
        <f t="shared" si="4"/>
        <v>0</v>
      </c>
      <c r="V37" s="29">
        <f t="shared" si="5"/>
        <v>434.12999999999994</v>
      </c>
      <c r="W37" s="5"/>
    </row>
    <row r="38" spans="1:23" x14ac:dyDescent="0.3">
      <c r="A38" s="3">
        <f t="shared" si="6"/>
        <v>21</v>
      </c>
      <c r="B38" s="4" t="s">
        <v>2561</v>
      </c>
      <c r="C38" s="3">
        <v>1</v>
      </c>
      <c r="D38" s="3" t="s">
        <v>1569</v>
      </c>
      <c r="E38" s="4" t="s">
        <v>51</v>
      </c>
      <c r="F38" s="3" t="s">
        <v>6</v>
      </c>
      <c r="G38" s="7" t="s">
        <v>2344</v>
      </c>
      <c r="H38" s="7" t="s">
        <v>2467</v>
      </c>
      <c r="I38" s="7" t="s">
        <v>2496</v>
      </c>
      <c r="J38" s="7">
        <v>49.9</v>
      </c>
      <c r="K38" s="3">
        <v>8700</v>
      </c>
      <c r="L38" s="3" t="s">
        <v>25</v>
      </c>
      <c r="M38" s="3">
        <v>1</v>
      </c>
      <c r="N38" s="28">
        <f t="shared" si="7"/>
        <v>8.6999999999999993</v>
      </c>
      <c r="O38" s="28">
        <f t="shared" si="8"/>
        <v>434.12999999999994</v>
      </c>
      <c r="P38" s="12">
        <v>1</v>
      </c>
      <c r="Q38" s="46">
        <f t="shared" si="2"/>
        <v>8.6999999999999993</v>
      </c>
      <c r="R38" s="12"/>
      <c r="S38" s="3">
        <f t="shared" si="3"/>
        <v>0</v>
      </c>
      <c r="T38" s="29" t="s">
        <v>2503</v>
      </c>
      <c r="U38" s="29">
        <f t="shared" si="4"/>
        <v>0</v>
      </c>
      <c r="V38" s="29">
        <f t="shared" si="5"/>
        <v>434.12999999999994</v>
      </c>
      <c r="W38" s="5"/>
    </row>
    <row r="39" spans="1:23" x14ac:dyDescent="0.3">
      <c r="A39" s="3">
        <f t="shared" si="6"/>
        <v>22</v>
      </c>
      <c r="B39" s="4" t="s">
        <v>2561</v>
      </c>
      <c r="C39" s="3">
        <v>1</v>
      </c>
      <c r="D39" s="3" t="s">
        <v>1569</v>
      </c>
      <c r="E39" s="4" t="s">
        <v>52</v>
      </c>
      <c r="F39" s="3" t="s">
        <v>6</v>
      </c>
      <c r="G39" s="7" t="s">
        <v>2344</v>
      </c>
      <c r="H39" s="7" t="s">
        <v>2467</v>
      </c>
      <c r="I39" s="7" t="s">
        <v>2496</v>
      </c>
      <c r="J39" s="7">
        <v>49.9</v>
      </c>
      <c r="K39" s="3">
        <v>8700</v>
      </c>
      <c r="L39" s="3" t="s">
        <v>25</v>
      </c>
      <c r="M39" s="3">
        <v>1</v>
      </c>
      <c r="N39" s="28">
        <f t="shared" si="7"/>
        <v>8.6999999999999993</v>
      </c>
      <c r="O39" s="28">
        <f t="shared" si="8"/>
        <v>434.12999999999994</v>
      </c>
      <c r="P39" s="12">
        <v>1</v>
      </c>
      <c r="Q39" s="46">
        <f t="shared" si="2"/>
        <v>8.6999999999999993</v>
      </c>
      <c r="R39" s="12"/>
      <c r="S39" s="3">
        <f t="shared" si="3"/>
        <v>0</v>
      </c>
      <c r="T39" s="29" t="s">
        <v>2503</v>
      </c>
      <c r="U39" s="29">
        <f t="shared" si="4"/>
        <v>0</v>
      </c>
      <c r="V39" s="29">
        <f t="shared" si="5"/>
        <v>434.12999999999994</v>
      </c>
      <c r="W39" s="5"/>
    </row>
    <row r="40" spans="1:23" x14ac:dyDescent="0.3">
      <c r="A40" s="3">
        <f t="shared" si="6"/>
        <v>23</v>
      </c>
      <c r="B40" s="4" t="s">
        <v>2561</v>
      </c>
      <c r="C40" s="3">
        <v>1</v>
      </c>
      <c r="D40" s="3" t="s">
        <v>1569</v>
      </c>
      <c r="E40" s="4" t="s">
        <v>53</v>
      </c>
      <c r="F40" s="3" t="s">
        <v>6</v>
      </c>
      <c r="G40" s="7" t="s">
        <v>2344</v>
      </c>
      <c r="H40" s="7" t="s">
        <v>2467</v>
      </c>
      <c r="I40" s="7" t="s">
        <v>2496</v>
      </c>
      <c r="J40" s="7">
        <v>49.9</v>
      </c>
      <c r="K40" s="3">
        <v>8700</v>
      </c>
      <c r="L40" s="3" t="s">
        <v>25</v>
      </c>
      <c r="M40" s="3">
        <v>1</v>
      </c>
      <c r="N40" s="28">
        <f t="shared" si="7"/>
        <v>8.6999999999999993</v>
      </c>
      <c r="O40" s="28">
        <f t="shared" si="8"/>
        <v>434.12999999999994</v>
      </c>
      <c r="P40" s="12">
        <v>1</v>
      </c>
      <c r="Q40" s="46">
        <f t="shared" si="2"/>
        <v>8.6999999999999993</v>
      </c>
      <c r="R40" s="12"/>
      <c r="S40" s="3">
        <f t="shared" si="3"/>
        <v>0</v>
      </c>
      <c r="T40" s="29" t="s">
        <v>2503</v>
      </c>
      <c r="U40" s="29">
        <f t="shared" si="4"/>
        <v>0</v>
      </c>
      <c r="V40" s="29">
        <f t="shared" si="5"/>
        <v>434.12999999999994</v>
      </c>
      <c r="W40" s="5"/>
    </row>
    <row r="41" spans="1:23" x14ac:dyDescent="0.3">
      <c r="A41" s="3">
        <f t="shared" si="6"/>
        <v>24</v>
      </c>
      <c r="B41" s="4" t="s">
        <v>2561</v>
      </c>
      <c r="C41" s="3">
        <v>1</v>
      </c>
      <c r="D41" s="3" t="s">
        <v>1569</v>
      </c>
      <c r="E41" s="4" t="s">
        <v>54</v>
      </c>
      <c r="F41" s="3" t="s">
        <v>6</v>
      </c>
      <c r="G41" s="7" t="s">
        <v>2344</v>
      </c>
      <c r="H41" s="7" t="s">
        <v>2467</v>
      </c>
      <c r="I41" s="7" t="s">
        <v>2496</v>
      </c>
      <c r="J41" s="7">
        <v>49.9</v>
      </c>
      <c r="K41" s="3">
        <v>8700</v>
      </c>
      <c r="L41" s="3" t="s">
        <v>25</v>
      </c>
      <c r="M41" s="3">
        <v>1</v>
      </c>
      <c r="N41" s="28">
        <f t="shared" si="7"/>
        <v>8.6999999999999993</v>
      </c>
      <c r="O41" s="28">
        <f t="shared" si="8"/>
        <v>434.12999999999994</v>
      </c>
      <c r="P41" s="12">
        <v>1</v>
      </c>
      <c r="Q41" s="46">
        <f t="shared" si="2"/>
        <v>8.6999999999999993</v>
      </c>
      <c r="R41" s="12"/>
      <c r="S41" s="3">
        <f t="shared" si="3"/>
        <v>0</v>
      </c>
      <c r="T41" s="29" t="s">
        <v>2503</v>
      </c>
      <c r="U41" s="29">
        <f t="shared" si="4"/>
        <v>0</v>
      </c>
      <c r="V41" s="29">
        <f t="shared" si="5"/>
        <v>434.12999999999994</v>
      </c>
      <c r="W41" s="5"/>
    </row>
    <row r="42" spans="1:23" x14ac:dyDescent="0.3">
      <c r="A42" s="3">
        <f t="shared" si="6"/>
        <v>25</v>
      </c>
      <c r="B42" s="4" t="s">
        <v>2561</v>
      </c>
      <c r="C42" s="3">
        <v>1</v>
      </c>
      <c r="D42" s="3" t="s">
        <v>1569</v>
      </c>
      <c r="E42" s="4" t="s">
        <v>55</v>
      </c>
      <c r="F42" s="3" t="s">
        <v>35</v>
      </c>
      <c r="G42" s="7" t="s">
        <v>2346</v>
      </c>
      <c r="H42" s="7" t="s">
        <v>2467</v>
      </c>
      <c r="I42" s="7" t="s">
        <v>2496</v>
      </c>
      <c r="J42" s="7">
        <v>49.9</v>
      </c>
      <c r="K42" s="3">
        <v>8700</v>
      </c>
      <c r="L42" s="3" t="s">
        <v>25</v>
      </c>
      <c r="M42" s="3">
        <v>1</v>
      </c>
      <c r="N42" s="28">
        <f t="shared" si="7"/>
        <v>8.6999999999999993</v>
      </c>
      <c r="O42" s="28">
        <f t="shared" si="8"/>
        <v>434.12999999999994</v>
      </c>
      <c r="P42" s="12">
        <v>1</v>
      </c>
      <c r="Q42" s="46">
        <f t="shared" si="2"/>
        <v>8.6999999999999993</v>
      </c>
      <c r="R42" s="12"/>
      <c r="S42" s="3">
        <f t="shared" si="3"/>
        <v>0</v>
      </c>
      <c r="T42" s="29" t="s">
        <v>2503</v>
      </c>
      <c r="U42" s="29">
        <f t="shared" si="4"/>
        <v>0</v>
      </c>
      <c r="V42" s="29">
        <f t="shared" si="5"/>
        <v>434.12999999999994</v>
      </c>
      <c r="W42" s="5"/>
    </row>
    <row r="43" spans="1:23" x14ac:dyDescent="0.3">
      <c r="A43" s="3">
        <f t="shared" si="6"/>
        <v>26</v>
      </c>
      <c r="B43" s="4" t="s">
        <v>2561</v>
      </c>
      <c r="C43" s="3">
        <v>1</v>
      </c>
      <c r="D43" s="3" t="s">
        <v>1569</v>
      </c>
      <c r="E43" s="4" t="s">
        <v>56</v>
      </c>
      <c r="F43" s="3" t="s">
        <v>35</v>
      </c>
      <c r="G43" s="7" t="s">
        <v>2346</v>
      </c>
      <c r="H43" s="7" t="s">
        <v>2467</v>
      </c>
      <c r="I43" s="7" t="s">
        <v>2496</v>
      </c>
      <c r="J43" s="7">
        <v>49.9</v>
      </c>
      <c r="K43" s="3">
        <v>8700</v>
      </c>
      <c r="L43" s="3" t="s">
        <v>25</v>
      </c>
      <c r="M43" s="3">
        <v>1</v>
      </c>
      <c r="N43" s="28">
        <f t="shared" si="7"/>
        <v>8.6999999999999993</v>
      </c>
      <c r="O43" s="28">
        <f t="shared" si="8"/>
        <v>434.12999999999994</v>
      </c>
      <c r="P43" s="12">
        <v>1</v>
      </c>
      <c r="Q43" s="46">
        <f t="shared" si="2"/>
        <v>8.6999999999999993</v>
      </c>
      <c r="R43" s="12"/>
      <c r="S43" s="3">
        <f t="shared" si="3"/>
        <v>0</v>
      </c>
      <c r="T43" s="29" t="s">
        <v>2503</v>
      </c>
      <c r="U43" s="29">
        <f t="shared" si="4"/>
        <v>0</v>
      </c>
      <c r="V43" s="29">
        <f t="shared" si="5"/>
        <v>434.12999999999994</v>
      </c>
      <c r="W43" s="5"/>
    </row>
    <row r="44" spans="1:23" ht="43.2" x14ac:dyDescent="0.3">
      <c r="A44" s="3">
        <f t="shared" si="6"/>
        <v>27</v>
      </c>
      <c r="B44" s="4" t="s">
        <v>2561</v>
      </c>
      <c r="C44" s="3">
        <v>1</v>
      </c>
      <c r="D44" s="3" t="s">
        <v>1569</v>
      </c>
      <c r="E44" s="4" t="s">
        <v>57</v>
      </c>
      <c r="F44" s="3" t="s">
        <v>59</v>
      </c>
      <c r="G44" s="3" t="s">
        <v>2310</v>
      </c>
      <c r="H44" s="3" t="s">
        <v>2466</v>
      </c>
      <c r="I44" s="3" t="s">
        <v>2496</v>
      </c>
      <c r="J44" s="3">
        <v>72.400000000000006</v>
      </c>
      <c r="K44" s="3">
        <v>8700</v>
      </c>
      <c r="L44" s="3" t="s">
        <v>25</v>
      </c>
      <c r="M44" s="3">
        <v>1</v>
      </c>
      <c r="N44" s="28">
        <f t="shared" ref="N44:N71" si="9">(K44/1000)*M44</f>
        <v>8.6999999999999993</v>
      </c>
      <c r="O44" s="28">
        <f t="shared" ref="O44:O71" si="10">N44*J44</f>
        <v>629.88</v>
      </c>
      <c r="P44" s="12">
        <v>0</v>
      </c>
      <c r="Q44" s="46">
        <f t="shared" si="2"/>
        <v>0</v>
      </c>
      <c r="R44" s="12"/>
      <c r="S44" s="3">
        <f t="shared" si="3"/>
        <v>8.6999999999999993</v>
      </c>
      <c r="T44" s="30" t="s">
        <v>2502</v>
      </c>
      <c r="U44" s="29">
        <f t="shared" si="4"/>
        <v>629.88</v>
      </c>
      <c r="V44" s="29">
        <f t="shared" si="5"/>
        <v>0</v>
      </c>
      <c r="W44" s="5"/>
    </row>
    <row r="45" spans="1:23" ht="43.2" x14ac:dyDescent="0.3">
      <c r="A45" s="3">
        <f t="shared" si="6"/>
        <v>28</v>
      </c>
      <c r="B45" s="4" t="s">
        <v>2561</v>
      </c>
      <c r="C45" s="3">
        <v>1</v>
      </c>
      <c r="D45" s="3" t="s">
        <v>1569</v>
      </c>
      <c r="E45" s="4" t="s">
        <v>58</v>
      </c>
      <c r="F45" s="3" t="s">
        <v>59</v>
      </c>
      <c r="G45" s="3" t="s">
        <v>2310</v>
      </c>
      <c r="H45" s="3" t="s">
        <v>2466</v>
      </c>
      <c r="I45" s="3" t="s">
        <v>2496</v>
      </c>
      <c r="J45" s="3">
        <v>72.400000000000006</v>
      </c>
      <c r="K45" s="3">
        <v>8700</v>
      </c>
      <c r="L45" s="3" t="s">
        <v>25</v>
      </c>
      <c r="M45" s="3">
        <v>1</v>
      </c>
      <c r="N45" s="28">
        <f t="shared" si="9"/>
        <v>8.6999999999999993</v>
      </c>
      <c r="O45" s="28">
        <f t="shared" si="10"/>
        <v>629.88</v>
      </c>
      <c r="P45" s="12">
        <v>0</v>
      </c>
      <c r="Q45" s="46">
        <f t="shared" si="2"/>
        <v>0</v>
      </c>
      <c r="R45" s="12"/>
      <c r="S45" s="3">
        <f t="shared" si="3"/>
        <v>8.6999999999999993</v>
      </c>
      <c r="T45" s="30" t="s">
        <v>2502</v>
      </c>
      <c r="U45" s="29">
        <f t="shared" si="4"/>
        <v>629.88</v>
      </c>
      <c r="V45" s="29">
        <f t="shared" si="5"/>
        <v>0</v>
      </c>
      <c r="W45" s="5"/>
    </row>
    <row r="46" spans="1:23" ht="43.2" x14ac:dyDescent="0.3">
      <c r="A46" s="3">
        <f t="shared" si="6"/>
        <v>29</v>
      </c>
      <c r="B46" s="4" t="s">
        <v>2561</v>
      </c>
      <c r="C46" s="3">
        <v>1</v>
      </c>
      <c r="D46" s="3" t="s">
        <v>1569</v>
      </c>
      <c r="E46" s="4" t="s">
        <v>60</v>
      </c>
      <c r="F46" s="3" t="s">
        <v>59</v>
      </c>
      <c r="G46" s="3" t="s">
        <v>2310</v>
      </c>
      <c r="H46" s="3" t="s">
        <v>2466</v>
      </c>
      <c r="I46" s="3" t="s">
        <v>2496</v>
      </c>
      <c r="J46" s="3">
        <v>72.400000000000006</v>
      </c>
      <c r="K46" s="3">
        <v>8700</v>
      </c>
      <c r="L46" s="3" t="s">
        <v>25</v>
      </c>
      <c r="M46" s="3">
        <v>1</v>
      </c>
      <c r="N46" s="28">
        <f t="shared" si="9"/>
        <v>8.6999999999999993</v>
      </c>
      <c r="O46" s="28">
        <f t="shared" si="10"/>
        <v>629.88</v>
      </c>
      <c r="P46" s="12">
        <v>0</v>
      </c>
      <c r="Q46" s="46">
        <f t="shared" si="2"/>
        <v>0</v>
      </c>
      <c r="R46" s="12"/>
      <c r="S46" s="3">
        <f t="shared" si="3"/>
        <v>8.6999999999999993</v>
      </c>
      <c r="T46" s="30" t="s">
        <v>2502</v>
      </c>
      <c r="U46" s="29">
        <f t="shared" si="4"/>
        <v>629.88</v>
      </c>
      <c r="V46" s="29">
        <f t="shared" si="5"/>
        <v>0</v>
      </c>
      <c r="W46" s="5"/>
    </row>
    <row r="47" spans="1:23" ht="43.2" x14ac:dyDescent="0.3">
      <c r="A47" s="3">
        <f t="shared" si="6"/>
        <v>30</v>
      </c>
      <c r="B47" s="4" t="s">
        <v>2561</v>
      </c>
      <c r="C47" s="3">
        <v>1</v>
      </c>
      <c r="D47" s="3" t="s">
        <v>1569</v>
      </c>
      <c r="E47" s="4" t="s">
        <v>61</v>
      </c>
      <c r="F47" s="3" t="s">
        <v>59</v>
      </c>
      <c r="G47" s="3" t="s">
        <v>2310</v>
      </c>
      <c r="H47" s="3" t="s">
        <v>2466</v>
      </c>
      <c r="I47" s="3" t="s">
        <v>2496</v>
      </c>
      <c r="J47" s="3">
        <v>72.400000000000006</v>
      </c>
      <c r="K47" s="3">
        <v>8700</v>
      </c>
      <c r="L47" s="3" t="s">
        <v>25</v>
      </c>
      <c r="M47" s="3">
        <v>1</v>
      </c>
      <c r="N47" s="28">
        <f t="shared" si="9"/>
        <v>8.6999999999999993</v>
      </c>
      <c r="O47" s="28">
        <f t="shared" si="10"/>
        <v>629.88</v>
      </c>
      <c r="P47" s="12">
        <v>0</v>
      </c>
      <c r="Q47" s="46">
        <f t="shared" si="2"/>
        <v>0</v>
      </c>
      <c r="R47" s="12"/>
      <c r="S47" s="3">
        <f t="shared" si="3"/>
        <v>8.6999999999999993</v>
      </c>
      <c r="T47" s="30" t="s">
        <v>2502</v>
      </c>
      <c r="U47" s="29">
        <f t="shared" si="4"/>
        <v>629.88</v>
      </c>
      <c r="V47" s="29">
        <f t="shared" si="5"/>
        <v>0</v>
      </c>
      <c r="W47" s="5"/>
    </row>
    <row r="48" spans="1:23" ht="43.2" x14ac:dyDescent="0.3">
      <c r="A48" s="3">
        <f t="shared" si="6"/>
        <v>31</v>
      </c>
      <c r="B48" s="4" t="s">
        <v>2561</v>
      </c>
      <c r="C48" s="3">
        <v>1</v>
      </c>
      <c r="D48" s="3" t="s">
        <v>1569</v>
      </c>
      <c r="E48" s="4" t="s">
        <v>62</v>
      </c>
      <c r="F48" s="3" t="s">
        <v>59</v>
      </c>
      <c r="G48" s="3" t="s">
        <v>2310</v>
      </c>
      <c r="H48" s="3" t="s">
        <v>2466</v>
      </c>
      <c r="I48" s="3" t="s">
        <v>2496</v>
      </c>
      <c r="J48" s="3">
        <v>72.400000000000006</v>
      </c>
      <c r="K48" s="3">
        <v>8700</v>
      </c>
      <c r="L48" s="3" t="s">
        <v>25</v>
      </c>
      <c r="M48" s="3">
        <v>1</v>
      </c>
      <c r="N48" s="28">
        <f t="shared" si="9"/>
        <v>8.6999999999999993</v>
      </c>
      <c r="O48" s="28">
        <f t="shared" si="10"/>
        <v>629.88</v>
      </c>
      <c r="P48" s="12">
        <v>0</v>
      </c>
      <c r="Q48" s="46">
        <f t="shared" si="2"/>
        <v>0</v>
      </c>
      <c r="R48" s="12"/>
      <c r="S48" s="3">
        <f t="shared" si="3"/>
        <v>8.6999999999999993</v>
      </c>
      <c r="T48" s="30" t="s">
        <v>2502</v>
      </c>
      <c r="U48" s="29">
        <f t="shared" si="4"/>
        <v>629.88</v>
      </c>
      <c r="V48" s="29">
        <f t="shared" si="5"/>
        <v>0</v>
      </c>
      <c r="W48" s="5"/>
    </row>
    <row r="49" spans="1:23" ht="43.2" x14ac:dyDescent="0.3">
      <c r="A49" s="3">
        <f t="shared" si="6"/>
        <v>32</v>
      </c>
      <c r="B49" s="4" t="s">
        <v>2561</v>
      </c>
      <c r="C49" s="3">
        <v>1</v>
      </c>
      <c r="D49" s="3" t="s">
        <v>1569</v>
      </c>
      <c r="E49" s="4" t="s">
        <v>63</v>
      </c>
      <c r="F49" s="3" t="s">
        <v>59</v>
      </c>
      <c r="G49" s="3" t="s">
        <v>2310</v>
      </c>
      <c r="H49" s="3" t="s">
        <v>2466</v>
      </c>
      <c r="I49" s="3" t="s">
        <v>2496</v>
      </c>
      <c r="J49" s="3">
        <v>72.400000000000006</v>
      </c>
      <c r="K49" s="3">
        <v>8700</v>
      </c>
      <c r="L49" s="3" t="s">
        <v>25</v>
      </c>
      <c r="M49" s="3">
        <v>1</v>
      </c>
      <c r="N49" s="28">
        <f t="shared" si="9"/>
        <v>8.6999999999999993</v>
      </c>
      <c r="O49" s="28">
        <f t="shared" si="10"/>
        <v>629.88</v>
      </c>
      <c r="P49" s="12">
        <v>0</v>
      </c>
      <c r="Q49" s="46">
        <f t="shared" si="2"/>
        <v>0</v>
      </c>
      <c r="R49" s="12"/>
      <c r="S49" s="3">
        <f t="shared" si="3"/>
        <v>8.6999999999999993</v>
      </c>
      <c r="T49" s="30" t="s">
        <v>2502</v>
      </c>
      <c r="U49" s="29">
        <f t="shared" si="4"/>
        <v>629.88</v>
      </c>
      <c r="V49" s="29">
        <f t="shared" si="5"/>
        <v>0</v>
      </c>
      <c r="W49" s="5"/>
    </row>
    <row r="50" spans="1:23" ht="43.2" x14ac:dyDescent="0.3">
      <c r="A50" s="3">
        <f t="shared" si="6"/>
        <v>33</v>
      </c>
      <c r="B50" s="4" t="s">
        <v>2561</v>
      </c>
      <c r="C50" s="3">
        <v>1</v>
      </c>
      <c r="D50" s="3" t="s">
        <v>1569</v>
      </c>
      <c r="E50" s="4" t="s">
        <v>64</v>
      </c>
      <c r="F50" s="3" t="s">
        <v>59</v>
      </c>
      <c r="G50" s="3" t="s">
        <v>2310</v>
      </c>
      <c r="H50" s="3" t="s">
        <v>2466</v>
      </c>
      <c r="I50" s="3" t="s">
        <v>2496</v>
      </c>
      <c r="J50" s="3">
        <v>72.400000000000006</v>
      </c>
      <c r="K50" s="3">
        <v>8700</v>
      </c>
      <c r="L50" s="3" t="s">
        <v>25</v>
      </c>
      <c r="M50" s="3">
        <v>1</v>
      </c>
      <c r="N50" s="28">
        <f t="shared" si="9"/>
        <v>8.6999999999999993</v>
      </c>
      <c r="O50" s="28">
        <f t="shared" si="10"/>
        <v>629.88</v>
      </c>
      <c r="P50" s="12">
        <v>0</v>
      </c>
      <c r="Q50" s="46">
        <f t="shared" si="2"/>
        <v>0</v>
      </c>
      <c r="R50" s="12"/>
      <c r="S50" s="3">
        <f t="shared" si="3"/>
        <v>8.6999999999999993</v>
      </c>
      <c r="T50" s="30" t="s">
        <v>2502</v>
      </c>
      <c r="U50" s="29">
        <f t="shared" ref="U50:U68" si="11">S50*J50</f>
        <v>629.88</v>
      </c>
      <c r="V50" s="29">
        <f t="shared" ref="V50:V68" si="12">Q50*J50</f>
        <v>0</v>
      </c>
      <c r="W50" s="5"/>
    </row>
    <row r="51" spans="1:23" ht="43.2" x14ac:dyDescent="0.3">
      <c r="A51" s="3">
        <f t="shared" si="6"/>
        <v>34</v>
      </c>
      <c r="B51" s="4" t="s">
        <v>2561</v>
      </c>
      <c r="C51" s="3">
        <v>1</v>
      </c>
      <c r="D51" s="3" t="s">
        <v>1569</v>
      </c>
      <c r="E51" s="4" t="s">
        <v>65</v>
      </c>
      <c r="F51" s="3" t="s">
        <v>59</v>
      </c>
      <c r="G51" s="3" t="s">
        <v>2310</v>
      </c>
      <c r="H51" s="3" t="s">
        <v>2466</v>
      </c>
      <c r="I51" s="3" t="s">
        <v>2496</v>
      </c>
      <c r="J51" s="3">
        <v>72.400000000000006</v>
      </c>
      <c r="K51" s="3">
        <v>8700</v>
      </c>
      <c r="L51" s="3" t="s">
        <v>25</v>
      </c>
      <c r="M51" s="3">
        <v>1</v>
      </c>
      <c r="N51" s="28">
        <f t="shared" si="9"/>
        <v>8.6999999999999993</v>
      </c>
      <c r="O51" s="28">
        <f t="shared" si="10"/>
        <v>629.88</v>
      </c>
      <c r="P51" s="12">
        <v>0</v>
      </c>
      <c r="Q51" s="46">
        <f t="shared" si="2"/>
        <v>0</v>
      </c>
      <c r="R51" s="12"/>
      <c r="S51" s="3">
        <f t="shared" si="3"/>
        <v>8.6999999999999993</v>
      </c>
      <c r="T51" s="30" t="s">
        <v>2502</v>
      </c>
      <c r="U51" s="29">
        <f t="shared" si="11"/>
        <v>629.88</v>
      </c>
      <c r="V51" s="29">
        <f t="shared" si="12"/>
        <v>0</v>
      </c>
      <c r="W51" s="5"/>
    </row>
    <row r="52" spans="1:23" ht="43.2" x14ac:dyDescent="0.3">
      <c r="A52" s="3">
        <f t="shared" si="6"/>
        <v>35</v>
      </c>
      <c r="B52" s="4" t="s">
        <v>2561</v>
      </c>
      <c r="C52" s="3">
        <v>1</v>
      </c>
      <c r="D52" s="3" t="s">
        <v>1569</v>
      </c>
      <c r="E52" s="4" t="s">
        <v>66</v>
      </c>
      <c r="F52" s="3" t="s">
        <v>59</v>
      </c>
      <c r="G52" s="3" t="s">
        <v>2310</v>
      </c>
      <c r="H52" s="3" t="s">
        <v>2466</v>
      </c>
      <c r="I52" s="3" t="s">
        <v>2496</v>
      </c>
      <c r="J52" s="3">
        <v>72.400000000000006</v>
      </c>
      <c r="K52" s="3">
        <v>8700</v>
      </c>
      <c r="L52" s="3" t="s">
        <v>25</v>
      </c>
      <c r="M52" s="3">
        <v>1</v>
      </c>
      <c r="N52" s="28">
        <f t="shared" si="9"/>
        <v>8.6999999999999993</v>
      </c>
      <c r="O52" s="28">
        <f t="shared" si="10"/>
        <v>629.88</v>
      </c>
      <c r="P52" s="12">
        <v>0</v>
      </c>
      <c r="Q52" s="46">
        <f t="shared" si="2"/>
        <v>0</v>
      </c>
      <c r="R52" s="12"/>
      <c r="S52" s="3">
        <f t="shared" si="3"/>
        <v>8.6999999999999993</v>
      </c>
      <c r="T52" s="30" t="s">
        <v>2502</v>
      </c>
      <c r="U52" s="29">
        <f t="shared" si="11"/>
        <v>629.88</v>
      </c>
      <c r="V52" s="29">
        <f t="shared" si="12"/>
        <v>0</v>
      </c>
      <c r="W52" s="5"/>
    </row>
    <row r="53" spans="1:23" ht="43.2" x14ac:dyDescent="0.3">
      <c r="A53" s="3">
        <f t="shared" si="6"/>
        <v>36</v>
      </c>
      <c r="B53" s="4" t="s">
        <v>2561</v>
      </c>
      <c r="C53" s="3">
        <v>1</v>
      </c>
      <c r="D53" s="3" t="s">
        <v>1569</v>
      </c>
      <c r="E53" s="4" t="s">
        <v>67</v>
      </c>
      <c r="F53" s="3" t="s">
        <v>59</v>
      </c>
      <c r="G53" s="3" t="s">
        <v>2310</v>
      </c>
      <c r="H53" s="3" t="s">
        <v>2466</v>
      </c>
      <c r="I53" s="3" t="s">
        <v>2496</v>
      </c>
      <c r="J53" s="3">
        <v>72.400000000000006</v>
      </c>
      <c r="K53" s="3">
        <v>8700</v>
      </c>
      <c r="L53" s="3" t="s">
        <v>25</v>
      </c>
      <c r="M53" s="3">
        <v>1</v>
      </c>
      <c r="N53" s="28">
        <f t="shared" si="9"/>
        <v>8.6999999999999993</v>
      </c>
      <c r="O53" s="28">
        <f t="shared" si="10"/>
        <v>629.88</v>
      </c>
      <c r="P53" s="12">
        <v>0</v>
      </c>
      <c r="Q53" s="46">
        <f t="shared" si="2"/>
        <v>0</v>
      </c>
      <c r="R53" s="12"/>
      <c r="S53" s="3">
        <f t="shared" si="3"/>
        <v>8.6999999999999993</v>
      </c>
      <c r="T53" s="30" t="s">
        <v>2502</v>
      </c>
      <c r="U53" s="29">
        <f t="shared" si="11"/>
        <v>629.88</v>
      </c>
      <c r="V53" s="29">
        <f t="shared" si="12"/>
        <v>0</v>
      </c>
      <c r="W53" s="5"/>
    </row>
    <row r="54" spans="1:23" ht="43.2" x14ac:dyDescent="0.3">
      <c r="A54" s="3">
        <f t="shared" si="6"/>
        <v>37</v>
      </c>
      <c r="B54" s="4" t="s">
        <v>2561</v>
      </c>
      <c r="C54" s="3">
        <v>1</v>
      </c>
      <c r="D54" s="3" t="s">
        <v>1569</v>
      </c>
      <c r="E54" s="4" t="s">
        <v>68</v>
      </c>
      <c r="F54" s="3" t="s">
        <v>59</v>
      </c>
      <c r="G54" s="3" t="s">
        <v>2310</v>
      </c>
      <c r="H54" s="3" t="s">
        <v>2466</v>
      </c>
      <c r="I54" s="3" t="s">
        <v>2496</v>
      </c>
      <c r="J54" s="3">
        <v>72.400000000000006</v>
      </c>
      <c r="K54" s="3">
        <v>8700</v>
      </c>
      <c r="L54" s="3" t="s">
        <v>25</v>
      </c>
      <c r="M54" s="3">
        <v>1</v>
      </c>
      <c r="N54" s="28">
        <f t="shared" si="9"/>
        <v>8.6999999999999993</v>
      </c>
      <c r="O54" s="28">
        <f t="shared" si="10"/>
        <v>629.88</v>
      </c>
      <c r="P54" s="12">
        <v>0</v>
      </c>
      <c r="Q54" s="46">
        <f t="shared" si="2"/>
        <v>0</v>
      </c>
      <c r="R54" s="12"/>
      <c r="S54" s="3">
        <f t="shared" si="3"/>
        <v>8.6999999999999993</v>
      </c>
      <c r="T54" s="30" t="s">
        <v>2502</v>
      </c>
      <c r="U54" s="29">
        <f t="shared" si="11"/>
        <v>629.88</v>
      </c>
      <c r="V54" s="29">
        <f t="shared" si="12"/>
        <v>0</v>
      </c>
      <c r="W54" s="5"/>
    </row>
    <row r="55" spans="1:23" ht="43.2" x14ac:dyDescent="0.3">
      <c r="A55" s="3">
        <f t="shared" si="6"/>
        <v>38</v>
      </c>
      <c r="B55" s="4" t="s">
        <v>2561</v>
      </c>
      <c r="C55" s="3">
        <v>1</v>
      </c>
      <c r="D55" s="3" t="s">
        <v>1569</v>
      </c>
      <c r="E55" s="4" t="s">
        <v>69</v>
      </c>
      <c r="F55" s="3" t="s">
        <v>59</v>
      </c>
      <c r="G55" s="3" t="s">
        <v>2310</v>
      </c>
      <c r="H55" s="3" t="s">
        <v>2466</v>
      </c>
      <c r="I55" s="3" t="s">
        <v>2496</v>
      </c>
      <c r="J55" s="3">
        <v>72.400000000000006</v>
      </c>
      <c r="K55" s="3">
        <v>8700</v>
      </c>
      <c r="L55" s="3" t="s">
        <v>25</v>
      </c>
      <c r="M55" s="3">
        <v>1</v>
      </c>
      <c r="N55" s="28">
        <f t="shared" si="9"/>
        <v>8.6999999999999993</v>
      </c>
      <c r="O55" s="28">
        <f t="shared" si="10"/>
        <v>629.88</v>
      </c>
      <c r="P55" s="12">
        <v>0</v>
      </c>
      <c r="Q55" s="46">
        <f t="shared" si="2"/>
        <v>0</v>
      </c>
      <c r="R55" s="12"/>
      <c r="S55" s="3">
        <f t="shared" si="3"/>
        <v>8.6999999999999993</v>
      </c>
      <c r="T55" s="30" t="s">
        <v>2502</v>
      </c>
      <c r="U55" s="29">
        <f t="shared" si="11"/>
        <v>629.88</v>
      </c>
      <c r="V55" s="29">
        <f t="shared" si="12"/>
        <v>0</v>
      </c>
      <c r="W55" s="5"/>
    </row>
    <row r="56" spans="1:23" ht="43.2" x14ac:dyDescent="0.3">
      <c r="A56" s="3">
        <f t="shared" si="6"/>
        <v>39</v>
      </c>
      <c r="B56" s="4" t="s">
        <v>2561</v>
      </c>
      <c r="C56" s="3">
        <v>1</v>
      </c>
      <c r="D56" s="3" t="s">
        <v>1569</v>
      </c>
      <c r="E56" s="4" t="s">
        <v>70</v>
      </c>
      <c r="F56" s="3" t="s">
        <v>59</v>
      </c>
      <c r="G56" s="3" t="s">
        <v>2310</v>
      </c>
      <c r="H56" s="3" t="s">
        <v>2466</v>
      </c>
      <c r="I56" s="3" t="s">
        <v>2496</v>
      </c>
      <c r="J56" s="3">
        <v>72.400000000000006</v>
      </c>
      <c r="K56" s="3">
        <v>8700</v>
      </c>
      <c r="L56" s="3" t="s">
        <v>25</v>
      </c>
      <c r="M56" s="3">
        <v>1</v>
      </c>
      <c r="N56" s="28">
        <f t="shared" si="9"/>
        <v>8.6999999999999993</v>
      </c>
      <c r="O56" s="28">
        <f t="shared" si="10"/>
        <v>629.88</v>
      </c>
      <c r="P56" s="12">
        <v>0</v>
      </c>
      <c r="Q56" s="46">
        <f t="shared" si="2"/>
        <v>0</v>
      </c>
      <c r="R56" s="12"/>
      <c r="S56" s="3">
        <f t="shared" si="3"/>
        <v>8.6999999999999993</v>
      </c>
      <c r="T56" s="30" t="s">
        <v>2502</v>
      </c>
      <c r="U56" s="29">
        <f t="shared" si="11"/>
        <v>629.88</v>
      </c>
      <c r="V56" s="29">
        <f t="shared" si="12"/>
        <v>0</v>
      </c>
      <c r="W56" s="5"/>
    </row>
    <row r="57" spans="1:23" ht="43.2" x14ac:dyDescent="0.3">
      <c r="A57" s="3">
        <f t="shared" si="6"/>
        <v>40</v>
      </c>
      <c r="B57" s="4" t="s">
        <v>2561</v>
      </c>
      <c r="C57" s="3">
        <v>1</v>
      </c>
      <c r="D57" s="3" t="s">
        <v>1569</v>
      </c>
      <c r="E57" s="4" t="s">
        <v>71</v>
      </c>
      <c r="F57" s="3" t="s">
        <v>59</v>
      </c>
      <c r="G57" s="3" t="s">
        <v>2310</v>
      </c>
      <c r="H57" s="3" t="s">
        <v>2466</v>
      </c>
      <c r="I57" s="3" t="s">
        <v>2496</v>
      </c>
      <c r="J57" s="3">
        <v>72.400000000000006</v>
      </c>
      <c r="K57" s="3">
        <v>8700</v>
      </c>
      <c r="L57" s="3" t="s">
        <v>25</v>
      </c>
      <c r="M57" s="3">
        <v>1</v>
      </c>
      <c r="N57" s="28">
        <f t="shared" si="9"/>
        <v>8.6999999999999993</v>
      </c>
      <c r="O57" s="28">
        <f t="shared" si="10"/>
        <v>629.88</v>
      </c>
      <c r="P57" s="12">
        <v>0</v>
      </c>
      <c r="Q57" s="46">
        <f t="shared" si="2"/>
        <v>0</v>
      </c>
      <c r="R57" s="12"/>
      <c r="S57" s="3">
        <f t="shared" si="3"/>
        <v>8.6999999999999993</v>
      </c>
      <c r="T57" s="30" t="s">
        <v>2502</v>
      </c>
      <c r="U57" s="29">
        <f t="shared" si="11"/>
        <v>629.88</v>
      </c>
      <c r="V57" s="29">
        <f t="shared" si="12"/>
        <v>0</v>
      </c>
      <c r="W57" s="5"/>
    </row>
    <row r="58" spans="1:23" ht="43.2" x14ac:dyDescent="0.3">
      <c r="A58" s="3">
        <f t="shared" si="6"/>
        <v>41</v>
      </c>
      <c r="B58" s="4" t="s">
        <v>2561</v>
      </c>
      <c r="C58" s="3">
        <v>1</v>
      </c>
      <c r="D58" s="3" t="s">
        <v>1569</v>
      </c>
      <c r="E58" s="4" t="s">
        <v>72</v>
      </c>
      <c r="F58" s="3" t="s">
        <v>59</v>
      </c>
      <c r="G58" s="3" t="s">
        <v>2310</v>
      </c>
      <c r="H58" s="3" t="s">
        <v>2466</v>
      </c>
      <c r="I58" s="3" t="s">
        <v>2496</v>
      </c>
      <c r="J58" s="3">
        <v>72.400000000000006</v>
      </c>
      <c r="K58" s="3">
        <v>8700</v>
      </c>
      <c r="L58" s="3" t="s">
        <v>25</v>
      </c>
      <c r="M58" s="3">
        <v>1</v>
      </c>
      <c r="N58" s="28">
        <f t="shared" si="9"/>
        <v>8.6999999999999993</v>
      </c>
      <c r="O58" s="28">
        <f t="shared" si="10"/>
        <v>629.88</v>
      </c>
      <c r="P58" s="12">
        <v>0</v>
      </c>
      <c r="Q58" s="46">
        <f t="shared" si="2"/>
        <v>0</v>
      </c>
      <c r="R58" s="12"/>
      <c r="S58" s="3">
        <f t="shared" si="3"/>
        <v>8.6999999999999993</v>
      </c>
      <c r="T58" s="30" t="s">
        <v>2502</v>
      </c>
      <c r="U58" s="29">
        <f t="shared" si="11"/>
        <v>629.88</v>
      </c>
      <c r="V58" s="29">
        <f t="shared" si="12"/>
        <v>0</v>
      </c>
      <c r="W58" s="5"/>
    </row>
    <row r="59" spans="1:23" ht="43.2" x14ac:dyDescent="0.3">
      <c r="A59" s="3">
        <f t="shared" si="6"/>
        <v>42</v>
      </c>
      <c r="B59" s="4" t="s">
        <v>2561</v>
      </c>
      <c r="C59" s="3">
        <v>1</v>
      </c>
      <c r="D59" s="3" t="s">
        <v>1569</v>
      </c>
      <c r="E59" s="4" t="s">
        <v>73</v>
      </c>
      <c r="F59" s="3" t="s">
        <v>59</v>
      </c>
      <c r="G59" s="3" t="s">
        <v>2310</v>
      </c>
      <c r="H59" s="3" t="s">
        <v>2466</v>
      </c>
      <c r="I59" s="3" t="s">
        <v>2496</v>
      </c>
      <c r="J59" s="3">
        <v>72.400000000000006</v>
      </c>
      <c r="K59" s="3">
        <v>8700</v>
      </c>
      <c r="L59" s="3" t="s">
        <v>25</v>
      </c>
      <c r="M59" s="3">
        <v>1</v>
      </c>
      <c r="N59" s="28">
        <f t="shared" si="9"/>
        <v>8.6999999999999993</v>
      </c>
      <c r="O59" s="28">
        <f t="shared" si="10"/>
        <v>629.88</v>
      </c>
      <c r="P59" s="12">
        <v>0</v>
      </c>
      <c r="Q59" s="46">
        <f t="shared" si="2"/>
        <v>0</v>
      </c>
      <c r="R59" s="12"/>
      <c r="S59" s="3">
        <f t="shared" si="3"/>
        <v>8.6999999999999993</v>
      </c>
      <c r="T59" s="30" t="s">
        <v>2502</v>
      </c>
      <c r="U59" s="29">
        <f t="shared" si="11"/>
        <v>629.88</v>
      </c>
      <c r="V59" s="29">
        <f t="shared" si="12"/>
        <v>0</v>
      </c>
      <c r="W59" s="5"/>
    </row>
    <row r="60" spans="1:23" ht="43.2" x14ac:dyDescent="0.3">
      <c r="A60" s="3">
        <f t="shared" si="6"/>
        <v>43</v>
      </c>
      <c r="B60" s="4" t="s">
        <v>2561</v>
      </c>
      <c r="C60" s="3">
        <v>1</v>
      </c>
      <c r="D60" s="3" t="s">
        <v>1569</v>
      </c>
      <c r="E60" s="4" t="s">
        <v>74</v>
      </c>
      <c r="F60" s="3" t="s">
        <v>59</v>
      </c>
      <c r="G60" s="3" t="s">
        <v>2310</v>
      </c>
      <c r="H60" s="3" t="s">
        <v>2466</v>
      </c>
      <c r="I60" s="3" t="s">
        <v>2496</v>
      </c>
      <c r="J60" s="3">
        <v>72.400000000000006</v>
      </c>
      <c r="K60" s="3">
        <v>8700</v>
      </c>
      <c r="L60" s="3" t="s">
        <v>25</v>
      </c>
      <c r="M60" s="3">
        <v>1</v>
      </c>
      <c r="N60" s="28">
        <f t="shared" si="9"/>
        <v>8.6999999999999993</v>
      </c>
      <c r="O60" s="28">
        <f t="shared" si="10"/>
        <v>629.88</v>
      </c>
      <c r="P60" s="12">
        <v>0</v>
      </c>
      <c r="Q60" s="46">
        <f t="shared" si="2"/>
        <v>0</v>
      </c>
      <c r="R60" s="12"/>
      <c r="S60" s="3">
        <f t="shared" si="3"/>
        <v>8.6999999999999993</v>
      </c>
      <c r="T60" s="30" t="s">
        <v>2502</v>
      </c>
      <c r="U60" s="29">
        <f t="shared" si="11"/>
        <v>629.88</v>
      </c>
      <c r="V60" s="29">
        <f t="shared" si="12"/>
        <v>0</v>
      </c>
      <c r="W60" s="5"/>
    </row>
    <row r="61" spans="1:23" ht="43.2" x14ac:dyDescent="0.3">
      <c r="A61" s="3">
        <f t="shared" si="6"/>
        <v>44</v>
      </c>
      <c r="B61" s="4" t="s">
        <v>2561</v>
      </c>
      <c r="C61" s="3">
        <v>1</v>
      </c>
      <c r="D61" s="3" t="s">
        <v>1569</v>
      </c>
      <c r="E61" s="4" t="s">
        <v>75</v>
      </c>
      <c r="F61" s="3" t="s">
        <v>59</v>
      </c>
      <c r="G61" s="3" t="s">
        <v>2310</v>
      </c>
      <c r="H61" s="3" t="s">
        <v>2466</v>
      </c>
      <c r="I61" s="3" t="s">
        <v>2496</v>
      </c>
      <c r="J61" s="3">
        <v>72.400000000000006</v>
      </c>
      <c r="K61" s="3">
        <v>8700</v>
      </c>
      <c r="L61" s="3" t="s">
        <v>25</v>
      </c>
      <c r="M61" s="3">
        <v>1</v>
      </c>
      <c r="N61" s="28">
        <f t="shared" si="9"/>
        <v>8.6999999999999993</v>
      </c>
      <c r="O61" s="28">
        <f t="shared" si="10"/>
        <v>629.88</v>
      </c>
      <c r="P61" s="12">
        <v>0</v>
      </c>
      <c r="Q61" s="46">
        <f t="shared" si="2"/>
        <v>0</v>
      </c>
      <c r="R61" s="12"/>
      <c r="S61" s="3">
        <f t="shared" si="3"/>
        <v>8.6999999999999993</v>
      </c>
      <c r="T61" s="30" t="s">
        <v>2502</v>
      </c>
      <c r="U61" s="29">
        <f t="shared" si="11"/>
        <v>629.88</v>
      </c>
      <c r="V61" s="29">
        <f t="shared" si="12"/>
        <v>0</v>
      </c>
      <c r="W61" s="5"/>
    </row>
    <row r="62" spans="1:23" ht="43.2" x14ac:dyDescent="0.3">
      <c r="A62" s="3">
        <f t="shared" si="6"/>
        <v>45</v>
      </c>
      <c r="B62" s="4" t="s">
        <v>2561</v>
      </c>
      <c r="C62" s="3">
        <v>1</v>
      </c>
      <c r="D62" s="3" t="s">
        <v>1569</v>
      </c>
      <c r="E62" s="4" t="s">
        <v>76</v>
      </c>
      <c r="F62" s="3" t="s">
        <v>59</v>
      </c>
      <c r="G62" s="3" t="s">
        <v>2310</v>
      </c>
      <c r="H62" s="3" t="s">
        <v>2466</v>
      </c>
      <c r="I62" s="3" t="s">
        <v>2496</v>
      </c>
      <c r="J62" s="3">
        <v>72.400000000000006</v>
      </c>
      <c r="K62" s="3">
        <v>8700</v>
      </c>
      <c r="L62" s="3" t="s">
        <v>25</v>
      </c>
      <c r="M62" s="3">
        <v>1</v>
      </c>
      <c r="N62" s="28">
        <f t="shared" si="9"/>
        <v>8.6999999999999993</v>
      </c>
      <c r="O62" s="28">
        <f t="shared" si="10"/>
        <v>629.88</v>
      </c>
      <c r="P62" s="12">
        <v>0</v>
      </c>
      <c r="Q62" s="46">
        <f t="shared" si="2"/>
        <v>0</v>
      </c>
      <c r="R62" s="12"/>
      <c r="S62" s="3">
        <f t="shared" si="3"/>
        <v>8.6999999999999993</v>
      </c>
      <c r="T62" s="30" t="s">
        <v>2502</v>
      </c>
      <c r="U62" s="29">
        <f t="shared" si="11"/>
        <v>629.88</v>
      </c>
      <c r="V62" s="29">
        <f t="shared" si="12"/>
        <v>0</v>
      </c>
      <c r="W62" s="5"/>
    </row>
    <row r="63" spans="1:23" ht="43.2" x14ac:dyDescent="0.3">
      <c r="A63" s="3">
        <f t="shared" si="6"/>
        <v>46</v>
      </c>
      <c r="B63" s="4" t="s">
        <v>2561</v>
      </c>
      <c r="C63" s="3">
        <v>1</v>
      </c>
      <c r="D63" s="3" t="s">
        <v>1569</v>
      </c>
      <c r="E63" s="4" t="s">
        <v>77</v>
      </c>
      <c r="F63" s="3" t="s">
        <v>59</v>
      </c>
      <c r="G63" s="3" t="s">
        <v>2310</v>
      </c>
      <c r="H63" s="3" t="s">
        <v>2466</v>
      </c>
      <c r="I63" s="3" t="s">
        <v>2496</v>
      </c>
      <c r="J63" s="3">
        <v>72.400000000000006</v>
      </c>
      <c r="K63" s="3">
        <v>8700</v>
      </c>
      <c r="L63" s="3" t="s">
        <v>25</v>
      </c>
      <c r="M63" s="3">
        <v>1</v>
      </c>
      <c r="N63" s="28">
        <f t="shared" si="9"/>
        <v>8.6999999999999993</v>
      </c>
      <c r="O63" s="28">
        <f t="shared" si="10"/>
        <v>629.88</v>
      </c>
      <c r="P63" s="12">
        <v>0</v>
      </c>
      <c r="Q63" s="46">
        <f t="shared" si="2"/>
        <v>0</v>
      </c>
      <c r="R63" s="12"/>
      <c r="S63" s="3">
        <f t="shared" si="3"/>
        <v>8.6999999999999993</v>
      </c>
      <c r="T63" s="30" t="s">
        <v>2502</v>
      </c>
      <c r="U63" s="29">
        <f t="shared" si="11"/>
        <v>629.88</v>
      </c>
      <c r="V63" s="29">
        <f t="shared" si="12"/>
        <v>0</v>
      </c>
      <c r="W63" s="5"/>
    </row>
    <row r="64" spans="1:23" ht="43.2" x14ac:dyDescent="0.3">
      <c r="A64" s="3">
        <f t="shared" si="6"/>
        <v>47</v>
      </c>
      <c r="B64" s="4" t="s">
        <v>2561</v>
      </c>
      <c r="C64" s="3">
        <v>1</v>
      </c>
      <c r="D64" s="3" t="s">
        <v>1569</v>
      </c>
      <c r="E64" s="4" t="s">
        <v>78</v>
      </c>
      <c r="F64" s="3" t="s">
        <v>59</v>
      </c>
      <c r="G64" s="3" t="s">
        <v>2310</v>
      </c>
      <c r="H64" s="3" t="s">
        <v>2466</v>
      </c>
      <c r="I64" s="3" t="s">
        <v>2496</v>
      </c>
      <c r="J64" s="3">
        <v>72.400000000000006</v>
      </c>
      <c r="K64" s="3">
        <v>8700</v>
      </c>
      <c r="L64" s="3" t="s">
        <v>25</v>
      </c>
      <c r="M64" s="3">
        <v>1</v>
      </c>
      <c r="N64" s="28">
        <f t="shared" si="9"/>
        <v>8.6999999999999993</v>
      </c>
      <c r="O64" s="28">
        <f t="shared" si="10"/>
        <v>629.88</v>
      </c>
      <c r="P64" s="12">
        <v>0</v>
      </c>
      <c r="Q64" s="46">
        <f t="shared" si="2"/>
        <v>0</v>
      </c>
      <c r="R64" s="12"/>
      <c r="S64" s="3">
        <f t="shared" si="3"/>
        <v>8.6999999999999993</v>
      </c>
      <c r="T64" s="30" t="s">
        <v>2502</v>
      </c>
      <c r="U64" s="29">
        <f t="shared" si="11"/>
        <v>629.88</v>
      </c>
      <c r="V64" s="29">
        <f t="shared" si="12"/>
        <v>0</v>
      </c>
      <c r="W64" s="5"/>
    </row>
    <row r="65" spans="1:23" ht="43.2" x14ac:dyDescent="0.3">
      <c r="A65" s="3">
        <f t="shared" si="6"/>
        <v>48</v>
      </c>
      <c r="B65" s="4" t="s">
        <v>2561</v>
      </c>
      <c r="C65" s="3">
        <v>1</v>
      </c>
      <c r="D65" s="3" t="s">
        <v>1569</v>
      </c>
      <c r="E65" s="4" t="s">
        <v>79</v>
      </c>
      <c r="F65" s="3" t="s">
        <v>59</v>
      </c>
      <c r="G65" s="3" t="s">
        <v>2310</v>
      </c>
      <c r="H65" s="3" t="s">
        <v>2466</v>
      </c>
      <c r="I65" s="3" t="s">
        <v>2496</v>
      </c>
      <c r="J65" s="3">
        <v>72.400000000000006</v>
      </c>
      <c r="K65" s="3">
        <v>8700</v>
      </c>
      <c r="L65" s="3" t="s">
        <v>25</v>
      </c>
      <c r="M65" s="3">
        <v>1</v>
      </c>
      <c r="N65" s="28">
        <f t="shared" si="9"/>
        <v>8.6999999999999993</v>
      </c>
      <c r="O65" s="28">
        <f t="shared" si="10"/>
        <v>629.88</v>
      </c>
      <c r="P65" s="12">
        <v>0</v>
      </c>
      <c r="Q65" s="46">
        <f t="shared" si="2"/>
        <v>0</v>
      </c>
      <c r="R65" s="12"/>
      <c r="S65" s="3">
        <f t="shared" si="3"/>
        <v>8.6999999999999993</v>
      </c>
      <c r="T65" s="30" t="s">
        <v>2502</v>
      </c>
      <c r="U65" s="29">
        <f t="shared" si="11"/>
        <v>629.88</v>
      </c>
      <c r="V65" s="29">
        <f t="shared" si="12"/>
        <v>0</v>
      </c>
      <c r="W65" s="5"/>
    </row>
    <row r="66" spans="1:23" ht="43.2" x14ac:dyDescent="0.3">
      <c r="A66" s="3">
        <f t="shared" si="6"/>
        <v>49</v>
      </c>
      <c r="B66" s="4" t="s">
        <v>2561</v>
      </c>
      <c r="C66" s="3">
        <v>1</v>
      </c>
      <c r="D66" s="3" t="s">
        <v>1569</v>
      </c>
      <c r="E66" s="4" t="s">
        <v>80</v>
      </c>
      <c r="F66" s="3" t="s">
        <v>59</v>
      </c>
      <c r="G66" s="3" t="s">
        <v>2310</v>
      </c>
      <c r="H66" s="3" t="s">
        <v>2466</v>
      </c>
      <c r="I66" s="3" t="s">
        <v>2496</v>
      </c>
      <c r="J66" s="3">
        <v>72.400000000000006</v>
      </c>
      <c r="K66" s="3">
        <v>8700</v>
      </c>
      <c r="L66" s="3" t="s">
        <v>25</v>
      </c>
      <c r="M66" s="3">
        <v>1</v>
      </c>
      <c r="N66" s="28">
        <f t="shared" si="9"/>
        <v>8.6999999999999993</v>
      </c>
      <c r="O66" s="28">
        <f t="shared" si="10"/>
        <v>629.88</v>
      </c>
      <c r="P66" s="12">
        <v>0</v>
      </c>
      <c r="Q66" s="46">
        <f t="shared" si="2"/>
        <v>0</v>
      </c>
      <c r="R66" s="12"/>
      <c r="S66" s="3">
        <f t="shared" si="3"/>
        <v>8.6999999999999993</v>
      </c>
      <c r="T66" s="30" t="s">
        <v>2502</v>
      </c>
      <c r="U66" s="29">
        <f t="shared" si="11"/>
        <v>629.88</v>
      </c>
      <c r="V66" s="29">
        <f t="shared" si="12"/>
        <v>0</v>
      </c>
      <c r="W66" s="5"/>
    </row>
    <row r="67" spans="1:23" ht="43.2" x14ac:dyDescent="0.3">
      <c r="A67" s="3">
        <f t="shared" si="6"/>
        <v>50</v>
      </c>
      <c r="B67" s="4" t="s">
        <v>2561</v>
      </c>
      <c r="C67" s="3">
        <v>1</v>
      </c>
      <c r="D67" s="3" t="s">
        <v>1569</v>
      </c>
      <c r="E67" s="4" t="s">
        <v>81</v>
      </c>
      <c r="F67" s="3" t="s">
        <v>59</v>
      </c>
      <c r="G67" s="3" t="s">
        <v>2310</v>
      </c>
      <c r="H67" s="3" t="s">
        <v>2466</v>
      </c>
      <c r="I67" s="3" t="s">
        <v>2496</v>
      </c>
      <c r="J67" s="3">
        <v>72.400000000000006</v>
      </c>
      <c r="K67" s="3">
        <v>8700</v>
      </c>
      <c r="L67" s="3" t="s">
        <v>25</v>
      </c>
      <c r="M67" s="3">
        <v>1</v>
      </c>
      <c r="N67" s="28">
        <f t="shared" si="9"/>
        <v>8.6999999999999993</v>
      </c>
      <c r="O67" s="28">
        <f t="shared" si="10"/>
        <v>629.88</v>
      </c>
      <c r="P67" s="12">
        <v>0</v>
      </c>
      <c r="Q67" s="46">
        <f t="shared" si="2"/>
        <v>0</v>
      </c>
      <c r="R67" s="12"/>
      <c r="S67" s="3">
        <f t="shared" si="3"/>
        <v>8.6999999999999993</v>
      </c>
      <c r="T67" s="30" t="s">
        <v>2502</v>
      </c>
      <c r="U67" s="29">
        <f t="shared" si="11"/>
        <v>629.88</v>
      </c>
      <c r="V67" s="29">
        <f t="shared" si="12"/>
        <v>0</v>
      </c>
      <c r="W67" s="5"/>
    </row>
    <row r="68" spans="1:23" ht="43.2" x14ac:dyDescent="0.3">
      <c r="A68" s="3">
        <f t="shared" si="6"/>
        <v>51</v>
      </c>
      <c r="B68" s="4" t="s">
        <v>2561</v>
      </c>
      <c r="C68" s="3">
        <v>1</v>
      </c>
      <c r="D68" s="3" t="s">
        <v>1569</v>
      </c>
      <c r="E68" s="4" t="s">
        <v>82</v>
      </c>
      <c r="F68" s="3" t="s">
        <v>84</v>
      </c>
      <c r="G68" s="3" t="s">
        <v>2348</v>
      </c>
      <c r="H68" s="3" t="s">
        <v>2488</v>
      </c>
      <c r="I68" s="3" t="s">
        <v>2496</v>
      </c>
      <c r="J68" s="3">
        <v>65.7</v>
      </c>
      <c r="K68" s="3">
        <v>9400</v>
      </c>
      <c r="L68" s="3" t="s">
        <v>25</v>
      </c>
      <c r="M68" s="3">
        <v>1</v>
      </c>
      <c r="N68" s="40">
        <f t="shared" si="9"/>
        <v>9.4</v>
      </c>
      <c r="O68" s="40">
        <f t="shared" si="10"/>
        <v>617.58000000000004</v>
      </c>
      <c r="P68" s="12">
        <v>0</v>
      </c>
      <c r="Q68" s="46">
        <f t="shared" si="2"/>
        <v>0</v>
      </c>
      <c r="R68" s="12"/>
      <c r="S68" s="3">
        <f t="shared" si="3"/>
        <v>9.4</v>
      </c>
      <c r="T68" s="30" t="s">
        <v>2502</v>
      </c>
      <c r="U68" s="41">
        <f t="shared" si="11"/>
        <v>617.58000000000004</v>
      </c>
      <c r="V68" s="41">
        <f t="shared" si="12"/>
        <v>0</v>
      </c>
      <c r="W68" s="5"/>
    </row>
    <row r="69" spans="1:23" ht="43.2" x14ac:dyDescent="0.3">
      <c r="A69" s="3">
        <f t="shared" si="6"/>
        <v>52</v>
      </c>
      <c r="B69" s="4" t="s">
        <v>2561</v>
      </c>
      <c r="C69" s="3">
        <v>1</v>
      </c>
      <c r="D69" s="3" t="s">
        <v>1569</v>
      </c>
      <c r="E69" s="4" t="s">
        <v>83</v>
      </c>
      <c r="F69" s="3" t="s">
        <v>84</v>
      </c>
      <c r="G69" s="3" t="s">
        <v>2348</v>
      </c>
      <c r="H69" s="3" t="s">
        <v>2488</v>
      </c>
      <c r="I69" s="3" t="s">
        <v>2496</v>
      </c>
      <c r="J69" s="3">
        <v>65.7</v>
      </c>
      <c r="K69" s="3">
        <v>9950</v>
      </c>
      <c r="L69" s="3" t="s">
        <v>25</v>
      </c>
      <c r="M69" s="3">
        <v>1</v>
      </c>
      <c r="N69" s="40">
        <f t="shared" si="9"/>
        <v>9.9499999999999993</v>
      </c>
      <c r="O69" s="40">
        <f t="shared" si="10"/>
        <v>653.71500000000003</v>
      </c>
      <c r="P69" s="12">
        <v>1</v>
      </c>
      <c r="Q69" s="46">
        <f t="shared" si="2"/>
        <v>9.9499999999999993</v>
      </c>
      <c r="R69" s="12"/>
      <c r="S69" s="3">
        <f t="shared" si="3"/>
        <v>0</v>
      </c>
      <c r="T69" s="30" t="s">
        <v>2502</v>
      </c>
      <c r="U69" s="41">
        <f>O69-V69</f>
        <v>0</v>
      </c>
      <c r="V69" s="41">
        <f>P69*O69</f>
        <v>653.71500000000003</v>
      </c>
      <c r="W69" s="5"/>
    </row>
    <row r="70" spans="1:23" ht="43.2" x14ac:dyDescent="0.3">
      <c r="A70" s="3">
        <f t="shared" si="6"/>
        <v>53</v>
      </c>
      <c r="B70" s="4" t="s">
        <v>2561</v>
      </c>
      <c r="C70" s="3">
        <v>1</v>
      </c>
      <c r="D70" s="3" t="s">
        <v>1569</v>
      </c>
      <c r="E70" s="4" t="s">
        <v>85</v>
      </c>
      <c r="F70" s="3" t="s">
        <v>84</v>
      </c>
      <c r="G70" s="3" t="s">
        <v>2348</v>
      </c>
      <c r="H70" s="3" t="s">
        <v>2488</v>
      </c>
      <c r="I70" s="3" t="s">
        <v>2496</v>
      </c>
      <c r="J70" s="3">
        <v>65.7</v>
      </c>
      <c r="K70" s="3">
        <v>9950</v>
      </c>
      <c r="L70" s="3" t="s">
        <v>25</v>
      </c>
      <c r="M70" s="3">
        <v>1</v>
      </c>
      <c r="N70" s="40">
        <f t="shared" si="9"/>
        <v>9.9499999999999993</v>
      </c>
      <c r="O70" s="40">
        <f t="shared" si="10"/>
        <v>653.71500000000003</v>
      </c>
      <c r="P70" s="12">
        <v>0</v>
      </c>
      <c r="Q70" s="46">
        <f t="shared" si="2"/>
        <v>0</v>
      </c>
      <c r="R70" s="12"/>
      <c r="S70" s="3">
        <f t="shared" si="3"/>
        <v>9.9499999999999993</v>
      </c>
      <c r="T70" s="30" t="s">
        <v>2502</v>
      </c>
      <c r="U70" s="41">
        <f t="shared" ref="U70:U101" si="13">S70*J70</f>
        <v>653.71500000000003</v>
      </c>
      <c r="V70" s="41">
        <f t="shared" ref="V70:V101" si="14">Q70*J70</f>
        <v>0</v>
      </c>
      <c r="W70" s="5"/>
    </row>
    <row r="71" spans="1:23" ht="43.2" x14ac:dyDescent="0.3">
      <c r="A71" s="3">
        <f t="shared" si="6"/>
        <v>54</v>
      </c>
      <c r="B71" s="4" t="s">
        <v>2561</v>
      </c>
      <c r="C71" s="3">
        <v>1</v>
      </c>
      <c r="D71" s="3" t="s">
        <v>1569</v>
      </c>
      <c r="E71" s="4" t="s">
        <v>86</v>
      </c>
      <c r="F71" s="3" t="s">
        <v>84</v>
      </c>
      <c r="G71" s="3" t="s">
        <v>2348</v>
      </c>
      <c r="H71" s="3" t="s">
        <v>2488</v>
      </c>
      <c r="I71" s="3" t="s">
        <v>2496</v>
      </c>
      <c r="J71" s="3">
        <v>65.7</v>
      </c>
      <c r="K71" s="3">
        <v>9950</v>
      </c>
      <c r="L71" s="3" t="s">
        <v>25</v>
      </c>
      <c r="M71" s="3">
        <v>1</v>
      </c>
      <c r="N71" s="40">
        <f t="shared" si="9"/>
        <v>9.9499999999999993</v>
      </c>
      <c r="O71" s="40">
        <f t="shared" si="10"/>
        <v>653.71500000000003</v>
      </c>
      <c r="P71" s="12">
        <v>0</v>
      </c>
      <c r="Q71" s="46">
        <f t="shared" si="2"/>
        <v>0</v>
      </c>
      <c r="R71" s="12"/>
      <c r="S71" s="3">
        <f t="shared" si="3"/>
        <v>9.9499999999999993</v>
      </c>
      <c r="T71" s="30" t="s">
        <v>2502</v>
      </c>
      <c r="U71" s="41">
        <f t="shared" si="13"/>
        <v>653.71500000000003</v>
      </c>
      <c r="V71" s="41">
        <f t="shared" si="14"/>
        <v>0</v>
      </c>
      <c r="W71" s="5"/>
    </row>
    <row r="72" spans="1:23" ht="43.2" x14ac:dyDescent="0.3">
      <c r="A72" s="3">
        <f t="shared" si="6"/>
        <v>55</v>
      </c>
      <c r="B72" s="4" t="s">
        <v>2561</v>
      </c>
      <c r="C72" s="3">
        <v>1</v>
      </c>
      <c r="D72" s="3" t="s">
        <v>1569</v>
      </c>
      <c r="E72" s="4" t="s">
        <v>87</v>
      </c>
      <c r="F72" s="3" t="s">
        <v>35</v>
      </c>
      <c r="G72" s="7" t="s">
        <v>2346</v>
      </c>
      <c r="H72" s="7" t="s">
        <v>2467</v>
      </c>
      <c r="I72" s="7" t="s">
        <v>2496</v>
      </c>
      <c r="J72" s="7">
        <v>49.9</v>
      </c>
      <c r="K72" s="3">
        <v>9950</v>
      </c>
      <c r="L72" s="3" t="s">
        <v>25</v>
      </c>
      <c r="M72" s="3">
        <v>1</v>
      </c>
      <c r="N72" s="28">
        <f t="shared" ref="N72:N85" si="15">(K72/1000)*M72</f>
        <v>9.9499999999999993</v>
      </c>
      <c r="O72" s="28">
        <f t="shared" ref="O72:O85" si="16">N72*J72</f>
        <v>496.50499999999994</v>
      </c>
      <c r="P72" s="12">
        <v>0</v>
      </c>
      <c r="Q72" s="46">
        <f t="shared" si="2"/>
        <v>0</v>
      </c>
      <c r="R72" s="12"/>
      <c r="S72" s="3">
        <f t="shared" si="3"/>
        <v>9.9499999999999993</v>
      </c>
      <c r="T72" s="30" t="s">
        <v>2502</v>
      </c>
      <c r="U72" s="29">
        <f t="shared" si="13"/>
        <v>496.50499999999994</v>
      </c>
      <c r="V72" s="29">
        <f t="shared" si="14"/>
        <v>0</v>
      </c>
      <c r="W72" s="5"/>
    </row>
    <row r="73" spans="1:23" ht="43.2" x14ac:dyDescent="0.3">
      <c r="A73" s="3">
        <f t="shared" si="6"/>
        <v>56</v>
      </c>
      <c r="B73" s="4" t="s">
        <v>2561</v>
      </c>
      <c r="C73" s="3">
        <v>1</v>
      </c>
      <c r="D73" s="3" t="s">
        <v>1569</v>
      </c>
      <c r="E73" s="4" t="s">
        <v>88</v>
      </c>
      <c r="F73" s="3" t="s">
        <v>35</v>
      </c>
      <c r="G73" s="7" t="s">
        <v>2346</v>
      </c>
      <c r="H73" s="7" t="s">
        <v>2467</v>
      </c>
      <c r="I73" s="7" t="s">
        <v>2496</v>
      </c>
      <c r="J73" s="7">
        <v>49.9</v>
      </c>
      <c r="K73" s="3">
        <v>9950</v>
      </c>
      <c r="L73" s="3" t="s">
        <v>25</v>
      </c>
      <c r="M73" s="3">
        <v>1</v>
      </c>
      <c r="N73" s="28">
        <f t="shared" si="15"/>
        <v>9.9499999999999993</v>
      </c>
      <c r="O73" s="28">
        <f t="shared" si="16"/>
        <v>496.50499999999994</v>
      </c>
      <c r="P73" s="12">
        <v>0</v>
      </c>
      <c r="Q73" s="46">
        <f t="shared" si="2"/>
        <v>0</v>
      </c>
      <c r="R73" s="12"/>
      <c r="S73" s="3">
        <f t="shared" si="3"/>
        <v>9.9499999999999993</v>
      </c>
      <c r="T73" s="30" t="s">
        <v>2502</v>
      </c>
      <c r="U73" s="29">
        <f t="shared" si="13"/>
        <v>496.50499999999994</v>
      </c>
      <c r="V73" s="29">
        <f t="shared" si="14"/>
        <v>0</v>
      </c>
      <c r="W73" s="5"/>
    </row>
    <row r="74" spans="1:23" ht="43.2" x14ac:dyDescent="0.3">
      <c r="A74" s="3">
        <f t="shared" si="6"/>
        <v>57</v>
      </c>
      <c r="B74" s="4" t="s">
        <v>2561</v>
      </c>
      <c r="C74" s="3">
        <v>1</v>
      </c>
      <c r="D74" s="3" t="s">
        <v>1569</v>
      </c>
      <c r="E74" s="4" t="s">
        <v>89</v>
      </c>
      <c r="F74" s="3" t="s">
        <v>35</v>
      </c>
      <c r="G74" s="7" t="s">
        <v>2346</v>
      </c>
      <c r="H74" s="7" t="s">
        <v>2467</v>
      </c>
      <c r="I74" s="7" t="s">
        <v>2496</v>
      </c>
      <c r="J74" s="7">
        <v>49.9</v>
      </c>
      <c r="K74" s="3">
        <v>9950</v>
      </c>
      <c r="L74" s="3" t="s">
        <v>25</v>
      </c>
      <c r="M74" s="3">
        <v>1</v>
      </c>
      <c r="N74" s="28">
        <f t="shared" si="15"/>
        <v>9.9499999999999993</v>
      </c>
      <c r="O74" s="28">
        <f t="shared" si="16"/>
        <v>496.50499999999994</v>
      </c>
      <c r="P74" s="12">
        <v>0</v>
      </c>
      <c r="Q74" s="46">
        <f t="shared" si="2"/>
        <v>0</v>
      </c>
      <c r="R74" s="12"/>
      <c r="S74" s="3">
        <f t="shared" si="3"/>
        <v>9.9499999999999993</v>
      </c>
      <c r="T74" s="30" t="s">
        <v>2502</v>
      </c>
      <c r="U74" s="29">
        <f t="shared" si="13"/>
        <v>496.50499999999994</v>
      </c>
      <c r="V74" s="29">
        <f t="shared" si="14"/>
        <v>0</v>
      </c>
      <c r="W74" s="5"/>
    </row>
    <row r="75" spans="1:23" ht="43.2" x14ac:dyDescent="0.3">
      <c r="A75" s="3">
        <f t="shared" si="6"/>
        <v>58</v>
      </c>
      <c r="B75" s="4" t="s">
        <v>2561</v>
      </c>
      <c r="C75" s="3">
        <v>1</v>
      </c>
      <c r="D75" s="3" t="s">
        <v>1569</v>
      </c>
      <c r="E75" s="4" t="s">
        <v>90</v>
      </c>
      <c r="F75" s="3" t="s">
        <v>35</v>
      </c>
      <c r="G75" s="7" t="s">
        <v>2346</v>
      </c>
      <c r="H75" s="7" t="s">
        <v>2467</v>
      </c>
      <c r="I75" s="7" t="s">
        <v>2496</v>
      </c>
      <c r="J75" s="7">
        <v>49.9</v>
      </c>
      <c r="K75" s="3">
        <v>9950</v>
      </c>
      <c r="L75" s="3" t="s">
        <v>25</v>
      </c>
      <c r="M75" s="3">
        <v>1</v>
      </c>
      <c r="N75" s="28">
        <f t="shared" si="15"/>
        <v>9.9499999999999993</v>
      </c>
      <c r="O75" s="28">
        <f t="shared" si="16"/>
        <v>496.50499999999994</v>
      </c>
      <c r="P75" s="12">
        <v>0</v>
      </c>
      <c r="Q75" s="46">
        <f t="shared" si="2"/>
        <v>0</v>
      </c>
      <c r="R75" s="12"/>
      <c r="S75" s="3">
        <f t="shared" si="3"/>
        <v>9.9499999999999993</v>
      </c>
      <c r="T75" s="30" t="s">
        <v>2502</v>
      </c>
      <c r="U75" s="29">
        <f t="shared" si="13"/>
        <v>496.50499999999994</v>
      </c>
      <c r="V75" s="29">
        <f t="shared" si="14"/>
        <v>0</v>
      </c>
      <c r="W75" s="5"/>
    </row>
    <row r="76" spans="1:23" ht="43.2" x14ac:dyDescent="0.3">
      <c r="A76" s="3">
        <f t="shared" si="6"/>
        <v>59</v>
      </c>
      <c r="B76" s="4" t="s">
        <v>2561</v>
      </c>
      <c r="C76" s="3">
        <v>1</v>
      </c>
      <c r="D76" s="3" t="s">
        <v>1569</v>
      </c>
      <c r="E76" s="4" t="s">
        <v>91</v>
      </c>
      <c r="F76" s="3" t="s">
        <v>84</v>
      </c>
      <c r="G76" s="3" t="s">
        <v>2348</v>
      </c>
      <c r="H76" s="3" t="s">
        <v>2488</v>
      </c>
      <c r="I76" s="3" t="s">
        <v>2496</v>
      </c>
      <c r="J76" s="3">
        <v>65.7</v>
      </c>
      <c r="K76" s="3">
        <v>9950</v>
      </c>
      <c r="L76" s="3" t="s">
        <v>25</v>
      </c>
      <c r="M76" s="3">
        <v>1</v>
      </c>
      <c r="N76" s="40">
        <f t="shared" si="15"/>
        <v>9.9499999999999993</v>
      </c>
      <c r="O76" s="40">
        <f t="shared" si="16"/>
        <v>653.71500000000003</v>
      </c>
      <c r="P76" s="12">
        <v>0</v>
      </c>
      <c r="Q76" s="46">
        <f t="shared" si="2"/>
        <v>0</v>
      </c>
      <c r="R76" s="12"/>
      <c r="S76" s="3">
        <f t="shared" si="3"/>
        <v>9.9499999999999993</v>
      </c>
      <c r="T76" s="30" t="s">
        <v>2502</v>
      </c>
      <c r="U76" s="41">
        <f t="shared" si="13"/>
        <v>653.71500000000003</v>
      </c>
      <c r="V76" s="41">
        <f t="shared" si="14"/>
        <v>0</v>
      </c>
      <c r="W76" s="5"/>
    </row>
    <row r="77" spans="1:23" ht="43.2" x14ac:dyDescent="0.3">
      <c r="A77" s="3">
        <f t="shared" si="6"/>
        <v>60</v>
      </c>
      <c r="B77" s="4" t="s">
        <v>2561</v>
      </c>
      <c r="C77" s="3">
        <v>1</v>
      </c>
      <c r="D77" s="3" t="s">
        <v>1569</v>
      </c>
      <c r="E77" s="4" t="s">
        <v>92</v>
      </c>
      <c r="F77" s="3" t="s">
        <v>84</v>
      </c>
      <c r="G77" s="3" t="s">
        <v>2348</v>
      </c>
      <c r="H77" s="3" t="s">
        <v>2488</v>
      </c>
      <c r="I77" s="3" t="s">
        <v>2496</v>
      </c>
      <c r="J77" s="3">
        <v>65.7</v>
      </c>
      <c r="K77" s="3">
        <v>9950</v>
      </c>
      <c r="L77" s="3" t="s">
        <v>25</v>
      </c>
      <c r="M77" s="3">
        <v>1</v>
      </c>
      <c r="N77" s="40">
        <f t="shared" si="15"/>
        <v>9.9499999999999993</v>
      </c>
      <c r="O77" s="40">
        <f t="shared" si="16"/>
        <v>653.71500000000003</v>
      </c>
      <c r="P77" s="12">
        <v>0</v>
      </c>
      <c r="Q77" s="46">
        <f t="shared" si="2"/>
        <v>0</v>
      </c>
      <c r="R77" s="12"/>
      <c r="S77" s="3">
        <f t="shared" si="3"/>
        <v>9.9499999999999993</v>
      </c>
      <c r="T77" s="30" t="s">
        <v>2502</v>
      </c>
      <c r="U77" s="41">
        <f t="shared" si="13"/>
        <v>653.71500000000003</v>
      </c>
      <c r="V77" s="41">
        <f t="shared" si="14"/>
        <v>0</v>
      </c>
      <c r="W77" s="5"/>
    </row>
    <row r="78" spans="1:23" ht="43.2" x14ac:dyDescent="0.3">
      <c r="A78" s="3">
        <f t="shared" si="6"/>
        <v>61</v>
      </c>
      <c r="B78" s="4" t="s">
        <v>2561</v>
      </c>
      <c r="C78" s="3">
        <v>1</v>
      </c>
      <c r="D78" s="3" t="s">
        <v>1569</v>
      </c>
      <c r="E78" s="4" t="s">
        <v>93</v>
      </c>
      <c r="F78" s="3" t="s">
        <v>84</v>
      </c>
      <c r="G78" s="3" t="s">
        <v>2348</v>
      </c>
      <c r="H78" s="3" t="s">
        <v>2488</v>
      </c>
      <c r="I78" s="3" t="s">
        <v>2496</v>
      </c>
      <c r="J78" s="3">
        <v>65.7</v>
      </c>
      <c r="K78" s="3">
        <v>9950</v>
      </c>
      <c r="L78" s="3" t="s">
        <v>25</v>
      </c>
      <c r="M78" s="3">
        <v>1</v>
      </c>
      <c r="N78" s="40">
        <f t="shared" si="15"/>
        <v>9.9499999999999993</v>
      </c>
      <c r="O78" s="40">
        <f t="shared" si="16"/>
        <v>653.71500000000003</v>
      </c>
      <c r="P78" s="12">
        <v>0</v>
      </c>
      <c r="Q78" s="46">
        <f t="shared" si="2"/>
        <v>0</v>
      </c>
      <c r="R78" s="12"/>
      <c r="S78" s="3">
        <f t="shared" si="3"/>
        <v>9.9499999999999993</v>
      </c>
      <c r="T78" s="30" t="s">
        <v>2502</v>
      </c>
      <c r="U78" s="41">
        <f t="shared" si="13"/>
        <v>653.71500000000003</v>
      </c>
      <c r="V78" s="41">
        <f t="shared" si="14"/>
        <v>0</v>
      </c>
      <c r="W78" s="5"/>
    </row>
    <row r="79" spans="1:23" ht="43.2" x14ac:dyDescent="0.3">
      <c r="A79" s="3">
        <f t="shared" si="6"/>
        <v>62</v>
      </c>
      <c r="B79" s="4" t="s">
        <v>2561</v>
      </c>
      <c r="C79" s="3">
        <v>1</v>
      </c>
      <c r="D79" s="3" t="s">
        <v>1569</v>
      </c>
      <c r="E79" s="4" t="s">
        <v>94</v>
      </c>
      <c r="F79" s="3" t="s">
        <v>84</v>
      </c>
      <c r="G79" s="3" t="s">
        <v>2348</v>
      </c>
      <c r="H79" s="3" t="s">
        <v>2488</v>
      </c>
      <c r="I79" s="3" t="s">
        <v>2496</v>
      </c>
      <c r="J79" s="3">
        <v>65.7</v>
      </c>
      <c r="K79" s="3">
        <v>9950</v>
      </c>
      <c r="L79" s="3" t="s">
        <v>25</v>
      </c>
      <c r="M79" s="3">
        <v>1</v>
      </c>
      <c r="N79" s="40">
        <f t="shared" si="15"/>
        <v>9.9499999999999993</v>
      </c>
      <c r="O79" s="40">
        <f t="shared" si="16"/>
        <v>653.71500000000003</v>
      </c>
      <c r="P79" s="12">
        <v>0</v>
      </c>
      <c r="Q79" s="46">
        <f t="shared" si="2"/>
        <v>0</v>
      </c>
      <c r="R79" s="12"/>
      <c r="S79" s="3">
        <f t="shared" si="3"/>
        <v>9.9499999999999993</v>
      </c>
      <c r="T79" s="30" t="s">
        <v>2502</v>
      </c>
      <c r="U79" s="41">
        <f t="shared" si="13"/>
        <v>653.71500000000003</v>
      </c>
      <c r="V79" s="41">
        <f t="shared" si="14"/>
        <v>0</v>
      </c>
      <c r="W79" s="5"/>
    </row>
    <row r="80" spans="1:23" ht="43.2" x14ac:dyDescent="0.3">
      <c r="A80" s="3">
        <f t="shared" si="6"/>
        <v>63</v>
      </c>
      <c r="B80" s="4" t="s">
        <v>2561</v>
      </c>
      <c r="C80" s="3">
        <v>1</v>
      </c>
      <c r="D80" s="3" t="s">
        <v>1569</v>
      </c>
      <c r="E80" s="4" t="s">
        <v>95</v>
      </c>
      <c r="F80" s="3" t="s">
        <v>84</v>
      </c>
      <c r="G80" s="3" t="s">
        <v>2348</v>
      </c>
      <c r="H80" s="3" t="s">
        <v>2488</v>
      </c>
      <c r="I80" s="3" t="s">
        <v>2496</v>
      </c>
      <c r="J80" s="3">
        <v>65.7</v>
      </c>
      <c r="K80" s="3">
        <v>9950</v>
      </c>
      <c r="L80" s="3" t="s">
        <v>25</v>
      </c>
      <c r="M80" s="3">
        <v>1</v>
      </c>
      <c r="N80" s="40">
        <f t="shared" si="15"/>
        <v>9.9499999999999993</v>
      </c>
      <c r="O80" s="40">
        <f t="shared" si="16"/>
        <v>653.71500000000003</v>
      </c>
      <c r="P80" s="12">
        <v>0</v>
      </c>
      <c r="Q80" s="46">
        <f t="shared" si="2"/>
        <v>0</v>
      </c>
      <c r="R80" s="12"/>
      <c r="S80" s="3">
        <f t="shared" si="3"/>
        <v>9.9499999999999993</v>
      </c>
      <c r="T80" s="30" t="s">
        <v>2502</v>
      </c>
      <c r="U80" s="41">
        <f t="shared" si="13"/>
        <v>653.71500000000003</v>
      </c>
      <c r="V80" s="41">
        <f t="shared" si="14"/>
        <v>0</v>
      </c>
      <c r="W80" s="5"/>
    </row>
    <row r="81" spans="1:23" ht="43.2" x14ac:dyDescent="0.3">
      <c r="A81" s="3">
        <f t="shared" si="6"/>
        <v>64</v>
      </c>
      <c r="B81" s="4" t="s">
        <v>2561</v>
      </c>
      <c r="C81" s="3">
        <v>1</v>
      </c>
      <c r="D81" s="3" t="s">
        <v>1569</v>
      </c>
      <c r="E81" s="4" t="s">
        <v>96</v>
      </c>
      <c r="F81" s="3" t="s">
        <v>84</v>
      </c>
      <c r="G81" s="3" t="s">
        <v>2348</v>
      </c>
      <c r="H81" s="3" t="s">
        <v>2488</v>
      </c>
      <c r="I81" s="3" t="s">
        <v>2496</v>
      </c>
      <c r="J81" s="3">
        <v>65.7</v>
      </c>
      <c r="K81" s="3">
        <v>9950</v>
      </c>
      <c r="L81" s="3" t="s">
        <v>25</v>
      </c>
      <c r="M81" s="3">
        <v>1</v>
      </c>
      <c r="N81" s="40">
        <f t="shared" si="15"/>
        <v>9.9499999999999993</v>
      </c>
      <c r="O81" s="40">
        <f t="shared" si="16"/>
        <v>653.71500000000003</v>
      </c>
      <c r="P81" s="12">
        <v>0</v>
      </c>
      <c r="Q81" s="46">
        <f t="shared" si="2"/>
        <v>0</v>
      </c>
      <c r="R81" s="12"/>
      <c r="S81" s="3">
        <f t="shared" si="3"/>
        <v>9.9499999999999993</v>
      </c>
      <c r="T81" s="30" t="s">
        <v>2502</v>
      </c>
      <c r="U81" s="41">
        <f t="shared" si="13"/>
        <v>653.71500000000003</v>
      </c>
      <c r="V81" s="41">
        <f t="shared" si="14"/>
        <v>0</v>
      </c>
      <c r="W81" s="5"/>
    </row>
    <row r="82" spans="1:23" ht="43.2" x14ac:dyDescent="0.3">
      <c r="A82" s="3">
        <f t="shared" si="6"/>
        <v>65</v>
      </c>
      <c r="B82" s="4" t="s">
        <v>2561</v>
      </c>
      <c r="C82" s="3">
        <v>1</v>
      </c>
      <c r="D82" s="3" t="s">
        <v>1569</v>
      </c>
      <c r="E82" s="4" t="s">
        <v>97</v>
      </c>
      <c r="F82" s="3" t="s">
        <v>84</v>
      </c>
      <c r="G82" s="3" t="s">
        <v>2348</v>
      </c>
      <c r="H82" s="3" t="s">
        <v>2488</v>
      </c>
      <c r="I82" s="3" t="s">
        <v>2496</v>
      </c>
      <c r="J82" s="3">
        <v>65.7</v>
      </c>
      <c r="K82" s="3">
        <v>9950</v>
      </c>
      <c r="L82" s="3" t="s">
        <v>25</v>
      </c>
      <c r="M82" s="3">
        <v>1</v>
      </c>
      <c r="N82" s="40">
        <f t="shared" si="15"/>
        <v>9.9499999999999993</v>
      </c>
      <c r="O82" s="40">
        <f t="shared" si="16"/>
        <v>653.71500000000003</v>
      </c>
      <c r="P82" s="12">
        <v>0</v>
      </c>
      <c r="Q82" s="46">
        <f t="shared" ref="Q82:Q145" si="17">N82*P82</f>
        <v>0</v>
      </c>
      <c r="R82" s="12"/>
      <c r="S82" s="3">
        <f t="shared" ref="S82:S145" si="18">N82-Q82</f>
        <v>9.9499999999999993</v>
      </c>
      <c r="T82" s="30" t="s">
        <v>2502</v>
      </c>
      <c r="U82" s="41">
        <f t="shared" si="13"/>
        <v>653.71500000000003</v>
      </c>
      <c r="V82" s="41">
        <f t="shared" si="14"/>
        <v>0</v>
      </c>
      <c r="W82" s="5"/>
    </row>
    <row r="83" spans="1:23" ht="43.2" x14ac:dyDescent="0.3">
      <c r="A83" s="3">
        <f t="shared" si="6"/>
        <v>66</v>
      </c>
      <c r="B83" s="4" t="s">
        <v>2561</v>
      </c>
      <c r="C83" s="3">
        <v>1</v>
      </c>
      <c r="D83" s="3" t="s">
        <v>1569</v>
      </c>
      <c r="E83" s="4" t="s">
        <v>98</v>
      </c>
      <c r="F83" s="3" t="s">
        <v>84</v>
      </c>
      <c r="G83" s="3" t="s">
        <v>2348</v>
      </c>
      <c r="H83" s="3" t="s">
        <v>2488</v>
      </c>
      <c r="I83" s="3" t="s">
        <v>2496</v>
      </c>
      <c r="J83" s="3">
        <v>65.7</v>
      </c>
      <c r="K83" s="3">
        <v>9950</v>
      </c>
      <c r="L83" s="3" t="s">
        <v>25</v>
      </c>
      <c r="M83" s="3">
        <v>1</v>
      </c>
      <c r="N83" s="40">
        <f t="shared" si="15"/>
        <v>9.9499999999999993</v>
      </c>
      <c r="O83" s="40">
        <f t="shared" si="16"/>
        <v>653.71500000000003</v>
      </c>
      <c r="P83" s="12">
        <v>0</v>
      </c>
      <c r="Q83" s="46">
        <f t="shared" si="17"/>
        <v>0</v>
      </c>
      <c r="R83" s="12"/>
      <c r="S83" s="3">
        <f t="shared" si="18"/>
        <v>9.9499999999999993</v>
      </c>
      <c r="T83" s="30" t="s">
        <v>2502</v>
      </c>
      <c r="U83" s="41">
        <f t="shared" si="13"/>
        <v>653.71500000000003</v>
      </c>
      <c r="V83" s="41">
        <f t="shared" si="14"/>
        <v>0</v>
      </c>
      <c r="W83" s="5"/>
    </row>
    <row r="84" spans="1:23" ht="43.2" x14ac:dyDescent="0.3">
      <c r="A84" s="3">
        <f t="shared" ref="A84:A147" si="19">A83+1</f>
        <v>67</v>
      </c>
      <c r="B84" s="4" t="s">
        <v>2561</v>
      </c>
      <c r="C84" s="3">
        <v>1</v>
      </c>
      <c r="D84" s="3" t="s">
        <v>1569</v>
      </c>
      <c r="E84" s="4" t="s">
        <v>99</v>
      </c>
      <c r="F84" s="3" t="s">
        <v>84</v>
      </c>
      <c r="G84" s="3" t="s">
        <v>2348</v>
      </c>
      <c r="H84" s="3" t="s">
        <v>2488</v>
      </c>
      <c r="I84" s="3" t="s">
        <v>2496</v>
      </c>
      <c r="J84" s="3">
        <v>65.7</v>
      </c>
      <c r="K84" s="3">
        <v>9950</v>
      </c>
      <c r="L84" s="3" t="s">
        <v>25</v>
      </c>
      <c r="M84" s="3">
        <v>1</v>
      </c>
      <c r="N84" s="40">
        <f t="shared" si="15"/>
        <v>9.9499999999999993</v>
      </c>
      <c r="O84" s="40">
        <f t="shared" si="16"/>
        <v>653.71500000000003</v>
      </c>
      <c r="P84" s="12">
        <v>0</v>
      </c>
      <c r="Q84" s="46">
        <f t="shared" si="17"/>
        <v>0</v>
      </c>
      <c r="R84" s="12"/>
      <c r="S84" s="3">
        <f t="shared" si="18"/>
        <v>9.9499999999999993</v>
      </c>
      <c r="T84" s="30" t="s">
        <v>2502</v>
      </c>
      <c r="U84" s="41">
        <f t="shared" si="13"/>
        <v>653.71500000000003</v>
      </c>
      <c r="V84" s="41">
        <f t="shared" si="14"/>
        <v>0</v>
      </c>
      <c r="W84" s="5"/>
    </row>
    <row r="85" spans="1:23" ht="43.2" x14ac:dyDescent="0.3">
      <c r="A85" s="3">
        <f t="shared" si="19"/>
        <v>68</v>
      </c>
      <c r="B85" s="4" t="s">
        <v>2561</v>
      </c>
      <c r="C85" s="3">
        <v>1</v>
      </c>
      <c r="D85" s="3" t="s">
        <v>1569</v>
      </c>
      <c r="E85" s="4" t="s">
        <v>100</v>
      </c>
      <c r="F85" s="3" t="s">
        <v>84</v>
      </c>
      <c r="G85" s="3" t="s">
        <v>2348</v>
      </c>
      <c r="H85" s="3" t="s">
        <v>2488</v>
      </c>
      <c r="I85" s="3" t="s">
        <v>2496</v>
      </c>
      <c r="J85" s="3">
        <v>65.7</v>
      </c>
      <c r="K85" s="3">
        <v>9950</v>
      </c>
      <c r="L85" s="3" t="s">
        <v>25</v>
      </c>
      <c r="M85" s="3">
        <v>1</v>
      </c>
      <c r="N85" s="40">
        <f t="shared" si="15"/>
        <v>9.9499999999999993</v>
      </c>
      <c r="O85" s="40">
        <f t="shared" si="16"/>
        <v>653.71500000000003</v>
      </c>
      <c r="P85" s="12">
        <v>0</v>
      </c>
      <c r="Q85" s="46">
        <f t="shared" si="17"/>
        <v>0</v>
      </c>
      <c r="R85" s="12"/>
      <c r="S85" s="3">
        <f t="shared" si="18"/>
        <v>9.9499999999999993</v>
      </c>
      <c r="T85" s="30" t="s">
        <v>2502</v>
      </c>
      <c r="U85" s="41">
        <f t="shared" si="13"/>
        <v>653.71500000000003</v>
      </c>
      <c r="V85" s="41">
        <f t="shared" si="14"/>
        <v>0</v>
      </c>
      <c r="W85" s="5"/>
    </row>
    <row r="86" spans="1:23" ht="43.2" x14ac:dyDescent="0.3">
      <c r="A86" s="3">
        <f t="shared" si="19"/>
        <v>69</v>
      </c>
      <c r="B86" s="4" t="s">
        <v>2561</v>
      </c>
      <c r="C86" s="3">
        <v>1</v>
      </c>
      <c r="D86" s="3" t="s">
        <v>1569</v>
      </c>
      <c r="E86" s="4" t="s">
        <v>101</v>
      </c>
      <c r="F86" s="3" t="s">
        <v>35</v>
      </c>
      <c r="G86" s="7" t="s">
        <v>2346</v>
      </c>
      <c r="H86" s="7" t="s">
        <v>2467</v>
      </c>
      <c r="I86" s="7" t="s">
        <v>2496</v>
      </c>
      <c r="J86" s="7">
        <v>49.9</v>
      </c>
      <c r="K86" s="3">
        <v>9950</v>
      </c>
      <c r="L86" s="3" t="s">
        <v>25</v>
      </c>
      <c r="M86" s="3">
        <v>1</v>
      </c>
      <c r="N86" s="28">
        <f t="shared" ref="N86:N95" si="20">(K86/1000)*M86</f>
        <v>9.9499999999999993</v>
      </c>
      <c r="O86" s="28">
        <f t="shared" ref="O86:O95" si="21">N86*J86</f>
        <v>496.50499999999994</v>
      </c>
      <c r="P86" s="12">
        <v>0</v>
      </c>
      <c r="Q86" s="46">
        <f t="shared" si="17"/>
        <v>0</v>
      </c>
      <c r="R86" s="12"/>
      <c r="S86" s="3">
        <f t="shared" si="18"/>
        <v>9.9499999999999993</v>
      </c>
      <c r="T86" s="30" t="s">
        <v>2502</v>
      </c>
      <c r="U86" s="29">
        <f t="shared" si="13"/>
        <v>496.50499999999994</v>
      </c>
      <c r="V86" s="29">
        <f t="shared" si="14"/>
        <v>0</v>
      </c>
      <c r="W86" s="5"/>
    </row>
    <row r="87" spans="1:23" ht="43.2" x14ac:dyDescent="0.3">
      <c r="A87" s="3">
        <f t="shared" si="19"/>
        <v>70</v>
      </c>
      <c r="B87" s="4" t="s">
        <v>2561</v>
      </c>
      <c r="C87" s="3">
        <v>1</v>
      </c>
      <c r="D87" s="3" t="s">
        <v>1569</v>
      </c>
      <c r="E87" s="4" t="s">
        <v>102</v>
      </c>
      <c r="F87" s="3" t="s">
        <v>35</v>
      </c>
      <c r="G87" s="7" t="s">
        <v>2346</v>
      </c>
      <c r="H87" s="7" t="s">
        <v>2467</v>
      </c>
      <c r="I87" s="7" t="s">
        <v>2496</v>
      </c>
      <c r="J87" s="7">
        <v>49.9</v>
      </c>
      <c r="K87" s="3">
        <v>9950</v>
      </c>
      <c r="L87" s="3" t="s">
        <v>25</v>
      </c>
      <c r="M87" s="3">
        <v>1</v>
      </c>
      <c r="N87" s="28">
        <f t="shared" si="20"/>
        <v>9.9499999999999993</v>
      </c>
      <c r="O87" s="28">
        <f t="shared" si="21"/>
        <v>496.50499999999994</v>
      </c>
      <c r="P87" s="12">
        <v>0</v>
      </c>
      <c r="Q87" s="46">
        <f t="shared" si="17"/>
        <v>0</v>
      </c>
      <c r="R87" s="12"/>
      <c r="S87" s="3">
        <f t="shared" si="18"/>
        <v>9.9499999999999993</v>
      </c>
      <c r="T87" s="30" t="s">
        <v>2502</v>
      </c>
      <c r="U87" s="29">
        <f t="shared" si="13"/>
        <v>496.50499999999994</v>
      </c>
      <c r="V87" s="29">
        <f t="shared" si="14"/>
        <v>0</v>
      </c>
      <c r="W87" s="5"/>
    </row>
    <row r="88" spans="1:23" ht="43.2" x14ac:dyDescent="0.3">
      <c r="A88" s="3">
        <f t="shared" si="19"/>
        <v>71</v>
      </c>
      <c r="B88" s="4" t="s">
        <v>2561</v>
      </c>
      <c r="C88" s="3">
        <v>1</v>
      </c>
      <c r="D88" s="3" t="s">
        <v>1569</v>
      </c>
      <c r="E88" s="4" t="s">
        <v>103</v>
      </c>
      <c r="F88" s="3" t="s">
        <v>35</v>
      </c>
      <c r="G88" s="7" t="s">
        <v>2346</v>
      </c>
      <c r="H88" s="7" t="s">
        <v>2467</v>
      </c>
      <c r="I88" s="7" t="s">
        <v>2496</v>
      </c>
      <c r="J88" s="7">
        <v>49.9</v>
      </c>
      <c r="K88" s="3">
        <v>8450</v>
      </c>
      <c r="L88" s="3" t="s">
        <v>25</v>
      </c>
      <c r="M88" s="3">
        <v>1</v>
      </c>
      <c r="N88" s="28">
        <f t="shared" si="20"/>
        <v>8.4499999999999993</v>
      </c>
      <c r="O88" s="28">
        <f t="shared" si="21"/>
        <v>421.65499999999997</v>
      </c>
      <c r="P88" s="12">
        <v>0</v>
      </c>
      <c r="Q88" s="46">
        <f t="shared" si="17"/>
        <v>0</v>
      </c>
      <c r="R88" s="12"/>
      <c r="S88" s="3">
        <f t="shared" si="18"/>
        <v>8.4499999999999993</v>
      </c>
      <c r="T88" s="30" t="s">
        <v>2502</v>
      </c>
      <c r="U88" s="29">
        <f t="shared" si="13"/>
        <v>421.65499999999997</v>
      </c>
      <c r="V88" s="29">
        <f t="shared" si="14"/>
        <v>0</v>
      </c>
      <c r="W88" s="5"/>
    </row>
    <row r="89" spans="1:23" ht="43.2" x14ac:dyDescent="0.3">
      <c r="A89" s="3">
        <f t="shared" si="19"/>
        <v>72</v>
      </c>
      <c r="B89" s="4" t="s">
        <v>2561</v>
      </c>
      <c r="C89" s="3">
        <v>1</v>
      </c>
      <c r="D89" s="3" t="s">
        <v>1569</v>
      </c>
      <c r="E89" s="4" t="s">
        <v>104</v>
      </c>
      <c r="F89" s="3" t="s">
        <v>35</v>
      </c>
      <c r="G89" s="7" t="s">
        <v>2346</v>
      </c>
      <c r="H89" s="7" t="s">
        <v>2467</v>
      </c>
      <c r="I89" s="7" t="s">
        <v>2496</v>
      </c>
      <c r="J89" s="7">
        <v>49.9</v>
      </c>
      <c r="K89" s="3">
        <v>8450</v>
      </c>
      <c r="L89" s="3" t="s">
        <v>25</v>
      </c>
      <c r="M89" s="3">
        <v>1</v>
      </c>
      <c r="N89" s="28">
        <f t="shared" si="20"/>
        <v>8.4499999999999993</v>
      </c>
      <c r="O89" s="28">
        <f t="shared" si="21"/>
        <v>421.65499999999997</v>
      </c>
      <c r="P89" s="12">
        <v>0</v>
      </c>
      <c r="Q89" s="46">
        <f t="shared" si="17"/>
        <v>0</v>
      </c>
      <c r="R89" s="12"/>
      <c r="S89" s="3">
        <f t="shared" si="18"/>
        <v>8.4499999999999993</v>
      </c>
      <c r="T89" s="30" t="s">
        <v>2502</v>
      </c>
      <c r="U89" s="29">
        <f t="shared" si="13"/>
        <v>421.65499999999997</v>
      </c>
      <c r="V89" s="29">
        <f t="shared" si="14"/>
        <v>0</v>
      </c>
      <c r="W89" s="5"/>
    </row>
    <row r="90" spans="1:23" ht="43.2" x14ac:dyDescent="0.3">
      <c r="A90" s="3">
        <f t="shared" si="19"/>
        <v>73</v>
      </c>
      <c r="B90" s="4" t="s">
        <v>2561</v>
      </c>
      <c r="C90" s="3">
        <v>1</v>
      </c>
      <c r="D90" s="3" t="s">
        <v>1569</v>
      </c>
      <c r="E90" s="4" t="s">
        <v>105</v>
      </c>
      <c r="F90" s="3" t="s">
        <v>35</v>
      </c>
      <c r="G90" s="7" t="s">
        <v>2346</v>
      </c>
      <c r="H90" s="7" t="s">
        <v>2467</v>
      </c>
      <c r="I90" s="7" t="s">
        <v>2496</v>
      </c>
      <c r="J90" s="7">
        <v>49.9</v>
      </c>
      <c r="K90" s="3">
        <v>8450</v>
      </c>
      <c r="L90" s="3" t="s">
        <v>25</v>
      </c>
      <c r="M90" s="3">
        <v>1</v>
      </c>
      <c r="N90" s="28">
        <f t="shared" si="20"/>
        <v>8.4499999999999993</v>
      </c>
      <c r="O90" s="28">
        <f t="shared" si="21"/>
        <v>421.65499999999997</v>
      </c>
      <c r="P90" s="12">
        <v>0</v>
      </c>
      <c r="Q90" s="46">
        <f t="shared" si="17"/>
        <v>0</v>
      </c>
      <c r="R90" s="12"/>
      <c r="S90" s="3">
        <f t="shared" si="18"/>
        <v>8.4499999999999993</v>
      </c>
      <c r="T90" s="30" t="s">
        <v>2502</v>
      </c>
      <c r="U90" s="29">
        <f t="shared" si="13"/>
        <v>421.65499999999997</v>
      </c>
      <c r="V90" s="29">
        <f t="shared" si="14"/>
        <v>0</v>
      </c>
      <c r="W90" s="5"/>
    </row>
    <row r="91" spans="1:23" ht="43.2" x14ac:dyDescent="0.3">
      <c r="A91" s="3">
        <f t="shared" si="19"/>
        <v>74</v>
      </c>
      <c r="B91" s="4" t="s">
        <v>2561</v>
      </c>
      <c r="C91" s="3">
        <v>1</v>
      </c>
      <c r="D91" s="3" t="s">
        <v>1569</v>
      </c>
      <c r="E91" s="4" t="s">
        <v>106</v>
      </c>
      <c r="F91" s="3" t="s">
        <v>35</v>
      </c>
      <c r="G91" s="7" t="s">
        <v>2346</v>
      </c>
      <c r="H91" s="7" t="s">
        <v>2467</v>
      </c>
      <c r="I91" s="7" t="s">
        <v>2496</v>
      </c>
      <c r="J91" s="7">
        <v>49.9</v>
      </c>
      <c r="K91" s="3">
        <v>8450</v>
      </c>
      <c r="L91" s="3" t="s">
        <v>25</v>
      </c>
      <c r="M91" s="3">
        <v>1</v>
      </c>
      <c r="N91" s="28">
        <f t="shared" si="20"/>
        <v>8.4499999999999993</v>
      </c>
      <c r="O91" s="28">
        <f t="shared" si="21"/>
        <v>421.65499999999997</v>
      </c>
      <c r="P91" s="12">
        <v>0</v>
      </c>
      <c r="Q91" s="46">
        <f t="shared" si="17"/>
        <v>0</v>
      </c>
      <c r="R91" s="12"/>
      <c r="S91" s="3">
        <f t="shared" si="18"/>
        <v>8.4499999999999993</v>
      </c>
      <c r="T91" s="30" t="s">
        <v>2502</v>
      </c>
      <c r="U91" s="29">
        <f t="shared" si="13"/>
        <v>421.65499999999997</v>
      </c>
      <c r="V91" s="29">
        <f t="shared" si="14"/>
        <v>0</v>
      </c>
      <c r="W91" s="5"/>
    </row>
    <row r="92" spans="1:23" ht="43.2" x14ac:dyDescent="0.3">
      <c r="A92" s="3">
        <f t="shared" si="19"/>
        <v>75</v>
      </c>
      <c r="B92" s="4" t="s">
        <v>2561</v>
      </c>
      <c r="C92" s="3">
        <v>1</v>
      </c>
      <c r="D92" s="3" t="s">
        <v>1569</v>
      </c>
      <c r="E92" s="4" t="s">
        <v>107</v>
      </c>
      <c r="F92" s="3" t="s">
        <v>84</v>
      </c>
      <c r="G92" s="3" t="s">
        <v>2348</v>
      </c>
      <c r="H92" s="3" t="s">
        <v>2488</v>
      </c>
      <c r="I92" s="3" t="s">
        <v>2496</v>
      </c>
      <c r="J92" s="3">
        <v>65.7</v>
      </c>
      <c r="K92" s="3">
        <v>8450</v>
      </c>
      <c r="L92" s="3" t="s">
        <v>25</v>
      </c>
      <c r="M92" s="3">
        <v>1</v>
      </c>
      <c r="N92" s="40">
        <f t="shared" si="20"/>
        <v>8.4499999999999993</v>
      </c>
      <c r="O92" s="40">
        <f t="shared" si="21"/>
        <v>555.16499999999996</v>
      </c>
      <c r="P92" s="12">
        <v>0</v>
      </c>
      <c r="Q92" s="46">
        <f t="shared" si="17"/>
        <v>0</v>
      </c>
      <c r="R92" s="12"/>
      <c r="S92" s="3">
        <f t="shared" si="18"/>
        <v>8.4499999999999993</v>
      </c>
      <c r="T92" s="30" t="s">
        <v>2502</v>
      </c>
      <c r="U92" s="41">
        <f t="shared" si="13"/>
        <v>555.16499999999996</v>
      </c>
      <c r="V92" s="41">
        <f t="shared" si="14"/>
        <v>0</v>
      </c>
      <c r="W92" s="5"/>
    </row>
    <row r="93" spans="1:23" ht="43.2" x14ac:dyDescent="0.3">
      <c r="A93" s="3">
        <f t="shared" si="19"/>
        <v>76</v>
      </c>
      <c r="B93" s="4" t="s">
        <v>2561</v>
      </c>
      <c r="C93" s="3">
        <v>1</v>
      </c>
      <c r="D93" s="3" t="s">
        <v>1569</v>
      </c>
      <c r="E93" s="4" t="s">
        <v>108</v>
      </c>
      <c r="F93" s="3" t="s">
        <v>84</v>
      </c>
      <c r="G93" s="3" t="s">
        <v>2348</v>
      </c>
      <c r="H93" s="3" t="s">
        <v>2488</v>
      </c>
      <c r="I93" s="3" t="s">
        <v>2496</v>
      </c>
      <c r="J93" s="3">
        <v>65.7</v>
      </c>
      <c r="K93" s="3">
        <v>8450</v>
      </c>
      <c r="L93" s="3" t="s">
        <v>25</v>
      </c>
      <c r="M93" s="3">
        <v>1</v>
      </c>
      <c r="N93" s="40">
        <f t="shared" si="20"/>
        <v>8.4499999999999993</v>
      </c>
      <c r="O93" s="40">
        <f t="shared" si="21"/>
        <v>555.16499999999996</v>
      </c>
      <c r="P93" s="12">
        <v>0</v>
      </c>
      <c r="Q93" s="46">
        <f t="shared" si="17"/>
        <v>0</v>
      </c>
      <c r="R93" s="12"/>
      <c r="S93" s="3">
        <f t="shared" si="18"/>
        <v>8.4499999999999993</v>
      </c>
      <c r="T93" s="30" t="s">
        <v>2502</v>
      </c>
      <c r="U93" s="41">
        <f t="shared" si="13"/>
        <v>555.16499999999996</v>
      </c>
      <c r="V93" s="41">
        <f t="shared" si="14"/>
        <v>0</v>
      </c>
      <c r="W93" s="5"/>
    </row>
    <row r="94" spans="1:23" ht="43.2" x14ac:dyDescent="0.3">
      <c r="A94" s="3">
        <f t="shared" si="19"/>
        <v>77</v>
      </c>
      <c r="B94" s="4" t="s">
        <v>2561</v>
      </c>
      <c r="C94" s="3">
        <v>1</v>
      </c>
      <c r="D94" s="3" t="s">
        <v>1569</v>
      </c>
      <c r="E94" s="4" t="s">
        <v>109</v>
      </c>
      <c r="F94" s="3" t="s">
        <v>84</v>
      </c>
      <c r="G94" s="3" t="s">
        <v>2348</v>
      </c>
      <c r="H94" s="3" t="s">
        <v>2488</v>
      </c>
      <c r="I94" s="3" t="s">
        <v>2496</v>
      </c>
      <c r="J94" s="3">
        <v>65.7</v>
      </c>
      <c r="K94" s="3">
        <v>8450</v>
      </c>
      <c r="L94" s="3" t="s">
        <v>25</v>
      </c>
      <c r="M94" s="3">
        <v>1</v>
      </c>
      <c r="N94" s="40">
        <f t="shared" si="20"/>
        <v>8.4499999999999993</v>
      </c>
      <c r="O94" s="40">
        <f t="shared" si="21"/>
        <v>555.16499999999996</v>
      </c>
      <c r="P94" s="12">
        <v>0</v>
      </c>
      <c r="Q94" s="46">
        <f t="shared" si="17"/>
        <v>0</v>
      </c>
      <c r="R94" s="12"/>
      <c r="S94" s="3">
        <f t="shared" si="18"/>
        <v>8.4499999999999993</v>
      </c>
      <c r="T94" s="30" t="s">
        <v>2502</v>
      </c>
      <c r="U94" s="41">
        <f t="shared" si="13"/>
        <v>555.16499999999996</v>
      </c>
      <c r="V94" s="41">
        <f t="shared" si="14"/>
        <v>0</v>
      </c>
      <c r="W94" s="5"/>
    </row>
    <row r="95" spans="1:23" ht="43.2" x14ac:dyDescent="0.3">
      <c r="A95" s="3">
        <f t="shared" si="19"/>
        <v>78</v>
      </c>
      <c r="B95" s="4" t="s">
        <v>2561</v>
      </c>
      <c r="C95" s="3">
        <v>1</v>
      </c>
      <c r="D95" s="3" t="s">
        <v>1569</v>
      </c>
      <c r="E95" s="4" t="s">
        <v>110</v>
      </c>
      <c r="F95" s="3" t="s">
        <v>84</v>
      </c>
      <c r="G95" s="3" t="s">
        <v>2348</v>
      </c>
      <c r="H95" s="3" t="s">
        <v>2488</v>
      </c>
      <c r="I95" s="3" t="s">
        <v>2496</v>
      </c>
      <c r="J95" s="3">
        <v>65.7</v>
      </c>
      <c r="K95" s="3">
        <v>8450</v>
      </c>
      <c r="L95" s="3" t="s">
        <v>25</v>
      </c>
      <c r="M95" s="3">
        <v>1</v>
      </c>
      <c r="N95" s="40">
        <f t="shared" si="20"/>
        <v>8.4499999999999993</v>
      </c>
      <c r="O95" s="40">
        <f t="shared" si="21"/>
        <v>555.16499999999996</v>
      </c>
      <c r="P95" s="12">
        <v>0</v>
      </c>
      <c r="Q95" s="46">
        <f t="shared" si="17"/>
        <v>0</v>
      </c>
      <c r="R95" s="12"/>
      <c r="S95" s="3">
        <f t="shared" si="18"/>
        <v>8.4499999999999993</v>
      </c>
      <c r="T95" s="30" t="s">
        <v>2502</v>
      </c>
      <c r="U95" s="41">
        <f t="shared" si="13"/>
        <v>555.16499999999996</v>
      </c>
      <c r="V95" s="41">
        <f t="shared" si="14"/>
        <v>0</v>
      </c>
      <c r="W95" s="5"/>
    </row>
    <row r="96" spans="1:23" x14ac:dyDescent="0.3">
      <c r="A96" s="3">
        <f t="shared" si="19"/>
        <v>79</v>
      </c>
      <c r="B96" s="4" t="s">
        <v>2561</v>
      </c>
      <c r="C96" s="3">
        <v>1</v>
      </c>
      <c r="D96" s="3" t="s">
        <v>1572</v>
      </c>
      <c r="E96" s="4" t="s">
        <v>111</v>
      </c>
      <c r="F96" s="3" t="s">
        <v>8</v>
      </c>
      <c r="G96" s="3" t="s">
        <v>2500</v>
      </c>
      <c r="H96" s="5" t="s">
        <v>2471</v>
      </c>
      <c r="I96" s="3" t="s">
        <v>2496</v>
      </c>
      <c r="J96" s="3">
        <v>32</v>
      </c>
      <c r="K96" s="3">
        <v>6000</v>
      </c>
      <c r="L96" s="3" t="s">
        <v>25</v>
      </c>
      <c r="M96" s="3">
        <v>1</v>
      </c>
      <c r="N96" s="28">
        <f>(K96/1000)*M96</f>
        <v>6</v>
      </c>
      <c r="O96" s="28">
        <f>N96*J96</f>
        <v>192</v>
      </c>
      <c r="P96" s="13">
        <v>1</v>
      </c>
      <c r="Q96" s="46">
        <f t="shared" si="17"/>
        <v>6</v>
      </c>
      <c r="R96" s="13"/>
      <c r="S96" s="3">
        <f t="shared" si="18"/>
        <v>0</v>
      </c>
      <c r="T96" s="5" t="s">
        <v>2503</v>
      </c>
      <c r="U96" s="5">
        <f t="shared" si="13"/>
        <v>0</v>
      </c>
      <c r="V96" s="5">
        <f t="shared" si="14"/>
        <v>192</v>
      </c>
      <c r="W96" s="5"/>
    </row>
    <row r="97" spans="1:23" x14ac:dyDescent="0.3">
      <c r="A97" s="3">
        <f t="shared" si="19"/>
        <v>80</v>
      </c>
      <c r="B97" s="4" t="s">
        <v>2561</v>
      </c>
      <c r="C97" s="3">
        <v>1</v>
      </c>
      <c r="D97" s="3" t="s">
        <v>1572</v>
      </c>
      <c r="E97" s="4" t="s">
        <v>112</v>
      </c>
      <c r="F97" s="3" t="s">
        <v>8</v>
      </c>
      <c r="G97" s="3" t="s">
        <v>2500</v>
      </c>
      <c r="H97" s="5" t="s">
        <v>2471</v>
      </c>
      <c r="I97" s="3" t="s">
        <v>2496</v>
      </c>
      <c r="J97" s="3">
        <v>32</v>
      </c>
      <c r="K97" s="3">
        <v>6000</v>
      </c>
      <c r="L97" s="3" t="s">
        <v>25</v>
      </c>
      <c r="M97" s="3">
        <v>1</v>
      </c>
      <c r="N97" s="28">
        <f t="shared" ref="N97:N103" si="22">(K97/1000)*M97</f>
        <v>6</v>
      </c>
      <c r="O97" s="28">
        <f t="shared" ref="O97:O103" si="23">N97*J97</f>
        <v>192</v>
      </c>
      <c r="P97" s="13">
        <v>1</v>
      </c>
      <c r="Q97" s="46">
        <f t="shared" si="17"/>
        <v>6</v>
      </c>
      <c r="R97" s="13"/>
      <c r="S97" s="3">
        <f t="shared" si="18"/>
        <v>0</v>
      </c>
      <c r="T97" s="5" t="s">
        <v>2503</v>
      </c>
      <c r="U97" s="5">
        <f t="shared" si="13"/>
        <v>0</v>
      </c>
      <c r="V97" s="5">
        <f t="shared" si="14"/>
        <v>192</v>
      </c>
      <c r="W97" s="5"/>
    </row>
    <row r="98" spans="1:23" x14ac:dyDescent="0.3">
      <c r="A98" s="3">
        <f t="shared" si="19"/>
        <v>81</v>
      </c>
      <c r="B98" s="4" t="s">
        <v>2561</v>
      </c>
      <c r="C98" s="3">
        <v>1</v>
      </c>
      <c r="D98" s="3" t="s">
        <v>1572</v>
      </c>
      <c r="E98" s="4" t="s">
        <v>113</v>
      </c>
      <c r="F98" s="3" t="s">
        <v>8</v>
      </c>
      <c r="G98" s="3" t="s">
        <v>2500</v>
      </c>
      <c r="H98" s="5" t="s">
        <v>2471</v>
      </c>
      <c r="I98" s="3" t="s">
        <v>2496</v>
      </c>
      <c r="J98" s="3">
        <v>32</v>
      </c>
      <c r="K98" s="3">
        <v>6000</v>
      </c>
      <c r="L98" s="3" t="s">
        <v>25</v>
      </c>
      <c r="M98" s="3">
        <v>1</v>
      </c>
      <c r="N98" s="28">
        <f t="shared" si="22"/>
        <v>6</v>
      </c>
      <c r="O98" s="28">
        <f t="shared" si="23"/>
        <v>192</v>
      </c>
      <c r="P98" s="13">
        <v>1</v>
      </c>
      <c r="Q98" s="46">
        <f t="shared" si="17"/>
        <v>6</v>
      </c>
      <c r="R98" s="13"/>
      <c r="S98" s="3">
        <f t="shared" si="18"/>
        <v>0</v>
      </c>
      <c r="T98" s="5" t="s">
        <v>2503</v>
      </c>
      <c r="U98" s="5">
        <f t="shared" si="13"/>
        <v>0</v>
      </c>
      <c r="V98" s="5">
        <f t="shared" si="14"/>
        <v>192</v>
      </c>
      <c r="W98" s="5"/>
    </row>
    <row r="99" spans="1:23" x14ac:dyDescent="0.3">
      <c r="A99" s="3">
        <f t="shared" si="19"/>
        <v>82</v>
      </c>
      <c r="B99" s="4" t="s">
        <v>2561</v>
      </c>
      <c r="C99" s="3">
        <v>1</v>
      </c>
      <c r="D99" s="3" t="s">
        <v>1572</v>
      </c>
      <c r="E99" s="4" t="s">
        <v>114</v>
      </c>
      <c r="F99" s="3" t="s">
        <v>8</v>
      </c>
      <c r="G99" s="3" t="s">
        <v>2500</v>
      </c>
      <c r="H99" s="5" t="s">
        <v>2471</v>
      </c>
      <c r="I99" s="3" t="s">
        <v>2496</v>
      </c>
      <c r="J99" s="3">
        <v>32</v>
      </c>
      <c r="K99" s="3">
        <v>6000</v>
      </c>
      <c r="L99" s="3" t="s">
        <v>25</v>
      </c>
      <c r="M99" s="3">
        <v>1</v>
      </c>
      <c r="N99" s="28">
        <f t="shared" si="22"/>
        <v>6</v>
      </c>
      <c r="O99" s="28">
        <f t="shared" si="23"/>
        <v>192</v>
      </c>
      <c r="P99" s="13">
        <v>1</v>
      </c>
      <c r="Q99" s="46">
        <f t="shared" si="17"/>
        <v>6</v>
      </c>
      <c r="R99" s="13"/>
      <c r="S99" s="3">
        <f t="shared" si="18"/>
        <v>0</v>
      </c>
      <c r="T99" s="5" t="s">
        <v>2503</v>
      </c>
      <c r="U99" s="5">
        <f t="shared" si="13"/>
        <v>0</v>
      </c>
      <c r="V99" s="5">
        <f t="shared" si="14"/>
        <v>192</v>
      </c>
      <c r="W99" s="5"/>
    </row>
    <row r="100" spans="1:23" x14ac:dyDescent="0.3">
      <c r="A100" s="3">
        <f t="shared" si="19"/>
        <v>83</v>
      </c>
      <c r="B100" s="4" t="s">
        <v>2561</v>
      </c>
      <c r="C100" s="3">
        <v>1</v>
      </c>
      <c r="D100" s="3" t="s">
        <v>1572</v>
      </c>
      <c r="E100" s="4" t="s">
        <v>115</v>
      </c>
      <c r="F100" s="3" t="s">
        <v>8</v>
      </c>
      <c r="G100" s="3" t="s">
        <v>2500</v>
      </c>
      <c r="H100" s="5" t="s">
        <v>2471</v>
      </c>
      <c r="I100" s="3" t="s">
        <v>2496</v>
      </c>
      <c r="J100" s="3">
        <v>32</v>
      </c>
      <c r="K100" s="3">
        <v>6000</v>
      </c>
      <c r="L100" s="3" t="s">
        <v>25</v>
      </c>
      <c r="M100" s="3">
        <v>1</v>
      </c>
      <c r="N100" s="28">
        <f t="shared" si="22"/>
        <v>6</v>
      </c>
      <c r="O100" s="28">
        <f t="shared" si="23"/>
        <v>192</v>
      </c>
      <c r="P100" s="13">
        <v>1</v>
      </c>
      <c r="Q100" s="46">
        <f t="shared" si="17"/>
        <v>6</v>
      </c>
      <c r="R100" s="13"/>
      <c r="S100" s="3">
        <f t="shared" si="18"/>
        <v>0</v>
      </c>
      <c r="T100" s="5" t="s">
        <v>2503</v>
      </c>
      <c r="U100" s="5">
        <f t="shared" si="13"/>
        <v>0</v>
      </c>
      <c r="V100" s="5">
        <f t="shared" si="14"/>
        <v>192</v>
      </c>
      <c r="W100" s="5"/>
    </row>
    <row r="101" spans="1:23" x14ac:dyDescent="0.3">
      <c r="A101" s="3">
        <f t="shared" si="19"/>
        <v>84</v>
      </c>
      <c r="B101" s="4" t="s">
        <v>2561</v>
      </c>
      <c r="C101" s="3">
        <v>1</v>
      </c>
      <c r="D101" s="3" t="s">
        <v>1572</v>
      </c>
      <c r="E101" s="4" t="s">
        <v>116</v>
      </c>
      <c r="F101" s="3" t="s">
        <v>8</v>
      </c>
      <c r="G101" s="3" t="s">
        <v>2500</v>
      </c>
      <c r="H101" s="5" t="s">
        <v>2471</v>
      </c>
      <c r="I101" s="3" t="s">
        <v>2496</v>
      </c>
      <c r="J101" s="3">
        <v>32</v>
      </c>
      <c r="K101" s="3">
        <v>6000</v>
      </c>
      <c r="L101" s="3" t="s">
        <v>25</v>
      </c>
      <c r="M101" s="3">
        <v>1</v>
      </c>
      <c r="N101" s="28">
        <f t="shared" si="22"/>
        <v>6</v>
      </c>
      <c r="O101" s="28">
        <f t="shared" si="23"/>
        <v>192</v>
      </c>
      <c r="P101" s="13">
        <v>1</v>
      </c>
      <c r="Q101" s="46">
        <f t="shared" si="17"/>
        <v>6</v>
      </c>
      <c r="R101" s="13"/>
      <c r="S101" s="3">
        <f t="shared" si="18"/>
        <v>0</v>
      </c>
      <c r="T101" s="5" t="s">
        <v>2503</v>
      </c>
      <c r="U101" s="5">
        <f t="shared" si="13"/>
        <v>0</v>
      </c>
      <c r="V101" s="5">
        <f t="shared" si="14"/>
        <v>192</v>
      </c>
      <c r="W101" s="5"/>
    </row>
    <row r="102" spans="1:23" ht="18" customHeight="1" x14ac:dyDescent="0.3">
      <c r="A102" s="3">
        <f t="shared" si="19"/>
        <v>85</v>
      </c>
      <c r="B102" s="4" t="s">
        <v>2561</v>
      </c>
      <c r="C102" s="3">
        <v>1</v>
      </c>
      <c r="D102" s="3" t="s">
        <v>1572</v>
      </c>
      <c r="E102" s="4" t="s">
        <v>117</v>
      </c>
      <c r="F102" s="3" t="s">
        <v>39</v>
      </c>
      <c r="G102" s="3" t="s">
        <v>2335</v>
      </c>
      <c r="H102" s="3" t="s">
        <v>2483</v>
      </c>
      <c r="I102" s="3" t="s">
        <v>2496</v>
      </c>
      <c r="J102" s="3">
        <v>76</v>
      </c>
      <c r="K102" s="3">
        <v>15000</v>
      </c>
      <c r="L102" s="3" t="s">
        <v>25</v>
      </c>
      <c r="M102" s="3">
        <v>1</v>
      </c>
      <c r="N102" s="28">
        <f t="shared" si="22"/>
        <v>15</v>
      </c>
      <c r="O102" s="28">
        <f t="shared" si="23"/>
        <v>1140</v>
      </c>
      <c r="P102" s="13">
        <v>1</v>
      </c>
      <c r="Q102" s="46">
        <f t="shared" si="17"/>
        <v>15</v>
      </c>
      <c r="R102" s="13"/>
      <c r="S102" s="3">
        <f t="shared" si="18"/>
        <v>0</v>
      </c>
      <c r="T102" s="5" t="s">
        <v>2503</v>
      </c>
      <c r="U102" s="5">
        <f t="shared" ref="U102:U133" si="24">S102*J102</f>
        <v>0</v>
      </c>
      <c r="V102" s="5">
        <f t="shared" ref="V102:V133" si="25">Q102*J102</f>
        <v>1140</v>
      </c>
      <c r="W102" s="5"/>
    </row>
    <row r="103" spans="1:23" ht="18" customHeight="1" x14ac:dyDescent="0.3">
      <c r="A103" s="3">
        <f t="shared" si="19"/>
        <v>86</v>
      </c>
      <c r="B103" s="4" t="s">
        <v>2561</v>
      </c>
      <c r="C103" s="3">
        <v>1</v>
      </c>
      <c r="D103" s="3" t="s">
        <v>1572</v>
      </c>
      <c r="E103" s="4" t="s">
        <v>118</v>
      </c>
      <c r="F103" s="3" t="s">
        <v>39</v>
      </c>
      <c r="G103" s="3" t="s">
        <v>2335</v>
      </c>
      <c r="H103" s="3" t="s">
        <v>2483</v>
      </c>
      <c r="I103" s="3" t="s">
        <v>2496</v>
      </c>
      <c r="J103" s="3">
        <v>76</v>
      </c>
      <c r="K103" s="3">
        <v>15000</v>
      </c>
      <c r="L103" s="3" t="s">
        <v>25</v>
      </c>
      <c r="M103" s="3">
        <v>1</v>
      </c>
      <c r="N103" s="28">
        <f t="shared" si="22"/>
        <v>15</v>
      </c>
      <c r="O103" s="28">
        <f t="shared" si="23"/>
        <v>1140</v>
      </c>
      <c r="P103" s="13">
        <v>1</v>
      </c>
      <c r="Q103" s="46">
        <f t="shared" si="17"/>
        <v>15</v>
      </c>
      <c r="R103" s="13"/>
      <c r="S103" s="3">
        <f t="shared" si="18"/>
        <v>0</v>
      </c>
      <c r="T103" s="5" t="s">
        <v>2503</v>
      </c>
      <c r="U103" s="5">
        <f t="shared" si="24"/>
        <v>0</v>
      </c>
      <c r="V103" s="5">
        <f t="shared" si="25"/>
        <v>1140</v>
      </c>
      <c r="W103" s="5"/>
    </row>
    <row r="104" spans="1:23" x14ac:dyDescent="0.3">
      <c r="A104" s="3">
        <f t="shared" si="19"/>
        <v>87</v>
      </c>
      <c r="B104" s="4" t="s">
        <v>2561</v>
      </c>
      <c r="C104" s="3">
        <v>1</v>
      </c>
      <c r="D104" s="3" t="s">
        <v>1572</v>
      </c>
      <c r="E104" s="4" t="s">
        <v>119</v>
      </c>
      <c r="F104" s="3" t="s">
        <v>8</v>
      </c>
      <c r="G104" s="3" t="s">
        <v>2500</v>
      </c>
      <c r="H104" s="5" t="s">
        <v>2471</v>
      </c>
      <c r="I104" s="3" t="s">
        <v>2496</v>
      </c>
      <c r="J104" s="3">
        <v>32</v>
      </c>
      <c r="K104" s="3">
        <v>5000</v>
      </c>
      <c r="L104" s="3" t="s">
        <v>25</v>
      </c>
      <c r="M104" s="3">
        <v>1</v>
      </c>
      <c r="N104" s="28">
        <f t="shared" ref="N104:N122" si="26">(K104/1000)*M104</f>
        <v>5</v>
      </c>
      <c r="O104" s="28">
        <f t="shared" ref="O104:O122" si="27">N104*J104</f>
        <v>160</v>
      </c>
      <c r="P104" s="13">
        <v>1</v>
      </c>
      <c r="Q104" s="46">
        <f t="shared" si="17"/>
        <v>5</v>
      </c>
      <c r="R104" s="13"/>
      <c r="S104" s="3">
        <f t="shared" si="18"/>
        <v>0</v>
      </c>
      <c r="T104" s="5" t="s">
        <v>2503</v>
      </c>
      <c r="U104" s="5">
        <f t="shared" si="24"/>
        <v>0</v>
      </c>
      <c r="V104" s="5">
        <f t="shared" si="25"/>
        <v>160</v>
      </c>
      <c r="W104" s="5"/>
    </row>
    <row r="105" spans="1:23" x14ac:dyDescent="0.3">
      <c r="A105" s="3">
        <f t="shared" si="19"/>
        <v>88</v>
      </c>
      <c r="B105" s="4" t="s">
        <v>2561</v>
      </c>
      <c r="C105" s="3">
        <v>1</v>
      </c>
      <c r="D105" s="3" t="s">
        <v>1572</v>
      </c>
      <c r="E105" s="4" t="s">
        <v>120</v>
      </c>
      <c r="F105" s="3" t="s">
        <v>8</v>
      </c>
      <c r="G105" s="3" t="s">
        <v>2500</v>
      </c>
      <c r="H105" s="5" t="s">
        <v>2471</v>
      </c>
      <c r="I105" s="3" t="s">
        <v>2496</v>
      </c>
      <c r="J105" s="3">
        <v>32</v>
      </c>
      <c r="K105" s="3">
        <v>6000</v>
      </c>
      <c r="L105" s="3" t="s">
        <v>25</v>
      </c>
      <c r="M105" s="3">
        <v>1</v>
      </c>
      <c r="N105" s="28">
        <f t="shared" si="26"/>
        <v>6</v>
      </c>
      <c r="O105" s="28">
        <f t="shared" si="27"/>
        <v>192</v>
      </c>
      <c r="P105" s="13">
        <v>1</v>
      </c>
      <c r="Q105" s="46">
        <f t="shared" si="17"/>
        <v>6</v>
      </c>
      <c r="R105" s="13"/>
      <c r="S105" s="3">
        <f t="shared" si="18"/>
        <v>0</v>
      </c>
      <c r="T105" s="5" t="s">
        <v>2503</v>
      </c>
      <c r="U105" s="5">
        <f t="shared" si="24"/>
        <v>0</v>
      </c>
      <c r="V105" s="5">
        <f t="shared" si="25"/>
        <v>192</v>
      </c>
      <c r="W105" s="5"/>
    </row>
    <row r="106" spans="1:23" x14ac:dyDescent="0.3">
      <c r="A106" s="3">
        <f t="shared" si="19"/>
        <v>89</v>
      </c>
      <c r="B106" s="4" t="s">
        <v>2561</v>
      </c>
      <c r="C106" s="3">
        <v>1</v>
      </c>
      <c r="D106" s="3" t="s">
        <v>1572</v>
      </c>
      <c r="E106" s="4" t="s">
        <v>121</v>
      </c>
      <c r="F106" s="3" t="s">
        <v>8</v>
      </c>
      <c r="G106" s="3" t="s">
        <v>2500</v>
      </c>
      <c r="H106" s="5" t="s">
        <v>2471</v>
      </c>
      <c r="I106" s="3" t="s">
        <v>2496</v>
      </c>
      <c r="J106" s="3">
        <v>32</v>
      </c>
      <c r="K106" s="3">
        <v>6000</v>
      </c>
      <c r="L106" s="3" t="s">
        <v>25</v>
      </c>
      <c r="M106" s="3">
        <v>1</v>
      </c>
      <c r="N106" s="28">
        <f t="shared" si="26"/>
        <v>6</v>
      </c>
      <c r="O106" s="28">
        <f t="shared" si="27"/>
        <v>192</v>
      </c>
      <c r="P106" s="13">
        <v>1</v>
      </c>
      <c r="Q106" s="46">
        <f t="shared" si="17"/>
        <v>6</v>
      </c>
      <c r="R106" s="13"/>
      <c r="S106" s="3">
        <f t="shared" si="18"/>
        <v>0</v>
      </c>
      <c r="T106" s="5" t="s">
        <v>2503</v>
      </c>
      <c r="U106" s="5">
        <f t="shared" si="24"/>
        <v>0</v>
      </c>
      <c r="V106" s="5">
        <f t="shared" si="25"/>
        <v>192</v>
      </c>
      <c r="W106" s="5"/>
    </row>
    <row r="107" spans="1:23" x14ac:dyDescent="0.3">
      <c r="A107" s="3">
        <f t="shared" si="19"/>
        <v>90</v>
      </c>
      <c r="B107" s="4" t="s">
        <v>2561</v>
      </c>
      <c r="C107" s="3">
        <v>1</v>
      </c>
      <c r="D107" s="3" t="s">
        <v>1572</v>
      </c>
      <c r="E107" s="4" t="s">
        <v>122</v>
      </c>
      <c r="F107" s="3" t="s">
        <v>8</v>
      </c>
      <c r="G107" s="3" t="s">
        <v>2500</v>
      </c>
      <c r="H107" s="5" t="s">
        <v>2471</v>
      </c>
      <c r="I107" s="3" t="s">
        <v>2496</v>
      </c>
      <c r="J107" s="3">
        <v>32</v>
      </c>
      <c r="K107" s="3">
        <v>6000</v>
      </c>
      <c r="L107" s="3" t="s">
        <v>25</v>
      </c>
      <c r="M107" s="3">
        <v>1</v>
      </c>
      <c r="N107" s="28">
        <f t="shared" si="26"/>
        <v>6</v>
      </c>
      <c r="O107" s="28">
        <f t="shared" si="27"/>
        <v>192</v>
      </c>
      <c r="P107" s="13">
        <v>1</v>
      </c>
      <c r="Q107" s="46">
        <f t="shared" si="17"/>
        <v>6</v>
      </c>
      <c r="R107" s="13"/>
      <c r="S107" s="3">
        <f t="shared" si="18"/>
        <v>0</v>
      </c>
      <c r="T107" s="5" t="s">
        <v>2503</v>
      </c>
      <c r="U107" s="5">
        <f t="shared" si="24"/>
        <v>0</v>
      </c>
      <c r="V107" s="5">
        <f t="shared" si="25"/>
        <v>192</v>
      </c>
      <c r="W107" s="5"/>
    </row>
    <row r="108" spans="1:23" x14ac:dyDescent="0.3">
      <c r="A108" s="3">
        <f t="shared" si="19"/>
        <v>91</v>
      </c>
      <c r="B108" s="4" t="s">
        <v>2561</v>
      </c>
      <c r="C108" s="3">
        <v>1</v>
      </c>
      <c r="D108" s="3" t="s">
        <v>1572</v>
      </c>
      <c r="E108" s="4" t="s">
        <v>123</v>
      </c>
      <c r="F108" s="3" t="s">
        <v>8</v>
      </c>
      <c r="G108" s="3" t="s">
        <v>2500</v>
      </c>
      <c r="H108" s="5" t="s">
        <v>2471</v>
      </c>
      <c r="I108" s="3" t="s">
        <v>2496</v>
      </c>
      <c r="J108" s="3">
        <v>32</v>
      </c>
      <c r="K108" s="3">
        <v>6000</v>
      </c>
      <c r="L108" s="3" t="s">
        <v>25</v>
      </c>
      <c r="M108" s="3">
        <v>1</v>
      </c>
      <c r="N108" s="28">
        <f t="shared" si="26"/>
        <v>6</v>
      </c>
      <c r="O108" s="28">
        <f t="shared" si="27"/>
        <v>192</v>
      </c>
      <c r="P108" s="13">
        <v>1</v>
      </c>
      <c r="Q108" s="46">
        <f t="shared" si="17"/>
        <v>6</v>
      </c>
      <c r="R108" s="13"/>
      <c r="S108" s="3">
        <f t="shared" si="18"/>
        <v>0</v>
      </c>
      <c r="T108" s="5" t="s">
        <v>2503</v>
      </c>
      <c r="U108" s="5">
        <f t="shared" si="24"/>
        <v>0</v>
      </c>
      <c r="V108" s="5">
        <f t="shared" si="25"/>
        <v>192</v>
      </c>
      <c r="W108" s="5"/>
    </row>
    <row r="109" spans="1:23" x14ac:dyDescent="0.3">
      <c r="A109" s="3">
        <f t="shared" si="19"/>
        <v>92</v>
      </c>
      <c r="B109" s="4" t="s">
        <v>2561</v>
      </c>
      <c r="C109" s="3">
        <v>1</v>
      </c>
      <c r="D109" s="3" t="s">
        <v>1572</v>
      </c>
      <c r="E109" s="4" t="s">
        <v>124</v>
      </c>
      <c r="F109" s="3" t="s">
        <v>8</v>
      </c>
      <c r="G109" s="3" t="s">
        <v>2500</v>
      </c>
      <c r="H109" s="5" t="s">
        <v>2471</v>
      </c>
      <c r="I109" s="3" t="s">
        <v>2496</v>
      </c>
      <c r="J109" s="3">
        <v>32</v>
      </c>
      <c r="K109" s="3">
        <v>6000</v>
      </c>
      <c r="L109" s="3" t="s">
        <v>25</v>
      </c>
      <c r="M109" s="3">
        <v>1</v>
      </c>
      <c r="N109" s="28">
        <f t="shared" si="26"/>
        <v>6</v>
      </c>
      <c r="O109" s="28">
        <f t="shared" si="27"/>
        <v>192</v>
      </c>
      <c r="P109" s="13">
        <v>1</v>
      </c>
      <c r="Q109" s="46">
        <f t="shared" si="17"/>
        <v>6</v>
      </c>
      <c r="R109" s="13"/>
      <c r="S109" s="3">
        <f t="shared" si="18"/>
        <v>0</v>
      </c>
      <c r="T109" s="5" t="s">
        <v>2503</v>
      </c>
      <c r="U109" s="5">
        <f t="shared" si="24"/>
        <v>0</v>
      </c>
      <c r="V109" s="5">
        <f t="shared" si="25"/>
        <v>192</v>
      </c>
      <c r="W109" s="5"/>
    </row>
    <row r="110" spans="1:23" x14ac:dyDescent="0.3">
      <c r="A110" s="3">
        <f t="shared" si="19"/>
        <v>93</v>
      </c>
      <c r="B110" s="4" t="s">
        <v>2561</v>
      </c>
      <c r="C110" s="3">
        <v>1</v>
      </c>
      <c r="D110" s="3" t="s">
        <v>1572</v>
      </c>
      <c r="E110" s="4" t="s">
        <v>125</v>
      </c>
      <c r="F110" s="3" t="s">
        <v>8</v>
      </c>
      <c r="G110" s="3" t="s">
        <v>2500</v>
      </c>
      <c r="H110" s="5" t="s">
        <v>2471</v>
      </c>
      <c r="I110" s="3" t="s">
        <v>2496</v>
      </c>
      <c r="J110" s="3">
        <v>32</v>
      </c>
      <c r="K110" s="3">
        <v>6000</v>
      </c>
      <c r="L110" s="3" t="s">
        <v>25</v>
      </c>
      <c r="M110" s="3">
        <v>1</v>
      </c>
      <c r="N110" s="28">
        <f t="shared" si="26"/>
        <v>6</v>
      </c>
      <c r="O110" s="28">
        <f t="shared" si="27"/>
        <v>192</v>
      </c>
      <c r="P110" s="13">
        <v>1</v>
      </c>
      <c r="Q110" s="46">
        <f t="shared" si="17"/>
        <v>6</v>
      </c>
      <c r="R110" s="13"/>
      <c r="S110" s="3">
        <f t="shared" si="18"/>
        <v>0</v>
      </c>
      <c r="T110" s="5" t="s">
        <v>2503</v>
      </c>
      <c r="U110" s="5">
        <f t="shared" si="24"/>
        <v>0</v>
      </c>
      <c r="V110" s="5">
        <f t="shared" si="25"/>
        <v>192</v>
      </c>
      <c r="W110" s="5"/>
    </row>
    <row r="111" spans="1:23" x14ac:dyDescent="0.3">
      <c r="A111" s="3">
        <f t="shared" si="19"/>
        <v>94</v>
      </c>
      <c r="B111" s="4" t="s">
        <v>2561</v>
      </c>
      <c r="C111" s="3">
        <v>1</v>
      </c>
      <c r="D111" s="3" t="s">
        <v>1572</v>
      </c>
      <c r="E111" s="4" t="s">
        <v>126</v>
      </c>
      <c r="F111" s="3" t="s">
        <v>8</v>
      </c>
      <c r="G111" s="3" t="s">
        <v>2500</v>
      </c>
      <c r="H111" s="5" t="s">
        <v>2471</v>
      </c>
      <c r="I111" s="3" t="s">
        <v>2496</v>
      </c>
      <c r="J111" s="3">
        <v>32</v>
      </c>
      <c r="K111" s="3">
        <v>6000</v>
      </c>
      <c r="L111" s="3" t="s">
        <v>25</v>
      </c>
      <c r="M111" s="3">
        <v>1</v>
      </c>
      <c r="N111" s="28">
        <f t="shared" si="26"/>
        <v>6</v>
      </c>
      <c r="O111" s="28">
        <f t="shared" si="27"/>
        <v>192</v>
      </c>
      <c r="P111" s="13">
        <v>1</v>
      </c>
      <c r="Q111" s="46">
        <f t="shared" si="17"/>
        <v>6</v>
      </c>
      <c r="R111" s="13"/>
      <c r="S111" s="3">
        <f t="shared" si="18"/>
        <v>0</v>
      </c>
      <c r="T111" s="5" t="s">
        <v>2503</v>
      </c>
      <c r="U111" s="5">
        <f t="shared" si="24"/>
        <v>0</v>
      </c>
      <c r="V111" s="5">
        <f t="shared" si="25"/>
        <v>192</v>
      </c>
      <c r="W111" s="5"/>
    </row>
    <row r="112" spans="1:23" x14ac:dyDescent="0.3">
      <c r="A112" s="3">
        <f t="shared" si="19"/>
        <v>95</v>
      </c>
      <c r="B112" s="4" t="s">
        <v>2561</v>
      </c>
      <c r="C112" s="3">
        <v>1</v>
      </c>
      <c r="D112" s="3" t="s">
        <v>1572</v>
      </c>
      <c r="E112" s="4" t="s">
        <v>127</v>
      </c>
      <c r="F112" s="3" t="s">
        <v>8</v>
      </c>
      <c r="G112" s="3" t="s">
        <v>2500</v>
      </c>
      <c r="H112" s="5" t="s">
        <v>2471</v>
      </c>
      <c r="I112" s="3" t="s">
        <v>2496</v>
      </c>
      <c r="J112" s="3">
        <v>32</v>
      </c>
      <c r="K112" s="3">
        <v>6000</v>
      </c>
      <c r="L112" s="3" t="s">
        <v>25</v>
      </c>
      <c r="M112" s="3">
        <v>1</v>
      </c>
      <c r="N112" s="28">
        <f t="shared" si="26"/>
        <v>6</v>
      </c>
      <c r="O112" s="28">
        <f t="shared" si="27"/>
        <v>192</v>
      </c>
      <c r="P112" s="13">
        <v>1</v>
      </c>
      <c r="Q112" s="46">
        <f t="shared" si="17"/>
        <v>6</v>
      </c>
      <c r="R112" s="13"/>
      <c r="S112" s="3">
        <f t="shared" si="18"/>
        <v>0</v>
      </c>
      <c r="T112" s="5" t="s">
        <v>2503</v>
      </c>
      <c r="U112" s="5">
        <f t="shared" si="24"/>
        <v>0</v>
      </c>
      <c r="V112" s="5">
        <f t="shared" si="25"/>
        <v>192</v>
      </c>
      <c r="W112" s="5"/>
    </row>
    <row r="113" spans="1:23" x14ac:dyDescent="0.3">
      <c r="A113" s="3">
        <f t="shared" si="19"/>
        <v>96</v>
      </c>
      <c r="B113" s="4" t="s">
        <v>2561</v>
      </c>
      <c r="C113" s="3">
        <v>1</v>
      </c>
      <c r="D113" s="3" t="s">
        <v>1572</v>
      </c>
      <c r="E113" s="4" t="s">
        <v>128</v>
      </c>
      <c r="F113" s="3" t="s">
        <v>8</v>
      </c>
      <c r="G113" s="3" t="s">
        <v>2500</v>
      </c>
      <c r="H113" s="5" t="s">
        <v>2471</v>
      </c>
      <c r="I113" s="3" t="s">
        <v>2496</v>
      </c>
      <c r="J113" s="3">
        <v>32</v>
      </c>
      <c r="K113" s="3">
        <v>6000</v>
      </c>
      <c r="L113" s="3" t="s">
        <v>25</v>
      </c>
      <c r="M113" s="3">
        <v>1</v>
      </c>
      <c r="N113" s="28">
        <f t="shared" si="26"/>
        <v>6</v>
      </c>
      <c r="O113" s="28">
        <f t="shared" si="27"/>
        <v>192</v>
      </c>
      <c r="P113" s="13">
        <v>1</v>
      </c>
      <c r="Q113" s="46">
        <f t="shared" si="17"/>
        <v>6</v>
      </c>
      <c r="R113" s="13"/>
      <c r="S113" s="3">
        <f t="shared" si="18"/>
        <v>0</v>
      </c>
      <c r="T113" s="5" t="s">
        <v>2503</v>
      </c>
      <c r="U113" s="5">
        <f t="shared" si="24"/>
        <v>0</v>
      </c>
      <c r="V113" s="5">
        <f t="shared" si="25"/>
        <v>192</v>
      </c>
      <c r="W113" s="5"/>
    </row>
    <row r="114" spans="1:23" x14ac:dyDescent="0.3">
      <c r="A114" s="3">
        <f t="shared" si="19"/>
        <v>97</v>
      </c>
      <c r="B114" s="4" t="s">
        <v>2561</v>
      </c>
      <c r="C114" s="3">
        <v>1</v>
      </c>
      <c r="D114" s="3" t="s">
        <v>1572</v>
      </c>
      <c r="E114" s="4" t="s">
        <v>129</v>
      </c>
      <c r="F114" s="3" t="s">
        <v>8</v>
      </c>
      <c r="G114" s="3" t="s">
        <v>2500</v>
      </c>
      <c r="H114" s="5" t="s">
        <v>2471</v>
      </c>
      <c r="I114" s="3" t="s">
        <v>2496</v>
      </c>
      <c r="J114" s="3">
        <v>32</v>
      </c>
      <c r="K114" s="3">
        <v>6000</v>
      </c>
      <c r="L114" s="3" t="s">
        <v>25</v>
      </c>
      <c r="M114" s="3">
        <v>1</v>
      </c>
      <c r="N114" s="28">
        <f t="shared" si="26"/>
        <v>6</v>
      </c>
      <c r="O114" s="28">
        <f t="shared" si="27"/>
        <v>192</v>
      </c>
      <c r="P114" s="13">
        <v>1</v>
      </c>
      <c r="Q114" s="46">
        <f t="shared" si="17"/>
        <v>6</v>
      </c>
      <c r="R114" s="13"/>
      <c r="S114" s="3">
        <f t="shared" si="18"/>
        <v>0</v>
      </c>
      <c r="T114" s="5" t="s">
        <v>2503</v>
      </c>
      <c r="U114" s="5">
        <f t="shared" si="24"/>
        <v>0</v>
      </c>
      <c r="V114" s="5">
        <f t="shared" si="25"/>
        <v>192</v>
      </c>
      <c r="W114" s="5"/>
    </row>
    <row r="115" spans="1:23" x14ac:dyDescent="0.3">
      <c r="A115" s="3">
        <f t="shared" si="19"/>
        <v>98</v>
      </c>
      <c r="B115" s="4" t="s">
        <v>2561</v>
      </c>
      <c r="C115" s="3">
        <v>1</v>
      </c>
      <c r="D115" s="3" t="s">
        <v>1572</v>
      </c>
      <c r="E115" s="4" t="s">
        <v>130</v>
      </c>
      <c r="F115" s="3" t="s">
        <v>8</v>
      </c>
      <c r="G115" s="3" t="s">
        <v>2500</v>
      </c>
      <c r="H115" s="5" t="s">
        <v>2471</v>
      </c>
      <c r="I115" s="3" t="s">
        <v>2496</v>
      </c>
      <c r="J115" s="3">
        <v>32</v>
      </c>
      <c r="K115" s="3">
        <v>6000</v>
      </c>
      <c r="L115" s="3" t="s">
        <v>25</v>
      </c>
      <c r="M115" s="3">
        <v>1</v>
      </c>
      <c r="N115" s="28">
        <f t="shared" si="26"/>
        <v>6</v>
      </c>
      <c r="O115" s="28">
        <f t="shared" si="27"/>
        <v>192</v>
      </c>
      <c r="P115" s="13">
        <v>1</v>
      </c>
      <c r="Q115" s="46">
        <f t="shared" si="17"/>
        <v>6</v>
      </c>
      <c r="R115" s="13"/>
      <c r="S115" s="3">
        <f t="shared" si="18"/>
        <v>0</v>
      </c>
      <c r="T115" s="5" t="s">
        <v>2503</v>
      </c>
      <c r="U115" s="5">
        <f t="shared" si="24"/>
        <v>0</v>
      </c>
      <c r="V115" s="5">
        <f t="shared" si="25"/>
        <v>192</v>
      </c>
      <c r="W115" s="5"/>
    </row>
    <row r="116" spans="1:23" x14ac:dyDescent="0.3">
      <c r="A116" s="3">
        <f t="shared" si="19"/>
        <v>99</v>
      </c>
      <c r="B116" s="4" t="s">
        <v>2561</v>
      </c>
      <c r="C116" s="3">
        <v>1</v>
      </c>
      <c r="D116" s="3" t="s">
        <v>1572</v>
      </c>
      <c r="E116" s="4" t="s">
        <v>131</v>
      </c>
      <c r="F116" s="3" t="s">
        <v>8</v>
      </c>
      <c r="G116" s="3" t="s">
        <v>2500</v>
      </c>
      <c r="H116" s="5" t="s">
        <v>2471</v>
      </c>
      <c r="I116" s="3" t="s">
        <v>2496</v>
      </c>
      <c r="J116" s="3">
        <v>32</v>
      </c>
      <c r="K116" s="3">
        <v>6000</v>
      </c>
      <c r="L116" s="3" t="s">
        <v>25</v>
      </c>
      <c r="M116" s="3">
        <v>1</v>
      </c>
      <c r="N116" s="28">
        <f t="shared" si="26"/>
        <v>6</v>
      </c>
      <c r="O116" s="28">
        <f t="shared" si="27"/>
        <v>192</v>
      </c>
      <c r="P116" s="13">
        <v>1</v>
      </c>
      <c r="Q116" s="46">
        <f t="shared" si="17"/>
        <v>6</v>
      </c>
      <c r="R116" s="13"/>
      <c r="S116" s="3">
        <f t="shared" si="18"/>
        <v>0</v>
      </c>
      <c r="T116" s="5" t="s">
        <v>2503</v>
      </c>
      <c r="U116" s="5">
        <f t="shared" si="24"/>
        <v>0</v>
      </c>
      <c r="V116" s="5">
        <f t="shared" si="25"/>
        <v>192</v>
      </c>
      <c r="W116" s="5"/>
    </row>
    <row r="117" spans="1:23" x14ac:dyDescent="0.3">
      <c r="A117" s="3">
        <f t="shared" si="19"/>
        <v>100</v>
      </c>
      <c r="B117" s="4" t="s">
        <v>2561</v>
      </c>
      <c r="C117" s="3">
        <v>1</v>
      </c>
      <c r="D117" s="3" t="s">
        <v>1572</v>
      </c>
      <c r="E117" s="4" t="s">
        <v>132</v>
      </c>
      <c r="F117" s="3" t="s">
        <v>8</v>
      </c>
      <c r="G117" s="3" t="s">
        <v>2500</v>
      </c>
      <c r="H117" s="5" t="s">
        <v>2471</v>
      </c>
      <c r="I117" s="3" t="s">
        <v>2496</v>
      </c>
      <c r="J117" s="3">
        <v>32</v>
      </c>
      <c r="K117" s="3">
        <v>6000</v>
      </c>
      <c r="L117" s="3" t="s">
        <v>25</v>
      </c>
      <c r="M117" s="3">
        <v>1</v>
      </c>
      <c r="N117" s="28">
        <f t="shared" si="26"/>
        <v>6</v>
      </c>
      <c r="O117" s="28">
        <f t="shared" si="27"/>
        <v>192</v>
      </c>
      <c r="P117" s="13">
        <v>1</v>
      </c>
      <c r="Q117" s="46">
        <f t="shared" si="17"/>
        <v>6</v>
      </c>
      <c r="R117" s="13"/>
      <c r="S117" s="3">
        <f t="shared" si="18"/>
        <v>0</v>
      </c>
      <c r="T117" s="5" t="s">
        <v>2503</v>
      </c>
      <c r="U117" s="5">
        <f t="shared" si="24"/>
        <v>0</v>
      </c>
      <c r="V117" s="5">
        <f t="shared" si="25"/>
        <v>192</v>
      </c>
      <c r="W117" s="5"/>
    </row>
    <row r="118" spans="1:23" x14ac:dyDescent="0.3">
      <c r="A118" s="3">
        <f t="shared" si="19"/>
        <v>101</v>
      </c>
      <c r="B118" s="4" t="s">
        <v>2561</v>
      </c>
      <c r="C118" s="3">
        <v>1</v>
      </c>
      <c r="D118" s="3" t="s">
        <v>1572</v>
      </c>
      <c r="E118" s="4" t="s">
        <v>133</v>
      </c>
      <c r="F118" s="3" t="s">
        <v>8</v>
      </c>
      <c r="G118" s="3" t="s">
        <v>2500</v>
      </c>
      <c r="H118" s="5" t="s">
        <v>2471</v>
      </c>
      <c r="I118" s="3" t="s">
        <v>2496</v>
      </c>
      <c r="J118" s="3">
        <v>32</v>
      </c>
      <c r="K118" s="3">
        <v>6000</v>
      </c>
      <c r="L118" s="3" t="s">
        <v>25</v>
      </c>
      <c r="M118" s="3">
        <v>1</v>
      </c>
      <c r="N118" s="28">
        <f t="shared" si="26"/>
        <v>6</v>
      </c>
      <c r="O118" s="28">
        <f t="shared" si="27"/>
        <v>192</v>
      </c>
      <c r="P118" s="13">
        <v>1</v>
      </c>
      <c r="Q118" s="46">
        <f t="shared" si="17"/>
        <v>6</v>
      </c>
      <c r="R118" s="13"/>
      <c r="S118" s="3">
        <f t="shared" si="18"/>
        <v>0</v>
      </c>
      <c r="T118" s="5" t="s">
        <v>2503</v>
      </c>
      <c r="U118" s="5">
        <f t="shared" si="24"/>
        <v>0</v>
      </c>
      <c r="V118" s="5">
        <f t="shared" si="25"/>
        <v>192</v>
      </c>
      <c r="W118" s="5"/>
    </row>
    <row r="119" spans="1:23" s="36" customFormat="1" ht="43.2" customHeight="1" x14ac:dyDescent="0.3">
      <c r="A119" s="3">
        <f t="shared" si="19"/>
        <v>102</v>
      </c>
      <c r="B119" s="4" t="s">
        <v>2561</v>
      </c>
      <c r="C119" s="31">
        <v>1</v>
      </c>
      <c r="D119" s="31" t="s">
        <v>1572</v>
      </c>
      <c r="E119" s="32" t="s">
        <v>134</v>
      </c>
      <c r="F119" s="31" t="s">
        <v>8</v>
      </c>
      <c r="G119" s="31" t="s">
        <v>2500</v>
      </c>
      <c r="H119" s="33" t="s">
        <v>2471</v>
      </c>
      <c r="I119" s="31" t="s">
        <v>2496</v>
      </c>
      <c r="J119" s="31">
        <v>32</v>
      </c>
      <c r="K119" s="31">
        <v>6000</v>
      </c>
      <c r="L119" s="31" t="s">
        <v>25</v>
      </c>
      <c r="M119" s="31">
        <v>1</v>
      </c>
      <c r="N119" s="34">
        <f t="shared" si="26"/>
        <v>6</v>
      </c>
      <c r="O119" s="34">
        <f t="shared" si="27"/>
        <v>192</v>
      </c>
      <c r="P119" s="12">
        <v>0</v>
      </c>
      <c r="Q119" s="46">
        <f t="shared" si="17"/>
        <v>0</v>
      </c>
      <c r="R119" s="13"/>
      <c r="S119" s="3">
        <f t="shared" si="18"/>
        <v>6</v>
      </c>
      <c r="T119" s="35" t="s">
        <v>2502</v>
      </c>
      <c r="U119" s="33">
        <f t="shared" si="24"/>
        <v>192</v>
      </c>
      <c r="V119" s="33">
        <f t="shared" si="25"/>
        <v>0</v>
      </c>
      <c r="W119" s="33"/>
    </row>
    <row r="120" spans="1:23" ht="43.2" customHeight="1" x14ac:dyDescent="0.3">
      <c r="A120" s="3">
        <f t="shared" si="19"/>
        <v>103</v>
      </c>
      <c r="B120" s="4" t="s">
        <v>2561</v>
      </c>
      <c r="C120" s="3">
        <v>1</v>
      </c>
      <c r="D120" s="3" t="s">
        <v>1572</v>
      </c>
      <c r="E120" s="4" t="s">
        <v>135</v>
      </c>
      <c r="F120" s="3" t="s">
        <v>8</v>
      </c>
      <c r="G120" s="3" t="s">
        <v>2500</v>
      </c>
      <c r="H120" s="5" t="s">
        <v>2471</v>
      </c>
      <c r="I120" s="3" t="s">
        <v>2496</v>
      </c>
      <c r="J120" s="3">
        <v>32</v>
      </c>
      <c r="K120" s="3">
        <v>6000</v>
      </c>
      <c r="L120" s="3" t="s">
        <v>25</v>
      </c>
      <c r="M120" s="3">
        <v>1</v>
      </c>
      <c r="N120" s="28">
        <f t="shared" si="26"/>
        <v>6</v>
      </c>
      <c r="O120" s="28">
        <f t="shared" si="27"/>
        <v>192</v>
      </c>
      <c r="P120" s="12">
        <v>0</v>
      </c>
      <c r="Q120" s="46">
        <f t="shared" si="17"/>
        <v>0</v>
      </c>
      <c r="R120" s="13"/>
      <c r="S120" s="3">
        <f t="shared" si="18"/>
        <v>6</v>
      </c>
      <c r="T120" s="35" t="s">
        <v>2502</v>
      </c>
      <c r="U120" s="5">
        <f t="shared" si="24"/>
        <v>192</v>
      </c>
      <c r="V120" s="5">
        <f t="shared" si="25"/>
        <v>0</v>
      </c>
      <c r="W120" s="5"/>
    </row>
    <row r="121" spans="1:23" ht="43.2" x14ac:dyDescent="0.3">
      <c r="A121" s="3">
        <f t="shared" si="19"/>
        <v>104</v>
      </c>
      <c r="B121" s="4" t="s">
        <v>2561</v>
      </c>
      <c r="C121" s="3">
        <v>1</v>
      </c>
      <c r="D121" s="3" t="s">
        <v>1572</v>
      </c>
      <c r="E121" s="4" t="s">
        <v>136</v>
      </c>
      <c r="F121" s="3" t="s">
        <v>39</v>
      </c>
      <c r="G121" s="3" t="s">
        <v>2335</v>
      </c>
      <c r="H121" s="3" t="s">
        <v>2483</v>
      </c>
      <c r="I121" s="3" t="s">
        <v>2496</v>
      </c>
      <c r="J121" s="3">
        <v>76</v>
      </c>
      <c r="K121" s="3">
        <v>12000</v>
      </c>
      <c r="L121" s="3" t="s">
        <v>25</v>
      </c>
      <c r="M121" s="3">
        <v>1</v>
      </c>
      <c r="N121" s="28">
        <f t="shared" si="26"/>
        <v>12</v>
      </c>
      <c r="O121" s="28">
        <f t="shared" si="27"/>
        <v>912</v>
      </c>
      <c r="P121" s="12">
        <v>0</v>
      </c>
      <c r="Q121" s="46">
        <f t="shared" si="17"/>
        <v>0</v>
      </c>
      <c r="R121" s="13"/>
      <c r="S121" s="3">
        <f t="shared" si="18"/>
        <v>12</v>
      </c>
      <c r="T121" s="30" t="s">
        <v>2502</v>
      </c>
      <c r="U121" s="5">
        <f t="shared" si="24"/>
        <v>912</v>
      </c>
      <c r="V121" s="5">
        <f t="shared" si="25"/>
        <v>0</v>
      </c>
      <c r="W121" s="5"/>
    </row>
    <row r="122" spans="1:23" ht="43.2" x14ac:dyDescent="0.3">
      <c r="A122" s="3">
        <f t="shared" si="19"/>
        <v>105</v>
      </c>
      <c r="B122" s="4" t="s">
        <v>2561</v>
      </c>
      <c r="C122" s="3">
        <v>1</v>
      </c>
      <c r="D122" s="3" t="s">
        <v>1572</v>
      </c>
      <c r="E122" s="4" t="s">
        <v>137</v>
      </c>
      <c r="F122" s="3" t="s">
        <v>39</v>
      </c>
      <c r="G122" s="3" t="s">
        <v>2335</v>
      </c>
      <c r="H122" s="3" t="s">
        <v>2483</v>
      </c>
      <c r="I122" s="3" t="s">
        <v>2496</v>
      </c>
      <c r="J122" s="3">
        <v>76</v>
      </c>
      <c r="K122" s="3">
        <v>12000</v>
      </c>
      <c r="L122" s="3" t="s">
        <v>25</v>
      </c>
      <c r="M122" s="3">
        <v>1</v>
      </c>
      <c r="N122" s="28">
        <f t="shared" si="26"/>
        <v>12</v>
      </c>
      <c r="O122" s="28">
        <f t="shared" si="27"/>
        <v>912</v>
      </c>
      <c r="P122" s="12">
        <v>0</v>
      </c>
      <c r="Q122" s="46">
        <f t="shared" si="17"/>
        <v>0</v>
      </c>
      <c r="R122" s="13"/>
      <c r="S122" s="3">
        <f t="shared" si="18"/>
        <v>12</v>
      </c>
      <c r="T122" s="30" t="s">
        <v>2502</v>
      </c>
      <c r="U122" s="5">
        <f t="shared" si="24"/>
        <v>912</v>
      </c>
      <c r="V122" s="5">
        <f t="shared" si="25"/>
        <v>0</v>
      </c>
      <c r="W122" s="5"/>
    </row>
    <row r="123" spans="1:23" ht="43.2" x14ac:dyDescent="0.3">
      <c r="A123" s="3">
        <f t="shared" si="19"/>
        <v>106</v>
      </c>
      <c r="B123" s="4" t="s">
        <v>2561</v>
      </c>
      <c r="C123" s="3">
        <v>1</v>
      </c>
      <c r="D123" s="3" t="s">
        <v>1572</v>
      </c>
      <c r="E123" s="4" t="s">
        <v>140</v>
      </c>
      <c r="F123" s="3" t="s">
        <v>139</v>
      </c>
      <c r="G123" s="3" t="s">
        <v>2326</v>
      </c>
      <c r="H123" s="3" t="s">
        <v>2478</v>
      </c>
      <c r="I123" s="3" t="s">
        <v>2496</v>
      </c>
      <c r="J123" s="3">
        <v>49.6</v>
      </c>
      <c r="K123" s="3">
        <v>6000</v>
      </c>
      <c r="L123" s="3" t="s">
        <v>25</v>
      </c>
      <c r="M123" s="3">
        <v>1</v>
      </c>
      <c r="N123" s="28">
        <f t="shared" ref="N123:N144" si="28">(K123/1000)*M123</f>
        <v>6</v>
      </c>
      <c r="O123" s="28">
        <f t="shared" ref="O123:O144" si="29">N123*J123</f>
        <v>297.60000000000002</v>
      </c>
      <c r="P123" s="12">
        <v>0</v>
      </c>
      <c r="Q123" s="46">
        <f t="shared" si="17"/>
        <v>0</v>
      </c>
      <c r="R123" s="13"/>
      <c r="S123" s="3">
        <f t="shared" si="18"/>
        <v>6</v>
      </c>
      <c r="T123" s="30" t="s">
        <v>2502</v>
      </c>
      <c r="U123" s="10">
        <f t="shared" si="24"/>
        <v>297.60000000000002</v>
      </c>
      <c r="V123" s="10">
        <f t="shared" si="25"/>
        <v>0</v>
      </c>
      <c r="W123" s="5"/>
    </row>
    <row r="124" spans="1:23" ht="43.2" x14ac:dyDescent="0.3">
      <c r="A124" s="3">
        <f t="shared" si="19"/>
        <v>107</v>
      </c>
      <c r="B124" s="4" t="s">
        <v>2561</v>
      </c>
      <c r="C124" s="3">
        <v>1</v>
      </c>
      <c r="D124" s="3" t="s">
        <v>1572</v>
      </c>
      <c r="E124" s="4" t="s">
        <v>138</v>
      </c>
      <c r="F124" s="3" t="s">
        <v>139</v>
      </c>
      <c r="G124" s="3" t="s">
        <v>2326</v>
      </c>
      <c r="H124" s="3" t="s">
        <v>2478</v>
      </c>
      <c r="I124" s="3" t="s">
        <v>2496</v>
      </c>
      <c r="J124" s="3">
        <v>49.6</v>
      </c>
      <c r="K124" s="3">
        <v>6000</v>
      </c>
      <c r="L124" s="3" t="s">
        <v>25</v>
      </c>
      <c r="M124" s="3">
        <v>1</v>
      </c>
      <c r="N124" s="28">
        <f t="shared" si="28"/>
        <v>6</v>
      </c>
      <c r="O124" s="28">
        <f t="shared" si="29"/>
        <v>297.60000000000002</v>
      </c>
      <c r="P124" s="12">
        <v>0</v>
      </c>
      <c r="Q124" s="46">
        <f t="shared" si="17"/>
        <v>0</v>
      </c>
      <c r="R124" s="13"/>
      <c r="S124" s="3">
        <f t="shared" si="18"/>
        <v>6</v>
      </c>
      <c r="T124" s="30" t="s">
        <v>2502</v>
      </c>
      <c r="U124" s="10">
        <f t="shared" si="24"/>
        <v>297.60000000000002</v>
      </c>
      <c r="V124" s="10">
        <f t="shared" si="25"/>
        <v>0</v>
      </c>
      <c r="W124" s="5"/>
    </row>
    <row r="125" spans="1:23" ht="43.2" x14ac:dyDescent="0.3">
      <c r="A125" s="3">
        <f t="shared" si="19"/>
        <v>108</v>
      </c>
      <c r="B125" s="4" t="s">
        <v>2561</v>
      </c>
      <c r="C125" s="3">
        <v>1</v>
      </c>
      <c r="D125" s="3" t="s">
        <v>1572</v>
      </c>
      <c r="E125" s="4" t="s">
        <v>141</v>
      </c>
      <c r="F125" s="3" t="s">
        <v>139</v>
      </c>
      <c r="G125" s="3" t="s">
        <v>2326</v>
      </c>
      <c r="H125" s="3" t="s">
        <v>2478</v>
      </c>
      <c r="I125" s="3" t="s">
        <v>2496</v>
      </c>
      <c r="J125" s="3">
        <v>49.6</v>
      </c>
      <c r="K125" s="3">
        <v>6000</v>
      </c>
      <c r="L125" s="3" t="s">
        <v>25</v>
      </c>
      <c r="M125" s="3">
        <v>1</v>
      </c>
      <c r="N125" s="28">
        <f t="shared" si="28"/>
        <v>6</v>
      </c>
      <c r="O125" s="28">
        <f t="shared" si="29"/>
        <v>297.60000000000002</v>
      </c>
      <c r="P125" s="12">
        <v>0</v>
      </c>
      <c r="Q125" s="46">
        <f t="shared" si="17"/>
        <v>0</v>
      </c>
      <c r="R125" s="13"/>
      <c r="S125" s="3">
        <f t="shared" si="18"/>
        <v>6</v>
      </c>
      <c r="T125" s="30" t="s">
        <v>2502</v>
      </c>
      <c r="U125" s="10">
        <f t="shared" si="24"/>
        <v>297.60000000000002</v>
      </c>
      <c r="V125" s="10">
        <f t="shared" si="25"/>
        <v>0</v>
      </c>
      <c r="W125" s="5"/>
    </row>
    <row r="126" spans="1:23" ht="43.2" x14ac:dyDescent="0.3">
      <c r="A126" s="3">
        <f t="shared" si="19"/>
        <v>109</v>
      </c>
      <c r="B126" s="4" t="s">
        <v>2561</v>
      </c>
      <c r="C126" s="3">
        <v>1</v>
      </c>
      <c r="D126" s="3" t="s">
        <v>1572</v>
      </c>
      <c r="E126" s="4" t="s">
        <v>142</v>
      </c>
      <c r="F126" s="3" t="s">
        <v>139</v>
      </c>
      <c r="G126" s="3" t="s">
        <v>2326</v>
      </c>
      <c r="H126" s="3" t="s">
        <v>2478</v>
      </c>
      <c r="I126" s="3" t="s">
        <v>2496</v>
      </c>
      <c r="J126" s="3">
        <v>49.6</v>
      </c>
      <c r="K126" s="3">
        <v>6000</v>
      </c>
      <c r="L126" s="3" t="s">
        <v>25</v>
      </c>
      <c r="M126" s="3">
        <v>1</v>
      </c>
      <c r="N126" s="28">
        <f t="shared" si="28"/>
        <v>6</v>
      </c>
      <c r="O126" s="28">
        <f t="shared" si="29"/>
        <v>297.60000000000002</v>
      </c>
      <c r="P126" s="12">
        <v>0</v>
      </c>
      <c r="Q126" s="46">
        <f t="shared" si="17"/>
        <v>0</v>
      </c>
      <c r="R126" s="13"/>
      <c r="S126" s="3">
        <f t="shared" si="18"/>
        <v>6</v>
      </c>
      <c r="T126" s="30" t="s">
        <v>2502</v>
      </c>
      <c r="U126" s="10">
        <f t="shared" si="24"/>
        <v>297.60000000000002</v>
      </c>
      <c r="V126" s="10">
        <f t="shared" si="25"/>
        <v>0</v>
      </c>
      <c r="W126" s="5"/>
    </row>
    <row r="127" spans="1:23" ht="43.2" x14ac:dyDescent="0.3">
      <c r="A127" s="3">
        <f t="shared" si="19"/>
        <v>110</v>
      </c>
      <c r="B127" s="4" t="s">
        <v>2561</v>
      </c>
      <c r="C127" s="3">
        <v>1</v>
      </c>
      <c r="D127" s="3" t="s">
        <v>1572</v>
      </c>
      <c r="E127" s="4" t="s">
        <v>143</v>
      </c>
      <c r="F127" s="3" t="s">
        <v>139</v>
      </c>
      <c r="G127" s="3" t="s">
        <v>2326</v>
      </c>
      <c r="H127" s="3" t="s">
        <v>2478</v>
      </c>
      <c r="I127" s="3" t="s">
        <v>2496</v>
      </c>
      <c r="J127" s="3">
        <v>49.6</v>
      </c>
      <c r="K127" s="3">
        <v>6000</v>
      </c>
      <c r="L127" s="3" t="s">
        <v>25</v>
      </c>
      <c r="M127" s="3">
        <v>1</v>
      </c>
      <c r="N127" s="28">
        <f t="shared" si="28"/>
        <v>6</v>
      </c>
      <c r="O127" s="28">
        <f t="shared" si="29"/>
        <v>297.60000000000002</v>
      </c>
      <c r="P127" s="12">
        <v>0</v>
      </c>
      <c r="Q127" s="46">
        <f t="shared" si="17"/>
        <v>0</v>
      </c>
      <c r="R127" s="13"/>
      <c r="S127" s="3">
        <f t="shared" si="18"/>
        <v>6</v>
      </c>
      <c r="T127" s="30" t="s">
        <v>2502</v>
      </c>
      <c r="U127" s="10">
        <f t="shared" si="24"/>
        <v>297.60000000000002</v>
      </c>
      <c r="V127" s="10">
        <f t="shared" si="25"/>
        <v>0</v>
      </c>
      <c r="W127" s="5"/>
    </row>
    <row r="128" spans="1:23" ht="43.2" x14ac:dyDescent="0.3">
      <c r="A128" s="3">
        <f t="shared" si="19"/>
        <v>111</v>
      </c>
      <c r="B128" s="4" t="s">
        <v>2561</v>
      </c>
      <c r="C128" s="3">
        <v>1</v>
      </c>
      <c r="D128" s="3" t="s">
        <v>1572</v>
      </c>
      <c r="E128" s="4" t="s">
        <v>144</v>
      </c>
      <c r="F128" s="3" t="s">
        <v>139</v>
      </c>
      <c r="G128" s="3" t="s">
        <v>2326</v>
      </c>
      <c r="H128" s="3" t="s">
        <v>2478</v>
      </c>
      <c r="I128" s="3" t="s">
        <v>2496</v>
      </c>
      <c r="J128" s="3">
        <v>49.6</v>
      </c>
      <c r="K128" s="3">
        <v>6000</v>
      </c>
      <c r="L128" s="3" t="s">
        <v>25</v>
      </c>
      <c r="M128" s="3">
        <v>1</v>
      </c>
      <c r="N128" s="28">
        <f t="shared" si="28"/>
        <v>6</v>
      </c>
      <c r="O128" s="28">
        <f t="shared" si="29"/>
        <v>297.60000000000002</v>
      </c>
      <c r="P128" s="12">
        <v>0</v>
      </c>
      <c r="Q128" s="46">
        <f t="shared" si="17"/>
        <v>0</v>
      </c>
      <c r="R128" s="13"/>
      <c r="S128" s="3">
        <f t="shared" si="18"/>
        <v>6</v>
      </c>
      <c r="T128" s="30" t="s">
        <v>2502</v>
      </c>
      <c r="U128" s="10">
        <f t="shared" si="24"/>
        <v>297.60000000000002</v>
      </c>
      <c r="V128" s="10">
        <f t="shared" si="25"/>
        <v>0</v>
      </c>
      <c r="W128" s="5"/>
    </row>
    <row r="129" spans="1:23" ht="43.2" x14ac:dyDescent="0.3">
      <c r="A129" s="3">
        <f t="shared" si="19"/>
        <v>112</v>
      </c>
      <c r="B129" s="4" t="s">
        <v>2561</v>
      </c>
      <c r="C129" s="3">
        <v>1</v>
      </c>
      <c r="D129" s="3" t="s">
        <v>1572</v>
      </c>
      <c r="E129" s="4" t="s">
        <v>145</v>
      </c>
      <c r="F129" s="3" t="s">
        <v>139</v>
      </c>
      <c r="G129" s="3" t="s">
        <v>2326</v>
      </c>
      <c r="H129" s="3" t="s">
        <v>2478</v>
      </c>
      <c r="I129" s="3" t="s">
        <v>2496</v>
      </c>
      <c r="J129" s="3">
        <v>49.6</v>
      </c>
      <c r="K129" s="3">
        <v>6000</v>
      </c>
      <c r="L129" s="3" t="s">
        <v>25</v>
      </c>
      <c r="M129" s="3">
        <v>1</v>
      </c>
      <c r="N129" s="28">
        <f t="shared" si="28"/>
        <v>6</v>
      </c>
      <c r="O129" s="28">
        <f t="shared" si="29"/>
        <v>297.60000000000002</v>
      </c>
      <c r="P129" s="12">
        <v>0</v>
      </c>
      <c r="Q129" s="46">
        <f t="shared" si="17"/>
        <v>0</v>
      </c>
      <c r="R129" s="13"/>
      <c r="S129" s="3">
        <f t="shared" si="18"/>
        <v>6</v>
      </c>
      <c r="T129" s="30" t="s">
        <v>2502</v>
      </c>
      <c r="U129" s="10">
        <f t="shared" si="24"/>
        <v>297.60000000000002</v>
      </c>
      <c r="V129" s="10">
        <f t="shared" si="25"/>
        <v>0</v>
      </c>
      <c r="W129" s="5"/>
    </row>
    <row r="130" spans="1:23" ht="43.2" x14ac:dyDescent="0.3">
      <c r="A130" s="3">
        <f t="shared" si="19"/>
        <v>113</v>
      </c>
      <c r="B130" s="4" t="s">
        <v>2561</v>
      </c>
      <c r="C130" s="3">
        <v>1</v>
      </c>
      <c r="D130" s="3" t="s">
        <v>1572</v>
      </c>
      <c r="E130" s="4" t="s">
        <v>146</v>
      </c>
      <c r="F130" s="3" t="s">
        <v>139</v>
      </c>
      <c r="G130" s="3" t="s">
        <v>2326</v>
      </c>
      <c r="H130" s="3" t="s">
        <v>2478</v>
      </c>
      <c r="I130" s="3" t="s">
        <v>2496</v>
      </c>
      <c r="J130" s="3">
        <v>49.6</v>
      </c>
      <c r="K130" s="3">
        <v>6000</v>
      </c>
      <c r="L130" s="3" t="s">
        <v>25</v>
      </c>
      <c r="M130" s="3">
        <v>1</v>
      </c>
      <c r="N130" s="28">
        <f t="shared" si="28"/>
        <v>6</v>
      </c>
      <c r="O130" s="28">
        <f t="shared" si="29"/>
        <v>297.60000000000002</v>
      </c>
      <c r="P130" s="12">
        <v>0</v>
      </c>
      <c r="Q130" s="46">
        <f t="shared" si="17"/>
        <v>0</v>
      </c>
      <c r="R130" s="13"/>
      <c r="S130" s="3">
        <f t="shared" si="18"/>
        <v>6</v>
      </c>
      <c r="T130" s="30" t="s">
        <v>2502</v>
      </c>
      <c r="U130" s="10">
        <f t="shared" si="24"/>
        <v>297.60000000000002</v>
      </c>
      <c r="V130" s="10">
        <f t="shared" si="25"/>
        <v>0</v>
      </c>
      <c r="W130" s="5"/>
    </row>
    <row r="131" spans="1:23" ht="43.2" x14ac:dyDescent="0.3">
      <c r="A131" s="3">
        <f t="shared" si="19"/>
        <v>114</v>
      </c>
      <c r="B131" s="4" t="s">
        <v>2561</v>
      </c>
      <c r="C131" s="3">
        <v>1</v>
      </c>
      <c r="D131" s="3" t="s">
        <v>1572</v>
      </c>
      <c r="E131" s="4" t="s">
        <v>147</v>
      </c>
      <c r="F131" s="3" t="s">
        <v>139</v>
      </c>
      <c r="G131" s="3" t="s">
        <v>2326</v>
      </c>
      <c r="H131" s="3" t="s">
        <v>2478</v>
      </c>
      <c r="I131" s="3" t="s">
        <v>2496</v>
      </c>
      <c r="J131" s="3">
        <v>49.6</v>
      </c>
      <c r="K131" s="3">
        <v>6000</v>
      </c>
      <c r="L131" s="3" t="s">
        <v>25</v>
      </c>
      <c r="M131" s="3">
        <v>1</v>
      </c>
      <c r="N131" s="28">
        <f t="shared" si="28"/>
        <v>6</v>
      </c>
      <c r="O131" s="28">
        <f t="shared" si="29"/>
        <v>297.60000000000002</v>
      </c>
      <c r="P131" s="12">
        <v>0</v>
      </c>
      <c r="Q131" s="46">
        <f t="shared" si="17"/>
        <v>0</v>
      </c>
      <c r="R131" s="13"/>
      <c r="S131" s="3">
        <f t="shared" si="18"/>
        <v>6</v>
      </c>
      <c r="T131" s="30" t="s">
        <v>2502</v>
      </c>
      <c r="U131" s="10">
        <f t="shared" si="24"/>
        <v>297.60000000000002</v>
      </c>
      <c r="V131" s="10">
        <f t="shared" si="25"/>
        <v>0</v>
      </c>
      <c r="W131" s="5"/>
    </row>
    <row r="132" spans="1:23" ht="43.2" x14ac:dyDescent="0.3">
      <c r="A132" s="3">
        <f t="shared" si="19"/>
        <v>115</v>
      </c>
      <c r="B132" s="4" t="s">
        <v>2561</v>
      </c>
      <c r="C132" s="3">
        <v>1</v>
      </c>
      <c r="D132" s="3" t="s">
        <v>1572</v>
      </c>
      <c r="E132" s="4" t="s">
        <v>148</v>
      </c>
      <c r="F132" s="3" t="s">
        <v>139</v>
      </c>
      <c r="G132" s="3" t="s">
        <v>2326</v>
      </c>
      <c r="H132" s="3" t="s">
        <v>2478</v>
      </c>
      <c r="I132" s="3" t="s">
        <v>2496</v>
      </c>
      <c r="J132" s="3">
        <v>49.6</v>
      </c>
      <c r="K132" s="3">
        <v>6000</v>
      </c>
      <c r="L132" s="3" t="s">
        <v>25</v>
      </c>
      <c r="M132" s="3">
        <v>1</v>
      </c>
      <c r="N132" s="28">
        <f t="shared" si="28"/>
        <v>6</v>
      </c>
      <c r="O132" s="28">
        <f t="shared" si="29"/>
        <v>297.60000000000002</v>
      </c>
      <c r="P132" s="12">
        <v>0</v>
      </c>
      <c r="Q132" s="46">
        <f t="shared" si="17"/>
        <v>0</v>
      </c>
      <c r="R132" s="13"/>
      <c r="S132" s="3">
        <f t="shared" si="18"/>
        <v>6</v>
      </c>
      <c r="T132" s="30" t="s">
        <v>2502</v>
      </c>
      <c r="U132" s="10">
        <f t="shared" si="24"/>
        <v>297.60000000000002</v>
      </c>
      <c r="V132" s="10">
        <f t="shared" si="25"/>
        <v>0</v>
      </c>
      <c r="W132" s="5"/>
    </row>
    <row r="133" spans="1:23" ht="43.2" x14ac:dyDescent="0.3">
      <c r="A133" s="3">
        <f t="shared" si="19"/>
        <v>116</v>
      </c>
      <c r="B133" s="4" t="s">
        <v>2561</v>
      </c>
      <c r="C133" s="3">
        <v>1</v>
      </c>
      <c r="D133" s="3" t="s">
        <v>1572</v>
      </c>
      <c r="E133" s="4" t="s">
        <v>149</v>
      </c>
      <c r="F133" s="3" t="s">
        <v>139</v>
      </c>
      <c r="G133" s="3" t="s">
        <v>2326</v>
      </c>
      <c r="H133" s="3" t="s">
        <v>2478</v>
      </c>
      <c r="I133" s="3" t="s">
        <v>2496</v>
      </c>
      <c r="J133" s="3">
        <v>49.6</v>
      </c>
      <c r="K133" s="3">
        <v>6000</v>
      </c>
      <c r="L133" s="3" t="s">
        <v>25</v>
      </c>
      <c r="M133" s="3">
        <v>1</v>
      </c>
      <c r="N133" s="28">
        <f t="shared" si="28"/>
        <v>6</v>
      </c>
      <c r="O133" s="28">
        <f t="shared" si="29"/>
        <v>297.60000000000002</v>
      </c>
      <c r="P133" s="12">
        <v>0</v>
      </c>
      <c r="Q133" s="46">
        <f t="shared" si="17"/>
        <v>0</v>
      </c>
      <c r="R133" s="13"/>
      <c r="S133" s="3">
        <f t="shared" si="18"/>
        <v>6</v>
      </c>
      <c r="T133" s="30" t="s">
        <v>2502</v>
      </c>
      <c r="U133" s="10">
        <f t="shared" si="24"/>
        <v>297.60000000000002</v>
      </c>
      <c r="V133" s="10">
        <f t="shared" si="25"/>
        <v>0</v>
      </c>
      <c r="W133" s="5"/>
    </row>
    <row r="134" spans="1:23" ht="43.2" x14ac:dyDescent="0.3">
      <c r="A134" s="3">
        <f t="shared" si="19"/>
        <v>117</v>
      </c>
      <c r="B134" s="4" t="s">
        <v>2561</v>
      </c>
      <c r="C134" s="3">
        <v>1</v>
      </c>
      <c r="D134" s="3" t="s">
        <v>1572</v>
      </c>
      <c r="E134" s="4" t="s">
        <v>150</v>
      </c>
      <c r="F134" s="3" t="s">
        <v>139</v>
      </c>
      <c r="G134" s="3" t="s">
        <v>2326</v>
      </c>
      <c r="H134" s="3" t="s">
        <v>2478</v>
      </c>
      <c r="I134" s="3" t="s">
        <v>2496</v>
      </c>
      <c r="J134" s="3">
        <v>49.6</v>
      </c>
      <c r="K134" s="3">
        <v>6000</v>
      </c>
      <c r="L134" s="3" t="s">
        <v>25</v>
      </c>
      <c r="M134" s="3">
        <v>1</v>
      </c>
      <c r="N134" s="28">
        <f t="shared" si="28"/>
        <v>6</v>
      </c>
      <c r="O134" s="28">
        <f t="shared" si="29"/>
        <v>297.60000000000002</v>
      </c>
      <c r="P134" s="12">
        <v>0</v>
      </c>
      <c r="Q134" s="46">
        <f t="shared" si="17"/>
        <v>0</v>
      </c>
      <c r="R134" s="13"/>
      <c r="S134" s="3">
        <f t="shared" si="18"/>
        <v>6</v>
      </c>
      <c r="T134" s="30" t="s">
        <v>2502</v>
      </c>
      <c r="U134" s="10">
        <f t="shared" ref="U134:U165" si="30">S134*J134</f>
        <v>297.60000000000002</v>
      </c>
      <c r="V134" s="10">
        <f t="shared" ref="V134:V165" si="31">Q134*J134</f>
        <v>0</v>
      </c>
      <c r="W134" s="5"/>
    </row>
    <row r="135" spans="1:23" ht="43.2" x14ac:dyDescent="0.3">
      <c r="A135" s="3">
        <f t="shared" si="19"/>
        <v>118</v>
      </c>
      <c r="B135" s="4" t="s">
        <v>2561</v>
      </c>
      <c r="C135" s="3">
        <v>1</v>
      </c>
      <c r="D135" s="3" t="s">
        <v>1572</v>
      </c>
      <c r="E135" s="4" t="s">
        <v>151</v>
      </c>
      <c r="F135" s="3" t="s">
        <v>139</v>
      </c>
      <c r="G135" s="3" t="s">
        <v>2326</v>
      </c>
      <c r="H135" s="3" t="s">
        <v>2478</v>
      </c>
      <c r="I135" s="3" t="s">
        <v>2496</v>
      </c>
      <c r="J135" s="3">
        <v>49.6</v>
      </c>
      <c r="K135" s="3">
        <v>6000</v>
      </c>
      <c r="L135" s="3" t="s">
        <v>25</v>
      </c>
      <c r="M135" s="3">
        <v>1</v>
      </c>
      <c r="N135" s="28">
        <f t="shared" si="28"/>
        <v>6</v>
      </c>
      <c r="O135" s="28">
        <f t="shared" si="29"/>
        <v>297.60000000000002</v>
      </c>
      <c r="P135" s="12">
        <v>0</v>
      </c>
      <c r="Q135" s="46">
        <f t="shared" si="17"/>
        <v>0</v>
      </c>
      <c r="R135" s="13"/>
      <c r="S135" s="3">
        <f t="shared" si="18"/>
        <v>6</v>
      </c>
      <c r="T135" s="30" t="s">
        <v>2502</v>
      </c>
      <c r="U135" s="10">
        <f t="shared" si="30"/>
        <v>297.60000000000002</v>
      </c>
      <c r="V135" s="10">
        <f t="shared" si="31"/>
        <v>0</v>
      </c>
      <c r="W135" s="5"/>
    </row>
    <row r="136" spans="1:23" ht="43.2" x14ac:dyDescent="0.3">
      <c r="A136" s="3">
        <f t="shared" si="19"/>
        <v>119</v>
      </c>
      <c r="B136" s="4" t="s">
        <v>2561</v>
      </c>
      <c r="C136" s="3">
        <v>1</v>
      </c>
      <c r="D136" s="3" t="s">
        <v>1572</v>
      </c>
      <c r="E136" s="4" t="s">
        <v>152</v>
      </c>
      <c r="F136" s="3" t="s">
        <v>139</v>
      </c>
      <c r="G136" s="3" t="s">
        <v>2326</v>
      </c>
      <c r="H136" s="3" t="s">
        <v>2478</v>
      </c>
      <c r="I136" s="3" t="s">
        <v>2496</v>
      </c>
      <c r="J136" s="3">
        <v>49.6</v>
      </c>
      <c r="K136" s="3">
        <v>6000</v>
      </c>
      <c r="L136" s="3" t="s">
        <v>25</v>
      </c>
      <c r="M136" s="3">
        <v>1</v>
      </c>
      <c r="N136" s="28">
        <f t="shared" si="28"/>
        <v>6</v>
      </c>
      <c r="O136" s="28">
        <f t="shared" si="29"/>
        <v>297.60000000000002</v>
      </c>
      <c r="P136" s="12">
        <v>0</v>
      </c>
      <c r="Q136" s="46">
        <f t="shared" si="17"/>
        <v>0</v>
      </c>
      <c r="R136" s="13"/>
      <c r="S136" s="3">
        <f t="shared" si="18"/>
        <v>6</v>
      </c>
      <c r="T136" s="30" t="s">
        <v>2502</v>
      </c>
      <c r="U136" s="10">
        <f t="shared" si="30"/>
        <v>297.60000000000002</v>
      </c>
      <c r="V136" s="10">
        <f t="shared" si="31"/>
        <v>0</v>
      </c>
      <c r="W136" s="5"/>
    </row>
    <row r="137" spans="1:23" ht="43.2" x14ac:dyDescent="0.3">
      <c r="A137" s="3">
        <f t="shared" si="19"/>
        <v>120</v>
      </c>
      <c r="B137" s="4" t="s">
        <v>2561</v>
      </c>
      <c r="C137" s="3">
        <v>1</v>
      </c>
      <c r="D137" s="3" t="s">
        <v>1572</v>
      </c>
      <c r="E137" s="4" t="s">
        <v>153</v>
      </c>
      <c r="F137" s="3" t="s">
        <v>139</v>
      </c>
      <c r="G137" s="3" t="s">
        <v>2326</v>
      </c>
      <c r="H137" s="3" t="s">
        <v>2478</v>
      </c>
      <c r="I137" s="3" t="s">
        <v>2496</v>
      </c>
      <c r="J137" s="3">
        <v>49.6</v>
      </c>
      <c r="K137" s="3">
        <v>6000</v>
      </c>
      <c r="L137" s="3" t="s">
        <v>25</v>
      </c>
      <c r="M137" s="3">
        <v>1</v>
      </c>
      <c r="N137" s="28">
        <f t="shared" si="28"/>
        <v>6</v>
      </c>
      <c r="O137" s="28">
        <f t="shared" si="29"/>
        <v>297.60000000000002</v>
      </c>
      <c r="P137" s="12">
        <v>0</v>
      </c>
      <c r="Q137" s="46">
        <f t="shared" si="17"/>
        <v>0</v>
      </c>
      <c r="R137" s="13"/>
      <c r="S137" s="3">
        <f t="shared" si="18"/>
        <v>6</v>
      </c>
      <c r="T137" s="30" t="s">
        <v>2502</v>
      </c>
      <c r="U137" s="10">
        <f t="shared" si="30"/>
        <v>297.60000000000002</v>
      </c>
      <c r="V137" s="10">
        <f t="shared" si="31"/>
        <v>0</v>
      </c>
      <c r="W137" s="5"/>
    </row>
    <row r="138" spans="1:23" ht="43.2" x14ac:dyDescent="0.3">
      <c r="A138" s="3">
        <f t="shared" si="19"/>
        <v>121</v>
      </c>
      <c r="B138" s="4" t="s">
        <v>2561</v>
      </c>
      <c r="C138" s="3">
        <v>1</v>
      </c>
      <c r="D138" s="3" t="s">
        <v>1572</v>
      </c>
      <c r="E138" s="4" t="s">
        <v>154</v>
      </c>
      <c r="F138" s="3" t="s">
        <v>139</v>
      </c>
      <c r="G138" s="3" t="s">
        <v>2326</v>
      </c>
      <c r="H138" s="3" t="s">
        <v>2478</v>
      </c>
      <c r="I138" s="3" t="s">
        <v>2496</v>
      </c>
      <c r="J138" s="3">
        <v>49.6</v>
      </c>
      <c r="K138" s="3">
        <v>6000</v>
      </c>
      <c r="L138" s="3" t="s">
        <v>25</v>
      </c>
      <c r="M138" s="3">
        <v>1</v>
      </c>
      <c r="N138" s="28">
        <f t="shared" si="28"/>
        <v>6</v>
      </c>
      <c r="O138" s="28">
        <f t="shared" si="29"/>
        <v>297.60000000000002</v>
      </c>
      <c r="P138" s="12">
        <v>0</v>
      </c>
      <c r="Q138" s="46">
        <f t="shared" si="17"/>
        <v>0</v>
      </c>
      <c r="R138" s="13"/>
      <c r="S138" s="3">
        <f t="shared" si="18"/>
        <v>6</v>
      </c>
      <c r="T138" s="30" t="s">
        <v>2502</v>
      </c>
      <c r="U138" s="10">
        <f t="shared" si="30"/>
        <v>297.60000000000002</v>
      </c>
      <c r="V138" s="10">
        <f t="shared" si="31"/>
        <v>0</v>
      </c>
      <c r="W138" s="5"/>
    </row>
    <row r="139" spans="1:23" ht="43.2" x14ac:dyDescent="0.3">
      <c r="A139" s="3">
        <f t="shared" si="19"/>
        <v>122</v>
      </c>
      <c r="B139" s="4" t="s">
        <v>2561</v>
      </c>
      <c r="C139" s="3">
        <v>1</v>
      </c>
      <c r="D139" s="3" t="s">
        <v>1572</v>
      </c>
      <c r="E139" s="4" t="s">
        <v>155</v>
      </c>
      <c r="F139" s="3" t="s">
        <v>139</v>
      </c>
      <c r="G139" s="3" t="s">
        <v>2326</v>
      </c>
      <c r="H139" s="3" t="s">
        <v>2478</v>
      </c>
      <c r="I139" s="3" t="s">
        <v>2496</v>
      </c>
      <c r="J139" s="3">
        <v>49.6</v>
      </c>
      <c r="K139" s="3">
        <v>6000</v>
      </c>
      <c r="L139" s="3" t="s">
        <v>25</v>
      </c>
      <c r="M139" s="3">
        <v>1</v>
      </c>
      <c r="N139" s="28">
        <f t="shared" si="28"/>
        <v>6</v>
      </c>
      <c r="O139" s="28">
        <f t="shared" si="29"/>
        <v>297.60000000000002</v>
      </c>
      <c r="P139" s="12">
        <v>0</v>
      </c>
      <c r="Q139" s="46">
        <f t="shared" si="17"/>
        <v>0</v>
      </c>
      <c r="R139" s="13"/>
      <c r="S139" s="3">
        <f t="shared" si="18"/>
        <v>6</v>
      </c>
      <c r="T139" s="30" t="s">
        <v>2502</v>
      </c>
      <c r="U139" s="10">
        <f t="shared" si="30"/>
        <v>297.60000000000002</v>
      </c>
      <c r="V139" s="10">
        <f t="shared" si="31"/>
        <v>0</v>
      </c>
      <c r="W139" s="5"/>
    </row>
    <row r="140" spans="1:23" ht="43.2" x14ac:dyDescent="0.3">
      <c r="A140" s="3">
        <f t="shared" si="19"/>
        <v>123</v>
      </c>
      <c r="B140" s="4" t="s">
        <v>2561</v>
      </c>
      <c r="C140" s="3">
        <v>1</v>
      </c>
      <c r="D140" s="3" t="s">
        <v>1572</v>
      </c>
      <c r="E140" s="4" t="s">
        <v>156</v>
      </c>
      <c r="F140" s="3" t="s">
        <v>139</v>
      </c>
      <c r="G140" s="3" t="s">
        <v>2326</v>
      </c>
      <c r="H140" s="3" t="s">
        <v>2478</v>
      </c>
      <c r="I140" s="3" t="s">
        <v>2496</v>
      </c>
      <c r="J140" s="3">
        <v>49.6</v>
      </c>
      <c r="K140" s="3">
        <v>6000</v>
      </c>
      <c r="L140" s="3" t="s">
        <v>25</v>
      </c>
      <c r="M140" s="3">
        <v>1</v>
      </c>
      <c r="N140" s="28">
        <f t="shared" si="28"/>
        <v>6</v>
      </c>
      <c r="O140" s="28">
        <f t="shared" si="29"/>
        <v>297.60000000000002</v>
      </c>
      <c r="P140" s="12">
        <v>0</v>
      </c>
      <c r="Q140" s="46">
        <f t="shared" si="17"/>
        <v>0</v>
      </c>
      <c r="R140" s="13"/>
      <c r="S140" s="3">
        <f t="shared" si="18"/>
        <v>6</v>
      </c>
      <c r="T140" s="30" t="s">
        <v>2502</v>
      </c>
      <c r="U140" s="10">
        <f t="shared" si="30"/>
        <v>297.60000000000002</v>
      </c>
      <c r="V140" s="10">
        <f t="shared" si="31"/>
        <v>0</v>
      </c>
      <c r="W140" s="5"/>
    </row>
    <row r="141" spans="1:23" ht="43.2" x14ac:dyDescent="0.3">
      <c r="A141" s="3">
        <f t="shared" si="19"/>
        <v>124</v>
      </c>
      <c r="B141" s="4" t="s">
        <v>2561</v>
      </c>
      <c r="C141" s="3">
        <v>1</v>
      </c>
      <c r="D141" s="3" t="s">
        <v>1572</v>
      </c>
      <c r="E141" s="4" t="s">
        <v>157</v>
      </c>
      <c r="F141" s="3" t="s">
        <v>139</v>
      </c>
      <c r="G141" s="3" t="s">
        <v>2326</v>
      </c>
      <c r="H141" s="3" t="s">
        <v>2478</v>
      </c>
      <c r="I141" s="3" t="s">
        <v>2496</v>
      </c>
      <c r="J141" s="3">
        <v>49.6</v>
      </c>
      <c r="K141" s="3">
        <v>6000</v>
      </c>
      <c r="L141" s="3" t="s">
        <v>25</v>
      </c>
      <c r="M141" s="3">
        <v>1</v>
      </c>
      <c r="N141" s="28">
        <f t="shared" si="28"/>
        <v>6</v>
      </c>
      <c r="O141" s="28">
        <f t="shared" si="29"/>
        <v>297.60000000000002</v>
      </c>
      <c r="P141" s="12">
        <v>0</v>
      </c>
      <c r="Q141" s="46">
        <f t="shared" si="17"/>
        <v>0</v>
      </c>
      <c r="R141" s="13"/>
      <c r="S141" s="3">
        <f t="shared" si="18"/>
        <v>6</v>
      </c>
      <c r="T141" s="30" t="s">
        <v>2502</v>
      </c>
      <c r="U141" s="10">
        <f t="shared" si="30"/>
        <v>297.60000000000002</v>
      </c>
      <c r="V141" s="10">
        <f t="shared" si="31"/>
        <v>0</v>
      </c>
      <c r="W141" s="5"/>
    </row>
    <row r="142" spans="1:23" ht="43.2" x14ac:dyDescent="0.3">
      <c r="A142" s="3">
        <f t="shared" si="19"/>
        <v>125</v>
      </c>
      <c r="B142" s="4" t="s">
        <v>2561</v>
      </c>
      <c r="C142" s="3">
        <v>1</v>
      </c>
      <c r="D142" s="3" t="s">
        <v>1572</v>
      </c>
      <c r="E142" s="4" t="s">
        <v>158</v>
      </c>
      <c r="F142" s="3" t="s">
        <v>139</v>
      </c>
      <c r="G142" s="3" t="s">
        <v>2326</v>
      </c>
      <c r="H142" s="3" t="s">
        <v>2478</v>
      </c>
      <c r="I142" s="3" t="s">
        <v>2496</v>
      </c>
      <c r="J142" s="3">
        <v>49.6</v>
      </c>
      <c r="K142" s="3">
        <v>6000</v>
      </c>
      <c r="L142" s="3" t="s">
        <v>25</v>
      </c>
      <c r="M142" s="3">
        <v>1</v>
      </c>
      <c r="N142" s="28">
        <f t="shared" si="28"/>
        <v>6</v>
      </c>
      <c r="O142" s="28">
        <f t="shared" si="29"/>
        <v>297.60000000000002</v>
      </c>
      <c r="P142" s="12">
        <v>0</v>
      </c>
      <c r="Q142" s="46">
        <f t="shared" si="17"/>
        <v>0</v>
      </c>
      <c r="R142" s="13"/>
      <c r="S142" s="3">
        <f t="shared" si="18"/>
        <v>6</v>
      </c>
      <c r="T142" s="30" t="s">
        <v>2502</v>
      </c>
      <c r="U142" s="10">
        <f t="shared" si="30"/>
        <v>297.60000000000002</v>
      </c>
      <c r="V142" s="10">
        <f t="shared" si="31"/>
        <v>0</v>
      </c>
      <c r="W142" s="5"/>
    </row>
    <row r="143" spans="1:23" ht="43.2" x14ac:dyDescent="0.3">
      <c r="A143" s="3">
        <f t="shared" si="19"/>
        <v>126</v>
      </c>
      <c r="B143" s="4" t="s">
        <v>2561</v>
      </c>
      <c r="C143" s="3">
        <v>1</v>
      </c>
      <c r="D143" s="3" t="s">
        <v>1572</v>
      </c>
      <c r="E143" s="4" t="s">
        <v>159</v>
      </c>
      <c r="F143" s="3" t="s">
        <v>139</v>
      </c>
      <c r="G143" s="3" t="s">
        <v>2326</v>
      </c>
      <c r="H143" s="3" t="s">
        <v>2478</v>
      </c>
      <c r="I143" s="3" t="s">
        <v>2496</v>
      </c>
      <c r="J143" s="3">
        <v>49.6</v>
      </c>
      <c r="K143" s="3">
        <v>6000</v>
      </c>
      <c r="L143" s="3" t="s">
        <v>25</v>
      </c>
      <c r="M143" s="3">
        <v>1</v>
      </c>
      <c r="N143" s="28">
        <f t="shared" si="28"/>
        <v>6</v>
      </c>
      <c r="O143" s="28">
        <f t="shared" si="29"/>
        <v>297.60000000000002</v>
      </c>
      <c r="P143" s="12">
        <v>0</v>
      </c>
      <c r="Q143" s="46">
        <f t="shared" si="17"/>
        <v>0</v>
      </c>
      <c r="R143" s="13"/>
      <c r="S143" s="3">
        <f t="shared" si="18"/>
        <v>6</v>
      </c>
      <c r="T143" s="30" t="s">
        <v>2502</v>
      </c>
      <c r="U143" s="10">
        <f t="shared" si="30"/>
        <v>297.60000000000002</v>
      </c>
      <c r="V143" s="10">
        <f t="shared" si="31"/>
        <v>0</v>
      </c>
      <c r="W143" s="5"/>
    </row>
    <row r="144" spans="1:23" ht="43.2" x14ac:dyDescent="0.3">
      <c r="A144" s="3">
        <f t="shared" si="19"/>
        <v>127</v>
      </c>
      <c r="B144" s="4" t="s">
        <v>2561</v>
      </c>
      <c r="C144" s="3">
        <v>1</v>
      </c>
      <c r="D144" s="3" t="s">
        <v>1572</v>
      </c>
      <c r="E144" s="4" t="s">
        <v>160</v>
      </c>
      <c r="F144" s="3" t="s">
        <v>139</v>
      </c>
      <c r="G144" s="3" t="s">
        <v>2326</v>
      </c>
      <c r="H144" s="3" t="s">
        <v>2478</v>
      </c>
      <c r="I144" s="3" t="s">
        <v>2496</v>
      </c>
      <c r="J144" s="3">
        <v>49.6</v>
      </c>
      <c r="K144" s="3">
        <v>6000</v>
      </c>
      <c r="L144" s="3" t="s">
        <v>25</v>
      </c>
      <c r="M144" s="3">
        <v>1</v>
      </c>
      <c r="N144" s="28">
        <f t="shared" si="28"/>
        <v>6</v>
      </c>
      <c r="O144" s="28">
        <f t="shared" si="29"/>
        <v>297.60000000000002</v>
      </c>
      <c r="P144" s="12">
        <v>0</v>
      </c>
      <c r="Q144" s="46">
        <f t="shared" si="17"/>
        <v>0</v>
      </c>
      <c r="R144" s="13"/>
      <c r="S144" s="3">
        <f t="shared" si="18"/>
        <v>6</v>
      </c>
      <c r="T144" s="30" t="s">
        <v>2502</v>
      </c>
      <c r="U144" s="10">
        <f t="shared" si="30"/>
        <v>297.60000000000002</v>
      </c>
      <c r="V144" s="10">
        <f t="shared" si="31"/>
        <v>0</v>
      </c>
      <c r="W144" s="5"/>
    </row>
    <row r="145" spans="1:23" x14ac:dyDescent="0.3">
      <c r="A145" s="3">
        <f t="shared" si="19"/>
        <v>128</v>
      </c>
      <c r="B145" s="4" t="s">
        <v>2561</v>
      </c>
      <c r="C145" s="3">
        <v>1</v>
      </c>
      <c r="D145" s="3" t="s">
        <v>1572</v>
      </c>
      <c r="E145" s="4" t="s">
        <v>161</v>
      </c>
      <c r="F145" s="3" t="s">
        <v>8</v>
      </c>
      <c r="G145" s="3" t="s">
        <v>2500</v>
      </c>
      <c r="H145" s="5" t="s">
        <v>2471</v>
      </c>
      <c r="I145" s="3" t="s">
        <v>2496</v>
      </c>
      <c r="J145" s="3">
        <v>32</v>
      </c>
      <c r="K145" s="3">
        <v>6000</v>
      </c>
      <c r="L145" s="3" t="s">
        <v>25</v>
      </c>
      <c r="M145" s="3">
        <v>1</v>
      </c>
      <c r="N145" s="28">
        <f t="shared" ref="N145:N156" si="32">(K145/1000)*M145</f>
        <v>6</v>
      </c>
      <c r="O145" s="28">
        <f t="shared" ref="O145:O156" si="33">N145*J145</f>
        <v>192</v>
      </c>
      <c r="P145" s="13">
        <v>1</v>
      </c>
      <c r="Q145" s="46">
        <f t="shared" si="17"/>
        <v>6</v>
      </c>
      <c r="R145" s="13"/>
      <c r="S145" s="3">
        <f t="shared" si="18"/>
        <v>0</v>
      </c>
      <c r="T145" s="5" t="s">
        <v>2503</v>
      </c>
      <c r="U145" s="5">
        <f t="shared" si="30"/>
        <v>0</v>
      </c>
      <c r="V145" s="5">
        <f t="shared" si="31"/>
        <v>192</v>
      </c>
      <c r="W145" s="5"/>
    </row>
    <row r="146" spans="1:23" x14ac:dyDescent="0.3">
      <c r="A146" s="3">
        <f t="shared" si="19"/>
        <v>129</v>
      </c>
      <c r="B146" s="4" t="s">
        <v>2561</v>
      </c>
      <c r="C146" s="3">
        <v>1</v>
      </c>
      <c r="D146" s="3" t="s">
        <v>1572</v>
      </c>
      <c r="E146" s="4" t="s">
        <v>162</v>
      </c>
      <c r="F146" s="3" t="s">
        <v>8</v>
      </c>
      <c r="G146" s="3" t="s">
        <v>2500</v>
      </c>
      <c r="H146" s="5" t="s">
        <v>2471</v>
      </c>
      <c r="I146" s="3" t="s">
        <v>2496</v>
      </c>
      <c r="J146" s="3">
        <v>32</v>
      </c>
      <c r="K146" s="3">
        <v>6000</v>
      </c>
      <c r="L146" s="3" t="s">
        <v>25</v>
      </c>
      <c r="M146" s="3">
        <v>1</v>
      </c>
      <c r="N146" s="28">
        <f t="shared" si="32"/>
        <v>6</v>
      </c>
      <c r="O146" s="28">
        <f t="shared" si="33"/>
        <v>192</v>
      </c>
      <c r="P146" s="13">
        <v>1</v>
      </c>
      <c r="Q146" s="46">
        <f t="shared" ref="Q146:Q209" si="34">N146*P146</f>
        <v>6</v>
      </c>
      <c r="R146" s="13"/>
      <c r="S146" s="3">
        <f t="shared" ref="S146:S209" si="35">N146-Q146</f>
        <v>0</v>
      </c>
      <c r="T146" s="5" t="s">
        <v>2503</v>
      </c>
      <c r="U146" s="5">
        <f t="shared" si="30"/>
        <v>0</v>
      </c>
      <c r="V146" s="5">
        <f t="shared" si="31"/>
        <v>192</v>
      </c>
      <c r="W146" s="5"/>
    </row>
    <row r="147" spans="1:23" x14ac:dyDescent="0.3">
      <c r="A147" s="3">
        <f t="shared" si="19"/>
        <v>130</v>
      </c>
      <c r="B147" s="4" t="s">
        <v>2561</v>
      </c>
      <c r="C147" s="3">
        <v>1</v>
      </c>
      <c r="D147" s="3" t="s">
        <v>1572</v>
      </c>
      <c r="E147" s="4" t="s">
        <v>163</v>
      </c>
      <c r="F147" s="3" t="s">
        <v>8</v>
      </c>
      <c r="G147" s="3" t="s">
        <v>2500</v>
      </c>
      <c r="H147" s="5" t="s">
        <v>2471</v>
      </c>
      <c r="I147" s="3" t="s">
        <v>2496</v>
      </c>
      <c r="J147" s="3">
        <v>32</v>
      </c>
      <c r="K147" s="3">
        <v>6000</v>
      </c>
      <c r="L147" s="3" t="s">
        <v>25</v>
      </c>
      <c r="M147" s="3">
        <v>1</v>
      </c>
      <c r="N147" s="28">
        <f t="shared" si="32"/>
        <v>6</v>
      </c>
      <c r="O147" s="28">
        <f t="shared" si="33"/>
        <v>192</v>
      </c>
      <c r="P147" s="13">
        <v>1</v>
      </c>
      <c r="Q147" s="46">
        <f t="shared" si="34"/>
        <v>6</v>
      </c>
      <c r="R147" s="13"/>
      <c r="S147" s="3">
        <f t="shared" si="35"/>
        <v>0</v>
      </c>
      <c r="T147" s="5" t="s">
        <v>2503</v>
      </c>
      <c r="U147" s="5">
        <f t="shared" si="30"/>
        <v>0</v>
      </c>
      <c r="V147" s="5">
        <f t="shared" si="31"/>
        <v>192</v>
      </c>
      <c r="W147" s="5"/>
    </row>
    <row r="148" spans="1:23" x14ac:dyDescent="0.3">
      <c r="A148" s="3">
        <f t="shared" ref="A148:A211" si="36">A147+1</f>
        <v>131</v>
      </c>
      <c r="B148" s="4" t="s">
        <v>2561</v>
      </c>
      <c r="C148" s="3">
        <v>1</v>
      </c>
      <c r="D148" s="3" t="s">
        <v>1572</v>
      </c>
      <c r="E148" s="4" t="s">
        <v>164</v>
      </c>
      <c r="F148" s="3" t="s">
        <v>8</v>
      </c>
      <c r="G148" s="3" t="s">
        <v>2500</v>
      </c>
      <c r="H148" s="5" t="s">
        <v>2471</v>
      </c>
      <c r="I148" s="3" t="s">
        <v>2496</v>
      </c>
      <c r="J148" s="3">
        <v>32</v>
      </c>
      <c r="K148" s="3">
        <v>6000</v>
      </c>
      <c r="L148" s="3" t="s">
        <v>25</v>
      </c>
      <c r="M148" s="3">
        <v>1</v>
      </c>
      <c r="N148" s="28">
        <f t="shared" si="32"/>
        <v>6</v>
      </c>
      <c r="O148" s="28">
        <f t="shared" si="33"/>
        <v>192</v>
      </c>
      <c r="P148" s="13">
        <v>1</v>
      </c>
      <c r="Q148" s="46">
        <f t="shared" si="34"/>
        <v>6</v>
      </c>
      <c r="R148" s="13"/>
      <c r="S148" s="3">
        <f t="shared" si="35"/>
        <v>0</v>
      </c>
      <c r="T148" s="5" t="s">
        <v>2503</v>
      </c>
      <c r="U148" s="5">
        <f t="shared" si="30"/>
        <v>0</v>
      </c>
      <c r="V148" s="5">
        <f t="shared" si="31"/>
        <v>192</v>
      </c>
      <c r="W148" s="5"/>
    </row>
    <row r="149" spans="1:23" x14ac:dyDescent="0.3">
      <c r="A149" s="3">
        <f t="shared" si="36"/>
        <v>132</v>
      </c>
      <c r="B149" s="4" t="s">
        <v>2561</v>
      </c>
      <c r="C149" s="3">
        <v>1</v>
      </c>
      <c r="D149" s="3" t="s">
        <v>1572</v>
      </c>
      <c r="E149" s="4" t="s">
        <v>165</v>
      </c>
      <c r="F149" s="3" t="s">
        <v>8</v>
      </c>
      <c r="G149" s="3" t="s">
        <v>2500</v>
      </c>
      <c r="H149" s="5" t="s">
        <v>2471</v>
      </c>
      <c r="I149" s="3" t="s">
        <v>2496</v>
      </c>
      <c r="J149" s="3">
        <v>32</v>
      </c>
      <c r="K149" s="3">
        <v>6000</v>
      </c>
      <c r="L149" s="3" t="s">
        <v>25</v>
      </c>
      <c r="M149" s="3">
        <v>1</v>
      </c>
      <c r="N149" s="28">
        <f t="shared" si="32"/>
        <v>6</v>
      </c>
      <c r="O149" s="28">
        <f t="shared" si="33"/>
        <v>192</v>
      </c>
      <c r="P149" s="13">
        <v>1</v>
      </c>
      <c r="Q149" s="46">
        <f t="shared" si="34"/>
        <v>6</v>
      </c>
      <c r="R149" s="13"/>
      <c r="S149" s="3">
        <f t="shared" si="35"/>
        <v>0</v>
      </c>
      <c r="T149" s="5" t="s">
        <v>2503</v>
      </c>
      <c r="U149" s="5">
        <f t="shared" si="30"/>
        <v>0</v>
      </c>
      <c r="V149" s="5">
        <f t="shared" si="31"/>
        <v>192</v>
      </c>
      <c r="W149" s="5"/>
    </row>
    <row r="150" spans="1:23" x14ac:dyDescent="0.3">
      <c r="A150" s="3">
        <f t="shared" si="36"/>
        <v>133</v>
      </c>
      <c r="B150" s="4" t="s">
        <v>2561</v>
      </c>
      <c r="C150" s="3">
        <v>1</v>
      </c>
      <c r="D150" s="3" t="s">
        <v>1572</v>
      </c>
      <c r="E150" s="4" t="s">
        <v>166</v>
      </c>
      <c r="F150" s="3" t="s">
        <v>8</v>
      </c>
      <c r="G150" s="3" t="s">
        <v>2500</v>
      </c>
      <c r="H150" s="5" t="s">
        <v>2471</v>
      </c>
      <c r="I150" s="3" t="s">
        <v>2496</v>
      </c>
      <c r="J150" s="3">
        <v>32</v>
      </c>
      <c r="K150" s="3">
        <v>6000</v>
      </c>
      <c r="L150" s="3" t="s">
        <v>25</v>
      </c>
      <c r="M150" s="3">
        <v>1</v>
      </c>
      <c r="N150" s="28">
        <f t="shared" si="32"/>
        <v>6</v>
      </c>
      <c r="O150" s="28">
        <f t="shared" si="33"/>
        <v>192</v>
      </c>
      <c r="P150" s="13">
        <v>1</v>
      </c>
      <c r="Q150" s="46">
        <f t="shared" si="34"/>
        <v>6</v>
      </c>
      <c r="R150" s="13"/>
      <c r="S150" s="3">
        <f t="shared" si="35"/>
        <v>0</v>
      </c>
      <c r="T150" s="5" t="s">
        <v>2503</v>
      </c>
      <c r="U150" s="5">
        <f t="shared" si="30"/>
        <v>0</v>
      </c>
      <c r="V150" s="5">
        <f t="shared" si="31"/>
        <v>192</v>
      </c>
      <c r="W150" s="5"/>
    </row>
    <row r="151" spans="1:23" x14ac:dyDescent="0.3">
      <c r="A151" s="3">
        <f t="shared" si="36"/>
        <v>134</v>
      </c>
      <c r="B151" s="4" t="s">
        <v>2561</v>
      </c>
      <c r="C151" s="3">
        <v>1</v>
      </c>
      <c r="D151" s="3" t="s">
        <v>1572</v>
      </c>
      <c r="E151" s="4" t="s">
        <v>167</v>
      </c>
      <c r="F151" s="3" t="s">
        <v>8</v>
      </c>
      <c r="G151" s="3" t="s">
        <v>2500</v>
      </c>
      <c r="H151" s="5" t="s">
        <v>2471</v>
      </c>
      <c r="I151" s="3" t="s">
        <v>2496</v>
      </c>
      <c r="J151" s="3">
        <v>32</v>
      </c>
      <c r="K151" s="3">
        <v>6000</v>
      </c>
      <c r="L151" s="3" t="s">
        <v>25</v>
      </c>
      <c r="M151" s="3">
        <v>1</v>
      </c>
      <c r="N151" s="28">
        <f t="shared" si="32"/>
        <v>6</v>
      </c>
      <c r="O151" s="28">
        <f t="shared" si="33"/>
        <v>192</v>
      </c>
      <c r="P151" s="13">
        <v>1</v>
      </c>
      <c r="Q151" s="46">
        <f t="shared" si="34"/>
        <v>6</v>
      </c>
      <c r="R151" s="13"/>
      <c r="S151" s="3">
        <f t="shared" si="35"/>
        <v>0</v>
      </c>
      <c r="T151" s="5" t="s">
        <v>2503</v>
      </c>
      <c r="U151" s="5">
        <f t="shared" si="30"/>
        <v>0</v>
      </c>
      <c r="V151" s="5">
        <f t="shared" si="31"/>
        <v>192</v>
      </c>
      <c r="W151" s="5"/>
    </row>
    <row r="152" spans="1:23" x14ac:dyDescent="0.3">
      <c r="A152" s="3">
        <f t="shared" si="36"/>
        <v>135</v>
      </c>
      <c r="B152" s="4" t="s">
        <v>2561</v>
      </c>
      <c r="C152" s="3">
        <v>1</v>
      </c>
      <c r="D152" s="3" t="s">
        <v>1572</v>
      </c>
      <c r="E152" s="4" t="s">
        <v>168</v>
      </c>
      <c r="F152" s="3" t="s">
        <v>8</v>
      </c>
      <c r="G152" s="3" t="s">
        <v>2500</v>
      </c>
      <c r="H152" s="5" t="s">
        <v>2471</v>
      </c>
      <c r="I152" s="3" t="s">
        <v>2496</v>
      </c>
      <c r="J152" s="3">
        <v>32</v>
      </c>
      <c r="K152" s="3">
        <v>6000</v>
      </c>
      <c r="L152" s="3" t="s">
        <v>25</v>
      </c>
      <c r="M152" s="3">
        <v>1</v>
      </c>
      <c r="N152" s="28">
        <f t="shared" si="32"/>
        <v>6</v>
      </c>
      <c r="O152" s="28">
        <f t="shared" si="33"/>
        <v>192</v>
      </c>
      <c r="P152" s="13">
        <v>1</v>
      </c>
      <c r="Q152" s="46">
        <f t="shared" si="34"/>
        <v>6</v>
      </c>
      <c r="R152" s="13"/>
      <c r="S152" s="3">
        <f t="shared" si="35"/>
        <v>0</v>
      </c>
      <c r="T152" s="5" t="s">
        <v>2503</v>
      </c>
      <c r="U152" s="5">
        <f t="shared" si="30"/>
        <v>0</v>
      </c>
      <c r="V152" s="5">
        <f t="shared" si="31"/>
        <v>192</v>
      </c>
      <c r="W152" s="5"/>
    </row>
    <row r="153" spans="1:23" ht="43.2" customHeight="1" x14ac:dyDescent="0.3">
      <c r="A153" s="3">
        <f t="shared" si="36"/>
        <v>136</v>
      </c>
      <c r="B153" s="4" t="s">
        <v>2561</v>
      </c>
      <c r="C153" s="3">
        <v>1</v>
      </c>
      <c r="D153" s="3" t="s">
        <v>1572</v>
      </c>
      <c r="E153" s="4" t="s">
        <v>169</v>
      </c>
      <c r="F153" s="3" t="s">
        <v>8</v>
      </c>
      <c r="G153" s="3" t="s">
        <v>2500</v>
      </c>
      <c r="H153" s="5" t="s">
        <v>2471</v>
      </c>
      <c r="I153" s="3" t="s">
        <v>2496</v>
      </c>
      <c r="J153" s="3">
        <v>32</v>
      </c>
      <c r="K153" s="3">
        <v>6000</v>
      </c>
      <c r="L153" s="3" t="s">
        <v>25</v>
      </c>
      <c r="M153" s="3">
        <v>1</v>
      </c>
      <c r="N153" s="28">
        <f t="shared" si="32"/>
        <v>6</v>
      </c>
      <c r="O153" s="28">
        <f t="shared" si="33"/>
        <v>192</v>
      </c>
      <c r="P153" s="12">
        <v>0</v>
      </c>
      <c r="Q153" s="46">
        <f t="shared" si="34"/>
        <v>0</v>
      </c>
      <c r="R153" s="13"/>
      <c r="S153" s="3">
        <f t="shared" si="35"/>
        <v>6</v>
      </c>
      <c r="T153" s="35" t="s">
        <v>2502</v>
      </c>
      <c r="U153" s="5">
        <f t="shared" si="30"/>
        <v>192</v>
      </c>
      <c r="V153" s="5">
        <f t="shared" si="31"/>
        <v>0</v>
      </c>
      <c r="W153" s="5"/>
    </row>
    <row r="154" spans="1:23" ht="43.2" customHeight="1" x14ac:dyDescent="0.3">
      <c r="A154" s="3">
        <f t="shared" si="36"/>
        <v>137</v>
      </c>
      <c r="B154" s="4" t="s">
        <v>2561</v>
      </c>
      <c r="C154" s="3">
        <v>1</v>
      </c>
      <c r="D154" s="3" t="s">
        <v>1572</v>
      </c>
      <c r="E154" s="4" t="s">
        <v>170</v>
      </c>
      <c r="F154" s="3" t="s">
        <v>8</v>
      </c>
      <c r="G154" s="3" t="s">
        <v>2500</v>
      </c>
      <c r="H154" s="5" t="s">
        <v>2471</v>
      </c>
      <c r="I154" s="3" t="s">
        <v>2496</v>
      </c>
      <c r="J154" s="3">
        <v>32</v>
      </c>
      <c r="K154" s="3">
        <v>6000</v>
      </c>
      <c r="L154" s="3" t="s">
        <v>25</v>
      </c>
      <c r="M154" s="3">
        <v>1</v>
      </c>
      <c r="N154" s="28">
        <f t="shared" si="32"/>
        <v>6</v>
      </c>
      <c r="O154" s="28">
        <f t="shared" si="33"/>
        <v>192</v>
      </c>
      <c r="P154" s="12">
        <v>0</v>
      </c>
      <c r="Q154" s="46">
        <f t="shared" si="34"/>
        <v>0</v>
      </c>
      <c r="R154" s="13"/>
      <c r="S154" s="3">
        <f t="shared" si="35"/>
        <v>6</v>
      </c>
      <c r="T154" s="35" t="s">
        <v>2502</v>
      </c>
      <c r="U154" s="5">
        <f t="shared" si="30"/>
        <v>192</v>
      </c>
      <c r="V154" s="5">
        <f t="shared" si="31"/>
        <v>0</v>
      </c>
      <c r="W154" s="5"/>
    </row>
    <row r="155" spans="1:23" ht="43.2" x14ac:dyDescent="0.3">
      <c r="A155" s="3">
        <f t="shared" si="36"/>
        <v>138</v>
      </c>
      <c r="B155" s="4" t="s">
        <v>2561</v>
      </c>
      <c r="C155" s="3">
        <v>1</v>
      </c>
      <c r="D155" s="3" t="s">
        <v>1572</v>
      </c>
      <c r="E155" s="4" t="s">
        <v>171</v>
      </c>
      <c r="F155" s="3" t="s">
        <v>227</v>
      </c>
      <c r="G155" s="3" t="s">
        <v>2333</v>
      </c>
      <c r="H155" s="3" t="s">
        <v>2483</v>
      </c>
      <c r="I155" s="3" t="s">
        <v>2496</v>
      </c>
      <c r="J155" s="3">
        <v>76</v>
      </c>
      <c r="K155" s="3">
        <v>12000</v>
      </c>
      <c r="L155" s="3" t="s">
        <v>25</v>
      </c>
      <c r="M155" s="3">
        <v>1</v>
      </c>
      <c r="N155" s="28">
        <f t="shared" si="32"/>
        <v>12</v>
      </c>
      <c r="O155" s="28">
        <f t="shared" si="33"/>
        <v>912</v>
      </c>
      <c r="P155" s="12">
        <v>0</v>
      </c>
      <c r="Q155" s="46">
        <f t="shared" si="34"/>
        <v>0</v>
      </c>
      <c r="R155" s="12"/>
      <c r="S155" s="3">
        <f t="shared" si="35"/>
        <v>12</v>
      </c>
      <c r="T155" s="45" t="s">
        <v>2502</v>
      </c>
      <c r="U155" s="47">
        <f t="shared" si="30"/>
        <v>912</v>
      </c>
      <c r="V155" s="47">
        <f t="shared" si="31"/>
        <v>0</v>
      </c>
      <c r="W155" s="5"/>
    </row>
    <row r="156" spans="1:23" ht="43.2" x14ac:dyDescent="0.3">
      <c r="A156" s="3">
        <f t="shared" si="36"/>
        <v>139</v>
      </c>
      <c r="B156" s="4" t="s">
        <v>2561</v>
      </c>
      <c r="C156" s="3">
        <v>1</v>
      </c>
      <c r="D156" s="3" t="s">
        <v>1572</v>
      </c>
      <c r="E156" s="4" t="s">
        <v>172</v>
      </c>
      <c r="F156" s="3" t="s">
        <v>227</v>
      </c>
      <c r="G156" s="3" t="s">
        <v>2333</v>
      </c>
      <c r="H156" s="3" t="s">
        <v>2483</v>
      </c>
      <c r="I156" s="3" t="s">
        <v>2496</v>
      </c>
      <c r="J156" s="3">
        <v>76</v>
      </c>
      <c r="K156" s="3">
        <v>12000</v>
      </c>
      <c r="L156" s="3" t="s">
        <v>25</v>
      </c>
      <c r="M156" s="3">
        <v>1</v>
      </c>
      <c r="N156" s="28">
        <f t="shared" si="32"/>
        <v>12</v>
      </c>
      <c r="O156" s="28">
        <f t="shared" si="33"/>
        <v>912</v>
      </c>
      <c r="P156" s="12">
        <v>0</v>
      </c>
      <c r="Q156" s="46">
        <f t="shared" si="34"/>
        <v>0</v>
      </c>
      <c r="R156" s="12"/>
      <c r="S156" s="3">
        <f t="shared" si="35"/>
        <v>12</v>
      </c>
      <c r="T156" s="45" t="s">
        <v>2502</v>
      </c>
      <c r="U156" s="47">
        <f t="shared" si="30"/>
        <v>912</v>
      </c>
      <c r="V156" s="47">
        <f t="shared" si="31"/>
        <v>0</v>
      </c>
      <c r="W156" s="5"/>
    </row>
    <row r="157" spans="1:23" ht="43.2" x14ac:dyDescent="0.3">
      <c r="A157" s="3">
        <f t="shared" si="36"/>
        <v>140</v>
      </c>
      <c r="B157" s="4" t="s">
        <v>2561</v>
      </c>
      <c r="C157" s="3">
        <v>1</v>
      </c>
      <c r="D157" s="3" t="s">
        <v>1572</v>
      </c>
      <c r="E157" s="4" t="s">
        <v>173</v>
      </c>
      <c r="F157" s="3" t="s">
        <v>139</v>
      </c>
      <c r="G157" s="3" t="s">
        <v>2326</v>
      </c>
      <c r="H157" s="3" t="s">
        <v>2478</v>
      </c>
      <c r="I157" s="3" t="s">
        <v>2496</v>
      </c>
      <c r="J157" s="3">
        <v>49.6</v>
      </c>
      <c r="K157" s="3">
        <v>6000</v>
      </c>
      <c r="L157" s="3" t="s">
        <v>25</v>
      </c>
      <c r="M157" s="3">
        <v>1</v>
      </c>
      <c r="N157" s="28">
        <f t="shared" ref="N157:N178" si="37">(K157/1000)*M157</f>
        <v>6</v>
      </c>
      <c r="O157" s="28">
        <f t="shared" ref="O157:O178" si="38">N157*J157</f>
        <v>297.60000000000002</v>
      </c>
      <c r="P157" s="12">
        <v>0</v>
      </c>
      <c r="Q157" s="46">
        <f t="shared" si="34"/>
        <v>0</v>
      </c>
      <c r="R157" s="13"/>
      <c r="S157" s="3">
        <f t="shared" si="35"/>
        <v>6</v>
      </c>
      <c r="T157" s="30" t="s">
        <v>2502</v>
      </c>
      <c r="U157" s="10">
        <f t="shared" si="30"/>
        <v>297.60000000000002</v>
      </c>
      <c r="V157" s="10">
        <f t="shared" si="31"/>
        <v>0</v>
      </c>
      <c r="W157" s="5"/>
    </row>
    <row r="158" spans="1:23" ht="43.2" x14ac:dyDescent="0.3">
      <c r="A158" s="3">
        <f t="shared" si="36"/>
        <v>141</v>
      </c>
      <c r="B158" s="4" t="s">
        <v>2561</v>
      </c>
      <c r="C158" s="3">
        <v>1</v>
      </c>
      <c r="D158" s="3" t="s">
        <v>1572</v>
      </c>
      <c r="E158" s="4" t="s">
        <v>174</v>
      </c>
      <c r="F158" s="3" t="s">
        <v>139</v>
      </c>
      <c r="G158" s="3" t="s">
        <v>2326</v>
      </c>
      <c r="H158" s="3" t="s">
        <v>2478</v>
      </c>
      <c r="I158" s="3" t="s">
        <v>2496</v>
      </c>
      <c r="J158" s="3">
        <v>49.6</v>
      </c>
      <c r="K158" s="3">
        <v>6000</v>
      </c>
      <c r="L158" s="3" t="s">
        <v>25</v>
      </c>
      <c r="M158" s="3">
        <v>1</v>
      </c>
      <c r="N158" s="28">
        <f t="shared" si="37"/>
        <v>6</v>
      </c>
      <c r="O158" s="28">
        <f t="shared" si="38"/>
        <v>297.60000000000002</v>
      </c>
      <c r="P158" s="12">
        <v>0</v>
      </c>
      <c r="Q158" s="46">
        <f t="shared" si="34"/>
        <v>0</v>
      </c>
      <c r="R158" s="13"/>
      <c r="S158" s="3">
        <f t="shared" si="35"/>
        <v>6</v>
      </c>
      <c r="T158" s="30" t="s">
        <v>2502</v>
      </c>
      <c r="U158" s="10">
        <f t="shared" si="30"/>
        <v>297.60000000000002</v>
      </c>
      <c r="V158" s="10">
        <f t="shared" si="31"/>
        <v>0</v>
      </c>
      <c r="W158" s="5"/>
    </row>
    <row r="159" spans="1:23" ht="43.2" x14ac:dyDescent="0.3">
      <c r="A159" s="3">
        <f t="shared" si="36"/>
        <v>142</v>
      </c>
      <c r="B159" s="4" t="s">
        <v>2561</v>
      </c>
      <c r="C159" s="3">
        <v>1</v>
      </c>
      <c r="D159" s="3" t="s">
        <v>1572</v>
      </c>
      <c r="E159" s="4" t="s">
        <v>175</v>
      </c>
      <c r="F159" s="3" t="s">
        <v>139</v>
      </c>
      <c r="G159" s="3" t="s">
        <v>2326</v>
      </c>
      <c r="H159" s="3" t="s">
        <v>2478</v>
      </c>
      <c r="I159" s="3" t="s">
        <v>2496</v>
      </c>
      <c r="J159" s="3">
        <v>49.6</v>
      </c>
      <c r="K159" s="3">
        <v>6000</v>
      </c>
      <c r="L159" s="3" t="s">
        <v>25</v>
      </c>
      <c r="M159" s="3">
        <v>1</v>
      </c>
      <c r="N159" s="28">
        <f t="shared" si="37"/>
        <v>6</v>
      </c>
      <c r="O159" s="28">
        <f t="shared" si="38"/>
        <v>297.60000000000002</v>
      </c>
      <c r="P159" s="12">
        <v>0</v>
      </c>
      <c r="Q159" s="46">
        <f t="shared" si="34"/>
        <v>0</v>
      </c>
      <c r="R159" s="13"/>
      <c r="S159" s="3">
        <f t="shared" si="35"/>
        <v>6</v>
      </c>
      <c r="T159" s="30" t="s">
        <v>2502</v>
      </c>
      <c r="U159" s="10">
        <f t="shared" si="30"/>
        <v>297.60000000000002</v>
      </c>
      <c r="V159" s="10">
        <f t="shared" si="31"/>
        <v>0</v>
      </c>
      <c r="W159" s="5"/>
    </row>
    <row r="160" spans="1:23" ht="43.2" x14ac:dyDescent="0.3">
      <c r="A160" s="3">
        <f t="shared" si="36"/>
        <v>143</v>
      </c>
      <c r="B160" s="4" t="s">
        <v>2561</v>
      </c>
      <c r="C160" s="3">
        <v>1</v>
      </c>
      <c r="D160" s="3" t="s">
        <v>1572</v>
      </c>
      <c r="E160" s="4" t="s">
        <v>176</v>
      </c>
      <c r="F160" s="3" t="s">
        <v>139</v>
      </c>
      <c r="G160" s="3" t="s">
        <v>2326</v>
      </c>
      <c r="H160" s="3" t="s">
        <v>2478</v>
      </c>
      <c r="I160" s="3" t="s">
        <v>2496</v>
      </c>
      <c r="J160" s="3">
        <v>49.6</v>
      </c>
      <c r="K160" s="3">
        <v>6000</v>
      </c>
      <c r="L160" s="3" t="s">
        <v>25</v>
      </c>
      <c r="M160" s="3">
        <v>1</v>
      </c>
      <c r="N160" s="28">
        <f t="shared" si="37"/>
        <v>6</v>
      </c>
      <c r="O160" s="28">
        <f t="shared" si="38"/>
        <v>297.60000000000002</v>
      </c>
      <c r="P160" s="12">
        <v>0</v>
      </c>
      <c r="Q160" s="46">
        <f t="shared" si="34"/>
        <v>0</v>
      </c>
      <c r="R160" s="13"/>
      <c r="S160" s="3">
        <f t="shared" si="35"/>
        <v>6</v>
      </c>
      <c r="T160" s="30" t="s">
        <v>2502</v>
      </c>
      <c r="U160" s="10">
        <f t="shared" si="30"/>
        <v>297.60000000000002</v>
      </c>
      <c r="V160" s="10">
        <f t="shared" si="31"/>
        <v>0</v>
      </c>
      <c r="W160" s="5"/>
    </row>
    <row r="161" spans="1:23" ht="43.2" x14ac:dyDescent="0.3">
      <c r="A161" s="3">
        <f t="shared" si="36"/>
        <v>144</v>
      </c>
      <c r="B161" s="4" t="s">
        <v>2561</v>
      </c>
      <c r="C161" s="3">
        <v>1</v>
      </c>
      <c r="D161" s="3" t="s">
        <v>1572</v>
      </c>
      <c r="E161" s="4" t="s">
        <v>177</v>
      </c>
      <c r="F161" s="3" t="s">
        <v>139</v>
      </c>
      <c r="G161" s="3" t="s">
        <v>2326</v>
      </c>
      <c r="H161" s="3" t="s">
        <v>2478</v>
      </c>
      <c r="I161" s="3" t="s">
        <v>2496</v>
      </c>
      <c r="J161" s="3">
        <v>49.6</v>
      </c>
      <c r="K161" s="3">
        <v>6000</v>
      </c>
      <c r="L161" s="3" t="s">
        <v>25</v>
      </c>
      <c r="M161" s="3">
        <v>1</v>
      </c>
      <c r="N161" s="28">
        <f t="shared" si="37"/>
        <v>6</v>
      </c>
      <c r="O161" s="28">
        <f t="shared" si="38"/>
        <v>297.60000000000002</v>
      </c>
      <c r="P161" s="12">
        <v>0</v>
      </c>
      <c r="Q161" s="46">
        <f t="shared" si="34"/>
        <v>0</v>
      </c>
      <c r="R161" s="13"/>
      <c r="S161" s="3">
        <f t="shared" si="35"/>
        <v>6</v>
      </c>
      <c r="T161" s="30" t="s">
        <v>2502</v>
      </c>
      <c r="U161" s="10">
        <f t="shared" si="30"/>
        <v>297.60000000000002</v>
      </c>
      <c r="V161" s="10">
        <f t="shared" si="31"/>
        <v>0</v>
      </c>
      <c r="W161" s="5"/>
    </row>
    <row r="162" spans="1:23" ht="43.2" x14ac:dyDescent="0.3">
      <c r="A162" s="3">
        <f t="shared" si="36"/>
        <v>145</v>
      </c>
      <c r="B162" s="4" t="s">
        <v>2561</v>
      </c>
      <c r="C162" s="3">
        <v>1</v>
      </c>
      <c r="D162" s="3" t="s">
        <v>1572</v>
      </c>
      <c r="E162" s="4" t="s">
        <v>178</v>
      </c>
      <c r="F162" s="3" t="s">
        <v>139</v>
      </c>
      <c r="G162" s="3" t="s">
        <v>2326</v>
      </c>
      <c r="H162" s="3" t="s">
        <v>2478</v>
      </c>
      <c r="I162" s="3" t="s">
        <v>2496</v>
      </c>
      <c r="J162" s="3">
        <v>49.6</v>
      </c>
      <c r="K162" s="3">
        <v>6000</v>
      </c>
      <c r="L162" s="3" t="s">
        <v>25</v>
      </c>
      <c r="M162" s="3">
        <v>1</v>
      </c>
      <c r="N162" s="28">
        <f t="shared" si="37"/>
        <v>6</v>
      </c>
      <c r="O162" s="28">
        <f t="shared" si="38"/>
        <v>297.60000000000002</v>
      </c>
      <c r="P162" s="12">
        <v>0</v>
      </c>
      <c r="Q162" s="46">
        <f t="shared" si="34"/>
        <v>0</v>
      </c>
      <c r="R162" s="13"/>
      <c r="S162" s="3">
        <f t="shared" si="35"/>
        <v>6</v>
      </c>
      <c r="T162" s="30" t="s">
        <v>2502</v>
      </c>
      <c r="U162" s="10">
        <f t="shared" si="30"/>
        <v>297.60000000000002</v>
      </c>
      <c r="V162" s="10">
        <f t="shared" si="31"/>
        <v>0</v>
      </c>
      <c r="W162" s="5"/>
    </row>
    <row r="163" spans="1:23" ht="43.2" x14ac:dyDescent="0.3">
      <c r="A163" s="3">
        <f t="shared" si="36"/>
        <v>146</v>
      </c>
      <c r="B163" s="4" t="s">
        <v>2561</v>
      </c>
      <c r="C163" s="3">
        <v>1</v>
      </c>
      <c r="D163" s="3" t="s">
        <v>1572</v>
      </c>
      <c r="E163" s="4" t="s">
        <v>179</v>
      </c>
      <c r="F163" s="3" t="s">
        <v>139</v>
      </c>
      <c r="G163" s="3" t="s">
        <v>2326</v>
      </c>
      <c r="H163" s="3" t="s">
        <v>2478</v>
      </c>
      <c r="I163" s="3" t="s">
        <v>2496</v>
      </c>
      <c r="J163" s="3">
        <v>49.6</v>
      </c>
      <c r="K163" s="3">
        <v>6000</v>
      </c>
      <c r="L163" s="3" t="s">
        <v>25</v>
      </c>
      <c r="M163" s="3">
        <v>1</v>
      </c>
      <c r="N163" s="28">
        <f t="shared" si="37"/>
        <v>6</v>
      </c>
      <c r="O163" s="28">
        <f t="shared" si="38"/>
        <v>297.60000000000002</v>
      </c>
      <c r="P163" s="12">
        <v>0</v>
      </c>
      <c r="Q163" s="46">
        <f t="shared" si="34"/>
        <v>0</v>
      </c>
      <c r="R163" s="13"/>
      <c r="S163" s="3">
        <f t="shared" si="35"/>
        <v>6</v>
      </c>
      <c r="T163" s="30" t="s">
        <v>2502</v>
      </c>
      <c r="U163" s="10">
        <f t="shared" si="30"/>
        <v>297.60000000000002</v>
      </c>
      <c r="V163" s="10">
        <f t="shared" si="31"/>
        <v>0</v>
      </c>
      <c r="W163" s="5"/>
    </row>
    <row r="164" spans="1:23" ht="43.2" x14ac:dyDescent="0.3">
      <c r="A164" s="3">
        <f t="shared" si="36"/>
        <v>147</v>
      </c>
      <c r="B164" s="4" t="s">
        <v>2561</v>
      </c>
      <c r="C164" s="3">
        <v>1</v>
      </c>
      <c r="D164" s="3" t="s">
        <v>1572</v>
      </c>
      <c r="E164" s="4" t="s">
        <v>180</v>
      </c>
      <c r="F164" s="3" t="s">
        <v>139</v>
      </c>
      <c r="G164" s="3" t="s">
        <v>2326</v>
      </c>
      <c r="H164" s="3" t="s">
        <v>2478</v>
      </c>
      <c r="I164" s="3" t="s">
        <v>2496</v>
      </c>
      <c r="J164" s="3">
        <v>49.6</v>
      </c>
      <c r="K164" s="3">
        <v>6000</v>
      </c>
      <c r="L164" s="3" t="s">
        <v>25</v>
      </c>
      <c r="M164" s="3">
        <v>1</v>
      </c>
      <c r="N164" s="28">
        <f t="shared" si="37"/>
        <v>6</v>
      </c>
      <c r="O164" s="28">
        <f t="shared" si="38"/>
        <v>297.60000000000002</v>
      </c>
      <c r="P164" s="12">
        <v>0</v>
      </c>
      <c r="Q164" s="46">
        <f t="shared" si="34"/>
        <v>0</v>
      </c>
      <c r="R164" s="13"/>
      <c r="S164" s="3">
        <f t="shared" si="35"/>
        <v>6</v>
      </c>
      <c r="T164" s="30" t="s">
        <v>2502</v>
      </c>
      <c r="U164" s="10">
        <f t="shared" si="30"/>
        <v>297.60000000000002</v>
      </c>
      <c r="V164" s="10">
        <f t="shared" si="31"/>
        <v>0</v>
      </c>
      <c r="W164" s="5"/>
    </row>
    <row r="165" spans="1:23" ht="43.2" x14ac:dyDescent="0.3">
      <c r="A165" s="3">
        <f t="shared" si="36"/>
        <v>148</v>
      </c>
      <c r="B165" s="4" t="s">
        <v>2561</v>
      </c>
      <c r="C165" s="3">
        <v>1</v>
      </c>
      <c r="D165" s="3" t="s">
        <v>1572</v>
      </c>
      <c r="E165" s="4" t="s">
        <v>181</v>
      </c>
      <c r="F165" s="3" t="s">
        <v>139</v>
      </c>
      <c r="G165" s="3" t="s">
        <v>2326</v>
      </c>
      <c r="H165" s="3" t="s">
        <v>2478</v>
      </c>
      <c r="I165" s="3" t="s">
        <v>2496</v>
      </c>
      <c r="J165" s="3">
        <v>49.6</v>
      </c>
      <c r="K165" s="3">
        <v>6000</v>
      </c>
      <c r="L165" s="3" t="s">
        <v>25</v>
      </c>
      <c r="M165" s="3">
        <v>1</v>
      </c>
      <c r="N165" s="28">
        <f t="shared" si="37"/>
        <v>6</v>
      </c>
      <c r="O165" s="28">
        <f t="shared" si="38"/>
        <v>297.60000000000002</v>
      </c>
      <c r="P165" s="12">
        <v>0</v>
      </c>
      <c r="Q165" s="46">
        <f t="shared" si="34"/>
        <v>0</v>
      </c>
      <c r="R165" s="13"/>
      <c r="S165" s="3">
        <f t="shared" si="35"/>
        <v>6</v>
      </c>
      <c r="T165" s="30" t="s">
        <v>2502</v>
      </c>
      <c r="U165" s="10">
        <f t="shared" si="30"/>
        <v>297.60000000000002</v>
      </c>
      <c r="V165" s="10">
        <f t="shared" si="31"/>
        <v>0</v>
      </c>
      <c r="W165" s="5"/>
    </row>
    <row r="166" spans="1:23" ht="43.2" x14ac:dyDescent="0.3">
      <c r="A166" s="3">
        <f t="shared" si="36"/>
        <v>149</v>
      </c>
      <c r="B166" s="4" t="s">
        <v>2561</v>
      </c>
      <c r="C166" s="3">
        <v>1</v>
      </c>
      <c r="D166" s="3" t="s">
        <v>1572</v>
      </c>
      <c r="E166" s="4" t="s">
        <v>182</v>
      </c>
      <c r="F166" s="3" t="s">
        <v>139</v>
      </c>
      <c r="G166" s="3" t="s">
        <v>2326</v>
      </c>
      <c r="H166" s="3" t="s">
        <v>2478</v>
      </c>
      <c r="I166" s="3" t="s">
        <v>2496</v>
      </c>
      <c r="J166" s="3">
        <v>49.6</v>
      </c>
      <c r="K166" s="3">
        <v>6000</v>
      </c>
      <c r="L166" s="3" t="s">
        <v>25</v>
      </c>
      <c r="M166" s="3">
        <v>1</v>
      </c>
      <c r="N166" s="28">
        <f t="shared" si="37"/>
        <v>6</v>
      </c>
      <c r="O166" s="28">
        <f t="shared" si="38"/>
        <v>297.60000000000002</v>
      </c>
      <c r="P166" s="12">
        <v>0</v>
      </c>
      <c r="Q166" s="46">
        <f t="shared" si="34"/>
        <v>0</v>
      </c>
      <c r="R166" s="13"/>
      <c r="S166" s="3">
        <f t="shared" si="35"/>
        <v>6</v>
      </c>
      <c r="T166" s="30" t="s">
        <v>2502</v>
      </c>
      <c r="U166" s="10">
        <f t="shared" ref="U166:U197" si="39">S166*J166</f>
        <v>297.60000000000002</v>
      </c>
      <c r="V166" s="10">
        <f t="shared" ref="V166:V197" si="40">Q166*J166</f>
        <v>0</v>
      </c>
      <c r="W166" s="5"/>
    </row>
    <row r="167" spans="1:23" ht="43.2" x14ac:dyDescent="0.3">
      <c r="A167" s="3">
        <f t="shared" si="36"/>
        <v>150</v>
      </c>
      <c r="B167" s="4" t="s">
        <v>2561</v>
      </c>
      <c r="C167" s="3">
        <v>1</v>
      </c>
      <c r="D167" s="3" t="s">
        <v>1572</v>
      </c>
      <c r="E167" s="4" t="s">
        <v>183</v>
      </c>
      <c r="F167" s="3" t="s">
        <v>139</v>
      </c>
      <c r="G167" s="3" t="s">
        <v>2326</v>
      </c>
      <c r="H167" s="3" t="s">
        <v>2478</v>
      </c>
      <c r="I167" s="3" t="s">
        <v>2496</v>
      </c>
      <c r="J167" s="3">
        <v>49.6</v>
      </c>
      <c r="K167" s="3">
        <v>6000</v>
      </c>
      <c r="L167" s="3" t="s">
        <v>25</v>
      </c>
      <c r="M167" s="3">
        <v>1</v>
      </c>
      <c r="N167" s="28">
        <f t="shared" si="37"/>
        <v>6</v>
      </c>
      <c r="O167" s="28">
        <f t="shared" si="38"/>
        <v>297.60000000000002</v>
      </c>
      <c r="P167" s="12">
        <v>0</v>
      </c>
      <c r="Q167" s="46">
        <f t="shared" si="34"/>
        <v>0</v>
      </c>
      <c r="R167" s="13"/>
      <c r="S167" s="3">
        <f t="shared" si="35"/>
        <v>6</v>
      </c>
      <c r="T167" s="30" t="s">
        <v>2502</v>
      </c>
      <c r="U167" s="10">
        <f t="shared" si="39"/>
        <v>297.60000000000002</v>
      </c>
      <c r="V167" s="10">
        <f t="shared" si="40"/>
        <v>0</v>
      </c>
      <c r="W167" s="5"/>
    </row>
    <row r="168" spans="1:23" ht="43.2" x14ac:dyDescent="0.3">
      <c r="A168" s="3">
        <f t="shared" si="36"/>
        <v>151</v>
      </c>
      <c r="B168" s="4" t="s">
        <v>2561</v>
      </c>
      <c r="C168" s="3">
        <v>1</v>
      </c>
      <c r="D168" s="3" t="s">
        <v>1572</v>
      </c>
      <c r="E168" s="4" t="s">
        <v>184</v>
      </c>
      <c r="F168" s="3" t="s">
        <v>139</v>
      </c>
      <c r="G168" s="3" t="s">
        <v>2326</v>
      </c>
      <c r="H168" s="3" t="s">
        <v>2478</v>
      </c>
      <c r="I168" s="3" t="s">
        <v>2496</v>
      </c>
      <c r="J168" s="3">
        <v>49.6</v>
      </c>
      <c r="K168" s="3">
        <v>6000</v>
      </c>
      <c r="L168" s="3" t="s">
        <v>25</v>
      </c>
      <c r="M168" s="3">
        <v>1</v>
      </c>
      <c r="N168" s="28">
        <f t="shared" si="37"/>
        <v>6</v>
      </c>
      <c r="O168" s="28">
        <f t="shared" si="38"/>
        <v>297.60000000000002</v>
      </c>
      <c r="P168" s="12">
        <v>0</v>
      </c>
      <c r="Q168" s="46">
        <f t="shared" si="34"/>
        <v>0</v>
      </c>
      <c r="R168" s="13"/>
      <c r="S168" s="3">
        <f t="shared" si="35"/>
        <v>6</v>
      </c>
      <c r="T168" s="30" t="s">
        <v>2502</v>
      </c>
      <c r="U168" s="10">
        <f t="shared" si="39"/>
        <v>297.60000000000002</v>
      </c>
      <c r="V168" s="10">
        <f t="shared" si="40"/>
        <v>0</v>
      </c>
      <c r="W168" s="5"/>
    </row>
    <row r="169" spans="1:23" ht="43.2" x14ac:dyDescent="0.3">
      <c r="A169" s="3">
        <f t="shared" si="36"/>
        <v>152</v>
      </c>
      <c r="B169" s="4" t="s">
        <v>2561</v>
      </c>
      <c r="C169" s="3">
        <v>1</v>
      </c>
      <c r="D169" s="3" t="s">
        <v>1572</v>
      </c>
      <c r="E169" s="4" t="s">
        <v>185</v>
      </c>
      <c r="F169" s="3" t="s">
        <v>139</v>
      </c>
      <c r="G169" s="3" t="s">
        <v>2326</v>
      </c>
      <c r="H169" s="3" t="s">
        <v>2478</v>
      </c>
      <c r="I169" s="3" t="s">
        <v>2496</v>
      </c>
      <c r="J169" s="3">
        <v>49.6</v>
      </c>
      <c r="K169" s="3">
        <v>6000</v>
      </c>
      <c r="L169" s="3" t="s">
        <v>25</v>
      </c>
      <c r="M169" s="3">
        <v>1</v>
      </c>
      <c r="N169" s="28">
        <f t="shared" si="37"/>
        <v>6</v>
      </c>
      <c r="O169" s="28">
        <f t="shared" si="38"/>
        <v>297.60000000000002</v>
      </c>
      <c r="P169" s="12">
        <v>0</v>
      </c>
      <c r="Q169" s="46">
        <f t="shared" si="34"/>
        <v>0</v>
      </c>
      <c r="R169" s="13"/>
      <c r="S169" s="3">
        <f t="shared" si="35"/>
        <v>6</v>
      </c>
      <c r="T169" s="30" t="s">
        <v>2502</v>
      </c>
      <c r="U169" s="10">
        <f t="shared" si="39"/>
        <v>297.60000000000002</v>
      </c>
      <c r="V169" s="10">
        <f t="shared" si="40"/>
        <v>0</v>
      </c>
      <c r="W169" s="5"/>
    </row>
    <row r="170" spans="1:23" ht="43.2" x14ac:dyDescent="0.3">
      <c r="A170" s="3">
        <f t="shared" si="36"/>
        <v>153</v>
      </c>
      <c r="B170" s="4" t="s">
        <v>2561</v>
      </c>
      <c r="C170" s="3">
        <v>1</v>
      </c>
      <c r="D170" s="3" t="s">
        <v>1572</v>
      </c>
      <c r="E170" s="4" t="s">
        <v>186</v>
      </c>
      <c r="F170" s="3" t="s">
        <v>139</v>
      </c>
      <c r="G170" s="3" t="s">
        <v>2326</v>
      </c>
      <c r="H170" s="3" t="s">
        <v>2478</v>
      </c>
      <c r="I170" s="3" t="s">
        <v>2496</v>
      </c>
      <c r="J170" s="3">
        <v>49.6</v>
      </c>
      <c r="K170" s="3">
        <v>6000</v>
      </c>
      <c r="L170" s="3" t="s">
        <v>25</v>
      </c>
      <c r="M170" s="3">
        <v>1</v>
      </c>
      <c r="N170" s="28">
        <f t="shared" si="37"/>
        <v>6</v>
      </c>
      <c r="O170" s="28">
        <f t="shared" si="38"/>
        <v>297.60000000000002</v>
      </c>
      <c r="P170" s="12">
        <v>0</v>
      </c>
      <c r="Q170" s="46">
        <f t="shared" si="34"/>
        <v>0</v>
      </c>
      <c r="R170" s="13"/>
      <c r="S170" s="3">
        <f t="shared" si="35"/>
        <v>6</v>
      </c>
      <c r="T170" s="30" t="s">
        <v>2502</v>
      </c>
      <c r="U170" s="10">
        <f t="shared" si="39"/>
        <v>297.60000000000002</v>
      </c>
      <c r="V170" s="10">
        <f t="shared" si="40"/>
        <v>0</v>
      </c>
      <c r="W170" s="5"/>
    </row>
    <row r="171" spans="1:23" ht="43.2" x14ac:dyDescent="0.3">
      <c r="A171" s="3">
        <f t="shared" si="36"/>
        <v>154</v>
      </c>
      <c r="B171" s="4" t="s">
        <v>2561</v>
      </c>
      <c r="C171" s="3">
        <v>1</v>
      </c>
      <c r="D171" s="3" t="s">
        <v>1572</v>
      </c>
      <c r="E171" s="4" t="s">
        <v>187</v>
      </c>
      <c r="F171" s="3" t="s">
        <v>139</v>
      </c>
      <c r="G171" s="3" t="s">
        <v>2326</v>
      </c>
      <c r="H171" s="3" t="s">
        <v>2478</v>
      </c>
      <c r="I171" s="3" t="s">
        <v>2496</v>
      </c>
      <c r="J171" s="3">
        <v>49.6</v>
      </c>
      <c r="K171" s="3">
        <v>6000</v>
      </c>
      <c r="L171" s="3" t="s">
        <v>25</v>
      </c>
      <c r="M171" s="3">
        <v>1</v>
      </c>
      <c r="N171" s="28">
        <f t="shared" si="37"/>
        <v>6</v>
      </c>
      <c r="O171" s="28">
        <f t="shared" si="38"/>
        <v>297.60000000000002</v>
      </c>
      <c r="P171" s="12">
        <v>0</v>
      </c>
      <c r="Q171" s="46">
        <f t="shared" si="34"/>
        <v>0</v>
      </c>
      <c r="R171" s="13"/>
      <c r="S171" s="3">
        <f t="shared" si="35"/>
        <v>6</v>
      </c>
      <c r="T171" s="30" t="s">
        <v>2502</v>
      </c>
      <c r="U171" s="10">
        <f t="shared" si="39"/>
        <v>297.60000000000002</v>
      </c>
      <c r="V171" s="10">
        <f t="shared" si="40"/>
        <v>0</v>
      </c>
      <c r="W171" s="5"/>
    </row>
    <row r="172" spans="1:23" ht="43.2" x14ac:dyDescent="0.3">
      <c r="A172" s="3">
        <f t="shared" si="36"/>
        <v>155</v>
      </c>
      <c r="B172" s="4" t="s">
        <v>2561</v>
      </c>
      <c r="C172" s="3">
        <v>1</v>
      </c>
      <c r="D172" s="3" t="s">
        <v>1572</v>
      </c>
      <c r="E172" s="4" t="s">
        <v>188</v>
      </c>
      <c r="F172" s="3" t="s">
        <v>139</v>
      </c>
      <c r="G172" s="3" t="s">
        <v>2326</v>
      </c>
      <c r="H172" s="3" t="s">
        <v>2478</v>
      </c>
      <c r="I172" s="3" t="s">
        <v>2496</v>
      </c>
      <c r="J172" s="3">
        <v>49.6</v>
      </c>
      <c r="K172" s="3">
        <v>6000</v>
      </c>
      <c r="L172" s="3" t="s">
        <v>25</v>
      </c>
      <c r="M172" s="3">
        <v>1</v>
      </c>
      <c r="N172" s="28">
        <f t="shared" si="37"/>
        <v>6</v>
      </c>
      <c r="O172" s="28">
        <f t="shared" si="38"/>
        <v>297.60000000000002</v>
      </c>
      <c r="P172" s="12">
        <v>0</v>
      </c>
      <c r="Q172" s="46">
        <f t="shared" si="34"/>
        <v>0</v>
      </c>
      <c r="R172" s="13"/>
      <c r="S172" s="3">
        <f t="shared" si="35"/>
        <v>6</v>
      </c>
      <c r="T172" s="30" t="s">
        <v>2502</v>
      </c>
      <c r="U172" s="10">
        <f t="shared" si="39"/>
        <v>297.60000000000002</v>
      </c>
      <c r="V172" s="10">
        <f t="shared" si="40"/>
        <v>0</v>
      </c>
      <c r="W172" s="5"/>
    </row>
    <row r="173" spans="1:23" ht="43.2" x14ac:dyDescent="0.3">
      <c r="A173" s="3">
        <f t="shared" si="36"/>
        <v>156</v>
      </c>
      <c r="B173" s="4" t="s">
        <v>2561</v>
      </c>
      <c r="C173" s="3">
        <v>1</v>
      </c>
      <c r="D173" s="3" t="s">
        <v>1572</v>
      </c>
      <c r="E173" s="4" t="s">
        <v>189</v>
      </c>
      <c r="F173" s="3" t="s">
        <v>139</v>
      </c>
      <c r="G173" s="3" t="s">
        <v>2326</v>
      </c>
      <c r="H173" s="3" t="s">
        <v>2478</v>
      </c>
      <c r="I173" s="3" t="s">
        <v>2496</v>
      </c>
      <c r="J173" s="3">
        <v>49.6</v>
      </c>
      <c r="K173" s="3">
        <v>6000</v>
      </c>
      <c r="L173" s="3" t="s">
        <v>25</v>
      </c>
      <c r="M173" s="3">
        <v>1</v>
      </c>
      <c r="N173" s="28">
        <f t="shared" si="37"/>
        <v>6</v>
      </c>
      <c r="O173" s="28">
        <f t="shared" si="38"/>
        <v>297.60000000000002</v>
      </c>
      <c r="P173" s="12">
        <v>0</v>
      </c>
      <c r="Q173" s="46">
        <f t="shared" si="34"/>
        <v>0</v>
      </c>
      <c r="R173" s="13"/>
      <c r="S173" s="3">
        <f t="shared" si="35"/>
        <v>6</v>
      </c>
      <c r="T173" s="30" t="s">
        <v>2502</v>
      </c>
      <c r="U173" s="10">
        <f t="shared" si="39"/>
        <v>297.60000000000002</v>
      </c>
      <c r="V173" s="10">
        <f t="shared" si="40"/>
        <v>0</v>
      </c>
      <c r="W173" s="5"/>
    </row>
    <row r="174" spans="1:23" ht="43.2" x14ac:dyDescent="0.3">
      <c r="A174" s="3">
        <f t="shared" si="36"/>
        <v>157</v>
      </c>
      <c r="B174" s="4" t="s">
        <v>2561</v>
      </c>
      <c r="C174" s="3">
        <v>1</v>
      </c>
      <c r="D174" s="3" t="s">
        <v>1572</v>
      </c>
      <c r="E174" s="4" t="s">
        <v>190</v>
      </c>
      <c r="F174" s="3" t="s">
        <v>139</v>
      </c>
      <c r="G174" s="3" t="s">
        <v>2326</v>
      </c>
      <c r="H174" s="3" t="s">
        <v>2478</v>
      </c>
      <c r="I174" s="3" t="s">
        <v>2496</v>
      </c>
      <c r="J174" s="3">
        <v>49.6</v>
      </c>
      <c r="K174" s="3">
        <v>6000</v>
      </c>
      <c r="L174" s="3" t="s">
        <v>25</v>
      </c>
      <c r="M174" s="3">
        <v>1</v>
      </c>
      <c r="N174" s="28">
        <f t="shared" si="37"/>
        <v>6</v>
      </c>
      <c r="O174" s="28">
        <f t="shared" si="38"/>
        <v>297.60000000000002</v>
      </c>
      <c r="P174" s="12">
        <v>0</v>
      </c>
      <c r="Q174" s="46">
        <f t="shared" si="34"/>
        <v>0</v>
      </c>
      <c r="R174" s="13"/>
      <c r="S174" s="3">
        <f t="shared" si="35"/>
        <v>6</v>
      </c>
      <c r="T174" s="30" t="s">
        <v>2502</v>
      </c>
      <c r="U174" s="10">
        <f t="shared" si="39"/>
        <v>297.60000000000002</v>
      </c>
      <c r="V174" s="10">
        <f t="shared" si="40"/>
        <v>0</v>
      </c>
      <c r="W174" s="5"/>
    </row>
    <row r="175" spans="1:23" ht="43.2" x14ac:dyDescent="0.3">
      <c r="A175" s="3">
        <f t="shared" si="36"/>
        <v>158</v>
      </c>
      <c r="B175" s="4" t="s">
        <v>2561</v>
      </c>
      <c r="C175" s="3">
        <v>1</v>
      </c>
      <c r="D175" s="3" t="s">
        <v>1572</v>
      </c>
      <c r="E175" s="4" t="s">
        <v>191</v>
      </c>
      <c r="F175" s="3" t="s">
        <v>139</v>
      </c>
      <c r="G175" s="3" t="s">
        <v>2326</v>
      </c>
      <c r="H175" s="3" t="s">
        <v>2478</v>
      </c>
      <c r="I175" s="3" t="s">
        <v>2496</v>
      </c>
      <c r="J175" s="3">
        <v>49.6</v>
      </c>
      <c r="K175" s="3">
        <v>6000</v>
      </c>
      <c r="L175" s="3" t="s">
        <v>25</v>
      </c>
      <c r="M175" s="3">
        <v>1</v>
      </c>
      <c r="N175" s="28">
        <f t="shared" si="37"/>
        <v>6</v>
      </c>
      <c r="O175" s="28">
        <f t="shared" si="38"/>
        <v>297.60000000000002</v>
      </c>
      <c r="P175" s="12">
        <v>0</v>
      </c>
      <c r="Q175" s="46">
        <f t="shared" si="34"/>
        <v>0</v>
      </c>
      <c r="R175" s="13"/>
      <c r="S175" s="3">
        <f t="shared" si="35"/>
        <v>6</v>
      </c>
      <c r="T175" s="30" t="s">
        <v>2502</v>
      </c>
      <c r="U175" s="10">
        <f t="shared" si="39"/>
        <v>297.60000000000002</v>
      </c>
      <c r="V175" s="10">
        <f t="shared" si="40"/>
        <v>0</v>
      </c>
      <c r="W175" s="5"/>
    </row>
    <row r="176" spans="1:23" ht="43.2" x14ac:dyDescent="0.3">
      <c r="A176" s="3">
        <f t="shared" si="36"/>
        <v>159</v>
      </c>
      <c r="B176" s="4" t="s">
        <v>2561</v>
      </c>
      <c r="C176" s="3">
        <v>1</v>
      </c>
      <c r="D176" s="3" t="s">
        <v>1572</v>
      </c>
      <c r="E176" s="4" t="s">
        <v>192</v>
      </c>
      <c r="F176" s="3" t="s">
        <v>139</v>
      </c>
      <c r="G176" s="3" t="s">
        <v>2326</v>
      </c>
      <c r="H176" s="3" t="s">
        <v>2478</v>
      </c>
      <c r="I176" s="3" t="s">
        <v>2496</v>
      </c>
      <c r="J176" s="3">
        <v>49.6</v>
      </c>
      <c r="K176" s="3">
        <v>6000</v>
      </c>
      <c r="L176" s="3" t="s">
        <v>25</v>
      </c>
      <c r="M176" s="3">
        <v>1</v>
      </c>
      <c r="N176" s="28">
        <f t="shared" si="37"/>
        <v>6</v>
      </c>
      <c r="O176" s="28">
        <f t="shared" si="38"/>
        <v>297.60000000000002</v>
      </c>
      <c r="P176" s="12">
        <v>0</v>
      </c>
      <c r="Q176" s="46">
        <f t="shared" si="34"/>
        <v>0</v>
      </c>
      <c r="R176" s="13"/>
      <c r="S176" s="3">
        <f t="shared" si="35"/>
        <v>6</v>
      </c>
      <c r="T176" s="30" t="s">
        <v>2502</v>
      </c>
      <c r="U176" s="10">
        <f t="shared" si="39"/>
        <v>297.60000000000002</v>
      </c>
      <c r="V176" s="10">
        <f t="shared" si="40"/>
        <v>0</v>
      </c>
      <c r="W176" s="5"/>
    </row>
    <row r="177" spans="1:23" ht="43.2" x14ac:dyDescent="0.3">
      <c r="A177" s="3">
        <f t="shared" si="36"/>
        <v>160</v>
      </c>
      <c r="B177" s="4" t="s">
        <v>2561</v>
      </c>
      <c r="C177" s="3">
        <v>1</v>
      </c>
      <c r="D177" s="3" t="s">
        <v>1572</v>
      </c>
      <c r="E177" s="4" t="s">
        <v>193</v>
      </c>
      <c r="F177" s="3" t="s">
        <v>139</v>
      </c>
      <c r="G177" s="3" t="s">
        <v>2326</v>
      </c>
      <c r="H177" s="3" t="s">
        <v>2478</v>
      </c>
      <c r="I177" s="3" t="s">
        <v>2496</v>
      </c>
      <c r="J177" s="3">
        <v>49.6</v>
      </c>
      <c r="K177" s="3">
        <v>6000</v>
      </c>
      <c r="L177" s="3" t="s">
        <v>25</v>
      </c>
      <c r="M177" s="3">
        <v>1</v>
      </c>
      <c r="N177" s="28">
        <f t="shared" si="37"/>
        <v>6</v>
      </c>
      <c r="O177" s="28">
        <f t="shared" si="38"/>
        <v>297.60000000000002</v>
      </c>
      <c r="P177" s="12">
        <v>0</v>
      </c>
      <c r="Q177" s="46">
        <f t="shared" si="34"/>
        <v>0</v>
      </c>
      <c r="R177" s="13"/>
      <c r="S177" s="3">
        <f t="shared" si="35"/>
        <v>6</v>
      </c>
      <c r="T177" s="30" t="s">
        <v>2502</v>
      </c>
      <c r="U177" s="10">
        <f t="shared" si="39"/>
        <v>297.60000000000002</v>
      </c>
      <c r="V177" s="10">
        <f t="shared" si="40"/>
        <v>0</v>
      </c>
      <c r="W177" s="5"/>
    </row>
    <row r="178" spans="1:23" ht="43.2" x14ac:dyDescent="0.3">
      <c r="A178" s="3">
        <f t="shared" si="36"/>
        <v>161</v>
      </c>
      <c r="B178" s="4" t="s">
        <v>2561</v>
      </c>
      <c r="C178" s="3">
        <v>1</v>
      </c>
      <c r="D178" s="3" t="s">
        <v>1572</v>
      </c>
      <c r="E178" s="4" t="s">
        <v>194</v>
      </c>
      <c r="F178" s="3" t="s">
        <v>139</v>
      </c>
      <c r="G178" s="3" t="s">
        <v>2326</v>
      </c>
      <c r="H178" s="3" t="s">
        <v>2478</v>
      </c>
      <c r="I178" s="3" t="s">
        <v>2496</v>
      </c>
      <c r="J178" s="3">
        <v>49.6</v>
      </c>
      <c r="K178" s="3">
        <v>6000</v>
      </c>
      <c r="L178" s="3" t="s">
        <v>25</v>
      </c>
      <c r="M178" s="3">
        <v>1</v>
      </c>
      <c r="N178" s="28">
        <f t="shared" si="37"/>
        <v>6</v>
      </c>
      <c r="O178" s="28">
        <f t="shared" si="38"/>
        <v>297.60000000000002</v>
      </c>
      <c r="P178" s="12">
        <v>0</v>
      </c>
      <c r="Q178" s="46">
        <f t="shared" si="34"/>
        <v>0</v>
      </c>
      <c r="R178" s="13"/>
      <c r="S178" s="3">
        <f t="shared" si="35"/>
        <v>6</v>
      </c>
      <c r="T178" s="30" t="s">
        <v>2502</v>
      </c>
      <c r="U178" s="10">
        <f t="shared" si="39"/>
        <v>297.60000000000002</v>
      </c>
      <c r="V178" s="10">
        <f t="shared" si="40"/>
        <v>0</v>
      </c>
      <c r="W178" s="5"/>
    </row>
    <row r="179" spans="1:23" ht="43.2" customHeight="1" x14ac:dyDescent="0.3">
      <c r="A179" s="3">
        <f t="shared" si="36"/>
        <v>162</v>
      </c>
      <c r="B179" s="4" t="s">
        <v>2561</v>
      </c>
      <c r="C179" s="3">
        <v>1</v>
      </c>
      <c r="D179" s="3" t="s">
        <v>1572</v>
      </c>
      <c r="E179" s="4" t="s">
        <v>195</v>
      </c>
      <c r="F179" s="3" t="s">
        <v>8</v>
      </c>
      <c r="G179" s="3" t="s">
        <v>2500</v>
      </c>
      <c r="H179" s="5" t="s">
        <v>2471</v>
      </c>
      <c r="I179" s="3" t="s">
        <v>2496</v>
      </c>
      <c r="J179" s="3">
        <v>32</v>
      </c>
      <c r="K179" s="3">
        <v>6000</v>
      </c>
      <c r="L179" s="3" t="s">
        <v>25</v>
      </c>
      <c r="M179" s="3">
        <v>1</v>
      </c>
      <c r="N179" s="28">
        <f t="shared" ref="N179:N188" si="41">(K179/1000)*M179</f>
        <v>6</v>
      </c>
      <c r="O179" s="28">
        <f t="shared" ref="O179:O188" si="42">N179*J179</f>
        <v>192</v>
      </c>
      <c r="P179" s="12">
        <v>0</v>
      </c>
      <c r="Q179" s="46">
        <f t="shared" si="34"/>
        <v>0</v>
      </c>
      <c r="R179" s="13"/>
      <c r="S179" s="3">
        <f t="shared" si="35"/>
        <v>6</v>
      </c>
      <c r="T179" s="35" t="s">
        <v>2502</v>
      </c>
      <c r="U179" s="5">
        <f t="shared" si="39"/>
        <v>192</v>
      </c>
      <c r="V179" s="5">
        <f t="shared" si="40"/>
        <v>0</v>
      </c>
      <c r="W179" s="5"/>
    </row>
    <row r="180" spans="1:23" ht="43.2" customHeight="1" x14ac:dyDescent="0.3">
      <c r="A180" s="3">
        <f t="shared" si="36"/>
        <v>163</v>
      </c>
      <c r="B180" s="4" t="s">
        <v>2561</v>
      </c>
      <c r="C180" s="3">
        <v>1</v>
      </c>
      <c r="D180" s="3" t="s">
        <v>1572</v>
      </c>
      <c r="E180" s="4" t="s">
        <v>196</v>
      </c>
      <c r="F180" s="3" t="s">
        <v>8</v>
      </c>
      <c r="G180" s="3" t="s">
        <v>2500</v>
      </c>
      <c r="H180" s="5" t="s">
        <v>2471</v>
      </c>
      <c r="I180" s="3" t="s">
        <v>2496</v>
      </c>
      <c r="J180" s="3">
        <v>32</v>
      </c>
      <c r="K180" s="3">
        <v>6000</v>
      </c>
      <c r="L180" s="3" t="s">
        <v>25</v>
      </c>
      <c r="M180" s="3">
        <v>1</v>
      </c>
      <c r="N180" s="28">
        <f t="shared" si="41"/>
        <v>6</v>
      </c>
      <c r="O180" s="28">
        <f t="shared" si="42"/>
        <v>192</v>
      </c>
      <c r="P180" s="12">
        <v>0</v>
      </c>
      <c r="Q180" s="46">
        <f t="shared" si="34"/>
        <v>0</v>
      </c>
      <c r="R180" s="13"/>
      <c r="S180" s="3">
        <f t="shared" si="35"/>
        <v>6</v>
      </c>
      <c r="T180" s="35" t="s">
        <v>2502</v>
      </c>
      <c r="U180" s="5">
        <f t="shared" si="39"/>
        <v>192</v>
      </c>
      <c r="V180" s="5">
        <f t="shared" si="40"/>
        <v>0</v>
      </c>
      <c r="W180" s="5"/>
    </row>
    <row r="181" spans="1:23" ht="43.2" customHeight="1" x14ac:dyDescent="0.3">
      <c r="A181" s="3">
        <f t="shared" si="36"/>
        <v>164</v>
      </c>
      <c r="B181" s="4" t="s">
        <v>2561</v>
      </c>
      <c r="C181" s="3">
        <v>1</v>
      </c>
      <c r="D181" s="3" t="s">
        <v>1572</v>
      </c>
      <c r="E181" s="4" t="s">
        <v>197</v>
      </c>
      <c r="F181" s="3" t="s">
        <v>8</v>
      </c>
      <c r="G181" s="3" t="s">
        <v>2500</v>
      </c>
      <c r="H181" s="5" t="s">
        <v>2471</v>
      </c>
      <c r="I181" s="3" t="s">
        <v>2496</v>
      </c>
      <c r="J181" s="3">
        <v>32</v>
      </c>
      <c r="K181" s="3">
        <v>6000</v>
      </c>
      <c r="L181" s="3" t="s">
        <v>25</v>
      </c>
      <c r="M181" s="3">
        <v>1</v>
      </c>
      <c r="N181" s="28">
        <f t="shared" si="41"/>
        <v>6</v>
      </c>
      <c r="O181" s="28">
        <f t="shared" si="42"/>
        <v>192</v>
      </c>
      <c r="P181" s="12">
        <v>0</v>
      </c>
      <c r="Q181" s="46">
        <f t="shared" si="34"/>
        <v>0</v>
      </c>
      <c r="R181" s="13"/>
      <c r="S181" s="3">
        <f t="shared" si="35"/>
        <v>6</v>
      </c>
      <c r="T181" s="35" t="s">
        <v>2502</v>
      </c>
      <c r="U181" s="5">
        <f t="shared" si="39"/>
        <v>192</v>
      </c>
      <c r="V181" s="5">
        <f t="shared" si="40"/>
        <v>0</v>
      </c>
      <c r="W181" s="5"/>
    </row>
    <row r="182" spans="1:23" ht="43.2" customHeight="1" x14ac:dyDescent="0.3">
      <c r="A182" s="3">
        <f t="shared" si="36"/>
        <v>165</v>
      </c>
      <c r="B182" s="4" t="s">
        <v>2561</v>
      </c>
      <c r="C182" s="3">
        <v>1</v>
      </c>
      <c r="D182" s="3" t="s">
        <v>1572</v>
      </c>
      <c r="E182" s="4" t="s">
        <v>198</v>
      </c>
      <c r="F182" s="3" t="s">
        <v>8</v>
      </c>
      <c r="G182" s="3" t="s">
        <v>2500</v>
      </c>
      <c r="H182" s="5" t="s">
        <v>2471</v>
      </c>
      <c r="I182" s="3" t="s">
        <v>2496</v>
      </c>
      <c r="J182" s="3">
        <v>32</v>
      </c>
      <c r="K182" s="3">
        <v>6000</v>
      </c>
      <c r="L182" s="3" t="s">
        <v>25</v>
      </c>
      <c r="M182" s="3">
        <v>1</v>
      </c>
      <c r="N182" s="28">
        <f t="shared" si="41"/>
        <v>6</v>
      </c>
      <c r="O182" s="28">
        <f t="shared" si="42"/>
        <v>192</v>
      </c>
      <c r="P182" s="12">
        <v>0</v>
      </c>
      <c r="Q182" s="46">
        <f t="shared" si="34"/>
        <v>0</v>
      </c>
      <c r="R182" s="13"/>
      <c r="S182" s="3">
        <f t="shared" si="35"/>
        <v>6</v>
      </c>
      <c r="T182" s="35" t="s">
        <v>2502</v>
      </c>
      <c r="U182" s="5">
        <f t="shared" si="39"/>
        <v>192</v>
      </c>
      <c r="V182" s="5">
        <f t="shared" si="40"/>
        <v>0</v>
      </c>
      <c r="W182" s="5"/>
    </row>
    <row r="183" spans="1:23" ht="43.2" customHeight="1" x14ac:dyDescent="0.3">
      <c r="A183" s="3">
        <f t="shared" si="36"/>
        <v>166</v>
      </c>
      <c r="B183" s="4" t="s">
        <v>2561</v>
      </c>
      <c r="C183" s="3">
        <v>1</v>
      </c>
      <c r="D183" s="3" t="s">
        <v>1572</v>
      </c>
      <c r="E183" s="4" t="s">
        <v>199</v>
      </c>
      <c r="F183" s="3" t="s">
        <v>8</v>
      </c>
      <c r="G183" s="3" t="s">
        <v>2500</v>
      </c>
      <c r="H183" s="5" t="s">
        <v>2471</v>
      </c>
      <c r="I183" s="3" t="s">
        <v>2496</v>
      </c>
      <c r="J183" s="3">
        <v>32</v>
      </c>
      <c r="K183" s="3">
        <v>6000</v>
      </c>
      <c r="L183" s="3" t="s">
        <v>25</v>
      </c>
      <c r="M183" s="3">
        <v>1</v>
      </c>
      <c r="N183" s="28">
        <f t="shared" si="41"/>
        <v>6</v>
      </c>
      <c r="O183" s="28">
        <f t="shared" si="42"/>
        <v>192</v>
      </c>
      <c r="P183" s="12">
        <v>0</v>
      </c>
      <c r="Q183" s="46">
        <f t="shared" si="34"/>
        <v>0</v>
      </c>
      <c r="R183" s="13"/>
      <c r="S183" s="3">
        <f t="shared" si="35"/>
        <v>6</v>
      </c>
      <c r="T183" s="35" t="s">
        <v>2502</v>
      </c>
      <c r="U183" s="5">
        <f t="shared" si="39"/>
        <v>192</v>
      </c>
      <c r="V183" s="5">
        <f t="shared" si="40"/>
        <v>0</v>
      </c>
      <c r="W183" s="5"/>
    </row>
    <row r="184" spans="1:23" ht="43.2" customHeight="1" x14ac:dyDescent="0.3">
      <c r="A184" s="3">
        <f t="shared" si="36"/>
        <v>167</v>
      </c>
      <c r="B184" s="4" t="s">
        <v>2561</v>
      </c>
      <c r="C184" s="3">
        <v>1</v>
      </c>
      <c r="D184" s="3" t="s">
        <v>1572</v>
      </c>
      <c r="E184" s="4" t="s">
        <v>200</v>
      </c>
      <c r="F184" s="3" t="s">
        <v>8</v>
      </c>
      <c r="G184" s="3" t="s">
        <v>2500</v>
      </c>
      <c r="H184" s="5" t="s">
        <v>2471</v>
      </c>
      <c r="I184" s="3" t="s">
        <v>2496</v>
      </c>
      <c r="J184" s="3">
        <v>32</v>
      </c>
      <c r="K184" s="3">
        <v>6000</v>
      </c>
      <c r="L184" s="3" t="s">
        <v>25</v>
      </c>
      <c r="M184" s="3">
        <v>1</v>
      </c>
      <c r="N184" s="28">
        <f t="shared" si="41"/>
        <v>6</v>
      </c>
      <c r="O184" s="28">
        <f t="shared" si="42"/>
        <v>192</v>
      </c>
      <c r="P184" s="12">
        <v>0</v>
      </c>
      <c r="Q184" s="46">
        <f t="shared" si="34"/>
        <v>0</v>
      </c>
      <c r="R184" s="13"/>
      <c r="S184" s="3">
        <f t="shared" si="35"/>
        <v>6</v>
      </c>
      <c r="T184" s="35" t="s">
        <v>2502</v>
      </c>
      <c r="U184" s="5">
        <f t="shared" si="39"/>
        <v>192</v>
      </c>
      <c r="V184" s="5">
        <f t="shared" si="40"/>
        <v>0</v>
      </c>
      <c r="W184" s="5"/>
    </row>
    <row r="185" spans="1:23" ht="43.2" customHeight="1" x14ac:dyDescent="0.3">
      <c r="A185" s="3">
        <f t="shared" si="36"/>
        <v>168</v>
      </c>
      <c r="B185" s="4" t="s">
        <v>2561</v>
      </c>
      <c r="C185" s="3">
        <v>1</v>
      </c>
      <c r="D185" s="3" t="s">
        <v>1572</v>
      </c>
      <c r="E185" s="4" t="s">
        <v>201</v>
      </c>
      <c r="F185" s="3" t="s">
        <v>8</v>
      </c>
      <c r="G185" s="3" t="s">
        <v>2500</v>
      </c>
      <c r="H185" s="5" t="s">
        <v>2471</v>
      </c>
      <c r="I185" s="3" t="s">
        <v>2496</v>
      </c>
      <c r="J185" s="3">
        <v>32</v>
      </c>
      <c r="K185" s="3">
        <v>6000</v>
      </c>
      <c r="L185" s="3" t="s">
        <v>25</v>
      </c>
      <c r="M185" s="3">
        <v>1</v>
      </c>
      <c r="N185" s="28">
        <f t="shared" si="41"/>
        <v>6</v>
      </c>
      <c r="O185" s="28">
        <f t="shared" si="42"/>
        <v>192</v>
      </c>
      <c r="P185" s="12">
        <v>0</v>
      </c>
      <c r="Q185" s="46">
        <f t="shared" si="34"/>
        <v>0</v>
      </c>
      <c r="R185" s="13"/>
      <c r="S185" s="3">
        <f t="shared" si="35"/>
        <v>6</v>
      </c>
      <c r="T185" s="35" t="s">
        <v>2502</v>
      </c>
      <c r="U185" s="5">
        <f t="shared" si="39"/>
        <v>192</v>
      </c>
      <c r="V185" s="5">
        <f t="shared" si="40"/>
        <v>0</v>
      </c>
      <c r="W185" s="5"/>
    </row>
    <row r="186" spans="1:23" ht="43.2" customHeight="1" x14ac:dyDescent="0.3">
      <c r="A186" s="3">
        <f t="shared" si="36"/>
        <v>169</v>
      </c>
      <c r="B186" s="4" t="s">
        <v>2561</v>
      </c>
      <c r="C186" s="3">
        <v>1</v>
      </c>
      <c r="D186" s="3" t="s">
        <v>1572</v>
      </c>
      <c r="E186" s="4" t="s">
        <v>202</v>
      </c>
      <c r="F186" s="3" t="s">
        <v>8</v>
      </c>
      <c r="G186" s="3" t="s">
        <v>2500</v>
      </c>
      <c r="H186" s="5" t="s">
        <v>2471</v>
      </c>
      <c r="I186" s="3" t="s">
        <v>2496</v>
      </c>
      <c r="J186" s="3">
        <v>32</v>
      </c>
      <c r="K186" s="3">
        <v>6000</v>
      </c>
      <c r="L186" s="3" t="s">
        <v>25</v>
      </c>
      <c r="M186" s="3">
        <v>1</v>
      </c>
      <c r="N186" s="28">
        <f t="shared" si="41"/>
        <v>6</v>
      </c>
      <c r="O186" s="28">
        <f t="shared" si="42"/>
        <v>192</v>
      </c>
      <c r="P186" s="12">
        <v>0</v>
      </c>
      <c r="Q186" s="46">
        <f t="shared" si="34"/>
        <v>0</v>
      </c>
      <c r="R186" s="13"/>
      <c r="S186" s="3">
        <f t="shared" si="35"/>
        <v>6</v>
      </c>
      <c r="T186" s="35" t="s">
        <v>2502</v>
      </c>
      <c r="U186" s="5">
        <f t="shared" si="39"/>
        <v>192</v>
      </c>
      <c r="V186" s="5">
        <f t="shared" si="40"/>
        <v>0</v>
      </c>
      <c r="W186" s="5"/>
    </row>
    <row r="187" spans="1:23" ht="43.2" x14ac:dyDescent="0.3">
      <c r="A187" s="3">
        <f t="shared" si="36"/>
        <v>170</v>
      </c>
      <c r="B187" s="4" t="s">
        <v>2561</v>
      </c>
      <c r="C187" s="3">
        <v>1</v>
      </c>
      <c r="D187" s="3" t="s">
        <v>1572</v>
      </c>
      <c r="E187" s="4" t="s">
        <v>203</v>
      </c>
      <c r="F187" s="3" t="s">
        <v>227</v>
      </c>
      <c r="G187" s="3" t="s">
        <v>2333</v>
      </c>
      <c r="H187" s="3" t="s">
        <v>2483</v>
      </c>
      <c r="I187" s="3" t="s">
        <v>2496</v>
      </c>
      <c r="J187" s="3">
        <v>76</v>
      </c>
      <c r="K187" s="3">
        <v>12000</v>
      </c>
      <c r="L187" s="3" t="s">
        <v>25</v>
      </c>
      <c r="M187" s="3">
        <v>1</v>
      </c>
      <c r="N187" s="28">
        <f t="shared" si="41"/>
        <v>12</v>
      </c>
      <c r="O187" s="28">
        <f t="shared" si="42"/>
        <v>912</v>
      </c>
      <c r="P187" s="12">
        <v>0</v>
      </c>
      <c r="Q187" s="46">
        <f t="shared" si="34"/>
        <v>0</v>
      </c>
      <c r="R187" s="12"/>
      <c r="S187" s="3">
        <f t="shared" si="35"/>
        <v>12</v>
      </c>
      <c r="T187" s="45" t="s">
        <v>2502</v>
      </c>
      <c r="U187" s="47">
        <f t="shared" si="39"/>
        <v>912</v>
      </c>
      <c r="V187" s="47">
        <f t="shared" si="40"/>
        <v>0</v>
      </c>
      <c r="W187" s="5"/>
    </row>
    <row r="188" spans="1:23" ht="43.2" x14ac:dyDescent="0.3">
      <c r="A188" s="3">
        <f t="shared" si="36"/>
        <v>171</v>
      </c>
      <c r="B188" s="4" t="s">
        <v>2561</v>
      </c>
      <c r="C188" s="3">
        <v>1</v>
      </c>
      <c r="D188" s="3" t="s">
        <v>1572</v>
      </c>
      <c r="E188" s="4" t="s">
        <v>204</v>
      </c>
      <c r="F188" s="3" t="s">
        <v>227</v>
      </c>
      <c r="G188" s="3" t="s">
        <v>2333</v>
      </c>
      <c r="H188" s="3" t="s">
        <v>2483</v>
      </c>
      <c r="I188" s="3" t="s">
        <v>2496</v>
      </c>
      <c r="J188" s="3">
        <v>76</v>
      </c>
      <c r="K188" s="3">
        <v>12000</v>
      </c>
      <c r="L188" s="3" t="s">
        <v>25</v>
      </c>
      <c r="M188" s="3">
        <v>1</v>
      </c>
      <c r="N188" s="28">
        <f t="shared" si="41"/>
        <v>12</v>
      </c>
      <c r="O188" s="28">
        <f t="shared" si="42"/>
        <v>912</v>
      </c>
      <c r="P188" s="12">
        <v>0</v>
      </c>
      <c r="Q188" s="46">
        <f t="shared" si="34"/>
        <v>0</v>
      </c>
      <c r="R188" s="12"/>
      <c r="S188" s="3">
        <f t="shared" si="35"/>
        <v>12</v>
      </c>
      <c r="T188" s="45" t="s">
        <v>2502</v>
      </c>
      <c r="U188" s="47">
        <f t="shared" si="39"/>
        <v>912</v>
      </c>
      <c r="V188" s="47">
        <f t="shared" si="40"/>
        <v>0</v>
      </c>
      <c r="W188" s="5"/>
    </row>
    <row r="189" spans="1:23" ht="43.2" x14ac:dyDescent="0.3">
      <c r="A189" s="3">
        <f t="shared" si="36"/>
        <v>172</v>
      </c>
      <c r="B189" s="4" t="s">
        <v>2561</v>
      </c>
      <c r="C189" s="3">
        <v>1</v>
      </c>
      <c r="D189" s="3" t="s">
        <v>1572</v>
      </c>
      <c r="E189" s="4" t="s">
        <v>205</v>
      </c>
      <c r="F189" s="3" t="s">
        <v>139</v>
      </c>
      <c r="G189" s="3" t="s">
        <v>2326</v>
      </c>
      <c r="H189" s="3" t="s">
        <v>2478</v>
      </c>
      <c r="I189" s="3" t="s">
        <v>2496</v>
      </c>
      <c r="J189" s="3">
        <v>49.6</v>
      </c>
      <c r="K189" s="3">
        <v>6000</v>
      </c>
      <c r="L189" s="3" t="s">
        <v>25</v>
      </c>
      <c r="M189" s="3">
        <v>1</v>
      </c>
      <c r="N189" s="28">
        <f t="shared" ref="N189:N210" si="43">(K189/1000)*M189</f>
        <v>6</v>
      </c>
      <c r="O189" s="28">
        <f t="shared" ref="O189:O210" si="44">N189*J189</f>
        <v>297.60000000000002</v>
      </c>
      <c r="P189" s="12">
        <v>0</v>
      </c>
      <c r="Q189" s="46">
        <f t="shared" si="34"/>
        <v>0</v>
      </c>
      <c r="R189" s="13"/>
      <c r="S189" s="3">
        <f t="shared" si="35"/>
        <v>6</v>
      </c>
      <c r="T189" s="30" t="s">
        <v>2502</v>
      </c>
      <c r="U189" s="10">
        <f t="shared" si="39"/>
        <v>297.60000000000002</v>
      </c>
      <c r="V189" s="10">
        <f t="shared" si="40"/>
        <v>0</v>
      </c>
      <c r="W189" s="5"/>
    </row>
    <row r="190" spans="1:23" ht="43.2" x14ac:dyDescent="0.3">
      <c r="A190" s="3">
        <f t="shared" si="36"/>
        <v>173</v>
      </c>
      <c r="B190" s="4" t="s">
        <v>2561</v>
      </c>
      <c r="C190" s="3">
        <v>1</v>
      </c>
      <c r="D190" s="3" t="s">
        <v>1572</v>
      </c>
      <c r="E190" s="4" t="s">
        <v>206</v>
      </c>
      <c r="F190" s="3" t="s">
        <v>139</v>
      </c>
      <c r="G190" s="3" t="s">
        <v>2326</v>
      </c>
      <c r="H190" s="3" t="s">
        <v>2478</v>
      </c>
      <c r="I190" s="3" t="s">
        <v>2496</v>
      </c>
      <c r="J190" s="3">
        <v>49.6</v>
      </c>
      <c r="K190" s="3">
        <v>6000</v>
      </c>
      <c r="L190" s="3" t="s">
        <v>25</v>
      </c>
      <c r="M190" s="3">
        <v>1</v>
      </c>
      <c r="N190" s="28">
        <f t="shared" si="43"/>
        <v>6</v>
      </c>
      <c r="O190" s="28">
        <f t="shared" si="44"/>
        <v>297.60000000000002</v>
      </c>
      <c r="P190" s="12">
        <v>0</v>
      </c>
      <c r="Q190" s="46">
        <f t="shared" si="34"/>
        <v>0</v>
      </c>
      <c r="R190" s="13"/>
      <c r="S190" s="3">
        <f t="shared" si="35"/>
        <v>6</v>
      </c>
      <c r="T190" s="30" t="s">
        <v>2502</v>
      </c>
      <c r="U190" s="10">
        <f t="shared" si="39"/>
        <v>297.60000000000002</v>
      </c>
      <c r="V190" s="10">
        <f t="shared" si="40"/>
        <v>0</v>
      </c>
      <c r="W190" s="5"/>
    </row>
    <row r="191" spans="1:23" ht="43.2" x14ac:dyDescent="0.3">
      <c r="A191" s="3">
        <f t="shared" si="36"/>
        <v>174</v>
      </c>
      <c r="B191" s="4" t="s">
        <v>2561</v>
      </c>
      <c r="C191" s="3">
        <v>1</v>
      </c>
      <c r="D191" s="3" t="s">
        <v>1572</v>
      </c>
      <c r="E191" s="4" t="s">
        <v>207</v>
      </c>
      <c r="F191" s="3" t="s">
        <v>139</v>
      </c>
      <c r="G191" s="3" t="s">
        <v>2326</v>
      </c>
      <c r="H191" s="3" t="s">
        <v>2478</v>
      </c>
      <c r="I191" s="3" t="s">
        <v>2496</v>
      </c>
      <c r="J191" s="3">
        <v>49.6</v>
      </c>
      <c r="K191" s="3">
        <v>6000</v>
      </c>
      <c r="L191" s="3" t="s">
        <v>25</v>
      </c>
      <c r="M191" s="3">
        <v>1</v>
      </c>
      <c r="N191" s="28">
        <f t="shared" si="43"/>
        <v>6</v>
      </c>
      <c r="O191" s="28">
        <f t="shared" si="44"/>
        <v>297.60000000000002</v>
      </c>
      <c r="P191" s="12">
        <v>0</v>
      </c>
      <c r="Q191" s="46">
        <f t="shared" si="34"/>
        <v>0</v>
      </c>
      <c r="R191" s="13"/>
      <c r="S191" s="3">
        <f t="shared" si="35"/>
        <v>6</v>
      </c>
      <c r="T191" s="30" t="s">
        <v>2502</v>
      </c>
      <c r="U191" s="10">
        <f t="shared" si="39"/>
        <v>297.60000000000002</v>
      </c>
      <c r="V191" s="10">
        <f t="shared" si="40"/>
        <v>0</v>
      </c>
      <c r="W191" s="5"/>
    </row>
    <row r="192" spans="1:23" ht="43.2" x14ac:dyDescent="0.3">
      <c r="A192" s="3">
        <f t="shared" si="36"/>
        <v>175</v>
      </c>
      <c r="B192" s="4" t="s">
        <v>2561</v>
      </c>
      <c r="C192" s="3">
        <v>1</v>
      </c>
      <c r="D192" s="3" t="s">
        <v>1572</v>
      </c>
      <c r="E192" s="4" t="s">
        <v>208</v>
      </c>
      <c r="F192" s="3" t="s">
        <v>139</v>
      </c>
      <c r="G192" s="3" t="s">
        <v>2326</v>
      </c>
      <c r="H192" s="3" t="s">
        <v>2478</v>
      </c>
      <c r="I192" s="3" t="s">
        <v>2496</v>
      </c>
      <c r="J192" s="3">
        <v>49.6</v>
      </c>
      <c r="K192" s="3">
        <v>6000</v>
      </c>
      <c r="L192" s="3" t="s">
        <v>25</v>
      </c>
      <c r="M192" s="3">
        <v>1</v>
      </c>
      <c r="N192" s="28">
        <f t="shared" si="43"/>
        <v>6</v>
      </c>
      <c r="O192" s="28">
        <f t="shared" si="44"/>
        <v>297.60000000000002</v>
      </c>
      <c r="P192" s="12">
        <v>0</v>
      </c>
      <c r="Q192" s="46">
        <f t="shared" si="34"/>
        <v>0</v>
      </c>
      <c r="R192" s="13"/>
      <c r="S192" s="3">
        <f t="shared" si="35"/>
        <v>6</v>
      </c>
      <c r="T192" s="30" t="s">
        <v>2502</v>
      </c>
      <c r="U192" s="10">
        <f t="shared" si="39"/>
        <v>297.60000000000002</v>
      </c>
      <c r="V192" s="10">
        <f t="shared" si="40"/>
        <v>0</v>
      </c>
      <c r="W192" s="5"/>
    </row>
    <row r="193" spans="1:23" ht="43.2" x14ac:dyDescent="0.3">
      <c r="A193" s="3">
        <f t="shared" si="36"/>
        <v>176</v>
      </c>
      <c r="B193" s="4" t="s">
        <v>2561</v>
      </c>
      <c r="C193" s="3">
        <v>1</v>
      </c>
      <c r="D193" s="3" t="s">
        <v>1572</v>
      </c>
      <c r="E193" s="4" t="s">
        <v>209</v>
      </c>
      <c r="F193" s="3" t="s">
        <v>139</v>
      </c>
      <c r="G193" s="3" t="s">
        <v>2326</v>
      </c>
      <c r="H193" s="3" t="s">
        <v>2478</v>
      </c>
      <c r="I193" s="3" t="s">
        <v>2496</v>
      </c>
      <c r="J193" s="3">
        <v>49.6</v>
      </c>
      <c r="K193" s="3">
        <v>6000</v>
      </c>
      <c r="L193" s="3" t="s">
        <v>25</v>
      </c>
      <c r="M193" s="3">
        <v>1</v>
      </c>
      <c r="N193" s="28">
        <f t="shared" si="43"/>
        <v>6</v>
      </c>
      <c r="O193" s="28">
        <f t="shared" si="44"/>
        <v>297.60000000000002</v>
      </c>
      <c r="P193" s="12">
        <v>0</v>
      </c>
      <c r="Q193" s="46">
        <f t="shared" si="34"/>
        <v>0</v>
      </c>
      <c r="R193" s="13"/>
      <c r="S193" s="3">
        <f t="shared" si="35"/>
        <v>6</v>
      </c>
      <c r="T193" s="30" t="s">
        <v>2502</v>
      </c>
      <c r="U193" s="10">
        <f t="shared" si="39"/>
        <v>297.60000000000002</v>
      </c>
      <c r="V193" s="10">
        <f t="shared" si="40"/>
        <v>0</v>
      </c>
      <c r="W193" s="5"/>
    </row>
    <row r="194" spans="1:23" ht="43.2" x14ac:dyDescent="0.3">
      <c r="A194" s="3">
        <f t="shared" si="36"/>
        <v>177</v>
      </c>
      <c r="B194" s="4" t="s">
        <v>2561</v>
      </c>
      <c r="C194" s="3">
        <v>1</v>
      </c>
      <c r="D194" s="3" t="s">
        <v>1572</v>
      </c>
      <c r="E194" s="4" t="s">
        <v>210</v>
      </c>
      <c r="F194" s="3" t="s">
        <v>139</v>
      </c>
      <c r="G194" s="3" t="s">
        <v>2326</v>
      </c>
      <c r="H194" s="3" t="s">
        <v>2478</v>
      </c>
      <c r="I194" s="3" t="s">
        <v>2496</v>
      </c>
      <c r="J194" s="3">
        <v>49.6</v>
      </c>
      <c r="K194" s="3">
        <v>6000</v>
      </c>
      <c r="L194" s="3" t="s">
        <v>25</v>
      </c>
      <c r="M194" s="3">
        <v>1</v>
      </c>
      <c r="N194" s="28">
        <f t="shared" si="43"/>
        <v>6</v>
      </c>
      <c r="O194" s="28">
        <f t="shared" si="44"/>
        <v>297.60000000000002</v>
      </c>
      <c r="P194" s="12">
        <v>0</v>
      </c>
      <c r="Q194" s="46">
        <f t="shared" si="34"/>
        <v>0</v>
      </c>
      <c r="R194" s="13"/>
      <c r="S194" s="3">
        <f t="shared" si="35"/>
        <v>6</v>
      </c>
      <c r="T194" s="30" t="s">
        <v>2502</v>
      </c>
      <c r="U194" s="10">
        <f t="shared" si="39"/>
        <v>297.60000000000002</v>
      </c>
      <c r="V194" s="10">
        <f t="shared" si="40"/>
        <v>0</v>
      </c>
      <c r="W194" s="5"/>
    </row>
    <row r="195" spans="1:23" ht="43.2" x14ac:dyDescent="0.3">
      <c r="A195" s="3">
        <f t="shared" si="36"/>
        <v>178</v>
      </c>
      <c r="B195" s="4" t="s">
        <v>2561</v>
      </c>
      <c r="C195" s="3">
        <v>1</v>
      </c>
      <c r="D195" s="3" t="s">
        <v>1572</v>
      </c>
      <c r="E195" s="4" t="s">
        <v>211</v>
      </c>
      <c r="F195" s="3" t="s">
        <v>139</v>
      </c>
      <c r="G195" s="3" t="s">
        <v>2326</v>
      </c>
      <c r="H195" s="3" t="s">
        <v>2478</v>
      </c>
      <c r="I195" s="3" t="s">
        <v>2496</v>
      </c>
      <c r="J195" s="3">
        <v>49.6</v>
      </c>
      <c r="K195" s="3">
        <v>6000</v>
      </c>
      <c r="L195" s="3" t="s">
        <v>25</v>
      </c>
      <c r="M195" s="3">
        <v>1</v>
      </c>
      <c r="N195" s="28">
        <f t="shared" si="43"/>
        <v>6</v>
      </c>
      <c r="O195" s="28">
        <f t="shared" si="44"/>
        <v>297.60000000000002</v>
      </c>
      <c r="P195" s="12">
        <v>0</v>
      </c>
      <c r="Q195" s="46">
        <f t="shared" si="34"/>
        <v>0</v>
      </c>
      <c r="R195" s="13"/>
      <c r="S195" s="3">
        <f t="shared" si="35"/>
        <v>6</v>
      </c>
      <c r="T195" s="30" t="s">
        <v>2502</v>
      </c>
      <c r="U195" s="10">
        <f t="shared" si="39"/>
        <v>297.60000000000002</v>
      </c>
      <c r="V195" s="10">
        <f t="shared" si="40"/>
        <v>0</v>
      </c>
      <c r="W195" s="5"/>
    </row>
    <row r="196" spans="1:23" ht="43.2" x14ac:dyDescent="0.3">
      <c r="A196" s="3">
        <f t="shared" si="36"/>
        <v>179</v>
      </c>
      <c r="B196" s="4" t="s">
        <v>2561</v>
      </c>
      <c r="C196" s="3">
        <v>1</v>
      </c>
      <c r="D196" s="3" t="s">
        <v>1572</v>
      </c>
      <c r="E196" s="4" t="s">
        <v>212</v>
      </c>
      <c r="F196" s="3" t="s">
        <v>139</v>
      </c>
      <c r="G196" s="3" t="s">
        <v>2326</v>
      </c>
      <c r="H196" s="3" t="s">
        <v>2478</v>
      </c>
      <c r="I196" s="3" t="s">
        <v>2496</v>
      </c>
      <c r="J196" s="3">
        <v>49.6</v>
      </c>
      <c r="K196" s="3">
        <v>6000</v>
      </c>
      <c r="L196" s="3" t="s">
        <v>25</v>
      </c>
      <c r="M196" s="3">
        <v>1</v>
      </c>
      <c r="N196" s="28">
        <f t="shared" si="43"/>
        <v>6</v>
      </c>
      <c r="O196" s="28">
        <f t="shared" si="44"/>
        <v>297.60000000000002</v>
      </c>
      <c r="P196" s="12">
        <v>0</v>
      </c>
      <c r="Q196" s="46">
        <f t="shared" si="34"/>
        <v>0</v>
      </c>
      <c r="R196" s="13"/>
      <c r="S196" s="3">
        <f t="shared" si="35"/>
        <v>6</v>
      </c>
      <c r="T196" s="30" t="s">
        <v>2502</v>
      </c>
      <c r="U196" s="10">
        <f t="shared" si="39"/>
        <v>297.60000000000002</v>
      </c>
      <c r="V196" s="10">
        <f t="shared" si="40"/>
        <v>0</v>
      </c>
      <c r="W196" s="5"/>
    </row>
    <row r="197" spans="1:23" ht="43.2" x14ac:dyDescent="0.3">
      <c r="A197" s="3">
        <f t="shared" si="36"/>
        <v>180</v>
      </c>
      <c r="B197" s="4" t="s">
        <v>2561</v>
      </c>
      <c r="C197" s="3">
        <v>1</v>
      </c>
      <c r="D197" s="3" t="s">
        <v>1572</v>
      </c>
      <c r="E197" s="4" t="s">
        <v>213</v>
      </c>
      <c r="F197" s="3" t="s">
        <v>139</v>
      </c>
      <c r="G197" s="3" t="s">
        <v>2326</v>
      </c>
      <c r="H197" s="3" t="s">
        <v>2478</v>
      </c>
      <c r="I197" s="3" t="s">
        <v>2496</v>
      </c>
      <c r="J197" s="3">
        <v>49.6</v>
      </c>
      <c r="K197" s="3">
        <v>6000</v>
      </c>
      <c r="L197" s="3" t="s">
        <v>25</v>
      </c>
      <c r="M197" s="3">
        <v>1</v>
      </c>
      <c r="N197" s="28">
        <f t="shared" si="43"/>
        <v>6</v>
      </c>
      <c r="O197" s="28">
        <f t="shared" si="44"/>
        <v>297.60000000000002</v>
      </c>
      <c r="P197" s="12">
        <v>0</v>
      </c>
      <c r="Q197" s="46">
        <f t="shared" si="34"/>
        <v>0</v>
      </c>
      <c r="R197" s="13"/>
      <c r="S197" s="3">
        <f t="shared" si="35"/>
        <v>6</v>
      </c>
      <c r="T197" s="30" t="s">
        <v>2502</v>
      </c>
      <c r="U197" s="10">
        <f t="shared" si="39"/>
        <v>297.60000000000002</v>
      </c>
      <c r="V197" s="10">
        <f t="shared" si="40"/>
        <v>0</v>
      </c>
      <c r="W197" s="5"/>
    </row>
    <row r="198" spans="1:23" ht="43.2" x14ac:dyDescent="0.3">
      <c r="A198" s="3">
        <f t="shared" si="36"/>
        <v>181</v>
      </c>
      <c r="B198" s="4" t="s">
        <v>2561</v>
      </c>
      <c r="C198" s="3">
        <v>1</v>
      </c>
      <c r="D198" s="3" t="s">
        <v>1572</v>
      </c>
      <c r="E198" s="4" t="s">
        <v>214</v>
      </c>
      <c r="F198" s="3" t="s">
        <v>139</v>
      </c>
      <c r="G198" s="3" t="s">
        <v>2326</v>
      </c>
      <c r="H198" s="3" t="s">
        <v>2478</v>
      </c>
      <c r="I198" s="3" t="s">
        <v>2496</v>
      </c>
      <c r="J198" s="3">
        <v>49.6</v>
      </c>
      <c r="K198" s="3">
        <v>6000</v>
      </c>
      <c r="L198" s="3" t="s">
        <v>25</v>
      </c>
      <c r="M198" s="3">
        <v>1</v>
      </c>
      <c r="N198" s="28">
        <f t="shared" si="43"/>
        <v>6</v>
      </c>
      <c r="O198" s="28">
        <f t="shared" si="44"/>
        <v>297.60000000000002</v>
      </c>
      <c r="P198" s="12">
        <v>0</v>
      </c>
      <c r="Q198" s="46">
        <f t="shared" si="34"/>
        <v>0</v>
      </c>
      <c r="R198" s="13"/>
      <c r="S198" s="3">
        <f t="shared" si="35"/>
        <v>6</v>
      </c>
      <c r="T198" s="30" t="s">
        <v>2502</v>
      </c>
      <c r="U198" s="10">
        <f t="shared" ref="U198:U222" si="45">S198*J198</f>
        <v>297.60000000000002</v>
      </c>
      <c r="V198" s="10">
        <f t="shared" ref="V198:V222" si="46">Q198*J198</f>
        <v>0</v>
      </c>
      <c r="W198" s="5"/>
    </row>
    <row r="199" spans="1:23" ht="43.2" x14ac:dyDescent="0.3">
      <c r="A199" s="3">
        <f t="shared" si="36"/>
        <v>182</v>
      </c>
      <c r="B199" s="4" t="s">
        <v>2561</v>
      </c>
      <c r="C199" s="3">
        <v>1</v>
      </c>
      <c r="D199" s="3" t="s">
        <v>1572</v>
      </c>
      <c r="E199" s="4" t="s">
        <v>215</v>
      </c>
      <c r="F199" s="3" t="s">
        <v>139</v>
      </c>
      <c r="G199" s="3" t="s">
        <v>2326</v>
      </c>
      <c r="H199" s="3" t="s">
        <v>2478</v>
      </c>
      <c r="I199" s="3" t="s">
        <v>2496</v>
      </c>
      <c r="J199" s="3">
        <v>49.6</v>
      </c>
      <c r="K199" s="3">
        <v>6000</v>
      </c>
      <c r="L199" s="3" t="s">
        <v>25</v>
      </c>
      <c r="M199" s="3">
        <v>1</v>
      </c>
      <c r="N199" s="28">
        <f t="shared" si="43"/>
        <v>6</v>
      </c>
      <c r="O199" s="28">
        <f t="shared" si="44"/>
        <v>297.60000000000002</v>
      </c>
      <c r="P199" s="12">
        <v>0</v>
      </c>
      <c r="Q199" s="46">
        <f t="shared" si="34"/>
        <v>0</v>
      </c>
      <c r="R199" s="13"/>
      <c r="S199" s="3">
        <f t="shared" si="35"/>
        <v>6</v>
      </c>
      <c r="T199" s="30" t="s">
        <v>2502</v>
      </c>
      <c r="U199" s="10">
        <f t="shared" si="45"/>
        <v>297.60000000000002</v>
      </c>
      <c r="V199" s="10">
        <f t="shared" si="46"/>
        <v>0</v>
      </c>
      <c r="W199" s="5"/>
    </row>
    <row r="200" spans="1:23" ht="43.2" x14ac:dyDescent="0.3">
      <c r="A200" s="3">
        <f t="shared" si="36"/>
        <v>183</v>
      </c>
      <c r="B200" s="4" t="s">
        <v>2561</v>
      </c>
      <c r="C200" s="3">
        <v>1</v>
      </c>
      <c r="D200" s="3" t="s">
        <v>1572</v>
      </c>
      <c r="E200" s="4" t="s">
        <v>216</v>
      </c>
      <c r="F200" s="3" t="s">
        <v>139</v>
      </c>
      <c r="G200" s="3" t="s">
        <v>2326</v>
      </c>
      <c r="H200" s="3" t="s">
        <v>2478</v>
      </c>
      <c r="I200" s="3" t="s">
        <v>2496</v>
      </c>
      <c r="J200" s="3">
        <v>49.6</v>
      </c>
      <c r="K200" s="3">
        <v>6000</v>
      </c>
      <c r="L200" s="3" t="s">
        <v>25</v>
      </c>
      <c r="M200" s="3">
        <v>1</v>
      </c>
      <c r="N200" s="28">
        <f t="shared" si="43"/>
        <v>6</v>
      </c>
      <c r="O200" s="28">
        <f t="shared" si="44"/>
        <v>297.60000000000002</v>
      </c>
      <c r="P200" s="12">
        <v>0</v>
      </c>
      <c r="Q200" s="46">
        <f t="shared" si="34"/>
        <v>0</v>
      </c>
      <c r="R200" s="13"/>
      <c r="S200" s="3">
        <f t="shared" si="35"/>
        <v>6</v>
      </c>
      <c r="T200" s="30" t="s">
        <v>2502</v>
      </c>
      <c r="U200" s="10">
        <f t="shared" si="45"/>
        <v>297.60000000000002</v>
      </c>
      <c r="V200" s="10">
        <f t="shared" si="46"/>
        <v>0</v>
      </c>
      <c r="W200" s="5"/>
    </row>
    <row r="201" spans="1:23" ht="43.2" x14ac:dyDescent="0.3">
      <c r="A201" s="3">
        <f t="shared" si="36"/>
        <v>184</v>
      </c>
      <c r="B201" s="4" t="s">
        <v>2561</v>
      </c>
      <c r="C201" s="3">
        <v>1</v>
      </c>
      <c r="D201" s="3" t="s">
        <v>1572</v>
      </c>
      <c r="E201" s="4" t="s">
        <v>217</v>
      </c>
      <c r="F201" s="3" t="s">
        <v>139</v>
      </c>
      <c r="G201" s="3" t="s">
        <v>2326</v>
      </c>
      <c r="H201" s="3" t="s">
        <v>2478</v>
      </c>
      <c r="I201" s="3" t="s">
        <v>2496</v>
      </c>
      <c r="J201" s="3">
        <v>49.6</v>
      </c>
      <c r="K201" s="3">
        <v>6000</v>
      </c>
      <c r="L201" s="3" t="s">
        <v>25</v>
      </c>
      <c r="M201" s="3">
        <v>1</v>
      </c>
      <c r="N201" s="28">
        <f t="shared" si="43"/>
        <v>6</v>
      </c>
      <c r="O201" s="28">
        <f t="shared" si="44"/>
        <v>297.60000000000002</v>
      </c>
      <c r="P201" s="12">
        <v>0</v>
      </c>
      <c r="Q201" s="46">
        <f t="shared" si="34"/>
        <v>0</v>
      </c>
      <c r="R201" s="13"/>
      <c r="S201" s="3">
        <f t="shared" si="35"/>
        <v>6</v>
      </c>
      <c r="T201" s="30" t="s">
        <v>2502</v>
      </c>
      <c r="U201" s="10">
        <f t="shared" si="45"/>
        <v>297.60000000000002</v>
      </c>
      <c r="V201" s="10">
        <f t="shared" si="46"/>
        <v>0</v>
      </c>
      <c r="W201" s="5"/>
    </row>
    <row r="202" spans="1:23" ht="43.2" x14ac:dyDescent="0.3">
      <c r="A202" s="3">
        <f t="shared" si="36"/>
        <v>185</v>
      </c>
      <c r="B202" s="4" t="s">
        <v>2561</v>
      </c>
      <c r="C202" s="3">
        <v>1</v>
      </c>
      <c r="D202" s="3" t="s">
        <v>1572</v>
      </c>
      <c r="E202" s="4" t="s">
        <v>218</v>
      </c>
      <c r="F202" s="3" t="s">
        <v>139</v>
      </c>
      <c r="G202" s="3" t="s">
        <v>2326</v>
      </c>
      <c r="H202" s="3" t="s">
        <v>2478</v>
      </c>
      <c r="I202" s="3" t="s">
        <v>2496</v>
      </c>
      <c r="J202" s="3">
        <v>49.6</v>
      </c>
      <c r="K202" s="3">
        <v>6000</v>
      </c>
      <c r="L202" s="3" t="s">
        <v>25</v>
      </c>
      <c r="M202" s="3">
        <v>1</v>
      </c>
      <c r="N202" s="28">
        <f t="shared" si="43"/>
        <v>6</v>
      </c>
      <c r="O202" s="28">
        <f t="shared" si="44"/>
        <v>297.60000000000002</v>
      </c>
      <c r="P202" s="12">
        <v>0</v>
      </c>
      <c r="Q202" s="46">
        <f t="shared" si="34"/>
        <v>0</v>
      </c>
      <c r="R202" s="13"/>
      <c r="S202" s="3">
        <f t="shared" si="35"/>
        <v>6</v>
      </c>
      <c r="T202" s="30" t="s">
        <v>2502</v>
      </c>
      <c r="U202" s="10">
        <f t="shared" si="45"/>
        <v>297.60000000000002</v>
      </c>
      <c r="V202" s="10">
        <f t="shared" si="46"/>
        <v>0</v>
      </c>
      <c r="W202" s="5"/>
    </row>
    <row r="203" spans="1:23" ht="43.2" x14ac:dyDescent="0.3">
      <c r="A203" s="3">
        <f t="shared" si="36"/>
        <v>186</v>
      </c>
      <c r="B203" s="4" t="s">
        <v>2561</v>
      </c>
      <c r="C203" s="3">
        <v>1</v>
      </c>
      <c r="D203" s="3" t="s">
        <v>1572</v>
      </c>
      <c r="E203" s="4" t="s">
        <v>219</v>
      </c>
      <c r="F203" s="3" t="s">
        <v>139</v>
      </c>
      <c r="G203" s="3" t="s">
        <v>2326</v>
      </c>
      <c r="H203" s="3" t="s">
        <v>2478</v>
      </c>
      <c r="I203" s="3" t="s">
        <v>2496</v>
      </c>
      <c r="J203" s="3">
        <v>49.6</v>
      </c>
      <c r="K203" s="3">
        <v>6000</v>
      </c>
      <c r="L203" s="3" t="s">
        <v>25</v>
      </c>
      <c r="M203" s="3">
        <v>1</v>
      </c>
      <c r="N203" s="28">
        <f t="shared" si="43"/>
        <v>6</v>
      </c>
      <c r="O203" s="28">
        <f t="shared" si="44"/>
        <v>297.60000000000002</v>
      </c>
      <c r="P203" s="12">
        <v>0</v>
      </c>
      <c r="Q203" s="46">
        <f t="shared" si="34"/>
        <v>0</v>
      </c>
      <c r="R203" s="13"/>
      <c r="S203" s="3">
        <f t="shared" si="35"/>
        <v>6</v>
      </c>
      <c r="T203" s="30" t="s">
        <v>2502</v>
      </c>
      <c r="U203" s="10">
        <f t="shared" si="45"/>
        <v>297.60000000000002</v>
      </c>
      <c r="V203" s="10">
        <f t="shared" si="46"/>
        <v>0</v>
      </c>
      <c r="W203" s="5"/>
    </row>
    <row r="204" spans="1:23" ht="43.2" x14ac:dyDescent="0.3">
      <c r="A204" s="3">
        <f t="shared" si="36"/>
        <v>187</v>
      </c>
      <c r="B204" s="4" t="s">
        <v>2561</v>
      </c>
      <c r="C204" s="3">
        <v>1</v>
      </c>
      <c r="D204" s="3" t="s">
        <v>1572</v>
      </c>
      <c r="E204" s="4" t="s">
        <v>220</v>
      </c>
      <c r="F204" s="3" t="s">
        <v>139</v>
      </c>
      <c r="G204" s="3" t="s">
        <v>2326</v>
      </c>
      <c r="H204" s="3" t="s">
        <v>2478</v>
      </c>
      <c r="I204" s="3" t="s">
        <v>2496</v>
      </c>
      <c r="J204" s="3">
        <v>49.6</v>
      </c>
      <c r="K204" s="3">
        <v>6000</v>
      </c>
      <c r="L204" s="3" t="s">
        <v>25</v>
      </c>
      <c r="M204" s="3">
        <v>1</v>
      </c>
      <c r="N204" s="28">
        <f t="shared" si="43"/>
        <v>6</v>
      </c>
      <c r="O204" s="28">
        <f t="shared" si="44"/>
        <v>297.60000000000002</v>
      </c>
      <c r="P204" s="12">
        <v>0</v>
      </c>
      <c r="Q204" s="46">
        <f t="shared" si="34"/>
        <v>0</v>
      </c>
      <c r="R204" s="13"/>
      <c r="S204" s="3">
        <f t="shared" si="35"/>
        <v>6</v>
      </c>
      <c r="T204" s="30" t="s">
        <v>2502</v>
      </c>
      <c r="U204" s="10">
        <f t="shared" si="45"/>
        <v>297.60000000000002</v>
      </c>
      <c r="V204" s="10">
        <f t="shared" si="46"/>
        <v>0</v>
      </c>
      <c r="W204" s="5"/>
    </row>
    <row r="205" spans="1:23" ht="43.2" x14ac:dyDescent="0.3">
      <c r="A205" s="3">
        <f t="shared" si="36"/>
        <v>188</v>
      </c>
      <c r="B205" s="4" t="s">
        <v>2561</v>
      </c>
      <c r="C205" s="3">
        <v>1</v>
      </c>
      <c r="D205" s="3" t="s">
        <v>1572</v>
      </c>
      <c r="E205" s="4" t="s">
        <v>221</v>
      </c>
      <c r="F205" s="3" t="s">
        <v>139</v>
      </c>
      <c r="G205" s="3" t="s">
        <v>2326</v>
      </c>
      <c r="H205" s="3" t="s">
        <v>2478</v>
      </c>
      <c r="I205" s="3" t="s">
        <v>2496</v>
      </c>
      <c r="J205" s="3">
        <v>49.6</v>
      </c>
      <c r="K205" s="3">
        <v>6000</v>
      </c>
      <c r="L205" s="3" t="s">
        <v>25</v>
      </c>
      <c r="M205" s="3">
        <v>1</v>
      </c>
      <c r="N205" s="28">
        <f t="shared" si="43"/>
        <v>6</v>
      </c>
      <c r="O205" s="28">
        <f t="shared" si="44"/>
        <v>297.60000000000002</v>
      </c>
      <c r="P205" s="12">
        <v>0</v>
      </c>
      <c r="Q205" s="46">
        <f t="shared" si="34"/>
        <v>0</v>
      </c>
      <c r="R205" s="13"/>
      <c r="S205" s="3">
        <f t="shared" si="35"/>
        <v>6</v>
      </c>
      <c r="T205" s="30" t="s">
        <v>2502</v>
      </c>
      <c r="U205" s="10">
        <f t="shared" si="45"/>
        <v>297.60000000000002</v>
      </c>
      <c r="V205" s="10">
        <f t="shared" si="46"/>
        <v>0</v>
      </c>
      <c r="W205" s="5"/>
    </row>
    <row r="206" spans="1:23" ht="43.2" x14ac:dyDescent="0.3">
      <c r="A206" s="3">
        <f t="shared" si="36"/>
        <v>189</v>
      </c>
      <c r="B206" s="4" t="s">
        <v>2561</v>
      </c>
      <c r="C206" s="3">
        <v>1</v>
      </c>
      <c r="D206" s="3" t="s">
        <v>1572</v>
      </c>
      <c r="E206" s="4" t="s">
        <v>222</v>
      </c>
      <c r="F206" s="3" t="s">
        <v>139</v>
      </c>
      <c r="G206" s="3" t="s">
        <v>2326</v>
      </c>
      <c r="H206" s="3" t="s">
        <v>2478</v>
      </c>
      <c r="I206" s="3" t="s">
        <v>2496</v>
      </c>
      <c r="J206" s="3">
        <v>49.6</v>
      </c>
      <c r="K206" s="3">
        <v>6000</v>
      </c>
      <c r="L206" s="3" t="s">
        <v>25</v>
      </c>
      <c r="M206" s="3">
        <v>1</v>
      </c>
      <c r="N206" s="28">
        <f t="shared" si="43"/>
        <v>6</v>
      </c>
      <c r="O206" s="28">
        <f t="shared" si="44"/>
        <v>297.60000000000002</v>
      </c>
      <c r="P206" s="12">
        <v>0</v>
      </c>
      <c r="Q206" s="46">
        <f t="shared" si="34"/>
        <v>0</v>
      </c>
      <c r="R206" s="13"/>
      <c r="S206" s="3">
        <f t="shared" si="35"/>
        <v>6</v>
      </c>
      <c r="T206" s="30" t="s">
        <v>2502</v>
      </c>
      <c r="U206" s="10">
        <f t="shared" si="45"/>
        <v>297.60000000000002</v>
      </c>
      <c r="V206" s="10">
        <f t="shared" si="46"/>
        <v>0</v>
      </c>
      <c r="W206" s="5"/>
    </row>
    <row r="207" spans="1:23" ht="43.2" x14ac:dyDescent="0.3">
      <c r="A207" s="3">
        <f t="shared" si="36"/>
        <v>190</v>
      </c>
      <c r="B207" s="4" t="s">
        <v>2561</v>
      </c>
      <c r="C207" s="3">
        <v>1</v>
      </c>
      <c r="D207" s="3" t="s">
        <v>1572</v>
      </c>
      <c r="E207" s="4" t="s">
        <v>223</v>
      </c>
      <c r="F207" s="3" t="s">
        <v>139</v>
      </c>
      <c r="G207" s="3" t="s">
        <v>2326</v>
      </c>
      <c r="H207" s="3" t="s">
        <v>2478</v>
      </c>
      <c r="I207" s="3" t="s">
        <v>2496</v>
      </c>
      <c r="J207" s="3">
        <v>49.6</v>
      </c>
      <c r="K207" s="3">
        <v>6000</v>
      </c>
      <c r="L207" s="3" t="s">
        <v>25</v>
      </c>
      <c r="M207" s="3">
        <v>1</v>
      </c>
      <c r="N207" s="28">
        <f t="shared" si="43"/>
        <v>6</v>
      </c>
      <c r="O207" s="28">
        <f t="shared" si="44"/>
        <v>297.60000000000002</v>
      </c>
      <c r="P207" s="12">
        <v>0</v>
      </c>
      <c r="Q207" s="46">
        <f t="shared" si="34"/>
        <v>0</v>
      </c>
      <c r="R207" s="13"/>
      <c r="S207" s="3">
        <f t="shared" si="35"/>
        <v>6</v>
      </c>
      <c r="T207" s="30" t="s">
        <v>2502</v>
      </c>
      <c r="U207" s="10">
        <f t="shared" si="45"/>
        <v>297.60000000000002</v>
      </c>
      <c r="V207" s="10">
        <f t="shared" si="46"/>
        <v>0</v>
      </c>
      <c r="W207" s="5"/>
    </row>
    <row r="208" spans="1:23" ht="43.2" x14ac:dyDescent="0.3">
      <c r="A208" s="3">
        <f t="shared" si="36"/>
        <v>191</v>
      </c>
      <c r="B208" s="4" t="s">
        <v>2561</v>
      </c>
      <c r="C208" s="3">
        <v>1</v>
      </c>
      <c r="D208" s="3" t="s">
        <v>1572</v>
      </c>
      <c r="E208" s="4" t="s">
        <v>224</v>
      </c>
      <c r="F208" s="3" t="s">
        <v>139</v>
      </c>
      <c r="G208" s="3" t="s">
        <v>2326</v>
      </c>
      <c r="H208" s="3" t="s">
        <v>2478</v>
      </c>
      <c r="I208" s="3" t="s">
        <v>2496</v>
      </c>
      <c r="J208" s="3">
        <v>49.6</v>
      </c>
      <c r="K208" s="3">
        <v>6000</v>
      </c>
      <c r="L208" s="3" t="s">
        <v>25</v>
      </c>
      <c r="M208" s="3">
        <v>1</v>
      </c>
      <c r="N208" s="28">
        <f t="shared" si="43"/>
        <v>6</v>
      </c>
      <c r="O208" s="28">
        <f t="shared" si="44"/>
        <v>297.60000000000002</v>
      </c>
      <c r="P208" s="12">
        <v>0</v>
      </c>
      <c r="Q208" s="46">
        <f t="shared" si="34"/>
        <v>0</v>
      </c>
      <c r="R208" s="13"/>
      <c r="S208" s="3">
        <f t="shared" si="35"/>
        <v>6</v>
      </c>
      <c r="T208" s="30" t="s">
        <v>2502</v>
      </c>
      <c r="U208" s="10">
        <f t="shared" si="45"/>
        <v>297.60000000000002</v>
      </c>
      <c r="V208" s="10">
        <f t="shared" si="46"/>
        <v>0</v>
      </c>
      <c r="W208" s="5"/>
    </row>
    <row r="209" spans="1:23" ht="43.2" x14ac:dyDescent="0.3">
      <c r="A209" s="3">
        <f t="shared" si="36"/>
        <v>192</v>
      </c>
      <c r="B209" s="4" t="s">
        <v>2561</v>
      </c>
      <c r="C209" s="3">
        <v>1</v>
      </c>
      <c r="D209" s="3" t="s">
        <v>1572</v>
      </c>
      <c r="E209" s="4" t="s">
        <v>225</v>
      </c>
      <c r="F209" s="3" t="s">
        <v>139</v>
      </c>
      <c r="G209" s="3" t="s">
        <v>2326</v>
      </c>
      <c r="H209" s="3" t="s">
        <v>2478</v>
      </c>
      <c r="I209" s="3" t="s">
        <v>2496</v>
      </c>
      <c r="J209" s="3">
        <v>49.6</v>
      </c>
      <c r="K209" s="3">
        <v>6000</v>
      </c>
      <c r="L209" s="3" t="s">
        <v>25</v>
      </c>
      <c r="M209" s="3">
        <v>1</v>
      </c>
      <c r="N209" s="28">
        <f t="shared" si="43"/>
        <v>6</v>
      </c>
      <c r="O209" s="28">
        <f t="shared" si="44"/>
        <v>297.60000000000002</v>
      </c>
      <c r="P209" s="12">
        <v>0</v>
      </c>
      <c r="Q209" s="46">
        <f t="shared" si="34"/>
        <v>0</v>
      </c>
      <c r="R209" s="13"/>
      <c r="S209" s="3">
        <f t="shared" si="35"/>
        <v>6</v>
      </c>
      <c r="T209" s="30" t="s">
        <v>2502</v>
      </c>
      <c r="U209" s="10">
        <f t="shared" si="45"/>
        <v>297.60000000000002</v>
      </c>
      <c r="V209" s="10">
        <f t="shared" si="46"/>
        <v>0</v>
      </c>
      <c r="W209" s="5"/>
    </row>
    <row r="210" spans="1:23" ht="43.2" x14ac:dyDescent="0.3">
      <c r="A210" s="3">
        <f t="shared" si="36"/>
        <v>193</v>
      </c>
      <c r="B210" s="4" t="s">
        <v>2561</v>
      </c>
      <c r="C210" s="3">
        <v>1</v>
      </c>
      <c r="D210" s="3" t="s">
        <v>1572</v>
      </c>
      <c r="E210" s="4" t="s">
        <v>226</v>
      </c>
      <c r="F210" s="3" t="s">
        <v>139</v>
      </c>
      <c r="G210" s="3" t="s">
        <v>2326</v>
      </c>
      <c r="H210" s="3" t="s">
        <v>2478</v>
      </c>
      <c r="I210" s="3" t="s">
        <v>2496</v>
      </c>
      <c r="J210" s="3">
        <v>49.6</v>
      </c>
      <c r="K210" s="3">
        <v>6000</v>
      </c>
      <c r="L210" s="3" t="s">
        <v>25</v>
      </c>
      <c r="M210" s="3">
        <v>1</v>
      </c>
      <c r="N210" s="28">
        <f t="shared" si="43"/>
        <v>6</v>
      </c>
      <c r="O210" s="28">
        <f t="shared" si="44"/>
        <v>297.60000000000002</v>
      </c>
      <c r="P210" s="12">
        <v>0</v>
      </c>
      <c r="Q210" s="46">
        <f t="shared" ref="Q210:Q273" si="47">N210*P210</f>
        <v>0</v>
      </c>
      <c r="R210" s="13"/>
      <c r="S210" s="3">
        <f t="shared" ref="S210:S273" si="48">N210-Q210</f>
        <v>6</v>
      </c>
      <c r="T210" s="30" t="s">
        <v>2502</v>
      </c>
      <c r="U210" s="10">
        <f t="shared" si="45"/>
        <v>297.60000000000002</v>
      </c>
      <c r="V210" s="10">
        <f t="shared" si="46"/>
        <v>0</v>
      </c>
      <c r="W210" s="5"/>
    </row>
    <row r="211" spans="1:23" ht="43.2" x14ac:dyDescent="0.3">
      <c r="A211" s="3">
        <f t="shared" si="36"/>
        <v>194</v>
      </c>
      <c r="B211" s="4" t="s">
        <v>2561</v>
      </c>
      <c r="C211" s="3">
        <v>1</v>
      </c>
      <c r="D211" s="3" t="s">
        <v>1570</v>
      </c>
      <c r="E211" s="4" t="s">
        <v>228</v>
      </c>
      <c r="F211" s="3" t="s">
        <v>31</v>
      </c>
      <c r="G211" s="3" t="s">
        <v>2308</v>
      </c>
      <c r="H211" s="3" t="s">
        <v>2473</v>
      </c>
      <c r="I211" s="3" t="s">
        <v>2496</v>
      </c>
      <c r="J211" s="3">
        <v>56.8</v>
      </c>
      <c r="K211" s="3">
        <v>3000</v>
      </c>
      <c r="L211" s="3" t="s">
        <v>25</v>
      </c>
      <c r="M211" s="3">
        <v>1</v>
      </c>
      <c r="N211" s="28">
        <f t="shared" ref="N211:N222" si="49">(K211/1000)*M211</f>
        <v>3</v>
      </c>
      <c r="O211" s="28">
        <f t="shared" ref="O211:O222" si="50">N211*J211</f>
        <v>170.39999999999998</v>
      </c>
      <c r="P211" s="12">
        <v>0</v>
      </c>
      <c r="Q211" s="46">
        <f t="shared" si="47"/>
        <v>0</v>
      </c>
      <c r="R211" s="12"/>
      <c r="S211" s="3">
        <f t="shared" si="48"/>
        <v>3</v>
      </c>
      <c r="T211" s="30" t="s">
        <v>2502</v>
      </c>
      <c r="U211" s="29">
        <f t="shared" si="45"/>
        <v>170.39999999999998</v>
      </c>
      <c r="V211" s="29">
        <f t="shared" si="46"/>
        <v>0</v>
      </c>
      <c r="W211" s="5"/>
    </row>
    <row r="212" spans="1:23" ht="43.2" x14ac:dyDescent="0.3">
      <c r="A212" s="3">
        <f t="shared" ref="A212:A275" si="51">A211+1</f>
        <v>195</v>
      </c>
      <c r="B212" s="4" t="s">
        <v>2561</v>
      </c>
      <c r="C212" s="3">
        <v>1</v>
      </c>
      <c r="D212" s="3" t="s">
        <v>1570</v>
      </c>
      <c r="E212" s="4" t="s">
        <v>229</v>
      </c>
      <c r="F212" s="3" t="s">
        <v>31</v>
      </c>
      <c r="G212" s="3" t="s">
        <v>2308</v>
      </c>
      <c r="H212" s="3" t="s">
        <v>2473</v>
      </c>
      <c r="I212" s="3" t="s">
        <v>2496</v>
      </c>
      <c r="J212" s="3">
        <v>56.8</v>
      </c>
      <c r="K212" s="3">
        <v>3000</v>
      </c>
      <c r="L212" s="3" t="s">
        <v>25</v>
      </c>
      <c r="M212" s="3">
        <v>1</v>
      </c>
      <c r="N212" s="28">
        <f t="shared" si="49"/>
        <v>3</v>
      </c>
      <c r="O212" s="28">
        <f t="shared" si="50"/>
        <v>170.39999999999998</v>
      </c>
      <c r="P212" s="12">
        <v>0</v>
      </c>
      <c r="Q212" s="46">
        <f t="shared" si="47"/>
        <v>0</v>
      </c>
      <c r="R212" s="12"/>
      <c r="S212" s="3">
        <f t="shared" si="48"/>
        <v>3</v>
      </c>
      <c r="T212" s="30" t="s">
        <v>2502</v>
      </c>
      <c r="U212" s="29">
        <f t="shared" si="45"/>
        <v>170.39999999999998</v>
      </c>
      <c r="V212" s="29">
        <f t="shared" si="46"/>
        <v>0</v>
      </c>
      <c r="W212" s="5"/>
    </row>
    <row r="213" spans="1:23" ht="43.2" x14ac:dyDescent="0.3">
      <c r="A213" s="3">
        <f t="shared" si="51"/>
        <v>196</v>
      </c>
      <c r="B213" s="4" t="s">
        <v>2561</v>
      </c>
      <c r="C213" s="3">
        <v>1</v>
      </c>
      <c r="D213" s="3" t="s">
        <v>1570</v>
      </c>
      <c r="E213" s="4" t="s">
        <v>230</v>
      </c>
      <c r="F213" s="3" t="s">
        <v>31</v>
      </c>
      <c r="G213" s="3" t="s">
        <v>2308</v>
      </c>
      <c r="H213" s="3" t="s">
        <v>2473</v>
      </c>
      <c r="I213" s="3" t="s">
        <v>2496</v>
      </c>
      <c r="J213" s="3">
        <v>56.8</v>
      </c>
      <c r="K213" s="3">
        <v>3000</v>
      </c>
      <c r="L213" s="3" t="s">
        <v>25</v>
      </c>
      <c r="M213" s="3">
        <v>1</v>
      </c>
      <c r="N213" s="28">
        <f t="shared" si="49"/>
        <v>3</v>
      </c>
      <c r="O213" s="28">
        <f t="shared" si="50"/>
        <v>170.39999999999998</v>
      </c>
      <c r="P213" s="12">
        <v>0</v>
      </c>
      <c r="Q213" s="46">
        <f t="shared" si="47"/>
        <v>0</v>
      </c>
      <c r="R213" s="12"/>
      <c r="S213" s="3">
        <f t="shared" si="48"/>
        <v>3</v>
      </c>
      <c r="T213" s="30" t="s">
        <v>2502</v>
      </c>
      <c r="U213" s="29">
        <f t="shared" si="45"/>
        <v>170.39999999999998</v>
      </c>
      <c r="V213" s="29">
        <f t="shared" si="46"/>
        <v>0</v>
      </c>
      <c r="W213" s="5"/>
    </row>
    <row r="214" spans="1:23" ht="43.2" x14ac:dyDescent="0.3">
      <c r="A214" s="3">
        <f t="shared" si="51"/>
        <v>197</v>
      </c>
      <c r="B214" s="4" t="s">
        <v>2561</v>
      </c>
      <c r="C214" s="3">
        <v>1</v>
      </c>
      <c r="D214" s="3" t="s">
        <v>1570</v>
      </c>
      <c r="E214" s="4" t="s">
        <v>238</v>
      </c>
      <c r="F214" s="3" t="s">
        <v>32</v>
      </c>
      <c r="G214" s="3" t="s">
        <v>2340</v>
      </c>
      <c r="H214" s="3" t="s">
        <v>2468</v>
      </c>
      <c r="I214" s="3" t="s">
        <v>2496</v>
      </c>
      <c r="J214" s="3">
        <v>18.2</v>
      </c>
      <c r="K214" s="3">
        <v>3000</v>
      </c>
      <c r="L214" s="3" t="s">
        <v>25</v>
      </c>
      <c r="M214" s="3">
        <v>1</v>
      </c>
      <c r="N214" s="28">
        <f t="shared" si="49"/>
        <v>3</v>
      </c>
      <c r="O214" s="28">
        <f t="shared" si="50"/>
        <v>54.599999999999994</v>
      </c>
      <c r="P214" s="12">
        <v>0</v>
      </c>
      <c r="Q214" s="46">
        <f t="shared" si="47"/>
        <v>0</v>
      </c>
      <c r="R214" s="13"/>
      <c r="S214" s="3">
        <f t="shared" si="48"/>
        <v>3</v>
      </c>
      <c r="T214" s="30" t="s">
        <v>2502</v>
      </c>
      <c r="U214" s="5">
        <f t="shared" si="45"/>
        <v>54.599999999999994</v>
      </c>
      <c r="V214" s="5">
        <f t="shared" si="46"/>
        <v>0</v>
      </c>
      <c r="W214" s="5"/>
    </row>
    <row r="215" spans="1:23" ht="43.2" x14ac:dyDescent="0.3">
      <c r="A215" s="3">
        <f t="shared" si="51"/>
        <v>198</v>
      </c>
      <c r="B215" s="4" t="s">
        <v>2561</v>
      </c>
      <c r="C215" s="3">
        <v>1</v>
      </c>
      <c r="D215" s="3" t="s">
        <v>1570</v>
      </c>
      <c r="E215" s="4" t="s">
        <v>239</v>
      </c>
      <c r="F215" s="3" t="s">
        <v>32</v>
      </c>
      <c r="G215" s="3" t="s">
        <v>2340</v>
      </c>
      <c r="H215" s="3" t="s">
        <v>2468</v>
      </c>
      <c r="I215" s="3" t="s">
        <v>2496</v>
      </c>
      <c r="J215" s="3">
        <v>18.2</v>
      </c>
      <c r="K215" s="3">
        <v>3000</v>
      </c>
      <c r="L215" s="3" t="s">
        <v>25</v>
      </c>
      <c r="M215" s="3">
        <v>1</v>
      </c>
      <c r="N215" s="28">
        <f t="shared" si="49"/>
        <v>3</v>
      </c>
      <c r="O215" s="28">
        <f t="shared" si="50"/>
        <v>54.599999999999994</v>
      </c>
      <c r="P215" s="12">
        <v>0</v>
      </c>
      <c r="Q215" s="46">
        <f t="shared" si="47"/>
        <v>0</v>
      </c>
      <c r="R215" s="13"/>
      <c r="S215" s="3">
        <f t="shared" si="48"/>
        <v>3</v>
      </c>
      <c r="T215" s="30" t="s">
        <v>2502</v>
      </c>
      <c r="U215" s="5">
        <f t="shared" si="45"/>
        <v>54.599999999999994</v>
      </c>
      <c r="V215" s="5">
        <f t="shared" si="46"/>
        <v>0</v>
      </c>
      <c r="W215" s="5"/>
    </row>
    <row r="216" spans="1:23" ht="43.2" x14ac:dyDescent="0.3">
      <c r="A216" s="3">
        <f t="shared" si="51"/>
        <v>199</v>
      </c>
      <c r="B216" s="4" t="s">
        <v>2561</v>
      </c>
      <c r="C216" s="3">
        <v>1</v>
      </c>
      <c r="D216" s="3" t="s">
        <v>1570</v>
      </c>
      <c r="E216" s="4" t="s">
        <v>240</v>
      </c>
      <c r="F216" s="3" t="s">
        <v>32</v>
      </c>
      <c r="G216" s="3" t="s">
        <v>2340</v>
      </c>
      <c r="H216" s="3" t="s">
        <v>2468</v>
      </c>
      <c r="I216" s="3" t="s">
        <v>2496</v>
      </c>
      <c r="J216" s="3">
        <v>18.2</v>
      </c>
      <c r="K216" s="3">
        <v>3000</v>
      </c>
      <c r="L216" s="3" t="s">
        <v>25</v>
      </c>
      <c r="M216" s="3">
        <v>1</v>
      </c>
      <c r="N216" s="28">
        <f t="shared" si="49"/>
        <v>3</v>
      </c>
      <c r="O216" s="28">
        <f t="shared" si="50"/>
        <v>54.599999999999994</v>
      </c>
      <c r="P216" s="12">
        <v>0</v>
      </c>
      <c r="Q216" s="46">
        <f t="shared" si="47"/>
        <v>0</v>
      </c>
      <c r="R216" s="13"/>
      <c r="S216" s="3">
        <f t="shared" si="48"/>
        <v>3</v>
      </c>
      <c r="T216" s="30" t="s">
        <v>2502</v>
      </c>
      <c r="U216" s="5">
        <f t="shared" si="45"/>
        <v>54.599999999999994</v>
      </c>
      <c r="V216" s="5">
        <f t="shared" si="46"/>
        <v>0</v>
      </c>
      <c r="W216" s="5"/>
    </row>
    <row r="217" spans="1:23" ht="43.2" x14ac:dyDescent="0.3">
      <c r="A217" s="3">
        <f t="shared" si="51"/>
        <v>200</v>
      </c>
      <c r="B217" s="4" t="s">
        <v>2561</v>
      </c>
      <c r="C217" s="3">
        <v>1</v>
      </c>
      <c r="D217" s="3" t="s">
        <v>1570</v>
      </c>
      <c r="E217" s="4" t="s">
        <v>419</v>
      </c>
      <c r="F217" s="3" t="s">
        <v>6</v>
      </c>
      <c r="G217" s="7" t="s">
        <v>2344</v>
      </c>
      <c r="H217" s="7" t="s">
        <v>2467</v>
      </c>
      <c r="I217" s="7" t="s">
        <v>2496</v>
      </c>
      <c r="J217" s="7">
        <v>49.9</v>
      </c>
      <c r="K217" s="3">
        <v>3000</v>
      </c>
      <c r="L217" s="3" t="s">
        <v>25</v>
      </c>
      <c r="M217" s="3">
        <v>1</v>
      </c>
      <c r="N217" s="28">
        <f t="shared" si="49"/>
        <v>3</v>
      </c>
      <c r="O217" s="28">
        <f t="shared" si="50"/>
        <v>149.69999999999999</v>
      </c>
      <c r="P217" s="12">
        <v>0</v>
      </c>
      <c r="Q217" s="46">
        <f t="shared" si="47"/>
        <v>0</v>
      </c>
      <c r="R217" s="12"/>
      <c r="S217" s="3">
        <f t="shared" si="48"/>
        <v>3</v>
      </c>
      <c r="T217" s="30" t="s">
        <v>2502</v>
      </c>
      <c r="U217" s="29">
        <f t="shared" si="45"/>
        <v>149.69999999999999</v>
      </c>
      <c r="V217" s="29">
        <f t="shared" si="46"/>
        <v>0</v>
      </c>
      <c r="W217" s="5"/>
    </row>
    <row r="218" spans="1:23" ht="43.2" x14ac:dyDescent="0.3">
      <c r="A218" s="3">
        <f t="shared" si="51"/>
        <v>201</v>
      </c>
      <c r="B218" s="4" t="s">
        <v>2561</v>
      </c>
      <c r="C218" s="3">
        <v>1</v>
      </c>
      <c r="D218" s="3" t="s">
        <v>1570</v>
      </c>
      <c r="E218" s="4" t="s">
        <v>420</v>
      </c>
      <c r="F218" s="3" t="s">
        <v>6</v>
      </c>
      <c r="G218" s="7" t="s">
        <v>2344</v>
      </c>
      <c r="H218" s="7" t="s">
        <v>2467</v>
      </c>
      <c r="I218" s="7" t="s">
        <v>2496</v>
      </c>
      <c r="J218" s="7">
        <v>49.9</v>
      </c>
      <c r="K218" s="3">
        <v>3000</v>
      </c>
      <c r="L218" s="3" t="s">
        <v>25</v>
      </c>
      <c r="M218" s="3">
        <v>1</v>
      </c>
      <c r="N218" s="28">
        <f t="shared" si="49"/>
        <v>3</v>
      </c>
      <c r="O218" s="28">
        <f t="shared" si="50"/>
        <v>149.69999999999999</v>
      </c>
      <c r="P218" s="12">
        <v>0</v>
      </c>
      <c r="Q218" s="46">
        <f t="shared" si="47"/>
        <v>0</v>
      </c>
      <c r="R218" s="12"/>
      <c r="S218" s="3">
        <f t="shared" si="48"/>
        <v>3</v>
      </c>
      <c r="T218" s="30" t="s">
        <v>2502</v>
      </c>
      <c r="U218" s="29">
        <f t="shared" si="45"/>
        <v>149.69999999999999</v>
      </c>
      <c r="V218" s="29">
        <f t="shared" si="46"/>
        <v>0</v>
      </c>
      <c r="W218" s="5"/>
    </row>
    <row r="219" spans="1:23" ht="43.2" x14ac:dyDescent="0.3">
      <c r="A219" s="3">
        <f t="shared" si="51"/>
        <v>202</v>
      </c>
      <c r="B219" s="4" t="s">
        <v>2561</v>
      </c>
      <c r="C219" s="3">
        <v>1</v>
      </c>
      <c r="D219" s="3" t="s">
        <v>1570</v>
      </c>
      <c r="E219" s="4" t="s">
        <v>421</v>
      </c>
      <c r="F219" s="3" t="s">
        <v>6</v>
      </c>
      <c r="G219" s="7" t="s">
        <v>2344</v>
      </c>
      <c r="H219" s="7" t="s">
        <v>2467</v>
      </c>
      <c r="I219" s="7" t="s">
        <v>2496</v>
      </c>
      <c r="J219" s="7">
        <v>49.9</v>
      </c>
      <c r="K219" s="3">
        <v>3000</v>
      </c>
      <c r="L219" s="3" t="s">
        <v>25</v>
      </c>
      <c r="M219" s="3">
        <v>1</v>
      </c>
      <c r="N219" s="28">
        <f t="shared" si="49"/>
        <v>3</v>
      </c>
      <c r="O219" s="28">
        <f t="shared" si="50"/>
        <v>149.69999999999999</v>
      </c>
      <c r="P219" s="12">
        <v>0</v>
      </c>
      <c r="Q219" s="46">
        <f t="shared" si="47"/>
        <v>0</v>
      </c>
      <c r="R219" s="12"/>
      <c r="S219" s="3">
        <f t="shared" si="48"/>
        <v>3</v>
      </c>
      <c r="T219" s="30" t="s">
        <v>2502</v>
      </c>
      <c r="U219" s="29">
        <f t="shared" si="45"/>
        <v>149.69999999999999</v>
      </c>
      <c r="V219" s="29">
        <f t="shared" si="46"/>
        <v>0</v>
      </c>
      <c r="W219" s="5"/>
    </row>
    <row r="220" spans="1:23" ht="43.2" x14ac:dyDescent="0.3">
      <c r="A220" s="3">
        <f t="shared" si="51"/>
        <v>203</v>
      </c>
      <c r="B220" s="4" t="s">
        <v>2561</v>
      </c>
      <c r="C220" s="3">
        <v>1</v>
      </c>
      <c r="D220" s="3" t="s">
        <v>1570</v>
      </c>
      <c r="E220" s="4" t="s">
        <v>422</v>
      </c>
      <c r="F220" s="3" t="s">
        <v>6</v>
      </c>
      <c r="G220" s="7" t="s">
        <v>2344</v>
      </c>
      <c r="H220" s="7" t="s">
        <v>2467</v>
      </c>
      <c r="I220" s="7" t="s">
        <v>2496</v>
      </c>
      <c r="J220" s="7">
        <v>49.9</v>
      </c>
      <c r="K220" s="3">
        <v>3000</v>
      </c>
      <c r="L220" s="3" t="s">
        <v>25</v>
      </c>
      <c r="M220" s="3">
        <v>1</v>
      </c>
      <c r="N220" s="28">
        <f t="shared" si="49"/>
        <v>3</v>
      </c>
      <c r="O220" s="28">
        <f t="shared" si="50"/>
        <v>149.69999999999999</v>
      </c>
      <c r="P220" s="12">
        <v>0</v>
      </c>
      <c r="Q220" s="46">
        <f t="shared" si="47"/>
        <v>0</v>
      </c>
      <c r="R220" s="12"/>
      <c r="S220" s="3">
        <f t="shared" si="48"/>
        <v>3</v>
      </c>
      <c r="T220" s="30" t="s">
        <v>2502</v>
      </c>
      <c r="U220" s="29">
        <f t="shared" si="45"/>
        <v>149.69999999999999</v>
      </c>
      <c r="V220" s="29">
        <f t="shared" si="46"/>
        <v>0</v>
      </c>
      <c r="W220" s="5"/>
    </row>
    <row r="221" spans="1:23" ht="43.2" x14ac:dyDescent="0.3">
      <c r="A221" s="3">
        <f t="shared" si="51"/>
        <v>204</v>
      </c>
      <c r="B221" s="4" t="s">
        <v>2561</v>
      </c>
      <c r="C221" s="3">
        <v>1</v>
      </c>
      <c r="D221" s="3" t="s">
        <v>1570</v>
      </c>
      <c r="E221" s="4" t="s">
        <v>423</v>
      </c>
      <c r="F221" s="3" t="s">
        <v>6</v>
      </c>
      <c r="G221" s="7" t="s">
        <v>2344</v>
      </c>
      <c r="H221" s="7" t="s">
        <v>2467</v>
      </c>
      <c r="I221" s="7" t="s">
        <v>2496</v>
      </c>
      <c r="J221" s="7">
        <v>49.9</v>
      </c>
      <c r="K221" s="3">
        <v>3000</v>
      </c>
      <c r="L221" s="3" t="s">
        <v>25</v>
      </c>
      <c r="M221" s="3">
        <v>1</v>
      </c>
      <c r="N221" s="28">
        <f t="shared" si="49"/>
        <v>3</v>
      </c>
      <c r="O221" s="28">
        <f t="shared" si="50"/>
        <v>149.69999999999999</v>
      </c>
      <c r="P221" s="12">
        <v>0</v>
      </c>
      <c r="Q221" s="46">
        <f t="shared" si="47"/>
        <v>0</v>
      </c>
      <c r="R221" s="12"/>
      <c r="S221" s="3">
        <f t="shared" si="48"/>
        <v>3</v>
      </c>
      <c r="T221" s="30" t="s">
        <v>2502</v>
      </c>
      <c r="U221" s="29">
        <f t="shared" si="45"/>
        <v>149.69999999999999</v>
      </c>
      <c r="V221" s="29">
        <f t="shared" si="46"/>
        <v>0</v>
      </c>
      <c r="W221" s="5"/>
    </row>
    <row r="222" spans="1:23" ht="43.2" x14ac:dyDescent="0.3">
      <c r="A222" s="3">
        <f t="shared" si="51"/>
        <v>205</v>
      </c>
      <c r="B222" s="4" t="s">
        <v>2561</v>
      </c>
      <c r="C222" s="3">
        <v>1</v>
      </c>
      <c r="D222" s="3" t="s">
        <v>1570</v>
      </c>
      <c r="E222" s="4" t="s">
        <v>424</v>
      </c>
      <c r="F222" s="3" t="s">
        <v>6</v>
      </c>
      <c r="G222" s="7" t="s">
        <v>2344</v>
      </c>
      <c r="H222" s="7" t="s">
        <v>2467</v>
      </c>
      <c r="I222" s="7" t="s">
        <v>2496</v>
      </c>
      <c r="J222" s="7">
        <v>49.9</v>
      </c>
      <c r="K222" s="3">
        <v>3000</v>
      </c>
      <c r="L222" s="3" t="s">
        <v>25</v>
      </c>
      <c r="M222" s="3">
        <v>1</v>
      </c>
      <c r="N222" s="28">
        <f t="shared" si="49"/>
        <v>3</v>
      </c>
      <c r="O222" s="28">
        <f t="shared" si="50"/>
        <v>149.69999999999999</v>
      </c>
      <c r="P222" s="12">
        <v>0</v>
      </c>
      <c r="Q222" s="46">
        <f t="shared" si="47"/>
        <v>0</v>
      </c>
      <c r="R222" s="12"/>
      <c r="S222" s="3">
        <f t="shared" si="48"/>
        <v>3</v>
      </c>
      <c r="T222" s="30" t="s">
        <v>2502</v>
      </c>
      <c r="U222" s="29">
        <f t="shared" si="45"/>
        <v>149.69999999999999</v>
      </c>
      <c r="V222" s="29">
        <f t="shared" si="46"/>
        <v>0</v>
      </c>
      <c r="W222" s="5"/>
    </row>
    <row r="223" spans="1:23" x14ac:dyDescent="0.3">
      <c r="A223" s="3">
        <f t="shared" si="51"/>
        <v>206</v>
      </c>
      <c r="B223" s="4" t="s">
        <v>2561</v>
      </c>
      <c r="C223" s="3">
        <v>1</v>
      </c>
      <c r="D223" s="3" t="s">
        <v>1570</v>
      </c>
      <c r="E223" s="4" t="s">
        <v>231</v>
      </c>
      <c r="F223" s="3" t="s">
        <v>40</v>
      </c>
      <c r="G223" s="3" t="s">
        <v>2339</v>
      </c>
      <c r="H223" s="3" t="s">
        <v>2486</v>
      </c>
      <c r="I223" s="3" t="s">
        <v>2496</v>
      </c>
      <c r="J223" s="3">
        <v>31.5</v>
      </c>
      <c r="K223" s="3">
        <v>3000</v>
      </c>
      <c r="L223" s="3" t="s">
        <v>25</v>
      </c>
      <c r="M223" s="3">
        <v>1</v>
      </c>
      <c r="N223" s="28">
        <f t="shared" ref="N223:N254" si="52">(K223/1000)*M223</f>
        <v>3</v>
      </c>
      <c r="O223" s="28">
        <f t="shared" ref="O223:O254" si="53">N223*J223</f>
        <v>94.5</v>
      </c>
      <c r="P223" s="13">
        <v>1</v>
      </c>
      <c r="Q223" s="46">
        <f t="shared" si="47"/>
        <v>3</v>
      </c>
      <c r="R223" s="13"/>
      <c r="S223" s="3">
        <f t="shared" si="48"/>
        <v>0</v>
      </c>
      <c r="T223" s="5" t="s">
        <v>2503</v>
      </c>
      <c r="U223" s="41">
        <f>O223-V223</f>
        <v>0</v>
      </c>
      <c r="V223" s="41">
        <f>P223*O223</f>
        <v>94.5</v>
      </c>
      <c r="W223" s="5"/>
    </row>
    <row r="224" spans="1:23" x14ac:dyDescent="0.3">
      <c r="A224" s="3">
        <f t="shared" si="51"/>
        <v>207</v>
      </c>
      <c r="B224" s="4" t="s">
        <v>2561</v>
      </c>
      <c r="C224" s="3">
        <v>1</v>
      </c>
      <c r="D224" s="3" t="s">
        <v>1570</v>
      </c>
      <c r="E224" s="4" t="s">
        <v>241</v>
      </c>
      <c r="F224" s="3" t="s">
        <v>40</v>
      </c>
      <c r="G224" s="3" t="s">
        <v>2339</v>
      </c>
      <c r="H224" s="3" t="s">
        <v>2486</v>
      </c>
      <c r="I224" s="3" t="s">
        <v>2496</v>
      </c>
      <c r="J224" s="3">
        <v>31.5</v>
      </c>
      <c r="K224" s="3">
        <v>3000</v>
      </c>
      <c r="L224" s="3" t="s">
        <v>25</v>
      </c>
      <c r="M224" s="3">
        <v>1</v>
      </c>
      <c r="N224" s="28">
        <f t="shared" si="52"/>
        <v>3</v>
      </c>
      <c r="O224" s="28">
        <f t="shared" si="53"/>
        <v>94.5</v>
      </c>
      <c r="P224" s="13">
        <v>1</v>
      </c>
      <c r="Q224" s="46">
        <f t="shared" si="47"/>
        <v>3</v>
      </c>
      <c r="R224" s="13"/>
      <c r="S224" s="3">
        <f t="shared" si="48"/>
        <v>0</v>
      </c>
      <c r="T224" s="5" t="s">
        <v>2503</v>
      </c>
      <c r="U224" s="41">
        <f>O224-V224</f>
        <v>0</v>
      </c>
      <c r="V224" s="41">
        <f>P224*O224</f>
        <v>94.5</v>
      </c>
      <c r="W224" s="5"/>
    </row>
    <row r="225" spans="1:23" ht="43.2" x14ac:dyDescent="0.3">
      <c r="A225" s="3">
        <f t="shared" si="51"/>
        <v>208</v>
      </c>
      <c r="B225" s="4" t="s">
        <v>2561</v>
      </c>
      <c r="C225" s="3">
        <v>1</v>
      </c>
      <c r="D225" s="3" t="s">
        <v>1570</v>
      </c>
      <c r="E225" s="4" t="s">
        <v>232</v>
      </c>
      <c r="F225" s="3" t="s">
        <v>31</v>
      </c>
      <c r="G225" s="3" t="s">
        <v>2308</v>
      </c>
      <c r="H225" s="3" t="s">
        <v>2473</v>
      </c>
      <c r="I225" s="3" t="s">
        <v>2496</v>
      </c>
      <c r="J225" s="3">
        <v>56.8</v>
      </c>
      <c r="K225" s="3">
        <v>3000</v>
      </c>
      <c r="L225" s="3" t="s">
        <v>25</v>
      </c>
      <c r="M225" s="3">
        <v>1</v>
      </c>
      <c r="N225" s="28">
        <f t="shared" si="52"/>
        <v>3</v>
      </c>
      <c r="O225" s="28">
        <f t="shared" si="53"/>
        <v>170.39999999999998</v>
      </c>
      <c r="P225" s="12">
        <v>0</v>
      </c>
      <c r="Q225" s="46">
        <f t="shared" si="47"/>
        <v>0</v>
      </c>
      <c r="R225" s="12"/>
      <c r="S225" s="3">
        <f t="shared" si="48"/>
        <v>3</v>
      </c>
      <c r="T225" s="30" t="s">
        <v>2502</v>
      </c>
      <c r="U225" s="29">
        <f>S225*J225</f>
        <v>170.39999999999998</v>
      </c>
      <c r="V225" s="29">
        <f>Q225*J225</f>
        <v>0</v>
      </c>
      <c r="W225" s="5"/>
    </row>
    <row r="226" spans="1:23" ht="43.2" x14ac:dyDescent="0.3">
      <c r="A226" s="3">
        <f t="shared" si="51"/>
        <v>209</v>
      </c>
      <c r="B226" s="4" t="s">
        <v>2561</v>
      </c>
      <c r="C226" s="3">
        <v>1</v>
      </c>
      <c r="D226" s="3" t="s">
        <v>1570</v>
      </c>
      <c r="E226" s="4" t="s">
        <v>234</v>
      </c>
      <c r="F226" s="3" t="s">
        <v>32</v>
      </c>
      <c r="G226" s="3" t="s">
        <v>2340</v>
      </c>
      <c r="H226" s="3" t="s">
        <v>2468</v>
      </c>
      <c r="I226" s="3" t="s">
        <v>2496</v>
      </c>
      <c r="J226" s="3">
        <v>18.2</v>
      </c>
      <c r="K226" s="3">
        <v>3000</v>
      </c>
      <c r="L226" s="3" t="s">
        <v>25</v>
      </c>
      <c r="M226" s="3">
        <v>1</v>
      </c>
      <c r="N226" s="28">
        <f t="shared" si="52"/>
        <v>3</v>
      </c>
      <c r="O226" s="28">
        <f t="shared" si="53"/>
        <v>54.599999999999994</v>
      </c>
      <c r="P226" s="12">
        <v>0</v>
      </c>
      <c r="Q226" s="46">
        <f t="shared" si="47"/>
        <v>0</v>
      </c>
      <c r="R226" s="13"/>
      <c r="S226" s="3">
        <f t="shared" si="48"/>
        <v>3</v>
      </c>
      <c r="T226" s="30" t="s">
        <v>2502</v>
      </c>
      <c r="U226" s="5">
        <f>S226*J226</f>
        <v>54.599999999999994</v>
      </c>
      <c r="V226" s="5">
        <f>Q226*J226</f>
        <v>0</v>
      </c>
      <c r="W226" s="5"/>
    </row>
    <row r="227" spans="1:23" ht="43.2" x14ac:dyDescent="0.3">
      <c r="A227" s="3">
        <f t="shared" si="51"/>
        <v>210</v>
      </c>
      <c r="B227" s="4" t="s">
        <v>2561</v>
      </c>
      <c r="C227" s="3">
        <v>1</v>
      </c>
      <c r="D227" s="3" t="s">
        <v>1570</v>
      </c>
      <c r="E227" s="4" t="s">
        <v>235</v>
      </c>
      <c r="F227" s="3" t="s">
        <v>32</v>
      </c>
      <c r="G227" s="3" t="s">
        <v>2340</v>
      </c>
      <c r="H227" s="3" t="s">
        <v>2468</v>
      </c>
      <c r="I227" s="3" t="s">
        <v>2496</v>
      </c>
      <c r="J227" s="3">
        <v>18.2</v>
      </c>
      <c r="K227" s="3">
        <v>3000</v>
      </c>
      <c r="L227" s="3" t="s">
        <v>25</v>
      </c>
      <c r="M227" s="3">
        <v>1</v>
      </c>
      <c r="N227" s="28">
        <f t="shared" si="52"/>
        <v>3</v>
      </c>
      <c r="O227" s="28">
        <f t="shared" si="53"/>
        <v>54.599999999999994</v>
      </c>
      <c r="P227" s="12">
        <v>0</v>
      </c>
      <c r="Q227" s="46">
        <f t="shared" si="47"/>
        <v>0</v>
      </c>
      <c r="R227" s="13"/>
      <c r="S227" s="3">
        <f t="shared" si="48"/>
        <v>3</v>
      </c>
      <c r="T227" s="30" t="s">
        <v>2502</v>
      </c>
      <c r="U227" s="5">
        <f>S227*J227</f>
        <v>54.599999999999994</v>
      </c>
      <c r="V227" s="5">
        <f>Q227*J227</f>
        <v>0</v>
      </c>
      <c r="W227" s="5"/>
    </row>
    <row r="228" spans="1:23" ht="43.2" x14ac:dyDescent="0.3">
      <c r="A228" s="3">
        <f t="shared" si="51"/>
        <v>211</v>
      </c>
      <c r="B228" s="4" t="s">
        <v>2561</v>
      </c>
      <c r="C228" s="3">
        <v>1</v>
      </c>
      <c r="D228" s="3" t="s">
        <v>1570</v>
      </c>
      <c r="E228" s="4" t="s">
        <v>236</v>
      </c>
      <c r="F228" s="3" t="s">
        <v>32</v>
      </c>
      <c r="G228" s="3" t="s">
        <v>2340</v>
      </c>
      <c r="H228" s="3" t="s">
        <v>2468</v>
      </c>
      <c r="I228" s="3" t="s">
        <v>2496</v>
      </c>
      <c r="J228" s="3">
        <v>18.2</v>
      </c>
      <c r="K228" s="3">
        <v>3000</v>
      </c>
      <c r="L228" s="3" t="s">
        <v>25</v>
      </c>
      <c r="M228" s="3">
        <v>1</v>
      </c>
      <c r="N228" s="28">
        <f t="shared" si="52"/>
        <v>3</v>
      </c>
      <c r="O228" s="28">
        <f t="shared" si="53"/>
        <v>54.599999999999994</v>
      </c>
      <c r="P228" s="12">
        <v>0</v>
      </c>
      <c r="Q228" s="46">
        <f t="shared" si="47"/>
        <v>0</v>
      </c>
      <c r="R228" s="13"/>
      <c r="S228" s="3">
        <f t="shared" si="48"/>
        <v>3</v>
      </c>
      <c r="T228" s="30" t="s">
        <v>2502</v>
      </c>
      <c r="U228" s="5">
        <f>S228*J228</f>
        <v>54.599999999999994</v>
      </c>
      <c r="V228" s="5">
        <f>Q228*J228</f>
        <v>0</v>
      </c>
      <c r="W228" s="5"/>
    </row>
    <row r="229" spans="1:23" ht="43.2" x14ac:dyDescent="0.3">
      <c r="A229" s="3">
        <f t="shared" si="51"/>
        <v>212</v>
      </c>
      <c r="B229" s="4" t="s">
        <v>2561</v>
      </c>
      <c r="C229" s="3">
        <v>1</v>
      </c>
      <c r="D229" s="3" t="s">
        <v>1570</v>
      </c>
      <c r="E229" s="4" t="s">
        <v>237</v>
      </c>
      <c r="F229" s="3" t="s">
        <v>32</v>
      </c>
      <c r="G229" s="3" t="s">
        <v>2340</v>
      </c>
      <c r="H229" s="3" t="s">
        <v>2468</v>
      </c>
      <c r="I229" s="3" t="s">
        <v>2496</v>
      </c>
      <c r="J229" s="3">
        <v>18.2</v>
      </c>
      <c r="K229" s="3">
        <v>3000</v>
      </c>
      <c r="L229" s="3" t="s">
        <v>25</v>
      </c>
      <c r="M229" s="3">
        <v>1</v>
      </c>
      <c r="N229" s="28">
        <f t="shared" si="52"/>
        <v>3</v>
      </c>
      <c r="O229" s="28">
        <f t="shared" si="53"/>
        <v>54.599999999999994</v>
      </c>
      <c r="P229" s="12">
        <v>0</v>
      </c>
      <c r="Q229" s="46">
        <f t="shared" si="47"/>
        <v>0</v>
      </c>
      <c r="R229" s="13"/>
      <c r="S229" s="3">
        <f t="shared" si="48"/>
        <v>3</v>
      </c>
      <c r="T229" s="30" t="s">
        <v>2502</v>
      </c>
      <c r="U229" s="5">
        <f>S229*J229</f>
        <v>54.599999999999994</v>
      </c>
      <c r="V229" s="5">
        <f>Q229*J229</f>
        <v>0</v>
      </c>
      <c r="W229" s="5"/>
    </row>
    <row r="230" spans="1:23" x14ac:dyDescent="0.3">
      <c r="A230" s="3">
        <f t="shared" si="51"/>
        <v>213</v>
      </c>
      <c r="B230" s="4" t="s">
        <v>2561</v>
      </c>
      <c r="C230" s="3">
        <v>1</v>
      </c>
      <c r="D230" s="3" t="s">
        <v>1570</v>
      </c>
      <c r="E230" s="4" t="s">
        <v>242</v>
      </c>
      <c r="F230" s="3" t="s">
        <v>40</v>
      </c>
      <c r="G230" s="3" t="s">
        <v>2339</v>
      </c>
      <c r="H230" s="3" t="s">
        <v>2486</v>
      </c>
      <c r="I230" s="3" t="s">
        <v>2496</v>
      </c>
      <c r="J230" s="3">
        <v>31.5</v>
      </c>
      <c r="K230" s="3">
        <v>3000</v>
      </c>
      <c r="L230" s="3" t="s">
        <v>25</v>
      </c>
      <c r="M230" s="3">
        <v>1</v>
      </c>
      <c r="N230" s="28">
        <f t="shared" si="52"/>
        <v>3</v>
      </c>
      <c r="O230" s="28">
        <f t="shared" si="53"/>
        <v>94.5</v>
      </c>
      <c r="P230" s="13">
        <v>1</v>
      </c>
      <c r="Q230" s="46">
        <f t="shared" si="47"/>
        <v>3</v>
      </c>
      <c r="R230" s="13"/>
      <c r="S230" s="3">
        <f t="shared" si="48"/>
        <v>0</v>
      </c>
      <c r="T230" s="5" t="s">
        <v>2503</v>
      </c>
      <c r="U230" s="41">
        <f>O230-V230</f>
        <v>0</v>
      </c>
      <c r="V230" s="41">
        <f>P230*O230</f>
        <v>94.5</v>
      </c>
      <c r="W230" s="5"/>
    </row>
    <row r="231" spans="1:23" ht="43.2" x14ac:dyDescent="0.3">
      <c r="A231" s="3">
        <f t="shared" si="51"/>
        <v>214</v>
      </c>
      <c r="B231" s="4" t="s">
        <v>2561</v>
      </c>
      <c r="C231" s="3">
        <v>1</v>
      </c>
      <c r="D231" s="3" t="s">
        <v>1570</v>
      </c>
      <c r="E231" s="4" t="s">
        <v>243</v>
      </c>
      <c r="F231" s="3" t="s">
        <v>31</v>
      </c>
      <c r="G231" s="3" t="s">
        <v>2308</v>
      </c>
      <c r="H231" s="3" t="s">
        <v>2473</v>
      </c>
      <c r="I231" s="3" t="s">
        <v>2496</v>
      </c>
      <c r="J231" s="3">
        <v>56.8</v>
      </c>
      <c r="K231" s="3">
        <v>3000</v>
      </c>
      <c r="L231" s="3" t="s">
        <v>25</v>
      </c>
      <c r="M231" s="3">
        <v>1</v>
      </c>
      <c r="N231" s="28">
        <f t="shared" si="52"/>
        <v>3</v>
      </c>
      <c r="O231" s="28">
        <f t="shared" si="53"/>
        <v>170.39999999999998</v>
      </c>
      <c r="P231" s="12">
        <v>0</v>
      </c>
      <c r="Q231" s="46">
        <f t="shared" si="47"/>
        <v>0</v>
      </c>
      <c r="R231" s="12"/>
      <c r="S231" s="3">
        <f t="shared" si="48"/>
        <v>3</v>
      </c>
      <c r="T231" s="30" t="s">
        <v>2502</v>
      </c>
      <c r="U231" s="29">
        <f>S231*J231</f>
        <v>170.39999999999998</v>
      </c>
      <c r="V231" s="29">
        <f>Q231*J231</f>
        <v>0</v>
      </c>
      <c r="W231" s="5"/>
    </row>
    <row r="232" spans="1:23" ht="43.2" x14ac:dyDescent="0.3">
      <c r="A232" s="3">
        <f t="shared" si="51"/>
        <v>215</v>
      </c>
      <c r="B232" s="4" t="s">
        <v>2561</v>
      </c>
      <c r="C232" s="3">
        <v>1</v>
      </c>
      <c r="D232" s="3" t="s">
        <v>1570</v>
      </c>
      <c r="E232" s="4" t="s">
        <v>233</v>
      </c>
      <c r="F232" s="3" t="s">
        <v>31</v>
      </c>
      <c r="G232" s="3" t="s">
        <v>2308</v>
      </c>
      <c r="H232" s="3" t="s">
        <v>2473</v>
      </c>
      <c r="I232" s="3" t="s">
        <v>2496</v>
      </c>
      <c r="J232" s="3">
        <v>56.8</v>
      </c>
      <c r="K232" s="3">
        <v>3000</v>
      </c>
      <c r="L232" s="3" t="s">
        <v>25</v>
      </c>
      <c r="M232" s="3">
        <v>1</v>
      </c>
      <c r="N232" s="28">
        <f t="shared" si="52"/>
        <v>3</v>
      </c>
      <c r="O232" s="28">
        <f t="shared" si="53"/>
        <v>170.39999999999998</v>
      </c>
      <c r="P232" s="12">
        <v>0</v>
      </c>
      <c r="Q232" s="46">
        <f t="shared" si="47"/>
        <v>0</v>
      </c>
      <c r="R232" s="12"/>
      <c r="S232" s="3">
        <f t="shared" si="48"/>
        <v>3</v>
      </c>
      <c r="T232" s="30" t="s">
        <v>2502</v>
      </c>
      <c r="U232" s="29">
        <f>S232*J232</f>
        <v>170.39999999999998</v>
      </c>
      <c r="V232" s="29">
        <f>Q232*J232</f>
        <v>0</v>
      </c>
      <c r="W232" s="5"/>
    </row>
    <row r="233" spans="1:23" ht="43.2" x14ac:dyDescent="0.3">
      <c r="A233" s="3">
        <f t="shared" si="51"/>
        <v>216</v>
      </c>
      <c r="B233" s="4" t="s">
        <v>2561</v>
      </c>
      <c r="C233" s="3">
        <v>1</v>
      </c>
      <c r="D233" s="3" t="s">
        <v>1570</v>
      </c>
      <c r="E233" s="4" t="s">
        <v>244</v>
      </c>
      <c r="F233" s="3" t="s">
        <v>32</v>
      </c>
      <c r="G233" s="3" t="s">
        <v>2340</v>
      </c>
      <c r="H233" s="3" t="s">
        <v>2468</v>
      </c>
      <c r="I233" s="3" t="s">
        <v>2496</v>
      </c>
      <c r="J233" s="3">
        <v>18.2</v>
      </c>
      <c r="K233" s="3">
        <v>3000</v>
      </c>
      <c r="L233" s="3" t="s">
        <v>25</v>
      </c>
      <c r="M233" s="3">
        <v>1</v>
      </c>
      <c r="N233" s="28">
        <f t="shared" si="52"/>
        <v>3</v>
      </c>
      <c r="O233" s="28">
        <f t="shared" si="53"/>
        <v>54.599999999999994</v>
      </c>
      <c r="P233" s="12">
        <v>0</v>
      </c>
      <c r="Q233" s="46">
        <f t="shared" si="47"/>
        <v>0</v>
      </c>
      <c r="R233" s="13"/>
      <c r="S233" s="3">
        <f t="shared" si="48"/>
        <v>3</v>
      </c>
      <c r="T233" s="30" t="s">
        <v>2502</v>
      </c>
      <c r="U233" s="5">
        <f>S233*J233</f>
        <v>54.599999999999994</v>
      </c>
      <c r="V233" s="5">
        <f>Q233*J233</f>
        <v>0</v>
      </c>
      <c r="W233" s="5"/>
    </row>
    <row r="234" spans="1:23" x14ac:dyDescent="0.3">
      <c r="A234" s="3">
        <f t="shared" si="51"/>
        <v>217</v>
      </c>
      <c r="B234" s="4" t="s">
        <v>2561</v>
      </c>
      <c r="C234" s="3">
        <v>1</v>
      </c>
      <c r="D234" s="3" t="s">
        <v>1570</v>
      </c>
      <c r="E234" s="4" t="s">
        <v>245</v>
      </c>
      <c r="F234" s="3" t="s">
        <v>40</v>
      </c>
      <c r="G234" s="3" t="s">
        <v>2339</v>
      </c>
      <c r="H234" s="3" t="s">
        <v>2486</v>
      </c>
      <c r="I234" s="3" t="s">
        <v>2496</v>
      </c>
      <c r="J234" s="3">
        <v>31.5</v>
      </c>
      <c r="K234" s="3">
        <v>3000</v>
      </c>
      <c r="L234" s="3" t="s">
        <v>25</v>
      </c>
      <c r="M234" s="3">
        <v>1</v>
      </c>
      <c r="N234" s="28">
        <f t="shared" si="52"/>
        <v>3</v>
      </c>
      <c r="O234" s="28">
        <f t="shared" si="53"/>
        <v>94.5</v>
      </c>
      <c r="P234" s="13">
        <v>1</v>
      </c>
      <c r="Q234" s="46">
        <f t="shared" si="47"/>
        <v>3</v>
      </c>
      <c r="R234" s="13"/>
      <c r="S234" s="3">
        <f t="shared" si="48"/>
        <v>0</v>
      </c>
      <c r="T234" s="5" t="s">
        <v>2503</v>
      </c>
      <c r="U234" s="41">
        <f>O234-V234</f>
        <v>0</v>
      </c>
      <c r="V234" s="41">
        <f>P234*O234</f>
        <v>94.5</v>
      </c>
      <c r="W234" s="5"/>
    </row>
    <row r="235" spans="1:23" ht="43.2" x14ac:dyDescent="0.3">
      <c r="A235" s="3">
        <f t="shared" si="51"/>
        <v>218</v>
      </c>
      <c r="B235" s="4" t="s">
        <v>2561</v>
      </c>
      <c r="C235" s="3">
        <v>1</v>
      </c>
      <c r="D235" s="3" t="s">
        <v>1570</v>
      </c>
      <c r="E235" s="4" t="s">
        <v>246</v>
      </c>
      <c r="F235" s="3" t="s">
        <v>31</v>
      </c>
      <c r="G235" s="3" t="s">
        <v>2308</v>
      </c>
      <c r="H235" s="3" t="s">
        <v>2473</v>
      </c>
      <c r="I235" s="3" t="s">
        <v>2496</v>
      </c>
      <c r="J235" s="3">
        <v>56.8</v>
      </c>
      <c r="K235" s="3">
        <v>3000</v>
      </c>
      <c r="L235" s="3" t="s">
        <v>25</v>
      </c>
      <c r="M235" s="3">
        <v>1</v>
      </c>
      <c r="N235" s="28">
        <f t="shared" si="52"/>
        <v>3</v>
      </c>
      <c r="O235" s="28">
        <f t="shared" si="53"/>
        <v>170.39999999999998</v>
      </c>
      <c r="P235" s="12">
        <v>0</v>
      </c>
      <c r="Q235" s="46">
        <f t="shared" si="47"/>
        <v>0</v>
      </c>
      <c r="R235" s="12"/>
      <c r="S235" s="3">
        <f t="shared" si="48"/>
        <v>3</v>
      </c>
      <c r="T235" s="30" t="s">
        <v>2502</v>
      </c>
      <c r="U235" s="29">
        <f>S235*J235</f>
        <v>170.39999999999998</v>
      </c>
      <c r="V235" s="29">
        <f>Q235*J235</f>
        <v>0</v>
      </c>
      <c r="W235" s="5"/>
    </row>
    <row r="236" spans="1:23" x14ac:dyDescent="0.3">
      <c r="A236" s="3">
        <f t="shared" si="51"/>
        <v>219</v>
      </c>
      <c r="B236" s="4" t="s">
        <v>2561</v>
      </c>
      <c r="C236" s="3">
        <v>1</v>
      </c>
      <c r="D236" s="3" t="s">
        <v>1570</v>
      </c>
      <c r="E236" s="4" t="s">
        <v>247</v>
      </c>
      <c r="F236" s="3" t="s">
        <v>40</v>
      </c>
      <c r="G236" s="3" t="s">
        <v>2339</v>
      </c>
      <c r="H236" s="3" t="s">
        <v>2486</v>
      </c>
      <c r="I236" s="3" t="s">
        <v>2496</v>
      </c>
      <c r="J236" s="3">
        <v>31.5</v>
      </c>
      <c r="K236" s="3">
        <v>3000</v>
      </c>
      <c r="L236" s="3" t="s">
        <v>25</v>
      </c>
      <c r="M236" s="3">
        <v>1</v>
      </c>
      <c r="N236" s="28">
        <f t="shared" si="52"/>
        <v>3</v>
      </c>
      <c r="O236" s="28">
        <f t="shared" si="53"/>
        <v>94.5</v>
      </c>
      <c r="P236" s="13">
        <v>1</v>
      </c>
      <c r="Q236" s="46">
        <f t="shared" si="47"/>
        <v>3</v>
      </c>
      <c r="R236" s="13"/>
      <c r="S236" s="3">
        <f t="shared" si="48"/>
        <v>0</v>
      </c>
      <c r="T236" s="5" t="s">
        <v>2503</v>
      </c>
      <c r="U236" s="41">
        <f>O236-V236</f>
        <v>0</v>
      </c>
      <c r="V236" s="41">
        <f>P236*O236</f>
        <v>94.5</v>
      </c>
      <c r="W236" s="5"/>
    </row>
    <row r="237" spans="1:23" x14ac:dyDescent="0.3">
      <c r="A237" s="3">
        <f t="shared" si="51"/>
        <v>220</v>
      </c>
      <c r="B237" s="4" t="s">
        <v>2561</v>
      </c>
      <c r="C237" s="3">
        <v>1</v>
      </c>
      <c r="D237" s="3" t="s">
        <v>1570</v>
      </c>
      <c r="E237" s="4" t="s">
        <v>248</v>
      </c>
      <c r="F237" s="3" t="s">
        <v>40</v>
      </c>
      <c r="G237" s="3" t="s">
        <v>2339</v>
      </c>
      <c r="H237" s="3" t="s">
        <v>2486</v>
      </c>
      <c r="I237" s="3" t="s">
        <v>2496</v>
      </c>
      <c r="J237" s="3">
        <v>31.5</v>
      </c>
      <c r="K237" s="3">
        <v>3000</v>
      </c>
      <c r="L237" s="3" t="s">
        <v>25</v>
      </c>
      <c r="M237" s="3">
        <v>1</v>
      </c>
      <c r="N237" s="28">
        <f t="shared" si="52"/>
        <v>3</v>
      </c>
      <c r="O237" s="28">
        <f t="shared" si="53"/>
        <v>94.5</v>
      </c>
      <c r="P237" s="13">
        <v>1</v>
      </c>
      <c r="Q237" s="46">
        <f t="shared" si="47"/>
        <v>3</v>
      </c>
      <c r="R237" s="13"/>
      <c r="S237" s="3">
        <f t="shared" si="48"/>
        <v>0</v>
      </c>
      <c r="T237" s="5" t="s">
        <v>2503</v>
      </c>
      <c r="U237" s="41">
        <f>O237-V237</f>
        <v>0</v>
      </c>
      <c r="V237" s="41">
        <f>P237*O237</f>
        <v>94.5</v>
      </c>
      <c r="W237" s="5"/>
    </row>
    <row r="238" spans="1:23" ht="43.2" x14ac:dyDescent="0.3">
      <c r="A238" s="3">
        <f t="shared" si="51"/>
        <v>221</v>
      </c>
      <c r="B238" s="4" t="s">
        <v>2561</v>
      </c>
      <c r="C238" s="3">
        <v>1</v>
      </c>
      <c r="D238" s="3" t="s">
        <v>1570</v>
      </c>
      <c r="E238" s="4" t="s">
        <v>249</v>
      </c>
      <c r="F238" s="3" t="s">
        <v>31</v>
      </c>
      <c r="G238" s="3" t="s">
        <v>2308</v>
      </c>
      <c r="H238" s="3" t="s">
        <v>2473</v>
      </c>
      <c r="I238" s="3" t="s">
        <v>2496</v>
      </c>
      <c r="J238" s="3">
        <v>56.8</v>
      </c>
      <c r="K238" s="3">
        <v>3000</v>
      </c>
      <c r="L238" s="3" t="s">
        <v>25</v>
      </c>
      <c r="M238" s="3">
        <v>1</v>
      </c>
      <c r="N238" s="28">
        <f t="shared" si="52"/>
        <v>3</v>
      </c>
      <c r="O238" s="28">
        <f t="shared" si="53"/>
        <v>170.39999999999998</v>
      </c>
      <c r="P238" s="12">
        <v>0</v>
      </c>
      <c r="Q238" s="46">
        <f t="shared" si="47"/>
        <v>0</v>
      </c>
      <c r="R238" s="12"/>
      <c r="S238" s="3">
        <f t="shared" si="48"/>
        <v>3</v>
      </c>
      <c r="T238" s="30" t="s">
        <v>2502</v>
      </c>
      <c r="U238" s="29">
        <f>S238*J238</f>
        <v>170.39999999999998</v>
      </c>
      <c r="V238" s="29">
        <f>Q238*J238</f>
        <v>0</v>
      </c>
      <c r="W238" s="5"/>
    </row>
    <row r="239" spans="1:23" x14ac:dyDescent="0.3">
      <c r="A239" s="3">
        <f t="shared" si="51"/>
        <v>222</v>
      </c>
      <c r="B239" s="4" t="s">
        <v>2561</v>
      </c>
      <c r="C239" s="3">
        <v>1</v>
      </c>
      <c r="D239" s="3" t="s">
        <v>1570</v>
      </c>
      <c r="E239" s="4" t="s">
        <v>250</v>
      </c>
      <c r="F239" s="3" t="s">
        <v>40</v>
      </c>
      <c r="G239" s="3" t="s">
        <v>2339</v>
      </c>
      <c r="H239" s="3" t="s">
        <v>2486</v>
      </c>
      <c r="I239" s="3" t="s">
        <v>2496</v>
      </c>
      <c r="J239" s="3">
        <v>31.5</v>
      </c>
      <c r="K239" s="3">
        <v>3000</v>
      </c>
      <c r="L239" s="3" t="s">
        <v>25</v>
      </c>
      <c r="M239" s="3">
        <v>1</v>
      </c>
      <c r="N239" s="28">
        <f t="shared" si="52"/>
        <v>3</v>
      </c>
      <c r="O239" s="28">
        <f t="shared" si="53"/>
        <v>94.5</v>
      </c>
      <c r="P239" s="13">
        <v>1</v>
      </c>
      <c r="Q239" s="46">
        <f t="shared" si="47"/>
        <v>3</v>
      </c>
      <c r="R239" s="13"/>
      <c r="S239" s="3">
        <f t="shared" si="48"/>
        <v>0</v>
      </c>
      <c r="T239" s="5" t="s">
        <v>2503</v>
      </c>
      <c r="U239" s="41">
        <f>O239-V239</f>
        <v>0</v>
      </c>
      <c r="V239" s="41">
        <f>P239*O239</f>
        <v>94.5</v>
      </c>
      <c r="W239" s="5"/>
    </row>
    <row r="240" spans="1:23" x14ac:dyDescent="0.3">
      <c r="A240" s="3">
        <f t="shared" si="51"/>
        <v>223</v>
      </c>
      <c r="B240" s="4" t="s">
        <v>2561</v>
      </c>
      <c r="C240" s="3">
        <v>1</v>
      </c>
      <c r="D240" s="3" t="s">
        <v>1570</v>
      </c>
      <c r="E240" s="4" t="s">
        <v>251</v>
      </c>
      <c r="F240" s="3" t="s">
        <v>40</v>
      </c>
      <c r="G240" s="3" t="s">
        <v>2339</v>
      </c>
      <c r="H240" s="3" t="s">
        <v>2486</v>
      </c>
      <c r="I240" s="3" t="s">
        <v>2496</v>
      </c>
      <c r="J240" s="3">
        <v>31.5</v>
      </c>
      <c r="K240" s="3">
        <v>3000</v>
      </c>
      <c r="L240" s="3" t="s">
        <v>25</v>
      </c>
      <c r="M240" s="3">
        <v>1</v>
      </c>
      <c r="N240" s="28">
        <f t="shared" si="52"/>
        <v>3</v>
      </c>
      <c r="O240" s="28">
        <f t="shared" si="53"/>
        <v>94.5</v>
      </c>
      <c r="P240" s="13">
        <v>1</v>
      </c>
      <c r="Q240" s="46">
        <f t="shared" si="47"/>
        <v>3</v>
      </c>
      <c r="R240" s="13"/>
      <c r="S240" s="3">
        <f t="shared" si="48"/>
        <v>0</v>
      </c>
      <c r="T240" s="5" t="s">
        <v>2503</v>
      </c>
      <c r="U240" s="41">
        <f>O240-V240</f>
        <v>0</v>
      </c>
      <c r="V240" s="41">
        <f>P240*O240</f>
        <v>94.5</v>
      </c>
      <c r="W240" s="5"/>
    </row>
    <row r="241" spans="1:23" ht="43.2" x14ac:dyDescent="0.3">
      <c r="A241" s="3">
        <f t="shared" si="51"/>
        <v>224</v>
      </c>
      <c r="B241" s="4" t="s">
        <v>2561</v>
      </c>
      <c r="C241" s="3">
        <v>1</v>
      </c>
      <c r="D241" s="3" t="s">
        <v>1570</v>
      </c>
      <c r="E241" s="4" t="s">
        <v>252</v>
      </c>
      <c r="F241" s="3" t="s">
        <v>31</v>
      </c>
      <c r="G241" s="3" t="s">
        <v>2308</v>
      </c>
      <c r="H241" s="3" t="s">
        <v>2473</v>
      </c>
      <c r="I241" s="3" t="s">
        <v>2496</v>
      </c>
      <c r="J241" s="3">
        <v>56.8</v>
      </c>
      <c r="K241" s="3">
        <v>3000</v>
      </c>
      <c r="L241" s="3" t="s">
        <v>25</v>
      </c>
      <c r="M241" s="3">
        <v>1</v>
      </c>
      <c r="N241" s="28">
        <f t="shared" si="52"/>
        <v>3</v>
      </c>
      <c r="O241" s="28">
        <f t="shared" si="53"/>
        <v>170.39999999999998</v>
      </c>
      <c r="P241" s="12">
        <v>0</v>
      </c>
      <c r="Q241" s="46">
        <f t="shared" si="47"/>
        <v>0</v>
      </c>
      <c r="R241" s="12"/>
      <c r="S241" s="3">
        <f t="shared" si="48"/>
        <v>3</v>
      </c>
      <c r="T241" s="30" t="s">
        <v>2502</v>
      </c>
      <c r="U241" s="29">
        <f>S241*J241</f>
        <v>170.39999999999998</v>
      </c>
      <c r="V241" s="29">
        <f>Q241*J241</f>
        <v>0</v>
      </c>
      <c r="W241" s="5"/>
    </row>
    <row r="242" spans="1:23" ht="43.2" x14ac:dyDescent="0.3">
      <c r="A242" s="3">
        <f t="shared" si="51"/>
        <v>225</v>
      </c>
      <c r="B242" s="4" t="s">
        <v>2561</v>
      </c>
      <c r="C242" s="3">
        <v>1</v>
      </c>
      <c r="D242" s="3" t="s">
        <v>1570</v>
      </c>
      <c r="E242" s="4" t="s">
        <v>254</v>
      </c>
      <c r="F242" s="3" t="s">
        <v>22</v>
      </c>
      <c r="G242" s="7" t="s">
        <v>2343</v>
      </c>
      <c r="H242" s="7" t="s">
        <v>2487</v>
      </c>
      <c r="I242" s="7" t="s">
        <v>2496</v>
      </c>
      <c r="J242" s="7">
        <v>30.6</v>
      </c>
      <c r="K242" s="3">
        <v>3000</v>
      </c>
      <c r="L242" s="3" t="s">
        <v>25</v>
      </c>
      <c r="M242" s="3">
        <v>1</v>
      </c>
      <c r="N242" s="28">
        <f t="shared" si="52"/>
        <v>3</v>
      </c>
      <c r="O242" s="28">
        <f t="shared" si="53"/>
        <v>91.800000000000011</v>
      </c>
      <c r="P242" s="12">
        <v>0</v>
      </c>
      <c r="Q242" s="46">
        <f t="shared" si="47"/>
        <v>0</v>
      </c>
      <c r="R242" s="12"/>
      <c r="S242" s="3">
        <f t="shared" si="48"/>
        <v>3</v>
      </c>
      <c r="T242" s="30" t="s">
        <v>2502</v>
      </c>
      <c r="U242" s="29">
        <f>S242*J242</f>
        <v>91.800000000000011</v>
      </c>
      <c r="V242" s="29">
        <f>Q242*J242</f>
        <v>0</v>
      </c>
      <c r="W242" s="5"/>
    </row>
    <row r="243" spans="1:23" ht="43.2" x14ac:dyDescent="0.3">
      <c r="A243" s="3">
        <f t="shared" si="51"/>
        <v>226</v>
      </c>
      <c r="B243" s="4" t="s">
        <v>2561</v>
      </c>
      <c r="C243" s="3">
        <v>1</v>
      </c>
      <c r="D243" s="3" t="s">
        <v>1570</v>
      </c>
      <c r="E243" s="4" t="s">
        <v>253</v>
      </c>
      <c r="F243" s="3" t="s">
        <v>32</v>
      </c>
      <c r="G243" s="3" t="s">
        <v>2340</v>
      </c>
      <c r="H243" s="3" t="s">
        <v>2468</v>
      </c>
      <c r="I243" s="3" t="s">
        <v>2496</v>
      </c>
      <c r="J243" s="3">
        <v>18.2</v>
      </c>
      <c r="K243" s="3">
        <v>3000</v>
      </c>
      <c r="L243" s="3" t="s">
        <v>25</v>
      </c>
      <c r="M243" s="3">
        <v>1</v>
      </c>
      <c r="N243" s="28">
        <f t="shared" si="52"/>
        <v>3</v>
      </c>
      <c r="O243" s="28">
        <f t="shared" si="53"/>
        <v>54.599999999999994</v>
      </c>
      <c r="P243" s="12">
        <v>0</v>
      </c>
      <c r="Q243" s="46">
        <f t="shared" si="47"/>
        <v>0</v>
      </c>
      <c r="R243" s="13"/>
      <c r="S243" s="3">
        <f t="shared" si="48"/>
        <v>3</v>
      </c>
      <c r="T243" s="30" t="s">
        <v>2502</v>
      </c>
      <c r="U243" s="5">
        <f>S243*J243</f>
        <v>54.599999999999994</v>
      </c>
      <c r="V243" s="5">
        <f>Q243*J243</f>
        <v>0</v>
      </c>
      <c r="W243" s="5"/>
    </row>
    <row r="244" spans="1:23" ht="43.2" x14ac:dyDescent="0.3">
      <c r="A244" s="3">
        <f t="shared" si="51"/>
        <v>227</v>
      </c>
      <c r="B244" s="4" t="s">
        <v>2561</v>
      </c>
      <c r="C244" s="3">
        <v>1</v>
      </c>
      <c r="D244" s="3" t="s">
        <v>1570</v>
      </c>
      <c r="E244" s="4" t="s">
        <v>255</v>
      </c>
      <c r="F244" s="3" t="s">
        <v>32</v>
      </c>
      <c r="G244" s="3" t="s">
        <v>2340</v>
      </c>
      <c r="H244" s="3" t="s">
        <v>2468</v>
      </c>
      <c r="I244" s="3" t="s">
        <v>2496</v>
      </c>
      <c r="J244" s="3">
        <v>18.2</v>
      </c>
      <c r="K244" s="3">
        <v>3000</v>
      </c>
      <c r="L244" s="3" t="s">
        <v>25</v>
      </c>
      <c r="M244" s="3">
        <v>1</v>
      </c>
      <c r="N244" s="28">
        <f t="shared" si="52"/>
        <v>3</v>
      </c>
      <c r="O244" s="28">
        <f t="shared" si="53"/>
        <v>54.599999999999994</v>
      </c>
      <c r="P244" s="12">
        <v>0</v>
      </c>
      <c r="Q244" s="46">
        <f t="shared" si="47"/>
        <v>0</v>
      </c>
      <c r="R244" s="13"/>
      <c r="S244" s="3">
        <f t="shared" si="48"/>
        <v>3</v>
      </c>
      <c r="T244" s="30" t="s">
        <v>2502</v>
      </c>
      <c r="U244" s="5">
        <f>S244*J244</f>
        <v>54.599999999999994</v>
      </c>
      <c r="V244" s="5">
        <f>Q244*J244</f>
        <v>0</v>
      </c>
      <c r="W244" s="5"/>
    </row>
    <row r="245" spans="1:23" x14ac:dyDescent="0.3">
      <c r="A245" s="3">
        <f t="shared" si="51"/>
        <v>228</v>
      </c>
      <c r="B245" s="4" t="s">
        <v>2561</v>
      </c>
      <c r="C245" s="3">
        <v>1</v>
      </c>
      <c r="D245" s="3" t="s">
        <v>1570</v>
      </c>
      <c r="E245" s="4" t="s">
        <v>256</v>
      </c>
      <c r="F245" s="3" t="s">
        <v>40</v>
      </c>
      <c r="G245" s="3" t="s">
        <v>2339</v>
      </c>
      <c r="H245" s="3" t="s">
        <v>2486</v>
      </c>
      <c r="I245" s="3" t="s">
        <v>2496</v>
      </c>
      <c r="J245" s="3">
        <v>31.5</v>
      </c>
      <c r="K245" s="3">
        <v>3000</v>
      </c>
      <c r="L245" s="3" t="s">
        <v>25</v>
      </c>
      <c r="M245" s="3">
        <v>1</v>
      </c>
      <c r="N245" s="28">
        <f t="shared" si="52"/>
        <v>3</v>
      </c>
      <c r="O245" s="28">
        <f t="shared" si="53"/>
        <v>94.5</v>
      </c>
      <c r="P245" s="13">
        <v>1</v>
      </c>
      <c r="Q245" s="46">
        <f t="shared" si="47"/>
        <v>3</v>
      </c>
      <c r="R245" s="13"/>
      <c r="S245" s="3">
        <f t="shared" si="48"/>
        <v>0</v>
      </c>
      <c r="T245" s="5" t="s">
        <v>2503</v>
      </c>
      <c r="U245" s="41">
        <f>O245-V245</f>
        <v>0</v>
      </c>
      <c r="V245" s="41">
        <f>P245*O245</f>
        <v>94.5</v>
      </c>
      <c r="W245" s="5"/>
    </row>
    <row r="246" spans="1:23" ht="43.2" x14ac:dyDescent="0.3">
      <c r="A246" s="3">
        <f t="shared" si="51"/>
        <v>229</v>
      </c>
      <c r="B246" s="4" t="s">
        <v>2561</v>
      </c>
      <c r="C246" s="3">
        <v>1</v>
      </c>
      <c r="D246" s="3" t="s">
        <v>1570</v>
      </c>
      <c r="E246" s="4" t="s">
        <v>257</v>
      </c>
      <c r="F246" s="3" t="s">
        <v>31</v>
      </c>
      <c r="G246" s="3" t="s">
        <v>2308</v>
      </c>
      <c r="H246" s="3" t="s">
        <v>2473</v>
      </c>
      <c r="I246" s="3" t="s">
        <v>2496</v>
      </c>
      <c r="J246" s="3">
        <v>56.8</v>
      </c>
      <c r="K246" s="3">
        <v>3000</v>
      </c>
      <c r="L246" s="3" t="s">
        <v>25</v>
      </c>
      <c r="M246" s="3">
        <v>1</v>
      </c>
      <c r="N246" s="28">
        <f t="shared" si="52"/>
        <v>3</v>
      </c>
      <c r="O246" s="28">
        <f t="shared" si="53"/>
        <v>170.39999999999998</v>
      </c>
      <c r="P246" s="12">
        <v>0</v>
      </c>
      <c r="Q246" s="46">
        <f t="shared" si="47"/>
        <v>0</v>
      </c>
      <c r="R246" s="12"/>
      <c r="S246" s="3">
        <f t="shared" si="48"/>
        <v>3</v>
      </c>
      <c r="T246" s="30" t="s">
        <v>2502</v>
      </c>
      <c r="U246" s="29">
        <f>S246*J246</f>
        <v>170.39999999999998</v>
      </c>
      <c r="V246" s="29">
        <f>Q246*J246</f>
        <v>0</v>
      </c>
      <c r="W246" s="5"/>
    </row>
    <row r="247" spans="1:23" ht="43.2" x14ac:dyDescent="0.3">
      <c r="A247" s="3">
        <f t="shared" si="51"/>
        <v>230</v>
      </c>
      <c r="B247" s="4" t="s">
        <v>2561</v>
      </c>
      <c r="C247" s="3">
        <v>1</v>
      </c>
      <c r="D247" s="3" t="s">
        <v>1570</v>
      </c>
      <c r="E247" s="4" t="s">
        <v>258</v>
      </c>
      <c r="F247" s="3" t="s">
        <v>22</v>
      </c>
      <c r="G247" s="7" t="s">
        <v>2343</v>
      </c>
      <c r="H247" s="7" t="s">
        <v>2487</v>
      </c>
      <c r="I247" s="7" t="s">
        <v>2496</v>
      </c>
      <c r="J247" s="7">
        <v>30.6</v>
      </c>
      <c r="K247" s="3">
        <v>3000</v>
      </c>
      <c r="L247" s="3" t="s">
        <v>25</v>
      </c>
      <c r="M247" s="3">
        <v>1</v>
      </c>
      <c r="N247" s="28">
        <f t="shared" si="52"/>
        <v>3</v>
      </c>
      <c r="O247" s="28">
        <f t="shared" si="53"/>
        <v>91.800000000000011</v>
      </c>
      <c r="P247" s="12">
        <v>0</v>
      </c>
      <c r="Q247" s="46">
        <f t="shared" si="47"/>
        <v>0</v>
      </c>
      <c r="R247" s="12"/>
      <c r="S247" s="3">
        <f t="shared" si="48"/>
        <v>3</v>
      </c>
      <c r="T247" s="30" t="s">
        <v>2502</v>
      </c>
      <c r="U247" s="29">
        <f>S247*J247</f>
        <v>91.800000000000011</v>
      </c>
      <c r="V247" s="29">
        <f>Q247*J247</f>
        <v>0</v>
      </c>
      <c r="W247" s="5"/>
    </row>
    <row r="248" spans="1:23" ht="43.2" x14ac:dyDescent="0.3">
      <c r="A248" s="3">
        <f t="shared" si="51"/>
        <v>231</v>
      </c>
      <c r="B248" s="4" t="s">
        <v>2561</v>
      </c>
      <c r="C248" s="3">
        <v>1</v>
      </c>
      <c r="D248" s="3" t="s">
        <v>1570</v>
      </c>
      <c r="E248" s="4" t="s">
        <v>259</v>
      </c>
      <c r="F248" s="3" t="s">
        <v>32</v>
      </c>
      <c r="G248" s="3" t="s">
        <v>2340</v>
      </c>
      <c r="H248" s="3" t="s">
        <v>2468</v>
      </c>
      <c r="I248" s="3" t="s">
        <v>2496</v>
      </c>
      <c r="J248" s="3">
        <v>18.2</v>
      </c>
      <c r="K248" s="3">
        <v>3000</v>
      </c>
      <c r="L248" s="3" t="s">
        <v>25</v>
      </c>
      <c r="M248" s="3">
        <v>1</v>
      </c>
      <c r="N248" s="28">
        <f t="shared" si="52"/>
        <v>3</v>
      </c>
      <c r="O248" s="28">
        <f t="shared" si="53"/>
        <v>54.599999999999994</v>
      </c>
      <c r="P248" s="12">
        <v>0</v>
      </c>
      <c r="Q248" s="46">
        <f t="shared" si="47"/>
        <v>0</v>
      </c>
      <c r="R248" s="13"/>
      <c r="S248" s="3">
        <f t="shared" si="48"/>
        <v>3</v>
      </c>
      <c r="T248" s="30" t="s">
        <v>2502</v>
      </c>
      <c r="U248" s="5">
        <f>S248*J248</f>
        <v>54.599999999999994</v>
      </c>
      <c r="V248" s="5">
        <f>Q248*J248</f>
        <v>0</v>
      </c>
      <c r="W248" s="5"/>
    </row>
    <row r="249" spans="1:23" ht="43.2" x14ac:dyDescent="0.3">
      <c r="A249" s="3">
        <f t="shared" si="51"/>
        <v>232</v>
      </c>
      <c r="B249" s="4" t="s">
        <v>2561</v>
      </c>
      <c r="C249" s="3">
        <v>1</v>
      </c>
      <c r="D249" s="3" t="s">
        <v>1570</v>
      </c>
      <c r="E249" s="4" t="s">
        <v>260</v>
      </c>
      <c r="F249" s="3" t="s">
        <v>32</v>
      </c>
      <c r="G249" s="3" t="s">
        <v>2340</v>
      </c>
      <c r="H249" s="3" t="s">
        <v>2468</v>
      </c>
      <c r="I249" s="3" t="s">
        <v>2496</v>
      </c>
      <c r="J249" s="3">
        <v>18.2</v>
      </c>
      <c r="K249" s="3">
        <v>3000</v>
      </c>
      <c r="L249" s="3" t="s">
        <v>25</v>
      </c>
      <c r="M249" s="3">
        <v>1</v>
      </c>
      <c r="N249" s="28">
        <f t="shared" si="52"/>
        <v>3</v>
      </c>
      <c r="O249" s="28">
        <f t="shared" si="53"/>
        <v>54.599999999999994</v>
      </c>
      <c r="P249" s="12">
        <v>0</v>
      </c>
      <c r="Q249" s="46">
        <f t="shared" si="47"/>
        <v>0</v>
      </c>
      <c r="R249" s="13"/>
      <c r="S249" s="3">
        <f t="shared" si="48"/>
        <v>3</v>
      </c>
      <c r="T249" s="30" t="s">
        <v>2502</v>
      </c>
      <c r="U249" s="5">
        <f>S249*J249</f>
        <v>54.599999999999994</v>
      </c>
      <c r="V249" s="5">
        <f>Q249*J249</f>
        <v>0</v>
      </c>
      <c r="W249" s="5"/>
    </row>
    <row r="250" spans="1:23" x14ac:dyDescent="0.3">
      <c r="A250" s="3">
        <f t="shared" si="51"/>
        <v>233</v>
      </c>
      <c r="B250" s="4" t="s">
        <v>2561</v>
      </c>
      <c r="C250" s="3">
        <v>1</v>
      </c>
      <c r="D250" s="3" t="s">
        <v>1570</v>
      </c>
      <c r="E250" s="4" t="s">
        <v>261</v>
      </c>
      <c r="F250" s="3" t="s">
        <v>40</v>
      </c>
      <c r="G250" s="3" t="s">
        <v>2339</v>
      </c>
      <c r="H250" s="3" t="s">
        <v>2486</v>
      </c>
      <c r="I250" s="3" t="s">
        <v>2496</v>
      </c>
      <c r="J250" s="3">
        <v>31.5</v>
      </c>
      <c r="K250" s="3">
        <v>3000</v>
      </c>
      <c r="L250" s="3" t="s">
        <v>25</v>
      </c>
      <c r="M250" s="3">
        <v>1</v>
      </c>
      <c r="N250" s="28">
        <f t="shared" si="52"/>
        <v>3</v>
      </c>
      <c r="O250" s="28">
        <f t="shared" si="53"/>
        <v>94.5</v>
      </c>
      <c r="P250" s="13">
        <v>1</v>
      </c>
      <c r="Q250" s="46">
        <f t="shared" si="47"/>
        <v>3</v>
      </c>
      <c r="R250" s="13"/>
      <c r="S250" s="3">
        <f t="shared" si="48"/>
        <v>0</v>
      </c>
      <c r="T250" s="5" t="s">
        <v>2503</v>
      </c>
      <c r="U250" s="41">
        <f>O250-V250</f>
        <v>0</v>
      </c>
      <c r="V250" s="41">
        <f>P250*O250</f>
        <v>94.5</v>
      </c>
      <c r="W250" s="5"/>
    </row>
    <row r="251" spans="1:23" ht="43.2" x14ac:dyDescent="0.3">
      <c r="A251" s="3">
        <f t="shared" si="51"/>
        <v>234</v>
      </c>
      <c r="B251" s="4" t="s">
        <v>2561</v>
      </c>
      <c r="C251" s="3">
        <v>1</v>
      </c>
      <c r="D251" s="3" t="s">
        <v>1570</v>
      </c>
      <c r="E251" s="4" t="s">
        <v>262</v>
      </c>
      <c r="F251" s="3" t="s">
        <v>31</v>
      </c>
      <c r="G251" s="3" t="s">
        <v>2308</v>
      </c>
      <c r="H251" s="3" t="s">
        <v>2473</v>
      </c>
      <c r="I251" s="3" t="s">
        <v>2496</v>
      </c>
      <c r="J251" s="3">
        <v>56.8</v>
      </c>
      <c r="K251" s="3">
        <v>3000</v>
      </c>
      <c r="L251" s="3" t="s">
        <v>25</v>
      </c>
      <c r="M251" s="3">
        <v>1</v>
      </c>
      <c r="N251" s="28">
        <f t="shared" si="52"/>
        <v>3</v>
      </c>
      <c r="O251" s="28">
        <f t="shared" si="53"/>
        <v>170.39999999999998</v>
      </c>
      <c r="P251" s="12">
        <v>0</v>
      </c>
      <c r="Q251" s="46">
        <f t="shared" si="47"/>
        <v>0</v>
      </c>
      <c r="R251" s="12"/>
      <c r="S251" s="3">
        <f t="shared" si="48"/>
        <v>3</v>
      </c>
      <c r="T251" s="30" t="s">
        <v>2502</v>
      </c>
      <c r="U251" s="29">
        <f t="shared" ref="U251:U282" si="54">S251*J251</f>
        <v>170.39999999999998</v>
      </c>
      <c r="V251" s="29">
        <f t="shared" ref="V251:V282" si="55">Q251*J251</f>
        <v>0</v>
      </c>
      <c r="W251" s="5"/>
    </row>
    <row r="252" spans="1:23" ht="43.2" x14ac:dyDescent="0.3">
      <c r="A252" s="3">
        <f t="shared" si="51"/>
        <v>235</v>
      </c>
      <c r="B252" s="4" t="s">
        <v>2561</v>
      </c>
      <c r="C252" s="3">
        <v>1</v>
      </c>
      <c r="D252" s="3" t="s">
        <v>1570</v>
      </c>
      <c r="E252" s="4" t="s">
        <v>263</v>
      </c>
      <c r="F252" s="3" t="s">
        <v>22</v>
      </c>
      <c r="G252" s="7" t="s">
        <v>2343</v>
      </c>
      <c r="H252" s="7" t="s">
        <v>2487</v>
      </c>
      <c r="I252" s="7" t="s">
        <v>2496</v>
      </c>
      <c r="J252" s="7">
        <v>30.6</v>
      </c>
      <c r="K252" s="3">
        <v>3000</v>
      </c>
      <c r="L252" s="3" t="s">
        <v>25</v>
      </c>
      <c r="M252" s="3">
        <v>1</v>
      </c>
      <c r="N252" s="28">
        <f t="shared" si="52"/>
        <v>3</v>
      </c>
      <c r="O252" s="28">
        <f t="shared" si="53"/>
        <v>91.800000000000011</v>
      </c>
      <c r="P252" s="12">
        <v>0</v>
      </c>
      <c r="Q252" s="46">
        <f t="shared" si="47"/>
        <v>0</v>
      </c>
      <c r="R252" s="12"/>
      <c r="S252" s="3">
        <f t="shared" si="48"/>
        <v>3</v>
      </c>
      <c r="T252" s="30" t="s">
        <v>2502</v>
      </c>
      <c r="U252" s="29">
        <f t="shared" si="54"/>
        <v>91.800000000000011</v>
      </c>
      <c r="V252" s="29">
        <f t="shared" si="55"/>
        <v>0</v>
      </c>
      <c r="W252" s="5"/>
    </row>
    <row r="253" spans="1:23" ht="43.2" customHeight="1" x14ac:dyDescent="0.3">
      <c r="A253" s="3">
        <f t="shared" si="51"/>
        <v>236</v>
      </c>
      <c r="B253" s="4" t="s">
        <v>2561</v>
      </c>
      <c r="C253" s="3">
        <v>1</v>
      </c>
      <c r="D253" s="3" t="s">
        <v>1570</v>
      </c>
      <c r="E253" s="4" t="s">
        <v>266</v>
      </c>
      <c r="F253" s="3" t="s">
        <v>8</v>
      </c>
      <c r="G253" s="3" t="s">
        <v>2500</v>
      </c>
      <c r="H253" s="5" t="s">
        <v>2471</v>
      </c>
      <c r="I253" s="3" t="s">
        <v>2496</v>
      </c>
      <c r="J253" s="3">
        <v>32</v>
      </c>
      <c r="K253" s="3">
        <v>3000</v>
      </c>
      <c r="L253" s="3" t="s">
        <v>25</v>
      </c>
      <c r="M253" s="3">
        <v>1</v>
      </c>
      <c r="N253" s="28">
        <f t="shared" si="52"/>
        <v>3</v>
      </c>
      <c r="O253" s="28">
        <f t="shared" si="53"/>
        <v>96</v>
      </c>
      <c r="P253" s="12">
        <v>0</v>
      </c>
      <c r="Q253" s="46">
        <f t="shared" si="47"/>
        <v>0</v>
      </c>
      <c r="R253" s="13"/>
      <c r="S253" s="3">
        <f t="shared" si="48"/>
        <v>3</v>
      </c>
      <c r="T253" s="35" t="s">
        <v>2502</v>
      </c>
      <c r="U253" s="5">
        <f t="shared" si="54"/>
        <v>96</v>
      </c>
      <c r="V253" s="5">
        <f t="shared" si="55"/>
        <v>0</v>
      </c>
      <c r="W253" s="5"/>
    </row>
    <row r="254" spans="1:23" ht="43.2" x14ac:dyDescent="0.3">
      <c r="A254" s="3">
        <f t="shared" si="51"/>
        <v>237</v>
      </c>
      <c r="B254" s="4" t="s">
        <v>2561</v>
      </c>
      <c r="C254" s="3">
        <v>1</v>
      </c>
      <c r="D254" s="3" t="s">
        <v>1570</v>
      </c>
      <c r="E254" s="4" t="s">
        <v>264</v>
      </c>
      <c r="F254" s="3" t="s">
        <v>32</v>
      </c>
      <c r="G254" s="3" t="s">
        <v>2340</v>
      </c>
      <c r="H254" s="3" t="s">
        <v>2468</v>
      </c>
      <c r="I254" s="3" t="s">
        <v>2496</v>
      </c>
      <c r="J254" s="3">
        <v>18.2</v>
      </c>
      <c r="K254" s="3">
        <v>3000</v>
      </c>
      <c r="L254" s="3" t="s">
        <v>25</v>
      </c>
      <c r="M254" s="3">
        <v>1</v>
      </c>
      <c r="N254" s="28">
        <f t="shared" si="52"/>
        <v>3</v>
      </c>
      <c r="O254" s="28">
        <f t="shared" si="53"/>
        <v>54.599999999999994</v>
      </c>
      <c r="P254" s="12">
        <v>0</v>
      </c>
      <c r="Q254" s="46">
        <f t="shared" si="47"/>
        <v>0</v>
      </c>
      <c r="R254" s="13"/>
      <c r="S254" s="3">
        <f t="shared" si="48"/>
        <v>3</v>
      </c>
      <c r="T254" s="30" t="s">
        <v>2502</v>
      </c>
      <c r="U254" s="5">
        <f t="shared" si="54"/>
        <v>54.599999999999994</v>
      </c>
      <c r="V254" s="5">
        <f t="shared" si="55"/>
        <v>0</v>
      </c>
      <c r="W254" s="5"/>
    </row>
    <row r="255" spans="1:23" ht="43.2" x14ac:dyDescent="0.3">
      <c r="A255" s="3">
        <f t="shared" si="51"/>
        <v>238</v>
      </c>
      <c r="B255" s="4" t="s">
        <v>2561</v>
      </c>
      <c r="C255" s="3">
        <v>1</v>
      </c>
      <c r="D255" s="3" t="s">
        <v>1570</v>
      </c>
      <c r="E255" s="4" t="s">
        <v>265</v>
      </c>
      <c r="F255" s="3" t="s">
        <v>32</v>
      </c>
      <c r="G255" s="3" t="s">
        <v>2340</v>
      </c>
      <c r="H255" s="3" t="s">
        <v>2468</v>
      </c>
      <c r="I255" s="3" t="s">
        <v>2496</v>
      </c>
      <c r="J255" s="3">
        <v>18.2</v>
      </c>
      <c r="K255" s="3">
        <v>3000</v>
      </c>
      <c r="L255" s="3" t="s">
        <v>25</v>
      </c>
      <c r="M255" s="3">
        <v>1</v>
      </c>
      <c r="N255" s="28">
        <f t="shared" ref="N255:N281" si="56">(K255/1000)*M255</f>
        <v>3</v>
      </c>
      <c r="O255" s="28">
        <f t="shared" ref="O255:O281" si="57">N255*J255</f>
        <v>54.599999999999994</v>
      </c>
      <c r="P255" s="12">
        <v>0</v>
      </c>
      <c r="Q255" s="46">
        <f t="shared" si="47"/>
        <v>0</v>
      </c>
      <c r="R255" s="13"/>
      <c r="S255" s="3">
        <f t="shared" si="48"/>
        <v>3</v>
      </c>
      <c r="T255" s="30" t="s">
        <v>2502</v>
      </c>
      <c r="U255" s="5">
        <f t="shared" si="54"/>
        <v>54.599999999999994</v>
      </c>
      <c r="V255" s="5">
        <f t="shared" si="55"/>
        <v>0</v>
      </c>
      <c r="W255" s="5"/>
    </row>
    <row r="256" spans="1:23" ht="43.2" x14ac:dyDescent="0.3">
      <c r="A256" s="3">
        <f t="shared" si="51"/>
        <v>239</v>
      </c>
      <c r="B256" s="4" t="s">
        <v>2561</v>
      </c>
      <c r="C256" s="3">
        <v>1</v>
      </c>
      <c r="D256" s="3" t="s">
        <v>1570</v>
      </c>
      <c r="E256" s="4" t="s">
        <v>267</v>
      </c>
      <c r="F256" s="3" t="s">
        <v>32</v>
      </c>
      <c r="G256" s="3" t="s">
        <v>2340</v>
      </c>
      <c r="H256" s="3" t="s">
        <v>2468</v>
      </c>
      <c r="I256" s="3" t="s">
        <v>2496</v>
      </c>
      <c r="J256" s="3">
        <v>18.2</v>
      </c>
      <c r="K256" s="3">
        <v>3000</v>
      </c>
      <c r="L256" s="3" t="s">
        <v>25</v>
      </c>
      <c r="M256" s="3">
        <v>1</v>
      </c>
      <c r="N256" s="28">
        <f t="shared" si="56"/>
        <v>3</v>
      </c>
      <c r="O256" s="28">
        <f t="shared" si="57"/>
        <v>54.599999999999994</v>
      </c>
      <c r="P256" s="12">
        <v>0</v>
      </c>
      <c r="Q256" s="46">
        <f t="shared" si="47"/>
        <v>0</v>
      </c>
      <c r="R256" s="13"/>
      <c r="S256" s="3">
        <f t="shared" si="48"/>
        <v>3</v>
      </c>
      <c r="T256" s="30" t="s">
        <v>2502</v>
      </c>
      <c r="U256" s="5">
        <f t="shared" si="54"/>
        <v>54.599999999999994</v>
      </c>
      <c r="V256" s="5">
        <f t="shared" si="55"/>
        <v>0</v>
      </c>
      <c r="W256" s="5"/>
    </row>
    <row r="257" spans="1:23" ht="43.2" x14ac:dyDescent="0.3">
      <c r="A257" s="3">
        <f t="shared" si="51"/>
        <v>240</v>
      </c>
      <c r="B257" s="4" t="s">
        <v>2561</v>
      </c>
      <c r="C257" s="3">
        <v>1</v>
      </c>
      <c r="D257" s="3" t="s">
        <v>1570</v>
      </c>
      <c r="E257" s="4" t="s">
        <v>268</v>
      </c>
      <c r="F257" s="3" t="s">
        <v>40</v>
      </c>
      <c r="G257" s="3" t="s">
        <v>2339</v>
      </c>
      <c r="H257" s="3" t="s">
        <v>2486</v>
      </c>
      <c r="I257" s="3" t="s">
        <v>2496</v>
      </c>
      <c r="J257" s="3">
        <v>31.5</v>
      </c>
      <c r="K257" s="3">
        <v>3000</v>
      </c>
      <c r="L257" s="3" t="s">
        <v>25</v>
      </c>
      <c r="M257" s="3">
        <v>1</v>
      </c>
      <c r="N257" s="28">
        <f t="shared" si="56"/>
        <v>3</v>
      </c>
      <c r="O257" s="28">
        <f t="shared" si="57"/>
        <v>94.5</v>
      </c>
      <c r="P257" s="12">
        <v>0</v>
      </c>
      <c r="Q257" s="46">
        <f t="shared" si="47"/>
        <v>0</v>
      </c>
      <c r="R257" s="13"/>
      <c r="S257" s="3">
        <f t="shared" si="48"/>
        <v>3</v>
      </c>
      <c r="T257" s="30" t="s">
        <v>2502</v>
      </c>
      <c r="U257" s="10">
        <f t="shared" si="54"/>
        <v>94.5</v>
      </c>
      <c r="V257" s="10">
        <f t="shared" si="55"/>
        <v>0</v>
      </c>
      <c r="W257" s="5"/>
    </row>
    <row r="258" spans="1:23" ht="43.2" x14ac:dyDescent="0.3">
      <c r="A258" s="3">
        <f t="shared" si="51"/>
        <v>241</v>
      </c>
      <c r="B258" s="4" t="s">
        <v>2561</v>
      </c>
      <c r="C258" s="3">
        <v>1</v>
      </c>
      <c r="D258" s="3" t="s">
        <v>1570</v>
      </c>
      <c r="E258" s="4" t="s">
        <v>269</v>
      </c>
      <c r="F258" s="3" t="s">
        <v>31</v>
      </c>
      <c r="G258" s="3" t="s">
        <v>2308</v>
      </c>
      <c r="H258" s="3" t="s">
        <v>2473</v>
      </c>
      <c r="I258" s="3" t="s">
        <v>2496</v>
      </c>
      <c r="J258" s="3">
        <v>56.8</v>
      </c>
      <c r="K258" s="3">
        <v>3000</v>
      </c>
      <c r="L258" s="3" t="s">
        <v>25</v>
      </c>
      <c r="M258" s="3">
        <v>1</v>
      </c>
      <c r="N258" s="28">
        <f t="shared" si="56"/>
        <v>3</v>
      </c>
      <c r="O258" s="28">
        <f t="shared" si="57"/>
        <v>170.39999999999998</v>
      </c>
      <c r="P258" s="12">
        <v>0</v>
      </c>
      <c r="Q258" s="46">
        <f t="shared" si="47"/>
        <v>0</v>
      </c>
      <c r="R258" s="12"/>
      <c r="S258" s="3">
        <f t="shared" si="48"/>
        <v>3</v>
      </c>
      <c r="T258" s="30" t="s">
        <v>2502</v>
      </c>
      <c r="U258" s="41">
        <f t="shared" si="54"/>
        <v>170.39999999999998</v>
      </c>
      <c r="V258" s="41">
        <f t="shared" si="55"/>
        <v>0</v>
      </c>
      <c r="W258" s="5"/>
    </row>
    <row r="259" spans="1:23" ht="43.2" x14ac:dyDescent="0.3">
      <c r="A259" s="3">
        <f t="shared" si="51"/>
        <v>242</v>
      </c>
      <c r="B259" s="4" t="s">
        <v>2561</v>
      </c>
      <c r="C259" s="3">
        <v>1</v>
      </c>
      <c r="D259" s="3" t="s">
        <v>1570</v>
      </c>
      <c r="E259" s="4" t="s">
        <v>270</v>
      </c>
      <c r="F259" s="3" t="s">
        <v>22</v>
      </c>
      <c r="G259" s="7" t="s">
        <v>2343</v>
      </c>
      <c r="H259" s="7" t="s">
        <v>2487</v>
      </c>
      <c r="I259" s="7" t="s">
        <v>2496</v>
      </c>
      <c r="J259" s="7">
        <v>30.6</v>
      </c>
      <c r="K259" s="3">
        <v>3000</v>
      </c>
      <c r="L259" s="3" t="s">
        <v>25</v>
      </c>
      <c r="M259" s="3">
        <v>1</v>
      </c>
      <c r="N259" s="28">
        <f t="shared" si="56"/>
        <v>3</v>
      </c>
      <c r="O259" s="28">
        <f t="shared" si="57"/>
        <v>91.800000000000011</v>
      </c>
      <c r="P259" s="12">
        <v>0</v>
      </c>
      <c r="Q259" s="46">
        <f t="shared" si="47"/>
        <v>0</v>
      </c>
      <c r="R259" s="12"/>
      <c r="S259" s="3">
        <f t="shared" si="48"/>
        <v>3</v>
      </c>
      <c r="T259" s="30" t="s">
        <v>2502</v>
      </c>
      <c r="U259" s="29">
        <f t="shared" si="54"/>
        <v>91.800000000000011</v>
      </c>
      <c r="V259" s="29">
        <f t="shared" si="55"/>
        <v>0</v>
      </c>
      <c r="W259" s="5"/>
    </row>
    <row r="260" spans="1:23" ht="43.2" customHeight="1" x14ac:dyDescent="0.3">
      <c r="A260" s="3">
        <f t="shared" si="51"/>
        <v>243</v>
      </c>
      <c r="B260" s="4" t="s">
        <v>2561</v>
      </c>
      <c r="C260" s="3">
        <v>1</v>
      </c>
      <c r="D260" s="3" t="s">
        <v>1570</v>
      </c>
      <c r="E260" s="4" t="s">
        <v>271</v>
      </c>
      <c r="F260" s="3" t="s">
        <v>8</v>
      </c>
      <c r="G260" s="3" t="s">
        <v>2500</v>
      </c>
      <c r="H260" s="5" t="s">
        <v>2471</v>
      </c>
      <c r="I260" s="3" t="s">
        <v>2496</v>
      </c>
      <c r="J260" s="3">
        <v>32</v>
      </c>
      <c r="K260" s="3">
        <v>3000</v>
      </c>
      <c r="L260" s="3" t="s">
        <v>25</v>
      </c>
      <c r="M260" s="3">
        <v>1</v>
      </c>
      <c r="N260" s="28">
        <f t="shared" si="56"/>
        <v>3</v>
      </c>
      <c r="O260" s="28">
        <f t="shared" si="57"/>
        <v>96</v>
      </c>
      <c r="P260" s="12">
        <v>0</v>
      </c>
      <c r="Q260" s="46">
        <f t="shared" si="47"/>
        <v>0</v>
      </c>
      <c r="R260" s="13"/>
      <c r="S260" s="3">
        <f t="shared" si="48"/>
        <v>3</v>
      </c>
      <c r="T260" s="35" t="s">
        <v>2502</v>
      </c>
      <c r="U260" s="5">
        <f t="shared" si="54"/>
        <v>96</v>
      </c>
      <c r="V260" s="5">
        <f t="shared" si="55"/>
        <v>0</v>
      </c>
      <c r="W260" s="5"/>
    </row>
    <row r="261" spans="1:23" ht="43.2" x14ac:dyDescent="0.3">
      <c r="A261" s="3">
        <f t="shared" si="51"/>
        <v>244</v>
      </c>
      <c r="B261" s="4" t="s">
        <v>2561</v>
      </c>
      <c r="C261" s="3">
        <v>1</v>
      </c>
      <c r="D261" s="3" t="s">
        <v>1570</v>
      </c>
      <c r="E261" s="4" t="s">
        <v>272</v>
      </c>
      <c r="F261" s="3" t="s">
        <v>32</v>
      </c>
      <c r="G261" s="3" t="s">
        <v>2340</v>
      </c>
      <c r="H261" s="3" t="s">
        <v>2468</v>
      </c>
      <c r="I261" s="3" t="s">
        <v>2496</v>
      </c>
      <c r="J261" s="3">
        <v>18.2</v>
      </c>
      <c r="K261" s="3">
        <v>3000</v>
      </c>
      <c r="L261" s="3" t="s">
        <v>25</v>
      </c>
      <c r="M261" s="3">
        <v>1</v>
      </c>
      <c r="N261" s="28">
        <f t="shared" si="56"/>
        <v>3</v>
      </c>
      <c r="O261" s="28">
        <f t="shared" si="57"/>
        <v>54.599999999999994</v>
      </c>
      <c r="P261" s="12">
        <v>0</v>
      </c>
      <c r="Q261" s="46">
        <f t="shared" si="47"/>
        <v>0</v>
      </c>
      <c r="R261" s="13"/>
      <c r="S261" s="3">
        <f t="shared" si="48"/>
        <v>3</v>
      </c>
      <c r="T261" s="30" t="s">
        <v>2502</v>
      </c>
      <c r="U261" s="5">
        <f t="shared" si="54"/>
        <v>54.599999999999994</v>
      </c>
      <c r="V261" s="5">
        <f t="shared" si="55"/>
        <v>0</v>
      </c>
      <c r="W261" s="5"/>
    </row>
    <row r="262" spans="1:23" ht="43.2" x14ac:dyDescent="0.3">
      <c r="A262" s="3">
        <f t="shared" si="51"/>
        <v>245</v>
      </c>
      <c r="B262" s="4" t="s">
        <v>2561</v>
      </c>
      <c r="C262" s="3">
        <v>1</v>
      </c>
      <c r="D262" s="3" t="s">
        <v>1570</v>
      </c>
      <c r="E262" s="4" t="s">
        <v>273</v>
      </c>
      <c r="F262" s="3" t="s">
        <v>32</v>
      </c>
      <c r="G262" s="3" t="s">
        <v>2340</v>
      </c>
      <c r="H262" s="3" t="s">
        <v>2468</v>
      </c>
      <c r="I262" s="3" t="s">
        <v>2496</v>
      </c>
      <c r="J262" s="3">
        <v>18.2</v>
      </c>
      <c r="K262" s="3">
        <v>3000</v>
      </c>
      <c r="L262" s="3" t="s">
        <v>25</v>
      </c>
      <c r="M262" s="3">
        <v>1</v>
      </c>
      <c r="N262" s="28">
        <f t="shared" si="56"/>
        <v>3</v>
      </c>
      <c r="O262" s="28">
        <f t="shared" si="57"/>
        <v>54.599999999999994</v>
      </c>
      <c r="P262" s="12">
        <v>0</v>
      </c>
      <c r="Q262" s="46">
        <f t="shared" si="47"/>
        <v>0</v>
      </c>
      <c r="R262" s="13"/>
      <c r="S262" s="3">
        <f t="shared" si="48"/>
        <v>3</v>
      </c>
      <c r="T262" s="30" t="s">
        <v>2502</v>
      </c>
      <c r="U262" s="5">
        <f t="shared" si="54"/>
        <v>54.599999999999994</v>
      </c>
      <c r="V262" s="5">
        <f t="shared" si="55"/>
        <v>0</v>
      </c>
      <c r="W262" s="5"/>
    </row>
    <row r="263" spans="1:23" ht="43.2" x14ac:dyDescent="0.3">
      <c r="A263" s="3">
        <f t="shared" si="51"/>
        <v>246</v>
      </c>
      <c r="B263" s="4" t="s">
        <v>2561</v>
      </c>
      <c r="C263" s="3">
        <v>1</v>
      </c>
      <c r="D263" s="3" t="s">
        <v>1570</v>
      </c>
      <c r="E263" s="4" t="s">
        <v>274</v>
      </c>
      <c r="F263" s="3" t="s">
        <v>32</v>
      </c>
      <c r="G263" s="3" t="s">
        <v>2340</v>
      </c>
      <c r="H263" s="3" t="s">
        <v>2468</v>
      </c>
      <c r="I263" s="3" t="s">
        <v>2496</v>
      </c>
      <c r="J263" s="3">
        <v>18.2</v>
      </c>
      <c r="K263" s="3">
        <v>3000</v>
      </c>
      <c r="L263" s="3" t="s">
        <v>25</v>
      </c>
      <c r="M263" s="3">
        <v>1</v>
      </c>
      <c r="N263" s="28">
        <f t="shared" si="56"/>
        <v>3</v>
      </c>
      <c r="O263" s="28">
        <f t="shared" si="57"/>
        <v>54.599999999999994</v>
      </c>
      <c r="P263" s="12">
        <v>0</v>
      </c>
      <c r="Q263" s="46">
        <f t="shared" si="47"/>
        <v>0</v>
      </c>
      <c r="R263" s="13"/>
      <c r="S263" s="3">
        <f t="shared" si="48"/>
        <v>3</v>
      </c>
      <c r="T263" s="30" t="s">
        <v>2502</v>
      </c>
      <c r="U263" s="5">
        <f t="shared" si="54"/>
        <v>54.599999999999994</v>
      </c>
      <c r="V263" s="5">
        <f t="shared" si="55"/>
        <v>0</v>
      </c>
      <c r="W263" s="5"/>
    </row>
    <row r="264" spans="1:23" ht="43.2" x14ac:dyDescent="0.3">
      <c r="A264" s="3">
        <f t="shared" si="51"/>
        <v>247</v>
      </c>
      <c r="B264" s="4" t="s">
        <v>2561</v>
      </c>
      <c r="C264" s="3">
        <v>1</v>
      </c>
      <c r="D264" s="3" t="s">
        <v>1570</v>
      </c>
      <c r="E264" s="4" t="s">
        <v>275</v>
      </c>
      <c r="F264" s="3" t="s">
        <v>40</v>
      </c>
      <c r="G264" s="3" t="s">
        <v>2339</v>
      </c>
      <c r="H264" s="3" t="s">
        <v>2486</v>
      </c>
      <c r="I264" s="3" t="s">
        <v>2496</v>
      </c>
      <c r="J264" s="3">
        <v>31.5</v>
      </c>
      <c r="K264" s="3">
        <v>3000</v>
      </c>
      <c r="L264" s="3" t="s">
        <v>25</v>
      </c>
      <c r="M264" s="3">
        <v>1</v>
      </c>
      <c r="N264" s="28">
        <f t="shared" si="56"/>
        <v>3</v>
      </c>
      <c r="O264" s="28">
        <f t="shared" si="57"/>
        <v>94.5</v>
      </c>
      <c r="P264" s="12">
        <v>0</v>
      </c>
      <c r="Q264" s="46">
        <f t="shared" si="47"/>
        <v>0</v>
      </c>
      <c r="R264" s="13"/>
      <c r="S264" s="3">
        <f t="shared" si="48"/>
        <v>3</v>
      </c>
      <c r="T264" s="30" t="s">
        <v>2502</v>
      </c>
      <c r="U264" s="10">
        <f t="shared" si="54"/>
        <v>94.5</v>
      </c>
      <c r="V264" s="10">
        <f t="shared" si="55"/>
        <v>0</v>
      </c>
      <c r="W264" s="5"/>
    </row>
    <row r="265" spans="1:23" ht="43.2" x14ac:dyDescent="0.3">
      <c r="A265" s="3">
        <f t="shared" si="51"/>
        <v>248</v>
      </c>
      <c r="B265" s="4" t="s">
        <v>2561</v>
      </c>
      <c r="C265" s="3">
        <v>1</v>
      </c>
      <c r="D265" s="3" t="s">
        <v>1570</v>
      </c>
      <c r="E265" s="4" t="s">
        <v>276</v>
      </c>
      <c r="F265" s="3" t="s">
        <v>31</v>
      </c>
      <c r="G265" s="3" t="s">
        <v>2308</v>
      </c>
      <c r="H265" s="3" t="s">
        <v>2473</v>
      </c>
      <c r="I265" s="3" t="s">
        <v>2496</v>
      </c>
      <c r="J265" s="3">
        <v>56.8</v>
      </c>
      <c r="K265" s="3">
        <v>3000</v>
      </c>
      <c r="L265" s="3" t="s">
        <v>25</v>
      </c>
      <c r="M265" s="3">
        <v>1</v>
      </c>
      <c r="N265" s="28">
        <f t="shared" si="56"/>
        <v>3</v>
      </c>
      <c r="O265" s="28">
        <f t="shared" si="57"/>
        <v>170.39999999999998</v>
      </c>
      <c r="P265" s="12">
        <v>0</v>
      </c>
      <c r="Q265" s="46">
        <f t="shared" si="47"/>
        <v>0</v>
      </c>
      <c r="R265" s="12"/>
      <c r="S265" s="3">
        <f t="shared" si="48"/>
        <v>3</v>
      </c>
      <c r="T265" s="30" t="s">
        <v>2502</v>
      </c>
      <c r="U265" s="41">
        <f t="shared" si="54"/>
        <v>170.39999999999998</v>
      </c>
      <c r="V265" s="41">
        <f t="shared" si="55"/>
        <v>0</v>
      </c>
      <c r="W265" s="5"/>
    </row>
    <row r="266" spans="1:23" ht="43.2" x14ac:dyDescent="0.3">
      <c r="A266" s="3">
        <f t="shared" si="51"/>
        <v>249</v>
      </c>
      <c r="B266" s="4" t="s">
        <v>2561</v>
      </c>
      <c r="C266" s="3">
        <v>1</v>
      </c>
      <c r="D266" s="3" t="s">
        <v>1570</v>
      </c>
      <c r="E266" s="4" t="s">
        <v>277</v>
      </c>
      <c r="F266" s="3" t="s">
        <v>22</v>
      </c>
      <c r="G266" s="7" t="s">
        <v>2343</v>
      </c>
      <c r="H266" s="7" t="s">
        <v>2487</v>
      </c>
      <c r="I266" s="7" t="s">
        <v>2496</v>
      </c>
      <c r="J266" s="7">
        <v>30.6</v>
      </c>
      <c r="K266" s="3">
        <v>3000</v>
      </c>
      <c r="L266" s="3" t="s">
        <v>25</v>
      </c>
      <c r="M266" s="3">
        <v>1</v>
      </c>
      <c r="N266" s="28">
        <f t="shared" si="56"/>
        <v>3</v>
      </c>
      <c r="O266" s="28">
        <f t="shared" si="57"/>
        <v>91.800000000000011</v>
      </c>
      <c r="P266" s="12">
        <v>0</v>
      </c>
      <c r="Q266" s="46">
        <f t="shared" si="47"/>
        <v>0</v>
      </c>
      <c r="R266" s="12"/>
      <c r="S266" s="3">
        <f t="shared" si="48"/>
        <v>3</v>
      </c>
      <c r="T266" s="30" t="s">
        <v>2502</v>
      </c>
      <c r="U266" s="29">
        <f t="shared" si="54"/>
        <v>91.800000000000011</v>
      </c>
      <c r="V266" s="29">
        <f t="shared" si="55"/>
        <v>0</v>
      </c>
      <c r="W266" s="5"/>
    </row>
    <row r="267" spans="1:23" ht="43.2" customHeight="1" x14ac:dyDescent="0.3">
      <c r="A267" s="3">
        <f t="shared" si="51"/>
        <v>250</v>
      </c>
      <c r="B267" s="4" t="s">
        <v>2561</v>
      </c>
      <c r="C267" s="3">
        <v>1</v>
      </c>
      <c r="D267" s="3" t="s">
        <v>1570</v>
      </c>
      <c r="E267" s="4" t="s">
        <v>278</v>
      </c>
      <c r="F267" s="3" t="s">
        <v>8</v>
      </c>
      <c r="G267" s="3" t="s">
        <v>2500</v>
      </c>
      <c r="H267" s="5" t="s">
        <v>2471</v>
      </c>
      <c r="I267" s="3" t="s">
        <v>2496</v>
      </c>
      <c r="J267" s="3">
        <v>32</v>
      </c>
      <c r="K267" s="3">
        <v>3000</v>
      </c>
      <c r="L267" s="3" t="s">
        <v>25</v>
      </c>
      <c r="M267" s="3">
        <v>1</v>
      </c>
      <c r="N267" s="28">
        <f t="shared" si="56"/>
        <v>3</v>
      </c>
      <c r="O267" s="28">
        <f t="shared" si="57"/>
        <v>96</v>
      </c>
      <c r="P267" s="12">
        <v>0</v>
      </c>
      <c r="Q267" s="46">
        <f t="shared" si="47"/>
        <v>0</v>
      </c>
      <c r="R267" s="13"/>
      <c r="S267" s="3">
        <f t="shared" si="48"/>
        <v>3</v>
      </c>
      <c r="T267" s="35" t="s">
        <v>2502</v>
      </c>
      <c r="U267" s="5">
        <f t="shared" si="54"/>
        <v>96</v>
      </c>
      <c r="V267" s="5">
        <f t="shared" si="55"/>
        <v>0</v>
      </c>
      <c r="W267" s="5"/>
    </row>
    <row r="268" spans="1:23" ht="43.2" x14ac:dyDescent="0.3">
      <c r="A268" s="3">
        <f t="shared" si="51"/>
        <v>251</v>
      </c>
      <c r="B268" s="4" t="s">
        <v>2561</v>
      </c>
      <c r="C268" s="3">
        <v>1</v>
      </c>
      <c r="D268" s="3" t="s">
        <v>1570</v>
      </c>
      <c r="E268" s="4" t="s">
        <v>279</v>
      </c>
      <c r="F268" s="3" t="s">
        <v>32</v>
      </c>
      <c r="G268" s="3" t="s">
        <v>2340</v>
      </c>
      <c r="H268" s="3" t="s">
        <v>2468</v>
      </c>
      <c r="I268" s="3" t="s">
        <v>2496</v>
      </c>
      <c r="J268" s="3">
        <v>18.2</v>
      </c>
      <c r="K268" s="3">
        <v>3000</v>
      </c>
      <c r="L268" s="3" t="s">
        <v>25</v>
      </c>
      <c r="M268" s="3">
        <v>1</v>
      </c>
      <c r="N268" s="28">
        <f t="shared" si="56"/>
        <v>3</v>
      </c>
      <c r="O268" s="28">
        <f t="shared" si="57"/>
        <v>54.599999999999994</v>
      </c>
      <c r="P268" s="12">
        <v>0</v>
      </c>
      <c r="Q268" s="46">
        <f t="shared" si="47"/>
        <v>0</v>
      </c>
      <c r="R268" s="13"/>
      <c r="S268" s="3">
        <f t="shared" si="48"/>
        <v>3</v>
      </c>
      <c r="T268" s="30" t="s">
        <v>2502</v>
      </c>
      <c r="U268" s="5">
        <f t="shared" si="54"/>
        <v>54.599999999999994</v>
      </c>
      <c r="V268" s="5">
        <f t="shared" si="55"/>
        <v>0</v>
      </c>
      <c r="W268" s="5"/>
    </row>
    <row r="269" spans="1:23" ht="43.2" x14ac:dyDescent="0.3">
      <c r="A269" s="3">
        <f t="shared" si="51"/>
        <v>252</v>
      </c>
      <c r="B269" s="4" t="s">
        <v>2561</v>
      </c>
      <c r="C269" s="3">
        <v>1</v>
      </c>
      <c r="D269" s="3" t="s">
        <v>1570</v>
      </c>
      <c r="E269" s="4" t="s">
        <v>280</v>
      </c>
      <c r="F269" s="3" t="s">
        <v>32</v>
      </c>
      <c r="G269" s="3" t="s">
        <v>2340</v>
      </c>
      <c r="H269" s="3" t="s">
        <v>2468</v>
      </c>
      <c r="I269" s="3" t="s">
        <v>2496</v>
      </c>
      <c r="J269" s="3">
        <v>18.2</v>
      </c>
      <c r="K269" s="3">
        <v>3000</v>
      </c>
      <c r="L269" s="3" t="s">
        <v>25</v>
      </c>
      <c r="M269" s="3">
        <v>1</v>
      </c>
      <c r="N269" s="28">
        <f t="shared" si="56"/>
        <v>3</v>
      </c>
      <c r="O269" s="28">
        <f t="shared" si="57"/>
        <v>54.599999999999994</v>
      </c>
      <c r="P269" s="12">
        <v>0</v>
      </c>
      <c r="Q269" s="46">
        <f t="shared" si="47"/>
        <v>0</v>
      </c>
      <c r="R269" s="13"/>
      <c r="S269" s="3">
        <f t="shared" si="48"/>
        <v>3</v>
      </c>
      <c r="T269" s="30" t="s">
        <v>2502</v>
      </c>
      <c r="U269" s="5">
        <f t="shared" si="54"/>
        <v>54.599999999999994</v>
      </c>
      <c r="V269" s="5">
        <f t="shared" si="55"/>
        <v>0</v>
      </c>
      <c r="W269" s="5"/>
    </row>
    <row r="270" spans="1:23" ht="43.2" x14ac:dyDescent="0.3">
      <c r="A270" s="3">
        <f t="shared" si="51"/>
        <v>253</v>
      </c>
      <c r="B270" s="4" t="s">
        <v>2561</v>
      </c>
      <c r="C270" s="3">
        <v>1</v>
      </c>
      <c r="D270" s="3" t="s">
        <v>1570</v>
      </c>
      <c r="E270" s="4" t="s">
        <v>281</v>
      </c>
      <c r="F270" s="3" t="s">
        <v>32</v>
      </c>
      <c r="G270" s="3" t="s">
        <v>2340</v>
      </c>
      <c r="H270" s="3" t="s">
        <v>2468</v>
      </c>
      <c r="I270" s="3" t="s">
        <v>2496</v>
      </c>
      <c r="J270" s="3">
        <v>18.2</v>
      </c>
      <c r="K270" s="3">
        <v>3000</v>
      </c>
      <c r="L270" s="3" t="s">
        <v>25</v>
      </c>
      <c r="M270" s="3">
        <v>1</v>
      </c>
      <c r="N270" s="28">
        <f t="shared" si="56"/>
        <v>3</v>
      </c>
      <c r="O270" s="28">
        <f t="shared" si="57"/>
        <v>54.599999999999994</v>
      </c>
      <c r="P270" s="12">
        <v>0</v>
      </c>
      <c r="Q270" s="46">
        <f t="shared" si="47"/>
        <v>0</v>
      </c>
      <c r="R270" s="13"/>
      <c r="S270" s="3">
        <f t="shared" si="48"/>
        <v>3</v>
      </c>
      <c r="T270" s="30" t="s">
        <v>2502</v>
      </c>
      <c r="U270" s="5">
        <f t="shared" si="54"/>
        <v>54.599999999999994</v>
      </c>
      <c r="V270" s="5">
        <f t="shared" si="55"/>
        <v>0</v>
      </c>
      <c r="W270" s="5"/>
    </row>
    <row r="271" spans="1:23" ht="43.2" x14ac:dyDescent="0.3">
      <c r="A271" s="3">
        <f t="shared" si="51"/>
        <v>254</v>
      </c>
      <c r="B271" s="4" t="s">
        <v>2561</v>
      </c>
      <c r="C271" s="3">
        <v>1</v>
      </c>
      <c r="D271" s="3" t="s">
        <v>1570</v>
      </c>
      <c r="E271" s="4" t="s">
        <v>282</v>
      </c>
      <c r="F271" s="3" t="s">
        <v>40</v>
      </c>
      <c r="G271" s="3" t="s">
        <v>2339</v>
      </c>
      <c r="H271" s="3" t="s">
        <v>2486</v>
      </c>
      <c r="I271" s="3" t="s">
        <v>2496</v>
      </c>
      <c r="J271" s="3">
        <v>31.5</v>
      </c>
      <c r="K271" s="3">
        <v>3000</v>
      </c>
      <c r="L271" s="3" t="s">
        <v>25</v>
      </c>
      <c r="M271" s="3">
        <v>1</v>
      </c>
      <c r="N271" s="28">
        <f t="shared" si="56"/>
        <v>3</v>
      </c>
      <c r="O271" s="28">
        <f t="shared" si="57"/>
        <v>94.5</v>
      </c>
      <c r="P271" s="12">
        <v>0</v>
      </c>
      <c r="Q271" s="46">
        <f t="shared" si="47"/>
        <v>0</v>
      </c>
      <c r="R271" s="13"/>
      <c r="S271" s="3">
        <f t="shared" si="48"/>
        <v>3</v>
      </c>
      <c r="T271" s="30" t="s">
        <v>2502</v>
      </c>
      <c r="U271" s="10">
        <f t="shared" si="54"/>
        <v>94.5</v>
      </c>
      <c r="V271" s="10">
        <f t="shared" si="55"/>
        <v>0</v>
      </c>
      <c r="W271" s="5"/>
    </row>
    <row r="272" spans="1:23" ht="43.2" x14ac:dyDescent="0.3">
      <c r="A272" s="3">
        <f t="shared" si="51"/>
        <v>255</v>
      </c>
      <c r="B272" s="4" t="s">
        <v>2561</v>
      </c>
      <c r="C272" s="3">
        <v>1</v>
      </c>
      <c r="D272" s="3" t="s">
        <v>1570</v>
      </c>
      <c r="E272" s="4" t="s">
        <v>283</v>
      </c>
      <c r="F272" s="3" t="s">
        <v>31</v>
      </c>
      <c r="G272" s="3" t="s">
        <v>2308</v>
      </c>
      <c r="H272" s="3" t="s">
        <v>2473</v>
      </c>
      <c r="I272" s="3" t="s">
        <v>2496</v>
      </c>
      <c r="J272" s="3">
        <v>56.8</v>
      </c>
      <c r="K272" s="3">
        <v>3000</v>
      </c>
      <c r="L272" s="3" t="s">
        <v>25</v>
      </c>
      <c r="M272" s="3">
        <v>1</v>
      </c>
      <c r="N272" s="28">
        <f t="shared" si="56"/>
        <v>3</v>
      </c>
      <c r="O272" s="28">
        <f t="shared" si="57"/>
        <v>170.39999999999998</v>
      </c>
      <c r="P272" s="12">
        <v>0</v>
      </c>
      <c r="Q272" s="46">
        <f t="shared" si="47"/>
        <v>0</v>
      </c>
      <c r="R272" s="12"/>
      <c r="S272" s="3">
        <f t="shared" si="48"/>
        <v>3</v>
      </c>
      <c r="T272" s="30" t="s">
        <v>2502</v>
      </c>
      <c r="U272" s="41">
        <f t="shared" si="54"/>
        <v>170.39999999999998</v>
      </c>
      <c r="V272" s="41">
        <f t="shared" si="55"/>
        <v>0</v>
      </c>
      <c r="W272" s="5"/>
    </row>
    <row r="273" spans="1:23" ht="43.2" x14ac:dyDescent="0.3">
      <c r="A273" s="3">
        <f t="shared" si="51"/>
        <v>256</v>
      </c>
      <c r="B273" s="4" t="s">
        <v>2561</v>
      </c>
      <c r="C273" s="3">
        <v>1</v>
      </c>
      <c r="D273" s="3" t="s">
        <v>1570</v>
      </c>
      <c r="E273" s="4" t="s">
        <v>284</v>
      </c>
      <c r="F273" s="3" t="s">
        <v>22</v>
      </c>
      <c r="G273" s="7" t="s">
        <v>2343</v>
      </c>
      <c r="H273" s="7" t="s">
        <v>2487</v>
      </c>
      <c r="I273" s="7" t="s">
        <v>2496</v>
      </c>
      <c r="J273" s="7">
        <v>30.6</v>
      </c>
      <c r="K273" s="3">
        <v>3000</v>
      </c>
      <c r="L273" s="3" t="s">
        <v>25</v>
      </c>
      <c r="M273" s="3">
        <v>1</v>
      </c>
      <c r="N273" s="28">
        <f t="shared" si="56"/>
        <v>3</v>
      </c>
      <c r="O273" s="28">
        <f t="shared" si="57"/>
        <v>91.800000000000011</v>
      </c>
      <c r="P273" s="12">
        <v>0</v>
      </c>
      <c r="Q273" s="46">
        <f t="shared" si="47"/>
        <v>0</v>
      </c>
      <c r="R273" s="12"/>
      <c r="S273" s="3">
        <f t="shared" si="48"/>
        <v>3</v>
      </c>
      <c r="T273" s="30" t="s">
        <v>2502</v>
      </c>
      <c r="U273" s="29">
        <f t="shared" si="54"/>
        <v>91.800000000000011</v>
      </c>
      <c r="V273" s="29">
        <f t="shared" si="55"/>
        <v>0</v>
      </c>
      <c r="W273" s="5"/>
    </row>
    <row r="274" spans="1:23" ht="43.2" customHeight="1" x14ac:dyDescent="0.3">
      <c r="A274" s="3">
        <f t="shared" si="51"/>
        <v>257</v>
      </c>
      <c r="B274" s="4" t="s">
        <v>2561</v>
      </c>
      <c r="C274" s="3">
        <v>1</v>
      </c>
      <c r="D274" s="3" t="s">
        <v>1570</v>
      </c>
      <c r="E274" s="4" t="s">
        <v>285</v>
      </c>
      <c r="F274" s="3" t="s">
        <v>8</v>
      </c>
      <c r="G274" s="3" t="s">
        <v>2500</v>
      </c>
      <c r="H274" s="5" t="s">
        <v>2471</v>
      </c>
      <c r="I274" s="3" t="s">
        <v>2496</v>
      </c>
      <c r="J274" s="3">
        <v>32</v>
      </c>
      <c r="K274" s="3">
        <v>3000</v>
      </c>
      <c r="L274" s="3" t="s">
        <v>25</v>
      </c>
      <c r="M274" s="3">
        <v>1</v>
      </c>
      <c r="N274" s="28">
        <f t="shared" si="56"/>
        <v>3</v>
      </c>
      <c r="O274" s="28">
        <f t="shared" si="57"/>
        <v>96</v>
      </c>
      <c r="P274" s="12">
        <v>0</v>
      </c>
      <c r="Q274" s="46">
        <f t="shared" ref="Q274:Q337" si="58">N274*P274</f>
        <v>0</v>
      </c>
      <c r="R274" s="13"/>
      <c r="S274" s="3">
        <f t="shared" ref="S274:S337" si="59">N274-Q274</f>
        <v>3</v>
      </c>
      <c r="T274" s="35" t="s">
        <v>2502</v>
      </c>
      <c r="U274" s="5">
        <f t="shared" si="54"/>
        <v>96</v>
      </c>
      <c r="V274" s="5">
        <f t="shared" si="55"/>
        <v>0</v>
      </c>
      <c r="W274" s="5"/>
    </row>
    <row r="275" spans="1:23" ht="43.2" x14ac:dyDescent="0.3">
      <c r="A275" s="3">
        <f t="shared" si="51"/>
        <v>258</v>
      </c>
      <c r="B275" s="4" t="s">
        <v>2561</v>
      </c>
      <c r="C275" s="3">
        <v>1</v>
      </c>
      <c r="D275" s="3" t="s">
        <v>1570</v>
      </c>
      <c r="E275" s="4" t="s">
        <v>286</v>
      </c>
      <c r="F275" s="3" t="s">
        <v>32</v>
      </c>
      <c r="G275" s="3" t="s">
        <v>2340</v>
      </c>
      <c r="H275" s="3" t="s">
        <v>2468</v>
      </c>
      <c r="I275" s="3" t="s">
        <v>2496</v>
      </c>
      <c r="J275" s="3">
        <v>18.2</v>
      </c>
      <c r="K275" s="3">
        <v>3000</v>
      </c>
      <c r="L275" s="3" t="s">
        <v>25</v>
      </c>
      <c r="M275" s="3">
        <v>1</v>
      </c>
      <c r="N275" s="28">
        <f t="shared" si="56"/>
        <v>3</v>
      </c>
      <c r="O275" s="28">
        <f t="shared" si="57"/>
        <v>54.599999999999994</v>
      </c>
      <c r="P275" s="12">
        <v>0</v>
      </c>
      <c r="Q275" s="46">
        <f t="shared" si="58"/>
        <v>0</v>
      </c>
      <c r="R275" s="13"/>
      <c r="S275" s="3">
        <f t="shared" si="59"/>
        <v>3</v>
      </c>
      <c r="T275" s="30" t="s">
        <v>2502</v>
      </c>
      <c r="U275" s="5">
        <f t="shared" si="54"/>
        <v>54.599999999999994</v>
      </c>
      <c r="V275" s="5">
        <f t="shared" si="55"/>
        <v>0</v>
      </c>
      <c r="W275" s="5"/>
    </row>
    <row r="276" spans="1:23" ht="43.2" x14ac:dyDescent="0.3">
      <c r="A276" s="3">
        <f t="shared" ref="A276:A339" si="60">A275+1</f>
        <v>259</v>
      </c>
      <c r="B276" s="4" t="s">
        <v>2561</v>
      </c>
      <c r="C276" s="3">
        <v>1</v>
      </c>
      <c r="D276" s="3" t="s">
        <v>1570</v>
      </c>
      <c r="E276" s="4" t="s">
        <v>287</v>
      </c>
      <c r="F276" s="3" t="s">
        <v>32</v>
      </c>
      <c r="G276" s="3" t="s">
        <v>2340</v>
      </c>
      <c r="H276" s="3" t="s">
        <v>2468</v>
      </c>
      <c r="I276" s="3" t="s">
        <v>2496</v>
      </c>
      <c r="J276" s="3">
        <v>18.2</v>
      </c>
      <c r="K276" s="3">
        <v>3000</v>
      </c>
      <c r="L276" s="3" t="s">
        <v>25</v>
      </c>
      <c r="M276" s="3">
        <v>1</v>
      </c>
      <c r="N276" s="28">
        <f t="shared" si="56"/>
        <v>3</v>
      </c>
      <c r="O276" s="28">
        <f t="shared" si="57"/>
        <v>54.599999999999994</v>
      </c>
      <c r="P276" s="12">
        <v>0</v>
      </c>
      <c r="Q276" s="46">
        <f t="shared" si="58"/>
        <v>0</v>
      </c>
      <c r="R276" s="13"/>
      <c r="S276" s="3">
        <f t="shared" si="59"/>
        <v>3</v>
      </c>
      <c r="T276" s="30" t="s">
        <v>2502</v>
      </c>
      <c r="U276" s="5">
        <f t="shared" si="54"/>
        <v>54.599999999999994</v>
      </c>
      <c r="V276" s="5">
        <f t="shared" si="55"/>
        <v>0</v>
      </c>
      <c r="W276" s="5"/>
    </row>
    <row r="277" spans="1:23" ht="43.2" x14ac:dyDescent="0.3">
      <c r="A277" s="3">
        <f t="shared" si="60"/>
        <v>260</v>
      </c>
      <c r="B277" s="4" t="s">
        <v>2561</v>
      </c>
      <c r="C277" s="3">
        <v>1</v>
      </c>
      <c r="D277" s="3" t="s">
        <v>1570</v>
      </c>
      <c r="E277" s="4" t="s">
        <v>288</v>
      </c>
      <c r="F277" s="3" t="s">
        <v>32</v>
      </c>
      <c r="G277" s="3" t="s">
        <v>2340</v>
      </c>
      <c r="H277" s="3" t="s">
        <v>2468</v>
      </c>
      <c r="I277" s="3" t="s">
        <v>2496</v>
      </c>
      <c r="J277" s="3">
        <v>18.2</v>
      </c>
      <c r="K277" s="3">
        <v>3000</v>
      </c>
      <c r="L277" s="3" t="s">
        <v>25</v>
      </c>
      <c r="M277" s="3">
        <v>1</v>
      </c>
      <c r="N277" s="28">
        <f t="shared" si="56"/>
        <v>3</v>
      </c>
      <c r="O277" s="28">
        <f t="shared" si="57"/>
        <v>54.599999999999994</v>
      </c>
      <c r="P277" s="12">
        <v>0</v>
      </c>
      <c r="Q277" s="46">
        <f t="shared" si="58"/>
        <v>0</v>
      </c>
      <c r="R277" s="13"/>
      <c r="S277" s="3">
        <f t="shared" si="59"/>
        <v>3</v>
      </c>
      <c r="T277" s="30" t="s">
        <v>2502</v>
      </c>
      <c r="U277" s="5">
        <f t="shared" si="54"/>
        <v>54.599999999999994</v>
      </c>
      <c r="V277" s="5">
        <f t="shared" si="55"/>
        <v>0</v>
      </c>
      <c r="W277" s="5"/>
    </row>
    <row r="278" spans="1:23" ht="43.2" x14ac:dyDescent="0.3">
      <c r="A278" s="3">
        <f t="shared" si="60"/>
        <v>261</v>
      </c>
      <c r="B278" s="4" t="s">
        <v>2561</v>
      </c>
      <c r="C278" s="3">
        <v>1</v>
      </c>
      <c r="D278" s="3" t="s">
        <v>1570</v>
      </c>
      <c r="E278" s="4" t="s">
        <v>289</v>
      </c>
      <c r="F278" s="3" t="s">
        <v>40</v>
      </c>
      <c r="G278" s="3" t="s">
        <v>2339</v>
      </c>
      <c r="H278" s="3" t="s">
        <v>2486</v>
      </c>
      <c r="I278" s="3" t="s">
        <v>2496</v>
      </c>
      <c r="J278" s="3">
        <v>31.5</v>
      </c>
      <c r="K278" s="3">
        <v>3000</v>
      </c>
      <c r="L278" s="3" t="s">
        <v>25</v>
      </c>
      <c r="M278" s="3">
        <v>1</v>
      </c>
      <c r="N278" s="28">
        <f t="shared" si="56"/>
        <v>3</v>
      </c>
      <c r="O278" s="28">
        <f t="shared" si="57"/>
        <v>94.5</v>
      </c>
      <c r="P278" s="12">
        <v>0</v>
      </c>
      <c r="Q278" s="46">
        <f t="shared" si="58"/>
        <v>0</v>
      </c>
      <c r="R278" s="13"/>
      <c r="S278" s="3">
        <f t="shared" si="59"/>
        <v>3</v>
      </c>
      <c r="T278" s="30" t="s">
        <v>2502</v>
      </c>
      <c r="U278" s="10">
        <f t="shared" si="54"/>
        <v>94.5</v>
      </c>
      <c r="V278" s="10">
        <f t="shared" si="55"/>
        <v>0</v>
      </c>
      <c r="W278" s="5"/>
    </row>
    <row r="279" spans="1:23" ht="43.2" x14ac:dyDescent="0.3">
      <c r="A279" s="3">
        <f t="shared" si="60"/>
        <v>262</v>
      </c>
      <c r="B279" s="4" t="s">
        <v>2561</v>
      </c>
      <c r="C279" s="3">
        <v>1</v>
      </c>
      <c r="D279" s="3" t="s">
        <v>1570</v>
      </c>
      <c r="E279" s="4" t="s">
        <v>290</v>
      </c>
      <c r="F279" s="3" t="s">
        <v>31</v>
      </c>
      <c r="G279" s="3" t="s">
        <v>2308</v>
      </c>
      <c r="H279" s="3" t="s">
        <v>2473</v>
      </c>
      <c r="I279" s="3" t="s">
        <v>2496</v>
      </c>
      <c r="J279" s="3">
        <v>56.8</v>
      </c>
      <c r="K279" s="3">
        <v>3000</v>
      </c>
      <c r="L279" s="3" t="s">
        <v>25</v>
      </c>
      <c r="M279" s="3">
        <v>1</v>
      </c>
      <c r="N279" s="28">
        <f t="shared" si="56"/>
        <v>3</v>
      </c>
      <c r="O279" s="28">
        <f t="shared" si="57"/>
        <v>170.39999999999998</v>
      </c>
      <c r="P279" s="12">
        <v>0</v>
      </c>
      <c r="Q279" s="46">
        <f t="shared" si="58"/>
        <v>0</v>
      </c>
      <c r="R279" s="12"/>
      <c r="S279" s="3">
        <f t="shared" si="59"/>
        <v>3</v>
      </c>
      <c r="T279" s="30" t="s">
        <v>2502</v>
      </c>
      <c r="U279" s="41">
        <f t="shared" si="54"/>
        <v>170.39999999999998</v>
      </c>
      <c r="V279" s="41">
        <f t="shared" si="55"/>
        <v>0</v>
      </c>
      <c r="W279" s="5"/>
    </row>
    <row r="280" spans="1:23" ht="43.2" x14ac:dyDescent="0.3">
      <c r="A280" s="3">
        <f t="shared" si="60"/>
        <v>263</v>
      </c>
      <c r="B280" s="4" t="s">
        <v>2561</v>
      </c>
      <c r="C280" s="3">
        <v>1</v>
      </c>
      <c r="D280" s="3" t="s">
        <v>1570</v>
      </c>
      <c r="E280" s="4" t="s">
        <v>291</v>
      </c>
      <c r="F280" s="3" t="s">
        <v>22</v>
      </c>
      <c r="G280" s="7" t="s">
        <v>2343</v>
      </c>
      <c r="H280" s="7" t="s">
        <v>2487</v>
      </c>
      <c r="I280" s="7" t="s">
        <v>2496</v>
      </c>
      <c r="J280" s="7">
        <v>30.6</v>
      </c>
      <c r="K280" s="3">
        <v>3000</v>
      </c>
      <c r="L280" s="3" t="s">
        <v>25</v>
      </c>
      <c r="M280" s="3">
        <v>1</v>
      </c>
      <c r="N280" s="28">
        <f t="shared" si="56"/>
        <v>3</v>
      </c>
      <c r="O280" s="28">
        <f t="shared" si="57"/>
        <v>91.800000000000011</v>
      </c>
      <c r="P280" s="12">
        <v>0</v>
      </c>
      <c r="Q280" s="46">
        <f t="shared" si="58"/>
        <v>0</v>
      </c>
      <c r="R280" s="12"/>
      <c r="S280" s="3">
        <f t="shared" si="59"/>
        <v>3</v>
      </c>
      <c r="T280" s="30" t="s">
        <v>2502</v>
      </c>
      <c r="U280" s="29">
        <f t="shared" si="54"/>
        <v>91.800000000000011</v>
      </c>
      <c r="V280" s="29">
        <f t="shared" si="55"/>
        <v>0</v>
      </c>
      <c r="W280" s="5"/>
    </row>
    <row r="281" spans="1:23" ht="43.2" customHeight="1" x14ac:dyDescent="0.3">
      <c r="A281" s="3">
        <f t="shared" si="60"/>
        <v>264</v>
      </c>
      <c r="B281" s="4" t="s">
        <v>2561</v>
      </c>
      <c r="C281" s="3">
        <v>1</v>
      </c>
      <c r="D281" s="3" t="s">
        <v>1570</v>
      </c>
      <c r="E281" s="4" t="s">
        <v>292</v>
      </c>
      <c r="F281" s="3" t="s">
        <v>8</v>
      </c>
      <c r="G281" s="3" t="s">
        <v>2500</v>
      </c>
      <c r="H281" s="5" t="s">
        <v>2471</v>
      </c>
      <c r="I281" s="3" t="s">
        <v>2496</v>
      </c>
      <c r="J281" s="3">
        <v>32</v>
      </c>
      <c r="K281" s="3">
        <v>3000</v>
      </c>
      <c r="L281" s="3" t="s">
        <v>25</v>
      </c>
      <c r="M281" s="3">
        <v>1</v>
      </c>
      <c r="N281" s="28">
        <f t="shared" si="56"/>
        <v>3</v>
      </c>
      <c r="O281" s="28">
        <f t="shared" si="57"/>
        <v>96</v>
      </c>
      <c r="P281" s="12">
        <v>0</v>
      </c>
      <c r="Q281" s="46">
        <f t="shared" si="58"/>
        <v>0</v>
      </c>
      <c r="R281" s="13"/>
      <c r="S281" s="3">
        <f t="shared" si="59"/>
        <v>3</v>
      </c>
      <c r="T281" s="35" t="s">
        <v>2502</v>
      </c>
      <c r="U281" s="5">
        <f t="shared" si="54"/>
        <v>96</v>
      </c>
      <c r="V281" s="5">
        <f t="shared" si="55"/>
        <v>0</v>
      </c>
      <c r="W281" s="5"/>
    </row>
    <row r="282" spans="1:23" ht="43.2" x14ac:dyDescent="0.3">
      <c r="A282" s="3">
        <f t="shared" si="60"/>
        <v>265</v>
      </c>
      <c r="B282" s="4" t="s">
        <v>2561</v>
      </c>
      <c r="C282" s="3">
        <v>1</v>
      </c>
      <c r="D282" s="3" t="s">
        <v>1570</v>
      </c>
      <c r="E282" s="4" t="s">
        <v>293</v>
      </c>
      <c r="F282" s="3" t="s">
        <v>32</v>
      </c>
      <c r="G282" s="3" t="s">
        <v>2340</v>
      </c>
      <c r="H282" s="3" t="s">
        <v>2468</v>
      </c>
      <c r="I282" s="3" t="s">
        <v>2496</v>
      </c>
      <c r="J282" s="3">
        <v>18.2</v>
      </c>
      <c r="K282" s="3">
        <v>3000</v>
      </c>
      <c r="L282" s="3" t="s">
        <v>25</v>
      </c>
      <c r="M282" s="3">
        <v>1</v>
      </c>
      <c r="N282" s="28">
        <f t="shared" ref="N282:N290" si="61">(K282/1000)*M282</f>
        <v>3</v>
      </c>
      <c r="O282" s="28">
        <f t="shared" ref="O282:O290" si="62">N282*J282</f>
        <v>54.599999999999994</v>
      </c>
      <c r="P282" s="12">
        <v>0</v>
      </c>
      <c r="Q282" s="46">
        <f t="shared" si="58"/>
        <v>0</v>
      </c>
      <c r="R282" s="13"/>
      <c r="S282" s="3">
        <f t="shared" si="59"/>
        <v>3</v>
      </c>
      <c r="T282" s="30" t="s">
        <v>2502</v>
      </c>
      <c r="U282" s="5">
        <f t="shared" si="54"/>
        <v>54.599999999999994</v>
      </c>
      <c r="V282" s="5">
        <f t="shared" si="55"/>
        <v>0</v>
      </c>
      <c r="W282" s="5"/>
    </row>
    <row r="283" spans="1:23" ht="43.2" x14ac:dyDescent="0.3">
      <c r="A283" s="3">
        <f t="shared" si="60"/>
        <v>266</v>
      </c>
      <c r="B283" s="4" t="s">
        <v>2561</v>
      </c>
      <c r="C283" s="3">
        <v>1</v>
      </c>
      <c r="D283" s="3" t="s">
        <v>1570</v>
      </c>
      <c r="E283" s="4" t="s">
        <v>294</v>
      </c>
      <c r="F283" s="3" t="s">
        <v>32</v>
      </c>
      <c r="G283" s="3" t="s">
        <v>2340</v>
      </c>
      <c r="H283" s="3" t="s">
        <v>2468</v>
      </c>
      <c r="I283" s="3" t="s">
        <v>2496</v>
      </c>
      <c r="J283" s="3">
        <v>18.2</v>
      </c>
      <c r="K283" s="3">
        <v>3000</v>
      </c>
      <c r="L283" s="3" t="s">
        <v>25</v>
      </c>
      <c r="M283" s="3">
        <v>1</v>
      </c>
      <c r="N283" s="28">
        <f t="shared" si="61"/>
        <v>3</v>
      </c>
      <c r="O283" s="28">
        <f t="shared" si="62"/>
        <v>54.599999999999994</v>
      </c>
      <c r="P283" s="12">
        <v>0</v>
      </c>
      <c r="Q283" s="46">
        <f t="shared" si="58"/>
        <v>0</v>
      </c>
      <c r="R283" s="13"/>
      <c r="S283" s="3">
        <f t="shared" si="59"/>
        <v>3</v>
      </c>
      <c r="T283" s="30" t="s">
        <v>2502</v>
      </c>
      <c r="U283" s="5">
        <f t="shared" ref="U283:U314" si="63">S283*J283</f>
        <v>54.599999999999994</v>
      </c>
      <c r="V283" s="5">
        <f t="shared" ref="V283:V314" si="64">Q283*J283</f>
        <v>0</v>
      </c>
      <c r="W283" s="5"/>
    </row>
    <row r="284" spans="1:23" ht="43.2" x14ac:dyDescent="0.3">
      <c r="A284" s="3">
        <f t="shared" si="60"/>
        <v>267</v>
      </c>
      <c r="B284" s="4" t="s">
        <v>2561</v>
      </c>
      <c r="C284" s="3">
        <v>1</v>
      </c>
      <c r="D284" s="3" t="s">
        <v>1570</v>
      </c>
      <c r="E284" s="4" t="s">
        <v>295</v>
      </c>
      <c r="F284" s="3" t="s">
        <v>32</v>
      </c>
      <c r="G284" s="3" t="s">
        <v>2340</v>
      </c>
      <c r="H284" s="3" t="s">
        <v>2468</v>
      </c>
      <c r="I284" s="3" t="s">
        <v>2496</v>
      </c>
      <c r="J284" s="3">
        <v>18.2</v>
      </c>
      <c r="K284" s="3">
        <v>3000</v>
      </c>
      <c r="L284" s="3" t="s">
        <v>25</v>
      </c>
      <c r="M284" s="3">
        <v>1</v>
      </c>
      <c r="N284" s="28">
        <f t="shared" si="61"/>
        <v>3</v>
      </c>
      <c r="O284" s="28">
        <f t="shared" si="62"/>
        <v>54.599999999999994</v>
      </c>
      <c r="P284" s="12">
        <v>0</v>
      </c>
      <c r="Q284" s="46">
        <f t="shared" si="58"/>
        <v>0</v>
      </c>
      <c r="R284" s="13"/>
      <c r="S284" s="3">
        <f t="shared" si="59"/>
        <v>3</v>
      </c>
      <c r="T284" s="30" t="s">
        <v>2502</v>
      </c>
      <c r="U284" s="5">
        <f t="shared" si="63"/>
        <v>54.599999999999994</v>
      </c>
      <c r="V284" s="5">
        <f t="shared" si="64"/>
        <v>0</v>
      </c>
      <c r="W284" s="5"/>
    </row>
    <row r="285" spans="1:23" ht="43.2" x14ac:dyDescent="0.3">
      <c r="A285" s="3">
        <f t="shared" si="60"/>
        <v>268</v>
      </c>
      <c r="B285" s="4" t="s">
        <v>2561</v>
      </c>
      <c r="C285" s="3">
        <v>1</v>
      </c>
      <c r="D285" s="3" t="s">
        <v>1570</v>
      </c>
      <c r="E285" s="4" t="s">
        <v>296</v>
      </c>
      <c r="F285" s="3" t="s">
        <v>32</v>
      </c>
      <c r="G285" s="3" t="s">
        <v>2340</v>
      </c>
      <c r="H285" s="3" t="s">
        <v>2468</v>
      </c>
      <c r="I285" s="3" t="s">
        <v>2496</v>
      </c>
      <c r="J285" s="3">
        <v>18.2</v>
      </c>
      <c r="K285" s="3">
        <v>3000</v>
      </c>
      <c r="L285" s="3" t="s">
        <v>25</v>
      </c>
      <c r="M285" s="3">
        <v>1</v>
      </c>
      <c r="N285" s="28">
        <f t="shared" si="61"/>
        <v>3</v>
      </c>
      <c r="O285" s="28">
        <f t="shared" si="62"/>
        <v>54.599999999999994</v>
      </c>
      <c r="P285" s="12">
        <v>0</v>
      </c>
      <c r="Q285" s="46">
        <f t="shared" si="58"/>
        <v>0</v>
      </c>
      <c r="R285" s="13"/>
      <c r="S285" s="3">
        <f t="shared" si="59"/>
        <v>3</v>
      </c>
      <c r="T285" s="30" t="s">
        <v>2502</v>
      </c>
      <c r="U285" s="5">
        <f t="shared" si="63"/>
        <v>54.599999999999994</v>
      </c>
      <c r="V285" s="5">
        <f t="shared" si="64"/>
        <v>0</v>
      </c>
      <c r="W285" s="5"/>
    </row>
    <row r="286" spans="1:23" ht="43.2" x14ac:dyDescent="0.3">
      <c r="A286" s="3">
        <f t="shared" si="60"/>
        <v>269</v>
      </c>
      <c r="B286" s="4" t="s">
        <v>2561</v>
      </c>
      <c r="C286" s="3">
        <v>1</v>
      </c>
      <c r="D286" s="3" t="s">
        <v>1570</v>
      </c>
      <c r="E286" s="4" t="s">
        <v>297</v>
      </c>
      <c r="F286" s="3" t="s">
        <v>32</v>
      </c>
      <c r="G286" s="3" t="s">
        <v>2340</v>
      </c>
      <c r="H286" s="3" t="s">
        <v>2468</v>
      </c>
      <c r="I286" s="3" t="s">
        <v>2496</v>
      </c>
      <c r="J286" s="3">
        <v>18.2</v>
      </c>
      <c r="K286" s="3">
        <v>3000</v>
      </c>
      <c r="L286" s="3" t="s">
        <v>25</v>
      </c>
      <c r="M286" s="3">
        <v>1</v>
      </c>
      <c r="N286" s="28">
        <f t="shared" si="61"/>
        <v>3</v>
      </c>
      <c r="O286" s="28">
        <f t="shared" si="62"/>
        <v>54.599999999999994</v>
      </c>
      <c r="P286" s="12">
        <v>0</v>
      </c>
      <c r="Q286" s="46">
        <f t="shared" si="58"/>
        <v>0</v>
      </c>
      <c r="R286" s="13"/>
      <c r="S286" s="3">
        <f t="shared" si="59"/>
        <v>3</v>
      </c>
      <c r="T286" s="30" t="s">
        <v>2502</v>
      </c>
      <c r="U286" s="5">
        <f t="shared" si="63"/>
        <v>54.599999999999994</v>
      </c>
      <c r="V286" s="5">
        <f t="shared" si="64"/>
        <v>0</v>
      </c>
      <c r="W286" s="5"/>
    </row>
    <row r="287" spans="1:23" ht="43.2" x14ac:dyDescent="0.3">
      <c r="A287" s="3">
        <f t="shared" si="60"/>
        <v>270</v>
      </c>
      <c r="B287" s="4" t="s">
        <v>2561</v>
      </c>
      <c r="C287" s="3">
        <v>1</v>
      </c>
      <c r="D287" s="3" t="s">
        <v>1570</v>
      </c>
      <c r="E287" s="4" t="s">
        <v>298</v>
      </c>
      <c r="F287" s="3" t="s">
        <v>32</v>
      </c>
      <c r="G287" s="3" t="s">
        <v>2340</v>
      </c>
      <c r="H287" s="3" t="s">
        <v>2468</v>
      </c>
      <c r="I287" s="3" t="s">
        <v>2496</v>
      </c>
      <c r="J287" s="3">
        <v>18.2</v>
      </c>
      <c r="K287" s="3">
        <v>3000</v>
      </c>
      <c r="L287" s="3" t="s">
        <v>25</v>
      </c>
      <c r="M287" s="3">
        <v>1</v>
      </c>
      <c r="N287" s="28">
        <f t="shared" si="61"/>
        <v>3</v>
      </c>
      <c r="O287" s="28">
        <f t="shared" si="62"/>
        <v>54.599999999999994</v>
      </c>
      <c r="P287" s="12">
        <v>0</v>
      </c>
      <c r="Q287" s="46">
        <f t="shared" si="58"/>
        <v>0</v>
      </c>
      <c r="R287" s="13"/>
      <c r="S287" s="3">
        <f t="shared" si="59"/>
        <v>3</v>
      </c>
      <c r="T287" s="30" t="s">
        <v>2502</v>
      </c>
      <c r="U287" s="5">
        <f t="shared" si="63"/>
        <v>54.599999999999994</v>
      </c>
      <c r="V287" s="5">
        <f t="shared" si="64"/>
        <v>0</v>
      </c>
      <c r="W287" s="5"/>
    </row>
    <row r="288" spans="1:23" ht="43.2" x14ac:dyDescent="0.3">
      <c r="A288" s="3">
        <f t="shared" si="60"/>
        <v>271</v>
      </c>
      <c r="B288" s="4" t="s">
        <v>2561</v>
      </c>
      <c r="C288" s="3">
        <v>1</v>
      </c>
      <c r="D288" s="3" t="s">
        <v>1570</v>
      </c>
      <c r="E288" s="4" t="s">
        <v>299</v>
      </c>
      <c r="F288" s="3" t="s">
        <v>32</v>
      </c>
      <c r="G288" s="3" t="s">
        <v>2340</v>
      </c>
      <c r="H288" s="3" t="s">
        <v>2468</v>
      </c>
      <c r="I288" s="3" t="s">
        <v>2496</v>
      </c>
      <c r="J288" s="3">
        <v>18.2</v>
      </c>
      <c r="K288" s="3">
        <v>3000</v>
      </c>
      <c r="L288" s="3" t="s">
        <v>25</v>
      </c>
      <c r="M288" s="3">
        <v>1</v>
      </c>
      <c r="N288" s="28">
        <f t="shared" si="61"/>
        <v>3</v>
      </c>
      <c r="O288" s="28">
        <f t="shared" si="62"/>
        <v>54.599999999999994</v>
      </c>
      <c r="P288" s="12">
        <v>0</v>
      </c>
      <c r="Q288" s="46">
        <f t="shared" si="58"/>
        <v>0</v>
      </c>
      <c r="R288" s="13"/>
      <c r="S288" s="3">
        <f t="shared" si="59"/>
        <v>3</v>
      </c>
      <c r="T288" s="30" t="s">
        <v>2502</v>
      </c>
      <c r="U288" s="5">
        <f t="shared" si="63"/>
        <v>54.599999999999994</v>
      </c>
      <c r="V288" s="5">
        <f t="shared" si="64"/>
        <v>0</v>
      </c>
      <c r="W288" s="5"/>
    </row>
    <row r="289" spans="1:23" ht="43.2" x14ac:dyDescent="0.3">
      <c r="A289" s="3">
        <f t="shared" si="60"/>
        <v>272</v>
      </c>
      <c r="B289" s="4" t="s">
        <v>2561</v>
      </c>
      <c r="C289" s="3">
        <v>1</v>
      </c>
      <c r="D289" s="3" t="s">
        <v>1570</v>
      </c>
      <c r="E289" s="4" t="s">
        <v>300</v>
      </c>
      <c r="F289" s="3" t="s">
        <v>32</v>
      </c>
      <c r="G289" s="3" t="s">
        <v>2340</v>
      </c>
      <c r="H289" s="3" t="s">
        <v>2468</v>
      </c>
      <c r="I289" s="3" t="s">
        <v>2496</v>
      </c>
      <c r="J289" s="3">
        <v>18.2</v>
      </c>
      <c r="K289" s="3">
        <v>3000</v>
      </c>
      <c r="L289" s="3" t="s">
        <v>25</v>
      </c>
      <c r="M289" s="3">
        <v>1</v>
      </c>
      <c r="N289" s="28">
        <f t="shared" si="61"/>
        <v>3</v>
      </c>
      <c r="O289" s="28">
        <f t="shared" si="62"/>
        <v>54.599999999999994</v>
      </c>
      <c r="P289" s="12">
        <v>0</v>
      </c>
      <c r="Q289" s="46">
        <f t="shared" si="58"/>
        <v>0</v>
      </c>
      <c r="R289" s="13"/>
      <c r="S289" s="3">
        <f t="shared" si="59"/>
        <v>3</v>
      </c>
      <c r="T289" s="30" t="s">
        <v>2502</v>
      </c>
      <c r="U289" s="5">
        <f t="shared" si="63"/>
        <v>54.599999999999994</v>
      </c>
      <c r="V289" s="5">
        <f t="shared" si="64"/>
        <v>0</v>
      </c>
      <c r="W289" s="5"/>
    </row>
    <row r="290" spans="1:23" ht="43.2" x14ac:dyDescent="0.3">
      <c r="A290" s="3">
        <f t="shared" si="60"/>
        <v>273</v>
      </c>
      <c r="B290" s="4" t="s">
        <v>2561</v>
      </c>
      <c r="C290" s="3">
        <v>1</v>
      </c>
      <c r="D290" s="3" t="s">
        <v>1570</v>
      </c>
      <c r="E290" s="4" t="s">
        <v>301</v>
      </c>
      <c r="F290" s="3" t="s">
        <v>32</v>
      </c>
      <c r="G290" s="3" t="s">
        <v>2340</v>
      </c>
      <c r="H290" s="3" t="s">
        <v>2468</v>
      </c>
      <c r="I290" s="3" t="s">
        <v>2496</v>
      </c>
      <c r="J290" s="3">
        <v>18.2</v>
      </c>
      <c r="K290" s="3">
        <v>3000</v>
      </c>
      <c r="L290" s="3" t="s">
        <v>25</v>
      </c>
      <c r="M290" s="3">
        <v>1</v>
      </c>
      <c r="N290" s="28">
        <f t="shared" si="61"/>
        <v>3</v>
      </c>
      <c r="O290" s="28">
        <f t="shared" si="62"/>
        <v>54.599999999999994</v>
      </c>
      <c r="P290" s="12">
        <v>0</v>
      </c>
      <c r="Q290" s="46">
        <f t="shared" si="58"/>
        <v>0</v>
      </c>
      <c r="R290" s="13"/>
      <c r="S290" s="3">
        <f t="shared" si="59"/>
        <v>3</v>
      </c>
      <c r="T290" s="30" t="s">
        <v>2502</v>
      </c>
      <c r="U290" s="5">
        <f t="shared" si="63"/>
        <v>54.599999999999994</v>
      </c>
      <c r="V290" s="5">
        <f t="shared" si="64"/>
        <v>0</v>
      </c>
      <c r="W290" s="5"/>
    </row>
    <row r="291" spans="1:23" ht="43.2" x14ac:dyDescent="0.3">
      <c r="A291" s="3">
        <f t="shared" si="60"/>
        <v>274</v>
      </c>
      <c r="B291" s="4" t="s">
        <v>2561</v>
      </c>
      <c r="C291" s="3">
        <v>1</v>
      </c>
      <c r="D291" s="3" t="s">
        <v>1570</v>
      </c>
      <c r="E291" s="4" t="s">
        <v>302</v>
      </c>
      <c r="F291" s="3" t="s">
        <v>39</v>
      </c>
      <c r="G291" s="3" t="s">
        <v>2335</v>
      </c>
      <c r="H291" s="3" t="s">
        <v>2483</v>
      </c>
      <c r="I291" s="3" t="s">
        <v>2496</v>
      </c>
      <c r="J291" s="3">
        <v>76</v>
      </c>
      <c r="K291" s="3">
        <v>6000</v>
      </c>
      <c r="L291" s="3" t="s">
        <v>25</v>
      </c>
      <c r="M291" s="3">
        <v>1</v>
      </c>
      <c r="N291" s="28">
        <f t="shared" ref="N291:N299" si="65">(K291/1000)*M291</f>
        <v>6</v>
      </c>
      <c r="O291" s="28">
        <f t="shared" ref="O291:O299" si="66">N291*J291</f>
        <v>456</v>
      </c>
      <c r="P291" s="12">
        <v>0</v>
      </c>
      <c r="Q291" s="46">
        <f t="shared" si="58"/>
        <v>0</v>
      </c>
      <c r="R291" s="13"/>
      <c r="S291" s="3">
        <f t="shared" si="59"/>
        <v>6</v>
      </c>
      <c r="T291" s="30" t="s">
        <v>2502</v>
      </c>
      <c r="U291" s="5">
        <f t="shared" si="63"/>
        <v>456</v>
      </c>
      <c r="V291" s="5">
        <f t="shared" si="64"/>
        <v>0</v>
      </c>
      <c r="W291" s="5"/>
    </row>
    <row r="292" spans="1:23" ht="43.2" x14ac:dyDescent="0.3">
      <c r="A292" s="3">
        <f t="shared" si="60"/>
        <v>275</v>
      </c>
      <c r="B292" s="4" t="s">
        <v>2561</v>
      </c>
      <c r="C292" s="3">
        <v>1</v>
      </c>
      <c r="D292" s="3" t="s">
        <v>1570</v>
      </c>
      <c r="E292" s="4" t="s">
        <v>303</v>
      </c>
      <c r="F292" s="3" t="s">
        <v>227</v>
      </c>
      <c r="G292" s="3" t="s">
        <v>2333</v>
      </c>
      <c r="H292" s="3" t="s">
        <v>2483</v>
      </c>
      <c r="I292" s="3" t="s">
        <v>2496</v>
      </c>
      <c r="J292" s="3">
        <v>76</v>
      </c>
      <c r="K292" s="3">
        <v>6000</v>
      </c>
      <c r="L292" s="3" t="s">
        <v>25</v>
      </c>
      <c r="M292" s="3">
        <v>1</v>
      </c>
      <c r="N292" s="28">
        <f t="shared" si="65"/>
        <v>6</v>
      </c>
      <c r="O292" s="28">
        <f t="shared" si="66"/>
        <v>456</v>
      </c>
      <c r="P292" s="12">
        <v>0</v>
      </c>
      <c r="Q292" s="46">
        <f t="shared" si="58"/>
        <v>0</v>
      </c>
      <c r="R292" s="12"/>
      <c r="S292" s="3">
        <f t="shared" si="59"/>
        <v>6</v>
      </c>
      <c r="T292" s="45" t="s">
        <v>2502</v>
      </c>
      <c r="U292" s="47">
        <f t="shared" si="63"/>
        <v>456</v>
      </c>
      <c r="V292" s="47">
        <f t="shared" si="64"/>
        <v>0</v>
      </c>
      <c r="W292" s="5"/>
    </row>
    <row r="293" spans="1:23" ht="43.2" x14ac:dyDescent="0.3">
      <c r="A293" s="3">
        <f t="shared" si="60"/>
        <v>276</v>
      </c>
      <c r="B293" s="4" t="s">
        <v>2561</v>
      </c>
      <c r="C293" s="3">
        <v>1</v>
      </c>
      <c r="D293" s="3" t="s">
        <v>1570</v>
      </c>
      <c r="E293" s="4" t="s">
        <v>304</v>
      </c>
      <c r="F293" s="3" t="s">
        <v>227</v>
      </c>
      <c r="G293" s="3" t="s">
        <v>2333</v>
      </c>
      <c r="H293" s="3" t="s">
        <v>2483</v>
      </c>
      <c r="I293" s="3" t="s">
        <v>2496</v>
      </c>
      <c r="J293" s="3">
        <v>76</v>
      </c>
      <c r="K293" s="3">
        <v>6000</v>
      </c>
      <c r="L293" s="3" t="s">
        <v>25</v>
      </c>
      <c r="M293" s="3">
        <v>1</v>
      </c>
      <c r="N293" s="28">
        <f t="shared" si="65"/>
        <v>6</v>
      </c>
      <c r="O293" s="28">
        <f t="shared" si="66"/>
        <v>456</v>
      </c>
      <c r="P293" s="12">
        <v>0</v>
      </c>
      <c r="Q293" s="46">
        <f t="shared" si="58"/>
        <v>0</v>
      </c>
      <c r="R293" s="12"/>
      <c r="S293" s="3">
        <f t="shared" si="59"/>
        <v>6</v>
      </c>
      <c r="T293" s="45" t="s">
        <v>2502</v>
      </c>
      <c r="U293" s="47">
        <f t="shared" si="63"/>
        <v>456</v>
      </c>
      <c r="V293" s="47">
        <f t="shared" si="64"/>
        <v>0</v>
      </c>
      <c r="W293" s="5"/>
    </row>
    <row r="294" spans="1:23" ht="43.2" x14ac:dyDescent="0.3">
      <c r="A294" s="3">
        <f t="shared" si="60"/>
        <v>277</v>
      </c>
      <c r="B294" s="4" t="s">
        <v>2561</v>
      </c>
      <c r="C294" s="3">
        <v>1</v>
      </c>
      <c r="D294" s="3" t="s">
        <v>1570</v>
      </c>
      <c r="E294" s="4" t="s">
        <v>305</v>
      </c>
      <c r="F294" s="3" t="s">
        <v>308</v>
      </c>
      <c r="G294" s="3" t="s">
        <v>2316</v>
      </c>
      <c r="H294" s="3" t="s">
        <v>2470</v>
      </c>
      <c r="I294" s="3" t="s">
        <v>2496</v>
      </c>
      <c r="J294" s="3">
        <v>41.4</v>
      </c>
      <c r="K294" s="3">
        <v>6000</v>
      </c>
      <c r="L294" s="3" t="s">
        <v>25</v>
      </c>
      <c r="M294" s="3">
        <v>1</v>
      </c>
      <c r="N294" s="28">
        <f t="shared" si="65"/>
        <v>6</v>
      </c>
      <c r="O294" s="28">
        <f t="shared" si="66"/>
        <v>248.39999999999998</v>
      </c>
      <c r="P294" s="12">
        <v>0</v>
      </c>
      <c r="Q294" s="46">
        <f t="shared" si="58"/>
        <v>0</v>
      </c>
      <c r="R294" s="13"/>
      <c r="S294" s="3">
        <f t="shared" si="59"/>
        <v>6</v>
      </c>
      <c r="T294" s="30" t="s">
        <v>2502</v>
      </c>
      <c r="U294" s="5">
        <f t="shared" si="63"/>
        <v>248.39999999999998</v>
      </c>
      <c r="V294" s="5">
        <f t="shared" si="64"/>
        <v>0</v>
      </c>
      <c r="W294" s="5"/>
    </row>
    <row r="295" spans="1:23" ht="43.2" x14ac:dyDescent="0.3">
      <c r="A295" s="3">
        <f t="shared" si="60"/>
        <v>278</v>
      </c>
      <c r="B295" s="4" t="s">
        <v>2561</v>
      </c>
      <c r="C295" s="3">
        <v>1</v>
      </c>
      <c r="D295" s="3" t="s">
        <v>1570</v>
      </c>
      <c r="E295" s="4" t="s">
        <v>309</v>
      </c>
      <c r="F295" s="3" t="s">
        <v>308</v>
      </c>
      <c r="G295" s="3" t="s">
        <v>2316</v>
      </c>
      <c r="H295" s="3" t="s">
        <v>2470</v>
      </c>
      <c r="I295" s="3" t="s">
        <v>2496</v>
      </c>
      <c r="J295" s="3">
        <v>41.4</v>
      </c>
      <c r="K295" s="3">
        <v>6000</v>
      </c>
      <c r="L295" s="3" t="s">
        <v>25</v>
      </c>
      <c r="M295" s="3">
        <v>1</v>
      </c>
      <c r="N295" s="28">
        <f t="shared" si="65"/>
        <v>6</v>
      </c>
      <c r="O295" s="28">
        <f t="shared" si="66"/>
        <v>248.39999999999998</v>
      </c>
      <c r="P295" s="12">
        <v>0</v>
      </c>
      <c r="Q295" s="46">
        <f t="shared" si="58"/>
        <v>0</v>
      </c>
      <c r="R295" s="13"/>
      <c r="S295" s="3">
        <f t="shared" si="59"/>
        <v>6</v>
      </c>
      <c r="T295" s="30" t="s">
        <v>2502</v>
      </c>
      <c r="U295" s="5">
        <f t="shared" si="63"/>
        <v>248.39999999999998</v>
      </c>
      <c r="V295" s="5">
        <f t="shared" si="64"/>
        <v>0</v>
      </c>
      <c r="W295" s="5"/>
    </row>
    <row r="296" spans="1:23" ht="43.2" x14ac:dyDescent="0.3">
      <c r="A296" s="3">
        <f t="shared" si="60"/>
        <v>279</v>
      </c>
      <c r="B296" s="4" t="s">
        <v>2561</v>
      </c>
      <c r="C296" s="3">
        <v>1</v>
      </c>
      <c r="D296" s="3" t="s">
        <v>1570</v>
      </c>
      <c r="E296" s="4" t="s">
        <v>306</v>
      </c>
      <c r="F296" s="3" t="s">
        <v>308</v>
      </c>
      <c r="G296" s="3" t="s">
        <v>2316</v>
      </c>
      <c r="H296" s="3" t="s">
        <v>2470</v>
      </c>
      <c r="I296" s="3" t="s">
        <v>2496</v>
      </c>
      <c r="J296" s="3">
        <v>41.4</v>
      </c>
      <c r="K296" s="3">
        <v>6000</v>
      </c>
      <c r="L296" s="3" t="s">
        <v>25</v>
      </c>
      <c r="M296" s="3">
        <v>1</v>
      </c>
      <c r="N296" s="28">
        <f t="shared" si="65"/>
        <v>6</v>
      </c>
      <c r="O296" s="28">
        <f t="shared" si="66"/>
        <v>248.39999999999998</v>
      </c>
      <c r="P296" s="12">
        <v>0</v>
      </c>
      <c r="Q296" s="46">
        <f t="shared" si="58"/>
        <v>0</v>
      </c>
      <c r="R296" s="13"/>
      <c r="S296" s="3">
        <f t="shared" si="59"/>
        <v>6</v>
      </c>
      <c r="T296" s="30" t="s">
        <v>2502</v>
      </c>
      <c r="U296" s="5">
        <f t="shared" si="63"/>
        <v>248.39999999999998</v>
      </c>
      <c r="V296" s="5">
        <f t="shared" si="64"/>
        <v>0</v>
      </c>
      <c r="W296" s="5"/>
    </row>
    <row r="297" spans="1:23" ht="43.2" x14ac:dyDescent="0.3">
      <c r="A297" s="3">
        <f t="shared" si="60"/>
        <v>280</v>
      </c>
      <c r="B297" s="4" t="s">
        <v>2561</v>
      </c>
      <c r="C297" s="3">
        <v>1</v>
      </c>
      <c r="D297" s="3" t="s">
        <v>1570</v>
      </c>
      <c r="E297" s="4" t="s">
        <v>310</v>
      </c>
      <c r="F297" s="3" t="s">
        <v>308</v>
      </c>
      <c r="G297" s="3" t="s">
        <v>2316</v>
      </c>
      <c r="H297" s="3" t="s">
        <v>2470</v>
      </c>
      <c r="I297" s="3" t="s">
        <v>2496</v>
      </c>
      <c r="J297" s="3">
        <v>41.4</v>
      </c>
      <c r="K297" s="3">
        <v>6000</v>
      </c>
      <c r="L297" s="3" t="s">
        <v>25</v>
      </c>
      <c r="M297" s="3">
        <v>1</v>
      </c>
      <c r="N297" s="28">
        <f t="shared" si="65"/>
        <v>6</v>
      </c>
      <c r="O297" s="28">
        <f t="shared" si="66"/>
        <v>248.39999999999998</v>
      </c>
      <c r="P297" s="12">
        <v>0</v>
      </c>
      <c r="Q297" s="46">
        <f t="shared" si="58"/>
        <v>0</v>
      </c>
      <c r="R297" s="13"/>
      <c r="S297" s="3">
        <f t="shared" si="59"/>
        <v>6</v>
      </c>
      <c r="T297" s="30" t="s">
        <v>2502</v>
      </c>
      <c r="U297" s="5">
        <f t="shared" si="63"/>
        <v>248.39999999999998</v>
      </c>
      <c r="V297" s="5">
        <f t="shared" si="64"/>
        <v>0</v>
      </c>
      <c r="W297" s="5"/>
    </row>
    <row r="298" spans="1:23" ht="43.2" x14ac:dyDescent="0.3">
      <c r="A298" s="3">
        <f t="shared" si="60"/>
        <v>281</v>
      </c>
      <c r="B298" s="4" t="s">
        <v>2561</v>
      </c>
      <c r="C298" s="3">
        <v>1</v>
      </c>
      <c r="D298" s="3" t="s">
        <v>1570</v>
      </c>
      <c r="E298" s="4" t="s">
        <v>307</v>
      </c>
      <c r="F298" s="3" t="s">
        <v>308</v>
      </c>
      <c r="G298" s="3" t="s">
        <v>2316</v>
      </c>
      <c r="H298" s="3" t="s">
        <v>2470</v>
      </c>
      <c r="I298" s="3" t="s">
        <v>2496</v>
      </c>
      <c r="J298" s="3">
        <v>41.4</v>
      </c>
      <c r="K298" s="3">
        <v>6000</v>
      </c>
      <c r="L298" s="3" t="s">
        <v>25</v>
      </c>
      <c r="M298" s="3">
        <v>1</v>
      </c>
      <c r="N298" s="28">
        <f t="shared" si="65"/>
        <v>6</v>
      </c>
      <c r="O298" s="28">
        <f t="shared" si="66"/>
        <v>248.39999999999998</v>
      </c>
      <c r="P298" s="12">
        <v>0</v>
      </c>
      <c r="Q298" s="46">
        <f t="shared" si="58"/>
        <v>0</v>
      </c>
      <c r="R298" s="13"/>
      <c r="S298" s="3">
        <f t="shared" si="59"/>
        <v>6</v>
      </c>
      <c r="T298" s="30" t="s">
        <v>2502</v>
      </c>
      <c r="U298" s="5">
        <f t="shared" si="63"/>
        <v>248.39999999999998</v>
      </c>
      <c r="V298" s="5">
        <f t="shared" si="64"/>
        <v>0</v>
      </c>
      <c r="W298" s="5"/>
    </row>
    <row r="299" spans="1:23" ht="43.2" x14ac:dyDescent="0.3">
      <c r="A299" s="3">
        <f t="shared" si="60"/>
        <v>282</v>
      </c>
      <c r="B299" s="4" t="s">
        <v>2561</v>
      </c>
      <c r="C299" s="3">
        <v>1</v>
      </c>
      <c r="D299" s="3" t="s">
        <v>1570</v>
      </c>
      <c r="E299" s="4" t="s">
        <v>311</v>
      </c>
      <c r="F299" s="3" t="s">
        <v>312</v>
      </c>
      <c r="G299" s="3" t="s">
        <v>2309</v>
      </c>
      <c r="H299" s="3" t="s">
        <v>2474</v>
      </c>
      <c r="I299" s="3" t="s">
        <v>2496</v>
      </c>
      <c r="J299" s="3">
        <v>65.400000000000006</v>
      </c>
      <c r="K299" s="3">
        <v>6000</v>
      </c>
      <c r="L299" s="3" t="s">
        <v>25</v>
      </c>
      <c r="M299" s="3">
        <v>1</v>
      </c>
      <c r="N299" s="28">
        <f t="shared" si="65"/>
        <v>6</v>
      </c>
      <c r="O299" s="28">
        <f t="shared" si="66"/>
        <v>392.40000000000003</v>
      </c>
      <c r="P299" s="12">
        <v>0</v>
      </c>
      <c r="Q299" s="46">
        <f t="shared" si="58"/>
        <v>0</v>
      </c>
      <c r="R299" s="12"/>
      <c r="S299" s="3">
        <f t="shared" si="59"/>
        <v>6</v>
      </c>
      <c r="T299" s="30" t="s">
        <v>2502</v>
      </c>
      <c r="U299" s="29">
        <f t="shared" si="63"/>
        <v>392.40000000000003</v>
      </c>
      <c r="V299" s="29">
        <f t="shared" si="64"/>
        <v>0</v>
      </c>
      <c r="W299" s="5"/>
    </row>
    <row r="300" spans="1:23" ht="43.2" x14ac:dyDescent="0.3">
      <c r="A300" s="3">
        <f t="shared" si="60"/>
        <v>283</v>
      </c>
      <c r="B300" s="4" t="s">
        <v>2561</v>
      </c>
      <c r="C300" s="3">
        <v>1</v>
      </c>
      <c r="D300" s="3" t="s">
        <v>1570</v>
      </c>
      <c r="E300" s="4" t="s">
        <v>313</v>
      </c>
      <c r="F300" s="3" t="s">
        <v>308</v>
      </c>
      <c r="G300" s="3" t="s">
        <v>2316</v>
      </c>
      <c r="H300" s="3" t="s">
        <v>2470</v>
      </c>
      <c r="I300" s="3" t="s">
        <v>2496</v>
      </c>
      <c r="J300" s="3">
        <v>41.4</v>
      </c>
      <c r="K300" s="3">
        <v>6000</v>
      </c>
      <c r="L300" s="3" t="s">
        <v>25</v>
      </c>
      <c r="M300" s="3">
        <v>1</v>
      </c>
      <c r="N300" s="28">
        <f t="shared" ref="N300:N306" si="67">(K300/1000)*M300</f>
        <v>6</v>
      </c>
      <c r="O300" s="28">
        <f t="shared" ref="O300:O306" si="68">N300*J300</f>
        <v>248.39999999999998</v>
      </c>
      <c r="P300" s="12">
        <v>0</v>
      </c>
      <c r="Q300" s="46">
        <f t="shared" si="58"/>
        <v>0</v>
      </c>
      <c r="R300" s="13"/>
      <c r="S300" s="3">
        <f t="shared" si="59"/>
        <v>6</v>
      </c>
      <c r="T300" s="30" t="s">
        <v>2502</v>
      </c>
      <c r="U300" s="5">
        <f t="shared" si="63"/>
        <v>248.39999999999998</v>
      </c>
      <c r="V300" s="5">
        <f t="shared" si="64"/>
        <v>0</v>
      </c>
      <c r="W300" s="5"/>
    </row>
    <row r="301" spans="1:23" ht="43.2" x14ac:dyDescent="0.3">
      <c r="A301" s="3">
        <f t="shared" si="60"/>
        <v>284</v>
      </c>
      <c r="B301" s="4" t="s">
        <v>2561</v>
      </c>
      <c r="C301" s="3">
        <v>1</v>
      </c>
      <c r="D301" s="3" t="s">
        <v>1570</v>
      </c>
      <c r="E301" s="4" t="s">
        <v>314</v>
      </c>
      <c r="F301" s="3" t="s">
        <v>308</v>
      </c>
      <c r="G301" s="3" t="s">
        <v>2316</v>
      </c>
      <c r="H301" s="3" t="s">
        <v>2470</v>
      </c>
      <c r="I301" s="3" t="s">
        <v>2496</v>
      </c>
      <c r="J301" s="3">
        <v>41.4</v>
      </c>
      <c r="K301" s="3">
        <v>6000</v>
      </c>
      <c r="L301" s="3" t="s">
        <v>25</v>
      </c>
      <c r="M301" s="3">
        <v>1</v>
      </c>
      <c r="N301" s="28">
        <f t="shared" si="67"/>
        <v>6</v>
      </c>
      <c r="O301" s="28">
        <f t="shared" si="68"/>
        <v>248.39999999999998</v>
      </c>
      <c r="P301" s="12">
        <v>0</v>
      </c>
      <c r="Q301" s="46">
        <f t="shared" si="58"/>
        <v>0</v>
      </c>
      <c r="R301" s="13"/>
      <c r="S301" s="3">
        <f t="shared" si="59"/>
        <v>6</v>
      </c>
      <c r="T301" s="30" t="s">
        <v>2502</v>
      </c>
      <c r="U301" s="5">
        <f t="shared" si="63"/>
        <v>248.39999999999998</v>
      </c>
      <c r="V301" s="5">
        <f t="shared" si="64"/>
        <v>0</v>
      </c>
      <c r="W301" s="5"/>
    </row>
    <row r="302" spans="1:23" ht="43.2" x14ac:dyDescent="0.3">
      <c r="A302" s="3">
        <f t="shared" si="60"/>
        <v>285</v>
      </c>
      <c r="B302" s="4" t="s">
        <v>2561</v>
      </c>
      <c r="C302" s="3">
        <v>1</v>
      </c>
      <c r="D302" s="3" t="s">
        <v>1570</v>
      </c>
      <c r="E302" s="4" t="s">
        <v>315</v>
      </c>
      <c r="F302" s="3" t="s">
        <v>308</v>
      </c>
      <c r="G302" s="3" t="s">
        <v>2316</v>
      </c>
      <c r="H302" s="3" t="s">
        <v>2470</v>
      </c>
      <c r="I302" s="3" t="s">
        <v>2496</v>
      </c>
      <c r="J302" s="3">
        <v>41.4</v>
      </c>
      <c r="K302" s="3">
        <v>6000</v>
      </c>
      <c r="L302" s="3" t="s">
        <v>25</v>
      </c>
      <c r="M302" s="3">
        <v>1</v>
      </c>
      <c r="N302" s="28">
        <f t="shared" si="67"/>
        <v>6</v>
      </c>
      <c r="O302" s="28">
        <f t="shared" si="68"/>
        <v>248.39999999999998</v>
      </c>
      <c r="P302" s="12">
        <v>0</v>
      </c>
      <c r="Q302" s="46">
        <f t="shared" si="58"/>
        <v>0</v>
      </c>
      <c r="R302" s="13"/>
      <c r="S302" s="3">
        <f t="shared" si="59"/>
        <v>6</v>
      </c>
      <c r="T302" s="30" t="s">
        <v>2502</v>
      </c>
      <c r="U302" s="5">
        <f t="shared" si="63"/>
        <v>248.39999999999998</v>
      </c>
      <c r="V302" s="5">
        <f t="shared" si="64"/>
        <v>0</v>
      </c>
      <c r="W302" s="5"/>
    </row>
    <row r="303" spans="1:23" ht="43.2" x14ac:dyDescent="0.3">
      <c r="A303" s="3">
        <f t="shared" si="60"/>
        <v>286</v>
      </c>
      <c r="B303" s="4" t="s">
        <v>2561</v>
      </c>
      <c r="C303" s="3">
        <v>1</v>
      </c>
      <c r="D303" s="3" t="s">
        <v>1570</v>
      </c>
      <c r="E303" s="4" t="s">
        <v>316</v>
      </c>
      <c r="F303" s="3" t="s">
        <v>308</v>
      </c>
      <c r="G303" s="3" t="s">
        <v>2316</v>
      </c>
      <c r="H303" s="3" t="s">
        <v>2470</v>
      </c>
      <c r="I303" s="3" t="s">
        <v>2496</v>
      </c>
      <c r="J303" s="3">
        <v>41.4</v>
      </c>
      <c r="K303" s="3">
        <v>6000</v>
      </c>
      <c r="L303" s="3" t="s">
        <v>25</v>
      </c>
      <c r="M303" s="3">
        <v>1</v>
      </c>
      <c r="N303" s="28">
        <f t="shared" si="67"/>
        <v>6</v>
      </c>
      <c r="O303" s="28">
        <f t="shared" si="68"/>
        <v>248.39999999999998</v>
      </c>
      <c r="P303" s="12">
        <v>0</v>
      </c>
      <c r="Q303" s="46">
        <f t="shared" si="58"/>
        <v>0</v>
      </c>
      <c r="R303" s="13"/>
      <c r="S303" s="3">
        <f t="shared" si="59"/>
        <v>6</v>
      </c>
      <c r="T303" s="30" t="s">
        <v>2502</v>
      </c>
      <c r="U303" s="5">
        <f t="shared" si="63"/>
        <v>248.39999999999998</v>
      </c>
      <c r="V303" s="5">
        <f t="shared" si="64"/>
        <v>0</v>
      </c>
      <c r="W303" s="5"/>
    </row>
    <row r="304" spans="1:23" ht="43.2" x14ac:dyDescent="0.3">
      <c r="A304" s="3">
        <f t="shared" si="60"/>
        <v>287</v>
      </c>
      <c r="B304" s="4" t="s">
        <v>2561</v>
      </c>
      <c r="C304" s="3">
        <v>1</v>
      </c>
      <c r="D304" s="3" t="s">
        <v>1570</v>
      </c>
      <c r="E304" s="4" t="s">
        <v>317</v>
      </c>
      <c r="F304" s="3" t="s">
        <v>308</v>
      </c>
      <c r="G304" s="3" t="s">
        <v>2316</v>
      </c>
      <c r="H304" s="3" t="s">
        <v>2470</v>
      </c>
      <c r="I304" s="3" t="s">
        <v>2496</v>
      </c>
      <c r="J304" s="3">
        <v>41.4</v>
      </c>
      <c r="K304" s="3">
        <v>6000</v>
      </c>
      <c r="L304" s="3" t="s">
        <v>25</v>
      </c>
      <c r="M304" s="3">
        <v>1</v>
      </c>
      <c r="N304" s="28">
        <f t="shared" si="67"/>
        <v>6</v>
      </c>
      <c r="O304" s="28">
        <f t="shared" si="68"/>
        <v>248.39999999999998</v>
      </c>
      <c r="P304" s="12">
        <v>0</v>
      </c>
      <c r="Q304" s="46">
        <f t="shared" si="58"/>
        <v>0</v>
      </c>
      <c r="R304" s="13"/>
      <c r="S304" s="3">
        <f t="shared" si="59"/>
        <v>6</v>
      </c>
      <c r="T304" s="30" t="s">
        <v>2502</v>
      </c>
      <c r="U304" s="5">
        <f t="shared" si="63"/>
        <v>248.39999999999998</v>
      </c>
      <c r="V304" s="5">
        <f t="shared" si="64"/>
        <v>0</v>
      </c>
      <c r="W304" s="5"/>
    </row>
    <row r="305" spans="1:23" ht="43.2" x14ac:dyDescent="0.3">
      <c r="A305" s="3">
        <f t="shared" si="60"/>
        <v>288</v>
      </c>
      <c r="B305" s="4" t="s">
        <v>2561</v>
      </c>
      <c r="C305" s="3">
        <v>1</v>
      </c>
      <c r="D305" s="3" t="s">
        <v>1570</v>
      </c>
      <c r="E305" s="4" t="s">
        <v>318</v>
      </c>
      <c r="F305" s="3" t="s">
        <v>308</v>
      </c>
      <c r="G305" s="3" t="s">
        <v>2316</v>
      </c>
      <c r="H305" s="3" t="s">
        <v>2470</v>
      </c>
      <c r="I305" s="3" t="s">
        <v>2496</v>
      </c>
      <c r="J305" s="3">
        <v>41.4</v>
      </c>
      <c r="K305" s="3">
        <v>6000</v>
      </c>
      <c r="L305" s="3" t="s">
        <v>25</v>
      </c>
      <c r="M305" s="3">
        <v>1</v>
      </c>
      <c r="N305" s="28">
        <f t="shared" si="67"/>
        <v>6</v>
      </c>
      <c r="O305" s="28">
        <f t="shared" si="68"/>
        <v>248.39999999999998</v>
      </c>
      <c r="P305" s="12">
        <v>0</v>
      </c>
      <c r="Q305" s="46">
        <f t="shared" si="58"/>
        <v>0</v>
      </c>
      <c r="R305" s="13"/>
      <c r="S305" s="3">
        <f t="shared" si="59"/>
        <v>6</v>
      </c>
      <c r="T305" s="30" t="s">
        <v>2502</v>
      </c>
      <c r="U305" s="5">
        <f t="shared" si="63"/>
        <v>248.39999999999998</v>
      </c>
      <c r="V305" s="5">
        <f t="shared" si="64"/>
        <v>0</v>
      </c>
      <c r="W305" s="5"/>
    </row>
    <row r="306" spans="1:23" ht="43.2" x14ac:dyDescent="0.3">
      <c r="A306" s="3">
        <f t="shared" si="60"/>
        <v>289</v>
      </c>
      <c r="B306" s="4" t="s">
        <v>2561</v>
      </c>
      <c r="C306" s="3">
        <v>1</v>
      </c>
      <c r="D306" s="3" t="s">
        <v>1570</v>
      </c>
      <c r="E306" s="4" t="s">
        <v>319</v>
      </c>
      <c r="F306" s="3" t="s">
        <v>308</v>
      </c>
      <c r="G306" s="3" t="s">
        <v>2316</v>
      </c>
      <c r="H306" s="3" t="s">
        <v>2470</v>
      </c>
      <c r="I306" s="3" t="s">
        <v>2496</v>
      </c>
      <c r="J306" s="3">
        <v>41.4</v>
      </c>
      <c r="K306" s="3">
        <v>6000</v>
      </c>
      <c r="L306" s="3" t="s">
        <v>25</v>
      </c>
      <c r="M306" s="3">
        <v>1</v>
      </c>
      <c r="N306" s="28">
        <f t="shared" si="67"/>
        <v>6</v>
      </c>
      <c r="O306" s="28">
        <f t="shared" si="68"/>
        <v>248.39999999999998</v>
      </c>
      <c r="P306" s="12">
        <v>0</v>
      </c>
      <c r="Q306" s="46">
        <f t="shared" si="58"/>
        <v>0</v>
      </c>
      <c r="R306" s="13"/>
      <c r="S306" s="3">
        <f t="shared" si="59"/>
        <v>6</v>
      </c>
      <c r="T306" s="30" t="s">
        <v>2502</v>
      </c>
      <c r="U306" s="5">
        <f t="shared" si="63"/>
        <v>248.39999999999998</v>
      </c>
      <c r="V306" s="5">
        <f t="shared" si="64"/>
        <v>0</v>
      </c>
      <c r="W306" s="5"/>
    </row>
    <row r="307" spans="1:23" ht="43.2" x14ac:dyDescent="0.3">
      <c r="A307" s="3">
        <f t="shared" si="60"/>
        <v>290</v>
      </c>
      <c r="B307" s="4" t="s">
        <v>2561</v>
      </c>
      <c r="C307" s="3">
        <v>1</v>
      </c>
      <c r="D307" s="3" t="s">
        <v>1570</v>
      </c>
      <c r="E307" s="4" t="s">
        <v>320</v>
      </c>
      <c r="F307" s="3" t="s">
        <v>312</v>
      </c>
      <c r="G307" s="3" t="s">
        <v>2309</v>
      </c>
      <c r="H307" s="3" t="s">
        <v>2474</v>
      </c>
      <c r="I307" s="3" t="s">
        <v>2496</v>
      </c>
      <c r="J307" s="3">
        <v>65.400000000000006</v>
      </c>
      <c r="K307" s="3">
        <v>6000</v>
      </c>
      <c r="L307" s="3" t="s">
        <v>25</v>
      </c>
      <c r="M307" s="3">
        <v>1</v>
      </c>
      <c r="N307" s="28">
        <f>(K307/1000)*M307</f>
        <v>6</v>
      </c>
      <c r="O307" s="28">
        <f>N307*J307</f>
        <v>392.40000000000003</v>
      </c>
      <c r="P307" s="12">
        <v>0</v>
      </c>
      <c r="Q307" s="46">
        <f t="shared" si="58"/>
        <v>0</v>
      </c>
      <c r="R307" s="12"/>
      <c r="S307" s="3">
        <f t="shared" si="59"/>
        <v>6</v>
      </c>
      <c r="T307" s="30" t="s">
        <v>2502</v>
      </c>
      <c r="U307" s="29">
        <f t="shared" si="63"/>
        <v>392.40000000000003</v>
      </c>
      <c r="V307" s="29">
        <f t="shared" si="64"/>
        <v>0</v>
      </c>
      <c r="W307" s="5"/>
    </row>
    <row r="308" spans="1:23" ht="43.2" x14ac:dyDescent="0.3">
      <c r="A308" s="3">
        <f t="shared" si="60"/>
        <v>291</v>
      </c>
      <c r="B308" s="4" t="s">
        <v>2561</v>
      </c>
      <c r="C308" s="3">
        <v>1</v>
      </c>
      <c r="D308" s="3" t="s">
        <v>1570</v>
      </c>
      <c r="E308" s="4" t="s">
        <v>321</v>
      </c>
      <c r="F308" s="3" t="s">
        <v>308</v>
      </c>
      <c r="G308" s="3" t="s">
        <v>2316</v>
      </c>
      <c r="H308" s="3" t="s">
        <v>2470</v>
      </c>
      <c r="I308" s="3" t="s">
        <v>2496</v>
      </c>
      <c r="J308" s="3">
        <v>41.4</v>
      </c>
      <c r="K308" s="3">
        <v>6000</v>
      </c>
      <c r="L308" s="3" t="s">
        <v>25</v>
      </c>
      <c r="M308" s="3">
        <v>1</v>
      </c>
      <c r="N308" s="28">
        <f t="shared" ref="N308:N314" si="69">(K308/1000)*M308</f>
        <v>6</v>
      </c>
      <c r="O308" s="28">
        <f t="shared" ref="O308:O314" si="70">N308*J308</f>
        <v>248.39999999999998</v>
      </c>
      <c r="P308" s="12">
        <v>0</v>
      </c>
      <c r="Q308" s="46">
        <f t="shared" si="58"/>
        <v>0</v>
      </c>
      <c r="R308" s="13"/>
      <c r="S308" s="3">
        <f t="shared" si="59"/>
        <v>6</v>
      </c>
      <c r="T308" s="30" t="s">
        <v>2502</v>
      </c>
      <c r="U308" s="5">
        <f t="shared" si="63"/>
        <v>248.39999999999998</v>
      </c>
      <c r="V308" s="5">
        <f t="shared" si="64"/>
        <v>0</v>
      </c>
      <c r="W308" s="5"/>
    </row>
    <row r="309" spans="1:23" ht="43.2" x14ac:dyDescent="0.3">
      <c r="A309" s="3">
        <f t="shared" si="60"/>
        <v>292</v>
      </c>
      <c r="B309" s="4" t="s">
        <v>2561</v>
      </c>
      <c r="C309" s="3">
        <v>1</v>
      </c>
      <c r="D309" s="3" t="s">
        <v>1570</v>
      </c>
      <c r="E309" s="4" t="s">
        <v>322</v>
      </c>
      <c r="F309" s="3" t="s">
        <v>308</v>
      </c>
      <c r="G309" s="3" t="s">
        <v>2316</v>
      </c>
      <c r="H309" s="3" t="s">
        <v>2470</v>
      </c>
      <c r="I309" s="3" t="s">
        <v>2496</v>
      </c>
      <c r="J309" s="3">
        <v>41.4</v>
      </c>
      <c r="K309" s="3">
        <v>6000</v>
      </c>
      <c r="L309" s="3" t="s">
        <v>25</v>
      </c>
      <c r="M309" s="3">
        <v>1</v>
      </c>
      <c r="N309" s="28">
        <f t="shared" si="69"/>
        <v>6</v>
      </c>
      <c r="O309" s="28">
        <f t="shared" si="70"/>
        <v>248.39999999999998</v>
      </c>
      <c r="P309" s="12">
        <v>0</v>
      </c>
      <c r="Q309" s="46">
        <f t="shared" si="58"/>
        <v>0</v>
      </c>
      <c r="R309" s="13"/>
      <c r="S309" s="3">
        <f t="shared" si="59"/>
        <v>6</v>
      </c>
      <c r="T309" s="30" t="s">
        <v>2502</v>
      </c>
      <c r="U309" s="5">
        <f t="shared" si="63"/>
        <v>248.39999999999998</v>
      </c>
      <c r="V309" s="5">
        <f t="shared" si="64"/>
        <v>0</v>
      </c>
      <c r="W309" s="5"/>
    </row>
    <row r="310" spans="1:23" ht="43.2" x14ac:dyDescent="0.3">
      <c r="A310" s="3">
        <f t="shared" si="60"/>
        <v>293</v>
      </c>
      <c r="B310" s="4" t="s">
        <v>2561</v>
      </c>
      <c r="C310" s="3">
        <v>1</v>
      </c>
      <c r="D310" s="3" t="s">
        <v>1570</v>
      </c>
      <c r="E310" s="4" t="s">
        <v>323</v>
      </c>
      <c r="F310" s="3" t="s">
        <v>308</v>
      </c>
      <c r="G310" s="3" t="s">
        <v>2316</v>
      </c>
      <c r="H310" s="3" t="s">
        <v>2470</v>
      </c>
      <c r="I310" s="3" t="s">
        <v>2496</v>
      </c>
      <c r="J310" s="3">
        <v>41.4</v>
      </c>
      <c r="K310" s="3">
        <v>6000</v>
      </c>
      <c r="L310" s="3" t="s">
        <v>25</v>
      </c>
      <c r="M310" s="3">
        <v>1</v>
      </c>
      <c r="N310" s="28">
        <f t="shared" si="69"/>
        <v>6</v>
      </c>
      <c r="O310" s="28">
        <f t="shared" si="70"/>
        <v>248.39999999999998</v>
      </c>
      <c r="P310" s="12">
        <v>0</v>
      </c>
      <c r="Q310" s="46">
        <f t="shared" si="58"/>
        <v>0</v>
      </c>
      <c r="R310" s="13"/>
      <c r="S310" s="3">
        <f t="shared" si="59"/>
        <v>6</v>
      </c>
      <c r="T310" s="30" t="s">
        <v>2502</v>
      </c>
      <c r="U310" s="5">
        <f t="shared" si="63"/>
        <v>248.39999999999998</v>
      </c>
      <c r="V310" s="5">
        <f t="shared" si="64"/>
        <v>0</v>
      </c>
      <c r="W310" s="5"/>
    </row>
    <row r="311" spans="1:23" ht="43.2" x14ac:dyDescent="0.3">
      <c r="A311" s="3">
        <f t="shared" si="60"/>
        <v>294</v>
      </c>
      <c r="B311" s="4" t="s">
        <v>2561</v>
      </c>
      <c r="C311" s="3">
        <v>1</v>
      </c>
      <c r="D311" s="3" t="s">
        <v>1570</v>
      </c>
      <c r="E311" s="4" t="s">
        <v>324</v>
      </c>
      <c r="F311" s="3" t="s">
        <v>308</v>
      </c>
      <c r="G311" s="3" t="s">
        <v>2316</v>
      </c>
      <c r="H311" s="3" t="s">
        <v>2470</v>
      </c>
      <c r="I311" s="3" t="s">
        <v>2496</v>
      </c>
      <c r="J311" s="3">
        <v>41.4</v>
      </c>
      <c r="K311" s="3">
        <v>6000</v>
      </c>
      <c r="L311" s="3" t="s">
        <v>25</v>
      </c>
      <c r="M311" s="3">
        <v>1</v>
      </c>
      <c r="N311" s="28">
        <f t="shared" si="69"/>
        <v>6</v>
      </c>
      <c r="O311" s="28">
        <f t="shared" si="70"/>
        <v>248.39999999999998</v>
      </c>
      <c r="P311" s="12">
        <v>0</v>
      </c>
      <c r="Q311" s="46">
        <f t="shared" si="58"/>
        <v>0</v>
      </c>
      <c r="R311" s="13"/>
      <c r="S311" s="3">
        <f t="shared" si="59"/>
        <v>6</v>
      </c>
      <c r="T311" s="30" t="s">
        <v>2502</v>
      </c>
      <c r="U311" s="5">
        <f t="shared" si="63"/>
        <v>248.39999999999998</v>
      </c>
      <c r="V311" s="5">
        <f t="shared" si="64"/>
        <v>0</v>
      </c>
      <c r="W311" s="5"/>
    </row>
    <row r="312" spans="1:23" ht="43.2" x14ac:dyDescent="0.3">
      <c r="A312" s="3">
        <f t="shared" si="60"/>
        <v>295</v>
      </c>
      <c r="B312" s="4" t="s">
        <v>2561</v>
      </c>
      <c r="C312" s="3">
        <v>1</v>
      </c>
      <c r="D312" s="3" t="s">
        <v>1570</v>
      </c>
      <c r="E312" s="4" t="s">
        <v>325</v>
      </c>
      <c r="F312" s="3" t="s">
        <v>308</v>
      </c>
      <c r="G312" s="3" t="s">
        <v>2316</v>
      </c>
      <c r="H312" s="3" t="s">
        <v>2470</v>
      </c>
      <c r="I312" s="3" t="s">
        <v>2496</v>
      </c>
      <c r="J312" s="3">
        <v>41.4</v>
      </c>
      <c r="K312" s="3">
        <v>6000</v>
      </c>
      <c r="L312" s="3" t="s">
        <v>25</v>
      </c>
      <c r="M312" s="3">
        <v>1</v>
      </c>
      <c r="N312" s="28">
        <f t="shared" si="69"/>
        <v>6</v>
      </c>
      <c r="O312" s="28">
        <f t="shared" si="70"/>
        <v>248.39999999999998</v>
      </c>
      <c r="P312" s="12">
        <v>0</v>
      </c>
      <c r="Q312" s="46">
        <f t="shared" si="58"/>
        <v>0</v>
      </c>
      <c r="R312" s="13"/>
      <c r="S312" s="3">
        <f t="shared" si="59"/>
        <v>6</v>
      </c>
      <c r="T312" s="30" t="s">
        <v>2502</v>
      </c>
      <c r="U312" s="5">
        <f t="shared" si="63"/>
        <v>248.39999999999998</v>
      </c>
      <c r="V312" s="5">
        <f t="shared" si="64"/>
        <v>0</v>
      </c>
      <c r="W312" s="5"/>
    </row>
    <row r="313" spans="1:23" ht="43.2" x14ac:dyDescent="0.3">
      <c r="A313" s="3">
        <f t="shared" si="60"/>
        <v>296</v>
      </c>
      <c r="B313" s="4" t="s">
        <v>2561</v>
      </c>
      <c r="C313" s="3">
        <v>1</v>
      </c>
      <c r="D313" s="3" t="s">
        <v>1570</v>
      </c>
      <c r="E313" s="4" t="s">
        <v>326</v>
      </c>
      <c r="F313" s="3" t="s">
        <v>308</v>
      </c>
      <c r="G313" s="3" t="s">
        <v>2316</v>
      </c>
      <c r="H313" s="3" t="s">
        <v>2470</v>
      </c>
      <c r="I313" s="3" t="s">
        <v>2496</v>
      </c>
      <c r="J313" s="3">
        <v>41.4</v>
      </c>
      <c r="K313" s="3">
        <v>6000</v>
      </c>
      <c r="L313" s="3" t="s">
        <v>25</v>
      </c>
      <c r="M313" s="3">
        <v>1</v>
      </c>
      <c r="N313" s="28">
        <f t="shared" si="69"/>
        <v>6</v>
      </c>
      <c r="O313" s="28">
        <f t="shared" si="70"/>
        <v>248.39999999999998</v>
      </c>
      <c r="P313" s="12">
        <v>0</v>
      </c>
      <c r="Q313" s="46">
        <f t="shared" si="58"/>
        <v>0</v>
      </c>
      <c r="R313" s="13"/>
      <c r="S313" s="3">
        <f t="shared" si="59"/>
        <v>6</v>
      </c>
      <c r="T313" s="30" t="s">
        <v>2502</v>
      </c>
      <c r="U313" s="5">
        <f t="shared" si="63"/>
        <v>248.39999999999998</v>
      </c>
      <c r="V313" s="5">
        <f t="shared" si="64"/>
        <v>0</v>
      </c>
      <c r="W313" s="5"/>
    </row>
    <row r="314" spans="1:23" ht="43.2" x14ac:dyDescent="0.3">
      <c r="A314" s="3">
        <f t="shared" si="60"/>
        <v>297</v>
      </c>
      <c r="B314" s="4" t="s">
        <v>2561</v>
      </c>
      <c r="C314" s="3">
        <v>1</v>
      </c>
      <c r="D314" s="3" t="s">
        <v>1570</v>
      </c>
      <c r="E314" s="4" t="s">
        <v>327</v>
      </c>
      <c r="F314" s="3" t="s">
        <v>308</v>
      </c>
      <c r="G314" s="3" t="s">
        <v>2316</v>
      </c>
      <c r="H314" s="3" t="s">
        <v>2470</v>
      </c>
      <c r="I314" s="3" t="s">
        <v>2496</v>
      </c>
      <c r="J314" s="3">
        <v>41.4</v>
      </c>
      <c r="K314" s="3">
        <v>6000</v>
      </c>
      <c r="L314" s="3" t="s">
        <v>25</v>
      </c>
      <c r="M314" s="3">
        <v>1</v>
      </c>
      <c r="N314" s="28">
        <f t="shared" si="69"/>
        <v>6</v>
      </c>
      <c r="O314" s="28">
        <f t="shared" si="70"/>
        <v>248.39999999999998</v>
      </c>
      <c r="P314" s="12">
        <v>0</v>
      </c>
      <c r="Q314" s="46">
        <f t="shared" si="58"/>
        <v>0</v>
      </c>
      <c r="R314" s="13"/>
      <c r="S314" s="3">
        <f t="shared" si="59"/>
        <v>6</v>
      </c>
      <c r="T314" s="30" t="s">
        <v>2502</v>
      </c>
      <c r="U314" s="5">
        <f t="shared" si="63"/>
        <v>248.39999999999998</v>
      </c>
      <c r="V314" s="5">
        <f t="shared" si="64"/>
        <v>0</v>
      </c>
      <c r="W314" s="5"/>
    </row>
    <row r="315" spans="1:23" ht="43.2" x14ac:dyDescent="0.3">
      <c r="A315" s="3">
        <f t="shared" si="60"/>
        <v>298</v>
      </c>
      <c r="B315" s="4" t="s">
        <v>2561</v>
      </c>
      <c r="C315" s="3">
        <v>1</v>
      </c>
      <c r="D315" s="3" t="s">
        <v>1570</v>
      </c>
      <c r="E315" s="4" t="s">
        <v>328</v>
      </c>
      <c r="F315" s="3" t="s">
        <v>312</v>
      </c>
      <c r="G315" s="3" t="s">
        <v>2309</v>
      </c>
      <c r="H315" s="3" t="s">
        <v>2474</v>
      </c>
      <c r="I315" s="3" t="s">
        <v>2496</v>
      </c>
      <c r="J315" s="3">
        <v>65.400000000000006</v>
      </c>
      <c r="K315" s="3">
        <v>6000</v>
      </c>
      <c r="L315" s="3" t="s">
        <v>25</v>
      </c>
      <c r="M315" s="3">
        <v>1</v>
      </c>
      <c r="N315" s="28">
        <f t="shared" ref="N315:N321" si="71">(K315/1000)*M315</f>
        <v>6</v>
      </c>
      <c r="O315" s="28">
        <f t="shared" ref="O315:O321" si="72">N315*J315</f>
        <v>392.40000000000003</v>
      </c>
      <c r="P315" s="12">
        <v>0</v>
      </c>
      <c r="Q315" s="46">
        <f t="shared" si="58"/>
        <v>0</v>
      </c>
      <c r="R315" s="12"/>
      <c r="S315" s="3">
        <f t="shared" si="59"/>
        <v>6</v>
      </c>
      <c r="T315" s="30" t="s">
        <v>2502</v>
      </c>
      <c r="U315" s="29">
        <f t="shared" ref="U315:U346" si="73">S315*J315</f>
        <v>392.40000000000003</v>
      </c>
      <c r="V315" s="29">
        <f t="shared" ref="V315:V346" si="74">Q315*J315</f>
        <v>0</v>
      </c>
      <c r="W315" s="5"/>
    </row>
    <row r="316" spans="1:23" ht="43.2" x14ac:dyDescent="0.3">
      <c r="A316" s="3">
        <f t="shared" si="60"/>
        <v>299</v>
      </c>
      <c r="B316" s="4" t="s">
        <v>2561</v>
      </c>
      <c r="C316" s="3">
        <v>1</v>
      </c>
      <c r="D316" s="3" t="s">
        <v>1570</v>
      </c>
      <c r="E316" s="4" t="s">
        <v>329</v>
      </c>
      <c r="F316" s="3" t="s">
        <v>308</v>
      </c>
      <c r="G316" s="3" t="s">
        <v>2316</v>
      </c>
      <c r="H316" s="3" t="s">
        <v>2470</v>
      </c>
      <c r="I316" s="3" t="s">
        <v>2496</v>
      </c>
      <c r="J316" s="3">
        <v>41.4</v>
      </c>
      <c r="K316" s="3">
        <v>6000</v>
      </c>
      <c r="L316" s="3" t="s">
        <v>25</v>
      </c>
      <c r="M316" s="3">
        <v>1</v>
      </c>
      <c r="N316" s="28">
        <f t="shared" si="71"/>
        <v>6</v>
      </c>
      <c r="O316" s="28">
        <f t="shared" si="72"/>
        <v>248.39999999999998</v>
      </c>
      <c r="P316" s="12">
        <v>0</v>
      </c>
      <c r="Q316" s="46">
        <f t="shared" si="58"/>
        <v>0</v>
      </c>
      <c r="R316" s="13"/>
      <c r="S316" s="3">
        <f t="shared" si="59"/>
        <v>6</v>
      </c>
      <c r="T316" s="30" t="s">
        <v>2502</v>
      </c>
      <c r="U316" s="5">
        <f t="shared" si="73"/>
        <v>248.39999999999998</v>
      </c>
      <c r="V316" s="5">
        <f t="shared" si="74"/>
        <v>0</v>
      </c>
      <c r="W316" s="5"/>
    </row>
    <row r="317" spans="1:23" ht="43.2" x14ac:dyDescent="0.3">
      <c r="A317" s="3">
        <f t="shared" si="60"/>
        <v>300</v>
      </c>
      <c r="B317" s="4" t="s">
        <v>2561</v>
      </c>
      <c r="C317" s="3">
        <v>1</v>
      </c>
      <c r="D317" s="3" t="s">
        <v>1570</v>
      </c>
      <c r="E317" s="4" t="s">
        <v>330</v>
      </c>
      <c r="F317" s="3" t="s">
        <v>308</v>
      </c>
      <c r="G317" s="3" t="s">
        <v>2316</v>
      </c>
      <c r="H317" s="3" t="s">
        <v>2470</v>
      </c>
      <c r="I317" s="3" t="s">
        <v>2496</v>
      </c>
      <c r="J317" s="3">
        <v>41.4</v>
      </c>
      <c r="K317" s="3">
        <v>6000</v>
      </c>
      <c r="L317" s="3" t="s">
        <v>25</v>
      </c>
      <c r="M317" s="3">
        <v>1</v>
      </c>
      <c r="N317" s="28">
        <f t="shared" si="71"/>
        <v>6</v>
      </c>
      <c r="O317" s="28">
        <f t="shared" si="72"/>
        <v>248.39999999999998</v>
      </c>
      <c r="P317" s="12">
        <v>0</v>
      </c>
      <c r="Q317" s="46">
        <f t="shared" si="58"/>
        <v>0</v>
      </c>
      <c r="R317" s="13"/>
      <c r="S317" s="3">
        <f t="shared" si="59"/>
        <v>6</v>
      </c>
      <c r="T317" s="30" t="s">
        <v>2502</v>
      </c>
      <c r="U317" s="5">
        <f t="shared" si="73"/>
        <v>248.39999999999998</v>
      </c>
      <c r="V317" s="5">
        <f t="shared" si="74"/>
        <v>0</v>
      </c>
      <c r="W317" s="5"/>
    </row>
    <row r="318" spans="1:23" ht="43.2" x14ac:dyDescent="0.3">
      <c r="A318" s="3">
        <f t="shared" si="60"/>
        <v>301</v>
      </c>
      <c r="B318" s="4" t="s">
        <v>2561</v>
      </c>
      <c r="C318" s="3">
        <v>1</v>
      </c>
      <c r="D318" s="3" t="s">
        <v>1570</v>
      </c>
      <c r="E318" s="4" t="s">
        <v>331</v>
      </c>
      <c r="F318" s="3" t="s">
        <v>308</v>
      </c>
      <c r="G318" s="3" t="s">
        <v>2316</v>
      </c>
      <c r="H318" s="3" t="s">
        <v>2470</v>
      </c>
      <c r="I318" s="3" t="s">
        <v>2496</v>
      </c>
      <c r="J318" s="3">
        <v>41.4</v>
      </c>
      <c r="K318" s="3">
        <v>6000</v>
      </c>
      <c r="L318" s="3" t="s">
        <v>25</v>
      </c>
      <c r="M318" s="3">
        <v>1</v>
      </c>
      <c r="N318" s="28">
        <f t="shared" si="71"/>
        <v>6</v>
      </c>
      <c r="O318" s="28">
        <f t="shared" si="72"/>
        <v>248.39999999999998</v>
      </c>
      <c r="P318" s="12">
        <v>0</v>
      </c>
      <c r="Q318" s="46">
        <f t="shared" si="58"/>
        <v>0</v>
      </c>
      <c r="R318" s="13"/>
      <c r="S318" s="3">
        <f t="shared" si="59"/>
        <v>6</v>
      </c>
      <c r="T318" s="30" t="s">
        <v>2502</v>
      </c>
      <c r="U318" s="5">
        <f t="shared" si="73"/>
        <v>248.39999999999998</v>
      </c>
      <c r="V318" s="5">
        <f t="shared" si="74"/>
        <v>0</v>
      </c>
      <c r="W318" s="5"/>
    </row>
    <row r="319" spans="1:23" ht="43.2" x14ac:dyDescent="0.3">
      <c r="A319" s="3">
        <f t="shared" si="60"/>
        <v>302</v>
      </c>
      <c r="B319" s="4" t="s">
        <v>2561</v>
      </c>
      <c r="C319" s="3">
        <v>1</v>
      </c>
      <c r="D319" s="3" t="s">
        <v>1570</v>
      </c>
      <c r="E319" s="4" t="s">
        <v>332</v>
      </c>
      <c r="F319" s="3" t="s">
        <v>308</v>
      </c>
      <c r="G319" s="3" t="s">
        <v>2316</v>
      </c>
      <c r="H319" s="3" t="s">
        <v>2470</v>
      </c>
      <c r="I319" s="3" t="s">
        <v>2496</v>
      </c>
      <c r="J319" s="3">
        <v>41.4</v>
      </c>
      <c r="K319" s="3">
        <v>6000</v>
      </c>
      <c r="L319" s="3" t="s">
        <v>25</v>
      </c>
      <c r="M319" s="3">
        <v>1</v>
      </c>
      <c r="N319" s="28">
        <f t="shared" si="71"/>
        <v>6</v>
      </c>
      <c r="O319" s="28">
        <f t="shared" si="72"/>
        <v>248.39999999999998</v>
      </c>
      <c r="P319" s="12">
        <v>0</v>
      </c>
      <c r="Q319" s="46">
        <f t="shared" si="58"/>
        <v>0</v>
      </c>
      <c r="R319" s="13"/>
      <c r="S319" s="3">
        <f t="shared" si="59"/>
        <v>6</v>
      </c>
      <c r="T319" s="30" t="s">
        <v>2502</v>
      </c>
      <c r="U319" s="5">
        <f t="shared" si="73"/>
        <v>248.39999999999998</v>
      </c>
      <c r="V319" s="5">
        <f t="shared" si="74"/>
        <v>0</v>
      </c>
      <c r="W319" s="5"/>
    </row>
    <row r="320" spans="1:23" ht="43.2" x14ac:dyDescent="0.3">
      <c r="A320" s="3">
        <f t="shared" si="60"/>
        <v>303</v>
      </c>
      <c r="B320" s="4" t="s">
        <v>2561</v>
      </c>
      <c r="C320" s="3">
        <v>1</v>
      </c>
      <c r="D320" s="3" t="s">
        <v>1570</v>
      </c>
      <c r="E320" s="4" t="s">
        <v>333</v>
      </c>
      <c r="F320" s="3" t="s">
        <v>308</v>
      </c>
      <c r="G320" s="3" t="s">
        <v>2316</v>
      </c>
      <c r="H320" s="3" t="s">
        <v>2470</v>
      </c>
      <c r="I320" s="3" t="s">
        <v>2496</v>
      </c>
      <c r="J320" s="3">
        <v>41.4</v>
      </c>
      <c r="K320" s="3">
        <v>6000</v>
      </c>
      <c r="L320" s="3" t="s">
        <v>25</v>
      </c>
      <c r="M320" s="3">
        <v>1</v>
      </c>
      <c r="N320" s="28">
        <f t="shared" si="71"/>
        <v>6</v>
      </c>
      <c r="O320" s="28">
        <f t="shared" si="72"/>
        <v>248.39999999999998</v>
      </c>
      <c r="P320" s="12">
        <v>0</v>
      </c>
      <c r="Q320" s="46">
        <f t="shared" si="58"/>
        <v>0</v>
      </c>
      <c r="R320" s="13"/>
      <c r="S320" s="3">
        <f t="shared" si="59"/>
        <v>6</v>
      </c>
      <c r="T320" s="30" t="s">
        <v>2502</v>
      </c>
      <c r="U320" s="5">
        <f t="shared" si="73"/>
        <v>248.39999999999998</v>
      </c>
      <c r="V320" s="5">
        <f t="shared" si="74"/>
        <v>0</v>
      </c>
      <c r="W320" s="5"/>
    </row>
    <row r="321" spans="1:23" ht="43.2" x14ac:dyDescent="0.3">
      <c r="A321" s="3">
        <f t="shared" si="60"/>
        <v>304</v>
      </c>
      <c r="B321" s="4" t="s">
        <v>2561</v>
      </c>
      <c r="C321" s="3">
        <v>1</v>
      </c>
      <c r="D321" s="3" t="s">
        <v>1570</v>
      </c>
      <c r="E321" s="4" t="s">
        <v>334</v>
      </c>
      <c r="F321" s="3" t="s">
        <v>312</v>
      </c>
      <c r="G321" s="3" t="s">
        <v>2309</v>
      </c>
      <c r="H321" s="3" t="s">
        <v>2474</v>
      </c>
      <c r="I321" s="3" t="s">
        <v>2496</v>
      </c>
      <c r="J321" s="3">
        <v>65.400000000000006</v>
      </c>
      <c r="K321" s="3">
        <v>6000</v>
      </c>
      <c r="L321" s="3" t="s">
        <v>25</v>
      </c>
      <c r="M321" s="3">
        <v>1</v>
      </c>
      <c r="N321" s="28">
        <f t="shared" si="71"/>
        <v>6</v>
      </c>
      <c r="O321" s="28">
        <f t="shared" si="72"/>
        <v>392.40000000000003</v>
      </c>
      <c r="P321" s="12">
        <v>0</v>
      </c>
      <c r="Q321" s="46">
        <f t="shared" si="58"/>
        <v>0</v>
      </c>
      <c r="R321" s="12"/>
      <c r="S321" s="3">
        <f t="shared" si="59"/>
        <v>6</v>
      </c>
      <c r="T321" s="30" t="s">
        <v>2502</v>
      </c>
      <c r="U321" s="29">
        <f t="shared" si="73"/>
        <v>392.40000000000003</v>
      </c>
      <c r="V321" s="29">
        <f t="shared" si="74"/>
        <v>0</v>
      </c>
      <c r="W321" s="5"/>
    </row>
    <row r="322" spans="1:23" ht="43.2" x14ac:dyDescent="0.3">
      <c r="A322" s="3">
        <f t="shared" si="60"/>
        <v>305</v>
      </c>
      <c r="B322" s="4" t="s">
        <v>2561</v>
      </c>
      <c r="C322" s="3">
        <v>1</v>
      </c>
      <c r="D322" s="3" t="s">
        <v>1570</v>
      </c>
      <c r="E322" s="4" t="s">
        <v>335</v>
      </c>
      <c r="F322" s="3" t="s">
        <v>308</v>
      </c>
      <c r="G322" s="3" t="s">
        <v>2316</v>
      </c>
      <c r="H322" s="3" t="s">
        <v>2470</v>
      </c>
      <c r="I322" s="3" t="s">
        <v>2496</v>
      </c>
      <c r="J322" s="3">
        <v>41.4</v>
      </c>
      <c r="K322" s="3">
        <v>6000</v>
      </c>
      <c r="L322" s="3" t="s">
        <v>25</v>
      </c>
      <c r="M322" s="3">
        <v>1</v>
      </c>
      <c r="N322" s="28">
        <f t="shared" ref="N322:N328" si="75">(K322/1000)*M322</f>
        <v>6</v>
      </c>
      <c r="O322" s="28">
        <f t="shared" ref="O322:O328" si="76">N322*J322</f>
        <v>248.39999999999998</v>
      </c>
      <c r="P322" s="12">
        <v>0</v>
      </c>
      <c r="Q322" s="46">
        <f t="shared" si="58"/>
        <v>0</v>
      </c>
      <c r="R322" s="13"/>
      <c r="S322" s="3">
        <f t="shared" si="59"/>
        <v>6</v>
      </c>
      <c r="T322" s="30" t="s">
        <v>2502</v>
      </c>
      <c r="U322" s="5">
        <f t="shared" si="73"/>
        <v>248.39999999999998</v>
      </c>
      <c r="V322" s="5">
        <f t="shared" si="74"/>
        <v>0</v>
      </c>
      <c r="W322" s="5"/>
    </row>
    <row r="323" spans="1:23" ht="43.2" x14ac:dyDescent="0.3">
      <c r="A323" s="3">
        <f t="shared" si="60"/>
        <v>306</v>
      </c>
      <c r="B323" s="4" t="s">
        <v>2561</v>
      </c>
      <c r="C323" s="3">
        <v>1</v>
      </c>
      <c r="D323" s="3" t="s">
        <v>1570</v>
      </c>
      <c r="E323" s="4" t="s">
        <v>336</v>
      </c>
      <c r="F323" s="3" t="s">
        <v>308</v>
      </c>
      <c r="G323" s="3" t="s">
        <v>2316</v>
      </c>
      <c r="H323" s="3" t="s">
        <v>2470</v>
      </c>
      <c r="I323" s="3" t="s">
        <v>2496</v>
      </c>
      <c r="J323" s="3">
        <v>41.4</v>
      </c>
      <c r="K323" s="3">
        <v>6000</v>
      </c>
      <c r="L323" s="3" t="s">
        <v>25</v>
      </c>
      <c r="M323" s="3">
        <v>1</v>
      </c>
      <c r="N323" s="28">
        <f t="shared" si="75"/>
        <v>6</v>
      </c>
      <c r="O323" s="28">
        <f t="shared" si="76"/>
        <v>248.39999999999998</v>
      </c>
      <c r="P323" s="12">
        <v>0</v>
      </c>
      <c r="Q323" s="46">
        <f t="shared" si="58"/>
        <v>0</v>
      </c>
      <c r="R323" s="13"/>
      <c r="S323" s="3">
        <f t="shared" si="59"/>
        <v>6</v>
      </c>
      <c r="T323" s="30" t="s">
        <v>2502</v>
      </c>
      <c r="U323" s="5">
        <f t="shared" si="73"/>
        <v>248.39999999999998</v>
      </c>
      <c r="V323" s="5">
        <f t="shared" si="74"/>
        <v>0</v>
      </c>
      <c r="W323" s="5"/>
    </row>
    <row r="324" spans="1:23" ht="43.2" x14ac:dyDescent="0.3">
      <c r="A324" s="3">
        <f t="shared" si="60"/>
        <v>307</v>
      </c>
      <c r="B324" s="4" t="s">
        <v>2561</v>
      </c>
      <c r="C324" s="3">
        <v>1</v>
      </c>
      <c r="D324" s="3" t="s">
        <v>1570</v>
      </c>
      <c r="E324" s="4" t="s">
        <v>337</v>
      </c>
      <c r="F324" s="3" t="s">
        <v>308</v>
      </c>
      <c r="G324" s="3" t="s">
        <v>2316</v>
      </c>
      <c r="H324" s="3" t="s">
        <v>2470</v>
      </c>
      <c r="I324" s="3" t="s">
        <v>2496</v>
      </c>
      <c r="J324" s="3">
        <v>41.4</v>
      </c>
      <c r="K324" s="3">
        <v>6000</v>
      </c>
      <c r="L324" s="3" t="s">
        <v>25</v>
      </c>
      <c r="M324" s="3">
        <v>1</v>
      </c>
      <c r="N324" s="28">
        <f t="shared" si="75"/>
        <v>6</v>
      </c>
      <c r="O324" s="28">
        <f t="shared" si="76"/>
        <v>248.39999999999998</v>
      </c>
      <c r="P324" s="12">
        <v>0</v>
      </c>
      <c r="Q324" s="46">
        <f t="shared" si="58"/>
        <v>0</v>
      </c>
      <c r="R324" s="13"/>
      <c r="S324" s="3">
        <f t="shared" si="59"/>
        <v>6</v>
      </c>
      <c r="T324" s="30" t="s">
        <v>2502</v>
      </c>
      <c r="U324" s="5">
        <f t="shared" si="73"/>
        <v>248.39999999999998</v>
      </c>
      <c r="V324" s="5">
        <f t="shared" si="74"/>
        <v>0</v>
      </c>
      <c r="W324" s="5"/>
    </row>
    <row r="325" spans="1:23" ht="43.2" x14ac:dyDescent="0.3">
      <c r="A325" s="3">
        <f t="shared" si="60"/>
        <v>308</v>
      </c>
      <c r="B325" s="4" t="s">
        <v>2561</v>
      </c>
      <c r="C325" s="3">
        <v>1</v>
      </c>
      <c r="D325" s="3" t="s">
        <v>1570</v>
      </c>
      <c r="E325" s="4" t="s">
        <v>338</v>
      </c>
      <c r="F325" s="3" t="s">
        <v>308</v>
      </c>
      <c r="G325" s="3" t="s">
        <v>2316</v>
      </c>
      <c r="H325" s="3" t="s">
        <v>2470</v>
      </c>
      <c r="I325" s="3" t="s">
        <v>2496</v>
      </c>
      <c r="J325" s="3">
        <v>41.4</v>
      </c>
      <c r="K325" s="3">
        <v>6000</v>
      </c>
      <c r="L325" s="3" t="s">
        <v>25</v>
      </c>
      <c r="M325" s="3">
        <v>1</v>
      </c>
      <c r="N325" s="28">
        <f t="shared" si="75"/>
        <v>6</v>
      </c>
      <c r="O325" s="28">
        <f t="shared" si="76"/>
        <v>248.39999999999998</v>
      </c>
      <c r="P325" s="12">
        <v>0</v>
      </c>
      <c r="Q325" s="46">
        <f t="shared" si="58"/>
        <v>0</v>
      </c>
      <c r="R325" s="13"/>
      <c r="S325" s="3">
        <f t="shared" si="59"/>
        <v>6</v>
      </c>
      <c r="T325" s="30" t="s">
        <v>2502</v>
      </c>
      <c r="U325" s="5">
        <f t="shared" si="73"/>
        <v>248.39999999999998</v>
      </c>
      <c r="V325" s="5">
        <f t="shared" si="74"/>
        <v>0</v>
      </c>
      <c r="W325" s="5"/>
    </row>
    <row r="326" spans="1:23" ht="43.2" x14ac:dyDescent="0.3">
      <c r="A326" s="3">
        <f t="shared" si="60"/>
        <v>309</v>
      </c>
      <c r="B326" s="4" t="s">
        <v>2561</v>
      </c>
      <c r="C326" s="3">
        <v>1</v>
      </c>
      <c r="D326" s="3" t="s">
        <v>1570</v>
      </c>
      <c r="E326" s="4" t="s">
        <v>339</v>
      </c>
      <c r="F326" s="3" t="s">
        <v>308</v>
      </c>
      <c r="G326" s="3" t="s">
        <v>2316</v>
      </c>
      <c r="H326" s="3" t="s">
        <v>2470</v>
      </c>
      <c r="I326" s="3" t="s">
        <v>2496</v>
      </c>
      <c r="J326" s="3">
        <v>41.4</v>
      </c>
      <c r="K326" s="3">
        <v>6000</v>
      </c>
      <c r="L326" s="3" t="s">
        <v>25</v>
      </c>
      <c r="M326" s="3">
        <v>1</v>
      </c>
      <c r="N326" s="28">
        <f t="shared" si="75"/>
        <v>6</v>
      </c>
      <c r="O326" s="28">
        <f t="shared" si="76"/>
        <v>248.39999999999998</v>
      </c>
      <c r="P326" s="12">
        <v>0</v>
      </c>
      <c r="Q326" s="46">
        <f t="shared" si="58"/>
        <v>0</v>
      </c>
      <c r="R326" s="13"/>
      <c r="S326" s="3">
        <f t="shared" si="59"/>
        <v>6</v>
      </c>
      <c r="T326" s="30" t="s">
        <v>2502</v>
      </c>
      <c r="U326" s="5">
        <f t="shared" si="73"/>
        <v>248.39999999999998</v>
      </c>
      <c r="V326" s="5">
        <f t="shared" si="74"/>
        <v>0</v>
      </c>
      <c r="W326" s="5"/>
    </row>
    <row r="327" spans="1:23" ht="43.2" x14ac:dyDescent="0.3">
      <c r="A327" s="3">
        <f t="shared" si="60"/>
        <v>310</v>
      </c>
      <c r="B327" s="4" t="s">
        <v>2561</v>
      </c>
      <c r="C327" s="3">
        <v>1</v>
      </c>
      <c r="D327" s="3" t="s">
        <v>1570</v>
      </c>
      <c r="E327" s="4" t="s">
        <v>340</v>
      </c>
      <c r="F327" s="3" t="s">
        <v>308</v>
      </c>
      <c r="G327" s="3" t="s">
        <v>2316</v>
      </c>
      <c r="H327" s="3" t="s">
        <v>2470</v>
      </c>
      <c r="I327" s="3" t="s">
        <v>2496</v>
      </c>
      <c r="J327" s="3">
        <v>41.4</v>
      </c>
      <c r="K327" s="3">
        <v>6000</v>
      </c>
      <c r="L327" s="3" t="s">
        <v>25</v>
      </c>
      <c r="M327" s="3">
        <v>1</v>
      </c>
      <c r="N327" s="28">
        <f t="shared" si="75"/>
        <v>6</v>
      </c>
      <c r="O327" s="28">
        <f t="shared" si="76"/>
        <v>248.39999999999998</v>
      </c>
      <c r="P327" s="12">
        <v>0</v>
      </c>
      <c r="Q327" s="46">
        <f t="shared" si="58"/>
        <v>0</v>
      </c>
      <c r="R327" s="13"/>
      <c r="S327" s="3">
        <f t="shared" si="59"/>
        <v>6</v>
      </c>
      <c r="T327" s="30" t="s">
        <v>2502</v>
      </c>
      <c r="U327" s="5">
        <f t="shared" si="73"/>
        <v>248.39999999999998</v>
      </c>
      <c r="V327" s="5">
        <f t="shared" si="74"/>
        <v>0</v>
      </c>
      <c r="W327" s="5"/>
    </row>
    <row r="328" spans="1:23" ht="43.2" x14ac:dyDescent="0.3">
      <c r="A328" s="3">
        <f t="shared" si="60"/>
        <v>311</v>
      </c>
      <c r="B328" s="4" t="s">
        <v>2561</v>
      </c>
      <c r="C328" s="3">
        <v>1</v>
      </c>
      <c r="D328" s="3" t="s">
        <v>1570</v>
      </c>
      <c r="E328" s="4" t="s">
        <v>341</v>
      </c>
      <c r="F328" s="3" t="s">
        <v>308</v>
      </c>
      <c r="G328" s="3" t="s">
        <v>2316</v>
      </c>
      <c r="H328" s="3" t="s">
        <v>2470</v>
      </c>
      <c r="I328" s="3" t="s">
        <v>2496</v>
      </c>
      <c r="J328" s="3">
        <v>41.4</v>
      </c>
      <c r="K328" s="3">
        <v>6000</v>
      </c>
      <c r="L328" s="3" t="s">
        <v>25</v>
      </c>
      <c r="M328" s="3">
        <v>1</v>
      </c>
      <c r="N328" s="28">
        <f t="shared" si="75"/>
        <v>6</v>
      </c>
      <c r="O328" s="28">
        <f t="shared" si="76"/>
        <v>248.39999999999998</v>
      </c>
      <c r="P328" s="12">
        <v>0</v>
      </c>
      <c r="Q328" s="46">
        <f t="shared" si="58"/>
        <v>0</v>
      </c>
      <c r="R328" s="13"/>
      <c r="S328" s="3">
        <f t="shared" si="59"/>
        <v>6</v>
      </c>
      <c r="T328" s="30" t="s">
        <v>2502</v>
      </c>
      <c r="U328" s="5">
        <f t="shared" si="73"/>
        <v>248.39999999999998</v>
      </c>
      <c r="V328" s="5">
        <f t="shared" si="74"/>
        <v>0</v>
      </c>
      <c r="W328" s="5"/>
    </row>
    <row r="329" spans="1:23" ht="43.2" x14ac:dyDescent="0.3">
      <c r="A329" s="3">
        <f t="shared" si="60"/>
        <v>312</v>
      </c>
      <c r="B329" s="4" t="s">
        <v>2561</v>
      </c>
      <c r="C329" s="3">
        <v>1</v>
      </c>
      <c r="D329" s="3" t="s">
        <v>1570</v>
      </c>
      <c r="E329" s="4" t="s">
        <v>342</v>
      </c>
      <c r="F329" s="3" t="s">
        <v>312</v>
      </c>
      <c r="G329" s="3" t="s">
        <v>2309</v>
      </c>
      <c r="H329" s="3" t="s">
        <v>2474</v>
      </c>
      <c r="I329" s="3" t="s">
        <v>2496</v>
      </c>
      <c r="J329" s="3">
        <v>65.400000000000006</v>
      </c>
      <c r="K329" s="3">
        <v>6000</v>
      </c>
      <c r="L329" s="3" t="s">
        <v>25</v>
      </c>
      <c r="M329" s="3">
        <v>1</v>
      </c>
      <c r="N329" s="28">
        <f>(K329/1000)*M329</f>
        <v>6</v>
      </c>
      <c r="O329" s="28">
        <f>N329*J329</f>
        <v>392.40000000000003</v>
      </c>
      <c r="P329" s="12">
        <v>0</v>
      </c>
      <c r="Q329" s="46">
        <f t="shared" si="58"/>
        <v>0</v>
      </c>
      <c r="R329" s="12"/>
      <c r="S329" s="3">
        <f t="shared" si="59"/>
        <v>6</v>
      </c>
      <c r="T329" s="30" t="s">
        <v>2502</v>
      </c>
      <c r="U329" s="29">
        <f t="shared" si="73"/>
        <v>392.40000000000003</v>
      </c>
      <c r="V329" s="29">
        <f t="shared" si="74"/>
        <v>0</v>
      </c>
      <c r="W329" s="5"/>
    </row>
    <row r="330" spans="1:23" ht="43.2" x14ac:dyDescent="0.3">
      <c r="A330" s="3">
        <f t="shared" si="60"/>
        <v>313</v>
      </c>
      <c r="B330" s="4" t="s">
        <v>2561</v>
      </c>
      <c r="C330" s="3">
        <v>1</v>
      </c>
      <c r="D330" s="3" t="s">
        <v>1570</v>
      </c>
      <c r="E330" s="4" t="s">
        <v>343</v>
      </c>
      <c r="F330" s="3" t="s">
        <v>308</v>
      </c>
      <c r="G330" s="3" t="s">
        <v>2316</v>
      </c>
      <c r="H330" s="3" t="s">
        <v>2470</v>
      </c>
      <c r="I330" s="3" t="s">
        <v>2496</v>
      </c>
      <c r="J330" s="3">
        <v>41.4</v>
      </c>
      <c r="K330" s="3">
        <v>6000</v>
      </c>
      <c r="L330" s="3" t="s">
        <v>25</v>
      </c>
      <c r="M330" s="3">
        <v>1</v>
      </c>
      <c r="N330" s="28">
        <f t="shared" ref="N330:N336" si="77">(K330/1000)*M330</f>
        <v>6</v>
      </c>
      <c r="O330" s="28">
        <f t="shared" ref="O330:O336" si="78">N330*J330</f>
        <v>248.39999999999998</v>
      </c>
      <c r="P330" s="12">
        <v>0</v>
      </c>
      <c r="Q330" s="46">
        <f t="shared" si="58"/>
        <v>0</v>
      </c>
      <c r="R330" s="13"/>
      <c r="S330" s="3">
        <f t="shared" si="59"/>
        <v>6</v>
      </c>
      <c r="T330" s="30" t="s">
        <v>2502</v>
      </c>
      <c r="U330" s="5">
        <f t="shared" si="73"/>
        <v>248.39999999999998</v>
      </c>
      <c r="V330" s="5">
        <f t="shared" si="74"/>
        <v>0</v>
      </c>
      <c r="W330" s="5"/>
    </row>
    <row r="331" spans="1:23" ht="43.2" x14ac:dyDescent="0.3">
      <c r="A331" s="3">
        <f t="shared" si="60"/>
        <v>314</v>
      </c>
      <c r="B331" s="4" t="s">
        <v>2561</v>
      </c>
      <c r="C331" s="3">
        <v>1</v>
      </c>
      <c r="D331" s="3" t="s">
        <v>1570</v>
      </c>
      <c r="E331" s="4" t="s">
        <v>344</v>
      </c>
      <c r="F331" s="3" t="s">
        <v>308</v>
      </c>
      <c r="G331" s="3" t="s">
        <v>2316</v>
      </c>
      <c r="H331" s="3" t="s">
        <v>2470</v>
      </c>
      <c r="I331" s="3" t="s">
        <v>2496</v>
      </c>
      <c r="J331" s="3">
        <v>41.4</v>
      </c>
      <c r="K331" s="3">
        <v>6000</v>
      </c>
      <c r="L331" s="3" t="s">
        <v>25</v>
      </c>
      <c r="M331" s="3">
        <v>1</v>
      </c>
      <c r="N331" s="28">
        <f t="shared" si="77"/>
        <v>6</v>
      </c>
      <c r="O331" s="28">
        <f t="shared" si="78"/>
        <v>248.39999999999998</v>
      </c>
      <c r="P331" s="12">
        <v>0</v>
      </c>
      <c r="Q331" s="46">
        <f t="shared" si="58"/>
        <v>0</v>
      </c>
      <c r="R331" s="13"/>
      <c r="S331" s="3">
        <f t="shared" si="59"/>
        <v>6</v>
      </c>
      <c r="T331" s="30" t="s">
        <v>2502</v>
      </c>
      <c r="U331" s="5">
        <f t="shared" si="73"/>
        <v>248.39999999999998</v>
      </c>
      <c r="V331" s="5">
        <f t="shared" si="74"/>
        <v>0</v>
      </c>
      <c r="W331" s="5"/>
    </row>
    <row r="332" spans="1:23" ht="43.2" x14ac:dyDescent="0.3">
      <c r="A332" s="3">
        <f t="shared" si="60"/>
        <v>315</v>
      </c>
      <c r="B332" s="4" t="s">
        <v>2561</v>
      </c>
      <c r="C332" s="3">
        <v>1</v>
      </c>
      <c r="D332" s="3" t="s">
        <v>1570</v>
      </c>
      <c r="E332" s="4" t="s">
        <v>345</v>
      </c>
      <c r="F332" s="3" t="s">
        <v>308</v>
      </c>
      <c r="G332" s="3" t="s">
        <v>2316</v>
      </c>
      <c r="H332" s="3" t="s">
        <v>2470</v>
      </c>
      <c r="I332" s="3" t="s">
        <v>2496</v>
      </c>
      <c r="J332" s="3">
        <v>41.4</v>
      </c>
      <c r="K332" s="3">
        <v>6000</v>
      </c>
      <c r="L332" s="3" t="s">
        <v>25</v>
      </c>
      <c r="M332" s="3">
        <v>1</v>
      </c>
      <c r="N332" s="28">
        <f t="shared" si="77"/>
        <v>6</v>
      </c>
      <c r="O332" s="28">
        <f t="shared" si="78"/>
        <v>248.39999999999998</v>
      </c>
      <c r="P332" s="12">
        <v>0</v>
      </c>
      <c r="Q332" s="46">
        <f t="shared" si="58"/>
        <v>0</v>
      </c>
      <c r="R332" s="13"/>
      <c r="S332" s="3">
        <f t="shared" si="59"/>
        <v>6</v>
      </c>
      <c r="T332" s="30" t="s">
        <v>2502</v>
      </c>
      <c r="U332" s="5">
        <f t="shared" si="73"/>
        <v>248.39999999999998</v>
      </c>
      <c r="V332" s="5">
        <f t="shared" si="74"/>
        <v>0</v>
      </c>
      <c r="W332" s="5"/>
    </row>
    <row r="333" spans="1:23" ht="43.2" x14ac:dyDescent="0.3">
      <c r="A333" s="3">
        <f t="shared" si="60"/>
        <v>316</v>
      </c>
      <c r="B333" s="4" t="s">
        <v>2561</v>
      </c>
      <c r="C333" s="3">
        <v>1</v>
      </c>
      <c r="D333" s="3" t="s">
        <v>1570</v>
      </c>
      <c r="E333" s="4" t="s">
        <v>346</v>
      </c>
      <c r="F333" s="3" t="s">
        <v>308</v>
      </c>
      <c r="G333" s="3" t="s">
        <v>2316</v>
      </c>
      <c r="H333" s="3" t="s">
        <v>2470</v>
      </c>
      <c r="I333" s="3" t="s">
        <v>2496</v>
      </c>
      <c r="J333" s="3">
        <v>41.4</v>
      </c>
      <c r="K333" s="3">
        <v>6000</v>
      </c>
      <c r="L333" s="3" t="s">
        <v>25</v>
      </c>
      <c r="M333" s="3">
        <v>1</v>
      </c>
      <c r="N333" s="28">
        <f t="shared" si="77"/>
        <v>6</v>
      </c>
      <c r="O333" s="28">
        <f t="shared" si="78"/>
        <v>248.39999999999998</v>
      </c>
      <c r="P333" s="12">
        <v>0</v>
      </c>
      <c r="Q333" s="46">
        <f t="shared" si="58"/>
        <v>0</v>
      </c>
      <c r="R333" s="13"/>
      <c r="S333" s="3">
        <f t="shared" si="59"/>
        <v>6</v>
      </c>
      <c r="T333" s="30" t="s">
        <v>2502</v>
      </c>
      <c r="U333" s="5">
        <f t="shared" si="73"/>
        <v>248.39999999999998</v>
      </c>
      <c r="V333" s="5">
        <f t="shared" si="74"/>
        <v>0</v>
      </c>
      <c r="W333" s="5"/>
    </row>
    <row r="334" spans="1:23" ht="43.2" x14ac:dyDescent="0.3">
      <c r="A334" s="3">
        <f t="shared" si="60"/>
        <v>317</v>
      </c>
      <c r="B334" s="4" t="s">
        <v>2561</v>
      </c>
      <c r="C334" s="3">
        <v>1</v>
      </c>
      <c r="D334" s="3" t="s">
        <v>1570</v>
      </c>
      <c r="E334" s="4" t="s">
        <v>347</v>
      </c>
      <c r="F334" s="3" t="s">
        <v>308</v>
      </c>
      <c r="G334" s="3" t="s">
        <v>2316</v>
      </c>
      <c r="H334" s="3" t="s">
        <v>2470</v>
      </c>
      <c r="I334" s="3" t="s">
        <v>2496</v>
      </c>
      <c r="J334" s="3">
        <v>41.4</v>
      </c>
      <c r="K334" s="3">
        <v>6000</v>
      </c>
      <c r="L334" s="3" t="s">
        <v>25</v>
      </c>
      <c r="M334" s="3">
        <v>1</v>
      </c>
      <c r="N334" s="28">
        <f t="shared" si="77"/>
        <v>6</v>
      </c>
      <c r="O334" s="28">
        <f t="shared" si="78"/>
        <v>248.39999999999998</v>
      </c>
      <c r="P334" s="12">
        <v>0</v>
      </c>
      <c r="Q334" s="46">
        <f t="shared" si="58"/>
        <v>0</v>
      </c>
      <c r="R334" s="13"/>
      <c r="S334" s="3">
        <f t="shared" si="59"/>
        <v>6</v>
      </c>
      <c r="T334" s="30" t="s">
        <v>2502</v>
      </c>
      <c r="U334" s="5">
        <f t="shared" si="73"/>
        <v>248.39999999999998</v>
      </c>
      <c r="V334" s="5">
        <f t="shared" si="74"/>
        <v>0</v>
      </c>
      <c r="W334" s="5"/>
    </row>
    <row r="335" spans="1:23" ht="43.2" x14ac:dyDescent="0.3">
      <c r="A335" s="3">
        <f t="shared" si="60"/>
        <v>318</v>
      </c>
      <c r="B335" s="4" t="s">
        <v>2561</v>
      </c>
      <c r="C335" s="3">
        <v>1</v>
      </c>
      <c r="D335" s="3" t="s">
        <v>1570</v>
      </c>
      <c r="E335" s="4" t="s">
        <v>348</v>
      </c>
      <c r="F335" s="3" t="s">
        <v>308</v>
      </c>
      <c r="G335" s="3" t="s">
        <v>2316</v>
      </c>
      <c r="H335" s="3" t="s">
        <v>2470</v>
      </c>
      <c r="I335" s="3" t="s">
        <v>2496</v>
      </c>
      <c r="J335" s="3">
        <v>41.4</v>
      </c>
      <c r="K335" s="3">
        <v>6000</v>
      </c>
      <c r="L335" s="3" t="s">
        <v>25</v>
      </c>
      <c r="M335" s="3">
        <v>1</v>
      </c>
      <c r="N335" s="28">
        <f t="shared" si="77"/>
        <v>6</v>
      </c>
      <c r="O335" s="28">
        <f t="shared" si="78"/>
        <v>248.39999999999998</v>
      </c>
      <c r="P335" s="12">
        <v>0</v>
      </c>
      <c r="Q335" s="46">
        <f t="shared" si="58"/>
        <v>0</v>
      </c>
      <c r="R335" s="13"/>
      <c r="S335" s="3">
        <f t="shared" si="59"/>
        <v>6</v>
      </c>
      <c r="T335" s="30" t="s">
        <v>2502</v>
      </c>
      <c r="U335" s="5">
        <f t="shared" si="73"/>
        <v>248.39999999999998</v>
      </c>
      <c r="V335" s="5">
        <f t="shared" si="74"/>
        <v>0</v>
      </c>
      <c r="W335" s="5"/>
    </row>
    <row r="336" spans="1:23" ht="43.2" x14ac:dyDescent="0.3">
      <c r="A336" s="3">
        <f t="shared" si="60"/>
        <v>319</v>
      </c>
      <c r="B336" s="4" t="s">
        <v>2561</v>
      </c>
      <c r="C336" s="3">
        <v>1</v>
      </c>
      <c r="D336" s="3" t="s">
        <v>1570</v>
      </c>
      <c r="E336" s="4" t="s">
        <v>349</v>
      </c>
      <c r="F336" s="3" t="s">
        <v>308</v>
      </c>
      <c r="G336" s="3" t="s">
        <v>2316</v>
      </c>
      <c r="H336" s="3" t="s">
        <v>2470</v>
      </c>
      <c r="I336" s="3" t="s">
        <v>2496</v>
      </c>
      <c r="J336" s="3">
        <v>41.4</v>
      </c>
      <c r="K336" s="3">
        <v>6000</v>
      </c>
      <c r="L336" s="3" t="s">
        <v>25</v>
      </c>
      <c r="M336" s="3">
        <v>1</v>
      </c>
      <c r="N336" s="28">
        <f t="shared" si="77"/>
        <v>6</v>
      </c>
      <c r="O336" s="28">
        <f t="shared" si="78"/>
        <v>248.39999999999998</v>
      </c>
      <c r="P336" s="12">
        <v>0</v>
      </c>
      <c r="Q336" s="46">
        <f t="shared" si="58"/>
        <v>0</v>
      </c>
      <c r="R336" s="13"/>
      <c r="S336" s="3">
        <f t="shared" si="59"/>
        <v>6</v>
      </c>
      <c r="T336" s="30" t="s">
        <v>2502</v>
      </c>
      <c r="U336" s="5">
        <f t="shared" si="73"/>
        <v>248.39999999999998</v>
      </c>
      <c r="V336" s="5">
        <f t="shared" si="74"/>
        <v>0</v>
      </c>
      <c r="W336" s="5"/>
    </row>
    <row r="337" spans="1:23" ht="43.2" x14ac:dyDescent="0.3">
      <c r="A337" s="3">
        <f t="shared" si="60"/>
        <v>320</v>
      </c>
      <c r="B337" s="4" t="s">
        <v>2561</v>
      </c>
      <c r="C337" s="3">
        <v>1</v>
      </c>
      <c r="D337" s="3" t="s">
        <v>1570</v>
      </c>
      <c r="E337" s="4" t="s">
        <v>350</v>
      </c>
      <c r="F337" s="3" t="s">
        <v>312</v>
      </c>
      <c r="G337" s="3" t="s">
        <v>2309</v>
      </c>
      <c r="H337" s="3" t="s">
        <v>2474</v>
      </c>
      <c r="I337" s="3" t="s">
        <v>2496</v>
      </c>
      <c r="J337" s="3">
        <v>65.400000000000006</v>
      </c>
      <c r="K337" s="3">
        <v>6000</v>
      </c>
      <c r="L337" s="3" t="s">
        <v>25</v>
      </c>
      <c r="M337" s="3">
        <v>1</v>
      </c>
      <c r="N337" s="28">
        <f t="shared" ref="N337:N343" si="79">(K337/1000)*M337</f>
        <v>6</v>
      </c>
      <c r="O337" s="28">
        <f t="shared" ref="O337:O343" si="80">N337*J337</f>
        <v>392.40000000000003</v>
      </c>
      <c r="P337" s="12">
        <v>0</v>
      </c>
      <c r="Q337" s="46">
        <f t="shared" si="58"/>
        <v>0</v>
      </c>
      <c r="R337" s="12"/>
      <c r="S337" s="3">
        <f t="shared" si="59"/>
        <v>6</v>
      </c>
      <c r="T337" s="30" t="s">
        <v>2502</v>
      </c>
      <c r="U337" s="29">
        <f t="shared" si="73"/>
        <v>392.40000000000003</v>
      </c>
      <c r="V337" s="29">
        <f t="shared" si="74"/>
        <v>0</v>
      </c>
      <c r="W337" s="5"/>
    </row>
    <row r="338" spans="1:23" ht="43.2" x14ac:dyDescent="0.3">
      <c r="A338" s="3">
        <f t="shared" si="60"/>
        <v>321</v>
      </c>
      <c r="B338" s="4" t="s">
        <v>2561</v>
      </c>
      <c r="C338" s="3">
        <v>1</v>
      </c>
      <c r="D338" s="3" t="s">
        <v>1570</v>
      </c>
      <c r="E338" s="4" t="s">
        <v>351</v>
      </c>
      <c r="F338" s="3" t="s">
        <v>308</v>
      </c>
      <c r="G338" s="3" t="s">
        <v>2316</v>
      </c>
      <c r="H338" s="3" t="s">
        <v>2470</v>
      </c>
      <c r="I338" s="3" t="s">
        <v>2496</v>
      </c>
      <c r="J338" s="3">
        <v>41.4</v>
      </c>
      <c r="K338" s="3">
        <v>6000</v>
      </c>
      <c r="L338" s="3" t="s">
        <v>25</v>
      </c>
      <c r="M338" s="3">
        <v>1</v>
      </c>
      <c r="N338" s="28">
        <f t="shared" si="79"/>
        <v>6</v>
      </c>
      <c r="O338" s="28">
        <f t="shared" si="80"/>
        <v>248.39999999999998</v>
      </c>
      <c r="P338" s="12">
        <v>0</v>
      </c>
      <c r="Q338" s="46">
        <f t="shared" ref="Q338:Q401" si="81">N338*P338</f>
        <v>0</v>
      </c>
      <c r="R338" s="13"/>
      <c r="S338" s="3">
        <f t="shared" ref="S338:S401" si="82">N338-Q338</f>
        <v>6</v>
      </c>
      <c r="T338" s="30" t="s">
        <v>2502</v>
      </c>
      <c r="U338" s="5">
        <f t="shared" si="73"/>
        <v>248.39999999999998</v>
      </c>
      <c r="V338" s="5">
        <f t="shared" si="74"/>
        <v>0</v>
      </c>
      <c r="W338" s="5"/>
    </row>
    <row r="339" spans="1:23" ht="43.2" x14ac:dyDescent="0.3">
      <c r="A339" s="3">
        <f t="shared" si="60"/>
        <v>322</v>
      </c>
      <c r="B339" s="4" t="s">
        <v>2561</v>
      </c>
      <c r="C339" s="3">
        <v>1</v>
      </c>
      <c r="D339" s="3" t="s">
        <v>1570</v>
      </c>
      <c r="E339" s="4" t="s">
        <v>352</v>
      </c>
      <c r="F339" s="3" t="s">
        <v>308</v>
      </c>
      <c r="G339" s="3" t="s">
        <v>2316</v>
      </c>
      <c r="H339" s="3" t="s">
        <v>2470</v>
      </c>
      <c r="I339" s="3" t="s">
        <v>2496</v>
      </c>
      <c r="J339" s="3">
        <v>41.4</v>
      </c>
      <c r="K339" s="3">
        <v>6000</v>
      </c>
      <c r="L339" s="3" t="s">
        <v>25</v>
      </c>
      <c r="M339" s="3">
        <v>1</v>
      </c>
      <c r="N339" s="28">
        <f t="shared" si="79"/>
        <v>6</v>
      </c>
      <c r="O339" s="28">
        <f t="shared" si="80"/>
        <v>248.39999999999998</v>
      </c>
      <c r="P339" s="12">
        <v>0</v>
      </c>
      <c r="Q339" s="46">
        <f t="shared" si="81"/>
        <v>0</v>
      </c>
      <c r="R339" s="13"/>
      <c r="S339" s="3">
        <f t="shared" si="82"/>
        <v>6</v>
      </c>
      <c r="T339" s="30" t="s">
        <v>2502</v>
      </c>
      <c r="U339" s="5">
        <f t="shared" si="73"/>
        <v>248.39999999999998</v>
      </c>
      <c r="V339" s="5">
        <f t="shared" si="74"/>
        <v>0</v>
      </c>
      <c r="W339" s="5"/>
    </row>
    <row r="340" spans="1:23" ht="43.2" x14ac:dyDescent="0.3">
      <c r="A340" s="3">
        <f t="shared" ref="A340:A403" si="83">A339+1</f>
        <v>323</v>
      </c>
      <c r="B340" s="4" t="s">
        <v>2561</v>
      </c>
      <c r="C340" s="3">
        <v>1</v>
      </c>
      <c r="D340" s="3" t="s">
        <v>1570</v>
      </c>
      <c r="E340" s="4" t="s">
        <v>353</v>
      </c>
      <c r="F340" s="3" t="s">
        <v>308</v>
      </c>
      <c r="G340" s="3" t="s">
        <v>2316</v>
      </c>
      <c r="H340" s="3" t="s">
        <v>2470</v>
      </c>
      <c r="I340" s="3" t="s">
        <v>2496</v>
      </c>
      <c r="J340" s="3">
        <v>41.4</v>
      </c>
      <c r="K340" s="3">
        <v>6000</v>
      </c>
      <c r="L340" s="3" t="s">
        <v>25</v>
      </c>
      <c r="M340" s="3">
        <v>1</v>
      </c>
      <c r="N340" s="28">
        <f t="shared" si="79"/>
        <v>6</v>
      </c>
      <c r="O340" s="28">
        <f t="shared" si="80"/>
        <v>248.39999999999998</v>
      </c>
      <c r="P340" s="12">
        <v>0</v>
      </c>
      <c r="Q340" s="46">
        <f t="shared" si="81"/>
        <v>0</v>
      </c>
      <c r="R340" s="13"/>
      <c r="S340" s="3">
        <f t="shared" si="82"/>
        <v>6</v>
      </c>
      <c r="T340" s="30" t="s">
        <v>2502</v>
      </c>
      <c r="U340" s="5">
        <f t="shared" si="73"/>
        <v>248.39999999999998</v>
      </c>
      <c r="V340" s="5">
        <f t="shared" si="74"/>
        <v>0</v>
      </c>
      <c r="W340" s="5"/>
    </row>
    <row r="341" spans="1:23" ht="43.2" x14ac:dyDescent="0.3">
      <c r="A341" s="3">
        <f t="shared" si="83"/>
        <v>324</v>
      </c>
      <c r="B341" s="4" t="s">
        <v>2561</v>
      </c>
      <c r="C341" s="3">
        <v>1</v>
      </c>
      <c r="D341" s="3" t="s">
        <v>1570</v>
      </c>
      <c r="E341" s="4" t="s">
        <v>354</v>
      </c>
      <c r="F341" s="3" t="s">
        <v>308</v>
      </c>
      <c r="G341" s="3" t="s">
        <v>2316</v>
      </c>
      <c r="H341" s="3" t="s">
        <v>2470</v>
      </c>
      <c r="I341" s="3" t="s">
        <v>2496</v>
      </c>
      <c r="J341" s="3">
        <v>41.4</v>
      </c>
      <c r="K341" s="3">
        <v>6000</v>
      </c>
      <c r="L341" s="3" t="s">
        <v>25</v>
      </c>
      <c r="M341" s="3">
        <v>1</v>
      </c>
      <c r="N341" s="28">
        <f t="shared" si="79"/>
        <v>6</v>
      </c>
      <c r="O341" s="28">
        <f t="shared" si="80"/>
        <v>248.39999999999998</v>
      </c>
      <c r="P341" s="12">
        <v>0</v>
      </c>
      <c r="Q341" s="46">
        <f t="shared" si="81"/>
        <v>0</v>
      </c>
      <c r="R341" s="13"/>
      <c r="S341" s="3">
        <f t="shared" si="82"/>
        <v>6</v>
      </c>
      <c r="T341" s="30" t="s">
        <v>2502</v>
      </c>
      <c r="U341" s="5">
        <f t="shared" si="73"/>
        <v>248.39999999999998</v>
      </c>
      <c r="V341" s="5">
        <f t="shared" si="74"/>
        <v>0</v>
      </c>
      <c r="W341" s="5"/>
    </row>
    <row r="342" spans="1:23" ht="43.2" x14ac:dyDescent="0.3">
      <c r="A342" s="3">
        <f t="shared" si="83"/>
        <v>325</v>
      </c>
      <c r="B342" s="4" t="s">
        <v>2561</v>
      </c>
      <c r="C342" s="3">
        <v>1</v>
      </c>
      <c r="D342" s="3" t="s">
        <v>1570</v>
      </c>
      <c r="E342" s="4" t="s">
        <v>355</v>
      </c>
      <c r="F342" s="3" t="s">
        <v>308</v>
      </c>
      <c r="G342" s="3" t="s">
        <v>2316</v>
      </c>
      <c r="H342" s="3" t="s">
        <v>2470</v>
      </c>
      <c r="I342" s="3" t="s">
        <v>2496</v>
      </c>
      <c r="J342" s="3">
        <v>41.4</v>
      </c>
      <c r="K342" s="3">
        <v>6000</v>
      </c>
      <c r="L342" s="3" t="s">
        <v>25</v>
      </c>
      <c r="M342" s="3">
        <v>1</v>
      </c>
      <c r="N342" s="28">
        <f t="shared" si="79"/>
        <v>6</v>
      </c>
      <c r="O342" s="28">
        <f t="shared" si="80"/>
        <v>248.39999999999998</v>
      </c>
      <c r="P342" s="12">
        <v>0</v>
      </c>
      <c r="Q342" s="46">
        <f t="shared" si="81"/>
        <v>0</v>
      </c>
      <c r="R342" s="13"/>
      <c r="S342" s="3">
        <f t="shared" si="82"/>
        <v>6</v>
      </c>
      <c r="T342" s="30" t="s">
        <v>2502</v>
      </c>
      <c r="U342" s="5">
        <f t="shared" si="73"/>
        <v>248.39999999999998</v>
      </c>
      <c r="V342" s="5">
        <f t="shared" si="74"/>
        <v>0</v>
      </c>
      <c r="W342" s="5"/>
    </row>
    <row r="343" spans="1:23" ht="43.2" x14ac:dyDescent="0.3">
      <c r="A343" s="3">
        <f t="shared" si="83"/>
        <v>326</v>
      </c>
      <c r="B343" s="4" t="s">
        <v>2561</v>
      </c>
      <c r="C343" s="3">
        <v>1</v>
      </c>
      <c r="D343" s="3" t="s">
        <v>1570</v>
      </c>
      <c r="E343" s="4" t="s">
        <v>356</v>
      </c>
      <c r="F343" s="3" t="s">
        <v>312</v>
      </c>
      <c r="G343" s="3" t="s">
        <v>2309</v>
      </c>
      <c r="H343" s="3" t="s">
        <v>2474</v>
      </c>
      <c r="I343" s="3" t="s">
        <v>2496</v>
      </c>
      <c r="J343" s="3">
        <v>65.400000000000006</v>
      </c>
      <c r="K343" s="3">
        <v>6000</v>
      </c>
      <c r="L343" s="3" t="s">
        <v>25</v>
      </c>
      <c r="M343" s="3">
        <v>1</v>
      </c>
      <c r="N343" s="28">
        <f t="shared" si="79"/>
        <v>6</v>
      </c>
      <c r="O343" s="28">
        <f t="shared" si="80"/>
        <v>392.40000000000003</v>
      </c>
      <c r="P343" s="12">
        <v>0</v>
      </c>
      <c r="Q343" s="46">
        <f t="shared" si="81"/>
        <v>0</v>
      </c>
      <c r="R343" s="12"/>
      <c r="S343" s="3">
        <f t="shared" si="82"/>
        <v>6</v>
      </c>
      <c r="T343" s="30" t="s">
        <v>2502</v>
      </c>
      <c r="U343" s="29">
        <f t="shared" si="73"/>
        <v>392.40000000000003</v>
      </c>
      <c r="V343" s="29">
        <f t="shared" si="74"/>
        <v>0</v>
      </c>
      <c r="W343" s="5"/>
    </row>
    <row r="344" spans="1:23" ht="43.2" x14ac:dyDescent="0.3">
      <c r="A344" s="3">
        <f t="shared" si="83"/>
        <v>327</v>
      </c>
      <c r="B344" s="4" t="s">
        <v>2561</v>
      </c>
      <c r="C344" s="3">
        <v>1</v>
      </c>
      <c r="D344" s="3" t="s">
        <v>1570</v>
      </c>
      <c r="E344" s="4" t="s">
        <v>357</v>
      </c>
      <c r="F344" s="3" t="s">
        <v>308</v>
      </c>
      <c r="G344" s="3" t="s">
        <v>2316</v>
      </c>
      <c r="H344" s="3" t="s">
        <v>2470</v>
      </c>
      <c r="I344" s="3" t="s">
        <v>2496</v>
      </c>
      <c r="J344" s="3">
        <v>41.4</v>
      </c>
      <c r="K344" s="3">
        <v>6000</v>
      </c>
      <c r="L344" s="3" t="s">
        <v>25</v>
      </c>
      <c r="M344" s="3">
        <v>1</v>
      </c>
      <c r="N344" s="28">
        <f t="shared" ref="N344:N350" si="84">(K344/1000)*M344</f>
        <v>6</v>
      </c>
      <c r="O344" s="28">
        <f t="shared" ref="O344:O350" si="85">N344*J344</f>
        <v>248.39999999999998</v>
      </c>
      <c r="P344" s="12">
        <v>0</v>
      </c>
      <c r="Q344" s="46">
        <f t="shared" si="81"/>
        <v>0</v>
      </c>
      <c r="R344" s="13"/>
      <c r="S344" s="3">
        <f t="shared" si="82"/>
        <v>6</v>
      </c>
      <c r="T344" s="30" t="s">
        <v>2502</v>
      </c>
      <c r="U344" s="5">
        <f t="shared" si="73"/>
        <v>248.39999999999998</v>
      </c>
      <c r="V344" s="5">
        <f t="shared" si="74"/>
        <v>0</v>
      </c>
      <c r="W344" s="5"/>
    </row>
    <row r="345" spans="1:23" ht="43.2" x14ac:dyDescent="0.3">
      <c r="A345" s="3">
        <f t="shared" si="83"/>
        <v>328</v>
      </c>
      <c r="B345" s="4" t="s">
        <v>2561</v>
      </c>
      <c r="C345" s="3">
        <v>1</v>
      </c>
      <c r="D345" s="3" t="s">
        <v>1570</v>
      </c>
      <c r="E345" s="4" t="s">
        <v>358</v>
      </c>
      <c r="F345" s="3" t="s">
        <v>308</v>
      </c>
      <c r="G345" s="3" t="s">
        <v>2316</v>
      </c>
      <c r="H345" s="3" t="s">
        <v>2470</v>
      </c>
      <c r="I345" s="3" t="s">
        <v>2496</v>
      </c>
      <c r="J345" s="3">
        <v>41.4</v>
      </c>
      <c r="K345" s="3">
        <v>6000</v>
      </c>
      <c r="L345" s="3" t="s">
        <v>25</v>
      </c>
      <c r="M345" s="3">
        <v>1</v>
      </c>
      <c r="N345" s="28">
        <f t="shared" si="84"/>
        <v>6</v>
      </c>
      <c r="O345" s="28">
        <f t="shared" si="85"/>
        <v>248.39999999999998</v>
      </c>
      <c r="P345" s="12">
        <v>0</v>
      </c>
      <c r="Q345" s="46">
        <f t="shared" si="81"/>
        <v>0</v>
      </c>
      <c r="R345" s="13"/>
      <c r="S345" s="3">
        <f t="shared" si="82"/>
        <v>6</v>
      </c>
      <c r="T345" s="30" t="s">
        <v>2502</v>
      </c>
      <c r="U345" s="5">
        <f t="shared" si="73"/>
        <v>248.39999999999998</v>
      </c>
      <c r="V345" s="5">
        <f t="shared" si="74"/>
        <v>0</v>
      </c>
      <c r="W345" s="5"/>
    </row>
    <row r="346" spans="1:23" ht="43.2" x14ac:dyDescent="0.3">
      <c r="A346" s="3">
        <f t="shared" si="83"/>
        <v>329</v>
      </c>
      <c r="B346" s="4" t="s">
        <v>2561</v>
      </c>
      <c r="C346" s="3">
        <v>1</v>
      </c>
      <c r="D346" s="3" t="s">
        <v>1570</v>
      </c>
      <c r="E346" s="4" t="s">
        <v>359</v>
      </c>
      <c r="F346" s="3" t="s">
        <v>308</v>
      </c>
      <c r="G346" s="3" t="s">
        <v>2316</v>
      </c>
      <c r="H346" s="3" t="s">
        <v>2470</v>
      </c>
      <c r="I346" s="3" t="s">
        <v>2496</v>
      </c>
      <c r="J346" s="3">
        <v>41.4</v>
      </c>
      <c r="K346" s="3">
        <v>6000</v>
      </c>
      <c r="L346" s="3" t="s">
        <v>25</v>
      </c>
      <c r="M346" s="3">
        <v>1</v>
      </c>
      <c r="N346" s="28">
        <f t="shared" si="84"/>
        <v>6</v>
      </c>
      <c r="O346" s="28">
        <f t="shared" si="85"/>
        <v>248.39999999999998</v>
      </c>
      <c r="P346" s="12">
        <v>0</v>
      </c>
      <c r="Q346" s="46">
        <f t="shared" si="81"/>
        <v>0</v>
      </c>
      <c r="R346" s="13"/>
      <c r="S346" s="3">
        <f t="shared" si="82"/>
        <v>6</v>
      </c>
      <c r="T346" s="30" t="s">
        <v>2502</v>
      </c>
      <c r="U346" s="5">
        <f t="shared" si="73"/>
        <v>248.39999999999998</v>
      </c>
      <c r="V346" s="5">
        <f t="shared" si="74"/>
        <v>0</v>
      </c>
      <c r="W346" s="5"/>
    </row>
    <row r="347" spans="1:23" ht="43.2" x14ac:dyDescent="0.3">
      <c r="A347" s="3">
        <f t="shared" si="83"/>
        <v>330</v>
      </c>
      <c r="B347" s="4" t="s">
        <v>2561</v>
      </c>
      <c r="C347" s="3">
        <v>1</v>
      </c>
      <c r="D347" s="3" t="s">
        <v>1570</v>
      </c>
      <c r="E347" s="4" t="s">
        <v>360</v>
      </c>
      <c r="F347" s="3" t="s">
        <v>308</v>
      </c>
      <c r="G347" s="3" t="s">
        <v>2316</v>
      </c>
      <c r="H347" s="3" t="s">
        <v>2470</v>
      </c>
      <c r="I347" s="3" t="s">
        <v>2496</v>
      </c>
      <c r="J347" s="3">
        <v>41.4</v>
      </c>
      <c r="K347" s="3">
        <v>6000</v>
      </c>
      <c r="L347" s="3" t="s">
        <v>25</v>
      </c>
      <c r="M347" s="3">
        <v>1</v>
      </c>
      <c r="N347" s="28">
        <f t="shared" si="84"/>
        <v>6</v>
      </c>
      <c r="O347" s="28">
        <f t="shared" si="85"/>
        <v>248.39999999999998</v>
      </c>
      <c r="P347" s="12">
        <v>0</v>
      </c>
      <c r="Q347" s="46">
        <f t="shared" si="81"/>
        <v>0</v>
      </c>
      <c r="R347" s="13"/>
      <c r="S347" s="3">
        <f t="shared" si="82"/>
        <v>6</v>
      </c>
      <c r="T347" s="30" t="s">
        <v>2502</v>
      </c>
      <c r="U347" s="5">
        <f t="shared" ref="U347:U378" si="86">S347*J347</f>
        <v>248.39999999999998</v>
      </c>
      <c r="V347" s="5">
        <f t="shared" ref="V347:V378" si="87">Q347*J347</f>
        <v>0</v>
      </c>
      <c r="W347" s="5"/>
    </row>
    <row r="348" spans="1:23" ht="43.2" x14ac:dyDescent="0.3">
      <c r="A348" s="3">
        <f t="shared" si="83"/>
        <v>331</v>
      </c>
      <c r="B348" s="4" t="s">
        <v>2561</v>
      </c>
      <c r="C348" s="3">
        <v>1</v>
      </c>
      <c r="D348" s="3" t="s">
        <v>1570</v>
      </c>
      <c r="E348" s="4" t="s">
        <v>361</v>
      </c>
      <c r="F348" s="3" t="s">
        <v>308</v>
      </c>
      <c r="G348" s="3" t="s">
        <v>2316</v>
      </c>
      <c r="H348" s="3" t="s">
        <v>2470</v>
      </c>
      <c r="I348" s="3" t="s">
        <v>2496</v>
      </c>
      <c r="J348" s="3">
        <v>41.4</v>
      </c>
      <c r="K348" s="3">
        <v>6000</v>
      </c>
      <c r="L348" s="3" t="s">
        <v>25</v>
      </c>
      <c r="M348" s="3">
        <v>1</v>
      </c>
      <c r="N348" s="28">
        <f t="shared" si="84"/>
        <v>6</v>
      </c>
      <c r="O348" s="28">
        <f t="shared" si="85"/>
        <v>248.39999999999998</v>
      </c>
      <c r="P348" s="12">
        <v>0</v>
      </c>
      <c r="Q348" s="46">
        <f t="shared" si="81"/>
        <v>0</v>
      </c>
      <c r="R348" s="13"/>
      <c r="S348" s="3">
        <f t="shared" si="82"/>
        <v>6</v>
      </c>
      <c r="T348" s="30" t="s">
        <v>2502</v>
      </c>
      <c r="U348" s="5">
        <f t="shared" si="86"/>
        <v>248.39999999999998</v>
      </c>
      <c r="V348" s="5">
        <f t="shared" si="87"/>
        <v>0</v>
      </c>
      <c r="W348" s="5"/>
    </row>
    <row r="349" spans="1:23" ht="43.2" x14ac:dyDescent="0.3">
      <c r="A349" s="3">
        <f t="shared" si="83"/>
        <v>332</v>
      </c>
      <c r="B349" s="4" t="s">
        <v>2561</v>
      </c>
      <c r="C349" s="3">
        <v>1</v>
      </c>
      <c r="D349" s="3" t="s">
        <v>1570</v>
      </c>
      <c r="E349" s="4" t="s">
        <v>362</v>
      </c>
      <c r="F349" s="3" t="s">
        <v>308</v>
      </c>
      <c r="G349" s="3" t="s">
        <v>2316</v>
      </c>
      <c r="H349" s="3" t="s">
        <v>2470</v>
      </c>
      <c r="I349" s="3" t="s">
        <v>2496</v>
      </c>
      <c r="J349" s="3">
        <v>41.4</v>
      </c>
      <c r="K349" s="3">
        <v>6000</v>
      </c>
      <c r="L349" s="3" t="s">
        <v>25</v>
      </c>
      <c r="M349" s="3">
        <v>1</v>
      </c>
      <c r="N349" s="28">
        <f t="shared" si="84"/>
        <v>6</v>
      </c>
      <c r="O349" s="28">
        <f t="shared" si="85"/>
        <v>248.39999999999998</v>
      </c>
      <c r="P349" s="12">
        <v>0</v>
      </c>
      <c r="Q349" s="46">
        <f t="shared" si="81"/>
        <v>0</v>
      </c>
      <c r="R349" s="13"/>
      <c r="S349" s="3">
        <f t="shared" si="82"/>
        <v>6</v>
      </c>
      <c r="T349" s="30" t="s">
        <v>2502</v>
      </c>
      <c r="U349" s="5">
        <f t="shared" si="86"/>
        <v>248.39999999999998</v>
      </c>
      <c r="V349" s="5">
        <f t="shared" si="87"/>
        <v>0</v>
      </c>
      <c r="W349" s="5"/>
    </row>
    <row r="350" spans="1:23" ht="43.2" x14ac:dyDescent="0.3">
      <c r="A350" s="3">
        <f t="shared" si="83"/>
        <v>333</v>
      </c>
      <c r="B350" s="4" t="s">
        <v>2561</v>
      </c>
      <c r="C350" s="3">
        <v>1</v>
      </c>
      <c r="D350" s="3" t="s">
        <v>1570</v>
      </c>
      <c r="E350" s="4" t="s">
        <v>363</v>
      </c>
      <c r="F350" s="3" t="s">
        <v>308</v>
      </c>
      <c r="G350" s="3" t="s">
        <v>2316</v>
      </c>
      <c r="H350" s="3" t="s">
        <v>2470</v>
      </c>
      <c r="I350" s="3" t="s">
        <v>2496</v>
      </c>
      <c r="J350" s="3">
        <v>41.4</v>
      </c>
      <c r="K350" s="3">
        <v>6000</v>
      </c>
      <c r="L350" s="3" t="s">
        <v>25</v>
      </c>
      <c r="M350" s="3">
        <v>1</v>
      </c>
      <c r="N350" s="28">
        <f t="shared" si="84"/>
        <v>6</v>
      </c>
      <c r="O350" s="28">
        <f t="shared" si="85"/>
        <v>248.39999999999998</v>
      </c>
      <c r="P350" s="12">
        <v>0</v>
      </c>
      <c r="Q350" s="46">
        <f t="shared" si="81"/>
        <v>0</v>
      </c>
      <c r="R350" s="13"/>
      <c r="S350" s="3">
        <f t="shared" si="82"/>
        <v>6</v>
      </c>
      <c r="T350" s="30" t="s">
        <v>2502</v>
      </c>
      <c r="U350" s="5">
        <f t="shared" si="86"/>
        <v>248.39999999999998</v>
      </c>
      <c r="V350" s="5">
        <f t="shared" si="87"/>
        <v>0</v>
      </c>
      <c r="W350" s="5"/>
    </row>
    <row r="351" spans="1:23" ht="43.2" x14ac:dyDescent="0.3">
      <c r="A351" s="3">
        <f t="shared" si="83"/>
        <v>334</v>
      </c>
      <c r="B351" s="4" t="s">
        <v>2561</v>
      </c>
      <c r="C351" s="3">
        <v>1</v>
      </c>
      <c r="D351" s="3" t="s">
        <v>1570</v>
      </c>
      <c r="E351" s="4" t="s">
        <v>364</v>
      </c>
      <c r="F351" s="3" t="s">
        <v>312</v>
      </c>
      <c r="G351" s="3" t="s">
        <v>2309</v>
      </c>
      <c r="H351" s="3" t="s">
        <v>2474</v>
      </c>
      <c r="I351" s="3" t="s">
        <v>2496</v>
      </c>
      <c r="J351" s="3">
        <v>65.400000000000006</v>
      </c>
      <c r="K351" s="3">
        <v>6000</v>
      </c>
      <c r="L351" s="3" t="s">
        <v>25</v>
      </c>
      <c r="M351" s="3">
        <v>1</v>
      </c>
      <c r="N351" s="28">
        <f>(K351/1000)*M351</f>
        <v>6</v>
      </c>
      <c r="O351" s="28">
        <f>N351*J351</f>
        <v>392.40000000000003</v>
      </c>
      <c r="P351" s="12">
        <v>0</v>
      </c>
      <c r="Q351" s="46">
        <f t="shared" si="81"/>
        <v>0</v>
      </c>
      <c r="R351" s="12"/>
      <c r="S351" s="3">
        <f t="shared" si="82"/>
        <v>6</v>
      </c>
      <c r="T351" s="30" t="s">
        <v>2502</v>
      </c>
      <c r="U351" s="29">
        <f t="shared" si="86"/>
        <v>392.40000000000003</v>
      </c>
      <c r="V351" s="29">
        <f t="shared" si="87"/>
        <v>0</v>
      </c>
      <c r="W351" s="5"/>
    </row>
    <row r="352" spans="1:23" ht="43.2" x14ac:dyDescent="0.3">
      <c r="A352" s="3">
        <f t="shared" si="83"/>
        <v>335</v>
      </c>
      <c r="B352" s="4" t="s">
        <v>2561</v>
      </c>
      <c r="C352" s="3">
        <v>1</v>
      </c>
      <c r="D352" s="3" t="s">
        <v>1570</v>
      </c>
      <c r="E352" s="4" t="s">
        <v>365</v>
      </c>
      <c r="F352" s="3" t="s">
        <v>308</v>
      </c>
      <c r="G352" s="3" t="s">
        <v>2316</v>
      </c>
      <c r="H352" s="3" t="s">
        <v>2470</v>
      </c>
      <c r="I352" s="3" t="s">
        <v>2496</v>
      </c>
      <c r="J352" s="3">
        <v>41.4</v>
      </c>
      <c r="K352" s="3">
        <v>6000</v>
      </c>
      <c r="L352" s="3" t="s">
        <v>25</v>
      </c>
      <c r="M352" s="3">
        <v>1</v>
      </c>
      <c r="N352" s="28">
        <f t="shared" ref="N352:N358" si="88">(K352/1000)*M352</f>
        <v>6</v>
      </c>
      <c r="O352" s="28">
        <f t="shared" ref="O352:O358" si="89">N352*J352</f>
        <v>248.39999999999998</v>
      </c>
      <c r="P352" s="12">
        <v>0</v>
      </c>
      <c r="Q352" s="46">
        <f t="shared" si="81"/>
        <v>0</v>
      </c>
      <c r="R352" s="13"/>
      <c r="S352" s="3">
        <f t="shared" si="82"/>
        <v>6</v>
      </c>
      <c r="T352" s="30" t="s">
        <v>2502</v>
      </c>
      <c r="U352" s="5">
        <f t="shared" si="86"/>
        <v>248.39999999999998</v>
      </c>
      <c r="V352" s="5">
        <f t="shared" si="87"/>
        <v>0</v>
      </c>
      <c r="W352" s="5"/>
    </row>
    <row r="353" spans="1:23" ht="43.2" x14ac:dyDescent="0.3">
      <c r="A353" s="3">
        <f t="shared" si="83"/>
        <v>336</v>
      </c>
      <c r="B353" s="4" t="s">
        <v>2561</v>
      </c>
      <c r="C353" s="3">
        <v>1</v>
      </c>
      <c r="D353" s="3" t="s">
        <v>1570</v>
      </c>
      <c r="E353" s="4" t="s">
        <v>366</v>
      </c>
      <c r="F353" s="3" t="s">
        <v>308</v>
      </c>
      <c r="G353" s="3" t="s">
        <v>2316</v>
      </c>
      <c r="H353" s="3" t="s">
        <v>2470</v>
      </c>
      <c r="I353" s="3" t="s">
        <v>2496</v>
      </c>
      <c r="J353" s="3">
        <v>41.4</v>
      </c>
      <c r="K353" s="3">
        <v>6000</v>
      </c>
      <c r="L353" s="3" t="s">
        <v>25</v>
      </c>
      <c r="M353" s="3">
        <v>1</v>
      </c>
      <c r="N353" s="28">
        <f t="shared" si="88"/>
        <v>6</v>
      </c>
      <c r="O353" s="28">
        <f t="shared" si="89"/>
        <v>248.39999999999998</v>
      </c>
      <c r="P353" s="12">
        <v>0</v>
      </c>
      <c r="Q353" s="46">
        <f t="shared" si="81"/>
        <v>0</v>
      </c>
      <c r="R353" s="13"/>
      <c r="S353" s="3">
        <f t="shared" si="82"/>
        <v>6</v>
      </c>
      <c r="T353" s="30" t="s">
        <v>2502</v>
      </c>
      <c r="U353" s="5">
        <f t="shared" si="86"/>
        <v>248.39999999999998</v>
      </c>
      <c r="V353" s="5">
        <f t="shared" si="87"/>
        <v>0</v>
      </c>
      <c r="W353" s="5"/>
    </row>
    <row r="354" spans="1:23" ht="43.2" x14ac:dyDescent="0.3">
      <c r="A354" s="3">
        <f t="shared" si="83"/>
        <v>337</v>
      </c>
      <c r="B354" s="4" t="s">
        <v>2561</v>
      </c>
      <c r="C354" s="3">
        <v>1</v>
      </c>
      <c r="D354" s="3" t="s">
        <v>1570</v>
      </c>
      <c r="E354" s="4" t="s">
        <v>367</v>
      </c>
      <c r="F354" s="3" t="s">
        <v>308</v>
      </c>
      <c r="G354" s="3" t="s">
        <v>2316</v>
      </c>
      <c r="H354" s="3" t="s">
        <v>2470</v>
      </c>
      <c r="I354" s="3" t="s">
        <v>2496</v>
      </c>
      <c r="J354" s="3">
        <v>41.4</v>
      </c>
      <c r="K354" s="3">
        <v>6000</v>
      </c>
      <c r="L354" s="3" t="s">
        <v>25</v>
      </c>
      <c r="M354" s="3">
        <v>1</v>
      </c>
      <c r="N354" s="28">
        <f t="shared" si="88"/>
        <v>6</v>
      </c>
      <c r="O354" s="28">
        <f t="shared" si="89"/>
        <v>248.39999999999998</v>
      </c>
      <c r="P354" s="12">
        <v>0</v>
      </c>
      <c r="Q354" s="46">
        <f t="shared" si="81"/>
        <v>0</v>
      </c>
      <c r="R354" s="13"/>
      <c r="S354" s="3">
        <f t="shared" si="82"/>
        <v>6</v>
      </c>
      <c r="T354" s="30" t="s">
        <v>2502</v>
      </c>
      <c r="U354" s="5">
        <f t="shared" si="86"/>
        <v>248.39999999999998</v>
      </c>
      <c r="V354" s="5">
        <f t="shared" si="87"/>
        <v>0</v>
      </c>
      <c r="W354" s="5"/>
    </row>
    <row r="355" spans="1:23" ht="43.2" x14ac:dyDescent="0.3">
      <c r="A355" s="3">
        <f t="shared" si="83"/>
        <v>338</v>
      </c>
      <c r="B355" s="4" t="s">
        <v>2561</v>
      </c>
      <c r="C355" s="3">
        <v>1</v>
      </c>
      <c r="D355" s="3" t="s">
        <v>1570</v>
      </c>
      <c r="E355" s="4" t="s">
        <v>368</v>
      </c>
      <c r="F355" s="3" t="s">
        <v>308</v>
      </c>
      <c r="G355" s="3" t="s">
        <v>2316</v>
      </c>
      <c r="H355" s="3" t="s">
        <v>2470</v>
      </c>
      <c r="I355" s="3" t="s">
        <v>2496</v>
      </c>
      <c r="J355" s="3">
        <v>41.4</v>
      </c>
      <c r="K355" s="3">
        <v>6000</v>
      </c>
      <c r="L355" s="3" t="s">
        <v>25</v>
      </c>
      <c r="M355" s="3">
        <v>1</v>
      </c>
      <c r="N355" s="28">
        <f t="shared" si="88"/>
        <v>6</v>
      </c>
      <c r="O355" s="28">
        <f t="shared" si="89"/>
        <v>248.39999999999998</v>
      </c>
      <c r="P355" s="12">
        <v>0</v>
      </c>
      <c r="Q355" s="46">
        <f t="shared" si="81"/>
        <v>0</v>
      </c>
      <c r="R355" s="13"/>
      <c r="S355" s="3">
        <f t="shared" si="82"/>
        <v>6</v>
      </c>
      <c r="T355" s="30" t="s">
        <v>2502</v>
      </c>
      <c r="U355" s="5">
        <f t="shared" si="86"/>
        <v>248.39999999999998</v>
      </c>
      <c r="V355" s="5">
        <f t="shared" si="87"/>
        <v>0</v>
      </c>
      <c r="W355" s="5"/>
    </row>
    <row r="356" spans="1:23" ht="43.2" x14ac:dyDescent="0.3">
      <c r="A356" s="3">
        <f t="shared" si="83"/>
        <v>339</v>
      </c>
      <c r="B356" s="4" t="s">
        <v>2561</v>
      </c>
      <c r="C356" s="3">
        <v>1</v>
      </c>
      <c r="D356" s="3" t="s">
        <v>1570</v>
      </c>
      <c r="E356" s="4" t="s">
        <v>369</v>
      </c>
      <c r="F356" s="3" t="s">
        <v>308</v>
      </c>
      <c r="G356" s="3" t="s">
        <v>2316</v>
      </c>
      <c r="H356" s="3" t="s">
        <v>2470</v>
      </c>
      <c r="I356" s="3" t="s">
        <v>2496</v>
      </c>
      <c r="J356" s="3">
        <v>41.4</v>
      </c>
      <c r="K356" s="3">
        <v>6000</v>
      </c>
      <c r="L356" s="3" t="s">
        <v>25</v>
      </c>
      <c r="M356" s="3">
        <v>1</v>
      </c>
      <c r="N356" s="28">
        <f t="shared" si="88"/>
        <v>6</v>
      </c>
      <c r="O356" s="28">
        <f t="shared" si="89"/>
        <v>248.39999999999998</v>
      </c>
      <c r="P356" s="12">
        <v>0</v>
      </c>
      <c r="Q356" s="46">
        <f t="shared" si="81"/>
        <v>0</v>
      </c>
      <c r="R356" s="13"/>
      <c r="S356" s="3">
        <f t="shared" si="82"/>
        <v>6</v>
      </c>
      <c r="T356" s="30" t="s">
        <v>2502</v>
      </c>
      <c r="U356" s="5">
        <f t="shared" si="86"/>
        <v>248.39999999999998</v>
      </c>
      <c r="V356" s="5">
        <f t="shared" si="87"/>
        <v>0</v>
      </c>
      <c r="W356" s="5"/>
    </row>
    <row r="357" spans="1:23" ht="43.2" x14ac:dyDescent="0.3">
      <c r="A357" s="3">
        <f t="shared" si="83"/>
        <v>340</v>
      </c>
      <c r="B357" s="4" t="s">
        <v>2561</v>
      </c>
      <c r="C357" s="3">
        <v>1</v>
      </c>
      <c r="D357" s="3" t="s">
        <v>1570</v>
      </c>
      <c r="E357" s="4" t="s">
        <v>370</v>
      </c>
      <c r="F357" s="3" t="s">
        <v>308</v>
      </c>
      <c r="G357" s="3" t="s">
        <v>2316</v>
      </c>
      <c r="H357" s="3" t="s">
        <v>2470</v>
      </c>
      <c r="I357" s="3" t="s">
        <v>2496</v>
      </c>
      <c r="J357" s="3">
        <v>41.4</v>
      </c>
      <c r="K357" s="3">
        <v>6000</v>
      </c>
      <c r="L357" s="3" t="s">
        <v>25</v>
      </c>
      <c r="M357" s="3">
        <v>1</v>
      </c>
      <c r="N357" s="28">
        <f t="shared" si="88"/>
        <v>6</v>
      </c>
      <c r="O357" s="28">
        <f t="shared" si="89"/>
        <v>248.39999999999998</v>
      </c>
      <c r="P357" s="12">
        <v>0</v>
      </c>
      <c r="Q357" s="46">
        <f t="shared" si="81"/>
        <v>0</v>
      </c>
      <c r="R357" s="13"/>
      <c r="S357" s="3">
        <f t="shared" si="82"/>
        <v>6</v>
      </c>
      <c r="T357" s="30" t="s">
        <v>2502</v>
      </c>
      <c r="U357" s="5">
        <f t="shared" si="86"/>
        <v>248.39999999999998</v>
      </c>
      <c r="V357" s="5">
        <f t="shared" si="87"/>
        <v>0</v>
      </c>
      <c r="W357" s="5"/>
    </row>
    <row r="358" spans="1:23" ht="43.2" x14ac:dyDescent="0.3">
      <c r="A358" s="3">
        <f t="shared" si="83"/>
        <v>341</v>
      </c>
      <c r="B358" s="4" t="s">
        <v>2561</v>
      </c>
      <c r="C358" s="3">
        <v>1</v>
      </c>
      <c r="D358" s="3" t="s">
        <v>1570</v>
      </c>
      <c r="E358" s="4" t="s">
        <v>371</v>
      </c>
      <c r="F358" s="3" t="s">
        <v>308</v>
      </c>
      <c r="G358" s="3" t="s">
        <v>2316</v>
      </c>
      <c r="H358" s="3" t="s">
        <v>2470</v>
      </c>
      <c r="I358" s="3" t="s">
        <v>2496</v>
      </c>
      <c r="J358" s="3">
        <v>41.4</v>
      </c>
      <c r="K358" s="3">
        <v>6000</v>
      </c>
      <c r="L358" s="3" t="s">
        <v>25</v>
      </c>
      <c r="M358" s="3">
        <v>1</v>
      </c>
      <c r="N358" s="28">
        <f t="shared" si="88"/>
        <v>6</v>
      </c>
      <c r="O358" s="28">
        <f t="shared" si="89"/>
        <v>248.39999999999998</v>
      </c>
      <c r="P358" s="12">
        <v>0</v>
      </c>
      <c r="Q358" s="46">
        <f t="shared" si="81"/>
        <v>0</v>
      </c>
      <c r="R358" s="13"/>
      <c r="S358" s="3">
        <f t="shared" si="82"/>
        <v>6</v>
      </c>
      <c r="T358" s="30" t="s">
        <v>2502</v>
      </c>
      <c r="U358" s="5">
        <f t="shared" si="86"/>
        <v>248.39999999999998</v>
      </c>
      <c r="V358" s="5">
        <f t="shared" si="87"/>
        <v>0</v>
      </c>
      <c r="W358" s="5"/>
    </row>
    <row r="359" spans="1:23" ht="43.2" x14ac:dyDescent="0.3">
      <c r="A359" s="3">
        <f t="shared" si="83"/>
        <v>342</v>
      </c>
      <c r="B359" s="4" t="s">
        <v>2561</v>
      </c>
      <c r="C359" s="3">
        <v>1</v>
      </c>
      <c r="D359" s="3" t="s">
        <v>1570</v>
      </c>
      <c r="E359" s="4" t="s">
        <v>372</v>
      </c>
      <c r="F359" s="3" t="s">
        <v>312</v>
      </c>
      <c r="G359" s="3" t="s">
        <v>2309</v>
      </c>
      <c r="H359" s="3" t="s">
        <v>2474</v>
      </c>
      <c r="I359" s="3" t="s">
        <v>2496</v>
      </c>
      <c r="J359" s="3">
        <v>65.400000000000006</v>
      </c>
      <c r="K359" s="3">
        <v>6000</v>
      </c>
      <c r="L359" s="3" t="s">
        <v>25</v>
      </c>
      <c r="M359" s="3">
        <v>1</v>
      </c>
      <c r="N359" s="28">
        <f>(K359/1000)*M359</f>
        <v>6</v>
      </c>
      <c r="O359" s="28">
        <f>N359*J359</f>
        <v>392.40000000000003</v>
      </c>
      <c r="P359" s="12">
        <v>0</v>
      </c>
      <c r="Q359" s="46">
        <f t="shared" si="81"/>
        <v>0</v>
      </c>
      <c r="R359" s="12"/>
      <c r="S359" s="3">
        <f t="shared" si="82"/>
        <v>6</v>
      </c>
      <c r="T359" s="30" t="s">
        <v>2502</v>
      </c>
      <c r="U359" s="29">
        <f t="shared" si="86"/>
        <v>392.40000000000003</v>
      </c>
      <c r="V359" s="29">
        <f t="shared" si="87"/>
        <v>0</v>
      </c>
      <c r="W359" s="5"/>
    </row>
    <row r="360" spans="1:23" ht="43.2" x14ac:dyDescent="0.3">
      <c r="A360" s="3">
        <f t="shared" si="83"/>
        <v>343</v>
      </c>
      <c r="B360" s="4" t="s">
        <v>2561</v>
      </c>
      <c r="C360" s="3">
        <v>1</v>
      </c>
      <c r="D360" s="3" t="s">
        <v>1570</v>
      </c>
      <c r="E360" s="4" t="s">
        <v>373</v>
      </c>
      <c r="F360" s="3" t="s">
        <v>308</v>
      </c>
      <c r="G360" s="3" t="s">
        <v>2316</v>
      </c>
      <c r="H360" s="3" t="s">
        <v>2470</v>
      </c>
      <c r="I360" s="3" t="s">
        <v>2496</v>
      </c>
      <c r="J360" s="3">
        <v>41.4</v>
      </c>
      <c r="K360" s="3">
        <v>6000</v>
      </c>
      <c r="L360" s="3" t="s">
        <v>25</v>
      </c>
      <c r="M360" s="3">
        <v>1</v>
      </c>
      <c r="N360" s="28">
        <f t="shared" ref="N360:N369" si="90">(K360/1000)*M360</f>
        <v>6</v>
      </c>
      <c r="O360" s="28">
        <f t="shared" ref="O360:O369" si="91">N360*J360</f>
        <v>248.39999999999998</v>
      </c>
      <c r="P360" s="12">
        <v>0</v>
      </c>
      <c r="Q360" s="46">
        <f t="shared" si="81"/>
        <v>0</v>
      </c>
      <c r="R360" s="13"/>
      <c r="S360" s="3">
        <f t="shared" si="82"/>
        <v>6</v>
      </c>
      <c r="T360" s="30" t="s">
        <v>2502</v>
      </c>
      <c r="U360" s="5">
        <f t="shared" si="86"/>
        <v>248.39999999999998</v>
      </c>
      <c r="V360" s="5">
        <f t="shared" si="87"/>
        <v>0</v>
      </c>
      <c r="W360" s="5"/>
    </row>
    <row r="361" spans="1:23" ht="43.2" x14ac:dyDescent="0.3">
      <c r="A361" s="3">
        <f t="shared" si="83"/>
        <v>344</v>
      </c>
      <c r="B361" s="4" t="s">
        <v>2561</v>
      </c>
      <c r="C361" s="3">
        <v>1</v>
      </c>
      <c r="D361" s="3" t="s">
        <v>1570</v>
      </c>
      <c r="E361" s="4" t="s">
        <v>374</v>
      </c>
      <c r="F361" s="3" t="s">
        <v>308</v>
      </c>
      <c r="G361" s="3" t="s">
        <v>2316</v>
      </c>
      <c r="H361" s="3" t="s">
        <v>2470</v>
      </c>
      <c r="I361" s="3" t="s">
        <v>2496</v>
      </c>
      <c r="J361" s="3">
        <v>41.4</v>
      </c>
      <c r="K361" s="3">
        <v>6000</v>
      </c>
      <c r="L361" s="3" t="s">
        <v>25</v>
      </c>
      <c r="M361" s="3">
        <v>1</v>
      </c>
      <c r="N361" s="28">
        <f t="shared" si="90"/>
        <v>6</v>
      </c>
      <c r="O361" s="28">
        <f t="shared" si="91"/>
        <v>248.39999999999998</v>
      </c>
      <c r="P361" s="12">
        <v>0</v>
      </c>
      <c r="Q361" s="46">
        <f t="shared" si="81"/>
        <v>0</v>
      </c>
      <c r="R361" s="13"/>
      <c r="S361" s="3">
        <f t="shared" si="82"/>
        <v>6</v>
      </c>
      <c r="T361" s="30" t="s">
        <v>2502</v>
      </c>
      <c r="U361" s="5">
        <f t="shared" si="86"/>
        <v>248.39999999999998</v>
      </c>
      <c r="V361" s="5">
        <f t="shared" si="87"/>
        <v>0</v>
      </c>
      <c r="W361" s="5"/>
    </row>
    <row r="362" spans="1:23" ht="43.2" x14ac:dyDescent="0.3">
      <c r="A362" s="3">
        <f t="shared" si="83"/>
        <v>345</v>
      </c>
      <c r="B362" s="4" t="s">
        <v>2561</v>
      </c>
      <c r="C362" s="3">
        <v>1</v>
      </c>
      <c r="D362" s="3" t="s">
        <v>1570</v>
      </c>
      <c r="E362" s="4" t="s">
        <v>375</v>
      </c>
      <c r="F362" s="3" t="s">
        <v>308</v>
      </c>
      <c r="G362" s="3" t="s">
        <v>2316</v>
      </c>
      <c r="H362" s="3" t="s">
        <v>2470</v>
      </c>
      <c r="I362" s="3" t="s">
        <v>2496</v>
      </c>
      <c r="J362" s="3">
        <v>41.4</v>
      </c>
      <c r="K362" s="3">
        <v>6000</v>
      </c>
      <c r="L362" s="3" t="s">
        <v>25</v>
      </c>
      <c r="M362" s="3">
        <v>1</v>
      </c>
      <c r="N362" s="28">
        <f t="shared" si="90"/>
        <v>6</v>
      </c>
      <c r="O362" s="28">
        <f t="shared" si="91"/>
        <v>248.39999999999998</v>
      </c>
      <c r="P362" s="12">
        <v>0</v>
      </c>
      <c r="Q362" s="46">
        <f t="shared" si="81"/>
        <v>0</v>
      </c>
      <c r="R362" s="13"/>
      <c r="S362" s="3">
        <f t="shared" si="82"/>
        <v>6</v>
      </c>
      <c r="T362" s="30" t="s">
        <v>2502</v>
      </c>
      <c r="U362" s="5">
        <f t="shared" si="86"/>
        <v>248.39999999999998</v>
      </c>
      <c r="V362" s="5">
        <f t="shared" si="87"/>
        <v>0</v>
      </c>
      <c r="W362" s="5"/>
    </row>
    <row r="363" spans="1:23" ht="43.2" x14ac:dyDescent="0.3">
      <c r="A363" s="3">
        <f t="shared" si="83"/>
        <v>346</v>
      </c>
      <c r="B363" s="4" t="s">
        <v>2561</v>
      </c>
      <c r="C363" s="3">
        <v>1</v>
      </c>
      <c r="D363" s="3" t="s">
        <v>1570</v>
      </c>
      <c r="E363" s="4" t="s">
        <v>376</v>
      </c>
      <c r="F363" s="3" t="s">
        <v>308</v>
      </c>
      <c r="G363" s="3" t="s">
        <v>2316</v>
      </c>
      <c r="H363" s="3" t="s">
        <v>2470</v>
      </c>
      <c r="I363" s="3" t="s">
        <v>2496</v>
      </c>
      <c r="J363" s="3">
        <v>41.4</v>
      </c>
      <c r="K363" s="3">
        <v>6000</v>
      </c>
      <c r="L363" s="3" t="s">
        <v>25</v>
      </c>
      <c r="M363" s="3">
        <v>1</v>
      </c>
      <c r="N363" s="28">
        <f t="shared" si="90"/>
        <v>6</v>
      </c>
      <c r="O363" s="28">
        <f t="shared" si="91"/>
        <v>248.39999999999998</v>
      </c>
      <c r="P363" s="12">
        <v>0</v>
      </c>
      <c r="Q363" s="46">
        <f t="shared" si="81"/>
        <v>0</v>
      </c>
      <c r="R363" s="13"/>
      <c r="S363" s="3">
        <f t="shared" si="82"/>
        <v>6</v>
      </c>
      <c r="T363" s="30" t="s">
        <v>2502</v>
      </c>
      <c r="U363" s="5">
        <f t="shared" si="86"/>
        <v>248.39999999999998</v>
      </c>
      <c r="V363" s="5">
        <f t="shared" si="87"/>
        <v>0</v>
      </c>
      <c r="W363" s="5"/>
    </row>
    <row r="364" spans="1:23" ht="43.2" x14ac:dyDescent="0.3">
      <c r="A364" s="3">
        <f t="shared" si="83"/>
        <v>347</v>
      </c>
      <c r="B364" s="4" t="s">
        <v>2561</v>
      </c>
      <c r="C364" s="3">
        <v>1</v>
      </c>
      <c r="D364" s="3" t="s">
        <v>1570</v>
      </c>
      <c r="E364" s="4" t="s">
        <v>377</v>
      </c>
      <c r="F364" s="3" t="s">
        <v>308</v>
      </c>
      <c r="G364" s="3" t="s">
        <v>2316</v>
      </c>
      <c r="H364" s="3" t="s">
        <v>2470</v>
      </c>
      <c r="I364" s="3" t="s">
        <v>2496</v>
      </c>
      <c r="J364" s="3">
        <v>41.4</v>
      </c>
      <c r="K364" s="3">
        <v>6000</v>
      </c>
      <c r="L364" s="3" t="s">
        <v>25</v>
      </c>
      <c r="M364" s="3">
        <v>1</v>
      </c>
      <c r="N364" s="28">
        <f t="shared" si="90"/>
        <v>6</v>
      </c>
      <c r="O364" s="28">
        <f t="shared" si="91"/>
        <v>248.39999999999998</v>
      </c>
      <c r="P364" s="12">
        <v>0</v>
      </c>
      <c r="Q364" s="46">
        <f t="shared" si="81"/>
        <v>0</v>
      </c>
      <c r="R364" s="13"/>
      <c r="S364" s="3">
        <f t="shared" si="82"/>
        <v>6</v>
      </c>
      <c r="T364" s="30" t="s">
        <v>2502</v>
      </c>
      <c r="U364" s="5">
        <f t="shared" si="86"/>
        <v>248.39999999999998</v>
      </c>
      <c r="V364" s="5">
        <f t="shared" si="87"/>
        <v>0</v>
      </c>
      <c r="W364" s="5"/>
    </row>
    <row r="365" spans="1:23" ht="43.2" x14ac:dyDescent="0.3">
      <c r="A365" s="3">
        <f t="shared" si="83"/>
        <v>348</v>
      </c>
      <c r="B365" s="4" t="s">
        <v>2561</v>
      </c>
      <c r="C365" s="3">
        <v>1</v>
      </c>
      <c r="D365" s="3" t="s">
        <v>1570</v>
      </c>
      <c r="E365" s="4" t="s">
        <v>378</v>
      </c>
      <c r="F365" s="3" t="s">
        <v>308</v>
      </c>
      <c r="G365" s="3" t="s">
        <v>2316</v>
      </c>
      <c r="H365" s="3" t="s">
        <v>2470</v>
      </c>
      <c r="I365" s="3" t="s">
        <v>2496</v>
      </c>
      <c r="J365" s="3">
        <v>41.4</v>
      </c>
      <c r="K365" s="3">
        <v>6000</v>
      </c>
      <c r="L365" s="3" t="s">
        <v>25</v>
      </c>
      <c r="M365" s="3">
        <v>1</v>
      </c>
      <c r="N365" s="28">
        <f t="shared" si="90"/>
        <v>6</v>
      </c>
      <c r="O365" s="28">
        <f t="shared" si="91"/>
        <v>248.39999999999998</v>
      </c>
      <c r="P365" s="12">
        <v>0</v>
      </c>
      <c r="Q365" s="46">
        <f t="shared" si="81"/>
        <v>0</v>
      </c>
      <c r="R365" s="13"/>
      <c r="S365" s="3">
        <f t="shared" si="82"/>
        <v>6</v>
      </c>
      <c r="T365" s="30" t="s">
        <v>2502</v>
      </c>
      <c r="U365" s="5">
        <f t="shared" si="86"/>
        <v>248.39999999999998</v>
      </c>
      <c r="V365" s="5">
        <f t="shared" si="87"/>
        <v>0</v>
      </c>
      <c r="W365" s="5"/>
    </row>
    <row r="366" spans="1:23" ht="43.2" x14ac:dyDescent="0.3">
      <c r="A366" s="3">
        <f t="shared" si="83"/>
        <v>349</v>
      </c>
      <c r="B366" s="4" t="s">
        <v>2561</v>
      </c>
      <c r="C366" s="3">
        <v>1</v>
      </c>
      <c r="D366" s="3" t="s">
        <v>1570</v>
      </c>
      <c r="E366" s="4" t="s">
        <v>379</v>
      </c>
      <c r="F366" s="3" t="s">
        <v>308</v>
      </c>
      <c r="G366" s="3" t="s">
        <v>2316</v>
      </c>
      <c r="H366" s="3" t="s">
        <v>2470</v>
      </c>
      <c r="I366" s="3" t="s">
        <v>2496</v>
      </c>
      <c r="J366" s="3">
        <v>41.4</v>
      </c>
      <c r="K366" s="3">
        <v>6000</v>
      </c>
      <c r="L366" s="3" t="s">
        <v>25</v>
      </c>
      <c r="M366" s="3">
        <v>1</v>
      </c>
      <c r="N366" s="28">
        <f t="shared" si="90"/>
        <v>6</v>
      </c>
      <c r="O366" s="28">
        <f t="shared" si="91"/>
        <v>248.39999999999998</v>
      </c>
      <c r="P366" s="12">
        <v>0</v>
      </c>
      <c r="Q366" s="46">
        <f t="shared" si="81"/>
        <v>0</v>
      </c>
      <c r="R366" s="13"/>
      <c r="S366" s="3">
        <f t="shared" si="82"/>
        <v>6</v>
      </c>
      <c r="T366" s="30" t="s">
        <v>2502</v>
      </c>
      <c r="U366" s="5">
        <f t="shared" si="86"/>
        <v>248.39999999999998</v>
      </c>
      <c r="V366" s="5">
        <f t="shared" si="87"/>
        <v>0</v>
      </c>
      <c r="W366" s="5"/>
    </row>
    <row r="367" spans="1:23" ht="43.2" x14ac:dyDescent="0.3">
      <c r="A367" s="3">
        <f t="shared" si="83"/>
        <v>350</v>
      </c>
      <c r="B367" s="4" t="s">
        <v>2561</v>
      </c>
      <c r="C367" s="3">
        <v>1</v>
      </c>
      <c r="D367" s="3" t="s">
        <v>1570</v>
      </c>
      <c r="E367" s="4" t="s">
        <v>380</v>
      </c>
      <c r="F367" s="3" t="s">
        <v>6</v>
      </c>
      <c r="G367" s="7" t="s">
        <v>2344</v>
      </c>
      <c r="H367" s="7" t="s">
        <v>2467</v>
      </c>
      <c r="I367" s="7" t="s">
        <v>2496</v>
      </c>
      <c r="J367" s="7">
        <v>49.9</v>
      </c>
      <c r="K367" s="3">
        <v>2000</v>
      </c>
      <c r="L367" s="3" t="s">
        <v>25</v>
      </c>
      <c r="M367" s="3">
        <v>1</v>
      </c>
      <c r="N367" s="28">
        <f t="shared" si="90"/>
        <v>2</v>
      </c>
      <c r="O367" s="28">
        <f t="shared" si="91"/>
        <v>99.8</v>
      </c>
      <c r="P367" s="12">
        <v>0</v>
      </c>
      <c r="Q367" s="46">
        <f t="shared" si="81"/>
        <v>0</v>
      </c>
      <c r="R367" s="12"/>
      <c r="S367" s="3">
        <f t="shared" si="82"/>
        <v>2</v>
      </c>
      <c r="T367" s="30" t="s">
        <v>2502</v>
      </c>
      <c r="U367" s="29">
        <f t="shared" si="86"/>
        <v>99.8</v>
      </c>
      <c r="V367" s="29">
        <f t="shared" si="87"/>
        <v>0</v>
      </c>
      <c r="W367" s="5"/>
    </row>
    <row r="368" spans="1:23" ht="43.2" x14ac:dyDescent="0.3">
      <c r="A368" s="3">
        <f t="shared" si="83"/>
        <v>351</v>
      </c>
      <c r="B368" s="4" t="s">
        <v>2561</v>
      </c>
      <c r="C368" s="3">
        <v>1</v>
      </c>
      <c r="D368" s="3" t="s">
        <v>1570</v>
      </c>
      <c r="E368" s="4" t="s">
        <v>381</v>
      </c>
      <c r="F368" s="3" t="s">
        <v>6</v>
      </c>
      <c r="G368" s="7" t="s">
        <v>2344</v>
      </c>
      <c r="H368" s="7" t="s">
        <v>2467</v>
      </c>
      <c r="I368" s="7" t="s">
        <v>2496</v>
      </c>
      <c r="J368" s="7">
        <v>49.9</v>
      </c>
      <c r="K368" s="3">
        <v>2000</v>
      </c>
      <c r="L368" s="3" t="s">
        <v>25</v>
      </c>
      <c r="M368" s="3">
        <v>1</v>
      </c>
      <c r="N368" s="28">
        <f t="shared" si="90"/>
        <v>2</v>
      </c>
      <c r="O368" s="28">
        <f t="shared" si="91"/>
        <v>99.8</v>
      </c>
      <c r="P368" s="12">
        <v>0</v>
      </c>
      <c r="Q368" s="46">
        <f t="shared" si="81"/>
        <v>0</v>
      </c>
      <c r="R368" s="12"/>
      <c r="S368" s="3">
        <f t="shared" si="82"/>
        <v>2</v>
      </c>
      <c r="T368" s="30" t="s">
        <v>2502</v>
      </c>
      <c r="U368" s="29">
        <f t="shared" si="86"/>
        <v>99.8</v>
      </c>
      <c r="V368" s="29">
        <f t="shared" si="87"/>
        <v>0</v>
      </c>
      <c r="W368" s="5"/>
    </row>
    <row r="369" spans="1:23" ht="43.2" x14ac:dyDescent="0.3">
      <c r="A369" s="3">
        <f t="shared" si="83"/>
        <v>352</v>
      </c>
      <c r="B369" s="4" t="s">
        <v>2561</v>
      </c>
      <c r="C369" s="3">
        <v>1</v>
      </c>
      <c r="D369" s="3" t="s">
        <v>1570</v>
      </c>
      <c r="E369" s="4" t="s">
        <v>382</v>
      </c>
      <c r="F369" s="3" t="s">
        <v>6</v>
      </c>
      <c r="G369" s="7" t="s">
        <v>2344</v>
      </c>
      <c r="H369" s="7" t="s">
        <v>2467</v>
      </c>
      <c r="I369" s="7" t="s">
        <v>2496</v>
      </c>
      <c r="J369" s="7">
        <v>49.9</v>
      </c>
      <c r="K369" s="3">
        <v>2000</v>
      </c>
      <c r="L369" s="3" t="s">
        <v>25</v>
      </c>
      <c r="M369" s="3">
        <v>1</v>
      </c>
      <c r="N369" s="28">
        <f t="shared" si="90"/>
        <v>2</v>
      </c>
      <c r="O369" s="28">
        <f t="shared" si="91"/>
        <v>99.8</v>
      </c>
      <c r="P369" s="12">
        <v>0</v>
      </c>
      <c r="Q369" s="46">
        <f t="shared" si="81"/>
        <v>0</v>
      </c>
      <c r="R369" s="12"/>
      <c r="S369" s="3">
        <f t="shared" si="82"/>
        <v>2</v>
      </c>
      <c r="T369" s="30" t="s">
        <v>2502</v>
      </c>
      <c r="U369" s="29">
        <f t="shared" si="86"/>
        <v>99.8</v>
      </c>
      <c r="V369" s="29">
        <f t="shared" si="87"/>
        <v>0</v>
      </c>
      <c r="W369" s="5"/>
    </row>
    <row r="370" spans="1:23" ht="43.2" x14ac:dyDescent="0.3">
      <c r="A370" s="3">
        <f t="shared" si="83"/>
        <v>353</v>
      </c>
      <c r="B370" s="4" t="s">
        <v>2561</v>
      </c>
      <c r="C370" s="3">
        <v>1</v>
      </c>
      <c r="D370" s="3" t="s">
        <v>1570</v>
      </c>
      <c r="E370" s="4" t="s">
        <v>383</v>
      </c>
      <c r="F370" s="3" t="s">
        <v>312</v>
      </c>
      <c r="G370" s="3" t="s">
        <v>2309</v>
      </c>
      <c r="H370" s="3" t="s">
        <v>2474</v>
      </c>
      <c r="I370" s="3" t="s">
        <v>2496</v>
      </c>
      <c r="J370" s="3">
        <v>65.400000000000006</v>
      </c>
      <c r="K370" s="3">
        <v>6000</v>
      </c>
      <c r="L370" s="3" t="s">
        <v>25</v>
      </c>
      <c r="M370" s="3">
        <v>1</v>
      </c>
      <c r="N370" s="28">
        <f>(K370/1000)*M370</f>
        <v>6</v>
      </c>
      <c r="O370" s="28">
        <f>N370*J370</f>
        <v>392.40000000000003</v>
      </c>
      <c r="P370" s="12">
        <v>0</v>
      </c>
      <c r="Q370" s="46">
        <f t="shared" si="81"/>
        <v>0</v>
      </c>
      <c r="R370" s="12"/>
      <c r="S370" s="3">
        <f t="shared" si="82"/>
        <v>6</v>
      </c>
      <c r="T370" s="30" t="s">
        <v>2502</v>
      </c>
      <c r="U370" s="29">
        <f t="shared" si="86"/>
        <v>392.40000000000003</v>
      </c>
      <c r="V370" s="29">
        <f t="shared" si="87"/>
        <v>0</v>
      </c>
      <c r="W370" s="5"/>
    </row>
    <row r="371" spans="1:23" ht="43.2" x14ac:dyDescent="0.3">
      <c r="A371" s="3">
        <f t="shared" si="83"/>
        <v>354</v>
      </c>
      <c r="B371" s="4" t="s">
        <v>2561</v>
      </c>
      <c r="C371" s="3">
        <v>1</v>
      </c>
      <c r="D371" s="3" t="s">
        <v>1570</v>
      </c>
      <c r="E371" s="4" t="s">
        <v>384</v>
      </c>
      <c r="F371" s="3" t="s">
        <v>308</v>
      </c>
      <c r="G371" s="3" t="s">
        <v>2316</v>
      </c>
      <c r="H371" s="3" t="s">
        <v>2470</v>
      </c>
      <c r="I371" s="3" t="s">
        <v>2496</v>
      </c>
      <c r="J371" s="3">
        <v>41.4</v>
      </c>
      <c r="K371" s="3">
        <v>6000</v>
      </c>
      <c r="L371" s="3" t="s">
        <v>25</v>
      </c>
      <c r="M371" s="3">
        <v>1</v>
      </c>
      <c r="N371" s="28">
        <f t="shared" ref="N371:N380" si="92">(K371/1000)*M371</f>
        <v>6</v>
      </c>
      <c r="O371" s="28">
        <f t="shared" ref="O371:O380" si="93">N371*J371</f>
        <v>248.39999999999998</v>
      </c>
      <c r="P371" s="12">
        <v>0</v>
      </c>
      <c r="Q371" s="46">
        <f t="shared" si="81"/>
        <v>0</v>
      </c>
      <c r="R371" s="13"/>
      <c r="S371" s="3">
        <f t="shared" si="82"/>
        <v>6</v>
      </c>
      <c r="T371" s="30" t="s">
        <v>2502</v>
      </c>
      <c r="U371" s="5">
        <f t="shared" si="86"/>
        <v>248.39999999999998</v>
      </c>
      <c r="V371" s="5">
        <f t="shared" si="87"/>
        <v>0</v>
      </c>
      <c r="W371" s="5"/>
    </row>
    <row r="372" spans="1:23" ht="43.2" x14ac:dyDescent="0.3">
      <c r="A372" s="3">
        <f t="shared" si="83"/>
        <v>355</v>
      </c>
      <c r="B372" s="4" t="s">
        <v>2561</v>
      </c>
      <c r="C372" s="3">
        <v>1</v>
      </c>
      <c r="D372" s="3" t="s">
        <v>1570</v>
      </c>
      <c r="E372" s="4" t="s">
        <v>385</v>
      </c>
      <c r="F372" s="3" t="s">
        <v>308</v>
      </c>
      <c r="G372" s="3" t="s">
        <v>2316</v>
      </c>
      <c r="H372" s="3" t="s">
        <v>2470</v>
      </c>
      <c r="I372" s="3" t="s">
        <v>2496</v>
      </c>
      <c r="J372" s="3">
        <v>41.4</v>
      </c>
      <c r="K372" s="3">
        <v>6000</v>
      </c>
      <c r="L372" s="3" t="s">
        <v>25</v>
      </c>
      <c r="M372" s="3">
        <v>1</v>
      </c>
      <c r="N372" s="28">
        <f t="shared" si="92"/>
        <v>6</v>
      </c>
      <c r="O372" s="28">
        <f t="shared" si="93"/>
        <v>248.39999999999998</v>
      </c>
      <c r="P372" s="12">
        <v>0</v>
      </c>
      <c r="Q372" s="46">
        <f t="shared" si="81"/>
        <v>0</v>
      </c>
      <c r="R372" s="13"/>
      <c r="S372" s="3">
        <f t="shared" si="82"/>
        <v>6</v>
      </c>
      <c r="T372" s="30" t="s">
        <v>2502</v>
      </c>
      <c r="U372" s="5">
        <f t="shared" si="86"/>
        <v>248.39999999999998</v>
      </c>
      <c r="V372" s="5">
        <f t="shared" si="87"/>
        <v>0</v>
      </c>
      <c r="W372" s="5"/>
    </row>
    <row r="373" spans="1:23" ht="43.2" x14ac:dyDescent="0.3">
      <c r="A373" s="3">
        <f t="shared" si="83"/>
        <v>356</v>
      </c>
      <c r="B373" s="4" t="s">
        <v>2561</v>
      </c>
      <c r="C373" s="3">
        <v>1</v>
      </c>
      <c r="D373" s="3" t="s">
        <v>1570</v>
      </c>
      <c r="E373" s="4" t="s">
        <v>386</v>
      </c>
      <c r="F373" s="3" t="s">
        <v>308</v>
      </c>
      <c r="G373" s="3" t="s">
        <v>2316</v>
      </c>
      <c r="H373" s="3" t="s">
        <v>2470</v>
      </c>
      <c r="I373" s="3" t="s">
        <v>2496</v>
      </c>
      <c r="J373" s="3">
        <v>41.4</v>
      </c>
      <c r="K373" s="3">
        <v>6000</v>
      </c>
      <c r="L373" s="3" t="s">
        <v>25</v>
      </c>
      <c r="M373" s="3">
        <v>1</v>
      </c>
      <c r="N373" s="28">
        <f t="shared" si="92"/>
        <v>6</v>
      </c>
      <c r="O373" s="28">
        <f t="shared" si="93"/>
        <v>248.39999999999998</v>
      </c>
      <c r="P373" s="12">
        <v>0</v>
      </c>
      <c r="Q373" s="46">
        <f t="shared" si="81"/>
        <v>0</v>
      </c>
      <c r="R373" s="13"/>
      <c r="S373" s="3">
        <f t="shared" si="82"/>
        <v>6</v>
      </c>
      <c r="T373" s="30" t="s">
        <v>2502</v>
      </c>
      <c r="U373" s="5">
        <f t="shared" si="86"/>
        <v>248.39999999999998</v>
      </c>
      <c r="V373" s="5">
        <f t="shared" si="87"/>
        <v>0</v>
      </c>
      <c r="W373" s="5"/>
    </row>
    <row r="374" spans="1:23" ht="43.2" x14ac:dyDescent="0.3">
      <c r="A374" s="3">
        <f t="shared" si="83"/>
        <v>357</v>
      </c>
      <c r="B374" s="4" t="s">
        <v>2561</v>
      </c>
      <c r="C374" s="3">
        <v>1</v>
      </c>
      <c r="D374" s="3" t="s">
        <v>1570</v>
      </c>
      <c r="E374" s="4" t="s">
        <v>387</v>
      </c>
      <c r="F374" s="3" t="s">
        <v>308</v>
      </c>
      <c r="G374" s="3" t="s">
        <v>2316</v>
      </c>
      <c r="H374" s="3" t="s">
        <v>2470</v>
      </c>
      <c r="I374" s="3" t="s">
        <v>2496</v>
      </c>
      <c r="J374" s="3">
        <v>41.4</v>
      </c>
      <c r="K374" s="3">
        <v>6000</v>
      </c>
      <c r="L374" s="3" t="s">
        <v>25</v>
      </c>
      <c r="M374" s="3">
        <v>1</v>
      </c>
      <c r="N374" s="28">
        <f t="shared" si="92"/>
        <v>6</v>
      </c>
      <c r="O374" s="28">
        <f t="shared" si="93"/>
        <v>248.39999999999998</v>
      </c>
      <c r="P374" s="12">
        <v>0</v>
      </c>
      <c r="Q374" s="46">
        <f t="shared" si="81"/>
        <v>0</v>
      </c>
      <c r="R374" s="13"/>
      <c r="S374" s="3">
        <f t="shared" si="82"/>
        <v>6</v>
      </c>
      <c r="T374" s="30" t="s">
        <v>2502</v>
      </c>
      <c r="U374" s="5">
        <f t="shared" si="86"/>
        <v>248.39999999999998</v>
      </c>
      <c r="V374" s="5">
        <f t="shared" si="87"/>
        <v>0</v>
      </c>
      <c r="W374" s="5"/>
    </row>
    <row r="375" spans="1:23" ht="43.2" x14ac:dyDescent="0.3">
      <c r="A375" s="3">
        <f t="shared" si="83"/>
        <v>358</v>
      </c>
      <c r="B375" s="4" t="s">
        <v>2561</v>
      </c>
      <c r="C375" s="3">
        <v>1</v>
      </c>
      <c r="D375" s="3" t="s">
        <v>1570</v>
      </c>
      <c r="E375" s="4" t="s">
        <v>388</v>
      </c>
      <c r="F375" s="3" t="s">
        <v>308</v>
      </c>
      <c r="G375" s="3" t="s">
        <v>2316</v>
      </c>
      <c r="H375" s="3" t="s">
        <v>2470</v>
      </c>
      <c r="I375" s="3" t="s">
        <v>2496</v>
      </c>
      <c r="J375" s="3">
        <v>41.4</v>
      </c>
      <c r="K375" s="3">
        <v>6000</v>
      </c>
      <c r="L375" s="3" t="s">
        <v>25</v>
      </c>
      <c r="M375" s="3">
        <v>1</v>
      </c>
      <c r="N375" s="28">
        <f t="shared" si="92"/>
        <v>6</v>
      </c>
      <c r="O375" s="28">
        <f t="shared" si="93"/>
        <v>248.39999999999998</v>
      </c>
      <c r="P375" s="12">
        <v>0</v>
      </c>
      <c r="Q375" s="46">
        <f t="shared" si="81"/>
        <v>0</v>
      </c>
      <c r="R375" s="13"/>
      <c r="S375" s="3">
        <f t="shared" si="82"/>
        <v>6</v>
      </c>
      <c r="T375" s="30" t="s">
        <v>2502</v>
      </c>
      <c r="U375" s="5">
        <f t="shared" si="86"/>
        <v>248.39999999999998</v>
      </c>
      <c r="V375" s="5">
        <f t="shared" si="87"/>
        <v>0</v>
      </c>
      <c r="W375" s="5"/>
    </row>
    <row r="376" spans="1:23" ht="43.2" x14ac:dyDescent="0.3">
      <c r="A376" s="3">
        <f t="shared" si="83"/>
        <v>359</v>
      </c>
      <c r="B376" s="4" t="s">
        <v>2561</v>
      </c>
      <c r="C376" s="3">
        <v>1</v>
      </c>
      <c r="D376" s="3" t="s">
        <v>1570</v>
      </c>
      <c r="E376" s="4" t="s">
        <v>389</v>
      </c>
      <c r="F376" s="3" t="s">
        <v>308</v>
      </c>
      <c r="G376" s="3" t="s">
        <v>2316</v>
      </c>
      <c r="H376" s="3" t="s">
        <v>2470</v>
      </c>
      <c r="I376" s="3" t="s">
        <v>2496</v>
      </c>
      <c r="J376" s="3">
        <v>41.4</v>
      </c>
      <c r="K376" s="3">
        <v>6000</v>
      </c>
      <c r="L376" s="3" t="s">
        <v>25</v>
      </c>
      <c r="M376" s="3">
        <v>1</v>
      </c>
      <c r="N376" s="28">
        <f t="shared" si="92"/>
        <v>6</v>
      </c>
      <c r="O376" s="28">
        <f t="shared" si="93"/>
        <v>248.39999999999998</v>
      </c>
      <c r="P376" s="12">
        <v>0</v>
      </c>
      <c r="Q376" s="46">
        <f t="shared" si="81"/>
        <v>0</v>
      </c>
      <c r="R376" s="13"/>
      <c r="S376" s="3">
        <f t="shared" si="82"/>
        <v>6</v>
      </c>
      <c r="T376" s="30" t="s">
        <v>2502</v>
      </c>
      <c r="U376" s="5">
        <f t="shared" si="86"/>
        <v>248.39999999999998</v>
      </c>
      <c r="V376" s="5">
        <f t="shared" si="87"/>
        <v>0</v>
      </c>
      <c r="W376" s="5"/>
    </row>
    <row r="377" spans="1:23" ht="43.2" x14ac:dyDescent="0.3">
      <c r="A377" s="3">
        <f t="shared" si="83"/>
        <v>360</v>
      </c>
      <c r="B377" s="4" t="s">
        <v>2561</v>
      </c>
      <c r="C377" s="3">
        <v>1</v>
      </c>
      <c r="D377" s="3" t="s">
        <v>1570</v>
      </c>
      <c r="E377" s="4" t="s">
        <v>390</v>
      </c>
      <c r="F377" s="3" t="s">
        <v>308</v>
      </c>
      <c r="G377" s="3" t="s">
        <v>2316</v>
      </c>
      <c r="H377" s="3" t="s">
        <v>2470</v>
      </c>
      <c r="I377" s="3" t="s">
        <v>2496</v>
      </c>
      <c r="J377" s="3">
        <v>41.4</v>
      </c>
      <c r="K377" s="3">
        <v>6000</v>
      </c>
      <c r="L377" s="3" t="s">
        <v>25</v>
      </c>
      <c r="M377" s="3">
        <v>1</v>
      </c>
      <c r="N377" s="28">
        <f t="shared" si="92"/>
        <v>6</v>
      </c>
      <c r="O377" s="28">
        <f t="shared" si="93"/>
        <v>248.39999999999998</v>
      </c>
      <c r="P377" s="12">
        <v>0</v>
      </c>
      <c r="Q377" s="46">
        <f t="shared" si="81"/>
        <v>0</v>
      </c>
      <c r="R377" s="13"/>
      <c r="S377" s="3">
        <f t="shared" si="82"/>
        <v>6</v>
      </c>
      <c r="T377" s="30" t="s">
        <v>2502</v>
      </c>
      <c r="U377" s="5">
        <f t="shared" si="86"/>
        <v>248.39999999999998</v>
      </c>
      <c r="V377" s="5">
        <f t="shared" si="87"/>
        <v>0</v>
      </c>
      <c r="W377" s="5"/>
    </row>
    <row r="378" spans="1:23" ht="43.2" x14ac:dyDescent="0.3">
      <c r="A378" s="3">
        <f t="shared" si="83"/>
        <v>361</v>
      </c>
      <c r="B378" s="4" t="s">
        <v>2561</v>
      </c>
      <c r="C378" s="3">
        <v>1</v>
      </c>
      <c r="D378" s="3" t="s">
        <v>1570</v>
      </c>
      <c r="E378" s="4" t="s">
        <v>391</v>
      </c>
      <c r="F378" s="3" t="s">
        <v>6</v>
      </c>
      <c r="G378" s="7" t="s">
        <v>2344</v>
      </c>
      <c r="H378" s="7" t="s">
        <v>2467</v>
      </c>
      <c r="I378" s="7" t="s">
        <v>2496</v>
      </c>
      <c r="J378" s="7">
        <v>49.9</v>
      </c>
      <c r="K378" s="3">
        <v>2000</v>
      </c>
      <c r="L378" s="3" t="s">
        <v>25</v>
      </c>
      <c r="M378" s="3">
        <v>1</v>
      </c>
      <c r="N378" s="28">
        <f t="shared" si="92"/>
        <v>2</v>
      </c>
      <c r="O378" s="28">
        <f t="shared" si="93"/>
        <v>99.8</v>
      </c>
      <c r="P378" s="12">
        <v>0</v>
      </c>
      <c r="Q378" s="46">
        <f t="shared" si="81"/>
        <v>0</v>
      </c>
      <c r="R378" s="12"/>
      <c r="S378" s="3">
        <f t="shared" si="82"/>
        <v>2</v>
      </c>
      <c r="T378" s="30" t="s">
        <v>2502</v>
      </c>
      <c r="U378" s="29">
        <f t="shared" si="86"/>
        <v>99.8</v>
      </c>
      <c r="V378" s="29">
        <f t="shared" si="87"/>
        <v>0</v>
      </c>
      <c r="W378" s="5"/>
    </row>
    <row r="379" spans="1:23" ht="43.2" x14ac:dyDescent="0.3">
      <c r="A379" s="3">
        <f t="shared" si="83"/>
        <v>362</v>
      </c>
      <c r="B379" s="4" t="s">
        <v>2561</v>
      </c>
      <c r="C379" s="3">
        <v>1</v>
      </c>
      <c r="D379" s="3" t="s">
        <v>1570</v>
      </c>
      <c r="E379" s="4" t="s">
        <v>392</v>
      </c>
      <c r="F379" s="3" t="s">
        <v>6</v>
      </c>
      <c r="G379" s="7" t="s">
        <v>2344</v>
      </c>
      <c r="H379" s="7" t="s">
        <v>2467</v>
      </c>
      <c r="I379" s="7" t="s">
        <v>2496</v>
      </c>
      <c r="J379" s="7">
        <v>49.9</v>
      </c>
      <c r="K379" s="3">
        <v>2000</v>
      </c>
      <c r="L379" s="3" t="s">
        <v>25</v>
      </c>
      <c r="M379" s="3">
        <v>1</v>
      </c>
      <c r="N379" s="28">
        <f t="shared" si="92"/>
        <v>2</v>
      </c>
      <c r="O379" s="28">
        <f t="shared" si="93"/>
        <v>99.8</v>
      </c>
      <c r="P379" s="12">
        <v>0</v>
      </c>
      <c r="Q379" s="46">
        <f t="shared" si="81"/>
        <v>0</v>
      </c>
      <c r="R379" s="12"/>
      <c r="S379" s="3">
        <f t="shared" si="82"/>
        <v>2</v>
      </c>
      <c r="T379" s="30" t="s">
        <v>2502</v>
      </c>
      <c r="U379" s="29">
        <f t="shared" ref="U379:U408" si="94">S379*J379</f>
        <v>99.8</v>
      </c>
      <c r="V379" s="29">
        <f t="shared" ref="V379:V408" si="95">Q379*J379</f>
        <v>0</v>
      </c>
      <c r="W379" s="5"/>
    </row>
    <row r="380" spans="1:23" ht="43.2" x14ac:dyDescent="0.3">
      <c r="A380" s="3">
        <f t="shared" si="83"/>
        <v>363</v>
      </c>
      <c r="B380" s="4" t="s">
        <v>2561</v>
      </c>
      <c r="C380" s="3">
        <v>1</v>
      </c>
      <c r="D380" s="3" t="s">
        <v>1570</v>
      </c>
      <c r="E380" s="4" t="s">
        <v>393</v>
      </c>
      <c r="F380" s="3" t="s">
        <v>6</v>
      </c>
      <c r="G380" s="7" t="s">
        <v>2344</v>
      </c>
      <c r="H380" s="7" t="s">
        <v>2467</v>
      </c>
      <c r="I380" s="7" t="s">
        <v>2496</v>
      </c>
      <c r="J380" s="7">
        <v>49.9</v>
      </c>
      <c r="K380" s="3">
        <v>2000</v>
      </c>
      <c r="L380" s="3" t="s">
        <v>25</v>
      </c>
      <c r="M380" s="3">
        <v>1</v>
      </c>
      <c r="N380" s="28">
        <f t="shared" si="92"/>
        <v>2</v>
      </c>
      <c r="O380" s="28">
        <f t="shared" si="93"/>
        <v>99.8</v>
      </c>
      <c r="P380" s="12">
        <v>0</v>
      </c>
      <c r="Q380" s="46">
        <f t="shared" si="81"/>
        <v>0</v>
      </c>
      <c r="R380" s="12"/>
      <c r="S380" s="3">
        <f t="shared" si="82"/>
        <v>2</v>
      </c>
      <c r="T380" s="30" t="s">
        <v>2502</v>
      </c>
      <c r="U380" s="29">
        <f t="shared" si="94"/>
        <v>99.8</v>
      </c>
      <c r="V380" s="29">
        <f t="shared" si="95"/>
        <v>0</v>
      </c>
      <c r="W380" s="5"/>
    </row>
    <row r="381" spans="1:23" ht="43.2" x14ac:dyDescent="0.3">
      <c r="A381" s="3">
        <f t="shared" si="83"/>
        <v>364</v>
      </c>
      <c r="B381" s="4" t="s">
        <v>2561</v>
      </c>
      <c r="C381" s="3">
        <v>1</v>
      </c>
      <c r="D381" s="3" t="s">
        <v>1570</v>
      </c>
      <c r="E381" s="4" t="s">
        <v>394</v>
      </c>
      <c r="F381" s="3" t="s">
        <v>312</v>
      </c>
      <c r="G381" s="3" t="s">
        <v>2309</v>
      </c>
      <c r="H381" s="3" t="s">
        <v>2474</v>
      </c>
      <c r="I381" s="3" t="s">
        <v>2496</v>
      </c>
      <c r="J381" s="3">
        <v>65.400000000000006</v>
      </c>
      <c r="K381" s="3">
        <v>6000</v>
      </c>
      <c r="L381" s="3" t="s">
        <v>25</v>
      </c>
      <c r="M381" s="3">
        <v>1</v>
      </c>
      <c r="N381" s="28">
        <f>(K381/1000)*M381</f>
        <v>6</v>
      </c>
      <c r="O381" s="28">
        <f>N381*J381</f>
        <v>392.40000000000003</v>
      </c>
      <c r="P381" s="12">
        <v>0</v>
      </c>
      <c r="Q381" s="46">
        <f t="shared" si="81"/>
        <v>0</v>
      </c>
      <c r="R381" s="12"/>
      <c r="S381" s="3">
        <f t="shared" si="82"/>
        <v>6</v>
      </c>
      <c r="T381" s="30" t="s">
        <v>2502</v>
      </c>
      <c r="U381" s="29">
        <f t="shared" si="94"/>
        <v>392.40000000000003</v>
      </c>
      <c r="V381" s="29">
        <f t="shared" si="95"/>
        <v>0</v>
      </c>
      <c r="W381" s="5"/>
    </row>
    <row r="382" spans="1:23" ht="43.2" x14ac:dyDescent="0.3">
      <c r="A382" s="3">
        <f t="shared" si="83"/>
        <v>365</v>
      </c>
      <c r="B382" s="4" t="s">
        <v>2561</v>
      </c>
      <c r="C382" s="3">
        <v>1</v>
      </c>
      <c r="D382" s="3" t="s">
        <v>1570</v>
      </c>
      <c r="E382" s="4" t="s">
        <v>395</v>
      </c>
      <c r="F382" s="3" t="s">
        <v>308</v>
      </c>
      <c r="G382" s="3" t="s">
        <v>2316</v>
      </c>
      <c r="H382" s="3" t="s">
        <v>2470</v>
      </c>
      <c r="I382" s="3" t="s">
        <v>2496</v>
      </c>
      <c r="J382" s="3">
        <v>41.4</v>
      </c>
      <c r="K382" s="3">
        <v>6000</v>
      </c>
      <c r="L382" s="3" t="s">
        <v>25</v>
      </c>
      <c r="M382" s="3">
        <v>1</v>
      </c>
      <c r="N382" s="28">
        <f t="shared" ref="N382:N445" si="96">(K382/1000)*M382</f>
        <v>6</v>
      </c>
      <c r="O382" s="28">
        <f t="shared" ref="O382:O445" si="97">N382*J382</f>
        <v>248.39999999999998</v>
      </c>
      <c r="P382" s="12">
        <v>0</v>
      </c>
      <c r="Q382" s="46">
        <f t="shared" si="81"/>
        <v>0</v>
      </c>
      <c r="R382" s="13"/>
      <c r="S382" s="3">
        <f t="shared" si="82"/>
        <v>6</v>
      </c>
      <c r="T382" s="30" t="s">
        <v>2502</v>
      </c>
      <c r="U382" s="5">
        <f t="shared" si="94"/>
        <v>248.39999999999998</v>
      </c>
      <c r="V382" s="5">
        <f t="shared" si="95"/>
        <v>0</v>
      </c>
      <c r="W382" s="5"/>
    </row>
    <row r="383" spans="1:23" ht="43.2" x14ac:dyDescent="0.3">
      <c r="A383" s="3">
        <f t="shared" si="83"/>
        <v>366</v>
      </c>
      <c r="B383" s="4" t="s">
        <v>2561</v>
      </c>
      <c r="C383" s="3">
        <v>1</v>
      </c>
      <c r="D383" s="3" t="s">
        <v>1570</v>
      </c>
      <c r="E383" s="4" t="s">
        <v>396</v>
      </c>
      <c r="F383" s="3" t="s">
        <v>308</v>
      </c>
      <c r="G383" s="3" t="s">
        <v>2316</v>
      </c>
      <c r="H383" s="3" t="s">
        <v>2470</v>
      </c>
      <c r="I383" s="3" t="s">
        <v>2496</v>
      </c>
      <c r="J383" s="3">
        <v>41.4</v>
      </c>
      <c r="K383" s="3">
        <v>6000</v>
      </c>
      <c r="L383" s="3" t="s">
        <v>25</v>
      </c>
      <c r="M383" s="3">
        <v>1</v>
      </c>
      <c r="N383" s="28">
        <f t="shared" si="96"/>
        <v>6</v>
      </c>
      <c r="O383" s="28">
        <f t="shared" si="97"/>
        <v>248.39999999999998</v>
      </c>
      <c r="P383" s="12">
        <v>0</v>
      </c>
      <c r="Q383" s="46">
        <f t="shared" si="81"/>
        <v>0</v>
      </c>
      <c r="R383" s="13"/>
      <c r="S383" s="3">
        <f t="shared" si="82"/>
        <v>6</v>
      </c>
      <c r="T383" s="30" t="s">
        <v>2502</v>
      </c>
      <c r="U383" s="5">
        <f t="shared" si="94"/>
        <v>248.39999999999998</v>
      </c>
      <c r="V383" s="5">
        <f t="shared" si="95"/>
        <v>0</v>
      </c>
      <c r="W383" s="5"/>
    </row>
    <row r="384" spans="1:23" ht="43.2" x14ac:dyDescent="0.3">
      <c r="A384" s="3">
        <f t="shared" si="83"/>
        <v>367</v>
      </c>
      <c r="B384" s="4" t="s">
        <v>2561</v>
      </c>
      <c r="C384" s="3">
        <v>1</v>
      </c>
      <c r="D384" s="3" t="s">
        <v>1571</v>
      </c>
      <c r="E384" s="4" t="s">
        <v>397</v>
      </c>
      <c r="F384" s="3" t="s">
        <v>7</v>
      </c>
      <c r="G384" s="3"/>
      <c r="H384" s="3"/>
      <c r="I384" s="3" t="s">
        <v>2496</v>
      </c>
      <c r="J384" s="3">
        <v>13.32</v>
      </c>
      <c r="K384" s="3">
        <v>4000</v>
      </c>
      <c r="L384" s="3" t="s">
        <v>25</v>
      </c>
      <c r="M384" s="3">
        <v>1</v>
      </c>
      <c r="N384" s="28">
        <f t="shared" si="96"/>
        <v>4</v>
      </c>
      <c r="O384" s="40">
        <f t="shared" si="97"/>
        <v>53.28</v>
      </c>
      <c r="P384" s="12">
        <v>0</v>
      </c>
      <c r="Q384" s="46">
        <f t="shared" si="81"/>
        <v>0</v>
      </c>
      <c r="R384" s="12"/>
      <c r="S384" s="3">
        <f t="shared" si="82"/>
        <v>4</v>
      </c>
      <c r="T384" s="30" t="s">
        <v>2502</v>
      </c>
      <c r="U384" s="41">
        <f t="shared" si="94"/>
        <v>53.28</v>
      </c>
      <c r="V384" s="41">
        <f t="shared" si="95"/>
        <v>0</v>
      </c>
      <c r="W384" s="5"/>
    </row>
    <row r="385" spans="1:23" ht="43.2" x14ac:dyDescent="0.3">
      <c r="A385" s="3">
        <f t="shared" si="83"/>
        <v>368</v>
      </c>
      <c r="B385" s="4" t="s">
        <v>2561</v>
      </c>
      <c r="C385" s="3">
        <v>1</v>
      </c>
      <c r="D385" s="3" t="s">
        <v>1571</v>
      </c>
      <c r="E385" s="4" t="s">
        <v>398</v>
      </c>
      <c r="F385" s="3" t="s">
        <v>7</v>
      </c>
      <c r="G385" s="3"/>
      <c r="H385" s="3"/>
      <c r="I385" s="3" t="s">
        <v>2496</v>
      </c>
      <c r="J385" s="3">
        <v>13.32</v>
      </c>
      <c r="K385" s="3">
        <v>3900</v>
      </c>
      <c r="L385" s="3" t="s">
        <v>25</v>
      </c>
      <c r="M385" s="3">
        <v>1</v>
      </c>
      <c r="N385" s="28">
        <f t="shared" si="96"/>
        <v>3.9</v>
      </c>
      <c r="O385" s="40">
        <f t="shared" si="97"/>
        <v>51.948</v>
      </c>
      <c r="P385" s="12">
        <v>0</v>
      </c>
      <c r="Q385" s="46">
        <f t="shared" si="81"/>
        <v>0</v>
      </c>
      <c r="R385" s="12"/>
      <c r="S385" s="3">
        <f t="shared" si="82"/>
        <v>3.9</v>
      </c>
      <c r="T385" s="30" t="s">
        <v>2502</v>
      </c>
      <c r="U385" s="41">
        <f t="shared" si="94"/>
        <v>51.948</v>
      </c>
      <c r="V385" s="41">
        <f t="shared" si="95"/>
        <v>0</v>
      </c>
      <c r="W385" s="5"/>
    </row>
    <row r="386" spans="1:23" ht="43.2" x14ac:dyDescent="0.3">
      <c r="A386" s="3">
        <f t="shared" si="83"/>
        <v>369</v>
      </c>
      <c r="B386" s="4" t="s">
        <v>2561</v>
      </c>
      <c r="C386" s="3">
        <v>1</v>
      </c>
      <c r="D386" s="3" t="s">
        <v>1571</v>
      </c>
      <c r="E386" s="4" t="s">
        <v>399</v>
      </c>
      <c r="F386" s="3" t="s">
        <v>7</v>
      </c>
      <c r="G386" s="3"/>
      <c r="H386" s="3"/>
      <c r="I386" s="3" t="s">
        <v>2496</v>
      </c>
      <c r="J386" s="3">
        <v>13.32</v>
      </c>
      <c r="K386" s="3">
        <v>4200</v>
      </c>
      <c r="L386" s="3" t="s">
        <v>25</v>
      </c>
      <c r="M386" s="3">
        <v>1</v>
      </c>
      <c r="N386" s="28">
        <f t="shared" si="96"/>
        <v>4.2</v>
      </c>
      <c r="O386" s="40">
        <f t="shared" si="97"/>
        <v>55.944000000000003</v>
      </c>
      <c r="P386" s="12">
        <v>0</v>
      </c>
      <c r="Q386" s="46">
        <f t="shared" si="81"/>
        <v>0</v>
      </c>
      <c r="R386" s="12"/>
      <c r="S386" s="3">
        <f t="shared" si="82"/>
        <v>4.2</v>
      </c>
      <c r="T386" s="30" t="s">
        <v>2502</v>
      </c>
      <c r="U386" s="41">
        <f t="shared" si="94"/>
        <v>55.944000000000003</v>
      </c>
      <c r="V386" s="41">
        <f t="shared" si="95"/>
        <v>0</v>
      </c>
      <c r="W386" s="5"/>
    </row>
    <row r="387" spans="1:23" ht="43.2" x14ac:dyDescent="0.3">
      <c r="A387" s="3">
        <f t="shared" si="83"/>
        <v>370</v>
      </c>
      <c r="B387" s="4" t="s">
        <v>2561</v>
      </c>
      <c r="C387" s="3">
        <v>1</v>
      </c>
      <c r="D387" s="3" t="s">
        <v>1571</v>
      </c>
      <c r="E387" s="4" t="s">
        <v>400</v>
      </c>
      <c r="F387" s="3" t="s">
        <v>7</v>
      </c>
      <c r="G387" s="3"/>
      <c r="H387" s="3"/>
      <c r="I387" s="3" t="s">
        <v>2496</v>
      </c>
      <c r="J387" s="3">
        <v>13.32</v>
      </c>
      <c r="K387" s="3">
        <v>4000</v>
      </c>
      <c r="L387" s="3" t="s">
        <v>25</v>
      </c>
      <c r="M387" s="3">
        <v>1</v>
      </c>
      <c r="N387" s="28">
        <f t="shared" si="96"/>
        <v>4</v>
      </c>
      <c r="O387" s="40">
        <f t="shared" si="97"/>
        <v>53.28</v>
      </c>
      <c r="P387" s="12">
        <v>0</v>
      </c>
      <c r="Q387" s="46">
        <f t="shared" si="81"/>
        <v>0</v>
      </c>
      <c r="R387" s="12"/>
      <c r="S387" s="3">
        <f t="shared" si="82"/>
        <v>4</v>
      </c>
      <c r="T387" s="30" t="s">
        <v>2502</v>
      </c>
      <c r="U387" s="41">
        <f t="shared" si="94"/>
        <v>53.28</v>
      </c>
      <c r="V387" s="41">
        <f t="shared" si="95"/>
        <v>0</v>
      </c>
      <c r="W387" s="5"/>
    </row>
    <row r="388" spans="1:23" ht="43.2" x14ac:dyDescent="0.3">
      <c r="A388" s="3">
        <f t="shared" si="83"/>
        <v>371</v>
      </c>
      <c r="B388" s="4" t="s">
        <v>2561</v>
      </c>
      <c r="C388" s="3">
        <v>1</v>
      </c>
      <c r="D388" s="3" t="s">
        <v>1571</v>
      </c>
      <c r="E388" s="4" t="s">
        <v>401</v>
      </c>
      <c r="F388" s="3" t="s">
        <v>7</v>
      </c>
      <c r="G388" s="3"/>
      <c r="H388" s="3"/>
      <c r="I388" s="3" t="s">
        <v>2496</v>
      </c>
      <c r="J388" s="3">
        <v>13.32</v>
      </c>
      <c r="K388" s="3">
        <v>3900</v>
      </c>
      <c r="L388" s="3" t="s">
        <v>25</v>
      </c>
      <c r="M388" s="3">
        <v>1</v>
      </c>
      <c r="N388" s="28">
        <f t="shared" si="96"/>
        <v>3.9</v>
      </c>
      <c r="O388" s="40">
        <f t="shared" si="97"/>
        <v>51.948</v>
      </c>
      <c r="P388" s="12">
        <v>0</v>
      </c>
      <c r="Q388" s="46">
        <f t="shared" si="81"/>
        <v>0</v>
      </c>
      <c r="R388" s="12"/>
      <c r="S388" s="3">
        <f t="shared" si="82"/>
        <v>3.9</v>
      </c>
      <c r="T388" s="30" t="s">
        <v>2502</v>
      </c>
      <c r="U388" s="41">
        <f t="shared" si="94"/>
        <v>51.948</v>
      </c>
      <c r="V388" s="41">
        <f t="shared" si="95"/>
        <v>0</v>
      </c>
      <c r="W388" s="5"/>
    </row>
    <row r="389" spans="1:23" ht="43.2" x14ac:dyDescent="0.3">
      <c r="A389" s="3">
        <f t="shared" si="83"/>
        <v>372</v>
      </c>
      <c r="B389" s="4" t="s">
        <v>2561</v>
      </c>
      <c r="C389" s="3">
        <v>1</v>
      </c>
      <c r="D389" s="3" t="s">
        <v>1571</v>
      </c>
      <c r="E389" s="4" t="s">
        <v>402</v>
      </c>
      <c r="F389" s="3" t="s">
        <v>7</v>
      </c>
      <c r="G389" s="3"/>
      <c r="H389" s="3"/>
      <c r="I389" s="3" t="s">
        <v>2496</v>
      </c>
      <c r="J389" s="3">
        <v>13.32</v>
      </c>
      <c r="K389" s="3">
        <v>4200</v>
      </c>
      <c r="L389" s="3" t="s">
        <v>25</v>
      </c>
      <c r="M389" s="3">
        <v>1</v>
      </c>
      <c r="N389" s="28">
        <f t="shared" si="96"/>
        <v>4.2</v>
      </c>
      <c r="O389" s="40">
        <f t="shared" si="97"/>
        <v>55.944000000000003</v>
      </c>
      <c r="P389" s="12">
        <v>0</v>
      </c>
      <c r="Q389" s="46">
        <f t="shared" si="81"/>
        <v>0</v>
      </c>
      <c r="R389" s="12"/>
      <c r="S389" s="3">
        <f t="shared" si="82"/>
        <v>4.2</v>
      </c>
      <c r="T389" s="30" t="s">
        <v>2502</v>
      </c>
      <c r="U389" s="41">
        <f t="shared" si="94"/>
        <v>55.944000000000003</v>
      </c>
      <c r="V389" s="41">
        <f t="shared" si="95"/>
        <v>0</v>
      </c>
      <c r="W389" s="5"/>
    </row>
    <row r="390" spans="1:23" ht="43.2" x14ac:dyDescent="0.3">
      <c r="A390" s="3">
        <f t="shared" si="83"/>
        <v>373</v>
      </c>
      <c r="B390" s="4" t="s">
        <v>2561</v>
      </c>
      <c r="C390" s="3">
        <v>1</v>
      </c>
      <c r="D390" s="3" t="s">
        <v>1571</v>
      </c>
      <c r="E390" s="4" t="s">
        <v>403</v>
      </c>
      <c r="F390" s="3" t="s">
        <v>7</v>
      </c>
      <c r="G390" s="3"/>
      <c r="H390" s="3"/>
      <c r="I390" s="3" t="s">
        <v>2496</v>
      </c>
      <c r="J390" s="3">
        <v>13.32</v>
      </c>
      <c r="K390" s="3">
        <v>4000</v>
      </c>
      <c r="L390" s="3" t="s">
        <v>25</v>
      </c>
      <c r="M390" s="3">
        <v>1</v>
      </c>
      <c r="N390" s="28">
        <f t="shared" si="96"/>
        <v>4</v>
      </c>
      <c r="O390" s="40">
        <f t="shared" si="97"/>
        <v>53.28</v>
      </c>
      <c r="P390" s="12">
        <v>0</v>
      </c>
      <c r="Q390" s="46">
        <f t="shared" si="81"/>
        <v>0</v>
      </c>
      <c r="R390" s="12"/>
      <c r="S390" s="3">
        <f t="shared" si="82"/>
        <v>4</v>
      </c>
      <c r="T390" s="30" t="s">
        <v>2502</v>
      </c>
      <c r="U390" s="41">
        <f t="shared" si="94"/>
        <v>53.28</v>
      </c>
      <c r="V390" s="41">
        <f t="shared" si="95"/>
        <v>0</v>
      </c>
      <c r="W390" s="5"/>
    </row>
    <row r="391" spans="1:23" ht="43.2" x14ac:dyDescent="0.3">
      <c r="A391" s="3">
        <f t="shared" si="83"/>
        <v>374</v>
      </c>
      <c r="B391" s="4" t="s">
        <v>2561</v>
      </c>
      <c r="C391" s="3">
        <v>1</v>
      </c>
      <c r="D391" s="3" t="s">
        <v>1571</v>
      </c>
      <c r="E391" s="4" t="s">
        <v>404</v>
      </c>
      <c r="F391" s="3" t="s">
        <v>7</v>
      </c>
      <c r="G391" s="3"/>
      <c r="H391" s="3"/>
      <c r="I391" s="3" t="s">
        <v>2496</v>
      </c>
      <c r="J391" s="3">
        <v>13.32</v>
      </c>
      <c r="K391" s="3">
        <v>3900</v>
      </c>
      <c r="L391" s="3" t="s">
        <v>25</v>
      </c>
      <c r="M391" s="3">
        <v>1</v>
      </c>
      <c r="N391" s="28">
        <f t="shared" si="96"/>
        <v>3.9</v>
      </c>
      <c r="O391" s="40">
        <f t="shared" si="97"/>
        <v>51.948</v>
      </c>
      <c r="P391" s="12">
        <v>0</v>
      </c>
      <c r="Q391" s="46">
        <f t="shared" si="81"/>
        <v>0</v>
      </c>
      <c r="R391" s="12"/>
      <c r="S391" s="3">
        <f t="shared" si="82"/>
        <v>3.9</v>
      </c>
      <c r="T391" s="30" t="s">
        <v>2502</v>
      </c>
      <c r="U391" s="41">
        <f t="shared" si="94"/>
        <v>51.948</v>
      </c>
      <c r="V391" s="41">
        <f t="shared" si="95"/>
        <v>0</v>
      </c>
      <c r="W391" s="5"/>
    </row>
    <row r="392" spans="1:23" ht="43.2" x14ac:dyDescent="0.3">
      <c r="A392" s="3">
        <f t="shared" si="83"/>
        <v>375</v>
      </c>
      <c r="B392" s="4" t="s">
        <v>2561</v>
      </c>
      <c r="C392" s="3">
        <v>1</v>
      </c>
      <c r="D392" s="3" t="s">
        <v>1571</v>
      </c>
      <c r="E392" s="4" t="s">
        <v>405</v>
      </c>
      <c r="F392" s="3" t="s">
        <v>7</v>
      </c>
      <c r="G392" s="3"/>
      <c r="H392" s="3"/>
      <c r="I392" s="3" t="s">
        <v>2496</v>
      </c>
      <c r="J392" s="3">
        <v>13.32</v>
      </c>
      <c r="K392" s="3">
        <v>4000</v>
      </c>
      <c r="L392" s="3" t="s">
        <v>25</v>
      </c>
      <c r="M392" s="3">
        <v>1</v>
      </c>
      <c r="N392" s="28">
        <f t="shared" si="96"/>
        <v>4</v>
      </c>
      <c r="O392" s="40">
        <f t="shared" si="97"/>
        <v>53.28</v>
      </c>
      <c r="P392" s="12">
        <v>0</v>
      </c>
      <c r="Q392" s="46">
        <f t="shared" si="81"/>
        <v>0</v>
      </c>
      <c r="R392" s="12"/>
      <c r="S392" s="3">
        <f t="shared" si="82"/>
        <v>4</v>
      </c>
      <c r="T392" s="30" t="s">
        <v>2502</v>
      </c>
      <c r="U392" s="41">
        <f t="shared" si="94"/>
        <v>53.28</v>
      </c>
      <c r="V392" s="41">
        <f t="shared" si="95"/>
        <v>0</v>
      </c>
      <c r="W392" s="5"/>
    </row>
    <row r="393" spans="1:23" ht="43.2" x14ac:dyDescent="0.3">
      <c r="A393" s="3">
        <f t="shared" si="83"/>
        <v>376</v>
      </c>
      <c r="B393" s="4" t="s">
        <v>2561</v>
      </c>
      <c r="C393" s="3">
        <v>1</v>
      </c>
      <c r="D393" s="3" t="s">
        <v>1571</v>
      </c>
      <c r="E393" s="4" t="s">
        <v>406</v>
      </c>
      <c r="F393" s="3" t="s">
        <v>7</v>
      </c>
      <c r="G393" s="3"/>
      <c r="H393" s="3"/>
      <c r="I393" s="3" t="s">
        <v>2496</v>
      </c>
      <c r="J393" s="3">
        <v>13.32</v>
      </c>
      <c r="K393" s="3">
        <v>3900</v>
      </c>
      <c r="L393" s="3" t="s">
        <v>25</v>
      </c>
      <c r="M393" s="3">
        <v>1</v>
      </c>
      <c r="N393" s="28">
        <f t="shared" si="96"/>
        <v>3.9</v>
      </c>
      <c r="O393" s="40">
        <f t="shared" si="97"/>
        <v>51.948</v>
      </c>
      <c r="P393" s="12">
        <v>0</v>
      </c>
      <c r="Q393" s="46">
        <f t="shared" si="81"/>
        <v>0</v>
      </c>
      <c r="R393" s="12"/>
      <c r="S393" s="3">
        <f t="shared" si="82"/>
        <v>3.9</v>
      </c>
      <c r="T393" s="30" t="s">
        <v>2502</v>
      </c>
      <c r="U393" s="41">
        <f t="shared" si="94"/>
        <v>51.948</v>
      </c>
      <c r="V393" s="41">
        <f t="shared" si="95"/>
        <v>0</v>
      </c>
      <c r="W393" s="5"/>
    </row>
    <row r="394" spans="1:23" ht="43.2" x14ac:dyDescent="0.3">
      <c r="A394" s="3">
        <f t="shared" si="83"/>
        <v>377</v>
      </c>
      <c r="B394" s="4" t="s">
        <v>2561</v>
      </c>
      <c r="C394" s="3">
        <v>1</v>
      </c>
      <c r="D394" s="3" t="s">
        <v>1571</v>
      </c>
      <c r="E394" s="4" t="s">
        <v>407</v>
      </c>
      <c r="F394" s="3" t="s">
        <v>7</v>
      </c>
      <c r="G394" s="3"/>
      <c r="H394" s="3"/>
      <c r="I394" s="3" t="s">
        <v>2496</v>
      </c>
      <c r="J394" s="3">
        <v>13.32</v>
      </c>
      <c r="K394" s="3">
        <v>4000</v>
      </c>
      <c r="L394" s="3" t="s">
        <v>25</v>
      </c>
      <c r="M394" s="3">
        <v>1</v>
      </c>
      <c r="N394" s="28">
        <f t="shared" si="96"/>
        <v>4</v>
      </c>
      <c r="O394" s="40">
        <f t="shared" si="97"/>
        <v>53.28</v>
      </c>
      <c r="P394" s="12">
        <v>0</v>
      </c>
      <c r="Q394" s="46">
        <f t="shared" si="81"/>
        <v>0</v>
      </c>
      <c r="R394" s="12"/>
      <c r="S394" s="3">
        <f t="shared" si="82"/>
        <v>4</v>
      </c>
      <c r="T394" s="30" t="s">
        <v>2502</v>
      </c>
      <c r="U394" s="41">
        <f t="shared" si="94"/>
        <v>53.28</v>
      </c>
      <c r="V394" s="41">
        <f t="shared" si="95"/>
        <v>0</v>
      </c>
      <c r="W394" s="5"/>
    </row>
    <row r="395" spans="1:23" ht="43.2" x14ac:dyDescent="0.3">
      <c r="A395" s="3">
        <f t="shared" si="83"/>
        <v>378</v>
      </c>
      <c r="B395" s="4" t="s">
        <v>2561</v>
      </c>
      <c r="C395" s="3">
        <v>1</v>
      </c>
      <c r="D395" s="3" t="s">
        <v>1571</v>
      </c>
      <c r="E395" s="4" t="s">
        <v>408</v>
      </c>
      <c r="F395" s="3" t="s">
        <v>7</v>
      </c>
      <c r="G395" s="3"/>
      <c r="H395" s="3"/>
      <c r="I395" s="3" t="s">
        <v>2496</v>
      </c>
      <c r="J395" s="3">
        <v>13.32</v>
      </c>
      <c r="K395" s="3">
        <v>3900</v>
      </c>
      <c r="L395" s="3" t="s">
        <v>25</v>
      </c>
      <c r="M395" s="3">
        <v>1</v>
      </c>
      <c r="N395" s="28">
        <f t="shared" si="96"/>
        <v>3.9</v>
      </c>
      <c r="O395" s="40">
        <f t="shared" si="97"/>
        <v>51.948</v>
      </c>
      <c r="P395" s="12">
        <v>0</v>
      </c>
      <c r="Q395" s="46">
        <f t="shared" si="81"/>
        <v>0</v>
      </c>
      <c r="R395" s="12"/>
      <c r="S395" s="3">
        <f t="shared" si="82"/>
        <v>3.9</v>
      </c>
      <c r="T395" s="30" t="s">
        <v>2502</v>
      </c>
      <c r="U395" s="41">
        <f t="shared" si="94"/>
        <v>51.948</v>
      </c>
      <c r="V395" s="41">
        <f t="shared" si="95"/>
        <v>0</v>
      </c>
      <c r="W395" s="5"/>
    </row>
    <row r="396" spans="1:23" ht="43.2" x14ac:dyDescent="0.3">
      <c r="A396" s="3">
        <f t="shared" si="83"/>
        <v>379</v>
      </c>
      <c r="B396" s="4" t="s">
        <v>2561</v>
      </c>
      <c r="C396" s="3">
        <v>1</v>
      </c>
      <c r="D396" s="3" t="s">
        <v>1571</v>
      </c>
      <c r="E396" s="4" t="s">
        <v>409</v>
      </c>
      <c r="F396" s="3" t="s">
        <v>7</v>
      </c>
      <c r="G396" s="3"/>
      <c r="H396" s="3"/>
      <c r="I396" s="3" t="s">
        <v>2496</v>
      </c>
      <c r="J396" s="3">
        <v>13.32</v>
      </c>
      <c r="K396" s="3">
        <v>4000</v>
      </c>
      <c r="L396" s="3" t="s">
        <v>25</v>
      </c>
      <c r="M396" s="3">
        <v>1</v>
      </c>
      <c r="N396" s="28">
        <f t="shared" si="96"/>
        <v>4</v>
      </c>
      <c r="O396" s="40">
        <f t="shared" si="97"/>
        <v>53.28</v>
      </c>
      <c r="P396" s="12">
        <v>0</v>
      </c>
      <c r="Q396" s="46">
        <f t="shared" si="81"/>
        <v>0</v>
      </c>
      <c r="R396" s="12"/>
      <c r="S396" s="3">
        <f t="shared" si="82"/>
        <v>4</v>
      </c>
      <c r="T396" s="30" t="s">
        <v>2502</v>
      </c>
      <c r="U396" s="41">
        <f t="shared" si="94"/>
        <v>53.28</v>
      </c>
      <c r="V396" s="41">
        <f t="shared" si="95"/>
        <v>0</v>
      </c>
      <c r="W396" s="5"/>
    </row>
    <row r="397" spans="1:23" ht="43.2" x14ac:dyDescent="0.3">
      <c r="A397" s="3">
        <f t="shared" si="83"/>
        <v>380</v>
      </c>
      <c r="B397" s="4" t="s">
        <v>2561</v>
      </c>
      <c r="C397" s="3">
        <v>1</v>
      </c>
      <c r="D397" s="3" t="s">
        <v>1571</v>
      </c>
      <c r="E397" s="4" t="s">
        <v>410</v>
      </c>
      <c r="F397" s="3" t="s">
        <v>7</v>
      </c>
      <c r="G397" s="3"/>
      <c r="H397" s="3"/>
      <c r="I397" s="3" t="s">
        <v>2496</v>
      </c>
      <c r="J397" s="3">
        <v>13.32</v>
      </c>
      <c r="K397" s="3">
        <v>3900</v>
      </c>
      <c r="L397" s="3" t="s">
        <v>25</v>
      </c>
      <c r="M397" s="3">
        <v>1</v>
      </c>
      <c r="N397" s="28">
        <f t="shared" si="96"/>
        <v>3.9</v>
      </c>
      <c r="O397" s="40">
        <f t="shared" si="97"/>
        <v>51.948</v>
      </c>
      <c r="P397" s="12">
        <v>0</v>
      </c>
      <c r="Q397" s="46">
        <f t="shared" si="81"/>
        <v>0</v>
      </c>
      <c r="R397" s="12"/>
      <c r="S397" s="3">
        <f t="shared" si="82"/>
        <v>3.9</v>
      </c>
      <c r="T397" s="30" t="s">
        <v>2502</v>
      </c>
      <c r="U397" s="41">
        <f t="shared" si="94"/>
        <v>51.948</v>
      </c>
      <c r="V397" s="41">
        <f t="shared" si="95"/>
        <v>0</v>
      </c>
      <c r="W397" s="5"/>
    </row>
    <row r="398" spans="1:23" ht="43.2" x14ac:dyDescent="0.3">
      <c r="A398" s="3">
        <f t="shared" si="83"/>
        <v>381</v>
      </c>
      <c r="B398" s="4" t="s">
        <v>2561</v>
      </c>
      <c r="C398" s="3">
        <v>1</v>
      </c>
      <c r="D398" s="3" t="s">
        <v>1571</v>
      </c>
      <c r="E398" s="4" t="s">
        <v>411</v>
      </c>
      <c r="F398" s="3" t="s">
        <v>7</v>
      </c>
      <c r="G398" s="3"/>
      <c r="H398" s="3"/>
      <c r="I398" s="3" t="s">
        <v>2496</v>
      </c>
      <c r="J398" s="3">
        <v>13.32</v>
      </c>
      <c r="K398" s="3">
        <v>4000</v>
      </c>
      <c r="L398" s="3" t="s">
        <v>25</v>
      </c>
      <c r="M398" s="3">
        <v>1</v>
      </c>
      <c r="N398" s="28">
        <f t="shared" si="96"/>
        <v>4</v>
      </c>
      <c r="O398" s="40">
        <f t="shared" si="97"/>
        <v>53.28</v>
      </c>
      <c r="P398" s="12">
        <v>0</v>
      </c>
      <c r="Q398" s="46">
        <f t="shared" si="81"/>
        <v>0</v>
      </c>
      <c r="R398" s="12"/>
      <c r="S398" s="3">
        <f t="shared" si="82"/>
        <v>4</v>
      </c>
      <c r="T398" s="30" t="s">
        <v>2502</v>
      </c>
      <c r="U398" s="41">
        <f t="shared" si="94"/>
        <v>53.28</v>
      </c>
      <c r="V398" s="41">
        <f t="shared" si="95"/>
        <v>0</v>
      </c>
      <c r="W398" s="5"/>
    </row>
    <row r="399" spans="1:23" ht="43.2" x14ac:dyDescent="0.3">
      <c r="A399" s="3">
        <f t="shared" si="83"/>
        <v>382</v>
      </c>
      <c r="B399" s="4" t="s">
        <v>2561</v>
      </c>
      <c r="C399" s="3">
        <v>1</v>
      </c>
      <c r="D399" s="3" t="s">
        <v>1571</v>
      </c>
      <c r="E399" s="4" t="s">
        <v>412</v>
      </c>
      <c r="F399" s="3" t="s">
        <v>7</v>
      </c>
      <c r="G399" s="3"/>
      <c r="H399" s="3"/>
      <c r="I399" s="3" t="s">
        <v>2496</v>
      </c>
      <c r="J399" s="3">
        <v>13.32</v>
      </c>
      <c r="K399" s="3">
        <v>3900</v>
      </c>
      <c r="L399" s="3" t="s">
        <v>25</v>
      </c>
      <c r="M399" s="3">
        <v>1</v>
      </c>
      <c r="N399" s="28">
        <f t="shared" si="96"/>
        <v>3.9</v>
      </c>
      <c r="O399" s="40">
        <f t="shared" si="97"/>
        <v>51.948</v>
      </c>
      <c r="P399" s="12">
        <v>0</v>
      </c>
      <c r="Q399" s="46">
        <f t="shared" si="81"/>
        <v>0</v>
      </c>
      <c r="R399" s="12"/>
      <c r="S399" s="3">
        <f t="shared" si="82"/>
        <v>3.9</v>
      </c>
      <c r="T399" s="30" t="s">
        <v>2502</v>
      </c>
      <c r="U399" s="41">
        <f t="shared" si="94"/>
        <v>51.948</v>
      </c>
      <c r="V399" s="41">
        <f t="shared" si="95"/>
        <v>0</v>
      </c>
      <c r="W399" s="5"/>
    </row>
    <row r="400" spans="1:23" ht="43.2" x14ac:dyDescent="0.3">
      <c r="A400" s="3">
        <f t="shared" si="83"/>
        <v>383</v>
      </c>
      <c r="B400" s="4" t="s">
        <v>2561</v>
      </c>
      <c r="C400" s="3">
        <v>1</v>
      </c>
      <c r="D400" s="3" t="s">
        <v>1571</v>
      </c>
      <c r="E400" s="4" t="s">
        <v>411</v>
      </c>
      <c r="F400" s="3" t="s">
        <v>7</v>
      </c>
      <c r="G400" s="3"/>
      <c r="H400" s="3"/>
      <c r="I400" s="3" t="s">
        <v>2496</v>
      </c>
      <c r="J400" s="3">
        <v>13.32</v>
      </c>
      <c r="K400" s="3">
        <v>4000</v>
      </c>
      <c r="L400" s="3" t="s">
        <v>25</v>
      </c>
      <c r="M400" s="3">
        <v>1</v>
      </c>
      <c r="N400" s="28">
        <f t="shared" si="96"/>
        <v>4</v>
      </c>
      <c r="O400" s="40">
        <f t="shared" si="97"/>
        <v>53.28</v>
      </c>
      <c r="P400" s="12">
        <v>0</v>
      </c>
      <c r="Q400" s="46">
        <f t="shared" si="81"/>
        <v>0</v>
      </c>
      <c r="R400" s="12"/>
      <c r="S400" s="3">
        <f t="shared" si="82"/>
        <v>4</v>
      </c>
      <c r="T400" s="30" t="s">
        <v>2502</v>
      </c>
      <c r="U400" s="41">
        <f t="shared" si="94"/>
        <v>53.28</v>
      </c>
      <c r="V400" s="41">
        <f t="shared" si="95"/>
        <v>0</v>
      </c>
      <c r="W400" s="5"/>
    </row>
    <row r="401" spans="1:23" ht="43.2" x14ac:dyDescent="0.3">
      <c r="A401" s="3">
        <f t="shared" si="83"/>
        <v>384</v>
      </c>
      <c r="B401" s="4" t="s">
        <v>2561</v>
      </c>
      <c r="C401" s="3">
        <v>1</v>
      </c>
      <c r="D401" s="3" t="s">
        <v>1571</v>
      </c>
      <c r="E401" s="4" t="s">
        <v>412</v>
      </c>
      <c r="F401" s="3" t="s">
        <v>7</v>
      </c>
      <c r="G401" s="3"/>
      <c r="H401" s="3"/>
      <c r="I401" s="3" t="s">
        <v>2496</v>
      </c>
      <c r="J401" s="3">
        <v>13.32</v>
      </c>
      <c r="K401" s="3">
        <v>3900</v>
      </c>
      <c r="L401" s="3" t="s">
        <v>25</v>
      </c>
      <c r="M401" s="3">
        <v>1</v>
      </c>
      <c r="N401" s="28">
        <f t="shared" si="96"/>
        <v>3.9</v>
      </c>
      <c r="O401" s="40">
        <f t="shared" si="97"/>
        <v>51.948</v>
      </c>
      <c r="P401" s="12">
        <v>0</v>
      </c>
      <c r="Q401" s="46">
        <f t="shared" si="81"/>
        <v>0</v>
      </c>
      <c r="R401" s="12"/>
      <c r="S401" s="3">
        <f t="shared" si="82"/>
        <v>3.9</v>
      </c>
      <c r="T401" s="30" t="s">
        <v>2502</v>
      </c>
      <c r="U401" s="41">
        <f t="shared" si="94"/>
        <v>51.948</v>
      </c>
      <c r="V401" s="41">
        <f t="shared" si="95"/>
        <v>0</v>
      </c>
      <c r="W401" s="5"/>
    </row>
    <row r="402" spans="1:23" ht="43.2" x14ac:dyDescent="0.3">
      <c r="A402" s="3">
        <f t="shared" si="83"/>
        <v>385</v>
      </c>
      <c r="B402" s="4" t="s">
        <v>2561</v>
      </c>
      <c r="C402" s="3">
        <v>1</v>
      </c>
      <c r="D402" s="3" t="s">
        <v>1571</v>
      </c>
      <c r="E402" s="4" t="s">
        <v>413</v>
      </c>
      <c r="F402" s="3" t="s">
        <v>7</v>
      </c>
      <c r="G402" s="3"/>
      <c r="H402" s="3"/>
      <c r="I402" s="3" t="s">
        <v>2496</v>
      </c>
      <c r="J402" s="3">
        <v>13.32</v>
      </c>
      <c r="K402" s="3">
        <v>4000</v>
      </c>
      <c r="L402" s="3" t="s">
        <v>25</v>
      </c>
      <c r="M402" s="3">
        <v>1</v>
      </c>
      <c r="N402" s="28">
        <f t="shared" si="96"/>
        <v>4</v>
      </c>
      <c r="O402" s="40">
        <f t="shared" si="97"/>
        <v>53.28</v>
      </c>
      <c r="P402" s="12">
        <v>0</v>
      </c>
      <c r="Q402" s="46">
        <f t="shared" ref="Q402:Q465" si="98">N402*P402</f>
        <v>0</v>
      </c>
      <c r="R402" s="12"/>
      <c r="S402" s="3">
        <f t="shared" ref="S402:S465" si="99">N402-Q402</f>
        <v>4</v>
      </c>
      <c r="T402" s="30" t="s">
        <v>2502</v>
      </c>
      <c r="U402" s="41">
        <f t="shared" si="94"/>
        <v>53.28</v>
      </c>
      <c r="V402" s="41">
        <f t="shared" si="95"/>
        <v>0</v>
      </c>
      <c r="W402" s="5"/>
    </row>
    <row r="403" spans="1:23" ht="43.2" x14ac:dyDescent="0.3">
      <c r="A403" s="3">
        <f t="shared" si="83"/>
        <v>386</v>
      </c>
      <c r="B403" s="4" t="s">
        <v>2561</v>
      </c>
      <c r="C403" s="3">
        <v>1</v>
      </c>
      <c r="D403" s="3" t="s">
        <v>1571</v>
      </c>
      <c r="E403" s="4" t="s">
        <v>414</v>
      </c>
      <c r="F403" s="3" t="s">
        <v>7</v>
      </c>
      <c r="G403" s="3"/>
      <c r="H403" s="3"/>
      <c r="I403" s="3" t="s">
        <v>2496</v>
      </c>
      <c r="J403" s="3">
        <v>13.32</v>
      </c>
      <c r="K403" s="3">
        <v>3900</v>
      </c>
      <c r="L403" s="3" t="s">
        <v>25</v>
      </c>
      <c r="M403" s="3">
        <v>1</v>
      </c>
      <c r="N403" s="28">
        <f t="shared" si="96"/>
        <v>3.9</v>
      </c>
      <c r="O403" s="40">
        <f t="shared" si="97"/>
        <v>51.948</v>
      </c>
      <c r="P403" s="12">
        <v>0</v>
      </c>
      <c r="Q403" s="46">
        <f t="shared" si="98"/>
        <v>0</v>
      </c>
      <c r="R403" s="12"/>
      <c r="S403" s="3">
        <f t="shared" si="99"/>
        <v>3.9</v>
      </c>
      <c r="T403" s="30" t="s">
        <v>2502</v>
      </c>
      <c r="U403" s="41">
        <f t="shared" si="94"/>
        <v>51.948</v>
      </c>
      <c r="V403" s="41">
        <f t="shared" si="95"/>
        <v>0</v>
      </c>
      <c r="W403" s="5"/>
    </row>
    <row r="404" spans="1:23" ht="43.2" x14ac:dyDescent="0.3">
      <c r="A404" s="3">
        <f t="shared" ref="A404:A467" si="100">A403+1</f>
        <v>387</v>
      </c>
      <c r="B404" s="4" t="s">
        <v>2561</v>
      </c>
      <c r="C404" s="3">
        <v>1</v>
      </c>
      <c r="D404" s="3" t="s">
        <v>1571</v>
      </c>
      <c r="E404" s="4" t="s">
        <v>415</v>
      </c>
      <c r="F404" s="3" t="s">
        <v>7</v>
      </c>
      <c r="G404" s="3"/>
      <c r="H404" s="3"/>
      <c r="I404" s="3" t="s">
        <v>2496</v>
      </c>
      <c r="J404" s="3">
        <v>13.32</v>
      </c>
      <c r="K404" s="3">
        <v>4000</v>
      </c>
      <c r="L404" s="3" t="s">
        <v>25</v>
      </c>
      <c r="M404" s="3">
        <v>1</v>
      </c>
      <c r="N404" s="28">
        <f t="shared" si="96"/>
        <v>4</v>
      </c>
      <c r="O404" s="40">
        <f t="shared" si="97"/>
        <v>53.28</v>
      </c>
      <c r="P404" s="12">
        <v>0</v>
      </c>
      <c r="Q404" s="46">
        <f t="shared" si="98"/>
        <v>0</v>
      </c>
      <c r="R404" s="12"/>
      <c r="S404" s="3">
        <f t="shared" si="99"/>
        <v>4</v>
      </c>
      <c r="T404" s="30" t="s">
        <v>2502</v>
      </c>
      <c r="U404" s="41">
        <f t="shared" si="94"/>
        <v>53.28</v>
      </c>
      <c r="V404" s="41">
        <f t="shared" si="95"/>
        <v>0</v>
      </c>
      <c r="W404" s="5"/>
    </row>
    <row r="405" spans="1:23" ht="43.2" x14ac:dyDescent="0.3">
      <c r="A405" s="3">
        <f t="shared" si="100"/>
        <v>388</v>
      </c>
      <c r="B405" s="4" t="s">
        <v>2561</v>
      </c>
      <c r="C405" s="3">
        <v>1</v>
      </c>
      <c r="D405" s="3" t="s">
        <v>1571</v>
      </c>
      <c r="E405" s="4" t="s">
        <v>416</v>
      </c>
      <c r="F405" s="3" t="s">
        <v>7</v>
      </c>
      <c r="G405" s="3"/>
      <c r="H405" s="3"/>
      <c r="I405" s="3" t="s">
        <v>2496</v>
      </c>
      <c r="J405" s="3">
        <v>13.32</v>
      </c>
      <c r="K405" s="3">
        <v>3900</v>
      </c>
      <c r="L405" s="3" t="s">
        <v>25</v>
      </c>
      <c r="M405" s="3">
        <v>1</v>
      </c>
      <c r="N405" s="28">
        <f t="shared" si="96"/>
        <v>3.9</v>
      </c>
      <c r="O405" s="40">
        <f t="shared" si="97"/>
        <v>51.948</v>
      </c>
      <c r="P405" s="12">
        <v>0</v>
      </c>
      <c r="Q405" s="46">
        <f t="shared" si="98"/>
        <v>0</v>
      </c>
      <c r="R405" s="12"/>
      <c r="S405" s="3">
        <f t="shared" si="99"/>
        <v>3.9</v>
      </c>
      <c r="T405" s="30" t="s">
        <v>2502</v>
      </c>
      <c r="U405" s="41">
        <f t="shared" si="94"/>
        <v>51.948</v>
      </c>
      <c r="V405" s="41">
        <f t="shared" si="95"/>
        <v>0</v>
      </c>
      <c r="W405" s="5"/>
    </row>
    <row r="406" spans="1:23" ht="43.2" x14ac:dyDescent="0.3">
      <c r="A406" s="3">
        <f t="shared" si="100"/>
        <v>389</v>
      </c>
      <c r="B406" s="4" t="s">
        <v>2561</v>
      </c>
      <c r="C406" s="3">
        <v>1</v>
      </c>
      <c r="D406" s="3" t="s">
        <v>1571</v>
      </c>
      <c r="E406" s="4" t="s">
        <v>417</v>
      </c>
      <c r="F406" s="3" t="s">
        <v>7</v>
      </c>
      <c r="G406" s="3"/>
      <c r="H406" s="3"/>
      <c r="I406" s="3" t="s">
        <v>2496</v>
      </c>
      <c r="J406" s="3">
        <v>13.32</v>
      </c>
      <c r="K406" s="3">
        <v>4000</v>
      </c>
      <c r="L406" s="3" t="s">
        <v>25</v>
      </c>
      <c r="M406" s="3">
        <v>1</v>
      </c>
      <c r="N406" s="28">
        <f t="shared" si="96"/>
        <v>4</v>
      </c>
      <c r="O406" s="40">
        <f t="shared" si="97"/>
        <v>53.28</v>
      </c>
      <c r="P406" s="12">
        <v>0</v>
      </c>
      <c r="Q406" s="46">
        <f t="shared" si="98"/>
        <v>0</v>
      </c>
      <c r="R406" s="12"/>
      <c r="S406" s="3">
        <f t="shared" si="99"/>
        <v>4</v>
      </c>
      <c r="T406" s="30" t="s">
        <v>2502</v>
      </c>
      <c r="U406" s="41">
        <f t="shared" si="94"/>
        <v>53.28</v>
      </c>
      <c r="V406" s="41">
        <f t="shared" si="95"/>
        <v>0</v>
      </c>
      <c r="W406" s="5"/>
    </row>
    <row r="407" spans="1:23" ht="43.2" x14ac:dyDescent="0.3">
      <c r="A407" s="3">
        <f t="shared" si="100"/>
        <v>390</v>
      </c>
      <c r="B407" s="4" t="s">
        <v>2561</v>
      </c>
      <c r="C407" s="3">
        <v>1</v>
      </c>
      <c r="D407" s="3" t="s">
        <v>1571</v>
      </c>
      <c r="E407" s="4" t="s">
        <v>418</v>
      </c>
      <c r="F407" s="3" t="s">
        <v>7</v>
      </c>
      <c r="G407" s="3"/>
      <c r="H407" s="3"/>
      <c r="I407" s="3" t="s">
        <v>2496</v>
      </c>
      <c r="J407" s="3">
        <v>13.32</v>
      </c>
      <c r="K407" s="3">
        <v>3900</v>
      </c>
      <c r="L407" s="3" t="s">
        <v>25</v>
      </c>
      <c r="M407" s="3">
        <v>1</v>
      </c>
      <c r="N407" s="28">
        <f t="shared" si="96"/>
        <v>3.9</v>
      </c>
      <c r="O407" s="40">
        <f t="shared" si="97"/>
        <v>51.948</v>
      </c>
      <c r="P407" s="12">
        <v>0</v>
      </c>
      <c r="Q407" s="46">
        <f t="shared" si="98"/>
        <v>0</v>
      </c>
      <c r="R407" s="12"/>
      <c r="S407" s="3">
        <f t="shared" si="99"/>
        <v>3.9</v>
      </c>
      <c r="T407" s="30" t="s">
        <v>2502</v>
      </c>
      <c r="U407" s="41">
        <f t="shared" si="94"/>
        <v>51.948</v>
      </c>
      <c r="V407" s="41">
        <f t="shared" si="95"/>
        <v>0</v>
      </c>
      <c r="W407" s="5"/>
    </row>
    <row r="408" spans="1:23" ht="43.2" x14ac:dyDescent="0.3">
      <c r="A408" s="3">
        <f t="shared" si="100"/>
        <v>391</v>
      </c>
      <c r="B408" s="4" t="s">
        <v>2561</v>
      </c>
      <c r="C408" s="3">
        <v>1</v>
      </c>
      <c r="D408" s="3" t="s">
        <v>1571</v>
      </c>
      <c r="E408" s="4" t="s">
        <v>417</v>
      </c>
      <c r="F408" s="3" t="s">
        <v>7</v>
      </c>
      <c r="G408" s="3"/>
      <c r="H408" s="3"/>
      <c r="I408" s="3" t="s">
        <v>2496</v>
      </c>
      <c r="J408" s="3">
        <v>13.32</v>
      </c>
      <c r="K408" s="3">
        <v>4000</v>
      </c>
      <c r="L408" s="3" t="s">
        <v>25</v>
      </c>
      <c r="M408" s="3">
        <v>1</v>
      </c>
      <c r="N408" s="28">
        <f t="shared" si="96"/>
        <v>4</v>
      </c>
      <c r="O408" s="40">
        <f t="shared" si="97"/>
        <v>53.28</v>
      </c>
      <c r="P408" s="12">
        <v>0</v>
      </c>
      <c r="Q408" s="46">
        <f t="shared" si="98"/>
        <v>0</v>
      </c>
      <c r="R408" s="12"/>
      <c r="S408" s="3">
        <f t="shared" si="99"/>
        <v>4</v>
      </c>
      <c r="T408" s="30" t="s">
        <v>2502</v>
      </c>
      <c r="U408" s="41">
        <f t="shared" si="94"/>
        <v>53.28</v>
      </c>
      <c r="V408" s="41">
        <f t="shared" si="95"/>
        <v>0</v>
      </c>
      <c r="W408" s="5"/>
    </row>
    <row r="409" spans="1:23" x14ac:dyDescent="0.3">
      <c r="A409" s="3">
        <f t="shared" si="100"/>
        <v>392</v>
      </c>
      <c r="B409" s="4" t="s">
        <v>2561</v>
      </c>
      <c r="C409" s="3">
        <v>1</v>
      </c>
      <c r="D409" s="3" t="s">
        <v>1571</v>
      </c>
      <c r="E409" s="4" t="s">
        <v>426</v>
      </c>
      <c r="F409" s="3" t="s">
        <v>7</v>
      </c>
      <c r="G409" s="3"/>
      <c r="H409" s="3"/>
      <c r="I409" s="3" t="s">
        <v>2496</v>
      </c>
      <c r="J409" s="3">
        <v>13.32</v>
      </c>
      <c r="K409" s="3">
        <v>3190</v>
      </c>
      <c r="L409" s="3" t="s">
        <v>25</v>
      </c>
      <c r="M409" s="3">
        <v>1</v>
      </c>
      <c r="N409" s="28">
        <f t="shared" si="96"/>
        <v>3.19</v>
      </c>
      <c r="O409" s="40">
        <f t="shared" si="97"/>
        <v>42.4908</v>
      </c>
      <c r="P409" s="13">
        <v>1</v>
      </c>
      <c r="Q409" s="46">
        <f t="shared" si="98"/>
        <v>3.19</v>
      </c>
      <c r="R409" s="13"/>
      <c r="S409" s="3">
        <f t="shared" si="99"/>
        <v>0</v>
      </c>
      <c r="T409" s="5"/>
      <c r="U409" s="41">
        <f t="shared" ref="U409:U425" si="101">O409-V409</f>
        <v>0</v>
      </c>
      <c r="V409" s="41">
        <f t="shared" ref="V409:V425" si="102">P409*O409</f>
        <v>42.4908</v>
      </c>
      <c r="W409" s="5"/>
    </row>
    <row r="410" spans="1:23" x14ac:dyDescent="0.3">
      <c r="A410" s="3">
        <f t="shared" si="100"/>
        <v>393</v>
      </c>
      <c r="B410" s="4" t="s">
        <v>2561</v>
      </c>
      <c r="C410" s="3">
        <v>1</v>
      </c>
      <c r="D410" s="3" t="s">
        <v>1571</v>
      </c>
      <c r="E410" s="4" t="s">
        <v>425</v>
      </c>
      <c r="F410" s="3" t="s">
        <v>7</v>
      </c>
      <c r="G410" s="3"/>
      <c r="H410" s="3"/>
      <c r="I410" s="3" t="s">
        <v>2496</v>
      </c>
      <c r="J410" s="3">
        <v>13.32</v>
      </c>
      <c r="K410" s="3">
        <v>3190</v>
      </c>
      <c r="L410" s="3" t="s">
        <v>25</v>
      </c>
      <c r="M410" s="3">
        <v>1</v>
      </c>
      <c r="N410" s="28">
        <f t="shared" si="96"/>
        <v>3.19</v>
      </c>
      <c r="O410" s="40">
        <f t="shared" si="97"/>
        <v>42.4908</v>
      </c>
      <c r="P410" s="13">
        <v>1</v>
      </c>
      <c r="Q410" s="46">
        <f t="shared" si="98"/>
        <v>3.19</v>
      </c>
      <c r="R410" s="13"/>
      <c r="S410" s="3">
        <f t="shared" si="99"/>
        <v>0</v>
      </c>
      <c r="T410" s="5"/>
      <c r="U410" s="41">
        <f t="shared" si="101"/>
        <v>0</v>
      </c>
      <c r="V410" s="41">
        <f t="shared" si="102"/>
        <v>42.4908</v>
      </c>
      <c r="W410" s="5"/>
    </row>
    <row r="411" spans="1:23" x14ac:dyDescent="0.3">
      <c r="A411" s="3">
        <f t="shared" si="100"/>
        <v>394</v>
      </c>
      <c r="B411" s="4" t="s">
        <v>2561</v>
      </c>
      <c r="C411" s="3">
        <v>1</v>
      </c>
      <c r="D411" s="3" t="s">
        <v>1571</v>
      </c>
      <c r="E411" s="4" t="s">
        <v>427</v>
      </c>
      <c r="F411" s="3" t="s">
        <v>7</v>
      </c>
      <c r="G411" s="3"/>
      <c r="H411" s="3"/>
      <c r="I411" s="3" t="s">
        <v>2496</v>
      </c>
      <c r="J411" s="3">
        <v>13.32</v>
      </c>
      <c r="K411" s="3">
        <v>3500</v>
      </c>
      <c r="L411" s="3" t="s">
        <v>25</v>
      </c>
      <c r="M411" s="3">
        <v>1</v>
      </c>
      <c r="N411" s="28">
        <f t="shared" si="96"/>
        <v>3.5</v>
      </c>
      <c r="O411" s="40">
        <f t="shared" si="97"/>
        <v>46.620000000000005</v>
      </c>
      <c r="P411" s="13">
        <v>1</v>
      </c>
      <c r="Q411" s="46">
        <f t="shared" si="98"/>
        <v>3.5</v>
      </c>
      <c r="R411" s="13"/>
      <c r="S411" s="3">
        <f t="shared" si="99"/>
        <v>0</v>
      </c>
      <c r="T411" s="5"/>
      <c r="U411" s="41">
        <f t="shared" si="101"/>
        <v>0</v>
      </c>
      <c r="V411" s="41">
        <f t="shared" si="102"/>
        <v>46.620000000000005</v>
      </c>
      <c r="W411" s="5"/>
    </row>
    <row r="412" spans="1:23" x14ac:dyDescent="0.3">
      <c r="A412" s="3">
        <f t="shared" si="100"/>
        <v>395</v>
      </c>
      <c r="B412" s="4" t="s">
        <v>2561</v>
      </c>
      <c r="C412" s="3">
        <v>1</v>
      </c>
      <c r="D412" s="3" t="s">
        <v>1571</v>
      </c>
      <c r="E412" s="4" t="s">
        <v>428</v>
      </c>
      <c r="F412" s="3" t="s">
        <v>7</v>
      </c>
      <c r="G412" s="3"/>
      <c r="H412" s="3"/>
      <c r="I412" s="3" t="s">
        <v>2496</v>
      </c>
      <c r="J412" s="3">
        <v>13.32</v>
      </c>
      <c r="K412" s="3">
        <v>3500</v>
      </c>
      <c r="L412" s="3" t="s">
        <v>25</v>
      </c>
      <c r="M412" s="3">
        <v>1</v>
      </c>
      <c r="N412" s="28">
        <f t="shared" si="96"/>
        <v>3.5</v>
      </c>
      <c r="O412" s="40">
        <f t="shared" si="97"/>
        <v>46.620000000000005</v>
      </c>
      <c r="P412" s="13">
        <v>1</v>
      </c>
      <c r="Q412" s="46">
        <f t="shared" si="98"/>
        <v>3.5</v>
      </c>
      <c r="R412" s="13"/>
      <c r="S412" s="3">
        <f t="shared" si="99"/>
        <v>0</v>
      </c>
      <c r="T412" s="5"/>
      <c r="U412" s="41">
        <f t="shared" si="101"/>
        <v>0</v>
      </c>
      <c r="V412" s="41">
        <f t="shared" si="102"/>
        <v>46.620000000000005</v>
      </c>
      <c r="W412" s="5"/>
    </row>
    <row r="413" spans="1:23" x14ac:dyDescent="0.3">
      <c r="A413" s="3">
        <f t="shared" si="100"/>
        <v>396</v>
      </c>
      <c r="B413" s="4" t="s">
        <v>2561</v>
      </c>
      <c r="C413" s="3">
        <v>1</v>
      </c>
      <c r="D413" s="3" t="s">
        <v>1571</v>
      </c>
      <c r="E413" s="4" t="s">
        <v>429</v>
      </c>
      <c r="F413" s="3" t="s">
        <v>7</v>
      </c>
      <c r="G413" s="3"/>
      <c r="H413" s="3"/>
      <c r="I413" s="3" t="s">
        <v>2496</v>
      </c>
      <c r="J413" s="3">
        <v>13.32</v>
      </c>
      <c r="K413" s="3">
        <v>3190</v>
      </c>
      <c r="L413" s="3" t="s">
        <v>25</v>
      </c>
      <c r="M413" s="3">
        <v>1</v>
      </c>
      <c r="N413" s="28">
        <f t="shared" si="96"/>
        <v>3.19</v>
      </c>
      <c r="O413" s="40">
        <f t="shared" si="97"/>
        <v>42.4908</v>
      </c>
      <c r="P413" s="13">
        <v>1</v>
      </c>
      <c r="Q413" s="46">
        <f t="shared" si="98"/>
        <v>3.19</v>
      </c>
      <c r="R413" s="13"/>
      <c r="S413" s="3">
        <f t="shared" si="99"/>
        <v>0</v>
      </c>
      <c r="T413" s="5"/>
      <c r="U413" s="41">
        <f t="shared" si="101"/>
        <v>0</v>
      </c>
      <c r="V413" s="41">
        <f t="shared" si="102"/>
        <v>42.4908</v>
      </c>
      <c r="W413" s="5"/>
    </row>
    <row r="414" spans="1:23" x14ac:dyDescent="0.3">
      <c r="A414" s="3">
        <f t="shared" si="100"/>
        <v>397</v>
      </c>
      <c r="B414" s="4" t="s">
        <v>2561</v>
      </c>
      <c r="C414" s="3">
        <v>1</v>
      </c>
      <c r="D414" s="3" t="s">
        <v>1571</v>
      </c>
      <c r="E414" s="4" t="s">
        <v>430</v>
      </c>
      <c r="F414" s="3" t="s">
        <v>7</v>
      </c>
      <c r="G414" s="3"/>
      <c r="H414" s="3"/>
      <c r="I414" s="3" t="s">
        <v>2496</v>
      </c>
      <c r="J414" s="3">
        <v>13.32</v>
      </c>
      <c r="K414" s="3">
        <v>3190</v>
      </c>
      <c r="L414" s="3" t="s">
        <v>25</v>
      </c>
      <c r="M414" s="3">
        <v>1</v>
      </c>
      <c r="N414" s="28">
        <f t="shared" si="96"/>
        <v>3.19</v>
      </c>
      <c r="O414" s="40">
        <f t="shared" si="97"/>
        <v>42.4908</v>
      </c>
      <c r="P414" s="13">
        <v>1</v>
      </c>
      <c r="Q414" s="46">
        <f t="shared" si="98"/>
        <v>3.19</v>
      </c>
      <c r="R414" s="13"/>
      <c r="S414" s="3">
        <f t="shared" si="99"/>
        <v>0</v>
      </c>
      <c r="T414" s="5"/>
      <c r="U414" s="41">
        <f t="shared" si="101"/>
        <v>0</v>
      </c>
      <c r="V414" s="41">
        <f t="shared" si="102"/>
        <v>42.4908</v>
      </c>
      <c r="W414" s="5"/>
    </row>
    <row r="415" spans="1:23" x14ac:dyDescent="0.3">
      <c r="A415" s="3">
        <f t="shared" si="100"/>
        <v>398</v>
      </c>
      <c r="B415" s="4" t="s">
        <v>2561</v>
      </c>
      <c r="C415" s="3">
        <v>1</v>
      </c>
      <c r="D415" s="3" t="s">
        <v>1571</v>
      </c>
      <c r="E415" s="4" t="s">
        <v>431</v>
      </c>
      <c r="F415" s="3" t="s">
        <v>7</v>
      </c>
      <c r="G415" s="3"/>
      <c r="H415" s="3"/>
      <c r="I415" s="3" t="s">
        <v>2496</v>
      </c>
      <c r="J415" s="3">
        <v>13.32</v>
      </c>
      <c r="K415" s="3">
        <v>3500</v>
      </c>
      <c r="L415" s="3" t="s">
        <v>25</v>
      </c>
      <c r="M415" s="3">
        <v>1</v>
      </c>
      <c r="N415" s="28">
        <f t="shared" si="96"/>
        <v>3.5</v>
      </c>
      <c r="O415" s="40">
        <f t="shared" si="97"/>
        <v>46.620000000000005</v>
      </c>
      <c r="P415" s="13">
        <v>1</v>
      </c>
      <c r="Q415" s="46">
        <f t="shared" si="98"/>
        <v>3.5</v>
      </c>
      <c r="R415" s="13"/>
      <c r="S415" s="3">
        <f t="shared" si="99"/>
        <v>0</v>
      </c>
      <c r="T415" s="5"/>
      <c r="U415" s="41">
        <f t="shared" si="101"/>
        <v>0</v>
      </c>
      <c r="V415" s="41">
        <f t="shared" si="102"/>
        <v>46.620000000000005</v>
      </c>
      <c r="W415" s="5"/>
    </row>
    <row r="416" spans="1:23" x14ac:dyDescent="0.3">
      <c r="A416" s="3">
        <f t="shared" si="100"/>
        <v>399</v>
      </c>
      <c r="B416" s="4" t="s">
        <v>2561</v>
      </c>
      <c r="C416" s="3">
        <v>1</v>
      </c>
      <c r="D416" s="3" t="s">
        <v>1571</v>
      </c>
      <c r="E416" s="4" t="s">
        <v>432</v>
      </c>
      <c r="F416" s="3" t="s">
        <v>7</v>
      </c>
      <c r="G416" s="3"/>
      <c r="H416" s="3"/>
      <c r="I416" s="3" t="s">
        <v>2496</v>
      </c>
      <c r="J416" s="3">
        <v>13.32</v>
      </c>
      <c r="K416" s="3">
        <v>3500</v>
      </c>
      <c r="L416" s="3" t="s">
        <v>25</v>
      </c>
      <c r="M416" s="3">
        <v>1</v>
      </c>
      <c r="N416" s="28">
        <f t="shared" si="96"/>
        <v>3.5</v>
      </c>
      <c r="O416" s="40">
        <f t="shared" si="97"/>
        <v>46.620000000000005</v>
      </c>
      <c r="P416" s="13">
        <v>1</v>
      </c>
      <c r="Q416" s="46">
        <f t="shared" si="98"/>
        <v>3.5</v>
      </c>
      <c r="R416" s="13"/>
      <c r="S416" s="3">
        <f t="shared" si="99"/>
        <v>0</v>
      </c>
      <c r="T416" s="5"/>
      <c r="U416" s="41">
        <f t="shared" si="101"/>
        <v>0</v>
      </c>
      <c r="V416" s="41">
        <f t="shared" si="102"/>
        <v>46.620000000000005</v>
      </c>
      <c r="W416" s="5"/>
    </row>
    <row r="417" spans="1:23" x14ac:dyDescent="0.3">
      <c r="A417" s="3">
        <f t="shared" si="100"/>
        <v>400</v>
      </c>
      <c r="B417" s="4" t="s">
        <v>2561</v>
      </c>
      <c r="C417" s="3">
        <v>1</v>
      </c>
      <c r="D417" s="3" t="s">
        <v>1571</v>
      </c>
      <c r="E417" s="4" t="s">
        <v>433</v>
      </c>
      <c r="F417" s="3" t="s">
        <v>7</v>
      </c>
      <c r="G417" s="3"/>
      <c r="H417" s="3"/>
      <c r="I417" s="3" t="s">
        <v>2496</v>
      </c>
      <c r="J417" s="3">
        <v>13.32</v>
      </c>
      <c r="K417" s="3">
        <v>3190</v>
      </c>
      <c r="L417" s="3" t="s">
        <v>25</v>
      </c>
      <c r="M417" s="3">
        <v>1</v>
      </c>
      <c r="N417" s="28">
        <f t="shared" si="96"/>
        <v>3.19</v>
      </c>
      <c r="O417" s="40">
        <f t="shared" si="97"/>
        <v>42.4908</v>
      </c>
      <c r="P417" s="13">
        <v>1</v>
      </c>
      <c r="Q417" s="46">
        <f t="shared" si="98"/>
        <v>3.19</v>
      </c>
      <c r="R417" s="13"/>
      <c r="S417" s="3">
        <f t="shared" si="99"/>
        <v>0</v>
      </c>
      <c r="T417" s="5"/>
      <c r="U417" s="41">
        <f t="shared" si="101"/>
        <v>0</v>
      </c>
      <c r="V417" s="41">
        <f t="shared" si="102"/>
        <v>42.4908</v>
      </c>
      <c r="W417" s="5"/>
    </row>
    <row r="418" spans="1:23" x14ac:dyDescent="0.3">
      <c r="A418" s="3">
        <f t="shared" si="100"/>
        <v>401</v>
      </c>
      <c r="B418" s="4" t="s">
        <v>2561</v>
      </c>
      <c r="C418" s="3">
        <v>1</v>
      </c>
      <c r="D418" s="3" t="s">
        <v>1571</v>
      </c>
      <c r="E418" s="4" t="s">
        <v>434</v>
      </c>
      <c r="F418" s="3" t="s">
        <v>7</v>
      </c>
      <c r="G418" s="3"/>
      <c r="H418" s="3"/>
      <c r="I418" s="3" t="s">
        <v>2496</v>
      </c>
      <c r="J418" s="3">
        <v>13.32</v>
      </c>
      <c r="K418" s="3">
        <v>3190</v>
      </c>
      <c r="L418" s="3" t="s">
        <v>25</v>
      </c>
      <c r="M418" s="3">
        <v>1</v>
      </c>
      <c r="N418" s="28">
        <f t="shared" si="96"/>
        <v>3.19</v>
      </c>
      <c r="O418" s="40">
        <f t="shared" si="97"/>
        <v>42.4908</v>
      </c>
      <c r="P418" s="13">
        <v>1</v>
      </c>
      <c r="Q418" s="46">
        <f t="shared" si="98"/>
        <v>3.19</v>
      </c>
      <c r="R418" s="13"/>
      <c r="S418" s="3">
        <f t="shared" si="99"/>
        <v>0</v>
      </c>
      <c r="T418" s="5"/>
      <c r="U418" s="41">
        <f t="shared" si="101"/>
        <v>0</v>
      </c>
      <c r="V418" s="41">
        <f t="shared" si="102"/>
        <v>42.4908</v>
      </c>
      <c r="W418" s="5"/>
    </row>
    <row r="419" spans="1:23" x14ac:dyDescent="0.3">
      <c r="A419" s="3">
        <f t="shared" si="100"/>
        <v>402</v>
      </c>
      <c r="B419" s="4" t="s">
        <v>2561</v>
      </c>
      <c r="C419" s="3">
        <v>1</v>
      </c>
      <c r="D419" s="3" t="s">
        <v>1571</v>
      </c>
      <c r="E419" s="4" t="s">
        <v>435</v>
      </c>
      <c r="F419" s="3" t="s">
        <v>7</v>
      </c>
      <c r="G419" s="3"/>
      <c r="H419" s="3"/>
      <c r="I419" s="3" t="s">
        <v>2496</v>
      </c>
      <c r="J419" s="3">
        <v>13.32</v>
      </c>
      <c r="K419" s="3">
        <v>3500</v>
      </c>
      <c r="L419" s="3" t="s">
        <v>25</v>
      </c>
      <c r="M419" s="3">
        <v>1</v>
      </c>
      <c r="N419" s="28">
        <f t="shared" si="96"/>
        <v>3.5</v>
      </c>
      <c r="O419" s="40">
        <f t="shared" si="97"/>
        <v>46.620000000000005</v>
      </c>
      <c r="P419" s="13">
        <v>1</v>
      </c>
      <c r="Q419" s="46">
        <f t="shared" si="98"/>
        <v>3.5</v>
      </c>
      <c r="R419" s="13"/>
      <c r="S419" s="3">
        <f t="shared" si="99"/>
        <v>0</v>
      </c>
      <c r="T419" s="5"/>
      <c r="U419" s="41">
        <f t="shared" si="101"/>
        <v>0</v>
      </c>
      <c r="V419" s="41">
        <f t="shared" si="102"/>
        <v>46.620000000000005</v>
      </c>
      <c r="W419" s="5"/>
    </row>
    <row r="420" spans="1:23" x14ac:dyDescent="0.3">
      <c r="A420" s="3">
        <f t="shared" si="100"/>
        <v>403</v>
      </c>
      <c r="B420" s="4" t="s">
        <v>2561</v>
      </c>
      <c r="C420" s="3">
        <v>1</v>
      </c>
      <c r="D420" s="3" t="s">
        <v>1571</v>
      </c>
      <c r="E420" s="4" t="s">
        <v>436</v>
      </c>
      <c r="F420" s="3" t="s">
        <v>7</v>
      </c>
      <c r="G420" s="3"/>
      <c r="H420" s="3"/>
      <c r="I420" s="3" t="s">
        <v>2496</v>
      </c>
      <c r="J420" s="3">
        <v>13.32</v>
      </c>
      <c r="K420" s="3">
        <v>3500</v>
      </c>
      <c r="L420" s="3" t="s">
        <v>25</v>
      </c>
      <c r="M420" s="3">
        <v>1</v>
      </c>
      <c r="N420" s="28">
        <f t="shared" si="96"/>
        <v>3.5</v>
      </c>
      <c r="O420" s="40">
        <f t="shared" si="97"/>
        <v>46.620000000000005</v>
      </c>
      <c r="P420" s="13">
        <v>1</v>
      </c>
      <c r="Q420" s="46">
        <f t="shared" si="98"/>
        <v>3.5</v>
      </c>
      <c r="R420" s="13"/>
      <c r="S420" s="3">
        <f t="shared" si="99"/>
        <v>0</v>
      </c>
      <c r="T420" s="5"/>
      <c r="U420" s="41">
        <f t="shared" si="101"/>
        <v>0</v>
      </c>
      <c r="V420" s="41">
        <f t="shared" si="102"/>
        <v>46.620000000000005</v>
      </c>
      <c r="W420" s="5"/>
    </row>
    <row r="421" spans="1:23" x14ac:dyDescent="0.3">
      <c r="A421" s="3">
        <f t="shared" si="100"/>
        <v>404</v>
      </c>
      <c r="B421" s="4" t="s">
        <v>2561</v>
      </c>
      <c r="C421" s="3">
        <v>1</v>
      </c>
      <c r="D421" s="3" t="s">
        <v>1571</v>
      </c>
      <c r="E421" s="4" t="s">
        <v>437</v>
      </c>
      <c r="F421" s="3" t="s">
        <v>7</v>
      </c>
      <c r="G421" s="3"/>
      <c r="H421" s="3"/>
      <c r="I421" s="3" t="s">
        <v>2496</v>
      </c>
      <c r="J421" s="3">
        <v>13.32</v>
      </c>
      <c r="K421" s="3">
        <v>4200</v>
      </c>
      <c r="L421" s="3" t="s">
        <v>25</v>
      </c>
      <c r="M421" s="3">
        <v>1</v>
      </c>
      <c r="N421" s="28">
        <f t="shared" si="96"/>
        <v>4.2</v>
      </c>
      <c r="O421" s="40">
        <f t="shared" si="97"/>
        <v>55.944000000000003</v>
      </c>
      <c r="P421" s="13">
        <v>1</v>
      </c>
      <c r="Q421" s="46">
        <f t="shared" si="98"/>
        <v>4.2</v>
      </c>
      <c r="R421" s="13"/>
      <c r="S421" s="3">
        <f t="shared" si="99"/>
        <v>0</v>
      </c>
      <c r="T421" s="5"/>
      <c r="U421" s="41">
        <f t="shared" si="101"/>
        <v>0</v>
      </c>
      <c r="V421" s="41">
        <f t="shared" si="102"/>
        <v>55.944000000000003</v>
      </c>
      <c r="W421" s="5"/>
    </row>
    <row r="422" spans="1:23" x14ac:dyDescent="0.3">
      <c r="A422" s="3">
        <f t="shared" si="100"/>
        <v>405</v>
      </c>
      <c r="B422" s="4" t="s">
        <v>2561</v>
      </c>
      <c r="C422" s="3">
        <v>1</v>
      </c>
      <c r="D422" s="3" t="s">
        <v>1571</v>
      </c>
      <c r="E422" s="4" t="s">
        <v>438</v>
      </c>
      <c r="F422" s="3" t="s">
        <v>7</v>
      </c>
      <c r="G422" s="3"/>
      <c r="H422" s="3"/>
      <c r="I422" s="3" t="s">
        <v>2496</v>
      </c>
      <c r="J422" s="3">
        <v>13.32</v>
      </c>
      <c r="K422" s="3">
        <v>4200</v>
      </c>
      <c r="L422" s="3" t="s">
        <v>25</v>
      </c>
      <c r="M422" s="3">
        <v>1</v>
      </c>
      <c r="N422" s="28">
        <f t="shared" si="96"/>
        <v>4.2</v>
      </c>
      <c r="O422" s="40">
        <f t="shared" si="97"/>
        <v>55.944000000000003</v>
      </c>
      <c r="P422" s="13">
        <v>1</v>
      </c>
      <c r="Q422" s="46">
        <f t="shared" si="98"/>
        <v>4.2</v>
      </c>
      <c r="R422" s="13"/>
      <c r="S422" s="3">
        <f t="shared" si="99"/>
        <v>0</v>
      </c>
      <c r="T422" s="5"/>
      <c r="U422" s="41">
        <f t="shared" si="101"/>
        <v>0</v>
      </c>
      <c r="V422" s="41">
        <f t="shared" si="102"/>
        <v>55.944000000000003</v>
      </c>
      <c r="W422" s="5"/>
    </row>
    <row r="423" spans="1:23" x14ac:dyDescent="0.3">
      <c r="A423" s="3">
        <f t="shared" si="100"/>
        <v>406</v>
      </c>
      <c r="B423" s="4" t="s">
        <v>2561</v>
      </c>
      <c r="C423" s="3">
        <v>1</v>
      </c>
      <c r="D423" s="3" t="s">
        <v>1571</v>
      </c>
      <c r="E423" s="4" t="s">
        <v>439</v>
      </c>
      <c r="F423" s="3" t="s">
        <v>7</v>
      </c>
      <c r="G423" s="3"/>
      <c r="H423" s="3"/>
      <c r="I423" s="3" t="s">
        <v>2496</v>
      </c>
      <c r="J423" s="3">
        <v>13.32</v>
      </c>
      <c r="K423" s="3">
        <v>4200</v>
      </c>
      <c r="L423" s="3" t="s">
        <v>25</v>
      </c>
      <c r="M423" s="3">
        <v>1</v>
      </c>
      <c r="N423" s="28">
        <f t="shared" si="96"/>
        <v>4.2</v>
      </c>
      <c r="O423" s="40">
        <f t="shared" si="97"/>
        <v>55.944000000000003</v>
      </c>
      <c r="P423" s="13">
        <v>1</v>
      </c>
      <c r="Q423" s="46">
        <f t="shared" si="98"/>
        <v>4.2</v>
      </c>
      <c r="R423" s="13"/>
      <c r="S423" s="3">
        <f t="shared" si="99"/>
        <v>0</v>
      </c>
      <c r="T423" s="5"/>
      <c r="U423" s="41">
        <f t="shared" si="101"/>
        <v>0</v>
      </c>
      <c r="V423" s="41">
        <f t="shared" si="102"/>
        <v>55.944000000000003</v>
      </c>
      <c r="W423" s="5"/>
    </row>
    <row r="424" spans="1:23" x14ac:dyDescent="0.3">
      <c r="A424" s="3">
        <f t="shared" si="100"/>
        <v>407</v>
      </c>
      <c r="B424" s="4" t="s">
        <v>2561</v>
      </c>
      <c r="C424" s="3">
        <v>1</v>
      </c>
      <c r="D424" s="3" t="s">
        <v>1571</v>
      </c>
      <c r="E424" s="4" t="s">
        <v>440</v>
      </c>
      <c r="F424" s="3" t="s">
        <v>7</v>
      </c>
      <c r="G424" s="3"/>
      <c r="H424" s="3"/>
      <c r="I424" s="3" t="s">
        <v>2496</v>
      </c>
      <c r="J424" s="3">
        <v>13.32</v>
      </c>
      <c r="K424" s="3">
        <v>4200</v>
      </c>
      <c r="L424" s="3" t="s">
        <v>25</v>
      </c>
      <c r="M424" s="3">
        <v>1</v>
      </c>
      <c r="N424" s="28">
        <f t="shared" si="96"/>
        <v>4.2</v>
      </c>
      <c r="O424" s="40">
        <f t="shared" si="97"/>
        <v>55.944000000000003</v>
      </c>
      <c r="P424" s="13">
        <v>1</v>
      </c>
      <c r="Q424" s="46">
        <f t="shared" si="98"/>
        <v>4.2</v>
      </c>
      <c r="R424" s="13"/>
      <c r="S424" s="3">
        <f t="shared" si="99"/>
        <v>0</v>
      </c>
      <c r="T424" s="5"/>
      <c r="U424" s="41">
        <f t="shared" si="101"/>
        <v>0</v>
      </c>
      <c r="V424" s="41">
        <f t="shared" si="102"/>
        <v>55.944000000000003</v>
      </c>
      <c r="W424" s="5"/>
    </row>
    <row r="425" spans="1:23" x14ac:dyDescent="0.3">
      <c r="A425" s="3">
        <f t="shared" si="100"/>
        <v>408</v>
      </c>
      <c r="B425" s="4" t="s">
        <v>2561</v>
      </c>
      <c r="C425" s="3">
        <v>1</v>
      </c>
      <c r="D425" s="3" t="s">
        <v>1571</v>
      </c>
      <c r="E425" s="4" t="s">
        <v>441</v>
      </c>
      <c r="F425" s="3" t="s">
        <v>7</v>
      </c>
      <c r="G425" s="3"/>
      <c r="H425" s="3"/>
      <c r="I425" s="3" t="s">
        <v>2496</v>
      </c>
      <c r="J425" s="3">
        <v>13.32</v>
      </c>
      <c r="K425" s="3">
        <v>4200</v>
      </c>
      <c r="L425" s="3" t="s">
        <v>25</v>
      </c>
      <c r="M425" s="3">
        <v>1</v>
      </c>
      <c r="N425" s="28">
        <f t="shared" si="96"/>
        <v>4.2</v>
      </c>
      <c r="O425" s="40">
        <f t="shared" si="97"/>
        <v>55.944000000000003</v>
      </c>
      <c r="P425" s="13">
        <v>1</v>
      </c>
      <c r="Q425" s="46">
        <f t="shared" si="98"/>
        <v>4.2</v>
      </c>
      <c r="R425" s="13"/>
      <c r="S425" s="3">
        <f t="shared" si="99"/>
        <v>0</v>
      </c>
      <c r="T425" s="5"/>
      <c r="U425" s="41">
        <f t="shared" si="101"/>
        <v>0</v>
      </c>
      <c r="V425" s="41">
        <f t="shared" si="102"/>
        <v>55.944000000000003</v>
      </c>
      <c r="W425" s="5"/>
    </row>
    <row r="426" spans="1:23" ht="43.2" x14ac:dyDescent="0.3">
      <c r="A426" s="3">
        <f t="shared" si="100"/>
        <v>409</v>
      </c>
      <c r="B426" s="4" t="s">
        <v>2561</v>
      </c>
      <c r="C426" s="3">
        <v>1</v>
      </c>
      <c r="D426" s="3" t="s">
        <v>1571</v>
      </c>
      <c r="E426" s="4" t="s">
        <v>442</v>
      </c>
      <c r="F426" s="3" t="s">
        <v>7</v>
      </c>
      <c r="G426" s="3"/>
      <c r="H426" s="3"/>
      <c r="I426" s="3" t="s">
        <v>2496</v>
      </c>
      <c r="J426" s="3">
        <v>13.32</v>
      </c>
      <c r="K426" s="3">
        <v>2700</v>
      </c>
      <c r="L426" s="3" t="s">
        <v>25</v>
      </c>
      <c r="M426" s="3">
        <v>1</v>
      </c>
      <c r="N426" s="28">
        <f t="shared" si="96"/>
        <v>2.7</v>
      </c>
      <c r="O426" s="40">
        <f t="shared" si="97"/>
        <v>35.964000000000006</v>
      </c>
      <c r="P426" s="12">
        <v>0</v>
      </c>
      <c r="Q426" s="46">
        <f t="shared" si="98"/>
        <v>0</v>
      </c>
      <c r="R426" s="12"/>
      <c r="S426" s="3">
        <f t="shared" si="99"/>
        <v>2.7</v>
      </c>
      <c r="T426" s="30" t="s">
        <v>2502</v>
      </c>
      <c r="U426" s="41">
        <f t="shared" ref="U426:U457" si="103">S426*J426</f>
        <v>35.964000000000006</v>
      </c>
      <c r="V426" s="41">
        <f t="shared" ref="V426:V457" si="104">Q426*J426</f>
        <v>0</v>
      </c>
      <c r="W426" s="5"/>
    </row>
    <row r="427" spans="1:23" ht="43.2" x14ac:dyDescent="0.3">
      <c r="A427" s="3">
        <f t="shared" si="100"/>
        <v>410</v>
      </c>
      <c r="B427" s="4" t="s">
        <v>2561</v>
      </c>
      <c r="C427" s="3">
        <v>1</v>
      </c>
      <c r="D427" s="3" t="s">
        <v>1571</v>
      </c>
      <c r="E427" s="4" t="s">
        <v>443</v>
      </c>
      <c r="F427" s="3" t="s">
        <v>7</v>
      </c>
      <c r="G427" s="3"/>
      <c r="H427" s="3"/>
      <c r="I427" s="3" t="s">
        <v>2496</v>
      </c>
      <c r="J427" s="3">
        <v>13.32</v>
      </c>
      <c r="K427" s="3">
        <v>2700</v>
      </c>
      <c r="L427" s="3" t="s">
        <v>25</v>
      </c>
      <c r="M427" s="3">
        <v>1</v>
      </c>
      <c r="N427" s="28">
        <f t="shared" si="96"/>
        <v>2.7</v>
      </c>
      <c r="O427" s="40">
        <f t="shared" si="97"/>
        <v>35.964000000000006</v>
      </c>
      <c r="P427" s="12">
        <v>0</v>
      </c>
      <c r="Q427" s="46">
        <f t="shared" si="98"/>
        <v>0</v>
      </c>
      <c r="R427" s="12"/>
      <c r="S427" s="3">
        <f t="shared" si="99"/>
        <v>2.7</v>
      </c>
      <c r="T427" s="30" t="s">
        <v>2502</v>
      </c>
      <c r="U427" s="41">
        <f t="shared" si="103"/>
        <v>35.964000000000006</v>
      </c>
      <c r="V427" s="41">
        <f t="shared" si="104"/>
        <v>0</v>
      </c>
      <c r="W427" s="5"/>
    </row>
    <row r="428" spans="1:23" ht="43.2" x14ac:dyDescent="0.3">
      <c r="A428" s="3">
        <f t="shared" si="100"/>
        <v>411</v>
      </c>
      <c r="B428" s="4" t="s">
        <v>2561</v>
      </c>
      <c r="C428" s="3">
        <v>1</v>
      </c>
      <c r="D428" s="3" t="s">
        <v>1571</v>
      </c>
      <c r="E428" s="4" t="s">
        <v>446</v>
      </c>
      <c r="F428" s="3" t="s">
        <v>7</v>
      </c>
      <c r="G428" s="3"/>
      <c r="H428" s="3"/>
      <c r="I428" s="3" t="s">
        <v>2496</v>
      </c>
      <c r="J428" s="3">
        <v>13.32</v>
      </c>
      <c r="K428" s="3">
        <v>3100</v>
      </c>
      <c r="L428" s="3" t="s">
        <v>25</v>
      </c>
      <c r="M428" s="3">
        <v>1</v>
      </c>
      <c r="N428" s="28">
        <f t="shared" si="96"/>
        <v>3.1</v>
      </c>
      <c r="O428" s="40">
        <f t="shared" si="97"/>
        <v>41.292000000000002</v>
      </c>
      <c r="P428" s="12">
        <v>0</v>
      </c>
      <c r="Q428" s="46">
        <f t="shared" si="98"/>
        <v>0</v>
      </c>
      <c r="R428" s="12"/>
      <c r="S428" s="3">
        <f t="shared" si="99"/>
        <v>3.1</v>
      </c>
      <c r="T428" s="30" t="s">
        <v>2502</v>
      </c>
      <c r="U428" s="41">
        <f t="shared" si="103"/>
        <v>41.292000000000002</v>
      </c>
      <c r="V428" s="41">
        <f t="shared" si="104"/>
        <v>0</v>
      </c>
      <c r="W428" s="5"/>
    </row>
    <row r="429" spans="1:23" ht="43.2" x14ac:dyDescent="0.3">
      <c r="A429" s="3">
        <f t="shared" si="100"/>
        <v>412</v>
      </c>
      <c r="B429" s="4" t="s">
        <v>2561</v>
      </c>
      <c r="C429" s="3">
        <v>1</v>
      </c>
      <c r="D429" s="3" t="s">
        <v>1571</v>
      </c>
      <c r="E429" s="4" t="s">
        <v>447</v>
      </c>
      <c r="F429" s="3" t="s">
        <v>7</v>
      </c>
      <c r="G429" s="3"/>
      <c r="H429" s="3"/>
      <c r="I429" s="3" t="s">
        <v>2496</v>
      </c>
      <c r="J429" s="3">
        <v>13.32</v>
      </c>
      <c r="K429" s="3">
        <v>3100</v>
      </c>
      <c r="L429" s="3" t="s">
        <v>25</v>
      </c>
      <c r="M429" s="3">
        <v>1</v>
      </c>
      <c r="N429" s="28">
        <f t="shared" si="96"/>
        <v>3.1</v>
      </c>
      <c r="O429" s="40">
        <f t="shared" si="97"/>
        <v>41.292000000000002</v>
      </c>
      <c r="P429" s="12">
        <v>0</v>
      </c>
      <c r="Q429" s="46">
        <f t="shared" si="98"/>
        <v>0</v>
      </c>
      <c r="R429" s="12"/>
      <c r="S429" s="3">
        <f t="shared" si="99"/>
        <v>3.1</v>
      </c>
      <c r="T429" s="30" t="s">
        <v>2502</v>
      </c>
      <c r="U429" s="41">
        <f t="shared" si="103"/>
        <v>41.292000000000002</v>
      </c>
      <c r="V429" s="41">
        <f t="shared" si="104"/>
        <v>0</v>
      </c>
      <c r="W429" s="5"/>
    </row>
    <row r="430" spans="1:23" ht="43.2" x14ac:dyDescent="0.3">
      <c r="A430" s="3">
        <f t="shared" si="100"/>
        <v>413</v>
      </c>
      <c r="B430" s="4" t="s">
        <v>2561</v>
      </c>
      <c r="C430" s="3">
        <v>1</v>
      </c>
      <c r="D430" s="3" t="s">
        <v>1571</v>
      </c>
      <c r="E430" s="4" t="s">
        <v>442</v>
      </c>
      <c r="F430" s="3" t="s">
        <v>7</v>
      </c>
      <c r="G430" s="3"/>
      <c r="H430" s="3"/>
      <c r="I430" s="3" t="s">
        <v>2496</v>
      </c>
      <c r="J430" s="3">
        <v>13.32</v>
      </c>
      <c r="K430" s="3">
        <v>2700</v>
      </c>
      <c r="L430" s="3" t="s">
        <v>25</v>
      </c>
      <c r="M430" s="3">
        <v>1</v>
      </c>
      <c r="N430" s="28">
        <f t="shared" si="96"/>
        <v>2.7</v>
      </c>
      <c r="O430" s="40">
        <f t="shared" si="97"/>
        <v>35.964000000000006</v>
      </c>
      <c r="P430" s="12">
        <v>0</v>
      </c>
      <c r="Q430" s="46">
        <f t="shared" si="98"/>
        <v>0</v>
      </c>
      <c r="R430" s="12"/>
      <c r="S430" s="3">
        <f t="shared" si="99"/>
        <v>2.7</v>
      </c>
      <c r="T430" s="30" t="s">
        <v>2502</v>
      </c>
      <c r="U430" s="41">
        <f t="shared" si="103"/>
        <v>35.964000000000006</v>
      </c>
      <c r="V430" s="41">
        <f t="shared" si="104"/>
        <v>0</v>
      </c>
      <c r="W430" s="5"/>
    </row>
    <row r="431" spans="1:23" ht="43.2" x14ac:dyDescent="0.3">
      <c r="A431" s="3">
        <f t="shared" si="100"/>
        <v>414</v>
      </c>
      <c r="B431" s="4" t="s">
        <v>2561</v>
      </c>
      <c r="C431" s="3">
        <v>1</v>
      </c>
      <c r="D431" s="3" t="s">
        <v>1571</v>
      </c>
      <c r="E431" s="4" t="s">
        <v>443</v>
      </c>
      <c r="F431" s="3" t="s">
        <v>7</v>
      </c>
      <c r="G431" s="3"/>
      <c r="H431" s="3"/>
      <c r="I431" s="3" t="s">
        <v>2496</v>
      </c>
      <c r="J431" s="3">
        <v>13.32</v>
      </c>
      <c r="K431" s="3">
        <v>2700</v>
      </c>
      <c r="L431" s="3" t="s">
        <v>25</v>
      </c>
      <c r="M431" s="3">
        <v>1</v>
      </c>
      <c r="N431" s="28">
        <f t="shared" si="96"/>
        <v>2.7</v>
      </c>
      <c r="O431" s="40">
        <f t="shared" si="97"/>
        <v>35.964000000000006</v>
      </c>
      <c r="P431" s="12">
        <v>0</v>
      </c>
      <c r="Q431" s="46">
        <f t="shared" si="98"/>
        <v>0</v>
      </c>
      <c r="R431" s="12"/>
      <c r="S431" s="3">
        <f t="shared" si="99"/>
        <v>2.7</v>
      </c>
      <c r="T431" s="30" t="s">
        <v>2502</v>
      </c>
      <c r="U431" s="41">
        <f t="shared" si="103"/>
        <v>35.964000000000006</v>
      </c>
      <c r="V431" s="41">
        <f t="shared" si="104"/>
        <v>0</v>
      </c>
      <c r="W431" s="5"/>
    </row>
    <row r="432" spans="1:23" ht="43.2" x14ac:dyDescent="0.3">
      <c r="A432" s="3">
        <f t="shared" si="100"/>
        <v>415</v>
      </c>
      <c r="B432" s="4" t="s">
        <v>2561</v>
      </c>
      <c r="C432" s="3">
        <v>1</v>
      </c>
      <c r="D432" s="3" t="s">
        <v>1571</v>
      </c>
      <c r="E432" s="4" t="s">
        <v>446</v>
      </c>
      <c r="F432" s="3" t="s">
        <v>7</v>
      </c>
      <c r="G432" s="3"/>
      <c r="H432" s="3"/>
      <c r="I432" s="3" t="s">
        <v>2496</v>
      </c>
      <c r="J432" s="3">
        <v>13.32</v>
      </c>
      <c r="K432" s="3">
        <v>3100</v>
      </c>
      <c r="L432" s="3" t="s">
        <v>25</v>
      </c>
      <c r="M432" s="3">
        <v>1</v>
      </c>
      <c r="N432" s="28">
        <f t="shared" si="96"/>
        <v>3.1</v>
      </c>
      <c r="O432" s="40">
        <f t="shared" si="97"/>
        <v>41.292000000000002</v>
      </c>
      <c r="P432" s="12">
        <v>0</v>
      </c>
      <c r="Q432" s="46">
        <f t="shared" si="98"/>
        <v>0</v>
      </c>
      <c r="R432" s="12"/>
      <c r="S432" s="3">
        <f t="shared" si="99"/>
        <v>3.1</v>
      </c>
      <c r="T432" s="30" t="s">
        <v>2502</v>
      </c>
      <c r="U432" s="41">
        <f t="shared" si="103"/>
        <v>41.292000000000002</v>
      </c>
      <c r="V432" s="41">
        <f t="shared" si="104"/>
        <v>0</v>
      </c>
      <c r="W432" s="5"/>
    </row>
    <row r="433" spans="1:23" ht="43.2" x14ac:dyDescent="0.3">
      <c r="A433" s="3">
        <f t="shared" si="100"/>
        <v>416</v>
      </c>
      <c r="B433" s="4" t="s">
        <v>2561</v>
      </c>
      <c r="C433" s="3">
        <v>1</v>
      </c>
      <c r="D433" s="3" t="s">
        <v>1571</v>
      </c>
      <c r="E433" s="4" t="s">
        <v>447</v>
      </c>
      <c r="F433" s="3" t="s">
        <v>7</v>
      </c>
      <c r="G433" s="3"/>
      <c r="H433" s="3"/>
      <c r="I433" s="3" t="s">
        <v>2496</v>
      </c>
      <c r="J433" s="3">
        <v>13.32</v>
      </c>
      <c r="K433" s="3">
        <v>3100</v>
      </c>
      <c r="L433" s="3" t="s">
        <v>25</v>
      </c>
      <c r="M433" s="3">
        <v>1</v>
      </c>
      <c r="N433" s="28">
        <f t="shared" si="96"/>
        <v>3.1</v>
      </c>
      <c r="O433" s="40">
        <f t="shared" si="97"/>
        <v>41.292000000000002</v>
      </c>
      <c r="P433" s="12">
        <v>0</v>
      </c>
      <c r="Q433" s="46">
        <f t="shared" si="98"/>
        <v>0</v>
      </c>
      <c r="R433" s="12"/>
      <c r="S433" s="3">
        <f t="shared" si="99"/>
        <v>3.1</v>
      </c>
      <c r="T433" s="30" t="s">
        <v>2502</v>
      </c>
      <c r="U433" s="41">
        <f t="shared" si="103"/>
        <v>41.292000000000002</v>
      </c>
      <c r="V433" s="41">
        <f t="shared" si="104"/>
        <v>0</v>
      </c>
      <c r="W433" s="5"/>
    </row>
    <row r="434" spans="1:23" ht="43.2" x14ac:dyDescent="0.3">
      <c r="A434" s="3">
        <f t="shared" si="100"/>
        <v>417</v>
      </c>
      <c r="B434" s="4" t="s">
        <v>2561</v>
      </c>
      <c r="C434" s="3">
        <v>1</v>
      </c>
      <c r="D434" s="3" t="s">
        <v>1571</v>
      </c>
      <c r="E434" s="4" t="s">
        <v>444</v>
      </c>
      <c r="F434" s="3" t="s">
        <v>7</v>
      </c>
      <c r="G434" s="3"/>
      <c r="H434" s="3"/>
      <c r="I434" s="3" t="s">
        <v>2496</v>
      </c>
      <c r="J434" s="3">
        <v>13.32</v>
      </c>
      <c r="K434" s="3">
        <v>3190</v>
      </c>
      <c r="L434" s="3" t="s">
        <v>25</v>
      </c>
      <c r="M434" s="3">
        <v>1</v>
      </c>
      <c r="N434" s="28">
        <f t="shared" si="96"/>
        <v>3.19</v>
      </c>
      <c r="O434" s="40">
        <f t="shared" si="97"/>
        <v>42.4908</v>
      </c>
      <c r="P434" s="12">
        <v>0</v>
      </c>
      <c r="Q434" s="46">
        <f t="shared" si="98"/>
        <v>0</v>
      </c>
      <c r="R434" s="12"/>
      <c r="S434" s="3">
        <f t="shared" si="99"/>
        <v>3.19</v>
      </c>
      <c r="T434" s="30" t="s">
        <v>2502</v>
      </c>
      <c r="U434" s="41">
        <f t="shared" si="103"/>
        <v>42.4908</v>
      </c>
      <c r="V434" s="41">
        <f t="shared" si="104"/>
        <v>0</v>
      </c>
      <c r="W434" s="5"/>
    </row>
    <row r="435" spans="1:23" ht="43.2" x14ac:dyDescent="0.3">
      <c r="A435" s="3">
        <f t="shared" si="100"/>
        <v>418</v>
      </c>
      <c r="B435" s="4" t="s">
        <v>2561</v>
      </c>
      <c r="C435" s="3">
        <v>1</v>
      </c>
      <c r="D435" s="3" t="s">
        <v>1571</v>
      </c>
      <c r="E435" s="4" t="s">
        <v>445</v>
      </c>
      <c r="F435" s="3" t="s">
        <v>7</v>
      </c>
      <c r="G435" s="3"/>
      <c r="H435" s="3"/>
      <c r="I435" s="3" t="s">
        <v>2496</v>
      </c>
      <c r="J435" s="3">
        <v>13.32</v>
      </c>
      <c r="K435" s="3">
        <v>3190</v>
      </c>
      <c r="L435" s="3" t="s">
        <v>25</v>
      </c>
      <c r="M435" s="3">
        <v>1</v>
      </c>
      <c r="N435" s="28">
        <f t="shared" si="96"/>
        <v>3.19</v>
      </c>
      <c r="O435" s="40">
        <f t="shared" si="97"/>
        <v>42.4908</v>
      </c>
      <c r="P435" s="12">
        <v>0</v>
      </c>
      <c r="Q435" s="46">
        <f t="shared" si="98"/>
        <v>0</v>
      </c>
      <c r="R435" s="12"/>
      <c r="S435" s="3">
        <f t="shared" si="99"/>
        <v>3.19</v>
      </c>
      <c r="T435" s="30" t="s">
        <v>2502</v>
      </c>
      <c r="U435" s="41">
        <f t="shared" si="103"/>
        <v>42.4908</v>
      </c>
      <c r="V435" s="41">
        <f t="shared" si="104"/>
        <v>0</v>
      </c>
      <c r="W435" s="5"/>
    </row>
    <row r="436" spans="1:23" ht="43.2" x14ac:dyDescent="0.3">
      <c r="A436" s="3">
        <f t="shared" si="100"/>
        <v>419</v>
      </c>
      <c r="B436" s="4" t="s">
        <v>2561</v>
      </c>
      <c r="C436" s="3">
        <v>1</v>
      </c>
      <c r="D436" s="3" t="s">
        <v>1571</v>
      </c>
      <c r="E436" s="4" t="s">
        <v>448</v>
      </c>
      <c r="F436" s="3" t="s">
        <v>7</v>
      </c>
      <c r="G436" s="3"/>
      <c r="H436" s="3"/>
      <c r="I436" s="3" t="s">
        <v>2496</v>
      </c>
      <c r="J436" s="3">
        <v>13.32</v>
      </c>
      <c r="K436" s="3">
        <v>3500</v>
      </c>
      <c r="L436" s="3" t="s">
        <v>25</v>
      </c>
      <c r="M436" s="3">
        <v>1</v>
      </c>
      <c r="N436" s="28">
        <f t="shared" si="96"/>
        <v>3.5</v>
      </c>
      <c r="O436" s="40">
        <f t="shared" si="97"/>
        <v>46.620000000000005</v>
      </c>
      <c r="P436" s="12">
        <v>0</v>
      </c>
      <c r="Q436" s="46">
        <f t="shared" si="98"/>
        <v>0</v>
      </c>
      <c r="R436" s="12"/>
      <c r="S436" s="3">
        <f t="shared" si="99"/>
        <v>3.5</v>
      </c>
      <c r="T436" s="30" t="s">
        <v>2502</v>
      </c>
      <c r="U436" s="41">
        <f t="shared" si="103"/>
        <v>46.620000000000005</v>
      </c>
      <c r="V436" s="41">
        <f t="shared" si="104"/>
        <v>0</v>
      </c>
      <c r="W436" s="5"/>
    </row>
    <row r="437" spans="1:23" ht="43.2" x14ac:dyDescent="0.3">
      <c r="A437" s="3">
        <f t="shared" si="100"/>
        <v>420</v>
      </c>
      <c r="B437" s="4" t="s">
        <v>2561</v>
      </c>
      <c r="C437" s="3">
        <v>1</v>
      </c>
      <c r="D437" s="3" t="s">
        <v>1571</v>
      </c>
      <c r="E437" s="4" t="s">
        <v>449</v>
      </c>
      <c r="F437" s="3" t="s">
        <v>7</v>
      </c>
      <c r="G437" s="3"/>
      <c r="H437" s="3"/>
      <c r="I437" s="3" t="s">
        <v>2496</v>
      </c>
      <c r="J437" s="3">
        <v>13.32</v>
      </c>
      <c r="K437" s="3">
        <v>3500</v>
      </c>
      <c r="L437" s="3" t="s">
        <v>25</v>
      </c>
      <c r="M437" s="3">
        <v>1</v>
      </c>
      <c r="N437" s="28">
        <f t="shared" si="96"/>
        <v>3.5</v>
      </c>
      <c r="O437" s="40">
        <f t="shared" si="97"/>
        <v>46.620000000000005</v>
      </c>
      <c r="P437" s="12">
        <v>0</v>
      </c>
      <c r="Q437" s="46">
        <f t="shared" si="98"/>
        <v>0</v>
      </c>
      <c r="R437" s="12"/>
      <c r="S437" s="3">
        <f t="shared" si="99"/>
        <v>3.5</v>
      </c>
      <c r="T437" s="30" t="s">
        <v>2502</v>
      </c>
      <c r="U437" s="41">
        <f t="shared" si="103"/>
        <v>46.620000000000005</v>
      </c>
      <c r="V437" s="41">
        <f t="shared" si="104"/>
        <v>0</v>
      </c>
      <c r="W437" s="5"/>
    </row>
    <row r="438" spans="1:23" ht="43.2" x14ac:dyDescent="0.3">
      <c r="A438" s="3">
        <f t="shared" si="100"/>
        <v>421</v>
      </c>
      <c r="B438" s="4" t="s">
        <v>2561</v>
      </c>
      <c r="C438" s="3">
        <v>1</v>
      </c>
      <c r="D438" s="3" t="s">
        <v>1571</v>
      </c>
      <c r="E438" s="4" t="s">
        <v>450</v>
      </c>
      <c r="F438" s="3" t="s">
        <v>7</v>
      </c>
      <c r="G438" s="3"/>
      <c r="H438" s="3"/>
      <c r="I438" s="3" t="s">
        <v>2496</v>
      </c>
      <c r="J438" s="3">
        <v>13.32</v>
      </c>
      <c r="K438" s="3">
        <v>3190</v>
      </c>
      <c r="L438" s="3" t="s">
        <v>25</v>
      </c>
      <c r="M438" s="3">
        <v>1</v>
      </c>
      <c r="N438" s="28">
        <f t="shared" si="96"/>
        <v>3.19</v>
      </c>
      <c r="O438" s="40">
        <f t="shared" si="97"/>
        <v>42.4908</v>
      </c>
      <c r="P438" s="12">
        <v>0</v>
      </c>
      <c r="Q438" s="46">
        <f t="shared" si="98"/>
        <v>0</v>
      </c>
      <c r="R438" s="12"/>
      <c r="S438" s="3">
        <f t="shared" si="99"/>
        <v>3.19</v>
      </c>
      <c r="T438" s="30" t="s">
        <v>2502</v>
      </c>
      <c r="U438" s="41">
        <f t="shared" si="103"/>
        <v>42.4908</v>
      </c>
      <c r="V438" s="41">
        <f t="shared" si="104"/>
        <v>0</v>
      </c>
      <c r="W438" s="5"/>
    </row>
    <row r="439" spans="1:23" ht="43.2" x14ac:dyDescent="0.3">
      <c r="A439" s="3">
        <f t="shared" si="100"/>
        <v>422</v>
      </c>
      <c r="B439" s="4" t="s">
        <v>2561</v>
      </c>
      <c r="C439" s="3">
        <v>1</v>
      </c>
      <c r="D439" s="3" t="s">
        <v>1571</v>
      </c>
      <c r="E439" s="4" t="s">
        <v>451</v>
      </c>
      <c r="F439" s="3" t="s">
        <v>7</v>
      </c>
      <c r="G439" s="3"/>
      <c r="H439" s="3"/>
      <c r="I439" s="3" t="s">
        <v>2496</v>
      </c>
      <c r="J439" s="3">
        <v>13.32</v>
      </c>
      <c r="K439" s="3">
        <v>3190</v>
      </c>
      <c r="L439" s="3" t="s">
        <v>25</v>
      </c>
      <c r="M439" s="3">
        <v>1</v>
      </c>
      <c r="N439" s="28">
        <f t="shared" si="96"/>
        <v>3.19</v>
      </c>
      <c r="O439" s="40">
        <f t="shared" si="97"/>
        <v>42.4908</v>
      </c>
      <c r="P439" s="12">
        <v>0</v>
      </c>
      <c r="Q439" s="46">
        <f t="shared" si="98"/>
        <v>0</v>
      </c>
      <c r="R439" s="12"/>
      <c r="S439" s="3">
        <f t="shared" si="99"/>
        <v>3.19</v>
      </c>
      <c r="T439" s="30" t="s">
        <v>2502</v>
      </c>
      <c r="U439" s="41">
        <f t="shared" si="103"/>
        <v>42.4908</v>
      </c>
      <c r="V439" s="41">
        <f t="shared" si="104"/>
        <v>0</v>
      </c>
      <c r="W439" s="5"/>
    </row>
    <row r="440" spans="1:23" ht="43.2" x14ac:dyDescent="0.3">
      <c r="A440" s="3">
        <f t="shared" si="100"/>
        <v>423</v>
      </c>
      <c r="B440" s="4" t="s">
        <v>2561</v>
      </c>
      <c r="C440" s="3">
        <v>1</v>
      </c>
      <c r="D440" s="3" t="s">
        <v>1571</v>
      </c>
      <c r="E440" s="4" t="s">
        <v>452</v>
      </c>
      <c r="F440" s="3" t="s">
        <v>7</v>
      </c>
      <c r="G440" s="3"/>
      <c r="H440" s="3"/>
      <c r="I440" s="3" t="s">
        <v>2496</v>
      </c>
      <c r="J440" s="3">
        <v>13.32</v>
      </c>
      <c r="K440" s="3">
        <v>3500</v>
      </c>
      <c r="L440" s="3" t="s">
        <v>25</v>
      </c>
      <c r="M440" s="3">
        <v>1</v>
      </c>
      <c r="N440" s="28">
        <f t="shared" si="96"/>
        <v>3.5</v>
      </c>
      <c r="O440" s="40">
        <f t="shared" si="97"/>
        <v>46.620000000000005</v>
      </c>
      <c r="P440" s="12">
        <v>0</v>
      </c>
      <c r="Q440" s="46">
        <f t="shared" si="98"/>
        <v>0</v>
      </c>
      <c r="R440" s="12"/>
      <c r="S440" s="3">
        <f t="shared" si="99"/>
        <v>3.5</v>
      </c>
      <c r="T440" s="30" t="s">
        <v>2502</v>
      </c>
      <c r="U440" s="41">
        <f t="shared" si="103"/>
        <v>46.620000000000005</v>
      </c>
      <c r="V440" s="41">
        <f t="shared" si="104"/>
        <v>0</v>
      </c>
      <c r="W440" s="5"/>
    </row>
    <row r="441" spans="1:23" ht="43.2" x14ac:dyDescent="0.3">
      <c r="A441" s="3">
        <f t="shared" si="100"/>
        <v>424</v>
      </c>
      <c r="B441" s="4" t="s">
        <v>2561</v>
      </c>
      <c r="C441" s="3">
        <v>1</v>
      </c>
      <c r="D441" s="3" t="s">
        <v>1571</v>
      </c>
      <c r="E441" s="4" t="s">
        <v>453</v>
      </c>
      <c r="F441" s="3" t="s">
        <v>7</v>
      </c>
      <c r="G441" s="3"/>
      <c r="H441" s="3"/>
      <c r="I441" s="3" t="s">
        <v>2496</v>
      </c>
      <c r="J441" s="3">
        <v>13.32</v>
      </c>
      <c r="K441" s="3">
        <v>3500</v>
      </c>
      <c r="L441" s="3" t="s">
        <v>25</v>
      </c>
      <c r="M441" s="3">
        <v>1</v>
      </c>
      <c r="N441" s="28">
        <f t="shared" si="96"/>
        <v>3.5</v>
      </c>
      <c r="O441" s="40">
        <f t="shared" si="97"/>
        <v>46.620000000000005</v>
      </c>
      <c r="P441" s="12">
        <v>0</v>
      </c>
      <c r="Q441" s="46">
        <f t="shared" si="98"/>
        <v>0</v>
      </c>
      <c r="R441" s="12"/>
      <c r="S441" s="3">
        <f t="shared" si="99"/>
        <v>3.5</v>
      </c>
      <c r="T441" s="30" t="s">
        <v>2502</v>
      </c>
      <c r="U441" s="41">
        <f t="shared" si="103"/>
        <v>46.620000000000005</v>
      </c>
      <c r="V441" s="41">
        <f t="shared" si="104"/>
        <v>0</v>
      </c>
      <c r="W441" s="5"/>
    </row>
    <row r="442" spans="1:23" ht="43.2" x14ac:dyDescent="0.3">
      <c r="A442" s="3">
        <f t="shared" si="100"/>
        <v>425</v>
      </c>
      <c r="B442" s="4" t="s">
        <v>2561</v>
      </c>
      <c r="C442" s="3">
        <v>1</v>
      </c>
      <c r="D442" s="3" t="s">
        <v>1571</v>
      </c>
      <c r="E442" s="4" t="s">
        <v>454</v>
      </c>
      <c r="F442" s="3" t="s">
        <v>7</v>
      </c>
      <c r="G442" s="3"/>
      <c r="H442" s="3"/>
      <c r="I442" s="3" t="s">
        <v>2496</v>
      </c>
      <c r="J442" s="3">
        <v>13.32</v>
      </c>
      <c r="K442" s="3">
        <v>4200</v>
      </c>
      <c r="L442" s="3" t="s">
        <v>25</v>
      </c>
      <c r="M442" s="3">
        <v>1</v>
      </c>
      <c r="N442" s="28">
        <f t="shared" si="96"/>
        <v>4.2</v>
      </c>
      <c r="O442" s="40">
        <f t="shared" si="97"/>
        <v>55.944000000000003</v>
      </c>
      <c r="P442" s="12">
        <v>0</v>
      </c>
      <c r="Q442" s="46">
        <f t="shared" si="98"/>
        <v>0</v>
      </c>
      <c r="R442" s="12"/>
      <c r="S442" s="3">
        <f t="shared" si="99"/>
        <v>4.2</v>
      </c>
      <c r="T442" s="30" t="s">
        <v>2502</v>
      </c>
      <c r="U442" s="41">
        <f t="shared" si="103"/>
        <v>55.944000000000003</v>
      </c>
      <c r="V442" s="41">
        <f t="shared" si="104"/>
        <v>0</v>
      </c>
      <c r="W442" s="5"/>
    </row>
    <row r="443" spans="1:23" ht="43.2" x14ac:dyDescent="0.3">
      <c r="A443" s="3">
        <f t="shared" si="100"/>
        <v>426</v>
      </c>
      <c r="B443" s="4" t="s">
        <v>2561</v>
      </c>
      <c r="C443" s="3">
        <v>1</v>
      </c>
      <c r="D443" s="3" t="s">
        <v>1571</v>
      </c>
      <c r="E443" s="4" t="s">
        <v>455</v>
      </c>
      <c r="F443" s="3" t="s">
        <v>7</v>
      </c>
      <c r="G443" s="3"/>
      <c r="H443" s="3"/>
      <c r="I443" s="3" t="s">
        <v>2496</v>
      </c>
      <c r="J443" s="3">
        <v>13.32</v>
      </c>
      <c r="K443" s="3">
        <v>4200</v>
      </c>
      <c r="L443" s="3" t="s">
        <v>25</v>
      </c>
      <c r="M443" s="3">
        <v>1</v>
      </c>
      <c r="N443" s="28">
        <f t="shared" si="96"/>
        <v>4.2</v>
      </c>
      <c r="O443" s="40">
        <f t="shared" si="97"/>
        <v>55.944000000000003</v>
      </c>
      <c r="P443" s="12">
        <v>0</v>
      </c>
      <c r="Q443" s="46">
        <f t="shared" si="98"/>
        <v>0</v>
      </c>
      <c r="R443" s="12"/>
      <c r="S443" s="3">
        <f t="shared" si="99"/>
        <v>4.2</v>
      </c>
      <c r="T443" s="30" t="s">
        <v>2502</v>
      </c>
      <c r="U443" s="41">
        <f t="shared" si="103"/>
        <v>55.944000000000003</v>
      </c>
      <c r="V443" s="41">
        <f t="shared" si="104"/>
        <v>0</v>
      </c>
      <c r="W443" s="5"/>
    </row>
    <row r="444" spans="1:23" ht="43.2" x14ac:dyDescent="0.3">
      <c r="A444" s="3">
        <f t="shared" si="100"/>
        <v>427</v>
      </c>
      <c r="B444" s="4" t="s">
        <v>2561</v>
      </c>
      <c r="C444" s="3">
        <v>1</v>
      </c>
      <c r="D444" s="3" t="s">
        <v>1571</v>
      </c>
      <c r="E444" s="4" t="s">
        <v>456</v>
      </c>
      <c r="F444" s="3" t="s">
        <v>7</v>
      </c>
      <c r="G444" s="3"/>
      <c r="H444" s="3"/>
      <c r="I444" s="3" t="s">
        <v>2496</v>
      </c>
      <c r="J444" s="3">
        <v>13.32</v>
      </c>
      <c r="K444" s="3">
        <v>4200</v>
      </c>
      <c r="L444" s="3" t="s">
        <v>25</v>
      </c>
      <c r="M444" s="3">
        <v>1</v>
      </c>
      <c r="N444" s="28">
        <f t="shared" si="96"/>
        <v>4.2</v>
      </c>
      <c r="O444" s="40">
        <f t="shared" si="97"/>
        <v>55.944000000000003</v>
      </c>
      <c r="P444" s="12">
        <v>0</v>
      </c>
      <c r="Q444" s="46">
        <f t="shared" si="98"/>
        <v>0</v>
      </c>
      <c r="R444" s="12"/>
      <c r="S444" s="3">
        <f t="shared" si="99"/>
        <v>4.2</v>
      </c>
      <c r="T444" s="30" t="s">
        <v>2502</v>
      </c>
      <c r="U444" s="41">
        <f t="shared" si="103"/>
        <v>55.944000000000003</v>
      </c>
      <c r="V444" s="41">
        <f t="shared" si="104"/>
        <v>0</v>
      </c>
      <c r="W444" s="5"/>
    </row>
    <row r="445" spans="1:23" ht="43.2" x14ac:dyDescent="0.3">
      <c r="A445" s="3">
        <f t="shared" si="100"/>
        <v>428</v>
      </c>
      <c r="B445" s="4" t="s">
        <v>2561</v>
      </c>
      <c r="C445" s="3">
        <v>1</v>
      </c>
      <c r="D445" s="3" t="s">
        <v>1571</v>
      </c>
      <c r="E445" s="4" t="s">
        <v>457</v>
      </c>
      <c r="F445" s="3" t="s">
        <v>7</v>
      </c>
      <c r="G445" s="3"/>
      <c r="H445" s="3"/>
      <c r="I445" s="3" t="s">
        <v>2496</v>
      </c>
      <c r="J445" s="3">
        <v>13.32</v>
      </c>
      <c r="K445" s="3">
        <v>4200</v>
      </c>
      <c r="L445" s="3" t="s">
        <v>25</v>
      </c>
      <c r="M445" s="3">
        <v>1</v>
      </c>
      <c r="N445" s="28">
        <f t="shared" si="96"/>
        <v>4.2</v>
      </c>
      <c r="O445" s="40">
        <f t="shared" si="97"/>
        <v>55.944000000000003</v>
      </c>
      <c r="P445" s="12">
        <v>0</v>
      </c>
      <c r="Q445" s="46">
        <f t="shared" si="98"/>
        <v>0</v>
      </c>
      <c r="R445" s="12"/>
      <c r="S445" s="3">
        <f t="shared" si="99"/>
        <v>4.2</v>
      </c>
      <c r="T445" s="30" t="s">
        <v>2502</v>
      </c>
      <c r="U445" s="41">
        <f t="shared" si="103"/>
        <v>55.944000000000003</v>
      </c>
      <c r="V445" s="41">
        <f t="shared" si="104"/>
        <v>0</v>
      </c>
      <c r="W445" s="5"/>
    </row>
    <row r="446" spans="1:23" ht="43.2" x14ac:dyDescent="0.3">
      <c r="A446" s="3">
        <f t="shared" si="100"/>
        <v>429</v>
      </c>
      <c r="B446" s="4" t="s">
        <v>2561</v>
      </c>
      <c r="C446" s="3">
        <v>1</v>
      </c>
      <c r="D446" s="3" t="s">
        <v>1571</v>
      </c>
      <c r="E446" s="4" t="s">
        <v>458</v>
      </c>
      <c r="F446" s="3" t="s">
        <v>7</v>
      </c>
      <c r="G446" s="3"/>
      <c r="H446" s="3"/>
      <c r="I446" s="3" t="s">
        <v>2496</v>
      </c>
      <c r="J446" s="3">
        <v>13.32</v>
      </c>
      <c r="K446" s="3">
        <v>4200</v>
      </c>
      <c r="L446" s="3" t="s">
        <v>25</v>
      </c>
      <c r="M446" s="3">
        <v>1</v>
      </c>
      <c r="N446" s="28">
        <f t="shared" ref="N446:N509" si="105">(K446/1000)*M446</f>
        <v>4.2</v>
      </c>
      <c r="O446" s="40">
        <f t="shared" ref="O446:O509" si="106">N446*J446</f>
        <v>55.944000000000003</v>
      </c>
      <c r="P446" s="12">
        <v>0</v>
      </c>
      <c r="Q446" s="46">
        <f t="shared" si="98"/>
        <v>0</v>
      </c>
      <c r="R446" s="12"/>
      <c r="S446" s="3">
        <f t="shared" si="99"/>
        <v>4.2</v>
      </c>
      <c r="T446" s="30" t="s">
        <v>2502</v>
      </c>
      <c r="U446" s="41">
        <f t="shared" si="103"/>
        <v>55.944000000000003</v>
      </c>
      <c r="V446" s="41">
        <f t="shared" si="104"/>
        <v>0</v>
      </c>
      <c r="W446" s="5"/>
    </row>
    <row r="447" spans="1:23" ht="43.2" x14ac:dyDescent="0.3">
      <c r="A447" s="3">
        <f t="shared" si="100"/>
        <v>430</v>
      </c>
      <c r="B447" s="4" t="s">
        <v>2561</v>
      </c>
      <c r="C447" s="3">
        <v>1</v>
      </c>
      <c r="D447" s="3" t="s">
        <v>1571</v>
      </c>
      <c r="E447" s="4" t="s">
        <v>459</v>
      </c>
      <c r="F447" s="3" t="s">
        <v>7</v>
      </c>
      <c r="G447" s="3"/>
      <c r="H447" s="3"/>
      <c r="I447" s="3" t="s">
        <v>2496</v>
      </c>
      <c r="J447" s="3">
        <v>13.32</v>
      </c>
      <c r="K447" s="3">
        <v>4200</v>
      </c>
      <c r="L447" s="3" t="s">
        <v>25</v>
      </c>
      <c r="M447" s="3">
        <v>1</v>
      </c>
      <c r="N447" s="28">
        <f t="shared" si="105"/>
        <v>4.2</v>
      </c>
      <c r="O447" s="40">
        <f t="shared" si="106"/>
        <v>55.944000000000003</v>
      </c>
      <c r="P447" s="12">
        <v>0</v>
      </c>
      <c r="Q447" s="46">
        <f t="shared" si="98"/>
        <v>0</v>
      </c>
      <c r="R447" s="12"/>
      <c r="S447" s="3">
        <f t="shared" si="99"/>
        <v>4.2</v>
      </c>
      <c r="T447" s="30" t="s">
        <v>2502</v>
      </c>
      <c r="U447" s="41">
        <f t="shared" si="103"/>
        <v>55.944000000000003</v>
      </c>
      <c r="V447" s="41">
        <f t="shared" si="104"/>
        <v>0</v>
      </c>
      <c r="W447" s="5"/>
    </row>
    <row r="448" spans="1:23" ht="43.2" x14ac:dyDescent="0.3">
      <c r="A448" s="3">
        <f t="shared" si="100"/>
        <v>431</v>
      </c>
      <c r="B448" s="4" t="s">
        <v>2561</v>
      </c>
      <c r="C448" s="3">
        <v>1</v>
      </c>
      <c r="D448" s="3" t="s">
        <v>1571</v>
      </c>
      <c r="E448" s="4" t="s">
        <v>460</v>
      </c>
      <c r="F448" s="3" t="s">
        <v>7</v>
      </c>
      <c r="G448" s="3"/>
      <c r="H448" s="3"/>
      <c r="I448" s="3" t="s">
        <v>2496</v>
      </c>
      <c r="J448" s="3">
        <v>13.32</v>
      </c>
      <c r="K448" s="3">
        <v>4200</v>
      </c>
      <c r="L448" s="3" t="s">
        <v>25</v>
      </c>
      <c r="M448" s="3">
        <v>1</v>
      </c>
      <c r="N448" s="28">
        <f t="shared" si="105"/>
        <v>4.2</v>
      </c>
      <c r="O448" s="40">
        <f t="shared" si="106"/>
        <v>55.944000000000003</v>
      </c>
      <c r="P448" s="12">
        <v>0</v>
      </c>
      <c r="Q448" s="46">
        <f t="shared" si="98"/>
        <v>0</v>
      </c>
      <c r="R448" s="12"/>
      <c r="S448" s="3">
        <f t="shared" si="99"/>
        <v>4.2</v>
      </c>
      <c r="T448" s="30" t="s">
        <v>2502</v>
      </c>
      <c r="U448" s="41">
        <f t="shared" si="103"/>
        <v>55.944000000000003</v>
      </c>
      <c r="V448" s="41">
        <f t="shared" si="104"/>
        <v>0</v>
      </c>
      <c r="W448" s="5"/>
    </row>
    <row r="449" spans="1:23" ht="43.2" x14ac:dyDescent="0.3">
      <c r="A449" s="3">
        <f t="shared" si="100"/>
        <v>432</v>
      </c>
      <c r="B449" s="4" t="s">
        <v>2561</v>
      </c>
      <c r="C449" s="3">
        <v>1</v>
      </c>
      <c r="D449" s="3" t="s">
        <v>1571</v>
      </c>
      <c r="E449" s="4" t="s">
        <v>461</v>
      </c>
      <c r="F449" s="3" t="s">
        <v>7</v>
      </c>
      <c r="G449" s="3"/>
      <c r="H449" s="3"/>
      <c r="I449" s="3" t="s">
        <v>2496</v>
      </c>
      <c r="J449" s="3">
        <v>13.32</v>
      </c>
      <c r="K449" s="3">
        <v>4200</v>
      </c>
      <c r="L449" s="3" t="s">
        <v>25</v>
      </c>
      <c r="M449" s="3">
        <v>1</v>
      </c>
      <c r="N449" s="28">
        <f t="shared" si="105"/>
        <v>4.2</v>
      </c>
      <c r="O449" s="40">
        <f t="shared" si="106"/>
        <v>55.944000000000003</v>
      </c>
      <c r="P449" s="12">
        <v>0</v>
      </c>
      <c r="Q449" s="46">
        <f t="shared" si="98"/>
        <v>0</v>
      </c>
      <c r="R449" s="12"/>
      <c r="S449" s="3">
        <f t="shared" si="99"/>
        <v>4.2</v>
      </c>
      <c r="T449" s="30" t="s">
        <v>2502</v>
      </c>
      <c r="U449" s="41">
        <f t="shared" si="103"/>
        <v>55.944000000000003</v>
      </c>
      <c r="V449" s="41">
        <f t="shared" si="104"/>
        <v>0</v>
      </c>
      <c r="W449" s="5"/>
    </row>
    <row r="450" spans="1:23" ht="43.2" x14ac:dyDescent="0.3">
      <c r="A450" s="3">
        <f t="shared" si="100"/>
        <v>433</v>
      </c>
      <c r="B450" s="4" t="s">
        <v>2561</v>
      </c>
      <c r="C450" s="3">
        <v>1</v>
      </c>
      <c r="D450" s="3" t="s">
        <v>1571</v>
      </c>
      <c r="E450" s="4" t="s">
        <v>462</v>
      </c>
      <c r="F450" s="3" t="s">
        <v>7</v>
      </c>
      <c r="G450" s="3"/>
      <c r="H450" s="3"/>
      <c r="I450" s="3" t="s">
        <v>2496</v>
      </c>
      <c r="J450" s="3">
        <v>13.32</v>
      </c>
      <c r="K450" s="3">
        <v>4200</v>
      </c>
      <c r="L450" s="3" t="s">
        <v>25</v>
      </c>
      <c r="M450" s="3">
        <v>1</v>
      </c>
      <c r="N450" s="28">
        <f t="shared" si="105"/>
        <v>4.2</v>
      </c>
      <c r="O450" s="40">
        <f t="shared" si="106"/>
        <v>55.944000000000003</v>
      </c>
      <c r="P450" s="12">
        <v>0</v>
      </c>
      <c r="Q450" s="46">
        <f t="shared" si="98"/>
        <v>0</v>
      </c>
      <c r="R450" s="12"/>
      <c r="S450" s="3">
        <f t="shared" si="99"/>
        <v>4.2</v>
      </c>
      <c r="T450" s="30" t="s">
        <v>2502</v>
      </c>
      <c r="U450" s="41">
        <f t="shared" si="103"/>
        <v>55.944000000000003</v>
      </c>
      <c r="V450" s="41">
        <f t="shared" si="104"/>
        <v>0</v>
      </c>
      <c r="W450" s="5"/>
    </row>
    <row r="451" spans="1:23" ht="43.2" x14ac:dyDescent="0.3">
      <c r="A451" s="3">
        <f t="shared" si="100"/>
        <v>434</v>
      </c>
      <c r="B451" s="4" t="s">
        <v>2561</v>
      </c>
      <c r="C451" s="3">
        <v>1</v>
      </c>
      <c r="D451" s="3" t="s">
        <v>1571</v>
      </c>
      <c r="E451" s="4" t="s">
        <v>463</v>
      </c>
      <c r="F451" s="3" t="s">
        <v>7</v>
      </c>
      <c r="G451" s="3"/>
      <c r="H451" s="3"/>
      <c r="I451" s="3" t="s">
        <v>2496</v>
      </c>
      <c r="J451" s="3">
        <v>13.32</v>
      </c>
      <c r="K451" s="3">
        <v>4200</v>
      </c>
      <c r="L451" s="3" t="s">
        <v>25</v>
      </c>
      <c r="M451" s="3">
        <v>1</v>
      </c>
      <c r="N451" s="28">
        <f t="shared" si="105"/>
        <v>4.2</v>
      </c>
      <c r="O451" s="40">
        <f t="shared" si="106"/>
        <v>55.944000000000003</v>
      </c>
      <c r="P451" s="12">
        <v>0</v>
      </c>
      <c r="Q451" s="46">
        <f t="shared" si="98"/>
        <v>0</v>
      </c>
      <c r="R451" s="12"/>
      <c r="S451" s="3">
        <f t="shared" si="99"/>
        <v>4.2</v>
      </c>
      <c r="T451" s="30" t="s">
        <v>2502</v>
      </c>
      <c r="U451" s="41">
        <f t="shared" si="103"/>
        <v>55.944000000000003</v>
      </c>
      <c r="V451" s="41">
        <f t="shared" si="104"/>
        <v>0</v>
      </c>
      <c r="W451" s="5"/>
    </row>
    <row r="452" spans="1:23" ht="43.2" x14ac:dyDescent="0.3">
      <c r="A452" s="3">
        <f t="shared" si="100"/>
        <v>435</v>
      </c>
      <c r="B452" s="4" t="s">
        <v>2561</v>
      </c>
      <c r="C452" s="3">
        <v>1</v>
      </c>
      <c r="D452" s="3" t="s">
        <v>1571</v>
      </c>
      <c r="E452" s="4" t="s">
        <v>464</v>
      </c>
      <c r="F452" s="3" t="s">
        <v>7</v>
      </c>
      <c r="G452" s="3"/>
      <c r="H452" s="3"/>
      <c r="I452" s="3" t="s">
        <v>2496</v>
      </c>
      <c r="J452" s="3">
        <v>13.32</v>
      </c>
      <c r="K452" s="3">
        <v>4200</v>
      </c>
      <c r="L452" s="3" t="s">
        <v>25</v>
      </c>
      <c r="M452" s="3">
        <v>1</v>
      </c>
      <c r="N452" s="28">
        <f t="shared" si="105"/>
        <v>4.2</v>
      </c>
      <c r="O452" s="40">
        <f t="shared" si="106"/>
        <v>55.944000000000003</v>
      </c>
      <c r="P452" s="12">
        <v>0</v>
      </c>
      <c r="Q452" s="46">
        <f t="shared" si="98"/>
        <v>0</v>
      </c>
      <c r="R452" s="12"/>
      <c r="S452" s="3">
        <f t="shared" si="99"/>
        <v>4.2</v>
      </c>
      <c r="T452" s="30" t="s">
        <v>2502</v>
      </c>
      <c r="U452" s="41">
        <f t="shared" si="103"/>
        <v>55.944000000000003</v>
      </c>
      <c r="V452" s="41">
        <f t="shared" si="104"/>
        <v>0</v>
      </c>
      <c r="W452" s="5"/>
    </row>
    <row r="453" spans="1:23" ht="43.2" x14ac:dyDescent="0.3">
      <c r="A453" s="3">
        <f t="shared" si="100"/>
        <v>436</v>
      </c>
      <c r="B453" s="4" t="s">
        <v>2561</v>
      </c>
      <c r="C453" s="3">
        <v>1</v>
      </c>
      <c r="D453" s="3" t="s">
        <v>1571</v>
      </c>
      <c r="E453" s="4" t="s">
        <v>465</v>
      </c>
      <c r="F453" s="3" t="s">
        <v>7</v>
      </c>
      <c r="G453" s="3"/>
      <c r="H453" s="3"/>
      <c r="I453" s="3" t="s">
        <v>2496</v>
      </c>
      <c r="J453" s="3">
        <v>13.32</v>
      </c>
      <c r="K453" s="3">
        <v>4200</v>
      </c>
      <c r="L453" s="3" t="s">
        <v>25</v>
      </c>
      <c r="M453" s="3">
        <v>1</v>
      </c>
      <c r="N453" s="28">
        <f t="shared" si="105"/>
        <v>4.2</v>
      </c>
      <c r="O453" s="40">
        <f t="shared" si="106"/>
        <v>55.944000000000003</v>
      </c>
      <c r="P453" s="12">
        <v>0</v>
      </c>
      <c r="Q453" s="46">
        <f t="shared" si="98"/>
        <v>0</v>
      </c>
      <c r="R453" s="12"/>
      <c r="S453" s="3">
        <f t="shared" si="99"/>
        <v>4.2</v>
      </c>
      <c r="T453" s="30" t="s">
        <v>2502</v>
      </c>
      <c r="U453" s="41">
        <f t="shared" si="103"/>
        <v>55.944000000000003</v>
      </c>
      <c r="V453" s="41">
        <f t="shared" si="104"/>
        <v>0</v>
      </c>
      <c r="W453" s="5"/>
    </row>
    <row r="454" spans="1:23" ht="43.2" x14ac:dyDescent="0.3">
      <c r="A454" s="3">
        <f t="shared" si="100"/>
        <v>437</v>
      </c>
      <c r="B454" s="4" t="s">
        <v>2561</v>
      </c>
      <c r="C454" s="3">
        <v>1</v>
      </c>
      <c r="D454" s="3" t="s">
        <v>1571</v>
      </c>
      <c r="E454" s="4" t="s">
        <v>466</v>
      </c>
      <c r="F454" s="3" t="s">
        <v>7</v>
      </c>
      <c r="G454" s="3"/>
      <c r="H454" s="3"/>
      <c r="I454" s="3" t="s">
        <v>2496</v>
      </c>
      <c r="J454" s="3">
        <v>13.32</v>
      </c>
      <c r="K454" s="3">
        <v>4200</v>
      </c>
      <c r="L454" s="3" t="s">
        <v>25</v>
      </c>
      <c r="M454" s="3">
        <v>1</v>
      </c>
      <c r="N454" s="28">
        <f t="shared" si="105"/>
        <v>4.2</v>
      </c>
      <c r="O454" s="40">
        <f t="shared" si="106"/>
        <v>55.944000000000003</v>
      </c>
      <c r="P454" s="12">
        <v>0</v>
      </c>
      <c r="Q454" s="46">
        <f t="shared" si="98"/>
        <v>0</v>
      </c>
      <c r="R454" s="12"/>
      <c r="S454" s="3">
        <f t="shared" si="99"/>
        <v>4.2</v>
      </c>
      <c r="T454" s="30" t="s">
        <v>2502</v>
      </c>
      <c r="U454" s="41">
        <f t="shared" si="103"/>
        <v>55.944000000000003</v>
      </c>
      <c r="V454" s="41">
        <f t="shared" si="104"/>
        <v>0</v>
      </c>
      <c r="W454" s="5"/>
    </row>
    <row r="455" spans="1:23" ht="43.2" x14ac:dyDescent="0.3">
      <c r="A455" s="3">
        <f t="shared" si="100"/>
        <v>438</v>
      </c>
      <c r="B455" s="4" t="s">
        <v>2561</v>
      </c>
      <c r="C455" s="3">
        <v>1</v>
      </c>
      <c r="D455" s="3" t="s">
        <v>1571</v>
      </c>
      <c r="E455" s="4" t="s">
        <v>467</v>
      </c>
      <c r="F455" s="3" t="s">
        <v>7</v>
      </c>
      <c r="G455" s="3"/>
      <c r="H455" s="3"/>
      <c r="I455" s="3" t="s">
        <v>2496</v>
      </c>
      <c r="J455" s="3">
        <v>13.32</v>
      </c>
      <c r="K455" s="3">
        <v>4200</v>
      </c>
      <c r="L455" s="3" t="s">
        <v>25</v>
      </c>
      <c r="M455" s="3">
        <v>1</v>
      </c>
      <c r="N455" s="28">
        <f t="shared" si="105"/>
        <v>4.2</v>
      </c>
      <c r="O455" s="40">
        <f t="shared" si="106"/>
        <v>55.944000000000003</v>
      </c>
      <c r="P455" s="12">
        <v>0</v>
      </c>
      <c r="Q455" s="46">
        <f t="shared" si="98"/>
        <v>0</v>
      </c>
      <c r="R455" s="12"/>
      <c r="S455" s="3">
        <f t="shared" si="99"/>
        <v>4.2</v>
      </c>
      <c r="T455" s="30" t="s">
        <v>2502</v>
      </c>
      <c r="U455" s="41">
        <f t="shared" si="103"/>
        <v>55.944000000000003</v>
      </c>
      <c r="V455" s="41">
        <f t="shared" si="104"/>
        <v>0</v>
      </c>
      <c r="W455" s="5"/>
    </row>
    <row r="456" spans="1:23" ht="43.2" x14ac:dyDescent="0.3">
      <c r="A456" s="3">
        <f t="shared" si="100"/>
        <v>439</v>
      </c>
      <c r="B456" s="4" t="s">
        <v>2561</v>
      </c>
      <c r="C456" s="3">
        <v>1</v>
      </c>
      <c r="D456" s="3" t="s">
        <v>1571</v>
      </c>
      <c r="E456" s="4" t="s">
        <v>468</v>
      </c>
      <c r="F456" s="3" t="s">
        <v>7</v>
      </c>
      <c r="G456" s="3"/>
      <c r="H456" s="3"/>
      <c r="I456" s="3" t="s">
        <v>2496</v>
      </c>
      <c r="J456" s="3">
        <v>13.32</v>
      </c>
      <c r="K456" s="3">
        <v>4200</v>
      </c>
      <c r="L456" s="3" t="s">
        <v>25</v>
      </c>
      <c r="M456" s="3">
        <v>1</v>
      </c>
      <c r="N456" s="28">
        <f t="shared" si="105"/>
        <v>4.2</v>
      </c>
      <c r="O456" s="40">
        <f t="shared" si="106"/>
        <v>55.944000000000003</v>
      </c>
      <c r="P456" s="12">
        <v>0</v>
      </c>
      <c r="Q456" s="46">
        <f t="shared" si="98"/>
        <v>0</v>
      </c>
      <c r="R456" s="12"/>
      <c r="S456" s="3">
        <f t="shared" si="99"/>
        <v>4.2</v>
      </c>
      <c r="T456" s="30" t="s">
        <v>2502</v>
      </c>
      <c r="U456" s="41">
        <f t="shared" si="103"/>
        <v>55.944000000000003</v>
      </c>
      <c r="V456" s="41">
        <f t="shared" si="104"/>
        <v>0</v>
      </c>
      <c r="W456" s="5"/>
    </row>
    <row r="457" spans="1:23" ht="43.2" x14ac:dyDescent="0.3">
      <c r="A457" s="3">
        <f t="shared" si="100"/>
        <v>440</v>
      </c>
      <c r="B457" s="4" t="s">
        <v>2561</v>
      </c>
      <c r="C457" s="3">
        <v>1</v>
      </c>
      <c r="D457" s="3" t="s">
        <v>1571</v>
      </c>
      <c r="E457" s="4" t="s">
        <v>469</v>
      </c>
      <c r="F457" s="3" t="s">
        <v>7</v>
      </c>
      <c r="G457" s="3"/>
      <c r="H457" s="3"/>
      <c r="I457" s="3" t="s">
        <v>2496</v>
      </c>
      <c r="J457" s="3">
        <v>13.32</v>
      </c>
      <c r="K457" s="3">
        <v>4200</v>
      </c>
      <c r="L457" s="3" t="s">
        <v>25</v>
      </c>
      <c r="M457" s="3">
        <v>1</v>
      </c>
      <c r="N457" s="28">
        <f t="shared" si="105"/>
        <v>4.2</v>
      </c>
      <c r="O457" s="40">
        <f t="shared" si="106"/>
        <v>55.944000000000003</v>
      </c>
      <c r="P457" s="12">
        <v>0</v>
      </c>
      <c r="Q457" s="46">
        <f t="shared" si="98"/>
        <v>0</v>
      </c>
      <c r="R457" s="12"/>
      <c r="S457" s="3">
        <f t="shared" si="99"/>
        <v>4.2</v>
      </c>
      <c r="T457" s="30" t="s">
        <v>2502</v>
      </c>
      <c r="U457" s="41">
        <f t="shared" si="103"/>
        <v>55.944000000000003</v>
      </c>
      <c r="V457" s="41">
        <f t="shared" si="104"/>
        <v>0</v>
      </c>
      <c r="W457" s="5"/>
    </row>
    <row r="458" spans="1:23" ht="43.2" x14ac:dyDescent="0.3">
      <c r="A458" s="3">
        <f t="shared" si="100"/>
        <v>441</v>
      </c>
      <c r="B458" s="4" t="s">
        <v>2561</v>
      </c>
      <c r="C458" s="3">
        <v>1</v>
      </c>
      <c r="D458" s="3" t="s">
        <v>1571</v>
      </c>
      <c r="E458" s="4" t="s">
        <v>470</v>
      </c>
      <c r="F458" s="3" t="s">
        <v>7</v>
      </c>
      <c r="G458" s="3"/>
      <c r="H458" s="3"/>
      <c r="I458" s="3" t="s">
        <v>2496</v>
      </c>
      <c r="J458" s="3">
        <v>13.32</v>
      </c>
      <c r="K458" s="3">
        <v>6300</v>
      </c>
      <c r="L458" s="3" t="s">
        <v>25</v>
      </c>
      <c r="M458" s="3">
        <v>1</v>
      </c>
      <c r="N458" s="28">
        <f t="shared" si="105"/>
        <v>6.3</v>
      </c>
      <c r="O458" s="40">
        <f t="shared" si="106"/>
        <v>83.915999999999997</v>
      </c>
      <c r="P458" s="12">
        <v>0</v>
      </c>
      <c r="Q458" s="46">
        <f t="shared" si="98"/>
        <v>0</v>
      </c>
      <c r="R458" s="12"/>
      <c r="S458" s="3">
        <f t="shared" si="99"/>
        <v>6.3</v>
      </c>
      <c r="T458" s="30" t="s">
        <v>2502</v>
      </c>
      <c r="U458" s="41">
        <f t="shared" ref="U458:U489" si="107">S458*J458</f>
        <v>83.915999999999997</v>
      </c>
      <c r="V458" s="41">
        <f t="shared" ref="V458:V489" si="108">Q458*J458</f>
        <v>0</v>
      </c>
      <c r="W458" s="5"/>
    </row>
    <row r="459" spans="1:23" ht="43.2" x14ac:dyDescent="0.3">
      <c r="A459" s="3">
        <f t="shared" si="100"/>
        <v>442</v>
      </c>
      <c r="B459" s="4" t="s">
        <v>2561</v>
      </c>
      <c r="C459" s="3">
        <v>1</v>
      </c>
      <c r="D459" s="3" t="s">
        <v>1571</v>
      </c>
      <c r="E459" s="4" t="s">
        <v>471</v>
      </c>
      <c r="F459" s="3" t="s">
        <v>7</v>
      </c>
      <c r="G459" s="3"/>
      <c r="H459" s="3"/>
      <c r="I459" s="3" t="s">
        <v>2496</v>
      </c>
      <c r="J459" s="3">
        <v>13.32</v>
      </c>
      <c r="K459" s="3">
        <v>6300</v>
      </c>
      <c r="L459" s="3" t="s">
        <v>25</v>
      </c>
      <c r="M459" s="3">
        <v>1</v>
      </c>
      <c r="N459" s="28">
        <f t="shared" si="105"/>
        <v>6.3</v>
      </c>
      <c r="O459" s="40">
        <f t="shared" si="106"/>
        <v>83.915999999999997</v>
      </c>
      <c r="P459" s="12">
        <v>0</v>
      </c>
      <c r="Q459" s="46">
        <f t="shared" si="98"/>
        <v>0</v>
      </c>
      <c r="R459" s="12"/>
      <c r="S459" s="3">
        <f t="shared" si="99"/>
        <v>6.3</v>
      </c>
      <c r="T459" s="30" t="s">
        <v>2502</v>
      </c>
      <c r="U459" s="41">
        <f t="shared" si="107"/>
        <v>83.915999999999997</v>
      </c>
      <c r="V459" s="41">
        <f t="shared" si="108"/>
        <v>0</v>
      </c>
      <c r="W459" s="5"/>
    </row>
    <row r="460" spans="1:23" ht="43.2" x14ac:dyDescent="0.3">
      <c r="A460" s="3">
        <f t="shared" si="100"/>
        <v>443</v>
      </c>
      <c r="B460" s="4" t="s">
        <v>2561</v>
      </c>
      <c r="C460" s="3">
        <v>1</v>
      </c>
      <c r="D460" s="3" t="s">
        <v>1571</v>
      </c>
      <c r="E460" s="4" t="s">
        <v>472</v>
      </c>
      <c r="F460" s="3" t="s">
        <v>7</v>
      </c>
      <c r="G460" s="3"/>
      <c r="H460" s="3"/>
      <c r="I460" s="3" t="s">
        <v>2496</v>
      </c>
      <c r="J460" s="3">
        <v>13.32</v>
      </c>
      <c r="K460" s="3">
        <v>6300</v>
      </c>
      <c r="L460" s="3" t="s">
        <v>25</v>
      </c>
      <c r="M460" s="3">
        <v>1</v>
      </c>
      <c r="N460" s="28">
        <f t="shared" si="105"/>
        <v>6.3</v>
      </c>
      <c r="O460" s="40">
        <f t="shared" si="106"/>
        <v>83.915999999999997</v>
      </c>
      <c r="P460" s="12">
        <v>0</v>
      </c>
      <c r="Q460" s="46">
        <f t="shared" si="98"/>
        <v>0</v>
      </c>
      <c r="R460" s="12"/>
      <c r="S460" s="3">
        <f t="shared" si="99"/>
        <v>6.3</v>
      </c>
      <c r="T460" s="30" t="s">
        <v>2502</v>
      </c>
      <c r="U460" s="41">
        <f t="shared" si="107"/>
        <v>83.915999999999997</v>
      </c>
      <c r="V460" s="41">
        <f t="shared" si="108"/>
        <v>0</v>
      </c>
      <c r="W460" s="5"/>
    </row>
    <row r="461" spans="1:23" ht="43.2" x14ac:dyDescent="0.3">
      <c r="A461" s="3">
        <f t="shared" si="100"/>
        <v>444</v>
      </c>
      <c r="B461" s="4" t="s">
        <v>2561</v>
      </c>
      <c r="C461" s="3">
        <v>1</v>
      </c>
      <c r="D461" s="3" t="s">
        <v>1571</v>
      </c>
      <c r="E461" s="4" t="s">
        <v>473</v>
      </c>
      <c r="F461" s="3" t="s">
        <v>7</v>
      </c>
      <c r="G461" s="3"/>
      <c r="H461" s="3"/>
      <c r="I461" s="3" t="s">
        <v>2496</v>
      </c>
      <c r="J461" s="3">
        <v>13.32</v>
      </c>
      <c r="K461" s="3">
        <v>6300</v>
      </c>
      <c r="L461" s="3" t="s">
        <v>25</v>
      </c>
      <c r="M461" s="3">
        <v>1</v>
      </c>
      <c r="N461" s="28">
        <f t="shared" si="105"/>
        <v>6.3</v>
      </c>
      <c r="O461" s="40">
        <f t="shared" si="106"/>
        <v>83.915999999999997</v>
      </c>
      <c r="P461" s="12">
        <v>0</v>
      </c>
      <c r="Q461" s="46">
        <f t="shared" si="98"/>
        <v>0</v>
      </c>
      <c r="R461" s="12"/>
      <c r="S461" s="3">
        <f t="shared" si="99"/>
        <v>6.3</v>
      </c>
      <c r="T461" s="30" t="s">
        <v>2502</v>
      </c>
      <c r="U461" s="41">
        <f t="shared" si="107"/>
        <v>83.915999999999997</v>
      </c>
      <c r="V461" s="41">
        <f t="shared" si="108"/>
        <v>0</v>
      </c>
      <c r="W461" s="5"/>
    </row>
    <row r="462" spans="1:23" ht="43.2" x14ac:dyDescent="0.3">
      <c r="A462" s="3">
        <f t="shared" si="100"/>
        <v>445</v>
      </c>
      <c r="B462" s="4" t="s">
        <v>2561</v>
      </c>
      <c r="C462" s="3">
        <v>1</v>
      </c>
      <c r="D462" s="3" t="s">
        <v>1571</v>
      </c>
      <c r="E462" s="4" t="s">
        <v>474</v>
      </c>
      <c r="F462" s="3" t="s">
        <v>7</v>
      </c>
      <c r="G462" s="3"/>
      <c r="H462" s="3"/>
      <c r="I462" s="3" t="s">
        <v>2496</v>
      </c>
      <c r="J462" s="3">
        <v>13.32</v>
      </c>
      <c r="K462" s="3">
        <v>6300</v>
      </c>
      <c r="L462" s="3" t="s">
        <v>25</v>
      </c>
      <c r="M462" s="3">
        <v>1</v>
      </c>
      <c r="N462" s="28">
        <f t="shared" si="105"/>
        <v>6.3</v>
      </c>
      <c r="O462" s="40">
        <f t="shared" si="106"/>
        <v>83.915999999999997</v>
      </c>
      <c r="P462" s="12">
        <v>0</v>
      </c>
      <c r="Q462" s="46">
        <f t="shared" si="98"/>
        <v>0</v>
      </c>
      <c r="R462" s="12"/>
      <c r="S462" s="3">
        <f t="shared" si="99"/>
        <v>6.3</v>
      </c>
      <c r="T462" s="30" t="s">
        <v>2502</v>
      </c>
      <c r="U462" s="41">
        <f t="shared" si="107"/>
        <v>83.915999999999997</v>
      </c>
      <c r="V462" s="41">
        <f t="shared" si="108"/>
        <v>0</v>
      </c>
      <c r="W462" s="5"/>
    </row>
    <row r="463" spans="1:23" ht="43.2" x14ac:dyDescent="0.3">
      <c r="A463" s="3">
        <f t="shared" si="100"/>
        <v>446</v>
      </c>
      <c r="B463" s="4" t="s">
        <v>2561</v>
      </c>
      <c r="C463" s="3">
        <v>1</v>
      </c>
      <c r="D463" s="3" t="s">
        <v>1571</v>
      </c>
      <c r="E463" s="4" t="s">
        <v>475</v>
      </c>
      <c r="F463" s="3" t="s">
        <v>7</v>
      </c>
      <c r="G463" s="3"/>
      <c r="H463" s="3"/>
      <c r="I463" s="3" t="s">
        <v>2496</v>
      </c>
      <c r="J463" s="3">
        <v>13.32</v>
      </c>
      <c r="K463" s="3">
        <v>6300</v>
      </c>
      <c r="L463" s="3" t="s">
        <v>25</v>
      </c>
      <c r="M463" s="3">
        <v>1</v>
      </c>
      <c r="N463" s="28">
        <f t="shared" si="105"/>
        <v>6.3</v>
      </c>
      <c r="O463" s="40">
        <f t="shared" si="106"/>
        <v>83.915999999999997</v>
      </c>
      <c r="P463" s="12">
        <v>0</v>
      </c>
      <c r="Q463" s="46">
        <f t="shared" si="98"/>
        <v>0</v>
      </c>
      <c r="R463" s="12"/>
      <c r="S463" s="3">
        <f t="shared" si="99"/>
        <v>6.3</v>
      </c>
      <c r="T463" s="30" t="s">
        <v>2502</v>
      </c>
      <c r="U463" s="41">
        <f t="shared" si="107"/>
        <v>83.915999999999997</v>
      </c>
      <c r="V463" s="41">
        <f t="shared" si="108"/>
        <v>0</v>
      </c>
      <c r="W463" s="5"/>
    </row>
    <row r="464" spans="1:23" ht="43.2" x14ac:dyDescent="0.3">
      <c r="A464" s="3">
        <f t="shared" si="100"/>
        <v>447</v>
      </c>
      <c r="B464" s="4" t="s">
        <v>2561</v>
      </c>
      <c r="C464" s="3">
        <v>1</v>
      </c>
      <c r="D464" s="3" t="s">
        <v>1571</v>
      </c>
      <c r="E464" s="4" t="s">
        <v>476</v>
      </c>
      <c r="F464" s="3" t="s">
        <v>7</v>
      </c>
      <c r="G464" s="3"/>
      <c r="H464" s="3"/>
      <c r="I464" s="3" t="s">
        <v>2496</v>
      </c>
      <c r="J464" s="3">
        <v>13.32</v>
      </c>
      <c r="K464" s="3">
        <v>6700</v>
      </c>
      <c r="L464" s="3" t="s">
        <v>25</v>
      </c>
      <c r="M464" s="3">
        <v>1</v>
      </c>
      <c r="N464" s="28">
        <f t="shared" si="105"/>
        <v>6.7</v>
      </c>
      <c r="O464" s="40">
        <f t="shared" si="106"/>
        <v>89.244</v>
      </c>
      <c r="P464" s="12">
        <v>0</v>
      </c>
      <c r="Q464" s="46">
        <f t="shared" si="98"/>
        <v>0</v>
      </c>
      <c r="R464" s="12"/>
      <c r="S464" s="3">
        <f t="shared" si="99"/>
        <v>6.7</v>
      </c>
      <c r="T464" s="30" t="s">
        <v>2502</v>
      </c>
      <c r="U464" s="41">
        <f t="shared" si="107"/>
        <v>89.244</v>
      </c>
      <c r="V464" s="41">
        <f t="shared" si="108"/>
        <v>0</v>
      </c>
      <c r="W464" s="5"/>
    </row>
    <row r="465" spans="1:23" ht="43.2" x14ac:dyDescent="0.3">
      <c r="A465" s="3">
        <f t="shared" si="100"/>
        <v>448</v>
      </c>
      <c r="B465" s="4" t="s">
        <v>2561</v>
      </c>
      <c r="C465" s="3">
        <v>1</v>
      </c>
      <c r="D465" s="3" t="s">
        <v>1571</v>
      </c>
      <c r="E465" s="4" t="s">
        <v>477</v>
      </c>
      <c r="F465" s="3" t="s">
        <v>7</v>
      </c>
      <c r="G465" s="3"/>
      <c r="H465" s="3"/>
      <c r="I465" s="3" t="s">
        <v>2496</v>
      </c>
      <c r="J465" s="3">
        <v>13.32</v>
      </c>
      <c r="K465" s="3">
        <v>6700</v>
      </c>
      <c r="L465" s="3" t="s">
        <v>25</v>
      </c>
      <c r="M465" s="3">
        <v>1</v>
      </c>
      <c r="N465" s="28">
        <f t="shared" si="105"/>
        <v>6.7</v>
      </c>
      <c r="O465" s="40">
        <f t="shared" si="106"/>
        <v>89.244</v>
      </c>
      <c r="P465" s="12">
        <v>0</v>
      </c>
      <c r="Q465" s="46">
        <f t="shared" si="98"/>
        <v>0</v>
      </c>
      <c r="R465" s="12"/>
      <c r="S465" s="3">
        <f t="shared" si="99"/>
        <v>6.7</v>
      </c>
      <c r="T465" s="30" t="s">
        <v>2502</v>
      </c>
      <c r="U465" s="41">
        <f t="shared" si="107"/>
        <v>89.244</v>
      </c>
      <c r="V465" s="41">
        <f t="shared" si="108"/>
        <v>0</v>
      </c>
      <c r="W465" s="5"/>
    </row>
    <row r="466" spans="1:23" ht="43.2" x14ac:dyDescent="0.3">
      <c r="A466" s="3">
        <f t="shared" si="100"/>
        <v>449</v>
      </c>
      <c r="B466" s="4" t="s">
        <v>2561</v>
      </c>
      <c r="C466" s="3">
        <v>1</v>
      </c>
      <c r="D466" s="3" t="s">
        <v>1571</v>
      </c>
      <c r="E466" s="4" t="s">
        <v>478</v>
      </c>
      <c r="F466" s="3" t="s">
        <v>7</v>
      </c>
      <c r="G466" s="3"/>
      <c r="H466" s="3"/>
      <c r="I466" s="3" t="s">
        <v>2496</v>
      </c>
      <c r="J466" s="3">
        <v>13.32</v>
      </c>
      <c r="K466" s="3">
        <v>6300</v>
      </c>
      <c r="L466" s="3" t="s">
        <v>25</v>
      </c>
      <c r="M466" s="3">
        <v>1</v>
      </c>
      <c r="N466" s="28">
        <f t="shared" si="105"/>
        <v>6.3</v>
      </c>
      <c r="O466" s="40">
        <f t="shared" si="106"/>
        <v>83.915999999999997</v>
      </c>
      <c r="P466" s="12">
        <v>0</v>
      </c>
      <c r="Q466" s="46">
        <f t="shared" ref="Q466:Q529" si="109">N466*P466</f>
        <v>0</v>
      </c>
      <c r="R466" s="12"/>
      <c r="S466" s="3">
        <f t="shared" ref="S466:S529" si="110">N466-Q466</f>
        <v>6.3</v>
      </c>
      <c r="T466" s="30" t="s">
        <v>2502</v>
      </c>
      <c r="U466" s="41">
        <f t="shared" si="107"/>
        <v>83.915999999999997</v>
      </c>
      <c r="V466" s="41">
        <f t="shared" si="108"/>
        <v>0</v>
      </c>
      <c r="W466" s="5"/>
    </row>
    <row r="467" spans="1:23" ht="43.2" x14ac:dyDescent="0.3">
      <c r="A467" s="3">
        <f t="shared" si="100"/>
        <v>450</v>
      </c>
      <c r="B467" s="4" t="s">
        <v>2561</v>
      </c>
      <c r="C467" s="3">
        <v>1</v>
      </c>
      <c r="D467" s="3" t="s">
        <v>1571</v>
      </c>
      <c r="E467" s="4" t="s">
        <v>479</v>
      </c>
      <c r="F467" s="3" t="s">
        <v>7</v>
      </c>
      <c r="G467" s="3"/>
      <c r="H467" s="3"/>
      <c r="I467" s="3" t="s">
        <v>2496</v>
      </c>
      <c r="J467" s="3">
        <v>13.32</v>
      </c>
      <c r="K467" s="3">
        <v>6300</v>
      </c>
      <c r="L467" s="3" t="s">
        <v>25</v>
      </c>
      <c r="M467" s="3">
        <v>1</v>
      </c>
      <c r="N467" s="28">
        <f t="shared" si="105"/>
        <v>6.3</v>
      </c>
      <c r="O467" s="40">
        <f t="shared" si="106"/>
        <v>83.915999999999997</v>
      </c>
      <c r="P467" s="12">
        <v>0</v>
      </c>
      <c r="Q467" s="46">
        <f t="shared" si="109"/>
        <v>0</v>
      </c>
      <c r="R467" s="12"/>
      <c r="S467" s="3">
        <f t="shared" si="110"/>
        <v>6.3</v>
      </c>
      <c r="T467" s="30" t="s">
        <v>2502</v>
      </c>
      <c r="U467" s="41">
        <f t="shared" si="107"/>
        <v>83.915999999999997</v>
      </c>
      <c r="V467" s="41">
        <f t="shared" si="108"/>
        <v>0</v>
      </c>
      <c r="W467" s="5"/>
    </row>
    <row r="468" spans="1:23" ht="43.2" x14ac:dyDescent="0.3">
      <c r="A468" s="3">
        <f t="shared" ref="A468:A531" si="111">A467+1</f>
        <v>451</v>
      </c>
      <c r="B468" s="4" t="s">
        <v>2561</v>
      </c>
      <c r="C468" s="3">
        <v>1</v>
      </c>
      <c r="D468" s="3" t="s">
        <v>1571</v>
      </c>
      <c r="E468" s="4" t="s">
        <v>480</v>
      </c>
      <c r="F468" s="3" t="s">
        <v>7</v>
      </c>
      <c r="G468" s="3"/>
      <c r="H468" s="3"/>
      <c r="I468" s="3" t="s">
        <v>2496</v>
      </c>
      <c r="J468" s="3">
        <v>13.32</v>
      </c>
      <c r="K468" s="3">
        <v>6300</v>
      </c>
      <c r="L468" s="3" t="s">
        <v>25</v>
      </c>
      <c r="M468" s="3">
        <v>1</v>
      </c>
      <c r="N468" s="28">
        <f t="shared" si="105"/>
        <v>6.3</v>
      </c>
      <c r="O468" s="40">
        <f t="shared" si="106"/>
        <v>83.915999999999997</v>
      </c>
      <c r="P468" s="12">
        <v>0</v>
      </c>
      <c r="Q468" s="46">
        <f t="shared" si="109"/>
        <v>0</v>
      </c>
      <c r="R468" s="12"/>
      <c r="S468" s="3">
        <f t="shared" si="110"/>
        <v>6.3</v>
      </c>
      <c r="T468" s="30" t="s">
        <v>2502</v>
      </c>
      <c r="U468" s="41">
        <f t="shared" si="107"/>
        <v>83.915999999999997</v>
      </c>
      <c r="V468" s="41">
        <f t="shared" si="108"/>
        <v>0</v>
      </c>
      <c r="W468" s="5"/>
    </row>
    <row r="469" spans="1:23" ht="43.2" x14ac:dyDescent="0.3">
      <c r="A469" s="3">
        <f t="shared" si="111"/>
        <v>452</v>
      </c>
      <c r="B469" s="4" t="s">
        <v>2561</v>
      </c>
      <c r="C469" s="3">
        <v>1</v>
      </c>
      <c r="D469" s="3" t="s">
        <v>1571</v>
      </c>
      <c r="E469" s="4" t="s">
        <v>481</v>
      </c>
      <c r="F469" s="3" t="s">
        <v>7</v>
      </c>
      <c r="G469" s="3"/>
      <c r="H469" s="3"/>
      <c r="I469" s="3" t="s">
        <v>2496</v>
      </c>
      <c r="J469" s="3">
        <v>13.32</v>
      </c>
      <c r="K469" s="3">
        <v>6300</v>
      </c>
      <c r="L469" s="3" t="s">
        <v>25</v>
      </c>
      <c r="M469" s="3">
        <v>1</v>
      </c>
      <c r="N469" s="28">
        <f t="shared" si="105"/>
        <v>6.3</v>
      </c>
      <c r="O469" s="40">
        <f t="shared" si="106"/>
        <v>83.915999999999997</v>
      </c>
      <c r="P469" s="12">
        <v>0</v>
      </c>
      <c r="Q469" s="46">
        <f t="shared" si="109"/>
        <v>0</v>
      </c>
      <c r="R469" s="12"/>
      <c r="S469" s="3">
        <f t="shared" si="110"/>
        <v>6.3</v>
      </c>
      <c r="T469" s="30" t="s">
        <v>2502</v>
      </c>
      <c r="U469" s="41">
        <f t="shared" si="107"/>
        <v>83.915999999999997</v>
      </c>
      <c r="V469" s="41">
        <f t="shared" si="108"/>
        <v>0</v>
      </c>
      <c r="W469" s="5"/>
    </row>
    <row r="470" spans="1:23" ht="43.2" x14ac:dyDescent="0.3">
      <c r="A470" s="3">
        <f t="shared" si="111"/>
        <v>453</v>
      </c>
      <c r="B470" s="4" t="s">
        <v>2561</v>
      </c>
      <c r="C470" s="3">
        <v>1</v>
      </c>
      <c r="D470" s="3" t="s">
        <v>1571</v>
      </c>
      <c r="E470" s="4" t="s">
        <v>482</v>
      </c>
      <c r="F470" s="3" t="s">
        <v>7</v>
      </c>
      <c r="G470" s="3"/>
      <c r="H470" s="3"/>
      <c r="I470" s="3" t="s">
        <v>2496</v>
      </c>
      <c r="J470" s="3">
        <v>13.32</v>
      </c>
      <c r="K470" s="3">
        <v>6700</v>
      </c>
      <c r="L470" s="3" t="s">
        <v>25</v>
      </c>
      <c r="M470" s="3">
        <v>1</v>
      </c>
      <c r="N470" s="28">
        <f t="shared" si="105"/>
        <v>6.7</v>
      </c>
      <c r="O470" s="40">
        <f t="shared" si="106"/>
        <v>89.244</v>
      </c>
      <c r="P470" s="12">
        <v>0</v>
      </c>
      <c r="Q470" s="46">
        <f t="shared" si="109"/>
        <v>0</v>
      </c>
      <c r="R470" s="12"/>
      <c r="S470" s="3">
        <f t="shared" si="110"/>
        <v>6.7</v>
      </c>
      <c r="T470" s="30" t="s">
        <v>2502</v>
      </c>
      <c r="U470" s="41">
        <f t="shared" si="107"/>
        <v>89.244</v>
      </c>
      <c r="V470" s="41">
        <f t="shared" si="108"/>
        <v>0</v>
      </c>
      <c r="W470" s="5"/>
    </row>
    <row r="471" spans="1:23" ht="43.2" x14ac:dyDescent="0.3">
      <c r="A471" s="3">
        <f t="shared" si="111"/>
        <v>454</v>
      </c>
      <c r="B471" s="4" t="s">
        <v>2561</v>
      </c>
      <c r="C471" s="3">
        <v>1</v>
      </c>
      <c r="D471" s="3" t="s">
        <v>1571</v>
      </c>
      <c r="E471" s="4" t="s">
        <v>483</v>
      </c>
      <c r="F471" s="3" t="s">
        <v>7</v>
      </c>
      <c r="G471" s="3"/>
      <c r="H471" s="3"/>
      <c r="I471" s="3" t="s">
        <v>2496</v>
      </c>
      <c r="J471" s="3">
        <v>13.32</v>
      </c>
      <c r="K471" s="3">
        <v>6700</v>
      </c>
      <c r="L471" s="3" t="s">
        <v>25</v>
      </c>
      <c r="M471" s="3">
        <v>1</v>
      </c>
      <c r="N471" s="28">
        <f t="shared" si="105"/>
        <v>6.7</v>
      </c>
      <c r="O471" s="40">
        <f t="shared" si="106"/>
        <v>89.244</v>
      </c>
      <c r="P471" s="12">
        <v>0</v>
      </c>
      <c r="Q471" s="46">
        <f t="shared" si="109"/>
        <v>0</v>
      </c>
      <c r="R471" s="12"/>
      <c r="S471" s="3">
        <f t="shared" si="110"/>
        <v>6.7</v>
      </c>
      <c r="T471" s="30" t="s">
        <v>2502</v>
      </c>
      <c r="U471" s="41">
        <f t="shared" si="107"/>
        <v>89.244</v>
      </c>
      <c r="V471" s="41">
        <f t="shared" si="108"/>
        <v>0</v>
      </c>
      <c r="W471" s="5"/>
    </row>
    <row r="472" spans="1:23" ht="43.2" x14ac:dyDescent="0.3">
      <c r="A472" s="3">
        <f t="shared" si="111"/>
        <v>455</v>
      </c>
      <c r="B472" s="4" t="s">
        <v>2561</v>
      </c>
      <c r="C472" s="3">
        <v>1</v>
      </c>
      <c r="D472" s="3" t="s">
        <v>1571</v>
      </c>
      <c r="E472" s="4" t="s">
        <v>484</v>
      </c>
      <c r="F472" s="3" t="s">
        <v>7</v>
      </c>
      <c r="G472" s="3"/>
      <c r="H472" s="3"/>
      <c r="I472" s="3" t="s">
        <v>2496</v>
      </c>
      <c r="J472" s="3">
        <v>13.32</v>
      </c>
      <c r="K472" s="3">
        <v>6300</v>
      </c>
      <c r="L472" s="3" t="s">
        <v>25</v>
      </c>
      <c r="M472" s="3">
        <v>1</v>
      </c>
      <c r="N472" s="28">
        <f t="shared" si="105"/>
        <v>6.3</v>
      </c>
      <c r="O472" s="40">
        <f t="shared" si="106"/>
        <v>83.915999999999997</v>
      </c>
      <c r="P472" s="12">
        <v>0</v>
      </c>
      <c r="Q472" s="46">
        <f t="shared" si="109"/>
        <v>0</v>
      </c>
      <c r="R472" s="12"/>
      <c r="S472" s="3">
        <f t="shared" si="110"/>
        <v>6.3</v>
      </c>
      <c r="T472" s="30" t="s">
        <v>2502</v>
      </c>
      <c r="U472" s="41">
        <f t="shared" si="107"/>
        <v>83.915999999999997</v>
      </c>
      <c r="V472" s="41">
        <f t="shared" si="108"/>
        <v>0</v>
      </c>
      <c r="W472" s="5"/>
    </row>
    <row r="473" spans="1:23" ht="43.2" x14ac:dyDescent="0.3">
      <c r="A473" s="3">
        <f t="shared" si="111"/>
        <v>456</v>
      </c>
      <c r="B473" s="4" t="s">
        <v>2561</v>
      </c>
      <c r="C473" s="3">
        <v>1</v>
      </c>
      <c r="D473" s="3" t="s">
        <v>1571</v>
      </c>
      <c r="E473" s="4" t="s">
        <v>485</v>
      </c>
      <c r="F473" s="3" t="s">
        <v>7</v>
      </c>
      <c r="G473" s="3"/>
      <c r="H473" s="3"/>
      <c r="I473" s="3" t="s">
        <v>2496</v>
      </c>
      <c r="J473" s="3">
        <v>13.32</v>
      </c>
      <c r="K473" s="3">
        <v>6300</v>
      </c>
      <c r="L473" s="3" t="s">
        <v>25</v>
      </c>
      <c r="M473" s="3">
        <v>1</v>
      </c>
      <c r="N473" s="28">
        <f t="shared" si="105"/>
        <v>6.3</v>
      </c>
      <c r="O473" s="40">
        <f t="shared" si="106"/>
        <v>83.915999999999997</v>
      </c>
      <c r="P473" s="12">
        <v>0</v>
      </c>
      <c r="Q473" s="46">
        <f t="shared" si="109"/>
        <v>0</v>
      </c>
      <c r="R473" s="12"/>
      <c r="S473" s="3">
        <f t="shared" si="110"/>
        <v>6.3</v>
      </c>
      <c r="T473" s="30" t="s">
        <v>2502</v>
      </c>
      <c r="U473" s="41">
        <f t="shared" si="107"/>
        <v>83.915999999999997</v>
      </c>
      <c r="V473" s="41">
        <f t="shared" si="108"/>
        <v>0</v>
      </c>
      <c r="W473" s="5"/>
    </row>
    <row r="474" spans="1:23" ht="43.2" x14ac:dyDescent="0.3">
      <c r="A474" s="3">
        <f t="shared" si="111"/>
        <v>457</v>
      </c>
      <c r="B474" s="4" t="s">
        <v>2561</v>
      </c>
      <c r="C474" s="3">
        <v>1</v>
      </c>
      <c r="D474" s="3" t="s">
        <v>1571</v>
      </c>
      <c r="E474" s="4" t="s">
        <v>486</v>
      </c>
      <c r="F474" s="3" t="s">
        <v>7</v>
      </c>
      <c r="G474" s="3"/>
      <c r="H474" s="3"/>
      <c r="I474" s="3" t="s">
        <v>2496</v>
      </c>
      <c r="J474" s="3">
        <v>13.32</v>
      </c>
      <c r="K474" s="3">
        <v>6300</v>
      </c>
      <c r="L474" s="3" t="s">
        <v>25</v>
      </c>
      <c r="M474" s="3">
        <v>1</v>
      </c>
      <c r="N474" s="28">
        <f t="shared" si="105"/>
        <v>6.3</v>
      </c>
      <c r="O474" s="40">
        <f t="shared" si="106"/>
        <v>83.915999999999997</v>
      </c>
      <c r="P474" s="12">
        <v>0</v>
      </c>
      <c r="Q474" s="46">
        <f t="shared" si="109"/>
        <v>0</v>
      </c>
      <c r="R474" s="12"/>
      <c r="S474" s="3">
        <f t="shared" si="110"/>
        <v>6.3</v>
      </c>
      <c r="T474" s="30" t="s">
        <v>2502</v>
      </c>
      <c r="U474" s="41">
        <f t="shared" si="107"/>
        <v>83.915999999999997</v>
      </c>
      <c r="V474" s="41">
        <f t="shared" si="108"/>
        <v>0</v>
      </c>
      <c r="W474" s="5"/>
    </row>
    <row r="475" spans="1:23" ht="43.2" x14ac:dyDescent="0.3">
      <c r="A475" s="3">
        <f t="shared" si="111"/>
        <v>458</v>
      </c>
      <c r="B475" s="4" t="s">
        <v>2561</v>
      </c>
      <c r="C475" s="3">
        <v>1</v>
      </c>
      <c r="D475" s="3" t="s">
        <v>1571</v>
      </c>
      <c r="E475" s="4" t="s">
        <v>487</v>
      </c>
      <c r="F475" s="3" t="s">
        <v>7</v>
      </c>
      <c r="G475" s="3"/>
      <c r="H475" s="3"/>
      <c r="I475" s="3" t="s">
        <v>2496</v>
      </c>
      <c r="J475" s="3">
        <v>13.32</v>
      </c>
      <c r="K475" s="3">
        <v>6300</v>
      </c>
      <c r="L475" s="3" t="s">
        <v>25</v>
      </c>
      <c r="M475" s="3">
        <v>1</v>
      </c>
      <c r="N475" s="28">
        <f t="shared" si="105"/>
        <v>6.3</v>
      </c>
      <c r="O475" s="40">
        <f t="shared" si="106"/>
        <v>83.915999999999997</v>
      </c>
      <c r="P475" s="12">
        <v>0</v>
      </c>
      <c r="Q475" s="46">
        <f t="shared" si="109"/>
        <v>0</v>
      </c>
      <c r="R475" s="12"/>
      <c r="S475" s="3">
        <f t="shared" si="110"/>
        <v>6.3</v>
      </c>
      <c r="T475" s="30" t="s">
        <v>2502</v>
      </c>
      <c r="U475" s="41">
        <f t="shared" si="107"/>
        <v>83.915999999999997</v>
      </c>
      <c r="V475" s="41">
        <f t="shared" si="108"/>
        <v>0</v>
      </c>
      <c r="W475" s="5"/>
    </row>
    <row r="476" spans="1:23" ht="43.2" x14ac:dyDescent="0.3">
      <c r="A476" s="3">
        <f t="shared" si="111"/>
        <v>459</v>
      </c>
      <c r="B476" s="4" t="s">
        <v>2561</v>
      </c>
      <c r="C476" s="3">
        <v>1</v>
      </c>
      <c r="D476" s="3" t="s">
        <v>1571</v>
      </c>
      <c r="E476" s="4" t="s">
        <v>488</v>
      </c>
      <c r="F476" s="3" t="s">
        <v>7</v>
      </c>
      <c r="G476" s="3"/>
      <c r="H476" s="3"/>
      <c r="I476" s="3" t="s">
        <v>2496</v>
      </c>
      <c r="J476" s="3">
        <v>13.32</v>
      </c>
      <c r="K476" s="3">
        <v>4500</v>
      </c>
      <c r="L476" s="3" t="s">
        <v>25</v>
      </c>
      <c r="M476" s="3">
        <v>1</v>
      </c>
      <c r="N476" s="28">
        <f t="shared" si="105"/>
        <v>4.5</v>
      </c>
      <c r="O476" s="40">
        <f t="shared" si="106"/>
        <v>59.94</v>
      </c>
      <c r="P476" s="12">
        <v>0</v>
      </c>
      <c r="Q476" s="46">
        <f t="shared" si="109"/>
        <v>0</v>
      </c>
      <c r="R476" s="12"/>
      <c r="S476" s="3">
        <f t="shared" si="110"/>
        <v>4.5</v>
      </c>
      <c r="T476" s="30" t="s">
        <v>2502</v>
      </c>
      <c r="U476" s="41">
        <f t="shared" si="107"/>
        <v>59.94</v>
      </c>
      <c r="V476" s="41">
        <f t="shared" si="108"/>
        <v>0</v>
      </c>
      <c r="W476" s="5"/>
    </row>
    <row r="477" spans="1:23" ht="43.2" x14ac:dyDescent="0.3">
      <c r="A477" s="3">
        <f t="shared" si="111"/>
        <v>460</v>
      </c>
      <c r="B477" s="4" t="s">
        <v>2561</v>
      </c>
      <c r="C477" s="3">
        <v>1</v>
      </c>
      <c r="D477" s="3" t="s">
        <v>1571</v>
      </c>
      <c r="E477" s="4" t="s">
        <v>489</v>
      </c>
      <c r="F477" s="3" t="s">
        <v>7</v>
      </c>
      <c r="G477" s="3"/>
      <c r="H477" s="3"/>
      <c r="I477" s="3" t="s">
        <v>2496</v>
      </c>
      <c r="J477" s="3">
        <v>13.32</v>
      </c>
      <c r="K477" s="3">
        <v>4500</v>
      </c>
      <c r="L477" s="3" t="s">
        <v>25</v>
      </c>
      <c r="M477" s="3">
        <v>1</v>
      </c>
      <c r="N477" s="28">
        <f t="shared" si="105"/>
        <v>4.5</v>
      </c>
      <c r="O477" s="40">
        <f t="shared" si="106"/>
        <v>59.94</v>
      </c>
      <c r="P477" s="12">
        <v>0</v>
      </c>
      <c r="Q477" s="46">
        <f t="shared" si="109"/>
        <v>0</v>
      </c>
      <c r="R477" s="12"/>
      <c r="S477" s="3">
        <f t="shared" si="110"/>
        <v>4.5</v>
      </c>
      <c r="T477" s="30" t="s">
        <v>2502</v>
      </c>
      <c r="U477" s="41">
        <f t="shared" si="107"/>
        <v>59.94</v>
      </c>
      <c r="V477" s="41">
        <f t="shared" si="108"/>
        <v>0</v>
      </c>
      <c r="W477" s="5"/>
    </row>
    <row r="478" spans="1:23" ht="43.2" x14ac:dyDescent="0.3">
      <c r="A478" s="3">
        <f t="shared" si="111"/>
        <v>461</v>
      </c>
      <c r="B478" s="4" t="s">
        <v>2561</v>
      </c>
      <c r="C478" s="3">
        <v>1</v>
      </c>
      <c r="D478" s="3" t="s">
        <v>1571</v>
      </c>
      <c r="E478" s="4" t="s">
        <v>490</v>
      </c>
      <c r="F478" s="3" t="s">
        <v>7</v>
      </c>
      <c r="G478" s="3"/>
      <c r="H478" s="3"/>
      <c r="I478" s="3" t="s">
        <v>2496</v>
      </c>
      <c r="J478" s="3">
        <v>13.32</v>
      </c>
      <c r="K478" s="3">
        <v>2700</v>
      </c>
      <c r="L478" s="3" t="s">
        <v>25</v>
      </c>
      <c r="M478" s="3">
        <v>1</v>
      </c>
      <c r="N478" s="28">
        <f t="shared" si="105"/>
        <v>2.7</v>
      </c>
      <c r="O478" s="40">
        <f t="shared" si="106"/>
        <v>35.964000000000006</v>
      </c>
      <c r="P478" s="12">
        <v>0</v>
      </c>
      <c r="Q478" s="46">
        <f t="shared" si="109"/>
        <v>0</v>
      </c>
      <c r="R478" s="12"/>
      <c r="S478" s="3">
        <f t="shared" si="110"/>
        <v>2.7</v>
      </c>
      <c r="T478" s="30" t="s">
        <v>2502</v>
      </c>
      <c r="U478" s="41">
        <f t="shared" si="107"/>
        <v>35.964000000000006</v>
      </c>
      <c r="V478" s="41">
        <f t="shared" si="108"/>
        <v>0</v>
      </c>
      <c r="W478" s="5"/>
    </row>
    <row r="479" spans="1:23" ht="43.2" x14ac:dyDescent="0.3">
      <c r="A479" s="3">
        <f t="shared" si="111"/>
        <v>462</v>
      </c>
      <c r="B479" s="4" t="s">
        <v>2561</v>
      </c>
      <c r="C479" s="3">
        <v>1</v>
      </c>
      <c r="D479" s="3" t="s">
        <v>1571</v>
      </c>
      <c r="E479" s="4" t="s">
        <v>491</v>
      </c>
      <c r="F479" s="3" t="s">
        <v>7</v>
      </c>
      <c r="G479" s="3"/>
      <c r="H479" s="3"/>
      <c r="I479" s="3" t="s">
        <v>2496</v>
      </c>
      <c r="J479" s="3">
        <v>13.32</v>
      </c>
      <c r="K479" s="3">
        <v>2700</v>
      </c>
      <c r="L479" s="3" t="s">
        <v>25</v>
      </c>
      <c r="M479" s="3">
        <v>1</v>
      </c>
      <c r="N479" s="28">
        <f t="shared" si="105"/>
        <v>2.7</v>
      </c>
      <c r="O479" s="40">
        <f t="shared" si="106"/>
        <v>35.964000000000006</v>
      </c>
      <c r="P479" s="12">
        <v>0</v>
      </c>
      <c r="Q479" s="46">
        <f t="shared" si="109"/>
        <v>0</v>
      </c>
      <c r="R479" s="12"/>
      <c r="S479" s="3">
        <f t="shared" si="110"/>
        <v>2.7</v>
      </c>
      <c r="T479" s="30" t="s">
        <v>2502</v>
      </c>
      <c r="U479" s="41">
        <f t="shared" si="107"/>
        <v>35.964000000000006</v>
      </c>
      <c r="V479" s="41">
        <f t="shared" si="108"/>
        <v>0</v>
      </c>
      <c r="W479" s="5"/>
    </row>
    <row r="480" spans="1:23" ht="43.2" x14ac:dyDescent="0.3">
      <c r="A480" s="3">
        <f t="shared" si="111"/>
        <v>463</v>
      </c>
      <c r="B480" s="4" t="s">
        <v>2561</v>
      </c>
      <c r="C480" s="3">
        <v>1</v>
      </c>
      <c r="D480" s="3" t="s">
        <v>1571</v>
      </c>
      <c r="E480" s="4" t="s">
        <v>492</v>
      </c>
      <c r="F480" s="3" t="s">
        <v>7</v>
      </c>
      <c r="G480" s="3"/>
      <c r="H480" s="3"/>
      <c r="I480" s="3" t="s">
        <v>2496</v>
      </c>
      <c r="J480" s="3">
        <v>13.32</v>
      </c>
      <c r="K480" s="3">
        <v>4500</v>
      </c>
      <c r="L480" s="3" t="s">
        <v>25</v>
      </c>
      <c r="M480" s="3">
        <v>1</v>
      </c>
      <c r="N480" s="28">
        <f t="shared" si="105"/>
        <v>4.5</v>
      </c>
      <c r="O480" s="40">
        <f t="shared" si="106"/>
        <v>59.94</v>
      </c>
      <c r="P480" s="12">
        <v>0</v>
      </c>
      <c r="Q480" s="46">
        <f t="shared" si="109"/>
        <v>0</v>
      </c>
      <c r="R480" s="12"/>
      <c r="S480" s="3">
        <f t="shared" si="110"/>
        <v>4.5</v>
      </c>
      <c r="T480" s="30" t="s">
        <v>2502</v>
      </c>
      <c r="U480" s="41">
        <f t="shared" si="107"/>
        <v>59.94</v>
      </c>
      <c r="V480" s="41">
        <f t="shared" si="108"/>
        <v>0</v>
      </c>
      <c r="W480" s="5"/>
    </row>
    <row r="481" spans="1:23" ht="43.2" x14ac:dyDescent="0.3">
      <c r="A481" s="3">
        <f t="shared" si="111"/>
        <v>464</v>
      </c>
      <c r="B481" s="4" t="s">
        <v>2561</v>
      </c>
      <c r="C481" s="3">
        <v>1</v>
      </c>
      <c r="D481" s="3" t="s">
        <v>1571</v>
      </c>
      <c r="E481" s="4" t="s">
        <v>493</v>
      </c>
      <c r="F481" s="3" t="s">
        <v>7</v>
      </c>
      <c r="G481" s="3"/>
      <c r="H481" s="3"/>
      <c r="I481" s="3" t="s">
        <v>2496</v>
      </c>
      <c r="J481" s="3">
        <v>13.32</v>
      </c>
      <c r="K481" s="3">
        <v>4500</v>
      </c>
      <c r="L481" s="3" t="s">
        <v>25</v>
      </c>
      <c r="M481" s="3">
        <v>1</v>
      </c>
      <c r="N481" s="28">
        <f t="shared" si="105"/>
        <v>4.5</v>
      </c>
      <c r="O481" s="40">
        <f t="shared" si="106"/>
        <v>59.94</v>
      </c>
      <c r="P481" s="12">
        <v>0</v>
      </c>
      <c r="Q481" s="46">
        <f t="shared" si="109"/>
        <v>0</v>
      </c>
      <c r="R481" s="12"/>
      <c r="S481" s="3">
        <f t="shared" si="110"/>
        <v>4.5</v>
      </c>
      <c r="T481" s="30" t="s">
        <v>2502</v>
      </c>
      <c r="U481" s="41">
        <f t="shared" si="107"/>
        <v>59.94</v>
      </c>
      <c r="V481" s="41">
        <f t="shared" si="108"/>
        <v>0</v>
      </c>
      <c r="W481" s="5"/>
    </row>
    <row r="482" spans="1:23" ht="43.2" x14ac:dyDescent="0.3">
      <c r="A482" s="3">
        <f t="shared" si="111"/>
        <v>465</v>
      </c>
      <c r="B482" s="4" t="s">
        <v>2561</v>
      </c>
      <c r="C482" s="3">
        <v>1</v>
      </c>
      <c r="D482" s="3" t="s">
        <v>1571</v>
      </c>
      <c r="E482" s="4" t="s">
        <v>494</v>
      </c>
      <c r="F482" s="3" t="s">
        <v>7</v>
      </c>
      <c r="G482" s="3"/>
      <c r="H482" s="3"/>
      <c r="I482" s="3" t="s">
        <v>2496</v>
      </c>
      <c r="J482" s="3">
        <v>13.32</v>
      </c>
      <c r="K482" s="3">
        <v>2700</v>
      </c>
      <c r="L482" s="3" t="s">
        <v>25</v>
      </c>
      <c r="M482" s="3">
        <v>1</v>
      </c>
      <c r="N482" s="28">
        <f t="shared" si="105"/>
        <v>2.7</v>
      </c>
      <c r="O482" s="40">
        <f t="shared" si="106"/>
        <v>35.964000000000006</v>
      </c>
      <c r="P482" s="12">
        <v>0</v>
      </c>
      <c r="Q482" s="46">
        <f t="shared" si="109"/>
        <v>0</v>
      </c>
      <c r="R482" s="12"/>
      <c r="S482" s="3">
        <f t="shared" si="110"/>
        <v>2.7</v>
      </c>
      <c r="T482" s="30" t="s">
        <v>2502</v>
      </c>
      <c r="U482" s="41">
        <f t="shared" si="107"/>
        <v>35.964000000000006</v>
      </c>
      <c r="V482" s="41">
        <f t="shared" si="108"/>
        <v>0</v>
      </c>
      <c r="W482" s="5"/>
    </row>
    <row r="483" spans="1:23" ht="43.2" x14ac:dyDescent="0.3">
      <c r="A483" s="3">
        <f t="shared" si="111"/>
        <v>466</v>
      </c>
      <c r="B483" s="4" t="s">
        <v>2561</v>
      </c>
      <c r="C483" s="3">
        <v>1</v>
      </c>
      <c r="D483" s="3" t="s">
        <v>1571</v>
      </c>
      <c r="E483" s="4" t="s">
        <v>495</v>
      </c>
      <c r="F483" s="3" t="s">
        <v>7</v>
      </c>
      <c r="G483" s="3"/>
      <c r="H483" s="3"/>
      <c r="I483" s="3" t="s">
        <v>2496</v>
      </c>
      <c r="J483" s="3">
        <v>13.32</v>
      </c>
      <c r="K483" s="3">
        <v>2700</v>
      </c>
      <c r="L483" s="3" t="s">
        <v>25</v>
      </c>
      <c r="M483" s="3">
        <v>1</v>
      </c>
      <c r="N483" s="28">
        <f t="shared" si="105"/>
        <v>2.7</v>
      </c>
      <c r="O483" s="40">
        <f t="shared" si="106"/>
        <v>35.964000000000006</v>
      </c>
      <c r="P483" s="12">
        <v>0</v>
      </c>
      <c r="Q483" s="46">
        <f t="shared" si="109"/>
        <v>0</v>
      </c>
      <c r="R483" s="12"/>
      <c r="S483" s="3">
        <f t="shared" si="110"/>
        <v>2.7</v>
      </c>
      <c r="T483" s="30" t="s">
        <v>2502</v>
      </c>
      <c r="U483" s="41">
        <f t="shared" si="107"/>
        <v>35.964000000000006</v>
      </c>
      <c r="V483" s="41">
        <f t="shared" si="108"/>
        <v>0</v>
      </c>
      <c r="W483" s="5"/>
    </row>
    <row r="484" spans="1:23" ht="43.2" x14ac:dyDescent="0.3">
      <c r="A484" s="3">
        <f t="shared" si="111"/>
        <v>467</v>
      </c>
      <c r="B484" s="4" t="s">
        <v>2561</v>
      </c>
      <c r="C484" s="3">
        <v>1</v>
      </c>
      <c r="D484" s="3" t="s">
        <v>1571</v>
      </c>
      <c r="E484" s="4" t="s">
        <v>496</v>
      </c>
      <c r="F484" s="3" t="s">
        <v>7</v>
      </c>
      <c r="G484" s="3"/>
      <c r="H484" s="3"/>
      <c r="I484" s="3" t="s">
        <v>2496</v>
      </c>
      <c r="J484" s="3">
        <v>13.32</v>
      </c>
      <c r="K484" s="3">
        <v>4200</v>
      </c>
      <c r="L484" s="3" t="s">
        <v>25</v>
      </c>
      <c r="M484" s="3">
        <v>1</v>
      </c>
      <c r="N484" s="28">
        <f t="shared" si="105"/>
        <v>4.2</v>
      </c>
      <c r="O484" s="40">
        <f t="shared" si="106"/>
        <v>55.944000000000003</v>
      </c>
      <c r="P484" s="12">
        <v>0</v>
      </c>
      <c r="Q484" s="46">
        <f t="shared" si="109"/>
        <v>0</v>
      </c>
      <c r="R484" s="12"/>
      <c r="S484" s="3">
        <f t="shared" si="110"/>
        <v>4.2</v>
      </c>
      <c r="T484" s="30" t="s">
        <v>2502</v>
      </c>
      <c r="U484" s="41">
        <f t="shared" si="107"/>
        <v>55.944000000000003</v>
      </c>
      <c r="V484" s="41">
        <f t="shared" si="108"/>
        <v>0</v>
      </c>
      <c r="W484" s="5"/>
    </row>
    <row r="485" spans="1:23" ht="43.2" x14ac:dyDescent="0.3">
      <c r="A485" s="3">
        <f t="shared" si="111"/>
        <v>468</v>
      </c>
      <c r="B485" s="4" t="s">
        <v>2561</v>
      </c>
      <c r="C485" s="3">
        <v>1</v>
      </c>
      <c r="D485" s="3" t="s">
        <v>1571</v>
      </c>
      <c r="E485" s="4" t="s">
        <v>497</v>
      </c>
      <c r="F485" s="3" t="s">
        <v>7</v>
      </c>
      <c r="G485" s="3"/>
      <c r="H485" s="3"/>
      <c r="I485" s="3" t="s">
        <v>2496</v>
      </c>
      <c r="J485" s="3">
        <v>13.32</v>
      </c>
      <c r="K485" s="3">
        <v>4200</v>
      </c>
      <c r="L485" s="3" t="s">
        <v>25</v>
      </c>
      <c r="M485" s="3">
        <v>1</v>
      </c>
      <c r="N485" s="28">
        <f t="shared" si="105"/>
        <v>4.2</v>
      </c>
      <c r="O485" s="40">
        <f t="shared" si="106"/>
        <v>55.944000000000003</v>
      </c>
      <c r="P485" s="12">
        <v>0</v>
      </c>
      <c r="Q485" s="46">
        <f t="shared" si="109"/>
        <v>0</v>
      </c>
      <c r="R485" s="12"/>
      <c r="S485" s="3">
        <f t="shared" si="110"/>
        <v>4.2</v>
      </c>
      <c r="T485" s="30" t="s">
        <v>2502</v>
      </c>
      <c r="U485" s="41">
        <f t="shared" si="107"/>
        <v>55.944000000000003</v>
      </c>
      <c r="V485" s="41">
        <f t="shared" si="108"/>
        <v>0</v>
      </c>
      <c r="W485" s="5"/>
    </row>
    <row r="486" spans="1:23" ht="43.2" x14ac:dyDescent="0.3">
      <c r="A486" s="3">
        <f t="shared" si="111"/>
        <v>469</v>
      </c>
      <c r="B486" s="4" t="s">
        <v>2561</v>
      </c>
      <c r="C486" s="3">
        <v>1</v>
      </c>
      <c r="D486" s="3" t="s">
        <v>1571</v>
      </c>
      <c r="E486" s="4" t="s">
        <v>498</v>
      </c>
      <c r="F486" s="3" t="s">
        <v>7</v>
      </c>
      <c r="G486" s="3"/>
      <c r="H486" s="3"/>
      <c r="I486" s="3" t="s">
        <v>2496</v>
      </c>
      <c r="J486" s="3">
        <v>13.32</v>
      </c>
      <c r="K486" s="3">
        <v>4200</v>
      </c>
      <c r="L486" s="3" t="s">
        <v>25</v>
      </c>
      <c r="M486" s="3">
        <v>1</v>
      </c>
      <c r="N486" s="28">
        <f t="shared" si="105"/>
        <v>4.2</v>
      </c>
      <c r="O486" s="40">
        <f t="shared" si="106"/>
        <v>55.944000000000003</v>
      </c>
      <c r="P486" s="12">
        <v>0</v>
      </c>
      <c r="Q486" s="46">
        <f t="shared" si="109"/>
        <v>0</v>
      </c>
      <c r="R486" s="12"/>
      <c r="S486" s="3">
        <f t="shared" si="110"/>
        <v>4.2</v>
      </c>
      <c r="T486" s="30" t="s">
        <v>2502</v>
      </c>
      <c r="U486" s="41">
        <f t="shared" si="107"/>
        <v>55.944000000000003</v>
      </c>
      <c r="V486" s="41">
        <f t="shared" si="108"/>
        <v>0</v>
      </c>
      <c r="W486" s="5"/>
    </row>
    <row r="487" spans="1:23" ht="43.2" x14ac:dyDescent="0.3">
      <c r="A487" s="3">
        <f t="shared" si="111"/>
        <v>470</v>
      </c>
      <c r="B487" s="4" t="s">
        <v>2561</v>
      </c>
      <c r="C487" s="3">
        <v>1</v>
      </c>
      <c r="D487" s="3" t="s">
        <v>1571</v>
      </c>
      <c r="E487" s="4" t="s">
        <v>499</v>
      </c>
      <c r="F487" s="3" t="s">
        <v>7</v>
      </c>
      <c r="G487" s="3"/>
      <c r="H487" s="3"/>
      <c r="I487" s="3" t="s">
        <v>2496</v>
      </c>
      <c r="J487" s="3">
        <v>13.32</v>
      </c>
      <c r="K487" s="3">
        <v>4200</v>
      </c>
      <c r="L487" s="3" t="s">
        <v>25</v>
      </c>
      <c r="M487" s="3">
        <v>1</v>
      </c>
      <c r="N487" s="28">
        <f t="shared" si="105"/>
        <v>4.2</v>
      </c>
      <c r="O487" s="40">
        <f t="shared" si="106"/>
        <v>55.944000000000003</v>
      </c>
      <c r="P487" s="12">
        <v>0</v>
      </c>
      <c r="Q487" s="46">
        <f t="shared" si="109"/>
        <v>0</v>
      </c>
      <c r="R487" s="12"/>
      <c r="S487" s="3">
        <f t="shared" si="110"/>
        <v>4.2</v>
      </c>
      <c r="T487" s="30" t="s">
        <v>2502</v>
      </c>
      <c r="U487" s="41">
        <f t="shared" si="107"/>
        <v>55.944000000000003</v>
      </c>
      <c r="V487" s="41">
        <f t="shared" si="108"/>
        <v>0</v>
      </c>
      <c r="W487" s="5"/>
    </row>
    <row r="488" spans="1:23" ht="43.2" x14ac:dyDescent="0.3">
      <c r="A488" s="3">
        <f t="shared" si="111"/>
        <v>471</v>
      </c>
      <c r="B488" s="4" t="s">
        <v>2561</v>
      </c>
      <c r="C488" s="3">
        <v>1</v>
      </c>
      <c r="D488" s="3" t="s">
        <v>1571</v>
      </c>
      <c r="E488" s="4" t="s">
        <v>500</v>
      </c>
      <c r="F488" s="3" t="s">
        <v>7</v>
      </c>
      <c r="G488" s="3"/>
      <c r="H488" s="3"/>
      <c r="I488" s="3" t="s">
        <v>2496</v>
      </c>
      <c r="J488" s="3">
        <v>13.32</v>
      </c>
      <c r="K488" s="3">
        <v>4200</v>
      </c>
      <c r="L488" s="3" t="s">
        <v>25</v>
      </c>
      <c r="M488" s="3">
        <v>1</v>
      </c>
      <c r="N488" s="28">
        <f t="shared" si="105"/>
        <v>4.2</v>
      </c>
      <c r="O488" s="40">
        <f t="shared" si="106"/>
        <v>55.944000000000003</v>
      </c>
      <c r="P488" s="12">
        <v>0</v>
      </c>
      <c r="Q488" s="46">
        <f t="shared" si="109"/>
        <v>0</v>
      </c>
      <c r="R488" s="12"/>
      <c r="S488" s="3">
        <f t="shared" si="110"/>
        <v>4.2</v>
      </c>
      <c r="T488" s="30" t="s">
        <v>2502</v>
      </c>
      <c r="U488" s="41">
        <f t="shared" si="107"/>
        <v>55.944000000000003</v>
      </c>
      <c r="V488" s="41">
        <f t="shared" si="108"/>
        <v>0</v>
      </c>
      <c r="W488" s="5"/>
    </row>
    <row r="489" spans="1:23" ht="43.2" x14ac:dyDescent="0.3">
      <c r="A489" s="3">
        <f t="shared" si="111"/>
        <v>472</v>
      </c>
      <c r="B489" s="4" t="s">
        <v>2561</v>
      </c>
      <c r="C489" s="3">
        <v>1</v>
      </c>
      <c r="D489" s="3" t="s">
        <v>1571</v>
      </c>
      <c r="E489" s="4" t="s">
        <v>501</v>
      </c>
      <c r="F489" s="3" t="s">
        <v>7</v>
      </c>
      <c r="G489" s="3"/>
      <c r="H489" s="3"/>
      <c r="I489" s="3" t="s">
        <v>2496</v>
      </c>
      <c r="J489" s="3">
        <v>13.32</v>
      </c>
      <c r="K489" s="3">
        <v>4200</v>
      </c>
      <c r="L489" s="3" t="s">
        <v>25</v>
      </c>
      <c r="M489" s="3">
        <v>1</v>
      </c>
      <c r="N489" s="28">
        <f t="shared" si="105"/>
        <v>4.2</v>
      </c>
      <c r="O489" s="40">
        <f t="shared" si="106"/>
        <v>55.944000000000003</v>
      </c>
      <c r="P489" s="12">
        <v>0</v>
      </c>
      <c r="Q489" s="46">
        <f t="shared" si="109"/>
        <v>0</v>
      </c>
      <c r="R489" s="12"/>
      <c r="S489" s="3">
        <f t="shared" si="110"/>
        <v>4.2</v>
      </c>
      <c r="T489" s="30" t="s">
        <v>2502</v>
      </c>
      <c r="U489" s="41">
        <f t="shared" si="107"/>
        <v>55.944000000000003</v>
      </c>
      <c r="V489" s="41">
        <f t="shared" si="108"/>
        <v>0</v>
      </c>
      <c r="W489" s="5"/>
    </row>
    <row r="490" spans="1:23" ht="43.2" x14ac:dyDescent="0.3">
      <c r="A490" s="3">
        <f t="shared" si="111"/>
        <v>473</v>
      </c>
      <c r="B490" s="4" t="s">
        <v>2561</v>
      </c>
      <c r="C490" s="3">
        <v>1</v>
      </c>
      <c r="D490" s="3" t="s">
        <v>1571</v>
      </c>
      <c r="E490" s="4" t="s">
        <v>502</v>
      </c>
      <c r="F490" s="3" t="s">
        <v>7</v>
      </c>
      <c r="G490" s="3"/>
      <c r="H490" s="3"/>
      <c r="I490" s="3" t="s">
        <v>2496</v>
      </c>
      <c r="J490" s="3">
        <v>13.32</v>
      </c>
      <c r="K490" s="3">
        <v>4200</v>
      </c>
      <c r="L490" s="3" t="s">
        <v>25</v>
      </c>
      <c r="M490" s="3">
        <v>1</v>
      </c>
      <c r="N490" s="28">
        <f t="shared" si="105"/>
        <v>4.2</v>
      </c>
      <c r="O490" s="40">
        <f t="shared" si="106"/>
        <v>55.944000000000003</v>
      </c>
      <c r="P490" s="12">
        <v>0</v>
      </c>
      <c r="Q490" s="46">
        <f t="shared" si="109"/>
        <v>0</v>
      </c>
      <c r="R490" s="12"/>
      <c r="S490" s="3">
        <f t="shared" si="110"/>
        <v>4.2</v>
      </c>
      <c r="T490" s="30" t="s">
        <v>2502</v>
      </c>
      <c r="U490" s="41">
        <f t="shared" ref="U490:U517" si="112">S490*J490</f>
        <v>55.944000000000003</v>
      </c>
      <c r="V490" s="41">
        <f t="shared" ref="V490:V517" si="113">Q490*J490</f>
        <v>0</v>
      </c>
      <c r="W490" s="5"/>
    </row>
    <row r="491" spans="1:23" ht="43.2" x14ac:dyDescent="0.3">
      <c r="A491" s="3">
        <f t="shared" si="111"/>
        <v>474</v>
      </c>
      <c r="B491" s="4" t="s">
        <v>2561</v>
      </c>
      <c r="C491" s="3">
        <v>1</v>
      </c>
      <c r="D491" s="3" t="s">
        <v>1571</v>
      </c>
      <c r="E491" s="4" t="s">
        <v>503</v>
      </c>
      <c r="F491" s="3" t="s">
        <v>7</v>
      </c>
      <c r="G491" s="3"/>
      <c r="H491" s="3"/>
      <c r="I491" s="3" t="s">
        <v>2496</v>
      </c>
      <c r="J491" s="3">
        <v>13.32</v>
      </c>
      <c r="K491" s="3">
        <v>4200</v>
      </c>
      <c r="L491" s="3" t="s">
        <v>25</v>
      </c>
      <c r="M491" s="3">
        <v>1</v>
      </c>
      <c r="N491" s="28">
        <f t="shared" si="105"/>
        <v>4.2</v>
      </c>
      <c r="O491" s="40">
        <f t="shared" si="106"/>
        <v>55.944000000000003</v>
      </c>
      <c r="P491" s="12">
        <v>0</v>
      </c>
      <c r="Q491" s="46">
        <f t="shared" si="109"/>
        <v>0</v>
      </c>
      <c r="R491" s="12"/>
      <c r="S491" s="3">
        <f t="shared" si="110"/>
        <v>4.2</v>
      </c>
      <c r="T491" s="30" t="s">
        <v>2502</v>
      </c>
      <c r="U491" s="41">
        <f t="shared" si="112"/>
        <v>55.944000000000003</v>
      </c>
      <c r="V491" s="41">
        <f t="shared" si="113"/>
        <v>0</v>
      </c>
      <c r="W491" s="5"/>
    </row>
    <row r="492" spans="1:23" ht="43.2" x14ac:dyDescent="0.3">
      <c r="A492" s="3">
        <f t="shared" si="111"/>
        <v>475</v>
      </c>
      <c r="B492" s="4" t="s">
        <v>2561</v>
      </c>
      <c r="C492" s="3">
        <v>1</v>
      </c>
      <c r="D492" s="3" t="s">
        <v>1571</v>
      </c>
      <c r="E492" s="4" t="s">
        <v>504</v>
      </c>
      <c r="F492" s="3" t="s">
        <v>7</v>
      </c>
      <c r="G492" s="3"/>
      <c r="H492" s="3"/>
      <c r="I492" s="3" t="s">
        <v>2496</v>
      </c>
      <c r="J492" s="3">
        <v>13.32</v>
      </c>
      <c r="K492" s="3">
        <v>4200</v>
      </c>
      <c r="L492" s="3" t="s">
        <v>25</v>
      </c>
      <c r="M492" s="3">
        <v>1</v>
      </c>
      <c r="N492" s="28">
        <f t="shared" si="105"/>
        <v>4.2</v>
      </c>
      <c r="O492" s="40">
        <f t="shared" si="106"/>
        <v>55.944000000000003</v>
      </c>
      <c r="P492" s="12">
        <v>0</v>
      </c>
      <c r="Q492" s="46">
        <f t="shared" si="109"/>
        <v>0</v>
      </c>
      <c r="R492" s="12"/>
      <c r="S492" s="3">
        <f t="shared" si="110"/>
        <v>4.2</v>
      </c>
      <c r="T492" s="30" t="s">
        <v>2502</v>
      </c>
      <c r="U492" s="41">
        <f t="shared" si="112"/>
        <v>55.944000000000003</v>
      </c>
      <c r="V492" s="41">
        <f t="shared" si="113"/>
        <v>0</v>
      </c>
      <c r="W492" s="5"/>
    </row>
    <row r="493" spans="1:23" ht="43.2" x14ac:dyDescent="0.3">
      <c r="A493" s="3">
        <f t="shared" si="111"/>
        <v>476</v>
      </c>
      <c r="B493" s="4" t="s">
        <v>2561</v>
      </c>
      <c r="C493" s="3">
        <v>1</v>
      </c>
      <c r="D493" s="3" t="s">
        <v>1571</v>
      </c>
      <c r="E493" s="4" t="s">
        <v>505</v>
      </c>
      <c r="F493" s="3" t="s">
        <v>7</v>
      </c>
      <c r="G493" s="3"/>
      <c r="H493" s="3"/>
      <c r="I493" s="3" t="s">
        <v>2496</v>
      </c>
      <c r="J493" s="3">
        <v>13.32</v>
      </c>
      <c r="K493" s="3">
        <v>4200</v>
      </c>
      <c r="L493" s="3" t="s">
        <v>25</v>
      </c>
      <c r="M493" s="3">
        <v>1</v>
      </c>
      <c r="N493" s="28">
        <f t="shared" si="105"/>
        <v>4.2</v>
      </c>
      <c r="O493" s="40">
        <f t="shared" si="106"/>
        <v>55.944000000000003</v>
      </c>
      <c r="P493" s="12">
        <v>0</v>
      </c>
      <c r="Q493" s="46">
        <f t="shared" si="109"/>
        <v>0</v>
      </c>
      <c r="R493" s="12"/>
      <c r="S493" s="3">
        <f t="shared" si="110"/>
        <v>4.2</v>
      </c>
      <c r="T493" s="30" t="s">
        <v>2502</v>
      </c>
      <c r="U493" s="41">
        <f t="shared" si="112"/>
        <v>55.944000000000003</v>
      </c>
      <c r="V493" s="41">
        <f t="shared" si="113"/>
        <v>0</v>
      </c>
      <c r="W493" s="5"/>
    </row>
    <row r="494" spans="1:23" ht="43.2" x14ac:dyDescent="0.3">
      <c r="A494" s="3">
        <f t="shared" si="111"/>
        <v>477</v>
      </c>
      <c r="B494" s="4" t="s">
        <v>2561</v>
      </c>
      <c r="C494" s="3">
        <v>1</v>
      </c>
      <c r="D494" s="3" t="s">
        <v>1571</v>
      </c>
      <c r="E494" s="4" t="s">
        <v>506</v>
      </c>
      <c r="F494" s="3" t="s">
        <v>7</v>
      </c>
      <c r="G494" s="3"/>
      <c r="H494" s="3"/>
      <c r="I494" s="3" t="s">
        <v>2496</v>
      </c>
      <c r="J494" s="3">
        <v>13.32</v>
      </c>
      <c r="K494" s="3">
        <v>4200</v>
      </c>
      <c r="L494" s="3" t="s">
        <v>25</v>
      </c>
      <c r="M494" s="3">
        <v>1</v>
      </c>
      <c r="N494" s="28">
        <f t="shared" si="105"/>
        <v>4.2</v>
      </c>
      <c r="O494" s="40">
        <f t="shared" si="106"/>
        <v>55.944000000000003</v>
      </c>
      <c r="P494" s="12">
        <v>0</v>
      </c>
      <c r="Q494" s="46">
        <f t="shared" si="109"/>
        <v>0</v>
      </c>
      <c r="R494" s="12"/>
      <c r="S494" s="3">
        <f t="shared" si="110"/>
        <v>4.2</v>
      </c>
      <c r="T494" s="30" t="s">
        <v>2502</v>
      </c>
      <c r="U494" s="41">
        <f t="shared" si="112"/>
        <v>55.944000000000003</v>
      </c>
      <c r="V494" s="41">
        <f t="shared" si="113"/>
        <v>0</v>
      </c>
      <c r="W494" s="5"/>
    </row>
    <row r="495" spans="1:23" ht="43.2" x14ac:dyDescent="0.3">
      <c r="A495" s="3">
        <f t="shared" si="111"/>
        <v>478</v>
      </c>
      <c r="B495" s="4" t="s">
        <v>2561</v>
      </c>
      <c r="C495" s="3">
        <v>1</v>
      </c>
      <c r="D495" s="3" t="s">
        <v>1571</v>
      </c>
      <c r="E495" s="4" t="s">
        <v>507</v>
      </c>
      <c r="F495" s="3" t="s">
        <v>7</v>
      </c>
      <c r="G495" s="3"/>
      <c r="H495" s="3"/>
      <c r="I495" s="3" t="s">
        <v>2496</v>
      </c>
      <c r="J495" s="3">
        <v>13.32</v>
      </c>
      <c r="K495" s="3">
        <v>4200</v>
      </c>
      <c r="L495" s="3" t="s">
        <v>25</v>
      </c>
      <c r="M495" s="3">
        <v>1</v>
      </c>
      <c r="N495" s="28">
        <f t="shared" si="105"/>
        <v>4.2</v>
      </c>
      <c r="O495" s="40">
        <f t="shared" si="106"/>
        <v>55.944000000000003</v>
      </c>
      <c r="P495" s="12">
        <v>0</v>
      </c>
      <c r="Q495" s="46">
        <f t="shared" si="109"/>
        <v>0</v>
      </c>
      <c r="R495" s="12"/>
      <c r="S495" s="3">
        <f t="shared" si="110"/>
        <v>4.2</v>
      </c>
      <c r="T495" s="30" t="s">
        <v>2502</v>
      </c>
      <c r="U495" s="41">
        <f t="shared" si="112"/>
        <v>55.944000000000003</v>
      </c>
      <c r="V495" s="41">
        <f t="shared" si="113"/>
        <v>0</v>
      </c>
      <c r="W495" s="5"/>
    </row>
    <row r="496" spans="1:23" ht="43.2" x14ac:dyDescent="0.3">
      <c r="A496" s="3">
        <f t="shared" si="111"/>
        <v>479</v>
      </c>
      <c r="B496" s="4" t="s">
        <v>2561</v>
      </c>
      <c r="C496" s="3">
        <v>1</v>
      </c>
      <c r="D496" s="3" t="s">
        <v>1571</v>
      </c>
      <c r="E496" s="4" t="s">
        <v>508</v>
      </c>
      <c r="F496" s="3" t="s">
        <v>7</v>
      </c>
      <c r="G496" s="3"/>
      <c r="H496" s="3"/>
      <c r="I496" s="3" t="s">
        <v>2496</v>
      </c>
      <c r="J496" s="3">
        <v>13.32</v>
      </c>
      <c r="K496" s="3">
        <v>6700</v>
      </c>
      <c r="L496" s="3" t="s">
        <v>25</v>
      </c>
      <c r="M496" s="3">
        <v>1</v>
      </c>
      <c r="N496" s="28">
        <f t="shared" si="105"/>
        <v>6.7</v>
      </c>
      <c r="O496" s="40">
        <f t="shared" si="106"/>
        <v>89.244</v>
      </c>
      <c r="P496" s="12">
        <v>0</v>
      </c>
      <c r="Q496" s="46">
        <f t="shared" si="109"/>
        <v>0</v>
      </c>
      <c r="R496" s="12"/>
      <c r="S496" s="3">
        <f t="shared" si="110"/>
        <v>6.7</v>
      </c>
      <c r="T496" s="30" t="s">
        <v>2502</v>
      </c>
      <c r="U496" s="41">
        <f t="shared" si="112"/>
        <v>89.244</v>
      </c>
      <c r="V496" s="41">
        <f t="shared" si="113"/>
        <v>0</v>
      </c>
      <c r="W496" s="5"/>
    </row>
    <row r="497" spans="1:23" ht="43.2" x14ac:dyDescent="0.3">
      <c r="A497" s="3">
        <f t="shared" si="111"/>
        <v>480</v>
      </c>
      <c r="B497" s="4" t="s">
        <v>2561</v>
      </c>
      <c r="C497" s="3">
        <v>1</v>
      </c>
      <c r="D497" s="3" t="s">
        <v>1571</v>
      </c>
      <c r="E497" s="4" t="s">
        <v>509</v>
      </c>
      <c r="F497" s="3" t="s">
        <v>7</v>
      </c>
      <c r="G497" s="3"/>
      <c r="H497" s="3"/>
      <c r="I497" s="3" t="s">
        <v>2496</v>
      </c>
      <c r="J497" s="3">
        <v>13.32</v>
      </c>
      <c r="K497" s="3">
        <v>6700</v>
      </c>
      <c r="L497" s="3" t="s">
        <v>25</v>
      </c>
      <c r="M497" s="3">
        <v>1</v>
      </c>
      <c r="N497" s="28">
        <f t="shared" si="105"/>
        <v>6.7</v>
      </c>
      <c r="O497" s="40">
        <f t="shared" si="106"/>
        <v>89.244</v>
      </c>
      <c r="P497" s="12">
        <v>0</v>
      </c>
      <c r="Q497" s="46">
        <f t="shared" si="109"/>
        <v>0</v>
      </c>
      <c r="R497" s="12"/>
      <c r="S497" s="3">
        <f t="shared" si="110"/>
        <v>6.7</v>
      </c>
      <c r="T497" s="30" t="s">
        <v>2502</v>
      </c>
      <c r="U497" s="41">
        <f t="shared" si="112"/>
        <v>89.244</v>
      </c>
      <c r="V497" s="41">
        <f t="shared" si="113"/>
        <v>0</v>
      </c>
      <c r="W497" s="5"/>
    </row>
    <row r="498" spans="1:23" ht="43.2" x14ac:dyDescent="0.3">
      <c r="A498" s="3">
        <f t="shared" si="111"/>
        <v>481</v>
      </c>
      <c r="B498" s="4" t="s">
        <v>2561</v>
      </c>
      <c r="C498" s="3">
        <v>1</v>
      </c>
      <c r="D498" s="3" t="s">
        <v>1571</v>
      </c>
      <c r="E498" s="4" t="s">
        <v>510</v>
      </c>
      <c r="F498" s="3" t="s">
        <v>7</v>
      </c>
      <c r="G498" s="3"/>
      <c r="H498" s="3"/>
      <c r="I498" s="3" t="s">
        <v>2496</v>
      </c>
      <c r="J498" s="3">
        <v>13.32</v>
      </c>
      <c r="K498" s="3">
        <v>6700</v>
      </c>
      <c r="L498" s="3" t="s">
        <v>25</v>
      </c>
      <c r="M498" s="3">
        <v>1</v>
      </c>
      <c r="N498" s="28">
        <f t="shared" si="105"/>
        <v>6.7</v>
      </c>
      <c r="O498" s="40">
        <f t="shared" si="106"/>
        <v>89.244</v>
      </c>
      <c r="P498" s="12">
        <v>0</v>
      </c>
      <c r="Q498" s="46">
        <f t="shared" si="109"/>
        <v>0</v>
      </c>
      <c r="R498" s="12"/>
      <c r="S498" s="3">
        <f t="shared" si="110"/>
        <v>6.7</v>
      </c>
      <c r="T498" s="30" t="s">
        <v>2502</v>
      </c>
      <c r="U498" s="41">
        <f t="shared" si="112"/>
        <v>89.244</v>
      </c>
      <c r="V498" s="41">
        <f t="shared" si="113"/>
        <v>0</v>
      </c>
      <c r="W498" s="5"/>
    </row>
    <row r="499" spans="1:23" ht="43.2" x14ac:dyDescent="0.3">
      <c r="A499" s="3">
        <f t="shared" si="111"/>
        <v>482</v>
      </c>
      <c r="B499" s="4" t="s">
        <v>2561</v>
      </c>
      <c r="C499" s="3">
        <v>1</v>
      </c>
      <c r="D499" s="3" t="s">
        <v>1571</v>
      </c>
      <c r="E499" s="4" t="s">
        <v>511</v>
      </c>
      <c r="F499" s="3" t="s">
        <v>7</v>
      </c>
      <c r="G499" s="3"/>
      <c r="H499" s="3"/>
      <c r="I499" s="3" t="s">
        <v>2496</v>
      </c>
      <c r="J499" s="3">
        <v>13.32</v>
      </c>
      <c r="K499" s="3">
        <v>6700</v>
      </c>
      <c r="L499" s="3" t="s">
        <v>25</v>
      </c>
      <c r="M499" s="3">
        <v>1</v>
      </c>
      <c r="N499" s="28">
        <f t="shared" si="105"/>
        <v>6.7</v>
      </c>
      <c r="O499" s="40">
        <f t="shared" si="106"/>
        <v>89.244</v>
      </c>
      <c r="P499" s="12">
        <v>0</v>
      </c>
      <c r="Q499" s="46">
        <f t="shared" si="109"/>
        <v>0</v>
      </c>
      <c r="R499" s="12"/>
      <c r="S499" s="3">
        <f t="shared" si="110"/>
        <v>6.7</v>
      </c>
      <c r="T499" s="30" t="s">
        <v>2502</v>
      </c>
      <c r="U499" s="41">
        <f t="shared" si="112"/>
        <v>89.244</v>
      </c>
      <c r="V499" s="41">
        <f t="shared" si="113"/>
        <v>0</v>
      </c>
      <c r="W499" s="5"/>
    </row>
    <row r="500" spans="1:23" ht="43.2" x14ac:dyDescent="0.3">
      <c r="A500" s="3">
        <f t="shared" si="111"/>
        <v>483</v>
      </c>
      <c r="B500" s="4" t="s">
        <v>2561</v>
      </c>
      <c r="C500" s="3">
        <v>1</v>
      </c>
      <c r="D500" s="3" t="s">
        <v>1571</v>
      </c>
      <c r="E500" s="4" t="s">
        <v>512</v>
      </c>
      <c r="F500" s="3" t="s">
        <v>7</v>
      </c>
      <c r="G500" s="3"/>
      <c r="H500" s="3"/>
      <c r="I500" s="3" t="s">
        <v>2496</v>
      </c>
      <c r="J500" s="3">
        <v>13.32</v>
      </c>
      <c r="K500" s="3">
        <v>6700</v>
      </c>
      <c r="L500" s="3" t="s">
        <v>25</v>
      </c>
      <c r="M500" s="3">
        <v>1</v>
      </c>
      <c r="N500" s="28">
        <f t="shared" si="105"/>
        <v>6.7</v>
      </c>
      <c r="O500" s="40">
        <f t="shared" si="106"/>
        <v>89.244</v>
      </c>
      <c r="P500" s="12">
        <v>0</v>
      </c>
      <c r="Q500" s="46">
        <f t="shared" si="109"/>
        <v>0</v>
      </c>
      <c r="R500" s="12"/>
      <c r="S500" s="3">
        <f t="shared" si="110"/>
        <v>6.7</v>
      </c>
      <c r="T500" s="30" t="s">
        <v>2502</v>
      </c>
      <c r="U500" s="41">
        <f t="shared" si="112"/>
        <v>89.244</v>
      </c>
      <c r="V500" s="41">
        <f t="shared" si="113"/>
        <v>0</v>
      </c>
      <c r="W500" s="5"/>
    </row>
    <row r="501" spans="1:23" ht="43.2" x14ac:dyDescent="0.3">
      <c r="A501" s="3">
        <f t="shared" si="111"/>
        <v>484</v>
      </c>
      <c r="B501" s="4" t="s">
        <v>2561</v>
      </c>
      <c r="C501" s="3">
        <v>1</v>
      </c>
      <c r="D501" s="3" t="s">
        <v>1571</v>
      </c>
      <c r="E501" s="4" t="s">
        <v>513</v>
      </c>
      <c r="F501" s="3" t="s">
        <v>7</v>
      </c>
      <c r="G501" s="3"/>
      <c r="H501" s="3"/>
      <c r="I501" s="3" t="s">
        <v>2496</v>
      </c>
      <c r="J501" s="3">
        <v>13.32</v>
      </c>
      <c r="K501" s="3">
        <v>6700</v>
      </c>
      <c r="L501" s="3" t="s">
        <v>25</v>
      </c>
      <c r="M501" s="3">
        <v>1</v>
      </c>
      <c r="N501" s="28">
        <f t="shared" si="105"/>
        <v>6.7</v>
      </c>
      <c r="O501" s="40">
        <f t="shared" si="106"/>
        <v>89.244</v>
      </c>
      <c r="P501" s="12">
        <v>0</v>
      </c>
      <c r="Q501" s="46">
        <f t="shared" si="109"/>
        <v>0</v>
      </c>
      <c r="R501" s="12"/>
      <c r="S501" s="3">
        <f t="shared" si="110"/>
        <v>6.7</v>
      </c>
      <c r="T501" s="30" t="s">
        <v>2502</v>
      </c>
      <c r="U501" s="41">
        <f t="shared" si="112"/>
        <v>89.244</v>
      </c>
      <c r="V501" s="41">
        <f t="shared" si="113"/>
        <v>0</v>
      </c>
      <c r="W501" s="5"/>
    </row>
    <row r="502" spans="1:23" ht="43.2" x14ac:dyDescent="0.3">
      <c r="A502" s="3">
        <f t="shared" si="111"/>
        <v>485</v>
      </c>
      <c r="B502" s="4" t="s">
        <v>2561</v>
      </c>
      <c r="C502" s="3">
        <v>1</v>
      </c>
      <c r="D502" s="3" t="s">
        <v>1571</v>
      </c>
      <c r="E502" s="4" t="s">
        <v>514</v>
      </c>
      <c r="F502" s="3" t="s">
        <v>7</v>
      </c>
      <c r="G502" s="3"/>
      <c r="H502" s="3"/>
      <c r="I502" s="3" t="s">
        <v>2496</v>
      </c>
      <c r="J502" s="3">
        <v>13.32</v>
      </c>
      <c r="K502" s="3">
        <v>6700</v>
      </c>
      <c r="L502" s="3" t="s">
        <v>25</v>
      </c>
      <c r="M502" s="3">
        <v>1</v>
      </c>
      <c r="N502" s="28">
        <f t="shared" si="105"/>
        <v>6.7</v>
      </c>
      <c r="O502" s="40">
        <f t="shared" si="106"/>
        <v>89.244</v>
      </c>
      <c r="P502" s="12">
        <v>0</v>
      </c>
      <c r="Q502" s="46">
        <f t="shared" si="109"/>
        <v>0</v>
      </c>
      <c r="R502" s="12"/>
      <c r="S502" s="3">
        <f t="shared" si="110"/>
        <v>6.7</v>
      </c>
      <c r="T502" s="30" t="s">
        <v>2502</v>
      </c>
      <c r="U502" s="41">
        <f t="shared" si="112"/>
        <v>89.244</v>
      </c>
      <c r="V502" s="41">
        <f t="shared" si="113"/>
        <v>0</v>
      </c>
      <c r="W502" s="5"/>
    </row>
    <row r="503" spans="1:23" ht="43.2" x14ac:dyDescent="0.3">
      <c r="A503" s="3">
        <f t="shared" si="111"/>
        <v>486</v>
      </c>
      <c r="B503" s="4" t="s">
        <v>2561</v>
      </c>
      <c r="C503" s="3">
        <v>1</v>
      </c>
      <c r="D503" s="3" t="s">
        <v>1571</v>
      </c>
      <c r="E503" s="4" t="s">
        <v>515</v>
      </c>
      <c r="F503" s="3" t="s">
        <v>7</v>
      </c>
      <c r="G503" s="3"/>
      <c r="H503" s="3"/>
      <c r="I503" s="3" t="s">
        <v>2496</v>
      </c>
      <c r="J503" s="3">
        <v>13.32</v>
      </c>
      <c r="K503" s="3">
        <v>6700</v>
      </c>
      <c r="L503" s="3" t="s">
        <v>25</v>
      </c>
      <c r="M503" s="3">
        <v>1</v>
      </c>
      <c r="N503" s="28">
        <f t="shared" si="105"/>
        <v>6.7</v>
      </c>
      <c r="O503" s="40">
        <f t="shared" si="106"/>
        <v>89.244</v>
      </c>
      <c r="P503" s="12">
        <v>0</v>
      </c>
      <c r="Q503" s="46">
        <f t="shared" si="109"/>
        <v>0</v>
      </c>
      <c r="R503" s="12"/>
      <c r="S503" s="3">
        <f t="shared" si="110"/>
        <v>6.7</v>
      </c>
      <c r="T503" s="30" t="s">
        <v>2502</v>
      </c>
      <c r="U503" s="41">
        <f t="shared" si="112"/>
        <v>89.244</v>
      </c>
      <c r="V503" s="41">
        <f t="shared" si="113"/>
        <v>0</v>
      </c>
      <c r="W503" s="5"/>
    </row>
    <row r="504" spans="1:23" ht="43.2" x14ac:dyDescent="0.3">
      <c r="A504" s="3">
        <f t="shared" si="111"/>
        <v>487</v>
      </c>
      <c r="B504" s="4" t="s">
        <v>2561</v>
      </c>
      <c r="C504" s="3">
        <v>1</v>
      </c>
      <c r="D504" s="3" t="s">
        <v>1571</v>
      </c>
      <c r="E504" s="4" t="s">
        <v>516</v>
      </c>
      <c r="F504" s="3" t="s">
        <v>7</v>
      </c>
      <c r="G504" s="3"/>
      <c r="H504" s="3"/>
      <c r="I504" s="3" t="s">
        <v>2496</v>
      </c>
      <c r="J504" s="3">
        <v>13.32</v>
      </c>
      <c r="K504" s="3">
        <v>6700</v>
      </c>
      <c r="L504" s="3" t="s">
        <v>25</v>
      </c>
      <c r="M504" s="3">
        <v>1</v>
      </c>
      <c r="N504" s="28">
        <f t="shared" si="105"/>
        <v>6.7</v>
      </c>
      <c r="O504" s="40">
        <f t="shared" si="106"/>
        <v>89.244</v>
      </c>
      <c r="P504" s="12">
        <v>0</v>
      </c>
      <c r="Q504" s="46">
        <f t="shared" si="109"/>
        <v>0</v>
      </c>
      <c r="R504" s="12"/>
      <c r="S504" s="3">
        <f t="shared" si="110"/>
        <v>6.7</v>
      </c>
      <c r="T504" s="30" t="s">
        <v>2502</v>
      </c>
      <c r="U504" s="41">
        <f t="shared" si="112"/>
        <v>89.244</v>
      </c>
      <c r="V504" s="41">
        <f t="shared" si="113"/>
        <v>0</v>
      </c>
      <c r="W504" s="5"/>
    </row>
    <row r="505" spans="1:23" ht="43.2" x14ac:dyDescent="0.3">
      <c r="A505" s="3">
        <f t="shared" si="111"/>
        <v>488</v>
      </c>
      <c r="B505" s="4" t="s">
        <v>2561</v>
      </c>
      <c r="C505" s="3">
        <v>1</v>
      </c>
      <c r="D505" s="3" t="s">
        <v>1571</v>
      </c>
      <c r="E505" s="4" t="s">
        <v>517</v>
      </c>
      <c r="F505" s="3" t="s">
        <v>7</v>
      </c>
      <c r="G505" s="3"/>
      <c r="H505" s="3"/>
      <c r="I505" s="3" t="s">
        <v>2496</v>
      </c>
      <c r="J505" s="3">
        <v>13.32</v>
      </c>
      <c r="K505" s="3">
        <v>6700</v>
      </c>
      <c r="L505" s="3" t="s">
        <v>25</v>
      </c>
      <c r="M505" s="3">
        <v>1</v>
      </c>
      <c r="N505" s="28">
        <f t="shared" si="105"/>
        <v>6.7</v>
      </c>
      <c r="O505" s="40">
        <f t="shared" si="106"/>
        <v>89.244</v>
      </c>
      <c r="P505" s="12">
        <v>0</v>
      </c>
      <c r="Q505" s="46">
        <f t="shared" si="109"/>
        <v>0</v>
      </c>
      <c r="R505" s="12"/>
      <c r="S505" s="3">
        <f t="shared" si="110"/>
        <v>6.7</v>
      </c>
      <c r="T505" s="30" t="s">
        <v>2502</v>
      </c>
      <c r="U505" s="41">
        <f t="shared" si="112"/>
        <v>89.244</v>
      </c>
      <c r="V505" s="41">
        <f t="shared" si="113"/>
        <v>0</v>
      </c>
      <c r="W505" s="5"/>
    </row>
    <row r="506" spans="1:23" ht="43.2" x14ac:dyDescent="0.3">
      <c r="A506" s="3">
        <f t="shared" si="111"/>
        <v>489</v>
      </c>
      <c r="B506" s="4" t="s">
        <v>2561</v>
      </c>
      <c r="C506" s="3">
        <v>1</v>
      </c>
      <c r="D506" s="3" t="s">
        <v>1571</v>
      </c>
      <c r="E506" s="4" t="s">
        <v>518</v>
      </c>
      <c r="F506" s="3" t="s">
        <v>7</v>
      </c>
      <c r="G506" s="3"/>
      <c r="H506" s="3"/>
      <c r="I506" s="3" t="s">
        <v>2496</v>
      </c>
      <c r="J506" s="3">
        <v>13.32</v>
      </c>
      <c r="K506" s="3">
        <v>6700</v>
      </c>
      <c r="L506" s="3" t="s">
        <v>25</v>
      </c>
      <c r="M506" s="3">
        <v>1</v>
      </c>
      <c r="N506" s="28">
        <f t="shared" si="105"/>
        <v>6.7</v>
      </c>
      <c r="O506" s="40">
        <f t="shared" si="106"/>
        <v>89.244</v>
      </c>
      <c r="P506" s="12">
        <v>0</v>
      </c>
      <c r="Q506" s="46">
        <f t="shared" si="109"/>
        <v>0</v>
      </c>
      <c r="R506" s="12"/>
      <c r="S506" s="3">
        <f t="shared" si="110"/>
        <v>6.7</v>
      </c>
      <c r="T506" s="30" t="s">
        <v>2502</v>
      </c>
      <c r="U506" s="41">
        <f t="shared" si="112"/>
        <v>89.244</v>
      </c>
      <c r="V506" s="41">
        <f t="shared" si="113"/>
        <v>0</v>
      </c>
      <c r="W506" s="5"/>
    </row>
    <row r="507" spans="1:23" ht="43.2" x14ac:dyDescent="0.3">
      <c r="A507" s="3">
        <f t="shared" si="111"/>
        <v>490</v>
      </c>
      <c r="B507" s="4" t="s">
        <v>2561</v>
      </c>
      <c r="C507" s="3">
        <v>1</v>
      </c>
      <c r="D507" s="3" t="s">
        <v>1571</v>
      </c>
      <c r="E507" s="4" t="s">
        <v>519</v>
      </c>
      <c r="F507" s="3" t="s">
        <v>7</v>
      </c>
      <c r="G507" s="3"/>
      <c r="H507" s="3"/>
      <c r="I507" s="3" t="s">
        <v>2496</v>
      </c>
      <c r="J507" s="3">
        <v>13.32</v>
      </c>
      <c r="K507" s="3">
        <v>6700</v>
      </c>
      <c r="L507" s="3" t="s">
        <v>25</v>
      </c>
      <c r="M507" s="3">
        <v>1</v>
      </c>
      <c r="N507" s="28">
        <f t="shared" si="105"/>
        <v>6.7</v>
      </c>
      <c r="O507" s="40">
        <f t="shared" si="106"/>
        <v>89.244</v>
      </c>
      <c r="P507" s="12">
        <v>0</v>
      </c>
      <c r="Q507" s="46">
        <f t="shared" si="109"/>
        <v>0</v>
      </c>
      <c r="R507" s="12"/>
      <c r="S507" s="3">
        <f t="shared" si="110"/>
        <v>6.7</v>
      </c>
      <c r="T507" s="30" t="s">
        <v>2502</v>
      </c>
      <c r="U507" s="41">
        <f t="shared" si="112"/>
        <v>89.244</v>
      </c>
      <c r="V507" s="41">
        <f t="shared" si="113"/>
        <v>0</v>
      </c>
      <c r="W507" s="5"/>
    </row>
    <row r="508" spans="1:23" ht="43.2" x14ac:dyDescent="0.3">
      <c r="A508" s="3">
        <f t="shared" si="111"/>
        <v>491</v>
      </c>
      <c r="B508" s="4" t="s">
        <v>2561</v>
      </c>
      <c r="C508" s="3">
        <v>1</v>
      </c>
      <c r="D508" s="3" t="s">
        <v>1571</v>
      </c>
      <c r="E508" s="4" t="s">
        <v>520</v>
      </c>
      <c r="F508" s="3" t="s">
        <v>7</v>
      </c>
      <c r="G508" s="3"/>
      <c r="H508" s="3"/>
      <c r="I508" s="3" t="s">
        <v>2496</v>
      </c>
      <c r="J508" s="3">
        <v>13.32</v>
      </c>
      <c r="K508" s="3">
        <v>6700</v>
      </c>
      <c r="L508" s="3" t="s">
        <v>25</v>
      </c>
      <c r="M508" s="3">
        <v>1</v>
      </c>
      <c r="N508" s="28">
        <f t="shared" si="105"/>
        <v>6.7</v>
      </c>
      <c r="O508" s="40">
        <f t="shared" si="106"/>
        <v>89.244</v>
      </c>
      <c r="P508" s="12">
        <v>0</v>
      </c>
      <c r="Q508" s="46">
        <f t="shared" si="109"/>
        <v>0</v>
      </c>
      <c r="R508" s="12"/>
      <c r="S508" s="3">
        <f t="shared" si="110"/>
        <v>6.7</v>
      </c>
      <c r="T508" s="30" t="s">
        <v>2502</v>
      </c>
      <c r="U508" s="41">
        <f t="shared" si="112"/>
        <v>89.244</v>
      </c>
      <c r="V508" s="41">
        <f t="shared" si="113"/>
        <v>0</v>
      </c>
      <c r="W508" s="5"/>
    </row>
    <row r="509" spans="1:23" ht="43.2" x14ac:dyDescent="0.3">
      <c r="A509" s="3">
        <f t="shared" si="111"/>
        <v>492</v>
      </c>
      <c r="B509" s="4" t="s">
        <v>2561</v>
      </c>
      <c r="C509" s="3">
        <v>1</v>
      </c>
      <c r="D509" s="3" t="s">
        <v>1571</v>
      </c>
      <c r="E509" s="4" t="s">
        <v>521</v>
      </c>
      <c r="F509" s="3" t="s">
        <v>7</v>
      </c>
      <c r="G509" s="3"/>
      <c r="H509" s="3"/>
      <c r="I509" s="3" t="s">
        <v>2496</v>
      </c>
      <c r="J509" s="3">
        <v>13.32</v>
      </c>
      <c r="K509" s="3">
        <v>6700</v>
      </c>
      <c r="L509" s="3" t="s">
        <v>25</v>
      </c>
      <c r="M509" s="3">
        <v>1</v>
      </c>
      <c r="N509" s="28">
        <f t="shared" si="105"/>
        <v>6.7</v>
      </c>
      <c r="O509" s="40">
        <f t="shared" si="106"/>
        <v>89.244</v>
      </c>
      <c r="P509" s="12">
        <v>0</v>
      </c>
      <c r="Q509" s="46">
        <f t="shared" si="109"/>
        <v>0</v>
      </c>
      <c r="R509" s="12"/>
      <c r="S509" s="3">
        <f t="shared" si="110"/>
        <v>6.7</v>
      </c>
      <c r="T509" s="30" t="s">
        <v>2502</v>
      </c>
      <c r="U509" s="41">
        <f t="shared" si="112"/>
        <v>89.244</v>
      </c>
      <c r="V509" s="41">
        <f t="shared" si="113"/>
        <v>0</v>
      </c>
      <c r="W509" s="5"/>
    </row>
    <row r="510" spans="1:23" ht="43.2" x14ac:dyDescent="0.3">
      <c r="A510" s="3">
        <f t="shared" si="111"/>
        <v>493</v>
      </c>
      <c r="B510" s="4" t="s">
        <v>2561</v>
      </c>
      <c r="C510" s="3">
        <v>1</v>
      </c>
      <c r="D510" s="3" t="s">
        <v>1571</v>
      </c>
      <c r="E510" s="4" t="s">
        <v>522</v>
      </c>
      <c r="F510" s="3" t="s">
        <v>7</v>
      </c>
      <c r="G510" s="3"/>
      <c r="H510" s="3"/>
      <c r="I510" s="3" t="s">
        <v>2496</v>
      </c>
      <c r="J510" s="3">
        <v>13.32</v>
      </c>
      <c r="K510" s="3">
        <v>6700</v>
      </c>
      <c r="L510" s="3" t="s">
        <v>25</v>
      </c>
      <c r="M510" s="3">
        <v>1</v>
      </c>
      <c r="N510" s="28">
        <f t="shared" ref="N510:N518" si="114">(K510/1000)*M510</f>
        <v>6.7</v>
      </c>
      <c r="O510" s="40">
        <f t="shared" ref="O510:O518" si="115">N510*J510</f>
        <v>89.244</v>
      </c>
      <c r="P510" s="12">
        <v>0</v>
      </c>
      <c r="Q510" s="46">
        <f t="shared" si="109"/>
        <v>0</v>
      </c>
      <c r="R510" s="12"/>
      <c r="S510" s="3">
        <f t="shared" si="110"/>
        <v>6.7</v>
      </c>
      <c r="T510" s="30" t="s">
        <v>2502</v>
      </c>
      <c r="U510" s="41">
        <f t="shared" si="112"/>
        <v>89.244</v>
      </c>
      <c r="V510" s="41">
        <f t="shared" si="113"/>
        <v>0</v>
      </c>
      <c r="W510" s="5"/>
    </row>
    <row r="511" spans="1:23" ht="43.2" x14ac:dyDescent="0.3">
      <c r="A511" s="3">
        <f t="shared" si="111"/>
        <v>494</v>
      </c>
      <c r="B511" s="4" t="s">
        <v>2561</v>
      </c>
      <c r="C511" s="3">
        <v>1</v>
      </c>
      <c r="D511" s="3" t="s">
        <v>1571</v>
      </c>
      <c r="E511" s="4" t="s">
        <v>523</v>
      </c>
      <c r="F511" s="3" t="s">
        <v>7</v>
      </c>
      <c r="G511" s="3"/>
      <c r="H511" s="3"/>
      <c r="I511" s="3" t="s">
        <v>2496</v>
      </c>
      <c r="J511" s="3">
        <v>13.32</v>
      </c>
      <c r="K511" s="3">
        <v>6700</v>
      </c>
      <c r="L511" s="3" t="s">
        <v>25</v>
      </c>
      <c r="M511" s="3">
        <v>1</v>
      </c>
      <c r="N511" s="28">
        <f t="shared" si="114"/>
        <v>6.7</v>
      </c>
      <c r="O511" s="40">
        <f t="shared" si="115"/>
        <v>89.244</v>
      </c>
      <c r="P511" s="12">
        <v>0</v>
      </c>
      <c r="Q511" s="46">
        <f t="shared" si="109"/>
        <v>0</v>
      </c>
      <c r="R511" s="12"/>
      <c r="S511" s="3">
        <f t="shared" si="110"/>
        <v>6.7</v>
      </c>
      <c r="T511" s="30" t="s">
        <v>2502</v>
      </c>
      <c r="U511" s="41">
        <f t="shared" si="112"/>
        <v>89.244</v>
      </c>
      <c r="V511" s="41">
        <f t="shared" si="113"/>
        <v>0</v>
      </c>
      <c r="W511" s="5"/>
    </row>
    <row r="512" spans="1:23" ht="43.2" x14ac:dyDescent="0.3">
      <c r="A512" s="3">
        <f t="shared" si="111"/>
        <v>495</v>
      </c>
      <c r="B512" s="4" t="s">
        <v>2561</v>
      </c>
      <c r="C512" s="3">
        <v>1</v>
      </c>
      <c r="D512" s="3" t="s">
        <v>1571</v>
      </c>
      <c r="E512" s="4" t="s">
        <v>524</v>
      </c>
      <c r="F512" s="3" t="s">
        <v>7</v>
      </c>
      <c r="G512" s="3"/>
      <c r="H512" s="3"/>
      <c r="I512" s="3" t="s">
        <v>2496</v>
      </c>
      <c r="J512" s="3">
        <v>13.32</v>
      </c>
      <c r="K512" s="3">
        <v>6700</v>
      </c>
      <c r="L512" s="3" t="s">
        <v>25</v>
      </c>
      <c r="M512" s="3">
        <v>1</v>
      </c>
      <c r="N512" s="28">
        <f t="shared" si="114"/>
        <v>6.7</v>
      </c>
      <c r="O512" s="40">
        <f t="shared" si="115"/>
        <v>89.244</v>
      </c>
      <c r="P512" s="12">
        <v>0</v>
      </c>
      <c r="Q512" s="46">
        <f t="shared" si="109"/>
        <v>0</v>
      </c>
      <c r="R512" s="12"/>
      <c r="S512" s="3">
        <f t="shared" si="110"/>
        <v>6.7</v>
      </c>
      <c r="T512" s="30" t="s">
        <v>2502</v>
      </c>
      <c r="U512" s="41">
        <f t="shared" si="112"/>
        <v>89.244</v>
      </c>
      <c r="V512" s="41">
        <f t="shared" si="113"/>
        <v>0</v>
      </c>
      <c r="W512" s="5"/>
    </row>
    <row r="513" spans="1:23" ht="43.2" x14ac:dyDescent="0.3">
      <c r="A513" s="3">
        <f t="shared" si="111"/>
        <v>496</v>
      </c>
      <c r="B513" s="4" t="s">
        <v>2561</v>
      </c>
      <c r="C513" s="3">
        <v>1</v>
      </c>
      <c r="D513" s="3" t="s">
        <v>1571</v>
      </c>
      <c r="E513" s="4" t="s">
        <v>525</v>
      </c>
      <c r="F513" s="3" t="s">
        <v>7</v>
      </c>
      <c r="G513" s="3"/>
      <c r="H513" s="3"/>
      <c r="I513" s="3" t="s">
        <v>2496</v>
      </c>
      <c r="J513" s="3">
        <v>13.32</v>
      </c>
      <c r="K513" s="3">
        <v>6700</v>
      </c>
      <c r="L513" s="3" t="s">
        <v>25</v>
      </c>
      <c r="M513" s="3">
        <v>1</v>
      </c>
      <c r="N513" s="28">
        <f t="shared" si="114"/>
        <v>6.7</v>
      </c>
      <c r="O513" s="40">
        <f t="shared" si="115"/>
        <v>89.244</v>
      </c>
      <c r="P513" s="12">
        <v>0</v>
      </c>
      <c r="Q513" s="46">
        <f t="shared" si="109"/>
        <v>0</v>
      </c>
      <c r="R513" s="12"/>
      <c r="S513" s="3">
        <f t="shared" si="110"/>
        <v>6.7</v>
      </c>
      <c r="T513" s="30" t="s">
        <v>2502</v>
      </c>
      <c r="U513" s="41">
        <f t="shared" si="112"/>
        <v>89.244</v>
      </c>
      <c r="V513" s="41">
        <f t="shared" si="113"/>
        <v>0</v>
      </c>
      <c r="W513" s="5"/>
    </row>
    <row r="514" spans="1:23" ht="43.2" x14ac:dyDescent="0.3">
      <c r="A514" s="3">
        <f t="shared" si="111"/>
        <v>497</v>
      </c>
      <c r="B514" s="4" t="s">
        <v>2561</v>
      </c>
      <c r="C514" s="3">
        <v>1</v>
      </c>
      <c r="D514" s="3" t="s">
        <v>1571</v>
      </c>
      <c r="E514" s="4" t="s">
        <v>526</v>
      </c>
      <c r="F514" s="3" t="s">
        <v>7</v>
      </c>
      <c r="G514" s="3"/>
      <c r="H514" s="3"/>
      <c r="I514" s="3" t="s">
        <v>2496</v>
      </c>
      <c r="J514" s="3">
        <v>13.32</v>
      </c>
      <c r="K514" s="3">
        <v>6700</v>
      </c>
      <c r="L514" s="3" t="s">
        <v>25</v>
      </c>
      <c r="M514" s="3">
        <v>1</v>
      </c>
      <c r="N514" s="28">
        <f t="shared" si="114"/>
        <v>6.7</v>
      </c>
      <c r="O514" s="40">
        <f t="shared" si="115"/>
        <v>89.244</v>
      </c>
      <c r="P514" s="12">
        <v>0</v>
      </c>
      <c r="Q514" s="46">
        <f t="shared" si="109"/>
        <v>0</v>
      </c>
      <c r="R514" s="12"/>
      <c r="S514" s="3">
        <f t="shared" si="110"/>
        <v>6.7</v>
      </c>
      <c r="T514" s="30" t="s">
        <v>2502</v>
      </c>
      <c r="U514" s="41">
        <f t="shared" si="112"/>
        <v>89.244</v>
      </c>
      <c r="V514" s="41">
        <f t="shared" si="113"/>
        <v>0</v>
      </c>
      <c r="W514" s="5"/>
    </row>
    <row r="515" spans="1:23" ht="43.2" x14ac:dyDescent="0.3">
      <c r="A515" s="3">
        <f t="shared" si="111"/>
        <v>498</v>
      </c>
      <c r="B515" s="4" t="s">
        <v>2561</v>
      </c>
      <c r="C515" s="3">
        <v>1</v>
      </c>
      <c r="D515" s="3" t="s">
        <v>1571</v>
      </c>
      <c r="E515" s="4" t="s">
        <v>527</v>
      </c>
      <c r="F515" s="3" t="s">
        <v>7</v>
      </c>
      <c r="G515" s="3"/>
      <c r="H515" s="3"/>
      <c r="I515" s="3" t="s">
        <v>2496</v>
      </c>
      <c r="J515" s="3">
        <v>13.32</v>
      </c>
      <c r="K515" s="3">
        <v>6700</v>
      </c>
      <c r="L515" s="3" t="s">
        <v>25</v>
      </c>
      <c r="M515" s="3">
        <v>1</v>
      </c>
      <c r="N515" s="28">
        <f t="shared" si="114"/>
        <v>6.7</v>
      </c>
      <c r="O515" s="40">
        <f t="shared" si="115"/>
        <v>89.244</v>
      </c>
      <c r="P515" s="12">
        <v>0</v>
      </c>
      <c r="Q515" s="46">
        <f t="shared" si="109"/>
        <v>0</v>
      </c>
      <c r="R515" s="12"/>
      <c r="S515" s="3">
        <f t="shared" si="110"/>
        <v>6.7</v>
      </c>
      <c r="T515" s="30" t="s">
        <v>2502</v>
      </c>
      <c r="U515" s="41">
        <f t="shared" si="112"/>
        <v>89.244</v>
      </c>
      <c r="V515" s="41">
        <f t="shared" si="113"/>
        <v>0</v>
      </c>
      <c r="W515" s="5"/>
    </row>
    <row r="516" spans="1:23" ht="43.2" x14ac:dyDescent="0.3">
      <c r="A516" s="3">
        <f t="shared" si="111"/>
        <v>499</v>
      </c>
      <c r="B516" s="4" t="s">
        <v>2561</v>
      </c>
      <c r="C516" s="3">
        <v>1</v>
      </c>
      <c r="D516" s="3" t="s">
        <v>1571</v>
      </c>
      <c r="E516" s="4" t="s">
        <v>528</v>
      </c>
      <c r="F516" s="3" t="s">
        <v>7</v>
      </c>
      <c r="G516" s="3"/>
      <c r="H516" s="3"/>
      <c r="I516" s="3" t="s">
        <v>2496</v>
      </c>
      <c r="J516" s="3">
        <v>13.32</v>
      </c>
      <c r="K516" s="3">
        <v>6700</v>
      </c>
      <c r="L516" s="3" t="s">
        <v>25</v>
      </c>
      <c r="M516" s="3">
        <v>1</v>
      </c>
      <c r="N516" s="28">
        <f t="shared" si="114"/>
        <v>6.7</v>
      </c>
      <c r="O516" s="40">
        <f t="shared" si="115"/>
        <v>89.244</v>
      </c>
      <c r="P516" s="12">
        <v>0</v>
      </c>
      <c r="Q516" s="46">
        <f t="shared" si="109"/>
        <v>0</v>
      </c>
      <c r="R516" s="12"/>
      <c r="S516" s="3">
        <f t="shared" si="110"/>
        <v>6.7</v>
      </c>
      <c r="T516" s="30" t="s">
        <v>2502</v>
      </c>
      <c r="U516" s="41">
        <f t="shared" si="112"/>
        <v>89.244</v>
      </c>
      <c r="V516" s="41">
        <f t="shared" si="113"/>
        <v>0</v>
      </c>
      <c r="W516" s="5"/>
    </row>
    <row r="517" spans="1:23" ht="43.2" x14ac:dyDescent="0.3">
      <c r="A517" s="3">
        <f t="shared" si="111"/>
        <v>500</v>
      </c>
      <c r="B517" s="4" t="s">
        <v>2561</v>
      </c>
      <c r="C517" s="3">
        <v>1</v>
      </c>
      <c r="D517" s="3" t="s">
        <v>1571</v>
      </c>
      <c r="E517" s="4" t="s">
        <v>529</v>
      </c>
      <c r="F517" s="3" t="s">
        <v>7</v>
      </c>
      <c r="G517" s="3"/>
      <c r="H517" s="3"/>
      <c r="I517" s="3" t="s">
        <v>2496</v>
      </c>
      <c r="J517" s="3">
        <v>13.32</v>
      </c>
      <c r="K517" s="3">
        <v>6700</v>
      </c>
      <c r="L517" s="3" t="s">
        <v>25</v>
      </c>
      <c r="M517" s="3">
        <v>1</v>
      </c>
      <c r="N517" s="28">
        <f t="shared" si="114"/>
        <v>6.7</v>
      </c>
      <c r="O517" s="40">
        <f t="shared" si="115"/>
        <v>89.244</v>
      </c>
      <c r="P517" s="12">
        <v>0</v>
      </c>
      <c r="Q517" s="46">
        <f t="shared" si="109"/>
        <v>0</v>
      </c>
      <c r="R517" s="12"/>
      <c r="S517" s="3">
        <f t="shared" si="110"/>
        <v>6.7</v>
      </c>
      <c r="T517" s="30" t="s">
        <v>2502</v>
      </c>
      <c r="U517" s="41">
        <f t="shared" si="112"/>
        <v>89.244</v>
      </c>
      <c r="V517" s="41">
        <f t="shared" si="113"/>
        <v>0</v>
      </c>
      <c r="W517" s="5"/>
    </row>
    <row r="518" spans="1:23" x14ac:dyDescent="0.3">
      <c r="A518" s="3">
        <f t="shared" si="111"/>
        <v>501</v>
      </c>
      <c r="B518" s="4" t="s">
        <v>2561</v>
      </c>
      <c r="C518" s="3">
        <v>1</v>
      </c>
      <c r="D518" s="3" t="s">
        <v>1571</v>
      </c>
      <c r="E518" s="4" t="s">
        <v>530</v>
      </c>
      <c r="F518" s="3" t="s">
        <v>7</v>
      </c>
      <c r="G518" s="3"/>
      <c r="H518" s="3"/>
      <c r="I518" s="3" t="s">
        <v>2496</v>
      </c>
      <c r="J518" s="3">
        <v>13.32</v>
      </c>
      <c r="K518" s="3">
        <v>3300</v>
      </c>
      <c r="L518" s="3" t="s">
        <v>25</v>
      </c>
      <c r="M518" s="3">
        <v>1</v>
      </c>
      <c r="N518" s="28">
        <f t="shared" si="114"/>
        <v>3.3</v>
      </c>
      <c r="O518" s="40">
        <f t="shared" si="115"/>
        <v>43.955999999999996</v>
      </c>
      <c r="P518" s="13">
        <v>1</v>
      </c>
      <c r="Q518" s="46">
        <f t="shared" si="109"/>
        <v>3.3</v>
      </c>
      <c r="R518" s="13"/>
      <c r="S518" s="3">
        <f t="shared" si="110"/>
        <v>0</v>
      </c>
      <c r="T518" s="5"/>
      <c r="U518" s="41">
        <f t="shared" ref="U518:U525" si="116">O518-V518</f>
        <v>0</v>
      </c>
      <c r="V518" s="41">
        <f t="shared" ref="V518:V525" si="117">P518*O518</f>
        <v>43.955999999999996</v>
      </c>
      <c r="W518" s="5"/>
    </row>
    <row r="519" spans="1:23" x14ac:dyDescent="0.3">
      <c r="A519" s="3">
        <f t="shared" si="111"/>
        <v>502</v>
      </c>
      <c r="B519" s="4" t="s">
        <v>2561</v>
      </c>
      <c r="C519" s="3">
        <v>1</v>
      </c>
      <c r="D519" s="3" t="s">
        <v>1571</v>
      </c>
      <c r="E519" s="4" t="s">
        <v>531</v>
      </c>
      <c r="F519" s="3" t="s">
        <v>40</v>
      </c>
      <c r="G519" s="3" t="s">
        <v>2339</v>
      </c>
      <c r="H519" s="3" t="s">
        <v>2486</v>
      </c>
      <c r="I519" s="3" t="s">
        <v>2496</v>
      </c>
      <c r="J519" s="3">
        <v>31.5</v>
      </c>
      <c r="K519" s="3">
        <v>6700</v>
      </c>
      <c r="L519" s="3" t="s">
        <v>25</v>
      </c>
      <c r="M519" s="3">
        <v>1</v>
      </c>
      <c r="N519" s="28">
        <f t="shared" ref="N519:N524" si="118">(K519/1000)*M519</f>
        <v>6.7</v>
      </c>
      <c r="O519" s="28">
        <f t="shared" ref="O519:O524" si="119">N519*J519</f>
        <v>211.05</v>
      </c>
      <c r="P519" s="13">
        <v>1</v>
      </c>
      <c r="Q519" s="46">
        <f t="shared" si="109"/>
        <v>6.7</v>
      </c>
      <c r="R519" s="13"/>
      <c r="S519" s="3">
        <f t="shared" si="110"/>
        <v>0</v>
      </c>
      <c r="T519" s="5" t="s">
        <v>2503</v>
      </c>
      <c r="U519" s="41">
        <f t="shared" si="116"/>
        <v>0</v>
      </c>
      <c r="V519" s="41">
        <f t="shared" si="117"/>
        <v>211.05</v>
      </c>
      <c r="W519" s="5"/>
    </row>
    <row r="520" spans="1:23" x14ac:dyDescent="0.3">
      <c r="A520" s="3">
        <f t="shared" si="111"/>
        <v>503</v>
      </c>
      <c r="B520" s="4" t="s">
        <v>2561</v>
      </c>
      <c r="C520" s="3">
        <v>1</v>
      </c>
      <c r="D520" s="3" t="s">
        <v>1571</v>
      </c>
      <c r="E520" s="4" t="s">
        <v>532</v>
      </c>
      <c r="F520" s="3" t="s">
        <v>7</v>
      </c>
      <c r="G520" s="3"/>
      <c r="H520" s="3"/>
      <c r="I520" s="3" t="s">
        <v>2496</v>
      </c>
      <c r="J520" s="3">
        <v>13.32</v>
      </c>
      <c r="K520" s="3">
        <v>3300</v>
      </c>
      <c r="L520" s="3" t="s">
        <v>25</v>
      </c>
      <c r="M520" s="3">
        <v>1</v>
      </c>
      <c r="N520" s="28">
        <f t="shared" si="118"/>
        <v>3.3</v>
      </c>
      <c r="O520" s="40">
        <f t="shared" si="119"/>
        <v>43.955999999999996</v>
      </c>
      <c r="P520" s="13">
        <v>1</v>
      </c>
      <c r="Q520" s="46">
        <f t="shared" si="109"/>
        <v>3.3</v>
      </c>
      <c r="R520" s="13"/>
      <c r="S520" s="3">
        <f t="shared" si="110"/>
        <v>0</v>
      </c>
      <c r="T520" s="5"/>
      <c r="U520" s="41">
        <f t="shared" si="116"/>
        <v>0</v>
      </c>
      <c r="V520" s="41">
        <f t="shared" si="117"/>
        <v>43.955999999999996</v>
      </c>
      <c r="W520" s="5"/>
    </row>
    <row r="521" spans="1:23" x14ac:dyDescent="0.3">
      <c r="A521" s="3">
        <f t="shared" si="111"/>
        <v>504</v>
      </c>
      <c r="B521" s="4" t="s">
        <v>2561</v>
      </c>
      <c r="C521" s="3">
        <v>1</v>
      </c>
      <c r="D521" s="3" t="s">
        <v>1571</v>
      </c>
      <c r="E521" s="4" t="s">
        <v>533</v>
      </c>
      <c r="F521" s="3" t="s">
        <v>40</v>
      </c>
      <c r="G521" s="3" t="s">
        <v>2339</v>
      </c>
      <c r="H521" s="3" t="s">
        <v>2486</v>
      </c>
      <c r="I521" s="3" t="s">
        <v>2496</v>
      </c>
      <c r="J521" s="3">
        <v>31.5</v>
      </c>
      <c r="K521" s="3">
        <v>6700</v>
      </c>
      <c r="L521" s="3" t="s">
        <v>25</v>
      </c>
      <c r="M521" s="3">
        <v>1</v>
      </c>
      <c r="N521" s="28">
        <f t="shared" si="118"/>
        <v>6.7</v>
      </c>
      <c r="O521" s="28">
        <f t="shared" si="119"/>
        <v>211.05</v>
      </c>
      <c r="P521" s="13">
        <v>1</v>
      </c>
      <c r="Q521" s="46">
        <f t="shared" si="109"/>
        <v>6.7</v>
      </c>
      <c r="R521" s="13"/>
      <c r="S521" s="3">
        <f t="shared" si="110"/>
        <v>0</v>
      </c>
      <c r="T521" s="5" t="s">
        <v>2503</v>
      </c>
      <c r="U521" s="41">
        <f t="shared" si="116"/>
        <v>0</v>
      </c>
      <c r="V521" s="41">
        <f t="shared" si="117"/>
        <v>211.05</v>
      </c>
      <c r="W521" s="5"/>
    </row>
    <row r="522" spans="1:23" x14ac:dyDescent="0.3">
      <c r="A522" s="3">
        <f t="shared" si="111"/>
        <v>505</v>
      </c>
      <c r="B522" s="4" t="s">
        <v>2561</v>
      </c>
      <c r="C522" s="3">
        <v>1</v>
      </c>
      <c r="D522" s="3" t="s">
        <v>1571</v>
      </c>
      <c r="E522" s="4" t="s">
        <v>534</v>
      </c>
      <c r="F522" s="3" t="s">
        <v>7</v>
      </c>
      <c r="G522" s="3"/>
      <c r="H522" s="3"/>
      <c r="I522" s="3" t="s">
        <v>2496</v>
      </c>
      <c r="J522" s="3">
        <v>13.32</v>
      </c>
      <c r="K522" s="3">
        <v>3300</v>
      </c>
      <c r="L522" s="3" t="s">
        <v>25</v>
      </c>
      <c r="M522" s="3">
        <v>1</v>
      </c>
      <c r="N522" s="28">
        <f t="shared" si="118"/>
        <v>3.3</v>
      </c>
      <c r="O522" s="40">
        <f t="shared" si="119"/>
        <v>43.955999999999996</v>
      </c>
      <c r="P522" s="13">
        <v>1</v>
      </c>
      <c r="Q522" s="46">
        <f t="shared" si="109"/>
        <v>3.3</v>
      </c>
      <c r="R522" s="13"/>
      <c r="S522" s="3">
        <f t="shared" si="110"/>
        <v>0</v>
      </c>
      <c r="T522" s="5"/>
      <c r="U522" s="41">
        <f t="shared" si="116"/>
        <v>0</v>
      </c>
      <c r="V522" s="41">
        <f t="shared" si="117"/>
        <v>43.955999999999996</v>
      </c>
      <c r="W522" s="5"/>
    </row>
    <row r="523" spans="1:23" x14ac:dyDescent="0.3">
      <c r="A523" s="3">
        <f t="shared" si="111"/>
        <v>506</v>
      </c>
      <c r="B523" s="4" t="s">
        <v>2561</v>
      </c>
      <c r="C523" s="3">
        <v>1</v>
      </c>
      <c r="D523" s="3" t="s">
        <v>1571</v>
      </c>
      <c r="E523" s="4" t="s">
        <v>535</v>
      </c>
      <c r="F523" s="3" t="s">
        <v>40</v>
      </c>
      <c r="G523" s="3" t="s">
        <v>2339</v>
      </c>
      <c r="H523" s="3" t="s">
        <v>2486</v>
      </c>
      <c r="I523" s="3" t="s">
        <v>2496</v>
      </c>
      <c r="J523" s="3">
        <v>31.5</v>
      </c>
      <c r="K523" s="3">
        <v>6700</v>
      </c>
      <c r="L523" s="3" t="s">
        <v>25</v>
      </c>
      <c r="M523" s="3">
        <v>1</v>
      </c>
      <c r="N523" s="28">
        <f t="shared" si="118"/>
        <v>6.7</v>
      </c>
      <c r="O523" s="28">
        <f t="shared" si="119"/>
        <v>211.05</v>
      </c>
      <c r="P523" s="13">
        <v>1</v>
      </c>
      <c r="Q523" s="46">
        <f t="shared" si="109"/>
        <v>6.7</v>
      </c>
      <c r="R523" s="13"/>
      <c r="S523" s="3">
        <f t="shared" si="110"/>
        <v>0</v>
      </c>
      <c r="T523" s="5" t="s">
        <v>2503</v>
      </c>
      <c r="U523" s="41">
        <f t="shared" si="116"/>
        <v>0</v>
      </c>
      <c r="V523" s="41">
        <f t="shared" si="117"/>
        <v>211.05</v>
      </c>
      <c r="W523" s="5"/>
    </row>
    <row r="524" spans="1:23" x14ac:dyDescent="0.3">
      <c r="A524" s="3">
        <f t="shared" si="111"/>
        <v>507</v>
      </c>
      <c r="B524" s="4" t="s">
        <v>2561</v>
      </c>
      <c r="C524" s="3">
        <v>1</v>
      </c>
      <c r="D524" s="3" t="s">
        <v>1571</v>
      </c>
      <c r="E524" s="4" t="s">
        <v>536</v>
      </c>
      <c r="F524" s="3" t="s">
        <v>7</v>
      </c>
      <c r="G524" s="3"/>
      <c r="H524" s="3"/>
      <c r="I524" s="3" t="s">
        <v>2496</v>
      </c>
      <c r="J524" s="3">
        <v>13.32</v>
      </c>
      <c r="K524" s="3">
        <v>3300</v>
      </c>
      <c r="L524" s="3" t="s">
        <v>25</v>
      </c>
      <c r="M524" s="3">
        <v>1</v>
      </c>
      <c r="N524" s="28">
        <f t="shared" si="118"/>
        <v>3.3</v>
      </c>
      <c r="O524" s="40">
        <f t="shared" si="119"/>
        <v>43.955999999999996</v>
      </c>
      <c r="P524" s="13">
        <v>1</v>
      </c>
      <c r="Q524" s="46">
        <f t="shared" si="109"/>
        <v>3.3</v>
      </c>
      <c r="R524" s="13"/>
      <c r="S524" s="3">
        <f t="shared" si="110"/>
        <v>0</v>
      </c>
      <c r="T524" s="5"/>
      <c r="U524" s="41">
        <f t="shared" si="116"/>
        <v>0</v>
      </c>
      <c r="V524" s="41">
        <f t="shared" si="117"/>
        <v>43.955999999999996</v>
      </c>
      <c r="W524" s="5"/>
    </row>
    <row r="525" spans="1:23" x14ac:dyDescent="0.3">
      <c r="A525" s="3">
        <f t="shared" si="111"/>
        <v>508</v>
      </c>
      <c r="B525" s="4" t="s">
        <v>2561</v>
      </c>
      <c r="C525" s="3">
        <v>1</v>
      </c>
      <c r="D525" s="3" t="s">
        <v>1571</v>
      </c>
      <c r="E525" s="4" t="s">
        <v>537</v>
      </c>
      <c r="F525" s="3" t="s">
        <v>40</v>
      </c>
      <c r="G525" s="3" t="s">
        <v>2339</v>
      </c>
      <c r="H525" s="3" t="s">
        <v>2486</v>
      </c>
      <c r="I525" s="3" t="s">
        <v>2496</v>
      </c>
      <c r="J525" s="3">
        <v>31.5</v>
      </c>
      <c r="K525" s="3">
        <v>6700</v>
      </c>
      <c r="L525" s="3" t="s">
        <v>25</v>
      </c>
      <c r="M525" s="3">
        <v>1</v>
      </c>
      <c r="N525" s="28">
        <f>(K525/1000)*M525</f>
        <v>6.7</v>
      </c>
      <c r="O525" s="28">
        <f>N525*J525</f>
        <v>211.05</v>
      </c>
      <c r="P525" s="13">
        <v>1</v>
      </c>
      <c r="Q525" s="46">
        <f t="shared" si="109"/>
        <v>6.7</v>
      </c>
      <c r="R525" s="13"/>
      <c r="S525" s="3">
        <f t="shared" si="110"/>
        <v>0</v>
      </c>
      <c r="T525" s="5" t="s">
        <v>2503</v>
      </c>
      <c r="U525" s="41">
        <f t="shared" si="116"/>
        <v>0</v>
      </c>
      <c r="V525" s="41">
        <f t="shared" si="117"/>
        <v>211.05</v>
      </c>
      <c r="W525" s="5"/>
    </row>
    <row r="526" spans="1:23" ht="43.2" x14ac:dyDescent="0.3">
      <c r="A526" s="3">
        <f t="shared" si="111"/>
        <v>509</v>
      </c>
      <c r="B526" s="4" t="s">
        <v>2561</v>
      </c>
      <c r="C526" s="3">
        <v>1</v>
      </c>
      <c r="D526" s="3" t="s">
        <v>1571</v>
      </c>
      <c r="E526" s="4" t="s">
        <v>538</v>
      </c>
      <c r="F526" s="3" t="s">
        <v>40</v>
      </c>
      <c r="G526" s="3" t="s">
        <v>2339</v>
      </c>
      <c r="H526" s="3" t="s">
        <v>2486</v>
      </c>
      <c r="I526" s="3" t="s">
        <v>2496</v>
      </c>
      <c r="J526" s="3">
        <v>31.5</v>
      </c>
      <c r="K526" s="3">
        <v>5500</v>
      </c>
      <c r="L526" s="3" t="s">
        <v>25</v>
      </c>
      <c r="M526" s="3">
        <v>1</v>
      </c>
      <c r="N526" s="28">
        <f>(K526/1000)*M526</f>
        <v>5.5</v>
      </c>
      <c r="O526" s="28">
        <f>N526*J526</f>
        <v>173.25</v>
      </c>
      <c r="P526" s="12">
        <v>0</v>
      </c>
      <c r="Q526" s="46">
        <f t="shared" si="109"/>
        <v>0</v>
      </c>
      <c r="R526" s="13"/>
      <c r="S526" s="3">
        <f t="shared" si="110"/>
        <v>5.5</v>
      </c>
      <c r="T526" s="30" t="s">
        <v>2502</v>
      </c>
      <c r="U526" s="10">
        <f t="shared" ref="U526:U589" si="120">S526*J526</f>
        <v>173.25</v>
      </c>
      <c r="V526" s="10">
        <f t="shared" ref="V526:V589" si="121">Q526*J526</f>
        <v>0</v>
      </c>
      <c r="W526" s="5"/>
    </row>
    <row r="527" spans="1:23" ht="43.2" x14ac:dyDescent="0.3">
      <c r="A527" s="3">
        <f t="shared" si="111"/>
        <v>510</v>
      </c>
      <c r="B527" s="4" t="s">
        <v>2561</v>
      </c>
      <c r="C527" s="3">
        <v>1</v>
      </c>
      <c r="D527" s="3" t="s">
        <v>1571</v>
      </c>
      <c r="E527" s="4" t="s">
        <v>539</v>
      </c>
      <c r="F527" s="3" t="s">
        <v>40</v>
      </c>
      <c r="G527" s="3" t="s">
        <v>2339</v>
      </c>
      <c r="H527" s="3" t="s">
        <v>2486</v>
      </c>
      <c r="I527" s="3" t="s">
        <v>2496</v>
      </c>
      <c r="J527" s="3">
        <v>31.5</v>
      </c>
      <c r="K527" s="3">
        <v>5500</v>
      </c>
      <c r="L527" s="3" t="s">
        <v>25</v>
      </c>
      <c r="M527" s="3">
        <v>1</v>
      </c>
      <c r="N527" s="28">
        <f>(K527/1000)*M527</f>
        <v>5.5</v>
      </c>
      <c r="O527" s="28">
        <f>N527*J527</f>
        <v>173.25</v>
      </c>
      <c r="P527" s="12">
        <v>0</v>
      </c>
      <c r="Q527" s="46">
        <f t="shared" si="109"/>
        <v>0</v>
      </c>
      <c r="R527" s="13"/>
      <c r="S527" s="3">
        <f t="shared" si="110"/>
        <v>5.5</v>
      </c>
      <c r="T527" s="30" t="s">
        <v>2502</v>
      </c>
      <c r="U527" s="10">
        <f t="shared" si="120"/>
        <v>173.25</v>
      </c>
      <c r="V527" s="10">
        <f t="shared" si="121"/>
        <v>0</v>
      </c>
      <c r="W527" s="5"/>
    </row>
    <row r="528" spans="1:23" ht="43.2" x14ac:dyDescent="0.3">
      <c r="A528" s="3">
        <f t="shared" si="111"/>
        <v>511</v>
      </c>
      <c r="B528" s="4" t="s">
        <v>2561</v>
      </c>
      <c r="C528" s="3">
        <v>1</v>
      </c>
      <c r="D528" s="3" t="s">
        <v>1571</v>
      </c>
      <c r="E528" s="4" t="s">
        <v>541</v>
      </c>
      <c r="F528" s="3" t="s">
        <v>7</v>
      </c>
      <c r="G528" s="3"/>
      <c r="H528" s="3"/>
      <c r="I528" s="3" t="s">
        <v>2496</v>
      </c>
      <c r="J528" s="3">
        <v>13.32</v>
      </c>
      <c r="K528" s="3">
        <v>3900</v>
      </c>
      <c r="L528" s="3" t="s">
        <v>25</v>
      </c>
      <c r="M528" s="3">
        <v>1</v>
      </c>
      <c r="N528" s="28">
        <f t="shared" ref="N528:N533" si="122">(K528/1000)*M528</f>
        <v>3.9</v>
      </c>
      <c r="O528" s="40">
        <f t="shared" ref="O528:O533" si="123">N528*J528</f>
        <v>51.948</v>
      </c>
      <c r="P528" s="12">
        <v>0</v>
      </c>
      <c r="Q528" s="46">
        <f t="shared" si="109"/>
        <v>0</v>
      </c>
      <c r="R528" s="12"/>
      <c r="S528" s="3">
        <f t="shared" si="110"/>
        <v>3.9</v>
      </c>
      <c r="T528" s="30" t="s">
        <v>2502</v>
      </c>
      <c r="U528" s="41">
        <f t="shared" si="120"/>
        <v>51.948</v>
      </c>
      <c r="V528" s="41">
        <f t="shared" si="121"/>
        <v>0</v>
      </c>
      <c r="W528" s="5"/>
    </row>
    <row r="529" spans="1:23" ht="43.2" x14ac:dyDescent="0.3">
      <c r="A529" s="3">
        <f t="shared" si="111"/>
        <v>512</v>
      </c>
      <c r="B529" s="4" t="s">
        <v>2561</v>
      </c>
      <c r="C529" s="3">
        <v>1</v>
      </c>
      <c r="D529" s="3" t="s">
        <v>1571</v>
      </c>
      <c r="E529" s="4" t="s">
        <v>540</v>
      </c>
      <c r="F529" s="3" t="s">
        <v>40</v>
      </c>
      <c r="G529" s="3" t="s">
        <v>2339</v>
      </c>
      <c r="H529" s="3" t="s">
        <v>2486</v>
      </c>
      <c r="I529" s="3" t="s">
        <v>2496</v>
      </c>
      <c r="J529" s="3">
        <v>31.5</v>
      </c>
      <c r="K529" s="3">
        <v>7900</v>
      </c>
      <c r="L529" s="3" t="s">
        <v>25</v>
      </c>
      <c r="M529" s="3">
        <v>1</v>
      </c>
      <c r="N529" s="28">
        <f t="shared" si="122"/>
        <v>7.9</v>
      </c>
      <c r="O529" s="28">
        <f t="shared" si="123"/>
        <v>248.85000000000002</v>
      </c>
      <c r="P529" s="12">
        <v>0</v>
      </c>
      <c r="Q529" s="46">
        <f t="shared" si="109"/>
        <v>0</v>
      </c>
      <c r="R529" s="13"/>
      <c r="S529" s="3">
        <f t="shared" si="110"/>
        <v>7.9</v>
      </c>
      <c r="T529" s="30" t="s">
        <v>2502</v>
      </c>
      <c r="U529" s="10">
        <f t="shared" si="120"/>
        <v>248.85000000000002</v>
      </c>
      <c r="V529" s="10">
        <f t="shared" si="121"/>
        <v>0</v>
      </c>
      <c r="W529" s="5"/>
    </row>
    <row r="530" spans="1:23" ht="43.2" x14ac:dyDescent="0.3">
      <c r="A530" s="3">
        <f t="shared" si="111"/>
        <v>513</v>
      </c>
      <c r="B530" s="4" t="s">
        <v>2561</v>
      </c>
      <c r="C530" s="3">
        <v>1</v>
      </c>
      <c r="D530" s="3" t="s">
        <v>1571</v>
      </c>
      <c r="E530" s="4" t="s">
        <v>542</v>
      </c>
      <c r="F530" s="3" t="s">
        <v>7</v>
      </c>
      <c r="G530" s="3"/>
      <c r="H530" s="3"/>
      <c r="I530" s="3" t="s">
        <v>2496</v>
      </c>
      <c r="J530" s="3">
        <v>13.32</v>
      </c>
      <c r="K530" s="3">
        <v>3900</v>
      </c>
      <c r="L530" s="3" t="s">
        <v>25</v>
      </c>
      <c r="M530" s="3">
        <v>1</v>
      </c>
      <c r="N530" s="28">
        <f t="shared" si="122"/>
        <v>3.9</v>
      </c>
      <c r="O530" s="40">
        <f t="shared" si="123"/>
        <v>51.948</v>
      </c>
      <c r="P530" s="12">
        <v>0</v>
      </c>
      <c r="Q530" s="46">
        <f t="shared" ref="Q530:Q593" si="124">N530*P530</f>
        <v>0</v>
      </c>
      <c r="R530" s="12"/>
      <c r="S530" s="3">
        <f t="shared" ref="S530:S593" si="125">N530-Q530</f>
        <v>3.9</v>
      </c>
      <c r="T530" s="30" t="s">
        <v>2502</v>
      </c>
      <c r="U530" s="41">
        <f t="shared" si="120"/>
        <v>51.948</v>
      </c>
      <c r="V530" s="41">
        <f t="shared" si="121"/>
        <v>0</v>
      </c>
      <c r="W530" s="5"/>
    </row>
    <row r="531" spans="1:23" ht="43.2" x14ac:dyDescent="0.3">
      <c r="A531" s="3">
        <f t="shared" si="111"/>
        <v>514</v>
      </c>
      <c r="B531" s="4" t="s">
        <v>2561</v>
      </c>
      <c r="C531" s="3">
        <v>1</v>
      </c>
      <c r="D531" s="3" t="s">
        <v>1571</v>
      </c>
      <c r="E531" s="4" t="s">
        <v>543</v>
      </c>
      <c r="F531" s="3" t="s">
        <v>40</v>
      </c>
      <c r="G531" s="3" t="s">
        <v>2339</v>
      </c>
      <c r="H531" s="3" t="s">
        <v>2486</v>
      </c>
      <c r="I531" s="3" t="s">
        <v>2496</v>
      </c>
      <c r="J531" s="3">
        <v>31.5</v>
      </c>
      <c r="K531" s="3">
        <v>7900</v>
      </c>
      <c r="L531" s="3" t="s">
        <v>25</v>
      </c>
      <c r="M531" s="3">
        <v>1</v>
      </c>
      <c r="N531" s="28">
        <f t="shared" si="122"/>
        <v>7.9</v>
      </c>
      <c r="O531" s="28">
        <f t="shared" si="123"/>
        <v>248.85000000000002</v>
      </c>
      <c r="P531" s="12">
        <v>0</v>
      </c>
      <c r="Q531" s="46">
        <f t="shared" si="124"/>
        <v>0</v>
      </c>
      <c r="R531" s="13"/>
      <c r="S531" s="3">
        <f t="shared" si="125"/>
        <v>7.9</v>
      </c>
      <c r="T531" s="30" t="s">
        <v>2502</v>
      </c>
      <c r="U531" s="10">
        <f t="shared" si="120"/>
        <v>248.85000000000002</v>
      </c>
      <c r="V531" s="10">
        <f t="shared" si="121"/>
        <v>0</v>
      </c>
      <c r="W531" s="5"/>
    </row>
    <row r="532" spans="1:23" ht="43.2" x14ac:dyDescent="0.3">
      <c r="A532" s="3">
        <f t="shared" ref="A532:A595" si="126">A531+1</f>
        <v>515</v>
      </c>
      <c r="B532" s="4" t="s">
        <v>2561</v>
      </c>
      <c r="C532" s="3">
        <v>1</v>
      </c>
      <c r="D532" s="3" t="s">
        <v>1571</v>
      </c>
      <c r="E532" s="4" t="s">
        <v>544</v>
      </c>
      <c r="F532" s="3" t="s">
        <v>7</v>
      </c>
      <c r="G532" s="3"/>
      <c r="H532" s="3"/>
      <c r="I532" s="3" t="s">
        <v>2496</v>
      </c>
      <c r="J532" s="3">
        <v>13.32</v>
      </c>
      <c r="K532" s="3">
        <v>3900</v>
      </c>
      <c r="L532" s="3" t="s">
        <v>25</v>
      </c>
      <c r="M532" s="3">
        <v>1</v>
      </c>
      <c r="N532" s="28">
        <f t="shared" si="122"/>
        <v>3.9</v>
      </c>
      <c r="O532" s="40">
        <f t="shared" si="123"/>
        <v>51.948</v>
      </c>
      <c r="P532" s="12">
        <v>0</v>
      </c>
      <c r="Q532" s="46">
        <f t="shared" si="124"/>
        <v>0</v>
      </c>
      <c r="R532" s="12"/>
      <c r="S532" s="3">
        <f t="shared" si="125"/>
        <v>3.9</v>
      </c>
      <c r="T532" s="30" t="s">
        <v>2502</v>
      </c>
      <c r="U532" s="41">
        <f t="shared" si="120"/>
        <v>51.948</v>
      </c>
      <c r="V532" s="41">
        <f t="shared" si="121"/>
        <v>0</v>
      </c>
      <c r="W532" s="5"/>
    </row>
    <row r="533" spans="1:23" ht="43.2" x14ac:dyDescent="0.3">
      <c r="A533" s="3">
        <f t="shared" si="126"/>
        <v>516</v>
      </c>
      <c r="B533" s="4" t="s">
        <v>2561</v>
      </c>
      <c r="C533" s="3">
        <v>1</v>
      </c>
      <c r="D533" s="3" t="s">
        <v>1571</v>
      </c>
      <c r="E533" s="4" t="s">
        <v>545</v>
      </c>
      <c r="F533" s="3" t="s">
        <v>40</v>
      </c>
      <c r="G533" s="3" t="s">
        <v>2339</v>
      </c>
      <c r="H533" s="3" t="s">
        <v>2486</v>
      </c>
      <c r="I533" s="3" t="s">
        <v>2496</v>
      </c>
      <c r="J533" s="3">
        <v>31.5</v>
      </c>
      <c r="K533" s="3">
        <v>7900</v>
      </c>
      <c r="L533" s="3" t="s">
        <v>25</v>
      </c>
      <c r="M533" s="3">
        <v>1</v>
      </c>
      <c r="N533" s="28">
        <f t="shared" si="122"/>
        <v>7.9</v>
      </c>
      <c r="O533" s="28">
        <f t="shared" si="123"/>
        <v>248.85000000000002</v>
      </c>
      <c r="P533" s="12">
        <v>0</v>
      </c>
      <c r="Q533" s="46">
        <f t="shared" si="124"/>
        <v>0</v>
      </c>
      <c r="R533" s="13"/>
      <c r="S533" s="3">
        <f t="shared" si="125"/>
        <v>7.9</v>
      </c>
      <c r="T533" s="30" t="s">
        <v>2502</v>
      </c>
      <c r="U533" s="10">
        <f t="shared" si="120"/>
        <v>248.85000000000002</v>
      </c>
      <c r="V533" s="10">
        <f t="shared" si="121"/>
        <v>0</v>
      </c>
      <c r="W533" s="5"/>
    </row>
    <row r="534" spans="1:23" ht="43.2" x14ac:dyDescent="0.3">
      <c r="A534" s="3">
        <f t="shared" si="126"/>
        <v>517</v>
      </c>
      <c r="B534" s="4" t="s">
        <v>2561</v>
      </c>
      <c r="C534" s="3">
        <v>1</v>
      </c>
      <c r="D534" s="3" t="s">
        <v>1571</v>
      </c>
      <c r="E534" s="4" t="s">
        <v>546</v>
      </c>
      <c r="F534" s="3" t="s">
        <v>7</v>
      </c>
      <c r="G534" s="3"/>
      <c r="H534" s="3"/>
      <c r="I534" s="3" t="s">
        <v>2496</v>
      </c>
      <c r="J534" s="3">
        <v>13.32</v>
      </c>
      <c r="K534" s="3">
        <v>3300</v>
      </c>
      <c r="L534" s="3" t="s">
        <v>25</v>
      </c>
      <c r="M534" s="3">
        <v>1</v>
      </c>
      <c r="N534" s="28">
        <f t="shared" ref="N534:N565" si="127">(K534/1000)*M534</f>
        <v>3.3</v>
      </c>
      <c r="O534" s="40">
        <f t="shared" ref="O534:O565" si="128">N534*J534</f>
        <v>43.955999999999996</v>
      </c>
      <c r="P534" s="12">
        <v>0</v>
      </c>
      <c r="Q534" s="46">
        <f t="shared" si="124"/>
        <v>0</v>
      </c>
      <c r="R534" s="12"/>
      <c r="S534" s="3">
        <f t="shared" si="125"/>
        <v>3.3</v>
      </c>
      <c r="T534" s="30" t="s">
        <v>2502</v>
      </c>
      <c r="U534" s="41">
        <f t="shared" si="120"/>
        <v>43.955999999999996</v>
      </c>
      <c r="V534" s="41">
        <f t="shared" si="121"/>
        <v>0</v>
      </c>
      <c r="W534" s="5"/>
    </row>
    <row r="535" spans="1:23" ht="43.2" x14ac:dyDescent="0.3">
      <c r="A535" s="3">
        <f t="shared" si="126"/>
        <v>518</v>
      </c>
      <c r="B535" s="4" t="s">
        <v>2561</v>
      </c>
      <c r="C535" s="3">
        <v>1</v>
      </c>
      <c r="D535" s="3" t="s">
        <v>1571</v>
      </c>
      <c r="E535" s="4" t="s">
        <v>547</v>
      </c>
      <c r="F535" s="3" t="s">
        <v>7</v>
      </c>
      <c r="G535" s="3"/>
      <c r="H535" s="3"/>
      <c r="I535" s="3" t="s">
        <v>2496</v>
      </c>
      <c r="J535" s="3">
        <v>13.32</v>
      </c>
      <c r="K535" s="3">
        <v>3600</v>
      </c>
      <c r="L535" s="3" t="s">
        <v>25</v>
      </c>
      <c r="M535" s="3">
        <v>1</v>
      </c>
      <c r="N535" s="28">
        <f t="shared" si="127"/>
        <v>3.6</v>
      </c>
      <c r="O535" s="40">
        <f t="shared" si="128"/>
        <v>47.952000000000005</v>
      </c>
      <c r="P535" s="12">
        <v>0</v>
      </c>
      <c r="Q535" s="46">
        <f t="shared" si="124"/>
        <v>0</v>
      </c>
      <c r="R535" s="12"/>
      <c r="S535" s="3">
        <f t="shared" si="125"/>
        <v>3.6</v>
      </c>
      <c r="T535" s="30" t="s">
        <v>2502</v>
      </c>
      <c r="U535" s="41">
        <f t="shared" si="120"/>
        <v>47.952000000000005</v>
      </c>
      <c r="V535" s="41">
        <f t="shared" si="121"/>
        <v>0</v>
      </c>
      <c r="W535" s="5"/>
    </row>
    <row r="536" spans="1:23" ht="43.2" x14ac:dyDescent="0.3">
      <c r="A536" s="3">
        <f t="shared" si="126"/>
        <v>519</v>
      </c>
      <c r="B536" s="4" t="s">
        <v>2561</v>
      </c>
      <c r="C536" s="3">
        <v>1</v>
      </c>
      <c r="D536" s="3" t="s">
        <v>1571</v>
      </c>
      <c r="E536" s="4" t="s">
        <v>548</v>
      </c>
      <c r="F536" s="3" t="s">
        <v>7</v>
      </c>
      <c r="G536" s="3"/>
      <c r="H536" s="3"/>
      <c r="I536" s="3" t="s">
        <v>2496</v>
      </c>
      <c r="J536" s="3">
        <v>13.32</v>
      </c>
      <c r="K536" s="3">
        <v>3300</v>
      </c>
      <c r="L536" s="3" t="s">
        <v>25</v>
      </c>
      <c r="M536" s="3">
        <v>1</v>
      </c>
      <c r="N536" s="28">
        <f t="shared" si="127"/>
        <v>3.3</v>
      </c>
      <c r="O536" s="40">
        <f t="shared" si="128"/>
        <v>43.955999999999996</v>
      </c>
      <c r="P536" s="12">
        <v>0</v>
      </c>
      <c r="Q536" s="46">
        <f t="shared" si="124"/>
        <v>0</v>
      </c>
      <c r="R536" s="12"/>
      <c r="S536" s="3">
        <f t="shared" si="125"/>
        <v>3.3</v>
      </c>
      <c r="T536" s="30" t="s">
        <v>2502</v>
      </c>
      <c r="U536" s="41">
        <f t="shared" si="120"/>
        <v>43.955999999999996</v>
      </c>
      <c r="V536" s="41">
        <f t="shared" si="121"/>
        <v>0</v>
      </c>
      <c r="W536" s="5"/>
    </row>
    <row r="537" spans="1:23" ht="43.2" x14ac:dyDescent="0.3">
      <c r="A537" s="3">
        <f t="shared" si="126"/>
        <v>520</v>
      </c>
      <c r="B537" s="4" t="s">
        <v>2561</v>
      </c>
      <c r="C537" s="3">
        <v>1</v>
      </c>
      <c r="D537" s="3" t="s">
        <v>1571</v>
      </c>
      <c r="E537" s="4" t="s">
        <v>549</v>
      </c>
      <c r="F537" s="3" t="s">
        <v>7</v>
      </c>
      <c r="G537" s="3"/>
      <c r="H537" s="3"/>
      <c r="I537" s="3" t="s">
        <v>2496</v>
      </c>
      <c r="J537" s="3">
        <v>13.32</v>
      </c>
      <c r="K537" s="3">
        <v>3600</v>
      </c>
      <c r="L537" s="3" t="s">
        <v>25</v>
      </c>
      <c r="M537" s="3">
        <v>1</v>
      </c>
      <c r="N537" s="28">
        <f t="shared" si="127"/>
        <v>3.6</v>
      </c>
      <c r="O537" s="40">
        <f t="shared" si="128"/>
        <v>47.952000000000005</v>
      </c>
      <c r="P537" s="12">
        <v>0</v>
      </c>
      <c r="Q537" s="46">
        <f t="shared" si="124"/>
        <v>0</v>
      </c>
      <c r="R537" s="12"/>
      <c r="S537" s="3">
        <f t="shared" si="125"/>
        <v>3.6</v>
      </c>
      <c r="T537" s="30" t="s">
        <v>2502</v>
      </c>
      <c r="U537" s="41">
        <f t="shared" si="120"/>
        <v>47.952000000000005</v>
      </c>
      <c r="V537" s="41">
        <f t="shared" si="121"/>
        <v>0</v>
      </c>
      <c r="W537" s="5"/>
    </row>
    <row r="538" spans="1:23" ht="43.2" x14ac:dyDescent="0.3">
      <c r="A538" s="3">
        <f t="shared" si="126"/>
        <v>521</v>
      </c>
      <c r="B538" s="4" t="s">
        <v>2561</v>
      </c>
      <c r="C538" s="3">
        <v>1</v>
      </c>
      <c r="D538" s="3" t="s">
        <v>1571</v>
      </c>
      <c r="E538" s="4" t="s">
        <v>556</v>
      </c>
      <c r="F538" s="3" t="s">
        <v>7</v>
      </c>
      <c r="G538" s="3"/>
      <c r="H538" s="3"/>
      <c r="I538" s="3" t="s">
        <v>2496</v>
      </c>
      <c r="J538" s="3">
        <v>13.32</v>
      </c>
      <c r="K538" s="3">
        <v>3900</v>
      </c>
      <c r="L538" s="3" t="s">
        <v>25</v>
      </c>
      <c r="M538" s="3">
        <v>1</v>
      </c>
      <c r="N538" s="28">
        <f t="shared" si="127"/>
        <v>3.9</v>
      </c>
      <c r="O538" s="40">
        <f t="shared" si="128"/>
        <v>51.948</v>
      </c>
      <c r="P538" s="12">
        <v>0</v>
      </c>
      <c r="Q538" s="46">
        <f t="shared" si="124"/>
        <v>0</v>
      </c>
      <c r="R538" s="12"/>
      <c r="S538" s="3">
        <f t="shared" si="125"/>
        <v>3.9</v>
      </c>
      <c r="T538" s="30" t="s">
        <v>2502</v>
      </c>
      <c r="U538" s="41">
        <f t="shared" si="120"/>
        <v>51.948</v>
      </c>
      <c r="V538" s="41">
        <f t="shared" si="121"/>
        <v>0</v>
      </c>
      <c r="W538" s="5"/>
    </row>
    <row r="539" spans="1:23" ht="43.2" x14ac:dyDescent="0.3">
      <c r="A539" s="3">
        <f t="shared" si="126"/>
        <v>522</v>
      </c>
      <c r="B539" s="4" t="s">
        <v>2561</v>
      </c>
      <c r="C539" s="3">
        <v>1</v>
      </c>
      <c r="D539" s="3" t="s">
        <v>1571</v>
      </c>
      <c r="E539" s="4" t="s">
        <v>557</v>
      </c>
      <c r="F539" s="3" t="s">
        <v>40</v>
      </c>
      <c r="G539" s="3" t="s">
        <v>2339</v>
      </c>
      <c r="H539" s="3" t="s">
        <v>2486</v>
      </c>
      <c r="I539" s="3" t="s">
        <v>2496</v>
      </c>
      <c r="J539" s="3">
        <v>31.5</v>
      </c>
      <c r="K539" s="3">
        <v>7900</v>
      </c>
      <c r="L539" s="3" t="s">
        <v>25</v>
      </c>
      <c r="M539" s="3">
        <v>1</v>
      </c>
      <c r="N539" s="28">
        <f t="shared" si="127"/>
        <v>7.9</v>
      </c>
      <c r="O539" s="28">
        <f t="shared" si="128"/>
        <v>248.85000000000002</v>
      </c>
      <c r="P539" s="12">
        <v>0</v>
      </c>
      <c r="Q539" s="46">
        <f t="shared" si="124"/>
        <v>0</v>
      </c>
      <c r="R539" s="13"/>
      <c r="S539" s="3">
        <f t="shared" si="125"/>
        <v>7.9</v>
      </c>
      <c r="T539" s="30" t="s">
        <v>2502</v>
      </c>
      <c r="U539" s="10">
        <f t="shared" si="120"/>
        <v>248.85000000000002</v>
      </c>
      <c r="V539" s="10">
        <f t="shared" si="121"/>
        <v>0</v>
      </c>
      <c r="W539" s="5"/>
    </row>
    <row r="540" spans="1:23" ht="43.2" x14ac:dyDescent="0.3">
      <c r="A540" s="3">
        <f t="shared" si="126"/>
        <v>523</v>
      </c>
      <c r="B540" s="4" t="s">
        <v>2561</v>
      </c>
      <c r="C540" s="3">
        <v>1</v>
      </c>
      <c r="D540" s="3" t="s">
        <v>1571</v>
      </c>
      <c r="E540" s="4" t="s">
        <v>558</v>
      </c>
      <c r="F540" s="3" t="s">
        <v>7</v>
      </c>
      <c r="G540" s="3"/>
      <c r="H540" s="3"/>
      <c r="I540" s="3" t="s">
        <v>2496</v>
      </c>
      <c r="J540" s="3">
        <v>13.32</v>
      </c>
      <c r="K540" s="3">
        <v>3300</v>
      </c>
      <c r="L540" s="3" t="s">
        <v>25</v>
      </c>
      <c r="M540" s="3">
        <v>1</v>
      </c>
      <c r="N540" s="28">
        <f t="shared" si="127"/>
        <v>3.3</v>
      </c>
      <c r="O540" s="40">
        <f t="shared" si="128"/>
        <v>43.955999999999996</v>
      </c>
      <c r="P540" s="12">
        <v>0</v>
      </c>
      <c r="Q540" s="46">
        <f t="shared" si="124"/>
        <v>0</v>
      </c>
      <c r="R540" s="12"/>
      <c r="S540" s="3">
        <f t="shared" si="125"/>
        <v>3.3</v>
      </c>
      <c r="T540" s="30" t="s">
        <v>2502</v>
      </c>
      <c r="U540" s="41">
        <f t="shared" si="120"/>
        <v>43.955999999999996</v>
      </c>
      <c r="V540" s="41">
        <f t="shared" si="121"/>
        <v>0</v>
      </c>
      <c r="W540" s="5"/>
    </row>
    <row r="541" spans="1:23" ht="43.2" x14ac:dyDescent="0.3">
      <c r="A541" s="3">
        <f t="shared" si="126"/>
        <v>524</v>
      </c>
      <c r="B541" s="4" t="s">
        <v>2561</v>
      </c>
      <c r="C541" s="3">
        <v>1</v>
      </c>
      <c r="D541" s="3" t="s">
        <v>1571</v>
      </c>
      <c r="E541" s="4" t="s">
        <v>559</v>
      </c>
      <c r="F541" s="3" t="s">
        <v>7</v>
      </c>
      <c r="G541" s="3"/>
      <c r="H541" s="3"/>
      <c r="I541" s="3" t="s">
        <v>2496</v>
      </c>
      <c r="J541" s="3">
        <v>13.32</v>
      </c>
      <c r="K541" s="3">
        <v>3600</v>
      </c>
      <c r="L541" s="3" t="s">
        <v>25</v>
      </c>
      <c r="M541" s="3">
        <v>1</v>
      </c>
      <c r="N541" s="28">
        <f t="shared" si="127"/>
        <v>3.6</v>
      </c>
      <c r="O541" s="40">
        <f t="shared" si="128"/>
        <v>47.952000000000005</v>
      </c>
      <c r="P541" s="12">
        <v>0</v>
      </c>
      <c r="Q541" s="46">
        <f t="shared" si="124"/>
        <v>0</v>
      </c>
      <c r="R541" s="12"/>
      <c r="S541" s="3">
        <f t="shared" si="125"/>
        <v>3.6</v>
      </c>
      <c r="T541" s="30" t="s">
        <v>2502</v>
      </c>
      <c r="U541" s="41">
        <f t="shared" si="120"/>
        <v>47.952000000000005</v>
      </c>
      <c r="V541" s="41">
        <f t="shared" si="121"/>
        <v>0</v>
      </c>
      <c r="W541" s="5"/>
    </row>
    <row r="542" spans="1:23" ht="43.2" x14ac:dyDescent="0.3">
      <c r="A542" s="3">
        <f t="shared" si="126"/>
        <v>525</v>
      </c>
      <c r="B542" s="4" t="s">
        <v>2561</v>
      </c>
      <c r="C542" s="3">
        <v>1</v>
      </c>
      <c r="D542" s="3" t="s">
        <v>1571</v>
      </c>
      <c r="E542" s="4" t="s">
        <v>560</v>
      </c>
      <c r="F542" s="3" t="s">
        <v>7</v>
      </c>
      <c r="G542" s="3"/>
      <c r="H542" s="3"/>
      <c r="I542" s="3" t="s">
        <v>2496</v>
      </c>
      <c r="J542" s="3">
        <v>13.32</v>
      </c>
      <c r="K542" s="3">
        <v>3300</v>
      </c>
      <c r="L542" s="3" t="s">
        <v>25</v>
      </c>
      <c r="M542" s="3">
        <v>1</v>
      </c>
      <c r="N542" s="28">
        <f t="shared" si="127"/>
        <v>3.3</v>
      </c>
      <c r="O542" s="40">
        <f t="shared" si="128"/>
        <v>43.955999999999996</v>
      </c>
      <c r="P542" s="12">
        <v>0</v>
      </c>
      <c r="Q542" s="46">
        <f t="shared" si="124"/>
        <v>0</v>
      </c>
      <c r="R542" s="12"/>
      <c r="S542" s="3">
        <f t="shared" si="125"/>
        <v>3.3</v>
      </c>
      <c r="T542" s="30" t="s">
        <v>2502</v>
      </c>
      <c r="U542" s="41">
        <f t="shared" si="120"/>
        <v>43.955999999999996</v>
      </c>
      <c r="V542" s="41">
        <f t="shared" si="121"/>
        <v>0</v>
      </c>
      <c r="W542" s="5"/>
    </row>
    <row r="543" spans="1:23" ht="43.2" x14ac:dyDescent="0.3">
      <c r="A543" s="3">
        <f t="shared" si="126"/>
        <v>526</v>
      </c>
      <c r="B543" s="4" t="s">
        <v>2561</v>
      </c>
      <c r="C543" s="3">
        <v>1</v>
      </c>
      <c r="D543" s="3" t="s">
        <v>1571</v>
      </c>
      <c r="E543" s="4" t="s">
        <v>561</v>
      </c>
      <c r="F543" s="3" t="s">
        <v>7</v>
      </c>
      <c r="G543" s="3"/>
      <c r="H543" s="3"/>
      <c r="I543" s="3" t="s">
        <v>2496</v>
      </c>
      <c r="J543" s="3">
        <v>13.32</v>
      </c>
      <c r="K543" s="3">
        <v>3600</v>
      </c>
      <c r="L543" s="3" t="s">
        <v>25</v>
      </c>
      <c r="M543" s="3">
        <v>1</v>
      </c>
      <c r="N543" s="28">
        <f t="shared" si="127"/>
        <v>3.6</v>
      </c>
      <c r="O543" s="40">
        <f t="shared" si="128"/>
        <v>47.952000000000005</v>
      </c>
      <c r="P543" s="12">
        <v>0</v>
      </c>
      <c r="Q543" s="46">
        <f t="shared" si="124"/>
        <v>0</v>
      </c>
      <c r="R543" s="12"/>
      <c r="S543" s="3">
        <f t="shared" si="125"/>
        <v>3.6</v>
      </c>
      <c r="T543" s="30" t="s">
        <v>2502</v>
      </c>
      <c r="U543" s="41">
        <f t="shared" si="120"/>
        <v>47.952000000000005</v>
      </c>
      <c r="V543" s="41">
        <f t="shared" si="121"/>
        <v>0</v>
      </c>
      <c r="W543" s="5"/>
    </row>
    <row r="544" spans="1:23" ht="43.2" x14ac:dyDescent="0.3">
      <c r="A544" s="3">
        <f t="shared" si="126"/>
        <v>527</v>
      </c>
      <c r="B544" s="4" t="s">
        <v>2561</v>
      </c>
      <c r="C544" s="3">
        <v>1</v>
      </c>
      <c r="D544" s="3" t="s">
        <v>1571</v>
      </c>
      <c r="E544" s="4" t="s">
        <v>550</v>
      </c>
      <c r="F544" s="3" t="s">
        <v>7</v>
      </c>
      <c r="G544" s="3"/>
      <c r="H544" s="3"/>
      <c r="I544" s="3" t="s">
        <v>2496</v>
      </c>
      <c r="J544" s="3">
        <v>13.32</v>
      </c>
      <c r="K544" s="3">
        <v>3900</v>
      </c>
      <c r="L544" s="3" t="s">
        <v>25</v>
      </c>
      <c r="M544" s="3">
        <v>1</v>
      </c>
      <c r="N544" s="28">
        <f t="shared" si="127"/>
        <v>3.9</v>
      </c>
      <c r="O544" s="40">
        <f t="shared" si="128"/>
        <v>51.948</v>
      </c>
      <c r="P544" s="12">
        <v>0</v>
      </c>
      <c r="Q544" s="46">
        <f t="shared" si="124"/>
        <v>0</v>
      </c>
      <c r="R544" s="12"/>
      <c r="S544" s="3">
        <f t="shared" si="125"/>
        <v>3.9</v>
      </c>
      <c r="T544" s="30" t="s">
        <v>2502</v>
      </c>
      <c r="U544" s="41">
        <f t="shared" si="120"/>
        <v>51.948</v>
      </c>
      <c r="V544" s="41">
        <f t="shared" si="121"/>
        <v>0</v>
      </c>
      <c r="W544" s="5"/>
    </row>
    <row r="545" spans="1:23" ht="43.2" x14ac:dyDescent="0.3">
      <c r="A545" s="3">
        <f t="shared" si="126"/>
        <v>528</v>
      </c>
      <c r="B545" s="4" t="s">
        <v>2561</v>
      </c>
      <c r="C545" s="3">
        <v>1</v>
      </c>
      <c r="D545" s="3" t="s">
        <v>1571</v>
      </c>
      <c r="E545" s="4" t="s">
        <v>551</v>
      </c>
      <c r="F545" s="3" t="s">
        <v>40</v>
      </c>
      <c r="G545" s="3" t="s">
        <v>2339</v>
      </c>
      <c r="H545" s="3" t="s">
        <v>2486</v>
      </c>
      <c r="I545" s="3" t="s">
        <v>2496</v>
      </c>
      <c r="J545" s="3">
        <v>31.5</v>
      </c>
      <c r="K545" s="3">
        <v>7900</v>
      </c>
      <c r="L545" s="3" t="s">
        <v>25</v>
      </c>
      <c r="M545" s="3">
        <v>1</v>
      </c>
      <c r="N545" s="28">
        <f t="shared" si="127"/>
        <v>7.9</v>
      </c>
      <c r="O545" s="28">
        <f t="shared" si="128"/>
        <v>248.85000000000002</v>
      </c>
      <c r="P545" s="12">
        <v>0</v>
      </c>
      <c r="Q545" s="46">
        <f t="shared" si="124"/>
        <v>0</v>
      </c>
      <c r="R545" s="13"/>
      <c r="S545" s="3">
        <f t="shared" si="125"/>
        <v>7.9</v>
      </c>
      <c r="T545" s="30" t="s">
        <v>2502</v>
      </c>
      <c r="U545" s="10">
        <f t="shared" si="120"/>
        <v>248.85000000000002</v>
      </c>
      <c r="V545" s="10">
        <f t="shared" si="121"/>
        <v>0</v>
      </c>
      <c r="W545" s="5"/>
    </row>
    <row r="546" spans="1:23" ht="43.2" x14ac:dyDescent="0.3">
      <c r="A546" s="3">
        <f t="shared" si="126"/>
        <v>529</v>
      </c>
      <c r="B546" s="4" t="s">
        <v>2561</v>
      </c>
      <c r="C546" s="3">
        <v>1</v>
      </c>
      <c r="D546" s="3" t="s">
        <v>1571</v>
      </c>
      <c r="E546" s="4" t="s">
        <v>552</v>
      </c>
      <c r="F546" s="3" t="s">
        <v>7</v>
      </c>
      <c r="G546" s="3"/>
      <c r="H546" s="3"/>
      <c r="I546" s="3" t="s">
        <v>2496</v>
      </c>
      <c r="J546" s="3">
        <v>13.32</v>
      </c>
      <c r="K546" s="3">
        <v>3300</v>
      </c>
      <c r="L546" s="3" t="s">
        <v>25</v>
      </c>
      <c r="M546" s="3">
        <v>1</v>
      </c>
      <c r="N546" s="28">
        <f t="shared" si="127"/>
        <v>3.3</v>
      </c>
      <c r="O546" s="40">
        <f t="shared" si="128"/>
        <v>43.955999999999996</v>
      </c>
      <c r="P546" s="12">
        <v>0</v>
      </c>
      <c r="Q546" s="46">
        <f t="shared" si="124"/>
        <v>0</v>
      </c>
      <c r="R546" s="12"/>
      <c r="S546" s="3">
        <f t="shared" si="125"/>
        <v>3.3</v>
      </c>
      <c r="T546" s="30" t="s">
        <v>2502</v>
      </c>
      <c r="U546" s="41">
        <f t="shared" si="120"/>
        <v>43.955999999999996</v>
      </c>
      <c r="V546" s="41">
        <f t="shared" si="121"/>
        <v>0</v>
      </c>
      <c r="W546" s="5"/>
    </row>
    <row r="547" spans="1:23" ht="43.2" x14ac:dyDescent="0.3">
      <c r="A547" s="3">
        <f t="shared" si="126"/>
        <v>530</v>
      </c>
      <c r="B547" s="4" t="s">
        <v>2561</v>
      </c>
      <c r="C547" s="3">
        <v>1</v>
      </c>
      <c r="D547" s="3" t="s">
        <v>1571</v>
      </c>
      <c r="E547" s="4" t="s">
        <v>553</v>
      </c>
      <c r="F547" s="3" t="s">
        <v>7</v>
      </c>
      <c r="G547" s="3"/>
      <c r="H547" s="3"/>
      <c r="I547" s="3" t="s">
        <v>2496</v>
      </c>
      <c r="J547" s="3">
        <v>13.32</v>
      </c>
      <c r="K547" s="3">
        <v>3600</v>
      </c>
      <c r="L547" s="3" t="s">
        <v>25</v>
      </c>
      <c r="M547" s="3">
        <v>1</v>
      </c>
      <c r="N547" s="28">
        <f t="shared" si="127"/>
        <v>3.6</v>
      </c>
      <c r="O547" s="40">
        <f t="shared" si="128"/>
        <v>47.952000000000005</v>
      </c>
      <c r="P547" s="12">
        <v>0</v>
      </c>
      <c r="Q547" s="46">
        <f t="shared" si="124"/>
        <v>0</v>
      </c>
      <c r="R547" s="12"/>
      <c r="S547" s="3">
        <f t="shared" si="125"/>
        <v>3.6</v>
      </c>
      <c r="T547" s="30" t="s">
        <v>2502</v>
      </c>
      <c r="U547" s="41">
        <f t="shared" si="120"/>
        <v>47.952000000000005</v>
      </c>
      <c r="V547" s="41">
        <f t="shared" si="121"/>
        <v>0</v>
      </c>
      <c r="W547" s="5"/>
    </row>
    <row r="548" spans="1:23" ht="43.2" x14ac:dyDescent="0.3">
      <c r="A548" s="3">
        <f t="shared" si="126"/>
        <v>531</v>
      </c>
      <c r="B548" s="4" t="s">
        <v>2561</v>
      </c>
      <c r="C548" s="3">
        <v>1</v>
      </c>
      <c r="D548" s="3" t="s">
        <v>1571</v>
      </c>
      <c r="E548" s="4" t="s">
        <v>554</v>
      </c>
      <c r="F548" s="3" t="s">
        <v>7</v>
      </c>
      <c r="G548" s="3"/>
      <c r="H548" s="3"/>
      <c r="I548" s="3" t="s">
        <v>2496</v>
      </c>
      <c r="J548" s="3">
        <v>13.32</v>
      </c>
      <c r="K548" s="3">
        <v>3300</v>
      </c>
      <c r="L548" s="3" t="s">
        <v>25</v>
      </c>
      <c r="M548" s="3">
        <v>1</v>
      </c>
      <c r="N548" s="28">
        <f t="shared" si="127"/>
        <v>3.3</v>
      </c>
      <c r="O548" s="40">
        <f t="shared" si="128"/>
        <v>43.955999999999996</v>
      </c>
      <c r="P548" s="12">
        <v>0</v>
      </c>
      <c r="Q548" s="46">
        <f t="shared" si="124"/>
        <v>0</v>
      </c>
      <c r="R548" s="12"/>
      <c r="S548" s="3">
        <f t="shared" si="125"/>
        <v>3.3</v>
      </c>
      <c r="T548" s="30" t="s">
        <v>2502</v>
      </c>
      <c r="U548" s="41">
        <f t="shared" si="120"/>
        <v>43.955999999999996</v>
      </c>
      <c r="V548" s="41">
        <f t="shared" si="121"/>
        <v>0</v>
      </c>
      <c r="W548" s="5"/>
    </row>
    <row r="549" spans="1:23" ht="43.2" x14ac:dyDescent="0.3">
      <c r="A549" s="3">
        <f t="shared" si="126"/>
        <v>532</v>
      </c>
      <c r="B549" s="4" t="s">
        <v>2561</v>
      </c>
      <c r="C549" s="3">
        <v>1</v>
      </c>
      <c r="D549" s="3" t="s">
        <v>1571</v>
      </c>
      <c r="E549" s="4" t="s">
        <v>555</v>
      </c>
      <c r="F549" s="3" t="s">
        <v>7</v>
      </c>
      <c r="G549" s="3"/>
      <c r="H549" s="3"/>
      <c r="I549" s="3" t="s">
        <v>2496</v>
      </c>
      <c r="J549" s="3">
        <v>13.32</v>
      </c>
      <c r="K549" s="3">
        <v>3600</v>
      </c>
      <c r="L549" s="3" t="s">
        <v>25</v>
      </c>
      <c r="M549" s="3">
        <v>1</v>
      </c>
      <c r="N549" s="28">
        <f t="shared" si="127"/>
        <v>3.6</v>
      </c>
      <c r="O549" s="40">
        <f t="shared" si="128"/>
        <v>47.952000000000005</v>
      </c>
      <c r="P549" s="12">
        <v>0</v>
      </c>
      <c r="Q549" s="46">
        <f t="shared" si="124"/>
        <v>0</v>
      </c>
      <c r="R549" s="12"/>
      <c r="S549" s="3">
        <f t="shared" si="125"/>
        <v>3.6</v>
      </c>
      <c r="T549" s="30" t="s">
        <v>2502</v>
      </c>
      <c r="U549" s="41">
        <f t="shared" si="120"/>
        <v>47.952000000000005</v>
      </c>
      <c r="V549" s="41">
        <f t="shared" si="121"/>
        <v>0</v>
      </c>
      <c r="W549" s="5"/>
    </row>
    <row r="550" spans="1:23" ht="43.2" x14ac:dyDescent="0.3">
      <c r="A550" s="3">
        <f t="shared" si="126"/>
        <v>533</v>
      </c>
      <c r="B550" s="4" t="s">
        <v>2561</v>
      </c>
      <c r="C550" s="3">
        <v>1</v>
      </c>
      <c r="D550" s="3" t="s">
        <v>1571</v>
      </c>
      <c r="E550" s="4" t="s">
        <v>562</v>
      </c>
      <c r="F550" s="3" t="s">
        <v>7</v>
      </c>
      <c r="G550" s="3"/>
      <c r="H550" s="3"/>
      <c r="I550" s="3" t="s">
        <v>2496</v>
      </c>
      <c r="J550" s="3">
        <v>13.32</v>
      </c>
      <c r="K550" s="3">
        <v>3900</v>
      </c>
      <c r="L550" s="3" t="s">
        <v>25</v>
      </c>
      <c r="M550" s="3">
        <v>1</v>
      </c>
      <c r="N550" s="28">
        <f t="shared" si="127"/>
        <v>3.9</v>
      </c>
      <c r="O550" s="40">
        <f t="shared" si="128"/>
        <v>51.948</v>
      </c>
      <c r="P550" s="12">
        <v>0</v>
      </c>
      <c r="Q550" s="46">
        <f t="shared" si="124"/>
        <v>0</v>
      </c>
      <c r="R550" s="12"/>
      <c r="S550" s="3">
        <f t="shared" si="125"/>
        <v>3.9</v>
      </c>
      <c r="T550" s="30" t="s">
        <v>2502</v>
      </c>
      <c r="U550" s="41">
        <f t="shared" si="120"/>
        <v>51.948</v>
      </c>
      <c r="V550" s="41">
        <f t="shared" si="121"/>
        <v>0</v>
      </c>
      <c r="W550" s="5"/>
    </row>
    <row r="551" spans="1:23" ht="43.2" x14ac:dyDescent="0.3">
      <c r="A551" s="3">
        <f t="shared" si="126"/>
        <v>534</v>
      </c>
      <c r="B551" s="4" t="s">
        <v>2561</v>
      </c>
      <c r="C551" s="3">
        <v>1</v>
      </c>
      <c r="D551" s="3" t="s">
        <v>1571</v>
      </c>
      <c r="E551" s="4" t="s">
        <v>563</v>
      </c>
      <c r="F551" s="3" t="s">
        <v>40</v>
      </c>
      <c r="G551" s="3" t="s">
        <v>2339</v>
      </c>
      <c r="H551" s="3" t="s">
        <v>2486</v>
      </c>
      <c r="I551" s="3" t="s">
        <v>2496</v>
      </c>
      <c r="J551" s="3">
        <v>31.5</v>
      </c>
      <c r="K551" s="3">
        <v>7900</v>
      </c>
      <c r="L551" s="3" t="s">
        <v>25</v>
      </c>
      <c r="M551" s="3">
        <v>1</v>
      </c>
      <c r="N551" s="28">
        <f t="shared" si="127"/>
        <v>7.9</v>
      </c>
      <c r="O551" s="28">
        <f t="shared" si="128"/>
        <v>248.85000000000002</v>
      </c>
      <c r="P551" s="12">
        <v>0</v>
      </c>
      <c r="Q551" s="46">
        <f t="shared" si="124"/>
        <v>0</v>
      </c>
      <c r="R551" s="13"/>
      <c r="S551" s="3">
        <f t="shared" si="125"/>
        <v>7.9</v>
      </c>
      <c r="T551" s="30" t="s">
        <v>2502</v>
      </c>
      <c r="U551" s="10">
        <f t="shared" si="120"/>
        <v>248.85000000000002</v>
      </c>
      <c r="V551" s="10">
        <f t="shared" si="121"/>
        <v>0</v>
      </c>
      <c r="W551" s="5"/>
    </row>
    <row r="552" spans="1:23" ht="43.2" x14ac:dyDescent="0.3">
      <c r="A552" s="3">
        <f t="shared" si="126"/>
        <v>535</v>
      </c>
      <c r="B552" s="4" t="s">
        <v>2561</v>
      </c>
      <c r="C552" s="3">
        <v>1</v>
      </c>
      <c r="D552" s="3" t="s">
        <v>1571</v>
      </c>
      <c r="E552" s="4" t="s">
        <v>564</v>
      </c>
      <c r="F552" s="3" t="s">
        <v>7</v>
      </c>
      <c r="G552" s="3"/>
      <c r="H552" s="3"/>
      <c r="I552" s="3" t="s">
        <v>2496</v>
      </c>
      <c r="J552" s="3">
        <v>13.32</v>
      </c>
      <c r="K552" s="3">
        <v>3300</v>
      </c>
      <c r="L552" s="3" t="s">
        <v>25</v>
      </c>
      <c r="M552" s="3">
        <v>1</v>
      </c>
      <c r="N552" s="28">
        <f t="shared" si="127"/>
        <v>3.3</v>
      </c>
      <c r="O552" s="40">
        <f t="shared" si="128"/>
        <v>43.955999999999996</v>
      </c>
      <c r="P552" s="12">
        <v>0</v>
      </c>
      <c r="Q552" s="46">
        <f t="shared" si="124"/>
        <v>0</v>
      </c>
      <c r="R552" s="12"/>
      <c r="S552" s="3">
        <f t="shared" si="125"/>
        <v>3.3</v>
      </c>
      <c r="T552" s="30" t="s">
        <v>2502</v>
      </c>
      <c r="U552" s="41">
        <f t="shared" si="120"/>
        <v>43.955999999999996</v>
      </c>
      <c r="V552" s="41">
        <f t="shared" si="121"/>
        <v>0</v>
      </c>
      <c r="W552" s="5"/>
    </row>
    <row r="553" spans="1:23" ht="43.2" x14ac:dyDescent="0.3">
      <c r="A553" s="3">
        <f t="shared" si="126"/>
        <v>536</v>
      </c>
      <c r="B553" s="4" t="s">
        <v>2561</v>
      </c>
      <c r="C553" s="3">
        <v>1</v>
      </c>
      <c r="D553" s="3" t="s">
        <v>1571</v>
      </c>
      <c r="E553" s="4" t="s">
        <v>565</v>
      </c>
      <c r="F553" s="3" t="s">
        <v>7</v>
      </c>
      <c r="G553" s="3"/>
      <c r="H553" s="3"/>
      <c r="I553" s="3" t="s">
        <v>2496</v>
      </c>
      <c r="J553" s="3">
        <v>13.32</v>
      </c>
      <c r="K553" s="3">
        <v>3600</v>
      </c>
      <c r="L553" s="3" t="s">
        <v>25</v>
      </c>
      <c r="M553" s="3">
        <v>1</v>
      </c>
      <c r="N553" s="28">
        <f t="shared" si="127"/>
        <v>3.6</v>
      </c>
      <c r="O553" s="40">
        <f t="shared" si="128"/>
        <v>47.952000000000005</v>
      </c>
      <c r="P553" s="12">
        <v>0</v>
      </c>
      <c r="Q553" s="46">
        <f t="shared" si="124"/>
        <v>0</v>
      </c>
      <c r="R553" s="12"/>
      <c r="S553" s="3">
        <f t="shared" si="125"/>
        <v>3.6</v>
      </c>
      <c r="T553" s="30" t="s">
        <v>2502</v>
      </c>
      <c r="U553" s="41">
        <f t="shared" si="120"/>
        <v>47.952000000000005</v>
      </c>
      <c r="V553" s="41">
        <f t="shared" si="121"/>
        <v>0</v>
      </c>
      <c r="W553" s="5"/>
    </row>
    <row r="554" spans="1:23" ht="43.2" x14ac:dyDescent="0.3">
      <c r="A554" s="3">
        <f t="shared" si="126"/>
        <v>537</v>
      </c>
      <c r="B554" s="4" t="s">
        <v>2561</v>
      </c>
      <c r="C554" s="3">
        <v>1</v>
      </c>
      <c r="D554" s="3" t="s">
        <v>1571</v>
      </c>
      <c r="E554" s="4" t="s">
        <v>566</v>
      </c>
      <c r="F554" s="3" t="s">
        <v>7</v>
      </c>
      <c r="G554" s="3"/>
      <c r="H554" s="3"/>
      <c r="I554" s="3" t="s">
        <v>2496</v>
      </c>
      <c r="J554" s="3">
        <v>13.32</v>
      </c>
      <c r="K554" s="3">
        <v>3300</v>
      </c>
      <c r="L554" s="3" t="s">
        <v>25</v>
      </c>
      <c r="M554" s="3">
        <v>1</v>
      </c>
      <c r="N554" s="28">
        <f t="shared" si="127"/>
        <v>3.3</v>
      </c>
      <c r="O554" s="40">
        <f t="shared" si="128"/>
        <v>43.955999999999996</v>
      </c>
      <c r="P554" s="12">
        <v>0</v>
      </c>
      <c r="Q554" s="46">
        <f t="shared" si="124"/>
        <v>0</v>
      </c>
      <c r="R554" s="12"/>
      <c r="S554" s="3">
        <f t="shared" si="125"/>
        <v>3.3</v>
      </c>
      <c r="T554" s="30" t="s">
        <v>2502</v>
      </c>
      <c r="U554" s="41">
        <f t="shared" si="120"/>
        <v>43.955999999999996</v>
      </c>
      <c r="V554" s="41">
        <f t="shared" si="121"/>
        <v>0</v>
      </c>
      <c r="W554" s="5"/>
    </row>
    <row r="555" spans="1:23" ht="43.2" x14ac:dyDescent="0.3">
      <c r="A555" s="3">
        <f t="shared" si="126"/>
        <v>538</v>
      </c>
      <c r="B555" s="4" t="s">
        <v>2561</v>
      </c>
      <c r="C555" s="3">
        <v>1</v>
      </c>
      <c r="D555" s="3" t="s">
        <v>1571</v>
      </c>
      <c r="E555" s="4" t="s">
        <v>567</v>
      </c>
      <c r="F555" s="3" t="s">
        <v>7</v>
      </c>
      <c r="G555" s="3"/>
      <c r="H555" s="3"/>
      <c r="I555" s="3" t="s">
        <v>2496</v>
      </c>
      <c r="J555" s="3">
        <v>13.32</v>
      </c>
      <c r="K555" s="3">
        <v>3600</v>
      </c>
      <c r="L555" s="3" t="s">
        <v>25</v>
      </c>
      <c r="M555" s="3">
        <v>1</v>
      </c>
      <c r="N555" s="28">
        <f t="shared" si="127"/>
        <v>3.6</v>
      </c>
      <c r="O555" s="40">
        <f t="shared" si="128"/>
        <v>47.952000000000005</v>
      </c>
      <c r="P555" s="12">
        <v>0</v>
      </c>
      <c r="Q555" s="46">
        <f t="shared" si="124"/>
        <v>0</v>
      </c>
      <c r="R555" s="12"/>
      <c r="S555" s="3">
        <f t="shared" si="125"/>
        <v>3.6</v>
      </c>
      <c r="T555" s="30" t="s">
        <v>2502</v>
      </c>
      <c r="U555" s="41">
        <f t="shared" si="120"/>
        <v>47.952000000000005</v>
      </c>
      <c r="V555" s="41">
        <f t="shared" si="121"/>
        <v>0</v>
      </c>
      <c r="W555" s="5"/>
    </row>
    <row r="556" spans="1:23" ht="43.2" x14ac:dyDescent="0.3">
      <c r="A556" s="3">
        <f t="shared" si="126"/>
        <v>539</v>
      </c>
      <c r="B556" s="4" t="s">
        <v>2561</v>
      </c>
      <c r="C556" s="3">
        <v>1</v>
      </c>
      <c r="D556" s="3" t="s">
        <v>1571</v>
      </c>
      <c r="E556" s="4" t="s">
        <v>568</v>
      </c>
      <c r="F556" s="3" t="s">
        <v>7</v>
      </c>
      <c r="G556" s="3"/>
      <c r="H556" s="3"/>
      <c r="I556" s="3" t="s">
        <v>2496</v>
      </c>
      <c r="J556" s="3">
        <v>13.32</v>
      </c>
      <c r="K556" s="3">
        <v>3900</v>
      </c>
      <c r="L556" s="3" t="s">
        <v>25</v>
      </c>
      <c r="M556" s="3">
        <v>1</v>
      </c>
      <c r="N556" s="28">
        <f t="shared" si="127"/>
        <v>3.9</v>
      </c>
      <c r="O556" s="40">
        <f t="shared" si="128"/>
        <v>51.948</v>
      </c>
      <c r="P556" s="12">
        <v>0</v>
      </c>
      <c r="Q556" s="46">
        <f t="shared" si="124"/>
        <v>0</v>
      </c>
      <c r="R556" s="12"/>
      <c r="S556" s="3">
        <f t="shared" si="125"/>
        <v>3.9</v>
      </c>
      <c r="T556" s="30" t="s">
        <v>2502</v>
      </c>
      <c r="U556" s="41">
        <f t="shared" si="120"/>
        <v>51.948</v>
      </c>
      <c r="V556" s="41">
        <f t="shared" si="121"/>
        <v>0</v>
      </c>
      <c r="W556" s="5"/>
    </row>
    <row r="557" spans="1:23" ht="43.2" x14ac:dyDescent="0.3">
      <c r="A557" s="3">
        <f t="shared" si="126"/>
        <v>540</v>
      </c>
      <c r="B557" s="4" t="s">
        <v>2561</v>
      </c>
      <c r="C557" s="3">
        <v>1</v>
      </c>
      <c r="D557" s="3" t="s">
        <v>1571</v>
      </c>
      <c r="E557" s="4" t="s">
        <v>569</v>
      </c>
      <c r="F557" s="3" t="s">
        <v>40</v>
      </c>
      <c r="G557" s="3" t="s">
        <v>2339</v>
      </c>
      <c r="H557" s="3" t="s">
        <v>2486</v>
      </c>
      <c r="I557" s="3" t="s">
        <v>2496</v>
      </c>
      <c r="J557" s="3">
        <v>31.5</v>
      </c>
      <c r="K557" s="3">
        <v>7900</v>
      </c>
      <c r="L557" s="3" t="s">
        <v>25</v>
      </c>
      <c r="M557" s="3">
        <v>1</v>
      </c>
      <c r="N557" s="28">
        <f t="shared" si="127"/>
        <v>7.9</v>
      </c>
      <c r="O557" s="28">
        <f t="shared" si="128"/>
        <v>248.85000000000002</v>
      </c>
      <c r="P557" s="12">
        <v>0</v>
      </c>
      <c r="Q557" s="46">
        <f t="shared" si="124"/>
        <v>0</v>
      </c>
      <c r="R557" s="13"/>
      <c r="S557" s="3">
        <f t="shared" si="125"/>
        <v>7.9</v>
      </c>
      <c r="T557" s="30" t="s">
        <v>2502</v>
      </c>
      <c r="U557" s="10">
        <f t="shared" si="120"/>
        <v>248.85000000000002</v>
      </c>
      <c r="V557" s="10">
        <f t="shared" si="121"/>
        <v>0</v>
      </c>
      <c r="W557" s="5"/>
    </row>
    <row r="558" spans="1:23" ht="43.2" x14ac:dyDescent="0.3">
      <c r="A558" s="3">
        <f t="shared" si="126"/>
        <v>541</v>
      </c>
      <c r="B558" s="4" t="s">
        <v>2561</v>
      </c>
      <c r="C558" s="3">
        <v>1</v>
      </c>
      <c r="D558" s="3" t="s">
        <v>1571</v>
      </c>
      <c r="E558" s="4" t="s">
        <v>570</v>
      </c>
      <c r="F558" s="3" t="s">
        <v>7</v>
      </c>
      <c r="G558" s="3"/>
      <c r="H558" s="3"/>
      <c r="I558" s="3" t="s">
        <v>2496</v>
      </c>
      <c r="J558" s="3">
        <v>13.32</v>
      </c>
      <c r="K558" s="3">
        <v>3300</v>
      </c>
      <c r="L558" s="3" t="s">
        <v>25</v>
      </c>
      <c r="M558" s="3">
        <v>1</v>
      </c>
      <c r="N558" s="28">
        <f t="shared" si="127"/>
        <v>3.3</v>
      </c>
      <c r="O558" s="40">
        <f t="shared" si="128"/>
        <v>43.955999999999996</v>
      </c>
      <c r="P558" s="12">
        <v>0</v>
      </c>
      <c r="Q558" s="46">
        <f t="shared" si="124"/>
        <v>0</v>
      </c>
      <c r="R558" s="12"/>
      <c r="S558" s="3">
        <f t="shared" si="125"/>
        <v>3.3</v>
      </c>
      <c r="T558" s="30" t="s">
        <v>2502</v>
      </c>
      <c r="U558" s="41">
        <f t="shared" si="120"/>
        <v>43.955999999999996</v>
      </c>
      <c r="V558" s="41">
        <f t="shared" si="121"/>
        <v>0</v>
      </c>
      <c r="W558" s="5"/>
    </row>
    <row r="559" spans="1:23" ht="43.2" x14ac:dyDescent="0.3">
      <c r="A559" s="3">
        <f t="shared" si="126"/>
        <v>542</v>
      </c>
      <c r="B559" s="4" t="s">
        <v>2561</v>
      </c>
      <c r="C559" s="3">
        <v>1</v>
      </c>
      <c r="D559" s="3" t="s">
        <v>1571</v>
      </c>
      <c r="E559" s="4" t="s">
        <v>571</v>
      </c>
      <c r="F559" s="3" t="s">
        <v>7</v>
      </c>
      <c r="G559" s="3"/>
      <c r="H559" s="3"/>
      <c r="I559" s="3" t="s">
        <v>2496</v>
      </c>
      <c r="J559" s="3">
        <v>13.32</v>
      </c>
      <c r="K559" s="3">
        <v>3600</v>
      </c>
      <c r="L559" s="3" t="s">
        <v>25</v>
      </c>
      <c r="M559" s="3">
        <v>1</v>
      </c>
      <c r="N559" s="28">
        <f t="shared" si="127"/>
        <v>3.6</v>
      </c>
      <c r="O559" s="40">
        <f t="shared" si="128"/>
        <v>47.952000000000005</v>
      </c>
      <c r="P559" s="12">
        <v>0</v>
      </c>
      <c r="Q559" s="46">
        <f t="shared" si="124"/>
        <v>0</v>
      </c>
      <c r="R559" s="12"/>
      <c r="S559" s="3">
        <f t="shared" si="125"/>
        <v>3.6</v>
      </c>
      <c r="T559" s="30" t="s">
        <v>2502</v>
      </c>
      <c r="U559" s="41">
        <f t="shared" si="120"/>
        <v>47.952000000000005</v>
      </c>
      <c r="V559" s="41">
        <f t="shared" si="121"/>
        <v>0</v>
      </c>
      <c r="W559" s="5"/>
    </row>
    <row r="560" spans="1:23" ht="43.2" x14ac:dyDescent="0.3">
      <c r="A560" s="3">
        <f t="shared" si="126"/>
        <v>543</v>
      </c>
      <c r="B560" s="4" t="s">
        <v>2561</v>
      </c>
      <c r="C560" s="3">
        <v>1</v>
      </c>
      <c r="D560" s="3" t="s">
        <v>1571</v>
      </c>
      <c r="E560" s="4" t="s">
        <v>572</v>
      </c>
      <c r="F560" s="3" t="s">
        <v>7</v>
      </c>
      <c r="G560" s="3"/>
      <c r="H560" s="3"/>
      <c r="I560" s="3" t="s">
        <v>2496</v>
      </c>
      <c r="J560" s="3">
        <v>13.32</v>
      </c>
      <c r="K560" s="3">
        <v>3300</v>
      </c>
      <c r="L560" s="3" t="s">
        <v>25</v>
      </c>
      <c r="M560" s="3">
        <v>1</v>
      </c>
      <c r="N560" s="28">
        <f t="shared" si="127"/>
        <v>3.3</v>
      </c>
      <c r="O560" s="40">
        <f t="shared" si="128"/>
        <v>43.955999999999996</v>
      </c>
      <c r="P560" s="12">
        <v>0</v>
      </c>
      <c r="Q560" s="46">
        <f t="shared" si="124"/>
        <v>0</v>
      </c>
      <c r="R560" s="12"/>
      <c r="S560" s="3">
        <f t="shared" si="125"/>
        <v>3.3</v>
      </c>
      <c r="T560" s="30" t="s">
        <v>2502</v>
      </c>
      <c r="U560" s="41">
        <f t="shared" si="120"/>
        <v>43.955999999999996</v>
      </c>
      <c r="V560" s="41">
        <f t="shared" si="121"/>
        <v>0</v>
      </c>
      <c r="W560" s="5"/>
    </row>
    <row r="561" spans="1:23" ht="43.2" x14ac:dyDescent="0.3">
      <c r="A561" s="3">
        <f t="shared" si="126"/>
        <v>544</v>
      </c>
      <c r="B561" s="4" t="s">
        <v>2561</v>
      </c>
      <c r="C561" s="3">
        <v>1</v>
      </c>
      <c r="D561" s="3" t="s">
        <v>1571</v>
      </c>
      <c r="E561" s="4" t="s">
        <v>573</v>
      </c>
      <c r="F561" s="3" t="s">
        <v>7</v>
      </c>
      <c r="G561" s="3"/>
      <c r="H561" s="3"/>
      <c r="I561" s="3" t="s">
        <v>2496</v>
      </c>
      <c r="J561" s="3">
        <v>13.32</v>
      </c>
      <c r="K561" s="3">
        <v>3600</v>
      </c>
      <c r="L561" s="3" t="s">
        <v>25</v>
      </c>
      <c r="M561" s="3">
        <v>1</v>
      </c>
      <c r="N561" s="28">
        <f t="shared" si="127"/>
        <v>3.6</v>
      </c>
      <c r="O561" s="40">
        <f t="shared" si="128"/>
        <v>47.952000000000005</v>
      </c>
      <c r="P561" s="12">
        <v>0</v>
      </c>
      <c r="Q561" s="46">
        <f t="shared" si="124"/>
        <v>0</v>
      </c>
      <c r="R561" s="12"/>
      <c r="S561" s="3">
        <f t="shared" si="125"/>
        <v>3.6</v>
      </c>
      <c r="T561" s="30" t="s">
        <v>2502</v>
      </c>
      <c r="U561" s="41">
        <f t="shared" si="120"/>
        <v>47.952000000000005</v>
      </c>
      <c r="V561" s="41">
        <f t="shared" si="121"/>
        <v>0</v>
      </c>
      <c r="W561" s="5"/>
    </row>
    <row r="562" spans="1:23" ht="43.2" x14ac:dyDescent="0.3">
      <c r="A562" s="3">
        <f t="shared" si="126"/>
        <v>545</v>
      </c>
      <c r="B562" s="4" t="s">
        <v>2561</v>
      </c>
      <c r="C562" s="3">
        <v>1</v>
      </c>
      <c r="D562" s="3" t="s">
        <v>1571</v>
      </c>
      <c r="E562" s="4" t="s">
        <v>574</v>
      </c>
      <c r="F562" s="3" t="s">
        <v>7</v>
      </c>
      <c r="G562" s="3"/>
      <c r="H562" s="3"/>
      <c r="I562" s="3" t="s">
        <v>2496</v>
      </c>
      <c r="J562" s="3">
        <v>13.32</v>
      </c>
      <c r="K562" s="3">
        <v>3900</v>
      </c>
      <c r="L562" s="3" t="s">
        <v>25</v>
      </c>
      <c r="M562" s="3">
        <v>1</v>
      </c>
      <c r="N562" s="28">
        <f t="shared" si="127"/>
        <v>3.9</v>
      </c>
      <c r="O562" s="40">
        <f t="shared" si="128"/>
        <v>51.948</v>
      </c>
      <c r="P562" s="12">
        <v>0</v>
      </c>
      <c r="Q562" s="46">
        <f t="shared" si="124"/>
        <v>0</v>
      </c>
      <c r="R562" s="12"/>
      <c r="S562" s="3">
        <f t="shared" si="125"/>
        <v>3.9</v>
      </c>
      <c r="T562" s="30" t="s">
        <v>2502</v>
      </c>
      <c r="U562" s="41">
        <f t="shared" si="120"/>
        <v>51.948</v>
      </c>
      <c r="V562" s="41">
        <f t="shared" si="121"/>
        <v>0</v>
      </c>
      <c r="W562" s="5"/>
    </row>
    <row r="563" spans="1:23" ht="43.2" x14ac:dyDescent="0.3">
      <c r="A563" s="3">
        <f t="shared" si="126"/>
        <v>546</v>
      </c>
      <c r="B563" s="4" t="s">
        <v>2561</v>
      </c>
      <c r="C563" s="3">
        <v>1</v>
      </c>
      <c r="D563" s="3" t="s">
        <v>1571</v>
      </c>
      <c r="E563" s="4" t="s">
        <v>575</v>
      </c>
      <c r="F563" s="3" t="s">
        <v>40</v>
      </c>
      <c r="G563" s="3" t="s">
        <v>2339</v>
      </c>
      <c r="H563" s="3" t="s">
        <v>2486</v>
      </c>
      <c r="I563" s="3" t="s">
        <v>2496</v>
      </c>
      <c r="J563" s="3">
        <v>31.5</v>
      </c>
      <c r="K563" s="3">
        <v>7900</v>
      </c>
      <c r="L563" s="3" t="s">
        <v>25</v>
      </c>
      <c r="M563" s="3">
        <v>1</v>
      </c>
      <c r="N563" s="28">
        <f t="shared" si="127"/>
        <v>7.9</v>
      </c>
      <c r="O563" s="28">
        <f t="shared" si="128"/>
        <v>248.85000000000002</v>
      </c>
      <c r="P563" s="12">
        <v>0</v>
      </c>
      <c r="Q563" s="46">
        <f t="shared" si="124"/>
        <v>0</v>
      </c>
      <c r="R563" s="13"/>
      <c r="S563" s="3">
        <f t="shared" si="125"/>
        <v>7.9</v>
      </c>
      <c r="T563" s="30" t="s">
        <v>2502</v>
      </c>
      <c r="U563" s="10">
        <f t="shared" si="120"/>
        <v>248.85000000000002</v>
      </c>
      <c r="V563" s="10">
        <f t="shared" si="121"/>
        <v>0</v>
      </c>
      <c r="W563" s="5"/>
    </row>
    <row r="564" spans="1:23" ht="43.2" x14ac:dyDescent="0.3">
      <c r="A564" s="3">
        <f t="shared" si="126"/>
        <v>547</v>
      </c>
      <c r="B564" s="4" t="s">
        <v>2561</v>
      </c>
      <c r="C564" s="3">
        <v>1</v>
      </c>
      <c r="D564" s="3" t="s">
        <v>1571</v>
      </c>
      <c r="E564" s="4" t="s">
        <v>576</v>
      </c>
      <c r="F564" s="3" t="s">
        <v>7</v>
      </c>
      <c r="G564" s="3"/>
      <c r="H564" s="3"/>
      <c r="I564" s="3" t="s">
        <v>2496</v>
      </c>
      <c r="J564" s="3">
        <v>13.32</v>
      </c>
      <c r="K564" s="3">
        <v>3300</v>
      </c>
      <c r="L564" s="3" t="s">
        <v>25</v>
      </c>
      <c r="M564" s="3">
        <v>1</v>
      </c>
      <c r="N564" s="28">
        <f t="shared" si="127"/>
        <v>3.3</v>
      </c>
      <c r="O564" s="40">
        <f t="shared" si="128"/>
        <v>43.955999999999996</v>
      </c>
      <c r="P564" s="12">
        <v>0</v>
      </c>
      <c r="Q564" s="46">
        <f t="shared" si="124"/>
        <v>0</v>
      </c>
      <c r="R564" s="12"/>
      <c r="S564" s="3">
        <f t="shared" si="125"/>
        <v>3.3</v>
      </c>
      <c r="T564" s="30" t="s">
        <v>2502</v>
      </c>
      <c r="U564" s="41">
        <f t="shared" si="120"/>
        <v>43.955999999999996</v>
      </c>
      <c r="V564" s="41">
        <f t="shared" si="121"/>
        <v>0</v>
      </c>
      <c r="W564" s="5"/>
    </row>
    <row r="565" spans="1:23" ht="43.2" x14ac:dyDescent="0.3">
      <c r="A565" s="3">
        <f t="shared" si="126"/>
        <v>548</v>
      </c>
      <c r="B565" s="4" t="s">
        <v>2561</v>
      </c>
      <c r="C565" s="3">
        <v>1</v>
      </c>
      <c r="D565" s="3" t="s">
        <v>1571</v>
      </c>
      <c r="E565" s="4" t="s">
        <v>577</v>
      </c>
      <c r="F565" s="3" t="s">
        <v>7</v>
      </c>
      <c r="G565" s="3"/>
      <c r="H565" s="3"/>
      <c r="I565" s="3" t="s">
        <v>2496</v>
      </c>
      <c r="J565" s="3">
        <v>13.32</v>
      </c>
      <c r="K565" s="3">
        <v>3600</v>
      </c>
      <c r="L565" s="3" t="s">
        <v>25</v>
      </c>
      <c r="M565" s="3">
        <v>1</v>
      </c>
      <c r="N565" s="28">
        <f t="shared" si="127"/>
        <v>3.6</v>
      </c>
      <c r="O565" s="40">
        <f t="shared" si="128"/>
        <v>47.952000000000005</v>
      </c>
      <c r="P565" s="12">
        <v>0</v>
      </c>
      <c r="Q565" s="46">
        <f t="shared" si="124"/>
        <v>0</v>
      </c>
      <c r="R565" s="12"/>
      <c r="S565" s="3">
        <f t="shared" si="125"/>
        <v>3.6</v>
      </c>
      <c r="T565" s="30" t="s">
        <v>2502</v>
      </c>
      <c r="U565" s="41">
        <f t="shared" si="120"/>
        <v>47.952000000000005</v>
      </c>
      <c r="V565" s="41">
        <f t="shared" si="121"/>
        <v>0</v>
      </c>
      <c r="W565" s="5"/>
    </row>
    <row r="566" spans="1:23" ht="43.2" x14ac:dyDescent="0.3">
      <c r="A566" s="3">
        <f t="shared" si="126"/>
        <v>549</v>
      </c>
      <c r="B566" s="4" t="s">
        <v>2561</v>
      </c>
      <c r="C566" s="3">
        <v>1</v>
      </c>
      <c r="D566" s="3" t="s">
        <v>1571</v>
      </c>
      <c r="E566" s="4" t="s">
        <v>578</v>
      </c>
      <c r="F566" s="3" t="s">
        <v>7</v>
      </c>
      <c r="G566" s="3"/>
      <c r="H566" s="3"/>
      <c r="I566" s="3" t="s">
        <v>2496</v>
      </c>
      <c r="J566" s="3">
        <v>13.32</v>
      </c>
      <c r="K566" s="3">
        <v>3300</v>
      </c>
      <c r="L566" s="3" t="s">
        <v>25</v>
      </c>
      <c r="M566" s="3">
        <v>1</v>
      </c>
      <c r="N566" s="28">
        <f t="shared" ref="N566:N597" si="129">(K566/1000)*M566</f>
        <v>3.3</v>
      </c>
      <c r="O566" s="40">
        <f t="shared" ref="O566:O597" si="130">N566*J566</f>
        <v>43.955999999999996</v>
      </c>
      <c r="P566" s="12">
        <v>0</v>
      </c>
      <c r="Q566" s="46">
        <f t="shared" si="124"/>
        <v>0</v>
      </c>
      <c r="R566" s="12"/>
      <c r="S566" s="3">
        <f t="shared" si="125"/>
        <v>3.3</v>
      </c>
      <c r="T566" s="30" t="s">
        <v>2502</v>
      </c>
      <c r="U566" s="41">
        <f t="shared" si="120"/>
        <v>43.955999999999996</v>
      </c>
      <c r="V566" s="41">
        <f t="shared" si="121"/>
        <v>0</v>
      </c>
      <c r="W566" s="5"/>
    </row>
    <row r="567" spans="1:23" ht="43.2" x14ac:dyDescent="0.3">
      <c r="A567" s="3">
        <f t="shared" si="126"/>
        <v>550</v>
      </c>
      <c r="B567" s="4" t="s">
        <v>2561</v>
      </c>
      <c r="C567" s="3">
        <v>1</v>
      </c>
      <c r="D567" s="3" t="s">
        <v>1571</v>
      </c>
      <c r="E567" s="4" t="s">
        <v>579</v>
      </c>
      <c r="F567" s="3" t="s">
        <v>7</v>
      </c>
      <c r="G567" s="3"/>
      <c r="H567" s="3"/>
      <c r="I567" s="3" t="s">
        <v>2496</v>
      </c>
      <c r="J567" s="3">
        <v>13.32</v>
      </c>
      <c r="K567" s="3">
        <v>3600</v>
      </c>
      <c r="L567" s="3" t="s">
        <v>25</v>
      </c>
      <c r="M567" s="3">
        <v>1</v>
      </c>
      <c r="N567" s="28">
        <f t="shared" si="129"/>
        <v>3.6</v>
      </c>
      <c r="O567" s="40">
        <f t="shared" si="130"/>
        <v>47.952000000000005</v>
      </c>
      <c r="P567" s="12">
        <v>0</v>
      </c>
      <c r="Q567" s="46">
        <f t="shared" si="124"/>
        <v>0</v>
      </c>
      <c r="R567" s="12"/>
      <c r="S567" s="3">
        <f t="shared" si="125"/>
        <v>3.6</v>
      </c>
      <c r="T567" s="30" t="s">
        <v>2502</v>
      </c>
      <c r="U567" s="41">
        <f t="shared" si="120"/>
        <v>47.952000000000005</v>
      </c>
      <c r="V567" s="41">
        <f t="shared" si="121"/>
        <v>0</v>
      </c>
      <c r="W567" s="5"/>
    </row>
    <row r="568" spans="1:23" ht="43.2" x14ac:dyDescent="0.3">
      <c r="A568" s="3">
        <f t="shared" si="126"/>
        <v>551</v>
      </c>
      <c r="B568" s="4" t="s">
        <v>2561</v>
      </c>
      <c r="C568" s="3">
        <v>1</v>
      </c>
      <c r="D568" s="3" t="s">
        <v>1571</v>
      </c>
      <c r="E568" s="4" t="s">
        <v>580</v>
      </c>
      <c r="F568" s="3" t="s">
        <v>7</v>
      </c>
      <c r="G568" s="3"/>
      <c r="H568" s="3"/>
      <c r="I568" s="3" t="s">
        <v>2496</v>
      </c>
      <c r="J568" s="3">
        <v>13.32</v>
      </c>
      <c r="K568" s="3">
        <v>3900</v>
      </c>
      <c r="L568" s="3" t="s">
        <v>25</v>
      </c>
      <c r="M568" s="3">
        <v>1</v>
      </c>
      <c r="N568" s="28">
        <f t="shared" si="129"/>
        <v>3.9</v>
      </c>
      <c r="O568" s="40">
        <f t="shared" si="130"/>
        <v>51.948</v>
      </c>
      <c r="P568" s="12">
        <v>0</v>
      </c>
      <c r="Q568" s="46">
        <f t="shared" si="124"/>
        <v>0</v>
      </c>
      <c r="R568" s="12"/>
      <c r="S568" s="3">
        <f t="shared" si="125"/>
        <v>3.9</v>
      </c>
      <c r="T568" s="30" t="s">
        <v>2502</v>
      </c>
      <c r="U568" s="41">
        <f t="shared" si="120"/>
        <v>51.948</v>
      </c>
      <c r="V568" s="41">
        <f t="shared" si="121"/>
        <v>0</v>
      </c>
      <c r="W568" s="5"/>
    </row>
    <row r="569" spans="1:23" ht="43.2" x14ac:dyDescent="0.3">
      <c r="A569" s="3">
        <f t="shared" si="126"/>
        <v>552</v>
      </c>
      <c r="B569" s="4" t="s">
        <v>2561</v>
      </c>
      <c r="C569" s="3">
        <v>1</v>
      </c>
      <c r="D569" s="3" t="s">
        <v>1571</v>
      </c>
      <c r="E569" s="4" t="s">
        <v>581</v>
      </c>
      <c r="F569" s="3" t="s">
        <v>40</v>
      </c>
      <c r="G569" s="3" t="s">
        <v>2339</v>
      </c>
      <c r="H569" s="3" t="s">
        <v>2486</v>
      </c>
      <c r="I569" s="3" t="s">
        <v>2496</v>
      </c>
      <c r="J569" s="3">
        <v>31.5</v>
      </c>
      <c r="K569" s="3">
        <v>7900</v>
      </c>
      <c r="L569" s="3" t="s">
        <v>25</v>
      </c>
      <c r="M569" s="3">
        <v>1</v>
      </c>
      <c r="N569" s="28">
        <f t="shared" si="129"/>
        <v>7.9</v>
      </c>
      <c r="O569" s="28">
        <f t="shared" si="130"/>
        <v>248.85000000000002</v>
      </c>
      <c r="P569" s="12">
        <v>0</v>
      </c>
      <c r="Q569" s="46">
        <f t="shared" si="124"/>
        <v>0</v>
      </c>
      <c r="R569" s="13"/>
      <c r="S569" s="3">
        <f t="shared" si="125"/>
        <v>7.9</v>
      </c>
      <c r="T569" s="30" t="s">
        <v>2502</v>
      </c>
      <c r="U569" s="10">
        <f t="shared" si="120"/>
        <v>248.85000000000002</v>
      </c>
      <c r="V569" s="10">
        <f t="shared" si="121"/>
        <v>0</v>
      </c>
      <c r="W569" s="5"/>
    </row>
    <row r="570" spans="1:23" ht="43.2" x14ac:dyDescent="0.3">
      <c r="A570" s="3">
        <f t="shared" si="126"/>
        <v>553</v>
      </c>
      <c r="B570" s="4" t="s">
        <v>2561</v>
      </c>
      <c r="C570" s="3">
        <v>1</v>
      </c>
      <c r="D570" s="3" t="s">
        <v>1571</v>
      </c>
      <c r="E570" s="4" t="s">
        <v>582</v>
      </c>
      <c r="F570" s="3" t="s">
        <v>7</v>
      </c>
      <c r="G570" s="3"/>
      <c r="H570" s="3"/>
      <c r="I570" s="3" t="s">
        <v>2496</v>
      </c>
      <c r="J570" s="3">
        <v>13.32</v>
      </c>
      <c r="K570" s="3">
        <v>3300</v>
      </c>
      <c r="L570" s="3" t="s">
        <v>25</v>
      </c>
      <c r="M570" s="3">
        <v>1</v>
      </c>
      <c r="N570" s="28">
        <f t="shared" si="129"/>
        <v>3.3</v>
      </c>
      <c r="O570" s="40">
        <f t="shared" si="130"/>
        <v>43.955999999999996</v>
      </c>
      <c r="P570" s="12">
        <v>0</v>
      </c>
      <c r="Q570" s="46">
        <f t="shared" si="124"/>
        <v>0</v>
      </c>
      <c r="R570" s="12"/>
      <c r="S570" s="3">
        <f t="shared" si="125"/>
        <v>3.3</v>
      </c>
      <c r="T570" s="30" t="s">
        <v>2502</v>
      </c>
      <c r="U570" s="41">
        <f t="shared" si="120"/>
        <v>43.955999999999996</v>
      </c>
      <c r="V570" s="41">
        <f t="shared" si="121"/>
        <v>0</v>
      </c>
      <c r="W570" s="5"/>
    </row>
    <row r="571" spans="1:23" ht="43.2" x14ac:dyDescent="0.3">
      <c r="A571" s="3">
        <f t="shared" si="126"/>
        <v>554</v>
      </c>
      <c r="B571" s="4" t="s">
        <v>2561</v>
      </c>
      <c r="C571" s="3">
        <v>1</v>
      </c>
      <c r="D571" s="3" t="s">
        <v>1571</v>
      </c>
      <c r="E571" s="4" t="s">
        <v>583</v>
      </c>
      <c r="F571" s="3" t="s">
        <v>7</v>
      </c>
      <c r="G571" s="3"/>
      <c r="H571" s="3"/>
      <c r="I571" s="3" t="s">
        <v>2496</v>
      </c>
      <c r="J571" s="3">
        <v>13.32</v>
      </c>
      <c r="K571" s="3">
        <v>3600</v>
      </c>
      <c r="L571" s="3" t="s">
        <v>25</v>
      </c>
      <c r="M571" s="3">
        <v>1</v>
      </c>
      <c r="N571" s="28">
        <f t="shared" si="129"/>
        <v>3.6</v>
      </c>
      <c r="O571" s="40">
        <f t="shared" si="130"/>
        <v>47.952000000000005</v>
      </c>
      <c r="P571" s="12">
        <v>0</v>
      </c>
      <c r="Q571" s="46">
        <f t="shared" si="124"/>
        <v>0</v>
      </c>
      <c r="R571" s="12"/>
      <c r="S571" s="3">
        <f t="shared" si="125"/>
        <v>3.6</v>
      </c>
      <c r="T571" s="30" t="s">
        <v>2502</v>
      </c>
      <c r="U571" s="41">
        <f t="shared" si="120"/>
        <v>47.952000000000005</v>
      </c>
      <c r="V571" s="41">
        <f t="shared" si="121"/>
        <v>0</v>
      </c>
      <c r="W571" s="5"/>
    </row>
    <row r="572" spans="1:23" ht="43.2" x14ac:dyDescent="0.3">
      <c r="A572" s="3">
        <f t="shared" si="126"/>
        <v>555</v>
      </c>
      <c r="B572" s="4" t="s">
        <v>2561</v>
      </c>
      <c r="C572" s="3">
        <v>1</v>
      </c>
      <c r="D572" s="3" t="s">
        <v>1571</v>
      </c>
      <c r="E572" s="4" t="s">
        <v>584</v>
      </c>
      <c r="F572" s="3" t="s">
        <v>7</v>
      </c>
      <c r="G572" s="3"/>
      <c r="H572" s="3"/>
      <c r="I572" s="3" t="s">
        <v>2496</v>
      </c>
      <c r="J572" s="3">
        <v>13.32</v>
      </c>
      <c r="K572" s="3">
        <v>3300</v>
      </c>
      <c r="L572" s="3" t="s">
        <v>25</v>
      </c>
      <c r="M572" s="3">
        <v>1</v>
      </c>
      <c r="N572" s="28">
        <f t="shared" si="129"/>
        <v>3.3</v>
      </c>
      <c r="O572" s="40">
        <f t="shared" si="130"/>
        <v>43.955999999999996</v>
      </c>
      <c r="P572" s="12">
        <v>0</v>
      </c>
      <c r="Q572" s="46">
        <f t="shared" si="124"/>
        <v>0</v>
      </c>
      <c r="R572" s="12"/>
      <c r="S572" s="3">
        <f t="shared" si="125"/>
        <v>3.3</v>
      </c>
      <c r="T572" s="30" t="s">
        <v>2502</v>
      </c>
      <c r="U572" s="41">
        <f t="shared" si="120"/>
        <v>43.955999999999996</v>
      </c>
      <c r="V572" s="41">
        <f t="shared" si="121"/>
        <v>0</v>
      </c>
      <c r="W572" s="5"/>
    </row>
    <row r="573" spans="1:23" ht="43.2" x14ac:dyDescent="0.3">
      <c r="A573" s="3">
        <f t="shared" si="126"/>
        <v>556</v>
      </c>
      <c r="B573" s="4" t="s">
        <v>2561</v>
      </c>
      <c r="C573" s="3">
        <v>1</v>
      </c>
      <c r="D573" s="3" t="s">
        <v>1571</v>
      </c>
      <c r="E573" s="4" t="s">
        <v>585</v>
      </c>
      <c r="F573" s="3" t="s">
        <v>7</v>
      </c>
      <c r="G573" s="3"/>
      <c r="H573" s="3"/>
      <c r="I573" s="3" t="s">
        <v>2496</v>
      </c>
      <c r="J573" s="3">
        <v>13.32</v>
      </c>
      <c r="K573" s="3">
        <v>3600</v>
      </c>
      <c r="L573" s="3" t="s">
        <v>25</v>
      </c>
      <c r="M573" s="3">
        <v>1</v>
      </c>
      <c r="N573" s="28">
        <f t="shared" si="129"/>
        <v>3.6</v>
      </c>
      <c r="O573" s="40">
        <f t="shared" si="130"/>
        <v>47.952000000000005</v>
      </c>
      <c r="P573" s="12">
        <v>0</v>
      </c>
      <c r="Q573" s="46">
        <f t="shared" si="124"/>
        <v>0</v>
      </c>
      <c r="R573" s="12"/>
      <c r="S573" s="3">
        <f t="shared" si="125"/>
        <v>3.6</v>
      </c>
      <c r="T573" s="30" t="s">
        <v>2502</v>
      </c>
      <c r="U573" s="41">
        <f t="shared" si="120"/>
        <v>47.952000000000005</v>
      </c>
      <c r="V573" s="41">
        <f t="shared" si="121"/>
        <v>0</v>
      </c>
      <c r="W573" s="5"/>
    </row>
    <row r="574" spans="1:23" ht="43.2" x14ac:dyDescent="0.3">
      <c r="A574" s="3">
        <f t="shared" si="126"/>
        <v>557</v>
      </c>
      <c r="B574" s="4" t="s">
        <v>2561</v>
      </c>
      <c r="C574" s="3">
        <v>1</v>
      </c>
      <c r="D574" s="3" t="s">
        <v>1571</v>
      </c>
      <c r="E574" s="4" t="s">
        <v>586</v>
      </c>
      <c r="F574" s="3" t="s">
        <v>7</v>
      </c>
      <c r="G574" s="3"/>
      <c r="H574" s="3"/>
      <c r="I574" s="3" t="s">
        <v>2496</v>
      </c>
      <c r="J574" s="3">
        <v>13.32</v>
      </c>
      <c r="K574" s="3">
        <v>3900</v>
      </c>
      <c r="L574" s="3" t="s">
        <v>25</v>
      </c>
      <c r="M574" s="3">
        <v>1</v>
      </c>
      <c r="N574" s="28">
        <f t="shared" si="129"/>
        <v>3.9</v>
      </c>
      <c r="O574" s="40">
        <f t="shared" si="130"/>
        <v>51.948</v>
      </c>
      <c r="P574" s="12">
        <v>0</v>
      </c>
      <c r="Q574" s="46">
        <f t="shared" si="124"/>
        <v>0</v>
      </c>
      <c r="R574" s="12"/>
      <c r="S574" s="3">
        <f t="shared" si="125"/>
        <v>3.9</v>
      </c>
      <c r="T574" s="30" t="s">
        <v>2502</v>
      </c>
      <c r="U574" s="41">
        <f t="shared" si="120"/>
        <v>51.948</v>
      </c>
      <c r="V574" s="41">
        <f t="shared" si="121"/>
        <v>0</v>
      </c>
      <c r="W574" s="5"/>
    </row>
    <row r="575" spans="1:23" ht="43.2" x14ac:dyDescent="0.3">
      <c r="A575" s="3">
        <f t="shared" si="126"/>
        <v>558</v>
      </c>
      <c r="B575" s="4" t="s">
        <v>2561</v>
      </c>
      <c r="C575" s="3">
        <v>1</v>
      </c>
      <c r="D575" s="3" t="s">
        <v>1571</v>
      </c>
      <c r="E575" s="4" t="s">
        <v>587</v>
      </c>
      <c r="F575" s="3" t="s">
        <v>40</v>
      </c>
      <c r="G575" s="3" t="s">
        <v>2339</v>
      </c>
      <c r="H575" s="3" t="s">
        <v>2486</v>
      </c>
      <c r="I575" s="3" t="s">
        <v>2496</v>
      </c>
      <c r="J575" s="3">
        <v>31.5</v>
      </c>
      <c r="K575" s="3">
        <v>7900</v>
      </c>
      <c r="L575" s="3" t="s">
        <v>25</v>
      </c>
      <c r="M575" s="3">
        <v>1</v>
      </c>
      <c r="N575" s="28">
        <f t="shared" si="129"/>
        <v>7.9</v>
      </c>
      <c r="O575" s="28">
        <f t="shared" si="130"/>
        <v>248.85000000000002</v>
      </c>
      <c r="P575" s="12">
        <v>0</v>
      </c>
      <c r="Q575" s="46">
        <f t="shared" si="124"/>
        <v>0</v>
      </c>
      <c r="R575" s="13"/>
      <c r="S575" s="3">
        <f t="shared" si="125"/>
        <v>7.9</v>
      </c>
      <c r="T575" s="30" t="s">
        <v>2502</v>
      </c>
      <c r="U575" s="10">
        <f t="shared" si="120"/>
        <v>248.85000000000002</v>
      </c>
      <c r="V575" s="10">
        <f t="shared" si="121"/>
        <v>0</v>
      </c>
      <c r="W575" s="5"/>
    </row>
    <row r="576" spans="1:23" ht="43.2" x14ac:dyDescent="0.3">
      <c r="A576" s="3">
        <f t="shared" si="126"/>
        <v>559</v>
      </c>
      <c r="B576" s="4" t="s">
        <v>2561</v>
      </c>
      <c r="C576" s="3">
        <v>1</v>
      </c>
      <c r="D576" s="3" t="s">
        <v>1571</v>
      </c>
      <c r="E576" s="4" t="s">
        <v>588</v>
      </c>
      <c r="F576" s="3" t="s">
        <v>7</v>
      </c>
      <c r="G576" s="3"/>
      <c r="H576" s="3"/>
      <c r="I576" s="3" t="s">
        <v>2496</v>
      </c>
      <c r="J576" s="3">
        <v>13.32</v>
      </c>
      <c r="K576" s="3">
        <v>3300</v>
      </c>
      <c r="L576" s="3" t="s">
        <v>25</v>
      </c>
      <c r="M576" s="3">
        <v>1</v>
      </c>
      <c r="N576" s="28">
        <f t="shared" si="129"/>
        <v>3.3</v>
      </c>
      <c r="O576" s="40">
        <f t="shared" si="130"/>
        <v>43.955999999999996</v>
      </c>
      <c r="P576" s="12">
        <v>0</v>
      </c>
      <c r="Q576" s="46">
        <f t="shared" si="124"/>
        <v>0</v>
      </c>
      <c r="R576" s="12"/>
      <c r="S576" s="3">
        <f t="shared" si="125"/>
        <v>3.3</v>
      </c>
      <c r="T576" s="30" t="s">
        <v>2502</v>
      </c>
      <c r="U576" s="41">
        <f t="shared" si="120"/>
        <v>43.955999999999996</v>
      </c>
      <c r="V576" s="41">
        <f t="shared" si="121"/>
        <v>0</v>
      </c>
      <c r="W576" s="5"/>
    </row>
    <row r="577" spans="1:23" ht="43.2" x14ac:dyDescent="0.3">
      <c r="A577" s="3">
        <f t="shared" si="126"/>
        <v>560</v>
      </c>
      <c r="B577" s="4" t="s">
        <v>2561</v>
      </c>
      <c r="C577" s="3">
        <v>1</v>
      </c>
      <c r="D577" s="3" t="s">
        <v>1571</v>
      </c>
      <c r="E577" s="4" t="s">
        <v>589</v>
      </c>
      <c r="F577" s="3" t="s">
        <v>7</v>
      </c>
      <c r="G577" s="3"/>
      <c r="H577" s="3"/>
      <c r="I577" s="3" t="s">
        <v>2496</v>
      </c>
      <c r="J577" s="3">
        <v>13.32</v>
      </c>
      <c r="K577" s="3">
        <v>3600</v>
      </c>
      <c r="L577" s="3" t="s">
        <v>25</v>
      </c>
      <c r="M577" s="3">
        <v>1</v>
      </c>
      <c r="N577" s="28">
        <f t="shared" si="129"/>
        <v>3.6</v>
      </c>
      <c r="O577" s="40">
        <f t="shared" si="130"/>
        <v>47.952000000000005</v>
      </c>
      <c r="P577" s="12">
        <v>0</v>
      </c>
      <c r="Q577" s="46">
        <f t="shared" si="124"/>
        <v>0</v>
      </c>
      <c r="R577" s="12"/>
      <c r="S577" s="3">
        <f t="shared" si="125"/>
        <v>3.6</v>
      </c>
      <c r="T577" s="30" t="s">
        <v>2502</v>
      </c>
      <c r="U577" s="41">
        <f t="shared" si="120"/>
        <v>47.952000000000005</v>
      </c>
      <c r="V577" s="41">
        <f t="shared" si="121"/>
        <v>0</v>
      </c>
      <c r="W577" s="5"/>
    </row>
    <row r="578" spans="1:23" ht="43.2" x14ac:dyDescent="0.3">
      <c r="A578" s="3">
        <f t="shared" si="126"/>
        <v>561</v>
      </c>
      <c r="B578" s="4" t="s">
        <v>2561</v>
      </c>
      <c r="C578" s="3">
        <v>1</v>
      </c>
      <c r="D578" s="3" t="s">
        <v>1571</v>
      </c>
      <c r="E578" s="4" t="s">
        <v>590</v>
      </c>
      <c r="F578" s="3" t="s">
        <v>7</v>
      </c>
      <c r="G578" s="3"/>
      <c r="H578" s="3"/>
      <c r="I578" s="3" t="s">
        <v>2496</v>
      </c>
      <c r="J578" s="3">
        <v>13.32</v>
      </c>
      <c r="K578" s="3">
        <v>3300</v>
      </c>
      <c r="L578" s="3" t="s">
        <v>25</v>
      </c>
      <c r="M578" s="3">
        <v>1</v>
      </c>
      <c r="N578" s="28">
        <f t="shared" si="129"/>
        <v>3.3</v>
      </c>
      <c r="O578" s="40">
        <f t="shared" si="130"/>
        <v>43.955999999999996</v>
      </c>
      <c r="P578" s="12">
        <v>0</v>
      </c>
      <c r="Q578" s="46">
        <f t="shared" si="124"/>
        <v>0</v>
      </c>
      <c r="R578" s="12"/>
      <c r="S578" s="3">
        <f t="shared" si="125"/>
        <v>3.3</v>
      </c>
      <c r="T578" s="30" t="s">
        <v>2502</v>
      </c>
      <c r="U578" s="41">
        <f t="shared" si="120"/>
        <v>43.955999999999996</v>
      </c>
      <c r="V578" s="41">
        <f t="shared" si="121"/>
        <v>0</v>
      </c>
      <c r="W578" s="5"/>
    </row>
    <row r="579" spans="1:23" ht="43.2" x14ac:dyDescent="0.3">
      <c r="A579" s="3">
        <f t="shared" si="126"/>
        <v>562</v>
      </c>
      <c r="B579" s="4" t="s">
        <v>2561</v>
      </c>
      <c r="C579" s="3">
        <v>1</v>
      </c>
      <c r="D579" s="3" t="s">
        <v>1571</v>
      </c>
      <c r="E579" s="4" t="s">
        <v>591</v>
      </c>
      <c r="F579" s="3" t="s">
        <v>7</v>
      </c>
      <c r="G579" s="3"/>
      <c r="H579" s="3"/>
      <c r="I579" s="3" t="s">
        <v>2496</v>
      </c>
      <c r="J579" s="3">
        <v>13.32</v>
      </c>
      <c r="K579" s="3">
        <v>3600</v>
      </c>
      <c r="L579" s="3" t="s">
        <v>25</v>
      </c>
      <c r="M579" s="3">
        <v>1</v>
      </c>
      <c r="N579" s="28">
        <f t="shared" si="129"/>
        <v>3.6</v>
      </c>
      <c r="O579" s="40">
        <f t="shared" si="130"/>
        <v>47.952000000000005</v>
      </c>
      <c r="P579" s="12">
        <v>0</v>
      </c>
      <c r="Q579" s="46">
        <f t="shared" si="124"/>
        <v>0</v>
      </c>
      <c r="R579" s="12"/>
      <c r="S579" s="3">
        <f t="shared" si="125"/>
        <v>3.6</v>
      </c>
      <c r="T579" s="30" t="s">
        <v>2502</v>
      </c>
      <c r="U579" s="41">
        <f t="shared" si="120"/>
        <v>47.952000000000005</v>
      </c>
      <c r="V579" s="41">
        <f t="shared" si="121"/>
        <v>0</v>
      </c>
      <c r="W579" s="5"/>
    </row>
    <row r="580" spans="1:23" ht="43.2" x14ac:dyDescent="0.3">
      <c r="A580" s="3">
        <f t="shared" si="126"/>
        <v>563</v>
      </c>
      <c r="B580" s="4" t="s">
        <v>2561</v>
      </c>
      <c r="C580" s="3">
        <v>1</v>
      </c>
      <c r="D580" s="3" t="s">
        <v>1571</v>
      </c>
      <c r="E580" s="4" t="s">
        <v>592</v>
      </c>
      <c r="F580" s="3" t="s">
        <v>7</v>
      </c>
      <c r="G580" s="3"/>
      <c r="H580" s="3"/>
      <c r="I580" s="3" t="s">
        <v>2496</v>
      </c>
      <c r="J580" s="3">
        <v>13.32</v>
      </c>
      <c r="K580" s="3">
        <v>3900</v>
      </c>
      <c r="L580" s="3" t="s">
        <v>25</v>
      </c>
      <c r="M580" s="3">
        <v>1</v>
      </c>
      <c r="N580" s="28">
        <f t="shared" si="129"/>
        <v>3.9</v>
      </c>
      <c r="O580" s="40">
        <f t="shared" si="130"/>
        <v>51.948</v>
      </c>
      <c r="P580" s="12">
        <v>0</v>
      </c>
      <c r="Q580" s="46">
        <f t="shared" si="124"/>
        <v>0</v>
      </c>
      <c r="R580" s="12"/>
      <c r="S580" s="3">
        <f t="shared" si="125"/>
        <v>3.9</v>
      </c>
      <c r="T580" s="30" t="s">
        <v>2502</v>
      </c>
      <c r="U580" s="41">
        <f t="shared" si="120"/>
        <v>51.948</v>
      </c>
      <c r="V580" s="41">
        <f t="shared" si="121"/>
        <v>0</v>
      </c>
      <c r="W580" s="5"/>
    </row>
    <row r="581" spans="1:23" ht="43.2" x14ac:dyDescent="0.3">
      <c r="A581" s="3">
        <f t="shared" si="126"/>
        <v>564</v>
      </c>
      <c r="B581" s="4" t="s">
        <v>2561</v>
      </c>
      <c r="C581" s="3">
        <v>1</v>
      </c>
      <c r="D581" s="3" t="s">
        <v>1571</v>
      </c>
      <c r="E581" s="4" t="s">
        <v>593</v>
      </c>
      <c r="F581" s="3" t="s">
        <v>40</v>
      </c>
      <c r="G581" s="3" t="s">
        <v>2339</v>
      </c>
      <c r="H581" s="3" t="s">
        <v>2486</v>
      </c>
      <c r="I581" s="3" t="s">
        <v>2496</v>
      </c>
      <c r="J581" s="3">
        <v>31.5</v>
      </c>
      <c r="K581" s="3">
        <v>7900</v>
      </c>
      <c r="L581" s="3" t="s">
        <v>25</v>
      </c>
      <c r="M581" s="3">
        <v>1</v>
      </c>
      <c r="N581" s="28">
        <f t="shared" si="129"/>
        <v>7.9</v>
      </c>
      <c r="O581" s="28">
        <f t="shared" si="130"/>
        <v>248.85000000000002</v>
      </c>
      <c r="P581" s="12">
        <v>0</v>
      </c>
      <c r="Q581" s="46">
        <f t="shared" si="124"/>
        <v>0</v>
      </c>
      <c r="R581" s="13"/>
      <c r="S581" s="3">
        <f t="shared" si="125"/>
        <v>7.9</v>
      </c>
      <c r="T581" s="30" t="s">
        <v>2502</v>
      </c>
      <c r="U581" s="10">
        <f t="shared" si="120"/>
        <v>248.85000000000002</v>
      </c>
      <c r="V581" s="10">
        <f t="shared" si="121"/>
        <v>0</v>
      </c>
      <c r="W581" s="5"/>
    </row>
    <row r="582" spans="1:23" ht="43.2" x14ac:dyDescent="0.3">
      <c r="A582" s="3">
        <f t="shared" si="126"/>
        <v>565</v>
      </c>
      <c r="B582" s="4" t="s">
        <v>2561</v>
      </c>
      <c r="C582" s="3">
        <v>1</v>
      </c>
      <c r="D582" s="3" t="s">
        <v>1571</v>
      </c>
      <c r="E582" s="4" t="s">
        <v>594</v>
      </c>
      <c r="F582" s="3" t="s">
        <v>7</v>
      </c>
      <c r="G582" s="3"/>
      <c r="H582" s="3"/>
      <c r="I582" s="3" t="s">
        <v>2496</v>
      </c>
      <c r="J582" s="3">
        <v>13.32</v>
      </c>
      <c r="K582" s="3">
        <v>3300</v>
      </c>
      <c r="L582" s="3" t="s">
        <v>25</v>
      </c>
      <c r="M582" s="3">
        <v>1</v>
      </c>
      <c r="N582" s="28">
        <f t="shared" si="129"/>
        <v>3.3</v>
      </c>
      <c r="O582" s="40">
        <f t="shared" si="130"/>
        <v>43.955999999999996</v>
      </c>
      <c r="P582" s="12">
        <v>0</v>
      </c>
      <c r="Q582" s="46">
        <f t="shared" si="124"/>
        <v>0</v>
      </c>
      <c r="R582" s="12"/>
      <c r="S582" s="3">
        <f t="shared" si="125"/>
        <v>3.3</v>
      </c>
      <c r="T582" s="30" t="s">
        <v>2502</v>
      </c>
      <c r="U582" s="41">
        <f t="shared" si="120"/>
        <v>43.955999999999996</v>
      </c>
      <c r="V582" s="41">
        <f t="shared" si="121"/>
        <v>0</v>
      </c>
      <c r="W582" s="5"/>
    </row>
    <row r="583" spans="1:23" ht="43.2" x14ac:dyDescent="0.3">
      <c r="A583" s="3">
        <f t="shared" si="126"/>
        <v>566</v>
      </c>
      <c r="B583" s="4" t="s">
        <v>2561</v>
      </c>
      <c r="C583" s="3">
        <v>1</v>
      </c>
      <c r="D583" s="3" t="s">
        <v>1571</v>
      </c>
      <c r="E583" s="4" t="s">
        <v>595</v>
      </c>
      <c r="F583" s="3" t="s">
        <v>7</v>
      </c>
      <c r="G583" s="3"/>
      <c r="H583" s="3"/>
      <c r="I583" s="3" t="s">
        <v>2496</v>
      </c>
      <c r="J583" s="3">
        <v>13.32</v>
      </c>
      <c r="K583" s="3">
        <v>3600</v>
      </c>
      <c r="L583" s="3" t="s">
        <v>25</v>
      </c>
      <c r="M583" s="3">
        <v>1</v>
      </c>
      <c r="N583" s="28">
        <f t="shared" si="129"/>
        <v>3.6</v>
      </c>
      <c r="O583" s="40">
        <f t="shared" si="130"/>
        <v>47.952000000000005</v>
      </c>
      <c r="P583" s="12">
        <v>0</v>
      </c>
      <c r="Q583" s="46">
        <f t="shared" si="124"/>
        <v>0</v>
      </c>
      <c r="R583" s="12"/>
      <c r="S583" s="3">
        <f t="shared" si="125"/>
        <v>3.6</v>
      </c>
      <c r="T583" s="30" t="s">
        <v>2502</v>
      </c>
      <c r="U583" s="41">
        <f t="shared" si="120"/>
        <v>47.952000000000005</v>
      </c>
      <c r="V583" s="41">
        <f t="shared" si="121"/>
        <v>0</v>
      </c>
      <c r="W583" s="5"/>
    </row>
    <row r="584" spans="1:23" ht="43.2" x14ac:dyDescent="0.3">
      <c r="A584" s="3">
        <f t="shared" si="126"/>
        <v>567</v>
      </c>
      <c r="B584" s="4" t="s">
        <v>2561</v>
      </c>
      <c r="C584" s="3">
        <v>1</v>
      </c>
      <c r="D584" s="3" t="s">
        <v>1571</v>
      </c>
      <c r="E584" s="4" t="s">
        <v>596</v>
      </c>
      <c r="F584" s="3" t="s">
        <v>7</v>
      </c>
      <c r="G584" s="3"/>
      <c r="H584" s="3"/>
      <c r="I584" s="3" t="s">
        <v>2496</v>
      </c>
      <c r="J584" s="3">
        <v>13.32</v>
      </c>
      <c r="K584" s="3">
        <v>3300</v>
      </c>
      <c r="L584" s="3" t="s">
        <v>25</v>
      </c>
      <c r="M584" s="3">
        <v>1</v>
      </c>
      <c r="N584" s="28">
        <f t="shared" si="129"/>
        <v>3.3</v>
      </c>
      <c r="O584" s="40">
        <f t="shared" si="130"/>
        <v>43.955999999999996</v>
      </c>
      <c r="P584" s="12">
        <v>0</v>
      </c>
      <c r="Q584" s="46">
        <f t="shared" si="124"/>
        <v>0</v>
      </c>
      <c r="R584" s="12"/>
      <c r="S584" s="3">
        <f t="shared" si="125"/>
        <v>3.3</v>
      </c>
      <c r="T584" s="30" t="s">
        <v>2502</v>
      </c>
      <c r="U584" s="41">
        <f t="shared" si="120"/>
        <v>43.955999999999996</v>
      </c>
      <c r="V584" s="41">
        <f t="shared" si="121"/>
        <v>0</v>
      </c>
      <c r="W584" s="5"/>
    </row>
    <row r="585" spans="1:23" ht="43.2" x14ac:dyDescent="0.3">
      <c r="A585" s="3">
        <f t="shared" si="126"/>
        <v>568</v>
      </c>
      <c r="B585" s="4" t="s">
        <v>2561</v>
      </c>
      <c r="C585" s="3">
        <v>1</v>
      </c>
      <c r="D585" s="3" t="s">
        <v>1571</v>
      </c>
      <c r="E585" s="4" t="s">
        <v>597</v>
      </c>
      <c r="F585" s="3" t="s">
        <v>7</v>
      </c>
      <c r="G585" s="3"/>
      <c r="H585" s="3"/>
      <c r="I585" s="3" t="s">
        <v>2496</v>
      </c>
      <c r="J585" s="3">
        <v>13.32</v>
      </c>
      <c r="K585" s="3">
        <v>3600</v>
      </c>
      <c r="L585" s="3" t="s">
        <v>25</v>
      </c>
      <c r="M585" s="3">
        <v>1</v>
      </c>
      <c r="N585" s="28">
        <f t="shared" si="129"/>
        <v>3.6</v>
      </c>
      <c r="O585" s="40">
        <f t="shared" si="130"/>
        <v>47.952000000000005</v>
      </c>
      <c r="P585" s="12">
        <v>0</v>
      </c>
      <c r="Q585" s="46">
        <f t="shared" si="124"/>
        <v>0</v>
      </c>
      <c r="R585" s="12"/>
      <c r="S585" s="3">
        <f t="shared" si="125"/>
        <v>3.6</v>
      </c>
      <c r="T585" s="30" t="s">
        <v>2502</v>
      </c>
      <c r="U585" s="41">
        <f t="shared" si="120"/>
        <v>47.952000000000005</v>
      </c>
      <c r="V585" s="41">
        <f t="shared" si="121"/>
        <v>0</v>
      </c>
      <c r="W585" s="5"/>
    </row>
    <row r="586" spans="1:23" ht="43.2" x14ac:dyDescent="0.3">
      <c r="A586" s="3">
        <f t="shared" si="126"/>
        <v>569</v>
      </c>
      <c r="B586" s="4" t="s">
        <v>2561</v>
      </c>
      <c r="C586" s="3">
        <v>1</v>
      </c>
      <c r="D586" s="3" t="s">
        <v>1571</v>
      </c>
      <c r="E586" s="4" t="s">
        <v>598</v>
      </c>
      <c r="F586" s="3" t="s">
        <v>7</v>
      </c>
      <c r="G586" s="3"/>
      <c r="H586" s="3"/>
      <c r="I586" s="3" t="s">
        <v>2496</v>
      </c>
      <c r="J586" s="3">
        <v>13.32</v>
      </c>
      <c r="K586" s="3">
        <v>3900</v>
      </c>
      <c r="L586" s="3" t="s">
        <v>25</v>
      </c>
      <c r="M586" s="3">
        <v>1</v>
      </c>
      <c r="N586" s="28">
        <f t="shared" si="129"/>
        <v>3.9</v>
      </c>
      <c r="O586" s="40">
        <f t="shared" si="130"/>
        <v>51.948</v>
      </c>
      <c r="P586" s="12">
        <v>0</v>
      </c>
      <c r="Q586" s="46">
        <f t="shared" si="124"/>
        <v>0</v>
      </c>
      <c r="R586" s="12"/>
      <c r="S586" s="3">
        <f t="shared" si="125"/>
        <v>3.9</v>
      </c>
      <c r="T586" s="30" t="s">
        <v>2502</v>
      </c>
      <c r="U586" s="41">
        <f t="shared" si="120"/>
        <v>51.948</v>
      </c>
      <c r="V586" s="41">
        <f t="shared" si="121"/>
        <v>0</v>
      </c>
      <c r="W586" s="5"/>
    </row>
    <row r="587" spans="1:23" ht="43.2" x14ac:dyDescent="0.3">
      <c r="A587" s="3">
        <f t="shared" si="126"/>
        <v>570</v>
      </c>
      <c r="B587" s="4" t="s">
        <v>2561</v>
      </c>
      <c r="C587" s="3">
        <v>1</v>
      </c>
      <c r="D587" s="3" t="s">
        <v>1571</v>
      </c>
      <c r="E587" s="4" t="s">
        <v>599</v>
      </c>
      <c r="F587" s="3" t="s">
        <v>40</v>
      </c>
      <c r="G587" s="3" t="s">
        <v>2339</v>
      </c>
      <c r="H587" s="3" t="s">
        <v>2486</v>
      </c>
      <c r="I587" s="3" t="s">
        <v>2496</v>
      </c>
      <c r="J587" s="3">
        <v>31.5</v>
      </c>
      <c r="K587" s="3">
        <v>7900</v>
      </c>
      <c r="L587" s="3" t="s">
        <v>25</v>
      </c>
      <c r="M587" s="3">
        <v>1</v>
      </c>
      <c r="N587" s="28">
        <f t="shared" si="129"/>
        <v>7.9</v>
      </c>
      <c r="O587" s="28">
        <f t="shared" si="130"/>
        <v>248.85000000000002</v>
      </c>
      <c r="P587" s="12">
        <v>0</v>
      </c>
      <c r="Q587" s="46">
        <f t="shared" si="124"/>
        <v>0</v>
      </c>
      <c r="R587" s="13"/>
      <c r="S587" s="3">
        <f t="shared" si="125"/>
        <v>7.9</v>
      </c>
      <c r="T587" s="30" t="s">
        <v>2502</v>
      </c>
      <c r="U587" s="10">
        <f t="shared" si="120"/>
        <v>248.85000000000002</v>
      </c>
      <c r="V587" s="10">
        <f t="shared" si="121"/>
        <v>0</v>
      </c>
      <c r="W587" s="5"/>
    </row>
    <row r="588" spans="1:23" ht="43.2" x14ac:dyDescent="0.3">
      <c r="A588" s="3">
        <f t="shared" si="126"/>
        <v>571</v>
      </c>
      <c r="B588" s="4" t="s">
        <v>2561</v>
      </c>
      <c r="C588" s="3">
        <v>1</v>
      </c>
      <c r="D588" s="3" t="s">
        <v>1571</v>
      </c>
      <c r="E588" s="4" t="s">
        <v>600</v>
      </c>
      <c r="F588" s="3" t="s">
        <v>7</v>
      </c>
      <c r="G588" s="3"/>
      <c r="H588" s="3"/>
      <c r="I588" s="3" t="s">
        <v>2496</v>
      </c>
      <c r="J588" s="3">
        <v>13.32</v>
      </c>
      <c r="K588" s="3">
        <v>3300</v>
      </c>
      <c r="L588" s="3" t="s">
        <v>25</v>
      </c>
      <c r="M588" s="3">
        <v>1</v>
      </c>
      <c r="N588" s="28">
        <f t="shared" si="129"/>
        <v>3.3</v>
      </c>
      <c r="O588" s="40">
        <f t="shared" si="130"/>
        <v>43.955999999999996</v>
      </c>
      <c r="P588" s="12">
        <v>0</v>
      </c>
      <c r="Q588" s="46">
        <f t="shared" si="124"/>
        <v>0</v>
      </c>
      <c r="R588" s="12"/>
      <c r="S588" s="3">
        <f t="shared" si="125"/>
        <v>3.3</v>
      </c>
      <c r="T588" s="30" t="s">
        <v>2502</v>
      </c>
      <c r="U588" s="41">
        <f t="shared" si="120"/>
        <v>43.955999999999996</v>
      </c>
      <c r="V588" s="41">
        <f t="shared" si="121"/>
        <v>0</v>
      </c>
      <c r="W588" s="5"/>
    </row>
    <row r="589" spans="1:23" ht="43.2" x14ac:dyDescent="0.3">
      <c r="A589" s="3">
        <f t="shared" si="126"/>
        <v>572</v>
      </c>
      <c r="B589" s="4" t="s">
        <v>2561</v>
      </c>
      <c r="C589" s="3">
        <v>1</v>
      </c>
      <c r="D589" s="3" t="s">
        <v>1571</v>
      </c>
      <c r="E589" s="4" t="s">
        <v>601</v>
      </c>
      <c r="F589" s="3" t="s">
        <v>7</v>
      </c>
      <c r="G589" s="3"/>
      <c r="H589" s="3"/>
      <c r="I589" s="3" t="s">
        <v>2496</v>
      </c>
      <c r="J589" s="3">
        <v>13.32</v>
      </c>
      <c r="K589" s="3">
        <v>3600</v>
      </c>
      <c r="L589" s="3" t="s">
        <v>25</v>
      </c>
      <c r="M589" s="3">
        <v>1</v>
      </c>
      <c r="N589" s="28">
        <f t="shared" si="129"/>
        <v>3.6</v>
      </c>
      <c r="O589" s="40">
        <f t="shared" si="130"/>
        <v>47.952000000000005</v>
      </c>
      <c r="P589" s="12">
        <v>0</v>
      </c>
      <c r="Q589" s="46">
        <f t="shared" si="124"/>
        <v>0</v>
      </c>
      <c r="R589" s="12"/>
      <c r="S589" s="3">
        <f t="shared" si="125"/>
        <v>3.6</v>
      </c>
      <c r="T589" s="30" t="s">
        <v>2502</v>
      </c>
      <c r="U589" s="41">
        <f t="shared" si="120"/>
        <v>47.952000000000005</v>
      </c>
      <c r="V589" s="41">
        <f t="shared" si="121"/>
        <v>0</v>
      </c>
      <c r="W589" s="5"/>
    </row>
    <row r="590" spans="1:23" ht="43.2" x14ac:dyDescent="0.3">
      <c r="A590" s="3">
        <f t="shared" si="126"/>
        <v>573</v>
      </c>
      <c r="B590" s="4" t="s">
        <v>2561</v>
      </c>
      <c r="C590" s="3">
        <v>1</v>
      </c>
      <c r="D590" s="3" t="s">
        <v>1571</v>
      </c>
      <c r="E590" s="4" t="s">
        <v>602</v>
      </c>
      <c r="F590" s="3" t="s">
        <v>7</v>
      </c>
      <c r="G590" s="3"/>
      <c r="H590" s="3"/>
      <c r="I590" s="3" t="s">
        <v>2496</v>
      </c>
      <c r="J590" s="3">
        <v>13.32</v>
      </c>
      <c r="K590" s="3">
        <v>3300</v>
      </c>
      <c r="L590" s="3" t="s">
        <v>25</v>
      </c>
      <c r="M590" s="3">
        <v>1</v>
      </c>
      <c r="N590" s="28">
        <f t="shared" si="129"/>
        <v>3.3</v>
      </c>
      <c r="O590" s="40">
        <f t="shared" si="130"/>
        <v>43.955999999999996</v>
      </c>
      <c r="P590" s="12">
        <v>0</v>
      </c>
      <c r="Q590" s="46">
        <f t="shared" si="124"/>
        <v>0</v>
      </c>
      <c r="R590" s="12"/>
      <c r="S590" s="3">
        <f t="shared" si="125"/>
        <v>3.3</v>
      </c>
      <c r="T590" s="30" t="s">
        <v>2502</v>
      </c>
      <c r="U590" s="41">
        <f t="shared" ref="U590:U653" si="131">S590*J590</f>
        <v>43.955999999999996</v>
      </c>
      <c r="V590" s="41">
        <f t="shared" ref="V590:V653" si="132">Q590*J590</f>
        <v>0</v>
      </c>
      <c r="W590" s="5"/>
    </row>
    <row r="591" spans="1:23" ht="43.2" x14ac:dyDescent="0.3">
      <c r="A591" s="3">
        <f t="shared" si="126"/>
        <v>574</v>
      </c>
      <c r="B591" s="4" t="s">
        <v>2561</v>
      </c>
      <c r="C591" s="3">
        <v>1</v>
      </c>
      <c r="D591" s="3" t="s">
        <v>1571</v>
      </c>
      <c r="E591" s="4" t="s">
        <v>603</v>
      </c>
      <c r="F591" s="3" t="s">
        <v>7</v>
      </c>
      <c r="G591" s="3"/>
      <c r="H591" s="3"/>
      <c r="I591" s="3" t="s">
        <v>2496</v>
      </c>
      <c r="J591" s="3">
        <v>13.32</v>
      </c>
      <c r="K591" s="3">
        <v>3600</v>
      </c>
      <c r="L591" s="3" t="s">
        <v>25</v>
      </c>
      <c r="M591" s="3">
        <v>1</v>
      </c>
      <c r="N591" s="28">
        <f t="shared" si="129"/>
        <v>3.6</v>
      </c>
      <c r="O591" s="40">
        <f t="shared" si="130"/>
        <v>47.952000000000005</v>
      </c>
      <c r="P591" s="12">
        <v>0</v>
      </c>
      <c r="Q591" s="46">
        <f t="shared" si="124"/>
        <v>0</v>
      </c>
      <c r="R591" s="12"/>
      <c r="S591" s="3">
        <f t="shared" si="125"/>
        <v>3.6</v>
      </c>
      <c r="T591" s="30" t="s">
        <v>2502</v>
      </c>
      <c r="U591" s="41">
        <f t="shared" si="131"/>
        <v>47.952000000000005</v>
      </c>
      <c r="V591" s="41">
        <f t="shared" si="132"/>
        <v>0</v>
      </c>
      <c r="W591" s="5"/>
    </row>
    <row r="592" spans="1:23" ht="43.2" x14ac:dyDescent="0.3">
      <c r="A592" s="3">
        <f t="shared" si="126"/>
        <v>575</v>
      </c>
      <c r="B592" s="4" t="s">
        <v>2561</v>
      </c>
      <c r="C592" s="3">
        <v>1</v>
      </c>
      <c r="D592" s="3" t="s">
        <v>1571</v>
      </c>
      <c r="E592" s="4" t="s">
        <v>604</v>
      </c>
      <c r="F592" s="3" t="s">
        <v>7</v>
      </c>
      <c r="G592" s="3"/>
      <c r="H592" s="3"/>
      <c r="I592" s="3" t="s">
        <v>2496</v>
      </c>
      <c r="J592" s="3">
        <v>13.32</v>
      </c>
      <c r="K592" s="3">
        <v>3900</v>
      </c>
      <c r="L592" s="3" t="s">
        <v>25</v>
      </c>
      <c r="M592" s="3">
        <v>1</v>
      </c>
      <c r="N592" s="28">
        <f t="shared" si="129"/>
        <v>3.9</v>
      </c>
      <c r="O592" s="40">
        <f t="shared" si="130"/>
        <v>51.948</v>
      </c>
      <c r="P592" s="12">
        <v>0</v>
      </c>
      <c r="Q592" s="46">
        <f t="shared" si="124"/>
        <v>0</v>
      </c>
      <c r="R592" s="12"/>
      <c r="S592" s="3">
        <f t="shared" si="125"/>
        <v>3.9</v>
      </c>
      <c r="T592" s="30" t="s">
        <v>2502</v>
      </c>
      <c r="U592" s="41">
        <f t="shared" si="131"/>
        <v>51.948</v>
      </c>
      <c r="V592" s="41">
        <f t="shared" si="132"/>
        <v>0</v>
      </c>
      <c r="W592" s="5"/>
    </row>
    <row r="593" spans="1:23" ht="43.2" x14ac:dyDescent="0.3">
      <c r="A593" s="3">
        <f t="shared" si="126"/>
        <v>576</v>
      </c>
      <c r="B593" s="4" t="s">
        <v>2561</v>
      </c>
      <c r="C593" s="3">
        <v>1</v>
      </c>
      <c r="D593" s="3" t="s">
        <v>1571</v>
      </c>
      <c r="E593" s="4" t="s">
        <v>605</v>
      </c>
      <c r="F593" s="3" t="s">
        <v>40</v>
      </c>
      <c r="G593" s="3" t="s">
        <v>2339</v>
      </c>
      <c r="H593" s="3" t="s">
        <v>2486</v>
      </c>
      <c r="I593" s="3" t="s">
        <v>2496</v>
      </c>
      <c r="J593" s="3">
        <v>31.5</v>
      </c>
      <c r="K593" s="3">
        <v>7900</v>
      </c>
      <c r="L593" s="3" t="s">
        <v>25</v>
      </c>
      <c r="M593" s="3">
        <v>1</v>
      </c>
      <c r="N593" s="28">
        <f t="shared" si="129"/>
        <v>7.9</v>
      </c>
      <c r="O593" s="28">
        <f t="shared" si="130"/>
        <v>248.85000000000002</v>
      </c>
      <c r="P593" s="12">
        <v>0</v>
      </c>
      <c r="Q593" s="46">
        <f t="shared" si="124"/>
        <v>0</v>
      </c>
      <c r="R593" s="13"/>
      <c r="S593" s="3">
        <f t="shared" si="125"/>
        <v>7.9</v>
      </c>
      <c r="T593" s="30" t="s">
        <v>2502</v>
      </c>
      <c r="U593" s="10">
        <f t="shared" si="131"/>
        <v>248.85000000000002</v>
      </c>
      <c r="V593" s="10">
        <f t="shared" si="132"/>
        <v>0</v>
      </c>
      <c r="W593" s="5"/>
    </row>
    <row r="594" spans="1:23" ht="43.2" x14ac:dyDescent="0.3">
      <c r="A594" s="3">
        <f t="shared" si="126"/>
        <v>577</v>
      </c>
      <c r="B594" s="4" t="s">
        <v>2561</v>
      </c>
      <c r="C594" s="3">
        <v>1</v>
      </c>
      <c r="D594" s="3" t="s">
        <v>1571</v>
      </c>
      <c r="E594" s="4" t="s">
        <v>606</v>
      </c>
      <c r="F594" s="3" t="s">
        <v>7</v>
      </c>
      <c r="G594" s="3"/>
      <c r="H594" s="3"/>
      <c r="I594" s="3" t="s">
        <v>2496</v>
      </c>
      <c r="J594" s="3">
        <v>13.32</v>
      </c>
      <c r="K594" s="3">
        <v>3300</v>
      </c>
      <c r="L594" s="3" t="s">
        <v>25</v>
      </c>
      <c r="M594" s="3">
        <v>1</v>
      </c>
      <c r="N594" s="28">
        <f t="shared" si="129"/>
        <v>3.3</v>
      </c>
      <c r="O594" s="40">
        <f t="shared" si="130"/>
        <v>43.955999999999996</v>
      </c>
      <c r="P594" s="12">
        <v>0</v>
      </c>
      <c r="Q594" s="46">
        <f t="shared" ref="Q594:Q657" si="133">N594*P594</f>
        <v>0</v>
      </c>
      <c r="R594" s="12"/>
      <c r="S594" s="3">
        <f t="shared" ref="S594:S657" si="134">N594-Q594</f>
        <v>3.3</v>
      </c>
      <c r="T594" s="30" t="s">
        <v>2502</v>
      </c>
      <c r="U594" s="41">
        <f t="shared" si="131"/>
        <v>43.955999999999996</v>
      </c>
      <c r="V594" s="41">
        <f t="shared" si="132"/>
        <v>0</v>
      </c>
      <c r="W594" s="5"/>
    </row>
    <row r="595" spans="1:23" ht="43.2" x14ac:dyDescent="0.3">
      <c r="A595" s="3">
        <f t="shared" si="126"/>
        <v>578</v>
      </c>
      <c r="B595" s="4" t="s">
        <v>2561</v>
      </c>
      <c r="C595" s="3">
        <v>1</v>
      </c>
      <c r="D595" s="3" t="s">
        <v>1571</v>
      </c>
      <c r="E595" s="4" t="s">
        <v>607</v>
      </c>
      <c r="F595" s="3" t="s">
        <v>7</v>
      </c>
      <c r="G595" s="3"/>
      <c r="H595" s="3"/>
      <c r="I595" s="3" t="s">
        <v>2496</v>
      </c>
      <c r="J595" s="3">
        <v>13.32</v>
      </c>
      <c r="K595" s="3">
        <v>3600</v>
      </c>
      <c r="L595" s="3" t="s">
        <v>25</v>
      </c>
      <c r="M595" s="3">
        <v>1</v>
      </c>
      <c r="N595" s="28">
        <f t="shared" si="129"/>
        <v>3.6</v>
      </c>
      <c r="O595" s="40">
        <f t="shared" si="130"/>
        <v>47.952000000000005</v>
      </c>
      <c r="P595" s="12">
        <v>0</v>
      </c>
      <c r="Q595" s="46">
        <f t="shared" si="133"/>
        <v>0</v>
      </c>
      <c r="R595" s="12"/>
      <c r="S595" s="3">
        <f t="shared" si="134"/>
        <v>3.6</v>
      </c>
      <c r="T595" s="30" t="s">
        <v>2502</v>
      </c>
      <c r="U595" s="41">
        <f t="shared" si="131"/>
        <v>47.952000000000005</v>
      </c>
      <c r="V595" s="41">
        <f t="shared" si="132"/>
        <v>0</v>
      </c>
      <c r="W595" s="5"/>
    </row>
    <row r="596" spans="1:23" ht="43.2" x14ac:dyDescent="0.3">
      <c r="A596" s="3">
        <f t="shared" ref="A596:A659" si="135">A595+1</f>
        <v>579</v>
      </c>
      <c r="B596" s="4" t="s">
        <v>2561</v>
      </c>
      <c r="C596" s="3">
        <v>1</v>
      </c>
      <c r="D596" s="3" t="s">
        <v>1571</v>
      </c>
      <c r="E596" s="4" t="s">
        <v>608</v>
      </c>
      <c r="F596" s="3" t="s">
        <v>7</v>
      </c>
      <c r="G596" s="3"/>
      <c r="H596" s="3"/>
      <c r="I596" s="3" t="s">
        <v>2496</v>
      </c>
      <c r="J596" s="3">
        <v>13.32</v>
      </c>
      <c r="K596" s="3">
        <v>3300</v>
      </c>
      <c r="L596" s="3" t="s">
        <v>25</v>
      </c>
      <c r="M596" s="3">
        <v>1</v>
      </c>
      <c r="N596" s="28">
        <f t="shared" si="129"/>
        <v>3.3</v>
      </c>
      <c r="O596" s="40">
        <f t="shared" si="130"/>
        <v>43.955999999999996</v>
      </c>
      <c r="P596" s="12">
        <v>0</v>
      </c>
      <c r="Q596" s="46">
        <f t="shared" si="133"/>
        <v>0</v>
      </c>
      <c r="R596" s="12"/>
      <c r="S596" s="3">
        <f t="shared" si="134"/>
        <v>3.3</v>
      </c>
      <c r="T596" s="30" t="s">
        <v>2502</v>
      </c>
      <c r="U596" s="41">
        <f t="shared" si="131"/>
        <v>43.955999999999996</v>
      </c>
      <c r="V596" s="41">
        <f t="shared" si="132"/>
        <v>0</v>
      </c>
      <c r="W596" s="5"/>
    </row>
    <row r="597" spans="1:23" ht="43.2" x14ac:dyDescent="0.3">
      <c r="A597" s="3">
        <f t="shared" si="135"/>
        <v>580</v>
      </c>
      <c r="B597" s="4" t="s">
        <v>2561</v>
      </c>
      <c r="C597" s="3">
        <v>1</v>
      </c>
      <c r="D597" s="3" t="s">
        <v>1571</v>
      </c>
      <c r="E597" s="4" t="s">
        <v>609</v>
      </c>
      <c r="F597" s="3" t="s">
        <v>7</v>
      </c>
      <c r="G597" s="3"/>
      <c r="H597" s="3"/>
      <c r="I597" s="3" t="s">
        <v>2496</v>
      </c>
      <c r="J597" s="3">
        <v>13.32</v>
      </c>
      <c r="K597" s="3">
        <v>3600</v>
      </c>
      <c r="L597" s="3" t="s">
        <v>25</v>
      </c>
      <c r="M597" s="3">
        <v>1</v>
      </c>
      <c r="N597" s="28">
        <f t="shared" si="129"/>
        <v>3.6</v>
      </c>
      <c r="O597" s="40">
        <f t="shared" si="130"/>
        <v>47.952000000000005</v>
      </c>
      <c r="P597" s="12">
        <v>0</v>
      </c>
      <c r="Q597" s="46">
        <f t="shared" si="133"/>
        <v>0</v>
      </c>
      <c r="R597" s="12"/>
      <c r="S597" s="3">
        <f t="shared" si="134"/>
        <v>3.6</v>
      </c>
      <c r="T597" s="30" t="s">
        <v>2502</v>
      </c>
      <c r="U597" s="41">
        <f t="shared" si="131"/>
        <v>47.952000000000005</v>
      </c>
      <c r="V597" s="41">
        <f t="shared" si="132"/>
        <v>0</v>
      </c>
      <c r="W597" s="5"/>
    </row>
    <row r="598" spans="1:23" ht="43.2" x14ac:dyDescent="0.3">
      <c r="A598" s="3">
        <f t="shared" si="135"/>
        <v>581</v>
      </c>
      <c r="B598" s="4" t="s">
        <v>2561</v>
      </c>
      <c r="C598" s="3">
        <v>1</v>
      </c>
      <c r="D598" s="3" t="s">
        <v>1571</v>
      </c>
      <c r="E598" s="4" t="s">
        <v>610</v>
      </c>
      <c r="F598" s="3" t="s">
        <v>7</v>
      </c>
      <c r="G598" s="3"/>
      <c r="H598" s="3"/>
      <c r="I598" s="3" t="s">
        <v>2496</v>
      </c>
      <c r="J598" s="3">
        <v>13.32</v>
      </c>
      <c r="K598" s="3">
        <v>3900</v>
      </c>
      <c r="L598" s="3" t="s">
        <v>25</v>
      </c>
      <c r="M598" s="3">
        <v>1</v>
      </c>
      <c r="N598" s="28">
        <f t="shared" ref="N598:N603" si="136">(K598/1000)*M598</f>
        <v>3.9</v>
      </c>
      <c r="O598" s="40">
        <f t="shared" ref="O598:O603" si="137">N598*J598</f>
        <v>51.948</v>
      </c>
      <c r="P598" s="12">
        <v>0</v>
      </c>
      <c r="Q598" s="46">
        <f t="shared" si="133"/>
        <v>0</v>
      </c>
      <c r="R598" s="12"/>
      <c r="S598" s="3">
        <f t="shared" si="134"/>
        <v>3.9</v>
      </c>
      <c r="T598" s="30" t="s">
        <v>2502</v>
      </c>
      <c r="U598" s="41">
        <f t="shared" si="131"/>
        <v>51.948</v>
      </c>
      <c r="V598" s="41">
        <f t="shared" si="132"/>
        <v>0</v>
      </c>
      <c r="W598" s="5"/>
    </row>
    <row r="599" spans="1:23" ht="43.2" x14ac:dyDescent="0.3">
      <c r="A599" s="3">
        <f t="shared" si="135"/>
        <v>582</v>
      </c>
      <c r="B599" s="4" t="s">
        <v>2561</v>
      </c>
      <c r="C599" s="3">
        <v>1</v>
      </c>
      <c r="D599" s="3" t="s">
        <v>1571</v>
      </c>
      <c r="E599" s="4" t="s">
        <v>611</v>
      </c>
      <c r="F599" s="3" t="s">
        <v>40</v>
      </c>
      <c r="G599" s="3" t="s">
        <v>2339</v>
      </c>
      <c r="H599" s="3" t="s">
        <v>2486</v>
      </c>
      <c r="I599" s="3" t="s">
        <v>2496</v>
      </c>
      <c r="J599" s="3">
        <v>31.5</v>
      </c>
      <c r="K599" s="3">
        <v>7900</v>
      </c>
      <c r="L599" s="3" t="s">
        <v>25</v>
      </c>
      <c r="M599" s="3">
        <v>1</v>
      </c>
      <c r="N599" s="28">
        <f t="shared" si="136"/>
        <v>7.9</v>
      </c>
      <c r="O599" s="28">
        <f t="shared" si="137"/>
        <v>248.85000000000002</v>
      </c>
      <c r="P599" s="12">
        <v>0</v>
      </c>
      <c r="Q599" s="46">
        <f t="shared" si="133"/>
        <v>0</v>
      </c>
      <c r="R599" s="13"/>
      <c r="S599" s="3">
        <f t="shared" si="134"/>
        <v>7.9</v>
      </c>
      <c r="T599" s="30" t="s">
        <v>2502</v>
      </c>
      <c r="U599" s="10">
        <f t="shared" si="131"/>
        <v>248.85000000000002</v>
      </c>
      <c r="V599" s="10">
        <f t="shared" si="132"/>
        <v>0</v>
      </c>
      <c r="W599" s="5"/>
    </row>
    <row r="600" spans="1:23" ht="43.2" x14ac:dyDescent="0.3">
      <c r="A600" s="3">
        <f t="shared" si="135"/>
        <v>583</v>
      </c>
      <c r="B600" s="4" t="s">
        <v>2561</v>
      </c>
      <c r="C600" s="3">
        <v>1</v>
      </c>
      <c r="D600" s="3" t="s">
        <v>1571</v>
      </c>
      <c r="E600" s="4" t="s">
        <v>612</v>
      </c>
      <c r="F600" s="3" t="s">
        <v>7</v>
      </c>
      <c r="G600" s="3"/>
      <c r="H600" s="3"/>
      <c r="I600" s="3" t="s">
        <v>2496</v>
      </c>
      <c r="J600" s="3">
        <v>13.32</v>
      </c>
      <c r="K600" s="3">
        <v>3300</v>
      </c>
      <c r="L600" s="3" t="s">
        <v>25</v>
      </c>
      <c r="M600" s="3">
        <v>1</v>
      </c>
      <c r="N600" s="28">
        <f t="shared" si="136"/>
        <v>3.3</v>
      </c>
      <c r="O600" s="40">
        <f t="shared" si="137"/>
        <v>43.955999999999996</v>
      </c>
      <c r="P600" s="12">
        <v>0</v>
      </c>
      <c r="Q600" s="46">
        <f t="shared" si="133"/>
        <v>0</v>
      </c>
      <c r="R600" s="12"/>
      <c r="S600" s="3">
        <f t="shared" si="134"/>
        <v>3.3</v>
      </c>
      <c r="T600" s="30" t="s">
        <v>2502</v>
      </c>
      <c r="U600" s="41">
        <f t="shared" si="131"/>
        <v>43.955999999999996</v>
      </c>
      <c r="V600" s="41">
        <f t="shared" si="132"/>
        <v>0</v>
      </c>
      <c r="W600" s="5"/>
    </row>
    <row r="601" spans="1:23" ht="43.2" x14ac:dyDescent="0.3">
      <c r="A601" s="3">
        <f t="shared" si="135"/>
        <v>584</v>
      </c>
      <c r="B601" s="4" t="s">
        <v>2561</v>
      </c>
      <c r="C601" s="3">
        <v>1</v>
      </c>
      <c r="D601" s="3" t="s">
        <v>1571</v>
      </c>
      <c r="E601" s="4" t="s">
        <v>613</v>
      </c>
      <c r="F601" s="3" t="s">
        <v>7</v>
      </c>
      <c r="G601" s="3"/>
      <c r="H601" s="3"/>
      <c r="I601" s="3" t="s">
        <v>2496</v>
      </c>
      <c r="J601" s="3">
        <v>13.32</v>
      </c>
      <c r="K601" s="3">
        <v>3600</v>
      </c>
      <c r="L601" s="3" t="s">
        <v>25</v>
      </c>
      <c r="M601" s="3">
        <v>1</v>
      </c>
      <c r="N601" s="28">
        <f t="shared" si="136"/>
        <v>3.6</v>
      </c>
      <c r="O601" s="40">
        <f t="shared" si="137"/>
        <v>47.952000000000005</v>
      </c>
      <c r="P601" s="12">
        <v>0</v>
      </c>
      <c r="Q601" s="46">
        <f t="shared" si="133"/>
        <v>0</v>
      </c>
      <c r="R601" s="12"/>
      <c r="S601" s="3">
        <f t="shared" si="134"/>
        <v>3.6</v>
      </c>
      <c r="T601" s="30" t="s">
        <v>2502</v>
      </c>
      <c r="U601" s="41">
        <f t="shared" si="131"/>
        <v>47.952000000000005</v>
      </c>
      <c r="V601" s="41">
        <f t="shared" si="132"/>
        <v>0</v>
      </c>
      <c r="W601" s="5"/>
    </row>
    <row r="602" spans="1:23" ht="43.2" x14ac:dyDescent="0.3">
      <c r="A602" s="3">
        <f t="shared" si="135"/>
        <v>585</v>
      </c>
      <c r="B602" s="4" t="s">
        <v>2561</v>
      </c>
      <c r="C602" s="3">
        <v>1</v>
      </c>
      <c r="D602" s="3" t="s">
        <v>1571</v>
      </c>
      <c r="E602" s="4" t="s">
        <v>614</v>
      </c>
      <c r="F602" s="3" t="s">
        <v>7</v>
      </c>
      <c r="G602" s="3"/>
      <c r="H602" s="3"/>
      <c r="I602" s="3" t="s">
        <v>2496</v>
      </c>
      <c r="J602" s="3">
        <v>13.32</v>
      </c>
      <c r="K602" s="3">
        <v>3300</v>
      </c>
      <c r="L602" s="3" t="s">
        <v>25</v>
      </c>
      <c r="M602" s="3">
        <v>1</v>
      </c>
      <c r="N602" s="28">
        <f t="shared" si="136"/>
        <v>3.3</v>
      </c>
      <c r="O602" s="40">
        <f t="shared" si="137"/>
        <v>43.955999999999996</v>
      </c>
      <c r="P602" s="12">
        <v>0</v>
      </c>
      <c r="Q602" s="46">
        <f t="shared" si="133"/>
        <v>0</v>
      </c>
      <c r="R602" s="12"/>
      <c r="S602" s="3">
        <f t="shared" si="134"/>
        <v>3.3</v>
      </c>
      <c r="T602" s="30" t="s">
        <v>2502</v>
      </c>
      <c r="U602" s="41">
        <f t="shared" si="131"/>
        <v>43.955999999999996</v>
      </c>
      <c r="V602" s="41">
        <f t="shared" si="132"/>
        <v>0</v>
      </c>
      <c r="W602" s="5"/>
    </row>
    <row r="603" spans="1:23" ht="43.2" x14ac:dyDescent="0.3">
      <c r="A603" s="3">
        <f t="shared" si="135"/>
        <v>586</v>
      </c>
      <c r="B603" s="4" t="s">
        <v>2561</v>
      </c>
      <c r="C603" s="3">
        <v>1</v>
      </c>
      <c r="D603" s="3" t="s">
        <v>1571</v>
      </c>
      <c r="E603" s="4" t="s">
        <v>615</v>
      </c>
      <c r="F603" s="3" t="s">
        <v>7</v>
      </c>
      <c r="G603" s="3"/>
      <c r="H603" s="3"/>
      <c r="I603" s="3" t="s">
        <v>2496</v>
      </c>
      <c r="J603" s="3">
        <v>13.32</v>
      </c>
      <c r="K603" s="3">
        <v>3600</v>
      </c>
      <c r="L603" s="3" t="s">
        <v>25</v>
      </c>
      <c r="M603" s="3">
        <v>1</v>
      </c>
      <c r="N603" s="28">
        <f t="shared" si="136"/>
        <v>3.6</v>
      </c>
      <c r="O603" s="40">
        <f t="shared" si="137"/>
        <v>47.952000000000005</v>
      </c>
      <c r="P603" s="12">
        <v>0</v>
      </c>
      <c r="Q603" s="46">
        <f t="shared" si="133"/>
        <v>0</v>
      </c>
      <c r="R603" s="12"/>
      <c r="S603" s="3">
        <f t="shared" si="134"/>
        <v>3.6</v>
      </c>
      <c r="T603" s="30" t="s">
        <v>2502</v>
      </c>
      <c r="U603" s="41">
        <f t="shared" si="131"/>
        <v>47.952000000000005</v>
      </c>
      <c r="V603" s="41">
        <f t="shared" si="132"/>
        <v>0</v>
      </c>
      <c r="W603" s="5"/>
    </row>
    <row r="604" spans="1:23" ht="43.2" x14ac:dyDescent="0.3">
      <c r="A604" s="3">
        <f t="shared" si="135"/>
        <v>587</v>
      </c>
      <c r="B604" s="4" t="s">
        <v>2561</v>
      </c>
      <c r="C604" s="3">
        <v>1</v>
      </c>
      <c r="D604" s="3" t="s">
        <v>1572</v>
      </c>
      <c r="E604" s="4" t="s">
        <v>616</v>
      </c>
      <c r="F604" s="3" t="s">
        <v>139</v>
      </c>
      <c r="G604" s="3" t="s">
        <v>2326</v>
      </c>
      <c r="H604" s="3" t="s">
        <v>2478</v>
      </c>
      <c r="I604" s="3" t="s">
        <v>2496</v>
      </c>
      <c r="J604" s="3">
        <v>49.6</v>
      </c>
      <c r="K604" s="3">
        <v>8000</v>
      </c>
      <c r="L604" s="3" t="s">
        <v>25</v>
      </c>
      <c r="M604" s="3">
        <v>1</v>
      </c>
      <c r="N604" s="28">
        <f t="shared" ref="N604:N617" si="138">(K604/1000)*M604</f>
        <v>8</v>
      </c>
      <c r="O604" s="28">
        <f t="shared" ref="O604:O617" si="139">N604*J604</f>
        <v>396.8</v>
      </c>
      <c r="P604" s="12">
        <v>0</v>
      </c>
      <c r="Q604" s="46">
        <f t="shared" si="133"/>
        <v>0</v>
      </c>
      <c r="R604" s="13"/>
      <c r="S604" s="3">
        <f t="shared" si="134"/>
        <v>8</v>
      </c>
      <c r="T604" s="30" t="s">
        <v>2502</v>
      </c>
      <c r="U604" s="10">
        <f t="shared" si="131"/>
        <v>396.8</v>
      </c>
      <c r="V604" s="10">
        <f t="shared" si="132"/>
        <v>0</v>
      </c>
      <c r="W604" s="5"/>
    </row>
    <row r="605" spans="1:23" ht="43.2" x14ac:dyDescent="0.3">
      <c r="A605" s="3">
        <f t="shared" si="135"/>
        <v>588</v>
      </c>
      <c r="B605" s="4" t="s">
        <v>2561</v>
      </c>
      <c r="C605" s="3">
        <v>1</v>
      </c>
      <c r="D605" s="3" t="s">
        <v>1572</v>
      </c>
      <c r="E605" s="4" t="s">
        <v>617</v>
      </c>
      <c r="F605" s="3" t="s">
        <v>139</v>
      </c>
      <c r="G605" s="3" t="s">
        <v>2326</v>
      </c>
      <c r="H605" s="3" t="s">
        <v>2478</v>
      </c>
      <c r="I605" s="3" t="s">
        <v>2496</v>
      </c>
      <c r="J605" s="3">
        <v>49.6</v>
      </c>
      <c r="K605" s="3">
        <v>8000</v>
      </c>
      <c r="L605" s="3" t="s">
        <v>25</v>
      </c>
      <c r="M605" s="3">
        <v>1</v>
      </c>
      <c r="N605" s="28">
        <f t="shared" si="138"/>
        <v>8</v>
      </c>
      <c r="O605" s="28">
        <f t="shared" si="139"/>
        <v>396.8</v>
      </c>
      <c r="P605" s="12">
        <v>0</v>
      </c>
      <c r="Q605" s="46">
        <f t="shared" si="133"/>
        <v>0</v>
      </c>
      <c r="R605" s="13"/>
      <c r="S605" s="3">
        <f t="shared" si="134"/>
        <v>8</v>
      </c>
      <c r="T605" s="30" t="s">
        <v>2502</v>
      </c>
      <c r="U605" s="10">
        <f t="shared" si="131"/>
        <v>396.8</v>
      </c>
      <c r="V605" s="10">
        <f t="shared" si="132"/>
        <v>0</v>
      </c>
      <c r="W605" s="5"/>
    </row>
    <row r="606" spans="1:23" ht="43.2" x14ac:dyDescent="0.3">
      <c r="A606" s="3">
        <f t="shared" si="135"/>
        <v>589</v>
      </c>
      <c r="B606" s="4" t="s">
        <v>2561</v>
      </c>
      <c r="C606" s="3">
        <v>1</v>
      </c>
      <c r="D606" s="3" t="s">
        <v>1572</v>
      </c>
      <c r="E606" s="4" t="s">
        <v>618</v>
      </c>
      <c r="F606" s="3" t="s">
        <v>139</v>
      </c>
      <c r="G606" s="3" t="s">
        <v>2326</v>
      </c>
      <c r="H606" s="3" t="s">
        <v>2478</v>
      </c>
      <c r="I606" s="3" t="s">
        <v>2496</v>
      </c>
      <c r="J606" s="3">
        <v>49.6</v>
      </c>
      <c r="K606" s="3">
        <v>8000</v>
      </c>
      <c r="L606" s="3" t="s">
        <v>25</v>
      </c>
      <c r="M606" s="3">
        <v>1</v>
      </c>
      <c r="N606" s="28">
        <f t="shared" si="138"/>
        <v>8</v>
      </c>
      <c r="O606" s="28">
        <f t="shared" si="139"/>
        <v>396.8</v>
      </c>
      <c r="P606" s="12">
        <v>0</v>
      </c>
      <c r="Q606" s="46">
        <f t="shared" si="133"/>
        <v>0</v>
      </c>
      <c r="R606" s="13"/>
      <c r="S606" s="3">
        <f t="shared" si="134"/>
        <v>8</v>
      </c>
      <c r="T606" s="30" t="s">
        <v>2502</v>
      </c>
      <c r="U606" s="10">
        <f t="shared" si="131"/>
        <v>396.8</v>
      </c>
      <c r="V606" s="10">
        <f t="shared" si="132"/>
        <v>0</v>
      </c>
      <c r="W606" s="5"/>
    </row>
    <row r="607" spans="1:23" ht="43.2" x14ac:dyDescent="0.3">
      <c r="A607" s="3">
        <f t="shared" si="135"/>
        <v>590</v>
      </c>
      <c r="B607" s="4" t="s">
        <v>2561</v>
      </c>
      <c r="C607" s="3">
        <v>1</v>
      </c>
      <c r="D607" s="3" t="s">
        <v>1572</v>
      </c>
      <c r="E607" s="4" t="s">
        <v>619</v>
      </c>
      <c r="F607" s="3" t="s">
        <v>139</v>
      </c>
      <c r="G607" s="3" t="s">
        <v>2326</v>
      </c>
      <c r="H607" s="3" t="s">
        <v>2478</v>
      </c>
      <c r="I607" s="3" t="s">
        <v>2496</v>
      </c>
      <c r="J607" s="3">
        <v>49.6</v>
      </c>
      <c r="K607" s="3">
        <v>8000</v>
      </c>
      <c r="L607" s="3" t="s">
        <v>25</v>
      </c>
      <c r="M607" s="3">
        <v>1</v>
      </c>
      <c r="N607" s="28">
        <f t="shared" si="138"/>
        <v>8</v>
      </c>
      <c r="O607" s="28">
        <f t="shared" si="139"/>
        <v>396.8</v>
      </c>
      <c r="P607" s="12">
        <v>0</v>
      </c>
      <c r="Q607" s="46">
        <f t="shared" si="133"/>
        <v>0</v>
      </c>
      <c r="R607" s="13"/>
      <c r="S607" s="3">
        <f t="shared" si="134"/>
        <v>8</v>
      </c>
      <c r="T607" s="30" t="s">
        <v>2502</v>
      </c>
      <c r="U607" s="10">
        <f t="shared" si="131"/>
        <v>396.8</v>
      </c>
      <c r="V607" s="10">
        <f t="shared" si="132"/>
        <v>0</v>
      </c>
      <c r="W607" s="5"/>
    </row>
    <row r="608" spans="1:23" ht="43.2" x14ac:dyDescent="0.3">
      <c r="A608" s="3">
        <f t="shared" si="135"/>
        <v>591</v>
      </c>
      <c r="B608" s="4" t="s">
        <v>2561</v>
      </c>
      <c r="C608" s="3">
        <v>1</v>
      </c>
      <c r="D608" s="3" t="s">
        <v>1572</v>
      </c>
      <c r="E608" s="4" t="s">
        <v>620</v>
      </c>
      <c r="F608" s="3" t="s">
        <v>139</v>
      </c>
      <c r="G608" s="3" t="s">
        <v>2326</v>
      </c>
      <c r="H608" s="3" t="s">
        <v>2478</v>
      </c>
      <c r="I608" s="3" t="s">
        <v>2496</v>
      </c>
      <c r="J608" s="3">
        <v>49.6</v>
      </c>
      <c r="K608" s="3">
        <v>6000</v>
      </c>
      <c r="L608" s="3" t="s">
        <v>25</v>
      </c>
      <c r="M608" s="3">
        <v>1</v>
      </c>
      <c r="N608" s="28">
        <f t="shared" si="138"/>
        <v>6</v>
      </c>
      <c r="O608" s="28">
        <f t="shared" si="139"/>
        <v>297.60000000000002</v>
      </c>
      <c r="P608" s="12">
        <v>0</v>
      </c>
      <c r="Q608" s="46">
        <f t="shared" si="133"/>
        <v>0</v>
      </c>
      <c r="R608" s="13"/>
      <c r="S608" s="3">
        <f t="shared" si="134"/>
        <v>6</v>
      </c>
      <c r="T608" s="30" t="s">
        <v>2502</v>
      </c>
      <c r="U608" s="10">
        <f t="shared" si="131"/>
        <v>297.60000000000002</v>
      </c>
      <c r="V608" s="10">
        <f t="shared" si="132"/>
        <v>0</v>
      </c>
      <c r="W608" s="5"/>
    </row>
    <row r="609" spans="1:23" ht="43.2" x14ac:dyDescent="0.3">
      <c r="A609" s="3">
        <f t="shared" si="135"/>
        <v>592</v>
      </c>
      <c r="B609" s="4" t="s">
        <v>2561</v>
      </c>
      <c r="C609" s="3">
        <v>1</v>
      </c>
      <c r="D609" s="3" t="s">
        <v>1572</v>
      </c>
      <c r="E609" s="4" t="s">
        <v>623</v>
      </c>
      <c r="F609" s="3" t="s">
        <v>139</v>
      </c>
      <c r="G609" s="3" t="s">
        <v>2326</v>
      </c>
      <c r="H609" s="3" t="s">
        <v>2478</v>
      </c>
      <c r="I609" s="3" t="s">
        <v>2496</v>
      </c>
      <c r="J609" s="3">
        <v>49.6</v>
      </c>
      <c r="K609" s="3">
        <v>6000</v>
      </c>
      <c r="L609" s="3" t="s">
        <v>25</v>
      </c>
      <c r="M609" s="3">
        <v>1</v>
      </c>
      <c r="N609" s="28">
        <f t="shared" si="138"/>
        <v>6</v>
      </c>
      <c r="O609" s="28">
        <f t="shared" si="139"/>
        <v>297.60000000000002</v>
      </c>
      <c r="P609" s="12">
        <v>0</v>
      </c>
      <c r="Q609" s="46">
        <f t="shared" si="133"/>
        <v>0</v>
      </c>
      <c r="R609" s="13"/>
      <c r="S609" s="3">
        <f t="shared" si="134"/>
        <v>6</v>
      </c>
      <c r="T609" s="30" t="s">
        <v>2502</v>
      </c>
      <c r="U609" s="10">
        <f t="shared" si="131"/>
        <v>297.60000000000002</v>
      </c>
      <c r="V609" s="10">
        <f t="shared" si="132"/>
        <v>0</v>
      </c>
      <c r="W609" s="5"/>
    </row>
    <row r="610" spans="1:23" ht="43.2" x14ac:dyDescent="0.3">
      <c r="A610" s="3">
        <f t="shared" si="135"/>
        <v>593</v>
      </c>
      <c r="B610" s="4" t="s">
        <v>2561</v>
      </c>
      <c r="C610" s="3">
        <v>1</v>
      </c>
      <c r="D610" s="3" t="s">
        <v>1572</v>
      </c>
      <c r="E610" s="4" t="s">
        <v>621</v>
      </c>
      <c r="F610" s="3" t="s">
        <v>139</v>
      </c>
      <c r="G610" s="3" t="s">
        <v>2326</v>
      </c>
      <c r="H610" s="3" t="s">
        <v>2478</v>
      </c>
      <c r="I610" s="3" t="s">
        <v>2496</v>
      </c>
      <c r="J610" s="3">
        <v>49.6</v>
      </c>
      <c r="K610" s="3">
        <v>6000</v>
      </c>
      <c r="L610" s="3" t="s">
        <v>25</v>
      </c>
      <c r="M610" s="3">
        <v>1</v>
      </c>
      <c r="N610" s="28">
        <f t="shared" si="138"/>
        <v>6</v>
      </c>
      <c r="O610" s="28">
        <f t="shared" si="139"/>
        <v>297.60000000000002</v>
      </c>
      <c r="P610" s="12">
        <v>0</v>
      </c>
      <c r="Q610" s="46">
        <f t="shared" si="133"/>
        <v>0</v>
      </c>
      <c r="R610" s="13"/>
      <c r="S610" s="3">
        <f t="shared" si="134"/>
        <v>6</v>
      </c>
      <c r="T610" s="30" t="s">
        <v>2502</v>
      </c>
      <c r="U610" s="10">
        <f t="shared" si="131"/>
        <v>297.60000000000002</v>
      </c>
      <c r="V610" s="10">
        <f t="shared" si="132"/>
        <v>0</v>
      </c>
      <c r="W610" s="5"/>
    </row>
    <row r="611" spans="1:23" ht="43.2" x14ac:dyDescent="0.3">
      <c r="A611" s="3">
        <f t="shared" si="135"/>
        <v>594</v>
      </c>
      <c r="B611" s="4" t="s">
        <v>2561</v>
      </c>
      <c r="C611" s="3">
        <v>1</v>
      </c>
      <c r="D611" s="3" t="s">
        <v>1572</v>
      </c>
      <c r="E611" s="4" t="s">
        <v>622</v>
      </c>
      <c r="F611" s="3" t="s">
        <v>139</v>
      </c>
      <c r="G611" s="3" t="s">
        <v>2326</v>
      </c>
      <c r="H611" s="3" t="s">
        <v>2478</v>
      </c>
      <c r="I611" s="3" t="s">
        <v>2496</v>
      </c>
      <c r="J611" s="3">
        <v>49.6</v>
      </c>
      <c r="K611" s="3">
        <v>6000</v>
      </c>
      <c r="L611" s="3" t="s">
        <v>25</v>
      </c>
      <c r="M611" s="3">
        <v>1</v>
      </c>
      <c r="N611" s="28">
        <f t="shared" si="138"/>
        <v>6</v>
      </c>
      <c r="O611" s="28">
        <f t="shared" si="139"/>
        <v>297.60000000000002</v>
      </c>
      <c r="P611" s="12">
        <v>0</v>
      </c>
      <c r="Q611" s="46">
        <f t="shared" si="133"/>
        <v>0</v>
      </c>
      <c r="R611" s="13"/>
      <c r="S611" s="3">
        <f t="shared" si="134"/>
        <v>6</v>
      </c>
      <c r="T611" s="30" t="s">
        <v>2502</v>
      </c>
      <c r="U611" s="10">
        <f t="shared" si="131"/>
        <v>297.60000000000002</v>
      </c>
      <c r="V611" s="10">
        <f t="shared" si="132"/>
        <v>0</v>
      </c>
      <c r="W611" s="5"/>
    </row>
    <row r="612" spans="1:23" ht="43.2" x14ac:dyDescent="0.3">
      <c r="A612" s="3">
        <f t="shared" si="135"/>
        <v>595</v>
      </c>
      <c r="B612" s="4" t="s">
        <v>2561</v>
      </c>
      <c r="C612" s="3">
        <v>1</v>
      </c>
      <c r="D612" s="3" t="s">
        <v>1572</v>
      </c>
      <c r="E612" s="4" t="s">
        <v>624</v>
      </c>
      <c r="F612" s="3" t="s">
        <v>139</v>
      </c>
      <c r="G612" s="3" t="s">
        <v>2326</v>
      </c>
      <c r="H612" s="3" t="s">
        <v>2478</v>
      </c>
      <c r="I612" s="3" t="s">
        <v>2496</v>
      </c>
      <c r="J612" s="3">
        <v>49.6</v>
      </c>
      <c r="K612" s="3">
        <v>6000</v>
      </c>
      <c r="L612" s="3" t="s">
        <v>25</v>
      </c>
      <c r="M612" s="3">
        <v>1</v>
      </c>
      <c r="N612" s="28">
        <f t="shared" si="138"/>
        <v>6</v>
      </c>
      <c r="O612" s="28">
        <f t="shared" si="139"/>
        <v>297.60000000000002</v>
      </c>
      <c r="P612" s="12">
        <v>0</v>
      </c>
      <c r="Q612" s="46">
        <f t="shared" si="133"/>
        <v>0</v>
      </c>
      <c r="R612" s="13"/>
      <c r="S612" s="3">
        <f t="shared" si="134"/>
        <v>6</v>
      </c>
      <c r="T612" s="30" t="s">
        <v>2502</v>
      </c>
      <c r="U612" s="10">
        <f t="shared" si="131"/>
        <v>297.60000000000002</v>
      </c>
      <c r="V612" s="10">
        <f t="shared" si="132"/>
        <v>0</v>
      </c>
      <c r="W612" s="5"/>
    </row>
    <row r="613" spans="1:23" ht="43.2" x14ac:dyDescent="0.3">
      <c r="A613" s="3">
        <f t="shared" si="135"/>
        <v>596</v>
      </c>
      <c r="B613" s="4" t="s">
        <v>2561</v>
      </c>
      <c r="C613" s="3">
        <v>1</v>
      </c>
      <c r="D613" s="3" t="s">
        <v>1572</v>
      </c>
      <c r="E613" s="4" t="s">
        <v>625</v>
      </c>
      <c r="F613" s="3" t="s">
        <v>139</v>
      </c>
      <c r="G613" s="3" t="s">
        <v>2326</v>
      </c>
      <c r="H613" s="3" t="s">
        <v>2478</v>
      </c>
      <c r="I613" s="3" t="s">
        <v>2496</v>
      </c>
      <c r="J613" s="3">
        <v>49.6</v>
      </c>
      <c r="K613" s="3">
        <v>6000</v>
      </c>
      <c r="L613" s="3" t="s">
        <v>25</v>
      </c>
      <c r="M613" s="3">
        <v>1</v>
      </c>
      <c r="N613" s="28">
        <f t="shared" si="138"/>
        <v>6</v>
      </c>
      <c r="O613" s="28">
        <f t="shared" si="139"/>
        <v>297.60000000000002</v>
      </c>
      <c r="P613" s="12">
        <v>0</v>
      </c>
      <c r="Q613" s="46">
        <f t="shared" si="133"/>
        <v>0</v>
      </c>
      <c r="R613" s="13"/>
      <c r="S613" s="3">
        <f t="shared" si="134"/>
        <v>6</v>
      </c>
      <c r="T613" s="30" t="s">
        <v>2502</v>
      </c>
      <c r="U613" s="10">
        <f t="shared" si="131"/>
        <v>297.60000000000002</v>
      </c>
      <c r="V613" s="10">
        <f t="shared" si="132"/>
        <v>0</v>
      </c>
      <c r="W613" s="5"/>
    </row>
    <row r="614" spans="1:23" ht="43.2" x14ac:dyDescent="0.3">
      <c r="A614" s="3">
        <f t="shared" si="135"/>
        <v>597</v>
      </c>
      <c r="B614" s="4" t="s">
        <v>2561</v>
      </c>
      <c r="C614" s="3">
        <v>1</v>
      </c>
      <c r="D614" s="3" t="s">
        <v>1572</v>
      </c>
      <c r="E614" s="4" t="s">
        <v>626</v>
      </c>
      <c r="F614" s="3" t="s">
        <v>628</v>
      </c>
      <c r="G614" s="3" t="s">
        <v>2332</v>
      </c>
      <c r="H614" s="3" t="s">
        <v>2482</v>
      </c>
      <c r="I614" s="3" t="s">
        <v>2496</v>
      </c>
      <c r="J614" s="3">
        <v>66</v>
      </c>
      <c r="K614" s="3">
        <v>10000</v>
      </c>
      <c r="L614" s="3" t="s">
        <v>25</v>
      </c>
      <c r="M614" s="3">
        <v>1</v>
      </c>
      <c r="N614" s="28">
        <f t="shared" si="138"/>
        <v>10</v>
      </c>
      <c r="O614" s="28">
        <f t="shared" si="139"/>
        <v>660</v>
      </c>
      <c r="P614" s="12">
        <v>0</v>
      </c>
      <c r="Q614" s="46">
        <f t="shared" si="133"/>
        <v>0</v>
      </c>
      <c r="R614" s="12"/>
      <c r="S614" s="3">
        <f t="shared" si="134"/>
        <v>10</v>
      </c>
      <c r="T614" s="30" t="s">
        <v>2502</v>
      </c>
      <c r="U614" s="29">
        <f t="shared" si="131"/>
        <v>660</v>
      </c>
      <c r="V614" s="29">
        <f t="shared" si="132"/>
        <v>0</v>
      </c>
      <c r="W614" s="5"/>
    </row>
    <row r="615" spans="1:23" ht="43.2" x14ac:dyDescent="0.3">
      <c r="A615" s="3">
        <f t="shared" si="135"/>
        <v>598</v>
      </c>
      <c r="B615" s="4" t="s">
        <v>2561</v>
      </c>
      <c r="C615" s="3">
        <v>1</v>
      </c>
      <c r="D615" s="3" t="s">
        <v>1572</v>
      </c>
      <c r="E615" s="4" t="s">
        <v>627</v>
      </c>
      <c r="F615" s="3" t="s">
        <v>628</v>
      </c>
      <c r="G615" s="3" t="s">
        <v>2332</v>
      </c>
      <c r="H615" s="3" t="s">
        <v>2482</v>
      </c>
      <c r="I615" s="3" t="s">
        <v>2496</v>
      </c>
      <c r="J615" s="3">
        <v>66</v>
      </c>
      <c r="K615" s="3">
        <v>10000</v>
      </c>
      <c r="L615" s="3" t="s">
        <v>25</v>
      </c>
      <c r="M615" s="3">
        <v>1</v>
      </c>
      <c r="N615" s="28">
        <f t="shared" si="138"/>
        <v>10</v>
      </c>
      <c r="O615" s="28">
        <f t="shared" si="139"/>
        <v>660</v>
      </c>
      <c r="P615" s="12">
        <v>0</v>
      </c>
      <c r="Q615" s="46">
        <f t="shared" si="133"/>
        <v>0</v>
      </c>
      <c r="R615" s="12"/>
      <c r="S615" s="3">
        <f t="shared" si="134"/>
        <v>10</v>
      </c>
      <c r="T615" s="30" t="s">
        <v>2502</v>
      </c>
      <c r="U615" s="29">
        <f t="shared" si="131"/>
        <v>660</v>
      </c>
      <c r="V615" s="29">
        <f t="shared" si="132"/>
        <v>0</v>
      </c>
      <c r="W615" s="5"/>
    </row>
    <row r="616" spans="1:23" ht="43.2" x14ac:dyDescent="0.3">
      <c r="A616" s="3">
        <f t="shared" si="135"/>
        <v>599</v>
      </c>
      <c r="B616" s="4" t="s">
        <v>2561</v>
      </c>
      <c r="C616" s="3">
        <v>1</v>
      </c>
      <c r="D616" s="3" t="s">
        <v>1572</v>
      </c>
      <c r="E616" s="4" t="s">
        <v>629</v>
      </c>
      <c r="F616" s="3" t="s">
        <v>628</v>
      </c>
      <c r="G616" s="3" t="s">
        <v>2332</v>
      </c>
      <c r="H616" s="3" t="s">
        <v>2482</v>
      </c>
      <c r="I616" s="3" t="s">
        <v>2496</v>
      </c>
      <c r="J616" s="3">
        <v>66</v>
      </c>
      <c r="K616" s="3">
        <v>10000</v>
      </c>
      <c r="L616" s="3" t="s">
        <v>25</v>
      </c>
      <c r="M616" s="3">
        <v>1</v>
      </c>
      <c r="N616" s="28">
        <f t="shared" si="138"/>
        <v>10</v>
      </c>
      <c r="O616" s="28">
        <f t="shared" si="139"/>
        <v>660</v>
      </c>
      <c r="P616" s="12">
        <v>0</v>
      </c>
      <c r="Q616" s="46">
        <f t="shared" si="133"/>
        <v>0</v>
      </c>
      <c r="R616" s="12"/>
      <c r="S616" s="3">
        <f t="shared" si="134"/>
        <v>10</v>
      </c>
      <c r="T616" s="30" t="s">
        <v>2502</v>
      </c>
      <c r="U616" s="29">
        <f t="shared" si="131"/>
        <v>660</v>
      </c>
      <c r="V616" s="29">
        <f t="shared" si="132"/>
        <v>0</v>
      </c>
      <c r="W616" s="5"/>
    </row>
    <row r="617" spans="1:23" ht="43.2" x14ac:dyDescent="0.3">
      <c r="A617" s="3">
        <f t="shared" si="135"/>
        <v>600</v>
      </c>
      <c r="B617" s="4" t="s">
        <v>2561</v>
      </c>
      <c r="C617" s="3">
        <v>1</v>
      </c>
      <c r="D617" s="3" t="s">
        <v>1572</v>
      </c>
      <c r="E617" s="4" t="s">
        <v>630</v>
      </c>
      <c r="F617" s="3" t="s">
        <v>628</v>
      </c>
      <c r="G617" s="3" t="s">
        <v>2332</v>
      </c>
      <c r="H617" s="3" t="s">
        <v>2482</v>
      </c>
      <c r="I617" s="3" t="s">
        <v>2496</v>
      </c>
      <c r="J617" s="3">
        <v>66</v>
      </c>
      <c r="K617" s="3">
        <v>10000</v>
      </c>
      <c r="L617" s="3" t="s">
        <v>25</v>
      </c>
      <c r="M617" s="3">
        <v>1</v>
      </c>
      <c r="N617" s="28">
        <f t="shared" si="138"/>
        <v>10</v>
      </c>
      <c r="O617" s="28">
        <f t="shared" si="139"/>
        <v>660</v>
      </c>
      <c r="P617" s="12">
        <v>0</v>
      </c>
      <c r="Q617" s="46">
        <f t="shared" si="133"/>
        <v>0</v>
      </c>
      <c r="R617" s="12"/>
      <c r="S617" s="3">
        <f t="shared" si="134"/>
        <v>10</v>
      </c>
      <c r="T617" s="30" t="s">
        <v>2502</v>
      </c>
      <c r="U617" s="29">
        <f t="shared" si="131"/>
        <v>660</v>
      </c>
      <c r="V617" s="29">
        <f t="shared" si="132"/>
        <v>0</v>
      </c>
      <c r="W617" s="5"/>
    </row>
    <row r="618" spans="1:23" ht="43.2" x14ac:dyDescent="0.3">
      <c r="A618" s="3">
        <f t="shared" si="135"/>
        <v>601</v>
      </c>
      <c r="B618" s="4" t="s">
        <v>2561</v>
      </c>
      <c r="C618" s="3">
        <v>1</v>
      </c>
      <c r="D618" s="3" t="s">
        <v>1572</v>
      </c>
      <c r="E618" s="4" t="s">
        <v>631</v>
      </c>
      <c r="F618" s="3" t="s">
        <v>633</v>
      </c>
      <c r="G618" s="3" t="s">
        <v>2324</v>
      </c>
      <c r="H618" s="3" t="s">
        <v>2480</v>
      </c>
      <c r="I618" s="3" t="s">
        <v>2496</v>
      </c>
      <c r="J618" s="3">
        <v>32</v>
      </c>
      <c r="K618" s="3">
        <v>6000</v>
      </c>
      <c r="L618" s="3" t="s">
        <v>25</v>
      </c>
      <c r="M618" s="3">
        <v>1</v>
      </c>
      <c r="N618" s="28">
        <f t="shared" ref="N618:N626" si="140">(K618/1000)*M618</f>
        <v>6</v>
      </c>
      <c r="O618" s="28">
        <f t="shared" ref="O618:O626" si="141">N618*J618</f>
        <v>192</v>
      </c>
      <c r="P618" s="12">
        <v>0</v>
      </c>
      <c r="Q618" s="46">
        <f t="shared" si="133"/>
        <v>0</v>
      </c>
      <c r="R618" s="12"/>
      <c r="S618" s="3">
        <f t="shared" si="134"/>
        <v>6</v>
      </c>
      <c r="T618" s="30" t="s">
        <v>2502</v>
      </c>
      <c r="U618" s="29">
        <f t="shared" si="131"/>
        <v>192</v>
      </c>
      <c r="V618" s="29">
        <f t="shared" si="132"/>
        <v>0</v>
      </c>
      <c r="W618" s="5"/>
    </row>
    <row r="619" spans="1:23" ht="43.2" x14ac:dyDescent="0.3">
      <c r="A619" s="3">
        <f t="shared" si="135"/>
        <v>602</v>
      </c>
      <c r="B619" s="4" t="s">
        <v>2561</v>
      </c>
      <c r="C619" s="3">
        <v>1</v>
      </c>
      <c r="D619" s="3" t="s">
        <v>1572</v>
      </c>
      <c r="E619" s="4" t="s">
        <v>632</v>
      </c>
      <c r="F619" s="3" t="s">
        <v>633</v>
      </c>
      <c r="G619" s="3" t="s">
        <v>2324</v>
      </c>
      <c r="H619" s="3" t="s">
        <v>2480</v>
      </c>
      <c r="I619" s="3" t="s">
        <v>2496</v>
      </c>
      <c r="J619" s="3">
        <v>32</v>
      </c>
      <c r="K619" s="3">
        <v>6000</v>
      </c>
      <c r="L619" s="3" t="s">
        <v>25</v>
      </c>
      <c r="M619" s="3">
        <v>1</v>
      </c>
      <c r="N619" s="28">
        <f t="shared" si="140"/>
        <v>6</v>
      </c>
      <c r="O619" s="28">
        <f t="shared" si="141"/>
        <v>192</v>
      </c>
      <c r="P619" s="12">
        <v>0</v>
      </c>
      <c r="Q619" s="46">
        <f t="shared" si="133"/>
        <v>0</v>
      </c>
      <c r="R619" s="12"/>
      <c r="S619" s="3">
        <f t="shared" si="134"/>
        <v>6</v>
      </c>
      <c r="T619" s="30" t="s">
        <v>2502</v>
      </c>
      <c r="U619" s="29">
        <f t="shared" si="131"/>
        <v>192</v>
      </c>
      <c r="V619" s="29">
        <f t="shared" si="132"/>
        <v>0</v>
      </c>
      <c r="W619" s="5"/>
    </row>
    <row r="620" spans="1:23" ht="43.2" x14ac:dyDescent="0.3">
      <c r="A620" s="3">
        <f t="shared" si="135"/>
        <v>603</v>
      </c>
      <c r="B620" s="4" t="s">
        <v>2561</v>
      </c>
      <c r="C620" s="3">
        <v>1</v>
      </c>
      <c r="D620" s="3" t="s">
        <v>1572</v>
      </c>
      <c r="E620" s="4" t="s">
        <v>634</v>
      </c>
      <c r="F620" s="3" t="s">
        <v>633</v>
      </c>
      <c r="G620" s="3" t="s">
        <v>2324</v>
      </c>
      <c r="H620" s="3" t="s">
        <v>2480</v>
      </c>
      <c r="I620" s="3" t="s">
        <v>2496</v>
      </c>
      <c r="J620" s="3">
        <v>32</v>
      </c>
      <c r="K620" s="3">
        <v>6000</v>
      </c>
      <c r="L620" s="3" t="s">
        <v>25</v>
      </c>
      <c r="M620" s="3">
        <v>1</v>
      </c>
      <c r="N620" s="28">
        <f t="shared" si="140"/>
        <v>6</v>
      </c>
      <c r="O620" s="28">
        <f t="shared" si="141"/>
        <v>192</v>
      </c>
      <c r="P620" s="12">
        <v>0</v>
      </c>
      <c r="Q620" s="46">
        <f t="shared" si="133"/>
        <v>0</v>
      </c>
      <c r="R620" s="12"/>
      <c r="S620" s="3">
        <f t="shared" si="134"/>
        <v>6</v>
      </c>
      <c r="T620" s="30" t="s">
        <v>2502</v>
      </c>
      <c r="U620" s="29">
        <f t="shared" si="131"/>
        <v>192</v>
      </c>
      <c r="V620" s="29">
        <f t="shared" si="132"/>
        <v>0</v>
      </c>
      <c r="W620" s="5"/>
    </row>
    <row r="621" spans="1:23" ht="43.2" x14ac:dyDescent="0.3">
      <c r="A621" s="3">
        <f t="shared" si="135"/>
        <v>604</v>
      </c>
      <c r="B621" s="4" t="s">
        <v>2561</v>
      </c>
      <c r="C621" s="3">
        <v>1</v>
      </c>
      <c r="D621" s="3" t="s">
        <v>1572</v>
      </c>
      <c r="E621" s="4" t="s">
        <v>635</v>
      </c>
      <c r="F621" s="3" t="s">
        <v>633</v>
      </c>
      <c r="G621" s="3" t="s">
        <v>2324</v>
      </c>
      <c r="H621" s="3" t="s">
        <v>2480</v>
      </c>
      <c r="I621" s="3" t="s">
        <v>2496</v>
      </c>
      <c r="J621" s="3">
        <v>32</v>
      </c>
      <c r="K621" s="3">
        <v>6000</v>
      </c>
      <c r="L621" s="3" t="s">
        <v>25</v>
      </c>
      <c r="M621" s="3">
        <v>1</v>
      </c>
      <c r="N621" s="28">
        <f t="shared" si="140"/>
        <v>6</v>
      </c>
      <c r="O621" s="28">
        <f t="shared" si="141"/>
        <v>192</v>
      </c>
      <c r="P621" s="12">
        <v>0</v>
      </c>
      <c r="Q621" s="46">
        <f t="shared" si="133"/>
        <v>0</v>
      </c>
      <c r="R621" s="12"/>
      <c r="S621" s="3">
        <f t="shared" si="134"/>
        <v>6</v>
      </c>
      <c r="T621" s="30" t="s">
        <v>2502</v>
      </c>
      <c r="U621" s="29">
        <f t="shared" si="131"/>
        <v>192</v>
      </c>
      <c r="V621" s="29">
        <f t="shared" si="132"/>
        <v>0</v>
      </c>
      <c r="W621" s="5"/>
    </row>
    <row r="622" spans="1:23" ht="43.2" x14ac:dyDescent="0.3">
      <c r="A622" s="3">
        <f t="shared" si="135"/>
        <v>605</v>
      </c>
      <c r="B622" s="4" t="s">
        <v>2561</v>
      </c>
      <c r="C622" s="3">
        <v>1</v>
      </c>
      <c r="D622" s="3" t="s">
        <v>1572</v>
      </c>
      <c r="E622" s="4" t="s">
        <v>636</v>
      </c>
      <c r="F622" s="3" t="s">
        <v>633</v>
      </c>
      <c r="G622" s="3" t="s">
        <v>2324</v>
      </c>
      <c r="H622" s="3" t="s">
        <v>2480</v>
      </c>
      <c r="I622" s="3" t="s">
        <v>2496</v>
      </c>
      <c r="J622" s="3">
        <v>32</v>
      </c>
      <c r="K622" s="3">
        <v>6000</v>
      </c>
      <c r="L622" s="3" t="s">
        <v>25</v>
      </c>
      <c r="M622" s="3">
        <v>1</v>
      </c>
      <c r="N622" s="28">
        <f t="shared" si="140"/>
        <v>6</v>
      </c>
      <c r="O622" s="28">
        <f t="shared" si="141"/>
        <v>192</v>
      </c>
      <c r="P622" s="12">
        <v>0</v>
      </c>
      <c r="Q622" s="46">
        <f t="shared" si="133"/>
        <v>0</v>
      </c>
      <c r="R622" s="12"/>
      <c r="S622" s="3">
        <f t="shared" si="134"/>
        <v>6</v>
      </c>
      <c r="T622" s="30" t="s">
        <v>2502</v>
      </c>
      <c r="U622" s="29">
        <f t="shared" si="131"/>
        <v>192</v>
      </c>
      <c r="V622" s="29">
        <f t="shared" si="132"/>
        <v>0</v>
      </c>
      <c r="W622" s="5"/>
    </row>
    <row r="623" spans="1:23" ht="43.2" x14ac:dyDescent="0.3">
      <c r="A623" s="3">
        <f t="shared" si="135"/>
        <v>606</v>
      </c>
      <c r="B623" s="4" t="s">
        <v>2561</v>
      </c>
      <c r="C623" s="3">
        <v>1</v>
      </c>
      <c r="D623" s="3" t="s">
        <v>1572</v>
      </c>
      <c r="E623" s="4" t="s">
        <v>637</v>
      </c>
      <c r="F623" s="3" t="s">
        <v>633</v>
      </c>
      <c r="G623" s="3" t="s">
        <v>2324</v>
      </c>
      <c r="H623" s="3" t="s">
        <v>2480</v>
      </c>
      <c r="I623" s="3" t="s">
        <v>2496</v>
      </c>
      <c r="J623" s="3">
        <v>32</v>
      </c>
      <c r="K623" s="3">
        <v>6000</v>
      </c>
      <c r="L623" s="3" t="s">
        <v>25</v>
      </c>
      <c r="M623" s="3">
        <v>1</v>
      </c>
      <c r="N623" s="28">
        <f t="shared" si="140"/>
        <v>6</v>
      </c>
      <c r="O623" s="28">
        <f t="shared" si="141"/>
        <v>192</v>
      </c>
      <c r="P623" s="12">
        <v>0</v>
      </c>
      <c r="Q623" s="46">
        <f t="shared" si="133"/>
        <v>0</v>
      </c>
      <c r="R623" s="12"/>
      <c r="S623" s="3">
        <f t="shared" si="134"/>
        <v>6</v>
      </c>
      <c r="T623" s="30" t="s">
        <v>2502</v>
      </c>
      <c r="U623" s="29">
        <f t="shared" si="131"/>
        <v>192</v>
      </c>
      <c r="V623" s="29">
        <f t="shared" si="132"/>
        <v>0</v>
      </c>
      <c r="W623" s="5"/>
    </row>
    <row r="624" spans="1:23" ht="43.2" x14ac:dyDescent="0.3">
      <c r="A624" s="3">
        <f t="shared" si="135"/>
        <v>607</v>
      </c>
      <c r="B624" s="4" t="s">
        <v>2561</v>
      </c>
      <c r="C624" s="3">
        <v>1</v>
      </c>
      <c r="D624" s="3" t="s">
        <v>1572</v>
      </c>
      <c r="E624" s="4" t="s">
        <v>638</v>
      </c>
      <c r="F624" s="3" t="s">
        <v>633</v>
      </c>
      <c r="G624" s="3" t="s">
        <v>2324</v>
      </c>
      <c r="H624" s="3" t="s">
        <v>2480</v>
      </c>
      <c r="I624" s="3" t="s">
        <v>2496</v>
      </c>
      <c r="J624" s="3">
        <v>32</v>
      </c>
      <c r="K624" s="3">
        <v>6000</v>
      </c>
      <c r="L624" s="3" t="s">
        <v>25</v>
      </c>
      <c r="M624" s="3">
        <v>1</v>
      </c>
      <c r="N624" s="28">
        <f t="shared" si="140"/>
        <v>6</v>
      </c>
      <c r="O624" s="28">
        <f t="shared" si="141"/>
        <v>192</v>
      </c>
      <c r="P624" s="12">
        <v>0</v>
      </c>
      <c r="Q624" s="46">
        <f t="shared" si="133"/>
        <v>0</v>
      </c>
      <c r="R624" s="12"/>
      <c r="S624" s="3">
        <f t="shared" si="134"/>
        <v>6</v>
      </c>
      <c r="T624" s="30" t="s">
        <v>2502</v>
      </c>
      <c r="U624" s="29">
        <f t="shared" si="131"/>
        <v>192</v>
      </c>
      <c r="V624" s="29">
        <f t="shared" si="132"/>
        <v>0</v>
      </c>
      <c r="W624" s="5"/>
    </row>
    <row r="625" spans="1:23" ht="43.2" x14ac:dyDescent="0.3">
      <c r="A625" s="3">
        <f t="shared" si="135"/>
        <v>608</v>
      </c>
      <c r="B625" s="4" t="s">
        <v>2561</v>
      </c>
      <c r="C625" s="3">
        <v>1</v>
      </c>
      <c r="D625" s="3" t="s">
        <v>1572</v>
      </c>
      <c r="E625" s="4" t="s">
        <v>639</v>
      </c>
      <c r="F625" s="3" t="s">
        <v>633</v>
      </c>
      <c r="G625" s="3" t="s">
        <v>2324</v>
      </c>
      <c r="H625" s="3" t="s">
        <v>2480</v>
      </c>
      <c r="I625" s="3" t="s">
        <v>2496</v>
      </c>
      <c r="J625" s="3">
        <v>32</v>
      </c>
      <c r="K625" s="3">
        <v>6000</v>
      </c>
      <c r="L625" s="3" t="s">
        <v>25</v>
      </c>
      <c r="M625" s="3">
        <v>1</v>
      </c>
      <c r="N625" s="28">
        <f t="shared" si="140"/>
        <v>6</v>
      </c>
      <c r="O625" s="28">
        <f t="shared" si="141"/>
        <v>192</v>
      </c>
      <c r="P625" s="12">
        <v>0</v>
      </c>
      <c r="Q625" s="46">
        <f t="shared" si="133"/>
        <v>0</v>
      </c>
      <c r="R625" s="12"/>
      <c r="S625" s="3">
        <f t="shared" si="134"/>
        <v>6</v>
      </c>
      <c r="T625" s="30" t="s">
        <v>2502</v>
      </c>
      <c r="U625" s="29">
        <f t="shared" si="131"/>
        <v>192</v>
      </c>
      <c r="V625" s="29">
        <f t="shared" si="132"/>
        <v>0</v>
      </c>
      <c r="W625" s="5"/>
    </row>
    <row r="626" spans="1:23" ht="43.2" x14ac:dyDescent="0.3">
      <c r="A626" s="3">
        <f t="shared" si="135"/>
        <v>609</v>
      </c>
      <c r="B626" s="4" t="s">
        <v>2561</v>
      </c>
      <c r="C626" s="3">
        <v>1</v>
      </c>
      <c r="D626" s="3" t="s">
        <v>1572</v>
      </c>
      <c r="E626" s="4" t="s">
        <v>640</v>
      </c>
      <c r="F626" s="3" t="s">
        <v>633</v>
      </c>
      <c r="G626" s="3" t="s">
        <v>2324</v>
      </c>
      <c r="H626" s="3" t="s">
        <v>2480</v>
      </c>
      <c r="I626" s="3" t="s">
        <v>2496</v>
      </c>
      <c r="J626" s="3">
        <v>32</v>
      </c>
      <c r="K626" s="3">
        <v>6000</v>
      </c>
      <c r="L626" s="3" t="s">
        <v>25</v>
      </c>
      <c r="M626" s="3">
        <v>1</v>
      </c>
      <c r="N626" s="28">
        <f t="shared" si="140"/>
        <v>6</v>
      </c>
      <c r="O626" s="28">
        <f t="shared" si="141"/>
        <v>192</v>
      </c>
      <c r="P626" s="12">
        <v>0</v>
      </c>
      <c r="Q626" s="46">
        <f t="shared" si="133"/>
        <v>0</v>
      </c>
      <c r="R626" s="12"/>
      <c r="S626" s="3">
        <f t="shared" si="134"/>
        <v>6</v>
      </c>
      <c r="T626" s="30" t="s">
        <v>2502</v>
      </c>
      <c r="U626" s="29">
        <f t="shared" si="131"/>
        <v>192</v>
      </c>
      <c r="V626" s="29">
        <f t="shared" si="132"/>
        <v>0</v>
      </c>
      <c r="W626" s="5"/>
    </row>
    <row r="627" spans="1:23" ht="43.2" x14ac:dyDescent="0.3">
      <c r="A627" s="3">
        <f t="shared" si="135"/>
        <v>610</v>
      </c>
      <c r="B627" s="4" t="s">
        <v>2561</v>
      </c>
      <c r="C627" s="3">
        <v>1</v>
      </c>
      <c r="D627" s="3" t="s">
        <v>1572</v>
      </c>
      <c r="E627" s="4" t="s">
        <v>641</v>
      </c>
      <c r="F627" s="3" t="s">
        <v>139</v>
      </c>
      <c r="G627" s="3" t="s">
        <v>2326</v>
      </c>
      <c r="H627" s="3" t="s">
        <v>2478</v>
      </c>
      <c r="I627" s="3" t="s">
        <v>2496</v>
      </c>
      <c r="J627" s="3">
        <v>49.6</v>
      </c>
      <c r="K627" s="3">
        <v>6000</v>
      </c>
      <c r="L627" s="3" t="s">
        <v>25</v>
      </c>
      <c r="M627" s="3">
        <v>1</v>
      </c>
      <c r="N627" s="28">
        <f>(K627/1000)*M627</f>
        <v>6</v>
      </c>
      <c r="O627" s="28">
        <f>N627*J627</f>
        <v>297.60000000000002</v>
      </c>
      <c r="P627" s="12">
        <v>0</v>
      </c>
      <c r="Q627" s="46">
        <f t="shared" si="133"/>
        <v>0</v>
      </c>
      <c r="R627" s="13"/>
      <c r="S627" s="3">
        <f t="shared" si="134"/>
        <v>6</v>
      </c>
      <c r="T627" s="30" t="s">
        <v>2502</v>
      </c>
      <c r="U627" s="10">
        <f t="shared" si="131"/>
        <v>297.60000000000002</v>
      </c>
      <c r="V627" s="10">
        <f t="shared" si="132"/>
        <v>0</v>
      </c>
      <c r="W627" s="5"/>
    </row>
    <row r="628" spans="1:23" ht="43.2" x14ac:dyDescent="0.3">
      <c r="A628" s="3">
        <f t="shared" si="135"/>
        <v>611</v>
      </c>
      <c r="B628" s="4" t="s">
        <v>2561</v>
      </c>
      <c r="C628" s="3">
        <v>1</v>
      </c>
      <c r="D628" s="3" t="s">
        <v>1572</v>
      </c>
      <c r="E628" s="4" t="s">
        <v>642</v>
      </c>
      <c r="F628" s="3" t="s">
        <v>633</v>
      </c>
      <c r="G628" s="3" t="s">
        <v>2324</v>
      </c>
      <c r="H628" s="3" t="s">
        <v>2480</v>
      </c>
      <c r="I628" s="3" t="s">
        <v>2496</v>
      </c>
      <c r="J628" s="3">
        <v>32</v>
      </c>
      <c r="K628" s="3">
        <v>6000</v>
      </c>
      <c r="L628" s="3" t="s">
        <v>25</v>
      </c>
      <c r="M628" s="3">
        <v>1</v>
      </c>
      <c r="N628" s="28">
        <f>(K628/1000)*M628</f>
        <v>6</v>
      </c>
      <c r="O628" s="28">
        <f>N628*J628</f>
        <v>192</v>
      </c>
      <c r="P628" s="12">
        <v>0</v>
      </c>
      <c r="Q628" s="46">
        <f t="shared" si="133"/>
        <v>0</v>
      </c>
      <c r="R628" s="12"/>
      <c r="S628" s="3">
        <f t="shared" si="134"/>
        <v>6</v>
      </c>
      <c r="T628" s="30" t="s">
        <v>2502</v>
      </c>
      <c r="U628" s="29">
        <f t="shared" si="131"/>
        <v>192</v>
      </c>
      <c r="V628" s="29">
        <f t="shared" si="132"/>
        <v>0</v>
      </c>
      <c r="W628" s="5"/>
    </row>
    <row r="629" spans="1:23" ht="43.2" x14ac:dyDescent="0.3">
      <c r="A629" s="3">
        <f t="shared" si="135"/>
        <v>612</v>
      </c>
      <c r="B629" s="4" t="s">
        <v>2561</v>
      </c>
      <c r="C629" s="3">
        <v>1</v>
      </c>
      <c r="D629" s="3" t="s">
        <v>1572</v>
      </c>
      <c r="E629" s="4" t="s">
        <v>643</v>
      </c>
      <c r="F629" s="3" t="s">
        <v>633</v>
      </c>
      <c r="G629" s="3" t="s">
        <v>2324</v>
      </c>
      <c r="H629" s="3" t="s">
        <v>2480</v>
      </c>
      <c r="I629" s="3" t="s">
        <v>2496</v>
      </c>
      <c r="J629" s="3">
        <v>32</v>
      </c>
      <c r="K629" s="3">
        <v>6000</v>
      </c>
      <c r="L629" s="3" t="s">
        <v>25</v>
      </c>
      <c r="M629" s="3">
        <v>1</v>
      </c>
      <c r="N629" s="28">
        <f>(K629/1000)*M629</f>
        <v>6</v>
      </c>
      <c r="O629" s="28">
        <f>N629*J629</f>
        <v>192</v>
      </c>
      <c r="P629" s="12">
        <v>0</v>
      </c>
      <c r="Q629" s="46">
        <f t="shared" si="133"/>
        <v>0</v>
      </c>
      <c r="R629" s="12"/>
      <c r="S629" s="3">
        <f t="shared" si="134"/>
        <v>6</v>
      </c>
      <c r="T629" s="30" t="s">
        <v>2502</v>
      </c>
      <c r="U629" s="29">
        <f t="shared" si="131"/>
        <v>192</v>
      </c>
      <c r="V629" s="29">
        <f t="shared" si="132"/>
        <v>0</v>
      </c>
      <c r="W629" s="5"/>
    </row>
    <row r="630" spans="1:23" ht="43.2" x14ac:dyDescent="0.3">
      <c r="A630" s="3">
        <f t="shared" si="135"/>
        <v>613</v>
      </c>
      <c r="B630" s="4" t="s">
        <v>2561</v>
      </c>
      <c r="C630" s="3">
        <v>1</v>
      </c>
      <c r="D630" s="3" t="s">
        <v>1572</v>
      </c>
      <c r="E630" s="4" t="s">
        <v>644</v>
      </c>
      <c r="F630" s="3" t="s">
        <v>688</v>
      </c>
      <c r="G630" s="3" t="s">
        <v>2331</v>
      </c>
      <c r="H630" s="3" t="s">
        <v>2481</v>
      </c>
      <c r="I630" s="3" t="s">
        <v>2496</v>
      </c>
      <c r="J630" s="3">
        <v>56.6</v>
      </c>
      <c r="K630" s="3">
        <v>8000</v>
      </c>
      <c r="L630" s="3" t="s">
        <v>25</v>
      </c>
      <c r="M630" s="3">
        <v>1</v>
      </c>
      <c r="N630" s="28">
        <f>(K630/1000)*M630</f>
        <v>8</v>
      </c>
      <c r="O630" s="28">
        <f>N630*J630</f>
        <v>452.8</v>
      </c>
      <c r="P630" s="12">
        <v>0</v>
      </c>
      <c r="Q630" s="46">
        <f t="shared" si="133"/>
        <v>0</v>
      </c>
      <c r="R630" s="12"/>
      <c r="S630" s="3">
        <f t="shared" si="134"/>
        <v>8</v>
      </c>
      <c r="T630" s="30" t="s">
        <v>2502</v>
      </c>
      <c r="U630" s="29">
        <f t="shared" si="131"/>
        <v>452.8</v>
      </c>
      <c r="V630" s="29">
        <f t="shared" si="132"/>
        <v>0</v>
      </c>
      <c r="W630" s="5"/>
    </row>
    <row r="631" spans="1:23" ht="43.2" x14ac:dyDescent="0.3">
      <c r="A631" s="3">
        <f t="shared" si="135"/>
        <v>614</v>
      </c>
      <c r="B631" s="4" t="s">
        <v>2561</v>
      </c>
      <c r="C631" s="3">
        <v>1</v>
      </c>
      <c r="D631" s="3" t="s">
        <v>1572</v>
      </c>
      <c r="E631" s="4" t="s">
        <v>645</v>
      </c>
      <c r="F631" s="3" t="s">
        <v>688</v>
      </c>
      <c r="G631" s="3" t="s">
        <v>2331</v>
      </c>
      <c r="H631" s="3" t="s">
        <v>2481</v>
      </c>
      <c r="I631" s="3" t="s">
        <v>2496</v>
      </c>
      <c r="J631" s="3">
        <v>56.6</v>
      </c>
      <c r="K631" s="3">
        <v>8000</v>
      </c>
      <c r="L631" s="3" t="s">
        <v>25</v>
      </c>
      <c r="M631" s="3">
        <v>1</v>
      </c>
      <c r="N631" s="28">
        <f>(K631/1000)*M631</f>
        <v>8</v>
      </c>
      <c r="O631" s="28">
        <f>N631*J631</f>
        <v>452.8</v>
      </c>
      <c r="P631" s="12">
        <v>0</v>
      </c>
      <c r="Q631" s="46">
        <f t="shared" si="133"/>
        <v>0</v>
      </c>
      <c r="R631" s="12"/>
      <c r="S631" s="3">
        <f t="shared" si="134"/>
        <v>8</v>
      </c>
      <c r="T631" s="30" t="s">
        <v>2502</v>
      </c>
      <c r="U631" s="29">
        <f t="shared" si="131"/>
        <v>452.8</v>
      </c>
      <c r="V631" s="29">
        <f t="shared" si="132"/>
        <v>0</v>
      </c>
      <c r="W631" s="5"/>
    </row>
    <row r="632" spans="1:23" ht="43.2" x14ac:dyDescent="0.3">
      <c r="A632" s="3">
        <f t="shared" si="135"/>
        <v>615</v>
      </c>
      <c r="B632" s="4" t="s">
        <v>2561</v>
      </c>
      <c r="C632" s="3">
        <v>1</v>
      </c>
      <c r="D632" s="3" t="s">
        <v>1572</v>
      </c>
      <c r="E632" s="4" t="s">
        <v>646</v>
      </c>
      <c r="F632" s="3" t="s">
        <v>139</v>
      </c>
      <c r="G632" s="3" t="s">
        <v>2326</v>
      </c>
      <c r="H632" s="3" t="s">
        <v>2478</v>
      </c>
      <c r="I632" s="3" t="s">
        <v>2496</v>
      </c>
      <c r="J632" s="3">
        <v>49.6</v>
      </c>
      <c r="K632" s="3">
        <v>8000</v>
      </c>
      <c r="L632" s="3" t="s">
        <v>25</v>
      </c>
      <c r="M632" s="3">
        <v>1</v>
      </c>
      <c r="N632" s="28">
        <f t="shared" ref="N632:N643" si="142">(K632/1000)*M632</f>
        <v>8</v>
      </c>
      <c r="O632" s="28">
        <f t="shared" ref="O632:O643" si="143">N632*J632</f>
        <v>396.8</v>
      </c>
      <c r="P632" s="12">
        <v>0</v>
      </c>
      <c r="Q632" s="46">
        <f t="shared" si="133"/>
        <v>0</v>
      </c>
      <c r="R632" s="13"/>
      <c r="S632" s="3">
        <f t="shared" si="134"/>
        <v>8</v>
      </c>
      <c r="T632" s="30" t="s">
        <v>2502</v>
      </c>
      <c r="U632" s="10">
        <f t="shared" si="131"/>
        <v>396.8</v>
      </c>
      <c r="V632" s="10">
        <f t="shared" si="132"/>
        <v>0</v>
      </c>
      <c r="W632" s="5"/>
    </row>
    <row r="633" spans="1:23" ht="43.2" x14ac:dyDescent="0.3">
      <c r="A633" s="3">
        <f t="shared" si="135"/>
        <v>616</v>
      </c>
      <c r="B633" s="4" t="s">
        <v>2561</v>
      </c>
      <c r="C633" s="3">
        <v>1</v>
      </c>
      <c r="D633" s="3" t="s">
        <v>1572</v>
      </c>
      <c r="E633" s="4" t="s">
        <v>647</v>
      </c>
      <c r="F633" s="3" t="s">
        <v>139</v>
      </c>
      <c r="G633" s="3" t="s">
        <v>2326</v>
      </c>
      <c r="H633" s="3" t="s">
        <v>2478</v>
      </c>
      <c r="I633" s="3" t="s">
        <v>2496</v>
      </c>
      <c r="J633" s="3">
        <v>49.6</v>
      </c>
      <c r="K633" s="3">
        <v>8000</v>
      </c>
      <c r="L633" s="3" t="s">
        <v>25</v>
      </c>
      <c r="M633" s="3">
        <v>1</v>
      </c>
      <c r="N633" s="28">
        <f t="shared" si="142"/>
        <v>8</v>
      </c>
      <c r="O633" s="28">
        <f t="shared" si="143"/>
        <v>396.8</v>
      </c>
      <c r="P633" s="12">
        <v>0</v>
      </c>
      <c r="Q633" s="46">
        <f t="shared" si="133"/>
        <v>0</v>
      </c>
      <c r="R633" s="13"/>
      <c r="S633" s="3">
        <f t="shared" si="134"/>
        <v>8</v>
      </c>
      <c r="T633" s="30" t="s">
        <v>2502</v>
      </c>
      <c r="U633" s="10">
        <f t="shared" si="131"/>
        <v>396.8</v>
      </c>
      <c r="V633" s="10">
        <f t="shared" si="132"/>
        <v>0</v>
      </c>
      <c r="W633" s="5"/>
    </row>
    <row r="634" spans="1:23" ht="43.2" x14ac:dyDescent="0.3">
      <c r="A634" s="3">
        <f t="shared" si="135"/>
        <v>617</v>
      </c>
      <c r="B634" s="4" t="s">
        <v>2561</v>
      </c>
      <c r="C634" s="3">
        <v>1</v>
      </c>
      <c r="D634" s="3" t="s">
        <v>1572</v>
      </c>
      <c r="E634" s="4" t="s">
        <v>648</v>
      </c>
      <c r="F634" s="3" t="s">
        <v>139</v>
      </c>
      <c r="G634" s="3" t="s">
        <v>2326</v>
      </c>
      <c r="H634" s="3" t="s">
        <v>2478</v>
      </c>
      <c r="I634" s="3" t="s">
        <v>2496</v>
      </c>
      <c r="J634" s="3">
        <v>49.6</v>
      </c>
      <c r="K634" s="3">
        <v>6000</v>
      </c>
      <c r="L634" s="3" t="s">
        <v>25</v>
      </c>
      <c r="M634" s="3">
        <v>1</v>
      </c>
      <c r="N634" s="28">
        <f t="shared" si="142"/>
        <v>6</v>
      </c>
      <c r="O634" s="28">
        <f t="shared" si="143"/>
        <v>297.60000000000002</v>
      </c>
      <c r="P634" s="12">
        <v>0</v>
      </c>
      <c r="Q634" s="46">
        <f t="shared" si="133"/>
        <v>0</v>
      </c>
      <c r="R634" s="13"/>
      <c r="S634" s="3">
        <f t="shared" si="134"/>
        <v>6</v>
      </c>
      <c r="T634" s="30" t="s">
        <v>2502</v>
      </c>
      <c r="U634" s="10">
        <f t="shared" si="131"/>
        <v>297.60000000000002</v>
      </c>
      <c r="V634" s="10">
        <f t="shared" si="132"/>
        <v>0</v>
      </c>
      <c r="W634" s="5"/>
    </row>
    <row r="635" spans="1:23" ht="43.2" x14ac:dyDescent="0.3">
      <c r="A635" s="3">
        <f t="shared" si="135"/>
        <v>618</v>
      </c>
      <c r="B635" s="4" t="s">
        <v>2561</v>
      </c>
      <c r="C635" s="3">
        <v>1</v>
      </c>
      <c r="D635" s="3" t="s">
        <v>1572</v>
      </c>
      <c r="E635" s="4" t="s">
        <v>649</v>
      </c>
      <c r="F635" s="3" t="s">
        <v>139</v>
      </c>
      <c r="G635" s="3" t="s">
        <v>2326</v>
      </c>
      <c r="H635" s="3" t="s">
        <v>2478</v>
      </c>
      <c r="I635" s="3" t="s">
        <v>2496</v>
      </c>
      <c r="J635" s="3">
        <v>49.6</v>
      </c>
      <c r="K635" s="3">
        <v>6000</v>
      </c>
      <c r="L635" s="3" t="s">
        <v>25</v>
      </c>
      <c r="M635" s="3">
        <v>1</v>
      </c>
      <c r="N635" s="28">
        <f t="shared" si="142"/>
        <v>6</v>
      </c>
      <c r="O635" s="28">
        <f t="shared" si="143"/>
        <v>297.60000000000002</v>
      </c>
      <c r="P635" s="12">
        <v>0</v>
      </c>
      <c r="Q635" s="46">
        <f t="shared" si="133"/>
        <v>0</v>
      </c>
      <c r="R635" s="13"/>
      <c r="S635" s="3">
        <f t="shared" si="134"/>
        <v>6</v>
      </c>
      <c r="T635" s="30" t="s">
        <v>2502</v>
      </c>
      <c r="U635" s="10">
        <f t="shared" si="131"/>
        <v>297.60000000000002</v>
      </c>
      <c r="V635" s="10">
        <f t="shared" si="132"/>
        <v>0</v>
      </c>
      <c r="W635" s="5"/>
    </row>
    <row r="636" spans="1:23" ht="43.2" x14ac:dyDescent="0.3">
      <c r="A636" s="3">
        <f t="shared" si="135"/>
        <v>619</v>
      </c>
      <c r="B636" s="4" t="s">
        <v>2561</v>
      </c>
      <c r="C636" s="3">
        <v>1</v>
      </c>
      <c r="D636" s="3" t="s">
        <v>1572</v>
      </c>
      <c r="E636" s="4" t="s">
        <v>650</v>
      </c>
      <c r="F636" s="3" t="s">
        <v>139</v>
      </c>
      <c r="G636" s="3" t="s">
        <v>2326</v>
      </c>
      <c r="H636" s="3" t="s">
        <v>2478</v>
      </c>
      <c r="I636" s="3" t="s">
        <v>2496</v>
      </c>
      <c r="J636" s="3">
        <v>49.6</v>
      </c>
      <c r="K636" s="3">
        <v>6000</v>
      </c>
      <c r="L636" s="3" t="s">
        <v>25</v>
      </c>
      <c r="M636" s="3">
        <v>1</v>
      </c>
      <c r="N636" s="28">
        <f t="shared" si="142"/>
        <v>6</v>
      </c>
      <c r="O636" s="28">
        <f t="shared" si="143"/>
        <v>297.60000000000002</v>
      </c>
      <c r="P636" s="12">
        <v>0</v>
      </c>
      <c r="Q636" s="46">
        <f t="shared" si="133"/>
        <v>0</v>
      </c>
      <c r="R636" s="13"/>
      <c r="S636" s="3">
        <f t="shared" si="134"/>
        <v>6</v>
      </c>
      <c r="T636" s="30" t="s">
        <v>2502</v>
      </c>
      <c r="U636" s="10">
        <f t="shared" si="131"/>
        <v>297.60000000000002</v>
      </c>
      <c r="V636" s="10">
        <f t="shared" si="132"/>
        <v>0</v>
      </c>
      <c r="W636" s="5"/>
    </row>
    <row r="637" spans="1:23" ht="43.2" x14ac:dyDescent="0.3">
      <c r="A637" s="3">
        <f t="shared" si="135"/>
        <v>620</v>
      </c>
      <c r="B637" s="4" t="s">
        <v>2561</v>
      </c>
      <c r="C637" s="3">
        <v>1</v>
      </c>
      <c r="D637" s="3" t="s">
        <v>1572</v>
      </c>
      <c r="E637" s="4" t="s">
        <v>651</v>
      </c>
      <c r="F637" s="3" t="s">
        <v>139</v>
      </c>
      <c r="G637" s="3" t="s">
        <v>2326</v>
      </c>
      <c r="H637" s="3" t="s">
        <v>2478</v>
      </c>
      <c r="I637" s="3" t="s">
        <v>2496</v>
      </c>
      <c r="J637" s="3">
        <v>49.6</v>
      </c>
      <c r="K637" s="3">
        <v>6000</v>
      </c>
      <c r="L637" s="3" t="s">
        <v>25</v>
      </c>
      <c r="M637" s="3">
        <v>1</v>
      </c>
      <c r="N637" s="28">
        <f t="shared" si="142"/>
        <v>6</v>
      </c>
      <c r="O637" s="28">
        <f t="shared" si="143"/>
        <v>297.60000000000002</v>
      </c>
      <c r="P637" s="12">
        <v>0</v>
      </c>
      <c r="Q637" s="46">
        <f t="shared" si="133"/>
        <v>0</v>
      </c>
      <c r="R637" s="13"/>
      <c r="S637" s="3">
        <f t="shared" si="134"/>
        <v>6</v>
      </c>
      <c r="T637" s="30" t="s">
        <v>2502</v>
      </c>
      <c r="U637" s="10">
        <f t="shared" si="131"/>
        <v>297.60000000000002</v>
      </c>
      <c r="V637" s="10">
        <f t="shared" si="132"/>
        <v>0</v>
      </c>
      <c r="W637" s="5"/>
    </row>
    <row r="638" spans="1:23" ht="43.2" x14ac:dyDescent="0.3">
      <c r="A638" s="3">
        <f t="shared" si="135"/>
        <v>621</v>
      </c>
      <c r="B638" s="4" t="s">
        <v>2561</v>
      </c>
      <c r="C638" s="3">
        <v>1</v>
      </c>
      <c r="D638" s="3" t="s">
        <v>1572</v>
      </c>
      <c r="E638" s="4" t="s">
        <v>652</v>
      </c>
      <c r="F638" s="3" t="s">
        <v>139</v>
      </c>
      <c r="G638" s="3" t="s">
        <v>2326</v>
      </c>
      <c r="H638" s="3" t="s">
        <v>2478</v>
      </c>
      <c r="I638" s="3" t="s">
        <v>2496</v>
      </c>
      <c r="J638" s="3">
        <v>49.6</v>
      </c>
      <c r="K638" s="3">
        <v>6000</v>
      </c>
      <c r="L638" s="3" t="s">
        <v>25</v>
      </c>
      <c r="M638" s="3">
        <v>1</v>
      </c>
      <c r="N638" s="28">
        <f t="shared" si="142"/>
        <v>6</v>
      </c>
      <c r="O638" s="28">
        <f t="shared" si="143"/>
        <v>297.60000000000002</v>
      </c>
      <c r="P638" s="12">
        <v>0</v>
      </c>
      <c r="Q638" s="46">
        <f t="shared" si="133"/>
        <v>0</v>
      </c>
      <c r="R638" s="13"/>
      <c r="S638" s="3">
        <f t="shared" si="134"/>
        <v>6</v>
      </c>
      <c r="T638" s="30" t="s">
        <v>2502</v>
      </c>
      <c r="U638" s="10">
        <f t="shared" si="131"/>
        <v>297.60000000000002</v>
      </c>
      <c r="V638" s="10">
        <f t="shared" si="132"/>
        <v>0</v>
      </c>
      <c r="W638" s="5"/>
    </row>
    <row r="639" spans="1:23" ht="43.2" x14ac:dyDescent="0.3">
      <c r="A639" s="3">
        <f t="shared" si="135"/>
        <v>622</v>
      </c>
      <c r="B639" s="4" t="s">
        <v>2561</v>
      </c>
      <c r="C639" s="3">
        <v>1</v>
      </c>
      <c r="D639" s="3" t="s">
        <v>1572</v>
      </c>
      <c r="E639" s="4" t="s">
        <v>653</v>
      </c>
      <c r="F639" s="3" t="s">
        <v>139</v>
      </c>
      <c r="G639" s="3" t="s">
        <v>2326</v>
      </c>
      <c r="H639" s="3" t="s">
        <v>2478</v>
      </c>
      <c r="I639" s="3" t="s">
        <v>2496</v>
      </c>
      <c r="J639" s="3">
        <v>49.6</v>
      </c>
      <c r="K639" s="3">
        <v>6000</v>
      </c>
      <c r="L639" s="3" t="s">
        <v>25</v>
      </c>
      <c r="M639" s="3">
        <v>1</v>
      </c>
      <c r="N639" s="28">
        <f t="shared" si="142"/>
        <v>6</v>
      </c>
      <c r="O639" s="28">
        <f t="shared" si="143"/>
        <v>297.60000000000002</v>
      </c>
      <c r="P639" s="12">
        <v>0</v>
      </c>
      <c r="Q639" s="46">
        <f t="shared" si="133"/>
        <v>0</v>
      </c>
      <c r="R639" s="13"/>
      <c r="S639" s="3">
        <f t="shared" si="134"/>
        <v>6</v>
      </c>
      <c r="T639" s="30" t="s">
        <v>2502</v>
      </c>
      <c r="U639" s="10">
        <f t="shared" si="131"/>
        <v>297.60000000000002</v>
      </c>
      <c r="V639" s="10">
        <f t="shared" si="132"/>
        <v>0</v>
      </c>
      <c r="W639" s="5"/>
    </row>
    <row r="640" spans="1:23" ht="43.2" x14ac:dyDescent="0.3">
      <c r="A640" s="3">
        <f t="shared" si="135"/>
        <v>623</v>
      </c>
      <c r="B640" s="4" t="s">
        <v>2561</v>
      </c>
      <c r="C640" s="3">
        <v>1</v>
      </c>
      <c r="D640" s="3" t="s">
        <v>1572</v>
      </c>
      <c r="E640" s="4" t="s">
        <v>654</v>
      </c>
      <c r="F640" s="3" t="s">
        <v>628</v>
      </c>
      <c r="G640" s="3" t="s">
        <v>2332</v>
      </c>
      <c r="H640" s="3" t="s">
        <v>2482</v>
      </c>
      <c r="I640" s="3" t="s">
        <v>2496</v>
      </c>
      <c r="J640" s="3">
        <v>66</v>
      </c>
      <c r="K640" s="3">
        <v>10000</v>
      </c>
      <c r="L640" s="3" t="s">
        <v>25</v>
      </c>
      <c r="M640" s="3">
        <v>1</v>
      </c>
      <c r="N640" s="28">
        <f t="shared" si="142"/>
        <v>10</v>
      </c>
      <c r="O640" s="28">
        <f t="shared" si="143"/>
        <v>660</v>
      </c>
      <c r="P640" s="12">
        <v>0</v>
      </c>
      <c r="Q640" s="46">
        <f t="shared" si="133"/>
        <v>0</v>
      </c>
      <c r="R640" s="12"/>
      <c r="S640" s="3">
        <f t="shared" si="134"/>
        <v>10</v>
      </c>
      <c r="T640" s="30" t="s">
        <v>2502</v>
      </c>
      <c r="U640" s="29">
        <f t="shared" si="131"/>
        <v>660</v>
      </c>
      <c r="V640" s="29">
        <f t="shared" si="132"/>
        <v>0</v>
      </c>
      <c r="W640" s="5"/>
    </row>
    <row r="641" spans="1:23" ht="43.2" x14ac:dyDescent="0.3">
      <c r="A641" s="3">
        <f t="shared" si="135"/>
        <v>624</v>
      </c>
      <c r="B641" s="4" t="s">
        <v>2561</v>
      </c>
      <c r="C641" s="3">
        <v>1</v>
      </c>
      <c r="D641" s="3" t="s">
        <v>1572</v>
      </c>
      <c r="E641" s="4" t="s">
        <v>655</v>
      </c>
      <c r="F641" s="3" t="s">
        <v>628</v>
      </c>
      <c r="G641" s="3" t="s">
        <v>2332</v>
      </c>
      <c r="H641" s="3" t="s">
        <v>2482</v>
      </c>
      <c r="I641" s="3" t="s">
        <v>2496</v>
      </c>
      <c r="J641" s="3">
        <v>66</v>
      </c>
      <c r="K641" s="3">
        <v>10000</v>
      </c>
      <c r="L641" s="3" t="s">
        <v>25</v>
      </c>
      <c r="M641" s="3">
        <v>1</v>
      </c>
      <c r="N641" s="28">
        <f t="shared" si="142"/>
        <v>10</v>
      </c>
      <c r="O641" s="28">
        <f t="shared" si="143"/>
        <v>660</v>
      </c>
      <c r="P641" s="12">
        <v>0</v>
      </c>
      <c r="Q641" s="46">
        <f t="shared" si="133"/>
        <v>0</v>
      </c>
      <c r="R641" s="12"/>
      <c r="S641" s="3">
        <f t="shared" si="134"/>
        <v>10</v>
      </c>
      <c r="T641" s="30" t="s">
        <v>2502</v>
      </c>
      <c r="U641" s="29">
        <f t="shared" si="131"/>
        <v>660</v>
      </c>
      <c r="V641" s="29">
        <f t="shared" si="132"/>
        <v>0</v>
      </c>
      <c r="W641" s="5"/>
    </row>
    <row r="642" spans="1:23" ht="43.2" x14ac:dyDescent="0.3">
      <c r="A642" s="3">
        <f t="shared" si="135"/>
        <v>625</v>
      </c>
      <c r="B642" s="4" t="s">
        <v>2561</v>
      </c>
      <c r="C642" s="3">
        <v>1</v>
      </c>
      <c r="D642" s="3" t="s">
        <v>1572</v>
      </c>
      <c r="E642" s="4" t="s">
        <v>656</v>
      </c>
      <c r="F642" s="3" t="s">
        <v>628</v>
      </c>
      <c r="G642" s="3" t="s">
        <v>2332</v>
      </c>
      <c r="H642" s="3" t="s">
        <v>2482</v>
      </c>
      <c r="I642" s="3" t="s">
        <v>2496</v>
      </c>
      <c r="J642" s="3">
        <v>66</v>
      </c>
      <c r="K642" s="3">
        <v>10000</v>
      </c>
      <c r="L642" s="3" t="s">
        <v>25</v>
      </c>
      <c r="M642" s="3">
        <v>1</v>
      </c>
      <c r="N642" s="28">
        <f t="shared" si="142"/>
        <v>10</v>
      </c>
      <c r="O642" s="28">
        <f t="shared" si="143"/>
        <v>660</v>
      </c>
      <c r="P642" s="12">
        <v>0</v>
      </c>
      <c r="Q642" s="46">
        <f t="shared" si="133"/>
        <v>0</v>
      </c>
      <c r="R642" s="12"/>
      <c r="S642" s="3">
        <f t="shared" si="134"/>
        <v>10</v>
      </c>
      <c r="T642" s="30" t="s">
        <v>2502</v>
      </c>
      <c r="U642" s="29">
        <f t="shared" si="131"/>
        <v>660</v>
      </c>
      <c r="V642" s="29">
        <f t="shared" si="132"/>
        <v>0</v>
      </c>
      <c r="W642" s="5"/>
    </row>
    <row r="643" spans="1:23" ht="43.2" x14ac:dyDescent="0.3">
      <c r="A643" s="3">
        <f t="shared" si="135"/>
        <v>626</v>
      </c>
      <c r="B643" s="4" t="s">
        <v>2561</v>
      </c>
      <c r="C643" s="3">
        <v>1</v>
      </c>
      <c r="D643" s="3" t="s">
        <v>1572</v>
      </c>
      <c r="E643" s="4" t="s">
        <v>657</v>
      </c>
      <c r="F643" s="3" t="s">
        <v>628</v>
      </c>
      <c r="G643" s="3" t="s">
        <v>2332</v>
      </c>
      <c r="H643" s="3" t="s">
        <v>2482</v>
      </c>
      <c r="I643" s="3" t="s">
        <v>2496</v>
      </c>
      <c r="J643" s="3">
        <v>66</v>
      </c>
      <c r="K643" s="3">
        <v>10000</v>
      </c>
      <c r="L643" s="3" t="s">
        <v>25</v>
      </c>
      <c r="M643" s="3">
        <v>1</v>
      </c>
      <c r="N643" s="28">
        <f t="shared" si="142"/>
        <v>10</v>
      </c>
      <c r="O643" s="28">
        <f t="shared" si="143"/>
        <v>660</v>
      </c>
      <c r="P643" s="12">
        <v>0</v>
      </c>
      <c r="Q643" s="46">
        <f t="shared" si="133"/>
        <v>0</v>
      </c>
      <c r="R643" s="12"/>
      <c r="S643" s="3">
        <f t="shared" si="134"/>
        <v>10</v>
      </c>
      <c r="T643" s="30" t="s">
        <v>2502</v>
      </c>
      <c r="U643" s="29">
        <f t="shared" si="131"/>
        <v>660</v>
      </c>
      <c r="V643" s="29">
        <f t="shared" si="132"/>
        <v>0</v>
      </c>
      <c r="W643" s="5"/>
    </row>
    <row r="644" spans="1:23" ht="43.2" x14ac:dyDescent="0.3">
      <c r="A644" s="3">
        <f t="shared" si="135"/>
        <v>627</v>
      </c>
      <c r="B644" s="4" t="s">
        <v>2561</v>
      </c>
      <c r="C644" s="3">
        <v>1</v>
      </c>
      <c r="D644" s="3" t="s">
        <v>1572</v>
      </c>
      <c r="E644" s="4" t="s">
        <v>658</v>
      </c>
      <c r="F644" s="3" t="s">
        <v>633</v>
      </c>
      <c r="G644" s="3" t="s">
        <v>2324</v>
      </c>
      <c r="H644" s="3" t="s">
        <v>2480</v>
      </c>
      <c r="I644" s="3" t="s">
        <v>2496</v>
      </c>
      <c r="J644" s="3">
        <v>32</v>
      </c>
      <c r="K644" s="3">
        <v>6000</v>
      </c>
      <c r="L644" s="3" t="s">
        <v>25</v>
      </c>
      <c r="M644" s="3">
        <v>1</v>
      </c>
      <c r="N644" s="28">
        <f t="shared" ref="N644:N652" si="144">(K644/1000)*M644</f>
        <v>6</v>
      </c>
      <c r="O644" s="28">
        <f t="shared" ref="O644:O652" si="145">N644*J644</f>
        <v>192</v>
      </c>
      <c r="P644" s="12">
        <v>0</v>
      </c>
      <c r="Q644" s="46">
        <f t="shared" si="133"/>
        <v>0</v>
      </c>
      <c r="R644" s="12"/>
      <c r="S644" s="3">
        <f t="shared" si="134"/>
        <v>6</v>
      </c>
      <c r="T644" s="30" t="s">
        <v>2502</v>
      </c>
      <c r="U644" s="29">
        <f t="shared" si="131"/>
        <v>192</v>
      </c>
      <c r="V644" s="29">
        <f t="shared" si="132"/>
        <v>0</v>
      </c>
      <c r="W644" s="5"/>
    </row>
    <row r="645" spans="1:23" ht="43.2" x14ac:dyDescent="0.3">
      <c r="A645" s="3">
        <f t="shared" si="135"/>
        <v>628</v>
      </c>
      <c r="B645" s="4" t="s">
        <v>2561</v>
      </c>
      <c r="C645" s="3">
        <v>1</v>
      </c>
      <c r="D645" s="3" t="s">
        <v>1572</v>
      </c>
      <c r="E645" s="4" t="s">
        <v>659</v>
      </c>
      <c r="F645" s="3" t="s">
        <v>633</v>
      </c>
      <c r="G645" s="3" t="s">
        <v>2324</v>
      </c>
      <c r="H645" s="3" t="s">
        <v>2480</v>
      </c>
      <c r="I645" s="3" t="s">
        <v>2496</v>
      </c>
      <c r="J645" s="3">
        <v>32</v>
      </c>
      <c r="K645" s="3">
        <v>6000</v>
      </c>
      <c r="L645" s="3" t="s">
        <v>25</v>
      </c>
      <c r="M645" s="3">
        <v>1</v>
      </c>
      <c r="N645" s="28">
        <f t="shared" si="144"/>
        <v>6</v>
      </c>
      <c r="O645" s="28">
        <f t="shared" si="145"/>
        <v>192</v>
      </c>
      <c r="P645" s="12">
        <v>0</v>
      </c>
      <c r="Q645" s="46">
        <f t="shared" si="133"/>
        <v>0</v>
      </c>
      <c r="R645" s="12"/>
      <c r="S645" s="3">
        <f t="shared" si="134"/>
        <v>6</v>
      </c>
      <c r="T645" s="30" t="s">
        <v>2502</v>
      </c>
      <c r="U645" s="29">
        <f t="shared" si="131"/>
        <v>192</v>
      </c>
      <c r="V645" s="29">
        <f t="shared" si="132"/>
        <v>0</v>
      </c>
      <c r="W645" s="5"/>
    </row>
    <row r="646" spans="1:23" ht="43.2" x14ac:dyDescent="0.3">
      <c r="A646" s="3">
        <f t="shared" si="135"/>
        <v>629</v>
      </c>
      <c r="B646" s="4" t="s">
        <v>2561</v>
      </c>
      <c r="C646" s="3">
        <v>1</v>
      </c>
      <c r="D646" s="3" t="s">
        <v>1572</v>
      </c>
      <c r="E646" s="4" t="s">
        <v>660</v>
      </c>
      <c r="F646" s="3" t="s">
        <v>633</v>
      </c>
      <c r="G646" s="3" t="s">
        <v>2324</v>
      </c>
      <c r="H646" s="3" t="s">
        <v>2480</v>
      </c>
      <c r="I646" s="3" t="s">
        <v>2496</v>
      </c>
      <c r="J646" s="3">
        <v>32</v>
      </c>
      <c r="K646" s="3">
        <v>6000</v>
      </c>
      <c r="L646" s="3" t="s">
        <v>25</v>
      </c>
      <c r="M646" s="3">
        <v>1</v>
      </c>
      <c r="N646" s="28">
        <f t="shared" si="144"/>
        <v>6</v>
      </c>
      <c r="O646" s="28">
        <f t="shared" si="145"/>
        <v>192</v>
      </c>
      <c r="P646" s="12">
        <v>0</v>
      </c>
      <c r="Q646" s="46">
        <f t="shared" si="133"/>
        <v>0</v>
      </c>
      <c r="R646" s="12"/>
      <c r="S646" s="3">
        <f t="shared" si="134"/>
        <v>6</v>
      </c>
      <c r="T646" s="30" t="s">
        <v>2502</v>
      </c>
      <c r="U646" s="29">
        <f t="shared" si="131"/>
        <v>192</v>
      </c>
      <c r="V646" s="29">
        <f t="shared" si="132"/>
        <v>0</v>
      </c>
      <c r="W646" s="5"/>
    </row>
    <row r="647" spans="1:23" ht="43.2" x14ac:dyDescent="0.3">
      <c r="A647" s="3">
        <f t="shared" si="135"/>
        <v>630</v>
      </c>
      <c r="B647" s="4" t="s">
        <v>2561</v>
      </c>
      <c r="C647" s="3">
        <v>1</v>
      </c>
      <c r="D647" s="3" t="s">
        <v>1572</v>
      </c>
      <c r="E647" s="4" t="s">
        <v>661</v>
      </c>
      <c r="F647" s="3" t="s">
        <v>633</v>
      </c>
      <c r="G647" s="3" t="s">
        <v>2324</v>
      </c>
      <c r="H647" s="3" t="s">
        <v>2480</v>
      </c>
      <c r="I647" s="3" t="s">
        <v>2496</v>
      </c>
      <c r="J647" s="3">
        <v>32</v>
      </c>
      <c r="K647" s="3">
        <v>6000</v>
      </c>
      <c r="L647" s="3" t="s">
        <v>25</v>
      </c>
      <c r="M647" s="3">
        <v>1</v>
      </c>
      <c r="N647" s="28">
        <f t="shared" si="144"/>
        <v>6</v>
      </c>
      <c r="O647" s="28">
        <f t="shared" si="145"/>
        <v>192</v>
      </c>
      <c r="P647" s="12">
        <v>0</v>
      </c>
      <c r="Q647" s="46">
        <f t="shared" si="133"/>
        <v>0</v>
      </c>
      <c r="R647" s="12"/>
      <c r="S647" s="3">
        <f t="shared" si="134"/>
        <v>6</v>
      </c>
      <c r="T647" s="30" t="s">
        <v>2502</v>
      </c>
      <c r="U647" s="29">
        <f t="shared" si="131"/>
        <v>192</v>
      </c>
      <c r="V647" s="29">
        <f t="shared" si="132"/>
        <v>0</v>
      </c>
      <c r="W647" s="5"/>
    </row>
    <row r="648" spans="1:23" ht="43.2" x14ac:dyDescent="0.3">
      <c r="A648" s="3">
        <f t="shared" si="135"/>
        <v>631</v>
      </c>
      <c r="B648" s="4" t="s">
        <v>2561</v>
      </c>
      <c r="C648" s="3">
        <v>1</v>
      </c>
      <c r="D648" s="3" t="s">
        <v>1572</v>
      </c>
      <c r="E648" s="4" t="s">
        <v>662</v>
      </c>
      <c r="F648" s="3" t="s">
        <v>633</v>
      </c>
      <c r="G648" s="3" t="s">
        <v>2324</v>
      </c>
      <c r="H648" s="3" t="s">
        <v>2480</v>
      </c>
      <c r="I648" s="3" t="s">
        <v>2496</v>
      </c>
      <c r="J648" s="3">
        <v>32</v>
      </c>
      <c r="K648" s="3">
        <v>6000</v>
      </c>
      <c r="L648" s="3" t="s">
        <v>25</v>
      </c>
      <c r="M648" s="3">
        <v>1</v>
      </c>
      <c r="N648" s="28">
        <f t="shared" si="144"/>
        <v>6</v>
      </c>
      <c r="O648" s="28">
        <f t="shared" si="145"/>
        <v>192</v>
      </c>
      <c r="P648" s="12">
        <v>0</v>
      </c>
      <c r="Q648" s="46">
        <f t="shared" si="133"/>
        <v>0</v>
      </c>
      <c r="R648" s="12"/>
      <c r="S648" s="3">
        <f t="shared" si="134"/>
        <v>6</v>
      </c>
      <c r="T648" s="30" t="s">
        <v>2502</v>
      </c>
      <c r="U648" s="29">
        <f t="shared" si="131"/>
        <v>192</v>
      </c>
      <c r="V648" s="29">
        <f t="shared" si="132"/>
        <v>0</v>
      </c>
      <c r="W648" s="5"/>
    </row>
    <row r="649" spans="1:23" ht="43.2" x14ac:dyDescent="0.3">
      <c r="A649" s="3">
        <f t="shared" si="135"/>
        <v>632</v>
      </c>
      <c r="B649" s="4" t="s">
        <v>2561</v>
      </c>
      <c r="C649" s="3">
        <v>1</v>
      </c>
      <c r="D649" s="3" t="s">
        <v>1572</v>
      </c>
      <c r="E649" s="4" t="s">
        <v>663</v>
      </c>
      <c r="F649" s="3" t="s">
        <v>633</v>
      </c>
      <c r="G649" s="3" t="s">
        <v>2324</v>
      </c>
      <c r="H649" s="3" t="s">
        <v>2480</v>
      </c>
      <c r="I649" s="3" t="s">
        <v>2496</v>
      </c>
      <c r="J649" s="3">
        <v>32</v>
      </c>
      <c r="K649" s="3">
        <v>6000</v>
      </c>
      <c r="L649" s="3" t="s">
        <v>25</v>
      </c>
      <c r="M649" s="3">
        <v>1</v>
      </c>
      <c r="N649" s="28">
        <f t="shared" si="144"/>
        <v>6</v>
      </c>
      <c r="O649" s="28">
        <f t="shared" si="145"/>
        <v>192</v>
      </c>
      <c r="P649" s="12">
        <v>0</v>
      </c>
      <c r="Q649" s="46">
        <f t="shared" si="133"/>
        <v>0</v>
      </c>
      <c r="R649" s="12"/>
      <c r="S649" s="3">
        <f t="shared" si="134"/>
        <v>6</v>
      </c>
      <c r="T649" s="30" t="s">
        <v>2502</v>
      </c>
      <c r="U649" s="29">
        <f t="shared" si="131"/>
        <v>192</v>
      </c>
      <c r="V649" s="29">
        <f t="shared" si="132"/>
        <v>0</v>
      </c>
      <c r="W649" s="5"/>
    </row>
    <row r="650" spans="1:23" ht="43.2" x14ac:dyDescent="0.3">
      <c r="A650" s="3">
        <f t="shared" si="135"/>
        <v>633</v>
      </c>
      <c r="B650" s="4" t="s">
        <v>2561</v>
      </c>
      <c r="C650" s="3">
        <v>1</v>
      </c>
      <c r="D650" s="3" t="s">
        <v>1572</v>
      </c>
      <c r="E650" s="4" t="s">
        <v>664</v>
      </c>
      <c r="F650" s="3" t="s">
        <v>633</v>
      </c>
      <c r="G650" s="3" t="s">
        <v>2324</v>
      </c>
      <c r="H650" s="3" t="s">
        <v>2480</v>
      </c>
      <c r="I650" s="3" t="s">
        <v>2496</v>
      </c>
      <c r="J650" s="3">
        <v>32</v>
      </c>
      <c r="K650" s="3">
        <v>6000</v>
      </c>
      <c r="L650" s="3" t="s">
        <v>25</v>
      </c>
      <c r="M650" s="3">
        <v>1</v>
      </c>
      <c r="N650" s="28">
        <f t="shared" si="144"/>
        <v>6</v>
      </c>
      <c r="O650" s="28">
        <f t="shared" si="145"/>
        <v>192</v>
      </c>
      <c r="P650" s="12">
        <v>0</v>
      </c>
      <c r="Q650" s="46">
        <f t="shared" si="133"/>
        <v>0</v>
      </c>
      <c r="R650" s="12"/>
      <c r="S650" s="3">
        <f t="shared" si="134"/>
        <v>6</v>
      </c>
      <c r="T650" s="30" t="s">
        <v>2502</v>
      </c>
      <c r="U650" s="29">
        <f t="shared" si="131"/>
        <v>192</v>
      </c>
      <c r="V650" s="29">
        <f t="shared" si="132"/>
        <v>0</v>
      </c>
      <c r="W650" s="5"/>
    </row>
    <row r="651" spans="1:23" ht="43.2" x14ac:dyDescent="0.3">
      <c r="A651" s="3">
        <f t="shared" si="135"/>
        <v>634</v>
      </c>
      <c r="B651" s="4" t="s">
        <v>2561</v>
      </c>
      <c r="C651" s="3">
        <v>1</v>
      </c>
      <c r="D651" s="3" t="s">
        <v>1572</v>
      </c>
      <c r="E651" s="4" t="s">
        <v>665</v>
      </c>
      <c r="F651" s="3" t="s">
        <v>633</v>
      </c>
      <c r="G651" s="3" t="s">
        <v>2324</v>
      </c>
      <c r="H651" s="3" t="s">
        <v>2480</v>
      </c>
      <c r="I651" s="3" t="s">
        <v>2496</v>
      </c>
      <c r="J651" s="3">
        <v>32</v>
      </c>
      <c r="K651" s="3">
        <v>6000</v>
      </c>
      <c r="L651" s="3" t="s">
        <v>25</v>
      </c>
      <c r="M651" s="3">
        <v>1</v>
      </c>
      <c r="N651" s="28">
        <f t="shared" si="144"/>
        <v>6</v>
      </c>
      <c r="O651" s="28">
        <f t="shared" si="145"/>
        <v>192</v>
      </c>
      <c r="P651" s="12">
        <v>0</v>
      </c>
      <c r="Q651" s="46">
        <f t="shared" si="133"/>
        <v>0</v>
      </c>
      <c r="R651" s="12"/>
      <c r="S651" s="3">
        <f t="shared" si="134"/>
        <v>6</v>
      </c>
      <c r="T651" s="30" t="s">
        <v>2502</v>
      </c>
      <c r="U651" s="29">
        <f t="shared" si="131"/>
        <v>192</v>
      </c>
      <c r="V651" s="29">
        <f t="shared" si="132"/>
        <v>0</v>
      </c>
      <c r="W651" s="5"/>
    </row>
    <row r="652" spans="1:23" ht="43.2" x14ac:dyDescent="0.3">
      <c r="A652" s="3">
        <f t="shared" si="135"/>
        <v>635</v>
      </c>
      <c r="B652" s="4" t="s">
        <v>2561</v>
      </c>
      <c r="C652" s="3">
        <v>1</v>
      </c>
      <c r="D652" s="3" t="s">
        <v>1572</v>
      </c>
      <c r="E652" s="4" t="s">
        <v>666</v>
      </c>
      <c r="F652" s="3" t="s">
        <v>633</v>
      </c>
      <c r="G652" s="3" t="s">
        <v>2324</v>
      </c>
      <c r="H652" s="3" t="s">
        <v>2480</v>
      </c>
      <c r="I652" s="3" t="s">
        <v>2496</v>
      </c>
      <c r="J652" s="3">
        <v>32</v>
      </c>
      <c r="K652" s="3">
        <v>6000</v>
      </c>
      <c r="L652" s="3" t="s">
        <v>25</v>
      </c>
      <c r="M652" s="3">
        <v>1</v>
      </c>
      <c r="N652" s="28">
        <f t="shared" si="144"/>
        <v>6</v>
      </c>
      <c r="O652" s="28">
        <f t="shared" si="145"/>
        <v>192</v>
      </c>
      <c r="P652" s="12">
        <v>0</v>
      </c>
      <c r="Q652" s="46">
        <f t="shared" si="133"/>
        <v>0</v>
      </c>
      <c r="R652" s="12"/>
      <c r="S652" s="3">
        <f t="shared" si="134"/>
        <v>6</v>
      </c>
      <c r="T652" s="30" t="s">
        <v>2502</v>
      </c>
      <c r="U652" s="29">
        <f t="shared" si="131"/>
        <v>192</v>
      </c>
      <c r="V652" s="29">
        <f t="shared" si="132"/>
        <v>0</v>
      </c>
      <c r="W652" s="5"/>
    </row>
    <row r="653" spans="1:23" ht="43.2" x14ac:dyDescent="0.3">
      <c r="A653" s="3">
        <f t="shared" si="135"/>
        <v>636</v>
      </c>
      <c r="B653" s="4" t="s">
        <v>2561</v>
      </c>
      <c r="C653" s="3">
        <v>1</v>
      </c>
      <c r="D653" s="3" t="s">
        <v>1572</v>
      </c>
      <c r="E653" s="4" t="s">
        <v>667</v>
      </c>
      <c r="F653" s="3" t="s">
        <v>139</v>
      </c>
      <c r="G653" s="3" t="s">
        <v>2326</v>
      </c>
      <c r="H653" s="3" t="s">
        <v>2478</v>
      </c>
      <c r="I653" s="3" t="s">
        <v>2496</v>
      </c>
      <c r="J653" s="3">
        <v>49.6</v>
      </c>
      <c r="K653" s="3">
        <v>6000</v>
      </c>
      <c r="L653" s="3" t="s">
        <v>25</v>
      </c>
      <c r="M653" s="3">
        <v>1</v>
      </c>
      <c r="N653" s="28">
        <f>(K653/1000)*M653</f>
        <v>6</v>
      </c>
      <c r="O653" s="28">
        <f>N653*J653</f>
        <v>297.60000000000002</v>
      </c>
      <c r="P653" s="12">
        <v>0</v>
      </c>
      <c r="Q653" s="46">
        <f t="shared" si="133"/>
        <v>0</v>
      </c>
      <c r="R653" s="13"/>
      <c r="S653" s="3">
        <f t="shared" si="134"/>
        <v>6</v>
      </c>
      <c r="T653" s="30" t="s">
        <v>2502</v>
      </c>
      <c r="U653" s="10">
        <f t="shared" si="131"/>
        <v>297.60000000000002</v>
      </c>
      <c r="V653" s="10">
        <f t="shared" si="132"/>
        <v>0</v>
      </c>
      <c r="W653" s="5"/>
    </row>
    <row r="654" spans="1:23" ht="43.2" x14ac:dyDescent="0.3">
      <c r="A654" s="3">
        <f t="shared" si="135"/>
        <v>637</v>
      </c>
      <c r="B654" s="4" t="s">
        <v>2561</v>
      </c>
      <c r="C654" s="3">
        <v>1</v>
      </c>
      <c r="D654" s="3" t="s">
        <v>1572</v>
      </c>
      <c r="E654" s="4" t="s">
        <v>668</v>
      </c>
      <c r="F654" s="3" t="s">
        <v>633</v>
      </c>
      <c r="G654" s="3" t="s">
        <v>2324</v>
      </c>
      <c r="H654" s="3" t="s">
        <v>2480</v>
      </c>
      <c r="I654" s="3" t="s">
        <v>2496</v>
      </c>
      <c r="J654" s="3">
        <v>32</v>
      </c>
      <c r="K654" s="3">
        <v>6000</v>
      </c>
      <c r="L654" s="3" t="s">
        <v>25</v>
      </c>
      <c r="M654" s="3">
        <v>1</v>
      </c>
      <c r="N654" s="28">
        <f t="shared" ref="N654:N669" si="146">(K654/1000)*M654</f>
        <v>6</v>
      </c>
      <c r="O654" s="28">
        <f t="shared" ref="O654:O669" si="147">N654*J654</f>
        <v>192</v>
      </c>
      <c r="P654" s="12">
        <v>0</v>
      </c>
      <c r="Q654" s="46">
        <f t="shared" si="133"/>
        <v>0</v>
      </c>
      <c r="R654" s="12"/>
      <c r="S654" s="3">
        <f t="shared" si="134"/>
        <v>6</v>
      </c>
      <c r="T654" s="30" t="s">
        <v>2502</v>
      </c>
      <c r="U654" s="29">
        <f t="shared" ref="U654:U717" si="148">S654*J654</f>
        <v>192</v>
      </c>
      <c r="V654" s="29">
        <f t="shared" ref="V654:V717" si="149">Q654*J654</f>
        <v>0</v>
      </c>
      <c r="W654" s="5"/>
    </row>
    <row r="655" spans="1:23" ht="43.2" x14ac:dyDescent="0.3">
      <c r="A655" s="3">
        <f t="shared" si="135"/>
        <v>638</v>
      </c>
      <c r="B655" s="4" t="s">
        <v>2561</v>
      </c>
      <c r="C655" s="3">
        <v>1</v>
      </c>
      <c r="D655" s="3" t="s">
        <v>1572</v>
      </c>
      <c r="E655" s="4" t="s">
        <v>669</v>
      </c>
      <c r="F655" s="3" t="s">
        <v>633</v>
      </c>
      <c r="G655" s="3" t="s">
        <v>2324</v>
      </c>
      <c r="H655" s="3" t="s">
        <v>2480</v>
      </c>
      <c r="I655" s="3" t="s">
        <v>2496</v>
      </c>
      <c r="J655" s="3">
        <v>32</v>
      </c>
      <c r="K655" s="3">
        <v>6000</v>
      </c>
      <c r="L655" s="3" t="s">
        <v>25</v>
      </c>
      <c r="M655" s="3">
        <v>1</v>
      </c>
      <c r="N655" s="28">
        <f t="shared" si="146"/>
        <v>6</v>
      </c>
      <c r="O655" s="28">
        <f t="shared" si="147"/>
        <v>192</v>
      </c>
      <c r="P655" s="12">
        <v>0</v>
      </c>
      <c r="Q655" s="46">
        <f t="shared" si="133"/>
        <v>0</v>
      </c>
      <c r="R655" s="12"/>
      <c r="S655" s="3">
        <f t="shared" si="134"/>
        <v>6</v>
      </c>
      <c r="T655" s="30" t="s">
        <v>2502</v>
      </c>
      <c r="U655" s="29">
        <f t="shared" si="148"/>
        <v>192</v>
      </c>
      <c r="V655" s="29">
        <f t="shared" si="149"/>
        <v>0</v>
      </c>
      <c r="W655" s="5"/>
    </row>
    <row r="656" spans="1:23" ht="43.2" x14ac:dyDescent="0.3">
      <c r="A656" s="3">
        <f t="shared" si="135"/>
        <v>639</v>
      </c>
      <c r="B656" s="4" t="s">
        <v>2561</v>
      </c>
      <c r="C656" s="3">
        <v>1</v>
      </c>
      <c r="D656" s="3" t="s">
        <v>1572</v>
      </c>
      <c r="E656" s="4" t="s">
        <v>670</v>
      </c>
      <c r="F656" s="3" t="s">
        <v>139</v>
      </c>
      <c r="G656" s="3" t="s">
        <v>2326</v>
      </c>
      <c r="H656" s="3" t="s">
        <v>2478</v>
      </c>
      <c r="I656" s="3" t="s">
        <v>2496</v>
      </c>
      <c r="J656" s="3">
        <v>49.6</v>
      </c>
      <c r="K656" s="3">
        <f>8000-2675</f>
        <v>5325</v>
      </c>
      <c r="L656" s="3" t="s">
        <v>25</v>
      </c>
      <c r="M656" s="3">
        <v>1</v>
      </c>
      <c r="N656" s="40">
        <f t="shared" si="146"/>
        <v>5.3250000000000002</v>
      </c>
      <c r="O656" s="28">
        <f t="shared" si="147"/>
        <v>264.12</v>
      </c>
      <c r="P656" s="12">
        <v>0</v>
      </c>
      <c r="Q656" s="46">
        <f t="shared" si="133"/>
        <v>0</v>
      </c>
      <c r="R656" s="13"/>
      <c r="S656" s="3">
        <f t="shared" si="134"/>
        <v>5.3250000000000002</v>
      </c>
      <c r="T656" s="30" t="s">
        <v>2502</v>
      </c>
      <c r="U656" s="10">
        <f t="shared" si="148"/>
        <v>264.12</v>
      </c>
      <c r="V656" s="10">
        <f t="shared" si="149"/>
        <v>0</v>
      </c>
      <c r="W656" s="5"/>
    </row>
    <row r="657" spans="1:23" ht="43.2" x14ac:dyDescent="0.3">
      <c r="A657" s="3">
        <f t="shared" si="135"/>
        <v>640</v>
      </c>
      <c r="B657" s="4" t="s">
        <v>2561</v>
      </c>
      <c r="C657" s="3">
        <v>1</v>
      </c>
      <c r="D657" s="3" t="s">
        <v>1572</v>
      </c>
      <c r="E657" s="4" t="s">
        <v>671</v>
      </c>
      <c r="F657" s="3" t="s">
        <v>139</v>
      </c>
      <c r="G657" s="3" t="s">
        <v>2326</v>
      </c>
      <c r="H657" s="3" t="s">
        <v>2478</v>
      </c>
      <c r="I657" s="3" t="s">
        <v>2496</v>
      </c>
      <c r="J657" s="3">
        <v>49.6</v>
      </c>
      <c r="K657" s="3">
        <f>8000-2675</f>
        <v>5325</v>
      </c>
      <c r="L657" s="3" t="s">
        <v>25</v>
      </c>
      <c r="M657" s="3">
        <v>1</v>
      </c>
      <c r="N657" s="40">
        <f t="shared" si="146"/>
        <v>5.3250000000000002</v>
      </c>
      <c r="O657" s="28">
        <f t="shared" si="147"/>
        <v>264.12</v>
      </c>
      <c r="P657" s="12">
        <v>0</v>
      </c>
      <c r="Q657" s="46">
        <f t="shared" si="133"/>
        <v>0</v>
      </c>
      <c r="R657" s="13"/>
      <c r="S657" s="3">
        <f t="shared" si="134"/>
        <v>5.3250000000000002</v>
      </c>
      <c r="T657" s="30" t="s">
        <v>2502</v>
      </c>
      <c r="U657" s="10">
        <f t="shared" si="148"/>
        <v>264.12</v>
      </c>
      <c r="V657" s="10">
        <f t="shared" si="149"/>
        <v>0</v>
      </c>
      <c r="W657" s="5"/>
    </row>
    <row r="658" spans="1:23" ht="43.2" x14ac:dyDescent="0.3">
      <c r="A658" s="3">
        <f t="shared" si="135"/>
        <v>641</v>
      </c>
      <c r="B658" s="4" t="s">
        <v>2561</v>
      </c>
      <c r="C658" s="3">
        <v>1</v>
      </c>
      <c r="D658" s="3" t="s">
        <v>1572</v>
      </c>
      <c r="E658" s="4" t="s">
        <v>672</v>
      </c>
      <c r="F658" s="3" t="s">
        <v>139</v>
      </c>
      <c r="G658" s="3" t="s">
        <v>2326</v>
      </c>
      <c r="H658" s="3" t="s">
        <v>2478</v>
      </c>
      <c r="I658" s="3" t="s">
        <v>2496</v>
      </c>
      <c r="J658" s="3">
        <v>49.6</v>
      </c>
      <c r="K658" s="3">
        <v>8000</v>
      </c>
      <c r="L658" s="3" t="s">
        <v>25</v>
      </c>
      <c r="M658" s="3">
        <v>1</v>
      </c>
      <c r="N658" s="28">
        <f t="shared" si="146"/>
        <v>8</v>
      </c>
      <c r="O658" s="28">
        <f t="shared" si="147"/>
        <v>396.8</v>
      </c>
      <c r="P658" s="12">
        <v>0</v>
      </c>
      <c r="Q658" s="46">
        <f t="shared" ref="Q658:Q721" si="150">N658*P658</f>
        <v>0</v>
      </c>
      <c r="R658" s="13"/>
      <c r="S658" s="3">
        <f t="shared" ref="S658:S721" si="151">N658-Q658</f>
        <v>8</v>
      </c>
      <c r="T658" s="30" t="s">
        <v>2502</v>
      </c>
      <c r="U658" s="10">
        <f t="shared" si="148"/>
        <v>396.8</v>
      </c>
      <c r="V658" s="10">
        <f t="shared" si="149"/>
        <v>0</v>
      </c>
      <c r="W658" s="5"/>
    </row>
    <row r="659" spans="1:23" ht="43.2" x14ac:dyDescent="0.3">
      <c r="A659" s="3">
        <f t="shared" si="135"/>
        <v>642</v>
      </c>
      <c r="B659" s="4" t="s">
        <v>2561</v>
      </c>
      <c r="C659" s="3">
        <v>1</v>
      </c>
      <c r="D659" s="3" t="s">
        <v>1572</v>
      </c>
      <c r="E659" s="4" t="s">
        <v>673</v>
      </c>
      <c r="F659" s="3" t="s">
        <v>139</v>
      </c>
      <c r="G659" s="3" t="s">
        <v>2326</v>
      </c>
      <c r="H659" s="3" t="s">
        <v>2478</v>
      </c>
      <c r="I659" s="3" t="s">
        <v>2496</v>
      </c>
      <c r="J659" s="3">
        <v>49.6</v>
      </c>
      <c r="K659" s="3">
        <v>8000</v>
      </c>
      <c r="L659" s="3" t="s">
        <v>25</v>
      </c>
      <c r="M659" s="3">
        <v>1</v>
      </c>
      <c r="N659" s="28">
        <f t="shared" si="146"/>
        <v>8</v>
      </c>
      <c r="O659" s="28">
        <f t="shared" si="147"/>
        <v>396.8</v>
      </c>
      <c r="P659" s="12">
        <v>0</v>
      </c>
      <c r="Q659" s="46">
        <f t="shared" si="150"/>
        <v>0</v>
      </c>
      <c r="R659" s="13"/>
      <c r="S659" s="3">
        <f t="shared" si="151"/>
        <v>8</v>
      </c>
      <c r="T659" s="30" t="s">
        <v>2502</v>
      </c>
      <c r="U659" s="10">
        <f t="shared" si="148"/>
        <v>396.8</v>
      </c>
      <c r="V659" s="10">
        <f t="shared" si="149"/>
        <v>0</v>
      </c>
      <c r="W659" s="5"/>
    </row>
    <row r="660" spans="1:23" ht="43.2" x14ac:dyDescent="0.3">
      <c r="A660" s="3">
        <f t="shared" ref="A660:A723" si="152">A659+1</f>
        <v>643</v>
      </c>
      <c r="B660" s="4" t="s">
        <v>2561</v>
      </c>
      <c r="C660" s="3">
        <v>1</v>
      </c>
      <c r="D660" s="3" t="s">
        <v>1572</v>
      </c>
      <c r="E660" s="4" t="s">
        <v>674</v>
      </c>
      <c r="F660" s="3" t="s">
        <v>139</v>
      </c>
      <c r="G660" s="3" t="s">
        <v>2326</v>
      </c>
      <c r="H660" s="3" t="s">
        <v>2478</v>
      </c>
      <c r="I660" s="3" t="s">
        <v>2496</v>
      </c>
      <c r="J660" s="3">
        <v>49.6</v>
      </c>
      <c r="K660" s="3">
        <v>6000</v>
      </c>
      <c r="L660" s="3" t="s">
        <v>25</v>
      </c>
      <c r="M660" s="3">
        <v>1</v>
      </c>
      <c r="N660" s="28">
        <f t="shared" si="146"/>
        <v>6</v>
      </c>
      <c r="O660" s="28">
        <f t="shared" si="147"/>
        <v>297.60000000000002</v>
      </c>
      <c r="P660" s="12">
        <v>0</v>
      </c>
      <c r="Q660" s="46">
        <f t="shared" si="150"/>
        <v>0</v>
      </c>
      <c r="R660" s="13"/>
      <c r="S660" s="3">
        <f t="shared" si="151"/>
        <v>6</v>
      </c>
      <c r="T660" s="30" t="s">
        <v>2502</v>
      </c>
      <c r="U660" s="10">
        <f t="shared" si="148"/>
        <v>297.60000000000002</v>
      </c>
      <c r="V660" s="10">
        <f t="shared" si="149"/>
        <v>0</v>
      </c>
      <c r="W660" s="5"/>
    </row>
    <row r="661" spans="1:23" ht="43.2" x14ac:dyDescent="0.3">
      <c r="A661" s="3">
        <f t="shared" si="152"/>
        <v>644</v>
      </c>
      <c r="B661" s="4" t="s">
        <v>2561</v>
      </c>
      <c r="C661" s="3">
        <v>1</v>
      </c>
      <c r="D661" s="3" t="s">
        <v>1572</v>
      </c>
      <c r="E661" s="4" t="s">
        <v>675</v>
      </c>
      <c r="F661" s="3" t="s">
        <v>139</v>
      </c>
      <c r="G661" s="3" t="s">
        <v>2326</v>
      </c>
      <c r="H661" s="3" t="s">
        <v>2478</v>
      </c>
      <c r="I661" s="3" t="s">
        <v>2496</v>
      </c>
      <c r="J661" s="3">
        <v>49.6</v>
      </c>
      <c r="K661" s="3">
        <v>6000</v>
      </c>
      <c r="L661" s="3" t="s">
        <v>25</v>
      </c>
      <c r="M661" s="3">
        <v>1</v>
      </c>
      <c r="N661" s="28">
        <f t="shared" si="146"/>
        <v>6</v>
      </c>
      <c r="O661" s="28">
        <f t="shared" si="147"/>
        <v>297.60000000000002</v>
      </c>
      <c r="P661" s="12">
        <v>0</v>
      </c>
      <c r="Q661" s="46">
        <f t="shared" si="150"/>
        <v>0</v>
      </c>
      <c r="R661" s="13"/>
      <c r="S661" s="3">
        <f t="shared" si="151"/>
        <v>6</v>
      </c>
      <c r="T661" s="30" t="s">
        <v>2502</v>
      </c>
      <c r="U661" s="10">
        <f t="shared" si="148"/>
        <v>297.60000000000002</v>
      </c>
      <c r="V661" s="10">
        <f t="shared" si="149"/>
        <v>0</v>
      </c>
      <c r="W661" s="5"/>
    </row>
    <row r="662" spans="1:23" ht="43.2" x14ac:dyDescent="0.3">
      <c r="A662" s="3">
        <f t="shared" si="152"/>
        <v>645</v>
      </c>
      <c r="B662" s="4" t="s">
        <v>2561</v>
      </c>
      <c r="C662" s="3">
        <v>1</v>
      </c>
      <c r="D662" s="3" t="s">
        <v>1572</v>
      </c>
      <c r="E662" s="4" t="s">
        <v>676</v>
      </c>
      <c r="F662" s="3" t="s">
        <v>139</v>
      </c>
      <c r="G662" s="3" t="s">
        <v>2326</v>
      </c>
      <c r="H662" s="3" t="s">
        <v>2478</v>
      </c>
      <c r="I662" s="3" t="s">
        <v>2496</v>
      </c>
      <c r="J662" s="3">
        <v>49.6</v>
      </c>
      <c r="K662" s="3">
        <v>6000</v>
      </c>
      <c r="L662" s="3" t="s">
        <v>25</v>
      </c>
      <c r="M662" s="3">
        <v>1</v>
      </c>
      <c r="N662" s="28">
        <f t="shared" si="146"/>
        <v>6</v>
      </c>
      <c r="O662" s="28">
        <f t="shared" si="147"/>
        <v>297.60000000000002</v>
      </c>
      <c r="P662" s="12">
        <v>0</v>
      </c>
      <c r="Q662" s="46">
        <f t="shared" si="150"/>
        <v>0</v>
      </c>
      <c r="R662" s="13"/>
      <c r="S662" s="3">
        <f t="shared" si="151"/>
        <v>6</v>
      </c>
      <c r="T662" s="30" t="s">
        <v>2502</v>
      </c>
      <c r="U662" s="10">
        <f t="shared" si="148"/>
        <v>297.60000000000002</v>
      </c>
      <c r="V662" s="10">
        <f t="shared" si="149"/>
        <v>0</v>
      </c>
      <c r="W662" s="5"/>
    </row>
    <row r="663" spans="1:23" ht="43.2" x14ac:dyDescent="0.3">
      <c r="A663" s="3">
        <f t="shared" si="152"/>
        <v>646</v>
      </c>
      <c r="B663" s="4" t="s">
        <v>2561</v>
      </c>
      <c r="C663" s="3">
        <v>1</v>
      </c>
      <c r="D663" s="3" t="s">
        <v>1572</v>
      </c>
      <c r="E663" s="4" t="s">
        <v>677</v>
      </c>
      <c r="F663" s="3" t="s">
        <v>139</v>
      </c>
      <c r="G663" s="3" t="s">
        <v>2326</v>
      </c>
      <c r="H663" s="3" t="s">
        <v>2478</v>
      </c>
      <c r="I663" s="3" t="s">
        <v>2496</v>
      </c>
      <c r="J663" s="3">
        <v>49.6</v>
      </c>
      <c r="K663" s="3">
        <v>6000</v>
      </c>
      <c r="L663" s="3" t="s">
        <v>25</v>
      </c>
      <c r="M663" s="3">
        <v>1</v>
      </c>
      <c r="N663" s="28">
        <f t="shared" si="146"/>
        <v>6</v>
      </c>
      <c r="O663" s="28">
        <f t="shared" si="147"/>
        <v>297.60000000000002</v>
      </c>
      <c r="P663" s="12">
        <v>0</v>
      </c>
      <c r="Q663" s="46">
        <f t="shared" si="150"/>
        <v>0</v>
      </c>
      <c r="R663" s="13"/>
      <c r="S663" s="3">
        <f t="shared" si="151"/>
        <v>6</v>
      </c>
      <c r="T663" s="30" t="s">
        <v>2502</v>
      </c>
      <c r="U663" s="10">
        <f t="shared" si="148"/>
        <v>297.60000000000002</v>
      </c>
      <c r="V663" s="10">
        <f t="shared" si="149"/>
        <v>0</v>
      </c>
      <c r="W663" s="5"/>
    </row>
    <row r="664" spans="1:23" ht="43.2" x14ac:dyDescent="0.3">
      <c r="A664" s="3">
        <f t="shared" si="152"/>
        <v>647</v>
      </c>
      <c r="B664" s="4" t="s">
        <v>2561</v>
      </c>
      <c r="C664" s="3">
        <v>1</v>
      </c>
      <c r="D664" s="3" t="s">
        <v>1572</v>
      </c>
      <c r="E664" s="4" t="s">
        <v>678</v>
      </c>
      <c r="F664" s="3" t="s">
        <v>139</v>
      </c>
      <c r="G664" s="3" t="s">
        <v>2326</v>
      </c>
      <c r="H664" s="3" t="s">
        <v>2478</v>
      </c>
      <c r="I664" s="3" t="s">
        <v>2496</v>
      </c>
      <c r="J664" s="3">
        <v>49.6</v>
      </c>
      <c r="K664" s="3">
        <v>6000</v>
      </c>
      <c r="L664" s="3" t="s">
        <v>25</v>
      </c>
      <c r="M664" s="3">
        <v>1</v>
      </c>
      <c r="N664" s="28">
        <f t="shared" si="146"/>
        <v>6</v>
      </c>
      <c r="O664" s="28">
        <f t="shared" si="147"/>
        <v>297.60000000000002</v>
      </c>
      <c r="P664" s="12">
        <v>0</v>
      </c>
      <c r="Q664" s="46">
        <f t="shared" si="150"/>
        <v>0</v>
      </c>
      <c r="R664" s="13"/>
      <c r="S664" s="3">
        <f t="shared" si="151"/>
        <v>6</v>
      </c>
      <c r="T664" s="30" t="s">
        <v>2502</v>
      </c>
      <c r="U664" s="10">
        <f t="shared" si="148"/>
        <v>297.60000000000002</v>
      </c>
      <c r="V664" s="10">
        <f t="shared" si="149"/>
        <v>0</v>
      </c>
      <c r="W664" s="5"/>
    </row>
    <row r="665" spans="1:23" ht="43.2" x14ac:dyDescent="0.3">
      <c r="A665" s="3">
        <f t="shared" si="152"/>
        <v>648</v>
      </c>
      <c r="B665" s="4" t="s">
        <v>2561</v>
      </c>
      <c r="C665" s="3">
        <v>1</v>
      </c>
      <c r="D665" s="3" t="s">
        <v>1572</v>
      </c>
      <c r="E665" s="4" t="s">
        <v>679</v>
      </c>
      <c r="F665" s="3" t="s">
        <v>139</v>
      </c>
      <c r="G665" s="3" t="s">
        <v>2326</v>
      </c>
      <c r="H665" s="3" t="s">
        <v>2478</v>
      </c>
      <c r="I665" s="3" t="s">
        <v>2496</v>
      </c>
      <c r="J665" s="3">
        <v>49.6</v>
      </c>
      <c r="K665" s="3">
        <v>6000</v>
      </c>
      <c r="L665" s="3" t="s">
        <v>25</v>
      </c>
      <c r="M665" s="3">
        <v>1</v>
      </c>
      <c r="N665" s="28">
        <f t="shared" si="146"/>
        <v>6</v>
      </c>
      <c r="O665" s="28">
        <f t="shared" si="147"/>
        <v>297.60000000000002</v>
      </c>
      <c r="P665" s="12">
        <v>0</v>
      </c>
      <c r="Q665" s="46">
        <f t="shared" si="150"/>
        <v>0</v>
      </c>
      <c r="R665" s="13"/>
      <c r="S665" s="3">
        <f t="shared" si="151"/>
        <v>6</v>
      </c>
      <c r="T665" s="30" t="s">
        <v>2502</v>
      </c>
      <c r="U665" s="10">
        <f t="shared" si="148"/>
        <v>297.60000000000002</v>
      </c>
      <c r="V665" s="10">
        <f t="shared" si="149"/>
        <v>0</v>
      </c>
      <c r="W665" s="5"/>
    </row>
    <row r="666" spans="1:23" ht="43.2" x14ac:dyDescent="0.3">
      <c r="A666" s="3">
        <f t="shared" si="152"/>
        <v>649</v>
      </c>
      <c r="B666" s="4" t="s">
        <v>2561</v>
      </c>
      <c r="C666" s="3">
        <v>1</v>
      </c>
      <c r="D666" s="3" t="s">
        <v>1572</v>
      </c>
      <c r="E666" s="4" t="s">
        <v>680</v>
      </c>
      <c r="F666" s="3" t="s">
        <v>688</v>
      </c>
      <c r="G666" s="3" t="s">
        <v>2331</v>
      </c>
      <c r="H666" s="3" t="s">
        <v>2481</v>
      </c>
      <c r="I666" s="3" t="s">
        <v>2496</v>
      </c>
      <c r="J666" s="3">
        <v>56.6</v>
      </c>
      <c r="K666" s="3">
        <v>10000</v>
      </c>
      <c r="L666" s="3" t="s">
        <v>25</v>
      </c>
      <c r="M666" s="3">
        <v>1</v>
      </c>
      <c r="N666" s="28">
        <f t="shared" si="146"/>
        <v>10</v>
      </c>
      <c r="O666" s="28">
        <f t="shared" si="147"/>
        <v>566</v>
      </c>
      <c r="P666" s="12">
        <v>0</v>
      </c>
      <c r="Q666" s="46">
        <f t="shared" si="150"/>
        <v>0</v>
      </c>
      <c r="R666" s="12"/>
      <c r="S666" s="3">
        <f t="shared" si="151"/>
        <v>10</v>
      </c>
      <c r="T666" s="30" t="s">
        <v>2502</v>
      </c>
      <c r="U666" s="29">
        <f t="shared" si="148"/>
        <v>566</v>
      </c>
      <c r="V666" s="29">
        <f t="shared" si="149"/>
        <v>0</v>
      </c>
      <c r="W666" s="5"/>
    </row>
    <row r="667" spans="1:23" ht="43.2" x14ac:dyDescent="0.3">
      <c r="A667" s="3">
        <f t="shared" si="152"/>
        <v>650</v>
      </c>
      <c r="B667" s="4" t="s">
        <v>2561</v>
      </c>
      <c r="C667" s="3">
        <v>1</v>
      </c>
      <c r="D667" s="3" t="s">
        <v>1572</v>
      </c>
      <c r="E667" s="4" t="s">
        <v>681</v>
      </c>
      <c r="F667" s="3" t="s">
        <v>688</v>
      </c>
      <c r="G667" s="3" t="s">
        <v>2331</v>
      </c>
      <c r="H667" s="3" t="s">
        <v>2481</v>
      </c>
      <c r="I667" s="3" t="s">
        <v>2496</v>
      </c>
      <c r="J667" s="3">
        <v>56.6</v>
      </c>
      <c r="K667" s="3">
        <v>10000</v>
      </c>
      <c r="L667" s="3" t="s">
        <v>25</v>
      </c>
      <c r="M667" s="3">
        <v>1</v>
      </c>
      <c r="N667" s="28">
        <f t="shared" si="146"/>
        <v>10</v>
      </c>
      <c r="O667" s="28">
        <f t="shared" si="147"/>
        <v>566</v>
      </c>
      <c r="P667" s="12">
        <v>0</v>
      </c>
      <c r="Q667" s="46">
        <f t="shared" si="150"/>
        <v>0</v>
      </c>
      <c r="R667" s="12"/>
      <c r="S667" s="3">
        <f t="shared" si="151"/>
        <v>10</v>
      </c>
      <c r="T667" s="30" t="s">
        <v>2502</v>
      </c>
      <c r="U667" s="29">
        <f t="shared" si="148"/>
        <v>566</v>
      </c>
      <c r="V667" s="29">
        <f t="shared" si="149"/>
        <v>0</v>
      </c>
      <c r="W667" s="5"/>
    </row>
    <row r="668" spans="1:23" ht="43.2" x14ac:dyDescent="0.3">
      <c r="A668" s="3">
        <f t="shared" si="152"/>
        <v>651</v>
      </c>
      <c r="B668" s="4" t="s">
        <v>2561</v>
      </c>
      <c r="C668" s="3">
        <v>1</v>
      </c>
      <c r="D668" s="3" t="s">
        <v>1572</v>
      </c>
      <c r="E668" s="4" t="s">
        <v>682</v>
      </c>
      <c r="F668" s="3" t="s">
        <v>688</v>
      </c>
      <c r="G668" s="3" t="s">
        <v>2331</v>
      </c>
      <c r="H668" s="3" t="s">
        <v>2481</v>
      </c>
      <c r="I668" s="3" t="s">
        <v>2496</v>
      </c>
      <c r="J668" s="3">
        <v>56.6</v>
      </c>
      <c r="K668" s="3">
        <v>10000</v>
      </c>
      <c r="L668" s="3" t="s">
        <v>25</v>
      </c>
      <c r="M668" s="3">
        <v>1</v>
      </c>
      <c r="N668" s="28">
        <f t="shared" si="146"/>
        <v>10</v>
      </c>
      <c r="O668" s="28">
        <f t="shared" si="147"/>
        <v>566</v>
      </c>
      <c r="P668" s="12">
        <v>0</v>
      </c>
      <c r="Q668" s="46">
        <f t="shared" si="150"/>
        <v>0</v>
      </c>
      <c r="R668" s="12"/>
      <c r="S668" s="3">
        <f t="shared" si="151"/>
        <v>10</v>
      </c>
      <c r="T668" s="30" t="s">
        <v>2502</v>
      </c>
      <c r="U668" s="29">
        <f t="shared" si="148"/>
        <v>566</v>
      </c>
      <c r="V668" s="29">
        <f t="shared" si="149"/>
        <v>0</v>
      </c>
      <c r="W668" s="5"/>
    </row>
    <row r="669" spans="1:23" ht="43.2" x14ac:dyDescent="0.3">
      <c r="A669" s="3">
        <f t="shared" si="152"/>
        <v>652</v>
      </c>
      <c r="B669" s="4" t="s">
        <v>2561</v>
      </c>
      <c r="C669" s="3">
        <v>1</v>
      </c>
      <c r="D669" s="3" t="s">
        <v>1572</v>
      </c>
      <c r="E669" s="4" t="s">
        <v>683</v>
      </c>
      <c r="F669" s="3" t="s">
        <v>688</v>
      </c>
      <c r="G669" s="3" t="s">
        <v>2331</v>
      </c>
      <c r="H669" s="3" t="s">
        <v>2481</v>
      </c>
      <c r="I669" s="3" t="s">
        <v>2496</v>
      </c>
      <c r="J669" s="3">
        <v>56.6</v>
      </c>
      <c r="K669" s="3">
        <v>10000</v>
      </c>
      <c r="L669" s="3" t="s">
        <v>25</v>
      </c>
      <c r="M669" s="3">
        <v>1</v>
      </c>
      <c r="N669" s="28">
        <f t="shared" si="146"/>
        <v>10</v>
      </c>
      <c r="O669" s="28">
        <f t="shared" si="147"/>
        <v>566</v>
      </c>
      <c r="P669" s="12">
        <v>0</v>
      </c>
      <c r="Q669" s="46">
        <f t="shared" si="150"/>
        <v>0</v>
      </c>
      <c r="R669" s="12"/>
      <c r="S669" s="3">
        <f t="shared" si="151"/>
        <v>10</v>
      </c>
      <c r="T669" s="30" t="s">
        <v>2502</v>
      </c>
      <c r="U669" s="29">
        <f t="shared" si="148"/>
        <v>566</v>
      </c>
      <c r="V669" s="29">
        <f t="shared" si="149"/>
        <v>0</v>
      </c>
      <c r="W669" s="5"/>
    </row>
    <row r="670" spans="1:23" ht="43.2" x14ac:dyDescent="0.3">
      <c r="A670" s="3">
        <f t="shared" si="152"/>
        <v>653</v>
      </c>
      <c r="B670" s="4" t="s">
        <v>2561</v>
      </c>
      <c r="C670" s="3">
        <v>1</v>
      </c>
      <c r="D670" s="3" t="s">
        <v>1572</v>
      </c>
      <c r="E670" s="4" t="s">
        <v>684</v>
      </c>
      <c r="F670" s="3" t="s">
        <v>633</v>
      </c>
      <c r="G670" s="3" t="s">
        <v>2324</v>
      </c>
      <c r="H670" s="3" t="s">
        <v>2480</v>
      </c>
      <c r="I670" s="3" t="s">
        <v>2496</v>
      </c>
      <c r="J670" s="3">
        <v>32</v>
      </c>
      <c r="K670" s="3">
        <v>6000</v>
      </c>
      <c r="L670" s="3" t="s">
        <v>25</v>
      </c>
      <c r="M670" s="3">
        <v>1</v>
      </c>
      <c r="N670" s="28">
        <f t="shared" ref="N670:N677" si="153">(K670/1000)*M670</f>
        <v>6</v>
      </c>
      <c r="O670" s="28">
        <f t="shared" ref="O670:O677" si="154">N670*J670</f>
        <v>192</v>
      </c>
      <c r="P670" s="12">
        <v>0</v>
      </c>
      <c r="Q670" s="46">
        <f t="shared" si="150"/>
        <v>0</v>
      </c>
      <c r="R670" s="12"/>
      <c r="S670" s="3">
        <f t="shared" si="151"/>
        <v>6</v>
      </c>
      <c r="T670" s="30" t="s">
        <v>2502</v>
      </c>
      <c r="U670" s="29">
        <f t="shared" si="148"/>
        <v>192</v>
      </c>
      <c r="V670" s="29">
        <f t="shared" si="149"/>
        <v>0</v>
      </c>
      <c r="W670" s="5"/>
    </row>
    <row r="671" spans="1:23" ht="43.2" x14ac:dyDescent="0.3">
      <c r="A671" s="3">
        <f t="shared" si="152"/>
        <v>654</v>
      </c>
      <c r="B671" s="4" t="s">
        <v>2561</v>
      </c>
      <c r="C671" s="3">
        <v>1</v>
      </c>
      <c r="D671" s="3" t="s">
        <v>1572</v>
      </c>
      <c r="E671" s="4" t="s">
        <v>685</v>
      </c>
      <c r="F671" s="3" t="s">
        <v>633</v>
      </c>
      <c r="G671" s="3" t="s">
        <v>2324</v>
      </c>
      <c r="H671" s="3" t="s">
        <v>2480</v>
      </c>
      <c r="I671" s="3" t="s">
        <v>2496</v>
      </c>
      <c r="J671" s="3">
        <v>32</v>
      </c>
      <c r="K671" s="3">
        <v>6000</v>
      </c>
      <c r="L671" s="3" t="s">
        <v>25</v>
      </c>
      <c r="M671" s="3">
        <v>1</v>
      </c>
      <c r="N671" s="28">
        <f t="shared" si="153"/>
        <v>6</v>
      </c>
      <c r="O671" s="28">
        <f t="shared" si="154"/>
        <v>192</v>
      </c>
      <c r="P671" s="12">
        <v>0</v>
      </c>
      <c r="Q671" s="46">
        <f t="shared" si="150"/>
        <v>0</v>
      </c>
      <c r="R671" s="12"/>
      <c r="S671" s="3">
        <f t="shared" si="151"/>
        <v>6</v>
      </c>
      <c r="T671" s="30" t="s">
        <v>2502</v>
      </c>
      <c r="U671" s="29">
        <f t="shared" si="148"/>
        <v>192</v>
      </c>
      <c r="V671" s="29">
        <f t="shared" si="149"/>
        <v>0</v>
      </c>
      <c r="W671" s="5"/>
    </row>
    <row r="672" spans="1:23" ht="43.2" x14ac:dyDescent="0.3">
      <c r="A672" s="3">
        <f t="shared" si="152"/>
        <v>655</v>
      </c>
      <c r="B672" s="4" t="s">
        <v>2561</v>
      </c>
      <c r="C672" s="3">
        <v>1</v>
      </c>
      <c r="D672" s="3" t="s">
        <v>1572</v>
      </c>
      <c r="E672" s="4" t="s">
        <v>686</v>
      </c>
      <c r="F672" s="3" t="s">
        <v>633</v>
      </c>
      <c r="G672" s="3" t="s">
        <v>2324</v>
      </c>
      <c r="H672" s="3" t="s">
        <v>2480</v>
      </c>
      <c r="I672" s="3" t="s">
        <v>2496</v>
      </c>
      <c r="J672" s="3">
        <v>32</v>
      </c>
      <c r="K672" s="3">
        <v>6000</v>
      </c>
      <c r="L672" s="3" t="s">
        <v>25</v>
      </c>
      <c r="M672" s="3">
        <v>1</v>
      </c>
      <c r="N672" s="28">
        <f t="shared" si="153"/>
        <v>6</v>
      </c>
      <c r="O672" s="28">
        <f t="shared" si="154"/>
        <v>192</v>
      </c>
      <c r="P672" s="12">
        <v>0</v>
      </c>
      <c r="Q672" s="46">
        <f t="shared" si="150"/>
        <v>0</v>
      </c>
      <c r="R672" s="12"/>
      <c r="S672" s="3">
        <f t="shared" si="151"/>
        <v>6</v>
      </c>
      <c r="T672" s="30" t="s">
        <v>2502</v>
      </c>
      <c r="U672" s="29">
        <f t="shared" si="148"/>
        <v>192</v>
      </c>
      <c r="V672" s="29">
        <f t="shared" si="149"/>
        <v>0</v>
      </c>
      <c r="W672" s="5"/>
    </row>
    <row r="673" spans="1:23" ht="43.2" x14ac:dyDescent="0.3">
      <c r="A673" s="3">
        <f t="shared" si="152"/>
        <v>656</v>
      </c>
      <c r="B673" s="4" t="s">
        <v>2561</v>
      </c>
      <c r="C673" s="3">
        <v>1</v>
      </c>
      <c r="D673" s="3" t="s">
        <v>1572</v>
      </c>
      <c r="E673" s="4" t="s">
        <v>687</v>
      </c>
      <c r="F673" s="3" t="s">
        <v>633</v>
      </c>
      <c r="G673" s="3" t="s">
        <v>2324</v>
      </c>
      <c r="H673" s="3" t="s">
        <v>2480</v>
      </c>
      <c r="I673" s="3" t="s">
        <v>2496</v>
      </c>
      <c r="J673" s="3">
        <v>32</v>
      </c>
      <c r="K673" s="3">
        <v>6000</v>
      </c>
      <c r="L673" s="3" t="s">
        <v>25</v>
      </c>
      <c r="M673" s="3">
        <v>1</v>
      </c>
      <c r="N673" s="28">
        <f t="shared" si="153"/>
        <v>6</v>
      </c>
      <c r="O673" s="28">
        <f t="shared" si="154"/>
        <v>192</v>
      </c>
      <c r="P673" s="12">
        <v>0</v>
      </c>
      <c r="Q673" s="46">
        <f t="shared" si="150"/>
        <v>0</v>
      </c>
      <c r="R673" s="12"/>
      <c r="S673" s="3">
        <f t="shared" si="151"/>
        <v>6</v>
      </c>
      <c r="T673" s="30" t="s">
        <v>2502</v>
      </c>
      <c r="U673" s="29">
        <f t="shared" si="148"/>
        <v>192</v>
      </c>
      <c r="V673" s="29">
        <f t="shared" si="149"/>
        <v>0</v>
      </c>
      <c r="W673" s="5"/>
    </row>
    <row r="674" spans="1:23" ht="43.2" x14ac:dyDescent="0.3">
      <c r="A674" s="3">
        <f t="shared" si="152"/>
        <v>657</v>
      </c>
      <c r="B674" s="4" t="s">
        <v>2561</v>
      </c>
      <c r="C674" s="3">
        <v>1</v>
      </c>
      <c r="D674" s="3" t="s">
        <v>1569</v>
      </c>
      <c r="E674" s="4" t="s">
        <v>695</v>
      </c>
      <c r="F674" s="3" t="s">
        <v>40</v>
      </c>
      <c r="G674" s="3" t="s">
        <v>2339</v>
      </c>
      <c r="H674" s="3" t="s">
        <v>2486</v>
      </c>
      <c r="I674" s="3" t="s">
        <v>2496</v>
      </c>
      <c r="J674" s="3">
        <v>31.5</v>
      </c>
      <c r="K674" s="3">
        <v>982</v>
      </c>
      <c r="L674" s="3" t="s">
        <v>25</v>
      </c>
      <c r="M674" s="3">
        <v>1</v>
      </c>
      <c r="N674" s="28">
        <f t="shared" si="153"/>
        <v>0.98199999999999998</v>
      </c>
      <c r="O674" s="28">
        <f t="shared" si="154"/>
        <v>30.933</v>
      </c>
      <c r="P674" s="12">
        <v>0</v>
      </c>
      <c r="Q674" s="46">
        <f t="shared" si="150"/>
        <v>0</v>
      </c>
      <c r="R674" s="13"/>
      <c r="S674" s="3">
        <f t="shared" si="151"/>
        <v>0.98199999999999998</v>
      </c>
      <c r="T674" s="30" t="s">
        <v>2502</v>
      </c>
      <c r="U674" s="10">
        <f t="shared" si="148"/>
        <v>30.933</v>
      </c>
      <c r="V674" s="10">
        <f t="shared" si="149"/>
        <v>0</v>
      </c>
      <c r="W674" s="5"/>
    </row>
    <row r="675" spans="1:23" ht="43.2" x14ac:dyDescent="0.3">
      <c r="A675" s="3">
        <f t="shared" si="152"/>
        <v>658</v>
      </c>
      <c r="B675" s="4" t="s">
        <v>2561</v>
      </c>
      <c r="C675" s="3">
        <v>1</v>
      </c>
      <c r="D675" s="3" t="s">
        <v>1569</v>
      </c>
      <c r="E675" s="4" t="s">
        <v>696</v>
      </c>
      <c r="F675" s="3" t="s">
        <v>40</v>
      </c>
      <c r="G675" s="3" t="s">
        <v>2339</v>
      </c>
      <c r="H675" s="3" t="s">
        <v>2486</v>
      </c>
      <c r="I675" s="3" t="s">
        <v>2496</v>
      </c>
      <c r="J675" s="3">
        <v>31.5</v>
      </c>
      <c r="K675" s="3">
        <v>982</v>
      </c>
      <c r="L675" s="3" t="s">
        <v>25</v>
      </c>
      <c r="M675" s="3">
        <v>1</v>
      </c>
      <c r="N675" s="28">
        <f t="shared" si="153"/>
        <v>0.98199999999999998</v>
      </c>
      <c r="O675" s="28">
        <f t="shared" si="154"/>
        <v>30.933</v>
      </c>
      <c r="P675" s="12">
        <v>0</v>
      </c>
      <c r="Q675" s="46">
        <f t="shared" si="150"/>
        <v>0</v>
      </c>
      <c r="R675" s="13"/>
      <c r="S675" s="3">
        <f t="shared" si="151"/>
        <v>0.98199999999999998</v>
      </c>
      <c r="T675" s="30" t="s">
        <v>2502</v>
      </c>
      <c r="U675" s="10">
        <f t="shared" si="148"/>
        <v>30.933</v>
      </c>
      <c r="V675" s="10">
        <f t="shared" si="149"/>
        <v>0</v>
      </c>
      <c r="W675" s="5"/>
    </row>
    <row r="676" spans="1:23" ht="43.2" x14ac:dyDescent="0.3">
      <c r="A676" s="3">
        <f t="shared" si="152"/>
        <v>659</v>
      </c>
      <c r="B676" s="4" t="s">
        <v>2561</v>
      </c>
      <c r="C676" s="3">
        <v>1</v>
      </c>
      <c r="D676" s="3" t="s">
        <v>1569</v>
      </c>
      <c r="E676" s="4" t="s">
        <v>697</v>
      </c>
      <c r="F676" s="3" t="s">
        <v>40</v>
      </c>
      <c r="G676" s="3" t="s">
        <v>2339</v>
      </c>
      <c r="H676" s="3" t="s">
        <v>2486</v>
      </c>
      <c r="I676" s="3" t="s">
        <v>2496</v>
      </c>
      <c r="J676" s="3">
        <v>31.5</v>
      </c>
      <c r="K676" s="3">
        <v>982</v>
      </c>
      <c r="L676" s="3" t="s">
        <v>25</v>
      </c>
      <c r="M676" s="3">
        <v>1</v>
      </c>
      <c r="N676" s="28">
        <f t="shared" si="153"/>
        <v>0.98199999999999998</v>
      </c>
      <c r="O676" s="28">
        <f t="shared" si="154"/>
        <v>30.933</v>
      </c>
      <c r="P676" s="12">
        <v>0</v>
      </c>
      <c r="Q676" s="46">
        <f t="shared" si="150"/>
        <v>0</v>
      </c>
      <c r="R676" s="13"/>
      <c r="S676" s="3">
        <f t="shared" si="151"/>
        <v>0.98199999999999998</v>
      </c>
      <c r="T676" s="30" t="s">
        <v>2502</v>
      </c>
      <c r="U676" s="10">
        <f t="shared" si="148"/>
        <v>30.933</v>
      </c>
      <c r="V676" s="10">
        <f t="shared" si="149"/>
        <v>0</v>
      </c>
      <c r="W676" s="5"/>
    </row>
    <row r="677" spans="1:23" ht="43.2" x14ac:dyDescent="0.3">
      <c r="A677" s="3">
        <f t="shared" si="152"/>
        <v>660</v>
      </c>
      <c r="B677" s="4" t="s">
        <v>2561</v>
      </c>
      <c r="C677" s="3">
        <v>1</v>
      </c>
      <c r="D677" s="3" t="s">
        <v>1569</v>
      </c>
      <c r="E677" s="4" t="s">
        <v>698</v>
      </c>
      <c r="F677" s="3" t="s">
        <v>40</v>
      </c>
      <c r="G677" s="3" t="s">
        <v>2339</v>
      </c>
      <c r="H677" s="3" t="s">
        <v>2486</v>
      </c>
      <c r="I677" s="3" t="s">
        <v>2496</v>
      </c>
      <c r="J677" s="3">
        <v>31.5</v>
      </c>
      <c r="K677" s="3">
        <v>982</v>
      </c>
      <c r="L677" s="3" t="s">
        <v>25</v>
      </c>
      <c r="M677" s="3">
        <v>1</v>
      </c>
      <c r="N677" s="28">
        <f t="shared" si="153"/>
        <v>0.98199999999999998</v>
      </c>
      <c r="O677" s="28">
        <f t="shared" si="154"/>
        <v>30.933</v>
      </c>
      <c r="P677" s="12">
        <v>0</v>
      </c>
      <c r="Q677" s="46">
        <f t="shared" si="150"/>
        <v>0</v>
      </c>
      <c r="R677" s="13"/>
      <c r="S677" s="3">
        <f t="shared" si="151"/>
        <v>0.98199999999999998</v>
      </c>
      <c r="T677" s="30" t="s">
        <v>2502</v>
      </c>
      <c r="U677" s="10">
        <f t="shared" si="148"/>
        <v>30.933</v>
      </c>
      <c r="V677" s="10">
        <f t="shared" si="149"/>
        <v>0</v>
      </c>
      <c r="W677" s="5"/>
    </row>
    <row r="678" spans="1:23" ht="43.2" x14ac:dyDescent="0.3">
      <c r="A678" s="3">
        <f t="shared" si="152"/>
        <v>661</v>
      </c>
      <c r="B678" s="4" t="s">
        <v>2561</v>
      </c>
      <c r="C678" s="3">
        <v>1</v>
      </c>
      <c r="D678" s="3" t="s">
        <v>1570</v>
      </c>
      <c r="E678" s="4" t="s">
        <v>691</v>
      </c>
      <c r="F678" s="3" t="s">
        <v>692</v>
      </c>
      <c r="G678" s="3" t="s">
        <v>2314</v>
      </c>
      <c r="H678" s="3" t="s">
        <v>2480</v>
      </c>
      <c r="I678" s="3" t="s">
        <v>2496</v>
      </c>
      <c r="J678" s="3">
        <v>32</v>
      </c>
      <c r="K678" s="3">
        <v>6000</v>
      </c>
      <c r="L678" s="3" t="s">
        <v>25</v>
      </c>
      <c r="M678" s="3">
        <v>1</v>
      </c>
      <c r="N678" s="28">
        <f t="shared" ref="N678:N708" si="155">(K678/1000)*M678</f>
        <v>6</v>
      </c>
      <c r="O678" s="28">
        <f t="shared" ref="O678:O708" si="156">N678*J678</f>
        <v>192</v>
      </c>
      <c r="P678" s="12">
        <v>0</v>
      </c>
      <c r="Q678" s="46">
        <f t="shared" si="150"/>
        <v>0</v>
      </c>
      <c r="R678" s="13"/>
      <c r="S678" s="3">
        <f t="shared" si="151"/>
        <v>6</v>
      </c>
      <c r="T678" s="30" t="s">
        <v>2502</v>
      </c>
      <c r="U678" s="5">
        <f t="shared" si="148"/>
        <v>192</v>
      </c>
      <c r="V678" s="5">
        <f t="shared" si="149"/>
        <v>0</v>
      </c>
      <c r="W678" s="5"/>
    </row>
    <row r="679" spans="1:23" ht="43.2" x14ac:dyDescent="0.3">
      <c r="A679" s="3">
        <f t="shared" si="152"/>
        <v>662</v>
      </c>
      <c r="B679" s="4" t="s">
        <v>2561</v>
      </c>
      <c r="C679" s="3">
        <v>1</v>
      </c>
      <c r="D679" s="3" t="s">
        <v>1570</v>
      </c>
      <c r="E679" s="4" t="s">
        <v>693</v>
      </c>
      <c r="F679" s="3" t="s">
        <v>690</v>
      </c>
      <c r="G679" s="3" t="s">
        <v>2317</v>
      </c>
      <c r="H679" s="3" t="s">
        <v>2478</v>
      </c>
      <c r="I679" s="3" t="s">
        <v>2496</v>
      </c>
      <c r="J679" s="3">
        <v>49.6</v>
      </c>
      <c r="K679" s="3">
        <v>6000</v>
      </c>
      <c r="L679" s="3" t="s">
        <v>25</v>
      </c>
      <c r="M679" s="3">
        <v>1</v>
      </c>
      <c r="N679" s="28">
        <f t="shared" si="155"/>
        <v>6</v>
      </c>
      <c r="O679" s="28">
        <f t="shared" si="156"/>
        <v>297.60000000000002</v>
      </c>
      <c r="P679" s="12">
        <v>0</v>
      </c>
      <c r="Q679" s="46">
        <f t="shared" si="150"/>
        <v>0</v>
      </c>
      <c r="R679" s="12"/>
      <c r="S679" s="3">
        <f t="shared" si="151"/>
        <v>6</v>
      </c>
      <c r="T679" s="30" t="s">
        <v>2502</v>
      </c>
      <c r="U679" s="29">
        <f t="shared" si="148"/>
        <v>297.60000000000002</v>
      </c>
      <c r="V679" s="29">
        <f t="shared" si="149"/>
        <v>0</v>
      </c>
      <c r="W679" s="5"/>
    </row>
    <row r="680" spans="1:23" ht="43.2" x14ac:dyDescent="0.3">
      <c r="A680" s="3">
        <f t="shared" si="152"/>
        <v>663</v>
      </c>
      <c r="B680" s="4" t="s">
        <v>2561</v>
      </c>
      <c r="C680" s="3">
        <v>1</v>
      </c>
      <c r="D680" s="3" t="s">
        <v>1570</v>
      </c>
      <c r="E680" s="4" t="s">
        <v>694</v>
      </c>
      <c r="F680" s="3" t="s">
        <v>690</v>
      </c>
      <c r="G680" s="3" t="s">
        <v>2317</v>
      </c>
      <c r="H680" s="3" t="s">
        <v>2478</v>
      </c>
      <c r="I680" s="3" t="s">
        <v>2496</v>
      </c>
      <c r="J680" s="3">
        <v>49.6</v>
      </c>
      <c r="K680" s="3">
        <v>6000</v>
      </c>
      <c r="L680" s="3" t="s">
        <v>25</v>
      </c>
      <c r="M680" s="3">
        <v>1</v>
      </c>
      <c r="N680" s="28">
        <f t="shared" si="155"/>
        <v>6</v>
      </c>
      <c r="O680" s="28">
        <f t="shared" si="156"/>
        <v>297.60000000000002</v>
      </c>
      <c r="P680" s="12">
        <v>0</v>
      </c>
      <c r="Q680" s="46">
        <f t="shared" si="150"/>
        <v>0</v>
      </c>
      <c r="R680" s="12"/>
      <c r="S680" s="3">
        <f t="shared" si="151"/>
        <v>6</v>
      </c>
      <c r="T680" s="30" t="s">
        <v>2502</v>
      </c>
      <c r="U680" s="29">
        <f t="shared" si="148"/>
        <v>297.60000000000002</v>
      </c>
      <c r="V680" s="29">
        <f t="shared" si="149"/>
        <v>0</v>
      </c>
      <c r="W680" s="5"/>
    </row>
    <row r="681" spans="1:23" ht="43.2" x14ac:dyDescent="0.3">
      <c r="A681" s="3">
        <f t="shared" si="152"/>
        <v>664</v>
      </c>
      <c r="B681" s="4" t="s">
        <v>2561</v>
      </c>
      <c r="C681" s="3">
        <v>1</v>
      </c>
      <c r="D681" s="3" t="s">
        <v>1570</v>
      </c>
      <c r="E681" s="4" t="s">
        <v>689</v>
      </c>
      <c r="F681" s="3" t="s">
        <v>690</v>
      </c>
      <c r="G681" s="3" t="s">
        <v>2317</v>
      </c>
      <c r="H681" s="3" t="s">
        <v>2478</v>
      </c>
      <c r="I681" s="3" t="s">
        <v>2496</v>
      </c>
      <c r="J681" s="3">
        <v>49.6</v>
      </c>
      <c r="K681" s="3">
        <v>6000</v>
      </c>
      <c r="L681" s="3" t="s">
        <v>25</v>
      </c>
      <c r="M681" s="3">
        <v>1</v>
      </c>
      <c r="N681" s="28">
        <f t="shared" si="155"/>
        <v>6</v>
      </c>
      <c r="O681" s="28">
        <f t="shared" si="156"/>
        <v>297.60000000000002</v>
      </c>
      <c r="P681" s="12">
        <v>0</v>
      </c>
      <c r="Q681" s="46">
        <f t="shared" si="150"/>
        <v>0</v>
      </c>
      <c r="R681" s="12"/>
      <c r="S681" s="3">
        <f t="shared" si="151"/>
        <v>6</v>
      </c>
      <c r="T681" s="30" t="s">
        <v>2502</v>
      </c>
      <c r="U681" s="29">
        <f t="shared" si="148"/>
        <v>297.60000000000002</v>
      </c>
      <c r="V681" s="29">
        <f t="shared" si="149"/>
        <v>0</v>
      </c>
      <c r="W681" s="5"/>
    </row>
    <row r="682" spans="1:23" ht="43.2" x14ac:dyDescent="0.3">
      <c r="A682" s="3">
        <f t="shared" si="152"/>
        <v>665</v>
      </c>
      <c r="B682" s="4" t="s">
        <v>2561</v>
      </c>
      <c r="C682" s="3">
        <v>1</v>
      </c>
      <c r="D682" s="3" t="s">
        <v>1570</v>
      </c>
      <c r="E682" s="4" t="s">
        <v>699</v>
      </c>
      <c r="F682" s="3" t="s">
        <v>690</v>
      </c>
      <c r="G682" s="3" t="s">
        <v>2317</v>
      </c>
      <c r="H682" s="3" t="s">
        <v>2478</v>
      </c>
      <c r="I682" s="3" t="s">
        <v>2496</v>
      </c>
      <c r="J682" s="3">
        <v>49.6</v>
      </c>
      <c r="K682" s="3">
        <v>6000</v>
      </c>
      <c r="L682" s="3" t="s">
        <v>25</v>
      </c>
      <c r="M682" s="3">
        <v>1</v>
      </c>
      <c r="N682" s="28">
        <f t="shared" si="155"/>
        <v>6</v>
      </c>
      <c r="O682" s="28">
        <f t="shared" si="156"/>
        <v>297.60000000000002</v>
      </c>
      <c r="P682" s="12">
        <v>0</v>
      </c>
      <c r="Q682" s="46">
        <f t="shared" si="150"/>
        <v>0</v>
      </c>
      <c r="R682" s="12"/>
      <c r="S682" s="3">
        <f t="shared" si="151"/>
        <v>6</v>
      </c>
      <c r="T682" s="30" t="s">
        <v>2502</v>
      </c>
      <c r="U682" s="29">
        <f t="shared" si="148"/>
        <v>297.60000000000002</v>
      </c>
      <c r="V682" s="29">
        <f t="shared" si="149"/>
        <v>0</v>
      </c>
      <c r="W682" s="5"/>
    </row>
    <row r="683" spans="1:23" ht="43.2" x14ac:dyDescent="0.3">
      <c r="A683" s="3">
        <f t="shared" si="152"/>
        <v>666</v>
      </c>
      <c r="B683" s="4" t="s">
        <v>2561</v>
      </c>
      <c r="C683" s="3">
        <v>1</v>
      </c>
      <c r="D683" s="3" t="s">
        <v>1570</v>
      </c>
      <c r="E683" s="4" t="s">
        <v>700</v>
      </c>
      <c r="F683" s="3" t="s">
        <v>690</v>
      </c>
      <c r="G683" s="3" t="s">
        <v>2317</v>
      </c>
      <c r="H683" s="3" t="s">
        <v>2478</v>
      </c>
      <c r="I683" s="3" t="s">
        <v>2496</v>
      </c>
      <c r="J683" s="3">
        <v>49.6</v>
      </c>
      <c r="K683" s="3">
        <v>6000</v>
      </c>
      <c r="L683" s="3" t="s">
        <v>25</v>
      </c>
      <c r="M683" s="3">
        <v>1</v>
      </c>
      <c r="N683" s="28">
        <f t="shared" si="155"/>
        <v>6</v>
      </c>
      <c r="O683" s="28">
        <f t="shared" si="156"/>
        <v>297.60000000000002</v>
      </c>
      <c r="P683" s="12">
        <v>0</v>
      </c>
      <c r="Q683" s="46">
        <f t="shared" si="150"/>
        <v>0</v>
      </c>
      <c r="R683" s="12"/>
      <c r="S683" s="3">
        <f t="shared" si="151"/>
        <v>6</v>
      </c>
      <c r="T683" s="30" t="s">
        <v>2502</v>
      </c>
      <c r="U683" s="29">
        <f t="shared" si="148"/>
        <v>297.60000000000002</v>
      </c>
      <c r="V683" s="29">
        <f t="shared" si="149"/>
        <v>0</v>
      </c>
      <c r="W683" s="5"/>
    </row>
    <row r="684" spans="1:23" ht="43.2" x14ac:dyDescent="0.3">
      <c r="A684" s="3">
        <f t="shared" si="152"/>
        <v>667</v>
      </c>
      <c r="B684" s="4" t="s">
        <v>2561</v>
      </c>
      <c r="C684" s="3">
        <v>1</v>
      </c>
      <c r="D684" s="3" t="s">
        <v>1570</v>
      </c>
      <c r="E684" s="4" t="s">
        <v>710</v>
      </c>
      <c r="F684" s="3" t="s">
        <v>701</v>
      </c>
      <c r="G684" s="3" t="s">
        <v>2307</v>
      </c>
      <c r="H684" s="3" t="s">
        <v>2472</v>
      </c>
      <c r="I684" s="3" t="s">
        <v>2496</v>
      </c>
      <c r="J684" s="3">
        <v>44.1</v>
      </c>
      <c r="K684" s="3">
        <v>6000</v>
      </c>
      <c r="L684" s="3" t="s">
        <v>25</v>
      </c>
      <c r="M684" s="3">
        <v>1</v>
      </c>
      <c r="N684" s="28">
        <f t="shared" si="155"/>
        <v>6</v>
      </c>
      <c r="O684" s="28">
        <f t="shared" si="156"/>
        <v>264.60000000000002</v>
      </c>
      <c r="P684" s="12">
        <v>0</v>
      </c>
      <c r="Q684" s="46">
        <f t="shared" si="150"/>
        <v>0</v>
      </c>
      <c r="R684" s="12"/>
      <c r="S684" s="3">
        <f t="shared" si="151"/>
        <v>6</v>
      </c>
      <c r="T684" s="30" t="s">
        <v>2502</v>
      </c>
      <c r="U684" s="29">
        <f t="shared" si="148"/>
        <v>264.60000000000002</v>
      </c>
      <c r="V684" s="29">
        <f t="shared" si="149"/>
        <v>0</v>
      </c>
      <c r="W684" s="5"/>
    </row>
    <row r="685" spans="1:23" ht="43.2" x14ac:dyDescent="0.3">
      <c r="A685" s="3">
        <f t="shared" si="152"/>
        <v>668</v>
      </c>
      <c r="B685" s="4" t="s">
        <v>2561</v>
      </c>
      <c r="C685" s="3">
        <v>1</v>
      </c>
      <c r="D685" s="3" t="s">
        <v>1570</v>
      </c>
      <c r="E685" s="4" t="s">
        <v>702</v>
      </c>
      <c r="F685" s="3" t="s">
        <v>690</v>
      </c>
      <c r="G685" s="3" t="s">
        <v>2317</v>
      </c>
      <c r="H685" s="3" t="s">
        <v>2478</v>
      </c>
      <c r="I685" s="3" t="s">
        <v>2496</v>
      </c>
      <c r="J685" s="3">
        <v>49.6</v>
      </c>
      <c r="K685" s="3">
        <v>6000</v>
      </c>
      <c r="L685" s="3" t="s">
        <v>25</v>
      </c>
      <c r="M685" s="3">
        <v>1</v>
      </c>
      <c r="N685" s="28">
        <f t="shared" si="155"/>
        <v>6</v>
      </c>
      <c r="O685" s="28">
        <f t="shared" si="156"/>
        <v>297.60000000000002</v>
      </c>
      <c r="P685" s="12">
        <v>0</v>
      </c>
      <c r="Q685" s="46">
        <f t="shared" si="150"/>
        <v>0</v>
      </c>
      <c r="R685" s="12"/>
      <c r="S685" s="3">
        <f t="shared" si="151"/>
        <v>6</v>
      </c>
      <c r="T685" s="30" t="s">
        <v>2502</v>
      </c>
      <c r="U685" s="29">
        <f t="shared" si="148"/>
        <v>297.60000000000002</v>
      </c>
      <c r="V685" s="29">
        <f t="shared" si="149"/>
        <v>0</v>
      </c>
      <c r="W685" s="5"/>
    </row>
    <row r="686" spans="1:23" ht="43.2" x14ac:dyDescent="0.3">
      <c r="A686" s="3">
        <f t="shared" si="152"/>
        <v>669</v>
      </c>
      <c r="B686" s="4" t="s">
        <v>2561</v>
      </c>
      <c r="C686" s="3">
        <v>1</v>
      </c>
      <c r="D686" s="3" t="s">
        <v>1570</v>
      </c>
      <c r="E686" s="4" t="s">
        <v>703</v>
      </c>
      <c r="F686" s="3" t="s">
        <v>690</v>
      </c>
      <c r="G686" s="3" t="s">
        <v>2317</v>
      </c>
      <c r="H686" s="3" t="s">
        <v>2478</v>
      </c>
      <c r="I686" s="3" t="s">
        <v>2496</v>
      </c>
      <c r="J686" s="3">
        <v>49.6</v>
      </c>
      <c r="K686" s="3">
        <v>6000</v>
      </c>
      <c r="L686" s="3" t="s">
        <v>25</v>
      </c>
      <c r="M686" s="3">
        <v>1</v>
      </c>
      <c r="N686" s="28">
        <f t="shared" si="155"/>
        <v>6</v>
      </c>
      <c r="O686" s="28">
        <f t="shared" si="156"/>
        <v>297.60000000000002</v>
      </c>
      <c r="P686" s="12">
        <v>0</v>
      </c>
      <c r="Q686" s="46">
        <f t="shared" si="150"/>
        <v>0</v>
      </c>
      <c r="R686" s="12"/>
      <c r="S686" s="3">
        <f t="shared" si="151"/>
        <v>6</v>
      </c>
      <c r="T686" s="30" t="s">
        <v>2502</v>
      </c>
      <c r="U686" s="29">
        <f t="shared" si="148"/>
        <v>297.60000000000002</v>
      </c>
      <c r="V686" s="29">
        <f t="shared" si="149"/>
        <v>0</v>
      </c>
      <c r="W686" s="5"/>
    </row>
    <row r="687" spans="1:23" ht="43.2" x14ac:dyDescent="0.3">
      <c r="A687" s="3">
        <f t="shared" si="152"/>
        <v>670</v>
      </c>
      <c r="B687" s="4" t="s">
        <v>2561</v>
      </c>
      <c r="C687" s="3">
        <v>1</v>
      </c>
      <c r="D687" s="3" t="s">
        <v>1570</v>
      </c>
      <c r="E687" s="4" t="s">
        <v>711</v>
      </c>
      <c r="F687" s="3" t="s">
        <v>701</v>
      </c>
      <c r="G687" s="3" t="s">
        <v>2307</v>
      </c>
      <c r="H687" s="3" t="s">
        <v>2472</v>
      </c>
      <c r="I687" s="3" t="s">
        <v>2496</v>
      </c>
      <c r="J687" s="3">
        <v>44.1</v>
      </c>
      <c r="K687" s="3">
        <v>6000</v>
      </c>
      <c r="L687" s="3" t="s">
        <v>25</v>
      </c>
      <c r="M687" s="3">
        <v>1</v>
      </c>
      <c r="N687" s="28">
        <f t="shared" si="155"/>
        <v>6</v>
      </c>
      <c r="O687" s="28">
        <f t="shared" si="156"/>
        <v>264.60000000000002</v>
      </c>
      <c r="P687" s="12">
        <v>0</v>
      </c>
      <c r="Q687" s="46">
        <f t="shared" si="150"/>
        <v>0</v>
      </c>
      <c r="R687" s="12"/>
      <c r="S687" s="3">
        <f t="shared" si="151"/>
        <v>6</v>
      </c>
      <c r="T687" s="30" t="s">
        <v>2502</v>
      </c>
      <c r="U687" s="29">
        <f t="shared" si="148"/>
        <v>264.60000000000002</v>
      </c>
      <c r="V687" s="29">
        <f t="shared" si="149"/>
        <v>0</v>
      </c>
      <c r="W687" s="5"/>
    </row>
    <row r="688" spans="1:23" ht="43.2" x14ac:dyDescent="0.3">
      <c r="A688" s="3">
        <f t="shared" si="152"/>
        <v>671</v>
      </c>
      <c r="B688" s="4" t="s">
        <v>2561</v>
      </c>
      <c r="C688" s="3">
        <v>1</v>
      </c>
      <c r="D688" s="3" t="s">
        <v>1570</v>
      </c>
      <c r="E688" s="4" t="s">
        <v>704</v>
      </c>
      <c r="F688" s="3" t="s">
        <v>690</v>
      </c>
      <c r="G688" s="3" t="s">
        <v>2317</v>
      </c>
      <c r="H688" s="3" t="s">
        <v>2478</v>
      </c>
      <c r="I688" s="3" t="s">
        <v>2496</v>
      </c>
      <c r="J688" s="3">
        <v>49.6</v>
      </c>
      <c r="K688" s="3">
        <v>6000</v>
      </c>
      <c r="L688" s="3" t="s">
        <v>25</v>
      </c>
      <c r="M688" s="3">
        <v>1</v>
      </c>
      <c r="N688" s="28">
        <f t="shared" si="155"/>
        <v>6</v>
      </c>
      <c r="O688" s="28">
        <f t="shared" si="156"/>
        <v>297.60000000000002</v>
      </c>
      <c r="P688" s="12">
        <v>0</v>
      </c>
      <c r="Q688" s="46">
        <f t="shared" si="150"/>
        <v>0</v>
      </c>
      <c r="R688" s="12"/>
      <c r="S688" s="3">
        <f t="shared" si="151"/>
        <v>6</v>
      </c>
      <c r="T688" s="30" t="s">
        <v>2502</v>
      </c>
      <c r="U688" s="29">
        <f t="shared" si="148"/>
        <v>297.60000000000002</v>
      </c>
      <c r="V688" s="29">
        <f t="shared" si="149"/>
        <v>0</v>
      </c>
      <c r="W688" s="5"/>
    </row>
    <row r="689" spans="1:23" ht="43.2" x14ac:dyDescent="0.3">
      <c r="A689" s="3">
        <f t="shared" si="152"/>
        <v>672</v>
      </c>
      <c r="B689" s="4" t="s">
        <v>2561</v>
      </c>
      <c r="C689" s="3">
        <v>1</v>
      </c>
      <c r="D689" s="3" t="s">
        <v>1570</v>
      </c>
      <c r="E689" s="4" t="s">
        <v>705</v>
      </c>
      <c r="F689" s="3" t="s">
        <v>690</v>
      </c>
      <c r="G689" s="3" t="s">
        <v>2317</v>
      </c>
      <c r="H689" s="3" t="s">
        <v>2478</v>
      </c>
      <c r="I689" s="3" t="s">
        <v>2496</v>
      </c>
      <c r="J689" s="3">
        <v>49.6</v>
      </c>
      <c r="K689" s="3">
        <v>6000</v>
      </c>
      <c r="L689" s="3" t="s">
        <v>25</v>
      </c>
      <c r="M689" s="3">
        <v>1</v>
      </c>
      <c r="N689" s="28">
        <f t="shared" si="155"/>
        <v>6</v>
      </c>
      <c r="O689" s="28">
        <f t="shared" si="156"/>
        <v>297.60000000000002</v>
      </c>
      <c r="P689" s="12">
        <v>0</v>
      </c>
      <c r="Q689" s="46">
        <f t="shared" si="150"/>
        <v>0</v>
      </c>
      <c r="R689" s="12"/>
      <c r="S689" s="3">
        <f t="shared" si="151"/>
        <v>6</v>
      </c>
      <c r="T689" s="30" t="s">
        <v>2502</v>
      </c>
      <c r="U689" s="29">
        <f t="shared" si="148"/>
        <v>297.60000000000002</v>
      </c>
      <c r="V689" s="29">
        <f t="shared" si="149"/>
        <v>0</v>
      </c>
      <c r="W689" s="5"/>
    </row>
    <row r="690" spans="1:23" ht="43.2" x14ac:dyDescent="0.3">
      <c r="A690" s="3">
        <f t="shared" si="152"/>
        <v>673</v>
      </c>
      <c r="B690" s="4" t="s">
        <v>2561</v>
      </c>
      <c r="C690" s="3">
        <v>1</v>
      </c>
      <c r="D690" s="3" t="s">
        <v>1570</v>
      </c>
      <c r="E690" s="4" t="s">
        <v>712</v>
      </c>
      <c r="F690" s="3" t="s">
        <v>701</v>
      </c>
      <c r="G690" s="3" t="s">
        <v>2307</v>
      </c>
      <c r="H690" s="3" t="s">
        <v>2472</v>
      </c>
      <c r="I690" s="3" t="s">
        <v>2496</v>
      </c>
      <c r="J690" s="3">
        <v>44.1</v>
      </c>
      <c r="K690" s="3">
        <v>6000</v>
      </c>
      <c r="L690" s="3" t="s">
        <v>25</v>
      </c>
      <c r="M690" s="3">
        <v>1</v>
      </c>
      <c r="N690" s="28">
        <f t="shared" si="155"/>
        <v>6</v>
      </c>
      <c r="O690" s="28">
        <f t="shared" si="156"/>
        <v>264.60000000000002</v>
      </c>
      <c r="P690" s="12">
        <v>0</v>
      </c>
      <c r="Q690" s="46">
        <f t="shared" si="150"/>
        <v>0</v>
      </c>
      <c r="R690" s="12"/>
      <c r="S690" s="3">
        <f t="shared" si="151"/>
        <v>6</v>
      </c>
      <c r="T690" s="30" t="s">
        <v>2502</v>
      </c>
      <c r="U690" s="29">
        <f t="shared" si="148"/>
        <v>264.60000000000002</v>
      </c>
      <c r="V690" s="29">
        <f t="shared" si="149"/>
        <v>0</v>
      </c>
      <c r="W690" s="5"/>
    </row>
    <row r="691" spans="1:23" ht="43.2" x14ac:dyDescent="0.3">
      <c r="A691" s="3">
        <f t="shared" si="152"/>
        <v>674</v>
      </c>
      <c r="B691" s="4" t="s">
        <v>2561</v>
      </c>
      <c r="C691" s="3">
        <v>1</v>
      </c>
      <c r="D691" s="3" t="s">
        <v>1570</v>
      </c>
      <c r="E691" s="4" t="s">
        <v>706</v>
      </c>
      <c r="F691" s="3" t="s">
        <v>690</v>
      </c>
      <c r="G691" s="3" t="s">
        <v>2317</v>
      </c>
      <c r="H691" s="3" t="s">
        <v>2478</v>
      </c>
      <c r="I691" s="3" t="s">
        <v>2496</v>
      </c>
      <c r="J691" s="3">
        <v>49.6</v>
      </c>
      <c r="K691" s="3">
        <v>6000</v>
      </c>
      <c r="L691" s="3" t="s">
        <v>25</v>
      </c>
      <c r="M691" s="3">
        <v>1</v>
      </c>
      <c r="N691" s="28">
        <f t="shared" si="155"/>
        <v>6</v>
      </c>
      <c r="O691" s="28">
        <f t="shared" si="156"/>
        <v>297.60000000000002</v>
      </c>
      <c r="P691" s="12">
        <v>0</v>
      </c>
      <c r="Q691" s="46">
        <f t="shared" si="150"/>
        <v>0</v>
      </c>
      <c r="R691" s="12"/>
      <c r="S691" s="3">
        <f t="shared" si="151"/>
        <v>6</v>
      </c>
      <c r="T691" s="30" t="s">
        <v>2502</v>
      </c>
      <c r="U691" s="29">
        <f t="shared" si="148"/>
        <v>297.60000000000002</v>
      </c>
      <c r="V691" s="29">
        <f t="shared" si="149"/>
        <v>0</v>
      </c>
      <c r="W691" s="5"/>
    </row>
    <row r="692" spans="1:23" ht="43.2" x14ac:dyDescent="0.3">
      <c r="A692" s="3">
        <f t="shared" si="152"/>
        <v>675</v>
      </c>
      <c r="B692" s="4" t="s">
        <v>2561</v>
      </c>
      <c r="C692" s="3">
        <v>1</v>
      </c>
      <c r="D692" s="3" t="s">
        <v>1570</v>
      </c>
      <c r="E692" s="4" t="s">
        <v>707</v>
      </c>
      <c r="F692" s="3" t="s">
        <v>690</v>
      </c>
      <c r="G692" s="3" t="s">
        <v>2317</v>
      </c>
      <c r="H692" s="3" t="s">
        <v>2478</v>
      </c>
      <c r="I692" s="3" t="s">
        <v>2496</v>
      </c>
      <c r="J692" s="3">
        <v>49.6</v>
      </c>
      <c r="K692" s="3">
        <v>6000</v>
      </c>
      <c r="L692" s="3" t="s">
        <v>25</v>
      </c>
      <c r="M692" s="3">
        <v>1</v>
      </c>
      <c r="N692" s="28">
        <f t="shared" si="155"/>
        <v>6</v>
      </c>
      <c r="O692" s="28">
        <f t="shared" si="156"/>
        <v>297.60000000000002</v>
      </c>
      <c r="P692" s="12">
        <v>0</v>
      </c>
      <c r="Q692" s="46">
        <f t="shared" si="150"/>
        <v>0</v>
      </c>
      <c r="R692" s="12"/>
      <c r="S692" s="3">
        <f t="shared" si="151"/>
        <v>6</v>
      </c>
      <c r="T692" s="30" t="s">
        <v>2502</v>
      </c>
      <c r="U692" s="29">
        <f t="shared" si="148"/>
        <v>297.60000000000002</v>
      </c>
      <c r="V692" s="29">
        <f t="shared" si="149"/>
        <v>0</v>
      </c>
      <c r="W692" s="5"/>
    </row>
    <row r="693" spans="1:23" ht="43.2" x14ac:dyDescent="0.3">
      <c r="A693" s="3">
        <f t="shared" si="152"/>
        <v>676</v>
      </c>
      <c r="B693" s="4" t="s">
        <v>2561</v>
      </c>
      <c r="C693" s="3">
        <v>1</v>
      </c>
      <c r="D693" s="3" t="s">
        <v>1570</v>
      </c>
      <c r="E693" s="4" t="s">
        <v>713</v>
      </c>
      <c r="F693" s="3" t="s">
        <v>701</v>
      </c>
      <c r="G693" s="3" t="s">
        <v>2307</v>
      </c>
      <c r="H693" s="3" t="s">
        <v>2472</v>
      </c>
      <c r="I693" s="3" t="s">
        <v>2496</v>
      </c>
      <c r="J693" s="3">
        <v>44.1</v>
      </c>
      <c r="K693" s="3">
        <v>6000</v>
      </c>
      <c r="L693" s="3" t="s">
        <v>25</v>
      </c>
      <c r="M693" s="3">
        <v>1</v>
      </c>
      <c r="N693" s="28">
        <f t="shared" si="155"/>
        <v>6</v>
      </c>
      <c r="O693" s="28">
        <f t="shared" si="156"/>
        <v>264.60000000000002</v>
      </c>
      <c r="P693" s="12">
        <v>0</v>
      </c>
      <c r="Q693" s="46">
        <f t="shared" si="150"/>
        <v>0</v>
      </c>
      <c r="R693" s="12"/>
      <c r="S693" s="3">
        <f t="shared" si="151"/>
        <v>6</v>
      </c>
      <c r="T693" s="30" t="s">
        <v>2502</v>
      </c>
      <c r="U693" s="29">
        <f t="shared" si="148"/>
        <v>264.60000000000002</v>
      </c>
      <c r="V693" s="29">
        <f t="shared" si="149"/>
        <v>0</v>
      </c>
      <c r="W693" s="5"/>
    </row>
    <row r="694" spans="1:23" ht="43.2" x14ac:dyDescent="0.3">
      <c r="A694" s="3">
        <f t="shared" si="152"/>
        <v>677</v>
      </c>
      <c r="B694" s="4" t="s">
        <v>2561</v>
      </c>
      <c r="C694" s="3">
        <v>1</v>
      </c>
      <c r="D694" s="3" t="s">
        <v>1570</v>
      </c>
      <c r="E694" s="4" t="s">
        <v>708</v>
      </c>
      <c r="F694" s="3" t="s">
        <v>690</v>
      </c>
      <c r="G694" s="3" t="s">
        <v>2317</v>
      </c>
      <c r="H694" s="3" t="s">
        <v>2478</v>
      </c>
      <c r="I694" s="3" t="s">
        <v>2496</v>
      </c>
      <c r="J694" s="3">
        <v>49.6</v>
      </c>
      <c r="K694" s="3">
        <v>6000</v>
      </c>
      <c r="L694" s="3" t="s">
        <v>25</v>
      </c>
      <c r="M694" s="3">
        <v>1</v>
      </c>
      <c r="N694" s="28">
        <f t="shared" si="155"/>
        <v>6</v>
      </c>
      <c r="O694" s="28">
        <f t="shared" si="156"/>
        <v>297.60000000000002</v>
      </c>
      <c r="P694" s="12">
        <v>0</v>
      </c>
      <c r="Q694" s="46">
        <f t="shared" si="150"/>
        <v>0</v>
      </c>
      <c r="R694" s="12"/>
      <c r="S694" s="3">
        <f t="shared" si="151"/>
        <v>6</v>
      </c>
      <c r="T694" s="30" t="s">
        <v>2502</v>
      </c>
      <c r="U694" s="29">
        <f t="shared" si="148"/>
        <v>297.60000000000002</v>
      </c>
      <c r="V694" s="29">
        <f t="shared" si="149"/>
        <v>0</v>
      </c>
      <c r="W694" s="5"/>
    </row>
    <row r="695" spans="1:23" ht="43.2" x14ac:dyDescent="0.3">
      <c r="A695" s="3">
        <f t="shared" si="152"/>
        <v>678</v>
      </c>
      <c r="B695" s="4" t="s">
        <v>2561</v>
      </c>
      <c r="C695" s="3">
        <v>1</v>
      </c>
      <c r="D695" s="3" t="s">
        <v>1570</v>
      </c>
      <c r="E695" s="4" t="s">
        <v>709</v>
      </c>
      <c r="F695" s="3" t="s">
        <v>690</v>
      </c>
      <c r="G695" s="3" t="s">
        <v>2317</v>
      </c>
      <c r="H695" s="3" t="s">
        <v>2478</v>
      </c>
      <c r="I695" s="3" t="s">
        <v>2496</v>
      </c>
      <c r="J695" s="3">
        <v>49.6</v>
      </c>
      <c r="K695" s="3">
        <v>6000</v>
      </c>
      <c r="L695" s="3" t="s">
        <v>25</v>
      </c>
      <c r="M695" s="3">
        <v>1</v>
      </c>
      <c r="N695" s="28">
        <f t="shared" si="155"/>
        <v>6</v>
      </c>
      <c r="O695" s="28">
        <f t="shared" si="156"/>
        <v>297.60000000000002</v>
      </c>
      <c r="P695" s="12">
        <v>0</v>
      </c>
      <c r="Q695" s="46">
        <f t="shared" si="150"/>
        <v>0</v>
      </c>
      <c r="R695" s="12"/>
      <c r="S695" s="3">
        <f t="shared" si="151"/>
        <v>6</v>
      </c>
      <c r="T695" s="30" t="s">
        <v>2502</v>
      </c>
      <c r="U695" s="29">
        <f t="shared" si="148"/>
        <v>297.60000000000002</v>
      </c>
      <c r="V695" s="29">
        <f t="shared" si="149"/>
        <v>0</v>
      </c>
      <c r="W695" s="5"/>
    </row>
    <row r="696" spans="1:23" ht="43.2" x14ac:dyDescent="0.3">
      <c r="A696" s="3">
        <f t="shared" si="152"/>
        <v>679</v>
      </c>
      <c r="B696" s="4" t="s">
        <v>2561</v>
      </c>
      <c r="C696" s="3">
        <v>1</v>
      </c>
      <c r="D696" s="3" t="s">
        <v>1570</v>
      </c>
      <c r="E696" s="4" t="s">
        <v>714</v>
      </c>
      <c r="F696" s="3" t="s">
        <v>701</v>
      </c>
      <c r="G696" s="3" t="s">
        <v>2307</v>
      </c>
      <c r="H696" s="3" t="s">
        <v>2472</v>
      </c>
      <c r="I696" s="3" t="s">
        <v>2496</v>
      </c>
      <c r="J696" s="3">
        <v>44.1</v>
      </c>
      <c r="K696" s="3">
        <v>6000</v>
      </c>
      <c r="L696" s="3" t="s">
        <v>25</v>
      </c>
      <c r="M696" s="3">
        <v>1</v>
      </c>
      <c r="N696" s="28">
        <f t="shared" si="155"/>
        <v>6</v>
      </c>
      <c r="O696" s="28">
        <f t="shared" si="156"/>
        <v>264.60000000000002</v>
      </c>
      <c r="P696" s="12">
        <v>0</v>
      </c>
      <c r="Q696" s="46">
        <f t="shared" si="150"/>
        <v>0</v>
      </c>
      <c r="R696" s="12"/>
      <c r="S696" s="3">
        <f t="shared" si="151"/>
        <v>6</v>
      </c>
      <c r="T696" s="30" t="s">
        <v>2502</v>
      </c>
      <c r="U696" s="29">
        <f t="shared" si="148"/>
        <v>264.60000000000002</v>
      </c>
      <c r="V696" s="29">
        <f t="shared" si="149"/>
        <v>0</v>
      </c>
      <c r="W696" s="5"/>
    </row>
    <row r="697" spans="1:23" ht="43.2" x14ac:dyDescent="0.3">
      <c r="A697" s="3">
        <f t="shared" si="152"/>
        <v>680</v>
      </c>
      <c r="B697" s="4" t="s">
        <v>2561</v>
      </c>
      <c r="C697" s="3">
        <v>1</v>
      </c>
      <c r="D697" s="3" t="s">
        <v>1570</v>
      </c>
      <c r="E697" s="4" t="s">
        <v>715</v>
      </c>
      <c r="F697" s="3" t="s">
        <v>690</v>
      </c>
      <c r="G697" s="3" t="s">
        <v>2317</v>
      </c>
      <c r="H697" s="3" t="s">
        <v>2478</v>
      </c>
      <c r="I697" s="3" t="s">
        <v>2496</v>
      </c>
      <c r="J697" s="3">
        <v>49.6</v>
      </c>
      <c r="K697" s="3">
        <v>6000</v>
      </c>
      <c r="L697" s="3" t="s">
        <v>25</v>
      </c>
      <c r="M697" s="3">
        <v>1</v>
      </c>
      <c r="N697" s="28">
        <f t="shared" si="155"/>
        <v>6</v>
      </c>
      <c r="O697" s="28">
        <f t="shared" si="156"/>
        <v>297.60000000000002</v>
      </c>
      <c r="P697" s="12">
        <v>0</v>
      </c>
      <c r="Q697" s="46">
        <f t="shared" si="150"/>
        <v>0</v>
      </c>
      <c r="R697" s="12"/>
      <c r="S697" s="3">
        <f t="shared" si="151"/>
        <v>6</v>
      </c>
      <c r="T697" s="30" t="s">
        <v>2502</v>
      </c>
      <c r="U697" s="29">
        <f t="shared" si="148"/>
        <v>297.60000000000002</v>
      </c>
      <c r="V697" s="29">
        <f t="shared" si="149"/>
        <v>0</v>
      </c>
      <c r="W697" s="5"/>
    </row>
    <row r="698" spans="1:23" ht="43.2" x14ac:dyDescent="0.3">
      <c r="A698" s="3">
        <f t="shared" si="152"/>
        <v>681</v>
      </c>
      <c r="B698" s="4" t="s">
        <v>2561</v>
      </c>
      <c r="C698" s="3">
        <v>1</v>
      </c>
      <c r="D698" s="3" t="s">
        <v>1570</v>
      </c>
      <c r="E698" s="4" t="s">
        <v>716</v>
      </c>
      <c r="F698" s="3" t="s">
        <v>690</v>
      </c>
      <c r="G698" s="3" t="s">
        <v>2317</v>
      </c>
      <c r="H698" s="3" t="s">
        <v>2478</v>
      </c>
      <c r="I698" s="3" t="s">
        <v>2496</v>
      </c>
      <c r="J698" s="3">
        <v>49.6</v>
      </c>
      <c r="K698" s="3">
        <v>6000</v>
      </c>
      <c r="L698" s="3" t="s">
        <v>25</v>
      </c>
      <c r="M698" s="3">
        <v>1</v>
      </c>
      <c r="N698" s="28">
        <f t="shared" si="155"/>
        <v>6</v>
      </c>
      <c r="O698" s="28">
        <f t="shared" si="156"/>
        <v>297.60000000000002</v>
      </c>
      <c r="P698" s="12">
        <v>0</v>
      </c>
      <c r="Q698" s="46">
        <f t="shared" si="150"/>
        <v>0</v>
      </c>
      <c r="R698" s="12"/>
      <c r="S698" s="3">
        <f t="shared" si="151"/>
        <v>6</v>
      </c>
      <c r="T698" s="30" t="s">
        <v>2502</v>
      </c>
      <c r="U698" s="29">
        <f t="shared" si="148"/>
        <v>297.60000000000002</v>
      </c>
      <c r="V698" s="29">
        <f t="shared" si="149"/>
        <v>0</v>
      </c>
      <c r="W698" s="5"/>
    </row>
    <row r="699" spans="1:23" ht="43.2" x14ac:dyDescent="0.3">
      <c r="A699" s="3">
        <f t="shared" si="152"/>
        <v>682</v>
      </c>
      <c r="B699" s="4" t="s">
        <v>2561</v>
      </c>
      <c r="C699" s="3">
        <v>1</v>
      </c>
      <c r="D699" s="3" t="s">
        <v>1570</v>
      </c>
      <c r="E699" s="4" t="s">
        <v>717</v>
      </c>
      <c r="F699" s="3" t="s">
        <v>701</v>
      </c>
      <c r="G699" s="3" t="s">
        <v>2307</v>
      </c>
      <c r="H699" s="3" t="s">
        <v>2472</v>
      </c>
      <c r="I699" s="3" t="s">
        <v>2496</v>
      </c>
      <c r="J699" s="3">
        <v>44.1</v>
      </c>
      <c r="K699" s="3">
        <v>6000</v>
      </c>
      <c r="L699" s="3" t="s">
        <v>25</v>
      </c>
      <c r="M699" s="3">
        <v>1</v>
      </c>
      <c r="N699" s="28">
        <f t="shared" si="155"/>
        <v>6</v>
      </c>
      <c r="O699" s="28">
        <f t="shared" si="156"/>
        <v>264.60000000000002</v>
      </c>
      <c r="P699" s="12">
        <v>0</v>
      </c>
      <c r="Q699" s="46">
        <f t="shared" si="150"/>
        <v>0</v>
      </c>
      <c r="R699" s="12"/>
      <c r="S699" s="3">
        <f t="shared" si="151"/>
        <v>6</v>
      </c>
      <c r="T699" s="30" t="s">
        <v>2502</v>
      </c>
      <c r="U699" s="29">
        <f t="shared" si="148"/>
        <v>264.60000000000002</v>
      </c>
      <c r="V699" s="29">
        <f t="shared" si="149"/>
        <v>0</v>
      </c>
      <c r="W699" s="5"/>
    </row>
    <row r="700" spans="1:23" ht="43.2" x14ac:dyDescent="0.3">
      <c r="A700" s="3">
        <f t="shared" si="152"/>
        <v>683</v>
      </c>
      <c r="B700" s="4" t="s">
        <v>2561</v>
      </c>
      <c r="C700" s="3">
        <v>1</v>
      </c>
      <c r="D700" s="3" t="s">
        <v>1570</v>
      </c>
      <c r="E700" s="4" t="s">
        <v>718</v>
      </c>
      <c r="F700" s="3" t="s">
        <v>308</v>
      </c>
      <c r="G700" s="3" t="s">
        <v>2316</v>
      </c>
      <c r="H700" s="3" t="s">
        <v>2470</v>
      </c>
      <c r="I700" s="3" t="s">
        <v>2496</v>
      </c>
      <c r="J700" s="3">
        <v>41.4</v>
      </c>
      <c r="K700" s="3">
        <v>6000</v>
      </c>
      <c r="L700" s="3" t="s">
        <v>25</v>
      </c>
      <c r="M700" s="3">
        <v>1</v>
      </c>
      <c r="N700" s="28">
        <f t="shared" si="155"/>
        <v>6</v>
      </c>
      <c r="O700" s="28">
        <f t="shared" si="156"/>
        <v>248.39999999999998</v>
      </c>
      <c r="P700" s="12">
        <v>0</v>
      </c>
      <c r="Q700" s="46">
        <f t="shared" si="150"/>
        <v>0</v>
      </c>
      <c r="R700" s="13"/>
      <c r="S700" s="3">
        <f t="shared" si="151"/>
        <v>6</v>
      </c>
      <c r="T700" s="30" t="s">
        <v>2502</v>
      </c>
      <c r="U700" s="5">
        <f t="shared" si="148"/>
        <v>248.39999999999998</v>
      </c>
      <c r="V700" s="5">
        <f t="shared" si="149"/>
        <v>0</v>
      </c>
      <c r="W700" s="5"/>
    </row>
    <row r="701" spans="1:23" ht="43.2" x14ac:dyDescent="0.3">
      <c r="A701" s="3">
        <f t="shared" si="152"/>
        <v>684</v>
      </c>
      <c r="B701" s="4" t="s">
        <v>2561</v>
      </c>
      <c r="C701" s="3">
        <v>1</v>
      </c>
      <c r="D701" s="3" t="s">
        <v>1570</v>
      </c>
      <c r="E701" s="4" t="s">
        <v>719</v>
      </c>
      <c r="F701" s="3" t="s">
        <v>308</v>
      </c>
      <c r="G701" s="3" t="s">
        <v>2316</v>
      </c>
      <c r="H701" s="3" t="s">
        <v>2470</v>
      </c>
      <c r="I701" s="3" t="s">
        <v>2496</v>
      </c>
      <c r="J701" s="3">
        <v>41.4</v>
      </c>
      <c r="K701" s="3">
        <v>6000</v>
      </c>
      <c r="L701" s="3" t="s">
        <v>25</v>
      </c>
      <c r="M701" s="3">
        <v>1</v>
      </c>
      <c r="N701" s="28">
        <f t="shared" si="155"/>
        <v>6</v>
      </c>
      <c r="O701" s="28">
        <f t="shared" si="156"/>
        <v>248.39999999999998</v>
      </c>
      <c r="P701" s="12">
        <v>0</v>
      </c>
      <c r="Q701" s="46">
        <f t="shared" si="150"/>
        <v>0</v>
      </c>
      <c r="R701" s="13"/>
      <c r="S701" s="3">
        <f t="shared" si="151"/>
        <v>6</v>
      </c>
      <c r="T701" s="30" t="s">
        <v>2502</v>
      </c>
      <c r="U701" s="5">
        <f t="shared" si="148"/>
        <v>248.39999999999998</v>
      </c>
      <c r="V701" s="5">
        <f t="shared" si="149"/>
        <v>0</v>
      </c>
      <c r="W701" s="5"/>
    </row>
    <row r="702" spans="1:23" ht="43.2" x14ac:dyDescent="0.3">
      <c r="A702" s="3">
        <f t="shared" si="152"/>
        <v>685</v>
      </c>
      <c r="B702" s="4" t="s">
        <v>2561</v>
      </c>
      <c r="C702" s="3">
        <v>1</v>
      </c>
      <c r="D702" s="3" t="s">
        <v>1570</v>
      </c>
      <c r="E702" s="4" t="s">
        <v>720</v>
      </c>
      <c r="F702" s="3" t="s">
        <v>690</v>
      </c>
      <c r="G702" s="3" t="s">
        <v>2317</v>
      </c>
      <c r="H702" s="3" t="s">
        <v>2478</v>
      </c>
      <c r="I702" s="3" t="s">
        <v>2496</v>
      </c>
      <c r="J702" s="3">
        <v>49.6</v>
      </c>
      <c r="K702" s="3">
        <v>6000</v>
      </c>
      <c r="L702" s="3" t="s">
        <v>25</v>
      </c>
      <c r="M702" s="3">
        <v>1</v>
      </c>
      <c r="N702" s="28">
        <f t="shared" si="155"/>
        <v>6</v>
      </c>
      <c r="O702" s="28">
        <f t="shared" si="156"/>
        <v>297.60000000000002</v>
      </c>
      <c r="P702" s="12">
        <v>0</v>
      </c>
      <c r="Q702" s="46">
        <f t="shared" si="150"/>
        <v>0</v>
      </c>
      <c r="R702" s="12"/>
      <c r="S702" s="3">
        <f t="shared" si="151"/>
        <v>6</v>
      </c>
      <c r="T702" s="30" t="s">
        <v>2502</v>
      </c>
      <c r="U702" s="29">
        <f t="shared" si="148"/>
        <v>297.60000000000002</v>
      </c>
      <c r="V702" s="29">
        <f t="shared" si="149"/>
        <v>0</v>
      </c>
      <c r="W702" s="5"/>
    </row>
    <row r="703" spans="1:23" ht="43.2" x14ac:dyDescent="0.3">
      <c r="A703" s="3">
        <f t="shared" si="152"/>
        <v>686</v>
      </c>
      <c r="B703" s="4" t="s">
        <v>2561</v>
      </c>
      <c r="C703" s="3">
        <v>1</v>
      </c>
      <c r="D703" s="3" t="s">
        <v>1570</v>
      </c>
      <c r="E703" s="4" t="s">
        <v>721</v>
      </c>
      <c r="F703" s="3" t="s">
        <v>308</v>
      </c>
      <c r="G703" s="3" t="s">
        <v>2316</v>
      </c>
      <c r="H703" s="3" t="s">
        <v>2470</v>
      </c>
      <c r="I703" s="3" t="s">
        <v>2496</v>
      </c>
      <c r="J703" s="3">
        <v>41.4</v>
      </c>
      <c r="K703" s="3">
        <v>6000</v>
      </c>
      <c r="L703" s="3" t="s">
        <v>25</v>
      </c>
      <c r="M703" s="3">
        <v>1</v>
      </c>
      <c r="N703" s="28">
        <f t="shared" si="155"/>
        <v>6</v>
      </c>
      <c r="O703" s="28">
        <f t="shared" si="156"/>
        <v>248.39999999999998</v>
      </c>
      <c r="P703" s="12">
        <v>0</v>
      </c>
      <c r="Q703" s="46">
        <f t="shared" si="150"/>
        <v>0</v>
      </c>
      <c r="R703" s="13"/>
      <c r="S703" s="3">
        <f t="shared" si="151"/>
        <v>6</v>
      </c>
      <c r="T703" s="30" t="s">
        <v>2502</v>
      </c>
      <c r="U703" s="5">
        <f t="shared" si="148"/>
        <v>248.39999999999998</v>
      </c>
      <c r="V703" s="5">
        <f t="shared" si="149"/>
        <v>0</v>
      </c>
      <c r="W703" s="5"/>
    </row>
    <row r="704" spans="1:23" ht="43.2" x14ac:dyDescent="0.3">
      <c r="A704" s="3">
        <f t="shared" si="152"/>
        <v>687</v>
      </c>
      <c r="B704" s="4" t="s">
        <v>2561</v>
      </c>
      <c r="C704" s="3">
        <v>1</v>
      </c>
      <c r="D704" s="3" t="s">
        <v>1570</v>
      </c>
      <c r="E704" s="4" t="s">
        <v>722</v>
      </c>
      <c r="F704" s="3" t="s">
        <v>308</v>
      </c>
      <c r="G704" s="3" t="s">
        <v>2316</v>
      </c>
      <c r="H704" s="3" t="s">
        <v>2470</v>
      </c>
      <c r="I704" s="3" t="s">
        <v>2496</v>
      </c>
      <c r="J704" s="3">
        <v>41.4</v>
      </c>
      <c r="K704" s="3">
        <v>6000</v>
      </c>
      <c r="L704" s="3" t="s">
        <v>25</v>
      </c>
      <c r="M704" s="3">
        <v>1</v>
      </c>
      <c r="N704" s="28">
        <f t="shared" si="155"/>
        <v>6</v>
      </c>
      <c r="O704" s="28">
        <f t="shared" si="156"/>
        <v>248.39999999999998</v>
      </c>
      <c r="P704" s="12">
        <v>0</v>
      </c>
      <c r="Q704" s="46">
        <f t="shared" si="150"/>
        <v>0</v>
      </c>
      <c r="R704" s="13"/>
      <c r="S704" s="3">
        <f t="shared" si="151"/>
        <v>6</v>
      </c>
      <c r="T704" s="30" t="s">
        <v>2502</v>
      </c>
      <c r="U704" s="5">
        <f t="shared" si="148"/>
        <v>248.39999999999998</v>
      </c>
      <c r="V704" s="5">
        <f t="shared" si="149"/>
        <v>0</v>
      </c>
      <c r="W704" s="5"/>
    </row>
    <row r="705" spans="1:23" ht="43.2" x14ac:dyDescent="0.3">
      <c r="A705" s="3">
        <f t="shared" si="152"/>
        <v>688</v>
      </c>
      <c r="B705" s="4" t="s">
        <v>2561</v>
      </c>
      <c r="C705" s="3">
        <v>1</v>
      </c>
      <c r="D705" s="3" t="s">
        <v>1570</v>
      </c>
      <c r="E705" s="4" t="s">
        <v>723</v>
      </c>
      <c r="F705" s="3" t="s">
        <v>690</v>
      </c>
      <c r="G705" s="3" t="s">
        <v>2317</v>
      </c>
      <c r="H705" s="3" t="s">
        <v>2478</v>
      </c>
      <c r="I705" s="3" t="s">
        <v>2496</v>
      </c>
      <c r="J705" s="3">
        <v>49.6</v>
      </c>
      <c r="K705" s="3">
        <v>6000</v>
      </c>
      <c r="L705" s="3" t="s">
        <v>25</v>
      </c>
      <c r="M705" s="3">
        <v>1</v>
      </c>
      <c r="N705" s="28">
        <f t="shared" si="155"/>
        <v>6</v>
      </c>
      <c r="O705" s="28">
        <f t="shared" si="156"/>
        <v>297.60000000000002</v>
      </c>
      <c r="P705" s="12">
        <v>0</v>
      </c>
      <c r="Q705" s="46">
        <f t="shared" si="150"/>
        <v>0</v>
      </c>
      <c r="R705" s="12"/>
      <c r="S705" s="3">
        <f t="shared" si="151"/>
        <v>6</v>
      </c>
      <c r="T705" s="30" t="s">
        <v>2502</v>
      </c>
      <c r="U705" s="29">
        <f t="shared" si="148"/>
        <v>297.60000000000002</v>
      </c>
      <c r="V705" s="29">
        <f t="shared" si="149"/>
        <v>0</v>
      </c>
      <c r="W705" s="5"/>
    </row>
    <row r="706" spans="1:23" ht="43.2" x14ac:dyDescent="0.3">
      <c r="A706" s="3">
        <f t="shared" si="152"/>
        <v>689</v>
      </c>
      <c r="B706" s="4" t="s">
        <v>2561</v>
      </c>
      <c r="C706" s="3">
        <v>1</v>
      </c>
      <c r="D706" s="3" t="s">
        <v>1570</v>
      </c>
      <c r="E706" s="4" t="s">
        <v>724</v>
      </c>
      <c r="F706" s="3" t="s">
        <v>308</v>
      </c>
      <c r="G706" s="3" t="s">
        <v>2316</v>
      </c>
      <c r="H706" s="3" t="s">
        <v>2470</v>
      </c>
      <c r="I706" s="3" t="s">
        <v>2496</v>
      </c>
      <c r="J706" s="3">
        <v>41.4</v>
      </c>
      <c r="K706" s="3">
        <v>6000</v>
      </c>
      <c r="L706" s="3" t="s">
        <v>25</v>
      </c>
      <c r="M706" s="3">
        <v>1</v>
      </c>
      <c r="N706" s="28">
        <f t="shared" si="155"/>
        <v>6</v>
      </c>
      <c r="O706" s="28">
        <f t="shared" si="156"/>
        <v>248.39999999999998</v>
      </c>
      <c r="P706" s="12">
        <v>0</v>
      </c>
      <c r="Q706" s="46">
        <f t="shared" si="150"/>
        <v>0</v>
      </c>
      <c r="R706" s="13"/>
      <c r="S706" s="3">
        <f t="shared" si="151"/>
        <v>6</v>
      </c>
      <c r="T706" s="30" t="s">
        <v>2502</v>
      </c>
      <c r="U706" s="5">
        <f t="shared" si="148"/>
        <v>248.39999999999998</v>
      </c>
      <c r="V706" s="5">
        <f t="shared" si="149"/>
        <v>0</v>
      </c>
      <c r="W706" s="5"/>
    </row>
    <row r="707" spans="1:23" ht="43.2" x14ac:dyDescent="0.3">
      <c r="A707" s="3">
        <f t="shared" si="152"/>
        <v>690</v>
      </c>
      <c r="B707" s="4" t="s">
        <v>2561</v>
      </c>
      <c r="C707" s="3">
        <v>1</v>
      </c>
      <c r="D707" s="3" t="s">
        <v>1570</v>
      </c>
      <c r="E707" s="4" t="s">
        <v>725</v>
      </c>
      <c r="F707" s="3" t="s">
        <v>308</v>
      </c>
      <c r="G707" s="3" t="s">
        <v>2316</v>
      </c>
      <c r="H707" s="3" t="s">
        <v>2470</v>
      </c>
      <c r="I707" s="3" t="s">
        <v>2496</v>
      </c>
      <c r="J707" s="3">
        <v>41.4</v>
      </c>
      <c r="K707" s="3">
        <v>6000</v>
      </c>
      <c r="L707" s="3" t="s">
        <v>25</v>
      </c>
      <c r="M707" s="3">
        <v>1</v>
      </c>
      <c r="N707" s="28">
        <f t="shared" si="155"/>
        <v>6</v>
      </c>
      <c r="O707" s="28">
        <f t="shared" si="156"/>
        <v>248.39999999999998</v>
      </c>
      <c r="P707" s="12">
        <v>0</v>
      </c>
      <c r="Q707" s="46">
        <f t="shared" si="150"/>
        <v>0</v>
      </c>
      <c r="R707" s="13"/>
      <c r="S707" s="3">
        <f t="shared" si="151"/>
        <v>6</v>
      </c>
      <c r="T707" s="30" t="s">
        <v>2502</v>
      </c>
      <c r="U707" s="5">
        <f t="shared" si="148"/>
        <v>248.39999999999998</v>
      </c>
      <c r="V707" s="5">
        <f t="shared" si="149"/>
        <v>0</v>
      </c>
      <c r="W707" s="5"/>
    </row>
    <row r="708" spans="1:23" ht="43.2" x14ac:dyDescent="0.3">
      <c r="A708" s="3">
        <f t="shared" si="152"/>
        <v>691</v>
      </c>
      <c r="B708" s="4" t="s">
        <v>2561</v>
      </c>
      <c r="C708" s="3">
        <v>1</v>
      </c>
      <c r="D708" s="3" t="s">
        <v>1570</v>
      </c>
      <c r="E708" s="4" t="s">
        <v>726</v>
      </c>
      <c r="F708" s="3" t="s">
        <v>690</v>
      </c>
      <c r="G708" s="3" t="s">
        <v>2317</v>
      </c>
      <c r="H708" s="3" t="s">
        <v>2478</v>
      </c>
      <c r="I708" s="3" t="s">
        <v>2496</v>
      </c>
      <c r="J708" s="3">
        <v>49.6</v>
      </c>
      <c r="K708" s="3">
        <v>6000</v>
      </c>
      <c r="L708" s="3" t="s">
        <v>25</v>
      </c>
      <c r="M708" s="3">
        <v>1</v>
      </c>
      <c r="N708" s="28">
        <f t="shared" si="155"/>
        <v>6</v>
      </c>
      <c r="O708" s="28">
        <f t="shared" si="156"/>
        <v>297.60000000000002</v>
      </c>
      <c r="P708" s="12">
        <v>0</v>
      </c>
      <c r="Q708" s="46">
        <f t="shared" si="150"/>
        <v>0</v>
      </c>
      <c r="R708" s="12"/>
      <c r="S708" s="3">
        <f t="shared" si="151"/>
        <v>6</v>
      </c>
      <c r="T708" s="30" t="s">
        <v>2502</v>
      </c>
      <c r="U708" s="29">
        <f t="shared" si="148"/>
        <v>297.60000000000002</v>
      </c>
      <c r="V708" s="29">
        <f t="shared" si="149"/>
        <v>0</v>
      </c>
      <c r="W708" s="5"/>
    </row>
    <row r="709" spans="1:23" ht="43.2" x14ac:dyDescent="0.3">
      <c r="A709" s="3">
        <f t="shared" si="152"/>
        <v>692</v>
      </c>
      <c r="B709" s="4" t="s">
        <v>2561</v>
      </c>
      <c r="C709" s="3">
        <v>1</v>
      </c>
      <c r="D709" s="3" t="s">
        <v>1570</v>
      </c>
      <c r="E709" s="4" t="s">
        <v>727</v>
      </c>
      <c r="F709" s="3" t="s">
        <v>308</v>
      </c>
      <c r="G709" s="3" t="s">
        <v>2316</v>
      </c>
      <c r="H709" s="3" t="s">
        <v>2470</v>
      </c>
      <c r="I709" s="3" t="s">
        <v>2496</v>
      </c>
      <c r="J709" s="3">
        <v>41.4</v>
      </c>
      <c r="K709" s="3">
        <v>6000</v>
      </c>
      <c r="L709" s="3" t="s">
        <v>25</v>
      </c>
      <c r="M709" s="3">
        <v>1</v>
      </c>
      <c r="N709" s="28">
        <f t="shared" ref="N709:N714" si="157">(K709/1000)*M709</f>
        <v>6</v>
      </c>
      <c r="O709" s="28">
        <f t="shared" ref="O709:O714" si="158">N709*J709</f>
        <v>248.39999999999998</v>
      </c>
      <c r="P709" s="12">
        <v>0</v>
      </c>
      <c r="Q709" s="46">
        <f t="shared" si="150"/>
        <v>0</v>
      </c>
      <c r="R709" s="13"/>
      <c r="S709" s="3">
        <f t="shared" si="151"/>
        <v>6</v>
      </c>
      <c r="T709" s="30" t="s">
        <v>2502</v>
      </c>
      <c r="U709" s="5">
        <f t="shared" si="148"/>
        <v>248.39999999999998</v>
      </c>
      <c r="V709" s="5">
        <f t="shared" si="149"/>
        <v>0</v>
      </c>
      <c r="W709" s="5"/>
    </row>
    <row r="710" spans="1:23" ht="43.2" x14ac:dyDescent="0.3">
      <c r="A710" s="3">
        <f t="shared" si="152"/>
        <v>693</v>
      </c>
      <c r="B710" s="4" t="s">
        <v>2561</v>
      </c>
      <c r="C710" s="3">
        <v>1</v>
      </c>
      <c r="D710" s="3" t="s">
        <v>1570</v>
      </c>
      <c r="E710" s="4" t="s">
        <v>728</v>
      </c>
      <c r="F710" s="3" t="s">
        <v>308</v>
      </c>
      <c r="G710" s="3" t="s">
        <v>2316</v>
      </c>
      <c r="H710" s="3" t="s">
        <v>2470</v>
      </c>
      <c r="I710" s="3" t="s">
        <v>2496</v>
      </c>
      <c r="J710" s="3">
        <v>41.4</v>
      </c>
      <c r="K710" s="3">
        <v>6000</v>
      </c>
      <c r="L710" s="3" t="s">
        <v>25</v>
      </c>
      <c r="M710" s="3">
        <v>1</v>
      </c>
      <c r="N710" s="28">
        <f t="shared" si="157"/>
        <v>6</v>
      </c>
      <c r="O710" s="28">
        <f t="shared" si="158"/>
        <v>248.39999999999998</v>
      </c>
      <c r="P710" s="12">
        <v>0</v>
      </c>
      <c r="Q710" s="46">
        <f t="shared" si="150"/>
        <v>0</v>
      </c>
      <c r="R710" s="13"/>
      <c r="S710" s="3">
        <f t="shared" si="151"/>
        <v>6</v>
      </c>
      <c r="T710" s="30" t="s">
        <v>2502</v>
      </c>
      <c r="U710" s="5">
        <f t="shared" si="148"/>
        <v>248.39999999999998</v>
      </c>
      <c r="V710" s="5">
        <f t="shared" si="149"/>
        <v>0</v>
      </c>
      <c r="W710" s="5"/>
    </row>
    <row r="711" spans="1:23" ht="43.2" x14ac:dyDescent="0.3">
      <c r="A711" s="3">
        <f t="shared" si="152"/>
        <v>694</v>
      </c>
      <c r="B711" s="4" t="s">
        <v>2561</v>
      </c>
      <c r="C711" s="3">
        <v>1</v>
      </c>
      <c r="D711" s="3" t="s">
        <v>1570</v>
      </c>
      <c r="E711" s="4" t="s">
        <v>729</v>
      </c>
      <c r="F711" s="3" t="s">
        <v>308</v>
      </c>
      <c r="G711" s="3" t="s">
        <v>2316</v>
      </c>
      <c r="H711" s="3" t="s">
        <v>2470</v>
      </c>
      <c r="I711" s="3" t="s">
        <v>2496</v>
      </c>
      <c r="J711" s="3">
        <v>41.4</v>
      </c>
      <c r="K711" s="3">
        <v>6000</v>
      </c>
      <c r="L711" s="3" t="s">
        <v>25</v>
      </c>
      <c r="M711" s="3">
        <v>1</v>
      </c>
      <c r="N711" s="28">
        <f t="shared" si="157"/>
        <v>6</v>
      </c>
      <c r="O711" s="28">
        <f t="shared" si="158"/>
        <v>248.39999999999998</v>
      </c>
      <c r="P711" s="12">
        <v>0</v>
      </c>
      <c r="Q711" s="46">
        <f t="shared" si="150"/>
        <v>0</v>
      </c>
      <c r="R711" s="13"/>
      <c r="S711" s="3">
        <f t="shared" si="151"/>
        <v>6</v>
      </c>
      <c r="T711" s="30" t="s">
        <v>2502</v>
      </c>
      <c r="U711" s="5">
        <f t="shared" si="148"/>
        <v>248.39999999999998</v>
      </c>
      <c r="V711" s="5">
        <f t="shared" si="149"/>
        <v>0</v>
      </c>
      <c r="W711" s="5"/>
    </row>
    <row r="712" spans="1:23" ht="43.2" x14ac:dyDescent="0.3">
      <c r="A712" s="3">
        <f t="shared" si="152"/>
        <v>695</v>
      </c>
      <c r="B712" s="4" t="s">
        <v>2561</v>
      </c>
      <c r="C712" s="3">
        <v>1</v>
      </c>
      <c r="D712" s="3" t="s">
        <v>1570</v>
      </c>
      <c r="E712" s="4" t="s">
        <v>730</v>
      </c>
      <c r="F712" s="3" t="s">
        <v>308</v>
      </c>
      <c r="G712" s="3" t="s">
        <v>2316</v>
      </c>
      <c r="H712" s="3" t="s">
        <v>2470</v>
      </c>
      <c r="I712" s="3" t="s">
        <v>2496</v>
      </c>
      <c r="J712" s="3">
        <v>41.4</v>
      </c>
      <c r="K712" s="3">
        <v>6000</v>
      </c>
      <c r="L712" s="3" t="s">
        <v>25</v>
      </c>
      <c r="M712" s="3">
        <v>1</v>
      </c>
      <c r="N712" s="28">
        <f t="shared" si="157"/>
        <v>6</v>
      </c>
      <c r="O712" s="28">
        <f t="shared" si="158"/>
        <v>248.39999999999998</v>
      </c>
      <c r="P712" s="12">
        <v>0</v>
      </c>
      <c r="Q712" s="46">
        <f t="shared" si="150"/>
        <v>0</v>
      </c>
      <c r="R712" s="13"/>
      <c r="S712" s="3">
        <f t="shared" si="151"/>
        <v>6</v>
      </c>
      <c r="T712" s="30" t="s">
        <v>2502</v>
      </c>
      <c r="U712" s="5">
        <f t="shared" si="148"/>
        <v>248.39999999999998</v>
      </c>
      <c r="V712" s="5">
        <f t="shared" si="149"/>
        <v>0</v>
      </c>
      <c r="W712" s="5"/>
    </row>
    <row r="713" spans="1:23" ht="43.2" x14ac:dyDescent="0.3">
      <c r="A713" s="3">
        <f t="shared" si="152"/>
        <v>696</v>
      </c>
      <c r="B713" s="4" t="s">
        <v>2561</v>
      </c>
      <c r="C713" s="3">
        <v>1</v>
      </c>
      <c r="D713" s="3" t="s">
        <v>1570</v>
      </c>
      <c r="E713" s="4" t="s">
        <v>731</v>
      </c>
      <c r="F713" s="3" t="s">
        <v>308</v>
      </c>
      <c r="G713" s="3" t="s">
        <v>2316</v>
      </c>
      <c r="H713" s="3" t="s">
        <v>2470</v>
      </c>
      <c r="I713" s="3" t="s">
        <v>2496</v>
      </c>
      <c r="J713" s="3">
        <v>41.4</v>
      </c>
      <c r="K713" s="3">
        <v>6000</v>
      </c>
      <c r="L713" s="3" t="s">
        <v>25</v>
      </c>
      <c r="M713" s="3">
        <v>1</v>
      </c>
      <c r="N713" s="28">
        <f t="shared" si="157"/>
        <v>6</v>
      </c>
      <c r="O713" s="28">
        <f t="shared" si="158"/>
        <v>248.39999999999998</v>
      </c>
      <c r="P713" s="12">
        <v>0</v>
      </c>
      <c r="Q713" s="46">
        <f t="shared" si="150"/>
        <v>0</v>
      </c>
      <c r="R713" s="13"/>
      <c r="S713" s="3">
        <f t="shared" si="151"/>
        <v>6</v>
      </c>
      <c r="T713" s="30" t="s">
        <v>2502</v>
      </c>
      <c r="U713" s="5">
        <f t="shared" si="148"/>
        <v>248.39999999999998</v>
      </c>
      <c r="V713" s="5">
        <f t="shared" si="149"/>
        <v>0</v>
      </c>
      <c r="W713" s="5"/>
    </row>
    <row r="714" spans="1:23" ht="43.2" x14ac:dyDescent="0.3">
      <c r="A714" s="3">
        <f t="shared" si="152"/>
        <v>697</v>
      </c>
      <c r="B714" s="4" t="s">
        <v>2561</v>
      </c>
      <c r="C714" s="3">
        <v>1</v>
      </c>
      <c r="D714" s="3" t="s">
        <v>1570</v>
      </c>
      <c r="E714" s="4" t="s">
        <v>732</v>
      </c>
      <c r="F714" s="3" t="s">
        <v>308</v>
      </c>
      <c r="G714" s="3" t="s">
        <v>2316</v>
      </c>
      <c r="H714" s="3" t="s">
        <v>2470</v>
      </c>
      <c r="I714" s="3" t="s">
        <v>2496</v>
      </c>
      <c r="J714" s="3">
        <v>41.4</v>
      </c>
      <c r="K714" s="3">
        <v>6000</v>
      </c>
      <c r="L714" s="3" t="s">
        <v>25</v>
      </c>
      <c r="M714" s="3">
        <v>1</v>
      </c>
      <c r="N714" s="28">
        <f t="shared" si="157"/>
        <v>6</v>
      </c>
      <c r="O714" s="28">
        <f t="shared" si="158"/>
        <v>248.39999999999998</v>
      </c>
      <c r="P714" s="12">
        <v>0</v>
      </c>
      <c r="Q714" s="46">
        <f t="shared" si="150"/>
        <v>0</v>
      </c>
      <c r="R714" s="13"/>
      <c r="S714" s="3">
        <f t="shared" si="151"/>
        <v>6</v>
      </c>
      <c r="T714" s="30" t="s">
        <v>2502</v>
      </c>
      <c r="U714" s="5">
        <f t="shared" si="148"/>
        <v>248.39999999999998</v>
      </c>
      <c r="V714" s="5">
        <f t="shared" si="149"/>
        <v>0</v>
      </c>
      <c r="W714" s="5"/>
    </row>
    <row r="715" spans="1:23" ht="43.2" x14ac:dyDescent="0.3">
      <c r="A715" s="3">
        <f t="shared" si="152"/>
        <v>698</v>
      </c>
      <c r="B715" s="4" t="s">
        <v>2561</v>
      </c>
      <c r="C715" s="3">
        <v>1</v>
      </c>
      <c r="D715" s="3" t="s">
        <v>1570</v>
      </c>
      <c r="E715" s="4" t="s">
        <v>733</v>
      </c>
      <c r="F715" s="3" t="s">
        <v>735</v>
      </c>
      <c r="G715" s="3" t="s">
        <v>2336</v>
      </c>
      <c r="H715" s="3" t="s">
        <v>2484</v>
      </c>
      <c r="I715" s="3" t="s">
        <v>2496</v>
      </c>
      <c r="J715" s="3">
        <v>94.6</v>
      </c>
      <c r="K715" s="3">
        <v>6000</v>
      </c>
      <c r="L715" s="3" t="s">
        <v>25</v>
      </c>
      <c r="M715" s="3">
        <v>1</v>
      </c>
      <c r="N715" s="28">
        <f>(K715/1000)*M715</f>
        <v>6</v>
      </c>
      <c r="O715" s="28">
        <f>N715*J715</f>
        <v>567.59999999999991</v>
      </c>
      <c r="P715" s="12">
        <v>0</v>
      </c>
      <c r="Q715" s="46">
        <f t="shared" si="150"/>
        <v>0</v>
      </c>
      <c r="R715" s="12"/>
      <c r="S715" s="3">
        <f t="shared" si="151"/>
        <v>6</v>
      </c>
      <c r="T715" s="30" t="s">
        <v>2502</v>
      </c>
      <c r="U715" s="29">
        <f t="shared" si="148"/>
        <v>567.59999999999991</v>
      </c>
      <c r="V715" s="29">
        <f t="shared" si="149"/>
        <v>0</v>
      </c>
      <c r="W715" s="5"/>
    </row>
    <row r="716" spans="1:23" ht="43.2" x14ac:dyDescent="0.3">
      <c r="A716" s="3">
        <f t="shared" si="152"/>
        <v>699</v>
      </c>
      <c r="B716" s="4" t="s">
        <v>2561</v>
      </c>
      <c r="C716" s="3">
        <v>1</v>
      </c>
      <c r="D716" s="3" t="s">
        <v>1570</v>
      </c>
      <c r="E716" s="4" t="s">
        <v>734</v>
      </c>
      <c r="F716" s="3" t="s">
        <v>308</v>
      </c>
      <c r="G716" s="3" t="s">
        <v>2316</v>
      </c>
      <c r="H716" s="3" t="s">
        <v>2470</v>
      </c>
      <c r="I716" s="3" t="s">
        <v>2496</v>
      </c>
      <c r="J716" s="3">
        <v>41.4</v>
      </c>
      <c r="K716" s="3">
        <v>6000</v>
      </c>
      <c r="L716" s="3" t="s">
        <v>25</v>
      </c>
      <c r="M716" s="3">
        <v>1</v>
      </c>
      <c r="N716" s="28">
        <f t="shared" ref="N716:N722" si="159">(K716/1000)*M716</f>
        <v>6</v>
      </c>
      <c r="O716" s="28">
        <f t="shared" ref="O716:O722" si="160">N716*J716</f>
        <v>248.39999999999998</v>
      </c>
      <c r="P716" s="12">
        <v>0</v>
      </c>
      <c r="Q716" s="46">
        <f t="shared" si="150"/>
        <v>0</v>
      </c>
      <c r="R716" s="13"/>
      <c r="S716" s="3">
        <f t="shared" si="151"/>
        <v>6</v>
      </c>
      <c r="T716" s="30" t="s">
        <v>2502</v>
      </c>
      <c r="U716" s="5">
        <f t="shared" si="148"/>
        <v>248.39999999999998</v>
      </c>
      <c r="V716" s="5">
        <f t="shared" si="149"/>
        <v>0</v>
      </c>
      <c r="W716" s="5"/>
    </row>
    <row r="717" spans="1:23" ht="43.2" x14ac:dyDescent="0.3">
      <c r="A717" s="3">
        <f t="shared" si="152"/>
        <v>700</v>
      </c>
      <c r="B717" s="4" t="s">
        <v>2561</v>
      </c>
      <c r="C717" s="3">
        <v>1</v>
      </c>
      <c r="D717" s="3" t="s">
        <v>1570</v>
      </c>
      <c r="E717" s="4" t="s">
        <v>736</v>
      </c>
      <c r="F717" s="3" t="s">
        <v>308</v>
      </c>
      <c r="G717" s="3" t="s">
        <v>2316</v>
      </c>
      <c r="H717" s="3" t="s">
        <v>2470</v>
      </c>
      <c r="I717" s="3" t="s">
        <v>2496</v>
      </c>
      <c r="J717" s="3">
        <v>41.4</v>
      </c>
      <c r="K717" s="3">
        <v>6000</v>
      </c>
      <c r="L717" s="3" t="s">
        <v>25</v>
      </c>
      <c r="M717" s="3">
        <v>1</v>
      </c>
      <c r="N717" s="28">
        <f t="shared" si="159"/>
        <v>6</v>
      </c>
      <c r="O717" s="28">
        <f t="shared" si="160"/>
        <v>248.39999999999998</v>
      </c>
      <c r="P717" s="12">
        <v>0</v>
      </c>
      <c r="Q717" s="46">
        <f t="shared" si="150"/>
        <v>0</v>
      </c>
      <c r="R717" s="13"/>
      <c r="S717" s="3">
        <f t="shared" si="151"/>
        <v>6</v>
      </c>
      <c r="T717" s="30" t="s">
        <v>2502</v>
      </c>
      <c r="U717" s="5">
        <f t="shared" si="148"/>
        <v>248.39999999999998</v>
      </c>
      <c r="V717" s="5">
        <f t="shared" si="149"/>
        <v>0</v>
      </c>
      <c r="W717" s="5"/>
    </row>
    <row r="718" spans="1:23" ht="43.2" x14ac:dyDescent="0.3">
      <c r="A718" s="3">
        <f t="shared" si="152"/>
        <v>701</v>
      </c>
      <c r="B718" s="4" t="s">
        <v>2561</v>
      </c>
      <c r="C718" s="3">
        <v>1</v>
      </c>
      <c r="D718" s="3" t="s">
        <v>1570</v>
      </c>
      <c r="E718" s="4" t="s">
        <v>737</v>
      </c>
      <c r="F718" s="3" t="s">
        <v>308</v>
      </c>
      <c r="G718" s="3" t="s">
        <v>2316</v>
      </c>
      <c r="H718" s="3" t="s">
        <v>2470</v>
      </c>
      <c r="I718" s="3" t="s">
        <v>2496</v>
      </c>
      <c r="J718" s="3">
        <v>41.4</v>
      </c>
      <c r="K718" s="3">
        <v>6000</v>
      </c>
      <c r="L718" s="3" t="s">
        <v>25</v>
      </c>
      <c r="M718" s="3">
        <v>1</v>
      </c>
      <c r="N718" s="28">
        <f t="shared" si="159"/>
        <v>6</v>
      </c>
      <c r="O718" s="28">
        <f t="shared" si="160"/>
        <v>248.39999999999998</v>
      </c>
      <c r="P718" s="12">
        <v>0</v>
      </c>
      <c r="Q718" s="46">
        <f t="shared" si="150"/>
        <v>0</v>
      </c>
      <c r="R718" s="13"/>
      <c r="S718" s="3">
        <f t="shared" si="151"/>
        <v>6</v>
      </c>
      <c r="T718" s="30" t="s">
        <v>2502</v>
      </c>
      <c r="U718" s="5">
        <f t="shared" ref="U718:U781" si="161">S718*J718</f>
        <v>248.39999999999998</v>
      </c>
      <c r="V718" s="5">
        <f t="shared" ref="V718:V781" si="162">Q718*J718</f>
        <v>0</v>
      </c>
      <c r="W718" s="5"/>
    </row>
    <row r="719" spans="1:23" ht="43.2" x14ac:dyDescent="0.3">
      <c r="A719" s="3">
        <f t="shared" si="152"/>
        <v>702</v>
      </c>
      <c r="B719" s="4" t="s">
        <v>2561</v>
      </c>
      <c r="C719" s="3">
        <v>1</v>
      </c>
      <c r="D719" s="3" t="s">
        <v>1570</v>
      </c>
      <c r="E719" s="4" t="s">
        <v>738</v>
      </c>
      <c r="F719" s="3" t="s">
        <v>308</v>
      </c>
      <c r="G719" s="3" t="s">
        <v>2316</v>
      </c>
      <c r="H719" s="3" t="s">
        <v>2470</v>
      </c>
      <c r="I719" s="3" t="s">
        <v>2496</v>
      </c>
      <c r="J719" s="3">
        <v>41.4</v>
      </c>
      <c r="K719" s="3">
        <v>6000</v>
      </c>
      <c r="L719" s="3" t="s">
        <v>25</v>
      </c>
      <c r="M719" s="3">
        <v>1</v>
      </c>
      <c r="N719" s="28">
        <f t="shared" si="159"/>
        <v>6</v>
      </c>
      <c r="O719" s="28">
        <f t="shared" si="160"/>
        <v>248.39999999999998</v>
      </c>
      <c r="P719" s="12">
        <v>0</v>
      </c>
      <c r="Q719" s="46">
        <f t="shared" si="150"/>
        <v>0</v>
      </c>
      <c r="R719" s="13"/>
      <c r="S719" s="3">
        <f t="shared" si="151"/>
        <v>6</v>
      </c>
      <c r="T719" s="30" t="s">
        <v>2502</v>
      </c>
      <c r="U719" s="5">
        <f t="shared" si="161"/>
        <v>248.39999999999998</v>
      </c>
      <c r="V719" s="5">
        <f t="shared" si="162"/>
        <v>0</v>
      </c>
      <c r="W719" s="5"/>
    </row>
    <row r="720" spans="1:23" ht="43.2" x14ac:dyDescent="0.3">
      <c r="A720" s="3">
        <f t="shared" si="152"/>
        <v>703</v>
      </c>
      <c r="B720" s="4" t="s">
        <v>2561</v>
      </c>
      <c r="C720" s="3">
        <v>1</v>
      </c>
      <c r="D720" s="3" t="s">
        <v>1570</v>
      </c>
      <c r="E720" s="4" t="s">
        <v>739</v>
      </c>
      <c r="F720" s="3" t="s">
        <v>308</v>
      </c>
      <c r="G720" s="3" t="s">
        <v>2316</v>
      </c>
      <c r="H720" s="3" t="s">
        <v>2470</v>
      </c>
      <c r="I720" s="3" t="s">
        <v>2496</v>
      </c>
      <c r="J720" s="3">
        <v>41.4</v>
      </c>
      <c r="K720" s="3">
        <v>6000</v>
      </c>
      <c r="L720" s="3" t="s">
        <v>25</v>
      </c>
      <c r="M720" s="3">
        <v>1</v>
      </c>
      <c r="N720" s="28">
        <f t="shared" si="159"/>
        <v>6</v>
      </c>
      <c r="O720" s="28">
        <f t="shared" si="160"/>
        <v>248.39999999999998</v>
      </c>
      <c r="P720" s="12">
        <v>0</v>
      </c>
      <c r="Q720" s="46">
        <f t="shared" si="150"/>
        <v>0</v>
      </c>
      <c r="R720" s="13"/>
      <c r="S720" s="3">
        <f t="shared" si="151"/>
        <v>6</v>
      </c>
      <c r="T720" s="30" t="s">
        <v>2502</v>
      </c>
      <c r="U720" s="5">
        <f t="shared" si="161"/>
        <v>248.39999999999998</v>
      </c>
      <c r="V720" s="5">
        <f t="shared" si="162"/>
        <v>0</v>
      </c>
      <c r="W720" s="5"/>
    </row>
    <row r="721" spans="1:23" ht="43.2" x14ac:dyDescent="0.3">
      <c r="A721" s="3">
        <f t="shared" si="152"/>
        <v>704</v>
      </c>
      <c r="B721" s="4" t="s">
        <v>2561</v>
      </c>
      <c r="C721" s="3">
        <v>1</v>
      </c>
      <c r="D721" s="3" t="s">
        <v>1570</v>
      </c>
      <c r="E721" s="4" t="s">
        <v>740</v>
      </c>
      <c r="F721" s="3" t="s">
        <v>308</v>
      </c>
      <c r="G721" s="3" t="s">
        <v>2316</v>
      </c>
      <c r="H721" s="3" t="s">
        <v>2470</v>
      </c>
      <c r="I721" s="3" t="s">
        <v>2496</v>
      </c>
      <c r="J721" s="3">
        <v>41.4</v>
      </c>
      <c r="K721" s="3">
        <v>6000</v>
      </c>
      <c r="L721" s="3" t="s">
        <v>25</v>
      </c>
      <c r="M721" s="3">
        <v>1</v>
      </c>
      <c r="N721" s="28">
        <f t="shared" si="159"/>
        <v>6</v>
      </c>
      <c r="O721" s="28">
        <f t="shared" si="160"/>
        <v>248.39999999999998</v>
      </c>
      <c r="P721" s="12">
        <v>0</v>
      </c>
      <c r="Q721" s="46">
        <f t="shared" si="150"/>
        <v>0</v>
      </c>
      <c r="R721" s="13"/>
      <c r="S721" s="3">
        <f t="shared" si="151"/>
        <v>6</v>
      </c>
      <c r="T721" s="30" t="s">
        <v>2502</v>
      </c>
      <c r="U721" s="5">
        <f t="shared" si="161"/>
        <v>248.39999999999998</v>
      </c>
      <c r="V721" s="5">
        <f t="shared" si="162"/>
        <v>0</v>
      </c>
      <c r="W721" s="5"/>
    </row>
    <row r="722" spans="1:23" ht="43.2" x14ac:dyDescent="0.3">
      <c r="A722" s="3">
        <f t="shared" si="152"/>
        <v>705</v>
      </c>
      <c r="B722" s="4" t="s">
        <v>2561</v>
      </c>
      <c r="C722" s="3">
        <v>1</v>
      </c>
      <c r="D722" s="3" t="s">
        <v>1570</v>
      </c>
      <c r="E722" s="4" t="s">
        <v>741</v>
      </c>
      <c r="F722" s="3" t="s">
        <v>308</v>
      </c>
      <c r="G722" s="3" t="s">
        <v>2316</v>
      </c>
      <c r="H722" s="3" t="s">
        <v>2470</v>
      </c>
      <c r="I722" s="3" t="s">
        <v>2496</v>
      </c>
      <c r="J722" s="3">
        <v>41.4</v>
      </c>
      <c r="K722" s="3">
        <v>6000</v>
      </c>
      <c r="L722" s="3" t="s">
        <v>25</v>
      </c>
      <c r="M722" s="3">
        <v>1</v>
      </c>
      <c r="N722" s="28">
        <f t="shared" si="159"/>
        <v>6</v>
      </c>
      <c r="O722" s="28">
        <f t="shared" si="160"/>
        <v>248.39999999999998</v>
      </c>
      <c r="P722" s="12">
        <v>0</v>
      </c>
      <c r="Q722" s="46">
        <f t="shared" ref="Q722:Q785" si="163">N722*P722</f>
        <v>0</v>
      </c>
      <c r="R722" s="13"/>
      <c r="S722" s="3">
        <f t="shared" ref="S722:S785" si="164">N722-Q722</f>
        <v>6</v>
      </c>
      <c r="T722" s="30" t="s">
        <v>2502</v>
      </c>
      <c r="U722" s="5">
        <f t="shared" si="161"/>
        <v>248.39999999999998</v>
      </c>
      <c r="V722" s="5">
        <f t="shared" si="162"/>
        <v>0</v>
      </c>
      <c r="W722" s="5"/>
    </row>
    <row r="723" spans="1:23" ht="43.2" x14ac:dyDescent="0.3">
      <c r="A723" s="3">
        <f t="shared" si="152"/>
        <v>706</v>
      </c>
      <c r="B723" s="4" t="s">
        <v>2561</v>
      </c>
      <c r="C723" s="3">
        <v>1</v>
      </c>
      <c r="D723" s="3" t="s">
        <v>1570</v>
      </c>
      <c r="E723" s="4" t="s">
        <v>742</v>
      </c>
      <c r="F723" s="3" t="s">
        <v>690</v>
      </c>
      <c r="G723" s="3" t="s">
        <v>2317</v>
      </c>
      <c r="H723" s="3" t="s">
        <v>2478</v>
      </c>
      <c r="I723" s="3" t="s">
        <v>2496</v>
      </c>
      <c r="J723" s="3">
        <v>49.6</v>
      </c>
      <c r="K723" s="3">
        <v>6000</v>
      </c>
      <c r="L723" s="3" t="s">
        <v>25</v>
      </c>
      <c r="M723" s="3">
        <v>1</v>
      </c>
      <c r="N723" s="28">
        <f>(K723/1000)*M723</f>
        <v>6</v>
      </c>
      <c r="O723" s="28">
        <f>N723*J723</f>
        <v>297.60000000000002</v>
      </c>
      <c r="P723" s="12">
        <v>0</v>
      </c>
      <c r="Q723" s="46">
        <f t="shared" si="163"/>
        <v>0</v>
      </c>
      <c r="R723" s="12"/>
      <c r="S723" s="3">
        <f t="shared" si="164"/>
        <v>6</v>
      </c>
      <c r="T723" s="30" t="s">
        <v>2502</v>
      </c>
      <c r="U723" s="29">
        <f t="shared" si="161"/>
        <v>297.60000000000002</v>
      </c>
      <c r="V723" s="29">
        <f t="shared" si="162"/>
        <v>0</v>
      </c>
      <c r="W723" s="5"/>
    </row>
    <row r="724" spans="1:23" ht="43.2" x14ac:dyDescent="0.3">
      <c r="A724" s="3">
        <f t="shared" ref="A724:A787" si="165">A723+1</f>
        <v>707</v>
      </c>
      <c r="B724" s="4" t="s">
        <v>2561</v>
      </c>
      <c r="C724" s="3">
        <v>1</v>
      </c>
      <c r="D724" s="3" t="s">
        <v>1570</v>
      </c>
      <c r="E724" s="4" t="s">
        <v>743</v>
      </c>
      <c r="F724" s="3" t="s">
        <v>308</v>
      </c>
      <c r="G724" s="3" t="s">
        <v>2316</v>
      </c>
      <c r="H724" s="3" t="s">
        <v>2470</v>
      </c>
      <c r="I724" s="3" t="s">
        <v>2496</v>
      </c>
      <c r="J724" s="3">
        <v>41.4</v>
      </c>
      <c r="K724" s="3">
        <v>6000</v>
      </c>
      <c r="L724" s="3" t="s">
        <v>25</v>
      </c>
      <c r="M724" s="3">
        <v>1</v>
      </c>
      <c r="N724" s="28">
        <f>(K724/1000)*M724</f>
        <v>6</v>
      </c>
      <c r="O724" s="28">
        <f>N724*J724</f>
        <v>248.39999999999998</v>
      </c>
      <c r="P724" s="12">
        <v>0</v>
      </c>
      <c r="Q724" s="46">
        <f t="shared" si="163"/>
        <v>0</v>
      </c>
      <c r="R724" s="13"/>
      <c r="S724" s="3">
        <f t="shared" si="164"/>
        <v>6</v>
      </c>
      <c r="T724" s="30" t="s">
        <v>2502</v>
      </c>
      <c r="U724" s="5">
        <f t="shared" si="161"/>
        <v>248.39999999999998</v>
      </c>
      <c r="V724" s="5">
        <f t="shared" si="162"/>
        <v>0</v>
      </c>
      <c r="W724" s="5"/>
    </row>
    <row r="725" spans="1:23" ht="43.2" x14ac:dyDescent="0.3">
      <c r="A725" s="3">
        <f t="shared" si="165"/>
        <v>708</v>
      </c>
      <c r="B725" s="4" t="s">
        <v>2561</v>
      </c>
      <c r="C725" s="3">
        <v>1</v>
      </c>
      <c r="D725" s="3" t="s">
        <v>1570</v>
      </c>
      <c r="E725" s="4" t="s">
        <v>744</v>
      </c>
      <c r="F725" s="3" t="s">
        <v>308</v>
      </c>
      <c r="G725" s="3" t="s">
        <v>2316</v>
      </c>
      <c r="H725" s="3" t="s">
        <v>2470</v>
      </c>
      <c r="I725" s="3" t="s">
        <v>2496</v>
      </c>
      <c r="J725" s="3">
        <v>41.4</v>
      </c>
      <c r="K725" s="3">
        <v>6000</v>
      </c>
      <c r="L725" s="3" t="s">
        <v>25</v>
      </c>
      <c r="M725" s="3">
        <v>1</v>
      </c>
      <c r="N725" s="28">
        <f>(K725/1000)*M725</f>
        <v>6</v>
      </c>
      <c r="O725" s="28">
        <f>N725*J725</f>
        <v>248.39999999999998</v>
      </c>
      <c r="P725" s="12">
        <v>0</v>
      </c>
      <c r="Q725" s="46">
        <f t="shared" si="163"/>
        <v>0</v>
      </c>
      <c r="R725" s="13"/>
      <c r="S725" s="3">
        <f t="shared" si="164"/>
        <v>6</v>
      </c>
      <c r="T725" s="30" t="s">
        <v>2502</v>
      </c>
      <c r="U725" s="5">
        <f t="shared" si="161"/>
        <v>248.39999999999998</v>
      </c>
      <c r="V725" s="5">
        <f t="shared" si="162"/>
        <v>0</v>
      </c>
      <c r="W725" s="5"/>
    </row>
    <row r="726" spans="1:23" ht="43.2" x14ac:dyDescent="0.3">
      <c r="A726" s="3">
        <f t="shared" si="165"/>
        <v>709</v>
      </c>
      <c r="B726" s="4" t="s">
        <v>2561</v>
      </c>
      <c r="C726" s="3">
        <v>1</v>
      </c>
      <c r="D726" s="3" t="s">
        <v>1570</v>
      </c>
      <c r="E726" s="4" t="s">
        <v>745</v>
      </c>
      <c r="F726" s="3" t="s">
        <v>308</v>
      </c>
      <c r="G726" s="3" t="s">
        <v>2316</v>
      </c>
      <c r="H726" s="3" t="s">
        <v>2470</v>
      </c>
      <c r="I726" s="3" t="s">
        <v>2496</v>
      </c>
      <c r="J726" s="3">
        <v>41.4</v>
      </c>
      <c r="K726" s="3">
        <v>6000</v>
      </c>
      <c r="L726" s="3" t="s">
        <v>25</v>
      </c>
      <c r="M726" s="3">
        <v>1</v>
      </c>
      <c r="N726" s="28">
        <f>(K726/1000)*M726</f>
        <v>6</v>
      </c>
      <c r="O726" s="28">
        <f>N726*J726</f>
        <v>248.39999999999998</v>
      </c>
      <c r="P726" s="12">
        <v>0</v>
      </c>
      <c r="Q726" s="46">
        <f t="shared" si="163"/>
        <v>0</v>
      </c>
      <c r="R726" s="13"/>
      <c r="S726" s="3">
        <f t="shared" si="164"/>
        <v>6</v>
      </c>
      <c r="T726" s="30" t="s">
        <v>2502</v>
      </c>
      <c r="U726" s="5">
        <f t="shared" si="161"/>
        <v>248.39999999999998</v>
      </c>
      <c r="V726" s="5">
        <f t="shared" si="162"/>
        <v>0</v>
      </c>
      <c r="W726" s="5"/>
    </row>
    <row r="727" spans="1:23" ht="43.2" x14ac:dyDescent="0.3">
      <c r="A727" s="3">
        <f t="shared" si="165"/>
        <v>710</v>
      </c>
      <c r="B727" s="4" t="s">
        <v>2561</v>
      </c>
      <c r="C727" s="3">
        <v>1</v>
      </c>
      <c r="D727" s="3" t="s">
        <v>1570</v>
      </c>
      <c r="E727" s="4" t="s">
        <v>747</v>
      </c>
      <c r="F727" s="3" t="s">
        <v>690</v>
      </c>
      <c r="G727" s="3" t="s">
        <v>2317</v>
      </c>
      <c r="H727" s="3" t="s">
        <v>2478</v>
      </c>
      <c r="I727" s="3" t="s">
        <v>2496</v>
      </c>
      <c r="J727" s="3">
        <v>49.6</v>
      </c>
      <c r="K727" s="3">
        <v>6000</v>
      </c>
      <c r="L727" s="3" t="s">
        <v>25</v>
      </c>
      <c r="M727" s="3">
        <v>1</v>
      </c>
      <c r="N727" s="28">
        <f t="shared" ref="N727:N732" si="166">(K727/1000)*M727</f>
        <v>6</v>
      </c>
      <c r="O727" s="28">
        <f t="shared" ref="O727:O732" si="167">N727*J727</f>
        <v>297.60000000000002</v>
      </c>
      <c r="P727" s="12">
        <v>0</v>
      </c>
      <c r="Q727" s="46">
        <f t="shared" si="163"/>
        <v>0</v>
      </c>
      <c r="R727" s="12"/>
      <c r="S727" s="3">
        <f t="shared" si="164"/>
        <v>6</v>
      </c>
      <c r="T727" s="30" t="s">
        <v>2502</v>
      </c>
      <c r="U727" s="29">
        <f t="shared" si="161"/>
        <v>297.60000000000002</v>
      </c>
      <c r="V727" s="29">
        <f t="shared" si="162"/>
        <v>0</v>
      </c>
      <c r="W727" s="5"/>
    </row>
    <row r="728" spans="1:23" ht="43.2" x14ac:dyDescent="0.3">
      <c r="A728" s="3">
        <f t="shared" si="165"/>
        <v>711</v>
      </c>
      <c r="B728" s="4" t="s">
        <v>2561</v>
      </c>
      <c r="C728" s="3">
        <v>1</v>
      </c>
      <c r="D728" s="3" t="s">
        <v>1570</v>
      </c>
      <c r="E728" s="4" t="s">
        <v>748</v>
      </c>
      <c r="F728" s="3" t="s">
        <v>31</v>
      </c>
      <c r="G728" s="3" t="s">
        <v>2308</v>
      </c>
      <c r="H728" s="3" t="s">
        <v>2473</v>
      </c>
      <c r="I728" s="3" t="s">
        <v>2496</v>
      </c>
      <c r="J728" s="3">
        <v>56.8</v>
      </c>
      <c r="K728" s="3">
        <v>6000</v>
      </c>
      <c r="L728" s="3" t="s">
        <v>25</v>
      </c>
      <c r="M728" s="3">
        <v>1</v>
      </c>
      <c r="N728" s="28">
        <f t="shared" si="166"/>
        <v>6</v>
      </c>
      <c r="O728" s="28">
        <f t="shared" si="167"/>
        <v>340.79999999999995</v>
      </c>
      <c r="P728" s="12">
        <v>0</v>
      </c>
      <c r="Q728" s="46">
        <f t="shared" si="163"/>
        <v>0</v>
      </c>
      <c r="R728" s="12"/>
      <c r="S728" s="3">
        <f t="shared" si="164"/>
        <v>6</v>
      </c>
      <c r="T728" s="30" t="s">
        <v>2502</v>
      </c>
      <c r="U728" s="41">
        <f t="shared" si="161"/>
        <v>340.79999999999995</v>
      </c>
      <c r="V728" s="41">
        <f t="shared" si="162"/>
        <v>0</v>
      </c>
      <c r="W728" s="5"/>
    </row>
    <row r="729" spans="1:23" ht="43.2" x14ac:dyDescent="0.3">
      <c r="A729" s="3">
        <f t="shared" si="165"/>
        <v>712</v>
      </c>
      <c r="B729" s="4" t="s">
        <v>2561</v>
      </c>
      <c r="C729" s="3">
        <v>1</v>
      </c>
      <c r="D729" s="3" t="s">
        <v>1570</v>
      </c>
      <c r="E729" s="4" t="s">
        <v>749</v>
      </c>
      <c r="F729" s="3" t="s">
        <v>746</v>
      </c>
      <c r="G729" s="3" t="s">
        <v>2315</v>
      </c>
      <c r="H729" s="3" t="s">
        <v>2477</v>
      </c>
      <c r="I729" s="3" t="s">
        <v>2496</v>
      </c>
      <c r="J729" s="3">
        <v>36.700000000000003</v>
      </c>
      <c r="K729" s="3">
        <v>4500</v>
      </c>
      <c r="L729" s="3" t="s">
        <v>25</v>
      </c>
      <c r="M729" s="3">
        <v>1</v>
      </c>
      <c r="N729" s="28">
        <f t="shared" si="166"/>
        <v>4.5</v>
      </c>
      <c r="O729" s="28">
        <f t="shared" si="167"/>
        <v>165.15</v>
      </c>
      <c r="P729" s="12">
        <v>0</v>
      </c>
      <c r="Q729" s="46">
        <f t="shared" si="163"/>
        <v>0</v>
      </c>
      <c r="R729" s="12"/>
      <c r="S729" s="3">
        <f t="shared" si="164"/>
        <v>4.5</v>
      </c>
      <c r="T729" s="30" t="s">
        <v>2502</v>
      </c>
      <c r="U729" s="29">
        <f t="shared" si="161"/>
        <v>165.15</v>
      </c>
      <c r="V729" s="29">
        <f t="shared" si="162"/>
        <v>0</v>
      </c>
      <c r="W729" s="5"/>
    </row>
    <row r="730" spans="1:23" ht="43.2" x14ac:dyDescent="0.3">
      <c r="A730" s="3">
        <f t="shared" si="165"/>
        <v>713</v>
      </c>
      <c r="B730" s="4" t="s">
        <v>2561</v>
      </c>
      <c r="C730" s="3">
        <v>1</v>
      </c>
      <c r="D730" s="3" t="s">
        <v>1570</v>
      </c>
      <c r="E730" s="4" t="s">
        <v>750</v>
      </c>
      <c r="F730" s="3" t="s">
        <v>22</v>
      </c>
      <c r="G730" s="7" t="s">
        <v>2343</v>
      </c>
      <c r="H730" s="7" t="s">
        <v>2487</v>
      </c>
      <c r="I730" s="7" t="s">
        <v>2496</v>
      </c>
      <c r="J730" s="7">
        <v>30.6</v>
      </c>
      <c r="K730" s="3">
        <v>3000</v>
      </c>
      <c r="L730" s="3" t="s">
        <v>25</v>
      </c>
      <c r="M730" s="3">
        <v>1</v>
      </c>
      <c r="N730" s="28">
        <f t="shared" si="166"/>
        <v>3</v>
      </c>
      <c r="O730" s="28">
        <f t="shared" si="167"/>
        <v>91.800000000000011</v>
      </c>
      <c r="P730" s="12">
        <v>0</v>
      </c>
      <c r="Q730" s="46">
        <f t="shared" si="163"/>
        <v>0</v>
      </c>
      <c r="R730" s="12"/>
      <c r="S730" s="3">
        <f t="shared" si="164"/>
        <v>3</v>
      </c>
      <c r="T730" s="30" t="s">
        <v>2502</v>
      </c>
      <c r="U730" s="29">
        <f t="shared" si="161"/>
        <v>91.800000000000011</v>
      </c>
      <c r="V730" s="29">
        <f t="shared" si="162"/>
        <v>0</v>
      </c>
      <c r="W730" s="5"/>
    </row>
    <row r="731" spans="1:23" ht="43.2" x14ac:dyDescent="0.3">
      <c r="A731" s="3">
        <f t="shared" si="165"/>
        <v>714</v>
      </c>
      <c r="B731" s="4" t="s">
        <v>2561</v>
      </c>
      <c r="C731" s="3">
        <v>1</v>
      </c>
      <c r="D731" s="3" t="s">
        <v>1570</v>
      </c>
      <c r="E731" s="4" t="s">
        <v>751</v>
      </c>
      <c r="F731" s="3" t="s">
        <v>690</v>
      </c>
      <c r="G731" s="3" t="s">
        <v>2317</v>
      </c>
      <c r="H731" s="3" t="s">
        <v>2478</v>
      </c>
      <c r="I731" s="3" t="s">
        <v>2496</v>
      </c>
      <c r="J731" s="3">
        <v>49.6</v>
      </c>
      <c r="K731" s="3">
        <v>6000</v>
      </c>
      <c r="L731" s="3" t="s">
        <v>25</v>
      </c>
      <c r="M731" s="3">
        <v>1</v>
      </c>
      <c r="N731" s="28">
        <f t="shared" si="166"/>
        <v>6</v>
      </c>
      <c r="O731" s="28">
        <f t="shared" si="167"/>
        <v>297.60000000000002</v>
      </c>
      <c r="P731" s="12">
        <v>0</v>
      </c>
      <c r="Q731" s="46">
        <f t="shared" si="163"/>
        <v>0</v>
      </c>
      <c r="R731" s="12"/>
      <c r="S731" s="3">
        <f t="shared" si="164"/>
        <v>6</v>
      </c>
      <c r="T731" s="30" t="s">
        <v>2502</v>
      </c>
      <c r="U731" s="29">
        <f t="shared" si="161"/>
        <v>297.60000000000002</v>
      </c>
      <c r="V731" s="29">
        <f t="shared" si="162"/>
        <v>0</v>
      </c>
      <c r="W731" s="5"/>
    </row>
    <row r="732" spans="1:23" ht="43.2" customHeight="1" x14ac:dyDescent="0.3">
      <c r="A732" s="3">
        <f t="shared" si="165"/>
        <v>715</v>
      </c>
      <c r="B732" s="4" t="s">
        <v>2561</v>
      </c>
      <c r="C732" s="3">
        <v>1</v>
      </c>
      <c r="D732" s="3" t="s">
        <v>1570</v>
      </c>
      <c r="E732" s="4" t="s">
        <v>752</v>
      </c>
      <c r="F732" s="3" t="s">
        <v>8</v>
      </c>
      <c r="G732" s="3" t="s">
        <v>2500</v>
      </c>
      <c r="H732" s="5" t="s">
        <v>2471</v>
      </c>
      <c r="I732" s="3" t="s">
        <v>2496</v>
      </c>
      <c r="J732" s="3">
        <v>32</v>
      </c>
      <c r="K732" s="3">
        <v>6000</v>
      </c>
      <c r="L732" s="3" t="s">
        <v>25</v>
      </c>
      <c r="M732" s="3">
        <v>1</v>
      </c>
      <c r="N732" s="28">
        <f t="shared" si="166"/>
        <v>6</v>
      </c>
      <c r="O732" s="28">
        <f t="shared" si="167"/>
        <v>192</v>
      </c>
      <c r="P732" s="12">
        <v>0</v>
      </c>
      <c r="Q732" s="46">
        <f t="shared" si="163"/>
        <v>0</v>
      </c>
      <c r="R732" s="13"/>
      <c r="S732" s="3">
        <f t="shared" si="164"/>
        <v>6</v>
      </c>
      <c r="T732" s="35" t="s">
        <v>2502</v>
      </c>
      <c r="U732" s="5">
        <f t="shared" si="161"/>
        <v>192</v>
      </c>
      <c r="V732" s="5">
        <f t="shared" si="162"/>
        <v>0</v>
      </c>
      <c r="W732" s="5"/>
    </row>
    <row r="733" spans="1:23" ht="43.2" x14ac:dyDescent="0.3">
      <c r="A733" s="3">
        <f t="shared" si="165"/>
        <v>716</v>
      </c>
      <c r="B733" s="4" t="s">
        <v>2561</v>
      </c>
      <c r="C733" s="3">
        <v>1</v>
      </c>
      <c r="D733" s="3" t="s">
        <v>1570</v>
      </c>
      <c r="E733" s="4" t="s">
        <v>753</v>
      </c>
      <c r="F733" s="3" t="s">
        <v>308</v>
      </c>
      <c r="G733" s="3" t="s">
        <v>2316</v>
      </c>
      <c r="H733" s="3" t="s">
        <v>2470</v>
      </c>
      <c r="I733" s="3" t="s">
        <v>2496</v>
      </c>
      <c r="J733" s="3">
        <v>41.4</v>
      </c>
      <c r="K733" s="3">
        <v>6000</v>
      </c>
      <c r="L733" s="3" t="s">
        <v>25</v>
      </c>
      <c r="M733" s="3">
        <v>1</v>
      </c>
      <c r="N733" s="28">
        <f>(K733/1000)*M733</f>
        <v>6</v>
      </c>
      <c r="O733" s="28">
        <f>N733*J733</f>
        <v>248.39999999999998</v>
      </c>
      <c r="P733" s="12">
        <v>0</v>
      </c>
      <c r="Q733" s="46">
        <f t="shared" si="163"/>
        <v>0</v>
      </c>
      <c r="R733" s="13"/>
      <c r="S733" s="3">
        <f t="shared" si="164"/>
        <v>6</v>
      </c>
      <c r="T733" s="30" t="s">
        <v>2502</v>
      </c>
      <c r="U733" s="5">
        <f t="shared" si="161"/>
        <v>248.39999999999998</v>
      </c>
      <c r="V733" s="5">
        <f t="shared" si="162"/>
        <v>0</v>
      </c>
      <c r="W733" s="5"/>
    </row>
    <row r="734" spans="1:23" ht="43.2" x14ac:dyDescent="0.3">
      <c r="A734" s="3">
        <f t="shared" si="165"/>
        <v>717</v>
      </c>
      <c r="B734" s="4" t="s">
        <v>2561</v>
      </c>
      <c r="C734" s="3">
        <v>1</v>
      </c>
      <c r="D734" s="3" t="s">
        <v>1570</v>
      </c>
      <c r="E734" s="4" t="s">
        <v>754</v>
      </c>
      <c r="F734" s="3" t="s">
        <v>308</v>
      </c>
      <c r="G734" s="3" t="s">
        <v>2316</v>
      </c>
      <c r="H734" s="3" t="s">
        <v>2470</v>
      </c>
      <c r="I734" s="3" t="s">
        <v>2496</v>
      </c>
      <c r="J734" s="3">
        <v>41.4</v>
      </c>
      <c r="K734" s="3">
        <v>6000</v>
      </c>
      <c r="L734" s="3" t="s">
        <v>25</v>
      </c>
      <c r="M734" s="3">
        <v>1</v>
      </c>
      <c r="N734" s="28">
        <f>(K734/1000)*M734</f>
        <v>6</v>
      </c>
      <c r="O734" s="28">
        <f>N734*J734</f>
        <v>248.39999999999998</v>
      </c>
      <c r="P734" s="12">
        <v>0</v>
      </c>
      <c r="Q734" s="46">
        <f t="shared" si="163"/>
        <v>0</v>
      </c>
      <c r="R734" s="13"/>
      <c r="S734" s="3">
        <f t="shared" si="164"/>
        <v>6</v>
      </c>
      <c r="T734" s="30" t="s">
        <v>2502</v>
      </c>
      <c r="U734" s="5">
        <f t="shared" si="161"/>
        <v>248.39999999999998</v>
      </c>
      <c r="V734" s="5">
        <f t="shared" si="162"/>
        <v>0</v>
      </c>
      <c r="W734" s="5"/>
    </row>
    <row r="735" spans="1:23" ht="43.2" customHeight="1" x14ac:dyDescent="0.3">
      <c r="A735" s="3">
        <f t="shared" si="165"/>
        <v>718</v>
      </c>
      <c r="B735" s="4" t="s">
        <v>2561</v>
      </c>
      <c r="C735" s="3">
        <v>1</v>
      </c>
      <c r="D735" s="3" t="s">
        <v>1570</v>
      </c>
      <c r="E735" s="4" t="s">
        <v>755</v>
      </c>
      <c r="F735" s="3" t="s">
        <v>8</v>
      </c>
      <c r="G735" s="3" t="s">
        <v>2500</v>
      </c>
      <c r="H735" s="5" t="s">
        <v>2471</v>
      </c>
      <c r="I735" s="3" t="s">
        <v>2496</v>
      </c>
      <c r="J735" s="3">
        <v>32</v>
      </c>
      <c r="K735" s="3">
        <v>6000</v>
      </c>
      <c r="L735" s="3" t="s">
        <v>25</v>
      </c>
      <c r="M735" s="3">
        <v>1</v>
      </c>
      <c r="N735" s="28">
        <f t="shared" ref="N735:N750" si="168">(K735/1000)*M735</f>
        <v>6</v>
      </c>
      <c r="O735" s="28">
        <f t="shared" ref="O735:O750" si="169">N735*J735</f>
        <v>192</v>
      </c>
      <c r="P735" s="12">
        <v>0</v>
      </c>
      <c r="Q735" s="46">
        <f t="shared" si="163"/>
        <v>0</v>
      </c>
      <c r="R735" s="13"/>
      <c r="S735" s="3">
        <f t="shared" si="164"/>
        <v>6</v>
      </c>
      <c r="T735" s="35" t="s">
        <v>2502</v>
      </c>
      <c r="U735" s="5">
        <f t="shared" si="161"/>
        <v>192</v>
      </c>
      <c r="V735" s="5">
        <f t="shared" si="162"/>
        <v>0</v>
      </c>
      <c r="W735" s="5"/>
    </row>
    <row r="736" spans="1:23" ht="43.2" customHeight="1" x14ac:dyDescent="0.3">
      <c r="A736" s="3">
        <f t="shared" si="165"/>
        <v>719</v>
      </c>
      <c r="B736" s="4" t="s">
        <v>2561</v>
      </c>
      <c r="C736" s="3">
        <v>1</v>
      </c>
      <c r="D736" s="3" t="s">
        <v>1570</v>
      </c>
      <c r="E736" s="4" t="s">
        <v>756</v>
      </c>
      <c r="F736" s="3" t="s">
        <v>8</v>
      </c>
      <c r="G736" s="3" t="s">
        <v>2500</v>
      </c>
      <c r="H736" s="5" t="s">
        <v>2471</v>
      </c>
      <c r="I736" s="3" t="s">
        <v>2496</v>
      </c>
      <c r="J736" s="3">
        <v>32</v>
      </c>
      <c r="K736" s="3">
        <v>6000</v>
      </c>
      <c r="L736" s="3" t="s">
        <v>25</v>
      </c>
      <c r="M736" s="3">
        <v>1</v>
      </c>
      <c r="N736" s="28">
        <f t="shared" si="168"/>
        <v>6</v>
      </c>
      <c r="O736" s="28">
        <f t="shared" si="169"/>
        <v>192</v>
      </c>
      <c r="P736" s="12">
        <v>0</v>
      </c>
      <c r="Q736" s="46">
        <f t="shared" si="163"/>
        <v>0</v>
      </c>
      <c r="R736" s="13"/>
      <c r="S736" s="3">
        <f t="shared" si="164"/>
        <v>6</v>
      </c>
      <c r="T736" s="35" t="s">
        <v>2502</v>
      </c>
      <c r="U736" s="5">
        <f t="shared" si="161"/>
        <v>192</v>
      </c>
      <c r="V736" s="5">
        <f t="shared" si="162"/>
        <v>0</v>
      </c>
      <c r="W736" s="5"/>
    </row>
    <row r="737" spans="1:23" ht="43.2" customHeight="1" x14ac:dyDescent="0.3">
      <c r="A737" s="3">
        <f t="shared" si="165"/>
        <v>720</v>
      </c>
      <c r="B737" s="4" t="s">
        <v>2561</v>
      </c>
      <c r="C737" s="3">
        <v>1</v>
      </c>
      <c r="D737" s="3" t="s">
        <v>1570</v>
      </c>
      <c r="E737" s="4" t="s">
        <v>757</v>
      </c>
      <c r="F737" s="3" t="s">
        <v>8</v>
      </c>
      <c r="G737" s="3" t="s">
        <v>2500</v>
      </c>
      <c r="H737" s="5" t="s">
        <v>2471</v>
      </c>
      <c r="I737" s="3" t="s">
        <v>2496</v>
      </c>
      <c r="J737" s="3">
        <v>32</v>
      </c>
      <c r="K737" s="3">
        <v>6000</v>
      </c>
      <c r="L737" s="3" t="s">
        <v>25</v>
      </c>
      <c r="M737" s="3">
        <v>1</v>
      </c>
      <c r="N737" s="28">
        <f t="shared" si="168"/>
        <v>6</v>
      </c>
      <c r="O737" s="28">
        <f t="shared" si="169"/>
        <v>192</v>
      </c>
      <c r="P737" s="12">
        <v>0</v>
      </c>
      <c r="Q737" s="46">
        <f t="shared" si="163"/>
        <v>0</v>
      </c>
      <c r="R737" s="13"/>
      <c r="S737" s="3">
        <f t="shared" si="164"/>
        <v>6</v>
      </c>
      <c r="T737" s="35" t="s">
        <v>2502</v>
      </c>
      <c r="U737" s="5">
        <f t="shared" si="161"/>
        <v>192</v>
      </c>
      <c r="V737" s="5">
        <f t="shared" si="162"/>
        <v>0</v>
      </c>
      <c r="W737" s="5"/>
    </row>
    <row r="738" spans="1:23" ht="43.2" customHeight="1" x14ac:dyDescent="0.3">
      <c r="A738" s="3">
        <f t="shared" si="165"/>
        <v>721</v>
      </c>
      <c r="B738" s="4" t="s">
        <v>2561</v>
      </c>
      <c r="C738" s="3">
        <v>1</v>
      </c>
      <c r="D738" s="3" t="s">
        <v>1570</v>
      </c>
      <c r="E738" s="4" t="s">
        <v>758</v>
      </c>
      <c r="F738" s="3" t="s">
        <v>8</v>
      </c>
      <c r="G738" s="3" t="s">
        <v>2500</v>
      </c>
      <c r="H738" s="5" t="s">
        <v>2471</v>
      </c>
      <c r="I738" s="3" t="s">
        <v>2496</v>
      </c>
      <c r="J738" s="3">
        <v>32</v>
      </c>
      <c r="K738" s="3">
        <v>6000</v>
      </c>
      <c r="L738" s="3" t="s">
        <v>25</v>
      </c>
      <c r="M738" s="3">
        <v>1</v>
      </c>
      <c r="N738" s="28">
        <f t="shared" si="168"/>
        <v>6</v>
      </c>
      <c r="O738" s="28">
        <f t="shared" si="169"/>
        <v>192</v>
      </c>
      <c r="P738" s="12">
        <v>0</v>
      </c>
      <c r="Q738" s="46">
        <f t="shared" si="163"/>
        <v>0</v>
      </c>
      <c r="R738" s="13"/>
      <c r="S738" s="3">
        <f t="shared" si="164"/>
        <v>6</v>
      </c>
      <c r="T738" s="35" t="s">
        <v>2502</v>
      </c>
      <c r="U738" s="5">
        <f t="shared" si="161"/>
        <v>192</v>
      </c>
      <c r="V738" s="5">
        <f t="shared" si="162"/>
        <v>0</v>
      </c>
      <c r="W738" s="5"/>
    </row>
    <row r="739" spans="1:23" ht="43.2" customHeight="1" x14ac:dyDescent="0.3">
      <c r="A739" s="3">
        <f t="shared" si="165"/>
        <v>722</v>
      </c>
      <c r="B739" s="4" t="s">
        <v>2561</v>
      </c>
      <c r="C739" s="3">
        <v>1</v>
      </c>
      <c r="D739" s="3" t="s">
        <v>1570</v>
      </c>
      <c r="E739" s="4" t="s">
        <v>759</v>
      </c>
      <c r="F739" s="3" t="s">
        <v>8</v>
      </c>
      <c r="G739" s="3" t="s">
        <v>2500</v>
      </c>
      <c r="H739" s="5" t="s">
        <v>2471</v>
      </c>
      <c r="I739" s="3" t="s">
        <v>2496</v>
      </c>
      <c r="J739" s="3">
        <v>32</v>
      </c>
      <c r="K739" s="3">
        <v>6000</v>
      </c>
      <c r="L739" s="3" t="s">
        <v>25</v>
      </c>
      <c r="M739" s="3">
        <v>1</v>
      </c>
      <c r="N739" s="28">
        <f t="shared" si="168"/>
        <v>6</v>
      </c>
      <c r="O739" s="28">
        <f t="shared" si="169"/>
        <v>192</v>
      </c>
      <c r="P739" s="12">
        <v>0</v>
      </c>
      <c r="Q739" s="46">
        <f t="shared" si="163"/>
        <v>0</v>
      </c>
      <c r="R739" s="13"/>
      <c r="S739" s="3">
        <f t="shared" si="164"/>
        <v>6</v>
      </c>
      <c r="T739" s="35" t="s">
        <v>2502</v>
      </c>
      <c r="U739" s="5">
        <f t="shared" si="161"/>
        <v>192</v>
      </c>
      <c r="V739" s="5">
        <f t="shared" si="162"/>
        <v>0</v>
      </c>
      <c r="W739" s="5"/>
    </row>
    <row r="740" spans="1:23" ht="43.2" customHeight="1" x14ac:dyDescent="0.3">
      <c r="A740" s="3">
        <f t="shared" si="165"/>
        <v>723</v>
      </c>
      <c r="B740" s="4" t="s">
        <v>2561</v>
      </c>
      <c r="C740" s="3">
        <v>1</v>
      </c>
      <c r="D740" s="3" t="s">
        <v>1570</v>
      </c>
      <c r="E740" s="4" t="s">
        <v>760</v>
      </c>
      <c r="F740" s="3" t="s">
        <v>8</v>
      </c>
      <c r="G740" s="3" t="s">
        <v>2500</v>
      </c>
      <c r="H740" s="5" t="s">
        <v>2471</v>
      </c>
      <c r="I740" s="3" t="s">
        <v>2496</v>
      </c>
      <c r="J740" s="3">
        <v>32</v>
      </c>
      <c r="K740" s="3">
        <v>6000</v>
      </c>
      <c r="L740" s="3" t="s">
        <v>25</v>
      </c>
      <c r="M740" s="3">
        <v>1</v>
      </c>
      <c r="N740" s="28">
        <f t="shared" si="168"/>
        <v>6</v>
      </c>
      <c r="O740" s="28">
        <f t="shared" si="169"/>
        <v>192</v>
      </c>
      <c r="P740" s="12">
        <v>0</v>
      </c>
      <c r="Q740" s="46">
        <f t="shared" si="163"/>
        <v>0</v>
      </c>
      <c r="R740" s="13"/>
      <c r="S740" s="3">
        <f t="shared" si="164"/>
        <v>6</v>
      </c>
      <c r="T740" s="35" t="s">
        <v>2502</v>
      </c>
      <c r="U740" s="5">
        <f t="shared" si="161"/>
        <v>192</v>
      </c>
      <c r="V740" s="5">
        <f t="shared" si="162"/>
        <v>0</v>
      </c>
      <c r="W740" s="5"/>
    </row>
    <row r="741" spans="1:23" ht="43.2" customHeight="1" x14ac:dyDescent="0.3">
      <c r="A741" s="3">
        <f t="shared" si="165"/>
        <v>724</v>
      </c>
      <c r="B741" s="4" t="s">
        <v>2561</v>
      </c>
      <c r="C741" s="3">
        <v>1</v>
      </c>
      <c r="D741" s="3" t="s">
        <v>1570</v>
      </c>
      <c r="E741" s="4" t="s">
        <v>761</v>
      </c>
      <c r="F741" s="3" t="s">
        <v>8</v>
      </c>
      <c r="G741" s="3" t="s">
        <v>2500</v>
      </c>
      <c r="H741" s="5" t="s">
        <v>2471</v>
      </c>
      <c r="I741" s="3" t="s">
        <v>2496</v>
      </c>
      <c r="J741" s="3">
        <v>32</v>
      </c>
      <c r="K741" s="3">
        <v>6000</v>
      </c>
      <c r="L741" s="3" t="s">
        <v>25</v>
      </c>
      <c r="M741" s="3">
        <v>1</v>
      </c>
      <c r="N741" s="28">
        <f t="shared" si="168"/>
        <v>6</v>
      </c>
      <c r="O741" s="28">
        <f t="shared" si="169"/>
        <v>192</v>
      </c>
      <c r="P741" s="12">
        <v>0</v>
      </c>
      <c r="Q741" s="46">
        <f t="shared" si="163"/>
        <v>0</v>
      </c>
      <c r="R741" s="13"/>
      <c r="S741" s="3">
        <f t="shared" si="164"/>
        <v>6</v>
      </c>
      <c r="T741" s="35" t="s">
        <v>2502</v>
      </c>
      <c r="U741" s="5">
        <f t="shared" si="161"/>
        <v>192</v>
      </c>
      <c r="V741" s="5">
        <f t="shared" si="162"/>
        <v>0</v>
      </c>
      <c r="W741" s="5"/>
    </row>
    <row r="742" spans="1:23" ht="43.2" customHeight="1" x14ac:dyDescent="0.3">
      <c r="A742" s="3">
        <f t="shared" si="165"/>
        <v>725</v>
      </c>
      <c r="B742" s="4" t="s">
        <v>2561</v>
      </c>
      <c r="C742" s="3">
        <v>1</v>
      </c>
      <c r="D742" s="3" t="s">
        <v>1570</v>
      </c>
      <c r="E742" s="4" t="s">
        <v>762</v>
      </c>
      <c r="F742" s="3" t="s">
        <v>8</v>
      </c>
      <c r="G742" s="3" t="s">
        <v>2500</v>
      </c>
      <c r="H742" s="5" t="s">
        <v>2471</v>
      </c>
      <c r="I742" s="3" t="s">
        <v>2496</v>
      </c>
      <c r="J742" s="3">
        <v>32</v>
      </c>
      <c r="K742" s="3">
        <v>6000</v>
      </c>
      <c r="L742" s="3" t="s">
        <v>25</v>
      </c>
      <c r="M742" s="3">
        <v>1</v>
      </c>
      <c r="N742" s="28">
        <f t="shared" si="168"/>
        <v>6</v>
      </c>
      <c r="O742" s="28">
        <f t="shared" si="169"/>
        <v>192</v>
      </c>
      <c r="P742" s="12">
        <v>0</v>
      </c>
      <c r="Q742" s="46">
        <f t="shared" si="163"/>
        <v>0</v>
      </c>
      <c r="R742" s="13"/>
      <c r="S742" s="3">
        <f t="shared" si="164"/>
        <v>6</v>
      </c>
      <c r="T742" s="35" t="s">
        <v>2502</v>
      </c>
      <c r="U742" s="5">
        <f t="shared" si="161"/>
        <v>192</v>
      </c>
      <c r="V742" s="5">
        <f t="shared" si="162"/>
        <v>0</v>
      </c>
      <c r="W742" s="5"/>
    </row>
    <row r="743" spans="1:23" ht="43.2" x14ac:dyDescent="0.3">
      <c r="A743" s="3">
        <f t="shared" si="165"/>
        <v>726</v>
      </c>
      <c r="B743" s="4" t="s">
        <v>2561</v>
      </c>
      <c r="C743" s="3">
        <v>1</v>
      </c>
      <c r="D743" s="3" t="s">
        <v>1570</v>
      </c>
      <c r="E743" s="4" t="s">
        <v>763</v>
      </c>
      <c r="F743" s="3" t="s">
        <v>308</v>
      </c>
      <c r="G743" s="3" t="s">
        <v>2316</v>
      </c>
      <c r="H743" s="3" t="s">
        <v>2470</v>
      </c>
      <c r="I743" s="3" t="s">
        <v>2496</v>
      </c>
      <c r="J743" s="3">
        <v>41.4</v>
      </c>
      <c r="K743" s="3">
        <v>6000</v>
      </c>
      <c r="L743" s="3" t="s">
        <v>25</v>
      </c>
      <c r="M743" s="3">
        <v>1</v>
      </c>
      <c r="N743" s="28">
        <f t="shared" si="168"/>
        <v>6</v>
      </c>
      <c r="O743" s="28">
        <f t="shared" si="169"/>
        <v>248.39999999999998</v>
      </c>
      <c r="P743" s="12">
        <v>0</v>
      </c>
      <c r="Q743" s="46">
        <f t="shared" si="163"/>
        <v>0</v>
      </c>
      <c r="R743" s="13"/>
      <c r="S743" s="3">
        <f t="shared" si="164"/>
        <v>6</v>
      </c>
      <c r="T743" s="30" t="s">
        <v>2502</v>
      </c>
      <c r="U743" s="5">
        <f t="shared" si="161"/>
        <v>248.39999999999998</v>
      </c>
      <c r="V743" s="5">
        <f t="shared" si="162"/>
        <v>0</v>
      </c>
      <c r="W743" s="5"/>
    </row>
    <row r="744" spans="1:23" ht="43.2" x14ac:dyDescent="0.3">
      <c r="A744" s="3">
        <f t="shared" si="165"/>
        <v>727</v>
      </c>
      <c r="B744" s="4" t="s">
        <v>2561</v>
      </c>
      <c r="C744" s="3">
        <v>1</v>
      </c>
      <c r="D744" s="3" t="s">
        <v>1570</v>
      </c>
      <c r="E744" s="4" t="s">
        <v>764</v>
      </c>
      <c r="F744" s="3" t="s">
        <v>308</v>
      </c>
      <c r="G744" s="3" t="s">
        <v>2316</v>
      </c>
      <c r="H744" s="3" t="s">
        <v>2470</v>
      </c>
      <c r="I744" s="3" t="s">
        <v>2496</v>
      </c>
      <c r="J744" s="3">
        <v>41.4</v>
      </c>
      <c r="K744" s="3">
        <v>6000</v>
      </c>
      <c r="L744" s="3" t="s">
        <v>25</v>
      </c>
      <c r="M744" s="3">
        <v>1</v>
      </c>
      <c r="N744" s="28">
        <f t="shared" si="168"/>
        <v>6</v>
      </c>
      <c r="O744" s="28">
        <f t="shared" si="169"/>
        <v>248.39999999999998</v>
      </c>
      <c r="P744" s="12">
        <v>0</v>
      </c>
      <c r="Q744" s="46">
        <f t="shared" si="163"/>
        <v>0</v>
      </c>
      <c r="R744" s="13"/>
      <c r="S744" s="3">
        <f t="shared" si="164"/>
        <v>6</v>
      </c>
      <c r="T744" s="30" t="s">
        <v>2502</v>
      </c>
      <c r="U744" s="5">
        <f t="shared" si="161"/>
        <v>248.39999999999998</v>
      </c>
      <c r="V744" s="5">
        <f t="shared" si="162"/>
        <v>0</v>
      </c>
      <c r="W744" s="5"/>
    </row>
    <row r="745" spans="1:23" ht="43.2" x14ac:dyDescent="0.3">
      <c r="A745" s="3">
        <f t="shared" si="165"/>
        <v>728</v>
      </c>
      <c r="B745" s="4" t="s">
        <v>2561</v>
      </c>
      <c r="C745" s="3">
        <v>1</v>
      </c>
      <c r="D745" s="3" t="s">
        <v>1570</v>
      </c>
      <c r="E745" s="4" t="s">
        <v>765</v>
      </c>
      <c r="F745" s="3" t="s">
        <v>308</v>
      </c>
      <c r="G745" s="3" t="s">
        <v>2316</v>
      </c>
      <c r="H745" s="3" t="s">
        <v>2470</v>
      </c>
      <c r="I745" s="3" t="s">
        <v>2496</v>
      </c>
      <c r="J745" s="3">
        <v>41.4</v>
      </c>
      <c r="K745" s="3">
        <v>6000</v>
      </c>
      <c r="L745" s="3" t="s">
        <v>25</v>
      </c>
      <c r="M745" s="3">
        <v>1</v>
      </c>
      <c r="N745" s="28">
        <f t="shared" si="168"/>
        <v>6</v>
      </c>
      <c r="O745" s="28">
        <f t="shared" si="169"/>
        <v>248.39999999999998</v>
      </c>
      <c r="P745" s="12">
        <v>0</v>
      </c>
      <c r="Q745" s="46">
        <f t="shared" si="163"/>
        <v>0</v>
      </c>
      <c r="R745" s="13"/>
      <c r="S745" s="3">
        <f t="shared" si="164"/>
        <v>6</v>
      </c>
      <c r="T745" s="30" t="s">
        <v>2502</v>
      </c>
      <c r="U745" s="5">
        <f t="shared" si="161"/>
        <v>248.39999999999998</v>
      </c>
      <c r="V745" s="5">
        <f t="shared" si="162"/>
        <v>0</v>
      </c>
      <c r="W745" s="5"/>
    </row>
    <row r="746" spans="1:23" ht="43.2" x14ac:dyDescent="0.3">
      <c r="A746" s="3">
        <f t="shared" si="165"/>
        <v>729</v>
      </c>
      <c r="B746" s="4" t="s">
        <v>2561</v>
      </c>
      <c r="C746" s="3">
        <v>1</v>
      </c>
      <c r="D746" s="3" t="s">
        <v>1570</v>
      </c>
      <c r="E746" s="4" t="s">
        <v>766</v>
      </c>
      <c r="F746" s="3" t="s">
        <v>308</v>
      </c>
      <c r="G746" s="3" t="s">
        <v>2316</v>
      </c>
      <c r="H746" s="3" t="s">
        <v>2470</v>
      </c>
      <c r="I746" s="3" t="s">
        <v>2496</v>
      </c>
      <c r="J746" s="3">
        <v>41.4</v>
      </c>
      <c r="K746" s="3">
        <v>6000</v>
      </c>
      <c r="L746" s="3" t="s">
        <v>25</v>
      </c>
      <c r="M746" s="3">
        <v>1</v>
      </c>
      <c r="N746" s="28">
        <f t="shared" si="168"/>
        <v>6</v>
      </c>
      <c r="O746" s="28">
        <f t="shared" si="169"/>
        <v>248.39999999999998</v>
      </c>
      <c r="P746" s="12">
        <v>0</v>
      </c>
      <c r="Q746" s="46">
        <f t="shared" si="163"/>
        <v>0</v>
      </c>
      <c r="R746" s="13"/>
      <c r="S746" s="3">
        <f t="shared" si="164"/>
        <v>6</v>
      </c>
      <c r="T746" s="30" t="s">
        <v>2502</v>
      </c>
      <c r="U746" s="5">
        <f t="shared" si="161"/>
        <v>248.39999999999998</v>
      </c>
      <c r="V746" s="5">
        <f t="shared" si="162"/>
        <v>0</v>
      </c>
      <c r="W746" s="5"/>
    </row>
    <row r="747" spans="1:23" ht="43.2" x14ac:dyDescent="0.3">
      <c r="A747" s="3">
        <f t="shared" si="165"/>
        <v>730</v>
      </c>
      <c r="B747" s="4" t="s">
        <v>2561</v>
      </c>
      <c r="C747" s="3">
        <v>1</v>
      </c>
      <c r="D747" s="3" t="s">
        <v>1570</v>
      </c>
      <c r="E747" s="4" t="s">
        <v>767</v>
      </c>
      <c r="F747" s="3" t="s">
        <v>308</v>
      </c>
      <c r="G747" s="3" t="s">
        <v>2316</v>
      </c>
      <c r="H747" s="3" t="s">
        <v>2470</v>
      </c>
      <c r="I747" s="3" t="s">
        <v>2496</v>
      </c>
      <c r="J747" s="3">
        <v>41.4</v>
      </c>
      <c r="K747" s="3">
        <v>6000</v>
      </c>
      <c r="L747" s="3" t="s">
        <v>25</v>
      </c>
      <c r="M747" s="3">
        <v>1</v>
      </c>
      <c r="N747" s="28">
        <f t="shared" si="168"/>
        <v>6</v>
      </c>
      <c r="O747" s="28">
        <f t="shared" si="169"/>
        <v>248.39999999999998</v>
      </c>
      <c r="P747" s="12">
        <v>0</v>
      </c>
      <c r="Q747" s="46">
        <f t="shared" si="163"/>
        <v>0</v>
      </c>
      <c r="R747" s="13"/>
      <c r="S747" s="3">
        <f t="shared" si="164"/>
        <v>6</v>
      </c>
      <c r="T747" s="30" t="s">
        <v>2502</v>
      </c>
      <c r="U747" s="5">
        <f t="shared" si="161"/>
        <v>248.39999999999998</v>
      </c>
      <c r="V747" s="5">
        <f t="shared" si="162"/>
        <v>0</v>
      </c>
      <c r="W747" s="5"/>
    </row>
    <row r="748" spans="1:23" ht="43.2" x14ac:dyDescent="0.3">
      <c r="A748" s="3">
        <f t="shared" si="165"/>
        <v>731</v>
      </c>
      <c r="B748" s="4" t="s">
        <v>2561</v>
      </c>
      <c r="C748" s="3">
        <v>1</v>
      </c>
      <c r="D748" s="3" t="s">
        <v>1570</v>
      </c>
      <c r="E748" s="4" t="s">
        <v>768</v>
      </c>
      <c r="F748" s="3" t="s">
        <v>308</v>
      </c>
      <c r="G748" s="3" t="s">
        <v>2316</v>
      </c>
      <c r="H748" s="3" t="s">
        <v>2470</v>
      </c>
      <c r="I748" s="3" t="s">
        <v>2496</v>
      </c>
      <c r="J748" s="3">
        <v>41.4</v>
      </c>
      <c r="K748" s="3">
        <v>6000</v>
      </c>
      <c r="L748" s="3" t="s">
        <v>25</v>
      </c>
      <c r="M748" s="3">
        <v>1</v>
      </c>
      <c r="N748" s="28">
        <f t="shared" si="168"/>
        <v>6</v>
      </c>
      <c r="O748" s="28">
        <f t="shared" si="169"/>
        <v>248.39999999999998</v>
      </c>
      <c r="P748" s="12">
        <v>0</v>
      </c>
      <c r="Q748" s="46">
        <f t="shared" si="163"/>
        <v>0</v>
      </c>
      <c r="R748" s="13"/>
      <c r="S748" s="3">
        <f t="shared" si="164"/>
        <v>6</v>
      </c>
      <c r="T748" s="30" t="s">
        <v>2502</v>
      </c>
      <c r="U748" s="5">
        <f t="shared" si="161"/>
        <v>248.39999999999998</v>
      </c>
      <c r="V748" s="5">
        <f t="shared" si="162"/>
        <v>0</v>
      </c>
      <c r="W748" s="5"/>
    </row>
    <row r="749" spans="1:23" ht="43.2" x14ac:dyDescent="0.3">
      <c r="A749" s="3">
        <f t="shared" si="165"/>
        <v>732</v>
      </c>
      <c r="B749" s="4" t="s">
        <v>2561</v>
      </c>
      <c r="C749" s="3">
        <v>1</v>
      </c>
      <c r="D749" s="3" t="s">
        <v>1570</v>
      </c>
      <c r="E749" s="4" t="s">
        <v>769</v>
      </c>
      <c r="F749" s="3" t="s">
        <v>308</v>
      </c>
      <c r="G749" s="3" t="s">
        <v>2316</v>
      </c>
      <c r="H749" s="3" t="s">
        <v>2470</v>
      </c>
      <c r="I749" s="3" t="s">
        <v>2496</v>
      </c>
      <c r="J749" s="3">
        <v>41.4</v>
      </c>
      <c r="K749" s="3">
        <v>6000</v>
      </c>
      <c r="L749" s="3" t="s">
        <v>25</v>
      </c>
      <c r="M749" s="3">
        <v>1</v>
      </c>
      <c r="N749" s="28">
        <f t="shared" si="168"/>
        <v>6</v>
      </c>
      <c r="O749" s="28">
        <f t="shared" si="169"/>
        <v>248.39999999999998</v>
      </c>
      <c r="P749" s="12">
        <v>0</v>
      </c>
      <c r="Q749" s="46">
        <f t="shared" si="163"/>
        <v>0</v>
      </c>
      <c r="R749" s="13"/>
      <c r="S749" s="3">
        <f t="shared" si="164"/>
        <v>6</v>
      </c>
      <c r="T749" s="30" t="s">
        <v>2502</v>
      </c>
      <c r="U749" s="5">
        <f t="shared" si="161"/>
        <v>248.39999999999998</v>
      </c>
      <c r="V749" s="5">
        <f t="shared" si="162"/>
        <v>0</v>
      </c>
      <c r="W749" s="5"/>
    </row>
    <row r="750" spans="1:23" ht="43.2" x14ac:dyDescent="0.3">
      <c r="A750" s="3">
        <f t="shared" si="165"/>
        <v>733</v>
      </c>
      <c r="B750" s="4" t="s">
        <v>2561</v>
      </c>
      <c r="C750" s="3">
        <v>1</v>
      </c>
      <c r="D750" s="3" t="s">
        <v>1570</v>
      </c>
      <c r="E750" s="4" t="s">
        <v>770</v>
      </c>
      <c r="F750" s="3" t="s">
        <v>308</v>
      </c>
      <c r="G750" s="3" t="s">
        <v>2316</v>
      </c>
      <c r="H750" s="3" t="s">
        <v>2470</v>
      </c>
      <c r="I750" s="3" t="s">
        <v>2496</v>
      </c>
      <c r="J750" s="3">
        <v>41.4</v>
      </c>
      <c r="K750" s="3">
        <v>6000</v>
      </c>
      <c r="L750" s="3" t="s">
        <v>25</v>
      </c>
      <c r="M750" s="3">
        <v>1</v>
      </c>
      <c r="N750" s="28">
        <f t="shared" si="168"/>
        <v>6</v>
      </c>
      <c r="O750" s="28">
        <f t="shared" si="169"/>
        <v>248.39999999999998</v>
      </c>
      <c r="P750" s="12">
        <v>0</v>
      </c>
      <c r="Q750" s="46">
        <f t="shared" si="163"/>
        <v>0</v>
      </c>
      <c r="R750" s="13"/>
      <c r="S750" s="3">
        <f t="shared" si="164"/>
        <v>6</v>
      </c>
      <c r="T750" s="30" t="s">
        <v>2502</v>
      </c>
      <c r="U750" s="5">
        <f t="shared" si="161"/>
        <v>248.39999999999998</v>
      </c>
      <c r="V750" s="5">
        <f t="shared" si="162"/>
        <v>0</v>
      </c>
      <c r="W750" s="5"/>
    </row>
    <row r="751" spans="1:23" ht="43.2" x14ac:dyDescent="0.3">
      <c r="A751" s="3">
        <f t="shared" si="165"/>
        <v>734</v>
      </c>
      <c r="B751" s="4" t="s">
        <v>2561</v>
      </c>
      <c r="C751" s="3">
        <v>1</v>
      </c>
      <c r="D751" s="3" t="s">
        <v>1570</v>
      </c>
      <c r="E751" s="4" t="s">
        <v>771</v>
      </c>
      <c r="F751" s="3" t="s">
        <v>690</v>
      </c>
      <c r="G751" s="3" t="s">
        <v>2317</v>
      </c>
      <c r="H751" s="3" t="s">
        <v>2478</v>
      </c>
      <c r="I751" s="3" t="s">
        <v>2496</v>
      </c>
      <c r="J751" s="3">
        <v>49.6</v>
      </c>
      <c r="K751" s="3">
        <v>6000</v>
      </c>
      <c r="L751" s="3" t="s">
        <v>25</v>
      </c>
      <c r="M751" s="3">
        <v>1</v>
      </c>
      <c r="N751" s="28">
        <f>(K751/1000)*M751</f>
        <v>6</v>
      </c>
      <c r="O751" s="28">
        <f>N751*J751</f>
        <v>297.60000000000002</v>
      </c>
      <c r="P751" s="12">
        <v>0</v>
      </c>
      <c r="Q751" s="46">
        <f t="shared" si="163"/>
        <v>0</v>
      </c>
      <c r="R751" s="12"/>
      <c r="S751" s="3">
        <f t="shared" si="164"/>
        <v>6</v>
      </c>
      <c r="T751" s="30" t="s">
        <v>2502</v>
      </c>
      <c r="U751" s="29">
        <f t="shared" si="161"/>
        <v>297.60000000000002</v>
      </c>
      <c r="V751" s="29">
        <f t="shared" si="162"/>
        <v>0</v>
      </c>
      <c r="W751" s="5"/>
    </row>
    <row r="752" spans="1:23" ht="43.2" x14ac:dyDescent="0.3">
      <c r="A752" s="3">
        <f t="shared" si="165"/>
        <v>735</v>
      </c>
      <c r="B752" s="4" t="s">
        <v>2561</v>
      </c>
      <c r="C752" s="3">
        <v>1</v>
      </c>
      <c r="D752" s="3" t="s">
        <v>1570</v>
      </c>
      <c r="E752" s="4" t="s">
        <v>772</v>
      </c>
      <c r="F752" s="3" t="s">
        <v>308</v>
      </c>
      <c r="G752" s="3" t="s">
        <v>2316</v>
      </c>
      <c r="H752" s="3" t="s">
        <v>2470</v>
      </c>
      <c r="I752" s="3" t="s">
        <v>2496</v>
      </c>
      <c r="J752" s="3">
        <v>41.4</v>
      </c>
      <c r="K752" s="3">
        <v>6000</v>
      </c>
      <c r="L752" s="3" t="s">
        <v>25</v>
      </c>
      <c r="M752" s="3">
        <v>1</v>
      </c>
      <c r="N752" s="28">
        <f t="shared" ref="N752:N760" si="170">(K752/1000)*M752</f>
        <v>6</v>
      </c>
      <c r="O752" s="28">
        <f t="shared" ref="O752:O760" si="171">N752*J752</f>
        <v>248.39999999999998</v>
      </c>
      <c r="P752" s="12">
        <v>0</v>
      </c>
      <c r="Q752" s="46">
        <f t="shared" si="163"/>
        <v>0</v>
      </c>
      <c r="R752" s="13"/>
      <c r="S752" s="3">
        <f t="shared" si="164"/>
        <v>6</v>
      </c>
      <c r="T752" s="30" t="s">
        <v>2502</v>
      </c>
      <c r="U752" s="5">
        <f t="shared" si="161"/>
        <v>248.39999999999998</v>
      </c>
      <c r="V752" s="5">
        <f t="shared" si="162"/>
        <v>0</v>
      </c>
      <c r="W752" s="5"/>
    </row>
    <row r="753" spans="1:23" ht="43.2" x14ac:dyDescent="0.3">
      <c r="A753" s="3">
        <f t="shared" si="165"/>
        <v>736</v>
      </c>
      <c r="B753" s="4" t="s">
        <v>2561</v>
      </c>
      <c r="C753" s="3">
        <v>1</v>
      </c>
      <c r="D753" s="3" t="s">
        <v>1570</v>
      </c>
      <c r="E753" s="4" t="s">
        <v>773</v>
      </c>
      <c r="F753" s="3" t="s">
        <v>308</v>
      </c>
      <c r="G753" s="3" t="s">
        <v>2316</v>
      </c>
      <c r="H753" s="3" t="s">
        <v>2470</v>
      </c>
      <c r="I753" s="3" t="s">
        <v>2496</v>
      </c>
      <c r="J753" s="3">
        <v>41.4</v>
      </c>
      <c r="K753" s="3">
        <v>6000</v>
      </c>
      <c r="L753" s="3" t="s">
        <v>25</v>
      </c>
      <c r="M753" s="3">
        <v>1</v>
      </c>
      <c r="N753" s="28">
        <f t="shared" si="170"/>
        <v>6</v>
      </c>
      <c r="O753" s="28">
        <f t="shared" si="171"/>
        <v>248.39999999999998</v>
      </c>
      <c r="P753" s="12">
        <v>0</v>
      </c>
      <c r="Q753" s="46">
        <f t="shared" si="163"/>
        <v>0</v>
      </c>
      <c r="R753" s="13"/>
      <c r="S753" s="3">
        <f t="shared" si="164"/>
        <v>6</v>
      </c>
      <c r="T753" s="30" t="s">
        <v>2502</v>
      </c>
      <c r="U753" s="5">
        <f t="shared" si="161"/>
        <v>248.39999999999998</v>
      </c>
      <c r="V753" s="5">
        <f t="shared" si="162"/>
        <v>0</v>
      </c>
      <c r="W753" s="5"/>
    </row>
    <row r="754" spans="1:23" ht="43.2" x14ac:dyDescent="0.3">
      <c r="A754" s="3">
        <f t="shared" si="165"/>
        <v>737</v>
      </c>
      <c r="B754" s="4" t="s">
        <v>2561</v>
      </c>
      <c r="C754" s="3">
        <v>1</v>
      </c>
      <c r="D754" s="3" t="s">
        <v>1570</v>
      </c>
      <c r="E754" s="4" t="s">
        <v>774</v>
      </c>
      <c r="F754" s="3" t="s">
        <v>308</v>
      </c>
      <c r="G754" s="3" t="s">
        <v>2316</v>
      </c>
      <c r="H754" s="3" t="s">
        <v>2470</v>
      </c>
      <c r="I754" s="3" t="s">
        <v>2496</v>
      </c>
      <c r="J754" s="3">
        <v>41.4</v>
      </c>
      <c r="K754" s="3">
        <v>6000</v>
      </c>
      <c r="L754" s="3" t="s">
        <v>25</v>
      </c>
      <c r="M754" s="3">
        <v>1</v>
      </c>
      <c r="N754" s="28">
        <f t="shared" si="170"/>
        <v>6</v>
      </c>
      <c r="O754" s="28">
        <f t="shared" si="171"/>
        <v>248.39999999999998</v>
      </c>
      <c r="P754" s="12">
        <v>0</v>
      </c>
      <c r="Q754" s="46">
        <f t="shared" si="163"/>
        <v>0</v>
      </c>
      <c r="R754" s="13"/>
      <c r="S754" s="3">
        <f t="shared" si="164"/>
        <v>6</v>
      </c>
      <c r="T754" s="30" t="s">
        <v>2502</v>
      </c>
      <c r="U754" s="5">
        <f t="shared" si="161"/>
        <v>248.39999999999998</v>
      </c>
      <c r="V754" s="5">
        <f t="shared" si="162"/>
        <v>0</v>
      </c>
      <c r="W754" s="5"/>
    </row>
    <row r="755" spans="1:23" ht="43.2" x14ac:dyDescent="0.3">
      <c r="A755" s="3">
        <f t="shared" si="165"/>
        <v>738</v>
      </c>
      <c r="B755" s="4" t="s">
        <v>2561</v>
      </c>
      <c r="C755" s="3">
        <v>1</v>
      </c>
      <c r="D755" s="3" t="s">
        <v>1570</v>
      </c>
      <c r="E755" s="4" t="s">
        <v>775</v>
      </c>
      <c r="F755" s="3" t="s">
        <v>690</v>
      </c>
      <c r="G755" s="3" t="s">
        <v>2317</v>
      </c>
      <c r="H755" s="3" t="s">
        <v>2478</v>
      </c>
      <c r="I755" s="3" t="s">
        <v>2496</v>
      </c>
      <c r="J755" s="3">
        <v>49.6</v>
      </c>
      <c r="K755" s="3">
        <v>6000</v>
      </c>
      <c r="L755" s="3" t="s">
        <v>25</v>
      </c>
      <c r="M755" s="3">
        <v>1</v>
      </c>
      <c r="N755" s="28">
        <f t="shared" si="170"/>
        <v>6</v>
      </c>
      <c r="O755" s="28">
        <f t="shared" si="171"/>
        <v>297.60000000000002</v>
      </c>
      <c r="P755" s="12">
        <v>0</v>
      </c>
      <c r="Q755" s="46">
        <f t="shared" si="163"/>
        <v>0</v>
      </c>
      <c r="R755" s="12"/>
      <c r="S755" s="3">
        <f t="shared" si="164"/>
        <v>6</v>
      </c>
      <c r="T755" s="30" t="s">
        <v>2502</v>
      </c>
      <c r="U755" s="29">
        <f t="shared" si="161"/>
        <v>297.60000000000002</v>
      </c>
      <c r="V755" s="29">
        <f t="shared" si="162"/>
        <v>0</v>
      </c>
      <c r="W755" s="5"/>
    </row>
    <row r="756" spans="1:23" ht="43.2" x14ac:dyDescent="0.3">
      <c r="A756" s="3">
        <f t="shared" si="165"/>
        <v>739</v>
      </c>
      <c r="B756" s="4" t="s">
        <v>2561</v>
      </c>
      <c r="C756" s="3">
        <v>1</v>
      </c>
      <c r="D756" s="3" t="s">
        <v>1570</v>
      </c>
      <c r="E756" s="4" t="s">
        <v>776</v>
      </c>
      <c r="F756" s="3" t="s">
        <v>690</v>
      </c>
      <c r="G756" s="3" t="s">
        <v>2317</v>
      </c>
      <c r="H756" s="3" t="s">
        <v>2478</v>
      </c>
      <c r="I756" s="3" t="s">
        <v>2496</v>
      </c>
      <c r="J756" s="3">
        <v>49.6</v>
      </c>
      <c r="K756" s="3">
        <v>6000</v>
      </c>
      <c r="L756" s="3" t="s">
        <v>25</v>
      </c>
      <c r="M756" s="3">
        <v>1</v>
      </c>
      <c r="N756" s="28">
        <f t="shared" si="170"/>
        <v>6</v>
      </c>
      <c r="O756" s="28">
        <f t="shared" si="171"/>
        <v>297.60000000000002</v>
      </c>
      <c r="P756" s="12">
        <v>0</v>
      </c>
      <c r="Q756" s="46">
        <f t="shared" si="163"/>
        <v>0</v>
      </c>
      <c r="R756" s="12"/>
      <c r="S756" s="3">
        <f t="shared" si="164"/>
        <v>6</v>
      </c>
      <c r="T756" s="30" t="s">
        <v>2502</v>
      </c>
      <c r="U756" s="29">
        <f t="shared" si="161"/>
        <v>297.60000000000002</v>
      </c>
      <c r="V756" s="29">
        <f t="shared" si="162"/>
        <v>0</v>
      </c>
      <c r="W756" s="5"/>
    </row>
    <row r="757" spans="1:23" ht="43.2" x14ac:dyDescent="0.3">
      <c r="A757" s="3">
        <f t="shared" si="165"/>
        <v>740</v>
      </c>
      <c r="B757" s="4" t="s">
        <v>2561</v>
      </c>
      <c r="C757" s="3">
        <v>1</v>
      </c>
      <c r="D757" s="3" t="s">
        <v>1570</v>
      </c>
      <c r="E757" s="4" t="s">
        <v>777</v>
      </c>
      <c r="F757" s="3" t="s">
        <v>690</v>
      </c>
      <c r="G757" s="3" t="s">
        <v>2317</v>
      </c>
      <c r="H757" s="3" t="s">
        <v>2478</v>
      </c>
      <c r="I757" s="3" t="s">
        <v>2496</v>
      </c>
      <c r="J757" s="3">
        <v>49.6</v>
      </c>
      <c r="K757" s="3">
        <v>6000</v>
      </c>
      <c r="L757" s="3" t="s">
        <v>25</v>
      </c>
      <c r="M757" s="3">
        <v>1</v>
      </c>
      <c r="N757" s="28">
        <f t="shared" si="170"/>
        <v>6</v>
      </c>
      <c r="O757" s="28">
        <f t="shared" si="171"/>
        <v>297.60000000000002</v>
      </c>
      <c r="P757" s="12">
        <v>0</v>
      </c>
      <c r="Q757" s="46">
        <f t="shared" si="163"/>
        <v>0</v>
      </c>
      <c r="R757" s="12"/>
      <c r="S757" s="3">
        <f t="shared" si="164"/>
        <v>6</v>
      </c>
      <c r="T757" s="30" t="s">
        <v>2502</v>
      </c>
      <c r="U757" s="29">
        <f t="shared" si="161"/>
        <v>297.60000000000002</v>
      </c>
      <c r="V757" s="29">
        <f t="shared" si="162"/>
        <v>0</v>
      </c>
      <c r="W757" s="5"/>
    </row>
    <row r="758" spans="1:23" ht="43.2" x14ac:dyDescent="0.3">
      <c r="A758" s="3">
        <f t="shared" si="165"/>
        <v>741</v>
      </c>
      <c r="B758" s="4" t="s">
        <v>2561</v>
      </c>
      <c r="C758" s="3">
        <v>1</v>
      </c>
      <c r="D758" s="3" t="s">
        <v>1570</v>
      </c>
      <c r="E758" s="4" t="s">
        <v>778</v>
      </c>
      <c r="F758" s="3" t="s">
        <v>690</v>
      </c>
      <c r="G758" s="3" t="s">
        <v>2317</v>
      </c>
      <c r="H758" s="3" t="s">
        <v>2478</v>
      </c>
      <c r="I758" s="3" t="s">
        <v>2496</v>
      </c>
      <c r="J758" s="3">
        <v>49.6</v>
      </c>
      <c r="K758" s="3">
        <v>6000</v>
      </c>
      <c r="L758" s="3" t="s">
        <v>25</v>
      </c>
      <c r="M758" s="3">
        <v>1</v>
      </c>
      <c r="N758" s="28">
        <f t="shared" si="170"/>
        <v>6</v>
      </c>
      <c r="O758" s="28">
        <f t="shared" si="171"/>
        <v>297.60000000000002</v>
      </c>
      <c r="P758" s="12">
        <v>0</v>
      </c>
      <c r="Q758" s="46">
        <f t="shared" si="163"/>
        <v>0</v>
      </c>
      <c r="R758" s="12"/>
      <c r="S758" s="3">
        <f t="shared" si="164"/>
        <v>6</v>
      </c>
      <c r="T758" s="30" t="s">
        <v>2502</v>
      </c>
      <c r="U758" s="29">
        <f t="shared" si="161"/>
        <v>297.60000000000002</v>
      </c>
      <c r="V758" s="29">
        <f t="shared" si="162"/>
        <v>0</v>
      </c>
      <c r="W758" s="5"/>
    </row>
    <row r="759" spans="1:23" ht="43.2" x14ac:dyDescent="0.3">
      <c r="A759" s="3">
        <f t="shared" si="165"/>
        <v>742</v>
      </c>
      <c r="B759" s="4" t="s">
        <v>2561</v>
      </c>
      <c r="C759" s="3">
        <v>1</v>
      </c>
      <c r="D759" s="3" t="s">
        <v>1570</v>
      </c>
      <c r="E759" s="4" t="s">
        <v>779</v>
      </c>
      <c r="F759" s="3" t="s">
        <v>781</v>
      </c>
      <c r="G759" s="3"/>
      <c r="H759" s="3"/>
      <c r="I759" s="3" t="s">
        <v>2507</v>
      </c>
      <c r="J759" s="3">
        <v>12.2</v>
      </c>
      <c r="K759" s="3">
        <v>1250</v>
      </c>
      <c r="L759" s="3" t="s">
        <v>25</v>
      </c>
      <c r="M759" s="3">
        <v>1</v>
      </c>
      <c r="N759" s="28">
        <f t="shared" si="170"/>
        <v>1.25</v>
      </c>
      <c r="O759" s="28">
        <f t="shared" si="171"/>
        <v>15.25</v>
      </c>
      <c r="P759" s="12">
        <v>0.4</v>
      </c>
      <c r="Q759" s="46">
        <f t="shared" si="163"/>
        <v>0.5</v>
      </c>
      <c r="R759" s="12"/>
      <c r="S759" s="3">
        <f t="shared" si="164"/>
        <v>0.75</v>
      </c>
      <c r="T759" s="30" t="s">
        <v>2502</v>
      </c>
      <c r="U759" s="29">
        <f t="shared" si="161"/>
        <v>9.1499999999999986</v>
      </c>
      <c r="V759" s="5">
        <f t="shared" si="162"/>
        <v>6.1</v>
      </c>
      <c r="W759" s="5"/>
    </row>
    <row r="760" spans="1:23" ht="43.2" x14ac:dyDescent="0.3">
      <c r="A760" s="3">
        <f t="shared" si="165"/>
        <v>743</v>
      </c>
      <c r="B760" s="4" t="s">
        <v>2561</v>
      </c>
      <c r="C760" s="3">
        <v>1</v>
      </c>
      <c r="D760" s="3" t="s">
        <v>1570</v>
      </c>
      <c r="E760" s="4" t="s">
        <v>780</v>
      </c>
      <c r="F760" s="3" t="s">
        <v>781</v>
      </c>
      <c r="G760" s="3"/>
      <c r="H760" s="3"/>
      <c r="I760" s="3" t="s">
        <v>2507</v>
      </c>
      <c r="J760" s="3">
        <v>12.2</v>
      </c>
      <c r="K760" s="3">
        <v>1250</v>
      </c>
      <c r="L760" s="3" t="s">
        <v>25</v>
      </c>
      <c r="M760" s="3">
        <v>1</v>
      </c>
      <c r="N760" s="28">
        <f t="shared" si="170"/>
        <v>1.25</v>
      </c>
      <c r="O760" s="28">
        <f t="shared" si="171"/>
        <v>15.25</v>
      </c>
      <c r="P760" s="12">
        <v>0.4</v>
      </c>
      <c r="Q760" s="46">
        <f t="shared" si="163"/>
        <v>0.5</v>
      </c>
      <c r="R760" s="12"/>
      <c r="S760" s="3">
        <f t="shared" si="164"/>
        <v>0.75</v>
      </c>
      <c r="T760" s="30" t="s">
        <v>2502</v>
      </c>
      <c r="U760" s="29">
        <f t="shared" si="161"/>
        <v>9.1499999999999986</v>
      </c>
      <c r="V760" s="5">
        <f t="shared" si="162"/>
        <v>6.1</v>
      </c>
      <c r="W760" s="5"/>
    </row>
    <row r="761" spans="1:23" ht="43.2" x14ac:dyDescent="0.3">
      <c r="A761" s="3">
        <f t="shared" si="165"/>
        <v>744</v>
      </c>
      <c r="B761" s="4" t="s">
        <v>2561</v>
      </c>
      <c r="C761" s="3">
        <v>1</v>
      </c>
      <c r="D761" s="3" t="s">
        <v>1570</v>
      </c>
      <c r="E761" s="4" t="s">
        <v>782</v>
      </c>
      <c r="F761" s="3" t="s">
        <v>690</v>
      </c>
      <c r="G761" s="3" t="s">
        <v>2317</v>
      </c>
      <c r="H761" s="3" t="s">
        <v>2478</v>
      </c>
      <c r="I761" s="3" t="s">
        <v>2496</v>
      </c>
      <c r="J761" s="3">
        <v>49.6</v>
      </c>
      <c r="K761" s="3">
        <v>6000</v>
      </c>
      <c r="L761" s="3" t="s">
        <v>25</v>
      </c>
      <c r="M761" s="3">
        <v>1</v>
      </c>
      <c r="N761" s="28">
        <f>(K761/1000)*M761</f>
        <v>6</v>
      </c>
      <c r="O761" s="28">
        <f>N761*J761</f>
        <v>297.60000000000002</v>
      </c>
      <c r="P761" s="12">
        <v>0</v>
      </c>
      <c r="Q761" s="46">
        <f t="shared" si="163"/>
        <v>0</v>
      </c>
      <c r="R761" s="12"/>
      <c r="S761" s="3">
        <f t="shared" si="164"/>
        <v>6</v>
      </c>
      <c r="T761" s="30" t="s">
        <v>2502</v>
      </c>
      <c r="U761" s="29">
        <f t="shared" si="161"/>
        <v>297.60000000000002</v>
      </c>
      <c r="V761" s="29">
        <f t="shared" si="162"/>
        <v>0</v>
      </c>
      <c r="W761" s="5"/>
    </row>
    <row r="762" spans="1:23" ht="43.2" customHeight="1" x14ac:dyDescent="0.3">
      <c r="A762" s="3">
        <f t="shared" si="165"/>
        <v>745</v>
      </c>
      <c r="B762" s="4" t="s">
        <v>2561</v>
      </c>
      <c r="C762" s="3">
        <v>1</v>
      </c>
      <c r="D762" s="3" t="s">
        <v>1570</v>
      </c>
      <c r="E762" s="4" t="s">
        <v>783</v>
      </c>
      <c r="F762" s="3" t="s">
        <v>8</v>
      </c>
      <c r="G762" s="3" t="s">
        <v>2500</v>
      </c>
      <c r="H762" s="5" t="s">
        <v>2471</v>
      </c>
      <c r="I762" s="3" t="s">
        <v>2496</v>
      </c>
      <c r="J762" s="3">
        <v>32</v>
      </c>
      <c r="K762" s="3">
        <v>6000</v>
      </c>
      <c r="L762" s="3" t="s">
        <v>25</v>
      </c>
      <c r="M762" s="3">
        <v>1</v>
      </c>
      <c r="N762" s="28">
        <f>(K762/1000)*M762</f>
        <v>6</v>
      </c>
      <c r="O762" s="28">
        <f>N762*J762</f>
        <v>192</v>
      </c>
      <c r="P762" s="12">
        <v>0</v>
      </c>
      <c r="Q762" s="46">
        <f t="shared" si="163"/>
        <v>0</v>
      </c>
      <c r="R762" s="13"/>
      <c r="S762" s="3">
        <f t="shared" si="164"/>
        <v>6</v>
      </c>
      <c r="T762" s="35" t="s">
        <v>2502</v>
      </c>
      <c r="U762" s="5">
        <f t="shared" si="161"/>
        <v>192</v>
      </c>
      <c r="V762" s="5">
        <f t="shared" si="162"/>
        <v>0</v>
      </c>
      <c r="W762" s="5"/>
    </row>
    <row r="763" spans="1:23" ht="43.2" x14ac:dyDescent="0.3">
      <c r="A763" s="3">
        <f t="shared" si="165"/>
        <v>746</v>
      </c>
      <c r="B763" s="4" t="s">
        <v>2561</v>
      </c>
      <c r="C763" s="3">
        <v>1</v>
      </c>
      <c r="D763" s="3" t="s">
        <v>1570</v>
      </c>
      <c r="E763" s="4" t="s">
        <v>784</v>
      </c>
      <c r="F763" s="3" t="s">
        <v>308</v>
      </c>
      <c r="G763" s="3" t="s">
        <v>2316</v>
      </c>
      <c r="H763" s="3" t="s">
        <v>2470</v>
      </c>
      <c r="I763" s="3" t="s">
        <v>2496</v>
      </c>
      <c r="J763" s="3">
        <v>41.4</v>
      </c>
      <c r="K763" s="3">
        <v>6000</v>
      </c>
      <c r="L763" s="3" t="s">
        <v>25</v>
      </c>
      <c r="M763" s="3">
        <v>1</v>
      </c>
      <c r="N763" s="28">
        <f>(K763/1000)*M763</f>
        <v>6</v>
      </c>
      <c r="O763" s="28">
        <f>N763*J763</f>
        <v>248.39999999999998</v>
      </c>
      <c r="P763" s="12">
        <v>0</v>
      </c>
      <c r="Q763" s="46">
        <f t="shared" si="163"/>
        <v>0</v>
      </c>
      <c r="R763" s="13"/>
      <c r="S763" s="3">
        <f t="shared" si="164"/>
        <v>6</v>
      </c>
      <c r="T763" s="30" t="s">
        <v>2502</v>
      </c>
      <c r="U763" s="5">
        <f t="shared" si="161"/>
        <v>248.39999999999998</v>
      </c>
      <c r="V763" s="5">
        <f t="shared" si="162"/>
        <v>0</v>
      </c>
      <c r="W763" s="5"/>
    </row>
    <row r="764" spans="1:23" ht="43.2" x14ac:dyDescent="0.3">
      <c r="A764" s="3">
        <f t="shared" si="165"/>
        <v>747</v>
      </c>
      <c r="B764" s="4" t="s">
        <v>2561</v>
      </c>
      <c r="C764" s="3">
        <v>1</v>
      </c>
      <c r="D764" s="3" t="s">
        <v>1570</v>
      </c>
      <c r="E764" s="4" t="s">
        <v>785</v>
      </c>
      <c r="F764" s="3" t="s">
        <v>308</v>
      </c>
      <c r="G764" s="3" t="s">
        <v>2316</v>
      </c>
      <c r="H764" s="3" t="s">
        <v>2470</v>
      </c>
      <c r="I764" s="3" t="s">
        <v>2496</v>
      </c>
      <c r="J764" s="3">
        <v>41.4</v>
      </c>
      <c r="K764" s="3">
        <v>6000</v>
      </c>
      <c r="L764" s="3" t="s">
        <v>25</v>
      </c>
      <c r="M764" s="3">
        <v>1</v>
      </c>
      <c r="N764" s="28">
        <f>(K764/1000)*M764</f>
        <v>6</v>
      </c>
      <c r="O764" s="28">
        <f>N764*J764</f>
        <v>248.39999999999998</v>
      </c>
      <c r="P764" s="12">
        <v>0</v>
      </c>
      <c r="Q764" s="46">
        <f t="shared" si="163"/>
        <v>0</v>
      </c>
      <c r="R764" s="13"/>
      <c r="S764" s="3">
        <f t="shared" si="164"/>
        <v>6</v>
      </c>
      <c r="T764" s="30" t="s">
        <v>2502</v>
      </c>
      <c r="U764" s="5">
        <f t="shared" si="161"/>
        <v>248.39999999999998</v>
      </c>
      <c r="V764" s="5">
        <f t="shared" si="162"/>
        <v>0</v>
      </c>
      <c r="W764" s="5"/>
    </row>
    <row r="765" spans="1:23" ht="43.2" customHeight="1" x14ac:dyDescent="0.3">
      <c r="A765" s="3">
        <f t="shared" si="165"/>
        <v>748</v>
      </c>
      <c r="B765" s="4" t="s">
        <v>2561</v>
      </c>
      <c r="C765" s="3">
        <v>1</v>
      </c>
      <c r="D765" s="3" t="s">
        <v>1570</v>
      </c>
      <c r="E765" s="4" t="s">
        <v>786</v>
      </c>
      <c r="F765" s="3" t="s">
        <v>8</v>
      </c>
      <c r="G765" s="3" t="s">
        <v>2500</v>
      </c>
      <c r="H765" s="5" t="s">
        <v>2471</v>
      </c>
      <c r="I765" s="3" t="s">
        <v>2496</v>
      </c>
      <c r="J765" s="3">
        <v>32</v>
      </c>
      <c r="K765" s="3">
        <v>6000</v>
      </c>
      <c r="L765" s="3" t="s">
        <v>25</v>
      </c>
      <c r="M765" s="3">
        <v>1</v>
      </c>
      <c r="N765" s="28">
        <f t="shared" ref="N765:N781" si="172">(K765/1000)*M765</f>
        <v>6</v>
      </c>
      <c r="O765" s="28">
        <f t="shared" ref="O765:O781" si="173">N765*J765</f>
        <v>192</v>
      </c>
      <c r="P765" s="12">
        <v>0</v>
      </c>
      <c r="Q765" s="46">
        <f t="shared" si="163"/>
        <v>0</v>
      </c>
      <c r="R765" s="13"/>
      <c r="S765" s="3">
        <f t="shared" si="164"/>
        <v>6</v>
      </c>
      <c r="T765" s="35" t="s">
        <v>2502</v>
      </c>
      <c r="U765" s="5">
        <f t="shared" si="161"/>
        <v>192</v>
      </c>
      <c r="V765" s="5">
        <f t="shared" si="162"/>
        <v>0</v>
      </c>
      <c r="W765" s="5"/>
    </row>
    <row r="766" spans="1:23" ht="43.2" customHeight="1" x14ac:dyDescent="0.3">
      <c r="A766" s="3">
        <f t="shared" si="165"/>
        <v>749</v>
      </c>
      <c r="B766" s="4" t="s">
        <v>2561</v>
      </c>
      <c r="C766" s="3">
        <v>1</v>
      </c>
      <c r="D766" s="3" t="s">
        <v>1570</v>
      </c>
      <c r="E766" s="4" t="s">
        <v>787</v>
      </c>
      <c r="F766" s="3" t="s">
        <v>8</v>
      </c>
      <c r="G766" s="3" t="s">
        <v>2500</v>
      </c>
      <c r="H766" s="5" t="s">
        <v>2471</v>
      </c>
      <c r="I766" s="3" t="s">
        <v>2496</v>
      </c>
      <c r="J766" s="3">
        <v>32</v>
      </c>
      <c r="K766" s="3">
        <v>6000</v>
      </c>
      <c r="L766" s="3" t="s">
        <v>25</v>
      </c>
      <c r="M766" s="3">
        <v>1</v>
      </c>
      <c r="N766" s="28">
        <f t="shared" si="172"/>
        <v>6</v>
      </c>
      <c r="O766" s="28">
        <f t="shared" si="173"/>
        <v>192</v>
      </c>
      <c r="P766" s="12">
        <v>0</v>
      </c>
      <c r="Q766" s="46">
        <f t="shared" si="163"/>
        <v>0</v>
      </c>
      <c r="R766" s="13"/>
      <c r="S766" s="3">
        <f t="shared" si="164"/>
        <v>6</v>
      </c>
      <c r="T766" s="35" t="s">
        <v>2502</v>
      </c>
      <c r="U766" s="5">
        <f t="shared" si="161"/>
        <v>192</v>
      </c>
      <c r="V766" s="5">
        <f t="shared" si="162"/>
        <v>0</v>
      </c>
      <c r="W766" s="5"/>
    </row>
    <row r="767" spans="1:23" ht="43.2" customHeight="1" x14ac:dyDescent="0.3">
      <c r="A767" s="3">
        <f t="shared" si="165"/>
        <v>750</v>
      </c>
      <c r="B767" s="4" t="s">
        <v>2561</v>
      </c>
      <c r="C767" s="3">
        <v>1</v>
      </c>
      <c r="D767" s="3" t="s">
        <v>1570</v>
      </c>
      <c r="E767" s="4" t="s">
        <v>788</v>
      </c>
      <c r="F767" s="3" t="s">
        <v>8</v>
      </c>
      <c r="G767" s="3" t="s">
        <v>2500</v>
      </c>
      <c r="H767" s="5" t="s">
        <v>2471</v>
      </c>
      <c r="I767" s="3" t="s">
        <v>2496</v>
      </c>
      <c r="J767" s="3">
        <v>32</v>
      </c>
      <c r="K767" s="3">
        <v>6000</v>
      </c>
      <c r="L767" s="3" t="s">
        <v>25</v>
      </c>
      <c r="M767" s="3">
        <v>1</v>
      </c>
      <c r="N767" s="28">
        <f t="shared" si="172"/>
        <v>6</v>
      </c>
      <c r="O767" s="28">
        <f t="shared" si="173"/>
        <v>192</v>
      </c>
      <c r="P767" s="12">
        <v>0</v>
      </c>
      <c r="Q767" s="46">
        <f t="shared" si="163"/>
        <v>0</v>
      </c>
      <c r="R767" s="13"/>
      <c r="S767" s="3">
        <f t="shared" si="164"/>
        <v>6</v>
      </c>
      <c r="T767" s="35" t="s">
        <v>2502</v>
      </c>
      <c r="U767" s="5">
        <f t="shared" si="161"/>
        <v>192</v>
      </c>
      <c r="V767" s="5">
        <f t="shared" si="162"/>
        <v>0</v>
      </c>
      <c r="W767" s="5"/>
    </row>
    <row r="768" spans="1:23" ht="43.2" customHeight="1" x14ac:dyDescent="0.3">
      <c r="A768" s="3">
        <f t="shared" si="165"/>
        <v>751</v>
      </c>
      <c r="B768" s="4" t="s">
        <v>2561</v>
      </c>
      <c r="C768" s="3">
        <v>1</v>
      </c>
      <c r="D768" s="3" t="s">
        <v>1570</v>
      </c>
      <c r="E768" s="4" t="s">
        <v>789</v>
      </c>
      <c r="F768" s="3" t="s">
        <v>8</v>
      </c>
      <c r="G768" s="3" t="s">
        <v>2500</v>
      </c>
      <c r="H768" s="5" t="s">
        <v>2471</v>
      </c>
      <c r="I768" s="3" t="s">
        <v>2496</v>
      </c>
      <c r="J768" s="3">
        <v>32</v>
      </c>
      <c r="K768" s="3">
        <v>6000</v>
      </c>
      <c r="L768" s="3" t="s">
        <v>25</v>
      </c>
      <c r="M768" s="3">
        <v>1</v>
      </c>
      <c r="N768" s="28">
        <f t="shared" si="172"/>
        <v>6</v>
      </c>
      <c r="O768" s="28">
        <f t="shared" si="173"/>
        <v>192</v>
      </c>
      <c r="P768" s="12">
        <v>0</v>
      </c>
      <c r="Q768" s="46">
        <f t="shared" si="163"/>
        <v>0</v>
      </c>
      <c r="R768" s="13"/>
      <c r="S768" s="3">
        <f t="shared" si="164"/>
        <v>6</v>
      </c>
      <c r="T768" s="35" t="s">
        <v>2502</v>
      </c>
      <c r="U768" s="5">
        <f t="shared" si="161"/>
        <v>192</v>
      </c>
      <c r="V768" s="5">
        <f t="shared" si="162"/>
        <v>0</v>
      </c>
      <c r="W768" s="5"/>
    </row>
    <row r="769" spans="1:23" ht="43.2" customHeight="1" x14ac:dyDescent="0.3">
      <c r="A769" s="3">
        <f t="shared" si="165"/>
        <v>752</v>
      </c>
      <c r="B769" s="4" t="s">
        <v>2561</v>
      </c>
      <c r="C769" s="3">
        <v>1</v>
      </c>
      <c r="D769" s="3" t="s">
        <v>1570</v>
      </c>
      <c r="E769" s="4" t="s">
        <v>790</v>
      </c>
      <c r="F769" s="3" t="s">
        <v>8</v>
      </c>
      <c r="G769" s="3" t="s">
        <v>2500</v>
      </c>
      <c r="H769" s="5" t="s">
        <v>2471</v>
      </c>
      <c r="I769" s="3" t="s">
        <v>2496</v>
      </c>
      <c r="J769" s="3">
        <v>32</v>
      </c>
      <c r="K769" s="3">
        <v>6000</v>
      </c>
      <c r="L769" s="3" t="s">
        <v>25</v>
      </c>
      <c r="M769" s="3">
        <v>1</v>
      </c>
      <c r="N769" s="28">
        <f t="shared" si="172"/>
        <v>6</v>
      </c>
      <c r="O769" s="28">
        <f t="shared" si="173"/>
        <v>192</v>
      </c>
      <c r="P769" s="12">
        <v>0</v>
      </c>
      <c r="Q769" s="46">
        <f t="shared" si="163"/>
        <v>0</v>
      </c>
      <c r="R769" s="13"/>
      <c r="S769" s="3">
        <f t="shared" si="164"/>
        <v>6</v>
      </c>
      <c r="T769" s="35" t="s">
        <v>2502</v>
      </c>
      <c r="U769" s="5">
        <f t="shared" si="161"/>
        <v>192</v>
      </c>
      <c r="V769" s="5">
        <f t="shared" si="162"/>
        <v>0</v>
      </c>
      <c r="W769" s="5"/>
    </row>
    <row r="770" spans="1:23" ht="43.2" customHeight="1" x14ac:dyDescent="0.3">
      <c r="A770" s="3">
        <f t="shared" si="165"/>
        <v>753</v>
      </c>
      <c r="B770" s="4" t="s">
        <v>2561</v>
      </c>
      <c r="C770" s="3">
        <v>1</v>
      </c>
      <c r="D770" s="3" t="s">
        <v>1570</v>
      </c>
      <c r="E770" s="4" t="s">
        <v>791</v>
      </c>
      <c r="F770" s="3" t="s">
        <v>8</v>
      </c>
      <c r="G770" s="3" t="s">
        <v>2500</v>
      </c>
      <c r="H770" s="5" t="s">
        <v>2471</v>
      </c>
      <c r="I770" s="3" t="s">
        <v>2496</v>
      </c>
      <c r="J770" s="3">
        <v>32</v>
      </c>
      <c r="K770" s="3">
        <v>6000</v>
      </c>
      <c r="L770" s="3" t="s">
        <v>25</v>
      </c>
      <c r="M770" s="3">
        <v>1</v>
      </c>
      <c r="N770" s="28">
        <f t="shared" si="172"/>
        <v>6</v>
      </c>
      <c r="O770" s="28">
        <f t="shared" si="173"/>
        <v>192</v>
      </c>
      <c r="P770" s="12">
        <v>0</v>
      </c>
      <c r="Q770" s="46">
        <f t="shared" si="163"/>
        <v>0</v>
      </c>
      <c r="R770" s="13"/>
      <c r="S770" s="3">
        <f t="shared" si="164"/>
        <v>6</v>
      </c>
      <c r="T770" s="35" t="s">
        <v>2502</v>
      </c>
      <c r="U770" s="5">
        <f t="shared" si="161"/>
        <v>192</v>
      </c>
      <c r="V770" s="5">
        <f t="shared" si="162"/>
        <v>0</v>
      </c>
      <c r="W770" s="5"/>
    </row>
    <row r="771" spans="1:23" ht="43.2" customHeight="1" x14ac:dyDescent="0.3">
      <c r="A771" s="3">
        <f t="shared" si="165"/>
        <v>754</v>
      </c>
      <c r="B771" s="4" t="s">
        <v>2561</v>
      </c>
      <c r="C771" s="3">
        <v>1</v>
      </c>
      <c r="D771" s="3" t="s">
        <v>1570</v>
      </c>
      <c r="E771" s="4" t="s">
        <v>792</v>
      </c>
      <c r="F771" s="3" t="s">
        <v>8</v>
      </c>
      <c r="G771" s="3" t="s">
        <v>2500</v>
      </c>
      <c r="H771" s="5" t="s">
        <v>2471</v>
      </c>
      <c r="I771" s="3" t="s">
        <v>2496</v>
      </c>
      <c r="J771" s="3">
        <v>32</v>
      </c>
      <c r="K771" s="3">
        <v>6000</v>
      </c>
      <c r="L771" s="3" t="s">
        <v>25</v>
      </c>
      <c r="M771" s="3">
        <v>1</v>
      </c>
      <c r="N771" s="28">
        <f t="shared" si="172"/>
        <v>6</v>
      </c>
      <c r="O771" s="28">
        <f t="shared" si="173"/>
        <v>192</v>
      </c>
      <c r="P771" s="12">
        <v>0</v>
      </c>
      <c r="Q771" s="46">
        <f t="shared" si="163"/>
        <v>0</v>
      </c>
      <c r="R771" s="13"/>
      <c r="S771" s="3">
        <f t="shared" si="164"/>
        <v>6</v>
      </c>
      <c r="T771" s="35" t="s">
        <v>2502</v>
      </c>
      <c r="U771" s="5">
        <f t="shared" si="161"/>
        <v>192</v>
      </c>
      <c r="V771" s="5">
        <f t="shared" si="162"/>
        <v>0</v>
      </c>
      <c r="W771" s="5"/>
    </row>
    <row r="772" spans="1:23" ht="43.2" customHeight="1" x14ac:dyDescent="0.3">
      <c r="A772" s="3">
        <f t="shared" si="165"/>
        <v>755</v>
      </c>
      <c r="B772" s="4" t="s">
        <v>2561</v>
      </c>
      <c r="C772" s="3">
        <v>1</v>
      </c>
      <c r="D772" s="3" t="s">
        <v>1570</v>
      </c>
      <c r="E772" s="4" t="s">
        <v>793</v>
      </c>
      <c r="F772" s="3" t="s">
        <v>8</v>
      </c>
      <c r="G772" s="3" t="s">
        <v>2500</v>
      </c>
      <c r="H772" s="5" t="s">
        <v>2471</v>
      </c>
      <c r="I772" s="3" t="s">
        <v>2496</v>
      </c>
      <c r="J772" s="3">
        <v>32</v>
      </c>
      <c r="K772" s="3">
        <v>6000</v>
      </c>
      <c r="L772" s="3" t="s">
        <v>25</v>
      </c>
      <c r="M772" s="3">
        <v>1</v>
      </c>
      <c r="N772" s="28">
        <f t="shared" si="172"/>
        <v>6</v>
      </c>
      <c r="O772" s="28">
        <f t="shared" si="173"/>
        <v>192</v>
      </c>
      <c r="P772" s="12">
        <v>0</v>
      </c>
      <c r="Q772" s="46">
        <f t="shared" si="163"/>
        <v>0</v>
      </c>
      <c r="R772" s="13"/>
      <c r="S772" s="3">
        <f t="shared" si="164"/>
        <v>6</v>
      </c>
      <c r="T772" s="35" t="s">
        <v>2502</v>
      </c>
      <c r="U772" s="5">
        <f t="shared" si="161"/>
        <v>192</v>
      </c>
      <c r="V772" s="5">
        <f t="shared" si="162"/>
        <v>0</v>
      </c>
      <c r="W772" s="5"/>
    </row>
    <row r="773" spans="1:23" ht="43.2" x14ac:dyDescent="0.3">
      <c r="A773" s="3">
        <f t="shared" si="165"/>
        <v>756</v>
      </c>
      <c r="B773" s="4" t="s">
        <v>2561</v>
      </c>
      <c r="C773" s="3">
        <v>1</v>
      </c>
      <c r="D773" s="3" t="s">
        <v>1570</v>
      </c>
      <c r="E773" s="4" t="s">
        <v>794</v>
      </c>
      <c r="F773" s="3" t="s">
        <v>308</v>
      </c>
      <c r="G773" s="3" t="s">
        <v>2316</v>
      </c>
      <c r="H773" s="3" t="s">
        <v>2470</v>
      </c>
      <c r="I773" s="3" t="s">
        <v>2496</v>
      </c>
      <c r="J773" s="3">
        <v>41.4</v>
      </c>
      <c r="K773" s="3">
        <v>6000</v>
      </c>
      <c r="L773" s="3" t="s">
        <v>25</v>
      </c>
      <c r="M773" s="3">
        <v>1</v>
      </c>
      <c r="N773" s="28">
        <f t="shared" si="172"/>
        <v>6</v>
      </c>
      <c r="O773" s="28">
        <f t="shared" si="173"/>
        <v>248.39999999999998</v>
      </c>
      <c r="P773" s="12">
        <v>0</v>
      </c>
      <c r="Q773" s="46">
        <f t="shared" si="163"/>
        <v>0</v>
      </c>
      <c r="R773" s="13"/>
      <c r="S773" s="3">
        <f t="shared" si="164"/>
        <v>6</v>
      </c>
      <c r="T773" s="30" t="s">
        <v>2502</v>
      </c>
      <c r="U773" s="5">
        <f t="shared" si="161"/>
        <v>248.39999999999998</v>
      </c>
      <c r="V773" s="5">
        <f t="shared" si="162"/>
        <v>0</v>
      </c>
      <c r="W773" s="5"/>
    </row>
    <row r="774" spans="1:23" ht="43.2" x14ac:dyDescent="0.3">
      <c r="A774" s="3">
        <f t="shared" si="165"/>
        <v>757</v>
      </c>
      <c r="B774" s="4" t="s">
        <v>2561</v>
      </c>
      <c r="C774" s="3">
        <v>1</v>
      </c>
      <c r="D774" s="3" t="s">
        <v>1570</v>
      </c>
      <c r="E774" s="4" t="s">
        <v>795</v>
      </c>
      <c r="F774" s="3" t="s">
        <v>308</v>
      </c>
      <c r="G774" s="3" t="s">
        <v>2316</v>
      </c>
      <c r="H774" s="3" t="s">
        <v>2470</v>
      </c>
      <c r="I774" s="3" t="s">
        <v>2496</v>
      </c>
      <c r="J774" s="3">
        <v>41.4</v>
      </c>
      <c r="K774" s="3">
        <v>6000</v>
      </c>
      <c r="L774" s="3" t="s">
        <v>25</v>
      </c>
      <c r="M774" s="3">
        <v>1</v>
      </c>
      <c r="N774" s="28">
        <f t="shared" si="172"/>
        <v>6</v>
      </c>
      <c r="O774" s="28">
        <f t="shared" si="173"/>
        <v>248.39999999999998</v>
      </c>
      <c r="P774" s="12">
        <v>0</v>
      </c>
      <c r="Q774" s="46">
        <f t="shared" si="163"/>
        <v>0</v>
      </c>
      <c r="R774" s="13"/>
      <c r="S774" s="3">
        <f t="shared" si="164"/>
        <v>6</v>
      </c>
      <c r="T774" s="30" t="s">
        <v>2502</v>
      </c>
      <c r="U774" s="5">
        <f t="shared" si="161"/>
        <v>248.39999999999998</v>
      </c>
      <c r="V774" s="5">
        <f t="shared" si="162"/>
        <v>0</v>
      </c>
      <c r="W774" s="5"/>
    </row>
    <row r="775" spans="1:23" ht="43.2" x14ac:dyDescent="0.3">
      <c r="A775" s="3">
        <f t="shared" si="165"/>
        <v>758</v>
      </c>
      <c r="B775" s="4" t="s">
        <v>2561</v>
      </c>
      <c r="C775" s="3">
        <v>1</v>
      </c>
      <c r="D775" s="3" t="s">
        <v>1570</v>
      </c>
      <c r="E775" s="4" t="s">
        <v>796</v>
      </c>
      <c r="F775" s="3" t="s">
        <v>308</v>
      </c>
      <c r="G775" s="3" t="s">
        <v>2316</v>
      </c>
      <c r="H775" s="3" t="s">
        <v>2470</v>
      </c>
      <c r="I775" s="3" t="s">
        <v>2496</v>
      </c>
      <c r="J775" s="3">
        <v>41.4</v>
      </c>
      <c r="K775" s="3">
        <v>6000</v>
      </c>
      <c r="L775" s="3" t="s">
        <v>25</v>
      </c>
      <c r="M775" s="3">
        <v>1</v>
      </c>
      <c r="N775" s="28">
        <f t="shared" si="172"/>
        <v>6</v>
      </c>
      <c r="O775" s="28">
        <f t="shared" si="173"/>
        <v>248.39999999999998</v>
      </c>
      <c r="P775" s="12">
        <v>0</v>
      </c>
      <c r="Q775" s="46">
        <f t="shared" si="163"/>
        <v>0</v>
      </c>
      <c r="R775" s="13"/>
      <c r="S775" s="3">
        <f t="shared" si="164"/>
        <v>6</v>
      </c>
      <c r="T775" s="30" t="s">
        <v>2502</v>
      </c>
      <c r="U775" s="5">
        <f t="shared" si="161"/>
        <v>248.39999999999998</v>
      </c>
      <c r="V775" s="5">
        <f t="shared" si="162"/>
        <v>0</v>
      </c>
      <c r="W775" s="5"/>
    </row>
    <row r="776" spans="1:23" ht="43.2" x14ac:dyDescent="0.3">
      <c r="A776" s="3">
        <f t="shared" si="165"/>
        <v>759</v>
      </c>
      <c r="B776" s="4" t="s">
        <v>2561</v>
      </c>
      <c r="C776" s="3">
        <v>1</v>
      </c>
      <c r="D776" s="3" t="s">
        <v>1570</v>
      </c>
      <c r="E776" s="4" t="s">
        <v>797</v>
      </c>
      <c r="F776" s="3" t="s">
        <v>308</v>
      </c>
      <c r="G776" s="3" t="s">
        <v>2316</v>
      </c>
      <c r="H776" s="3" t="s">
        <v>2470</v>
      </c>
      <c r="I776" s="3" t="s">
        <v>2496</v>
      </c>
      <c r="J776" s="3">
        <v>41.4</v>
      </c>
      <c r="K776" s="3">
        <v>6000</v>
      </c>
      <c r="L776" s="3" t="s">
        <v>25</v>
      </c>
      <c r="M776" s="3">
        <v>1</v>
      </c>
      <c r="N776" s="28">
        <f t="shared" si="172"/>
        <v>6</v>
      </c>
      <c r="O776" s="28">
        <f t="shared" si="173"/>
        <v>248.39999999999998</v>
      </c>
      <c r="P776" s="12">
        <v>0</v>
      </c>
      <c r="Q776" s="46">
        <f t="shared" si="163"/>
        <v>0</v>
      </c>
      <c r="R776" s="13"/>
      <c r="S776" s="3">
        <f t="shared" si="164"/>
        <v>6</v>
      </c>
      <c r="T776" s="30" t="s">
        <v>2502</v>
      </c>
      <c r="U776" s="5">
        <f t="shared" si="161"/>
        <v>248.39999999999998</v>
      </c>
      <c r="V776" s="5">
        <f t="shared" si="162"/>
        <v>0</v>
      </c>
      <c r="W776" s="5"/>
    </row>
    <row r="777" spans="1:23" ht="43.2" x14ac:dyDescent="0.3">
      <c r="A777" s="3">
        <f t="shared" si="165"/>
        <v>760</v>
      </c>
      <c r="B777" s="4" t="s">
        <v>2561</v>
      </c>
      <c r="C777" s="3">
        <v>1</v>
      </c>
      <c r="D777" s="3" t="s">
        <v>1570</v>
      </c>
      <c r="E777" s="4" t="s">
        <v>798</v>
      </c>
      <c r="F777" s="3" t="s">
        <v>308</v>
      </c>
      <c r="G777" s="3" t="s">
        <v>2316</v>
      </c>
      <c r="H777" s="3" t="s">
        <v>2470</v>
      </c>
      <c r="I777" s="3" t="s">
        <v>2496</v>
      </c>
      <c r="J777" s="3">
        <v>41.4</v>
      </c>
      <c r="K777" s="3">
        <v>6000</v>
      </c>
      <c r="L777" s="3" t="s">
        <v>25</v>
      </c>
      <c r="M777" s="3">
        <v>1</v>
      </c>
      <c r="N777" s="28">
        <f t="shared" si="172"/>
        <v>6</v>
      </c>
      <c r="O777" s="28">
        <f t="shared" si="173"/>
        <v>248.39999999999998</v>
      </c>
      <c r="P777" s="12">
        <v>0</v>
      </c>
      <c r="Q777" s="46">
        <f t="shared" si="163"/>
        <v>0</v>
      </c>
      <c r="R777" s="13"/>
      <c r="S777" s="3">
        <f t="shared" si="164"/>
        <v>6</v>
      </c>
      <c r="T777" s="30" t="s">
        <v>2502</v>
      </c>
      <c r="U777" s="5">
        <f t="shared" si="161"/>
        <v>248.39999999999998</v>
      </c>
      <c r="V777" s="5">
        <f t="shared" si="162"/>
        <v>0</v>
      </c>
      <c r="W777" s="5"/>
    </row>
    <row r="778" spans="1:23" ht="43.2" x14ac:dyDescent="0.3">
      <c r="A778" s="3">
        <f t="shared" si="165"/>
        <v>761</v>
      </c>
      <c r="B778" s="4" t="s">
        <v>2561</v>
      </c>
      <c r="C778" s="3">
        <v>1</v>
      </c>
      <c r="D778" s="3" t="s">
        <v>1570</v>
      </c>
      <c r="E778" s="4" t="s">
        <v>799</v>
      </c>
      <c r="F778" s="3" t="s">
        <v>308</v>
      </c>
      <c r="G778" s="3" t="s">
        <v>2316</v>
      </c>
      <c r="H778" s="3" t="s">
        <v>2470</v>
      </c>
      <c r="I778" s="3" t="s">
        <v>2496</v>
      </c>
      <c r="J778" s="3">
        <v>41.4</v>
      </c>
      <c r="K778" s="3">
        <v>6000</v>
      </c>
      <c r="L778" s="3" t="s">
        <v>25</v>
      </c>
      <c r="M778" s="3">
        <v>1</v>
      </c>
      <c r="N778" s="28">
        <f t="shared" si="172"/>
        <v>6</v>
      </c>
      <c r="O778" s="28">
        <f t="shared" si="173"/>
        <v>248.39999999999998</v>
      </c>
      <c r="P778" s="12">
        <v>0</v>
      </c>
      <c r="Q778" s="46">
        <f t="shared" si="163"/>
        <v>0</v>
      </c>
      <c r="R778" s="13"/>
      <c r="S778" s="3">
        <f t="shared" si="164"/>
        <v>6</v>
      </c>
      <c r="T778" s="30" t="s">
        <v>2502</v>
      </c>
      <c r="U778" s="5">
        <f t="shared" si="161"/>
        <v>248.39999999999998</v>
      </c>
      <c r="V778" s="5">
        <f t="shared" si="162"/>
        <v>0</v>
      </c>
      <c r="W778" s="5"/>
    </row>
    <row r="779" spans="1:23" ht="43.2" x14ac:dyDescent="0.3">
      <c r="A779" s="3">
        <f t="shared" si="165"/>
        <v>762</v>
      </c>
      <c r="B779" s="4" t="s">
        <v>2561</v>
      </c>
      <c r="C779" s="3">
        <v>1</v>
      </c>
      <c r="D779" s="3" t="s">
        <v>1570</v>
      </c>
      <c r="E779" s="4" t="s">
        <v>800</v>
      </c>
      <c r="F779" s="3" t="s">
        <v>690</v>
      </c>
      <c r="G779" s="3" t="s">
        <v>2317</v>
      </c>
      <c r="H779" s="3" t="s">
        <v>2478</v>
      </c>
      <c r="I779" s="3" t="s">
        <v>2496</v>
      </c>
      <c r="J779" s="3">
        <v>49.6</v>
      </c>
      <c r="K779" s="3">
        <v>6000</v>
      </c>
      <c r="L779" s="3" t="s">
        <v>25</v>
      </c>
      <c r="M779" s="3">
        <v>1</v>
      </c>
      <c r="N779" s="28">
        <f t="shared" si="172"/>
        <v>6</v>
      </c>
      <c r="O779" s="28">
        <f t="shared" si="173"/>
        <v>297.60000000000002</v>
      </c>
      <c r="P779" s="12">
        <v>0</v>
      </c>
      <c r="Q779" s="46">
        <f t="shared" si="163"/>
        <v>0</v>
      </c>
      <c r="R779" s="12"/>
      <c r="S779" s="3">
        <f t="shared" si="164"/>
        <v>6</v>
      </c>
      <c r="T779" s="30" t="s">
        <v>2502</v>
      </c>
      <c r="U779" s="29">
        <f t="shared" si="161"/>
        <v>297.60000000000002</v>
      </c>
      <c r="V779" s="29">
        <f t="shared" si="162"/>
        <v>0</v>
      </c>
      <c r="W779" s="5"/>
    </row>
    <row r="780" spans="1:23" ht="43.2" x14ac:dyDescent="0.3">
      <c r="A780" s="3">
        <f t="shared" si="165"/>
        <v>763</v>
      </c>
      <c r="B780" s="4" t="s">
        <v>2561</v>
      </c>
      <c r="C780" s="3">
        <v>1</v>
      </c>
      <c r="D780" s="3" t="s">
        <v>1570</v>
      </c>
      <c r="E780" s="4" t="s">
        <v>801</v>
      </c>
      <c r="F780" s="3" t="s">
        <v>690</v>
      </c>
      <c r="G780" s="3" t="s">
        <v>2317</v>
      </c>
      <c r="H780" s="3" t="s">
        <v>2478</v>
      </c>
      <c r="I780" s="3" t="s">
        <v>2496</v>
      </c>
      <c r="J780" s="3">
        <v>49.6</v>
      </c>
      <c r="K780" s="3">
        <v>6000</v>
      </c>
      <c r="L780" s="3" t="s">
        <v>25</v>
      </c>
      <c r="M780" s="3">
        <v>1</v>
      </c>
      <c r="N780" s="28">
        <f t="shared" si="172"/>
        <v>6</v>
      </c>
      <c r="O780" s="28">
        <f t="shared" si="173"/>
        <v>297.60000000000002</v>
      </c>
      <c r="P780" s="12">
        <v>0</v>
      </c>
      <c r="Q780" s="46">
        <f t="shared" si="163"/>
        <v>0</v>
      </c>
      <c r="R780" s="12"/>
      <c r="S780" s="3">
        <f t="shared" si="164"/>
        <v>6</v>
      </c>
      <c r="T780" s="30" t="s">
        <v>2502</v>
      </c>
      <c r="U780" s="29">
        <f t="shared" si="161"/>
        <v>297.60000000000002</v>
      </c>
      <c r="V780" s="29">
        <f t="shared" si="162"/>
        <v>0</v>
      </c>
      <c r="W780" s="5"/>
    </row>
    <row r="781" spans="1:23" ht="43.2" x14ac:dyDescent="0.3">
      <c r="A781" s="3">
        <f t="shared" si="165"/>
        <v>764</v>
      </c>
      <c r="B781" s="4" t="s">
        <v>2561</v>
      </c>
      <c r="C781" s="3">
        <v>1</v>
      </c>
      <c r="D781" s="3" t="s">
        <v>1570</v>
      </c>
      <c r="E781" s="4" t="s">
        <v>802</v>
      </c>
      <c r="F781" s="3" t="s">
        <v>690</v>
      </c>
      <c r="G781" s="3" t="s">
        <v>2317</v>
      </c>
      <c r="H781" s="3" t="s">
        <v>2478</v>
      </c>
      <c r="I781" s="3" t="s">
        <v>2496</v>
      </c>
      <c r="J781" s="3">
        <v>49.6</v>
      </c>
      <c r="K781" s="3">
        <v>6000</v>
      </c>
      <c r="L781" s="3" t="s">
        <v>25</v>
      </c>
      <c r="M781" s="3">
        <v>1</v>
      </c>
      <c r="N781" s="28">
        <f t="shared" si="172"/>
        <v>6</v>
      </c>
      <c r="O781" s="28">
        <f t="shared" si="173"/>
        <v>297.60000000000002</v>
      </c>
      <c r="P781" s="12">
        <v>0</v>
      </c>
      <c r="Q781" s="46">
        <f t="shared" si="163"/>
        <v>0</v>
      </c>
      <c r="R781" s="12"/>
      <c r="S781" s="3">
        <f t="shared" si="164"/>
        <v>6</v>
      </c>
      <c r="T781" s="30" t="s">
        <v>2502</v>
      </c>
      <c r="U781" s="29">
        <f t="shared" si="161"/>
        <v>297.60000000000002</v>
      </c>
      <c r="V781" s="29">
        <f t="shared" si="162"/>
        <v>0</v>
      </c>
      <c r="W781" s="5"/>
    </row>
    <row r="782" spans="1:23" ht="43.2" x14ac:dyDescent="0.3">
      <c r="A782" s="3">
        <f t="shared" si="165"/>
        <v>765</v>
      </c>
      <c r="B782" s="4" t="s">
        <v>2561</v>
      </c>
      <c r="C782" s="3">
        <v>1</v>
      </c>
      <c r="D782" s="3" t="s">
        <v>1570</v>
      </c>
      <c r="E782" s="4" t="s">
        <v>803</v>
      </c>
      <c r="F782" s="3" t="s">
        <v>308</v>
      </c>
      <c r="G782" s="3" t="s">
        <v>2316</v>
      </c>
      <c r="H782" s="3" t="s">
        <v>2470</v>
      </c>
      <c r="I782" s="3" t="s">
        <v>2496</v>
      </c>
      <c r="J782" s="3">
        <v>41.4</v>
      </c>
      <c r="K782" s="3">
        <v>6000</v>
      </c>
      <c r="L782" s="3" t="s">
        <v>25</v>
      </c>
      <c r="M782" s="3">
        <v>1</v>
      </c>
      <c r="N782" s="28">
        <f t="shared" ref="N782:N845" si="174">(K782/1000)*M782</f>
        <v>6</v>
      </c>
      <c r="O782" s="28">
        <f t="shared" ref="O782:O845" si="175">N782*J782</f>
        <v>248.39999999999998</v>
      </c>
      <c r="P782" s="12">
        <v>0</v>
      </c>
      <c r="Q782" s="46">
        <f t="shared" si="163"/>
        <v>0</v>
      </c>
      <c r="R782" s="13"/>
      <c r="S782" s="3">
        <f t="shared" si="164"/>
        <v>6</v>
      </c>
      <c r="T782" s="30" t="s">
        <v>2502</v>
      </c>
      <c r="U782" s="5">
        <f t="shared" ref="U782:U845" si="176">S782*J782</f>
        <v>248.39999999999998</v>
      </c>
      <c r="V782" s="5">
        <f t="shared" ref="V782:V845" si="177">Q782*J782</f>
        <v>0</v>
      </c>
      <c r="W782" s="5"/>
    </row>
    <row r="783" spans="1:23" ht="43.2" x14ac:dyDescent="0.3">
      <c r="A783" s="3">
        <f t="shared" si="165"/>
        <v>766</v>
      </c>
      <c r="B783" s="4" t="s">
        <v>2561</v>
      </c>
      <c r="C783" s="3">
        <v>1</v>
      </c>
      <c r="D783" s="3" t="s">
        <v>1570</v>
      </c>
      <c r="E783" s="4" t="s">
        <v>804</v>
      </c>
      <c r="F783" s="3" t="s">
        <v>308</v>
      </c>
      <c r="G783" s="3" t="s">
        <v>2316</v>
      </c>
      <c r="H783" s="3" t="s">
        <v>2470</v>
      </c>
      <c r="I783" s="3" t="s">
        <v>2496</v>
      </c>
      <c r="J783" s="3">
        <v>41.4</v>
      </c>
      <c r="K783" s="3">
        <v>6000</v>
      </c>
      <c r="L783" s="3" t="s">
        <v>25</v>
      </c>
      <c r="M783" s="3">
        <v>1</v>
      </c>
      <c r="N783" s="28">
        <f t="shared" si="174"/>
        <v>6</v>
      </c>
      <c r="O783" s="28">
        <f t="shared" si="175"/>
        <v>248.39999999999998</v>
      </c>
      <c r="P783" s="12">
        <v>0</v>
      </c>
      <c r="Q783" s="46">
        <f t="shared" si="163"/>
        <v>0</v>
      </c>
      <c r="R783" s="13"/>
      <c r="S783" s="3">
        <f t="shared" si="164"/>
        <v>6</v>
      </c>
      <c r="T783" s="30" t="s">
        <v>2502</v>
      </c>
      <c r="U783" s="5">
        <f t="shared" si="176"/>
        <v>248.39999999999998</v>
      </c>
      <c r="V783" s="5">
        <f t="shared" si="177"/>
        <v>0</v>
      </c>
      <c r="W783" s="5"/>
    </row>
    <row r="784" spans="1:23" ht="43.2" x14ac:dyDescent="0.3">
      <c r="A784" s="3">
        <f t="shared" si="165"/>
        <v>767</v>
      </c>
      <c r="B784" s="4" t="s">
        <v>2561</v>
      </c>
      <c r="C784" s="3">
        <v>1</v>
      </c>
      <c r="D784" s="3" t="s">
        <v>1570</v>
      </c>
      <c r="E784" s="4" t="s">
        <v>805</v>
      </c>
      <c r="F784" s="3" t="s">
        <v>308</v>
      </c>
      <c r="G784" s="3" t="s">
        <v>2316</v>
      </c>
      <c r="H784" s="3" t="s">
        <v>2470</v>
      </c>
      <c r="I784" s="3" t="s">
        <v>2496</v>
      </c>
      <c r="J784" s="3">
        <v>41.4</v>
      </c>
      <c r="K784" s="3">
        <v>6000</v>
      </c>
      <c r="L784" s="3" t="s">
        <v>25</v>
      </c>
      <c r="M784" s="3">
        <v>1</v>
      </c>
      <c r="N784" s="28">
        <f t="shared" si="174"/>
        <v>6</v>
      </c>
      <c r="O784" s="28">
        <f t="shared" si="175"/>
        <v>248.39999999999998</v>
      </c>
      <c r="P784" s="12">
        <v>0</v>
      </c>
      <c r="Q784" s="46">
        <f t="shared" si="163"/>
        <v>0</v>
      </c>
      <c r="R784" s="13"/>
      <c r="S784" s="3">
        <f t="shared" si="164"/>
        <v>6</v>
      </c>
      <c r="T784" s="30" t="s">
        <v>2502</v>
      </c>
      <c r="U784" s="5">
        <f t="shared" si="176"/>
        <v>248.39999999999998</v>
      </c>
      <c r="V784" s="5">
        <f t="shared" si="177"/>
        <v>0</v>
      </c>
      <c r="W784" s="5"/>
    </row>
    <row r="785" spans="1:23" ht="43.2" x14ac:dyDescent="0.3">
      <c r="A785" s="3">
        <f t="shared" si="165"/>
        <v>768</v>
      </c>
      <c r="B785" s="4" t="s">
        <v>2561</v>
      </c>
      <c r="C785" s="3">
        <v>1</v>
      </c>
      <c r="D785" s="3" t="s">
        <v>1570</v>
      </c>
      <c r="E785" s="4" t="s">
        <v>806</v>
      </c>
      <c r="F785" s="3" t="s">
        <v>308</v>
      </c>
      <c r="G785" s="3" t="s">
        <v>2316</v>
      </c>
      <c r="H785" s="3" t="s">
        <v>2470</v>
      </c>
      <c r="I785" s="3" t="s">
        <v>2496</v>
      </c>
      <c r="J785" s="3">
        <v>41.4</v>
      </c>
      <c r="K785" s="3">
        <v>6000</v>
      </c>
      <c r="L785" s="3" t="s">
        <v>25</v>
      </c>
      <c r="M785" s="3">
        <v>1</v>
      </c>
      <c r="N785" s="28">
        <f t="shared" si="174"/>
        <v>6</v>
      </c>
      <c r="O785" s="28">
        <f t="shared" si="175"/>
        <v>248.39999999999998</v>
      </c>
      <c r="P785" s="12">
        <v>0</v>
      </c>
      <c r="Q785" s="46">
        <f t="shared" si="163"/>
        <v>0</v>
      </c>
      <c r="R785" s="13"/>
      <c r="S785" s="3">
        <f t="shared" si="164"/>
        <v>6</v>
      </c>
      <c r="T785" s="30" t="s">
        <v>2502</v>
      </c>
      <c r="U785" s="5">
        <f t="shared" si="176"/>
        <v>248.39999999999998</v>
      </c>
      <c r="V785" s="5">
        <f t="shared" si="177"/>
        <v>0</v>
      </c>
      <c r="W785" s="5"/>
    </row>
    <row r="786" spans="1:23" ht="43.2" x14ac:dyDescent="0.3">
      <c r="A786" s="3">
        <f t="shared" si="165"/>
        <v>769</v>
      </c>
      <c r="B786" s="4" t="s">
        <v>2561</v>
      </c>
      <c r="C786" s="3">
        <v>1</v>
      </c>
      <c r="D786" s="3" t="s">
        <v>1570</v>
      </c>
      <c r="E786" s="4" t="s">
        <v>807</v>
      </c>
      <c r="F786" s="3" t="s">
        <v>308</v>
      </c>
      <c r="G786" s="3" t="s">
        <v>2316</v>
      </c>
      <c r="H786" s="3" t="s">
        <v>2470</v>
      </c>
      <c r="I786" s="3" t="s">
        <v>2496</v>
      </c>
      <c r="J786" s="3">
        <v>41.4</v>
      </c>
      <c r="K786" s="3">
        <v>6000</v>
      </c>
      <c r="L786" s="3" t="s">
        <v>25</v>
      </c>
      <c r="M786" s="3">
        <v>1</v>
      </c>
      <c r="N786" s="28">
        <f t="shared" si="174"/>
        <v>6</v>
      </c>
      <c r="O786" s="28">
        <f t="shared" si="175"/>
        <v>248.39999999999998</v>
      </c>
      <c r="P786" s="12">
        <v>0</v>
      </c>
      <c r="Q786" s="46">
        <f t="shared" ref="Q786:Q849" si="178">N786*P786</f>
        <v>0</v>
      </c>
      <c r="R786" s="13"/>
      <c r="S786" s="3">
        <f t="shared" ref="S786:S849" si="179">N786-Q786</f>
        <v>6</v>
      </c>
      <c r="T786" s="30" t="s">
        <v>2502</v>
      </c>
      <c r="U786" s="5">
        <f t="shared" si="176"/>
        <v>248.39999999999998</v>
      </c>
      <c r="V786" s="5">
        <f t="shared" si="177"/>
        <v>0</v>
      </c>
      <c r="W786" s="5"/>
    </row>
    <row r="787" spans="1:23" ht="43.2" x14ac:dyDescent="0.3">
      <c r="A787" s="3">
        <f t="shared" si="165"/>
        <v>770</v>
      </c>
      <c r="B787" s="4" t="s">
        <v>2561</v>
      </c>
      <c r="C787" s="3">
        <v>1</v>
      </c>
      <c r="D787" s="3" t="s">
        <v>1570</v>
      </c>
      <c r="E787" s="4" t="s">
        <v>808</v>
      </c>
      <c r="F787" s="3" t="s">
        <v>308</v>
      </c>
      <c r="G787" s="3" t="s">
        <v>2316</v>
      </c>
      <c r="H787" s="3" t="s">
        <v>2470</v>
      </c>
      <c r="I787" s="3" t="s">
        <v>2496</v>
      </c>
      <c r="J787" s="3">
        <v>41.4</v>
      </c>
      <c r="K787" s="3">
        <v>6000</v>
      </c>
      <c r="L787" s="3" t="s">
        <v>25</v>
      </c>
      <c r="M787" s="3">
        <v>1</v>
      </c>
      <c r="N787" s="28">
        <f t="shared" si="174"/>
        <v>6</v>
      </c>
      <c r="O787" s="28">
        <f t="shared" si="175"/>
        <v>248.39999999999998</v>
      </c>
      <c r="P787" s="12">
        <v>0</v>
      </c>
      <c r="Q787" s="46">
        <f t="shared" si="178"/>
        <v>0</v>
      </c>
      <c r="R787" s="13"/>
      <c r="S787" s="3">
        <f t="shared" si="179"/>
        <v>6</v>
      </c>
      <c r="T787" s="30" t="s">
        <v>2502</v>
      </c>
      <c r="U787" s="5">
        <f t="shared" si="176"/>
        <v>248.39999999999998</v>
      </c>
      <c r="V787" s="5">
        <f t="shared" si="177"/>
        <v>0</v>
      </c>
      <c r="W787" s="5"/>
    </row>
    <row r="788" spans="1:23" ht="43.2" x14ac:dyDescent="0.3">
      <c r="A788" s="3">
        <f t="shared" ref="A788:A851" si="180">A787+1</f>
        <v>771</v>
      </c>
      <c r="B788" s="4" t="s">
        <v>2561</v>
      </c>
      <c r="C788" s="3">
        <v>1</v>
      </c>
      <c r="D788" s="3" t="s">
        <v>1570</v>
      </c>
      <c r="E788" s="4" t="s">
        <v>809</v>
      </c>
      <c r="F788" s="3" t="s">
        <v>308</v>
      </c>
      <c r="G788" s="3" t="s">
        <v>2316</v>
      </c>
      <c r="H788" s="3" t="s">
        <v>2470</v>
      </c>
      <c r="I788" s="3" t="s">
        <v>2496</v>
      </c>
      <c r="J788" s="3">
        <v>41.4</v>
      </c>
      <c r="K788" s="3">
        <v>6000</v>
      </c>
      <c r="L788" s="3" t="s">
        <v>25</v>
      </c>
      <c r="M788" s="3">
        <v>1</v>
      </c>
      <c r="N788" s="28">
        <f t="shared" si="174"/>
        <v>6</v>
      </c>
      <c r="O788" s="28">
        <f t="shared" si="175"/>
        <v>248.39999999999998</v>
      </c>
      <c r="P788" s="12">
        <v>0</v>
      </c>
      <c r="Q788" s="46">
        <f t="shared" si="178"/>
        <v>0</v>
      </c>
      <c r="R788" s="13"/>
      <c r="S788" s="3">
        <f t="shared" si="179"/>
        <v>6</v>
      </c>
      <c r="T788" s="30" t="s">
        <v>2502</v>
      </c>
      <c r="U788" s="5">
        <f t="shared" si="176"/>
        <v>248.39999999999998</v>
      </c>
      <c r="V788" s="5">
        <f t="shared" si="177"/>
        <v>0</v>
      </c>
      <c r="W788" s="5"/>
    </row>
    <row r="789" spans="1:23" ht="43.2" x14ac:dyDescent="0.3">
      <c r="A789" s="3">
        <f t="shared" si="180"/>
        <v>772</v>
      </c>
      <c r="B789" s="4" t="s">
        <v>2561</v>
      </c>
      <c r="C789" s="3">
        <v>1</v>
      </c>
      <c r="D789" s="3" t="s">
        <v>1570</v>
      </c>
      <c r="E789" s="4" t="s">
        <v>810</v>
      </c>
      <c r="F789" s="3" t="s">
        <v>308</v>
      </c>
      <c r="G789" s="3" t="s">
        <v>2316</v>
      </c>
      <c r="H789" s="3" t="s">
        <v>2470</v>
      </c>
      <c r="I789" s="3" t="s">
        <v>2496</v>
      </c>
      <c r="J789" s="3">
        <v>41.4</v>
      </c>
      <c r="K789" s="3">
        <v>6000</v>
      </c>
      <c r="L789" s="3" t="s">
        <v>25</v>
      </c>
      <c r="M789" s="3">
        <v>1</v>
      </c>
      <c r="N789" s="28">
        <f t="shared" si="174"/>
        <v>6</v>
      </c>
      <c r="O789" s="28">
        <f t="shared" si="175"/>
        <v>248.39999999999998</v>
      </c>
      <c r="P789" s="12">
        <v>0</v>
      </c>
      <c r="Q789" s="46">
        <f t="shared" si="178"/>
        <v>0</v>
      </c>
      <c r="R789" s="13"/>
      <c r="S789" s="3">
        <f t="shared" si="179"/>
        <v>6</v>
      </c>
      <c r="T789" s="30" t="s">
        <v>2502</v>
      </c>
      <c r="U789" s="5">
        <f t="shared" si="176"/>
        <v>248.39999999999998</v>
      </c>
      <c r="V789" s="5">
        <f t="shared" si="177"/>
        <v>0</v>
      </c>
      <c r="W789" s="5"/>
    </row>
    <row r="790" spans="1:23" ht="43.2" x14ac:dyDescent="0.3">
      <c r="A790" s="3">
        <f t="shared" si="180"/>
        <v>773</v>
      </c>
      <c r="B790" s="4" t="s">
        <v>2561</v>
      </c>
      <c r="C790" s="3">
        <v>1</v>
      </c>
      <c r="D790" s="3" t="s">
        <v>1571</v>
      </c>
      <c r="E790" s="4" t="s">
        <v>811</v>
      </c>
      <c r="F790" s="3" t="s">
        <v>812</v>
      </c>
      <c r="G790" s="3"/>
      <c r="H790" s="3"/>
      <c r="I790" s="3" t="s">
        <v>2496</v>
      </c>
      <c r="J790" s="3">
        <v>13.32</v>
      </c>
      <c r="K790" s="3">
        <v>3600</v>
      </c>
      <c r="L790" s="3" t="s">
        <v>25</v>
      </c>
      <c r="M790" s="3">
        <v>1</v>
      </c>
      <c r="N790" s="28">
        <f t="shared" si="174"/>
        <v>3.6</v>
      </c>
      <c r="O790" s="40">
        <f t="shared" si="175"/>
        <v>47.952000000000005</v>
      </c>
      <c r="P790" s="12">
        <v>0</v>
      </c>
      <c r="Q790" s="46">
        <f t="shared" si="178"/>
        <v>0</v>
      </c>
      <c r="R790" s="12"/>
      <c r="S790" s="3">
        <f t="shared" si="179"/>
        <v>3.6</v>
      </c>
      <c r="T790" s="30" t="s">
        <v>2502</v>
      </c>
      <c r="U790" s="41">
        <f t="shared" si="176"/>
        <v>47.952000000000005</v>
      </c>
      <c r="V790" s="41">
        <f t="shared" si="177"/>
        <v>0</v>
      </c>
      <c r="W790" s="5"/>
    </row>
    <row r="791" spans="1:23" ht="43.2" x14ac:dyDescent="0.3">
      <c r="A791" s="3">
        <f t="shared" si="180"/>
        <v>774</v>
      </c>
      <c r="B791" s="4" t="s">
        <v>2561</v>
      </c>
      <c r="C791" s="3">
        <v>1</v>
      </c>
      <c r="D791" s="3" t="s">
        <v>1571</v>
      </c>
      <c r="E791" s="4" t="s">
        <v>813</v>
      </c>
      <c r="F791" s="3" t="s">
        <v>812</v>
      </c>
      <c r="G791" s="3"/>
      <c r="H791" s="3"/>
      <c r="I791" s="3" t="s">
        <v>2496</v>
      </c>
      <c r="J791" s="3">
        <v>13.32</v>
      </c>
      <c r="K791" s="3">
        <v>3600</v>
      </c>
      <c r="L791" s="3" t="s">
        <v>25</v>
      </c>
      <c r="M791" s="3">
        <v>1</v>
      </c>
      <c r="N791" s="28">
        <f t="shared" si="174"/>
        <v>3.6</v>
      </c>
      <c r="O791" s="40">
        <f t="shared" si="175"/>
        <v>47.952000000000005</v>
      </c>
      <c r="P791" s="12">
        <v>0</v>
      </c>
      <c r="Q791" s="46">
        <f t="shared" si="178"/>
        <v>0</v>
      </c>
      <c r="R791" s="12"/>
      <c r="S791" s="3">
        <f t="shared" si="179"/>
        <v>3.6</v>
      </c>
      <c r="T791" s="30" t="s">
        <v>2502</v>
      </c>
      <c r="U791" s="41">
        <f t="shared" si="176"/>
        <v>47.952000000000005</v>
      </c>
      <c r="V791" s="41">
        <f t="shared" si="177"/>
        <v>0</v>
      </c>
      <c r="W791" s="5"/>
    </row>
    <row r="792" spans="1:23" ht="43.2" x14ac:dyDescent="0.3">
      <c r="A792" s="3">
        <f t="shared" si="180"/>
        <v>775</v>
      </c>
      <c r="B792" s="4" t="s">
        <v>2561</v>
      </c>
      <c r="C792" s="3">
        <v>1</v>
      </c>
      <c r="D792" s="3" t="s">
        <v>1571</v>
      </c>
      <c r="E792" s="4" t="s">
        <v>814</v>
      </c>
      <c r="F792" s="3" t="s">
        <v>812</v>
      </c>
      <c r="G792" s="3"/>
      <c r="H792" s="3"/>
      <c r="I792" s="3" t="s">
        <v>2496</v>
      </c>
      <c r="J792" s="3">
        <v>13.32</v>
      </c>
      <c r="K792" s="3">
        <v>3600</v>
      </c>
      <c r="L792" s="3" t="s">
        <v>25</v>
      </c>
      <c r="M792" s="3">
        <v>1</v>
      </c>
      <c r="N792" s="28">
        <f t="shared" si="174"/>
        <v>3.6</v>
      </c>
      <c r="O792" s="40">
        <f t="shared" si="175"/>
        <v>47.952000000000005</v>
      </c>
      <c r="P792" s="12">
        <v>0</v>
      </c>
      <c r="Q792" s="46">
        <f t="shared" si="178"/>
        <v>0</v>
      </c>
      <c r="R792" s="12"/>
      <c r="S792" s="3">
        <f t="shared" si="179"/>
        <v>3.6</v>
      </c>
      <c r="T792" s="30" t="s">
        <v>2502</v>
      </c>
      <c r="U792" s="41">
        <f t="shared" si="176"/>
        <v>47.952000000000005</v>
      </c>
      <c r="V792" s="41">
        <f t="shared" si="177"/>
        <v>0</v>
      </c>
      <c r="W792" s="5"/>
    </row>
    <row r="793" spans="1:23" ht="43.2" x14ac:dyDescent="0.3">
      <c r="A793" s="3">
        <f t="shared" si="180"/>
        <v>776</v>
      </c>
      <c r="B793" s="4" t="s">
        <v>2561</v>
      </c>
      <c r="C793" s="3">
        <v>1</v>
      </c>
      <c r="D793" s="3" t="s">
        <v>1571</v>
      </c>
      <c r="E793" s="4" t="s">
        <v>815</v>
      </c>
      <c r="F793" s="3" t="s">
        <v>812</v>
      </c>
      <c r="G793" s="3"/>
      <c r="H793" s="3"/>
      <c r="I793" s="3" t="s">
        <v>2496</v>
      </c>
      <c r="J793" s="3">
        <v>13.32</v>
      </c>
      <c r="K793" s="3">
        <v>3600</v>
      </c>
      <c r="L793" s="3" t="s">
        <v>25</v>
      </c>
      <c r="M793" s="3">
        <v>1</v>
      </c>
      <c r="N793" s="28">
        <f t="shared" si="174"/>
        <v>3.6</v>
      </c>
      <c r="O793" s="40">
        <f t="shared" si="175"/>
        <v>47.952000000000005</v>
      </c>
      <c r="P793" s="12">
        <v>0</v>
      </c>
      <c r="Q793" s="46">
        <f t="shared" si="178"/>
        <v>0</v>
      </c>
      <c r="R793" s="12"/>
      <c r="S793" s="3">
        <f t="shared" si="179"/>
        <v>3.6</v>
      </c>
      <c r="T793" s="30" t="s">
        <v>2502</v>
      </c>
      <c r="U793" s="41">
        <f t="shared" si="176"/>
        <v>47.952000000000005</v>
      </c>
      <c r="V793" s="41">
        <f t="shared" si="177"/>
        <v>0</v>
      </c>
      <c r="W793" s="5"/>
    </row>
    <row r="794" spans="1:23" ht="43.2" x14ac:dyDescent="0.3">
      <c r="A794" s="3">
        <f t="shared" si="180"/>
        <v>777</v>
      </c>
      <c r="B794" s="4" t="s">
        <v>2561</v>
      </c>
      <c r="C794" s="3">
        <v>1</v>
      </c>
      <c r="D794" s="3" t="s">
        <v>1571</v>
      </c>
      <c r="E794" s="4" t="s">
        <v>816</v>
      </c>
      <c r="F794" s="3" t="s">
        <v>812</v>
      </c>
      <c r="G794" s="3"/>
      <c r="H794" s="3"/>
      <c r="I794" s="3" t="s">
        <v>2496</v>
      </c>
      <c r="J794" s="3">
        <v>13.32</v>
      </c>
      <c r="K794" s="3">
        <v>3600</v>
      </c>
      <c r="L794" s="3" t="s">
        <v>25</v>
      </c>
      <c r="M794" s="3">
        <v>1</v>
      </c>
      <c r="N794" s="28">
        <f t="shared" si="174"/>
        <v>3.6</v>
      </c>
      <c r="O794" s="40">
        <f t="shared" si="175"/>
        <v>47.952000000000005</v>
      </c>
      <c r="P794" s="12">
        <v>0</v>
      </c>
      <c r="Q794" s="46">
        <f t="shared" si="178"/>
        <v>0</v>
      </c>
      <c r="R794" s="12"/>
      <c r="S794" s="3">
        <f t="shared" si="179"/>
        <v>3.6</v>
      </c>
      <c r="T794" s="30" t="s">
        <v>2502</v>
      </c>
      <c r="U794" s="41">
        <f t="shared" si="176"/>
        <v>47.952000000000005</v>
      </c>
      <c r="V794" s="41">
        <f t="shared" si="177"/>
        <v>0</v>
      </c>
      <c r="W794" s="5"/>
    </row>
    <row r="795" spans="1:23" ht="43.2" x14ac:dyDescent="0.3">
      <c r="A795" s="3">
        <f t="shared" si="180"/>
        <v>778</v>
      </c>
      <c r="B795" s="4" t="s">
        <v>2561</v>
      </c>
      <c r="C795" s="3">
        <v>1</v>
      </c>
      <c r="D795" s="3" t="s">
        <v>1571</v>
      </c>
      <c r="E795" s="4" t="s">
        <v>817</v>
      </c>
      <c r="F795" s="3" t="s">
        <v>812</v>
      </c>
      <c r="G795" s="3"/>
      <c r="H795" s="3"/>
      <c r="I795" s="3" t="s">
        <v>2496</v>
      </c>
      <c r="J795" s="3">
        <v>13.32</v>
      </c>
      <c r="K795" s="3">
        <v>3600</v>
      </c>
      <c r="L795" s="3" t="s">
        <v>25</v>
      </c>
      <c r="M795" s="3">
        <v>1</v>
      </c>
      <c r="N795" s="28">
        <f t="shared" si="174"/>
        <v>3.6</v>
      </c>
      <c r="O795" s="40">
        <f t="shared" si="175"/>
        <v>47.952000000000005</v>
      </c>
      <c r="P795" s="12">
        <v>0</v>
      </c>
      <c r="Q795" s="46">
        <f t="shared" si="178"/>
        <v>0</v>
      </c>
      <c r="R795" s="12"/>
      <c r="S795" s="3">
        <f t="shared" si="179"/>
        <v>3.6</v>
      </c>
      <c r="T795" s="30" t="s">
        <v>2502</v>
      </c>
      <c r="U795" s="41">
        <f t="shared" si="176"/>
        <v>47.952000000000005</v>
      </c>
      <c r="V795" s="41">
        <f t="shared" si="177"/>
        <v>0</v>
      </c>
      <c r="W795" s="5"/>
    </row>
    <row r="796" spans="1:23" ht="43.2" x14ac:dyDescent="0.3">
      <c r="A796" s="3">
        <f t="shared" si="180"/>
        <v>779</v>
      </c>
      <c r="B796" s="4" t="s">
        <v>2561</v>
      </c>
      <c r="C796" s="3">
        <v>1</v>
      </c>
      <c r="D796" s="3" t="s">
        <v>1571</v>
      </c>
      <c r="E796" s="4" t="s">
        <v>818</v>
      </c>
      <c r="F796" s="3" t="s">
        <v>812</v>
      </c>
      <c r="G796" s="3"/>
      <c r="H796" s="3"/>
      <c r="I796" s="3" t="s">
        <v>2496</v>
      </c>
      <c r="J796" s="3">
        <v>13.32</v>
      </c>
      <c r="K796" s="3">
        <v>3600</v>
      </c>
      <c r="L796" s="3" t="s">
        <v>25</v>
      </c>
      <c r="M796" s="3">
        <v>1</v>
      </c>
      <c r="N796" s="28">
        <f t="shared" si="174"/>
        <v>3.6</v>
      </c>
      <c r="O796" s="40">
        <f t="shared" si="175"/>
        <v>47.952000000000005</v>
      </c>
      <c r="P796" s="12">
        <v>0</v>
      </c>
      <c r="Q796" s="46">
        <f t="shared" si="178"/>
        <v>0</v>
      </c>
      <c r="R796" s="12"/>
      <c r="S796" s="3">
        <f t="shared" si="179"/>
        <v>3.6</v>
      </c>
      <c r="T796" s="30" t="s">
        <v>2502</v>
      </c>
      <c r="U796" s="41">
        <f t="shared" si="176"/>
        <v>47.952000000000005</v>
      </c>
      <c r="V796" s="41">
        <f t="shared" si="177"/>
        <v>0</v>
      </c>
      <c r="W796" s="5"/>
    </row>
    <row r="797" spans="1:23" ht="43.2" x14ac:dyDescent="0.3">
      <c r="A797" s="3">
        <f t="shared" si="180"/>
        <v>780</v>
      </c>
      <c r="B797" s="4" t="s">
        <v>2561</v>
      </c>
      <c r="C797" s="3">
        <v>1</v>
      </c>
      <c r="D797" s="3" t="s">
        <v>1571</v>
      </c>
      <c r="E797" s="4" t="s">
        <v>819</v>
      </c>
      <c r="F797" s="3" t="s">
        <v>812</v>
      </c>
      <c r="G797" s="3"/>
      <c r="H797" s="3"/>
      <c r="I797" s="3" t="s">
        <v>2496</v>
      </c>
      <c r="J797" s="3">
        <v>13.32</v>
      </c>
      <c r="K797" s="3">
        <v>3600</v>
      </c>
      <c r="L797" s="3" t="s">
        <v>25</v>
      </c>
      <c r="M797" s="3">
        <v>1</v>
      </c>
      <c r="N797" s="28">
        <f t="shared" si="174"/>
        <v>3.6</v>
      </c>
      <c r="O797" s="40">
        <f t="shared" si="175"/>
        <v>47.952000000000005</v>
      </c>
      <c r="P797" s="12">
        <v>0</v>
      </c>
      <c r="Q797" s="46">
        <f t="shared" si="178"/>
        <v>0</v>
      </c>
      <c r="R797" s="12"/>
      <c r="S797" s="3">
        <f t="shared" si="179"/>
        <v>3.6</v>
      </c>
      <c r="T797" s="30" t="s">
        <v>2502</v>
      </c>
      <c r="U797" s="41">
        <f t="shared" si="176"/>
        <v>47.952000000000005</v>
      </c>
      <c r="V797" s="41">
        <f t="shared" si="177"/>
        <v>0</v>
      </c>
      <c r="W797" s="5"/>
    </row>
    <row r="798" spans="1:23" ht="43.2" x14ac:dyDescent="0.3">
      <c r="A798" s="3">
        <f t="shared" si="180"/>
        <v>781</v>
      </c>
      <c r="B798" s="4" t="s">
        <v>2561</v>
      </c>
      <c r="C798" s="3">
        <v>1</v>
      </c>
      <c r="D798" s="3" t="s">
        <v>1571</v>
      </c>
      <c r="E798" s="4" t="s">
        <v>820</v>
      </c>
      <c r="F798" s="3" t="s">
        <v>812</v>
      </c>
      <c r="G798" s="3"/>
      <c r="H798" s="3"/>
      <c r="I798" s="3" t="s">
        <v>2496</v>
      </c>
      <c r="J798" s="3">
        <v>13.32</v>
      </c>
      <c r="K798" s="3">
        <v>6700</v>
      </c>
      <c r="L798" s="3" t="s">
        <v>25</v>
      </c>
      <c r="M798" s="3">
        <v>1</v>
      </c>
      <c r="N798" s="28">
        <f t="shared" si="174"/>
        <v>6.7</v>
      </c>
      <c r="O798" s="40">
        <f t="shared" si="175"/>
        <v>89.244</v>
      </c>
      <c r="P798" s="12">
        <v>0</v>
      </c>
      <c r="Q798" s="46">
        <f t="shared" si="178"/>
        <v>0</v>
      </c>
      <c r="R798" s="12"/>
      <c r="S798" s="3">
        <f t="shared" si="179"/>
        <v>6.7</v>
      </c>
      <c r="T798" s="30" t="s">
        <v>2502</v>
      </c>
      <c r="U798" s="41">
        <f t="shared" si="176"/>
        <v>89.244</v>
      </c>
      <c r="V798" s="41">
        <f t="shared" si="177"/>
        <v>0</v>
      </c>
      <c r="W798" s="5"/>
    </row>
    <row r="799" spans="1:23" ht="43.2" x14ac:dyDescent="0.3">
      <c r="A799" s="3">
        <f t="shared" si="180"/>
        <v>782</v>
      </c>
      <c r="B799" s="4" t="s">
        <v>2561</v>
      </c>
      <c r="C799" s="3">
        <v>1</v>
      </c>
      <c r="D799" s="3" t="s">
        <v>1571</v>
      </c>
      <c r="E799" s="4" t="s">
        <v>821</v>
      </c>
      <c r="F799" s="3" t="s">
        <v>812</v>
      </c>
      <c r="G799" s="3"/>
      <c r="H799" s="3"/>
      <c r="I799" s="3" t="s">
        <v>2496</v>
      </c>
      <c r="J799" s="3">
        <v>13.32</v>
      </c>
      <c r="K799" s="3">
        <v>6700</v>
      </c>
      <c r="L799" s="3" t="s">
        <v>25</v>
      </c>
      <c r="M799" s="3">
        <v>1</v>
      </c>
      <c r="N799" s="28">
        <f t="shared" si="174"/>
        <v>6.7</v>
      </c>
      <c r="O799" s="40">
        <f t="shared" si="175"/>
        <v>89.244</v>
      </c>
      <c r="P799" s="12">
        <v>0</v>
      </c>
      <c r="Q799" s="46">
        <f t="shared" si="178"/>
        <v>0</v>
      </c>
      <c r="R799" s="12"/>
      <c r="S799" s="3">
        <f t="shared" si="179"/>
        <v>6.7</v>
      </c>
      <c r="T799" s="30" t="s">
        <v>2502</v>
      </c>
      <c r="U799" s="41">
        <f t="shared" si="176"/>
        <v>89.244</v>
      </c>
      <c r="V799" s="41">
        <f t="shared" si="177"/>
        <v>0</v>
      </c>
      <c r="W799" s="5"/>
    </row>
    <row r="800" spans="1:23" ht="43.2" x14ac:dyDescent="0.3">
      <c r="A800" s="3">
        <f t="shared" si="180"/>
        <v>783</v>
      </c>
      <c r="B800" s="4" t="s">
        <v>2561</v>
      </c>
      <c r="C800" s="3">
        <v>1</v>
      </c>
      <c r="D800" s="3" t="s">
        <v>1571</v>
      </c>
      <c r="E800" s="4" t="s">
        <v>822</v>
      </c>
      <c r="F800" s="3" t="s">
        <v>812</v>
      </c>
      <c r="G800" s="3"/>
      <c r="H800" s="3"/>
      <c r="I800" s="3" t="s">
        <v>2496</v>
      </c>
      <c r="J800" s="3">
        <v>13.32</v>
      </c>
      <c r="K800" s="3">
        <v>6300</v>
      </c>
      <c r="L800" s="3" t="s">
        <v>25</v>
      </c>
      <c r="M800" s="3">
        <v>1</v>
      </c>
      <c r="N800" s="28">
        <f t="shared" si="174"/>
        <v>6.3</v>
      </c>
      <c r="O800" s="40">
        <f t="shared" si="175"/>
        <v>83.915999999999997</v>
      </c>
      <c r="P800" s="12">
        <v>0</v>
      </c>
      <c r="Q800" s="46">
        <f t="shared" si="178"/>
        <v>0</v>
      </c>
      <c r="R800" s="12"/>
      <c r="S800" s="3">
        <f t="shared" si="179"/>
        <v>6.3</v>
      </c>
      <c r="T800" s="30" t="s">
        <v>2502</v>
      </c>
      <c r="U800" s="41">
        <f t="shared" si="176"/>
        <v>83.915999999999997</v>
      </c>
      <c r="V800" s="41">
        <f t="shared" si="177"/>
        <v>0</v>
      </c>
      <c r="W800" s="5"/>
    </row>
    <row r="801" spans="1:23" ht="43.2" x14ac:dyDescent="0.3">
      <c r="A801" s="3">
        <f t="shared" si="180"/>
        <v>784</v>
      </c>
      <c r="B801" s="4" t="s">
        <v>2561</v>
      </c>
      <c r="C801" s="3">
        <v>1</v>
      </c>
      <c r="D801" s="3" t="s">
        <v>1571</v>
      </c>
      <c r="E801" s="4" t="s">
        <v>823</v>
      </c>
      <c r="F801" s="3" t="s">
        <v>812</v>
      </c>
      <c r="G801" s="3"/>
      <c r="H801" s="3"/>
      <c r="I801" s="3" t="s">
        <v>2496</v>
      </c>
      <c r="J801" s="3">
        <v>13.32</v>
      </c>
      <c r="K801" s="3">
        <v>6300</v>
      </c>
      <c r="L801" s="3" t="s">
        <v>25</v>
      </c>
      <c r="M801" s="3">
        <v>1</v>
      </c>
      <c r="N801" s="28">
        <f t="shared" si="174"/>
        <v>6.3</v>
      </c>
      <c r="O801" s="40">
        <f t="shared" si="175"/>
        <v>83.915999999999997</v>
      </c>
      <c r="P801" s="12">
        <v>0</v>
      </c>
      <c r="Q801" s="46">
        <f t="shared" si="178"/>
        <v>0</v>
      </c>
      <c r="R801" s="12"/>
      <c r="S801" s="3">
        <f t="shared" si="179"/>
        <v>6.3</v>
      </c>
      <c r="T801" s="30" t="s">
        <v>2502</v>
      </c>
      <c r="U801" s="41">
        <f t="shared" si="176"/>
        <v>83.915999999999997</v>
      </c>
      <c r="V801" s="41">
        <f t="shared" si="177"/>
        <v>0</v>
      </c>
      <c r="W801" s="5"/>
    </row>
    <row r="802" spans="1:23" ht="43.2" x14ac:dyDescent="0.3">
      <c r="A802" s="3">
        <f t="shared" si="180"/>
        <v>785</v>
      </c>
      <c r="B802" s="4" t="s">
        <v>2561</v>
      </c>
      <c r="C802" s="3">
        <v>1</v>
      </c>
      <c r="D802" s="3" t="s">
        <v>1571</v>
      </c>
      <c r="E802" s="4" t="s">
        <v>824</v>
      </c>
      <c r="F802" s="3" t="s">
        <v>812</v>
      </c>
      <c r="G802" s="3"/>
      <c r="H802" s="3"/>
      <c r="I802" s="3" t="s">
        <v>2496</v>
      </c>
      <c r="J802" s="3">
        <v>13.32</v>
      </c>
      <c r="K802" s="3">
        <v>6700</v>
      </c>
      <c r="L802" s="3" t="s">
        <v>25</v>
      </c>
      <c r="M802" s="3">
        <v>1</v>
      </c>
      <c r="N802" s="28">
        <f t="shared" si="174"/>
        <v>6.7</v>
      </c>
      <c r="O802" s="40">
        <f t="shared" si="175"/>
        <v>89.244</v>
      </c>
      <c r="P802" s="12">
        <v>0</v>
      </c>
      <c r="Q802" s="46">
        <f t="shared" si="178"/>
        <v>0</v>
      </c>
      <c r="R802" s="12"/>
      <c r="S802" s="3">
        <f t="shared" si="179"/>
        <v>6.7</v>
      </c>
      <c r="T802" s="30" t="s">
        <v>2502</v>
      </c>
      <c r="U802" s="41">
        <f t="shared" si="176"/>
        <v>89.244</v>
      </c>
      <c r="V802" s="41">
        <f t="shared" si="177"/>
        <v>0</v>
      </c>
      <c r="W802" s="5"/>
    </row>
    <row r="803" spans="1:23" ht="43.2" x14ac:dyDescent="0.3">
      <c r="A803" s="3">
        <f t="shared" si="180"/>
        <v>786</v>
      </c>
      <c r="B803" s="4" t="s">
        <v>2561</v>
      </c>
      <c r="C803" s="3">
        <v>1</v>
      </c>
      <c r="D803" s="3" t="s">
        <v>1571</v>
      </c>
      <c r="E803" s="4" t="s">
        <v>825</v>
      </c>
      <c r="F803" s="3" t="s">
        <v>812</v>
      </c>
      <c r="G803" s="3"/>
      <c r="H803" s="3"/>
      <c r="I803" s="3" t="s">
        <v>2496</v>
      </c>
      <c r="J803" s="3">
        <v>13.32</v>
      </c>
      <c r="K803" s="3">
        <v>6700</v>
      </c>
      <c r="L803" s="3" t="s">
        <v>25</v>
      </c>
      <c r="M803" s="3">
        <v>1</v>
      </c>
      <c r="N803" s="28">
        <f t="shared" si="174"/>
        <v>6.7</v>
      </c>
      <c r="O803" s="40">
        <f t="shared" si="175"/>
        <v>89.244</v>
      </c>
      <c r="P803" s="12">
        <v>0</v>
      </c>
      <c r="Q803" s="46">
        <f t="shared" si="178"/>
        <v>0</v>
      </c>
      <c r="R803" s="12"/>
      <c r="S803" s="3">
        <f t="shared" si="179"/>
        <v>6.7</v>
      </c>
      <c r="T803" s="30" t="s">
        <v>2502</v>
      </c>
      <c r="U803" s="41">
        <f t="shared" si="176"/>
        <v>89.244</v>
      </c>
      <c r="V803" s="41">
        <f t="shared" si="177"/>
        <v>0</v>
      </c>
      <c r="W803" s="5"/>
    </row>
    <row r="804" spans="1:23" ht="43.2" x14ac:dyDescent="0.3">
      <c r="A804" s="3">
        <f t="shared" si="180"/>
        <v>787</v>
      </c>
      <c r="B804" s="4" t="s">
        <v>2561</v>
      </c>
      <c r="C804" s="3">
        <v>1</v>
      </c>
      <c r="D804" s="3" t="s">
        <v>1571</v>
      </c>
      <c r="E804" s="4" t="s">
        <v>826</v>
      </c>
      <c r="F804" s="3" t="s">
        <v>812</v>
      </c>
      <c r="G804" s="3"/>
      <c r="H804" s="3"/>
      <c r="I804" s="3" t="s">
        <v>2496</v>
      </c>
      <c r="J804" s="3">
        <v>13.32</v>
      </c>
      <c r="K804" s="3">
        <v>6300</v>
      </c>
      <c r="L804" s="3" t="s">
        <v>25</v>
      </c>
      <c r="M804" s="3">
        <v>1</v>
      </c>
      <c r="N804" s="28">
        <f t="shared" si="174"/>
        <v>6.3</v>
      </c>
      <c r="O804" s="40">
        <f t="shared" si="175"/>
        <v>83.915999999999997</v>
      </c>
      <c r="P804" s="12">
        <v>0</v>
      </c>
      <c r="Q804" s="46">
        <f t="shared" si="178"/>
        <v>0</v>
      </c>
      <c r="R804" s="12"/>
      <c r="S804" s="3">
        <f t="shared" si="179"/>
        <v>6.3</v>
      </c>
      <c r="T804" s="30" t="s">
        <v>2502</v>
      </c>
      <c r="U804" s="41">
        <f t="shared" si="176"/>
        <v>83.915999999999997</v>
      </c>
      <c r="V804" s="41">
        <f t="shared" si="177"/>
        <v>0</v>
      </c>
      <c r="W804" s="5"/>
    </row>
    <row r="805" spans="1:23" ht="43.2" x14ac:dyDescent="0.3">
      <c r="A805" s="3">
        <f t="shared" si="180"/>
        <v>788</v>
      </c>
      <c r="B805" s="4" t="s">
        <v>2561</v>
      </c>
      <c r="C805" s="3">
        <v>1</v>
      </c>
      <c r="D805" s="3" t="s">
        <v>1571</v>
      </c>
      <c r="E805" s="4" t="s">
        <v>827</v>
      </c>
      <c r="F805" s="3" t="s">
        <v>812</v>
      </c>
      <c r="G805" s="3"/>
      <c r="H805" s="3"/>
      <c r="I805" s="3" t="s">
        <v>2496</v>
      </c>
      <c r="J805" s="3">
        <v>13.32</v>
      </c>
      <c r="K805" s="3">
        <v>3750</v>
      </c>
      <c r="L805" s="3" t="s">
        <v>25</v>
      </c>
      <c r="M805" s="3">
        <v>1</v>
      </c>
      <c r="N805" s="28">
        <f t="shared" si="174"/>
        <v>3.75</v>
      </c>
      <c r="O805" s="40">
        <f t="shared" si="175"/>
        <v>49.95</v>
      </c>
      <c r="P805" s="12">
        <v>0</v>
      </c>
      <c r="Q805" s="46">
        <f t="shared" si="178"/>
        <v>0</v>
      </c>
      <c r="R805" s="12"/>
      <c r="S805" s="3">
        <f t="shared" si="179"/>
        <v>3.75</v>
      </c>
      <c r="T805" s="30" t="s">
        <v>2502</v>
      </c>
      <c r="U805" s="41">
        <f t="shared" si="176"/>
        <v>49.95</v>
      </c>
      <c r="V805" s="41">
        <f t="shared" si="177"/>
        <v>0</v>
      </c>
      <c r="W805" s="5"/>
    </row>
    <row r="806" spans="1:23" ht="43.2" x14ac:dyDescent="0.3">
      <c r="A806" s="3">
        <f t="shared" si="180"/>
        <v>789</v>
      </c>
      <c r="B806" s="4" t="s">
        <v>2561</v>
      </c>
      <c r="C806" s="3">
        <v>1</v>
      </c>
      <c r="D806" s="3" t="s">
        <v>1571</v>
      </c>
      <c r="E806" s="4" t="s">
        <v>828</v>
      </c>
      <c r="F806" s="3" t="s">
        <v>812</v>
      </c>
      <c r="G806" s="3"/>
      <c r="H806" s="3"/>
      <c r="I806" s="3" t="s">
        <v>2496</v>
      </c>
      <c r="J806" s="3">
        <v>13.32</v>
      </c>
      <c r="K806" s="3">
        <v>3750</v>
      </c>
      <c r="L806" s="3" t="s">
        <v>25</v>
      </c>
      <c r="M806" s="3">
        <v>1</v>
      </c>
      <c r="N806" s="28">
        <f t="shared" si="174"/>
        <v>3.75</v>
      </c>
      <c r="O806" s="40">
        <f t="shared" si="175"/>
        <v>49.95</v>
      </c>
      <c r="P806" s="12">
        <v>0</v>
      </c>
      <c r="Q806" s="46">
        <f t="shared" si="178"/>
        <v>0</v>
      </c>
      <c r="R806" s="12"/>
      <c r="S806" s="3">
        <f t="shared" si="179"/>
        <v>3.75</v>
      </c>
      <c r="T806" s="30" t="s">
        <v>2502</v>
      </c>
      <c r="U806" s="41">
        <f t="shared" si="176"/>
        <v>49.95</v>
      </c>
      <c r="V806" s="41">
        <f t="shared" si="177"/>
        <v>0</v>
      </c>
      <c r="W806" s="5"/>
    </row>
    <row r="807" spans="1:23" ht="43.2" x14ac:dyDescent="0.3">
      <c r="A807" s="3">
        <f t="shared" si="180"/>
        <v>790</v>
      </c>
      <c r="B807" s="4" t="s">
        <v>2561</v>
      </c>
      <c r="C807" s="3">
        <v>1</v>
      </c>
      <c r="D807" s="3" t="s">
        <v>1571</v>
      </c>
      <c r="E807" s="4" t="s">
        <v>829</v>
      </c>
      <c r="F807" s="3" t="s">
        <v>812</v>
      </c>
      <c r="G807" s="3"/>
      <c r="H807" s="3"/>
      <c r="I807" s="3" t="s">
        <v>2496</v>
      </c>
      <c r="J807" s="3">
        <v>13.32</v>
      </c>
      <c r="K807" s="3">
        <v>2600</v>
      </c>
      <c r="L807" s="3" t="s">
        <v>25</v>
      </c>
      <c r="M807" s="3">
        <v>1</v>
      </c>
      <c r="N807" s="28">
        <f t="shared" si="174"/>
        <v>2.6</v>
      </c>
      <c r="O807" s="40">
        <f t="shared" si="175"/>
        <v>34.632000000000005</v>
      </c>
      <c r="P807" s="12">
        <v>0</v>
      </c>
      <c r="Q807" s="46">
        <f t="shared" si="178"/>
        <v>0</v>
      </c>
      <c r="R807" s="12"/>
      <c r="S807" s="3">
        <f t="shared" si="179"/>
        <v>2.6</v>
      </c>
      <c r="T807" s="30" t="s">
        <v>2502</v>
      </c>
      <c r="U807" s="41">
        <f t="shared" si="176"/>
        <v>34.632000000000005</v>
      </c>
      <c r="V807" s="41">
        <f t="shared" si="177"/>
        <v>0</v>
      </c>
      <c r="W807" s="5"/>
    </row>
    <row r="808" spans="1:23" ht="43.2" x14ac:dyDescent="0.3">
      <c r="A808" s="3">
        <f t="shared" si="180"/>
        <v>791</v>
      </c>
      <c r="B808" s="4" t="s">
        <v>2561</v>
      </c>
      <c r="C808" s="3">
        <v>1</v>
      </c>
      <c r="D808" s="3" t="s">
        <v>1571</v>
      </c>
      <c r="E808" s="4" t="s">
        <v>830</v>
      </c>
      <c r="F808" s="3" t="s">
        <v>812</v>
      </c>
      <c r="G808" s="3"/>
      <c r="H808" s="3"/>
      <c r="I808" s="3" t="s">
        <v>2496</v>
      </c>
      <c r="J808" s="3">
        <v>13.32</v>
      </c>
      <c r="K808" s="3">
        <v>4190</v>
      </c>
      <c r="L808" s="3" t="s">
        <v>25</v>
      </c>
      <c r="M808" s="3">
        <v>1</v>
      </c>
      <c r="N808" s="28">
        <f t="shared" si="174"/>
        <v>4.1900000000000004</v>
      </c>
      <c r="O808" s="40">
        <f t="shared" si="175"/>
        <v>55.810800000000008</v>
      </c>
      <c r="P808" s="12">
        <v>0</v>
      </c>
      <c r="Q808" s="46">
        <f t="shared" si="178"/>
        <v>0</v>
      </c>
      <c r="R808" s="12"/>
      <c r="S808" s="3">
        <f t="shared" si="179"/>
        <v>4.1900000000000004</v>
      </c>
      <c r="T808" s="30" t="s">
        <v>2502</v>
      </c>
      <c r="U808" s="41">
        <f t="shared" si="176"/>
        <v>55.810800000000008</v>
      </c>
      <c r="V808" s="41">
        <f t="shared" si="177"/>
        <v>0</v>
      </c>
      <c r="W808" s="5"/>
    </row>
    <row r="809" spans="1:23" ht="43.2" x14ac:dyDescent="0.3">
      <c r="A809" s="3">
        <f t="shared" si="180"/>
        <v>792</v>
      </c>
      <c r="B809" s="4" t="s">
        <v>2561</v>
      </c>
      <c r="C809" s="3">
        <v>1</v>
      </c>
      <c r="D809" s="3" t="s">
        <v>1571</v>
      </c>
      <c r="E809" s="4" t="s">
        <v>831</v>
      </c>
      <c r="F809" s="3" t="s">
        <v>812</v>
      </c>
      <c r="G809" s="3"/>
      <c r="H809" s="3"/>
      <c r="I809" s="3" t="s">
        <v>2496</v>
      </c>
      <c r="J809" s="3">
        <v>13.32</v>
      </c>
      <c r="K809" s="3">
        <v>6300</v>
      </c>
      <c r="L809" s="3" t="s">
        <v>25</v>
      </c>
      <c r="M809" s="3">
        <v>1</v>
      </c>
      <c r="N809" s="28">
        <f t="shared" si="174"/>
        <v>6.3</v>
      </c>
      <c r="O809" s="40">
        <f t="shared" si="175"/>
        <v>83.915999999999997</v>
      </c>
      <c r="P809" s="12">
        <v>0</v>
      </c>
      <c r="Q809" s="46">
        <f t="shared" si="178"/>
        <v>0</v>
      </c>
      <c r="R809" s="12"/>
      <c r="S809" s="3">
        <f t="shared" si="179"/>
        <v>6.3</v>
      </c>
      <c r="T809" s="30" t="s">
        <v>2502</v>
      </c>
      <c r="U809" s="41">
        <f t="shared" si="176"/>
        <v>83.915999999999997</v>
      </c>
      <c r="V809" s="41">
        <f t="shared" si="177"/>
        <v>0</v>
      </c>
      <c r="W809" s="5"/>
    </row>
    <row r="810" spans="1:23" ht="43.2" x14ac:dyDescent="0.3">
      <c r="A810" s="3">
        <f t="shared" si="180"/>
        <v>793</v>
      </c>
      <c r="B810" s="4" t="s">
        <v>2561</v>
      </c>
      <c r="C810" s="3">
        <v>1</v>
      </c>
      <c r="D810" s="3" t="s">
        <v>1571</v>
      </c>
      <c r="E810" s="4" t="s">
        <v>832</v>
      </c>
      <c r="F810" s="3" t="s">
        <v>812</v>
      </c>
      <c r="G810" s="3"/>
      <c r="H810" s="3"/>
      <c r="I810" s="3" t="s">
        <v>2496</v>
      </c>
      <c r="J810" s="3">
        <v>13.32</v>
      </c>
      <c r="K810" s="3">
        <v>6700</v>
      </c>
      <c r="L810" s="3" t="s">
        <v>25</v>
      </c>
      <c r="M810" s="3">
        <v>1</v>
      </c>
      <c r="N810" s="28">
        <f t="shared" si="174"/>
        <v>6.7</v>
      </c>
      <c r="O810" s="40">
        <f t="shared" si="175"/>
        <v>89.244</v>
      </c>
      <c r="P810" s="12">
        <v>0</v>
      </c>
      <c r="Q810" s="46">
        <f t="shared" si="178"/>
        <v>0</v>
      </c>
      <c r="R810" s="12"/>
      <c r="S810" s="3">
        <f t="shared" si="179"/>
        <v>6.7</v>
      </c>
      <c r="T810" s="30" t="s">
        <v>2502</v>
      </c>
      <c r="U810" s="41">
        <f t="shared" si="176"/>
        <v>89.244</v>
      </c>
      <c r="V810" s="41">
        <f t="shared" si="177"/>
        <v>0</v>
      </c>
      <c r="W810" s="5"/>
    </row>
    <row r="811" spans="1:23" ht="43.2" x14ac:dyDescent="0.3">
      <c r="A811" s="3">
        <f t="shared" si="180"/>
        <v>794</v>
      </c>
      <c r="B811" s="4" t="s">
        <v>2561</v>
      </c>
      <c r="C811" s="3">
        <v>1</v>
      </c>
      <c r="D811" s="3" t="s">
        <v>1571</v>
      </c>
      <c r="E811" s="4" t="s">
        <v>833</v>
      </c>
      <c r="F811" s="3" t="s">
        <v>812</v>
      </c>
      <c r="G811" s="3"/>
      <c r="H811" s="3"/>
      <c r="I811" s="3" t="s">
        <v>2496</v>
      </c>
      <c r="J811" s="3">
        <v>13.32</v>
      </c>
      <c r="K811" s="3">
        <v>6300</v>
      </c>
      <c r="L811" s="3" t="s">
        <v>25</v>
      </c>
      <c r="M811" s="3">
        <v>1</v>
      </c>
      <c r="N811" s="28">
        <f t="shared" si="174"/>
        <v>6.3</v>
      </c>
      <c r="O811" s="40">
        <f t="shared" si="175"/>
        <v>83.915999999999997</v>
      </c>
      <c r="P811" s="12">
        <v>0</v>
      </c>
      <c r="Q811" s="46">
        <f t="shared" si="178"/>
        <v>0</v>
      </c>
      <c r="R811" s="12"/>
      <c r="S811" s="3">
        <f t="shared" si="179"/>
        <v>6.3</v>
      </c>
      <c r="T811" s="30" t="s">
        <v>2502</v>
      </c>
      <c r="U811" s="41">
        <f t="shared" si="176"/>
        <v>83.915999999999997</v>
      </c>
      <c r="V811" s="41">
        <f t="shared" si="177"/>
        <v>0</v>
      </c>
      <c r="W811" s="5"/>
    </row>
    <row r="812" spans="1:23" ht="43.2" x14ac:dyDescent="0.3">
      <c r="A812" s="3">
        <f t="shared" si="180"/>
        <v>795</v>
      </c>
      <c r="B812" s="4" t="s">
        <v>2561</v>
      </c>
      <c r="C812" s="3">
        <v>1</v>
      </c>
      <c r="D812" s="3" t="s">
        <v>1571</v>
      </c>
      <c r="E812" s="4" t="s">
        <v>835</v>
      </c>
      <c r="F812" s="3" t="s">
        <v>812</v>
      </c>
      <c r="G812" s="3"/>
      <c r="H812" s="3"/>
      <c r="I812" s="3" t="s">
        <v>2496</v>
      </c>
      <c r="J812" s="3">
        <v>13.32</v>
      </c>
      <c r="K812" s="3">
        <v>6300</v>
      </c>
      <c r="L812" s="3" t="s">
        <v>25</v>
      </c>
      <c r="M812" s="3">
        <v>1</v>
      </c>
      <c r="N812" s="28">
        <f t="shared" si="174"/>
        <v>6.3</v>
      </c>
      <c r="O812" s="40">
        <f t="shared" si="175"/>
        <v>83.915999999999997</v>
      </c>
      <c r="P812" s="12">
        <v>0</v>
      </c>
      <c r="Q812" s="46">
        <f t="shared" si="178"/>
        <v>0</v>
      </c>
      <c r="R812" s="12"/>
      <c r="S812" s="3">
        <f t="shared" si="179"/>
        <v>6.3</v>
      </c>
      <c r="T812" s="30" t="s">
        <v>2502</v>
      </c>
      <c r="U812" s="41">
        <f t="shared" si="176"/>
        <v>83.915999999999997</v>
      </c>
      <c r="V812" s="41">
        <f t="shared" si="177"/>
        <v>0</v>
      </c>
      <c r="W812" s="5"/>
    </row>
    <row r="813" spans="1:23" ht="43.2" x14ac:dyDescent="0.3">
      <c r="A813" s="3">
        <f t="shared" si="180"/>
        <v>796</v>
      </c>
      <c r="B813" s="4" t="s">
        <v>2561</v>
      </c>
      <c r="C813" s="3">
        <v>1</v>
      </c>
      <c r="D813" s="3" t="s">
        <v>1571</v>
      </c>
      <c r="E813" s="4" t="s">
        <v>836</v>
      </c>
      <c r="F813" s="3" t="s">
        <v>812</v>
      </c>
      <c r="G813" s="3"/>
      <c r="H813" s="3"/>
      <c r="I813" s="3" t="s">
        <v>2496</v>
      </c>
      <c r="J813" s="3">
        <v>13.32</v>
      </c>
      <c r="K813" s="3">
        <v>6300</v>
      </c>
      <c r="L813" s="3" t="s">
        <v>25</v>
      </c>
      <c r="M813" s="3">
        <v>1</v>
      </c>
      <c r="N813" s="28">
        <f t="shared" si="174"/>
        <v>6.3</v>
      </c>
      <c r="O813" s="40">
        <f t="shared" si="175"/>
        <v>83.915999999999997</v>
      </c>
      <c r="P813" s="12">
        <v>0</v>
      </c>
      <c r="Q813" s="46">
        <f t="shared" si="178"/>
        <v>0</v>
      </c>
      <c r="R813" s="12"/>
      <c r="S813" s="3">
        <f t="shared" si="179"/>
        <v>6.3</v>
      </c>
      <c r="T813" s="30" t="s">
        <v>2502</v>
      </c>
      <c r="U813" s="41">
        <f t="shared" si="176"/>
        <v>83.915999999999997</v>
      </c>
      <c r="V813" s="41">
        <f t="shared" si="177"/>
        <v>0</v>
      </c>
      <c r="W813" s="5"/>
    </row>
    <row r="814" spans="1:23" ht="43.2" x14ac:dyDescent="0.3">
      <c r="A814" s="3">
        <f t="shared" si="180"/>
        <v>797</v>
      </c>
      <c r="B814" s="4" t="s">
        <v>2561</v>
      </c>
      <c r="C814" s="3">
        <v>1</v>
      </c>
      <c r="D814" s="3" t="s">
        <v>1571</v>
      </c>
      <c r="E814" s="4" t="s">
        <v>834</v>
      </c>
      <c r="F814" s="3" t="s">
        <v>812</v>
      </c>
      <c r="G814" s="3"/>
      <c r="H814" s="3"/>
      <c r="I814" s="3" t="s">
        <v>2496</v>
      </c>
      <c r="J814" s="3">
        <v>13.32</v>
      </c>
      <c r="K814" s="3">
        <v>6300</v>
      </c>
      <c r="L814" s="3" t="s">
        <v>25</v>
      </c>
      <c r="M814" s="3">
        <v>1</v>
      </c>
      <c r="N814" s="28">
        <f t="shared" si="174"/>
        <v>6.3</v>
      </c>
      <c r="O814" s="40">
        <f t="shared" si="175"/>
        <v>83.915999999999997</v>
      </c>
      <c r="P814" s="12">
        <v>0</v>
      </c>
      <c r="Q814" s="46">
        <f t="shared" si="178"/>
        <v>0</v>
      </c>
      <c r="R814" s="12"/>
      <c r="S814" s="3">
        <f t="shared" si="179"/>
        <v>6.3</v>
      </c>
      <c r="T814" s="30" t="s">
        <v>2502</v>
      </c>
      <c r="U814" s="41">
        <f t="shared" si="176"/>
        <v>83.915999999999997</v>
      </c>
      <c r="V814" s="41">
        <f t="shared" si="177"/>
        <v>0</v>
      </c>
      <c r="W814" s="5"/>
    </row>
    <row r="815" spans="1:23" ht="43.2" x14ac:dyDescent="0.3">
      <c r="A815" s="3">
        <f t="shared" si="180"/>
        <v>798</v>
      </c>
      <c r="B815" s="4" t="s">
        <v>2561</v>
      </c>
      <c r="C815" s="3">
        <v>1</v>
      </c>
      <c r="D815" s="3" t="s">
        <v>1571</v>
      </c>
      <c r="E815" s="4" t="s">
        <v>837</v>
      </c>
      <c r="F815" s="3" t="s">
        <v>812</v>
      </c>
      <c r="G815" s="3"/>
      <c r="H815" s="3"/>
      <c r="I815" s="3" t="s">
        <v>2496</v>
      </c>
      <c r="J815" s="3">
        <v>13.32</v>
      </c>
      <c r="K815" s="3">
        <v>6300</v>
      </c>
      <c r="L815" s="3" t="s">
        <v>25</v>
      </c>
      <c r="M815" s="3">
        <v>1</v>
      </c>
      <c r="N815" s="28">
        <f t="shared" si="174"/>
        <v>6.3</v>
      </c>
      <c r="O815" s="40">
        <f t="shared" si="175"/>
        <v>83.915999999999997</v>
      </c>
      <c r="P815" s="12">
        <v>0</v>
      </c>
      <c r="Q815" s="46">
        <f t="shared" si="178"/>
        <v>0</v>
      </c>
      <c r="R815" s="12"/>
      <c r="S815" s="3">
        <f t="shared" si="179"/>
        <v>6.3</v>
      </c>
      <c r="T815" s="30" t="s">
        <v>2502</v>
      </c>
      <c r="U815" s="41">
        <f t="shared" si="176"/>
        <v>83.915999999999997</v>
      </c>
      <c r="V815" s="41">
        <f t="shared" si="177"/>
        <v>0</v>
      </c>
      <c r="W815" s="5"/>
    </row>
    <row r="816" spans="1:23" ht="43.2" x14ac:dyDescent="0.3">
      <c r="A816" s="3">
        <f t="shared" si="180"/>
        <v>799</v>
      </c>
      <c r="B816" s="4" t="s">
        <v>2561</v>
      </c>
      <c r="C816" s="3">
        <v>1</v>
      </c>
      <c r="D816" s="3" t="s">
        <v>1571</v>
      </c>
      <c r="E816" s="4" t="s">
        <v>838</v>
      </c>
      <c r="F816" s="3" t="s">
        <v>812</v>
      </c>
      <c r="G816" s="3"/>
      <c r="H816" s="3"/>
      <c r="I816" s="3" t="s">
        <v>2496</v>
      </c>
      <c r="J816" s="3">
        <v>13.32</v>
      </c>
      <c r="K816" s="3">
        <v>6300</v>
      </c>
      <c r="L816" s="3" t="s">
        <v>25</v>
      </c>
      <c r="M816" s="3">
        <v>1</v>
      </c>
      <c r="N816" s="28">
        <f t="shared" si="174"/>
        <v>6.3</v>
      </c>
      <c r="O816" s="40">
        <f t="shared" si="175"/>
        <v>83.915999999999997</v>
      </c>
      <c r="P816" s="12">
        <v>0</v>
      </c>
      <c r="Q816" s="46">
        <f t="shared" si="178"/>
        <v>0</v>
      </c>
      <c r="R816" s="12"/>
      <c r="S816" s="3">
        <f t="shared" si="179"/>
        <v>6.3</v>
      </c>
      <c r="T816" s="30" t="s">
        <v>2502</v>
      </c>
      <c r="U816" s="41">
        <f t="shared" si="176"/>
        <v>83.915999999999997</v>
      </c>
      <c r="V816" s="41">
        <f t="shared" si="177"/>
        <v>0</v>
      </c>
      <c r="W816" s="5"/>
    </row>
    <row r="817" spans="1:23" ht="43.2" x14ac:dyDescent="0.3">
      <c r="A817" s="3">
        <f t="shared" si="180"/>
        <v>800</v>
      </c>
      <c r="B817" s="4" t="s">
        <v>2561</v>
      </c>
      <c r="C817" s="3">
        <v>1</v>
      </c>
      <c r="D817" s="3" t="s">
        <v>1571</v>
      </c>
      <c r="E817" s="4" t="s">
        <v>840</v>
      </c>
      <c r="F817" s="3" t="s">
        <v>812</v>
      </c>
      <c r="G817" s="3"/>
      <c r="H817" s="3"/>
      <c r="I817" s="3" t="s">
        <v>2496</v>
      </c>
      <c r="J817" s="3">
        <v>13.32</v>
      </c>
      <c r="K817" s="3">
        <v>3600</v>
      </c>
      <c r="L817" s="3" t="s">
        <v>25</v>
      </c>
      <c r="M817" s="3">
        <v>1</v>
      </c>
      <c r="N817" s="28">
        <f t="shared" si="174"/>
        <v>3.6</v>
      </c>
      <c r="O817" s="40">
        <f t="shared" si="175"/>
        <v>47.952000000000005</v>
      </c>
      <c r="P817" s="12">
        <v>0</v>
      </c>
      <c r="Q817" s="46">
        <f t="shared" si="178"/>
        <v>0</v>
      </c>
      <c r="R817" s="12"/>
      <c r="S817" s="3">
        <f t="shared" si="179"/>
        <v>3.6</v>
      </c>
      <c r="T817" s="30" t="s">
        <v>2502</v>
      </c>
      <c r="U817" s="41">
        <f t="shared" si="176"/>
        <v>47.952000000000005</v>
      </c>
      <c r="V817" s="41">
        <f t="shared" si="177"/>
        <v>0</v>
      </c>
      <c r="W817" s="5"/>
    </row>
    <row r="818" spans="1:23" ht="43.2" x14ac:dyDescent="0.3">
      <c r="A818" s="3">
        <f t="shared" si="180"/>
        <v>801</v>
      </c>
      <c r="B818" s="4" t="s">
        <v>2561</v>
      </c>
      <c r="C818" s="3">
        <v>1</v>
      </c>
      <c r="D818" s="3" t="s">
        <v>1571</v>
      </c>
      <c r="E818" s="4" t="s">
        <v>839</v>
      </c>
      <c r="F818" s="3" t="s">
        <v>812</v>
      </c>
      <c r="G818" s="3"/>
      <c r="H818" s="3"/>
      <c r="I818" s="3" t="s">
        <v>2496</v>
      </c>
      <c r="J818" s="3">
        <v>13.32</v>
      </c>
      <c r="K818" s="3">
        <v>3600</v>
      </c>
      <c r="L818" s="3" t="s">
        <v>25</v>
      </c>
      <c r="M818" s="3">
        <v>1</v>
      </c>
      <c r="N818" s="28">
        <f t="shared" si="174"/>
        <v>3.6</v>
      </c>
      <c r="O818" s="40">
        <f t="shared" si="175"/>
        <v>47.952000000000005</v>
      </c>
      <c r="P818" s="12">
        <v>0</v>
      </c>
      <c r="Q818" s="46">
        <f t="shared" si="178"/>
        <v>0</v>
      </c>
      <c r="R818" s="12"/>
      <c r="S818" s="3">
        <f t="shared" si="179"/>
        <v>3.6</v>
      </c>
      <c r="T818" s="30" t="s">
        <v>2502</v>
      </c>
      <c r="U818" s="41">
        <f t="shared" si="176"/>
        <v>47.952000000000005</v>
      </c>
      <c r="V818" s="41">
        <f t="shared" si="177"/>
        <v>0</v>
      </c>
      <c r="W818" s="5"/>
    </row>
    <row r="819" spans="1:23" ht="43.2" x14ac:dyDescent="0.3">
      <c r="A819" s="3">
        <f t="shared" si="180"/>
        <v>802</v>
      </c>
      <c r="B819" s="4" t="s">
        <v>2561</v>
      </c>
      <c r="C819" s="3">
        <v>1</v>
      </c>
      <c r="D819" s="3" t="s">
        <v>1571</v>
      </c>
      <c r="E819" s="4" t="s">
        <v>841</v>
      </c>
      <c r="F819" s="3" t="s">
        <v>812</v>
      </c>
      <c r="G819" s="3"/>
      <c r="H819" s="3"/>
      <c r="I819" s="3" t="s">
        <v>2496</v>
      </c>
      <c r="J819" s="3">
        <v>13.32</v>
      </c>
      <c r="K819" s="3">
        <v>6300</v>
      </c>
      <c r="L819" s="3" t="s">
        <v>25</v>
      </c>
      <c r="M819" s="3">
        <v>1</v>
      </c>
      <c r="N819" s="28">
        <f t="shared" si="174"/>
        <v>6.3</v>
      </c>
      <c r="O819" s="40">
        <f t="shared" si="175"/>
        <v>83.915999999999997</v>
      </c>
      <c r="P819" s="12">
        <v>0</v>
      </c>
      <c r="Q819" s="46">
        <f t="shared" si="178"/>
        <v>0</v>
      </c>
      <c r="R819" s="12"/>
      <c r="S819" s="3">
        <f t="shared" si="179"/>
        <v>6.3</v>
      </c>
      <c r="T819" s="30" t="s">
        <v>2502</v>
      </c>
      <c r="U819" s="41">
        <f t="shared" si="176"/>
        <v>83.915999999999997</v>
      </c>
      <c r="V819" s="41">
        <f t="shared" si="177"/>
        <v>0</v>
      </c>
      <c r="W819" s="5"/>
    </row>
    <row r="820" spans="1:23" ht="43.2" x14ac:dyDescent="0.3">
      <c r="A820" s="3">
        <f t="shared" si="180"/>
        <v>803</v>
      </c>
      <c r="B820" s="4" t="s">
        <v>2561</v>
      </c>
      <c r="C820" s="3">
        <v>1</v>
      </c>
      <c r="D820" s="3" t="s">
        <v>1571</v>
      </c>
      <c r="E820" s="4" t="s">
        <v>842</v>
      </c>
      <c r="F820" s="3" t="s">
        <v>812</v>
      </c>
      <c r="G820" s="3"/>
      <c r="H820" s="3"/>
      <c r="I820" s="3" t="s">
        <v>2496</v>
      </c>
      <c r="J820" s="3">
        <v>13.32</v>
      </c>
      <c r="K820" s="3">
        <v>6700</v>
      </c>
      <c r="L820" s="3" t="s">
        <v>25</v>
      </c>
      <c r="M820" s="3">
        <v>1</v>
      </c>
      <c r="N820" s="28">
        <f t="shared" si="174"/>
        <v>6.7</v>
      </c>
      <c r="O820" s="40">
        <f t="shared" si="175"/>
        <v>89.244</v>
      </c>
      <c r="P820" s="12">
        <v>0</v>
      </c>
      <c r="Q820" s="46">
        <f t="shared" si="178"/>
        <v>0</v>
      </c>
      <c r="R820" s="12"/>
      <c r="S820" s="3">
        <f t="shared" si="179"/>
        <v>6.7</v>
      </c>
      <c r="T820" s="30" t="s">
        <v>2502</v>
      </c>
      <c r="U820" s="41">
        <f t="shared" si="176"/>
        <v>89.244</v>
      </c>
      <c r="V820" s="41">
        <f t="shared" si="177"/>
        <v>0</v>
      </c>
      <c r="W820" s="5"/>
    </row>
    <row r="821" spans="1:23" ht="43.2" x14ac:dyDescent="0.3">
      <c r="A821" s="3">
        <f t="shared" si="180"/>
        <v>804</v>
      </c>
      <c r="B821" s="4" t="s">
        <v>2561</v>
      </c>
      <c r="C821" s="3">
        <v>1</v>
      </c>
      <c r="D821" s="3" t="s">
        <v>1571</v>
      </c>
      <c r="E821" s="4" t="s">
        <v>843</v>
      </c>
      <c r="F821" s="3" t="s">
        <v>812</v>
      </c>
      <c r="G821" s="3"/>
      <c r="H821" s="3"/>
      <c r="I821" s="3" t="s">
        <v>2496</v>
      </c>
      <c r="J821" s="3">
        <v>13.32</v>
      </c>
      <c r="K821" s="3">
        <v>6700</v>
      </c>
      <c r="L821" s="3" t="s">
        <v>25</v>
      </c>
      <c r="M821" s="3">
        <v>1</v>
      </c>
      <c r="N821" s="28">
        <f t="shared" si="174"/>
        <v>6.7</v>
      </c>
      <c r="O821" s="40">
        <f t="shared" si="175"/>
        <v>89.244</v>
      </c>
      <c r="P821" s="12">
        <v>0</v>
      </c>
      <c r="Q821" s="46">
        <f t="shared" si="178"/>
        <v>0</v>
      </c>
      <c r="R821" s="12"/>
      <c r="S821" s="3">
        <f t="shared" si="179"/>
        <v>6.7</v>
      </c>
      <c r="T821" s="30" t="s">
        <v>2502</v>
      </c>
      <c r="U821" s="41">
        <f t="shared" si="176"/>
        <v>89.244</v>
      </c>
      <c r="V821" s="41">
        <f t="shared" si="177"/>
        <v>0</v>
      </c>
      <c r="W821" s="5"/>
    </row>
    <row r="822" spans="1:23" ht="43.2" x14ac:dyDescent="0.3">
      <c r="A822" s="3">
        <f t="shared" si="180"/>
        <v>805</v>
      </c>
      <c r="B822" s="4" t="s">
        <v>2561</v>
      </c>
      <c r="C822" s="3">
        <v>1</v>
      </c>
      <c r="D822" s="3" t="s">
        <v>1571</v>
      </c>
      <c r="E822" s="4" t="s">
        <v>844</v>
      </c>
      <c r="F822" s="3" t="s">
        <v>812</v>
      </c>
      <c r="G822" s="3"/>
      <c r="H822" s="3"/>
      <c r="I822" s="3" t="s">
        <v>2496</v>
      </c>
      <c r="J822" s="3">
        <v>13.32</v>
      </c>
      <c r="K822" s="3">
        <v>6700</v>
      </c>
      <c r="L822" s="3" t="s">
        <v>25</v>
      </c>
      <c r="M822" s="3">
        <v>1</v>
      </c>
      <c r="N822" s="28">
        <f t="shared" si="174"/>
        <v>6.7</v>
      </c>
      <c r="O822" s="40">
        <f t="shared" si="175"/>
        <v>89.244</v>
      </c>
      <c r="P822" s="12">
        <v>0</v>
      </c>
      <c r="Q822" s="46">
        <f t="shared" si="178"/>
        <v>0</v>
      </c>
      <c r="R822" s="12"/>
      <c r="S822" s="3">
        <f t="shared" si="179"/>
        <v>6.7</v>
      </c>
      <c r="T822" s="30" t="s">
        <v>2502</v>
      </c>
      <c r="U822" s="41">
        <f t="shared" si="176"/>
        <v>89.244</v>
      </c>
      <c r="V822" s="41">
        <f t="shared" si="177"/>
        <v>0</v>
      </c>
      <c r="W822" s="5"/>
    </row>
    <row r="823" spans="1:23" ht="43.2" x14ac:dyDescent="0.3">
      <c r="A823" s="3">
        <f t="shared" si="180"/>
        <v>806</v>
      </c>
      <c r="B823" s="4" t="s">
        <v>2561</v>
      </c>
      <c r="C823" s="3">
        <v>1</v>
      </c>
      <c r="D823" s="3" t="s">
        <v>1571</v>
      </c>
      <c r="E823" s="4" t="s">
        <v>845</v>
      </c>
      <c r="F823" s="3" t="s">
        <v>812</v>
      </c>
      <c r="G823" s="3"/>
      <c r="H823" s="3"/>
      <c r="I823" s="3" t="s">
        <v>2496</v>
      </c>
      <c r="J823" s="3">
        <v>13.32</v>
      </c>
      <c r="K823" s="3">
        <v>6700</v>
      </c>
      <c r="L823" s="3" t="s">
        <v>25</v>
      </c>
      <c r="M823" s="3">
        <v>1</v>
      </c>
      <c r="N823" s="28">
        <f t="shared" si="174"/>
        <v>6.7</v>
      </c>
      <c r="O823" s="40">
        <f t="shared" si="175"/>
        <v>89.244</v>
      </c>
      <c r="P823" s="12">
        <v>0</v>
      </c>
      <c r="Q823" s="46">
        <f t="shared" si="178"/>
        <v>0</v>
      </c>
      <c r="R823" s="12"/>
      <c r="S823" s="3">
        <f t="shared" si="179"/>
        <v>6.7</v>
      </c>
      <c r="T823" s="30" t="s">
        <v>2502</v>
      </c>
      <c r="U823" s="41">
        <f t="shared" si="176"/>
        <v>89.244</v>
      </c>
      <c r="V823" s="41">
        <f t="shared" si="177"/>
        <v>0</v>
      </c>
      <c r="W823" s="5"/>
    </row>
    <row r="824" spans="1:23" ht="43.2" x14ac:dyDescent="0.3">
      <c r="A824" s="3">
        <f t="shared" si="180"/>
        <v>807</v>
      </c>
      <c r="B824" s="4" t="s">
        <v>2561</v>
      </c>
      <c r="C824" s="3">
        <v>1</v>
      </c>
      <c r="D824" s="3" t="s">
        <v>1571</v>
      </c>
      <c r="E824" s="4" t="s">
        <v>846</v>
      </c>
      <c r="F824" s="3" t="s">
        <v>812</v>
      </c>
      <c r="G824" s="3"/>
      <c r="H824" s="3"/>
      <c r="I824" s="3" t="s">
        <v>2496</v>
      </c>
      <c r="J824" s="3">
        <v>13.32</v>
      </c>
      <c r="K824" s="3">
        <v>6300</v>
      </c>
      <c r="L824" s="3" t="s">
        <v>25</v>
      </c>
      <c r="M824" s="3">
        <v>1</v>
      </c>
      <c r="N824" s="28">
        <f t="shared" si="174"/>
        <v>6.3</v>
      </c>
      <c r="O824" s="40">
        <f t="shared" si="175"/>
        <v>83.915999999999997</v>
      </c>
      <c r="P824" s="12">
        <v>0</v>
      </c>
      <c r="Q824" s="46">
        <f t="shared" si="178"/>
        <v>0</v>
      </c>
      <c r="R824" s="12"/>
      <c r="S824" s="3">
        <f t="shared" si="179"/>
        <v>6.3</v>
      </c>
      <c r="T824" s="30" t="s">
        <v>2502</v>
      </c>
      <c r="U824" s="41">
        <f t="shared" si="176"/>
        <v>83.915999999999997</v>
      </c>
      <c r="V824" s="41">
        <f t="shared" si="177"/>
        <v>0</v>
      </c>
      <c r="W824" s="5"/>
    </row>
    <row r="825" spans="1:23" ht="43.2" x14ac:dyDescent="0.3">
      <c r="A825" s="3">
        <f t="shared" si="180"/>
        <v>808</v>
      </c>
      <c r="B825" s="4" t="s">
        <v>2561</v>
      </c>
      <c r="C825" s="3">
        <v>1</v>
      </c>
      <c r="D825" s="3" t="s">
        <v>1571</v>
      </c>
      <c r="E825" s="4" t="s">
        <v>847</v>
      </c>
      <c r="F825" s="3" t="s">
        <v>812</v>
      </c>
      <c r="G825" s="3"/>
      <c r="H825" s="3"/>
      <c r="I825" s="3" t="s">
        <v>2496</v>
      </c>
      <c r="J825" s="3">
        <v>13.32</v>
      </c>
      <c r="K825" s="3">
        <v>6300</v>
      </c>
      <c r="L825" s="3" t="s">
        <v>25</v>
      </c>
      <c r="M825" s="3">
        <v>1</v>
      </c>
      <c r="N825" s="28">
        <f t="shared" si="174"/>
        <v>6.3</v>
      </c>
      <c r="O825" s="40">
        <f t="shared" si="175"/>
        <v>83.915999999999997</v>
      </c>
      <c r="P825" s="12">
        <v>0</v>
      </c>
      <c r="Q825" s="46">
        <f t="shared" si="178"/>
        <v>0</v>
      </c>
      <c r="R825" s="12"/>
      <c r="S825" s="3">
        <f t="shared" si="179"/>
        <v>6.3</v>
      </c>
      <c r="T825" s="30" t="s">
        <v>2502</v>
      </c>
      <c r="U825" s="41">
        <f t="shared" si="176"/>
        <v>83.915999999999997</v>
      </c>
      <c r="V825" s="41">
        <f t="shared" si="177"/>
        <v>0</v>
      </c>
      <c r="W825" s="5"/>
    </row>
    <row r="826" spans="1:23" ht="43.2" x14ac:dyDescent="0.3">
      <c r="A826" s="3">
        <f t="shared" si="180"/>
        <v>809</v>
      </c>
      <c r="B826" s="4" t="s">
        <v>2561</v>
      </c>
      <c r="C826" s="3">
        <v>1</v>
      </c>
      <c r="D826" s="3" t="s">
        <v>1571</v>
      </c>
      <c r="E826" s="4" t="s">
        <v>848</v>
      </c>
      <c r="F826" s="3" t="s">
        <v>812</v>
      </c>
      <c r="G826" s="3"/>
      <c r="H826" s="3"/>
      <c r="I826" s="3" t="s">
        <v>2496</v>
      </c>
      <c r="J826" s="3">
        <v>13.32</v>
      </c>
      <c r="K826" s="3">
        <v>3600</v>
      </c>
      <c r="L826" s="3" t="s">
        <v>25</v>
      </c>
      <c r="M826" s="3">
        <v>1</v>
      </c>
      <c r="N826" s="28">
        <f t="shared" si="174"/>
        <v>3.6</v>
      </c>
      <c r="O826" s="40">
        <f t="shared" si="175"/>
        <v>47.952000000000005</v>
      </c>
      <c r="P826" s="12">
        <v>0</v>
      </c>
      <c r="Q826" s="46">
        <f t="shared" si="178"/>
        <v>0</v>
      </c>
      <c r="R826" s="12"/>
      <c r="S826" s="3">
        <f t="shared" si="179"/>
        <v>3.6</v>
      </c>
      <c r="T826" s="30" t="s">
        <v>2502</v>
      </c>
      <c r="U826" s="41">
        <f t="shared" si="176"/>
        <v>47.952000000000005</v>
      </c>
      <c r="V826" s="41">
        <f t="shared" si="177"/>
        <v>0</v>
      </c>
      <c r="W826" s="5"/>
    </row>
    <row r="827" spans="1:23" ht="43.2" x14ac:dyDescent="0.3">
      <c r="A827" s="3">
        <f t="shared" si="180"/>
        <v>810</v>
      </c>
      <c r="B827" s="4" t="s">
        <v>2561</v>
      </c>
      <c r="C827" s="3">
        <v>1</v>
      </c>
      <c r="D827" s="3" t="s">
        <v>1571</v>
      </c>
      <c r="E827" s="4" t="s">
        <v>849</v>
      </c>
      <c r="F827" s="3" t="s">
        <v>812</v>
      </c>
      <c r="G827" s="3"/>
      <c r="H827" s="3"/>
      <c r="I827" s="3" t="s">
        <v>2496</v>
      </c>
      <c r="J827" s="3">
        <v>13.32</v>
      </c>
      <c r="K827" s="3">
        <v>3600</v>
      </c>
      <c r="L827" s="3" t="s">
        <v>25</v>
      </c>
      <c r="M827" s="3">
        <v>1</v>
      </c>
      <c r="N827" s="28">
        <f t="shared" si="174"/>
        <v>3.6</v>
      </c>
      <c r="O827" s="40">
        <f t="shared" si="175"/>
        <v>47.952000000000005</v>
      </c>
      <c r="P827" s="12">
        <v>0</v>
      </c>
      <c r="Q827" s="46">
        <f t="shared" si="178"/>
        <v>0</v>
      </c>
      <c r="R827" s="12"/>
      <c r="S827" s="3">
        <f t="shared" si="179"/>
        <v>3.6</v>
      </c>
      <c r="T827" s="30" t="s">
        <v>2502</v>
      </c>
      <c r="U827" s="41">
        <f t="shared" si="176"/>
        <v>47.952000000000005</v>
      </c>
      <c r="V827" s="41">
        <f t="shared" si="177"/>
        <v>0</v>
      </c>
      <c r="W827" s="5"/>
    </row>
    <row r="828" spans="1:23" ht="43.2" x14ac:dyDescent="0.3">
      <c r="A828" s="3">
        <f t="shared" si="180"/>
        <v>811</v>
      </c>
      <c r="B828" s="4" t="s">
        <v>2561</v>
      </c>
      <c r="C828" s="3">
        <v>1</v>
      </c>
      <c r="D828" s="3" t="s">
        <v>1571</v>
      </c>
      <c r="E828" s="4" t="s">
        <v>850</v>
      </c>
      <c r="F828" s="3" t="s">
        <v>812</v>
      </c>
      <c r="G828" s="3"/>
      <c r="H828" s="3"/>
      <c r="I828" s="3" t="s">
        <v>2496</v>
      </c>
      <c r="J828" s="3">
        <v>13.32</v>
      </c>
      <c r="K828" s="3">
        <v>6300</v>
      </c>
      <c r="L828" s="3" t="s">
        <v>25</v>
      </c>
      <c r="M828" s="3">
        <v>1</v>
      </c>
      <c r="N828" s="28">
        <f t="shared" si="174"/>
        <v>6.3</v>
      </c>
      <c r="O828" s="40">
        <f t="shared" si="175"/>
        <v>83.915999999999997</v>
      </c>
      <c r="P828" s="12">
        <v>0</v>
      </c>
      <c r="Q828" s="46">
        <f t="shared" si="178"/>
        <v>0</v>
      </c>
      <c r="R828" s="12"/>
      <c r="S828" s="3">
        <f t="shared" si="179"/>
        <v>6.3</v>
      </c>
      <c r="T828" s="30" t="s">
        <v>2502</v>
      </c>
      <c r="U828" s="41">
        <f t="shared" si="176"/>
        <v>83.915999999999997</v>
      </c>
      <c r="V828" s="41">
        <f t="shared" si="177"/>
        <v>0</v>
      </c>
      <c r="W828" s="5"/>
    </row>
    <row r="829" spans="1:23" ht="43.2" x14ac:dyDescent="0.3">
      <c r="A829" s="3">
        <f t="shared" si="180"/>
        <v>812</v>
      </c>
      <c r="B829" s="4" t="s">
        <v>2561</v>
      </c>
      <c r="C829" s="3">
        <v>1</v>
      </c>
      <c r="D829" s="3" t="s">
        <v>1571</v>
      </c>
      <c r="E829" s="4" t="s">
        <v>851</v>
      </c>
      <c r="F829" s="3" t="s">
        <v>812</v>
      </c>
      <c r="G829" s="3"/>
      <c r="H829" s="3"/>
      <c r="I829" s="3" t="s">
        <v>2496</v>
      </c>
      <c r="J829" s="3">
        <v>13.32</v>
      </c>
      <c r="K829" s="3">
        <v>6700</v>
      </c>
      <c r="L829" s="3" t="s">
        <v>25</v>
      </c>
      <c r="M829" s="3">
        <v>1</v>
      </c>
      <c r="N829" s="28">
        <f t="shared" si="174"/>
        <v>6.7</v>
      </c>
      <c r="O829" s="40">
        <f t="shared" si="175"/>
        <v>89.244</v>
      </c>
      <c r="P829" s="12">
        <v>0</v>
      </c>
      <c r="Q829" s="46">
        <f t="shared" si="178"/>
        <v>0</v>
      </c>
      <c r="R829" s="12"/>
      <c r="S829" s="3">
        <f t="shared" si="179"/>
        <v>6.7</v>
      </c>
      <c r="T829" s="30" t="s">
        <v>2502</v>
      </c>
      <c r="U829" s="41">
        <f t="shared" si="176"/>
        <v>89.244</v>
      </c>
      <c r="V829" s="41">
        <f t="shared" si="177"/>
        <v>0</v>
      </c>
      <c r="W829" s="5"/>
    </row>
    <row r="830" spans="1:23" ht="43.2" x14ac:dyDescent="0.3">
      <c r="A830" s="3">
        <f t="shared" si="180"/>
        <v>813</v>
      </c>
      <c r="B830" s="4" t="s">
        <v>2561</v>
      </c>
      <c r="C830" s="3">
        <v>1</v>
      </c>
      <c r="D830" s="3" t="s">
        <v>1571</v>
      </c>
      <c r="E830" s="4" t="s">
        <v>852</v>
      </c>
      <c r="F830" s="3" t="s">
        <v>812</v>
      </c>
      <c r="G830" s="3"/>
      <c r="H830" s="3"/>
      <c r="I830" s="3" t="s">
        <v>2496</v>
      </c>
      <c r="J830" s="3">
        <v>13.32</v>
      </c>
      <c r="K830" s="3">
        <v>6700</v>
      </c>
      <c r="L830" s="3" t="s">
        <v>25</v>
      </c>
      <c r="M830" s="3">
        <v>1</v>
      </c>
      <c r="N830" s="28">
        <f t="shared" si="174"/>
        <v>6.7</v>
      </c>
      <c r="O830" s="40">
        <f t="shared" si="175"/>
        <v>89.244</v>
      </c>
      <c r="P830" s="12">
        <v>0</v>
      </c>
      <c r="Q830" s="46">
        <f t="shared" si="178"/>
        <v>0</v>
      </c>
      <c r="R830" s="12"/>
      <c r="S830" s="3">
        <f t="shared" si="179"/>
        <v>6.7</v>
      </c>
      <c r="T830" s="30" t="s">
        <v>2502</v>
      </c>
      <c r="U830" s="41">
        <f t="shared" si="176"/>
        <v>89.244</v>
      </c>
      <c r="V830" s="41">
        <f t="shared" si="177"/>
        <v>0</v>
      </c>
      <c r="W830" s="5"/>
    </row>
    <row r="831" spans="1:23" ht="43.2" x14ac:dyDescent="0.3">
      <c r="A831" s="3">
        <f t="shared" si="180"/>
        <v>814</v>
      </c>
      <c r="B831" s="4" t="s">
        <v>2561</v>
      </c>
      <c r="C831" s="3">
        <v>1</v>
      </c>
      <c r="D831" s="3" t="s">
        <v>1571</v>
      </c>
      <c r="E831" s="4" t="s">
        <v>853</v>
      </c>
      <c r="F831" s="3" t="s">
        <v>812</v>
      </c>
      <c r="G831" s="3"/>
      <c r="H831" s="3"/>
      <c r="I831" s="3" t="s">
        <v>2496</v>
      </c>
      <c r="J831" s="3">
        <v>13.32</v>
      </c>
      <c r="K831" s="3">
        <v>6700</v>
      </c>
      <c r="L831" s="3" t="s">
        <v>25</v>
      </c>
      <c r="M831" s="3">
        <v>1</v>
      </c>
      <c r="N831" s="28">
        <f t="shared" si="174"/>
        <v>6.7</v>
      </c>
      <c r="O831" s="40">
        <f t="shared" si="175"/>
        <v>89.244</v>
      </c>
      <c r="P831" s="12">
        <v>0</v>
      </c>
      <c r="Q831" s="46">
        <f t="shared" si="178"/>
        <v>0</v>
      </c>
      <c r="R831" s="12"/>
      <c r="S831" s="3">
        <f t="shared" si="179"/>
        <v>6.7</v>
      </c>
      <c r="T831" s="30" t="s">
        <v>2502</v>
      </c>
      <c r="U831" s="41">
        <f t="shared" si="176"/>
        <v>89.244</v>
      </c>
      <c r="V831" s="41">
        <f t="shared" si="177"/>
        <v>0</v>
      </c>
      <c r="W831" s="5"/>
    </row>
    <row r="832" spans="1:23" ht="43.2" x14ac:dyDescent="0.3">
      <c r="A832" s="3">
        <f t="shared" si="180"/>
        <v>815</v>
      </c>
      <c r="B832" s="4" t="s">
        <v>2561</v>
      </c>
      <c r="C832" s="3">
        <v>1</v>
      </c>
      <c r="D832" s="3" t="s">
        <v>1571</v>
      </c>
      <c r="E832" s="4" t="s">
        <v>854</v>
      </c>
      <c r="F832" s="3" t="s">
        <v>812</v>
      </c>
      <c r="G832" s="3"/>
      <c r="H832" s="3"/>
      <c r="I832" s="3" t="s">
        <v>2496</v>
      </c>
      <c r="J832" s="3">
        <v>13.32</v>
      </c>
      <c r="K832" s="3">
        <v>6700</v>
      </c>
      <c r="L832" s="3" t="s">
        <v>25</v>
      </c>
      <c r="M832" s="3">
        <v>1</v>
      </c>
      <c r="N832" s="28">
        <f t="shared" si="174"/>
        <v>6.7</v>
      </c>
      <c r="O832" s="40">
        <f t="shared" si="175"/>
        <v>89.244</v>
      </c>
      <c r="P832" s="12">
        <v>0</v>
      </c>
      <c r="Q832" s="46">
        <f t="shared" si="178"/>
        <v>0</v>
      </c>
      <c r="R832" s="12"/>
      <c r="S832" s="3">
        <f t="shared" si="179"/>
        <v>6.7</v>
      </c>
      <c r="T832" s="30" t="s">
        <v>2502</v>
      </c>
      <c r="U832" s="41">
        <f t="shared" si="176"/>
        <v>89.244</v>
      </c>
      <c r="V832" s="41">
        <f t="shared" si="177"/>
        <v>0</v>
      </c>
      <c r="W832" s="5"/>
    </row>
    <row r="833" spans="1:23" ht="43.2" x14ac:dyDescent="0.3">
      <c r="A833" s="3">
        <f t="shared" si="180"/>
        <v>816</v>
      </c>
      <c r="B833" s="4" t="s">
        <v>2561</v>
      </c>
      <c r="C833" s="3">
        <v>1</v>
      </c>
      <c r="D833" s="3" t="s">
        <v>1571</v>
      </c>
      <c r="E833" s="4" t="s">
        <v>855</v>
      </c>
      <c r="F833" s="3" t="s">
        <v>812</v>
      </c>
      <c r="G833" s="3"/>
      <c r="H833" s="3"/>
      <c r="I833" s="3" t="s">
        <v>2496</v>
      </c>
      <c r="J833" s="3">
        <v>13.32</v>
      </c>
      <c r="K833" s="3">
        <v>6550</v>
      </c>
      <c r="L833" s="3" t="s">
        <v>25</v>
      </c>
      <c r="M833" s="3">
        <v>1</v>
      </c>
      <c r="N833" s="28">
        <f t="shared" si="174"/>
        <v>6.55</v>
      </c>
      <c r="O833" s="40">
        <f t="shared" si="175"/>
        <v>87.245999999999995</v>
      </c>
      <c r="P833" s="12">
        <v>0</v>
      </c>
      <c r="Q833" s="46">
        <f t="shared" si="178"/>
        <v>0</v>
      </c>
      <c r="R833" s="12"/>
      <c r="S833" s="3">
        <f t="shared" si="179"/>
        <v>6.55</v>
      </c>
      <c r="T833" s="30" t="s">
        <v>2502</v>
      </c>
      <c r="U833" s="41">
        <f t="shared" si="176"/>
        <v>87.245999999999995</v>
      </c>
      <c r="V833" s="41">
        <f t="shared" si="177"/>
        <v>0</v>
      </c>
      <c r="W833" s="5"/>
    </row>
    <row r="834" spans="1:23" ht="43.2" x14ac:dyDescent="0.3">
      <c r="A834" s="3">
        <f t="shared" si="180"/>
        <v>817</v>
      </c>
      <c r="B834" s="4" t="s">
        <v>2561</v>
      </c>
      <c r="C834" s="3">
        <v>1</v>
      </c>
      <c r="D834" s="3" t="s">
        <v>1571</v>
      </c>
      <c r="E834" s="4" t="s">
        <v>856</v>
      </c>
      <c r="F834" s="3" t="s">
        <v>812</v>
      </c>
      <c r="G834" s="3"/>
      <c r="H834" s="3"/>
      <c r="I834" s="3" t="s">
        <v>2496</v>
      </c>
      <c r="J834" s="3">
        <v>13.32</v>
      </c>
      <c r="K834" s="3">
        <v>6550</v>
      </c>
      <c r="L834" s="3" t="s">
        <v>25</v>
      </c>
      <c r="M834" s="3">
        <v>1</v>
      </c>
      <c r="N834" s="28">
        <f t="shared" si="174"/>
        <v>6.55</v>
      </c>
      <c r="O834" s="40">
        <f t="shared" si="175"/>
        <v>87.245999999999995</v>
      </c>
      <c r="P834" s="12">
        <v>0</v>
      </c>
      <c r="Q834" s="46">
        <f t="shared" si="178"/>
        <v>0</v>
      </c>
      <c r="R834" s="12"/>
      <c r="S834" s="3">
        <f t="shared" si="179"/>
        <v>6.55</v>
      </c>
      <c r="T834" s="30" t="s">
        <v>2502</v>
      </c>
      <c r="U834" s="41">
        <f t="shared" si="176"/>
        <v>87.245999999999995</v>
      </c>
      <c r="V834" s="41">
        <f t="shared" si="177"/>
        <v>0</v>
      </c>
      <c r="W834" s="5"/>
    </row>
    <row r="835" spans="1:23" ht="43.2" x14ac:dyDescent="0.3">
      <c r="A835" s="3">
        <f t="shared" si="180"/>
        <v>818</v>
      </c>
      <c r="B835" s="4" t="s">
        <v>2561</v>
      </c>
      <c r="C835" s="3">
        <v>1</v>
      </c>
      <c r="D835" s="3" t="s">
        <v>1571</v>
      </c>
      <c r="E835" s="4" t="s">
        <v>857</v>
      </c>
      <c r="F835" s="3" t="s">
        <v>812</v>
      </c>
      <c r="G835" s="3"/>
      <c r="H835" s="3"/>
      <c r="I835" s="3" t="s">
        <v>2496</v>
      </c>
      <c r="J835" s="3">
        <v>13.32</v>
      </c>
      <c r="K835" s="3">
        <v>6550</v>
      </c>
      <c r="L835" s="3" t="s">
        <v>25</v>
      </c>
      <c r="M835" s="3">
        <v>1</v>
      </c>
      <c r="N835" s="28">
        <f t="shared" si="174"/>
        <v>6.55</v>
      </c>
      <c r="O835" s="40">
        <f t="shared" si="175"/>
        <v>87.245999999999995</v>
      </c>
      <c r="P835" s="12">
        <v>0</v>
      </c>
      <c r="Q835" s="46">
        <f t="shared" si="178"/>
        <v>0</v>
      </c>
      <c r="R835" s="12"/>
      <c r="S835" s="3">
        <f t="shared" si="179"/>
        <v>6.55</v>
      </c>
      <c r="T835" s="30" t="s">
        <v>2502</v>
      </c>
      <c r="U835" s="41">
        <f t="shared" si="176"/>
        <v>87.245999999999995</v>
      </c>
      <c r="V835" s="41">
        <f t="shared" si="177"/>
        <v>0</v>
      </c>
      <c r="W835" s="5"/>
    </row>
    <row r="836" spans="1:23" ht="43.2" x14ac:dyDescent="0.3">
      <c r="A836" s="3">
        <f t="shared" si="180"/>
        <v>819</v>
      </c>
      <c r="B836" s="4" t="s">
        <v>2561</v>
      </c>
      <c r="C836" s="3">
        <v>1</v>
      </c>
      <c r="D836" s="3" t="s">
        <v>1571</v>
      </c>
      <c r="E836" s="4" t="s">
        <v>858</v>
      </c>
      <c r="F836" s="3" t="s">
        <v>812</v>
      </c>
      <c r="G836" s="3"/>
      <c r="H836" s="3"/>
      <c r="I836" s="3" t="s">
        <v>2496</v>
      </c>
      <c r="J836" s="3">
        <v>13.32</v>
      </c>
      <c r="K836" s="3">
        <v>6550</v>
      </c>
      <c r="L836" s="3" t="s">
        <v>25</v>
      </c>
      <c r="M836" s="3">
        <v>1</v>
      </c>
      <c r="N836" s="28">
        <f t="shared" si="174"/>
        <v>6.55</v>
      </c>
      <c r="O836" s="40">
        <f t="shared" si="175"/>
        <v>87.245999999999995</v>
      </c>
      <c r="P836" s="12">
        <v>0</v>
      </c>
      <c r="Q836" s="46">
        <f t="shared" si="178"/>
        <v>0</v>
      </c>
      <c r="R836" s="12"/>
      <c r="S836" s="3">
        <f t="shared" si="179"/>
        <v>6.55</v>
      </c>
      <c r="T836" s="30" t="s">
        <v>2502</v>
      </c>
      <c r="U836" s="41">
        <f t="shared" si="176"/>
        <v>87.245999999999995</v>
      </c>
      <c r="V836" s="41">
        <f t="shared" si="177"/>
        <v>0</v>
      </c>
      <c r="W836" s="5"/>
    </row>
    <row r="837" spans="1:23" ht="43.2" x14ac:dyDescent="0.3">
      <c r="A837" s="3">
        <f t="shared" si="180"/>
        <v>820</v>
      </c>
      <c r="B837" s="4" t="s">
        <v>2561</v>
      </c>
      <c r="C837" s="3">
        <v>1</v>
      </c>
      <c r="D837" s="3" t="s">
        <v>1571</v>
      </c>
      <c r="E837" s="4" t="s">
        <v>859</v>
      </c>
      <c r="F837" s="3" t="s">
        <v>812</v>
      </c>
      <c r="G837" s="3"/>
      <c r="H837" s="3"/>
      <c r="I837" s="3" t="s">
        <v>2496</v>
      </c>
      <c r="J837" s="3">
        <v>13.32</v>
      </c>
      <c r="K837" s="3">
        <v>6700</v>
      </c>
      <c r="L837" s="3" t="s">
        <v>25</v>
      </c>
      <c r="M837" s="3">
        <v>1</v>
      </c>
      <c r="N837" s="28">
        <f t="shared" si="174"/>
        <v>6.7</v>
      </c>
      <c r="O837" s="40">
        <f t="shared" si="175"/>
        <v>89.244</v>
      </c>
      <c r="P837" s="12">
        <v>0</v>
      </c>
      <c r="Q837" s="46">
        <f t="shared" si="178"/>
        <v>0</v>
      </c>
      <c r="R837" s="12"/>
      <c r="S837" s="3">
        <f t="shared" si="179"/>
        <v>6.7</v>
      </c>
      <c r="T837" s="30" t="s">
        <v>2502</v>
      </c>
      <c r="U837" s="41">
        <f t="shared" si="176"/>
        <v>89.244</v>
      </c>
      <c r="V837" s="41">
        <f t="shared" si="177"/>
        <v>0</v>
      </c>
      <c r="W837" s="5"/>
    </row>
    <row r="838" spans="1:23" ht="43.2" x14ac:dyDescent="0.3">
      <c r="A838" s="3">
        <f t="shared" si="180"/>
        <v>821</v>
      </c>
      <c r="B838" s="4" t="s">
        <v>2561</v>
      </c>
      <c r="C838" s="3">
        <v>1</v>
      </c>
      <c r="D838" s="3" t="s">
        <v>1571</v>
      </c>
      <c r="E838" s="4" t="s">
        <v>860</v>
      </c>
      <c r="F838" s="3" t="s">
        <v>812</v>
      </c>
      <c r="G838" s="3"/>
      <c r="H838" s="3"/>
      <c r="I838" s="3" t="s">
        <v>2496</v>
      </c>
      <c r="J838" s="3">
        <v>13.32</v>
      </c>
      <c r="K838" s="3">
        <v>6700</v>
      </c>
      <c r="L838" s="3" t="s">
        <v>25</v>
      </c>
      <c r="M838" s="3">
        <v>1</v>
      </c>
      <c r="N838" s="28">
        <f t="shared" si="174"/>
        <v>6.7</v>
      </c>
      <c r="O838" s="40">
        <f t="shared" si="175"/>
        <v>89.244</v>
      </c>
      <c r="P838" s="12">
        <v>0</v>
      </c>
      <c r="Q838" s="46">
        <f t="shared" si="178"/>
        <v>0</v>
      </c>
      <c r="R838" s="12"/>
      <c r="S838" s="3">
        <f t="shared" si="179"/>
        <v>6.7</v>
      </c>
      <c r="T838" s="30" t="s">
        <v>2502</v>
      </c>
      <c r="U838" s="41">
        <f t="shared" si="176"/>
        <v>89.244</v>
      </c>
      <c r="V838" s="41">
        <f t="shared" si="177"/>
        <v>0</v>
      </c>
      <c r="W838" s="5"/>
    </row>
    <row r="839" spans="1:23" ht="43.2" x14ac:dyDescent="0.3">
      <c r="A839" s="3">
        <f t="shared" si="180"/>
        <v>822</v>
      </c>
      <c r="B839" s="4" t="s">
        <v>2561</v>
      </c>
      <c r="C839" s="3">
        <v>1</v>
      </c>
      <c r="D839" s="3" t="s">
        <v>1571</v>
      </c>
      <c r="E839" s="4" t="s">
        <v>861</v>
      </c>
      <c r="F839" s="3" t="s">
        <v>812</v>
      </c>
      <c r="G839" s="3"/>
      <c r="H839" s="3"/>
      <c r="I839" s="3" t="s">
        <v>2496</v>
      </c>
      <c r="J839" s="3">
        <v>13.32</v>
      </c>
      <c r="K839" s="3">
        <v>6700</v>
      </c>
      <c r="L839" s="3" t="s">
        <v>25</v>
      </c>
      <c r="M839" s="3">
        <v>1</v>
      </c>
      <c r="N839" s="28">
        <f t="shared" si="174"/>
        <v>6.7</v>
      </c>
      <c r="O839" s="40">
        <f t="shared" si="175"/>
        <v>89.244</v>
      </c>
      <c r="P839" s="12">
        <v>0</v>
      </c>
      <c r="Q839" s="46">
        <f t="shared" si="178"/>
        <v>0</v>
      </c>
      <c r="R839" s="12"/>
      <c r="S839" s="3">
        <f t="shared" si="179"/>
        <v>6.7</v>
      </c>
      <c r="T839" s="30" t="s">
        <v>2502</v>
      </c>
      <c r="U839" s="41">
        <f t="shared" si="176"/>
        <v>89.244</v>
      </c>
      <c r="V839" s="41">
        <f t="shared" si="177"/>
        <v>0</v>
      </c>
      <c r="W839" s="5"/>
    </row>
    <row r="840" spans="1:23" ht="43.2" x14ac:dyDescent="0.3">
      <c r="A840" s="3">
        <f t="shared" si="180"/>
        <v>823</v>
      </c>
      <c r="B840" s="4" t="s">
        <v>2561</v>
      </c>
      <c r="C840" s="3">
        <v>1</v>
      </c>
      <c r="D840" s="3" t="s">
        <v>1571</v>
      </c>
      <c r="E840" s="4" t="s">
        <v>862</v>
      </c>
      <c r="F840" s="3" t="s">
        <v>812</v>
      </c>
      <c r="G840" s="3"/>
      <c r="H840" s="3"/>
      <c r="I840" s="3" t="s">
        <v>2496</v>
      </c>
      <c r="J840" s="3">
        <v>13.32</v>
      </c>
      <c r="K840" s="3">
        <v>6700</v>
      </c>
      <c r="L840" s="3" t="s">
        <v>25</v>
      </c>
      <c r="M840" s="3">
        <v>1</v>
      </c>
      <c r="N840" s="28">
        <f t="shared" si="174"/>
        <v>6.7</v>
      </c>
      <c r="O840" s="40">
        <f t="shared" si="175"/>
        <v>89.244</v>
      </c>
      <c r="P840" s="12">
        <v>0</v>
      </c>
      <c r="Q840" s="46">
        <f t="shared" si="178"/>
        <v>0</v>
      </c>
      <c r="R840" s="12"/>
      <c r="S840" s="3">
        <f t="shared" si="179"/>
        <v>6.7</v>
      </c>
      <c r="T840" s="30" t="s">
        <v>2502</v>
      </c>
      <c r="U840" s="41">
        <f t="shared" si="176"/>
        <v>89.244</v>
      </c>
      <c r="V840" s="41">
        <f t="shared" si="177"/>
        <v>0</v>
      </c>
      <c r="W840" s="5"/>
    </row>
    <row r="841" spans="1:23" ht="43.2" x14ac:dyDescent="0.3">
      <c r="A841" s="3">
        <f t="shared" si="180"/>
        <v>824</v>
      </c>
      <c r="B841" s="4" t="s">
        <v>2561</v>
      </c>
      <c r="C841" s="3">
        <v>1</v>
      </c>
      <c r="D841" s="3" t="s">
        <v>1571</v>
      </c>
      <c r="E841" s="4" t="s">
        <v>863</v>
      </c>
      <c r="F841" s="3" t="s">
        <v>812</v>
      </c>
      <c r="G841" s="3"/>
      <c r="H841" s="3"/>
      <c r="I841" s="3" t="s">
        <v>2496</v>
      </c>
      <c r="J841" s="3">
        <v>13.32</v>
      </c>
      <c r="K841" s="3">
        <v>6700</v>
      </c>
      <c r="L841" s="3" t="s">
        <v>25</v>
      </c>
      <c r="M841" s="3">
        <v>1</v>
      </c>
      <c r="N841" s="28">
        <f t="shared" si="174"/>
        <v>6.7</v>
      </c>
      <c r="O841" s="40">
        <f t="shared" si="175"/>
        <v>89.244</v>
      </c>
      <c r="P841" s="12">
        <v>0</v>
      </c>
      <c r="Q841" s="46">
        <f t="shared" si="178"/>
        <v>0</v>
      </c>
      <c r="R841" s="12"/>
      <c r="S841" s="3">
        <f t="shared" si="179"/>
        <v>6.7</v>
      </c>
      <c r="T841" s="30" t="s">
        <v>2502</v>
      </c>
      <c r="U841" s="41">
        <f t="shared" si="176"/>
        <v>89.244</v>
      </c>
      <c r="V841" s="41">
        <f t="shared" si="177"/>
        <v>0</v>
      </c>
      <c r="W841" s="5"/>
    </row>
    <row r="842" spans="1:23" ht="43.2" x14ac:dyDescent="0.3">
      <c r="A842" s="3">
        <f t="shared" si="180"/>
        <v>825</v>
      </c>
      <c r="B842" s="4" t="s">
        <v>2561</v>
      </c>
      <c r="C842" s="3">
        <v>1</v>
      </c>
      <c r="D842" s="3" t="s">
        <v>1571</v>
      </c>
      <c r="E842" s="4" t="s">
        <v>864</v>
      </c>
      <c r="F842" s="3" t="s">
        <v>812</v>
      </c>
      <c r="G842" s="3"/>
      <c r="H842" s="3"/>
      <c r="I842" s="3" t="s">
        <v>2496</v>
      </c>
      <c r="J842" s="3">
        <v>13.32</v>
      </c>
      <c r="K842" s="3">
        <v>6700</v>
      </c>
      <c r="L842" s="3" t="s">
        <v>25</v>
      </c>
      <c r="M842" s="3">
        <v>1</v>
      </c>
      <c r="N842" s="28">
        <f t="shared" si="174"/>
        <v>6.7</v>
      </c>
      <c r="O842" s="40">
        <f t="shared" si="175"/>
        <v>89.244</v>
      </c>
      <c r="P842" s="12">
        <v>0</v>
      </c>
      <c r="Q842" s="46">
        <f t="shared" si="178"/>
        <v>0</v>
      </c>
      <c r="R842" s="12"/>
      <c r="S842" s="3">
        <f t="shared" si="179"/>
        <v>6.7</v>
      </c>
      <c r="T842" s="30" t="s">
        <v>2502</v>
      </c>
      <c r="U842" s="41">
        <f t="shared" si="176"/>
        <v>89.244</v>
      </c>
      <c r="V842" s="41">
        <f t="shared" si="177"/>
        <v>0</v>
      </c>
      <c r="W842" s="5"/>
    </row>
    <row r="843" spans="1:23" ht="43.2" x14ac:dyDescent="0.3">
      <c r="A843" s="3">
        <f t="shared" si="180"/>
        <v>826</v>
      </c>
      <c r="B843" s="4" t="s">
        <v>2561</v>
      </c>
      <c r="C843" s="3">
        <v>1</v>
      </c>
      <c r="D843" s="3" t="s">
        <v>1571</v>
      </c>
      <c r="E843" s="4" t="s">
        <v>865</v>
      </c>
      <c r="F843" s="3" t="s">
        <v>812</v>
      </c>
      <c r="G843" s="3"/>
      <c r="H843" s="3"/>
      <c r="I843" s="3" t="s">
        <v>2496</v>
      </c>
      <c r="J843" s="3">
        <v>13.32</v>
      </c>
      <c r="K843" s="3">
        <v>3600</v>
      </c>
      <c r="L843" s="3" t="s">
        <v>25</v>
      </c>
      <c r="M843" s="3">
        <v>1</v>
      </c>
      <c r="N843" s="28">
        <f t="shared" si="174"/>
        <v>3.6</v>
      </c>
      <c r="O843" s="40">
        <f t="shared" si="175"/>
        <v>47.952000000000005</v>
      </c>
      <c r="P843" s="12">
        <v>0</v>
      </c>
      <c r="Q843" s="46">
        <f t="shared" si="178"/>
        <v>0</v>
      </c>
      <c r="R843" s="12"/>
      <c r="S843" s="3">
        <f t="shared" si="179"/>
        <v>3.6</v>
      </c>
      <c r="T843" s="30" t="s">
        <v>2502</v>
      </c>
      <c r="U843" s="41">
        <f t="shared" si="176"/>
        <v>47.952000000000005</v>
      </c>
      <c r="V843" s="41">
        <f t="shared" si="177"/>
        <v>0</v>
      </c>
      <c r="W843" s="5"/>
    </row>
    <row r="844" spans="1:23" ht="43.2" x14ac:dyDescent="0.3">
      <c r="A844" s="3">
        <f t="shared" si="180"/>
        <v>827</v>
      </c>
      <c r="B844" s="4" t="s">
        <v>2561</v>
      </c>
      <c r="C844" s="3">
        <v>1</v>
      </c>
      <c r="D844" s="3" t="s">
        <v>1571</v>
      </c>
      <c r="E844" s="4" t="s">
        <v>866</v>
      </c>
      <c r="F844" s="3" t="s">
        <v>812</v>
      </c>
      <c r="G844" s="3"/>
      <c r="H844" s="3"/>
      <c r="I844" s="3" t="s">
        <v>2496</v>
      </c>
      <c r="J844" s="3">
        <v>13.32</v>
      </c>
      <c r="K844" s="3">
        <v>3600</v>
      </c>
      <c r="L844" s="3" t="s">
        <v>25</v>
      </c>
      <c r="M844" s="3">
        <v>1</v>
      </c>
      <c r="N844" s="28">
        <f t="shared" si="174"/>
        <v>3.6</v>
      </c>
      <c r="O844" s="40">
        <f t="shared" si="175"/>
        <v>47.952000000000005</v>
      </c>
      <c r="P844" s="12">
        <v>0</v>
      </c>
      <c r="Q844" s="46">
        <f t="shared" si="178"/>
        <v>0</v>
      </c>
      <c r="R844" s="12"/>
      <c r="S844" s="3">
        <f t="shared" si="179"/>
        <v>3.6</v>
      </c>
      <c r="T844" s="30" t="s">
        <v>2502</v>
      </c>
      <c r="U844" s="41">
        <f t="shared" si="176"/>
        <v>47.952000000000005</v>
      </c>
      <c r="V844" s="41">
        <f t="shared" si="177"/>
        <v>0</v>
      </c>
      <c r="W844" s="5"/>
    </row>
    <row r="845" spans="1:23" ht="43.2" x14ac:dyDescent="0.3">
      <c r="A845" s="3">
        <f t="shared" si="180"/>
        <v>828</v>
      </c>
      <c r="B845" s="4" t="s">
        <v>2561</v>
      </c>
      <c r="C845" s="3">
        <v>1</v>
      </c>
      <c r="D845" s="3" t="s">
        <v>1571</v>
      </c>
      <c r="E845" s="4" t="s">
        <v>867</v>
      </c>
      <c r="F845" s="3" t="s">
        <v>812</v>
      </c>
      <c r="G845" s="3"/>
      <c r="H845" s="3"/>
      <c r="I845" s="3" t="s">
        <v>2496</v>
      </c>
      <c r="J845" s="3">
        <v>13.32</v>
      </c>
      <c r="K845" s="3">
        <v>3600</v>
      </c>
      <c r="L845" s="3" t="s">
        <v>25</v>
      </c>
      <c r="M845" s="3">
        <v>1</v>
      </c>
      <c r="N845" s="28">
        <f t="shared" si="174"/>
        <v>3.6</v>
      </c>
      <c r="O845" s="40">
        <f t="shared" si="175"/>
        <v>47.952000000000005</v>
      </c>
      <c r="P845" s="12">
        <v>0</v>
      </c>
      <c r="Q845" s="46">
        <f t="shared" si="178"/>
        <v>0</v>
      </c>
      <c r="R845" s="12"/>
      <c r="S845" s="3">
        <f t="shared" si="179"/>
        <v>3.6</v>
      </c>
      <c r="T845" s="30" t="s">
        <v>2502</v>
      </c>
      <c r="U845" s="41">
        <f t="shared" si="176"/>
        <v>47.952000000000005</v>
      </c>
      <c r="V845" s="41">
        <f t="shared" si="177"/>
        <v>0</v>
      </c>
      <c r="W845" s="5"/>
    </row>
    <row r="846" spans="1:23" ht="43.2" x14ac:dyDescent="0.3">
      <c r="A846" s="3">
        <f t="shared" si="180"/>
        <v>829</v>
      </c>
      <c r="B846" s="4" t="s">
        <v>2561</v>
      </c>
      <c r="C846" s="3">
        <v>1</v>
      </c>
      <c r="D846" s="3" t="s">
        <v>1571</v>
      </c>
      <c r="E846" s="4" t="s">
        <v>868</v>
      </c>
      <c r="F846" s="3" t="s">
        <v>812</v>
      </c>
      <c r="G846" s="3"/>
      <c r="H846" s="3"/>
      <c r="I846" s="3" t="s">
        <v>2496</v>
      </c>
      <c r="J846" s="3">
        <v>13.32</v>
      </c>
      <c r="K846" s="3">
        <v>3600</v>
      </c>
      <c r="L846" s="3" t="s">
        <v>25</v>
      </c>
      <c r="M846" s="3">
        <v>1</v>
      </c>
      <c r="N846" s="28">
        <f t="shared" ref="N846:N854" si="181">(K846/1000)*M846</f>
        <v>3.6</v>
      </c>
      <c r="O846" s="40">
        <f t="shared" ref="O846:O854" si="182">N846*J846</f>
        <v>47.952000000000005</v>
      </c>
      <c r="P846" s="12">
        <v>0</v>
      </c>
      <c r="Q846" s="46">
        <f t="shared" si="178"/>
        <v>0</v>
      </c>
      <c r="R846" s="12"/>
      <c r="S846" s="3">
        <f t="shared" si="179"/>
        <v>3.6</v>
      </c>
      <c r="T846" s="30" t="s">
        <v>2502</v>
      </c>
      <c r="U846" s="41">
        <f t="shared" ref="U846:U909" si="183">S846*J846</f>
        <v>47.952000000000005</v>
      </c>
      <c r="V846" s="41">
        <f t="shared" ref="V846:V909" si="184">Q846*J846</f>
        <v>0</v>
      </c>
      <c r="W846" s="5"/>
    </row>
    <row r="847" spans="1:23" ht="43.2" x14ac:dyDescent="0.3">
      <c r="A847" s="3">
        <f t="shared" si="180"/>
        <v>830</v>
      </c>
      <c r="B847" s="4" t="s">
        <v>2561</v>
      </c>
      <c r="C847" s="3">
        <v>1</v>
      </c>
      <c r="D847" s="3" t="s">
        <v>1571</v>
      </c>
      <c r="E847" s="4" t="s">
        <v>869</v>
      </c>
      <c r="F847" s="3" t="s">
        <v>812</v>
      </c>
      <c r="G847" s="3"/>
      <c r="H847" s="3"/>
      <c r="I847" s="3" t="s">
        <v>2496</v>
      </c>
      <c r="J847" s="3">
        <v>13.32</v>
      </c>
      <c r="K847" s="3">
        <v>6300</v>
      </c>
      <c r="L847" s="3" t="s">
        <v>25</v>
      </c>
      <c r="M847" s="3">
        <v>1</v>
      </c>
      <c r="N847" s="28">
        <f t="shared" si="181"/>
        <v>6.3</v>
      </c>
      <c r="O847" s="40">
        <f t="shared" si="182"/>
        <v>83.915999999999997</v>
      </c>
      <c r="P847" s="12">
        <v>0</v>
      </c>
      <c r="Q847" s="46">
        <f t="shared" si="178"/>
        <v>0</v>
      </c>
      <c r="R847" s="12"/>
      <c r="S847" s="3">
        <f t="shared" si="179"/>
        <v>6.3</v>
      </c>
      <c r="T847" s="30" t="s">
        <v>2502</v>
      </c>
      <c r="U847" s="41">
        <f t="shared" si="183"/>
        <v>83.915999999999997</v>
      </c>
      <c r="V847" s="41">
        <f t="shared" si="184"/>
        <v>0</v>
      </c>
      <c r="W847" s="5"/>
    </row>
    <row r="848" spans="1:23" ht="43.2" x14ac:dyDescent="0.3">
      <c r="A848" s="3">
        <f t="shared" si="180"/>
        <v>831</v>
      </c>
      <c r="B848" s="4" t="s">
        <v>2561</v>
      </c>
      <c r="C848" s="3">
        <v>1</v>
      </c>
      <c r="D848" s="3" t="s">
        <v>1571</v>
      </c>
      <c r="E848" s="4" t="s">
        <v>870</v>
      </c>
      <c r="F848" s="3" t="s">
        <v>812</v>
      </c>
      <c r="G848" s="3"/>
      <c r="H848" s="3"/>
      <c r="I848" s="3" t="s">
        <v>2496</v>
      </c>
      <c r="J848" s="3">
        <v>13.32</v>
      </c>
      <c r="K848" s="3">
        <v>6300</v>
      </c>
      <c r="L848" s="3" t="s">
        <v>25</v>
      </c>
      <c r="M848" s="3">
        <v>1</v>
      </c>
      <c r="N848" s="28">
        <f t="shared" si="181"/>
        <v>6.3</v>
      </c>
      <c r="O848" s="40">
        <f t="shared" si="182"/>
        <v>83.915999999999997</v>
      </c>
      <c r="P848" s="12">
        <v>0</v>
      </c>
      <c r="Q848" s="46">
        <f t="shared" si="178"/>
        <v>0</v>
      </c>
      <c r="R848" s="12"/>
      <c r="S848" s="3">
        <f t="shared" si="179"/>
        <v>6.3</v>
      </c>
      <c r="T848" s="30" t="s">
        <v>2502</v>
      </c>
      <c r="U848" s="41">
        <f t="shared" si="183"/>
        <v>83.915999999999997</v>
      </c>
      <c r="V848" s="41">
        <f t="shared" si="184"/>
        <v>0</v>
      </c>
      <c r="W848" s="5"/>
    </row>
    <row r="849" spans="1:23" ht="43.2" x14ac:dyDescent="0.3">
      <c r="A849" s="3">
        <f t="shared" si="180"/>
        <v>832</v>
      </c>
      <c r="B849" s="4" t="s">
        <v>2561</v>
      </c>
      <c r="C849" s="3">
        <v>1</v>
      </c>
      <c r="D849" s="3" t="s">
        <v>1571</v>
      </c>
      <c r="E849" s="4" t="s">
        <v>871</v>
      </c>
      <c r="F849" s="3" t="s">
        <v>812</v>
      </c>
      <c r="G849" s="3"/>
      <c r="H849" s="3"/>
      <c r="I849" s="3" t="s">
        <v>2496</v>
      </c>
      <c r="J849" s="3">
        <v>13.32</v>
      </c>
      <c r="K849" s="3">
        <v>6300</v>
      </c>
      <c r="L849" s="3" t="s">
        <v>25</v>
      </c>
      <c r="M849" s="3">
        <v>1</v>
      </c>
      <c r="N849" s="28">
        <f t="shared" si="181"/>
        <v>6.3</v>
      </c>
      <c r="O849" s="40">
        <f t="shared" si="182"/>
        <v>83.915999999999997</v>
      </c>
      <c r="P849" s="12">
        <v>0</v>
      </c>
      <c r="Q849" s="46">
        <f t="shared" si="178"/>
        <v>0</v>
      </c>
      <c r="R849" s="12"/>
      <c r="S849" s="3">
        <f t="shared" si="179"/>
        <v>6.3</v>
      </c>
      <c r="T849" s="30" t="s">
        <v>2502</v>
      </c>
      <c r="U849" s="41">
        <f t="shared" si="183"/>
        <v>83.915999999999997</v>
      </c>
      <c r="V849" s="41">
        <f t="shared" si="184"/>
        <v>0</v>
      </c>
      <c r="W849" s="5"/>
    </row>
    <row r="850" spans="1:23" ht="43.2" x14ac:dyDescent="0.3">
      <c r="A850" s="3">
        <f t="shared" si="180"/>
        <v>833</v>
      </c>
      <c r="B850" s="4" t="s">
        <v>2561</v>
      </c>
      <c r="C850" s="3">
        <v>1</v>
      </c>
      <c r="D850" s="3" t="s">
        <v>1571</v>
      </c>
      <c r="E850" s="4" t="s">
        <v>872</v>
      </c>
      <c r="F850" s="3" t="s">
        <v>812</v>
      </c>
      <c r="G850" s="3"/>
      <c r="H850" s="3"/>
      <c r="I850" s="3" t="s">
        <v>2496</v>
      </c>
      <c r="J850" s="3">
        <v>13.32</v>
      </c>
      <c r="K850" s="3">
        <v>6300</v>
      </c>
      <c r="L850" s="3" t="s">
        <v>25</v>
      </c>
      <c r="M850" s="3">
        <v>1</v>
      </c>
      <c r="N850" s="28">
        <f t="shared" si="181"/>
        <v>6.3</v>
      </c>
      <c r="O850" s="40">
        <f t="shared" si="182"/>
        <v>83.915999999999997</v>
      </c>
      <c r="P850" s="12">
        <v>0</v>
      </c>
      <c r="Q850" s="46">
        <f t="shared" ref="Q850:Q913" si="185">N850*P850</f>
        <v>0</v>
      </c>
      <c r="R850" s="12"/>
      <c r="S850" s="3">
        <f t="shared" ref="S850:S913" si="186">N850-Q850</f>
        <v>6.3</v>
      </c>
      <c r="T850" s="30" t="s">
        <v>2502</v>
      </c>
      <c r="U850" s="41">
        <f t="shared" si="183"/>
        <v>83.915999999999997</v>
      </c>
      <c r="V850" s="41">
        <f t="shared" si="184"/>
        <v>0</v>
      </c>
      <c r="W850" s="5"/>
    </row>
    <row r="851" spans="1:23" ht="43.2" x14ac:dyDescent="0.3">
      <c r="A851" s="3">
        <f t="shared" si="180"/>
        <v>834</v>
      </c>
      <c r="B851" s="4" t="s">
        <v>2561</v>
      </c>
      <c r="C851" s="3">
        <v>1</v>
      </c>
      <c r="D851" s="3" t="s">
        <v>1571</v>
      </c>
      <c r="E851" s="4" t="s">
        <v>873</v>
      </c>
      <c r="F851" s="3" t="s">
        <v>812</v>
      </c>
      <c r="G851" s="3"/>
      <c r="H851" s="3"/>
      <c r="I851" s="3" t="s">
        <v>2496</v>
      </c>
      <c r="J851" s="3">
        <v>13.32</v>
      </c>
      <c r="K851" s="3">
        <v>6700</v>
      </c>
      <c r="L851" s="3" t="s">
        <v>25</v>
      </c>
      <c r="M851" s="3">
        <v>1</v>
      </c>
      <c r="N851" s="28">
        <f t="shared" si="181"/>
        <v>6.7</v>
      </c>
      <c r="O851" s="40">
        <f t="shared" si="182"/>
        <v>89.244</v>
      </c>
      <c r="P851" s="12">
        <v>0</v>
      </c>
      <c r="Q851" s="46">
        <f t="shared" si="185"/>
        <v>0</v>
      </c>
      <c r="R851" s="12"/>
      <c r="S851" s="3">
        <f t="shared" si="186"/>
        <v>6.7</v>
      </c>
      <c r="T851" s="30" t="s">
        <v>2502</v>
      </c>
      <c r="U851" s="41">
        <f t="shared" si="183"/>
        <v>89.244</v>
      </c>
      <c r="V851" s="41">
        <f t="shared" si="184"/>
        <v>0</v>
      </c>
      <c r="W851" s="5"/>
    </row>
    <row r="852" spans="1:23" ht="43.2" x14ac:dyDescent="0.3">
      <c r="A852" s="3">
        <f t="shared" ref="A852:A915" si="187">A851+1</f>
        <v>835</v>
      </c>
      <c r="B852" s="4" t="s">
        <v>2561</v>
      </c>
      <c r="C852" s="3">
        <v>1</v>
      </c>
      <c r="D852" s="3" t="s">
        <v>1571</v>
      </c>
      <c r="E852" s="4" t="s">
        <v>874</v>
      </c>
      <c r="F852" s="3" t="s">
        <v>812</v>
      </c>
      <c r="G852" s="3"/>
      <c r="H852" s="3"/>
      <c r="I852" s="3" t="s">
        <v>2496</v>
      </c>
      <c r="J852" s="3">
        <v>13.32</v>
      </c>
      <c r="K852" s="3">
        <v>6700</v>
      </c>
      <c r="L852" s="3" t="s">
        <v>25</v>
      </c>
      <c r="M852" s="3">
        <v>1</v>
      </c>
      <c r="N852" s="28">
        <f t="shared" si="181"/>
        <v>6.7</v>
      </c>
      <c r="O852" s="40">
        <f t="shared" si="182"/>
        <v>89.244</v>
      </c>
      <c r="P852" s="12">
        <v>0</v>
      </c>
      <c r="Q852" s="46">
        <f t="shared" si="185"/>
        <v>0</v>
      </c>
      <c r="R852" s="12"/>
      <c r="S852" s="3">
        <f t="shared" si="186"/>
        <v>6.7</v>
      </c>
      <c r="T852" s="30" t="s">
        <v>2502</v>
      </c>
      <c r="U852" s="41">
        <f t="shared" si="183"/>
        <v>89.244</v>
      </c>
      <c r="V852" s="41">
        <f t="shared" si="184"/>
        <v>0</v>
      </c>
      <c r="W852" s="5"/>
    </row>
    <row r="853" spans="1:23" ht="43.2" x14ac:dyDescent="0.3">
      <c r="A853" s="3">
        <f t="shared" si="187"/>
        <v>836</v>
      </c>
      <c r="B853" s="4" t="s">
        <v>2561</v>
      </c>
      <c r="C853" s="3">
        <v>1</v>
      </c>
      <c r="D853" s="3" t="s">
        <v>1571</v>
      </c>
      <c r="E853" s="4" t="s">
        <v>875</v>
      </c>
      <c r="F853" s="3" t="s">
        <v>812</v>
      </c>
      <c r="G853" s="3"/>
      <c r="H853" s="3"/>
      <c r="I853" s="3" t="s">
        <v>2496</v>
      </c>
      <c r="J853" s="3">
        <v>13.32</v>
      </c>
      <c r="K853" s="3">
        <v>6700</v>
      </c>
      <c r="L853" s="3" t="s">
        <v>25</v>
      </c>
      <c r="M853" s="3">
        <v>1</v>
      </c>
      <c r="N853" s="28">
        <f t="shared" si="181"/>
        <v>6.7</v>
      </c>
      <c r="O853" s="40">
        <f t="shared" si="182"/>
        <v>89.244</v>
      </c>
      <c r="P853" s="12">
        <v>0</v>
      </c>
      <c r="Q853" s="46">
        <f t="shared" si="185"/>
        <v>0</v>
      </c>
      <c r="R853" s="12"/>
      <c r="S853" s="3">
        <f t="shared" si="186"/>
        <v>6.7</v>
      </c>
      <c r="T853" s="30" t="s">
        <v>2502</v>
      </c>
      <c r="U853" s="41">
        <f t="shared" si="183"/>
        <v>89.244</v>
      </c>
      <c r="V853" s="41">
        <f t="shared" si="184"/>
        <v>0</v>
      </c>
      <c r="W853" s="5"/>
    </row>
    <row r="854" spans="1:23" ht="43.2" x14ac:dyDescent="0.3">
      <c r="A854" s="3">
        <f t="shared" si="187"/>
        <v>837</v>
      </c>
      <c r="B854" s="4" t="s">
        <v>2561</v>
      </c>
      <c r="C854" s="3">
        <v>1</v>
      </c>
      <c r="D854" s="3" t="s">
        <v>1571</v>
      </c>
      <c r="E854" s="4" t="s">
        <v>876</v>
      </c>
      <c r="F854" s="3" t="s">
        <v>812</v>
      </c>
      <c r="G854" s="3"/>
      <c r="H854" s="3"/>
      <c r="I854" s="3" t="s">
        <v>2496</v>
      </c>
      <c r="J854" s="3">
        <v>13.32</v>
      </c>
      <c r="K854" s="3">
        <v>6700</v>
      </c>
      <c r="L854" s="3" t="s">
        <v>25</v>
      </c>
      <c r="M854" s="3">
        <v>1</v>
      </c>
      <c r="N854" s="28">
        <f t="shared" si="181"/>
        <v>6.7</v>
      </c>
      <c r="O854" s="40">
        <f t="shared" si="182"/>
        <v>89.244</v>
      </c>
      <c r="P854" s="12">
        <v>0</v>
      </c>
      <c r="Q854" s="46">
        <f t="shared" si="185"/>
        <v>0</v>
      </c>
      <c r="R854" s="12"/>
      <c r="S854" s="3">
        <f t="shared" si="186"/>
        <v>6.7</v>
      </c>
      <c r="T854" s="30" t="s">
        <v>2502</v>
      </c>
      <c r="U854" s="41">
        <f t="shared" si="183"/>
        <v>89.244</v>
      </c>
      <c r="V854" s="41">
        <f t="shared" si="184"/>
        <v>0</v>
      </c>
      <c r="W854" s="5"/>
    </row>
    <row r="855" spans="1:23" ht="43.2" x14ac:dyDescent="0.3">
      <c r="A855" s="3">
        <f t="shared" si="187"/>
        <v>838</v>
      </c>
      <c r="B855" s="4" t="s">
        <v>2561</v>
      </c>
      <c r="C855" s="3">
        <v>1</v>
      </c>
      <c r="D855" s="3" t="s">
        <v>1571</v>
      </c>
      <c r="E855" s="4" t="s">
        <v>877</v>
      </c>
      <c r="F855" s="3" t="s">
        <v>6</v>
      </c>
      <c r="G855" s="7" t="s">
        <v>2344</v>
      </c>
      <c r="H855" s="7" t="s">
        <v>2467</v>
      </c>
      <c r="I855" s="7" t="s">
        <v>2496</v>
      </c>
      <c r="J855" s="7">
        <v>49.9</v>
      </c>
      <c r="K855" s="3">
        <v>10100</v>
      </c>
      <c r="L855" s="3" t="s">
        <v>25</v>
      </c>
      <c r="M855" s="3">
        <v>1</v>
      </c>
      <c r="N855" s="28">
        <f t="shared" ref="N855:N886" si="188">(K855/1000)*M855</f>
        <v>10.1</v>
      </c>
      <c r="O855" s="28">
        <f t="shared" ref="O855:O886" si="189">N855*J855</f>
        <v>503.98999999999995</v>
      </c>
      <c r="P855" s="12">
        <v>0</v>
      </c>
      <c r="Q855" s="46">
        <f t="shared" si="185"/>
        <v>0</v>
      </c>
      <c r="R855" s="12"/>
      <c r="S855" s="3">
        <f t="shared" si="186"/>
        <v>10.1</v>
      </c>
      <c r="T855" s="30" t="s">
        <v>2502</v>
      </c>
      <c r="U855" s="29">
        <f t="shared" si="183"/>
        <v>503.98999999999995</v>
      </c>
      <c r="V855" s="29">
        <f t="shared" si="184"/>
        <v>0</v>
      </c>
      <c r="W855" s="5"/>
    </row>
    <row r="856" spans="1:23" ht="43.2" x14ac:dyDescent="0.3">
      <c r="A856" s="3">
        <f t="shared" si="187"/>
        <v>839</v>
      </c>
      <c r="B856" s="4" t="s">
        <v>2561</v>
      </c>
      <c r="C856" s="3">
        <v>1</v>
      </c>
      <c r="D856" s="3" t="s">
        <v>1571</v>
      </c>
      <c r="E856" s="4" t="s">
        <v>878</v>
      </c>
      <c r="F856" s="3" t="s">
        <v>812</v>
      </c>
      <c r="G856" s="3"/>
      <c r="H856" s="3"/>
      <c r="I856" s="3" t="s">
        <v>2496</v>
      </c>
      <c r="J856" s="3">
        <v>13.32</v>
      </c>
      <c r="K856" s="3">
        <v>5050</v>
      </c>
      <c r="L856" s="3" t="s">
        <v>25</v>
      </c>
      <c r="M856" s="3">
        <v>1</v>
      </c>
      <c r="N856" s="28">
        <f t="shared" si="188"/>
        <v>5.05</v>
      </c>
      <c r="O856" s="40">
        <f t="shared" si="189"/>
        <v>67.266000000000005</v>
      </c>
      <c r="P856" s="12">
        <v>0</v>
      </c>
      <c r="Q856" s="46">
        <f t="shared" si="185"/>
        <v>0</v>
      </c>
      <c r="R856" s="12"/>
      <c r="S856" s="3">
        <f t="shared" si="186"/>
        <v>5.05</v>
      </c>
      <c r="T856" s="30" t="s">
        <v>2502</v>
      </c>
      <c r="U856" s="41">
        <f t="shared" si="183"/>
        <v>67.266000000000005</v>
      </c>
      <c r="V856" s="41">
        <f t="shared" si="184"/>
        <v>0</v>
      </c>
      <c r="W856" s="5"/>
    </row>
    <row r="857" spans="1:23" ht="43.2" x14ac:dyDescent="0.3">
      <c r="A857" s="3">
        <f t="shared" si="187"/>
        <v>840</v>
      </c>
      <c r="B857" s="4" t="s">
        <v>2561</v>
      </c>
      <c r="C857" s="3">
        <v>1</v>
      </c>
      <c r="D857" s="3" t="s">
        <v>1571</v>
      </c>
      <c r="E857" s="4" t="s">
        <v>879</v>
      </c>
      <c r="F857" s="3" t="s">
        <v>812</v>
      </c>
      <c r="G857" s="3"/>
      <c r="H857" s="3"/>
      <c r="I857" s="3" t="s">
        <v>2496</v>
      </c>
      <c r="J857" s="3">
        <v>13.32</v>
      </c>
      <c r="K857" s="3">
        <v>4950</v>
      </c>
      <c r="L857" s="3" t="s">
        <v>25</v>
      </c>
      <c r="M857" s="3">
        <v>1</v>
      </c>
      <c r="N857" s="28">
        <f t="shared" si="188"/>
        <v>4.95</v>
      </c>
      <c r="O857" s="40">
        <f t="shared" si="189"/>
        <v>65.933999999999997</v>
      </c>
      <c r="P857" s="12">
        <v>0</v>
      </c>
      <c r="Q857" s="46">
        <f t="shared" si="185"/>
        <v>0</v>
      </c>
      <c r="R857" s="12"/>
      <c r="S857" s="3">
        <f t="shared" si="186"/>
        <v>4.95</v>
      </c>
      <c r="T857" s="30" t="s">
        <v>2502</v>
      </c>
      <c r="U857" s="41">
        <f t="shared" si="183"/>
        <v>65.933999999999997</v>
      </c>
      <c r="V857" s="41">
        <f t="shared" si="184"/>
        <v>0</v>
      </c>
      <c r="W857" s="5"/>
    </row>
    <row r="858" spans="1:23" ht="43.2" x14ac:dyDescent="0.3">
      <c r="A858" s="3">
        <f t="shared" si="187"/>
        <v>841</v>
      </c>
      <c r="B858" s="4" t="s">
        <v>2561</v>
      </c>
      <c r="C858" s="3">
        <v>1</v>
      </c>
      <c r="D858" s="3" t="s">
        <v>1571</v>
      </c>
      <c r="E858" s="4" t="s">
        <v>880</v>
      </c>
      <c r="F858" s="3" t="s">
        <v>812</v>
      </c>
      <c r="G858" s="3"/>
      <c r="H858" s="3"/>
      <c r="I858" s="3" t="s">
        <v>2496</v>
      </c>
      <c r="J858" s="3">
        <v>13.32</v>
      </c>
      <c r="K858" s="3">
        <v>3750</v>
      </c>
      <c r="L858" s="3" t="s">
        <v>25</v>
      </c>
      <c r="M858" s="3">
        <v>1</v>
      </c>
      <c r="N858" s="28">
        <f t="shared" si="188"/>
        <v>3.75</v>
      </c>
      <c r="O858" s="40">
        <f t="shared" si="189"/>
        <v>49.95</v>
      </c>
      <c r="P858" s="12">
        <v>0</v>
      </c>
      <c r="Q858" s="46">
        <f t="shared" si="185"/>
        <v>0</v>
      </c>
      <c r="R858" s="12"/>
      <c r="S858" s="3">
        <f t="shared" si="186"/>
        <v>3.75</v>
      </c>
      <c r="T858" s="30" t="s">
        <v>2502</v>
      </c>
      <c r="U858" s="41">
        <f t="shared" si="183"/>
        <v>49.95</v>
      </c>
      <c r="V858" s="41">
        <f t="shared" si="184"/>
        <v>0</v>
      </c>
      <c r="W858" s="5"/>
    </row>
    <row r="859" spans="1:23" ht="43.2" x14ac:dyDescent="0.3">
      <c r="A859" s="3">
        <f t="shared" si="187"/>
        <v>842</v>
      </c>
      <c r="B859" s="4" t="s">
        <v>2561</v>
      </c>
      <c r="C859" s="3">
        <v>1</v>
      </c>
      <c r="D859" s="3" t="s">
        <v>1571</v>
      </c>
      <c r="E859" s="4" t="s">
        <v>881</v>
      </c>
      <c r="F859" s="3" t="s">
        <v>6</v>
      </c>
      <c r="G859" s="7" t="s">
        <v>2344</v>
      </c>
      <c r="H859" s="7" t="s">
        <v>2467</v>
      </c>
      <c r="I859" s="7" t="s">
        <v>2496</v>
      </c>
      <c r="J859" s="7">
        <v>49.9</v>
      </c>
      <c r="K859" s="3">
        <v>10100</v>
      </c>
      <c r="L859" s="3" t="s">
        <v>25</v>
      </c>
      <c r="M859" s="3">
        <v>1</v>
      </c>
      <c r="N859" s="28">
        <f t="shared" si="188"/>
        <v>10.1</v>
      </c>
      <c r="O859" s="28">
        <f t="shared" si="189"/>
        <v>503.98999999999995</v>
      </c>
      <c r="P859" s="12">
        <v>0</v>
      </c>
      <c r="Q859" s="46">
        <f t="shared" si="185"/>
        <v>0</v>
      </c>
      <c r="R859" s="12"/>
      <c r="S859" s="3">
        <f t="shared" si="186"/>
        <v>10.1</v>
      </c>
      <c r="T859" s="30" t="s">
        <v>2502</v>
      </c>
      <c r="U859" s="29">
        <f t="shared" si="183"/>
        <v>503.98999999999995</v>
      </c>
      <c r="V859" s="29">
        <f t="shared" si="184"/>
        <v>0</v>
      </c>
      <c r="W859" s="5"/>
    </row>
    <row r="860" spans="1:23" ht="43.2" x14ac:dyDescent="0.3">
      <c r="A860" s="3">
        <f t="shared" si="187"/>
        <v>843</v>
      </c>
      <c r="B860" s="4" t="s">
        <v>2561</v>
      </c>
      <c r="C860" s="3">
        <v>1</v>
      </c>
      <c r="D860" s="3" t="s">
        <v>1571</v>
      </c>
      <c r="E860" s="4" t="s">
        <v>882</v>
      </c>
      <c r="F860" s="3" t="s">
        <v>812</v>
      </c>
      <c r="G860" s="3"/>
      <c r="H860" s="3"/>
      <c r="I860" s="3" t="s">
        <v>2496</v>
      </c>
      <c r="J860" s="3">
        <v>13.32</v>
      </c>
      <c r="K860" s="3">
        <v>5050</v>
      </c>
      <c r="L860" s="3" t="s">
        <v>25</v>
      </c>
      <c r="M860" s="3">
        <v>1</v>
      </c>
      <c r="N860" s="28">
        <f t="shared" si="188"/>
        <v>5.05</v>
      </c>
      <c r="O860" s="40">
        <f t="shared" si="189"/>
        <v>67.266000000000005</v>
      </c>
      <c r="P860" s="12">
        <v>0</v>
      </c>
      <c r="Q860" s="46">
        <f t="shared" si="185"/>
        <v>0</v>
      </c>
      <c r="R860" s="12"/>
      <c r="S860" s="3">
        <f t="shared" si="186"/>
        <v>5.05</v>
      </c>
      <c r="T860" s="30" t="s">
        <v>2502</v>
      </c>
      <c r="U860" s="41">
        <f t="shared" si="183"/>
        <v>67.266000000000005</v>
      </c>
      <c r="V860" s="41">
        <f t="shared" si="184"/>
        <v>0</v>
      </c>
      <c r="W860" s="5"/>
    </row>
    <row r="861" spans="1:23" ht="43.2" x14ac:dyDescent="0.3">
      <c r="A861" s="3">
        <f t="shared" si="187"/>
        <v>844</v>
      </c>
      <c r="B861" s="4" t="s">
        <v>2561</v>
      </c>
      <c r="C861" s="3">
        <v>1</v>
      </c>
      <c r="D861" s="3" t="s">
        <v>1571</v>
      </c>
      <c r="E861" s="4" t="s">
        <v>883</v>
      </c>
      <c r="F861" s="3" t="s">
        <v>812</v>
      </c>
      <c r="G861" s="3"/>
      <c r="H861" s="3"/>
      <c r="I861" s="3" t="s">
        <v>2496</v>
      </c>
      <c r="J861" s="3">
        <v>13.32</v>
      </c>
      <c r="K861" s="3">
        <v>4950</v>
      </c>
      <c r="L861" s="3" t="s">
        <v>25</v>
      </c>
      <c r="M861" s="3">
        <v>1</v>
      </c>
      <c r="N861" s="28">
        <f t="shared" si="188"/>
        <v>4.95</v>
      </c>
      <c r="O861" s="40">
        <f t="shared" si="189"/>
        <v>65.933999999999997</v>
      </c>
      <c r="P861" s="12">
        <v>0</v>
      </c>
      <c r="Q861" s="46">
        <f t="shared" si="185"/>
        <v>0</v>
      </c>
      <c r="R861" s="12"/>
      <c r="S861" s="3">
        <f t="shared" si="186"/>
        <v>4.95</v>
      </c>
      <c r="T861" s="30" t="s">
        <v>2502</v>
      </c>
      <c r="U861" s="41">
        <f t="shared" si="183"/>
        <v>65.933999999999997</v>
      </c>
      <c r="V861" s="41">
        <f t="shared" si="184"/>
        <v>0</v>
      </c>
      <c r="W861" s="5"/>
    </row>
    <row r="862" spans="1:23" ht="43.2" x14ac:dyDescent="0.3">
      <c r="A862" s="3">
        <f t="shared" si="187"/>
        <v>845</v>
      </c>
      <c r="B862" s="4" t="s">
        <v>2561</v>
      </c>
      <c r="C862" s="3">
        <v>1</v>
      </c>
      <c r="D862" s="3" t="s">
        <v>1571</v>
      </c>
      <c r="E862" s="4" t="s">
        <v>884</v>
      </c>
      <c r="F862" s="3" t="s">
        <v>812</v>
      </c>
      <c r="G862" s="3"/>
      <c r="H862" s="3"/>
      <c r="I862" s="3" t="s">
        <v>2496</v>
      </c>
      <c r="J862" s="3">
        <v>13.32</v>
      </c>
      <c r="K862" s="3">
        <v>3750</v>
      </c>
      <c r="L862" s="3" t="s">
        <v>25</v>
      </c>
      <c r="M862" s="3">
        <v>1</v>
      </c>
      <c r="N862" s="28">
        <f t="shared" si="188"/>
        <v>3.75</v>
      </c>
      <c r="O862" s="40">
        <f t="shared" si="189"/>
        <v>49.95</v>
      </c>
      <c r="P862" s="12">
        <v>0</v>
      </c>
      <c r="Q862" s="46">
        <f t="shared" si="185"/>
        <v>0</v>
      </c>
      <c r="R862" s="12"/>
      <c r="S862" s="3">
        <f t="shared" si="186"/>
        <v>3.75</v>
      </c>
      <c r="T862" s="30" t="s">
        <v>2502</v>
      </c>
      <c r="U862" s="41">
        <f t="shared" si="183"/>
        <v>49.95</v>
      </c>
      <c r="V862" s="41">
        <f t="shared" si="184"/>
        <v>0</v>
      </c>
      <c r="W862" s="5"/>
    </row>
    <row r="863" spans="1:23" ht="43.2" x14ac:dyDescent="0.3">
      <c r="A863" s="3">
        <f t="shared" si="187"/>
        <v>846</v>
      </c>
      <c r="B863" s="4" t="s">
        <v>2561</v>
      </c>
      <c r="C863" s="3">
        <v>1</v>
      </c>
      <c r="D863" s="3" t="s">
        <v>1571</v>
      </c>
      <c r="E863" s="4" t="s">
        <v>885</v>
      </c>
      <c r="F863" s="3" t="s">
        <v>6</v>
      </c>
      <c r="G863" s="7" t="s">
        <v>2344</v>
      </c>
      <c r="H863" s="7" t="s">
        <v>2467</v>
      </c>
      <c r="I863" s="7" t="s">
        <v>2496</v>
      </c>
      <c r="J863" s="7">
        <v>49.9</v>
      </c>
      <c r="K863" s="3">
        <v>8600</v>
      </c>
      <c r="L863" s="3" t="s">
        <v>25</v>
      </c>
      <c r="M863" s="3">
        <v>1</v>
      </c>
      <c r="N863" s="28">
        <f t="shared" si="188"/>
        <v>8.6</v>
      </c>
      <c r="O863" s="28">
        <f t="shared" si="189"/>
        <v>429.14</v>
      </c>
      <c r="P863" s="12">
        <v>0</v>
      </c>
      <c r="Q863" s="46">
        <f t="shared" si="185"/>
        <v>0</v>
      </c>
      <c r="R863" s="12"/>
      <c r="S863" s="3">
        <f t="shared" si="186"/>
        <v>8.6</v>
      </c>
      <c r="T863" s="30" t="s">
        <v>2502</v>
      </c>
      <c r="U863" s="29">
        <f t="shared" si="183"/>
        <v>429.14</v>
      </c>
      <c r="V863" s="29">
        <f t="shared" si="184"/>
        <v>0</v>
      </c>
      <c r="W863" s="5"/>
    </row>
    <row r="864" spans="1:23" ht="43.2" x14ac:dyDescent="0.3">
      <c r="A864" s="3">
        <f t="shared" si="187"/>
        <v>847</v>
      </c>
      <c r="B864" s="4" t="s">
        <v>2561</v>
      </c>
      <c r="C864" s="3">
        <v>1</v>
      </c>
      <c r="D864" s="3" t="s">
        <v>1571</v>
      </c>
      <c r="E864" s="4" t="s">
        <v>886</v>
      </c>
      <c r="F864" s="3" t="s">
        <v>812</v>
      </c>
      <c r="G864" s="3"/>
      <c r="H864" s="3"/>
      <c r="I864" s="3" t="s">
        <v>2496</v>
      </c>
      <c r="J864" s="3">
        <v>13.32</v>
      </c>
      <c r="K864" s="3">
        <v>4300</v>
      </c>
      <c r="L864" s="3" t="s">
        <v>25</v>
      </c>
      <c r="M864" s="3">
        <v>1</v>
      </c>
      <c r="N864" s="28">
        <f t="shared" si="188"/>
        <v>4.3</v>
      </c>
      <c r="O864" s="40">
        <f t="shared" si="189"/>
        <v>57.275999999999996</v>
      </c>
      <c r="P864" s="12">
        <v>0</v>
      </c>
      <c r="Q864" s="46">
        <f t="shared" si="185"/>
        <v>0</v>
      </c>
      <c r="R864" s="12"/>
      <c r="S864" s="3">
        <f t="shared" si="186"/>
        <v>4.3</v>
      </c>
      <c r="T864" s="30" t="s">
        <v>2502</v>
      </c>
      <c r="U864" s="41">
        <f t="shared" si="183"/>
        <v>57.275999999999996</v>
      </c>
      <c r="V864" s="41">
        <f t="shared" si="184"/>
        <v>0</v>
      </c>
      <c r="W864" s="5"/>
    </row>
    <row r="865" spans="1:23" ht="43.2" x14ac:dyDescent="0.3">
      <c r="A865" s="3">
        <f t="shared" si="187"/>
        <v>848</v>
      </c>
      <c r="B865" s="4" t="s">
        <v>2561</v>
      </c>
      <c r="C865" s="3">
        <v>1</v>
      </c>
      <c r="D865" s="3" t="s">
        <v>1571</v>
      </c>
      <c r="E865" s="4" t="s">
        <v>887</v>
      </c>
      <c r="F865" s="3" t="s">
        <v>812</v>
      </c>
      <c r="G865" s="3"/>
      <c r="H865" s="3"/>
      <c r="I865" s="3" t="s">
        <v>2496</v>
      </c>
      <c r="J865" s="3">
        <v>13.32</v>
      </c>
      <c r="K865" s="3">
        <v>3600</v>
      </c>
      <c r="L865" s="3" t="s">
        <v>25</v>
      </c>
      <c r="M865" s="3">
        <v>1</v>
      </c>
      <c r="N865" s="28">
        <f t="shared" si="188"/>
        <v>3.6</v>
      </c>
      <c r="O865" s="40">
        <f t="shared" si="189"/>
        <v>47.952000000000005</v>
      </c>
      <c r="P865" s="12">
        <v>0</v>
      </c>
      <c r="Q865" s="46">
        <f t="shared" si="185"/>
        <v>0</v>
      </c>
      <c r="R865" s="12"/>
      <c r="S865" s="3">
        <f t="shared" si="186"/>
        <v>3.6</v>
      </c>
      <c r="T865" s="30" t="s">
        <v>2502</v>
      </c>
      <c r="U865" s="41">
        <f t="shared" si="183"/>
        <v>47.952000000000005</v>
      </c>
      <c r="V865" s="41">
        <f t="shared" si="184"/>
        <v>0</v>
      </c>
      <c r="W865" s="5"/>
    </row>
    <row r="866" spans="1:23" ht="43.2" x14ac:dyDescent="0.3">
      <c r="A866" s="3">
        <f t="shared" si="187"/>
        <v>849</v>
      </c>
      <c r="B866" s="4" t="s">
        <v>2561</v>
      </c>
      <c r="C866" s="3">
        <v>1</v>
      </c>
      <c r="D866" s="3" t="s">
        <v>1571</v>
      </c>
      <c r="E866" s="4" t="s">
        <v>888</v>
      </c>
      <c r="F866" s="3" t="s">
        <v>812</v>
      </c>
      <c r="G866" s="3"/>
      <c r="H866" s="3"/>
      <c r="I866" s="3" t="s">
        <v>2496</v>
      </c>
      <c r="J866" s="3">
        <v>13.32</v>
      </c>
      <c r="K866" s="3">
        <v>3600</v>
      </c>
      <c r="L866" s="3" t="s">
        <v>25</v>
      </c>
      <c r="M866" s="3">
        <v>1</v>
      </c>
      <c r="N866" s="28">
        <f t="shared" si="188"/>
        <v>3.6</v>
      </c>
      <c r="O866" s="40">
        <f t="shared" si="189"/>
        <v>47.952000000000005</v>
      </c>
      <c r="P866" s="12">
        <v>0</v>
      </c>
      <c r="Q866" s="46">
        <f t="shared" si="185"/>
        <v>0</v>
      </c>
      <c r="R866" s="12"/>
      <c r="S866" s="3">
        <f t="shared" si="186"/>
        <v>3.6</v>
      </c>
      <c r="T866" s="30" t="s">
        <v>2502</v>
      </c>
      <c r="U866" s="41">
        <f t="shared" si="183"/>
        <v>47.952000000000005</v>
      </c>
      <c r="V866" s="41">
        <f t="shared" si="184"/>
        <v>0</v>
      </c>
      <c r="W866" s="5"/>
    </row>
    <row r="867" spans="1:23" ht="43.2" x14ac:dyDescent="0.3">
      <c r="A867" s="3">
        <f t="shared" si="187"/>
        <v>850</v>
      </c>
      <c r="B867" s="4" t="s">
        <v>2561</v>
      </c>
      <c r="C867" s="3">
        <v>1</v>
      </c>
      <c r="D867" s="3" t="s">
        <v>1571</v>
      </c>
      <c r="E867" s="4" t="s">
        <v>889</v>
      </c>
      <c r="F867" s="3" t="s">
        <v>812</v>
      </c>
      <c r="G867" s="3"/>
      <c r="H867" s="3"/>
      <c r="I867" s="3" t="s">
        <v>2496</v>
      </c>
      <c r="J867" s="3">
        <v>13.32</v>
      </c>
      <c r="K867" s="3">
        <v>3350</v>
      </c>
      <c r="L867" s="3" t="s">
        <v>25</v>
      </c>
      <c r="M867" s="3">
        <v>1</v>
      </c>
      <c r="N867" s="28">
        <f t="shared" si="188"/>
        <v>3.35</v>
      </c>
      <c r="O867" s="40">
        <f t="shared" si="189"/>
        <v>44.622</v>
      </c>
      <c r="P867" s="12">
        <v>0</v>
      </c>
      <c r="Q867" s="46">
        <f t="shared" si="185"/>
        <v>0</v>
      </c>
      <c r="R867" s="12"/>
      <c r="S867" s="3">
        <f t="shared" si="186"/>
        <v>3.35</v>
      </c>
      <c r="T867" s="30" t="s">
        <v>2502</v>
      </c>
      <c r="U867" s="41">
        <f t="shared" si="183"/>
        <v>44.622</v>
      </c>
      <c r="V867" s="41">
        <f t="shared" si="184"/>
        <v>0</v>
      </c>
      <c r="W867" s="5"/>
    </row>
    <row r="868" spans="1:23" ht="43.2" x14ac:dyDescent="0.3">
      <c r="A868" s="3">
        <f t="shared" si="187"/>
        <v>851</v>
      </c>
      <c r="B868" s="4" t="s">
        <v>2561</v>
      </c>
      <c r="C868" s="3">
        <v>1</v>
      </c>
      <c r="D868" s="3" t="s">
        <v>1571</v>
      </c>
      <c r="E868" s="4" t="s">
        <v>915</v>
      </c>
      <c r="F868" s="3" t="s">
        <v>812</v>
      </c>
      <c r="G868" s="3"/>
      <c r="H868" s="3"/>
      <c r="I868" s="3" t="s">
        <v>2496</v>
      </c>
      <c r="J868" s="3">
        <v>13.32</v>
      </c>
      <c r="K868" s="3">
        <v>3350</v>
      </c>
      <c r="L868" s="3" t="s">
        <v>25</v>
      </c>
      <c r="M868" s="3">
        <v>1</v>
      </c>
      <c r="N868" s="28">
        <f t="shared" si="188"/>
        <v>3.35</v>
      </c>
      <c r="O868" s="40">
        <f t="shared" si="189"/>
        <v>44.622</v>
      </c>
      <c r="P868" s="12">
        <v>0</v>
      </c>
      <c r="Q868" s="46">
        <f t="shared" si="185"/>
        <v>0</v>
      </c>
      <c r="R868" s="12"/>
      <c r="S868" s="3">
        <f t="shared" si="186"/>
        <v>3.35</v>
      </c>
      <c r="T868" s="30" t="s">
        <v>2502</v>
      </c>
      <c r="U868" s="41">
        <f t="shared" si="183"/>
        <v>44.622</v>
      </c>
      <c r="V868" s="41">
        <f t="shared" si="184"/>
        <v>0</v>
      </c>
      <c r="W868" s="5"/>
    </row>
    <row r="869" spans="1:23" ht="43.2" x14ac:dyDescent="0.3">
      <c r="A869" s="3">
        <f t="shared" si="187"/>
        <v>852</v>
      </c>
      <c r="B869" s="4" t="s">
        <v>2561</v>
      </c>
      <c r="C869" s="3">
        <v>1</v>
      </c>
      <c r="D869" s="3" t="s">
        <v>1571</v>
      </c>
      <c r="E869" s="4" t="s">
        <v>890</v>
      </c>
      <c r="F869" s="3" t="s">
        <v>6</v>
      </c>
      <c r="G869" s="7" t="s">
        <v>2344</v>
      </c>
      <c r="H869" s="7" t="s">
        <v>2467</v>
      </c>
      <c r="I869" s="7" t="s">
        <v>2496</v>
      </c>
      <c r="J869" s="7">
        <v>49.9</v>
      </c>
      <c r="K869" s="3">
        <v>8600</v>
      </c>
      <c r="L869" s="3" t="s">
        <v>25</v>
      </c>
      <c r="M869" s="3">
        <v>1</v>
      </c>
      <c r="N869" s="28">
        <f t="shared" si="188"/>
        <v>8.6</v>
      </c>
      <c r="O869" s="28">
        <f t="shared" si="189"/>
        <v>429.14</v>
      </c>
      <c r="P869" s="12">
        <v>0</v>
      </c>
      <c r="Q869" s="46">
        <f t="shared" si="185"/>
        <v>0</v>
      </c>
      <c r="R869" s="12"/>
      <c r="S869" s="3">
        <f t="shared" si="186"/>
        <v>8.6</v>
      </c>
      <c r="T869" s="30" t="s">
        <v>2502</v>
      </c>
      <c r="U869" s="29">
        <f t="shared" si="183"/>
        <v>429.14</v>
      </c>
      <c r="V869" s="29">
        <f t="shared" si="184"/>
        <v>0</v>
      </c>
      <c r="W869" s="5"/>
    </row>
    <row r="870" spans="1:23" ht="43.2" x14ac:dyDescent="0.3">
      <c r="A870" s="3">
        <f t="shared" si="187"/>
        <v>853</v>
      </c>
      <c r="B870" s="4" t="s">
        <v>2561</v>
      </c>
      <c r="C870" s="3">
        <v>1</v>
      </c>
      <c r="D870" s="3" t="s">
        <v>1571</v>
      </c>
      <c r="E870" s="4" t="s">
        <v>891</v>
      </c>
      <c r="F870" s="3" t="s">
        <v>812</v>
      </c>
      <c r="G870" s="3"/>
      <c r="H870" s="3"/>
      <c r="I870" s="3" t="s">
        <v>2496</v>
      </c>
      <c r="J870" s="3">
        <v>13.32</v>
      </c>
      <c r="K870" s="3">
        <v>4300</v>
      </c>
      <c r="L870" s="3" t="s">
        <v>25</v>
      </c>
      <c r="M870" s="3">
        <v>1</v>
      </c>
      <c r="N870" s="28">
        <f t="shared" si="188"/>
        <v>4.3</v>
      </c>
      <c r="O870" s="40">
        <f t="shared" si="189"/>
        <v>57.275999999999996</v>
      </c>
      <c r="P870" s="12">
        <v>0</v>
      </c>
      <c r="Q870" s="46">
        <f t="shared" si="185"/>
        <v>0</v>
      </c>
      <c r="R870" s="12"/>
      <c r="S870" s="3">
        <f t="shared" si="186"/>
        <v>4.3</v>
      </c>
      <c r="T870" s="30" t="s">
        <v>2502</v>
      </c>
      <c r="U870" s="41">
        <f t="shared" si="183"/>
        <v>57.275999999999996</v>
      </c>
      <c r="V870" s="41">
        <f t="shared" si="184"/>
        <v>0</v>
      </c>
      <c r="W870" s="5"/>
    </row>
    <row r="871" spans="1:23" ht="43.2" x14ac:dyDescent="0.3">
      <c r="A871" s="3">
        <f t="shared" si="187"/>
        <v>854</v>
      </c>
      <c r="B871" s="4" t="s">
        <v>2561</v>
      </c>
      <c r="C871" s="3">
        <v>1</v>
      </c>
      <c r="D871" s="3" t="s">
        <v>1571</v>
      </c>
      <c r="E871" s="4" t="s">
        <v>892</v>
      </c>
      <c r="F871" s="3" t="s">
        <v>812</v>
      </c>
      <c r="G871" s="3"/>
      <c r="H871" s="3"/>
      <c r="I871" s="3" t="s">
        <v>2496</v>
      </c>
      <c r="J871" s="3">
        <v>13.32</v>
      </c>
      <c r="K871" s="3">
        <v>3600</v>
      </c>
      <c r="L871" s="3" t="s">
        <v>25</v>
      </c>
      <c r="M871" s="3">
        <v>1</v>
      </c>
      <c r="N871" s="28">
        <f t="shared" si="188"/>
        <v>3.6</v>
      </c>
      <c r="O871" s="40">
        <f t="shared" si="189"/>
        <v>47.952000000000005</v>
      </c>
      <c r="P871" s="12">
        <v>0</v>
      </c>
      <c r="Q871" s="46">
        <f t="shared" si="185"/>
        <v>0</v>
      </c>
      <c r="R871" s="12"/>
      <c r="S871" s="3">
        <f t="shared" si="186"/>
        <v>3.6</v>
      </c>
      <c r="T871" s="30" t="s">
        <v>2502</v>
      </c>
      <c r="U871" s="41">
        <f t="shared" si="183"/>
        <v>47.952000000000005</v>
      </c>
      <c r="V871" s="41">
        <f t="shared" si="184"/>
        <v>0</v>
      </c>
      <c r="W871" s="5"/>
    </row>
    <row r="872" spans="1:23" ht="43.2" x14ac:dyDescent="0.3">
      <c r="A872" s="3">
        <f t="shared" si="187"/>
        <v>855</v>
      </c>
      <c r="B872" s="4" t="s">
        <v>2561</v>
      </c>
      <c r="C872" s="3">
        <v>1</v>
      </c>
      <c r="D872" s="3" t="s">
        <v>1571</v>
      </c>
      <c r="E872" s="4" t="s">
        <v>893</v>
      </c>
      <c r="F872" s="3" t="s">
        <v>812</v>
      </c>
      <c r="G872" s="3"/>
      <c r="H872" s="3"/>
      <c r="I872" s="3" t="s">
        <v>2496</v>
      </c>
      <c r="J872" s="3">
        <v>13.32</v>
      </c>
      <c r="K872" s="3">
        <v>3600</v>
      </c>
      <c r="L872" s="3" t="s">
        <v>25</v>
      </c>
      <c r="M872" s="3">
        <v>1</v>
      </c>
      <c r="N872" s="28">
        <f t="shared" si="188"/>
        <v>3.6</v>
      </c>
      <c r="O872" s="40">
        <f t="shared" si="189"/>
        <v>47.952000000000005</v>
      </c>
      <c r="P872" s="12">
        <v>0</v>
      </c>
      <c r="Q872" s="46">
        <f t="shared" si="185"/>
        <v>0</v>
      </c>
      <c r="R872" s="12"/>
      <c r="S872" s="3">
        <f t="shared" si="186"/>
        <v>3.6</v>
      </c>
      <c r="T872" s="30" t="s">
        <v>2502</v>
      </c>
      <c r="U872" s="41">
        <f t="shared" si="183"/>
        <v>47.952000000000005</v>
      </c>
      <c r="V872" s="41">
        <f t="shared" si="184"/>
        <v>0</v>
      </c>
      <c r="W872" s="5"/>
    </row>
    <row r="873" spans="1:23" ht="43.2" x14ac:dyDescent="0.3">
      <c r="A873" s="3">
        <f t="shared" si="187"/>
        <v>856</v>
      </c>
      <c r="B873" s="4" t="s">
        <v>2561</v>
      </c>
      <c r="C873" s="3">
        <v>1</v>
      </c>
      <c r="D873" s="3" t="s">
        <v>1571</v>
      </c>
      <c r="E873" s="4" t="s">
        <v>894</v>
      </c>
      <c r="F873" s="3" t="s">
        <v>812</v>
      </c>
      <c r="G873" s="3"/>
      <c r="H873" s="3"/>
      <c r="I873" s="3" t="s">
        <v>2496</v>
      </c>
      <c r="J873" s="3">
        <v>13.32</v>
      </c>
      <c r="K873" s="3">
        <v>3350</v>
      </c>
      <c r="L873" s="3" t="s">
        <v>25</v>
      </c>
      <c r="M873" s="3">
        <v>1</v>
      </c>
      <c r="N873" s="28">
        <f t="shared" si="188"/>
        <v>3.35</v>
      </c>
      <c r="O873" s="40">
        <f t="shared" si="189"/>
        <v>44.622</v>
      </c>
      <c r="P873" s="12">
        <v>0</v>
      </c>
      <c r="Q873" s="46">
        <f t="shared" si="185"/>
        <v>0</v>
      </c>
      <c r="R873" s="12"/>
      <c r="S873" s="3">
        <f t="shared" si="186"/>
        <v>3.35</v>
      </c>
      <c r="T873" s="30" t="s">
        <v>2502</v>
      </c>
      <c r="U873" s="41">
        <f t="shared" si="183"/>
        <v>44.622</v>
      </c>
      <c r="V873" s="41">
        <f t="shared" si="184"/>
        <v>0</v>
      </c>
      <c r="W873" s="5"/>
    </row>
    <row r="874" spans="1:23" ht="43.2" x14ac:dyDescent="0.3">
      <c r="A874" s="3">
        <f t="shared" si="187"/>
        <v>857</v>
      </c>
      <c r="B874" s="4" t="s">
        <v>2561</v>
      </c>
      <c r="C874" s="3">
        <v>1</v>
      </c>
      <c r="D874" s="3" t="s">
        <v>1571</v>
      </c>
      <c r="E874" s="4" t="s">
        <v>916</v>
      </c>
      <c r="F874" s="3" t="s">
        <v>812</v>
      </c>
      <c r="G874" s="3"/>
      <c r="H874" s="3"/>
      <c r="I874" s="3" t="s">
        <v>2496</v>
      </c>
      <c r="J874" s="3">
        <v>13.32</v>
      </c>
      <c r="K874" s="3">
        <v>3350</v>
      </c>
      <c r="L874" s="3" t="s">
        <v>25</v>
      </c>
      <c r="M874" s="3">
        <v>1</v>
      </c>
      <c r="N874" s="28">
        <f t="shared" si="188"/>
        <v>3.35</v>
      </c>
      <c r="O874" s="40">
        <f t="shared" si="189"/>
        <v>44.622</v>
      </c>
      <c r="P874" s="12">
        <v>0</v>
      </c>
      <c r="Q874" s="46">
        <f t="shared" si="185"/>
        <v>0</v>
      </c>
      <c r="R874" s="12"/>
      <c r="S874" s="3">
        <f t="shared" si="186"/>
        <v>3.35</v>
      </c>
      <c r="T874" s="30" t="s">
        <v>2502</v>
      </c>
      <c r="U874" s="41">
        <f t="shared" si="183"/>
        <v>44.622</v>
      </c>
      <c r="V874" s="41">
        <f t="shared" si="184"/>
        <v>0</v>
      </c>
      <c r="W874" s="5"/>
    </row>
    <row r="875" spans="1:23" ht="43.2" x14ac:dyDescent="0.3">
      <c r="A875" s="3">
        <f t="shared" si="187"/>
        <v>858</v>
      </c>
      <c r="B875" s="4" t="s">
        <v>2561</v>
      </c>
      <c r="C875" s="3">
        <v>1</v>
      </c>
      <c r="D875" s="3" t="s">
        <v>1571</v>
      </c>
      <c r="E875" s="4" t="s">
        <v>895</v>
      </c>
      <c r="F875" s="3" t="s">
        <v>6</v>
      </c>
      <c r="G875" s="7" t="s">
        <v>2344</v>
      </c>
      <c r="H875" s="7" t="s">
        <v>2467</v>
      </c>
      <c r="I875" s="7" t="s">
        <v>2496</v>
      </c>
      <c r="J875" s="7">
        <v>49.9</v>
      </c>
      <c r="K875" s="3">
        <v>8600</v>
      </c>
      <c r="L875" s="3" t="s">
        <v>25</v>
      </c>
      <c r="M875" s="3">
        <v>1</v>
      </c>
      <c r="N875" s="28">
        <f t="shared" si="188"/>
        <v>8.6</v>
      </c>
      <c r="O875" s="28">
        <f t="shared" si="189"/>
        <v>429.14</v>
      </c>
      <c r="P875" s="12">
        <v>0</v>
      </c>
      <c r="Q875" s="46">
        <f t="shared" si="185"/>
        <v>0</v>
      </c>
      <c r="R875" s="12"/>
      <c r="S875" s="3">
        <f t="shared" si="186"/>
        <v>8.6</v>
      </c>
      <c r="T875" s="30" t="s">
        <v>2502</v>
      </c>
      <c r="U875" s="29">
        <f t="shared" si="183"/>
        <v>429.14</v>
      </c>
      <c r="V875" s="29">
        <f t="shared" si="184"/>
        <v>0</v>
      </c>
      <c r="W875" s="5"/>
    </row>
    <row r="876" spans="1:23" ht="43.2" x14ac:dyDescent="0.3">
      <c r="A876" s="3">
        <f t="shared" si="187"/>
        <v>859</v>
      </c>
      <c r="B876" s="4" t="s">
        <v>2561</v>
      </c>
      <c r="C876" s="3">
        <v>1</v>
      </c>
      <c r="D876" s="3" t="s">
        <v>1571</v>
      </c>
      <c r="E876" s="4" t="s">
        <v>896</v>
      </c>
      <c r="F876" s="3" t="s">
        <v>812</v>
      </c>
      <c r="G876" s="3"/>
      <c r="H876" s="3"/>
      <c r="I876" s="3" t="s">
        <v>2496</v>
      </c>
      <c r="J876" s="3">
        <v>13.32</v>
      </c>
      <c r="K876" s="3">
        <v>4300</v>
      </c>
      <c r="L876" s="3" t="s">
        <v>25</v>
      </c>
      <c r="M876" s="3">
        <v>1</v>
      </c>
      <c r="N876" s="28">
        <f t="shared" si="188"/>
        <v>4.3</v>
      </c>
      <c r="O876" s="40">
        <f t="shared" si="189"/>
        <v>57.275999999999996</v>
      </c>
      <c r="P876" s="12">
        <v>0</v>
      </c>
      <c r="Q876" s="46">
        <f t="shared" si="185"/>
        <v>0</v>
      </c>
      <c r="R876" s="12"/>
      <c r="S876" s="3">
        <f t="shared" si="186"/>
        <v>4.3</v>
      </c>
      <c r="T876" s="30" t="s">
        <v>2502</v>
      </c>
      <c r="U876" s="41">
        <f t="shared" si="183"/>
        <v>57.275999999999996</v>
      </c>
      <c r="V876" s="41">
        <f t="shared" si="184"/>
        <v>0</v>
      </c>
      <c r="W876" s="5"/>
    </row>
    <row r="877" spans="1:23" ht="43.2" x14ac:dyDescent="0.3">
      <c r="A877" s="3">
        <f t="shared" si="187"/>
        <v>860</v>
      </c>
      <c r="B877" s="4" t="s">
        <v>2561</v>
      </c>
      <c r="C877" s="3">
        <v>1</v>
      </c>
      <c r="D877" s="3" t="s">
        <v>1571</v>
      </c>
      <c r="E877" s="4" t="s">
        <v>897</v>
      </c>
      <c r="F877" s="3" t="s">
        <v>812</v>
      </c>
      <c r="G877" s="3"/>
      <c r="H877" s="3"/>
      <c r="I877" s="3" t="s">
        <v>2496</v>
      </c>
      <c r="J877" s="3">
        <v>13.32</v>
      </c>
      <c r="K877" s="3">
        <v>3600</v>
      </c>
      <c r="L877" s="3" t="s">
        <v>25</v>
      </c>
      <c r="M877" s="3">
        <v>1</v>
      </c>
      <c r="N877" s="28">
        <f t="shared" si="188"/>
        <v>3.6</v>
      </c>
      <c r="O877" s="40">
        <f t="shared" si="189"/>
        <v>47.952000000000005</v>
      </c>
      <c r="P877" s="12">
        <v>0</v>
      </c>
      <c r="Q877" s="46">
        <f t="shared" si="185"/>
        <v>0</v>
      </c>
      <c r="R877" s="12"/>
      <c r="S877" s="3">
        <f t="shared" si="186"/>
        <v>3.6</v>
      </c>
      <c r="T877" s="30" t="s">
        <v>2502</v>
      </c>
      <c r="U877" s="41">
        <f t="shared" si="183"/>
        <v>47.952000000000005</v>
      </c>
      <c r="V877" s="41">
        <f t="shared" si="184"/>
        <v>0</v>
      </c>
      <c r="W877" s="5"/>
    </row>
    <row r="878" spans="1:23" ht="43.2" x14ac:dyDescent="0.3">
      <c r="A878" s="3">
        <f t="shared" si="187"/>
        <v>861</v>
      </c>
      <c r="B878" s="4" t="s">
        <v>2561</v>
      </c>
      <c r="C878" s="3">
        <v>1</v>
      </c>
      <c r="D878" s="3" t="s">
        <v>1571</v>
      </c>
      <c r="E878" s="4" t="s">
        <v>898</v>
      </c>
      <c r="F878" s="3" t="s">
        <v>812</v>
      </c>
      <c r="G878" s="3"/>
      <c r="H878" s="3"/>
      <c r="I878" s="3" t="s">
        <v>2496</v>
      </c>
      <c r="J878" s="3">
        <v>13.32</v>
      </c>
      <c r="K878" s="3">
        <v>3600</v>
      </c>
      <c r="L878" s="3" t="s">
        <v>25</v>
      </c>
      <c r="M878" s="3">
        <v>1</v>
      </c>
      <c r="N878" s="28">
        <f t="shared" si="188"/>
        <v>3.6</v>
      </c>
      <c r="O878" s="40">
        <f t="shared" si="189"/>
        <v>47.952000000000005</v>
      </c>
      <c r="P878" s="12">
        <v>0</v>
      </c>
      <c r="Q878" s="46">
        <f t="shared" si="185"/>
        <v>0</v>
      </c>
      <c r="R878" s="12"/>
      <c r="S878" s="3">
        <f t="shared" si="186"/>
        <v>3.6</v>
      </c>
      <c r="T878" s="30" t="s">
        <v>2502</v>
      </c>
      <c r="U878" s="41">
        <f t="shared" si="183"/>
        <v>47.952000000000005</v>
      </c>
      <c r="V878" s="41">
        <f t="shared" si="184"/>
        <v>0</v>
      </c>
      <c r="W878" s="5"/>
    </row>
    <row r="879" spans="1:23" ht="43.2" x14ac:dyDescent="0.3">
      <c r="A879" s="3">
        <f t="shared" si="187"/>
        <v>862</v>
      </c>
      <c r="B879" s="4" t="s">
        <v>2561</v>
      </c>
      <c r="C879" s="3">
        <v>1</v>
      </c>
      <c r="D879" s="3" t="s">
        <v>1571</v>
      </c>
      <c r="E879" s="4" t="s">
        <v>899</v>
      </c>
      <c r="F879" s="3" t="s">
        <v>812</v>
      </c>
      <c r="G879" s="3"/>
      <c r="H879" s="3"/>
      <c r="I879" s="3" t="s">
        <v>2496</v>
      </c>
      <c r="J879" s="3">
        <v>13.32</v>
      </c>
      <c r="K879" s="3">
        <v>3350</v>
      </c>
      <c r="L879" s="3" t="s">
        <v>25</v>
      </c>
      <c r="M879" s="3">
        <v>1</v>
      </c>
      <c r="N879" s="28">
        <f t="shared" si="188"/>
        <v>3.35</v>
      </c>
      <c r="O879" s="40">
        <f t="shared" si="189"/>
        <v>44.622</v>
      </c>
      <c r="P879" s="12">
        <v>0</v>
      </c>
      <c r="Q879" s="46">
        <f t="shared" si="185"/>
        <v>0</v>
      </c>
      <c r="R879" s="12"/>
      <c r="S879" s="3">
        <f t="shared" si="186"/>
        <v>3.35</v>
      </c>
      <c r="T879" s="30" t="s">
        <v>2502</v>
      </c>
      <c r="U879" s="41">
        <f t="shared" si="183"/>
        <v>44.622</v>
      </c>
      <c r="V879" s="41">
        <f t="shared" si="184"/>
        <v>0</v>
      </c>
      <c r="W879" s="5"/>
    </row>
    <row r="880" spans="1:23" ht="43.2" x14ac:dyDescent="0.3">
      <c r="A880" s="3">
        <f t="shared" si="187"/>
        <v>863</v>
      </c>
      <c r="B880" s="4" t="s">
        <v>2561</v>
      </c>
      <c r="C880" s="3">
        <v>1</v>
      </c>
      <c r="D880" s="3" t="s">
        <v>1571</v>
      </c>
      <c r="E880" s="4" t="s">
        <v>917</v>
      </c>
      <c r="F880" s="3" t="s">
        <v>812</v>
      </c>
      <c r="G880" s="3"/>
      <c r="H880" s="3"/>
      <c r="I880" s="3" t="s">
        <v>2496</v>
      </c>
      <c r="J880" s="3">
        <v>13.32</v>
      </c>
      <c r="K880" s="3">
        <v>3350</v>
      </c>
      <c r="L880" s="3" t="s">
        <v>25</v>
      </c>
      <c r="M880" s="3">
        <v>1</v>
      </c>
      <c r="N880" s="28">
        <f t="shared" si="188"/>
        <v>3.35</v>
      </c>
      <c r="O880" s="40">
        <f t="shared" si="189"/>
        <v>44.622</v>
      </c>
      <c r="P880" s="12">
        <v>0</v>
      </c>
      <c r="Q880" s="46">
        <f t="shared" si="185"/>
        <v>0</v>
      </c>
      <c r="R880" s="12"/>
      <c r="S880" s="3">
        <f t="shared" si="186"/>
        <v>3.35</v>
      </c>
      <c r="T880" s="30" t="s">
        <v>2502</v>
      </c>
      <c r="U880" s="41">
        <f t="shared" si="183"/>
        <v>44.622</v>
      </c>
      <c r="V880" s="41">
        <f t="shared" si="184"/>
        <v>0</v>
      </c>
      <c r="W880" s="5"/>
    </row>
    <row r="881" spans="1:23" ht="43.2" x14ac:dyDescent="0.3">
      <c r="A881" s="3">
        <f t="shared" si="187"/>
        <v>864</v>
      </c>
      <c r="B881" s="4" t="s">
        <v>2561</v>
      </c>
      <c r="C881" s="3">
        <v>1</v>
      </c>
      <c r="D881" s="3" t="s">
        <v>1571</v>
      </c>
      <c r="E881" s="4" t="s">
        <v>900</v>
      </c>
      <c r="F881" s="3" t="s">
        <v>6</v>
      </c>
      <c r="G881" s="7" t="s">
        <v>2344</v>
      </c>
      <c r="H881" s="7" t="s">
        <v>2467</v>
      </c>
      <c r="I881" s="7" t="s">
        <v>2496</v>
      </c>
      <c r="J881" s="7">
        <v>49.9</v>
      </c>
      <c r="K881" s="3">
        <v>8600</v>
      </c>
      <c r="L881" s="3" t="s">
        <v>25</v>
      </c>
      <c r="M881" s="3">
        <v>1</v>
      </c>
      <c r="N881" s="28">
        <f t="shared" si="188"/>
        <v>8.6</v>
      </c>
      <c r="O881" s="28">
        <f t="shared" si="189"/>
        <v>429.14</v>
      </c>
      <c r="P881" s="12">
        <v>0</v>
      </c>
      <c r="Q881" s="46">
        <f t="shared" si="185"/>
        <v>0</v>
      </c>
      <c r="R881" s="12"/>
      <c r="S881" s="3">
        <f t="shared" si="186"/>
        <v>8.6</v>
      </c>
      <c r="T881" s="30" t="s">
        <v>2502</v>
      </c>
      <c r="U881" s="29">
        <f t="shared" si="183"/>
        <v>429.14</v>
      </c>
      <c r="V881" s="29">
        <f t="shared" si="184"/>
        <v>0</v>
      </c>
      <c r="W881" s="5"/>
    </row>
    <row r="882" spans="1:23" ht="43.2" x14ac:dyDescent="0.3">
      <c r="A882" s="3">
        <f t="shared" si="187"/>
        <v>865</v>
      </c>
      <c r="B882" s="4" t="s">
        <v>2561</v>
      </c>
      <c r="C882" s="3">
        <v>1</v>
      </c>
      <c r="D882" s="3" t="s">
        <v>1571</v>
      </c>
      <c r="E882" s="4" t="s">
        <v>901</v>
      </c>
      <c r="F882" s="3" t="s">
        <v>812</v>
      </c>
      <c r="G882" s="3"/>
      <c r="H882" s="3"/>
      <c r="I882" s="3" t="s">
        <v>2496</v>
      </c>
      <c r="J882" s="3">
        <v>13.32</v>
      </c>
      <c r="K882" s="3">
        <v>4300</v>
      </c>
      <c r="L882" s="3" t="s">
        <v>25</v>
      </c>
      <c r="M882" s="3">
        <v>1</v>
      </c>
      <c r="N882" s="28">
        <f t="shared" si="188"/>
        <v>4.3</v>
      </c>
      <c r="O882" s="40">
        <f t="shared" si="189"/>
        <v>57.275999999999996</v>
      </c>
      <c r="P882" s="12">
        <v>0</v>
      </c>
      <c r="Q882" s="46">
        <f t="shared" si="185"/>
        <v>0</v>
      </c>
      <c r="R882" s="12"/>
      <c r="S882" s="3">
        <f t="shared" si="186"/>
        <v>4.3</v>
      </c>
      <c r="T882" s="30" t="s">
        <v>2502</v>
      </c>
      <c r="U882" s="41">
        <f t="shared" si="183"/>
        <v>57.275999999999996</v>
      </c>
      <c r="V882" s="41">
        <f t="shared" si="184"/>
        <v>0</v>
      </c>
      <c r="W882" s="5"/>
    </row>
    <row r="883" spans="1:23" ht="43.2" x14ac:dyDescent="0.3">
      <c r="A883" s="3">
        <f t="shared" si="187"/>
        <v>866</v>
      </c>
      <c r="B883" s="4" t="s">
        <v>2561</v>
      </c>
      <c r="C883" s="3">
        <v>1</v>
      </c>
      <c r="D883" s="3" t="s">
        <v>1571</v>
      </c>
      <c r="E883" s="4" t="s">
        <v>902</v>
      </c>
      <c r="F883" s="3" t="s">
        <v>812</v>
      </c>
      <c r="G883" s="3"/>
      <c r="H883" s="3"/>
      <c r="I883" s="3" t="s">
        <v>2496</v>
      </c>
      <c r="J883" s="3">
        <v>13.32</v>
      </c>
      <c r="K883" s="3">
        <v>6300</v>
      </c>
      <c r="L883" s="3" t="s">
        <v>25</v>
      </c>
      <c r="M883" s="3">
        <v>1</v>
      </c>
      <c r="N883" s="28">
        <f t="shared" si="188"/>
        <v>6.3</v>
      </c>
      <c r="O883" s="40">
        <f t="shared" si="189"/>
        <v>83.915999999999997</v>
      </c>
      <c r="P883" s="12">
        <v>0</v>
      </c>
      <c r="Q883" s="46">
        <f t="shared" si="185"/>
        <v>0</v>
      </c>
      <c r="R883" s="12"/>
      <c r="S883" s="3">
        <f t="shared" si="186"/>
        <v>6.3</v>
      </c>
      <c r="T883" s="30" t="s">
        <v>2502</v>
      </c>
      <c r="U883" s="41">
        <f t="shared" si="183"/>
        <v>83.915999999999997</v>
      </c>
      <c r="V883" s="41">
        <f t="shared" si="184"/>
        <v>0</v>
      </c>
      <c r="W883" s="5"/>
    </row>
    <row r="884" spans="1:23" ht="43.2" x14ac:dyDescent="0.3">
      <c r="A884" s="3">
        <f t="shared" si="187"/>
        <v>867</v>
      </c>
      <c r="B884" s="4" t="s">
        <v>2561</v>
      </c>
      <c r="C884" s="3">
        <v>1</v>
      </c>
      <c r="D884" s="3" t="s">
        <v>1571</v>
      </c>
      <c r="E884" s="4" t="s">
        <v>903</v>
      </c>
      <c r="F884" s="3" t="s">
        <v>812</v>
      </c>
      <c r="G884" s="3"/>
      <c r="H884" s="3"/>
      <c r="I884" s="3" t="s">
        <v>2496</v>
      </c>
      <c r="J884" s="3">
        <v>13.32</v>
      </c>
      <c r="K884" s="3">
        <v>3350</v>
      </c>
      <c r="L884" s="3" t="s">
        <v>25</v>
      </c>
      <c r="M884" s="3">
        <v>1</v>
      </c>
      <c r="N884" s="28">
        <f t="shared" si="188"/>
        <v>3.35</v>
      </c>
      <c r="O884" s="40">
        <f t="shared" si="189"/>
        <v>44.622</v>
      </c>
      <c r="P884" s="12">
        <v>0</v>
      </c>
      <c r="Q884" s="46">
        <f t="shared" si="185"/>
        <v>0</v>
      </c>
      <c r="R884" s="12"/>
      <c r="S884" s="3">
        <f t="shared" si="186"/>
        <v>3.35</v>
      </c>
      <c r="T884" s="30" t="s">
        <v>2502</v>
      </c>
      <c r="U884" s="41">
        <f t="shared" si="183"/>
        <v>44.622</v>
      </c>
      <c r="V884" s="41">
        <f t="shared" si="184"/>
        <v>0</v>
      </c>
      <c r="W884" s="5"/>
    </row>
    <row r="885" spans="1:23" ht="43.2" x14ac:dyDescent="0.3">
      <c r="A885" s="3">
        <f t="shared" si="187"/>
        <v>868</v>
      </c>
      <c r="B885" s="4" t="s">
        <v>2561</v>
      </c>
      <c r="C885" s="3">
        <v>1</v>
      </c>
      <c r="D885" s="3" t="s">
        <v>1571</v>
      </c>
      <c r="E885" s="4" t="s">
        <v>904</v>
      </c>
      <c r="F885" s="3" t="s">
        <v>812</v>
      </c>
      <c r="G885" s="3"/>
      <c r="H885" s="3"/>
      <c r="I885" s="3" t="s">
        <v>2496</v>
      </c>
      <c r="J885" s="3">
        <v>13.32</v>
      </c>
      <c r="K885" s="3">
        <v>3350</v>
      </c>
      <c r="L885" s="3" t="s">
        <v>25</v>
      </c>
      <c r="M885" s="3">
        <v>1</v>
      </c>
      <c r="N885" s="28">
        <f t="shared" si="188"/>
        <v>3.35</v>
      </c>
      <c r="O885" s="40">
        <f t="shared" si="189"/>
        <v>44.622</v>
      </c>
      <c r="P885" s="12">
        <v>0</v>
      </c>
      <c r="Q885" s="46">
        <f t="shared" si="185"/>
        <v>0</v>
      </c>
      <c r="R885" s="12"/>
      <c r="S885" s="3">
        <f t="shared" si="186"/>
        <v>3.35</v>
      </c>
      <c r="T885" s="30" t="s">
        <v>2502</v>
      </c>
      <c r="U885" s="41">
        <f t="shared" si="183"/>
        <v>44.622</v>
      </c>
      <c r="V885" s="41">
        <f t="shared" si="184"/>
        <v>0</v>
      </c>
      <c r="W885" s="5"/>
    </row>
    <row r="886" spans="1:23" ht="43.2" x14ac:dyDescent="0.3">
      <c r="A886" s="3">
        <f t="shared" si="187"/>
        <v>869</v>
      </c>
      <c r="B886" s="4" t="s">
        <v>2561</v>
      </c>
      <c r="C886" s="3">
        <v>1</v>
      </c>
      <c r="D886" s="3" t="s">
        <v>1571</v>
      </c>
      <c r="E886" s="4" t="s">
        <v>905</v>
      </c>
      <c r="F886" s="3" t="s">
        <v>6</v>
      </c>
      <c r="G886" s="7" t="s">
        <v>2344</v>
      </c>
      <c r="H886" s="7" t="s">
        <v>2467</v>
      </c>
      <c r="I886" s="7" t="s">
        <v>2496</v>
      </c>
      <c r="J886" s="7">
        <v>49.9</v>
      </c>
      <c r="K886" s="3">
        <v>8600</v>
      </c>
      <c r="L886" s="3" t="s">
        <v>25</v>
      </c>
      <c r="M886" s="3">
        <v>1</v>
      </c>
      <c r="N886" s="28">
        <f t="shared" si="188"/>
        <v>8.6</v>
      </c>
      <c r="O886" s="28">
        <f t="shared" si="189"/>
        <v>429.14</v>
      </c>
      <c r="P886" s="12">
        <v>0</v>
      </c>
      <c r="Q886" s="46">
        <f t="shared" si="185"/>
        <v>0</v>
      </c>
      <c r="R886" s="12"/>
      <c r="S886" s="3">
        <f t="shared" si="186"/>
        <v>8.6</v>
      </c>
      <c r="T886" s="30" t="s">
        <v>2502</v>
      </c>
      <c r="U886" s="29">
        <f t="shared" si="183"/>
        <v>429.14</v>
      </c>
      <c r="V886" s="29">
        <f t="shared" si="184"/>
        <v>0</v>
      </c>
      <c r="W886" s="5"/>
    </row>
    <row r="887" spans="1:23" ht="43.2" x14ac:dyDescent="0.3">
      <c r="A887" s="3">
        <f t="shared" si="187"/>
        <v>870</v>
      </c>
      <c r="B887" s="4" t="s">
        <v>2561</v>
      </c>
      <c r="C887" s="3">
        <v>1</v>
      </c>
      <c r="D887" s="3" t="s">
        <v>1571</v>
      </c>
      <c r="E887" s="4" t="s">
        <v>906</v>
      </c>
      <c r="F887" s="3" t="s">
        <v>812</v>
      </c>
      <c r="G887" s="3"/>
      <c r="H887" s="3"/>
      <c r="I887" s="3" t="s">
        <v>2496</v>
      </c>
      <c r="J887" s="3">
        <v>13.32</v>
      </c>
      <c r="K887" s="3">
        <v>4300</v>
      </c>
      <c r="L887" s="3" t="s">
        <v>25</v>
      </c>
      <c r="M887" s="3">
        <v>1</v>
      </c>
      <c r="N887" s="28">
        <f t="shared" ref="N887:N918" si="190">(K887/1000)*M887</f>
        <v>4.3</v>
      </c>
      <c r="O887" s="40">
        <f t="shared" ref="O887:O918" si="191">N887*J887</f>
        <v>57.275999999999996</v>
      </c>
      <c r="P887" s="12">
        <v>0</v>
      </c>
      <c r="Q887" s="46">
        <f t="shared" si="185"/>
        <v>0</v>
      </c>
      <c r="R887" s="12"/>
      <c r="S887" s="3">
        <f t="shared" si="186"/>
        <v>4.3</v>
      </c>
      <c r="T887" s="30" t="s">
        <v>2502</v>
      </c>
      <c r="U887" s="41">
        <f t="shared" si="183"/>
        <v>57.275999999999996</v>
      </c>
      <c r="V887" s="41">
        <f t="shared" si="184"/>
        <v>0</v>
      </c>
      <c r="W887" s="5"/>
    </row>
    <row r="888" spans="1:23" ht="43.2" x14ac:dyDescent="0.3">
      <c r="A888" s="3">
        <f t="shared" si="187"/>
        <v>871</v>
      </c>
      <c r="B888" s="4" t="s">
        <v>2561</v>
      </c>
      <c r="C888" s="3">
        <v>1</v>
      </c>
      <c r="D888" s="3" t="s">
        <v>1571</v>
      </c>
      <c r="E888" s="4" t="s">
        <v>907</v>
      </c>
      <c r="F888" s="3" t="s">
        <v>812</v>
      </c>
      <c r="G888" s="3"/>
      <c r="H888" s="3"/>
      <c r="I888" s="3" t="s">
        <v>2496</v>
      </c>
      <c r="J888" s="3">
        <v>13.32</v>
      </c>
      <c r="K888" s="3">
        <v>3600</v>
      </c>
      <c r="L888" s="3" t="s">
        <v>25</v>
      </c>
      <c r="M888" s="3">
        <v>1</v>
      </c>
      <c r="N888" s="28">
        <f t="shared" si="190"/>
        <v>3.6</v>
      </c>
      <c r="O888" s="40">
        <f t="shared" si="191"/>
        <v>47.952000000000005</v>
      </c>
      <c r="P888" s="12">
        <v>0</v>
      </c>
      <c r="Q888" s="46">
        <f t="shared" si="185"/>
        <v>0</v>
      </c>
      <c r="R888" s="12"/>
      <c r="S888" s="3">
        <f t="shared" si="186"/>
        <v>3.6</v>
      </c>
      <c r="T888" s="30" t="s">
        <v>2502</v>
      </c>
      <c r="U888" s="41">
        <f t="shared" si="183"/>
        <v>47.952000000000005</v>
      </c>
      <c r="V888" s="41">
        <f t="shared" si="184"/>
        <v>0</v>
      </c>
      <c r="W888" s="5"/>
    </row>
    <row r="889" spans="1:23" ht="43.2" x14ac:dyDescent="0.3">
      <c r="A889" s="3">
        <f t="shared" si="187"/>
        <v>872</v>
      </c>
      <c r="B889" s="4" t="s">
        <v>2561</v>
      </c>
      <c r="C889" s="3">
        <v>1</v>
      </c>
      <c r="D889" s="3" t="s">
        <v>1571</v>
      </c>
      <c r="E889" s="4" t="s">
        <v>908</v>
      </c>
      <c r="F889" s="3" t="s">
        <v>812</v>
      </c>
      <c r="G889" s="3"/>
      <c r="H889" s="3"/>
      <c r="I889" s="3" t="s">
        <v>2496</v>
      </c>
      <c r="J889" s="3">
        <v>13.32</v>
      </c>
      <c r="K889" s="3">
        <v>3600</v>
      </c>
      <c r="L889" s="3" t="s">
        <v>25</v>
      </c>
      <c r="M889" s="3">
        <v>1</v>
      </c>
      <c r="N889" s="28">
        <f t="shared" si="190"/>
        <v>3.6</v>
      </c>
      <c r="O889" s="40">
        <f t="shared" si="191"/>
        <v>47.952000000000005</v>
      </c>
      <c r="P889" s="12">
        <v>0</v>
      </c>
      <c r="Q889" s="46">
        <f t="shared" si="185"/>
        <v>0</v>
      </c>
      <c r="R889" s="12"/>
      <c r="S889" s="3">
        <f t="shared" si="186"/>
        <v>3.6</v>
      </c>
      <c r="T889" s="30" t="s">
        <v>2502</v>
      </c>
      <c r="U889" s="41">
        <f t="shared" si="183"/>
        <v>47.952000000000005</v>
      </c>
      <c r="V889" s="41">
        <f t="shared" si="184"/>
        <v>0</v>
      </c>
      <c r="W889" s="5"/>
    </row>
    <row r="890" spans="1:23" ht="43.2" x14ac:dyDescent="0.3">
      <c r="A890" s="3">
        <f t="shared" si="187"/>
        <v>873</v>
      </c>
      <c r="B890" s="4" t="s">
        <v>2561</v>
      </c>
      <c r="C890" s="3">
        <v>1</v>
      </c>
      <c r="D890" s="3" t="s">
        <v>1571</v>
      </c>
      <c r="E890" s="4" t="s">
        <v>909</v>
      </c>
      <c r="F890" s="3" t="s">
        <v>6</v>
      </c>
      <c r="G890" s="7" t="s">
        <v>2344</v>
      </c>
      <c r="H890" s="7" t="s">
        <v>2467</v>
      </c>
      <c r="I890" s="7" t="s">
        <v>2496</v>
      </c>
      <c r="J890" s="7">
        <v>49.9</v>
      </c>
      <c r="K890" s="3">
        <v>8600</v>
      </c>
      <c r="L890" s="3" t="s">
        <v>25</v>
      </c>
      <c r="M890" s="3">
        <v>1</v>
      </c>
      <c r="N890" s="28">
        <f t="shared" si="190"/>
        <v>8.6</v>
      </c>
      <c r="O890" s="28">
        <f t="shared" si="191"/>
        <v>429.14</v>
      </c>
      <c r="P890" s="12">
        <v>0</v>
      </c>
      <c r="Q890" s="46">
        <f t="shared" si="185"/>
        <v>0</v>
      </c>
      <c r="R890" s="12"/>
      <c r="S890" s="3">
        <f t="shared" si="186"/>
        <v>8.6</v>
      </c>
      <c r="T890" s="30" t="s">
        <v>2502</v>
      </c>
      <c r="U890" s="29">
        <f t="shared" si="183"/>
        <v>429.14</v>
      </c>
      <c r="V890" s="29">
        <f t="shared" si="184"/>
        <v>0</v>
      </c>
      <c r="W890" s="5"/>
    </row>
    <row r="891" spans="1:23" ht="43.2" x14ac:dyDescent="0.3">
      <c r="A891" s="3">
        <f t="shared" si="187"/>
        <v>874</v>
      </c>
      <c r="B891" s="4" t="s">
        <v>2561</v>
      </c>
      <c r="C891" s="3">
        <v>1</v>
      </c>
      <c r="D891" s="3" t="s">
        <v>1571</v>
      </c>
      <c r="E891" s="4" t="s">
        <v>910</v>
      </c>
      <c r="F891" s="3" t="s">
        <v>812</v>
      </c>
      <c r="G891" s="3"/>
      <c r="H891" s="3"/>
      <c r="I891" s="3" t="s">
        <v>2496</v>
      </c>
      <c r="J891" s="3">
        <v>13.32</v>
      </c>
      <c r="K891" s="3">
        <v>4300</v>
      </c>
      <c r="L891" s="3" t="s">
        <v>25</v>
      </c>
      <c r="M891" s="3">
        <v>1</v>
      </c>
      <c r="N891" s="28">
        <f t="shared" si="190"/>
        <v>4.3</v>
      </c>
      <c r="O891" s="40">
        <f t="shared" si="191"/>
        <v>57.275999999999996</v>
      </c>
      <c r="P891" s="12">
        <v>0</v>
      </c>
      <c r="Q891" s="46">
        <f t="shared" si="185"/>
        <v>0</v>
      </c>
      <c r="R891" s="12"/>
      <c r="S891" s="3">
        <f t="shared" si="186"/>
        <v>4.3</v>
      </c>
      <c r="T891" s="30" t="s">
        <v>2502</v>
      </c>
      <c r="U891" s="41">
        <f t="shared" si="183"/>
        <v>57.275999999999996</v>
      </c>
      <c r="V891" s="41">
        <f t="shared" si="184"/>
        <v>0</v>
      </c>
      <c r="W891" s="5"/>
    </row>
    <row r="892" spans="1:23" ht="43.2" x14ac:dyDescent="0.3">
      <c r="A892" s="3">
        <f t="shared" si="187"/>
        <v>875</v>
      </c>
      <c r="B892" s="4" t="s">
        <v>2561</v>
      </c>
      <c r="C892" s="3">
        <v>1</v>
      </c>
      <c r="D892" s="3" t="s">
        <v>1571</v>
      </c>
      <c r="E892" s="4" t="s">
        <v>911</v>
      </c>
      <c r="F892" s="3" t="s">
        <v>812</v>
      </c>
      <c r="G892" s="3"/>
      <c r="H892" s="3"/>
      <c r="I892" s="3" t="s">
        <v>2496</v>
      </c>
      <c r="J892" s="3">
        <v>13.32</v>
      </c>
      <c r="K892" s="3">
        <v>3600</v>
      </c>
      <c r="L892" s="3" t="s">
        <v>25</v>
      </c>
      <c r="M892" s="3">
        <v>1</v>
      </c>
      <c r="N892" s="28">
        <f t="shared" si="190"/>
        <v>3.6</v>
      </c>
      <c r="O892" s="40">
        <f t="shared" si="191"/>
        <v>47.952000000000005</v>
      </c>
      <c r="P892" s="12">
        <v>0</v>
      </c>
      <c r="Q892" s="46">
        <f t="shared" si="185"/>
        <v>0</v>
      </c>
      <c r="R892" s="12"/>
      <c r="S892" s="3">
        <f t="shared" si="186"/>
        <v>3.6</v>
      </c>
      <c r="T892" s="30" t="s">
        <v>2502</v>
      </c>
      <c r="U892" s="41">
        <f t="shared" si="183"/>
        <v>47.952000000000005</v>
      </c>
      <c r="V892" s="41">
        <f t="shared" si="184"/>
        <v>0</v>
      </c>
      <c r="W892" s="5"/>
    </row>
    <row r="893" spans="1:23" ht="43.2" x14ac:dyDescent="0.3">
      <c r="A893" s="3">
        <f t="shared" si="187"/>
        <v>876</v>
      </c>
      <c r="B893" s="4" t="s">
        <v>2561</v>
      </c>
      <c r="C893" s="3">
        <v>1</v>
      </c>
      <c r="D893" s="3" t="s">
        <v>1571</v>
      </c>
      <c r="E893" s="4" t="s">
        <v>912</v>
      </c>
      <c r="F893" s="3" t="s">
        <v>812</v>
      </c>
      <c r="G893" s="3"/>
      <c r="H893" s="3"/>
      <c r="I893" s="3" t="s">
        <v>2496</v>
      </c>
      <c r="J893" s="3">
        <v>13.32</v>
      </c>
      <c r="K893" s="3">
        <v>3600</v>
      </c>
      <c r="L893" s="3" t="s">
        <v>25</v>
      </c>
      <c r="M893" s="3">
        <v>1</v>
      </c>
      <c r="N893" s="28">
        <f t="shared" si="190"/>
        <v>3.6</v>
      </c>
      <c r="O893" s="40">
        <f t="shared" si="191"/>
        <v>47.952000000000005</v>
      </c>
      <c r="P893" s="12">
        <v>0</v>
      </c>
      <c r="Q893" s="46">
        <f t="shared" si="185"/>
        <v>0</v>
      </c>
      <c r="R893" s="12"/>
      <c r="S893" s="3">
        <f t="shared" si="186"/>
        <v>3.6</v>
      </c>
      <c r="T893" s="30" t="s">
        <v>2502</v>
      </c>
      <c r="U893" s="41">
        <f t="shared" si="183"/>
        <v>47.952000000000005</v>
      </c>
      <c r="V893" s="41">
        <f t="shared" si="184"/>
        <v>0</v>
      </c>
      <c r="W893" s="5"/>
    </row>
    <row r="894" spans="1:23" ht="43.2" x14ac:dyDescent="0.3">
      <c r="A894" s="3">
        <f t="shared" si="187"/>
        <v>877</v>
      </c>
      <c r="B894" s="4" t="s">
        <v>2561</v>
      </c>
      <c r="C894" s="3">
        <v>1</v>
      </c>
      <c r="D894" s="3" t="s">
        <v>1571</v>
      </c>
      <c r="E894" s="4" t="s">
        <v>913</v>
      </c>
      <c r="F894" s="3" t="s">
        <v>692</v>
      </c>
      <c r="G894" s="3" t="s">
        <v>2314</v>
      </c>
      <c r="H894" s="3" t="s">
        <v>2480</v>
      </c>
      <c r="I894" s="3" t="s">
        <v>2496</v>
      </c>
      <c r="J894" s="3">
        <v>32</v>
      </c>
      <c r="K894" s="3">
        <v>10000</v>
      </c>
      <c r="L894" s="3" t="s">
        <v>25</v>
      </c>
      <c r="M894" s="3">
        <v>1</v>
      </c>
      <c r="N894" s="28">
        <f t="shared" si="190"/>
        <v>10</v>
      </c>
      <c r="O894" s="28">
        <f t="shared" si="191"/>
        <v>320</v>
      </c>
      <c r="P894" s="12">
        <v>0</v>
      </c>
      <c r="Q894" s="46">
        <f t="shared" si="185"/>
        <v>0</v>
      </c>
      <c r="R894" s="13"/>
      <c r="S894" s="3">
        <f t="shared" si="186"/>
        <v>10</v>
      </c>
      <c r="T894" s="30" t="s">
        <v>2502</v>
      </c>
      <c r="U894" s="5">
        <f t="shared" si="183"/>
        <v>320</v>
      </c>
      <c r="V894" s="5">
        <f t="shared" si="184"/>
        <v>0</v>
      </c>
      <c r="W894" s="5"/>
    </row>
    <row r="895" spans="1:23" ht="43.2" x14ac:dyDescent="0.3">
      <c r="A895" s="3">
        <f t="shared" si="187"/>
        <v>878</v>
      </c>
      <c r="B895" s="4" t="s">
        <v>2561</v>
      </c>
      <c r="C895" s="3">
        <v>1</v>
      </c>
      <c r="D895" s="3" t="s">
        <v>1571</v>
      </c>
      <c r="E895" s="4" t="s">
        <v>914</v>
      </c>
      <c r="F895" s="3" t="s">
        <v>692</v>
      </c>
      <c r="G895" s="3" t="s">
        <v>2314</v>
      </c>
      <c r="H895" s="3" t="s">
        <v>2480</v>
      </c>
      <c r="I895" s="3" t="s">
        <v>2496</v>
      </c>
      <c r="J895" s="3">
        <v>32</v>
      </c>
      <c r="K895" s="3">
        <v>6000</v>
      </c>
      <c r="L895" s="3" t="s">
        <v>25</v>
      </c>
      <c r="M895" s="3">
        <v>1</v>
      </c>
      <c r="N895" s="28">
        <f t="shared" si="190"/>
        <v>6</v>
      </c>
      <c r="O895" s="28">
        <f t="shared" si="191"/>
        <v>192</v>
      </c>
      <c r="P895" s="12">
        <v>0</v>
      </c>
      <c r="Q895" s="46">
        <f t="shared" si="185"/>
        <v>0</v>
      </c>
      <c r="R895" s="13"/>
      <c r="S895" s="3">
        <f t="shared" si="186"/>
        <v>6</v>
      </c>
      <c r="T895" s="30" t="s">
        <v>2502</v>
      </c>
      <c r="U895" s="5">
        <f t="shared" si="183"/>
        <v>192</v>
      </c>
      <c r="V895" s="5">
        <f t="shared" si="184"/>
        <v>0</v>
      </c>
      <c r="W895" s="5"/>
    </row>
    <row r="896" spans="1:23" ht="43.2" x14ac:dyDescent="0.3">
      <c r="A896" s="3">
        <f t="shared" si="187"/>
        <v>879</v>
      </c>
      <c r="B896" s="4" t="s">
        <v>918</v>
      </c>
      <c r="C896" s="3">
        <v>2</v>
      </c>
      <c r="D896" s="3" t="s">
        <v>1569</v>
      </c>
      <c r="E896" s="4" t="s">
        <v>919</v>
      </c>
      <c r="F896" s="3" t="s">
        <v>920</v>
      </c>
      <c r="G896" s="3" t="s">
        <v>2319</v>
      </c>
      <c r="H896" s="3" t="s">
        <v>2474</v>
      </c>
      <c r="I896" s="3" t="s">
        <v>2496</v>
      </c>
      <c r="J896" s="3">
        <v>65.400000000000006</v>
      </c>
      <c r="K896" s="3">
        <v>12060</v>
      </c>
      <c r="L896" s="3" t="s">
        <v>25</v>
      </c>
      <c r="M896" s="3">
        <v>1</v>
      </c>
      <c r="N896" s="28">
        <f t="shared" si="190"/>
        <v>12.06</v>
      </c>
      <c r="O896" s="28">
        <f t="shared" si="191"/>
        <v>788.72400000000005</v>
      </c>
      <c r="P896" s="12">
        <v>0</v>
      </c>
      <c r="Q896" s="46">
        <f t="shared" si="185"/>
        <v>0</v>
      </c>
      <c r="R896" s="12"/>
      <c r="S896" s="3">
        <f t="shared" si="186"/>
        <v>12.06</v>
      </c>
      <c r="T896" s="30" t="s">
        <v>2502</v>
      </c>
      <c r="U896" s="41">
        <f t="shared" si="183"/>
        <v>788.72400000000005</v>
      </c>
      <c r="V896" s="41">
        <f t="shared" si="184"/>
        <v>0</v>
      </c>
      <c r="W896" s="5"/>
    </row>
    <row r="897" spans="1:23" ht="43.2" x14ac:dyDescent="0.3">
      <c r="A897" s="3">
        <f t="shared" si="187"/>
        <v>880</v>
      </c>
      <c r="B897" s="4" t="s">
        <v>918</v>
      </c>
      <c r="C897" s="3">
        <v>2</v>
      </c>
      <c r="D897" s="3" t="s">
        <v>1569</v>
      </c>
      <c r="E897" s="4" t="s">
        <v>921</v>
      </c>
      <c r="F897" s="3" t="s">
        <v>926</v>
      </c>
      <c r="G897" s="3" t="s">
        <v>2321</v>
      </c>
      <c r="H897" s="3" t="s">
        <v>2479</v>
      </c>
      <c r="I897" s="3" t="s">
        <v>2496</v>
      </c>
      <c r="J897" s="3">
        <v>79.7</v>
      </c>
      <c r="K897" s="3">
        <v>12060</v>
      </c>
      <c r="L897" s="3" t="s">
        <v>25</v>
      </c>
      <c r="M897" s="3">
        <v>1</v>
      </c>
      <c r="N897" s="40">
        <f t="shared" si="190"/>
        <v>12.06</v>
      </c>
      <c r="O897" s="40">
        <f t="shared" si="191"/>
        <v>961.18200000000013</v>
      </c>
      <c r="P897" s="12">
        <v>0</v>
      </c>
      <c r="Q897" s="46">
        <f t="shared" si="185"/>
        <v>0</v>
      </c>
      <c r="R897" s="12"/>
      <c r="S897" s="3">
        <f t="shared" si="186"/>
        <v>12.06</v>
      </c>
      <c r="T897" s="30" t="s">
        <v>2502</v>
      </c>
      <c r="U897" s="41">
        <f t="shared" si="183"/>
        <v>961.18200000000013</v>
      </c>
      <c r="V897" s="41">
        <f t="shared" si="184"/>
        <v>0</v>
      </c>
      <c r="W897" s="5"/>
    </row>
    <row r="898" spans="1:23" ht="43.2" x14ac:dyDescent="0.3">
      <c r="A898" s="3">
        <f t="shared" si="187"/>
        <v>881</v>
      </c>
      <c r="B898" s="4" t="s">
        <v>918</v>
      </c>
      <c r="C898" s="3">
        <v>2</v>
      </c>
      <c r="D898" s="3" t="s">
        <v>1569</v>
      </c>
      <c r="E898" s="4" t="s">
        <v>922</v>
      </c>
      <c r="F898" s="3" t="s">
        <v>926</v>
      </c>
      <c r="G898" s="3" t="s">
        <v>2321</v>
      </c>
      <c r="H898" s="3" t="s">
        <v>2479</v>
      </c>
      <c r="I898" s="3" t="s">
        <v>2496</v>
      </c>
      <c r="J898" s="3">
        <v>79.7</v>
      </c>
      <c r="K898" s="3">
        <v>12060</v>
      </c>
      <c r="L898" s="3" t="s">
        <v>25</v>
      </c>
      <c r="M898" s="3">
        <v>1</v>
      </c>
      <c r="N898" s="40">
        <f t="shared" si="190"/>
        <v>12.06</v>
      </c>
      <c r="O898" s="40">
        <f t="shared" si="191"/>
        <v>961.18200000000013</v>
      </c>
      <c r="P898" s="12">
        <v>0</v>
      </c>
      <c r="Q898" s="46">
        <f t="shared" si="185"/>
        <v>0</v>
      </c>
      <c r="R898" s="12"/>
      <c r="S898" s="3">
        <f t="shared" si="186"/>
        <v>12.06</v>
      </c>
      <c r="T898" s="30" t="s">
        <v>2502</v>
      </c>
      <c r="U898" s="41">
        <f t="shared" si="183"/>
        <v>961.18200000000013</v>
      </c>
      <c r="V898" s="41">
        <f t="shared" si="184"/>
        <v>0</v>
      </c>
      <c r="W898" s="5"/>
    </row>
    <row r="899" spans="1:23" ht="43.2" x14ac:dyDescent="0.3">
      <c r="A899" s="3">
        <f t="shared" si="187"/>
        <v>882</v>
      </c>
      <c r="B899" s="4" t="s">
        <v>918</v>
      </c>
      <c r="C899" s="3">
        <v>2</v>
      </c>
      <c r="D899" s="3" t="s">
        <v>1569</v>
      </c>
      <c r="E899" s="4" t="s">
        <v>923</v>
      </c>
      <c r="F899" s="3" t="s">
        <v>920</v>
      </c>
      <c r="G899" s="3" t="s">
        <v>2319</v>
      </c>
      <c r="H899" s="3" t="s">
        <v>2474</v>
      </c>
      <c r="I899" s="3" t="s">
        <v>2496</v>
      </c>
      <c r="J899" s="3">
        <v>65.400000000000006</v>
      </c>
      <c r="K899" s="3">
        <v>12060</v>
      </c>
      <c r="L899" s="3" t="s">
        <v>25</v>
      </c>
      <c r="M899" s="3">
        <v>1</v>
      </c>
      <c r="N899" s="28">
        <f t="shared" si="190"/>
        <v>12.06</v>
      </c>
      <c r="O899" s="28">
        <f t="shared" si="191"/>
        <v>788.72400000000005</v>
      </c>
      <c r="P899" s="12">
        <v>0</v>
      </c>
      <c r="Q899" s="46">
        <f t="shared" si="185"/>
        <v>0</v>
      </c>
      <c r="R899" s="12"/>
      <c r="S899" s="3">
        <f t="shared" si="186"/>
        <v>12.06</v>
      </c>
      <c r="T899" s="30" t="s">
        <v>2502</v>
      </c>
      <c r="U899" s="41">
        <f t="shared" si="183"/>
        <v>788.72400000000005</v>
      </c>
      <c r="V899" s="41">
        <f t="shared" si="184"/>
        <v>0</v>
      </c>
      <c r="W899" s="5"/>
    </row>
    <row r="900" spans="1:23" ht="43.2" x14ac:dyDescent="0.3">
      <c r="A900" s="3">
        <f t="shared" si="187"/>
        <v>883</v>
      </c>
      <c r="B900" s="4" t="s">
        <v>918</v>
      </c>
      <c r="C900" s="3">
        <v>2</v>
      </c>
      <c r="D900" s="3" t="s">
        <v>1569</v>
      </c>
      <c r="E900" s="4" t="s">
        <v>924</v>
      </c>
      <c r="F900" s="3" t="s">
        <v>920</v>
      </c>
      <c r="G900" s="3" t="s">
        <v>2319</v>
      </c>
      <c r="H900" s="3" t="s">
        <v>2474</v>
      </c>
      <c r="I900" s="3" t="s">
        <v>2496</v>
      </c>
      <c r="J900" s="3">
        <v>65.400000000000006</v>
      </c>
      <c r="K900" s="3">
        <v>12060</v>
      </c>
      <c r="L900" s="3" t="s">
        <v>25</v>
      </c>
      <c r="M900" s="3">
        <v>1</v>
      </c>
      <c r="N900" s="28">
        <f t="shared" si="190"/>
        <v>12.06</v>
      </c>
      <c r="O900" s="28">
        <f t="shared" si="191"/>
        <v>788.72400000000005</v>
      </c>
      <c r="P900" s="12">
        <v>0</v>
      </c>
      <c r="Q900" s="46">
        <f t="shared" si="185"/>
        <v>0</v>
      </c>
      <c r="R900" s="15"/>
      <c r="S900" s="3">
        <f t="shared" si="186"/>
        <v>12.06</v>
      </c>
      <c r="T900" s="30" t="s">
        <v>2502</v>
      </c>
      <c r="U900" s="41">
        <f t="shared" si="183"/>
        <v>788.72400000000005</v>
      </c>
      <c r="V900" s="41">
        <f t="shared" si="184"/>
        <v>0</v>
      </c>
      <c r="W900" s="5"/>
    </row>
    <row r="901" spans="1:23" ht="43.2" x14ac:dyDescent="0.3">
      <c r="A901" s="3">
        <f t="shared" si="187"/>
        <v>884</v>
      </c>
      <c r="B901" s="4" t="s">
        <v>918</v>
      </c>
      <c r="C901" s="3">
        <v>2</v>
      </c>
      <c r="D901" s="3" t="s">
        <v>1569</v>
      </c>
      <c r="E901" s="4" t="s">
        <v>925</v>
      </c>
      <c r="F901" s="3" t="s">
        <v>920</v>
      </c>
      <c r="G901" s="3" t="s">
        <v>2319</v>
      </c>
      <c r="H901" s="3" t="s">
        <v>2474</v>
      </c>
      <c r="I901" s="3" t="s">
        <v>2496</v>
      </c>
      <c r="J901" s="3">
        <v>65.400000000000006</v>
      </c>
      <c r="K901" s="3">
        <v>12060</v>
      </c>
      <c r="L901" s="3" t="s">
        <v>25</v>
      </c>
      <c r="M901" s="3">
        <v>1</v>
      </c>
      <c r="N901" s="28">
        <f t="shared" si="190"/>
        <v>12.06</v>
      </c>
      <c r="O901" s="28">
        <f t="shared" si="191"/>
        <v>788.72400000000005</v>
      </c>
      <c r="P901" s="12">
        <v>0</v>
      </c>
      <c r="Q901" s="46">
        <f t="shared" si="185"/>
        <v>0</v>
      </c>
      <c r="R901" s="15"/>
      <c r="S901" s="3">
        <f t="shared" si="186"/>
        <v>12.06</v>
      </c>
      <c r="T901" s="30" t="s">
        <v>2502</v>
      </c>
      <c r="U901" s="41">
        <f t="shared" si="183"/>
        <v>788.72400000000005</v>
      </c>
      <c r="V901" s="41">
        <f t="shared" si="184"/>
        <v>0</v>
      </c>
      <c r="W901" s="5"/>
    </row>
    <row r="902" spans="1:23" ht="43.2" x14ac:dyDescent="0.3">
      <c r="A902" s="3">
        <f t="shared" si="187"/>
        <v>885</v>
      </c>
      <c r="B902" s="4" t="s">
        <v>918</v>
      </c>
      <c r="C902" s="3">
        <v>2</v>
      </c>
      <c r="D902" s="3" t="s">
        <v>1569</v>
      </c>
      <c r="E902" s="4" t="s">
        <v>927</v>
      </c>
      <c r="F902" s="3" t="s">
        <v>920</v>
      </c>
      <c r="G902" s="3" t="s">
        <v>2319</v>
      </c>
      <c r="H902" s="3" t="s">
        <v>2474</v>
      </c>
      <c r="I902" s="3" t="s">
        <v>2496</v>
      </c>
      <c r="J902" s="3">
        <v>65.400000000000006</v>
      </c>
      <c r="K902" s="3">
        <f t="shared" ref="K902:K907" si="192">13968-440</f>
        <v>13528</v>
      </c>
      <c r="L902" s="3" t="s">
        <v>25</v>
      </c>
      <c r="M902" s="3">
        <v>1</v>
      </c>
      <c r="N902" s="28">
        <f t="shared" si="190"/>
        <v>13.528</v>
      </c>
      <c r="O902" s="28">
        <f t="shared" si="191"/>
        <v>884.73120000000006</v>
      </c>
      <c r="P902" s="12">
        <v>0</v>
      </c>
      <c r="Q902" s="46">
        <f t="shared" si="185"/>
        <v>0</v>
      </c>
      <c r="R902" s="15"/>
      <c r="S902" s="3">
        <f t="shared" si="186"/>
        <v>13.528</v>
      </c>
      <c r="T902" s="30" t="s">
        <v>2502</v>
      </c>
      <c r="U902" s="41">
        <f t="shared" si="183"/>
        <v>884.73120000000006</v>
      </c>
      <c r="V902" s="41">
        <f t="shared" si="184"/>
        <v>0</v>
      </c>
      <c r="W902" s="5"/>
    </row>
    <row r="903" spans="1:23" ht="43.2" x14ac:dyDescent="0.3">
      <c r="A903" s="3">
        <f t="shared" si="187"/>
        <v>886</v>
      </c>
      <c r="B903" s="4" t="s">
        <v>918</v>
      </c>
      <c r="C903" s="3">
        <v>2</v>
      </c>
      <c r="D903" s="3" t="s">
        <v>1569</v>
      </c>
      <c r="E903" s="4" t="s">
        <v>929</v>
      </c>
      <c r="F903" s="3" t="s">
        <v>926</v>
      </c>
      <c r="G903" s="3" t="s">
        <v>2321</v>
      </c>
      <c r="H903" s="3" t="s">
        <v>2479</v>
      </c>
      <c r="I903" s="3" t="s">
        <v>2496</v>
      </c>
      <c r="J903" s="3">
        <v>79.7</v>
      </c>
      <c r="K903" s="3">
        <f t="shared" si="192"/>
        <v>13528</v>
      </c>
      <c r="L903" s="3" t="s">
        <v>25</v>
      </c>
      <c r="M903" s="3">
        <v>1</v>
      </c>
      <c r="N903" s="40">
        <f t="shared" si="190"/>
        <v>13.528</v>
      </c>
      <c r="O903" s="40">
        <f t="shared" si="191"/>
        <v>1078.1816000000001</v>
      </c>
      <c r="P903" s="12">
        <v>0</v>
      </c>
      <c r="Q903" s="46">
        <f t="shared" si="185"/>
        <v>0</v>
      </c>
      <c r="R903" s="15"/>
      <c r="S903" s="3">
        <f t="shared" si="186"/>
        <v>13.528</v>
      </c>
      <c r="T903" s="30" t="s">
        <v>2502</v>
      </c>
      <c r="U903" s="41">
        <f t="shared" si="183"/>
        <v>1078.1816000000001</v>
      </c>
      <c r="V903" s="41">
        <f t="shared" si="184"/>
        <v>0</v>
      </c>
      <c r="W903" s="5"/>
    </row>
    <row r="904" spans="1:23" ht="43.2" x14ac:dyDescent="0.3">
      <c r="A904" s="3">
        <f t="shared" si="187"/>
        <v>887</v>
      </c>
      <c r="B904" s="4" t="s">
        <v>918</v>
      </c>
      <c r="C904" s="3">
        <v>2</v>
      </c>
      <c r="D904" s="3" t="s">
        <v>1569</v>
      </c>
      <c r="E904" s="4" t="s">
        <v>930</v>
      </c>
      <c r="F904" s="3" t="s">
        <v>936</v>
      </c>
      <c r="G904" s="3" t="s">
        <v>2322</v>
      </c>
      <c r="H904" s="3" t="s">
        <v>2479</v>
      </c>
      <c r="I904" s="3" t="s">
        <v>2496</v>
      </c>
      <c r="J904" s="3">
        <v>79.7</v>
      </c>
      <c r="K904" s="3">
        <f t="shared" si="192"/>
        <v>13528</v>
      </c>
      <c r="L904" s="3" t="s">
        <v>25</v>
      </c>
      <c r="M904" s="3">
        <v>1</v>
      </c>
      <c r="N904" s="40">
        <f t="shared" si="190"/>
        <v>13.528</v>
      </c>
      <c r="O904" s="40">
        <f t="shared" si="191"/>
        <v>1078.1816000000001</v>
      </c>
      <c r="P904" s="12">
        <v>0</v>
      </c>
      <c r="Q904" s="46">
        <f t="shared" si="185"/>
        <v>0</v>
      </c>
      <c r="R904" s="15"/>
      <c r="S904" s="3">
        <f t="shared" si="186"/>
        <v>13.528</v>
      </c>
      <c r="T904" s="30" t="s">
        <v>2502</v>
      </c>
      <c r="U904" s="10">
        <f t="shared" si="183"/>
        <v>1078.1816000000001</v>
      </c>
      <c r="V904" s="10">
        <f t="shared" si="184"/>
        <v>0</v>
      </c>
      <c r="W904" s="5"/>
    </row>
    <row r="905" spans="1:23" ht="43.2" x14ac:dyDescent="0.3">
      <c r="A905" s="3">
        <f t="shared" si="187"/>
        <v>888</v>
      </c>
      <c r="B905" s="4" t="s">
        <v>918</v>
      </c>
      <c r="C905" s="3">
        <v>2</v>
      </c>
      <c r="D905" s="3" t="s">
        <v>1569</v>
      </c>
      <c r="E905" s="4" t="s">
        <v>931</v>
      </c>
      <c r="F905" s="3" t="s">
        <v>926</v>
      </c>
      <c r="G905" s="3" t="s">
        <v>2321</v>
      </c>
      <c r="H905" s="3" t="s">
        <v>2479</v>
      </c>
      <c r="I905" s="3" t="s">
        <v>2496</v>
      </c>
      <c r="J905" s="3">
        <v>79.7</v>
      </c>
      <c r="K905" s="3">
        <f t="shared" si="192"/>
        <v>13528</v>
      </c>
      <c r="L905" s="3" t="s">
        <v>25</v>
      </c>
      <c r="M905" s="3">
        <v>1</v>
      </c>
      <c r="N905" s="40">
        <f t="shared" si="190"/>
        <v>13.528</v>
      </c>
      <c r="O905" s="40">
        <f t="shared" si="191"/>
        <v>1078.1816000000001</v>
      </c>
      <c r="P905" s="12">
        <v>0</v>
      </c>
      <c r="Q905" s="46">
        <f t="shared" si="185"/>
        <v>0</v>
      </c>
      <c r="R905" s="15"/>
      <c r="S905" s="3">
        <f t="shared" si="186"/>
        <v>13.528</v>
      </c>
      <c r="T905" s="30" t="s">
        <v>2502</v>
      </c>
      <c r="U905" s="41">
        <f t="shared" si="183"/>
        <v>1078.1816000000001</v>
      </c>
      <c r="V905" s="41">
        <f t="shared" si="184"/>
        <v>0</v>
      </c>
      <c r="W905" s="5"/>
    </row>
    <row r="906" spans="1:23" ht="43.2" x14ac:dyDescent="0.3">
      <c r="A906" s="3">
        <f t="shared" si="187"/>
        <v>889</v>
      </c>
      <c r="B906" s="4" t="s">
        <v>918</v>
      </c>
      <c r="C906" s="3">
        <v>2</v>
      </c>
      <c r="D906" s="3" t="s">
        <v>1569</v>
      </c>
      <c r="E906" s="4" t="s">
        <v>932</v>
      </c>
      <c r="F906" s="3" t="s">
        <v>920</v>
      </c>
      <c r="G906" s="3" t="s">
        <v>2319</v>
      </c>
      <c r="H906" s="3" t="s">
        <v>2474</v>
      </c>
      <c r="I906" s="3" t="s">
        <v>2496</v>
      </c>
      <c r="J906" s="3">
        <v>65.400000000000006</v>
      </c>
      <c r="K906" s="3">
        <f t="shared" si="192"/>
        <v>13528</v>
      </c>
      <c r="L906" s="3" t="s">
        <v>25</v>
      </c>
      <c r="M906" s="3">
        <v>1</v>
      </c>
      <c r="N906" s="28">
        <f t="shared" si="190"/>
        <v>13.528</v>
      </c>
      <c r="O906" s="28">
        <f t="shared" si="191"/>
        <v>884.73120000000006</v>
      </c>
      <c r="P906" s="12">
        <v>0</v>
      </c>
      <c r="Q906" s="46">
        <f t="shared" si="185"/>
        <v>0</v>
      </c>
      <c r="R906" s="15"/>
      <c r="S906" s="3">
        <f t="shared" si="186"/>
        <v>13.528</v>
      </c>
      <c r="T906" s="30" t="s">
        <v>2502</v>
      </c>
      <c r="U906" s="41">
        <f t="shared" si="183"/>
        <v>884.73120000000006</v>
      </c>
      <c r="V906" s="41">
        <f t="shared" si="184"/>
        <v>0</v>
      </c>
      <c r="W906" s="5"/>
    </row>
    <row r="907" spans="1:23" ht="43.2" x14ac:dyDescent="0.3">
      <c r="A907" s="3">
        <f t="shared" si="187"/>
        <v>890</v>
      </c>
      <c r="B907" s="4" t="s">
        <v>918</v>
      </c>
      <c r="C907" s="3">
        <v>2</v>
      </c>
      <c r="D907" s="3" t="s">
        <v>1569</v>
      </c>
      <c r="E907" s="4" t="s">
        <v>933</v>
      </c>
      <c r="F907" s="3" t="s">
        <v>920</v>
      </c>
      <c r="G907" s="3" t="s">
        <v>2319</v>
      </c>
      <c r="H907" s="3" t="s">
        <v>2474</v>
      </c>
      <c r="I907" s="3" t="s">
        <v>2496</v>
      </c>
      <c r="J907" s="3">
        <v>65.400000000000006</v>
      </c>
      <c r="K907" s="3">
        <f t="shared" si="192"/>
        <v>13528</v>
      </c>
      <c r="L907" s="3" t="s">
        <v>25</v>
      </c>
      <c r="M907" s="3">
        <v>1</v>
      </c>
      <c r="N907" s="28">
        <f t="shared" si="190"/>
        <v>13.528</v>
      </c>
      <c r="O907" s="28">
        <f t="shared" si="191"/>
        <v>884.73120000000006</v>
      </c>
      <c r="P907" s="12">
        <v>0</v>
      </c>
      <c r="Q907" s="46">
        <f t="shared" si="185"/>
        <v>0</v>
      </c>
      <c r="R907" s="15"/>
      <c r="S907" s="3">
        <f t="shared" si="186"/>
        <v>13.528</v>
      </c>
      <c r="T907" s="30" t="s">
        <v>2502</v>
      </c>
      <c r="U907" s="41">
        <f t="shared" si="183"/>
        <v>884.73120000000006</v>
      </c>
      <c r="V907" s="41">
        <f t="shared" si="184"/>
        <v>0</v>
      </c>
      <c r="W907" s="5"/>
    </row>
    <row r="908" spans="1:23" ht="43.2" x14ac:dyDescent="0.3">
      <c r="A908" s="3">
        <f t="shared" si="187"/>
        <v>891</v>
      </c>
      <c r="B908" s="4" t="s">
        <v>918</v>
      </c>
      <c r="C908" s="3">
        <v>2</v>
      </c>
      <c r="D908" s="3" t="s">
        <v>1569</v>
      </c>
      <c r="E908" s="4" t="s">
        <v>934</v>
      </c>
      <c r="F908" s="3" t="s">
        <v>6</v>
      </c>
      <c r="G908" s="7" t="s">
        <v>2344</v>
      </c>
      <c r="H908" s="7" t="s">
        <v>2467</v>
      </c>
      <c r="I908" s="7" t="s">
        <v>2496</v>
      </c>
      <c r="J908" s="7">
        <v>49.9</v>
      </c>
      <c r="K908" s="3">
        <f>6500-440</f>
        <v>6060</v>
      </c>
      <c r="L908" s="3" t="s">
        <v>25</v>
      </c>
      <c r="M908" s="3">
        <v>1</v>
      </c>
      <c r="N908" s="28">
        <f t="shared" si="190"/>
        <v>6.06</v>
      </c>
      <c r="O908" s="28">
        <f t="shared" si="191"/>
        <v>302.39399999999995</v>
      </c>
      <c r="P908" s="12">
        <v>0</v>
      </c>
      <c r="Q908" s="46">
        <f t="shared" si="185"/>
        <v>0</v>
      </c>
      <c r="R908" s="15"/>
      <c r="S908" s="3">
        <f t="shared" si="186"/>
        <v>6.06</v>
      </c>
      <c r="T908" s="30" t="s">
        <v>2502</v>
      </c>
      <c r="U908" s="29">
        <f t="shared" si="183"/>
        <v>302.39399999999995</v>
      </c>
      <c r="V908" s="29">
        <f t="shared" si="184"/>
        <v>0</v>
      </c>
      <c r="W908" s="5"/>
    </row>
    <row r="909" spans="1:23" ht="43.2" x14ac:dyDescent="0.3">
      <c r="A909" s="3">
        <f t="shared" si="187"/>
        <v>892</v>
      </c>
      <c r="B909" s="4" t="s">
        <v>918</v>
      </c>
      <c r="C909" s="3">
        <v>2</v>
      </c>
      <c r="D909" s="3" t="s">
        <v>1569</v>
      </c>
      <c r="E909" s="4" t="s">
        <v>935</v>
      </c>
      <c r="F909" s="3" t="s">
        <v>6</v>
      </c>
      <c r="G909" s="7" t="s">
        <v>2344</v>
      </c>
      <c r="H909" s="7" t="s">
        <v>2467</v>
      </c>
      <c r="I909" s="7" t="s">
        <v>2496</v>
      </c>
      <c r="J909" s="7">
        <v>49.9</v>
      </c>
      <c r="K909" s="3">
        <f>5600-440</f>
        <v>5160</v>
      </c>
      <c r="L909" s="3" t="s">
        <v>25</v>
      </c>
      <c r="M909" s="3">
        <v>1</v>
      </c>
      <c r="N909" s="28">
        <f t="shared" si="190"/>
        <v>5.16</v>
      </c>
      <c r="O909" s="28">
        <f t="shared" si="191"/>
        <v>257.48399999999998</v>
      </c>
      <c r="P909" s="12">
        <v>0</v>
      </c>
      <c r="Q909" s="46">
        <f t="shared" si="185"/>
        <v>0</v>
      </c>
      <c r="R909" s="15"/>
      <c r="S909" s="3">
        <f t="shared" si="186"/>
        <v>5.16</v>
      </c>
      <c r="T909" s="30" t="s">
        <v>2502</v>
      </c>
      <c r="U909" s="29">
        <f t="shared" si="183"/>
        <v>257.48399999999998</v>
      </c>
      <c r="V909" s="29">
        <f t="shared" si="184"/>
        <v>0</v>
      </c>
      <c r="W909" s="5"/>
    </row>
    <row r="910" spans="1:23" ht="43.2" x14ac:dyDescent="0.3">
      <c r="A910" s="3">
        <f t="shared" si="187"/>
        <v>893</v>
      </c>
      <c r="B910" s="4" t="s">
        <v>918</v>
      </c>
      <c r="C910" s="3">
        <v>2</v>
      </c>
      <c r="D910" s="3" t="s">
        <v>1569</v>
      </c>
      <c r="E910" s="4" t="s">
        <v>937</v>
      </c>
      <c r="F910" s="3" t="s">
        <v>943</v>
      </c>
      <c r="G910" s="3" t="s">
        <v>2347</v>
      </c>
      <c r="H910" s="3" t="s">
        <v>2467</v>
      </c>
      <c r="I910" s="3" t="s">
        <v>2496</v>
      </c>
      <c r="J910" s="3">
        <v>49.9</v>
      </c>
      <c r="K910" s="3">
        <f>13968-440</f>
        <v>13528</v>
      </c>
      <c r="L910" s="3" t="s">
        <v>25</v>
      </c>
      <c r="M910" s="3">
        <v>1</v>
      </c>
      <c r="N910" s="39">
        <f t="shared" si="190"/>
        <v>13.528</v>
      </c>
      <c r="O910" s="28">
        <f t="shared" si="191"/>
        <v>675.04719999999998</v>
      </c>
      <c r="P910" s="12">
        <v>0</v>
      </c>
      <c r="Q910" s="46">
        <f t="shared" si="185"/>
        <v>0</v>
      </c>
      <c r="R910" s="15"/>
      <c r="S910" s="3">
        <f t="shared" si="186"/>
        <v>13.528</v>
      </c>
      <c r="T910" s="30" t="s">
        <v>2502</v>
      </c>
      <c r="U910" s="41">
        <f t="shared" ref="U910:U973" si="193">S910*J910</f>
        <v>675.04719999999998</v>
      </c>
      <c r="V910" s="41">
        <f t="shared" ref="V910:V973" si="194">Q910*J910</f>
        <v>0</v>
      </c>
      <c r="W910" s="5"/>
    </row>
    <row r="911" spans="1:23" ht="43.2" x14ac:dyDescent="0.3">
      <c r="A911" s="3">
        <f t="shared" si="187"/>
        <v>894</v>
      </c>
      <c r="B911" s="4" t="s">
        <v>918</v>
      </c>
      <c r="C911" s="3">
        <v>2</v>
      </c>
      <c r="D911" s="3" t="s">
        <v>1569</v>
      </c>
      <c r="E911" s="4" t="s">
        <v>928</v>
      </c>
      <c r="F911" s="3" t="s">
        <v>920</v>
      </c>
      <c r="G911" s="3" t="s">
        <v>2319</v>
      </c>
      <c r="H911" s="3" t="s">
        <v>2474</v>
      </c>
      <c r="I911" s="3" t="s">
        <v>2496</v>
      </c>
      <c r="J911" s="3">
        <v>65.400000000000006</v>
      </c>
      <c r="K911" s="3">
        <f>13968-440</f>
        <v>13528</v>
      </c>
      <c r="L911" s="3" t="s">
        <v>25</v>
      </c>
      <c r="M911" s="3">
        <v>1</v>
      </c>
      <c r="N911" s="28">
        <f t="shared" si="190"/>
        <v>13.528</v>
      </c>
      <c r="O911" s="28">
        <f t="shared" si="191"/>
        <v>884.73120000000006</v>
      </c>
      <c r="P911" s="12">
        <v>0</v>
      </c>
      <c r="Q911" s="46">
        <f t="shared" si="185"/>
        <v>0</v>
      </c>
      <c r="R911" s="15"/>
      <c r="S911" s="3">
        <f t="shared" si="186"/>
        <v>13.528</v>
      </c>
      <c r="T911" s="30" t="s">
        <v>2502</v>
      </c>
      <c r="U911" s="41">
        <f t="shared" si="193"/>
        <v>884.73120000000006</v>
      </c>
      <c r="V911" s="41">
        <f t="shared" si="194"/>
        <v>0</v>
      </c>
      <c r="W911" s="5"/>
    </row>
    <row r="912" spans="1:23" ht="43.2" x14ac:dyDescent="0.3">
      <c r="A912" s="3">
        <f t="shared" si="187"/>
        <v>895</v>
      </c>
      <c r="B912" s="4" t="s">
        <v>918</v>
      </c>
      <c r="C912" s="3">
        <v>2</v>
      </c>
      <c r="D912" s="3" t="s">
        <v>1569</v>
      </c>
      <c r="E912" s="4" t="s">
        <v>938</v>
      </c>
      <c r="F912" s="3" t="s">
        <v>920</v>
      </c>
      <c r="G912" s="3" t="s">
        <v>2319</v>
      </c>
      <c r="H912" s="3" t="s">
        <v>2474</v>
      </c>
      <c r="I912" s="3" t="s">
        <v>2496</v>
      </c>
      <c r="J912" s="3">
        <v>65.400000000000006</v>
      </c>
      <c r="K912" s="3">
        <f>13968-440</f>
        <v>13528</v>
      </c>
      <c r="L912" s="3" t="s">
        <v>25</v>
      </c>
      <c r="M912" s="3">
        <v>1</v>
      </c>
      <c r="N912" s="28">
        <f t="shared" si="190"/>
        <v>13.528</v>
      </c>
      <c r="O912" s="28">
        <f t="shared" si="191"/>
        <v>884.73120000000006</v>
      </c>
      <c r="P912" s="12">
        <v>0</v>
      </c>
      <c r="Q912" s="46">
        <f t="shared" si="185"/>
        <v>0</v>
      </c>
      <c r="R912" s="15"/>
      <c r="S912" s="3">
        <f t="shared" si="186"/>
        <v>13.528</v>
      </c>
      <c r="T912" s="30" t="s">
        <v>2502</v>
      </c>
      <c r="U912" s="41">
        <f t="shared" si="193"/>
        <v>884.73120000000006</v>
      </c>
      <c r="V912" s="41">
        <f t="shared" si="194"/>
        <v>0</v>
      </c>
      <c r="W912" s="5"/>
    </row>
    <row r="913" spans="1:23" ht="43.2" x14ac:dyDescent="0.3">
      <c r="A913" s="3">
        <f t="shared" si="187"/>
        <v>896</v>
      </c>
      <c r="B913" s="4" t="s">
        <v>918</v>
      </c>
      <c r="C913" s="3">
        <v>2</v>
      </c>
      <c r="D913" s="3" t="s">
        <v>1569</v>
      </c>
      <c r="E913" s="4" t="s">
        <v>939</v>
      </c>
      <c r="F913" s="3" t="s">
        <v>920</v>
      </c>
      <c r="G913" s="3" t="s">
        <v>2319</v>
      </c>
      <c r="H913" s="3" t="s">
        <v>2474</v>
      </c>
      <c r="I913" s="3" t="s">
        <v>2496</v>
      </c>
      <c r="J913" s="3">
        <v>65.400000000000006</v>
      </c>
      <c r="K913" s="3">
        <v>12060</v>
      </c>
      <c r="L913" s="3" t="s">
        <v>25</v>
      </c>
      <c r="M913" s="3">
        <v>1</v>
      </c>
      <c r="N913" s="28">
        <f t="shared" si="190"/>
        <v>12.06</v>
      </c>
      <c r="O913" s="28">
        <f t="shared" si="191"/>
        <v>788.72400000000005</v>
      </c>
      <c r="P913" s="12">
        <v>0</v>
      </c>
      <c r="Q913" s="46">
        <f t="shared" si="185"/>
        <v>0</v>
      </c>
      <c r="R913" s="15"/>
      <c r="S913" s="3">
        <f t="shared" si="186"/>
        <v>12.06</v>
      </c>
      <c r="T913" s="30" t="s">
        <v>2502</v>
      </c>
      <c r="U913" s="41">
        <f t="shared" si="193"/>
        <v>788.72400000000005</v>
      </c>
      <c r="V913" s="41">
        <f t="shared" si="194"/>
        <v>0</v>
      </c>
      <c r="W913" s="5"/>
    </row>
    <row r="914" spans="1:23" ht="43.2" x14ac:dyDescent="0.3">
      <c r="A914" s="3">
        <f t="shared" si="187"/>
        <v>897</v>
      </c>
      <c r="B914" s="4" t="s">
        <v>918</v>
      </c>
      <c r="C914" s="3">
        <v>2</v>
      </c>
      <c r="D914" s="3" t="s">
        <v>1569</v>
      </c>
      <c r="E914" s="4" t="s">
        <v>940</v>
      </c>
      <c r="F914" s="3" t="s">
        <v>920</v>
      </c>
      <c r="G914" s="3" t="s">
        <v>2319</v>
      </c>
      <c r="H914" s="3" t="s">
        <v>2474</v>
      </c>
      <c r="I914" s="3" t="s">
        <v>2496</v>
      </c>
      <c r="J914" s="3">
        <v>65.400000000000006</v>
      </c>
      <c r="K914" s="3">
        <v>12060</v>
      </c>
      <c r="L914" s="3" t="s">
        <v>25</v>
      </c>
      <c r="M914" s="3">
        <v>1</v>
      </c>
      <c r="N914" s="28">
        <f t="shared" si="190"/>
        <v>12.06</v>
      </c>
      <c r="O914" s="28">
        <f t="shared" si="191"/>
        <v>788.72400000000005</v>
      </c>
      <c r="P914" s="12">
        <v>0</v>
      </c>
      <c r="Q914" s="46">
        <f t="shared" ref="Q914:Q977" si="195">N914*P914</f>
        <v>0</v>
      </c>
      <c r="R914" s="15"/>
      <c r="S914" s="3">
        <f t="shared" ref="S914:S977" si="196">N914-Q914</f>
        <v>12.06</v>
      </c>
      <c r="T914" s="30" t="s">
        <v>2502</v>
      </c>
      <c r="U914" s="41">
        <f t="shared" si="193"/>
        <v>788.72400000000005</v>
      </c>
      <c r="V914" s="41">
        <f t="shared" si="194"/>
        <v>0</v>
      </c>
      <c r="W914" s="5"/>
    </row>
    <row r="915" spans="1:23" ht="43.2" x14ac:dyDescent="0.3">
      <c r="A915" s="3">
        <f t="shared" si="187"/>
        <v>898</v>
      </c>
      <c r="B915" s="4" t="s">
        <v>918</v>
      </c>
      <c r="C915" s="3">
        <v>2</v>
      </c>
      <c r="D915" s="3" t="s">
        <v>1569</v>
      </c>
      <c r="E915" s="4" t="s">
        <v>941</v>
      </c>
      <c r="F915" s="3" t="s">
        <v>920</v>
      </c>
      <c r="G915" s="3" t="s">
        <v>2319</v>
      </c>
      <c r="H915" s="3" t="s">
        <v>2474</v>
      </c>
      <c r="I915" s="3" t="s">
        <v>2496</v>
      </c>
      <c r="J915" s="3">
        <v>65.400000000000006</v>
      </c>
      <c r="K915" s="3">
        <v>12060</v>
      </c>
      <c r="L915" s="3" t="s">
        <v>25</v>
      </c>
      <c r="M915" s="3">
        <v>1</v>
      </c>
      <c r="N915" s="28">
        <f t="shared" si="190"/>
        <v>12.06</v>
      </c>
      <c r="O915" s="28">
        <f t="shared" si="191"/>
        <v>788.72400000000005</v>
      </c>
      <c r="P915" s="12">
        <v>0</v>
      </c>
      <c r="Q915" s="46">
        <f t="shared" si="195"/>
        <v>0</v>
      </c>
      <c r="R915" s="15"/>
      <c r="S915" s="3">
        <f t="shared" si="196"/>
        <v>12.06</v>
      </c>
      <c r="T915" s="30" t="s">
        <v>2502</v>
      </c>
      <c r="U915" s="41">
        <f t="shared" si="193"/>
        <v>788.72400000000005</v>
      </c>
      <c r="V915" s="41">
        <f t="shared" si="194"/>
        <v>0</v>
      </c>
      <c r="W915" s="5"/>
    </row>
    <row r="916" spans="1:23" ht="43.2" x14ac:dyDescent="0.3">
      <c r="A916" s="3">
        <f t="shared" ref="A916:A979" si="197">A915+1</f>
        <v>899</v>
      </c>
      <c r="B916" s="4" t="s">
        <v>918</v>
      </c>
      <c r="C916" s="3">
        <v>2</v>
      </c>
      <c r="D916" s="3" t="s">
        <v>1569</v>
      </c>
      <c r="E916" s="4" t="s">
        <v>942</v>
      </c>
      <c r="F916" s="3" t="s">
        <v>6</v>
      </c>
      <c r="G916" s="7" t="s">
        <v>2344</v>
      </c>
      <c r="H916" s="7" t="s">
        <v>2467</v>
      </c>
      <c r="I916" s="7" t="s">
        <v>2496</v>
      </c>
      <c r="J916" s="7">
        <v>49.9</v>
      </c>
      <c r="K916" s="3">
        <f>5600-440</f>
        <v>5160</v>
      </c>
      <c r="L916" s="3" t="s">
        <v>25</v>
      </c>
      <c r="M916" s="3">
        <v>1</v>
      </c>
      <c r="N916" s="28">
        <f t="shared" si="190"/>
        <v>5.16</v>
      </c>
      <c r="O916" s="28">
        <f t="shared" si="191"/>
        <v>257.48399999999998</v>
      </c>
      <c r="P916" s="12">
        <v>0</v>
      </c>
      <c r="Q916" s="46">
        <f t="shared" si="195"/>
        <v>0</v>
      </c>
      <c r="R916" s="15"/>
      <c r="S916" s="3">
        <f t="shared" si="196"/>
        <v>5.16</v>
      </c>
      <c r="T916" s="30" t="s">
        <v>2502</v>
      </c>
      <c r="U916" s="29">
        <f t="shared" si="193"/>
        <v>257.48399999999998</v>
      </c>
      <c r="V916" s="29">
        <f t="shared" si="194"/>
        <v>0</v>
      </c>
      <c r="W916" s="5"/>
    </row>
    <row r="917" spans="1:23" ht="43.2" x14ac:dyDescent="0.3">
      <c r="A917" s="3">
        <f t="shared" si="197"/>
        <v>900</v>
      </c>
      <c r="B917" s="4" t="s">
        <v>918</v>
      </c>
      <c r="C917" s="3">
        <v>2</v>
      </c>
      <c r="D917" s="3" t="s">
        <v>1569</v>
      </c>
      <c r="E917" s="4" t="s">
        <v>944</v>
      </c>
      <c r="F917" s="3" t="s">
        <v>943</v>
      </c>
      <c r="G917" s="3" t="s">
        <v>2347</v>
      </c>
      <c r="H917" s="3" t="s">
        <v>2467</v>
      </c>
      <c r="I917" s="3" t="s">
        <v>2496</v>
      </c>
      <c r="J917" s="3">
        <v>49.9</v>
      </c>
      <c r="K917" s="3">
        <f>23760-440</f>
        <v>23320</v>
      </c>
      <c r="L917" s="3" t="s">
        <v>25</v>
      </c>
      <c r="M917" s="3">
        <v>1</v>
      </c>
      <c r="N917" s="28">
        <f t="shared" si="190"/>
        <v>23.32</v>
      </c>
      <c r="O917" s="28">
        <f t="shared" si="191"/>
        <v>1163.6679999999999</v>
      </c>
      <c r="P917" s="12">
        <v>0</v>
      </c>
      <c r="Q917" s="46">
        <f t="shared" si="195"/>
        <v>0</v>
      </c>
      <c r="R917" s="15"/>
      <c r="S917" s="3">
        <f t="shared" si="196"/>
        <v>23.32</v>
      </c>
      <c r="T917" s="30" t="s">
        <v>2502</v>
      </c>
      <c r="U917" s="41">
        <f t="shared" si="193"/>
        <v>1163.6679999999999</v>
      </c>
      <c r="V917" s="41">
        <f t="shared" si="194"/>
        <v>0</v>
      </c>
      <c r="W917" s="5"/>
    </row>
    <row r="918" spans="1:23" ht="43.2" x14ac:dyDescent="0.3">
      <c r="A918" s="3">
        <f t="shared" si="197"/>
        <v>901</v>
      </c>
      <c r="B918" s="4" t="s">
        <v>918</v>
      </c>
      <c r="C918" s="3">
        <v>2</v>
      </c>
      <c r="D918" s="3" t="s">
        <v>1569</v>
      </c>
      <c r="E918" s="4" t="s">
        <v>945</v>
      </c>
      <c r="F918" s="3" t="s">
        <v>943</v>
      </c>
      <c r="G918" s="3" t="s">
        <v>2347</v>
      </c>
      <c r="H918" s="3" t="s">
        <v>2467</v>
      </c>
      <c r="I918" s="3" t="s">
        <v>2496</v>
      </c>
      <c r="J918" s="3">
        <v>49.9</v>
      </c>
      <c r="K918" s="3">
        <f>23760-440</f>
        <v>23320</v>
      </c>
      <c r="L918" s="3" t="s">
        <v>25</v>
      </c>
      <c r="M918" s="3">
        <v>1</v>
      </c>
      <c r="N918" s="28">
        <f t="shared" si="190"/>
        <v>23.32</v>
      </c>
      <c r="O918" s="28">
        <f t="shared" si="191"/>
        <v>1163.6679999999999</v>
      </c>
      <c r="P918" s="12">
        <v>0</v>
      </c>
      <c r="Q918" s="46">
        <f t="shared" si="195"/>
        <v>0</v>
      </c>
      <c r="R918" s="15"/>
      <c r="S918" s="3">
        <f t="shared" si="196"/>
        <v>23.32</v>
      </c>
      <c r="T918" s="30" t="s">
        <v>2502</v>
      </c>
      <c r="U918" s="41">
        <f t="shared" si="193"/>
        <v>1163.6679999999999</v>
      </c>
      <c r="V918" s="41">
        <f t="shared" si="194"/>
        <v>0</v>
      </c>
      <c r="W918" s="5"/>
    </row>
    <row r="919" spans="1:23" ht="43.2" x14ac:dyDescent="0.3">
      <c r="A919" s="3">
        <f t="shared" si="197"/>
        <v>902</v>
      </c>
      <c r="B919" s="4" t="s">
        <v>918</v>
      </c>
      <c r="C919" s="3">
        <v>2</v>
      </c>
      <c r="D919" s="3" t="s">
        <v>1569</v>
      </c>
      <c r="E919" s="4" t="s">
        <v>946</v>
      </c>
      <c r="F919" s="3" t="s">
        <v>943</v>
      </c>
      <c r="G919" s="3" t="s">
        <v>2347</v>
      </c>
      <c r="H919" s="3" t="s">
        <v>2467</v>
      </c>
      <c r="I919" s="3" t="s">
        <v>2496</v>
      </c>
      <c r="J919" s="3">
        <v>49.9</v>
      </c>
      <c r="K919" s="3">
        <f>23760-440</f>
        <v>23320</v>
      </c>
      <c r="L919" s="3" t="s">
        <v>25</v>
      </c>
      <c r="M919" s="3">
        <v>1</v>
      </c>
      <c r="N919" s="28">
        <f t="shared" ref="N919:N950" si="198">(K919/1000)*M919</f>
        <v>23.32</v>
      </c>
      <c r="O919" s="28">
        <f t="shared" ref="O919:O950" si="199">N919*J919</f>
        <v>1163.6679999999999</v>
      </c>
      <c r="P919" s="12">
        <v>0</v>
      </c>
      <c r="Q919" s="46">
        <f t="shared" si="195"/>
        <v>0</v>
      </c>
      <c r="R919" s="15"/>
      <c r="S919" s="3">
        <f t="shared" si="196"/>
        <v>23.32</v>
      </c>
      <c r="T919" s="30" t="s">
        <v>2502</v>
      </c>
      <c r="U919" s="41">
        <f t="shared" si="193"/>
        <v>1163.6679999999999</v>
      </c>
      <c r="V919" s="41">
        <f t="shared" si="194"/>
        <v>0</v>
      </c>
      <c r="W919" s="5"/>
    </row>
    <row r="920" spans="1:23" ht="43.2" x14ac:dyDescent="0.3">
      <c r="A920" s="3">
        <f t="shared" si="197"/>
        <v>903</v>
      </c>
      <c r="B920" s="4" t="s">
        <v>918</v>
      </c>
      <c r="C920" s="3">
        <v>2</v>
      </c>
      <c r="D920" s="3" t="s">
        <v>1569</v>
      </c>
      <c r="E920" s="4" t="s">
        <v>947</v>
      </c>
      <c r="F920" s="3" t="s">
        <v>6</v>
      </c>
      <c r="G920" s="7" t="s">
        <v>2344</v>
      </c>
      <c r="H920" s="7" t="s">
        <v>2467</v>
      </c>
      <c r="I920" s="7" t="s">
        <v>2496</v>
      </c>
      <c r="J920" s="7">
        <v>49.9</v>
      </c>
      <c r="K920" s="3">
        <f>5000-440</f>
        <v>4560</v>
      </c>
      <c r="L920" s="3" t="s">
        <v>25</v>
      </c>
      <c r="M920" s="3">
        <v>1</v>
      </c>
      <c r="N920" s="28">
        <f t="shared" si="198"/>
        <v>4.5599999999999996</v>
      </c>
      <c r="O920" s="28">
        <f t="shared" si="199"/>
        <v>227.54399999999998</v>
      </c>
      <c r="P920" s="12">
        <v>0</v>
      </c>
      <c r="Q920" s="46">
        <f t="shared" si="195"/>
        <v>0</v>
      </c>
      <c r="R920" s="15"/>
      <c r="S920" s="3">
        <f t="shared" si="196"/>
        <v>4.5599999999999996</v>
      </c>
      <c r="T920" s="30" t="s">
        <v>2502</v>
      </c>
      <c r="U920" s="29">
        <f t="shared" si="193"/>
        <v>227.54399999999998</v>
      </c>
      <c r="V920" s="29">
        <f t="shared" si="194"/>
        <v>0</v>
      </c>
      <c r="W920" s="5"/>
    </row>
    <row r="921" spans="1:23" ht="43.2" x14ac:dyDescent="0.3">
      <c r="A921" s="3">
        <f t="shared" si="197"/>
        <v>904</v>
      </c>
      <c r="B921" s="4" t="s">
        <v>918</v>
      </c>
      <c r="C921" s="3">
        <v>2</v>
      </c>
      <c r="D921" s="3" t="s">
        <v>1569</v>
      </c>
      <c r="E921" s="4" t="s">
        <v>948</v>
      </c>
      <c r="F921" s="3" t="s">
        <v>6</v>
      </c>
      <c r="G921" s="7" t="s">
        <v>2344</v>
      </c>
      <c r="H921" s="7" t="s">
        <v>2467</v>
      </c>
      <c r="I921" s="7" t="s">
        <v>2496</v>
      </c>
      <c r="J921" s="7">
        <v>49.9</v>
      </c>
      <c r="K921" s="3">
        <f>5000-440</f>
        <v>4560</v>
      </c>
      <c r="L921" s="3" t="s">
        <v>25</v>
      </c>
      <c r="M921" s="3">
        <v>1</v>
      </c>
      <c r="N921" s="28">
        <f t="shared" si="198"/>
        <v>4.5599999999999996</v>
      </c>
      <c r="O921" s="28">
        <f t="shared" si="199"/>
        <v>227.54399999999998</v>
      </c>
      <c r="P921" s="12">
        <v>0</v>
      </c>
      <c r="Q921" s="46">
        <f t="shared" si="195"/>
        <v>0</v>
      </c>
      <c r="R921" s="15"/>
      <c r="S921" s="3">
        <f t="shared" si="196"/>
        <v>4.5599999999999996</v>
      </c>
      <c r="T921" s="30" t="s">
        <v>2502</v>
      </c>
      <c r="U921" s="29">
        <f t="shared" si="193"/>
        <v>227.54399999999998</v>
      </c>
      <c r="V921" s="29">
        <f t="shared" si="194"/>
        <v>0</v>
      </c>
      <c r="W921" s="5"/>
    </row>
    <row r="922" spans="1:23" ht="43.2" x14ac:dyDescent="0.3">
      <c r="A922" s="3">
        <f t="shared" si="197"/>
        <v>905</v>
      </c>
      <c r="B922" s="4" t="s">
        <v>918</v>
      </c>
      <c r="C922" s="3">
        <v>2</v>
      </c>
      <c r="D922" s="3" t="s">
        <v>1569</v>
      </c>
      <c r="E922" s="4" t="s">
        <v>949</v>
      </c>
      <c r="F922" s="3" t="s">
        <v>936</v>
      </c>
      <c r="G922" s="3" t="s">
        <v>2322</v>
      </c>
      <c r="H922" s="3" t="s">
        <v>2479</v>
      </c>
      <c r="I922" s="3" t="s">
        <v>2496</v>
      </c>
      <c r="J922" s="3">
        <v>79.7</v>
      </c>
      <c r="K922" s="3">
        <f>23760-440</f>
        <v>23320</v>
      </c>
      <c r="L922" s="3" t="s">
        <v>25</v>
      </c>
      <c r="M922" s="3">
        <v>1</v>
      </c>
      <c r="N922" s="40">
        <f t="shared" si="198"/>
        <v>23.32</v>
      </c>
      <c r="O922" s="40">
        <f t="shared" si="199"/>
        <v>1858.604</v>
      </c>
      <c r="P922" s="12">
        <v>0</v>
      </c>
      <c r="Q922" s="46">
        <f t="shared" si="195"/>
        <v>0</v>
      </c>
      <c r="R922" s="15"/>
      <c r="S922" s="3">
        <f t="shared" si="196"/>
        <v>23.32</v>
      </c>
      <c r="T922" s="30" t="s">
        <v>2502</v>
      </c>
      <c r="U922" s="10">
        <f t="shared" si="193"/>
        <v>1858.604</v>
      </c>
      <c r="V922" s="10">
        <f t="shared" si="194"/>
        <v>0</v>
      </c>
      <c r="W922" s="5"/>
    </row>
    <row r="923" spans="1:23" ht="43.2" x14ac:dyDescent="0.3">
      <c r="A923" s="3">
        <f t="shared" si="197"/>
        <v>906</v>
      </c>
      <c r="B923" s="4" t="s">
        <v>918</v>
      </c>
      <c r="C923" s="3">
        <v>2</v>
      </c>
      <c r="D923" s="3" t="s">
        <v>1569</v>
      </c>
      <c r="E923" s="4" t="s">
        <v>950</v>
      </c>
      <c r="F923" s="3" t="s">
        <v>936</v>
      </c>
      <c r="G923" s="3" t="s">
        <v>2322</v>
      </c>
      <c r="H923" s="3" t="s">
        <v>2479</v>
      </c>
      <c r="I923" s="3" t="s">
        <v>2496</v>
      </c>
      <c r="J923" s="3">
        <v>79.7</v>
      </c>
      <c r="K923" s="3">
        <f>23760-440</f>
        <v>23320</v>
      </c>
      <c r="L923" s="3" t="s">
        <v>25</v>
      </c>
      <c r="M923" s="3">
        <v>1</v>
      </c>
      <c r="N923" s="40">
        <f t="shared" si="198"/>
        <v>23.32</v>
      </c>
      <c r="O923" s="40">
        <f t="shared" si="199"/>
        <v>1858.604</v>
      </c>
      <c r="P923" s="12">
        <v>0</v>
      </c>
      <c r="Q923" s="46">
        <f t="shared" si="195"/>
        <v>0</v>
      </c>
      <c r="R923" s="15"/>
      <c r="S923" s="3">
        <f t="shared" si="196"/>
        <v>23.32</v>
      </c>
      <c r="T923" s="30" t="s">
        <v>2502</v>
      </c>
      <c r="U923" s="10">
        <f t="shared" si="193"/>
        <v>1858.604</v>
      </c>
      <c r="V923" s="10">
        <f t="shared" si="194"/>
        <v>0</v>
      </c>
      <c r="W923" s="5"/>
    </row>
    <row r="924" spans="1:23" ht="43.2" x14ac:dyDescent="0.3">
      <c r="A924" s="3">
        <f t="shared" si="197"/>
        <v>907</v>
      </c>
      <c r="B924" s="4" t="s">
        <v>918</v>
      </c>
      <c r="C924" s="3">
        <v>2</v>
      </c>
      <c r="D924" s="3" t="s">
        <v>1569</v>
      </c>
      <c r="E924" s="4" t="s">
        <v>951</v>
      </c>
      <c r="F924" s="3" t="s">
        <v>936</v>
      </c>
      <c r="G924" s="3" t="s">
        <v>2322</v>
      </c>
      <c r="H924" s="3" t="s">
        <v>2479</v>
      </c>
      <c r="I924" s="3" t="s">
        <v>2496</v>
      </c>
      <c r="J924" s="3">
        <v>79.7</v>
      </c>
      <c r="K924" s="3">
        <f>23760-440</f>
        <v>23320</v>
      </c>
      <c r="L924" s="3" t="s">
        <v>25</v>
      </c>
      <c r="M924" s="3">
        <v>1</v>
      </c>
      <c r="N924" s="40">
        <f t="shared" si="198"/>
        <v>23.32</v>
      </c>
      <c r="O924" s="40">
        <f t="shared" si="199"/>
        <v>1858.604</v>
      </c>
      <c r="P924" s="12">
        <v>0</v>
      </c>
      <c r="Q924" s="46">
        <f t="shared" si="195"/>
        <v>0</v>
      </c>
      <c r="R924" s="15"/>
      <c r="S924" s="3">
        <f t="shared" si="196"/>
        <v>23.32</v>
      </c>
      <c r="T924" s="30" t="s">
        <v>2502</v>
      </c>
      <c r="U924" s="10">
        <f t="shared" si="193"/>
        <v>1858.604</v>
      </c>
      <c r="V924" s="10">
        <f t="shared" si="194"/>
        <v>0</v>
      </c>
      <c r="W924" s="5"/>
    </row>
    <row r="925" spans="1:23" ht="43.2" x14ac:dyDescent="0.3">
      <c r="A925" s="3">
        <f t="shared" si="197"/>
        <v>908</v>
      </c>
      <c r="B925" s="4" t="s">
        <v>918</v>
      </c>
      <c r="C925" s="3">
        <v>2</v>
      </c>
      <c r="D925" s="3" t="s">
        <v>1569</v>
      </c>
      <c r="E925" s="4" t="s">
        <v>952</v>
      </c>
      <c r="F925" s="3" t="s">
        <v>920</v>
      </c>
      <c r="G925" s="3" t="s">
        <v>2319</v>
      </c>
      <c r="H925" s="3" t="s">
        <v>2474</v>
      </c>
      <c r="I925" s="3" t="s">
        <v>2496</v>
      </c>
      <c r="J925" s="3">
        <v>65.400000000000006</v>
      </c>
      <c r="K925" s="3">
        <f>10850-440</f>
        <v>10410</v>
      </c>
      <c r="L925" s="3" t="s">
        <v>25</v>
      </c>
      <c r="M925" s="3">
        <v>1</v>
      </c>
      <c r="N925" s="28">
        <f t="shared" si="198"/>
        <v>10.41</v>
      </c>
      <c r="O925" s="28">
        <f t="shared" si="199"/>
        <v>680.81400000000008</v>
      </c>
      <c r="P925" s="12">
        <v>0</v>
      </c>
      <c r="Q925" s="46">
        <f t="shared" si="195"/>
        <v>0</v>
      </c>
      <c r="R925" s="15"/>
      <c r="S925" s="3">
        <f t="shared" si="196"/>
        <v>10.41</v>
      </c>
      <c r="T925" s="30" t="s">
        <v>2502</v>
      </c>
      <c r="U925" s="41">
        <f t="shared" si="193"/>
        <v>680.81400000000008</v>
      </c>
      <c r="V925" s="41">
        <f t="shared" si="194"/>
        <v>0</v>
      </c>
      <c r="W925" s="5"/>
    </row>
    <row r="926" spans="1:23" ht="43.2" x14ac:dyDescent="0.3">
      <c r="A926" s="3">
        <f t="shared" si="197"/>
        <v>909</v>
      </c>
      <c r="B926" s="4" t="s">
        <v>918</v>
      </c>
      <c r="C926" s="3">
        <v>2</v>
      </c>
      <c r="D926" s="3" t="s">
        <v>1569</v>
      </c>
      <c r="E926" s="4" t="s">
        <v>953</v>
      </c>
      <c r="F926" s="3" t="s">
        <v>920</v>
      </c>
      <c r="G926" s="3" t="s">
        <v>2319</v>
      </c>
      <c r="H926" s="3" t="s">
        <v>2474</v>
      </c>
      <c r="I926" s="3" t="s">
        <v>2496</v>
      </c>
      <c r="J926" s="3">
        <v>65.400000000000006</v>
      </c>
      <c r="K926" s="3">
        <f>10850-440</f>
        <v>10410</v>
      </c>
      <c r="L926" s="3" t="s">
        <v>25</v>
      </c>
      <c r="M926" s="3">
        <v>1</v>
      </c>
      <c r="N926" s="28">
        <f t="shared" si="198"/>
        <v>10.41</v>
      </c>
      <c r="O926" s="28">
        <f t="shared" si="199"/>
        <v>680.81400000000008</v>
      </c>
      <c r="P926" s="12">
        <v>0</v>
      </c>
      <c r="Q926" s="46">
        <f t="shared" si="195"/>
        <v>0</v>
      </c>
      <c r="R926" s="15"/>
      <c r="S926" s="3">
        <f t="shared" si="196"/>
        <v>10.41</v>
      </c>
      <c r="T926" s="30" t="s">
        <v>2502</v>
      </c>
      <c r="U926" s="41">
        <f t="shared" si="193"/>
        <v>680.81400000000008</v>
      </c>
      <c r="V926" s="41">
        <f t="shared" si="194"/>
        <v>0</v>
      </c>
      <c r="W926" s="5"/>
    </row>
    <row r="927" spans="1:23" ht="43.2" x14ac:dyDescent="0.3">
      <c r="A927" s="3">
        <f t="shared" si="197"/>
        <v>910</v>
      </c>
      <c r="B927" s="4" t="s">
        <v>918</v>
      </c>
      <c r="C927" s="3">
        <v>2</v>
      </c>
      <c r="D927" s="3" t="s">
        <v>1569</v>
      </c>
      <c r="E927" s="4" t="s">
        <v>954</v>
      </c>
      <c r="F927" s="3" t="s">
        <v>957</v>
      </c>
      <c r="G927" s="3" t="s">
        <v>2345</v>
      </c>
      <c r="H927" s="3" t="s">
        <v>2467</v>
      </c>
      <c r="I927" s="3" t="s">
        <v>2496</v>
      </c>
      <c r="J927" s="3">
        <v>49.9</v>
      </c>
      <c r="K927" s="3">
        <f>10850-440</f>
        <v>10410</v>
      </c>
      <c r="L927" s="3" t="s">
        <v>25</v>
      </c>
      <c r="M927" s="3">
        <v>1</v>
      </c>
      <c r="N927" s="28">
        <f t="shared" si="198"/>
        <v>10.41</v>
      </c>
      <c r="O927" s="40">
        <f t="shared" si="199"/>
        <v>519.45899999999995</v>
      </c>
      <c r="P927" s="12">
        <v>0</v>
      </c>
      <c r="Q927" s="46">
        <f t="shared" si="195"/>
        <v>0</v>
      </c>
      <c r="R927" s="15"/>
      <c r="S927" s="3">
        <f t="shared" si="196"/>
        <v>10.41</v>
      </c>
      <c r="T927" s="30" t="s">
        <v>2502</v>
      </c>
      <c r="U927" s="41">
        <f t="shared" si="193"/>
        <v>519.45899999999995</v>
      </c>
      <c r="V927" s="41">
        <f t="shared" si="194"/>
        <v>0</v>
      </c>
      <c r="W927" s="5"/>
    </row>
    <row r="928" spans="1:23" ht="43.2" x14ac:dyDescent="0.3">
      <c r="A928" s="3">
        <f t="shared" si="197"/>
        <v>911</v>
      </c>
      <c r="B928" s="4" t="s">
        <v>918</v>
      </c>
      <c r="C928" s="3">
        <v>2</v>
      </c>
      <c r="D928" s="3" t="s">
        <v>1569</v>
      </c>
      <c r="E928" s="4" t="s">
        <v>955</v>
      </c>
      <c r="F928" s="3" t="s">
        <v>6</v>
      </c>
      <c r="G928" s="7" t="s">
        <v>2344</v>
      </c>
      <c r="H928" s="7" t="s">
        <v>2467</v>
      </c>
      <c r="I928" s="7" t="s">
        <v>2496</v>
      </c>
      <c r="J928" s="7">
        <v>49.9</v>
      </c>
      <c r="K928" s="3">
        <v>6060</v>
      </c>
      <c r="L928" s="3" t="s">
        <v>25</v>
      </c>
      <c r="M928" s="3">
        <v>1</v>
      </c>
      <c r="N928" s="28">
        <f t="shared" si="198"/>
        <v>6.06</v>
      </c>
      <c r="O928" s="28">
        <f t="shared" si="199"/>
        <v>302.39399999999995</v>
      </c>
      <c r="P928" s="12">
        <v>0</v>
      </c>
      <c r="Q928" s="46">
        <f t="shared" si="195"/>
        <v>0</v>
      </c>
      <c r="R928" s="15"/>
      <c r="S928" s="3">
        <f t="shared" si="196"/>
        <v>6.06</v>
      </c>
      <c r="T928" s="30" t="s">
        <v>2502</v>
      </c>
      <c r="U928" s="29">
        <f t="shared" si="193"/>
        <v>302.39399999999995</v>
      </c>
      <c r="V928" s="29">
        <f t="shared" si="194"/>
        <v>0</v>
      </c>
      <c r="W928" s="5"/>
    </row>
    <row r="929" spans="1:23" ht="43.2" x14ac:dyDescent="0.3">
      <c r="A929" s="3">
        <f t="shared" si="197"/>
        <v>912</v>
      </c>
      <c r="B929" s="4" t="s">
        <v>918</v>
      </c>
      <c r="C929" s="3">
        <v>2</v>
      </c>
      <c r="D929" s="3" t="s">
        <v>1569</v>
      </c>
      <c r="E929" s="4" t="s">
        <v>956</v>
      </c>
      <c r="F929" s="3" t="s">
        <v>6</v>
      </c>
      <c r="G929" s="7" t="s">
        <v>2344</v>
      </c>
      <c r="H929" s="7" t="s">
        <v>2467</v>
      </c>
      <c r="I929" s="7" t="s">
        <v>2496</v>
      </c>
      <c r="J929" s="7">
        <v>49.9</v>
      </c>
      <c r="K929" s="3">
        <v>5160</v>
      </c>
      <c r="L929" s="3" t="s">
        <v>25</v>
      </c>
      <c r="M929" s="3">
        <v>1</v>
      </c>
      <c r="N929" s="28">
        <f t="shared" si="198"/>
        <v>5.16</v>
      </c>
      <c r="O929" s="28">
        <f t="shared" si="199"/>
        <v>257.48399999999998</v>
      </c>
      <c r="P929" s="12">
        <v>0</v>
      </c>
      <c r="Q929" s="46">
        <f t="shared" si="195"/>
        <v>0</v>
      </c>
      <c r="R929" s="15"/>
      <c r="S929" s="3">
        <f t="shared" si="196"/>
        <v>5.16</v>
      </c>
      <c r="T929" s="30" t="s">
        <v>2502</v>
      </c>
      <c r="U929" s="29">
        <f t="shared" si="193"/>
        <v>257.48399999999998</v>
      </c>
      <c r="V929" s="29">
        <f t="shared" si="194"/>
        <v>0</v>
      </c>
      <c r="W929" s="5"/>
    </row>
    <row r="930" spans="1:23" ht="43.2" x14ac:dyDescent="0.3">
      <c r="A930" s="3">
        <f t="shared" si="197"/>
        <v>913</v>
      </c>
      <c r="B930" s="4" t="s">
        <v>918</v>
      </c>
      <c r="C930" s="3">
        <v>2</v>
      </c>
      <c r="D930" s="3" t="s">
        <v>1569</v>
      </c>
      <c r="E930" s="4" t="s">
        <v>958</v>
      </c>
      <c r="F930" s="3" t="s">
        <v>926</v>
      </c>
      <c r="G930" s="3" t="s">
        <v>2321</v>
      </c>
      <c r="H930" s="3" t="s">
        <v>2479</v>
      </c>
      <c r="I930" s="3" t="s">
        <v>2496</v>
      </c>
      <c r="J930" s="3">
        <v>79.7</v>
      </c>
      <c r="K930" s="3">
        <f>24930-440</f>
        <v>24490</v>
      </c>
      <c r="L930" s="3" t="s">
        <v>25</v>
      </c>
      <c r="M930" s="3">
        <v>1</v>
      </c>
      <c r="N930" s="40">
        <f t="shared" si="198"/>
        <v>24.49</v>
      </c>
      <c r="O930" s="40">
        <f t="shared" si="199"/>
        <v>1951.8529999999998</v>
      </c>
      <c r="P930" s="12">
        <v>0</v>
      </c>
      <c r="Q930" s="46">
        <f t="shared" si="195"/>
        <v>0</v>
      </c>
      <c r="R930" s="15"/>
      <c r="S930" s="3">
        <f t="shared" si="196"/>
        <v>24.49</v>
      </c>
      <c r="T930" s="30" t="s">
        <v>2502</v>
      </c>
      <c r="U930" s="41">
        <f t="shared" si="193"/>
        <v>1951.8529999999998</v>
      </c>
      <c r="V930" s="41">
        <f t="shared" si="194"/>
        <v>0</v>
      </c>
      <c r="W930" s="5"/>
    </row>
    <row r="931" spans="1:23" ht="43.2" x14ac:dyDescent="0.3">
      <c r="A931" s="3">
        <f t="shared" si="197"/>
        <v>914</v>
      </c>
      <c r="B931" s="4" t="s">
        <v>918</v>
      </c>
      <c r="C931" s="3">
        <v>2</v>
      </c>
      <c r="D931" s="3" t="s">
        <v>1569</v>
      </c>
      <c r="E931" s="4" t="s">
        <v>959</v>
      </c>
      <c r="F931" s="3" t="s">
        <v>964</v>
      </c>
      <c r="G931" s="3" t="s">
        <v>2323</v>
      </c>
      <c r="H931" s="3" t="s">
        <v>2475</v>
      </c>
      <c r="I931" s="3" t="s">
        <v>2496</v>
      </c>
      <c r="J931" s="3">
        <v>94</v>
      </c>
      <c r="K931" s="3">
        <f>24930-440</f>
        <v>24490</v>
      </c>
      <c r="L931" s="3" t="s">
        <v>25</v>
      </c>
      <c r="M931" s="3">
        <v>1</v>
      </c>
      <c r="N931" s="40">
        <f t="shared" si="198"/>
        <v>24.49</v>
      </c>
      <c r="O931" s="40">
        <f t="shared" si="199"/>
        <v>2302.06</v>
      </c>
      <c r="P931" s="12">
        <v>0</v>
      </c>
      <c r="Q931" s="46">
        <f t="shared" si="195"/>
        <v>0</v>
      </c>
      <c r="R931" s="15"/>
      <c r="S931" s="3">
        <f t="shared" si="196"/>
        <v>24.49</v>
      </c>
      <c r="T931" s="30" t="s">
        <v>2502</v>
      </c>
      <c r="U931" s="41">
        <f t="shared" si="193"/>
        <v>2302.06</v>
      </c>
      <c r="V931" s="41">
        <f t="shared" si="194"/>
        <v>0</v>
      </c>
      <c r="W931" s="5"/>
    </row>
    <row r="932" spans="1:23" ht="43.2" x14ac:dyDescent="0.3">
      <c r="A932" s="3">
        <f t="shared" si="197"/>
        <v>915</v>
      </c>
      <c r="B932" s="4" t="s">
        <v>918</v>
      </c>
      <c r="C932" s="3">
        <v>2</v>
      </c>
      <c r="D932" s="3" t="s">
        <v>1569</v>
      </c>
      <c r="E932" s="4" t="s">
        <v>960</v>
      </c>
      <c r="F932" s="3" t="s">
        <v>926</v>
      </c>
      <c r="G932" s="3" t="s">
        <v>2321</v>
      </c>
      <c r="H932" s="3" t="s">
        <v>2479</v>
      </c>
      <c r="I932" s="3" t="s">
        <v>2496</v>
      </c>
      <c r="J932" s="3">
        <v>79.7</v>
      </c>
      <c r="K932" s="3">
        <f>24930-440</f>
        <v>24490</v>
      </c>
      <c r="L932" s="3" t="s">
        <v>25</v>
      </c>
      <c r="M932" s="3">
        <v>1</v>
      </c>
      <c r="N932" s="40">
        <f t="shared" si="198"/>
        <v>24.49</v>
      </c>
      <c r="O932" s="40">
        <f t="shared" si="199"/>
        <v>1951.8529999999998</v>
      </c>
      <c r="P932" s="12">
        <v>0</v>
      </c>
      <c r="Q932" s="46">
        <f t="shared" si="195"/>
        <v>0</v>
      </c>
      <c r="R932" s="15"/>
      <c r="S932" s="3">
        <f t="shared" si="196"/>
        <v>24.49</v>
      </c>
      <c r="T932" s="30" t="s">
        <v>2502</v>
      </c>
      <c r="U932" s="41">
        <f t="shared" si="193"/>
        <v>1951.8529999999998</v>
      </c>
      <c r="V932" s="41">
        <f t="shared" si="194"/>
        <v>0</v>
      </c>
      <c r="W932" s="5"/>
    </row>
    <row r="933" spans="1:23" ht="43.2" x14ac:dyDescent="0.3">
      <c r="A933" s="3">
        <f t="shared" si="197"/>
        <v>916</v>
      </c>
      <c r="B933" s="4" t="s">
        <v>918</v>
      </c>
      <c r="C933" s="3">
        <v>2</v>
      </c>
      <c r="D933" s="3" t="s">
        <v>1569</v>
      </c>
      <c r="E933" s="4" t="s">
        <v>961</v>
      </c>
      <c r="F933" s="3" t="s">
        <v>920</v>
      </c>
      <c r="G933" s="3" t="s">
        <v>2319</v>
      </c>
      <c r="H933" s="3" t="s">
        <v>2474</v>
      </c>
      <c r="I933" s="3" t="s">
        <v>2496</v>
      </c>
      <c r="J933" s="3">
        <v>65.400000000000006</v>
      </c>
      <c r="K933" s="3">
        <f>10790-440</f>
        <v>10350</v>
      </c>
      <c r="L933" s="3" t="s">
        <v>25</v>
      </c>
      <c r="M933" s="3">
        <v>1</v>
      </c>
      <c r="N933" s="28">
        <f t="shared" si="198"/>
        <v>10.35</v>
      </c>
      <c r="O933" s="28">
        <f t="shared" si="199"/>
        <v>676.89</v>
      </c>
      <c r="P933" s="12">
        <v>0</v>
      </c>
      <c r="Q933" s="46">
        <f t="shared" si="195"/>
        <v>0</v>
      </c>
      <c r="R933" s="15"/>
      <c r="S933" s="3">
        <f t="shared" si="196"/>
        <v>10.35</v>
      </c>
      <c r="T933" s="30" t="s">
        <v>2502</v>
      </c>
      <c r="U933" s="41">
        <f t="shared" si="193"/>
        <v>676.89</v>
      </c>
      <c r="V933" s="41">
        <f t="shared" si="194"/>
        <v>0</v>
      </c>
      <c r="W933" s="5"/>
    </row>
    <row r="934" spans="1:23" ht="43.2" x14ac:dyDescent="0.3">
      <c r="A934" s="3">
        <f t="shared" si="197"/>
        <v>917</v>
      </c>
      <c r="B934" s="4" t="s">
        <v>918</v>
      </c>
      <c r="C934" s="3">
        <v>2</v>
      </c>
      <c r="D934" s="3" t="s">
        <v>1569</v>
      </c>
      <c r="E934" s="4" t="s">
        <v>962</v>
      </c>
      <c r="F934" s="3" t="s">
        <v>6</v>
      </c>
      <c r="G934" s="7" t="s">
        <v>2344</v>
      </c>
      <c r="H934" s="7" t="s">
        <v>2467</v>
      </c>
      <c r="I934" s="7" t="s">
        <v>2496</v>
      </c>
      <c r="J934" s="7">
        <v>49.9</v>
      </c>
      <c r="K934" s="3">
        <f>3968-440</f>
        <v>3528</v>
      </c>
      <c r="L934" s="3" t="s">
        <v>25</v>
      </c>
      <c r="M934" s="3">
        <v>1</v>
      </c>
      <c r="N934" s="28">
        <f t="shared" si="198"/>
        <v>3.528</v>
      </c>
      <c r="O934" s="28">
        <f t="shared" si="199"/>
        <v>176.0472</v>
      </c>
      <c r="P934" s="12">
        <v>0</v>
      </c>
      <c r="Q934" s="46">
        <f t="shared" si="195"/>
        <v>0</v>
      </c>
      <c r="R934" s="15"/>
      <c r="S934" s="3">
        <f t="shared" si="196"/>
        <v>3.528</v>
      </c>
      <c r="T934" s="30" t="s">
        <v>2502</v>
      </c>
      <c r="U934" s="29">
        <f t="shared" si="193"/>
        <v>176.0472</v>
      </c>
      <c r="V934" s="29">
        <f t="shared" si="194"/>
        <v>0</v>
      </c>
      <c r="W934" s="5"/>
    </row>
    <row r="935" spans="1:23" ht="43.2" x14ac:dyDescent="0.3">
      <c r="A935" s="3">
        <f t="shared" si="197"/>
        <v>918</v>
      </c>
      <c r="B935" s="4" t="s">
        <v>918</v>
      </c>
      <c r="C935" s="3">
        <v>2</v>
      </c>
      <c r="D935" s="3" t="s">
        <v>1569</v>
      </c>
      <c r="E935" s="4" t="s">
        <v>963</v>
      </c>
      <c r="F935" s="3" t="s">
        <v>6</v>
      </c>
      <c r="G935" s="7" t="s">
        <v>2344</v>
      </c>
      <c r="H935" s="7" t="s">
        <v>2467</v>
      </c>
      <c r="I935" s="7" t="s">
        <v>2496</v>
      </c>
      <c r="J935" s="7">
        <v>49.9</v>
      </c>
      <c r="K935" s="3">
        <f>3968-440</f>
        <v>3528</v>
      </c>
      <c r="L935" s="3" t="s">
        <v>25</v>
      </c>
      <c r="M935" s="3">
        <v>1</v>
      </c>
      <c r="N935" s="28">
        <f t="shared" si="198"/>
        <v>3.528</v>
      </c>
      <c r="O935" s="28">
        <f t="shared" si="199"/>
        <v>176.0472</v>
      </c>
      <c r="P935" s="12">
        <v>0</v>
      </c>
      <c r="Q935" s="46">
        <f t="shared" si="195"/>
        <v>0</v>
      </c>
      <c r="R935" s="15"/>
      <c r="S935" s="3">
        <f t="shared" si="196"/>
        <v>3.528</v>
      </c>
      <c r="T935" s="30" t="s">
        <v>2502</v>
      </c>
      <c r="U935" s="29">
        <f t="shared" si="193"/>
        <v>176.0472</v>
      </c>
      <c r="V935" s="29">
        <f t="shared" si="194"/>
        <v>0</v>
      </c>
      <c r="W935" s="5"/>
    </row>
    <row r="936" spans="1:23" ht="43.2" x14ac:dyDescent="0.3">
      <c r="A936" s="3">
        <f t="shared" si="197"/>
        <v>919</v>
      </c>
      <c r="B936" s="4" t="s">
        <v>918</v>
      </c>
      <c r="C936" s="3">
        <v>2</v>
      </c>
      <c r="D936" s="3" t="s">
        <v>1569</v>
      </c>
      <c r="E936" s="4" t="s">
        <v>965</v>
      </c>
      <c r="F936" s="3" t="s">
        <v>926</v>
      </c>
      <c r="G936" s="3" t="s">
        <v>2321</v>
      </c>
      <c r="H936" s="3" t="s">
        <v>2479</v>
      </c>
      <c r="I936" s="3" t="s">
        <v>2496</v>
      </c>
      <c r="J936" s="3">
        <v>79.7</v>
      </c>
      <c r="K936" s="3">
        <f>23760-440</f>
        <v>23320</v>
      </c>
      <c r="L936" s="3" t="s">
        <v>25</v>
      </c>
      <c r="M936" s="3">
        <v>1</v>
      </c>
      <c r="N936" s="40">
        <f t="shared" si="198"/>
        <v>23.32</v>
      </c>
      <c r="O936" s="40">
        <f t="shared" si="199"/>
        <v>1858.604</v>
      </c>
      <c r="P936" s="12">
        <v>0</v>
      </c>
      <c r="Q936" s="46">
        <f t="shared" si="195"/>
        <v>0</v>
      </c>
      <c r="R936" s="15"/>
      <c r="S936" s="3">
        <f t="shared" si="196"/>
        <v>23.32</v>
      </c>
      <c r="T936" s="30" t="s">
        <v>2502</v>
      </c>
      <c r="U936" s="41">
        <f t="shared" si="193"/>
        <v>1858.604</v>
      </c>
      <c r="V936" s="41">
        <f t="shared" si="194"/>
        <v>0</v>
      </c>
      <c r="W936" s="5"/>
    </row>
    <row r="937" spans="1:23" ht="43.2" x14ac:dyDescent="0.3">
      <c r="A937" s="3">
        <f t="shared" si="197"/>
        <v>920</v>
      </c>
      <c r="B937" s="4" t="s">
        <v>918</v>
      </c>
      <c r="C937" s="3">
        <v>2</v>
      </c>
      <c r="D937" s="3" t="s">
        <v>1569</v>
      </c>
      <c r="E937" s="4" t="s">
        <v>966</v>
      </c>
      <c r="F937" s="3" t="s">
        <v>926</v>
      </c>
      <c r="G937" s="3" t="s">
        <v>2321</v>
      </c>
      <c r="H937" s="3" t="s">
        <v>2479</v>
      </c>
      <c r="I937" s="3" t="s">
        <v>2496</v>
      </c>
      <c r="J937" s="3">
        <v>79.7</v>
      </c>
      <c r="K937" s="3">
        <f>23760-440</f>
        <v>23320</v>
      </c>
      <c r="L937" s="3" t="s">
        <v>25</v>
      </c>
      <c r="M937" s="3">
        <v>1</v>
      </c>
      <c r="N937" s="40">
        <f t="shared" si="198"/>
        <v>23.32</v>
      </c>
      <c r="O937" s="40">
        <f t="shared" si="199"/>
        <v>1858.604</v>
      </c>
      <c r="P937" s="12">
        <v>0</v>
      </c>
      <c r="Q937" s="46">
        <f t="shared" si="195"/>
        <v>0</v>
      </c>
      <c r="R937" s="15"/>
      <c r="S937" s="3">
        <f t="shared" si="196"/>
        <v>23.32</v>
      </c>
      <c r="T937" s="30" t="s">
        <v>2502</v>
      </c>
      <c r="U937" s="41">
        <f t="shared" si="193"/>
        <v>1858.604</v>
      </c>
      <c r="V937" s="41">
        <f t="shared" si="194"/>
        <v>0</v>
      </c>
      <c r="W937" s="5"/>
    </row>
    <row r="938" spans="1:23" ht="43.2" x14ac:dyDescent="0.3">
      <c r="A938" s="3">
        <f t="shared" si="197"/>
        <v>921</v>
      </c>
      <c r="B938" s="4" t="s">
        <v>918</v>
      </c>
      <c r="C938" s="3">
        <v>2</v>
      </c>
      <c r="D938" s="3" t="s">
        <v>1569</v>
      </c>
      <c r="E938" s="4" t="s">
        <v>967</v>
      </c>
      <c r="F938" s="3" t="s">
        <v>936</v>
      </c>
      <c r="G938" s="3" t="s">
        <v>2322</v>
      </c>
      <c r="H938" s="3" t="s">
        <v>2479</v>
      </c>
      <c r="I938" s="3" t="s">
        <v>2496</v>
      </c>
      <c r="J938" s="3">
        <v>79.7</v>
      </c>
      <c r="K938" s="3">
        <f>23760-440</f>
        <v>23320</v>
      </c>
      <c r="L938" s="3" t="s">
        <v>25</v>
      </c>
      <c r="M938" s="3">
        <v>1</v>
      </c>
      <c r="N938" s="40">
        <f t="shared" si="198"/>
        <v>23.32</v>
      </c>
      <c r="O938" s="40">
        <f t="shared" si="199"/>
        <v>1858.604</v>
      </c>
      <c r="P938" s="12">
        <v>0</v>
      </c>
      <c r="Q938" s="46">
        <f t="shared" si="195"/>
        <v>0</v>
      </c>
      <c r="R938" s="15"/>
      <c r="S938" s="3">
        <f t="shared" si="196"/>
        <v>23.32</v>
      </c>
      <c r="T938" s="30" t="s">
        <v>2502</v>
      </c>
      <c r="U938" s="10">
        <f t="shared" si="193"/>
        <v>1858.604</v>
      </c>
      <c r="V938" s="10">
        <f t="shared" si="194"/>
        <v>0</v>
      </c>
      <c r="W938" s="5"/>
    </row>
    <row r="939" spans="1:23" ht="43.2" x14ac:dyDescent="0.3">
      <c r="A939" s="3">
        <f t="shared" si="197"/>
        <v>922</v>
      </c>
      <c r="B939" s="4" t="s">
        <v>918</v>
      </c>
      <c r="C939" s="3">
        <v>2</v>
      </c>
      <c r="D939" s="3" t="s">
        <v>1569</v>
      </c>
      <c r="E939" s="4" t="s">
        <v>968</v>
      </c>
      <c r="F939" s="3" t="s">
        <v>6</v>
      </c>
      <c r="G939" s="7" t="s">
        <v>2344</v>
      </c>
      <c r="H939" s="7" t="s">
        <v>2467</v>
      </c>
      <c r="I939" s="7" t="s">
        <v>2496</v>
      </c>
      <c r="J939" s="7">
        <v>49.9</v>
      </c>
      <c r="K939" s="3">
        <f>10790-440</f>
        <v>10350</v>
      </c>
      <c r="L939" s="3" t="s">
        <v>25</v>
      </c>
      <c r="M939" s="3">
        <v>1</v>
      </c>
      <c r="N939" s="28">
        <f t="shared" si="198"/>
        <v>10.35</v>
      </c>
      <c r="O939" s="28">
        <f t="shared" si="199"/>
        <v>516.46499999999992</v>
      </c>
      <c r="P939" s="12">
        <v>0</v>
      </c>
      <c r="Q939" s="46">
        <f t="shared" si="195"/>
        <v>0</v>
      </c>
      <c r="R939" s="15"/>
      <c r="S939" s="3">
        <f t="shared" si="196"/>
        <v>10.35</v>
      </c>
      <c r="T939" s="30" t="s">
        <v>2502</v>
      </c>
      <c r="U939" s="29">
        <f t="shared" si="193"/>
        <v>516.46499999999992</v>
      </c>
      <c r="V939" s="29">
        <f t="shared" si="194"/>
        <v>0</v>
      </c>
      <c r="W939" s="5"/>
    </row>
    <row r="940" spans="1:23" ht="43.2" x14ac:dyDescent="0.3">
      <c r="A940" s="3">
        <f t="shared" si="197"/>
        <v>923</v>
      </c>
      <c r="B940" s="4" t="s">
        <v>918</v>
      </c>
      <c r="C940" s="3">
        <v>2</v>
      </c>
      <c r="D940" s="3" t="s">
        <v>1569</v>
      </c>
      <c r="E940" s="4" t="s">
        <v>969</v>
      </c>
      <c r="F940" s="3" t="s">
        <v>6</v>
      </c>
      <c r="G940" s="7" t="s">
        <v>2344</v>
      </c>
      <c r="H940" s="7" t="s">
        <v>2467</v>
      </c>
      <c r="I940" s="7" t="s">
        <v>2496</v>
      </c>
      <c r="J940" s="7">
        <v>49.9</v>
      </c>
      <c r="K940" s="3">
        <f>9000-440</f>
        <v>8560</v>
      </c>
      <c r="L940" s="3" t="s">
        <v>25</v>
      </c>
      <c r="M940" s="3">
        <v>1</v>
      </c>
      <c r="N940" s="28">
        <f t="shared" si="198"/>
        <v>8.56</v>
      </c>
      <c r="O940" s="28">
        <f t="shared" si="199"/>
        <v>427.14400000000001</v>
      </c>
      <c r="P940" s="12">
        <v>0</v>
      </c>
      <c r="Q940" s="46">
        <f t="shared" si="195"/>
        <v>0</v>
      </c>
      <c r="R940" s="15"/>
      <c r="S940" s="3">
        <f t="shared" si="196"/>
        <v>8.56</v>
      </c>
      <c r="T940" s="30" t="s">
        <v>2502</v>
      </c>
      <c r="U940" s="29">
        <f t="shared" si="193"/>
        <v>427.14400000000001</v>
      </c>
      <c r="V940" s="29">
        <f t="shared" si="194"/>
        <v>0</v>
      </c>
      <c r="W940" s="5"/>
    </row>
    <row r="941" spans="1:23" ht="43.2" x14ac:dyDescent="0.3">
      <c r="A941" s="3">
        <f t="shared" si="197"/>
        <v>924</v>
      </c>
      <c r="B941" s="4" t="s">
        <v>918</v>
      </c>
      <c r="C941" s="3">
        <v>2</v>
      </c>
      <c r="D941" s="3" t="s">
        <v>1569</v>
      </c>
      <c r="E941" s="4" t="s">
        <v>970</v>
      </c>
      <c r="F941" s="3" t="s">
        <v>6</v>
      </c>
      <c r="G941" s="7" t="s">
        <v>2344</v>
      </c>
      <c r="H941" s="7" t="s">
        <v>2467</v>
      </c>
      <c r="I941" s="7" t="s">
        <v>2496</v>
      </c>
      <c r="J941" s="7">
        <v>49.9</v>
      </c>
      <c r="K941" s="3">
        <f>9000-440</f>
        <v>8560</v>
      </c>
      <c r="L941" s="3" t="s">
        <v>25</v>
      </c>
      <c r="M941" s="3">
        <v>1</v>
      </c>
      <c r="N941" s="28">
        <f t="shared" si="198"/>
        <v>8.56</v>
      </c>
      <c r="O941" s="28">
        <f t="shared" si="199"/>
        <v>427.14400000000001</v>
      </c>
      <c r="P941" s="12">
        <v>0</v>
      </c>
      <c r="Q941" s="46">
        <f t="shared" si="195"/>
        <v>0</v>
      </c>
      <c r="R941" s="15"/>
      <c r="S941" s="3">
        <f t="shared" si="196"/>
        <v>8.56</v>
      </c>
      <c r="T941" s="30" t="s">
        <v>2502</v>
      </c>
      <c r="U941" s="29">
        <f t="shared" si="193"/>
        <v>427.14400000000001</v>
      </c>
      <c r="V941" s="29">
        <f t="shared" si="194"/>
        <v>0</v>
      </c>
      <c r="W941" s="5"/>
    </row>
    <row r="942" spans="1:23" ht="43.2" x14ac:dyDescent="0.3">
      <c r="A942" s="3">
        <f t="shared" si="197"/>
        <v>925</v>
      </c>
      <c r="B942" s="4" t="s">
        <v>918</v>
      </c>
      <c r="C942" s="3">
        <v>2</v>
      </c>
      <c r="D942" s="3" t="s">
        <v>1572</v>
      </c>
      <c r="E942" s="4" t="s">
        <v>972</v>
      </c>
      <c r="F942" s="3" t="s">
        <v>312</v>
      </c>
      <c r="G942" s="3" t="s">
        <v>2309</v>
      </c>
      <c r="H942" s="3" t="s">
        <v>2474</v>
      </c>
      <c r="I942" s="3" t="s">
        <v>2496</v>
      </c>
      <c r="J942" s="3">
        <v>65.400000000000006</v>
      </c>
      <c r="K942" s="3">
        <v>6000</v>
      </c>
      <c r="L942" s="3" t="s">
        <v>25</v>
      </c>
      <c r="M942" s="3">
        <v>1</v>
      </c>
      <c r="N942" s="28">
        <f t="shared" si="198"/>
        <v>6</v>
      </c>
      <c r="O942" s="28">
        <f t="shared" si="199"/>
        <v>392.40000000000003</v>
      </c>
      <c r="P942" s="12">
        <v>0</v>
      </c>
      <c r="Q942" s="46">
        <f t="shared" si="195"/>
        <v>0</v>
      </c>
      <c r="R942" s="15"/>
      <c r="S942" s="3">
        <f t="shared" si="196"/>
        <v>6</v>
      </c>
      <c r="T942" s="30" t="s">
        <v>2502</v>
      </c>
      <c r="U942" s="29">
        <f t="shared" si="193"/>
        <v>392.40000000000003</v>
      </c>
      <c r="V942" s="29">
        <f t="shared" si="194"/>
        <v>0</v>
      </c>
      <c r="W942" s="5"/>
    </row>
    <row r="943" spans="1:23" ht="43.2" x14ac:dyDescent="0.3">
      <c r="A943" s="3">
        <f t="shared" si="197"/>
        <v>926</v>
      </c>
      <c r="B943" s="4" t="s">
        <v>918</v>
      </c>
      <c r="C943" s="3">
        <v>2</v>
      </c>
      <c r="D943" s="3" t="s">
        <v>1572</v>
      </c>
      <c r="E943" s="4" t="s">
        <v>973</v>
      </c>
      <c r="F943" s="3" t="s">
        <v>59</v>
      </c>
      <c r="G943" s="3" t="s">
        <v>2310</v>
      </c>
      <c r="H943" s="3" t="s">
        <v>2466</v>
      </c>
      <c r="I943" s="3" t="s">
        <v>2496</v>
      </c>
      <c r="J943" s="3">
        <v>72.400000000000006</v>
      </c>
      <c r="K943" s="3">
        <v>6000</v>
      </c>
      <c r="L943" s="3" t="s">
        <v>25</v>
      </c>
      <c r="M943" s="3">
        <v>1</v>
      </c>
      <c r="N943" s="28">
        <f t="shared" si="198"/>
        <v>6</v>
      </c>
      <c r="O943" s="28">
        <f t="shared" si="199"/>
        <v>434.40000000000003</v>
      </c>
      <c r="P943" s="12">
        <v>0</v>
      </c>
      <c r="Q943" s="46">
        <f t="shared" si="195"/>
        <v>0</v>
      </c>
      <c r="R943" s="15"/>
      <c r="S943" s="3">
        <f t="shared" si="196"/>
        <v>6</v>
      </c>
      <c r="T943" s="30" t="s">
        <v>2502</v>
      </c>
      <c r="U943" s="29">
        <f t="shared" si="193"/>
        <v>434.40000000000003</v>
      </c>
      <c r="V943" s="29">
        <f t="shared" si="194"/>
        <v>0</v>
      </c>
      <c r="W943" s="5"/>
    </row>
    <row r="944" spans="1:23" x14ac:dyDescent="0.3">
      <c r="A944" s="3">
        <f t="shared" si="197"/>
        <v>927</v>
      </c>
      <c r="B944" s="4" t="s">
        <v>918</v>
      </c>
      <c r="C944" s="3">
        <v>2</v>
      </c>
      <c r="D944" s="3" t="s">
        <v>1572</v>
      </c>
      <c r="E944" s="4" t="s">
        <v>974</v>
      </c>
      <c r="F944" s="3" t="s">
        <v>971</v>
      </c>
      <c r="G944" s="3" t="s">
        <v>2318</v>
      </c>
      <c r="H944" s="3" t="s">
        <v>2477</v>
      </c>
      <c r="I944" s="3" t="s">
        <v>2496</v>
      </c>
      <c r="J944" s="3">
        <v>36.700000000000003</v>
      </c>
      <c r="K944" s="3">
        <v>6000</v>
      </c>
      <c r="L944" s="3" t="s">
        <v>25</v>
      </c>
      <c r="M944" s="3">
        <v>1</v>
      </c>
      <c r="N944" s="28">
        <f t="shared" si="198"/>
        <v>6</v>
      </c>
      <c r="O944" s="28">
        <f t="shared" si="199"/>
        <v>220.20000000000002</v>
      </c>
      <c r="P944" s="12">
        <v>0</v>
      </c>
      <c r="Q944" s="46">
        <f t="shared" si="195"/>
        <v>0</v>
      </c>
      <c r="R944" s="15"/>
      <c r="S944" s="3">
        <f t="shared" si="196"/>
        <v>6</v>
      </c>
      <c r="T944" s="5"/>
      <c r="U944" s="5">
        <f t="shared" si="193"/>
        <v>220.20000000000002</v>
      </c>
      <c r="V944" s="5">
        <f t="shared" si="194"/>
        <v>0</v>
      </c>
      <c r="W944" s="5"/>
    </row>
    <row r="945" spans="1:23" x14ac:dyDescent="0.3">
      <c r="A945" s="3">
        <f t="shared" si="197"/>
        <v>928</v>
      </c>
      <c r="B945" s="4" t="s">
        <v>918</v>
      </c>
      <c r="C945" s="3">
        <v>2</v>
      </c>
      <c r="D945" s="3" t="s">
        <v>1572</v>
      </c>
      <c r="E945" s="4" t="s">
        <v>975</v>
      </c>
      <c r="F945" s="3" t="s">
        <v>971</v>
      </c>
      <c r="G945" s="3" t="s">
        <v>2318</v>
      </c>
      <c r="H945" s="3" t="s">
        <v>2477</v>
      </c>
      <c r="I945" s="3" t="s">
        <v>2496</v>
      </c>
      <c r="J945" s="3">
        <v>36.700000000000003</v>
      </c>
      <c r="K945" s="3">
        <v>6000</v>
      </c>
      <c r="L945" s="3" t="s">
        <v>25</v>
      </c>
      <c r="M945" s="3">
        <v>1</v>
      </c>
      <c r="N945" s="28">
        <f t="shared" si="198"/>
        <v>6</v>
      </c>
      <c r="O945" s="28">
        <f t="shared" si="199"/>
        <v>220.20000000000002</v>
      </c>
      <c r="P945" s="12">
        <v>0</v>
      </c>
      <c r="Q945" s="46">
        <f t="shared" si="195"/>
        <v>0</v>
      </c>
      <c r="R945" s="15"/>
      <c r="S945" s="3">
        <f t="shared" si="196"/>
        <v>6</v>
      </c>
      <c r="T945" s="5"/>
      <c r="U945" s="5">
        <f t="shared" si="193"/>
        <v>220.20000000000002</v>
      </c>
      <c r="V945" s="5">
        <f t="shared" si="194"/>
        <v>0</v>
      </c>
      <c r="W945" s="5"/>
    </row>
    <row r="946" spans="1:23" x14ac:dyDescent="0.3">
      <c r="A946" s="3">
        <f t="shared" si="197"/>
        <v>929</v>
      </c>
      <c r="B946" s="4" t="s">
        <v>918</v>
      </c>
      <c r="C946" s="3">
        <v>2</v>
      </c>
      <c r="D946" s="3" t="s">
        <v>1572</v>
      </c>
      <c r="E946" s="4" t="s">
        <v>976</v>
      </c>
      <c r="F946" s="3" t="s">
        <v>971</v>
      </c>
      <c r="G946" s="3" t="s">
        <v>2318</v>
      </c>
      <c r="H946" s="3" t="s">
        <v>2477</v>
      </c>
      <c r="I946" s="3" t="s">
        <v>2496</v>
      </c>
      <c r="J946" s="3">
        <v>36.700000000000003</v>
      </c>
      <c r="K946" s="3">
        <v>6000</v>
      </c>
      <c r="L946" s="3" t="s">
        <v>25</v>
      </c>
      <c r="M946" s="3">
        <v>1</v>
      </c>
      <c r="N946" s="28">
        <f t="shared" si="198"/>
        <v>6</v>
      </c>
      <c r="O946" s="28">
        <f t="shared" si="199"/>
        <v>220.20000000000002</v>
      </c>
      <c r="P946" s="12">
        <v>0</v>
      </c>
      <c r="Q946" s="46">
        <f t="shared" si="195"/>
        <v>0</v>
      </c>
      <c r="R946" s="15"/>
      <c r="S946" s="3">
        <f t="shared" si="196"/>
        <v>6</v>
      </c>
      <c r="T946" s="5"/>
      <c r="U946" s="5">
        <f t="shared" si="193"/>
        <v>220.20000000000002</v>
      </c>
      <c r="V946" s="5">
        <f t="shared" si="194"/>
        <v>0</v>
      </c>
      <c r="W946" s="5"/>
    </row>
    <row r="947" spans="1:23" ht="43.2" x14ac:dyDescent="0.3">
      <c r="A947" s="3">
        <f t="shared" si="197"/>
        <v>930</v>
      </c>
      <c r="B947" s="4" t="s">
        <v>918</v>
      </c>
      <c r="C947" s="3">
        <v>2</v>
      </c>
      <c r="D947" s="3" t="s">
        <v>1572</v>
      </c>
      <c r="E947" s="4" t="s">
        <v>977</v>
      </c>
      <c r="F947" s="3" t="s">
        <v>312</v>
      </c>
      <c r="G947" s="3" t="s">
        <v>2309</v>
      </c>
      <c r="H947" s="3" t="s">
        <v>2474</v>
      </c>
      <c r="I947" s="3" t="s">
        <v>2496</v>
      </c>
      <c r="J947" s="3">
        <v>65.400000000000006</v>
      </c>
      <c r="K947" s="3">
        <v>6000</v>
      </c>
      <c r="L947" s="3" t="s">
        <v>25</v>
      </c>
      <c r="M947" s="3">
        <v>1</v>
      </c>
      <c r="N947" s="28">
        <f t="shared" si="198"/>
        <v>6</v>
      </c>
      <c r="O947" s="28">
        <f t="shared" si="199"/>
        <v>392.40000000000003</v>
      </c>
      <c r="P947" s="12">
        <v>0</v>
      </c>
      <c r="Q947" s="46">
        <f t="shared" si="195"/>
        <v>0</v>
      </c>
      <c r="R947" s="15"/>
      <c r="S947" s="3">
        <f t="shared" si="196"/>
        <v>6</v>
      </c>
      <c r="T947" s="30" t="s">
        <v>2502</v>
      </c>
      <c r="U947" s="29">
        <f t="shared" si="193"/>
        <v>392.40000000000003</v>
      </c>
      <c r="V947" s="29">
        <f t="shared" si="194"/>
        <v>0</v>
      </c>
      <c r="W947" s="5"/>
    </row>
    <row r="948" spans="1:23" ht="43.2" x14ac:dyDescent="0.3">
      <c r="A948" s="3">
        <f t="shared" si="197"/>
        <v>931</v>
      </c>
      <c r="B948" s="4" t="s">
        <v>918</v>
      </c>
      <c r="C948" s="3">
        <v>2</v>
      </c>
      <c r="D948" s="3" t="s">
        <v>1572</v>
      </c>
      <c r="E948" s="4" t="s">
        <v>978</v>
      </c>
      <c r="F948" s="3" t="s">
        <v>312</v>
      </c>
      <c r="G948" s="3" t="s">
        <v>2309</v>
      </c>
      <c r="H948" s="3" t="s">
        <v>2474</v>
      </c>
      <c r="I948" s="3" t="s">
        <v>2496</v>
      </c>
      <c r="J948" s="3">
        <v>65.400000000000006</v>
      </c>
      <c r="K948" s="3">
        <v>6000</v>
      </c>
      <c r="L948" s="3" t="s">
        <v>25</v>
      </c>
      <c r="M948" s="3">
        <v>1</v>
      </c>
      <c r="N948" s="28">
        <f t="shared" si="198"/>
        <v>6</v>
      </c>
      <c r="O948" s="28">
        <f t="shared" si="199"/>
        <v>392.40000000000003</v>
      </c>
      <c r="P948" s="12">
        <v>0</v>
      </c>
      <c r="Q948" s="46">
        <f t="shared" si="195"/>
        <v>0</v>
      </c>
      <c r="R948" s="15"/>
      <c r="S948" s="3">
        <f t="shared" si="196"/>
        <v>6</v>
      </c>
      <c r="T948" s="30" t="s">
        <v>2502</v>
      </c>
      <c r="U948" s="29">
        <f t="shared" si="193"/>
        <v>392.40000000000003</v>
      </c>
      <c r="V948" s="29">
        <f t="shared" si="194"/>
        <v>0</v>
      </c>
      <c r="W948" s="5"/>
    </row>
    <row r="949" spans="1:23" x14ac:dyDescent="0.3">
      <c r="A949" s="3">
        <f t="shared" si="197"/>
        <v>932</v>
      </c>
      <c r="B949" s="4" t="s">
        <v>918</v>
      </c>
      <c r="C949" s="3">
        <v>2</v>
      </c>
      <c r="D949" s="3" t="s">
        <v>1572</v>
      </c>
      <c r="E949" s="4" t="s">
        <v>979</v>
      </c>
      <c r="F949" s="3" t="s">
        <v>971</v>
      </c>
      <c r="G949" s="3" t="s">
        <v>2318</v>
      </c>
      <c r="H949" s="3" t="s">
        <v>2477</v>
      </c>
      <c r="I949" s="3" t="s">
        <v>2496</v>
      </c>
      <c r="J949" s="3">
        <v>36.700000000000003</v>
      </c>
      <c r="K949" s="3">
        <v>6000</v>
      </c>
      <c r="L949" s="3" t="s">
        <v>25</v>
      </c>
      <c r="M949" s="3">
        <v>1</v>
      </c>
      <c r="N949" s="28">
        <f t="shared" si="198"/>
        <v>6</v>
      </c>
      <c r="O949" s="28">
        <f t="shared" si="199"/>
        <v>220.20000000000002</v>
      </c>
      <c r="P949" s="12">
        <v>0</v>
      </c>
      <c r="Q949" s="46">
        <f t="shared" si="195"/>
        <v>0</v>
      </c>
      <c r="R949" s="15"/>
      <c r="S949" s="3">
        <f t="shared" si="196"/>
        <v>6</v>
      </c>
      <c r="T949" s="5"/>
      <c r="U949" s="5">
        <f t="shared" si="193"/>
        <v>220.20000000000002</v>
      </c>
      <c r="V949" s="5">
        <f t="shared" si="194"/>
        <v>0</v>
      </c>
      <c r="W949" s="5"/>
    </row>
    <row r="950" spans="1:23" x14ac:dyDescent="0.3">
      <c r="A950" s="3">
        <f t="shared" si="197"/>
        <v>933</v>
      </c>
      <c r="B950" s="4" t="s">
        <v>918</v>
      </c>
      <c r="C950" s="3">
        <v>2</v>
      </c>
      <c r="D950" s="3" t="s">
        <v>1572</v>
      </c>
      <c r="E950" s="4" t="s">
        <v>980</v>
      </c>
      <c r="F950" s="3" t="s">
        <v>971</v>
      </c>
      <c r="G950" s="3" t="s">
        <v>2318</v>
      </c>
      <c r="H950" s="3" t="s">
        <v>2477</v>
      </c>
      <c r="I950" s="3" t="s">
        <v>2496</v>
      </c>
      <c r="J950" s="3">
        <v>36.700000000000003</v>
      </c>
      <c r="K950" s="3">
        <v>6000</v>
      </c>
      <c r="L950" s="3" t="s">
        <v>25</v>
      </c>
      <c r="M950" s="3">
        <v>1</v>
      </c>
      <c r="N950" s="28">
        <f t="shared" si="198"/>
        <v>6</v>
      </c>
      <c r="O950" s="28">
        <f t="shared" si="199"/>
        <v>220.20000000000002</v>
      </c>
      <c r="P950" s="12">
        <v>0</v>
      </c>
      <c r="Q950" s="46">
        <f t="shared" si="195"/>
        <v>0</v>
      </c>
      <c r="R950" s="15"/>
      <c r="S950" s="3">
        <f t="shared" si="196"/>
        <v>6</v>
      </c>
      <c r="T950" s="5"/>
      <c r="U950" s="5">
        <f t="shared" si="193"/>
        <v>220.20000000000002</v>
      </c>
      <c r="V950" s="5">
        <f t="shared" si="194"/>
        <v>0</v>
      </c>
      <c r="W950" s="5"/>
    </row>
    <row r="951" spans="1:23" x14ac:dyDescent="0.3">
      <c r="A951" s="3">
        <f t="shared" si="197"/>
        <v>934</v>
      </c>
      <c r="B951" s="4" t="s">
        <v>918</v>
      </c>
      <c r="C951" s="3">
        <v>2</v>
      </c>
      <c r="D951" s="3" t="s">
        <v>1572</v>
      </c>
      <c r="E951" s="4" t="s">
        <v>981</v>
      </c>
      <c r="F951" s="3" t="s">
        <v>971</v>
      </c>
      <c r="G951" s="3" t="s">
        <v>2318</v>
      </c>
      <c r="H951" s="3" t="s">
        <v>2477</v>
      </c>
      <c r="I951" s="3" t="s">
        <v>2496</v>
      </c>
      <c r="J951" s="3">
        <v>36.700000000000003</v>
      </c>
      <c r="K951" s="3">
        <v>6000</v>
      </c>
      <c r="L951" s="3" t="s">
        <v>25</v>
      </c>
      <c r="M951" s="3">
        <v>1</v>
      </c>
      <c r="N951" s="28">
        <f t="shared" ref="N951:N973" si="200">(K951/1000)*M951</f>
        <v>6</v>
      </c>
      <c r="O951" s="28">
        <f t="shared" ref="O951:O973" si="201">N951*J951</f>
        <v>220.20000000000002</v>
      </c>
      <c r="P951" s="12">
        <v>0</v>
      </c>
      <c r="Q951" s="46">
        <f t="shared" si="195"/>
        <v>0</v>
      </c>
      <c r="R951" s="15"/>
      <c r="S951" s="3">
        <f t="shared" si="196"/>
        <v>6</v>
      </c>
      <c r="T951" s="5"/>
      <c r="U951" s="5">
        <f t="shared" si="193"/>
        <v>220.20000000000002</v>
      </c>
      <c r="V951" s="5">
        <f t="shared" si="194"/>
        <v>0</v>
      </c>
      <c r="W951" s="5"/>
    </row>
    <row r="952" spans="1:23" ht="43.2" x14ac:dyDescent="0.3">
      <c r="A952" s="3">
        <f t="shared" si="197"/>
        <v>935</v>
      </c>
      <c r="B952" s="4" t="s">
        <v>918</v>
      </c>
      <c r="C952" s="3">
        <v>2</v>
      </c>
      <c r="D952" s="3" t="s">
        <v>1572</v>
      </c>
      <c r="E952" s="4" t="s">
        <v>986</v>
      </c>
      <c r="F952" s="3" t="s">
        <v>312</v>
      </c>
      <c r="G952" s="3" t="s">
        <v>2309</v>
      </c>
      <c r="H952" s="3" t="s">
        <v>2474</v>
      </c>
      <c r="I952" s="3" t="s">
        <v>2496</v>
      </c>
      <c r="J952" s="3">
        <v>65.400000000000006</v>
      </c>
      <c r="K952" s="3">
        <v>6000</v>
      </c>
      <c r="L952" s="3" t="s">
        <v>25</v>
      </c>
      <c r="M952" s="3">
        <v>1</v>
      </c>
      <c r="N952" s="28">
        <f t="shared" si="200"/>
        <v>6</v>
      </c>
      <c r="O952" s="28">
        <f t="shared" si="201"/>
        <v>392.40000000000003</v>
      </c>
      <c r="P952" s="12">
        <v>0</v>
      </c>
      <c r="Q952" s="46">
        <f t="shared" si="195"/>
        <v>0</v>
      </c>
      <c r="R952" s="15"/>
      <c r="S952" s="3">
        <f t="shared" si="196"/>
        <v>6</v>
      </c>
      <c r="T952" s="30" t="s">
        <v>2502</v>
      </c>
      <c r="U952" s="29">
        <f t="shared" si="193"/>
        <v>392.40000000000003</v>
      </c>
      <c r="V952" s="29">
        <f t="shared" si="194"/>
        <v>0</v>
      </c>
      <c r="W952" s="5"/>
    </row>
    <row r="953" spans="1:23" ht="43.2" x14ac:dyDescent="0.3">
      <c r="A953" s="3">
        <f t="shared" si="197"/>
        <v>936</v>
      </c>
      <c r="B953" s="4" t="s">
        <v>918</v>
      </c>
      <c r="C953" s="3">
        <v>2</v>
      </c>
      <c r="D953" s="3" t="s">
        <v>1572</v>
      </c>
      <c r="E953" s="4" t="s">
        <v>982</v>
      </c>
      <c r="F953" s="3" t="s">
        <v>31</v>
      </c>
      <c r="G953" s="3" t="s">
        <v>2308</v>
      </c>
      <c r="H953" s="3" t="s">
        <v>2473</v>
      </c>
      <c r="I953" s="3" t="s">
        <v>2496</v>
      </c>
      <c r="J953" s="3">
        <v>56.8</v>
      </c>
      <c r="K953" s="3">
        <v>6000</v>
      </c>
      <c r="L953" s="3" t="s">
        <v>25</v>
      </c>
      <c r="M953" s="3">
        <v>1</v>
      </c>
      <c r="N953" s="28">
        <f t="shared" si="200"/>
        <v>6</v>
      </c>
      <c r="O953" s="28">
        <f t="shared" si="201"/>
        <v>340.79999999999995</v>
      </c>
      <c r="P953" s="12">
        <v>0</v>
      </c>
      <c r="Q953" s="46">
        <f t="shared" si="195"/>
        <v>0</v>
      </c>
      <c r="R953" s="15"/>
      <c r="S953" s="3">
        <f t="shared" si="196"/>
        <v>6</v>
      </c>
      <c r="T953" s="30" t="s">
        <v>2502</v>
      </c>
      <c r="U953" s="41">
        <f t="shared" si="193"/>
        <v>340.79999999999995</v>
      </c>
      <c r="V953" s="41">
        <f t="shared" si="194"/>
        <v>0</v>
      </c>
      <c r="W953" s="5"/>
    </row>
    <row r="954" spans="1:23" x14ac:dyDescent="0.3">
      <c r="A954" s="3">
        <f t="shared" si="197"/>
        <v>937</v>
      </c>
      <c r="B954" s="4" t="s">
        <v>918</v>
      </c>
      <c r="C954" s="3">
        <v>2</v>
      </c>
      <c r="D954" s="3" t="s">
        <v>1572</v>
      </c>
      <c r="E954" s="4" t="s">
        <v>983</v>
      </c>
      <c r="F954" s="3" t="s">
        <v>971</v>
      </c>
      <c r="G954" s="3" t="s">
        <v>2318</v>
      </c>
      <c r="H954" s="3" t="s">
        <v>2477</v>
      </c>
      <c r="I954" s="3" t="s">
        <v>2496</v>
      </c>
      <c r="J954" s="3">
        <v>36.700000000000003</v>
      </c>
      <c r="K954" s="3">
        <v>6000</v>
      </c>
      <c r="L954" s="3" t="s">
        <v>25</v>
      </c>
      <c r="M954" s="3">
        <v>1</v>
      </c>
      <c r="N954" s="28">
        <f t="shared" si="200"/>
        <v>6</v>
      </c>
      <c r="O954" s="28">
        <f t="shared" si="201"/>
        <v>220.20000000000002</v>
      </c>
      <c r="P954" s="12">
        <v>0</v>
      </c>
      <c r="Q954" s="46">
        <f t="shared" si="195"/>
        <v>0</v>
      </c>
      <c r="R954" s="15"/>
      <c r="S954" s="3">
        <f t="shared" si="196"/>
        <v>6</v>
      </c>
      <c r="T954" s="5"/>
      <c r="U954" s="5">
        <f t="shared" si="193"/>
        <v>220.20000000000002</v>
      </c>
      <c r="V954" s="5">
        <f t="shared" si="194"/>
        <v>0</v>
      </c>
      <c r="W954" s="5"/>
    </row>
    <row r="955" spans="1:23" x14ac:dyDescent="0.3">
      <c r="A955" s="3">
        <f t="shared" si="197"/>
        <v>938</v>
      </c>
      <c r="B955" s="4" t="s">
        <v>918</v>
      </c>
      <c r="C955" s="3">
        <v>2</v>
      </c>
      <c r="D955" s="3" t="s">
        <v>1572</v>
      </c>
      <c r="E955" s="4" t="s">
        <v>984</v>
      </c>
      <c r="F955" s="3" t="s">
        <v>971</v>
      </c>
      <c r="G955" s="3" t="s">
        <v>2318</v>
      </c>
      <c r="H955" s="3" t="s">
        <v>2477</v>
      </c>
      <c r="I955" s="3" t="s">
        <v>2496</v>
      </c>
      <c r="J955" s="3">
        <v>36.700000000000003</v>
      </c>
      <c r="K955" s="3">
        <v>6000</v>
      </c>
      <c r="L955" s="3" t="s">
        <v>25</v>
      </c>
      <c r="M955" s="3">
        <v>1</v>
      </c>
      <c r="N955" s="28">
        <f t="shared" si="200"/>
        <v>6</v>
      </c>
      <c r="O955" s="28">
        <f t="shared" si="201"/>
        <v>220.20000000000002</v>
      </c>
      <c r="P955" s="12">
        <v>0</v>
      </c>
      <c r="Q955" s="46">
        <f t="shared" si="195"/>
        <v>0</v>
      </c>
      <c r="R955" s="15"/>
      <c r="S955" s="3">
        <f t="shared" si="196"/>
        <v>6</v>
      </c>
      <c r="T955" s="5"/>
      <c r="U955" s="5">
        <f t="shared" si="193"/>
        <v>220.20000000000002</v>
      </c>
      <c r="V955" s="5">
        <f t="shared" si="194"/>
        <v>0</v>
      </c>
      <c r="W955" s="5"/>
    </row>
    <row r="956" spans="1:23" x14ac:dyDescent="0.3">
      <c r="A956" s="3">
        <f t="shared" si="197"/>
        <v>939</v>
      </c>
      <c r="B956" s="4" t="s">
        <v>918</v>
      </c>
      <c r="C956" s="3">
        <v>2</v>
      </c>
      <c r="D956" s="3" t="s">
        <v>1572</v>
      </c>
      <c r="E956" s="4" t="s">
        <v>985</v>
      </c>
      <c r="F956" s="3" t="s">
        <v>971</v>
      </c>
      <c r="G956" s="3" t="s">
        <v>2318</v>
      </c>
      <c r="H956" s="3" t="s">
        <v>2477</v>
      </c>
      <c r="I956" s="3" t="s">
        <v>2496</v>
      </c>
      <c r="J956" s="3">
        <v>36.700000000000003</v>
      </c>
      <c r="K956" s="3">
        <v>6000</v>
      </c>
      <c r="L956" s="3" t="s">
        <v>25</v>
      </c>
      <c r="M956" s="3">
        <v>1</v>
      </c>
      <c r="N956" s="28">
        <f t="shared" si="200"/>
        <v>6</v>
      </c>
      <c r="O956" s="28">
        <f t="shared" si="201"/>
        <v>220.20000000000002</v>
      </c>
      <c r="P956" s="12">
        <v>0</v>
      </c>
      <c r="Q956" s="46">
        <f t="shared" si="195"/>
        <v>0</v>
      </c>
      <c r="R956" s="15"/>
      <c r="S956" s="3">
        <f t="shared" si="196"/>
        <v>6</v>
      </c>
      <c r="T956" s="5"/>
      <c r="U956" s="5">
        <f t="shared" si="193"/>
        <v>220.20000000000002</v>
      </c>
      <c r="V956" s="5">
        <f t="shared" si="194"/>
        <v>0</v>
      </c>
      <c r="W956" s="5"/>
    </row>
    <row r="957" spans="1:23" ht="43.2" x14ac:dyDescent="0.3">
      <c r="A957" s="3">
        <f t="shared" si="197"/>
        <v>940</v>
      </c>
      <c r="B957" s="4" t="s">
        <v>918</v>
      </c>
      <c r="C957" s="3">
        <v>2</v>
      </c>
      <c r="D957" s="3" t="s">
        <v>1572</v>
      </c>
      <c r="E957" s="4" t="s">
        <v>987</v>
      </c>
      <c r="F957" s="3" t="s">
        <v>312</v>
      </c>
      <c r="G957" s="3" t="s">
        <v>2309</v>
      </c>
      <c r="H957" s="3" t="s">
        <v>2474</v>
      </c>
      <c r="I957" s="3" t="s">
        <v>2496</v>
      </c>
      <c r="J957" s="3">
        <v>65.400000000000006</v>
      </c>
      <c r="K957" s="3">
        <v>6000</v>
      </c>
      <c r="L957" s="3" t="s">
        <v>25</v>
      </c>
      <c r="M957" s="3">
        <v>1</v>
      </c>
      <c r="N957" s="28">
        <f t="shared" si="200"/>
        <v>6</v>
      </c>
      <c r="O957" s="28">
        <f t="shared" si="201"/>
        <v>392.40000000000003</v>
      </c>
      <c r="P957" s="12">
        <v>0</v>
      </c>
      <c r="Q957" s="46">
        <f t="shared" si="195"/>
        <v>0</v>
      </c>
      <c r="R957" s="15"/>
      <c r="S957" s="3">
        <f t="shared" si="196"/>
        <v>6</v>
      </c>
      <c r="T957" s="30" t="s">
        <v>2502</v>
      </c>
      <c r="U957" s="29">
        <f t="shared" si="193"/>
        <v>392.40000000000003</v>
      </c>
      <c r="V957" s="29">
        <f t="shared" si="194"/>
        <v>0</v>
      </c>
      <c r="W957" s="5"/>
    </row>
    <row r="958" spans="1:23" ht="43.2" x14ac:dyDescent="0.3">
      <c r="A958" s="3">
        <f t="shared" si="197"/>
        <v>941</v>
      </c>
      <c r="B958" s="4" t="s">
        <v>918</v>
      </c>
      <c r="C958" s="3">
        <v>2</v>
      </c>
      <c r="D958" s="3" t="s">
        <v>1572</v>
      </c>
      <c r="E958" s="4" t="s">
        <v>988</v>
      </c>
      <c r="F958" s="3" t="s">
        <v>31</v>
      </c>
      <c r="G958" s="3" t="s">
        <v>2308</v>
      </c>
      <c r="H958" s="3" t="s">
        <v>2473</v>
      </c>
      <c r="I958" s="3" t="s">
        <v>2496</v>
      </c>
      <c r="J958" s="3">
        <v>56.8</v>
      </c>
      <c r="K958" s="3">
        <v>6000</v>
      </c>
      <c r="L958" s="3" t="s">
        <v>25</v>
      </c>
      <c r="M958" s="3">
        <v>1</v>
      </c>
      <c r="N958" s="28">
        <f t="shared" si="200"/>
        <v>6</v>
      </c>
      <c r="O958" s="28">
        <f t="shared" si="201"/>
        <v>340.79999999999995</v>
      </c>
      <c r="P958" s="12">
        <v>0</v>
      </c>
      <c r="Q958" s="46">
        <f t="shared" si="195"/>
        <v>0</v>
      </c>
      <c r="R958" s="15"/>
      <c r="S958" s="3">
        <f t="shared" si="196"/>
        <v>6</v>
      </c>
      <c r="T958" s="30" t="s">
        <v>2502</v>
      </c>
      <c r="U958" s="41">
        <f t="shared" si="193"/>
        <v>340.79999999999995</v>
      </c>
      <c r="V958" s="41">
        <f t="shared" si="194"/>
        <v>0</v>
      </c>
      <c r="W958" s="5"/>
    </row>
    <row r="959" spans="1:23" x14ac:dyDescent="0.3">
      <c r="A959" s="3">
        <f t="shared" si="197"/>
        <v>942</v>
      </c>
      <c r="B959" s="4" t="s">
        <v>918</v>
      </c>
      <c r="C959" s="3">
        <v>2</v>
      </c>
      <c r="D959" s="3" t="s">
        <v>1572</v>
      </c>
      <c r="E959" s="4" t="s">
        <v>989</v>
      </c>
      <c r="F959" s="3" t="s">
        <v>971</v>
      </c>
      <c r="G959" s="3" t="s">
        <v>2318</v>
      </c>
      <c r="H959" s="3" t="s">
        <v>2477</v>
      </c>
      <c r="I959" s="3" t="s">
        <v>2496</v>
      </c>
      <c r="J959" s="3">
        <v>36.700000000000003</v>
      </c>
      <c r="K959" s="3">
        <v>6000</v>
      </c>
      <c r="L959" s="3" t="s">
        <v>25</v>
      </c>
      <c r="M959" s="3">
        <v>1</v>
      </c>
      <c r="N959" s="28">
        <f t="shared" si="200"/>
        <v>6</v>
      </c>
      <c r="O959" s="28">
        <f t="shared" si="201"/>
        <v>220.20000000000002</v>
      </c>
      <c r="P959" s="12">
        <v>0</v>
      </c>
      <c r="Q959" s="46">
        <f t="shared" si="195"/>
        <v>0</v>
      </c>
      <c r="R959" s="15"/>
      <c r="S959" s="3">
        <f t="shared" si="196"/>
        <v>6</v>
      </c>
      <c r="T959" s="5"/>
      <c r="U959" s="5">
        <f t="shared" si="193"/>
        <v>220.20000000000002</v>
      </c>
      <c r="V959" s="5">
        <f t="shared" si="194"/>
        <v>0</v>
      </c>
      <c r="W959" s="5"/>
    </row>
    <row r="960" spans="1:23" x14ac:dyDescent="0.3">
      <c r="A960" s="3">
        <f t="shared" si="197"/>
        <v>943</v>
      </c>
      <c r="B960" s="4" t="s">
        <v>918</v>
      </c>
      <c r="C960" s="3">
        <v>2</v>
      </c>
      <c r="D960" s="3" t="s">
        <v>1572</v>
      </c>
      <c r="E960" s="4" t="s">
        <v>990</v>
      </c>
      <c r="F960" s="3" t="s">
        <v>971</v>
      </c>
      <c r="G960" s="3" t="s">
        <v>2318</v>
      </c>
      <c r="H960" s="3" t="s">
        <v>2477</v>
      </c>
      <c r="I960" s="3" t="s">
        <v>2496</v>
      </c>
      <c r="J960" s="3">
        <v>36.700000000000003</v>
      </c>
      <c r="K960" s="3">
        <v>6000</v>
      </c>
      <c r="L960" s="3" t="s">
        <v>25</v>
      </c>
      <c r="M960" s="3">
        <v>1</v>
      </c>
      <c r="N960" s="28">
        <f t="shared" si="200"/>
        <v>6</v>
      </c>
      <c r="O960" s="28">
        <f t="shared" si="201"/>
        <v>220.20000000000002</v>
      </c>
      <c r="P960" s="12">
        <v>0</v>
      </c>
      <c r="Q960" s="46">
        <f t="shared" si="195"/>
        <v>0</v>
      </c>
      <c r="R960" s="15"/>
      <c r="S960" s="3">
        <f t="shared" si="196"/>
        <v>6</v>
      </c>
      <c r="T960" s="5"/>
      <c r="U960" s="5">
        <f t="shared" si="193"/>
        <v>220.20000000000002</v>
      </c>
      <c r="V960" s="5">
        <f t="shared" si="194"/>
        <v>0</v>
      </c>
      <c r="W960" s="5"/>
    </row>
    <row r="961" spans="1:23" x14ac:dyDescent="0.3">
      <c r="A961" s="3">
        <f t="shared" si="197"/>
        <v>944</v>
      </c>
      <c r="B961" s="4" t="s">
        <v>918</v>
      </c>
      <c r="C961" s="3">
        <v>2</v>
      </c>
      <c r="D961" s="3" t="s">
        <v>1572</v>
      </c>
      <c r="E961" s="4" t="s">
        <v>991</v>
      </c>
      <c r="F961" s="3" t="s">
        <v>971</v>
      </c>
      <c r="G961" s="3" t="s">
        <v>2318</v>
      </c>
      <c r="H961" s="3" t="s">
        <v>2477</v>
      </c>
      <c r="I961" s="3" t="s">
        <v>2496</v>
      </c>
      <c r="J961" s="3">
        <v>36.700000000000003</v>
      </c>
      <c r="K961" s="3">
        <v>6000</v>
      </c>
      <c r="L961" s="3" t="s">
        <v>25</v>
      </c>
      <c r="M961" s="3">
        <v>1</v>
      </c>
      <c r="N961" s="28">
        <f t="shared" si="200"/>
        <v>6</v>
      </c>
      <c r="O961" s="28">
        <f t="shared" si="201"/>
        <v>220.20000000000002</v>
      </c>
      <c r="P961" s="12">
        <v>0</v>
      </c>
      <c r="Q961" s="46">
        <f t="shared" si="195"/>
        <v>0</v>
      </c>
      <c r="R961" s="15"/>
      <c r="S961" s="3">
        <f t="shared" si="196"/>
        <v>6</v>
      </c>
      <c r="T961" s="5"/>
      <c r="U961" s="5">
        <f t="shared" si="193"/>
        <v>220.20000000000002</v>
      </c>
      <c r="V961" s="5">
        <f t="shared" si="194"/>
        <v>0</v>
      </c>
      <c r="W961" s="5"/>
    </row>
    <row r="962" spans="1:23" ht="43.2" x14ac:dyDescent="0.3">
      <c r="A962" s="3">
        <f t="shared" si="197"/>
        <v>945</v>
      </c>
      <c r="B962" s="4" t="s">
        <v>918</v>
      </c>
      <c r="C962" s="3">
        <v>2</v>
      </c>
      <c r="D962" s="3" t="s">
        <v>1572</v>
      </c>
      <c r="E962" s="4" t="s">
        <v>992</v>
      </c>
      <c r="F962" s="3" t="s">
        <v>993</v>
      </c>
      <c r="G962" s="3" t="s">
        <v>2318</v>
      </c>
      <c r="H962" s="3" t="s">
        <v>2477</v>
      </c>
      <c r="I962" s="3" t="s">
        <v>2496</v>
      </c>
      <c r="J962" s="3">
        <v>36.700000000000003</v>
      </c>
      <c r="K962" s="3">
        <v>6000</v>
      </c>
      <c r="L962" s="3" t="s">
        <v>25</v>
      </c>
      <c r="M962" s="3">
        <v>1</v>
      </c>
      <c r="N962" s="28">
        <f t="shared" si="200"/>
        <v>6</v>
      </c>
      <c r="O962" s="28">
        <f t="shared" si="201"/>
        <v>220.20000000000002</v>
      </c>
      <c r="P962" s="12">
        <v>0</v>
      </c>
      <c r="Q962" s="46">
        <f t="shared" si="195"/>
        <v>0</v>
      </c>
      <c r="R962" s="15"/>
      <c r="S962" s="3">
        <f t="shared" si="196"/>
        <v>6</v>
      </c>
      <c r="T962" s="30" t="s">
        <v>2502</v>
      </c>
      <c r="U962" s="29">
        <f t="shared" si="193"/>
        <v>220.20000000000002</v>
      </c>
      <c r="V962" s="29">
        <f t="shared" si="194"/>
        <v>0</v>
      </c>
      <c r="W962" s="5"/>
    </row>
    <row r="963" spans="1:23" ht="43.2" x14ac:dyDescent="0.3">
      <c r="A963" s="3">
        <f t="shared" si="197"/>
        <v>946</v>
      </c>
      <c r="B963" s="4" t="s">
        <v>918</v>
      </c>
      <c r="C963" s="3">
        <v>2</v>
      </c>
      <c r="D963" s="3" t="s">
        <v>1572</v>
      </c>
      <c r="E963" s="4" t="s">
        <v>994</v>
      </c>
      <c r="F963" s="3" t="s">
        <v>312</v>
      </c>
      <c r="G963" s="3" t="s">
        <v>2309</v>
      </c>
      <c r="H963" s="3" t="s">
        <v>2474</v>
      </c>
      <c r="I963" s="3" t="s">
        <v>2496</v>
      </c>
      <c r="J963" s="3">
        <v>65.400000000000006</v>
      </c>
      <c r="K963" s="3">
        <v>6000</v>
      </c>
      <c r="L963" s="3" t="s">
        <v>25</v>
      </c>
      <c r="M963" s="3">
        <v>1</v>
      </c>
      <c r="N963" s="28">
        <f t="shared" si="200"/>
        <v>6</v>
      </c>
      <c r="O963" s="28">
        <f t="shared" si="201"/>
        <v>392.40000000000003</v>
      </c>
      <c r="P963" s="12">
        <v>0</v>
      </c>
      <c r="Q963" s="46">
        <f t="shared" si="195"/>
        <v>0</v>
      </c>
      <c r="R963" s="15"/>
      <c r="S963" s="3">
        <f t="shared" si="196"/>
        <v>6</v>
      </c>
      <c r="T963" s="30" t="s">
        <v>2502</v>
      </c>
      <c r="U963" s="29">
        <f t="shared" si="193"/>
        <v>392.40000000000003</v>
      </c>
      <c r="V963" s="29">
        <f t="shared" si="194"/>
        <v>0</v>
      </c>
      <c r="W963" s="5"/>
    </row>
    <row r="964" spans="1:23" ht="43.2" x14ac:dyDescent="0.3">
      <c r="A964" s="3">
        <f t="shared" si="197"/>
        <v>947</v>
      </c>
      <c r="B964" s="4" t="s">
        <v>918</v>
      </c>
      <c r="C964" s="3">
        <v>2</v>
      </c>
      <c r="D964" s="3" t="s">
        <v>1572</v>
      </c>
      <c r="E964" s="4" t="s">
        <v>995</v>
      </c>
      <c r="F964" s="3" t="s">
        <v>920</v>
      </c>
      <c r="G964" s="3" t="s">
        <v>2319</v>
      </c>
      <c r="H964" s="3" t="s">
        <v>2474</v>
      </c>
      <c r="I964" s="3" t="s">
        <v>2496</v>
      </c>
      <c r="J964" s="3">
        <v>65.400000000000006</v>
      </c>
      <c r="K964" s="3">
        <v>6000</v>
      </c>
      <c r="L964" s="3" t="s">
        <v>25</v>
      </c>
      <c r="M964" s="3">
        <v>1</v>
      </c>
      <c r="N964" s="28">
        <f t="shared" si="200"/>
        <v>6</v>
      </c>
      <c r="O964" s="28">
        <f t="shared" si="201"/>
        <v>392.40000000000003</v>
      </c>
      <c r="P964" s="12">
        <v>0</v>
      </c>
      <c r="Q964" s="46">
        <f t="shared" si="195"/>
        <v>0</v>
      </c>
      <c r="R964" s="15"/>
      <c r="S964" s="3">
        <f t="shared" si="196"/>
        <v>6</v>
      </c>
      <c r="T964" s="30" t="s">
        <v>2502</v>
      </c>
      <c r="U964" s="41">
        <f t="shared" si="193"/>
        <v>392.40000000000003</v>
      </c>
      <c r="V964" s="41">
        <f t="shared" si="194"/>
        <v>0</v>
      </c>
      <c r="W964" s="5"/>
    </row>
    <row r="965" spans="1:23" ht="43.2" x14ac:dyDescent="0.3">
      <c r="A965" s="3">
        <f t="shared" si="197"/>
        <v>948</v>
      </c>
      <c r="B965" s="4" t="s">
        <v>918</v>
      </c>
      <c r="C965" s="3">
        <v>2</v>
      </c>
      <c r="D965" s="3" t="s">
        <v>1572</v>
      </c>
      <c r="E965" s="4" t="s">
        <v>996</v>
      </c>
      <c r="F965" s="3" t="s">
        <v>920</v>
      </c>
      <c r="G965" s="3" t="s">
        <v>2319</v>
      </c>
      <c r="H965" s="3" t="s">
        <v>2474</v>
      </c>
      <c r="I965" s="3" t="s">
        <v>2496</v>
      </c>
      <c r="J965" s="3">
        <v>65.400000000000006</v>
      </c>
      <c r="K965" s="3">
        <v>6000</v>
      </c>
      <c r="L965" s="3" t="s">
        <v>25</v>
      </c>
      <c r="M965" s="3">
        <v>1</v>
      </c>
      <c r="N965" s="28">
        <f t="shared" si="200"/>
        <v>6</v>
      </c>
      <c r="O965" s="28">
        <f t="shared" si="201"/>
        <v>392.40000000000003</v>
      </c>
      <c r="P965" s="12">
        <v>0</v>
      </c>
      <c r="Q965" s="46">
        <f t="shared" si="195"/>
        <v>0</v>
      </c>
      <c r="R965" s="15"/>
      <c r="S965" s="3">
        <f t="shared" si="196"/>
        <v>6</v>
      </c>
      <c r="T965" s="30" t="s">
        <v>2502</v>
      </c>
      <c r="U965" s="41">
        <f t="shared" si="193"/>
        <v>392.40000000000003</v>
      </c>
      <c r="V965" s="41">
        <f t="shared" si="194"/>
        <v>0</v>
      </c>
      <c r="W965" s="5"/>
    </row>
    <row r="966" spans="1:23" x14ac:dyDescent="0.3">
      <c r="A966" s="3">
        <f t="shared" si="197"/>
        <v>949</v>
      </c>
      <c r="B966" s="4" t="s">
        <v>918</v>
      </c>
      <c r="C966" s="3">
        <v>2</v>
      </c>
      <c r="D966" s="3" t="s">
        <v>1572</v>
      </c>
      <c r="E966" s="4" t="s">
        <v>997</v>
      </c>
      <c r="F966" s="3" t="s">
        <v>971</v>
      </c>
      <c r="G966" s="3" t="s">
        <v>2318</v>
      </c>
      <c r="H966" s="3" t="s">
        <v>2477</v>
      </c>
      <c r="I966" s="3" t="s">
        <v>2496</v>
      </c>
      <c r="J966" s="3">
        <v>36.700000000000003</v>
      </c>
      <c r="K966" s="3">
        <v>6000</v>
      </c>
      <c r="L966" s="3" t="s">
        <v>25</v>
      </c>
      <c r="M966" s="3">
        <v>1</v>
      </c>
      <c r="N966" s="28">
        <f t="shared" si="200"/>
        <v>6</v>
      </c>
      <c r="O966" s="28">
        <f t="shared" si="201"/>
        <v>220.20000000000002</v>
      </c>
      <c r="P966" s="12">
        <v>0</v>
      </c>
      <c r="Q966" s="46">
        <f t="shared" si="195"/>
        <v>0</v>
      </c>
      <c r="R966" s="15"/>
      <c r="S966" s="3">
        <f t="shared" si="196"/>
        <v>6</v>
      </c>
      <c r="T966" s="5"/>
      <c r="U966" s="5">
        <f t="shared" si="193"/>
        <v>220.20000000000002</v>
      </c>
      <c r="V966" s="5">
        <f t="shared" si="194"/>
        <v>0</v>
      </c>
      <c r="W966" s="5"/>
    </row>
    <row r="967" spans="1:23" ht="43.2" x14ac:dyDescent="0.3">
      <c r="A967" s="3">
        <f t="shared" si="197"/>
        <v>950</v>
      </c>
      <c r="B967" s="4" t="s">
        <v>918</v>
      </c>
      <c r="C967" s="3">
        <v>2</v>
      </c>
      <c r="D967" s="3" t="s">
        <v>1572</v>
      </c>
      <c r="E967" s="4" t="s">
        <v>998</v>
      </c>
      <c r="F967" s="3" t="s">
        <v>920</v>
      </c>
      <c r="G967" s="3" t="s">
        <v>2319</v>
      </c>
      <c r="H967" s="3" t="s">
        <v>2474</v>
      </c>
      <c r="I967" s="3" t="s">
        <v>2496</v>
      </c>
      <c r="J967" s="3">
        <v>65.400000000000006</v>
      </c>
      <c r="K967" s="3">
        <v>6000</v>
      </c>
      <c r="L967" s="3" t="s">
        <v>25</v>
      </c>
      <c r="M967" s="3">
        <v>1</v>
      </c>
      <c r="N967" s="28">
        <f t="shared" si="200"/>
        <v>6</v>
      </c>
      <c r="O967" s="28">
        <f t="shared" si="201"/>
        <v>392.40000000000003</v>
      </c>
      <c r="P967" s="12">
        <v>0</v>
      </c>
      <c r="Q967" s="46">
        <f t="shared" si="195"/>
        <v>0</v>
      </c>
      <c r="R967" s="15"/>
      <c r="S967" s="3">
        <f t="shared" si="196"/>
        <v>6</v>
      </c>
      <c r="T967" s="30" t="s">
        <v>2502</v>
      </c>
      <c r="U967" s="41">
        <f t="shared" si="193"/>
        <v>392.40000000000003</v>
      </c>
      <c r="V967" s="41">
        <f t="shared" si="194"/>
        <v>0</v>
      </c>
      <c r="W967" s="5"/>
    </row>
    <row r="968" spans="1:23" ht="43.2" x14ac:dyDescent="0.3">
      <c r="A968" s="3">
        <f t="shared" si="197"/>
        <v>951</v>
      </c>
      <c r="B968" s="4" t="s">
        <v>918</v>
      </c>
      <c r="C968" s="3">
        <v>2</v>
      </c>
      <c r="D968" s="3" t="s">
        <v>1572</v>
      </c>
      <c r="E968" s="4" t="s">
        <v>999</v>
      </c>
      <c r="F968" s="3" t="s">
        <v>312</v>
      </c>
      <c r="G968" s="3" t="s">
        <v>2309</v>
      </c>
      <c r="H968" s="3" t="s">
        <v>2474</v>
      </c>
      <c r="I968" s="3" t="s">
        <v>2496</v>
      </c>
      <c r="J968" s="3">
        <v>65.400000000000006</v>
      </c>
      <c r="K968" s="3">
        <v>6000</v>
      </c>
      <c r="L968" s="3" t="s">
        <v>25</v>
      </c>
      <c r="M968" s="3">
        <v>1</v>
      </c>
      <c r="N968" s="28">
        <f t="shared" si="200"/>
        <v>6</v>
      </c>
      <c r="O968" s="28">
        <f t="shared" si="201"/>
        <v>392.40000000000003</v>
      </c>
      <c r="P968" s="12">
        <v>0</v>
      </c>
      <c r="Q968" s="46">
        <f t="shared" si="195"/>
        <v>0</v>
      </c>
      <c r="R968" s="15"/>
      <c r="S968" s="3">
        <f t="shared" si="196"/>
        <v>6</v>
      </c>
      <c r="T968" s="30" t="s">
        <v>2502</v>
      </c>
      <c r="U968" s="29">
        <f t="shared" si="193"/>
        <v>392.40000000000003</v>
      </c>
      <c r="V968" s="29">
        <f t="shared" si="194"/>
        <v>0</v>
      </c>
      <c r="W968" s="5"/>
    </row>
    <row r="969" spans="1:23" ht="43.2" x14ac:dyDescent="0.3">
      <c r="A969" s="3">
        <f t="shared" si="197"/>
        <v>952</v>
      </c>
      <c r="B969" s="4" t="s">
        <v>918</v>
      </c>
      <c r="C969" s="3">
        <v>2</v>
      </c>
      <c r="D969" s="3" t="s">
        <v>1572</v>
      </c>
      <c r="E969" s="4" t="s">
        <v>1000</v>
      </c>
      <c r="F969" s="3" t="s">
        <v>312</v>
      </c>
      <c r="G969" s="3" t="s">
        <v>2309</v>
      </c>
      <c r="H969" s="3" t="s">
        <v>2474</v>
      </c>
      <c r="I969" s="3" t="s">
        <v>2496</v>
      </c>
      <c r="J969" s="3">
        <v>65.400000000000006</v>
      </c>
      <c r="K969" s="3">
        <v>6000</v>
      </c>
      <c r="L969" s="3" t="s">
        <v>25</v>
      </c>
      <c r="M969" s="3">
        <v>1</v>
      </c>
      <c r="N969" s="28">
        <f t="shared" si="200"/>
        <v>6</v>
      </c>
      <c r="O969" s="28">
        <f t="shared" si="201"/>
        <v>392.40000000000003</v>
      </c>
      <c r="P969" s="12">
        <v>0</v>
      </c>
      <c r="Q969" s="46">
        <f t="shared" si="195"/>
        <v>0</v>
      </c>
      <c r="R969" s="15"/>
      <c r="S969" s="3">
        <f t="shared" si="196"/>
        <v>6</v>
      </c>
      <c r="T969" s="30" t="s">
        <v>2502</v>
      </c>
      <c r="U969" s="29">
        <f t="shared" si="193"/>
        <v>392.40000000000003</v>
      </c>
      <c r="V969" s="29">
        <f t="shared" si="194"/>
        <v>0</v>
      </c>
      <c r="W969" s="5"/>
    </row>
    <row r="970" spans="1:23" ht="43.2" x14ac:dyDescent="0.3">
      <c r="A970" s="3">
        <f t="shared" si="197"/>
        <v>953</v>
      </c>
      <c r="B970" s="4" t="s">
        <v>918</v>
      </c>
      <c r="C970" s="3">
        <v>2</v>
      </c>
      <c r="D970" s="3" t="s">
        <v>1572</v>
      </c>
      <c r="E970" s="4" t="s">
        <v>1001</v>
      </c>
      <c r="F970" s="3" t="s">
        <v>312</v>
      </c>
      <c r="G970" s="3" t="s">
        <v>2309</v>
      </c>
      <c r="H970" s="3" t="s">
        <v>2474</v>
      </c>
      <c r="I970" s="3" t="s">
        <v>2496</v>
      </c>
      <c r="J970" s="3">
        <v>65.400000000000006</v>
      </c>
      <c r="K970" s="3">
        <v>6000</v>
      </c>
      <c r="L970" s="3" t="s">
        <v>25</v>
      </c>
      <c r="M970" s="3">
        <v>1</v>
      </c>
      <c r="N970" s="28">
        <f t="shared" si="200"/>
        <v>6</v>
      </c>
      <c r="O970" s="28">
        <f t="shared" si="201"/>
        <v>392.40000000000003</v>
      </c>
      <c r="P970" s="12">
        <v>0</v>
      </c>
      <c r="Q970" s="46">
        <f t="shared" si="195"/>
        <v>0</v>
      </c>
      <c r="R970" s="15"/>
      <c r="S970" s="3">
        <f t="shared" si="196"/>
        <v>6</v>
      </c>
      <c r="T970" s="30" t="s">
        <v>2502</v>
      </c>
      <c r="U970" s="29">
        <f t="shared" si="193"/>
        <v>392.40000000000003</v>
      </c>
      <c r="V970" s="29">
        <f t="shared" si="194"/>
        <v>0</v>
      </c>
      <c r="W970" s="5"/>
    </row>
    <row r="971" spans="1:23" ht="43.2" x14ac:dyDescent="0.3">
      <c r="A971" s="3">
        <f t="shared" si="197"/>
        <v>954</v>
      </c>
      <c r="B971" s="4" t="s">
        <v>918</v>
      </c>
      <c r="C971" s="3">
        <v>2</v>
      </c>
      <c r="D971" s="3" t="s">
        <v>1572</v>
      </c>
      <c r="E971" s="4" t="s">
        <v>1002</v>
      </c>
      <c r="F971" s="3" t="s">
        <v>920</v>
      </c>
      <c r="G971" s="3" t="s">
        <v>2319</v>
      </c>
      <c r="H971" s="3" t="s">
        <v>2474</v>
      </c>
      <c r="I971" s="3" t="s">
        <v>2496</v>
      </c>
      <c r="J971" s="3">
        <v>65.400000000000006</v>
      </c>
      <c r="K971" s="3">
        <v>6000</v>
      </c>
      <c r="L971" s="3" t="s">
        <v>25</v>
      </c>
      <c r="M971" s="3">
        <v>1</v>
      </c>
      <c r="N971" s="28">
        <f t="shared" si="200"/>
        <v>6</v>
      </c>
      <c r="O971" s="28">
        <f t="shared" si="201"/>
        <v>392.40000000000003</v>
      </c>
      <c r="P971" s="12">
        <v>0</v>
      </c>
      <c r="Q971" s="46">
        <f t="shared" si="195"/>
        <v>0</v>
      </c>
      <c r="R971" s="15"/>
      <c r="S971" s="3">
        <f t="shared" si="196"/>
        <v>6</v>
      </c>
      <c r="T971" s="30" t="s">
        <v>2502</v>
      </c>
      <c r="U971" s="41">
        <f t="shared" si="193"/>
        <v>392.40000000000003</v>
      </c>
      <c r="V971" s="41">
        <f t="shared" si="194"/>
        <v>0</v>
      </c>
      <c r="W971" s="5"/>
    </row>
    <row r="972" spans="1:23" x14ac:dyDescent="0.3">
      <c r="A972" s="3">
        <f t="shared" si="197"/>
        <v>955</v>
      </c>
      <c r="B972" s="4" t="s">
        <v>918</v>
      </c>
      <c r="C972" s="3">
        <v>2</v>
      </c>
      <c r="D972" s="3" t="s">
        <v>1572</v>
      </c>
      <c r="E972" s="4" t="s">
        <v>1003</v>
      </c>
      <c r="F972" s="3" t="s">
        <v>971</v>
      </c>
      <c r="G972" s="3" t="s">
        <v>2318</v>
      </c>
      <c r="H972" s="3" t="s">
        <v>2477</v>
      </c>
      <c r="I972" s="3" t="s">
        <v>2496</v>
      </c>
      <c r="J972" s="3">
        <v>36.700000000000003</v>
      </c>
      <c r="K972" s="3">
        <v>6000</v>
      </c>
      <c r="L972" s="3" t="s">
        <v>25</v>
      </c>
      <c r="M972" s="3">
        <v>1</v>
      </c>
      <c r="N972" s="28">
        <f t="shared" si="200"/>
        <v>6</v>
      </c>
      <c r="O972" s="28">
        <f t="shared" si="201"/>
        <v>220.20000000000002</v>
      </c>
      <c r="P972" s="12">
        <v>0</v>
      </c>
      <c r="Q972" s="46">
        <f t="shared" si="195"/>
        <v>0</v>
      </c>
      <c r="R972" s="15"/>
      <c r="S972" s="3">
        <f t="shared" si="196"/>
        <v>6</v>
      </c>
      <c r="T972" s="5"/>
      <c r="U972" s="5">
        <f t="shared" si="193"/>
        <v>220.20000000000002</v>
      </c>
      <c r="V972" s="5">
        <f t="shared" si="194"/>
        <v>0</v>
      </c>
      <c r="W972" s="5"/>
    </row>
    <row r="973" spans="1:23" ht="43.2" x14ac:dyDescent="0.3">
      <c r="A973" s="3">
        <f t="shared" si="197"/>
        <v>956</v>
      </c>
      <c r="B973" s="4" t="s">
        <v>918</v>
      </c>
      <c r="C973" s="3">
        <v>2</v>
      </c>
      <c r="D973" s="3" t="s">
        <v>1572</v>
      </c>
      <c r="E973" s="4" t="s">
        <v>1004</v>
      </c>
      <c r="F973" s="3" t="s">
        <v>920</v>
      </c>
      <c r="G973" s="3" t="s">
        <v>2319</v>
      </c>
      <c r="H973" s="3" t="s">
        <v>2474</v>
      </c>
      <c r="I973" s="3" t="s">
        <v>2496</v>
      </c>
      <c r="J973" s="3">
        <v>65.400000000000006</v>
      </c>
      <c r="K973" s="3">
        <v>6000</v>
      </c>
      <c r="L973" s="3" t="s">
        <v>25</v>
      </c>
      <c r="M973" s="3">
        <v>1</v>
      </c>
      <c r="N973" s="28">
        <f t="shared" si="200"/>
        <v>6</v>
      </c>
      <c r="O973" s="28">
        <f t="shared" si="201"/>
        <v>392.40000000000003</v>
      </c>
      <c r="P973" s="12">
        <v>0</v>
      </c>
      <c r="Q973" s="46">
        <f t="shared" si="195"/>
        <v>0</v>
      </c>
      <c r="R973" s="15"/>
      <c r="S973" s="3">
        <f t="shared" si="196"/>
        <v>6</v>
      </c>
      <c r="T973" s="30" t="s">
        <v>2502</v>
      </c>
      <c r="U973" s="41">
        <f t="shared" si="193"/>
        <v>392.40000000000003</v>
      </c>
      <c r="V973" s="41">
        <f t="shared" si="194"/>
        <v>0</v>
      </c>
      <c r="W973" s="5"/>
    </row>
    <row r="974" spans="1:23" ht="43.2" x14ac:dyDescent="0.3">
      <c r="A974" s="3">
        <f t="shared" si="197"/>
        <v>957</v>
      </c>
      <c r="B974" s="4" t="s">
        <v>918</v>
      </c>
      <c r="C974" s="3">
        <v>2</v>
      </c>
      <c r="D974" s="3" t="s">
        <v>1572</v>
      </c>
      <c r="E974" s="4" t="s">
        <v>1005</v>
      </c>
      <c r="F974" s="3" t="s">
        <v>690</v>
      </c>
      <c r="G974" s="3" t="s">
        <v>2317</v>
      </c>
      <c r="H974" s="3" t="s">
        <v>2478</v>
      </c>
      <c r="I974" s="3" t="s">
        <v>2496</v>
      </c>
      <c r="J974" s="3">
        <v>49.6</v>
      </c>
      <c r="K974" s="3">
        <v>6000</v>
      </c>
      <c r="L974" s="3" t="s">
        <v>25</v>
      </c>
      <c r="M974" s="3">
        <v>1</v>
      </c>
      <c r="N974" s="28">
        <f t="shared" ref="N974:N1024" si="202">(K974/1000)*M974</f>
        <v>6</v>
      </c>
      <c r="O974" s="28">
        <f t="shared" ref="O974:O1024" si="203">N974*J974</f>
        <v>297.60000000000002</v>
      </c>
      <c r="P974" s="12">
        <v>0</v>
      </c>
      <c r="Q974" s="46">
        <f t="shared" si="195"/>
        <v>0</v>
      </c>
      <c r="R974" s="15"/>
      <c r="S974" s="3">
        <f t="shared" si="196"/>
        <v>6</v>
      </c>
      <c r="T974" s="30" t="s">
        <v>2502</v>
      </c>
      <c r="U974" s="29">
        <f t="shared" ref="U974:U1037" si="204">S974*J974</f>
        <v>297.60000000000002</v>
      </c>
      <c r="V974" s="29">
        <f t="shared" ref="V974:V1037" si="205">Q974*J974</f>
        <v>0</v>
      </c>
      <c r="W974" s="5"/>
    </row>
    <row r="975" spans="1:23" ht="43.2" x14ac:dyDescent="0.3">
      <c r="A975" s="3">
        <f t="shared" si="197"/>
        <v>958</v>
      </c>
      <c r="B975" s="4" t="s">
        <v>918</v>
      </c>
      <c r="C975" s="3">
        <v>2</v>
      </c>
      <c r="D975" s="3" t="s">
        <v>1572</v>
      </c>
      <c r="E975" s="4" t="s">
        <v>1006</v>
      </c>
      <c r="F975" s="3" t="s">
        <v>690</v>
      </c>
      <c r="G975" s="3" t="s">
        <v>2317</v>
      </c>
      <c r="H975" s="3" t="s">
        <v>2478</v>
      </c>
      <c r="I975" s="3" t="s">
        <v>2496</v>
      </c>
      <c r="J975" s="3">
        <v>49.6</v>
      </c>
      <c r="K975" s="3">
        <v>6000</v>
      </c>
      <c r="L975" s="3" t="s">
        <v>25</v>
      </c>
      <c r="M975" s="3">
        <v>1</v>
      </c>
      <c r="N975" s="28">
        <f t="shared" si="202"/>
        <v>6</v>
      </c>
      <c r="O975" s="28">
        <f t="shared" si="203"/>
        <v>297.60000000000002</v>
      </c>
      <c r="P975" s="12">
        <v>0</v>
      </c>
      <c r="Q975" s="46">
        <f t="shared" si="195"/>
        <v>0</v>
      </c>
      <c r="R975" s="15"/>
      <c r="S975" s="3">
        <f t="shared" si="196"/>
        <v>6</v>
      </c>
      <c r="T975" s="30" t="s">
        <v>2502</v>
      </c>
      <c r="U975" s="29">
        <f t="shared" si="204"/>
        <v>297.60000000000002</v>
      </c>
      <c r="V975" s="29">
        <f t="shared" si="205"/>
        <v>0</v>
      </c>
      <c r="W975" s="5"/>
    </row>
    <row r="976" spans="1:23" ht="43.2" x14ac:dyDescent="0.3">
      <c r="A976" s="3">
        <f t="shared" si="197"/>
        <v>959</v>
      </c>
      <c r="B976" s="4" t="s">
        <v>918</v>
      </c>
      <c r="C976" s="3">
        <v>2</v>
      </c>
      <c r="D976" s="3" t="s">
        <v>1572</v>
      </c>
      <c r="E976" s="4" t="s">
        <v>1007</v>
      </c>
      <c r="F976" s="3" t="s">
        <v>690</v>
      </c>
      <c r="G976" s="3" t="s">
        <v>2317</v>
      </c>
      <c r="H976" s="3" t="s">
        <v>2478</v>
      </c>
      <c r="I976" s="3" t="s">
        <v>2496</v>
      </c>
      <c r="J976" s="3">
        <v>49.6</v>
      </c>
      <c r="K976" s="3">
        <v>6000</v>
      </c>
      <c r="L976" s="3" t="s">
        <v>25</v>
      </c>
      <c r="M976" s="3">
        <v>1</v>
      </c>
      <c r="N976" s="28">
        <f t="shared" si="202"/>
        <v>6</v>
      </c>
      <c r="O976" s="28">
        <f t="shared" si="203"/>
        <v>297.60000000000002</v>
      </c>
      <c r="P976" s="12">
        <v>0</v>
      </c>
      <c r="Q976" s="46">
        <f t="shared" si="195"/>
        <v>0</v>
      </c>
      <c r="R976" s="15"/>
      <c r="S976" s="3">
        <f t="shared" si="196"/>
        <v>6</v>
      </c>
      <c r="T976" s="30" t="s">
        <v>2502</v>
      </c>
      <c r="U976" s="29">
        <f t="shared" si="204"/>
        <v>297.60000000000002</v>
      </c>
      <c r="V976" s="29">
        <f t="shared" si="205"/>
        <v>0</v>
      </c>
      <c r="W976" s="5"/>
    </row>
    <row r="977" spans="1:23" ht="43.2" x14ac:dyDescent="0.3">
      <c r="A977" s="3">
        <f t="shared" si="197"/>
        <v>960</v>
      </c>
      <c r="B977" s="4" t="s">
        <v>918</v>
      </c>
      <c r="C977" s="3">
        <v>2</v>
      </c>
      <c r="D977" s="3" t="s">
        <v>1572</v>
      </c>
      <c r="E977" s="4" t="s">
        <v>1008</v>
      </c>
      <c r="F977" s="3" t="s">
        <v>690</v>
      </c>
      <c r="G977" s="3" t="s">
        <v>2317</v>
      </c>
      <c r="H977" s="3" t="s">
        <v>2478</v>
      </c>
      <c r="I977" s="3" t="s">
        <v>2496</v>
      </c>
      <c r="J977" s="3">
        <v>49.6</v>
      </c>
      <c r="K977" s="3">
        <v>6000</v>
      </c>
      <c r="L977" s="3" t="s">
        <v>25</v>
      </c>
      <c r="M977" s="3">
        <v>1</v>
      </c>
      <c r="N977" s="28">
        <f t="shared" si="202"/>
        <v>6</v>
      </c>
      <c r="O977" s="28">
        <f t="shared" si="203"/>
        <v>297.60000000000002</v>
      </c>
      <c r="P977" s="12">
        <v>0</v>
      </c>
      <c r="Q977" s="46">
        <f t="shared" si="195"/>
        <v>0</v>
      </c>
      <c r="R977" s="15"/>
      <c r="S977" s="3">
        <f t="shared" si="196"/>
        <v>6</v>
      </c>
      <c r="T977" s="30" t="s">
        <v>2502</v>
      </c>
      <c r="U977" s="29">
        <f t="shared" si="204"/>
        <v>297.60000000000002</v>
      </c>
      <c r="V977" s="29">
        <f t="shared" si="205"/>
        <v>0</v>
      </c>
      <c r="W977" s="5"/>
    </row>
    <row r="978" spans="1:23" ht="43.2" x14ac:dyDescent="0.3">
      <c r="A978" s="3">
        <f t="shared" si="197"/>
        <v>961</v>
      </c>
      <c r="B978" s="4" t="s">
        <v>918</v>
      </c>
      <c r="C978" s="3">
        <v>2</v>
      </c>
      <c r="D978" s="3" t="s">
        <v>1572</v>
      </c>
      <c r="E978" s="4" t="s">
        <v>1009</v>
      </c>
      <c r="F978" s="3" t="s">
        <v>690</v>
      </c>
      <c r="G978" s="3" t="s">
        <v>2317</v>
      </c>
      <c r="H978" s="3" t="s">
        <v>2478</v>
      </c>
      <c r="I978" s="3" t="s">
        <v>2496</v>
      </c>
      <c r="J978" s="3">
        <v>49.6</v>
      </c>
      <c r="K978" s="3">
        <v>6000</v>
      </c>
      <c r="L978" s="3" t="s">
        <v>25</v>
      </c>
      <c r="M978" s="3">
        <v>1</v>
      </c>
      <c r="N978" s="28">
        <f t="shared" si="202"/>
        <v>6</v>
      </c>
      <c r="O978" s="28">
        <f t="shared" si="203"/>
        <v>297.60000000000002</v>
      </c>
      <c r="P978" s="12">
        <v>0</v>
      </c>
      <c r="Q978" s="46">
        <f t="shared" ref="Q978:Q1041" si="206">N978*P978</f>
        <v>0</v>
      </c>
      <c r="R978" s="15"/>
      <c r="S978" s="3">
        <f t="shared" ref="S978:S1041" si="207">N978-Q978</f>
        <v>6</v>
      </c>
      <c r="T978" s="30" t="s">
        <v>2502</v>
      </c>
      <c r="U978" s="29">
        <f t="shared" si="204"/>
        <v>297.60000000000002</v>
      </c>
      <c r="V978" s="29">
        <f t="shared" si="205"/>
        <v>0</v>
      </c>
      <c r="W978" s="5"/>
    </row>
    <row r="979" spans="1:23" x14ac:dyDescent="0.3">
      <c r="A979" s="3">
        <f t="shared" si="197"/>
        <v>962</v>
      </c>
      <c r="B979" s="4" t="s">
        <v>918</v>
      </c>
      <c r="C979" s="3">
        <v>2</v>
      </c>
      <c r="D979" s="3" t="s">
        <v>1572</v>
      </c>
      <c r="E979" s="4" t="s">
        <v>1010</v>
      </c>
      <c r="F979" s="3" t="s">
        <v>971</v>
      </c>
      <c r="G979" s="3" t="s">
        <v>2318</v>
      </c>
      <c r="H979" s="3" t="s">
        <v>2477</v>
      </c>
      <c r="I979" s="3" t="s">
        <v>2496</v>
      </c>
      <c r="J979" s="3">
        <v>36.700000000000003</v>
      </c>
      <c r="K979" s="3">
        <v>6000</v>
      </c>
      <c r="L979" s="3" t="s">
        <v>25</v>
      </c>
      <c r="M979" s="3">
        <v>1</v>
      </c>
      <c r="N979" s="28">
        <f t="shared" si="202"/>
        <v>6</v>
      </c>
      <c r="O979" s="28">
        <f t="shared" si="203"/>
        <v>220.20000000000002</v>
      </c>
      <c r="P979" s="12">
        <v>0</v>
      </c>
      <c r="Q979" s="46">
        <f t="shared" si="206"/>
        <v>0</v>
      </c>
      <c r="R979" s="15"/>
      <c r="S979" s="3">
        <f t="shared" si="207"/>
        <v>6</v>
      </c>
      <c r="T979" s="5"/>
      <c r="U979" s="5">
        <f t="shared" si="204"/>
        <v>220.20000000000002</v>
      </c>
      <c r="V979" s="5">
        <f t="shared" si="205"/>
        <v>0</v>
      </c>
      <c r="W979" s="5"/>
    </row>
    <row r="980" spans="1:23" x14ac:dyDescent="0.3">
      <c r="A980" s="3">
        <f t="shared" ref="A980:A1043" si="208">A979+1</f>
        <v>963</v>
      </c>
      <c r="B980" s="4" t="s">
        <v>918</v>
      </c>
      <c r="C980" s="3">
        <v>2</v>
      </c>
      <c r="D980" s="3" t="s">
        <v>1572</v>
      </c>
      <c r="E980" s="4" t="s">
        <v>1011</v>
      </c>
      <c r="F980" s="3" t="s">
        <v>971</v>
      </c>
      <c r="G980" s="3" t="s">
        <v>2318</v>
      </c>
      <c r="H980" s="3" t="s">
        <v>2477</v>
      </c>
      <c r="I980" s="3" t="s">
        <v>2496</v>
      </c>
      <c r="J980" s="3">
        <v>36.700000000000003</v>
      </c>
      <c r="K980" s="3">
        <v>6000</v>
      </c>
      <c r="L980" s="3" t="s">
        <v>25</v>
      </c>
      <c r="M980" s="3">
        <v>1</v>
      </c>
      <c r="N980" s="28">
        <f t="shared" si="202"/>
        <v>6</v>
      </c>
      <c r="O980" s="28">
        <f t="shared" si="203"/>
        <v>220.20000000000002</v>
      </c>
      <c r="P980" s="12">
        <v>0</v>
      </c>
      <c r="Q980" s="46">
        <f t="shared" si="206"/>
        <v>0</v>
      </c>
      <c r="R980" s="15"/>
      <c r="S980" s="3">
        <f t="shared" si="207"/>
        <v>6</v>
      </c>
      <c r="T980" s="5"/>
      <c r="U980" s="5">
        <f t="shared" si="204"/>
        <v>220.20000000000002</v>
      </c>
      <c r="V980" s="5">
        <f t="shared" si="205"/>
        <v>0</v>
      </c>
      <c r="W980" s="5"/>
    </row>
    <row r="981" spans="1:23" x14ac:dyDescent="0.3">
      <c r="A981" s="3">
        <f t="shared" si="208"/>
        <v>964</v>
      </c>
      <c r="B981" s="4" t="s">
        <v>918</v>
      </c>
      <c r="C981" s="3">
        <v>2</v>
      </c>
      <c r="D981" s="3" t="s">
        <v>1572</v>
      </c>
      <c r="E981" s="4" t="s">
        <v>1012</v>
      </c>
      <c r="F981" s="3" t="s">
        <v>971</v>
      </c>
      <c r="G981" s="3" t="s">
        <v>2318</v>
      </c>
      <c r="H981" s="3" t="s">
        <v>2477</v>
      </c>
      <c r="I981" s="3" t="s">
        <v>2496</v>
      </c>
      <c r="J981" s="3">
        <v>36.700000000000003</v>
      </c>
      <c r="K981" s="3">
        <v>6000</v>
      </c>
      <c r="L981" s="3" t="s">
        <v>25</v>
      </c>
      <c r="M981" s="3">
        <v>1</v>
      </c>
      <c r="N981" s="28">
        <f t="shared" si="202"/>
        <v>6</v>
      </c>
      <c r="O981" s="28">
        <f t="shared" si="203"/>
        <v>220.20000000000002</v>
      </c>
      <c r="P981" s="12">
        <v>0</v>
      </c>
      <c r="Q981" s="46">
        <f t="shared" si="206"/>
        <v>0</v>
      </c>
      <c r="R981" s="15"/>
      <c r="S981" s="3">
        <f t="shared" si="207"/>
        <v>6</v>
      </c>
      <c r="T981" s="5"/>
      <c r="U981" s="5">
        <f t="shared" si="204"/>
        <v>220.20000000000002</v>
      </c>
      <c r="V981" s="5">
        <f t="shared" si="205"/>
        <v>0</v>
      </c>
      <c r="W981" s="5"/>
    </row>
    <row r="982" spans="1:23" x14ac:dyDescent="0.3">
      <c r="A982" s="3">
        <f t="shared" si="208"/>
        <v>965</v>
      </c>
      <c r="B982" s="4" t="s">
        <v>918</v>
      </c>
      <c r="C982" s="3">
        <v>2</v>
      </c>
      <c r="D982" s="3" t="s">
        <v>1572</v>
      </c>
      <c r="E982" s="4" t="s">
        <v>1013</v>
      </c>
      <c r="F982" s="3" t="s">
        <v>971</v>
      </c>
      <c r="G982" s="3" t="s">
        <v>2318</v>
      </c>
      <c r="H982" s="3" t="s">
        <v>2477</v>
      </c>
      <c r="I982" s="3" t="s">
        <v>2496</v>
      </c>
      <c r="J982" s="3">
        <v>36.700000000000003</v>
      </c>
      <c r="K982" s="3">
        <v>6000</v>
      </c>
      <c r="L982" s="3" t="s">
        <v>25</v>
      </c>
      <c r="M982" s="3">
        <v>1</v>
      </c>
      <c r="N982" s="28">
        <f t="shared" si="202"/>
        <v>6</v>
      </c>
      <c r="O982" s="28">
        <f t="shared" si="203"/>
        <v>220.20000000000002</v>
      </c>
      <c r="P982" s="12">
        <v>0</v>
      </c>
      <c r="Q982" s="46">
        <f t="shared" si="206"/>
        <v>0</v>
      </c>
      <c r="R982" s="15"/>
      <c r="S982" s="3">
        <f t="shared" si="207"/>
        <v>6</v>
      </c>
      <c r="T982" s="5"/>
      <c r="U982" s="5">
        <f t="shared" si="204"/>
        <v>220.20000000000002</v>
      </c>
      <c r="V982" s="5">
        <f t="shared" si="205"/>
        <v>0</v>
      </c>
      <c r="W982" s="5"/>
    </row>
    <row r="983" spans="1:23" x14ac:dyDescent="0.3">
      <c r="A983" s="3">
        <f t="shared" si="208"/>
        <v>966</v>
      </c>
      <c r="B983" s="4" t="s">
        <v>918</v>
      </c>
      <c r="C983" s="3">
        <v>2</v>
      </c>
      <c r="D983" s="3" t="s">
        <v>1572</v>
      </c>
      <c r="E983" s="4" t="s">
        <v>1014</v>
      </c>
      <c r="F983" s="3" t="s">
        <v>971</v>
      </c>
      <c r="G983" s="3" t="s">
        <v>2318</v>
      </c>
      <c r="H983" s="3" t="s">
        <v>2477</v>
      </c>
      <c r="I983" s="3" t="s">
        <v>2496</v>
      </c>
      <c r="J983" s="3">
        <v>36.700000000000003</v>
      </c>
      <c r="K983" s="3">
        <v>6000</v>
      </c>
      <c r="L983" s="3" t="s">
        <v>25</v>
      </c>
      <c r="M983" s="3">
        <v>1</v>
      </c>
      <c r="N983" s="28">
        <f t="shared" si="202"/>
        <v>6</v>
      </c>
      <c r="O983" s="28">
        <f t="shared" si="203"/>
        <v>220.20000000000002</v>
      </c>
      <c r="P983" s="12">
        <v>0</v>
      </c>
      <c r="Q983" s="46">
        <f t="shared" si="206"/>
        <v>0</v>
      </c>
      <c r="R983" s="15"/>
      <c r="S983" s="3">
        <f t="shared" si="207"/>
        <v>6</v>
      </c>
      <c r="T983" s="5"/>
      <c r="U983" s="5">
        <f t="shared" si="204"/>
        <v>220.20000000000002</v>
      </c>
      <c r="V983" s="5">
        <f t="shared" si="205"/>
        <v>0</v>
      </c>
      <c r="W983" s="5"/>
    </row>
    <row r="984" spans="1:23" x14ac:dyDescent="0.3">
      <c r="A984" s="3">
        <f t="shared" si="208"/>
        <v>967</v>
      </c>
      <c r="B984" s="4" t="s">
        <v>918</v>
      </c>
      <c r="C984" s="3">
        <v>2</v>
      </c>
      <c r="D984" s="3" t="s">
        <v>1572</v>
      </c>
      <c r="E984" s="4" t="s">
        <v>1015</v>
      </c>
      <c r="F984" s="3" t="s">
        <v>971</v>
      </c>
      <c r="G984" s="3" t="s">
        <v>2318</v>
      </c>
      <c r="H984" s="3" t="s">
        <v>2477</v>
      </c>
      <c r="I984" s="3" t="s">
        <v>2496</v>
      </c>
      <c r="J984" s="3">
        <v>36.700000000000003</v>
      </c>
      <c r="K984" s="3">
        <v>6000</v>
      </c>
      <c r="L984" s="3" t="s">
        <v>25</v>
      </c>
      <c r="M984" s="3">
        <v>1</v>
      </c>
      <c r="N984" s="28">
        <f t="shared" si="202"/>
        <v>6</v>
      </c>
      <c r="O984" s="28">
        <f t="shared" si="203"/>
        <v>220.20000000000002</v>
      </c>
      <c r="P984" s="12">
        <v>0</v>
      </c>
      <c r="Q984" s="46">
        <f t="shared" si="206"/>
        <v>0</v>
      </c>
      <c r="R984" s="15"/>
      <c r="S984" s="3">
        <f t="shared" si="207"/>
        <v>6</v>
      </c>
      <c r="T984" s="5"/>
      <c r="U984" s="5">
        <f t="shared" si="204"/>
        <v>220.20000000000002</v>
      </c>
      <c r="V984" s="5">
        <f t="shared" si="205"/>
        <v>0</v>
      </c>
      <c r="W984" s="5"/>
    </row>
    <row r="985" spans="1:23" ht="43.2" x14ac:dyDescent="0.3">
      <c r="A985" s="3">
        <f t="shared" si="208"/>
        <v>968</v>
      </c>
      <c r="B985" s="4" t="s">
        <v>918</v>
      </c>
      <c r="C985" s="3">
        <v>2</v>
      </c>
      <c r="D985" s="3" t="s">
        <v>1570</v>
      </c>
      <c r="E985" s="4" t="s">
        <v>1016</v>
      </c>
      <c r="F985" s="3" t="s">
        <v>1017</v>
      </c>
      <c r="G985" s="3" t="s">
        <v>2342</v>
      </c>
      <c r="H985" s="3" t="s">
        <v>2469</v>
      </c>
      <c r="I985" s="3" t="s">
        <v>2496</v>
      </c>
      <c r="J985" s="3">
        <v>21.3</v>
      </c>
      <c r="K985" s="3">
        <v>3675</v>
      </c>
      <c r="L985" s="3" t="s">
        <v>25</v>
      </c>
      <c r="M985" s="3">
        <v>1</v>
      </c>
      <c r="N985" s="40">
        <f t="shared" si="202"/>
        <v>3.6749999999999998</v>
      </c>
      <c r="O985" s="40">
        <f t="shared" si="203"/>
        <v>78.277500000000003</v>
      </c>
      <c r="P985" s="12">
        <v>0</v>
      </c>
      <c r="Q985" s="46">
        <f t="shared" si="206"/>
        <v>0</v>
      </c>
      <c r="R985" s="15"/>
      <c r="S985" s="3">
        <f t="shared" si="207"/>
        <v>3.6749999999999998</v>
      </c>
      <c r="T985" s="30" t="s">
        <v>2502</v>
      </c>
      <c r="U985" s="41">
        <f t="shared" si="204"/>
        <v>78.277500000000003</v>
      </c>
      <c r="V985" s="41">
        <f t="shared" si="205"/>
        <v>0</v>
      </c>
      <c r="W985" s="5"/>
    </row>
    <row r="986" spans="1:23" ht="43.2" x14ac:dyDescent="0.3">
      <c r="A986" s="3">
        <f t="shared" si="208"/>
        <v>969</v>
      </c>
      <c r="B986" s="4" t="s">
        <v>918</v>
      </c>
      <c r="C986" s="3">
        <v>2</v>
      </c>
      <c r="D986" s="3" t="s">
        <v>1570</v>
      </c>
      <c r="E986" s="4" t="s">
        <v>1018</v>
      </c>
      <c r="F986" s="3" t="s">
        <v>1017</v>
      </c>
      <c r="G986" s="3" t="s">
        <v>2342</v>
      </c>
      <c r="H986" s="3" t="s">
        <v>2469</v>
      </c>
      <c r="I986" s="3" t="s">
        <v>2496</v>
      </c>
      <c r="J986" s="3">
        <v>21.3</v>
      </c>
      <c r="K986" s="3">
        <v>3675</v>
      </c>
      <c r="L986" s="3" t="s">
        <v>25</v>
      </c>
      <c r="M986" s="3">
        <v>1</v>
      </c>
      <c r="N986" s="40">
        <f t="shared" si="202"/>
        <v>3.6749999999999998</v>
      </c>
      <c r="O986" s="40">
        <f t="shared" si="203"/>
        <v>78.277500000000003</v>
      </c>
      <c r="P986" s="12">
        <v>0</v>
      </c>
      <c r="Q986" s="46">
        <f t="shared" si="206"/>
        <v>0</v>
      </c>
      <c r="R986" s="15"/>
      <c r="S986" s="3">
        <f t="shared" si="207"/>
        <v>3.6749999999999998</v>
      </c>
      <c r="T986" s="30" t="s">
        <v>2502</v>
      </c>
      <c r="U986" s="41">
        <f t="shared" si="204"/>
        <v>78.277500000000003</v>
      </c>
      <c r="V986" s="41">
        <f t="shared" si="205"/>
        <v>0</v>
      </c>
      <c r="W986" s="5"/>
    </row>
    <row r="987" spans="1:23" ht="43.2" x14ac:dyDescent="0.3">
      <c r="A987" s="3">
        <f t="shared" si="208"/>
        <v>970</v>
      </c>
      <c r="B987" s="4" t="s">
        <v>918</v>
      </c>
      <c r="C987" s="3">
        <v>2</v>
      </c>
      <c r="D987" s="3" t="s">
        <v>1570</v>
      </c>
      <c r="E987" s="4" t="s">
        <v>1019</v>
      </c>
      <c r="F987" s="3" t="s">
        <v>1017</v>
      </c>
      <c r="G987" s="3" t="s">
        <v>2342</v>
      </c>
      <c r="H987" s="3" t="s">
        <v>2469</v>
      </c>
      <c r="I987" s="3" t="s">
        <v>2496</v>
      </c>
      <c r="J987" s="3">
        <v>21.3</v>
      </c>
      <c r="K987" s="3">
        <v>3675</v>
      </c>
      <c r="L987" s="3" t="s">
        <v>25</v>
      </c>
      <c r="M987" s="3">
        <v>1</v>
      </c>
      <c r="N987" s="40">
        <f t="shared" si="202"/>
        <v>3.6749999999999998</v>
      </c>
      <c r="O987" s="40">
        <f t="shared" si="203"/>
        <v>78.277500000000003</v>
      </c>
      <c r="P987" s="12">
        <v>0</v>
      </c>
      <c r="Q987" s="46">
        <f t="shared" si="206"/>
        <v>0</v>
      </c>
      <c r="R987" s="15"/>
      <c r="S987" s="3">
        <f t="shared" si="207"/>
        <v>3.6749999999999998</v>
      </c>
      <c r="T987" s="30" t="s">
        <v>2502</v>
      </c>
      <c r="U987" s="41">
        <f t="shared" si="204"/>
        <v>78.277500000000003</v>
      </c>
      <c r="V987" s="41">
        <f t="shared" si="205"/>
        <v>0</v>
      </c>
      <c r="W987" s="5"/>
    </row>
    <row r="988" spans="1:23" ht="43.2" x14ac:dyDescent="0.3">
      <c r="A988" s="3">
        <f t="shared" si="208"/>
        <v>971</v>
      </c>
      <c r="B988" s="4" t="s">
        <v>918</v>
      </c>
      <c r="C988" s="3">
        <v>2</v>
      </c>
      <c r="D988" s="3" t="s">
        <v>1570</v>
      </c>
      <c r="E988" s="4" t="s">
        <v>1020</v>
      </c>
      <c r="F988" s="3" t="s">
        <v>1017</v>
      </c>
      <c r="G988" s="3" t="s">
        <v>2342</v>
      </c>
      <c r="H988" s="3" t="s">
        <v>2469</v>
      </c>
      <c r="I988" s="3" t="s">
        <v>2496</v>
      </c>
      <c r="J988" s="3">
        <v>21.3</v>
      </c>
      <c r="K988" s="3">
        <v>3675</v>
      </c>
      <c r="L988" s="3" t="s">
        <v>25</v>
      </c>
      <c r="M988" s="3">
        <v>1</v>
      </c>
      <c r="N988" s="40">
        <f t="shared" si="202"/>
        <v>3.6749999999999998</v>
      </c>
      <c r="O988" s="40">
        <f t="shared" si="203"/>
        <v>78.277500000000003</v>
      </c>
      <c r="P988" s="12">
        <v>0</v>
      </c>
      <c r="Q988" s="46">
        <f t="shared" si="206"/>
        <v>0</v>
      </c>
      <c r="R988" s="15"/>
      <c r="S988" s="3">
        <f t="shared" si="207"/>
        <v>3.6749999999999998</v>
      </c>
      <c r="T988" s="30" t="s">
        <v>2502</v>
      </c>
      <c r="U988" s="41">
        <f t="shared" si="204"/>
        <v>78.277500000000003</v>
      </c>
      <c r="V988" s="41">
        <f t="shared" si="205"/>
        <v>0</v>
      </c>
      <c r="W988" s="5"/>
    </row>
    <row r="989" spans="1:23" ht="43.2" x14ac:dyDescent="0.3">
      <c r="A989" s="3">
        <f t="shared" si="208"/>
        <v>972</v>
      </c>
      <c r="B989" s="4" t="s">
        <v>918</v>
      </c>
      <c r="C989" s="3">
        <v>2</v>
      </c>
      <c r="D989" s="3" t="s">
        <v>1570</v>
      </c>
      <c r="E989" s="4" t="s">
        <v>1021</v>
      </c>
      <c r="F989" s="3" t="s">
        <v>1017</v>
      </c>
      <c r="G989" s="3" t="s">
        <v>2342</v>
      </c>
      <c r="H989" s="3" t="s">
        <v>2469</v>
      </c>
      <c r="I989" s="3" t="s">
        <v>2496</v>
      </c>
      <c r="J989" s="3">
        <v>21.3</v>
      </c>
      <c r="K989" s="3">
        <v>3675</v>
      </c>
      <c r="L989" s="3" t="s">
        <v>25</v>
      </c>
      <c r="M989" s="3">
        <v>1</v>
      </c>
      <c r="N989" s="40">
        <f t="shared" si="202"/>
        <v>3.6749999999999998</v>
      </c>
      <c r="O989" s="40">
        <f t="shared" si="203"/>
        <v>78.277500000000003</v>
      </c>
      <c r="P989" s="12">
        <v>0</v>
      </c>
      <c r="Q989" s="46">
        <f t="shared" si="206"/>
        <v>0</v>
      </c>
      <c r="R989" s="15"/>
      <c r="S989" s="3">
        <f t="shared" si="207"/>
        <v>3.6749999999999998</v>
      </c>
      <c r="T989" s="30" t="s">
        <v>2502</v>
      </c>
      <c r="U989" s="41">
        <f t="shared" si="204"/>
        <v>78.277500000000003</v>
      </c>
      <c r="V989" s="41">
        <f t="shared" si="205"/>
        <v>0</v>
      </c>
      <c r="W989" s="5"/>
    </row>
    <row r="990" spans="1:23" ht="43.2" x14ac:dyDescent="0.3">
      <c r="A990" s="3">
        <f t="shared" si="208"/>
        <v>973</v>
      </c>
      <c r="B990" s="4" t="s">
        <v>918</v>
      </c>
      <c r="C990" s="3">
        <v>2</v>
      </c>
      <c r="D990" s="3" t="s">
        <v>1570</v>
      </c>
      <c r="E990" s="4" t="s">
        <v>1022</v>
      </c>
      <c r="F990" s="3" t="s">
        <v>1017</v>
      </c>
      <c r="G990" s="3" t="s">
        <v>2342</v>
      </c>
      <c r="H990" s="3" t="s">
        <v>2469</v>
      </c>
      <c r="I990" s="3" t="s">
        <v>2496</v>
      </c>
      <c r="J990" s="3">
        <v>21.3</v>
      </c>
      <c r="K990" s="3">
        <v>3675</v>
      </c>
      <c r="L990" s="3" t="s">
        <v>25</v>
      </c>
      <c r="M990" s="3">
        <v>1</v>
      </c>
      <c r="N990" s="40">
        <f t="shared" si="202"/>
        <v>3.6749999999999998</v>
      </c>
      <c r="O990" s="40">
        <f t="shared" si="203"/>
        <v>78.277500000000003</v>
      </c>
      <c r="P990" s="12">
        <v>0</v>
      </c>
      <c r="Q990" s="46">
        <f t="shared" si="206"/>
        <v>0</v>
      </c>
      <c r="R990" s="15"/>
      <c r="S990" s="3">
        <f t="shared" si="207"/>
        <v>3.6749999999999998</v>
      </c>
      <c r="T990" s="30" t="s">
        <v>2502</v>
      </c>
      <c r="U990" s="41">
        <f t="shared" si="204"/>
        <v>78.277500000000003</v>
      </c>
      <c r="V990" s="41">
        <f t="shared" si="205"/>
        <v>0</v>
      </c>
      <c r="W990" s="5"/>
    </row>
    <row r="991" spans="1:23" ht="43.2" x14ac:dyDescent="0.3">
      <c r="A991" s="3">
        <f t="shared" si="208"/>
        <v>974</v>
      </c>
      <c r="B991" s="4" t="s">
        <v>918</v>
      </c>
      <c r="C991" s="3">
        <v>2</v>
      </c>
      <c r="D991" s="3" t="s">
        <v>1571</v>
      </c>
      <c r="E991" s="4" t="s">
        <v>1029</v>
      </c>
      <c r="F991" s="3" t="s">
        <v>7</v>
      </c>
      <c r="G991" s="3"/>
      <c r="H991" s="3"/>
      <c r="I991" s="3" t="s">
        <v>2496</v>
      </c>
      <c r="J991" s="3">
        <v>13.32</v>
      </c>
      <c r="K991" s="3">
        <v>2121</v>
      </c>
      <c r="L991" s="3" t="s">
        <v>25</v>
      </c>
      <c r="M991" s="3">
        <v>1</v>
      </c>
      <c r="N991" s="28">
        <f t="shared" si="202"/>
        <v>2.121</v>
      </c>
      <c r="O991" s="40">
        <f t="shared" si="203"/>
        <v>28.251719999999999</v>
      </c>
      <c r="P991" s="12">
        <v>0</v>
      </c>
      <c r="Q991" s="46">
        <f t="shared" si="206"/>
        <v>0</v>
      </c>
      <c r="R991" s="15"/>
      <c r="S991" s="3">
        <f t="shared" si="207"/>
        <v>2.121</v>
      </c>
      <c r="T991" s="30" t="s">
        <v>2502</v>
      </c>
      <c r="U991" s="41">
        <f t="shared" si="204"/>
        <v>28.251719999999999</v>
      </c>
      <c r="V991" s="41">
        <f t="shared" si="205"/>
        <v>0</v>
      </c>
      <c r="W991" s="5"/>
    </row>
    <row r="992" spans="1:23" ht="43.2" x14ac:dyDescent="0.3">
      <c r="A992" s="3">
        <f t="shared" si="208"/>
        <v>975</v>
      </c>
      <c r="B992" s="4" t="s">
        <v>918</v>
      </c>
      <c r="C992" s="3">
        <v>2</v>
      </c>
      <c r="D992" s="3" t="s">
        <v>1571</v>
      </c>
      <c r="E992" s="4" t="s">
        <v>1030</v>
      </c>
      <c r="F992" s="3" t="s">
        <v>7</v>
      </c>
      <c r="G992" s="3"/>
      <c r="H992" s="3"/>
      <c r="I992" s="3" t="s">
        <v>2496</v>
      </c>
      <c r="J992" s="3">
        <v>13.32</v>
      </c>
      <c r="K992" s="3">
        <v>2121</v>
      </c>
      <c r="L992" s="3" t="s">
        <v>25</v>
      </c>
      <c r="M992" s="3">
        <v>1</v>
      </c>
      <c r="N992" s="28">
        <f t="shared" si="202"/>
        <v>2.121</v>
      </c>
      <c r="O992" s="40">
        <f t="shared" si="203"/>
        <v>28.251719999999999</v>
      </c>
      <c r="P992" s="12">
        <v>0</v>
      </c>
      <c r="Q992" s="46">
        <f t="shared" si="206"/>
        <v>0</v>
      </c>
      <c r="R992" s="15"/>
      <c r="S992" s="3">
        <f t="shared" si="207"/>
        <v>2.121</v>
      </c>
      <c r="T992" s="30" t="s">
        <v>2502</v>
      </c>
      <c r="U992" s="41">
        <f t="shared" si="204"/>
        <v>28.251719999999999</v>
      </c>
      <c r="V992" s="41">
        <f t="shared" si="205"/>
        <v>0</v>
      </c>
      <c r="W992" s="5"/>
    </row>
    <row r="993" spans="1:23" ht="43.2" x14ac:dyDescent="0.3">
      <c r="A993" s="3">
        <f t="shared" si="208"/>
        <v>976</v>
      </c>
      <c r="B993" s="4" t="s">
        <v>918</v>
      </c>
      <c r="C993" s="3">
        <v>2</v>
      </c>
      <c r="D993" s="3" t="s">
        <v>1571</v>
      </c>
      <c r="E993" s="4" t="s">
        <v>1031</v>
      </c>
      <c r="F993" s="3" t="s">
        <v>7</v>
      </c>
      <c r="G993" s="3"/>
      <c r="H993" s="3"/>
      <c r="I993" s="3" t="s">
        <v>2496</v>
      </c>
      <c r="J993" s="3">
        <v>13.32</v>
      </c>
      <c r="K993" s="3">
        <v>2121</v>
      </c>
      <c r="L993" s="3" t="s">
        <v>25</v>
      </c>
      <c r="M993" s="3">
        <v>1</v>
      </c>
      <c r="N993" s="28">
        <f t="shared" si="202"/>
        <v>2.121</v>
      </c>
      <c r="O993" s="40">
        <f t="shared" si="203"/>
        <v>28.251719999999999</v>
      </c>
      <c r="P993" s="12">
        <v>0</v>
      </c>
      <c r="Q993" s="46">
        <f t="shared" si="206"/>
        <v>0</v>
      </c>
      <c r="R993" s="15"/>
      <c r="S993" s="3">
        <f t="shared" si="207"/>
        <v>2.121</v>
      </c>
      <c r="T993" s="30" t="s">
        <v>2502</v>
      </c>
      <c r="U993" s="41">
        <f t="shared" si="204"/>
        <v>28.251719999999999</v>
      </c>
      <c r="V993" s="41">
        <f t="shared" si="205"/>
        <v>0</v>
      </c>
      <c r="W993" s="5"/>
    </row>
    <row r="994" spans="1:23" ht="43.2" x14ac:dyDescent="0.3">
      <c r="A994" s="3">
        <f t="shared" si="208"/>
        <v>977</v>
      </c>
      <c r="B994" s="4" t="s">
        <v>918</v>
      </c>
      <c r="C994" s="3">
        <v>2</v>
      </c>
      <c r="D994" s="3" t="s">
        <v>1571</v>
      </c>
      <c r="E994" s="4" t="s">
        <v>1032</v>
      </c>
      <c r="F994" s="3" t="s">
        <v>7</v>
      </c>
      <c r="G994" s="3"/>
      <c r="H994" s="3"/>
      <c r="I994" s="3" t="s">
        <v>2496</v>
      </c>
      <c r="J994" s="3">
        <v>13.32</v>
      </c>
      <c r="K994" s="3">
        <v>2121</v>
      </c>
      <c r="L994" s="3" t="s">
        <v>25</v>
      </c>
      <c r="M994" s="3">
        <v>1</v>
      </c>
      <c r="N994" s="28">
        <f t="shared" si="202"/>
        <v>2.121</v>
      </c>
      <c r="O994" s="40">
        <f t="shared" si="203"/>
        <v>28.251719999999999</v>
      </c>
      <c r="P994" s="12">
        <v>0</v>
      </c>
      <c r="Q994" s="46">
        <f t="shared" si="206"/>
        <v>0</v>
      </c>
      <c r="R994" s="15"/>
      <c r="S994" s="3">
        <f t="shared" si="207"/>
        <v>2.121</v>
      </c>
      <c r="T994" s="30" t="s">
        <v>2502</v>
      </c>
      <c r="U994" s="41">
        <f t="shared" si="204"/>
        <v>28.251719999999999</v>
      </c>
      <c r="V994" s="41">
        <f t="shared" si="205"/>
        <v>0</v>
      </c>
      <c r="W994" s="5"/>
    </row>
    <row r="995" spans="1:23" ht="43.2" x14ac:dyDescent="0.3">
      <c r="A995" s="3">
        <f t="shared" si="208"/>
        <v>978</v>
      </c>
      <c r="B995" s="4" t="s">
        <v>918</v>
      </c>
      <c r="C995" s="3">
        <v>2</v>
      </c>
      <c r="D995" s="3" t="s">
        <v>1571</v>
      </c>
      <c r="E995" s="4" t="s">
        <v>1033</v>
      </c>
      <c r="F995" s="3" t="s">
        <v>7</v>
      </c>
      <c r="G995" s="3"/>
      <c r="H995" s="3"/>
      <c r="I995" s="3" t="s">
        <v>2496</v>
      </c>
      <c r="J995" s="3">
        <v>13.32</v>
      </c>
      <c r="K995" s="3">
        <v>2121</v>
      </c>
      <c r="L995" s="3" t="s">
        <v>25</v>
      </c>
      <c r="M995" s="3">
        <v>1</v>
      </c>
      <c r="N995" s="28">
        <f t="shared" si="202"/>
        <v>2.121</v>
      </c>
      <c r="O995" s="40">
        <f t="shared" si="203"/>
        <v>28.251719999999999</v>
      </c>
      <c r="P995" s="12">
        <v>0</v>
      </c>
      <c r="Q995" s="46">
        <f t="shared" si="206"/>
        <v>0</v>
      </c>
      <c r="R995" s="15"/>
      <c r="S995" s="3">
        <f t="shared" si="207"/>
        <v>2.121</v>
      </c>
      <c r="T995" s="30" t="s">
        <v>2502</v>
      </c>
      <c r="U995" s="41">
        <f t="shared" si="204"/>
        <v>28.251719999999999</v>
      </c>
      <c r="V995" s="41">
        <f t="shared" si="205"/>
        <v>0</v>
      </c>
      <c r="W995" s="5"/>
    </row>
    <row r="996" spans="1:23" ht="43.2" x14ac:dyDescent="0.3">
      <c r="A996" s="3">
        <f t="shared" si="208"/>
        <v>979</v>
      </c>
      <c r="B996" s="4" t="s">
        <v>918</v>
      </c>
      <c r="C996" s="3">
        <v>2</v>
      </c>
      <c r="D996" s="3" t="s">
        <v>1571</v>
      </c>
      <c r="E996" s="4" t="s">
        <v>1034</v>
      </c>
      <c r="F996" s="3" t="s">
        <v>7</v>
      </c>
      <c r="G996" s="3"/>
      <c r="H996" s="3"/>
      <c r="I996" s="3" t="s">
        <v>2496</v>
      </c>
      <c r="J996" s="3">
        <v>13.32</v>
      </c>
      <c r="K996" s="3">
        <v>2121</v>
      </c>
      <c r="L996" s="3" t="s">
        <v>25</v>
      </c>
      <c r="M996" s="3">
        <v>1</v>
      </c>
      <c r="N996" s="28">
        <f t="shared" si="202"/>
        <v>2.121</v>
      </c>
      <c r="O996" s="40">
        <f t="shared" si="203"/>
        <v>28.251719999999999</v>
      </c>
      <c r="P996" s="12">
        <v>0</v>
      </c>
      <c r="Q996" s="46">
        <f t="shared" si="206"/>
        <v>0</v>
      </c>
      <c r="R996" s="15"/>
      <c r="S996" s="3">
        <f t="shared" si="207"/>
        <v>2.121</v>
      </c>
      <c r="T996" s="30" t="s">
        <v>2502</v>
      </c>
      <c r="U996" s="41">
        <f t="shared" si="204"/>
        <v>28.251719999999999</v>
      </c>
      <c r="V996" s="41">
        <f t="shared" si="205"/>
        <v>0</v>
      </c>
      <c r="W996" s="5"/>
    </row>
    <row r="997" spans="1:23" ht="43.2" x14ac:dyDescent="0.3">
      <c r="A997" s="3">
        <f t="shared" si="208"/>
        <v>980</v>
      </c>
      <c r="B997" s="4" t="s">
        <v>918</v>
      </c>
      <c r="C997" s="3">
        <v>2</v>
      </c>
      <c r="D997" s="3" t="s">
        <v>1571</v>
      </c>
      <c r="E997" s="4" t="s">
        <v>1035</v>
      </c>
      <c r="F997" s="3" t="s">
        <v>7</v>
      </c>
      <c r="G997" s="3"/>
      <c r="H997" s="3"/>
      <c r="I997" s="3" t="s">
        <v>2496</v>
      </c>
      <c r="J997" s="3">
        <v>13.32</v>
      </c>
      <c r="K997" s="3">
        <v>1700</v>
      </c>
      <c r="L997" s="3" t="s">
        <v>25</v>
      </c>
      <c r="M997" s="3">
        <v>1</v>
      </c>
      <c r="N997" s="28">
        <f t="shared" si="202"/>
        <v>1.7</v>
      </c>
      <c r="O997" s="40">
        <f t="shared" si="203"/>
        <v>22.643999999999998</v>
      </c>
      <c r="P997" s="12">
        <v>0</v>
      </c>
      <c r="Q997" s="46">
        <f t="shared" si="206"/>
        <v>0</v>
      </c>
      <c r="R997" s="15"/>
      <c r="S997" s="3">
        <f t="shared" si="207"/>
        <v>1.7</v>
      </c>
      <c r="T997" s="30" t="s">
        <v>2502</v>
      </c>
      <c r="U997" s="41">
        <f t="shared" si="204"/>
        <v>22.643999999999998</v>
      </c>
      <c r="V997" s="41">
        <f t="shared" si="205"/>
        <v>0</v>
      </c>
      <c r="W997" s="5"/>
    </row>
    <row r="998" spans="1:23" ht="43.2" x14ac:dyDescent="0.3">
      <c r="A998" s="3">
        <f t="shared" si="208"/>
        <v>981</v>
      </c>
      <c r="B998" s="4" t="s">
        <v>918</v>
      </c>
      <c r="C998" s="3">
        <v>2</v>
      </c>
      <c r="D998" s="3" t="s">
        <v>1571</v>
      </c>
      <c r="E998" s="4" t="s">
        <v>1036</v>
      </c>
      <c r="F998" s="3" t="s">
        <v>7</v>
      </c>
      <c r="G998" s="3"/>
      <c r="H998" s="3"/>
      <c r="I998" s="3" t="s">
        <v>2496</v>
      </c>
      <c r="J998" s="3">
        <v>13.32</v>
      </c>
      <c r="K998" s="3">
        <v>1300</v>
      </c>
      <c r="L998" s="3" t="s">
        <v>25</v>
      </c>
      <c r="M998" s="3">
        <v>1</v>
      </c>
      <c r="N998" s="28">
        <f t="shared" si="202"/>
        <v>1.3</v>
      </c>
      <c r="O998" s="40">
        <f t="shared" si="203"/>
        <v>17.316000000000003</v>
      </c>
      <c r="P998" s="12">
        <v>0</v>
      </c>
      <c r="Q998" s="46">
        <f t="shared" si="206"/>
        <v>0</v>
      </c>
      <c r="R998" s="15"/>
      <c r="S998" s="3">
        <f t="shared" si="207"/>
        <v>1.3</v>
      </c>
      <c r="T998" s="30" t="s">
        <v>2502</v>
      </c>
      <c r="U998" s="41">
        <f t="shared" si="204"/>
        <v>17.316000000000003</v>
      </c>
      <c r="V998" s="41">
        <f t="shared" si="205"/>
        <v>0</v>
      </c>
      <c r="W998" s="5"/>
    </row>
    <row r="999" spans="1:23" ht="43.2" x14ac:dyDescent="0.3">
      <c r="A999" s="3">
        <f t="shared" si="208"/>
        <v>982</v>
      </c>
      <c r="B999" s="4" t="s">
        <v>918</v>
      </c>
      <c r="C999" s="3">
        <v>2</v>
      </c>
      <c r="D999" s="3" t="s">
        <v>1571</v>
      </c>
      <c r="E999" s="4" t="s">
        <v>1037</v>
      </c>
      <c r="F999" s="3" t="s">
        <v>7</v>
      </c>
      <c r="G999" s="3"/>
      <c r="H999" s="3"/>
      <c r="I999" s="3" t="s">
        <v>2496</v>
      </c>
      <c r="J999" s="3">
        <v>13.32</v>
      </c>
      <c r="K999" s="3">
        <v>2940</v>
      </c>
      <c r="L999" s="3" t="s">
        <v>25</v>
      </c>
      <c r="M999" s="3">
        <v>1</v>
      </c>
      <c r="N999" s="28">
        <f t="shared" si="202"/>
        <v>2.94</v>
      </c>
      <c r="O999" s="40">
        <f t="shared" si="203"/>
        <v>39.160800000000002</v>
      </c>
      <c r="P999" s="12">
        <v>0</v>
      </c>
      <c r="Q999" s="46">
        <f t="shared" si="206"/>
        <v>0</v>
      </c>
      <c r="R999" s="15"/>
      <c r="S999" s="3">
        <f t="shared" si="207"/>
        <v>2.94</v>
      </c>
      <c r="T999" s="30" t="s">
        <v>2502</v>
      </c>
      <c r="U999" s="41">
        <f t="shared" si="204"/>
        <v>39.160800000000002</v>
      </c>
      <c r="V999" s="41">
        <f t="shared" si="205"/>
        <v>0</v>
      </c>
      <c r="W999" s="5"/>
    </row>
    <row r="1000" spans="1:23" ht="43.2" x14ac:dyDescent="0.3">
      <c r="A1000" s="3">
        <f t="shared" si="208"/>
        <v>983</v>
      </c>
      <c r="B1000" s="4" t="s">
        <v>918</v>
      </c>
      <c r="C1000" s="3">
        <v>2</v>
      </c>
      <c r="D1000" s="3" t="s">
        <v>1571</v>
      </c>
      <c r="E1000" s="4" t="s">
        <v>1038</v>
      </c>
      <c r="F1000" s="3" t="s">
        <v>7</v>
      </c>
      <c r="G1000" s="3"/>
      <c r="H1000" s="3"/>
      <c r="I1000" s="3" t="s">
        <v>2496</v>
      </c>
      <c r="J1000" s="3">
        <v>13.32</v>
      </c>
      <c r="K1000" s="3">
        <v>2720</v>
      </c>
      <c r="L1000" s="3" t="s">
        <v>25</v>
      </c>
      <c r="M1000" s="3">
        <v>1</v>
      </c>
      <c r="N1000" s="28">
        <f t="shared" si="202"/>
        <v>2.72</v>
      </c>
      <c r="O1000" s="40">
        <f t="shared" si="203"/>
        <v>36.230400000000003</v>
      </c>
      <c r="P1000" s="12">
        <v>0</v>
      </c>
      <c r="Q1000" s="46">
        <f t="shared" si="206"/>
        <v>0</v>
      </c>
      <c r="R1000" s="15"/>
      <c r="S1000" s="3">
        <f t="shared" si="207"/>
        <v>2.72</v>
      </c>
      <c r="T1000" s="30" t="s">
        <v>2502</v>
      </c>
      <c r="U1000" s="41">
        <f t="shared" si="204"/>
        <v>36.230400000000003</v>
      </c>
      <c r="V1000" s="41">
        <f t="shared" si="205"/>
        <v>0</v>
      </c>
      <c r="W1000" s="5"/>
    </row>
    <row r="1001" spans="1:23" ht="43.2" x14ac:dyDescent="0.3">
      <c r="A1001" s="3">
        <f t="shared" si="208"/>
        <v>984</v>
      </c>
      <c r="B1001" s="4" t="s">
        <v>918</v>
      </c>
      <c r="C1001" s="3">
        <v>2</v>
      </c>
      <c r="D1001" s="3" t="s">
        <v>1571</v>
      </c>
      <c r="E1001" s="4" t="s">
        <v>1039</v>
      </c>
      <c r="F1001" s="3" t="s">
        <v>7</v>
      </c>
      <c r="G1001" s="3"/>
      <c r="H1001" s="3"/>
      <c r="I1001" s="3" t="s">
        <v>2496</v>
      </c>
      <c r="J1001" s="3">
        <v>13.32</v>
      </c>
      <c r="K1001" s="3">
        <v>1430</v>
      </c>
      <c r="L1001" s="3" t="s">
        <v>25</v>
      </c>
      <c r="M1001" s="3">
        <v>1</v>
      </c>
      <c r="N1001" s="28">
        <f t="shared" si="202"/>
        <v>1.43</v>
      </c>
      <c r="O1001" s="40">
        <f t="shared" si="203"/>
        <v>19.047599999999999</v>
      </c>
      <c r="P1001" s="12">
        <v>0</v>
      </c>
      <c r="Q1001" s="46">
        <f t="shared" si="206"/>
        <v>0</v>
      </c>
      <c r="R1001" s="15"/>
      <c r="S1001" s="3">
        <f t="shared" si="207"/>
        <v>1.43</v>
      </c>
      <c r="T1001" s="30" t="s">
        <v>2502</v>
      </c>
      <c r="U1001" s="41">
        <f t="shared" si="204"/>
        <v>19.047599999999999</v>
      </c>
      <c r="V1001" s="41">
        <f t="shared" si="205"/>
        <v>0</v>
      </c>
      <c r="W1001" s="5"/>
    </row>
    <row r="1002" spans="1:23" ht="43.2" x14ac:dyDescent="0.3">
      <c r="A1002" s="3">
        <f t="shared" si="208"/>
        <v>985</v>
      </c>
      <c r="B1002" s="4" t="s">
        <v>918</v>
      </c>
      <c r="C1002" s="3">
        <v>2</v>
      </c>
      <c r="D1002" s="3" t="s">
        <v>1571</v>
      </c>
      <c r="E1002" s="4" t="s">
        <v>1040</v>
      </c>
      <c r="F1002" s="3" t="s">
        <v>7</v>
      </c>
      <c r="G1002" s="3"/>
      <c r="H1002" s="3"/>
      <c r="I1002" s="3" t="s">
        <v>2496</v>
      </c>
      <c r="J1002" s="3">
        <v>13.32</v>
      </c>
      <c r="K1002" s="3">
        <v>2121</v>
      </c>
      <c r="L1002" s="3" t="s">
        <v>25</v>
      </c>
      <c r="M1002" s="3">
        <v>1</v>
      </c>
      <c r="N1002" s="28">
        <f t="shared" si="202"/>
        <v>2.121</v>
      </c>
      <c r="O1002" s="40">
        <f t="shared" si="203"/>
        <v>28.251719999999999</v>
      </c>
      <c r="P1002" s="12">
        <v>0</v>
      </c>
      <c r="Q1002" s="46">
        <f t="shared" si="206"/>
        <v>0</v>
      </c>
      <c r="R1002" s="15"/>
      <c r="S1002" s="3">
        <f t="shared" si="207"/>
        <v>2.121</v>
      </c>
      <c r="T1002" s="30" t="s">
        <v>2502</v>
      </c>
      <c r="U1002" s="41">
        <f t="shared" si="204"/>
        <v>28.251719999999999</v>
      </c>
      <c r="V1002" s="41">
        <f t="shared" si="205"/>
        <v>0</v>
      </c>
      <c r="W1002" s="5"/>
    </row>
    <row r="1003" spans="1:23" ht="43.2" x14ac:dyDescent="0.3">
      <c r="A1003" s="3">
        <f t="shared" si="208"/>
        <v>986</v>
      </c>
      <c r="B1003" s="4" t="s">
        <v>918</v>
      </c>
      <c r="C1003" s="3">
        <v>2</v>
      </c>
      <c r="D1003" s="3" t="s">
        <v>1571</v>
      </c>
      <c r="E1003" s="4" t="s">
        <v>1041</v>
      </c>
      <c r="F1003" s="3" t="s">
        <v>7</v>
      </c>
      <c r="G1003" s="3"/>
      <c r="H1003" s="3"/>
      <c r="I1003" s="3" t="s">
        <v>2496</v>
      </c>
      <c r="J1003" s="3">
        <v>13.32</v>
      </c>
      <c r="K1003" s="3">
        <v>2121</v>
      </c>
      <c r="L1003" s="3" t="s">
        <v>25</v>
      </c>
      <c r="M1003" s="3">
        <v>1</v>
      </c>
      <c r="N1003" s="28">
        <f t="shared" si="202"/>
        <v>2.121</v>
      </c>
      <c r="O1003" s="40">
        <f t="shared" si="203"/>
        <v>28.251719999999999</v>
      </c>
      <c r="P1003" s="12">
        <v>0</v>
      </c>
      <c r="Q1003" s="46">
        <f t="shared" si="206"/>
        <v>0</v>
      </c>
      <c r="R1003" s="15"/>
      <c r="S1003" s="3">
        <f t="shared" si="207"/>
        <v>2.121</v>
      </c>
      <c r="T1003" s="30" t="s">
        <v>2502</v>
      </c>
      <c r="U1003" s="41">
        <f t="shared" si="204"/>
        <v>28.251719999999999</v>
      </c>
      <c r="V1003" s="41">
        <f t="shared" si="205"/>
        <v>0</v>
      </c>
      <c r="W1003" s="5"/>
    </row>
    <row r="1004" spans="1:23" ht="43.2" x14ac:dyDescent="0.3">
      <c r="A1004" s="3">
        <f t="shared" si="208"/>
        <v>987</v>
      </c>
      <c r="B1004" s="4" t="s">
        <v>918</v>
      </c>
      <c r="C1004" s="3">
        <v>2</v>
      </c>
      <c r="D1004" s="3" t="s">
        <v>1571</v>
      </c>
      <c r="E1004" s="4" t="s">
        <v>1042</v>
      </c>
      <c r="F1004" s="3" t="s">
        <v>7</v>
      </c>
      <c r="G1004" s="3"/>
      <c r="H1004" s="3"/>
      <c r="I1004" s="3" t="s">
        <v>2496</v>
      </c>
      <c r="J1004" s="3">
        <v>13.32</v>
      </c>
      <c r="K1004" s="3">
        <v>2121</v>
      </c>
      <c r="L1004" s="3" t="s">
        <v>25</v>
      </c>
      <c r="M1004" s="3">
        <v>1</v>
      </c>
      <c r="N1004" s="28">
        <f t="shared" si="202"/>
        <v>2.121</v>
      </c>
      <c r="O1004" s="40">
        <f t="shared" si="203"/>
        <v>28.251719999999999</v>
      </c>
      <c r="P1004" s="12">
        <v>0</v>
      </c>
      <c r="Q1004" s="46">
        <f t="shared" si="206"/>
        <v>0</v>
      </c>
      <c r="R1004" s="15"/>
      <c r="S1004" s="3">
        <f t="shared" si="207"/>
        <v>2.121</v>
      </c>
      <c r="T1004" s="30" t="s">
        <v>2502</v>
      </c>
      <c r="U1004" s="41">
        <f t="shared" si="204"/>
        <v>28.251719999999999</v>
      </c>
      <c r="V1004" s="41">
        <f t="shared" si="205"/>
        <v>0</v>
      </c>
      <c r="W1004" s="5"/>
    </row>
    <row r="1005" spans="1:23" ht="43.2" x14ac:dyDescent="0.3">
      <c r="A1005" s="3">
        <f t="shared" si="208"/>
        <v>988</v>
      </c>
      <c r="B1005" s="4" t="s">
        <v>918</v>
      </c>
      <c r="C1005" s="3">
        <v>2</v>
      </c>
      <c r="D1005" s="3" t="s">
        <v>1571</v>
      </c>
      <c r="E1005" s="4" t="s">
        <v>1043</v>
      </c>
      <c r="F1005" s="3" t="s">
        <v>7</v>
      </c>
      <c r="G1005" s="3"/>
      <c r="H1005" s="3"/>
      <c r="I1005" s="3" t="s">
        <v>2496</v>
      </c>
      <c r="J1005" s="3">
        <v>13.32</v>
      </c>
      <c r="K1005" s="3">
        <v>2121</v>
      </c>
      <c r="L1005" s="3" t="s">
        <v>25</v>
      </c>
      <c r="M1005" s="3">
        <v>1</v>
      </c>
      <c r="N1005" s="28">
        <f t="shared" si="202"/>
        <v>2.121</v>
      </c>
      <c r="O1005" s="40">
        <f t="shared" si="203"/>
        <v>28.251719999999999</v>
      </c>
      <c r="P1005" s="12">
        <v>0</v>
      </c>
      <c r="Q1005" s="46">
        <f t="shared" si="206"/>
        <v>0</v>
      </c>
      <c r="R1005" s="15"/>
      <c r="S1005" s="3">
        <f t="shared" si="207"/>
        <v>2.121</v>
      </c>
      <c r="T1005" s="30" t="s">
        <v>2502</v>
      </c>
      <c r="U1005" s="41">
        <f t="shared" si="204"/>
        <v>28.251719999999999</v>
      </c>
      <c r="V1005" s="41">
        <f t="shared" si="205"/>
        <v>0</v>
      </c>
      <c r="W1005" s="5"/>
    </row>
    <row r="1006" spans="1:23" ht="43.2" x14ac:dyDescent="0.3">
      <c r="A1006" s="3">
        <f t="shared" si="208"/>
        <v>989</v>
      </c>
      <c r="B1006" s="4" t="s">
        <v>918</v>
      </c>
      <c r="C1006" s="3">
        <v>2</v>
      </c>
      <c r="D1006" s="3" t="s">
        <v>1571</v>
      </c>
      <c r="E1006" s="4" t="s">
        <v>1044</v>
      </c>
      <c r="F1006" s="3" t="s">
        <v>7</v>
      </c>
      <c r="G1006" s="3"/>
      <c r="H1006" s="3"/>
      <c r="I1006" s="3" t="s">
        <v>2496</v>
      </c>
      <c r="J1006" s="3">
        <v>13.32</v>
      </c>
      <c r="K1006" s="3">
        <v>2121</v>
      </c>
      <c r="L1006" s="3" t="s">
        <v>25</v>
      </c>
      <c r="M1006" s="3">
        <v>1</v>
      </c>
      <c r="N1006" s="28">
        <f t="shared" si="202"/>
        <v>2.121</v>
      </c>
      <c r="O1006" s="40">
        <f t="shared" si="203"/>
        <v>28.251719999999999</v>
      </c>
      <c r="P1006" s="12">
        <v>0</v>
      </c>
      <c r="Q1006" s="46">
        <f t="shared" si="206"/>
        <v>0</v>
      </c>
      <c r="R1006" s="15"/>
      <c r="S1006" s="3">
        <f t="shared" si="207"/>
        <v>2.121</v>
      </c>
      <c r="T1006" s="30" t="s">
        <v>2502</v>
      </c>
      <c r="U1006" s="41">
        <f t="shared" si="204"/>
        <v>28.251719999999999</v>
      </c>
      <c r="V1006" s="41">
        <f t="shared" si="205"/>
        <v>0</v>
      </c>
      <c r="W1006" s="5"/>
    </row>
    <row r="1007" spans="1:23" ht="43.2" x14ac:dyDescent="0.3">
      <c r="A1007" s="3">
        <f t="shared" si="208"/>
        <v>990</v>
      </c>
      <c r="B1007" s="4" t="s">
        <v>918</v>
      </c>
      <c r="C1007" s="3">
        <v>2</v>
      </c>
      <c r="D1007" s="3" t="s">
        <v>1571</v>
      </c>
      <c r="E1007" s="4" t="s">
        <v>1045</v>
      </c>
      <c r="F1007" s="3" t="s">
        <v>7</v>
      </c>
      <c r="G1007" s="3"/>
      <c r="H1007" s="3"/>
      <c r="I1007" s="3" t="s">
        <v>2496</v>
      </c>
      <c r="J1007" s="3">
        <v>13.32</v>
      </c>
      <c r="K1007" s="3">
        <v>2121</v>
      </c>
      <c r="L1007" s="3" t="s">
        <v>25</v>
      </c>
      <c r="M1007" s="3">
        <v>1</v>
      </c>
      <c r="N1007" s="28">
        <f t="shared" si="202"/>
        <v>2.121</v>
      </c>
      <c r="O1007" s="40">
        <f t="shared" si="203"/>
        <v>28.251719999999999</v>
      </c>
      <c r="P1007" s="12">
        <v>0</v>
      </c>
      <c r="Q1007" s="46">
        <f t="shared" si="206"/>
        <v>0</v>
      </c>
      <c r="R1007" s="15"/>
      <c r="S1007" s="3">
        <f t="shared" si="207"/>
        <v>2.121</v>
      </c>
      <c r="T1007" s="30" t="s">
        <v>2502</v>
      </c>
      <c r="U1007" s="41">
        <f t="shared" si="204"/>
        <v>28.251719999999999</v>
      </c>
      <c r="V1007" s="41">
        <f t="shared" si="205"/>
        <v>0</v>
      </c>
      <c r="W1007" s="5"/>
    </row>
    <row r="1008" spans="1:23" ht="43.2" x14ac:dyDescent="0.3">
      <c r="A1008" s="3">
        <f t="shared" si="208"/>
        <v>991</v>
      </c>
      <c r="B1008" s="4" t="s">
        <v>918</v>
      </c>
      <c r="C1008" s="3">
        <v>2</v>
      </c>
      <c r="D1008" s="3" t="s">
        <v>1571</v>
      </c>
      <c r="E1008" s="4" t="s">
        <v>1046</v>
      </c>
      <c r="F1008" s="3" t="s">
        <v>7</v>
      </c>
      <c r="G1008" s="3"/>
      <c r="H1008" s="3"/>
      <c r="I1008" s="3" t="s">
        <v>2496</v>
      </c>
      <c r="J1008" s="3">
        <v>13.32</v>
      </c>
      <c r="K1008" s="3">
        <v>2121</v>
      </c>
      <c r="L1008" s="3" t="s">
        <v>25</v>
      </c>
      <c r="M1008" s="3">
        <v>1</v>
      </c>
      <c r="N1008" s="28">
        <f t="shared" si="202"/>
        <v>2.121</v>
      </c>
      <c r="O1008" s="40">
        <f t="shared" si="203"/>
        <v>28.251719999999999</v>
      </c>
      <c r="P1008" s="12">
        <v>0</v>
      </c>
      <c r="Q1008" s="46">
        <f t="shared" si="206"/>
        <v>0</v>
      </c>
      <c r="R1008" s="15"/>
      <c r="S1008" s="3">
        <f t="shared" si="207"/>
        <v>2.121</v>
      </c>
      <c r="T1008" s="30" t="s">
        <v>2502</v>
      </c>
      <c r="U1008" s="41">
        <f t="shared" si="204"/>
        <v>28.251719999999999</v>
      </c>
      <c r="V1008" s="41">
        <f t="shared" si="205"/>
        <v>0</v>
      </c>
      <c r="W1008" s="5"/>
    </row>
    <row r="1009" spans="1:23" ht="43.2" x14ac:dyDescent="0.3">
      <c r="A1009" s="3">
        <f t="shared" si="208"/>
        <v>992</v>
      </c>
      <c r="B1009" s="4" t="s">
        <v>918</v>
      </c>
      <c r="C1009" s="3">
        <v>2</v>
      </c>
      <c r="D1009" s="3" t="s">
        <v>1571</v>
      </c>
      <c r="E1009" s="4" t="s">
        <v>1047</v>
      </c>
      <c r="F1009" s="3" t="s">
        <v>7</v>
      </c>
      <c r="G1009" s="3"/>
      <c r="H1009" s="3"/>
      <c r="I1009" s="3" t="s">
        <v>2496</v>
      </c>
      <c r="J1009" s="3">
        <v>13.32</v>
      </c>
      <c r="K1009" s="3">
        <v>2121</v>
      </c>
      <c r="L1009" s="3" t="s">
        <v>25</v>
      </c>
      <c r="M1009" s="3">
        <v>1</v>
      </c>
      <c r="N1009" s="28">
        <f t="shared" si="202"/>
        <v>2.121</v>
      </c>
      <c r="O1009" s="40">
        <f t="shared" si="203"/>
        <v>28.251719999999999</v>
      </c>
      <c r="P1009" s="12">
        <v>0</v>
      </c>
      <c r="Q1009" s="46">
        <f t="shared" si="206"/>
        <v>0</v>
      </c>
      <c r="R1009" s="15"/>
      <c r="S1009" s="3">
        <f t="shared" si="207"/>
        <v>2.121</v>
      </c>
      <c r="T1009" s="30" t="s">
        <v>2502</v>
      </c>
      <c r="U1009" s="41">
        <f t="shared" si="204"/>
        <v>28.251719999999999</v>
      </c>
      <c r="V1009" s="41">
        <f t="shared" si="205"/>
        <v>0</v>
      </c>
      <c r="W1009" s="5"/>
    </row>
    <row r="1010" spans="1:23" ht="43.2" x14ac:dyDescent="0.3">
      <c r="A1010" s="3">
        <f t="shared" si="208"/>
        <v>993</v>
      </c>
      <c r="B1010" s="4" t="s">
        <v>918</v>
      </c>
      <c r="C1010" s="3">
        <v>2</v>
      </c>
      <c r="D1010" s="3" t="s">
        <v>1571</v>
      </c>
      <c r="E1010" s="4" t="s">
        <v>1048</v>
      </c>
      <c r="F1010" s="3" t="s">
        <v>7</v>
      </c>
      <c r="G1010" s="3"/>
      <c r="H1010" s="3"/>
      <c r="I1010" s="3" t="s">
        <v>2496</v>
      </c>
      <c r="J1010" s="3">
        <v>13.32</v>
      </c>
      <c r="K1010" s="3">
        <v>2330</v>
      </c>
      <c r="L1010" s="3" t="s">
        <v>25</v>
      </c>
      <c r="M1010" s="3">
        <v>1</v>
      </c>
      <c r="N1010" s="28">
        <f t="shared" si="202"/>
        <v>2.33</v>
      </c>
      <c r="O1010" s="40">
        <f t="shared" si="203"/>
        <v>31.035600000000002</v>
      </c>
      <c r="P1010" s="12">
        <v>0</v>
      </c>
      <c r="Q1010" s="46">
        <f t="shared" si="206"/>
        <v>0</v>
      </c>
      <c r="R1010" s="15"/>
      <c r="S1010" s="3">
        <f t="shared" si="207"/>
        <v>2.33</v>
      </c>
      <c r="T1010" s="30" t="s">
        <v>2502</v>
      </c>
      <c r="U1010" s="41">
        <f t="shared" si="204"/>
        <v>31.035600000000002</v>
      </c>
      <c r="V1010" s="41">
        <f t="shared" si="205"/>
        <v>0</v>
      </c>
      <c r="W1010" s="5"/>
    </row>
    <row r="1011" spans="1:23" ht="43.2" x14ac:dyDescent="0.3">
      <c r="A1011" s="3">
        <f t="shared" si="208"/>
        <v>994</v>
      </c>
      <c r="B1011" s="4" t="s">
        <v>918</v>
      </c>
      <c r="C1011" s="3">
        <v>2</v>
      </c>
      <c r="D1011" s="3" t="s">
        <v>1571</v>
      </c>
      <c r="E1011" s="4" t="s">
        <v>1049</v>
      </c>
      <c r="F1011" s="3" t="s">
        <v>7</v>
      </c>
      <c r="G1011" s="3"/>
      <c r="H1011" s="3"/>
      <c r="I1011" s="3" t="s">
        <v>2496</v>
      </c>
      <c r="J1011" s="3">
        <v>13.32</v>
      </c>
      <c r="K1011" s="3">
        <v>2330</v>
      </c>
      <c r="L1011" s="3" t="s">
        <v>25</v>
      </c>
      <c r="M1011" s="3">
        <v>1</v>
      </c>
      <c r="N1011" s="28">
        <f t="shared" si="202"/>
        <v>2.33</v>
      </c>
      <c r="O1011" s="40">
        <f t="shared" si="203"/>
        <v>31.035600000000002</v>
      </c>
      <c r="P1011" s="12">
        <v>0</v>
      </c>
      <c r="Q1011" s="46">
        <f t="shared" si="206"/>
        <v>0</v>
      </c>
      <c r="R1011" s="15"/>
      <c r="S1011" s="3">
        <f t="shared" si="207"/>
        <v>2.33</v>
      </c>
      <c r="T1011" s="30" t="s">
        <v>2502</v>
      </c>
      <c r="U1011" s="41">
        <f t="shared" si="204"/>
        <v>31.035600000000002</v>
      </c>
      <c r="V1011" s="41">
        <f t="shared" si="205"/>
        <v>0</v>
      </c>
      <c r="W1011" s="5"/>
    </row>
    <row r="1012" spans="1:23" ht="43.2" x14ac:dyDescent="0.3">
      <c r="A1012" s="3">
        <f t="shared" si="208"/>
        <v>995</v>
      </c>
      <c r="B1012" s="4" t="s">
        <v>918</v>
      </c>
      <c r="C1012" s="3">
        <v>2</v>
      </c>
      <c r="D1012" s="3" t="s">
        <v>1571</v>
      </c>
      <c r="E1012" s="4" t="s">
        <v>1050</v>
      </c>
      <c r="F1012" s="3" t="s">
        <v>7</v>
      </c>
      <c r="G1012" s="3"/>
      <c r="H1012" s="3"/>
      <c r="I1012" s="3" t="s">
        <v>2496</v>
      </c>
      <c r="J1012" s="3">
        <v>13.32</v>
      </c>
      <c r="K1012" s="3">
        <v>2330</v>
      </c>
      <c r="L1012" s="3" t="s">
        <v>25</v>
      </c>
      <c r="M1012" s="3">
        <v>1</v>
      </c>
      <c r="N1012" s="28">
        <f t="shared" si="202"/>
        <v>2.33</v>
      </c>
      <c r="O1012" s="40">
        <f t="shared" si="203"/>
        <v>31.035600000000002</v>
      </c>
      <c r="P1012" s="12">
        <v>0</v>
      </c>
      <c r="Q1012" s="46">
        <f t="shared" si="206"/>
        <v>0</v>
      </c>
      <c r="R1012" s="15"/>
      <c r="S1012" s="3">
        <f t="shared" si="207"/>
        <v>2.33</v>
      </c>
      <c r="T1012" s="30" t="s">
        <v>2502</v>
      </c>
      <c r="U1012" s="41">
        <f t="shared" si="204"/>
        <v>31.035600000000002</v>
      </c>
      <c r="V1012" s="41">
        <f t="shared" si="205"/>
        <v>0</v>
      </c>
      <c r="W1012" s="5"/>
    </row>
    <row r="1013" spans="1:23" ht="43.2" x14ac:dyDescent="0.3">
      <c r="A1013" s="3">
        <f t="shared" si="208"/>
        <v>996</v>
      </c>
      <c r="B1013" s="4" t="s">
        <v>918</v>
      </c>
      <c r="C1013" s="3">
        <v>2</v>
      </c>
      <c r="D1013" s="3" t="s">
        <v>1571</v>
      </c>
      <c r="E1013" s="4" t="s">
        <v>1051</v>
      </c>
      <c r="F1013" s="3" t="s">
        <v>7</v>
      </c>
      <c r="G1013" s="3"/>
      <c r="H1013" s="3"/>
      <c r="I1013" s="3" t="s">
        <v>2496</v>
      </c>
      <c r="J1013" s="3">
        <v>13.32</v>
      </c>
      <c r="K1013" s="3">
        <v>2040</v>
      </c>
      <c r="L1013" s="3" t="s">
        <v>25</v>
      </c>
      <c r="M1013" s="3">
        <v>1</v>
      </c>
      <c r="N1013" s="28">
        <f t="shared" si="202"/>
        <v>2.04</v>
      </c>
      <c r="O1013" s="40">
        <f t="shared" si="203"/>
        <v>27.172800000000002</v>
      </c>
      <c r="P1013" s="12">
        <v>0</v>
      </c>
      <c r="Q1013" s="46">
        <f t="shared" si="206"/>
        <v>0</v>
      </c>
      <c r="R1013" s="15"/>
      <c r="S1013" s="3">
        <f t="shared" si="207"/>
        <v>2.04</v>
      </c>
      <c r="T1013" s="30" t="s">
        <v>2502</v>
      </c>
      <c r="U1013" s="41">
        <f t="shared" si="204"/>
        <v>27.172800000000002</v>
      </c>
      <c r="V1013" s="41">
        <f t="shared" si="205"/>
        <v>0</v>
      </c>
      <c r="W1013" s="5"/>
    </row>
    <row r="1014" spans="1:23" ht="43.2" x14ac:dyDescent="0.3">
      <c r="A1014" s="3">
        <f t="shared" si="208"/>
        <v>997</v>
      </c>
      <c r="B1014" s="4" t="s">
        <v>918</v>
      </c>
      <c r="C1014" s="3">
        <v>2</v>
      </c>
      <c r="D1014" s="3" t="s">
        <v>1571</v>
      </c>
      <c r="E1014" s="4" t="s">
        <v>1052</v>
      </c>
      <c r="F1014" s="3" t="s">
        <v>7</v>
      </c>
      <c r="G1014" s="3"/>
      <c r="H1014" s="3"/>
      <c r="I1014" s="3" t="s">
        <v>2496</v>
      </c>
      <c r="J1014" s="3">
        <v>13.32</v>
      </c>
      <c r="K1014" s="3">
        <v>2040</v>
      </c>
      <c r="L1014" s="3" t="s">
        <v>25</v>
      </c>
      <c r="M1014" s="3">
        <v>1</v>
      </c>
      <c r="N1014" s="28">
        <f t="shared" si="202"/>
        <v>2.04</v>
      </c>
      <c r="O1014" s="40">
        <f t="shared" si="203"/>
        <v>27.172800000000002</v>
      </c>
      <c r="P1014" s="12">
        <v>0</v>
      </c>
      <c r="Q1014" s="46">
        <f t="shared" si="206"/>
        <v>0</v>
      </c>
      <c r="R1014" s="15"/>
      <c r="S1014" s="3">
        <f t="shared" si="207"/>
        <v>2.04</v>
      </c>
      <c r="T1014" s="30" t="s">
        <v>2502</v>
      </c>
      <c r="U1014" s="41">
        <f t="shared" si="204"/>
        <v>27.172800000000002</v>
      </c>
      <c r="V1014" s="41">
        <f t="shared" si="205"/>
        <v>0</v>
      </c>
      <c r="W1014" s="5"/>
    </row>
    <row r="1015" spans="1:23" ht="43.2" x14ac:dyDescent="0.3">
      <c r="A1015" s="3">
        <f t="shared" si="208"/>
        <v>998</v>
      </c>
      <c r="B1015" s="4" t="s">
        <v>918</v>
      </c>
      <c r="C1015" s="3">
        <v>2</v>
      </c>
      <c r="D1015" s="3" t="s">
        <v>1571</v>
      </c>
      <c r="E1015" s="4" t="s">
        <v>1053</v>
      </c>
      <c r="F1015" s="3" t="s">
        <v>7</v>
      </c>
      <c r="G1015" s="3"/>
      <c r="H1015" s="3"/>
      <c r="I1015" s="3" t="s">
        <v>2496</v>
      </c>
      <c r="J1015" s="3">
        <v>13.32</v>
      </c>
      <c r="K1015" s="3">
        <v>2330</v>
      </c>
      <c r="L1015" s="3" t="s">
        <v>25</v>
      </c>
      <c r="M1015" s="3">
        <v>1</v>
      </c>
      <c r="N1015" s="28">
        <f t="shared" si="202"/>
        <v>2.33</v>
      </c>
      <c r="O1015" s="40">
        <f t="shared" si="203"/>
        <v>31.035600000000002</v>
      </c>
      <c r="P1015" s="12">
        <v>0</v>
      </c>
      <c r="Q1015" s="46">
        <f t="shared" si="206"/>
        <v>0</v>
      </c>
      <c r="R1015" s="15"/>
      <c r="S1015" s="3">
        <f t="shared" si="207"/>
        <v>2.33</v>
      </c>
      <c r="T1015" s="30" t="s">
        <v>2502</v>
      </c>
      <c r="U1015" s="41">
        <f t="shared" si="204"/>
        <v>31.035600000000002</v>
      </c>
      <c r="V1015" s="41">
        <f t="shared" si="205"/>
        <v>0</v>
      </c>
      <c r="W1015" s="5"/>
    </row>
    <row r="1016" spans="1:23" ht="43.2" x14ac:dyDescent="0.3">
      <c r="A1016" s="3">
        <f t="shared" si="208"/>
        <v>999</v>
      </c>
      <c r="B1016" s="4" t="s">
        <v>918</v>
      </c>
      <c r="C1016" s="3">
        <v>2</v>
      </c>
      <c r="D1016" s="3" t="s">
        <v>1571</v>
      </c>
      <c r="E1016" s="4" t="s">
        <v>1054</v>
      </c>
      <c r="F1016" s="3" t="s">
        <v>7</v>
      </c>
      <c r="G1016" s="3"/>
      <c r="H1016" s="3"/>
      <c r="I1016" s="3" t="s">
        <v>2496</v>
      </c>
      <c r="J1016" s="3">
        <v>13.32</v>
      </c>
      <c r="K1016" s="3">
        <v>2330</v>
      </c>
      <c r="L1016" s="3" t="s">
        <v>25</v>
      </c>
      <c r="M1016" s="3">
        <v>1</v>
      </c>
      <c r="N1016" s="28">
        <f t="shared" si="202"/>
        <v>2.33</v>
      </c>
      <c r="O1016" s="40">
        <f t="shared" si="203"/>
        <v>31.035600000000002</v>
      </c>
      <c r="P1016" s="12">
        <v>0</v>
      </c>
      <c r="Q1016" s="46">
        <f t="shared" si="206"/>
        <v>0</v>
      </c>
      <c r="R1016" s="15"/>
      <c r="S1016" s="3">
        <f t="shared" si="207"/>
        <v>2.33</v>
      </c>
      <c r="T1016" s="30" t="s">
        <v>2502</v>
      </c>
      <c r="U1016" s="41">
        <f t="shared" si="204"/>
        <v>31.035600000000002</v>
      </c>
      <c r="V1016" s="41">
        <f t="shared" si="205"/>
        <v>0</v>
      </c>
      <c r="W1016" s="5"/>
    </row>
    <row r="1017" spans="1:23" ht="43.2" x14ac:dyDescent="0.3">
      <c r="A1017" s="3">
        <f t="shared" si="208"/>
        <v>1000</v>
      </c>
      <c r="B1017" s="4" t="s">
        <v>918</v>
      </c>
      <c r="C1017" s="3">
        <v>2</v>
      </c>
      <c r="D1017" s="3" t="s">
        <v>1571</v>
      </c>
      <c r="E1017" s="4" t="s">
        <v>1055</v>
      </c>
      <c r="F1017" s="3" t="s">
        <v>7</v>
      </c>
      <c r="G1017" s="3"/>
      <c r="H1017" s="3"/>
      <c r="I1017" s="3" t="s">
        <v>2496</v>
      </c>
      <c r="J1017" s="3">
        <v>13.32</v>
      </c>
      <c r="K1017" s="3">
        <v>2330</v>
      </c>
      <c r="L1017" s="3" t="s">
        <v>25</v>
      </c>
      <c r="M1017" s="3">
        <v>1</v>
      </c>
      <c r="N1017" s="28">
        <f t="shared" si="202"/>
        <v>2.33</v>
      </c>
      <c r="O1017" s="40">
        <f t="shared" si="203"/>
        <v>31.035600000000002</v>
      </c>
      <c r="P1017" s="12">
        <v>0</v>
      </c>
      <c r="Q1017" s="46">
        <f t="shared" si="206"/>
        <v>0</v>
      </c>
      <c r="R1017" s="15"/>
      <c r="S1017" s="3">
        <f t="shared" si="207"/>
        <v>2.33</v>
      </c>
      <c r="T1017" s="30" t="s">
        <v>2502</v>
      </c>
      <c r="U1017" s="41">
        <f t="shared" si="204"/>
        <v>31.035600000000002</v>
      </c>
      <c r="V1017" s="41">
        <f t="shared" si="205"/>
        <v>0</v>
      </c>
      <c r="W1017" s="5"/>
    </row>
    <row r="1018" spans="1:23" ht="43.2" x14ac:dyDescent="0.3">
      <c r="A1018" s="3">
        <f t="shared" si="208"/>
        <v>1001</v>
      </c>
      <c r="B1018" s="4" t="s">
        <v>918</v>
      </c>
      <c r="C1018" s="3">
        <v>2</v>
      </c>
      <c r="D1018" s="3" t="s">
        <v>1571</v>
      </c>
      <c r="E1018" s="4" t="s">
        <v>1056</v>
      </c>
      <c r="F1018" s="3" t="s">
        <v>7</v>
      </c>
      <c r="G1018" s="3"/>
      <c r="H1018" s="3"/>
      <c r="I1018" s="3" t="s">
        <v>2496</v>
      </c>
      <c r="J1018" s="3">
        <v>13.32</v>
      </c>
      <c r="K1018" s="3">
        <v>2330</v>
      </c>
      <c r="L1018" s="3" t="s">
        <v>25</v>
      </c>
      <c r="M1018" s="3">
        <v>1</v>
      </c>
      <c r="N1018" s="28">
        <f t="shared" si="202"/>
        <v>2.33</v>
      </c>
      <c r="O1018" s="40">
        <f t="shared" si="203"/>
        <v>31.035600000000002</v>
      </c>
      <c r="P1018" s="12">
        <v>0</v>
      </c>
      <c r="Q1018" s="46">
        <f t="shared" si="206"/>
        <v>0</v>
      </c>
      <c r="R1018" s="15"/>
      <c r="S1018" s="3">
        <f t="shared" si="207"/>
        <v>2.33</v>
      </c>
      <c r="T1018" s="30" t="s">
        <v>2502</v>
      </c>
      <c r="U1018" s="41">
        <f t="shared" si="204"/>
        <v>31.035600000000002</v>
      </c>
      <c r="V1018" s="41">
        <f t="shared" si="205"/>
        <v>0</v>
      </c>
      <c r="W1018" s="5"/>
    </row>
    <row r="1019" spans="1:23" ht="43.2" x14ac:dyDescent="0.3">
      <c r="A1019" s="3">
        <f t="shared" si="208"/>
        <v>1002</v>
      </c>
      <c r="B1019" s="4" t="s">
        <v>918</v>
      </c>
      <c r="C1019" s="3">
        <v>2</v>
      </c>
      <c r="D1019" s="3" t="s">
        <v>1571</v>
      </c>
      <c r="E1019" s="4" t="s">
        <v>1057</v>
      </c>
      <c r="F1019" s="3" t="s">
        <v>7</v>
      </c>
      <c r="G1019" s="3"/>
      <c r="H1019" s="3"/>
      <c r="I1019" s="3" t="s">
        <v>2496</v>
      </c>
      <c r="J1019" s="3">
        <v>13.32</v>
      </c>
      <c r="K1019" s="3">
        <v>2330</v>
      </c>
      <c r="L1019" s="3" t="s">
        <v>25</v>
      </c>
      <c r="M1019" s="3">
        <v>1</v>
      </c>
      <c r="N1019" s="28">
        <f t="shared" si="202"/>
        <v>2.33</v>
      </c>
      <c r="O1019" s="40">
        <f t="shared" si="203"/>
        <v>31.035600000000002</v>
      </c>
      <c r="P1019" s="12">
        <v>0</v>
      </c>
      <c r="Q1019" s="46">
        <f t="shared" si="206"/>
        <v>0</v>
      </c>
      <c r="R1019" s="15"/>
      <c r="S1019" s="3">
        <f t="shared" si="207"/>
        <v>2.33</v>
      </c>
      <c r="T1019" s="30" t="s">
        <v>2502</v>
      </c>
      <c r="U1019" s="41">
        <f t="shared" si="204"/>
        <v>31.035600000000002</v>
      </c>
      <c r="V1019" s="41">
        <f t="shared" si="205"/>
        <v>0</v>
      </c>
      <c r="W1019" s="5"/>
    </row>
    <row r="1020" spans="1:23" ht="43.2" x14ac:dyDescent="0.3">
      <c r="A1020" s="3">
        <f t="shared" si="208"/>
        <v>1003</v>
      </c>
      <c r="B1020" s="4" t="s">
        <v>918</v>
      </c>
      <c r="C1020" s="3">
        <v>2</v>
      </c>
      <c r="D1020" s="3" t="s">
        <v>1571</v>
      </c>
      <c r="E1020" s="4" t="s">
        <v>1058</v>
      </c>
      <c r="F1020" s="3" t="s">
        <v>7</v>
      </c>
      <c r="G1020" s="3"/>
      <c r="H1020" s="3"/>
      <c r="I1020" s="3" t="s">
        <v>2496</v>
      </c>
      <c r="J1020" s="3">
        <v>13.32</v>
      </c>
      <c r="K1020" s="3">
        <v>2330</v>
      </c>
      <c r="L1020" s="3" t="s">
        <v>25</v>
      </c>
      <c r="M1020" s="3">
        <v>1</v>
      </c>
      <c r="N1020" s="28">
        <f t="shared" si="202"/>
        <v>2.33</v>
      </c>
      <c r="O1020" s="40">
        <f t="shared" si="203"/>
        <v>31.035600000000002</v>
      </c>
      <c r="P1020" s="12">
        <v>0</v>
      </c>
      <c r="Q1020" s="46">
        <f t="shared" si="206"/>
        <v>0</v>
      </c>
      <c r="R1020" s="15"/>
      <c r="S1020" s="3">
        <f t="shared" si="207"/>
        <v>2.33</v>
      </c>
      <c r="T1020" s="30" t="s">
        <v>2502</v>
      </c>
      <c r="U1020" s="41">
        <f t="shared" si="204"/>
        <v>31.035600000000002</v>
      </c>
      <c r="V1020" s="41">
        <f t="shared" si="205"/>
        <v>0</v>
      </c>
      <c r="W1020" s="5"/>
    </row>
    <row r="1021" spans="1:23" ht="43.2" x14ac:dyDescent="0.3">
      <c r="A1021" s="3">
        <f t="shared" si="208"/>
        <v>1004</v>
      </c>
      <c r="B1021" s="4" t="s">
        <v>918</v>
      </c>
      <c r="C1021" s="3">
        <v>2</v>
      </c>
      <c r="D1021" s="3" t="s">
        <v>1571</v>
      </c>
      <c r="E1021" s="4" t="s">
        <v>1059</v>
      </c>
      <c r="F1021" s="3" t="s">
        <v>7</v>
      </c>
      <c r="G1021" s="3"/>
      <c r="H1021" s="3"/>
      <c r="I1021" s="3" t="s">
        <v>2496</v>
      </c>
      <c r="J1021" s="3">
        <v>13.32</v>
      </c>
      <c r="K1021" s="3">
        <v>2040</v>
      </c>
      <c r="L1021" s="3" t="s">
        <v>25</v>
      </c>
      <c r="M1021" s="3">
        <v>1</v>
      </c>
      <c r="N1021" s="28">
        <f t="shared" si="202"/>
        <v>2.04</v>
      </c>
      <c r="O1021" s="40">
        <f t="shared" si="203"/>
        <v>27.172800000000002</v>
      </c>
      <c r="P1021" s="12">
        <v>0</v>
      </c>
      <c r="Q1021" s="46">
        <f t="shared" si="206"/>
        <v>0</v>
      </c>
      <c r="R1021" s="15"/>
      <c r="S1021" s="3">
        <f t="shared" si="207"/>
        <v>2.04</v>
      </c>
      <c r="T1021" s="30" t="s">
        <v>2502</v>
      </c>
      <c r="U1021" s="41">
        <f t="shared" si="204"/>
        <v>27.172800000000002</v>
      </c>
      <c r="V1021" s="41">
        <f t="shared" si="205"/>
        <v>0</v>
      </c>
      <c r="W1021" s="5"/>
    </row>
    <row r="1022" spans="1:23" ht="43.2" x14ac:dyDescent="0.3">
      <c r="A1022" s="3">
        <f t="shared" si="208"/>
        <v>1005</v>
      </c>
      <c r="B1022" s="4" t="s">
        <v>918</v>
      </c>
      <c r="C1022" s="3">
        <v>2</v>
      </c>
      <c r="D1022" s="3" t="s">
        <v>1571</v>
      </c>
      <c r="E1022" s="4" t="s">
        <v>1060</v>
      </c>
      <c r="F1022" s="3" t="s">
        <v>7</v>
      </c>
      <c r="G1022" s="3"/>
      <c r="H1022" s="3"/>
      <c r="I1022" s="3" t="s">
        <v>2496</v>
      </c>
      <c r="J1022" s="3">
        <v>13.32</v>
      </c>
      <c r="K1022" s="3">
        <v>2040</v>
      </c>
      <c r="L1022" s="3" t="s">
        <v>25</v>
      </c>
      <c r="M1022" s="3">
        <v>1</v>
      </c>
      <c r="N1022" s="28">
        <f t="shared" si="202"/>
        <v>2.04</v>
      </c>
      <c r="O1022" s="40">
        <f t="shared" si="203"/>
        <v>27.172800000000002</v>
      </c>
      <c r="P1022" s="12">
        <v>0</v>
      </c>
      <c r="Q1022" s="46">
        <f t="shared" si="206"/>
        <v>0</v>
      </c>
      <c r="R1022" s="15"/>
      <c r="S1022" s="3">
        <f t="shared" si="207"/>
        <v>2.04</v>
      </c>
      <c r="T1022" s="30" t="s">
        <v>2502</v>
      </c>
      <c r="U1022" s="41">
        <f t="shared" si="204"/>
        <v>27.172800000000002</v>
      </c>
      <c r="V1022" s="41">
        <f t="shared" si="205"/>
        <v>0</v>
      </c>
      <c r="W1022" s="5"/>
    </row>
    <row r="1023" spans="1:23" ht="43.2" x14ac:dyDescent="0.3">
      <c r="A1023" s="3">
        <f t="shared" si="208"/>
        <v>1006</v>
      </c>
      <c r="B1023" s="4" t="s">
        <v>918</v>
      </c>
      <c r="C1023" s="3">
        <v>2</v>
      </c>
      <c r="D1023" s="3" t="s">
        <v>1571</v>
      </c>
      <c r="E1023" s="4" t="s">
        <v>1061</v>
      </c>
      <c r="F1023" s="3" t="s">
        <v>7</v>
      </c>
      <c r="G1023" s="3"/>
      <c r="H1023" s="3"/>
      <c r="I1023" s="3" t="s">
        <v>2496</v>
      </c>
      <c r="J1023" s="3">
        <v>13.32</v>
      </c>
      <c r="K1023" s="3">
        <v>2330</v>
      </c>
      <c r="L1023" s="3" t="s">
        <v>25</v>
      </c>
      <c r="M1023" s="3">
        <v>1</v>
      </c>
      <c r="N1023" s="28">
        <f t="shared" si="202"/>
        <v>2.33</v>
      </c>
      <c r="O1023" s="40">
        <f t="shared" si="203"/>
        <v>31.035600000000002</v>
      </c>
      <c r="P1023" s="12">
        <v>0</v>
      </c>
      <c r="Q1023" s="46">
        <f t="shared" si="206"/>
        <v>0</v>
      </c>
      <c r="R1023" s="15"/>
      <c r="S1023" s="3">
        <f t="shared" si="207"/>
        <v>2.33</v>
      </c>
      <c r="T1023" s="30" t="s">
        <v>2502</v>
      </c>
      <c r="U1023" s="41">
        <f t="shared" si="204"/>
        <v>31.035600000000002</v>
      </c>
      <c r="V1023" s="41">
        <f t="shared" si="205"/>
        <v>0</v>
      </c>
      <c r="W1023" s="5"/>
    </row>
    <row r="1024" spans="1:23" ht="43.2" x14ac:dyDescent="0.3">
      <c r="A1024" s="3">
        <f t="shared" si="208"/>
        <v>1007</v>
      </c>
      <c r="B1024" s="4" t="s">
        <v>918</v>
      </c>
      <c r="C1024" s="3">
        <v>2</v>
      </c>
      <c r="D1024" s="3" t="s">
        <v>1571</v>
      </c>
      <c r="E1024" s="4" t="s">
        <v>1062</v>
      </c>
      <c r="F1024" s="3" t="s">
        <v>7</v>
      </c>
      <c r="G1024" s="3"/>
      <c r="H1024" s="3"/>
      <c r="I1024" s="3" t="s">
        <v>2496</v>
      </c>
      <c r="J1024" s="3">
        <v>13.32</v>
      </c>
      <c r="K1024" s="3">
        <v>2330</v>
      </c>
      <c r="L1024" s="3" t="s">
        <v>25</v>
      </c>
      <c r="M1024" s="3">
        <v>1</v>
      </c>
      <c r="N1024" s="28">
        <f t="shared" si="202"/>
        <v>2.33</v>
      </c>
      <c r="O1024" s="40">
        <f t="shared" si="203"/>
        <v>31.035600000000002</v>
      </c>
      <c r="P1024" s="12">
        <v>0</v>
      </c>
      <c r="Q1024" s="46">
        <f t="shared" si="206"/>
        <v>0</v>
      </c>
      <c r="R1024" s="15"/>
      <c r="S1024" s="3">
        <f t="shared" si="207"/>
        <v>2.33</v>
      </c>
      <c r="T1024" s="30" t="s">
        <v>2502</v>
      </c>
      <c r="U1024" s="41">
        <f t="shared" si="204"/>
        <v>31.035600000000002</v>
      </c>
      <c r="V1024" s="41">
        <f t="shared" si="205"/>
        <v>0</v>
      </c>
      <c r="W1024" s="5"/>
    </row>
    <row r="1025" spans="1:23" ht="43.2" x14ac:dyDescent="0.3">
      <c r="A1025" s="3">
        <f t="shared" si="208"/>
        <v>1008</v>
      </c>
      <c r="B1025" s="4" t="s">
        <v>918</v>
      </c>
      <c r="C1025" s="3">
        <v>2</v>
      </c>
      <c r="D1025" s="3" t="s">
        <v>1572</v>
      </c>
      <c r="E1025" s="4" t="s">
        <v>1023</v>
      </c>
      <c r="F1025" s="3" t="s">
        <v>31</v>
      </c>
      <c r="G1025" s="3" t="s">
        <v>2308</v>
      </c>
      <c r="H1025" s="3" t="s">
        <v>2473</v>
      </c>
      <c r="I1025" s="3" t="s">
        <v>2496</v>
      </c>
      <c r="J1025" s="3">
        <v>56.8</v>
      </c>
      <c r="K1025" s="3">
        <v>6000</v>
      </c>
      <c r="L1025" s="3" t="s">
        <v>25</v>
      </c>
      <c r="M1025" s="3">
        <v>1</v>
      </c>
      <c r="N1025" s="28">
        <f t="shared" ref="N1025:N1030" si="209">(K1025/1000)*M1025</f>
        <v>6</v>
      </c>
      <c r="O1025" s="28">
        <f t="shared" ref="O1025:O1030" si="210">N1025*J1025</f>
        <v>340.79999999999995</v>
      </c>
      <c r="P1025" s="12">
        <v>0</v>
      </c>
      <c r="Q1025" s="46">
        <f t="shared" si="206"/>
        <v>0</v>
      </c>
      <c r="R1025" s="15"/>
      <c r="S1025" s="3">
        <f t="shared" si="207"/>
        <v>6</v>
      </c>
      <c r="T1025" s="30" t="s">
        <v>2502</v>
      </c>
      <c r="U1025" s="41">
        <f t="shared" si="204"/>
        <v>340.79999999999995</v>
      </c>
      <c r="V1025" s="41">
        <f t="shared" si="205"/>
        <v>0</v>
      </c>
      <c r="W1025" s="5"/>
    </row>
    <row r="1026" spans="1:23" ht="43.2" x14ac:dyDescent="0.3">
      <c r="A1026" s="3">
        <f t="shared" si="208"/>
        <v>1009</v>
      </c>
      <c r="B1026" s="4" t="s">
        <v>918</v>
      </c>
      <c r="C1026" s="3">
        <v>2</v>
      </c>
      <c r="D1026" s="3" t="s">
        <v>1572</v>
      </c>
      <c r="E1026" s="4" t="s">
        <v>1024</v>
      </c>
      <c r="F1026" s="3" t="s">
        <v>31</v>
      </c>
      <c r="G1026" s="3" t="s">
        <v>2308</v>
      </c>
      <c r="H1026" s="3" t="s">
        <v>2473</v>
      </c>
      <c r="I1026" s="3" t="s">
        <v>2496</v>
      </c>
      <c r="J1026" s="3">
        <v>56.8</v>
      </c>
      <c r="K1026" s="3">
        <v>6000</v>
      </c>
      <c r="L1026" s="3" t="s">
        <v>25</v>
      </c>
      <c r="M1026" s="3">
        <v>1</v>
      </c>
      <c r="N1026" s="28">
        <f t="shared" si="209"/>
        <v>6</v>
      </c>
      <c r="O1026" s="28">
        <f t="shared" si="210"/>
        <v>340.79999999999995</v>
      </c>
      <c r="P1026" s="12">
        <v>0</v>
      </c>
      <c r="Q1026" s="46">
        <f t="shared" si="206"/>
        <v>0</v>
      </c>
      <c r="R1026" s="15"/>
      <c r="S1026" s="3">
        <f t="shared" si="207"/>
        <v>6</v>
      </c>
      <c r="T1026" s="30" t="s">
        <v>2502</v>
      </c>
      <c r="U1026" s="41">
        <f t="shared" si="204"/>
        <v>340.79999999999995</v>
      </c>
      <c r="V1026" s="41">
        <f t="shared" si="205"/>
        <v>0</v>
      </c>
      <c r="W1026" s="5"/>
    </row>
    <row r="1027" spans="1:23" ht="43.2" x14ac:dyDescent="0.3">
      <c r="A1027" s="3">
        <f t="shared" si="208"/>
        <v>1010</v>
      </c>
      <c r="B1027" s="4" t="s">
        <v>918</v>
      </c>
      <c r="C1027" s="3">
        <v>2</v>
      </c>
      <c r="D1027" s="3" t="s">
        <v>1572</v>
      </c>
      <c r="E1027" s="4" t="s">
        <v>1025</v>
      </c>
      <c r="F1027" s="3" t="s">
        <v>31</v>
      </c>
      <c r="G1027" s="3" t="s">
        <v>2308</v>
      </c>
      <c r="H1027" s="3" t="s">
        <v>2473</v>
      </c>
      <c r="I1027" s="3" t="s">
        <v>2496</v>
      </c>
      <c r="J1027" s="3">
        <v>56.8</v>
      </c>
      <c r="K1027" s="3">
        <v>6000</v>
      </c>
      <c r="L1027" s="3" t="s">
        <v>25</v>
      </c>
      <c r="M1027" s="3">
        <v>1</v>
      </c>
      <c r="N1027" s="28">
        <f t="shared" si="209"/>
        <v>6</v>
      </c>
      <c r="O1027" s="28">
        <f t="shared" si="210"/>
        <v>340.79999999999995</v>
      </c>
      <c r="P1027" s="12">
        <v>0</v>
      </c>
      <c r="Q1027" s="46">
        <f t="shared" si="206"/>
        <v>0</v>
      </c>
      <c r="R1027" s="15"/>
      <c r="S1027" s="3">
        <f t="shared" si="207"/>
        <v>6</v>
      </c>
      <c r="T1027" s="30" t="s">
        <v>2502</v>
      </c>
      <c r="U1027" s="41">
        <f t="shared" si="204"/>
        <v>340.79999999999995</v>
      </c>
      <c r="V1027" s="41">
        <f t="shared" si="205"/>
        <v>0</v>
      </c>
      <c r="W1027" s="5"/>
    </row>
    <row r="1028" spans="1:23" ht="43.2" x14ac:dyDescent="0.3">
      <c r="A1028" s="3">
        <f t="shared" si="208"/>
        <v>1011</v>
      </c>
      <c r="B1028" s="4" t="s">
        <v>918</v>
      </c>
      <c r="C1028" s="3">
        <v>2</v>
      </c>
      <c r="D1028" s="3" t="s">
        <v>1572</v>
      </c>
      <c r="E1028" s="4" t="s">
        <v>1026</v>
      </c>
      <c r="F1028" s="3" t="s">
        <v>1028</v>
      </c>
      <c r="G1028" s="3" t="s">
        <v>2306</v>
      </c>
      <c r="H1028" s="3" t="s">
        <v>2472</v>
      </c>
      <c r="I1028" s="3" t="s">
        <v>2496</v>
      </c>
      <c r="J1028" s="3">
        <v>44.1</v>
      </c>
      <c r="K1028" s="3">
        <v>6000</v>
      </c>
      <c r="L1028" s="3" t="s">
        <v>25</v>
      </c>
      <c r="M1028" s="3">
        <v>1</v>
      </c>
      <c r="N1028" s="28">
        <f t="shared" si="209"/>
        <v>6</v>
      </c>
      <c r="O1028" s="28">
        <f t="shared" si="210"/>
        <v>264.60000000000002</v>
      </c>
      <c r="P1028" s="12">
        <v>0</v>
      </c>
      <c r="Q1028" s="46">
        <f t="shared" si="206"/>
        <v>0</v>
      </c>
      <c r="R1028" s="15"/>
      <c r="S1028" s="3">
        <f t="shared" si="207"/>
        <v>6</v>
      </c>
      <c r="T1028" s="30" t="s">
        <v>2502</v>
      </c>
      <c r="U1028" s="29">
        <f t="shared" si="204"/>
        <v>264.60000000000002</v>
      </c>
      <c r="V1028" s="29">
        <f t="shared" si="205"/>
        <v>0</v>
      </c>
      <c r="W1028" s="5"/>
    </row>
    <row r="1029" spans="1:23" ht="43.2" x14ac:dyDescent="0.3">
      <c r="A1029" s="3">
        <f t="shared" si="208"/>
        <v>1012</v>
      </c>
      <c r="B1029" s="4" t="s">
        <v>918</v>
      </c>
      <c r="C1029" s="3">
        <v>2</v>
      </c>
      <c r="D1029" s="3" t="s">
        <v>1572</v>
      </c>
      <c r="E1029" s="4" t="s">
        <v>1027</v>
      </c>
      <c r="F1029" s="3" t="s">
        <v>6</v>
      </c>
      <c r="G1029" s="7" t="s">
        <v>2344</v>
      </c>
      <c r="H1029" s="7" t="s">
        <v>2467</v>
      </c>
      <c r="I1029" s="7" t="s">
        <v>2496</v>
      </c>
      <c r="J1029" s="7">
        <v>49.9</v>
      </c>
      <c r="K1029" s="3">
        <v>6000</v>
      </c>
      <c r="L1029" s="3" t="s">
        <v>25</v>
      </c>
      <c r="M1029" s="3">
        <v>1</v>
      </c>
      <c r="N1029" s="28">
        <f t="shared" si="209"/>
        <v>6</v>
      </c>
      <c r="O1029" s="28">
        <f t="shared" si="210"/>
        <v>299.39999999999998</v>
      </c>
      <c r="P1029" s="12">
        <v>0</v>
      </c>
      <c r="Q1029" s="46">
        <f t="shared" si="206"/>
        <v>0</v>
      </c>
      <c r="R1029" s="15"/>
      <c r="S1029" s="3">
        <f t="shared" si="207"/>
        <v>6</v>
      </c>
      <c r="T1029" s="30" t="s">
        <v>2502</v>
      </c>
      <c r="U1029" s="29">
        <f t="shared" si="204"/>
        <v>299.39999999999998</v>
      </c>
      <c r="V1029" s="29">
        <f t="shared" si="205"/>
        <v>0</v>
      </c>
      <c r="W1029" s="5"/>
    </row>
    <row r="1030" spans="1:23" ht="43.2" x14ac:dyDescent="0.3">
      <c r="A1030" s="3">
        <f t="shared" si="208"/>
        <v>1013</v>
      </c>
      <c r="B1030" s="4" t="s">
        <v>918</v>
      </c>
      <c r="C1030" s="3">
        <v>2</v>
      </c>
      <c r="D1030" s="3" t="s">
        <v>1572</v>
      </c>
      <c r="E1030" s="4" t="s">
        <v>1064</v>
      </c>
      <c r="F1030" s="3" t="s">
        <v>1063</v>
      </c>
      <c r="G1030" s="3" t="s">
        <v>2338</v>
      </c>
      <c r="H1030" s="3" t="s">
        <v>2505</v>
      </c>
      <c r="I1030" s="3" t="s">
        <v>2496</v>
      </c>
      <c r="J1030" s="3">
        <v>137</v>
      </c>
      <c r="K1030" s="3">
        <v>6000</v>
      </c>
      <c r="L1030" s="3" t="s">
        <v>25</v>
      </c>
      <c r="M1030" s="3">
        <v>1</v>
      </c>
      <c r="N1030" s="28">
        <f t="shared" si="209"/>
        <v>6</v>
      </c>
      <c r="O1030" s="28">
        <f t="shared" si="210"/>
        <v>822</v>
      </c>
      <c r="P1030" s="12">
        <v>0</v>
      </c>
      <c r="Q1030" s="46">
        <f t="shared" si="206"/>
        <v>0</v>
      </c>
      <c r="R1030" s="15"/>
      <c r="S1030" s="3">
        <f t="shared" si="207"/>
        <v>6</v>
      </c>
      <c r="T1030" s="30" t="s">
        <v>2502</v>
      </c>
      <c r="U1030" s="29">
        <f t="shared" si="204"/>
        <v>822</v>
      </c>
      <c r="V1030" s="29">
        <f t="shared" si="205"/>
        <v>0</v>
      </c>
      <c r="W1030" s="5"/>
    </row>
    <row r="1031" spans="1:23" ht="43.2" x14ac:dyDescent="0.3">
      <c r="A1031" s="3">
        <f t="shared" si="208"/>
        <v>1014</v>
      </c>
      <c r="B1031" s="4" t="s">
        <v>918</v>
      </c>
      <c r="C1031" s="3">
        <v>2</v>
      </c>
      <c r="D1031" s="3" t="s">
        <v>1572</v>
      </c>
      <c r="E1031" s="4" t="s">
        <v>1065</v>
      </c>
      <c r="F1031" s="3" t="s">
        <v>227</v>
      </c>
      <c r="G1031" s="3" t="s">
        <v>2333</v>
      </c>
      <c r="H1031" s="3" t="s">
        <v>2483</v>
      </c>
      <c r="I1031" s="3" t="s">
        <v>2496</v>
      </c>
      <c r="J1031" s="3">
        <v>76</v>
      </c>
      <c r="K1031" s="3">
        <v>6000</v>
      </c>
      <c r="L1031" s="3" t="s">
        <v>25</v>
      </c>
      <c r="M1031" s="3">
        <v>1</v>
      </c>
      <c r="N1031" s="28">
        <f t="shared" ref="N1031:N1037" si="211">(K1031/1000)*M1031</f>
        <v>6</v>
      </c>
      <c r="O1031" s="28">
        <f t="shared" ref="O1031:O1037" si="212">N1031*J1031</f>
        <v>456</v>
      </c>
      <c r="P1031" s="12">
        <v>0</v>
      </c>
      <c r="Q1031" s="46">
        <f t="shared" si="206"/>
        <v>0</v>
      </c>
      <c r="R1031" s="15"/>
      <c r="S1031" s="3">
        <f t="shared" si="207"/>
        <v>6</v>
      </c>
      <c r="T1031" s="45" t="s">
        <v>2502</v>
      </c>
      <c r="U1031" s="47">
        <f t="shared" si="204"/>
        <v>456</v>
      </c>
      <c r="V1031" s="47">
        <f t="shared" si="205"/>
        <v>0</v>
      </c>
      <c r="W1031" s="5"/>
    </row>
    <row r="1032" spans="1:23" ht="43.2" x14ac:dyDescent="0.3">
      <c r="A1032" s="3">
        <f t="shared" si="208"/>
        <v>1015</v>
      </c>
      <c r="B1032" s="4" t="s">
        <v>918</v>
      </c>
      <c r="C1032" s="3">
        <v>2</v>
      </c>
      <c r="D1032" s="3" t="s">
        <v>1572</v>
      </c>
      <c r="E1032" s="4" t="s">
        <v>1068</v>
      </c>
      <c r="F1032" s="3" t="s">
        <v>227</v>
      </c>
      <c r="G1032" s="3" t="s">
        <v>2333</v>
      </c>
      <c r="H1032" s="3" t="s">
        <v>2483</v>
      </c>
      <c r="I1032" s="3" t="s">
        <v>2496</v>
      </c>
      <c r="J1032" s="3">
        <v>76</v>
      </c>
      <c r="K1032" s="3">
        <v>6000</v>
      </c>
      <c r="L1032" s="3" t="s">
        <v>25</v>
      </c>
      <c r="M1032" s="3">
        <v>1</v>
      </c>
      <c r="N1032" s="28">
        <f t="shared" si="211"/>
        <v>6</v>
      </c>
      <c r="O1032" s="28">
        <f t="shared" si="212"/>
        <v>456</v>
      </c>
      <c r="P1032" s="12">
        <v>0</v>
      </c>
      <c r="Q1032" s="46">
        <f t="shared" si="206"/>
        <v>0</v>
      </c>
      <c r="R1032" s="15"/>
      <c r="S1032" s="3">
        <f t="shared" si="207"/>
        <v>6</v>
      </c>
      <c r="T1032" s="45" t="s">
        <v>2502</v>
      </c>
      <c r="U1032" s="47">
        <f t="shared" si="204"/>
        <v>456</v>
      </c>
      <c r="V1032" s="47">
        <f t="shared" si="205"/>
        <v>0</v>
      </c>
      <c r="W1032" s="5"/>
    </row>
    <row r="1033" spans="1:23" ht="43.2" x14ac:dyDescent="0.3">
      <c r="A1033" s="3">
        <f t="shared" si="208"/>
        <v>1016</v>
      </c>
      <c r="B1033" s="4" t="s">
        <v>918</v>
      </c>
      <c r="C1033" s="3">
        <v>2</v>
      </c>
      <c r="D1033" s="3" t="s">
        <v>1572</v>
      </c>
      <c r="E1033" s="4" t="s">
        <v>1067</v>
      </c>
      <c r="F1033" s="3" t="s">
        <v>227</v>
      </c>
      <c r="G1033" s="3" t="s">
        <v>2333</v>
      </c>
      <c r="H1033" s="3" t="s">
        <v>2483</v>
      </c>
      <c r="I1033" s="3" t="s">
        <v>2496</v>
      </c>
      <c r="J1033" s="3">
        <v>76</v>
      </c>
      <c r="K1033" s="3">
        <v>6000</v>
      </c>
      <c r="L1033" s="3" t="s">
        <v>25</v>
      </c>
      <c r="M1033" s="3">
        <v>1</v>
      </c>
      <c r="N1033" s="28">
        <f t="shared" si="211"/>
        <v>6</v>
      </c>
      <c r="O1033" s="28">
        <f t="shared" si="212"/>
        <v>456</v>
      </c>
      <c r="P1033" s="12">
        <v>0</v>
      </c>
      <c r="Q1033" s="46">
        <f t="shared" si="206"/>
        <v>0</v>
      </c>
      <c r="R1033" s="15"/>
      <c r="S1033" s="3">
        <f t="shared" si="207"/>
        <v>6</v>
      </c>
      <c r="T1033" s="45" t="s">
        <v>2502</v>
      </c>
      <c r="U1033" s="47">
        <f t="shared" si="204"/>
        <v>456</v>
      </c>
      <c r="V1033" s="47">
        <f t="shared" si="205"/>
        <v>0</v>
      </c>
      <c r="W1033" s="5"/>
    </row>
    <row r="1034" spans="1:23" ht="43.2" x14ac:dyDescent="0.3">
      <c r="A1034" s="3">
        <f t="shared" si="208"/>
        <v>1017</v>
      </c>
      <c r="B1034" s="4" t="s">
        <v>918</v>
      </c>
      <c r="C1034" s="3">
        <v>2</v>
      </c>
      <c r="D1034" s="3" t="s">
        <v>1572</v>
      </c>
      <c r="E1034" s="4" t="s">
        <v>1066</v>
      </c>
      <c r="F1034" s="3" t="s">
        <v>227</v>
      </c>
      <c r="G1034" s="3" t="s">
        <v>2333</v>
      </c>
      <c r="H1034" s="3" t="s">
        <v>2483</v>
      </c>
      <c r="I1034" s="3" t="s">
        <v>2496</v>
      </c>
      <c r="J1034" s="3">
        <v>76</v>
      </c>
      <c r="K1034" s="3">
        <v>6000</v>
      </c>
      <c r="L1034" s="3" t="s">
        <v>25</v>
      </c>
      <c r="M1034" s="3">
        <v>1</v>
      </c>
      <c r="N1034" s="28">
        <f t="shared" si="211"/>
        <v>6</v>
      </c>
      <c r="O1034" s="28">
        <f t="shared" si="212"/>
        <v>456</v>
      </c>
      <c r="P1034" s="12">
        <v>0</v>
      </c>
      <c r="Q1034" s="46">
        <f t="shared" si="206"/>
        <v>0</v>
      </c>
      <c r="R1034" s="15"/>
      <c r="S1034" s="3">
        <f t="shared" si="207"/>
        <v>6</v>
      </c>
      <c r="T1034" s="45" t="s">
        <v>2502</v>
      </c>
      <c r="U1034" s="47">
        <f t="shared" si="204"/>
        <v>456</v>
      </c>
      <c r="V1034" s="47">
        <f t="shared" si="205"/>
        <v>0</v>
      </c>
      <c r="W1034" s="5"/>
    </row>
    <row r="1035" spans="1:23" ht="43.2" x14ac:dyDescent="0.3">
      <c r="A1035" s="3">
        <f t="shared" si="208"/>
        <v>1018</v>
      </c>
      <c r="B1035" s="4" t="s">
        <v>918</v>
      </c>
      <c r="C1035" s="3">
        <v>2</v>
      </c>
      <c r="D1035" s="3" t="s">
        <v>1572</v>
      </c>
      <c r="E1035" s="4" t="s">
        <v>1070</v>
      </c>
      <c r="F1035" s="3" t="s">
        <v>227</v>
      </c>
      <c r="G1035" s="3" t="s">
        <v>2333</v>
      </c>
      <c r="H1035" s="3" t="s">
        <v>2483</v>
      </c>
      <c r="I1035" s="3" t="s">
        <v>2496</v>
      </c>
      <c r="J1035" s="3">
        <v>76</v>
      </c>
      <c r="K1035" s="3">
        <v>6000</v>
      </c>
      <c r="L1035" s="3" t="s">
        <v>25</v>
      </c>
      <c r="M1035" s="3">
        <v>1</v>
      </c>
      <c r="N1035" s="28">
        <f t="shared" si="211"/>
        <v>6</v>
      </c>
      <c r="O1035" s="28">
        <f t="shared" si="212"/>
        <v>456</v>
      </c>
      <c r="P1035" s="12">
        <v>0</v>
      </c>
      <c r="Q1035" s="46">
        <f t="shared" si="206"/>
        <v>0</v>
      </c>
      <c r="R1035" s="15"/>
      <c r="S1035" s="3">
        <f t="shared" si="207"/>
        <v>6</v>
      </c>
      <c r="T1035" s="45" t="s">
        <v>2502</v>
      </c>
      <c r="U1035" s="47">
        <f t="shared" si="204"/>
        <v>456</v>
      </c>
      <c r="V1035" s="47">
        <f t="shared" si="205"/>
        <v>0</v>
      </c>
      <c r="W1035" s="5"/>
    </row>
    <row r="1036" spans="1:23" ht="43.2" x14ac:dyDescent="0.3">
      <c r="A1036" s="3">
        <f t="shared" si="208"/>
        <v>1019</v>
      </c>
      <c r="B1036" s="4" t="s">
        <v>918</v>
      </c>
      <c r="C1036" s="3">
        <v>2</v>
      </c>
      <c r="D1036" s="3" t="s">
        <v>1572</v>
      </c>
      <c r="E1036" s="4" t="s">
        <v>1069</v>
      </c>
      <c r="F1036" s="3" t="s">
        <v>227</v>
      </c>
      <c r="G1036" s="3" t="s">
        <v>2333</v>
      </c>
      <c r="H1036" s="3" t="s">
        <v>2483</v>
      </c>
      <c r="I1036" s="3" t="s">
        <v>2496</v>
      </c>
      <c r="J1036" s="3">
        <v>76</v>
      </c>
      <c r="K1036" s="3">
        <v>6000</v>
      </c>
      <c r="L1036" s="3" t="s">
        <v>25</v>
      </c>
      <c r="M1036" s="3">
        <v>1</v>
      </c>
      <c r="N1036" s="28">
        <f t="shared" si="211"/>
        <v>6</v>
      </c>
      <c r="O1036" s="28">
        <f t="shared" si="212"/>
        <v>456</v>
      </c>
      <c r="P1036" s="12">
        <v>0</v>
      </c>
      <c r="Q1036" s="46">
        <f t="shared" si="206"/>
        <v>0</v>
      </c>
      <c r="R1036" s="15"/>
      <c r="S1036" s="3">
        <f t="shared" si="207"/>
        <v>6</v>
      </c>
      <c r="T1036" s="45" t="s">
        <v>2502</v>
      </c>
      <c r="U1036" s="47">
        <f t="shared" si="204"/>
        <v>456</v>
      </c>
      <c r="V1036" s="47">
        <f t="shared" si="205"/>
        <v>0</v>
      </c>
      <c r="W1036" s="5"/>
    </row>
    <row r="1037" spans="1:23" ht="43.2" x14ac:dyDescent="0.3">
      <c r="A1037" s="3">
        <f t="shared" si="208"/>
        <v>1020</v>
      </c>
      <c r="B1037" s="4" t="s">
        <v>918</v>
      </c>
      <c r="C1037" s="3">
        <v>2</v>
      </c>
      <c r="D1037" s="3" t="s">
        <v>1572</v>
      </c>
      <c r="E1037" s="4" t="s">
        <v>1066</v>
      </c>
      <c r="F1037" s="3" t="s">
        <v>227</v>
      </c>
      <c r="G1037" s="3" t="s">
        <v>2333</v>
      </c>
      <c r="H1037" s="3" t="s">
        <v>2483</v>
      </c>
      <c r="I1037" s="3" t="s">
        <v>2496</v>
      </c>
      <c r="J1037" s="3">
        <v>76</v>
      </c>
      <c r="K1037" s="3">
        <v>6000</v>
      </c>
      <c r="L1037" s="3" t="s">
        <v>25</v>
      </c>
      <c r="M1037" s="3">
        <v>1</v>
      </c>
      <c r="N1037" s="28">
        <f t="shared" si="211"/>
        <v>6</v>
      </c>
      <c r="O1037" s="28">
        <f t="shared" si="212"/>
        <v>456</v>
      </c>
      <c r="P1037" s="12">
        <v>0</v>
      </c>
      <c r="Q1037" s="46">
        <f t="shared" si="206"/>
        <v>0</v>
      </c>
      <c r="R1037" s="15"/>
      <c r="S1037" s="3">
        <f t="shared" si="207"/>
        <v>6</v>
      </c>
      <c r="T1037" s="45" t="s">
        <v>2502</v>
      </c>
      <c r="U1037" s="47">
        <f t="shared" si="204"/>
        <v>456</v>
      </c>
      <c r="V1037" s="47">
        <f t="shared" si="205"/>
        <v>0</v>
      </c>
      <c r="W1037" s="5"/>
    </row>
    <row r="1038" spans="1:23" ht="43.2" x14ac:dyDescent="0.3">
      <c r="A1038" s="3">
        <f t="shared" si="208"/>
        <v>1021</v>
      </c>
      <c r="B1038" s="4" t="s">
        <v>918</v>
      </c>
      <c r="C1038" s="3">
        <v>2</v>
      </c>
      <c r="D1038" s="3" t="s">
        <v>1572</v>
      </c>
      <c r="E1038" s="4" t="s">
        <v>1071</v>
      </c>
      <c r="F1038" s="3" t="s">
        <v>1063</v>
      </c>
      <c r="G1038" s="3" t="s">
        <v>2338</v>
      </c>
      <c r="H1038" s="3" t="s">
        <v>2505</v>
      </c>
      <c r="I1038" s="3" t="s">
        <v>2496</v>
      </c>
      <c r="J1038" s="3">
        <v>137</v>
      </c>
      <c r="K1038" s="3">
        <v>6000</v>
      </c>
      <c r="L1038" s="3" t="s">
        <v>25</v>
      </c>
      <c r="M1038" s="3">
        <v>1</v>
      </c>
      <c r="N1038" s="28">
        <f t="shared" ref="N1038:N1079" si="213">(K1038/1000)*M1038</f>
        <v>6</v>
      </c>
      <c r="O1038" s="28">
        <f t="shared" ref="O1038:O1079" si="214">N1038*J1038</f>
        <v>822</v>
      </c>
      <c r="P1038" s="12">
        <v>0</v>
      </c>
      <c r="Q1038" s="46">
        <f t="shared" si="206"/>
        <v>0</v>
      </c>
      <c r="R1038" s="15"/>
      <c r="S1038" s="3">
        <f t="shared" si="207"/>
        <v>6</v>
      </c>
      <c r="T1038" s="30" t="s">
        <v>2502</v>
      </c>
      <c r="U1038" s="29">
        <f t="shared" ref="U1038:U1101" si="215">S1038*J1038</f>
        <v>822</v>
      </c>
      <c r="V1038" s="29">
        <f t="shared" ref="V1038:V1101" si="216">Q1038*J1038</f>
        <v>0</v>
      </c>
      <c r="W1038" s="5"/>
    </row>
    <row r="1039" spans="1:23" ht="43.2" x14ac:dyDescent="0.3">
      <c r="A1039" s="3">
        <f t="shared" si="208"/>
        <v>1022</v>
      </c>
      <c r="B1039" s="4" t="s">
        <v>918</v>
      </c>
      <c r="C1039" s="3">
        <v>2</v>
      </c>
      <c r="D1039" s="3" t="s">
        <v>1572</v>
      </c>
      <c r="E1039" s="4" t="s">
        <v>1072</v>
      </c>
      <c r="F1039" s="3" t="s">
        <v>920</v>
      </c>
      <c r="G1039" s="3" t="s">
        <v>2319</v>
      </c>
      <c r="H1039" s="3" t="s">
        <v>2474</v>
      </c>
      <c r="I1039" s="3" t="s">
        <v>2496</v>
      </c>
      <c r="J1039" s="3">
        <v>65.400000000000006</v>
      </c>
      <c r="K1039" s="3">
        <v>6000</v>
      </c>
      <c r="L1039" s="3" t="s">
        <v>25</v>
      </c>
      <c r="M1039" s="3">
        <v>1</v>
      </c>
      <c r="N1039" s="28">
        <f t="shared" si="213"/>
        <v>6</v>
      </c>
      <c r="O1039" s="28">
        <f t="shared" si="214"/>
        <v>392.40000000000003</v>
      </c>
      <c r="P1039" s="12">
        <v>0</v>
      </c>
      <c r="Q1039" s="46">
        <f t="shared" si="206"/>
        <v>0</v>
      </c>
      <c r="R1039" s="15"/>
      <c r="S1039" s="3">
        <f t="shared" si="207"/>
        <v>6</v>
      </c>
      <c r="T1039" s="30" t="s">
        <v>2502</v>
      </c>
      <c r="U1039" s="41">
        <f t="shared" si="215"/>
        <v>392.40000000000003</v>
      </c>
      <c r="V1039" s="41">
        <f t="shared" si="216"/>
        <v>0</v>
      </c>
      <c r="W1039" s="5"/>
    </row>
    <row r="1040" spans="1:23" ht="43.2" x14ac:dyDescent="0.3">
      <c r="A1040" s="3">
        <f t="shared" si="208"/>
        <v>1023</v>
      </c>
      <c r="B1040" s="4" t="s">
        <v>918</v>
      </c>
      <c r="C1040" s="3">
        <v>2</v>
      </c>
      <c r="D1040" s="3" t="s">
        <v>1572</v>
      </c>
      <c r="E1040" s="4" t="s">
        <v>1073</v>
      </c>
      <c r="F1040" s="3" t="s">
        <v>920</v>
      </c>
      <c r="G1040" s="3" t="s">
        <v>2319</v>
      </c>
      <c r="H1040" s="3" t="s">
        <v>2474</v>
      </c>
      <c r="I1040" s="3" t="s">
        <v>2496</v>
      </c>
      <c r="J1040" s="3">
        <v>65.400000000000006</v>
      </c>
      <c r="K1040" s="3">
        <v>6000</v>
      </c>
      <c r="L1040" s="3" t="s">
        <v>25</v>
      </c>
      <c r="M1040" s="3">
        <v>1</v>
      </c>
      <c r="N1040" s="28">
        <f t="shared" si="213"/>
        <v>6</v>
      </c>
      <c r="O1040" s="28">
        <f t="shared" si="214"/>
        <v>392.40000000000003</v>
      </c>
      <c r="P1040" s="12">
        <v>0</v>
      </c>
      <c r="Q1040" s="46">
        <f t="shared" si="206"/>
        <v>0</v>
      </c>
      <c r="R1040" s="15"/>
      <c r="S1040" s="3">
        <f t="shared" si="207"/>
        <v>6</v>
      </c>
      <c r="T1040" s="30" t="s">
        <v>2502</v>
      </c>
      <c r="U1040" s="41">
        <f t="shared" si="215"/>
        <v>392.40000000000003</v>
      </c>
      <c r="V1040" s="41">
        <f t="shared" si="216"/>
        <v>0</v>
      </c>
      <c r="W1040" s="5"/>
    </row>
    <row r="1041" spans="1:23" ht="43.2" x14ac:dyDescent="0.3">
      <c r="A1041" s="3">
        <f t="shared" si="208"/>
        <v>1024</v>
      </c>
      <c r="B1041" s="4" t="s">
        <v>918</v>
      </c>
      <c r="C1041" s="3">
        <v>2</v>
      </c>
      <c r="D1041" s="3" t="s">
        <v>1572</v>
      </c>
      <c r="E1041" s="4" t="s">
        <v>1074</v>
      </c>
      <c r="F1041" s="3" t="s">
        <v>1063</v>
      </c>
      <c r="G1041" s="3" t="s">
        <v>2338</v>
      </c>
      <c r="H1041" s="3" t="s">
        <v>2505</v>
      </c>
      <c r="I1041" s="3" t="s">
        <v>2496</v>
      </c>
      <c r="J1041" s="3">
        <v>137</v>
      </c>
      <c r="K1041" s="3">
        <v>6000</v>
      </c>
      <c r="L1041" s="3" t="s">
        <v>25</v>
      </c>
      <c r="M1041" s="3">
        <v>1</v>
      </c>
      <c r="N1041" s="28">
        <f t="shared" si="213"/>
        <v>6</v>
      </c>
      <c r="O1041" s="28">
        <f t="shared" si="214"/>
        <v>822</v>
      </c>
      <c r="P1041" s="12">
        <v>0</v>
      </c>
      <c r="Q1041" s="46">
        <f t="shared" si="206"/>
        <v>0</v>
      </c>
      <c r="R1041" s="15"/>
      <c r="S1041" s="3">
        <f t="shared" si="207"/>
        <v>6</v>
      </c>
      <c r="T1041" s="30" t="s">
        <v>2502</v>
      </c>
      <c r="U1041" s="29">
        <f t="shared" si="215"/>
        <v>822</v>
      </c>
      <c r="V1041" s="29">
        <f t="shared" si="216"/>
        <v>0</v>
      </c>
      <c r="W1041" s="5"/>
    </row>
    <row r="1042" spans="1:23" ht="43.2" x14ac:dyDescent="0.3">
      <c r="A1042" s="3">
        <f t="shared" si="208"/>
        <v>1025</v>
      </c>
      <c r="B1042" s="4" t="s">
        <v>918</v>
      </c>
      <c r="C1042" s="3">
        <v>2</v>
      </c>
      <c r="D1042" s="3" t="s">
        <v>1572</v>
      </c>
      <c r="E1042" s="4" t="s">
        <v>1075</v>
      </c>
      <c r="F1042" s="3" t="s">
        <v>1078</v>
      </c>
      <c r="G1042" s="3" t="s">
        <v>2337</v>
      </c>
      <c r="H1042" s="3" t="s">
        <v>2485</v>
      </c>
      <c r="I1042" s="3" t="s">
        <v>2496</v>
      </c>
      <c r="J1042" s="3">
        <v>106</v>
      </c>
      <c r="K1042" s="3">
        <v>6000</v>
      </c>
      <c r="L1042" s="3" t="s">
        <v>25</v>
      </c>
      <c r="M1042" s="3">
        <v>1</v>
      </c>
      <c r="N1042" s="28">
        <f t="shared" si="213"/>
        <v>6</v>
      </c>
      <c r="O1042" s="28">
        <f t="shared" si="214"/>
        <v>636</v>
      </c>
      <c r="P1042" s="12">
        <v>0</v>
      </c>
      <c r="Q1042" s="46">
        <f t="shared" ref="Q1042:Q1105" si="217">N1042*P1042</f>
        <v>0</v>
      </c>
      <c r="R1042" s="15"/>
      <c r="S1042" s="3">
        <f t="shared" ref="S1042:S1105" si="218">N1042-Q1042</f>
        <v>6</v>
      </c>
      <c r="T1042" s="30" t="s">
        <v>2502</v>
      </c>
      <c r="U1042" s="29">
        <f t="shared" si="215"/>
        <v>636</v>
      </c>
      <c r="V1042" s="29">
        <f t="shared" si="216"/>
        <v>0</v>
      </c>
      <c r="W1042" s="5"/>
    </row>
    <row r="1043" spans="1:23" ht="43.2" x14ac:dyDescent="0.3">
      <c r="A1043" s="3">
        <f t="shared" si="208"/>
        <v>1026</v>
      </c>
      <c r="B1043" s="4" t="s">
        <v>918</v>
      </c>
      <c r="C1043" s="3">
        <v>2</v>
      </c>
      <c r="D1043" s="3" t="s">
        <v>1572</v>
      </c>
      <c r="E1043" s="4" t="s">
        <v>1076</v>
      </c>
      <c r="F1043" s="3" t="s">
        <v>1079</v>
      </c>
      <c r="G1043" s="3" t="s">
        <v>2333</v>
      </c>
      <c r="H1043" s="3" t="s">
        <v>2483</v>
      </c>
      <c r="I1043" s="3" t="s">
        <v>2496</v>
      </c>
      <c r="J1043" s="3">
        <v>76</v>
      </c>
      <c r="K1043" s="3">
        <v>6000</v>
      </c>
      <c r="L1043" s="3" t="s">
        <v>25</v>
      </c>
      <c r="M1043" s="3">
        <v>1</v>
      </c>
      <c r="N1043" s="28">
        <f t="shared" si="213"/>
        <v>6</v>
      </c>
      <c r="O1043" s="28">
        <f t="shared" si="214"/>
        <v>456</v>
      </c>
      <c r="P1043" s="12">
        <v>0</v>
      </c>
      <c r="Q1043" s="46">
        <f t="shared" si="217"/>
        <v>0</v>
      </c>
      <c r="R1043" s="15"/>
      <c r="S1043" s="3">
        <f t="shared" si="218"/>
        <v>6</v>
      </c>
      <c r="T1043" s="30" t="s">
        <v>2502</v>
      </c>
      <c r="U1043" s="29">
        <f t="shared" si="215"/>
        <v>456</v>
      </c>
      <c r="V1043" s="29">
        <f t="shared" si="216"/>
        <v>0</v>
      </c>
      <c r="W1043" s="5"/>
    </row>
    <row r="1044" spans="1:23" ht="43.2" x14ac:dyDescent="0.3">
      <c r="A1044" s="3">
        <f t="shared" ref="A1044:A1107" si="219">A1043+1</f>
        <v>1027</v>
      </c>
      <c r="B1044" s="4" t="s">
        <v>918</v>
      </c>
      <c r="C1044" s="3">
        <v>2</v>
      </c>
      <c r="D1044" s="3" t="s">
        <v>1572</v>
      </c>
      <c r="E1044" s="4" t="s">
        <v>1077</v>
      </c>
      <c r="F1044" s="3" t="s">
        <v>1079</v>
      </c>
      <c r="G1044" s="3" t="s">
        <v>2333</v>
      </c>
      <c r="H1044" s="3" t="s">
        <v>2483</v>
      </c>
      <c r="I1044" s="3" t="s">
        <v>2496</v>
      </c>
      <c r="J1044" s="3">
        <v>76</v>
      </c>
      <c r="K1044" s="3">
        <v>6000</v>
      </c>
      <c r="L1044" s="3" t="s">
        <v>25</v>
      </c>
      <c r="M1044" s="3">
        <v>1</v>
      </c>
      <c r="N1044" s="28">
        <f t="shared" si="213"/>
        <v>6</v>
      </c>
      <c r="O1044" s="28">
        <f t="shared" si="214"/>
        <v>456</v>
      </c>
      <c r="P1044" s="12">
        <v>0</v>
      </c>
      <c r="Q1044" s="46">
        <f t="shared" si="217"/>
        <v>0</v>
      </c>
      <c r="R1044" s="15"/>
      <c r="S1044" s="3">
        <f t="shared" si="218"/>
        <v>6</v>
      </c>
      <c r="T1044" s="30" t="s">
        <v>2502</v>
      </c>
      <c r="U1044" s="29">
        <f t="shared" si="215"/>
        <v>456</v>
      </c>
      <c r="V1044" s="29">
        <f t="shared" si="216"/>
        <v>0</v>
      </c>
      <c r="W1044" s="5"/>
    </row>
    <row r="1045" spans="1:23" ht="43.2" x14ac:dyDescent="0.3">
      <c r="A1045" s="3">
        <f t="shared" si="219"/>
        <v>1028</v>
      </c>
      <c r="B1045" s="4" t="s">
        <v>918</v>
      </c>
      <c r="C1045" s="3">
        <v>2</v>
      </c>
      <c r="D1045" s="3" t="s">
        <v>1572</v>
      </c>
      <c r="E1045" s="4" t="s">
        <v>1075</v>
      </c>
      <c r="F1045" s="3" t="s">
        <v>1078</v>
      </c>
      <c r="G1045" s="3" t="s">
        <v>2337</v>
      </c>
      <c r="H1045" s="3" t="s">
        <v>2485</v>
      </c>
      <c r="I1045" s="3" t="s">
        <v>2496</v>
      </c>
      <c r="J1045" s="3">
        <v>106</v>
      </c>
      <c r="K1045" s="3">
        <v>6000</v>
      </c>
      <c r="L1045" s="3" t="s">
        <v>25</v>
      </c>
      <c r="M1045" s="3">
        <v>1</v>
      </c>
      <c r="N1045" s="28">
        <f t="shared" si="213"/>
        <v>6</v>
      </c>
      <c r="O1045" s="28">
        <f t="shared" si="214"/>
        <v>636</v>
      </c>
      <c r="P1045" s="12">
        <v>0</v>
      </c>
      <c r="Q1045" s="46">
        <f t="shared" si="217"/>
        <v>0</v>
      </c>
      <c r="R1045" s="15"/>
      <c r="S1045" s="3">
        <f t="shared" si="218"/>
        <v>6</v>
      </c>
      <c r="T1045" s="30" t="s">
        <v>2502</v>
      </c>
      <c r="U1045" s="29">
        <f t="shared" si="215"/>
        <v>636</v>
      </c>
      <c r="V1045" s="29">
        <f t="shared" si="216"/>
        <v>0</v>
      </c>
      <c r="W1045" s="5"/>
    </row>
    <row r="1046" spans="1:23" ht="43.2" x14ac:dyDescent="0.3">
      <c r="A1046" s="3">
        <f t="shared" si="219"/>
        <v>1029</v>
      </c>
      <c r="B1046" s="4" t="s">
        <v>918</v>
      </c>
      <c r="C1046" s="3">
        <v>2</v>
      </c>
      <c r="D1046" s="3" t="s">
        <v>1572</v>
      </c>
      <c r="E1046" s="4" t="s">
        <v>1080</v>
      </c>
      <c r="F1046" s="3" t="s">
        <v>1063</v>
      </c>
      <c r="G1046" s="3" t="s">
        <v>2338</v>
      </c>
      <c r="H1046" s="3" t="s">
        <v>2505</v>
      </c>
      <c r="I1046" s="3" t="s">
        <v>2496</v>
      </c>
      <c r="J1046" s="3">
        <v>137</v>
      </c>
      <c r="K1046" s="3">
        <v>6000</v>
      </c>
      <c r="L1046" s="3" t="s">
        <v>25</v>
      </c>
      <c r="M1046" s="3">
        <v>1</v>
      </c>
      <c r="N1046" s="28">
        <f t="shared" si="213"/>
        <v>6</v>
      </c>
      <c r="O1046" s="28">
        <f t="shared" si="214"/>
        <v>822</v>
      </c>
      <c r="P1046" s="12">
        <v>0</v>
      </c>
      <c r="Q1046" s="46">
        <f t="shared" si="217"/>
        <v>0</v>
      </c>
      <c r="R1046" s="15"/>
      <c r="S1046" s="3">
        <f t="shared" si="218"/>
        <v>6</v>
      </c>
      <c r="T1046" s="30" t="s">
        <v>2502</v>
      </c>
      <c r="U1046" s="29">
        <f t="shared" si="215"/>
        <v>822</v>
      </c>
      <c r="V1046" s="29">
        <f t="shared" si="216"/>
        <v>0</v>
      </c>
      <c r="W1046" s="5"/>
    </row>
    <row r="1047" spans="1:23" ht="43.2" x14ac:dyDescent="0.3">
      <c r="A1047" s="3">
        <f t="shared" si="219"/>
        <v>1030</v>
      </c>
      <c r="B1047" s="4" t="s">
        <v>918</v>
      </c>
      <c r="C1047" s="3">
        <v>2</v>
      </c>
      <c r="D1047" s="3" t="s">
        <v>1572</v>
      </c>
      <c r="E1047" s="4" t="s">
        <v>1081</v>
      </c>
      <c r="F1047" s="3" t="s">
        <v>920</v>
      </c>
      <c r="G1047" s="3" t="s">
        <v>2319</v>
      </c>
      <c r="H1047" s="3" t="s">
        <v>2474</v>
      </c>
      <c r="I1047" s="3" t="s">
        <v>2496</v>
      </c>
      <c r="J1047" s="3">
        <v>65.400000000000006</v>
      </c>
      <c r="K1047" s="3">
        <v>6000</v>
      </c>
      <c r="L1047" s="3" t="s">
        <v>25</v>
      </c>
      <c r="M1047" s="3">
        <v>1</v>
      </c>
      <c r="N1047" s="28">
        <f t="shared" si="213"/>
        <v>6</v>
      </c>
      <c r="O1047" s="28">
        <f t="shared" si="214"/>
        <v>392.40000000000003</v>
      </c>
      <c r="P1047" s="12">
        <v>0</v>
      </c>
      <c r="Q1047" s="46">
        <f t="shared" si="217"/>
        <v>0</v>
      </c>
      <c r="R1047" s="15"/>
      <c r="S1047" s="3">
        <f t="shared" si="218"/>
        <v>6</v>
      </c>
      <c r="T1047" s="30" t="s">
        <v>2502</v>
      </c>
      <c r="U1047" s="41">
        <f t="shared" si="215"/>
        <v>392.40000000000003</v>
      </c>
      <c r="V1047" s="41">
        <f t="shared" si="216"/>
        <v>0</v>
      </c>
      <c r="W1047" s="5"/>
    </row>
    <row r="1048" spans="1:23" ht="43.2" x14ac:dyDescent="0.3">
      <c r="A1048" s="3">
        <f t="shared" si="219"/>
        <v>1031</v>
      </c>
      <c r="B1048" s="4" t="s">
        <v>918</v>
      </c>
      <c r="C1048" s="3">
        <v>2</v>
      </c>
      <c r="D1048" s="3" t="s">
        <v>1572</v>
      </c>
      <c r="E1048" s="4" t="s">
        <v>1082</v>
      </c>
      <c r="F1048" s="3" t="s">
        <v>920</v>
      </c>
      <c r="G1048" s="3" t="s">
        <v>2319</v>
      </c>
      <c r="H1048" s="3" t="s">
        <v>2474</v>
      </c>
      <c r="I1048" s="3" t="s">
        <v>2496</v>
      </c>
      <c r="J1048" s="3">
        <v>65.400000000000006</v>
      </c>
      <c r="K1048" s="3">
        <v>6000</v>
      </c>
      <c r="L1048" s="3" t="s">
        <v>25</v>
      </c>
      <c r="M1048" s="3">
        <v>1</v>
      </c>
      <c r="N1048" s="28">
        <f t="shared" si="213"/>
        <v>6</v>
      </c>
      <c r="O1048" s="28">
        <f t="shared" si="214"/>
        <v>392.40000000000003</v>
      </c>
      <c r="P1048" s="12">
        <v>0</v>
      </c>
      <c r="Q1048" s="46">
        <f t="shared" si="217"/>
        <v>0</v>
      </c>
      <c r="R1048" s="15"/>
      <c r="S1048" s="3">
        <f t="shared" si="218"/>
        <v>6</v>
      </c>
      <c r="T1048" s="30" t="s">
        <v>2502</v>
      </c>
      <c r="U1048" s="41">
        <f t="shared" si="215"/>
        <v>392.40000000000003</v>
      </c>
      <c r="V1048" s="41">
        <f t="shared" si="216"/>
        <v>0</v>
      </c>
      <c r="W1048" s="5"/>
    </row>
    <row r="1049" spans="1:23" ht="43.2" x14ac:dyDescent="0.3">
      <c r="A1049" s="3">
        <f t="shared" si="219"/>
        <v>1032</v>
      </c>
      <c r="B1049" s="4" t="s">
        <v>918</v>
      </c>
      <c r="C1049" s="3">
        <v>2</v>
      </c>
      <c r="D1049" s="3" t="s">
        <v>1572</v>
      </c>
      <c r="E1049" s="4" t="s">
        <v>1083</v>
      </c>
      <c r="F1049" s="3" t="s">
        <v>1063</v>
      </c>
      <c r="G1049" s="3" t="s">
        <v>2338</v>
      </c>
      <c r="H1049" s="3" t="s">
        <v>2505</v>
      </c>
      <c r="I1049" s="3" t="s">
        <v>2496</v>
      </c>
      <c r="J1049" s="3">
        <v>137</v>
      </c>
      <c r="K1049" s="3">
        <v>6000</v>
      </c>
      <c r="L1049" s="3" t="s">
        <v>25</v>
      </c>
      <c r="M1049" s="3">
        <v>1</v>
      </c>
      <c r="N1049" s="28">
        <f t="shared" si="213"/>
        <v>6</v>
      </c>
      <c r="O1049" s="28">
        <f t="shared" si="214"/>
        <v>822</v>
      </c>
      <c r="P1049" s="12">
        <v>0</v>
      </c>
      <c r="Q1049" s="46">
        <f t="shared" si="217"/>
        <v>0</v>
      </c>
      <c r="R1049" s="15"/>
      <c r="S1049" s="3">
        <f t="shared" si="218"/>
        <v>6</v>
      </c>
      <c r="T1049" s="30" t="s">
        <v>2502</v>
      </c>
      <c r="U1049" s="29">
        <f t="shared" si="215"/>
        <v>822</v>
      </c>
      <c r="V1049" s="29">
        <f t="shared" si="216"/>
        <v>0</v>
      </c>
      <c r="W1049" s="5"/>
    </row>
    <row r="1050" spans="1:23" ht="43.2" x14ac:dyDescent="0.3">
      <c r="A1050" s="3">
        <f t="shared" si="219"/>
        <v>1033</v>
      </c>
      <c r="B1050" s="4" t="s">
        <v>918</v>
      </c>
      <c r="C1050" s="3">
        <v>2</v>
      </c>
      <c r="D1050" s="3" t="s">
        <v>1572</v>
      </c>
      <c r="E1050" s="4" t="s">
        <v>1084</v>
      </c>
      <c r="F1050" s="3" t="s">
        <v>1078</v>
      </c>
      <c r="G1050" s="3" t="s">
        <v>2337</v>
      </c>
      <c r="H1050" s="3" t="s">
        <v>2485</v>
      </c>
      <c r="I1050" s="3" t="s">
        <v>2496</v>
      </c>
      <c r="J1050" s="3">
        <v>106</v>
      </c>
      <c r="K1050" s="3">
        <v>6000</v>
      </c>
      <c r="L1050" s="3" t="s">
        <v>25</v>
      </c>
      <c r="M1050" s="3">
        <v>1</v>
      </c>
      <c r="N1050" s="28">
        <f t="shared" si="213"/>
        <v>6</v>
      </c>
      <c r="O1050" s="28">
        <f t="shared" si="214"/>
        <v>636</v>
      </c>
      <c r="P1050" s="12">
        <v>0</v>
      </c>
      <c r="Q1050" s="46">
        <f t="shared" si="217"/>
        <v>0</v>
      </c>
      <c r="R1050" s="15"/>
      <c r="S1050" s="3">
        <f t="shared" si="218"/>
        <v>6</v>
      </c>
      <c r="T1050" s="30" t="s">
        <v>2502</v>
      </c>
      <c r="U1050" s="29">
        <f t="shared" si="215"/>
        <v>636</v>
      </c>
      <c r="V1050" s="29">
        <f t="shared" si="216"/>
        <v>0</v>
      </c>
      <c r="W1050" s="5"/>
    </row>
    <row r="1051" spans="1:23" ht="43.2" x14ac:dyDescent="0.3">
      <c r="A1051" s="3">
        <f t="shared" si="219"/>
        <v>1034</v>
      </c>
      <c r="B1051" s="4" t="s">
        <v>918</v>
      </c>
      <c r="C1051" s="3">
        <v>2</v>
      </c>
      <c r="D1051" s="3" t="s">
        <v>1572</v>
      </c>
      <c r="E1051" s="4" t="s">
        <v>1085</v>
      </c>
      <c r="F1051" s="3" t="s">
        <v>1079</v>
      </c>
      <c r="G1051" s="3" t="s">
        <v>2333</v>
      </c>
      <c r="H1051" s="3" t="s">
        <v>2483</v>
      </c>
      <c r="I1051" s="3" t="s">
        <v>2496</v>
      </c>
      <c r="J1051" s="3">
        <v>76</v>
      </c>
      <c r="K1051" s="3">
        <v>6000</v>
      </c>
      <c r="L1051" s="3" t="s">
        <v>25</v>
      </c>
      <c r="M1051" s="3">
        <v>1</v>
      </c>
      <c r="N1051" s="28">
        <f t="shared" si="213"/>
        <v>6</v>
      </c>
      <c r="O1051" s="28">
        <f t="shared" si="214"/>
        <v>456</v>
      </c>
      <c r="P1051" s="12">
        <v>0</v>
      </c>
      <c r="Q1051" s="46">
        <f t="shared" si="217"/>
        <v>0</v>
      </c>
      <c r="R1051" s="15"/>
      <c r="S1051" s="3">
        <f t="shared" si="218"/>
        <v>6</v>
      </c>
      <c r="T1051" s="30" t="s">
        <v>2502</v>
      </c>
      <c r="U1051" s="29">
        <f t="shared" si="215"/>
        <v>456</v>
      </c>
      <c r="V1051" s="29">
        <f t="shared" si="216"/>
        <v>0</v>
      </c>
      <c r="W1051" s="5"/>
    </row>
    <row r="1052" spans="1:23" ht="43.2" x14ac:dyDescent="0.3">
      <c r="A1052" s="3">
        <f t="shared" si="219"/>
        <v>1035</v>
      </c>
      <c r="B1052" s="4" t="s">
        <v>918</v>
      </c>
      <c r="C1052" s="3">
        <v>2</v>
      </c>
      <c r="D1052" s="3" t="s">
        <v>1572</v>
      </c>
      <c r="E1052" s="4" t="s">
        <v>1086</v>
      </c>
      <c r="F1052" s="3" t="s">
        <v>1079</v>
      </c>
      <c r="G1052" s="3" t="s">
        <v>2333</v>
      </c>
      <c r="H1052" s="3" t="s">
        <v>2483</v>
      </c>
      <c r="I1052" s="3" t="s">
        <v>2496</v>
      </c>
      <c r="J1052" s="3">
        <v>76</v>
      </c>
      <c r="K1052" s="3">
        <v>6000</v>
      </c>
      <c r="L1052" s="3" t="s">
        <v>25</v>
      </c>
      <c r="M1052" s="3">
        <v>1</v>
      </c>
      <c r="N1052" s="28">
        <f t="shared" si="213"/>
        <v>6</v>
      </c>
      <c r="O1052" s="28">
        <f t="shared" si="214"/>
        <v>456</v>
      </c>
      <c r="P1052" s="12">
        <v>0</v>
      </c>
      <c r="Q1052" s="46">
        <f t="shared" si="217"/>
        <v>0</v>
      </c>
      <c r="R1052" s="15"/>
      <c r="S1052" s="3">
        <f t="shared" si="218"/>
        <v>6</v>
      </c>
      <c r="T1052" s="30" t="s">
        <v>2502</v>
      </c>
      <c r="U1052" s="29">
        <f t="shared" si="215"/>
        <v>456</v>
      </c>
      <c r="V1052" s="29">
        <f t="shared" si="216"/>
        <v>0</v>
      </c>
      <c r="W1052" s="5"/>
    </row>
    <row r="1053" spans="1:23" ht="43.2" x14ac:dyDescent="0.3">
      <c r="A1053" s="3">
        <f t="shared" si="219"/>
        <v>1036</v>
      </c>
      <c r="B1053" s="4" t="s">
        <v>918</v>
      </c>
      <c r="C1053" s="3">
        <v>2</v>
      </c>
      <c r="D1053" s="3" t="s">
        <v>1572</v>
      </c>
      <c r="E1053" s="4" t="s">
        <v>1084</v>
      </c>
      <c r="F1053" s="3" t="s">
        <v>1078</v>
      </c>
      <c r="G1053" s="3" t="s">
        <v>2337</v>
      </c>
      <c r="H1053" s="3" t="s">
        <v>2485</v>
      </c>
      <c r="I1053" s="3" t="s">
        <v>2496</v>
      </c>
      <c r="J1053" s="3">
        <v>106</v>
      </c>
      <c r="K1053" s="3">
        <v>6000</v>
      </c>
      <c r="L1053" s="3" t="s">
        <v>25</v>
      </c>
      <c r="M1053" s="3">
        <v>1</v>
      </c>
      <c r="N1053" s="28">
        <f t="shared" si="213"/>
        <v>6</v>
      </c>
      <c r="O1053" s="28">
        <f t="shared" si="214"/>
        <v>636</v>
      </c>
      <c r="P1053" s="12">
        <v>0</v>
      </c>
      <c r="Q1053" s="46">
        <f t="shared" si="217"/>
        <v>0</v>
      </c>
      <c r="R1053" s="15"/>
      <c r="S1053" s="3">
        <f t="shared" si="218"/>
        <v>6</v>
      </c>
      <c r="T1053" s="30" t="s">
        <v>2502</v>
      </c>
      <c r="U1053" s="29">
        <f t="shared" si="215"/>
        <v>636</v>
      </c>
      <c r="V1053" s="29">
        <f t="shared" si="216"/>
        <v>0</v>
      </c>
      <c r="W1053" s="5"/>
    </row>
    <row r="1054" spans="1:23" ht="43.2" x14ac:dyDescent="0.3">
      <c r="A1054" s="3">
        <f t="shared" si="219"/>
        <v>1037</v>
      </c>
      <c r="B1054" s="4" t="s">
        <v>918</v>
      </c>
      <c r="C1054" s="3">
        <v>2</v>
      </c>
      <c r="D1054" s="3" t="s">
        <v>1572</v>
      </c>
      <c r="E1054" s="4" t="s">
        <v>1087</v>
      </c>
      <c r="F1054" s="3" t="s">
        <v>1063</v>
      </c>
      <c r="G1054" s="3" t="s">
        <v>2338</v>
      </c>
      <c r="H1054" s="3" t="s">
        <v>2505</v>
      </c>
      <c r="I1054" s="3" t="s">
        <v>2496</v>
      </c>
      <c r="J1054" s="3">
        <v>137</v>
      </c>
      <c r="K1054" s="3">
        <v>6000</v>
      </c>
      <c r="L1054" s="3" t="s">
        <v>25</v>
      </c>
      <c r="M1054" s="3">
        <v>1</v>
      </c>
      <c r="N1054" s="28">
        <f t="shared" si="213"/>
        <v>6</v>
      </c>
      <c r="O1054" s="28">
        <f t="shared" si="214"/>
        <v>822</v>
      </c>
      <c r="P1054" s="12">
        <v>0</v>
      </c>
      <c r="Q1054" s="46">
        <f t="shared" si="217"/>
        <v>0</v>
      </c>
      <c r="R1054" s="15"/>
      <c r="S1054" s="3">
        <f t="shared" si="218"/>
        <v>6</v>
      </c>
      <c r="T1054" s="30" t="s">
        <v>2502</v>
      </c>
      <c r="U1054" s="29">
        <f t="shared" si="215"/>
        <v>822</v>
      </c>
      <c r="V1054" s="29">
        <f t="shared" si="216"/>
        <v>0</v>
      </c>
      <c r="W1054" s="5"/>
    </row>
    <row r="1055" spans="1:23" ht="43.2" x14ac:dyDescent="0.3">
      <c r="A1055" s="3">
        <f t="shared" si="219"/>
        <v>1038</v>
      </c>
      <c r="B1055" s="4" t="s">
        <v>918</v>
      </c>
      <c r="C1055" s="3">
        <v>2</v>
      </c>
      <c r="D1055" s="3" t="s">
        <v>1572</v>
      </c>
      <c r="E1055" s="4" t="s">
        <v>1088</v>
      </c>
      <c r="F1055" s="3" t="s">
        <v>920</v>
      </c>
      <c r="G1055" s="3" t="s">
        <v>2319</v>
      </c>
      <c r="H1055" s="3" t="s">
        <v>2474</v>
      </c>
      <c r="I1055" s="3" t="s">
        <v>2496</v>
      </c>
      <c r="J1055" s="3">
        <v>65.400000000000006</v>
      </c>
      <c r="K1055" s="3">
        <v>6000</v>
      </c>
      <c r="L1055" s="3" t="s">
        <v>25</v>
      </c>
      <c r="M1055" s="3">
        <v>1</v>
      </c>
      <c r="N1055" s="28">
        <f t="shared" si="213"/>
        <v>6</v>
      </c>
      <c r="O1055" s="28">
        <f t="shared" si="214"/>
        <v>392.40000000000003</v>
      </c>
      <c r="P1055" s="12">
        <v>0</v>
      </c>
      <c r="Q1055" s="46">
        <f t="shared" si="217"/>
        <v>0</v>
      </c>
      <c r="R1055" s="15"/>
      <c r="S1055" s="3">
        <f t="shared" si="218"/>
        <v>6</v>
      </c>
      <c r="T1055" s="30" t="s">
        <v>2502</v>
      </c>
      <c r="U1055" s="41">
        <f t="shared" si="215"/>
        <v>392.40000000000003</v>
      </c>
      <c r="V1055" s="41">
        <f t="shared" si="216"/>
        <v>0</v>
      </c>
      <c r="W1055" s="5"/>
    </row>
    <row r="1056" spans="1:23" ht="43.2" x14ac:dyDescent="0.3">
      <c r="A1056" s="3">
        <f t="shared" si="219"/>
        <v>1039</v>
      </c>
      <c r="B1056" s="4" t="s">
        <v>918</v>
      </c>
      <c r="C1056" s="3">
        <v>2</v>
      </c>
      <c r="D1056" s="3" t="s">
        <v>1572</v>
      </c>
      <c r="E1056" s="4" t="s">
        <v>1089</v>
      </c>
      <c r="F1056" s="3" t="s">
        <v>920</v>
      </c>
      <c r="G1056" s="3" t="s">
        <v>2319</v>
      </c>
      <c r="H1056" s="3" t="s">
        <v>2474</v>
      </c>
      <c r="I1056" s="3" t="s">
        <v>2496</v>
      </c>
      <c r="J1056" s="3">
        <v>65.400000000000006</v>
      </c>
      <c r="K1056" s="3">
        <v>6000</v>
      </c>
      <c r="L1056" s="3" t="s">
        <v>25</v>
      </c>
      <c r="M1056" s="3">
        <v>1</v>
      </c>
      <c r="N1056" s="28">
        <f t="shared" si="213"/>
        <v>6</v>
      </c>
      <c r="O1056" s="28">
        <f t="shared" si="214"/>
        <v>392.40000000000003</v>
      </c>
      <c r="P1056" s="12">
        <v>0</v>
      </c>
      <c r="Q1056" s="46">
        <f t="shared" si="217"/>
        <v>0</v>
      </c>
      <c r="R1056" s="15"/>
      <c r="S1056" s="3">
        <f t="shared" si="218"/>
        <v>6</v>
      </c>
      <c r="T1056" s="30" t="s">
        <v>2502</v>
      </c>
      <c r="U1056" s="41">
        <f t="shared" si="215"/>
        <v>392.40000000000003</v>
      </c>
      <c r="V1056" s="41">
        <f t="shared" si="216"/>
        <v>0</v>
      </c>
      <c r="W1056" s="5"/>
    </row>
    <row r="1057" spans="1:23" ht="43.2" x14ac:dyDescent="0.3">
      <c r="A1057" s="3">
        <f t="shared" si="219"/>
        <v>1040</v>
      </c>
      <c r="B1057" s="4" t="s">
        <v>918</v>
      </c>
      <c r="C1057" s="3">
        <v>2</v>
      </c>
      <c r="D1057" s="3" t="s">
        <v>1572</v>
      </c>
      <c r="E1057" s="4" t="s">
        <v>1090</v>
      </c>
      <c r="F1057" s="3" t="s">
        <v>1063</v>
      </c>
      <c r="G1057" s="3" t="s">
        <v>2338</v>
      </c>
      <c r="H1057" s="3" t="s">
        <v>2505</v>
      </c>
      <c r="I1057" s="3" t="s">
        <v>2496</v>
      </c>
      <c r="J1057" s="3">
        <v>137</v>
      </c>
      <c r="K1057" s="3">
        <v>6000</v>
      </c>
      <c r="L1057" s="3" t="s">
        <v>25</v>
      </c>
      <c r="M1057" s="3">
        <v>1</v>
      </c>
      <c r="N1057" s="28">
        <f t="shared" si="213"/>
        <v>6</v>
      </c>
      <c r="O1057" s="28">
        <f t="shared" si="214"/>
        <v>822</v>
      </c>
      <c r="P1057" s="12">
        <v>0</v>
      </c>
      <c r="Q1057" s="46">
        <f t="shared" si="217"/>
        <v>0</v>
      </c>
      <c r="R1057" s="15"/>
      <c r="S1057" s="3">
        <f t="shared" si="218"/>
        <v>6</v>
      </c>
      <c r="T1057" s="30" t="s">
        <v>2502</v>
      </c>
      <c r="U1057" s="29">
        <f t="shared" si="215"/>
        <v>822</v>
      </c>
      <c r="V1057" s="29">
        <f t="shared" si="216"/>
        <v>0</v>
      </c>
      <c r="W1057" s="5"/>
    </row>
    <row r="1058" spans="1:23" ht="43.2" x14ac:dyDescent="0.3">
      <c r="A1058" s="3">
        <f t="shared" si="219"/>
        <v>1041</v>
      </c>
      <c r="B1058" s="4" t="s">
        <v>918</v>
      </c>
      <c r="C1058" s="3">
        <v>2</v>
      </c>
      <c r="D1058" s="3" t="s">
        <v>1572</v>
      </c>
      <c r="E1058" s="4" t="s">
        <v>1091</v>
      </c>
      <c r="F1058" s="3" t="s">
        <v>1078</v>
      </c>
      <c r="G1058" s="3" t="s">
        <v>2337</v>
      </c>
      <c r="H1058" s="3" t="s">
        <v>2485</v>
      </c>
      <c r="I1058" s="3" t="s">
        <v>2496</v>
      </c>
      <c r="J1058" s="3">
        <v>106</v>
      </c>
      <c r="K1058" s="3">
        <v>6000</v>
      </c>
      <c r="L1058" s="3" t="s">
        <v>25</v>
      </c>
      <c r="M1058" s="3">
        <v>1</v>
      </c>
      <c r="N1058" s="28">
        <f t="shared" si="213"/>
        <v>6</v>
      </c>
      <c r="O1058" s="28">
        <f t="shared" si="214"/>
        <v>636</v>
      </c>
      <c r="P1058" s="12">
        <v>0</v>
      </c>
      <c r="Q1058" s="46">
        <f t="shared" si="217"/>
        <v>0</v>
      </c>
      <c r="R1058" s="15"/>
      <c r="S1058" s="3">
        <f t="shared" si="218"/>
        <v>6</v>
      </c>
      <c r="T1058" s="30" t="s">
        <v>2502</v>
      </c>
      <c r="U1058" s="29">
        <f t="shared" si="215"/>
        <v>636</v>
      </c>
      <c r="V1058" s="29">
        <f t="shared" si="216"/>
        <v>0</v>
      </c>
      <c r="W1058" s="5"/>
    </row>
    <row r="1059" spans="1:23" ht="43.2" x14ac:dyDescent="0.3">
      <c r="A1059" s="3">
        <f t="shared" si="219"/>
        <v>1042</v>
      </c>
      <c r="B1059" s="4" t="s">
        <v>918</v>
      </c>
      <c r="C1059" s="3">
        <v>2</v>
      </c>
      <c r="D1059" s="3" t="s">
        <v>1572</v>
      </c>
      <c r="E1059" s="4" t="s">
        <v>1092</v>
      </c>
      <c r="F1059" s="3" t="s">
        <v>1079</v>
      </c>
      <c r="G1059" s="3" t="s">
        <v>2333</v>
      </c>
      <c r="H1059" s="3" t="s">
        <v>2483</v>
      </c>
      <c r="I1059" s="3" t="s">
        <v>2496</v>
      </c>
      <c r="J1059" s="3">
        <v>76</v>
      </c>
      <c r="K1059" s="3">
        <v>6000</v>
      </c>
      <c r="L1059" s="3" t="s">
        <v>25</v>
      </c>
      <c r="M1059" s="3">
        <v>1</v>
      </c>
      <c r="N1059" s="28">
        <f t="shared" si="213"/>
        <v>6</v>
      </c>
      <c r="O1059" s="28">
        <f t="shared" si="214"/>
        <v>456</v>
      </c>
      <c r="P1059" s="12">
        <v>0</v>
      </c>
      <c r="Q1059" s="46">
        <f t="shared" si="217"/>
        <v>0</v>
      </c>
      <c r="R1059" s="15"/>
      <c r="S1059" s="3">
        <f t="shared" si="218"/>
        <v>6</v>
      </c>
      <c r="T1059" s="30" t="s">
        <v>2502</v>
      </c>
      <c r="U1059" s="29">
        <f t="shared" si="215"/>
        <v>456</v>
      </c>
      <c r="V1059" s="29">
        <f t="shared" si="216"/>
        <v>0</v>
      </c>
      <c r="W1059" s="5"/>
    </row>
    <row r="1060" spans="1:23" ht="43.2" x14ac:dyDescent="0.3">
      <c r="A1060" s="3">
        <f t="shared" si="219"/>
        <v>1043</v>
      </c>
      <c r="B1060" s="4" t="s">
        <v>918</v>
      </c>
      <c r="C1060" s="3">
        <v>2</v>
      </c>
      <c r="D1060" s="3" t="s">
        <v>1572</v>
      </c>
      <c r="E1060" s="4" t="s">
        <v>1093</v>
      </c>
      <c r="F1060" s="3" t="s">
        <v>1079</v>
      </c>
      <c r="G1060" s="3" t="s">
        <v>2333</v>
      </c>
      <c r="H1060" s="3" t="s">
        <v>2483</v>
      </c>
      <c r="I1060" s="3" t="s">
        <v>2496</v>
      </c>
      <c r="J1060" s="3">
        <v>76</v>
      </c>
      <c r="K1060" s="3">
        <v>6000</v>
      </c>
      <c r="L1060" s="3" t="s">
        <v>25</v>
      </c>
      <c r="M1060" s="3">
        <v>1</v>
      </c>
      <c r="N1060" s="28">
        <f t="shared" si="213"/>
        <v>6</v>
      </c>
      <c r="O1060" s="28">
        <f t="shared" si="214"/>
        <v>456</v>
      </c>
      <c r="P1060" s="12">
        <v>0</v>
      </c>
      <c r="Q1060" s="46">
        <f t="shared" si="217"/>
        <v>0</v>
      </c>
      <c r="R1060" s="15"/>
      <c r="S1060" s="3">
        <f t="shared" si="218"/>
        <v>6</v>
      </c>
      <c r="T1060" s="30" t="s">
        <v>2502</v>
      </c>
      <c r="U1060" s="29">
        <f t="shared" si="215"/>
        <v>456</v>
      </c>
      <c r="V1060" s="29">
        <f t="shared" si="216"/>
        <v>0</v>
      </c>
      <c r="W1060" s="5"/>
    </row>
    <row r="1061" spans="1:23" ht="43.2" x14ac:dyDescent="0.3">
      <c r="A1061" s="3">
        <f t="shared" si="219"/>
        <v>1044</v>
      </c>
      <c r="B1061" s="4" t="s">
        <v>918</v>
      </c>
      <c r="C1061" s="3">
        <v>2</v>
      </c>
      <c r="D1061" s="3" t="s">
        <v>1572</v>
      </c>
      <c r="E1061" s="4" t="s">
        <v>1091</v>
      </c>
      <c r="F1061" s="3" t="s">
        <v>1078</v>
      </c>
      <c r="G1061" s="3" t="s">
        <v>2337</v>
      </c>
      <c r="H1061" s="3" t="s">
        <v>2485</v>
      </c>
      <c r="I1061" s="3" t="s">
        <v>2496</v>
      </c>
      <c r="J1061" s="3">
        <v>106</v>
      </c>
      <c r="K1061" s="3">
        <v>6000</v>
      </c>
      <c r="L1061" s="3" t="s">
        <v>25</v>
      </c>
      <c r="M1061" s="3">
        <v>1</v>
      </c>
      <c r="N1061" s="28">
        <f t="shared" si="213"/>
        <v>6</v>
      </c>
      <c r="O1061" s="28">
        <f t="shared" si="214"/>
        <v>636</v>
      </c>
      <c r="P1061" s="12">
        <v>0</v>
      </c>
      <c r="Q1061" s="46">
        <f t="shared" si="217"/>
        <v>0</v>
      </c>
      <c r="R1061" s="15"/>
      <c r="S1061" s="3">
        <f t="shared" si="218"/>
        <v>6</v>
      </c>
      <c r="T1061" s="30" t="s">
        <v>2502</v>
      </c>
      <c r="U1061" s="29">
        <f t="shared" si="215"/>
        <v>636</v>
      </c>
      <c r="V1061" s="29">
        <f t="shared" si="216"/>
        <v>0</v>
      </c>
      <c r="W1061" s="5"/>
    </row>
    <row r="1062" spans="1:23" ht="43.2" x14ac:dyDescent="0.3">
      <c r="A1062" s="3">
        <f t="shared" si="219"/>
        <v>1045</v>
      </c>
      <c r="B1062" s="4" t="s">
        <v>918</v>
      </c>
      <c r="C1062" s="3">
        <v>2</v>
      </c>
      <c r="D1062" s="3" t="s">
        <v>1572</v>
      </c>
      <c r="E1062" s="4" t="s">
        <v>1094</v>
      </c>
      <c r="F1062" s="3" t="s">
        <v>920</v>
      </c>
      <c r="G1062" s="3" t="s">
        <v>2319</v>
      </c>
      <c r="H1062" s="3" t="s">
        <v>2474</v>
      </c>
      <c r="I1062" s="3" t="s">
        <v>2496</v>
      </c>
      <c r="J1062" s="3">
        <v>65.400000000000006</v>
      </c>
      <c r="K1062" s="3">
        <v>8000</v>
      </c>
      <c r="L1062" s="3" t="s">
        <v>25</v>
      </c>
      <c r="M1062" s="3">
        <v>1</v>
      </c>
      <c r="N1062" s="28">
        <f t="shared" si="213"/>
        <v>8</v>
      </c>
      <c r="O1062" s="28">
        <f t="shared" si="214"/>
        <v>523.20000000000005</v>
      </c>
      <c r="P1062" s="12">
        <v>0</v>
      </c>
      <c r="Q1062" s="46">
        <f t="shared" si="217"/>
        <v>0</v>
      </c>
      <c r="R1062" s="15"/>
      <c r="S1062" s="3">
        <f t="shared" si="218"/>
        <v>8</v>
      </c>
      <c r="T1062" s="30" t="s">
        <v>2502</v>
      </c>
      <c r="U1062" s="41">
        <f t="shared" si="215"/>
        <v>523.20000000000005</v>
      </c>
      <c r="V1062" s="41">
        <f t="shared" si="216"/>
        <v>0</v>
      </c>
      <c r="W1062" s="5"/>
    </row>
    <row r="1063" spans="1:23" ht="43.2" x14ac:dyDescent="0.3">
      <c r="A1063" s="3">
        <f t="shared" si="219"/>
        <v>1046</v>
      </c>
      <c r="B1063" s="4" t="s">
        <v>918</v>
      </c>
      <c r="C1063" s="3">
        <v>2</v>
      </c>
      <c r="D1063" s="3" t="s">
        <v>1572</v>
      </c>
      <c r="E1063" s="4" t="s">
        <v>1095</v>
      </c>
      <c r="F1063" s="3" t="s">
        <v>920</v>
      </c>
      <c r="G1063" s="3" t="s">
        <v>2319</v>
      </c>
      <c r="H1063" s="3" t="s">
        <v>2474</v>
      </c>
      <c r="I1063" s="3" t="s">
        <v>2496</v>
      </c>
      <c r="J1063" s="3">
        <v>65.400000000000006</v>
      </c>
      <c r="K1063" s="3">
        <v>8000</v>
      </c>
      <c r="L1063" s="3" t="s">
        <v>25</v>
      </c>
      <c r="M1063" s="3">
        <v>1</v>
      </c>
      <c r="N1063" s="28">
        <f t="shared" si="213"/>
        <v>8</v>
      </c>
      <c r="O1063" s="28">
        <f t="shared" si="214"/>
        <v>523.20000000000005</v>
      </c>
      <c r="P1063" s="12">
        <v>0</v>
      </c>
      <c r="Q1063" s="46">
        <f t="shared" si="217"/>
        <v>0</v>
      </c>
      <c r="R1063" s="15"/>
      <c r="S1063" s="3">
        <f t="shared" si="218"/>
        <v>8</v>
      </c>
      <c r="T1063" s="30" t="s">
        <v>2502</v>
      </c>
      <c r="U1063" s="41">
        <f t="shared" si="215"/>
        <v>523.20000000000005</v>
      </c>
      <c r="V1063" s="41">
        <f t="shared" si="216"/>
        <v>0</v>
      </c>
      <c r="W1063" s="5"/>
    </row>
    <row r="1064" spans="1:23" ht="43.2" x14ac:dyDescent="0.3">
      <c r="A1064" s="3">
        <f t="shared" si="219"/>
        <v>1047</v>
      </c>
      <c r="B1064" s="4" t="s">
        <v>918</v>
      </c>
      <c r="C1064" s="3">
        <v>2</v>
      </c>
      <c r="D1064" s="3" t="s">
        <v>1572</v>
      </c>
      <c r="E1064" s="4" t="s">
        <v>1097</v>
      </c>
      <c r="F1064" s="3" t="s">
        <v>1096</v>
      </c>
      <c r="G1064" s="3" t="s">
        <v>2316</v>
      </c>
      <c r="H1064" s="3" t="s">
        <v>2470</v>
      </c>
      <c r="I1064" s="3" t="s">
        <v>2496</v>
      </c>
      <c r="J1064" s="3">
        <v>41.4</v>
      </c>
      <c r="K1064" s="3">
        <v>3000</v>
      </c>
      <c r="L1064" s="3" t="s">
        <v>25</v>
      </c>
      <c r="M1064" s="3">
        <v>1</v>
      </c>
      <c r="N1064" s="28">
        <f t="shared" si="213"/>
        <v>3</v>
      </c>
      <c r="O1064" s="28">
        <f t="shared" si="214"/>
        <v>124.19999999999999</v>
      </c>
      <c r="P1064" s="12">
        <v>0</v>
      </c>
      <c r="Q1064" s="46">
        <f t="shared" si="217"/>
        <v>0</v>
      </c>
      <c r="R1064" s="15"/>
      <c r="S1064" s="3">
        <f t="shared" si="218"/>
        <v>3</v>
      </c>
      <c r="T1064" s="30" t="s">
        <v>2502</v>
      </c>
      <c r="U1064" s="5">
        <f t="shared" si="215"/>
        <v>124.19999999999999</v>
      </c>
      <c r="V1064" s="5">
        <f t="shared" si="216"/>
        <v>0</v>
      </c>
      <c r="W1064" s="5"/>
    </row>
    <row r="1065" spans="1:23" ht="43.2" x14ac:dyDescent="0.3">
      <c r="A1065" s="3">
        <f t="shared" si="219"/>
        <v>1048</v>
      </c>
      <c r="B1065" s="4" t="s">
        <v>918</v>
      </c>
      <c r="C1065" s="3">
        <v>2</v>
      </c>
      <c r="D1065" s="3" t="s">
        <v>1572</v>
      </c>
      <c r="E1065" s="4" t="s">
        <v>1098</v>
      </c>
      <c r="F1065" s="3" t="s">
        <v>920</v>
      </c>
      <c r="G1065" s="3" t="s">
        <v>2319</v>
      </c>
      <c r="H1065" s="3" t="s">
        <v>2474</v>
      </c>
      <c r="I1065" s="3" t="s">
        <v>2496</v>
      </c>
      <c r="J1065" s="3">
        <v>65.400000000000006</v>
      </c>
      <c r="K1065" s="3">
        <v>8000</v>
      </c>
      <c r="L1065" s="3" t="s">
        <v>25</v>
      </c>
      <c r="M1065" s="3">
        <v>1</v>
      </c>
      <c r="N1065" s="28">
        <f t="shared" si="213"/>
        <v>8</v>
      </c>
      <c r="O1065" s="28">
        <f t="shared" si="214"/>
        <v>523.20000000000005</v>
      </c>
      <c r="P1065" s="12">
        <v>0</v>
      </c>
      <c r="Q1065" s="46">
        <f t="shared" si="217"/>
        <v>0</v>
      </c>
      <c r="R1065" s="15"/>
      <c r="S1065" s="3">
        <f t="shared" si="218"/>
        <v>8</v>
      </c>
      <c r="T1065" s="30" t="s">
        <v>2502</v>
      </c>
      <c r="U1065" s="41">
        <f t="shared" si="215"/>
        <v>523.20000000000005</v>
      </c>
      <c r="V1065" s="41">
        <f t="shared" si="216"/>
        <v>0</v>
      </c>
      <c r="W1065" s="5"/>
    </row>
    <row r="1066" spans="1:23" ht="43.2" x14ac:dyDescent="0.3">
      <c r="A1066" s="3">
        <f t="shared" si="219"/>
        <v>1049</v>
      </c>
      <c r="B1066" s="4" t="s">
        <v>918</v>
      </c>
      <c r="C1066" s="3">
        <v>2</v>
      </c>
      <c r="D1066" s="3" t="s">
        <v>1572</v>
      </c>
      <c r="E1066" s="4" t="s">
        <v>1099</v>
      </c>
      <c r="F1066" s="3" t="s">
        <v>920</v>
      </c>
      <c r="G1066" s="3" t="s">
        <v>2319</v>
      </c>
      <c r="H1066" s="3" t="s">
        <v>2474</v>
      </c>
      <c r="I1066" s="3" t="s">
        <v>2496</v>
      </c>
      <c r="J1066" s="3">
        <v>65.400000000000006</v>
      </c>
      <c r="K1066" s="3">
        <v>8000</v>
      </c>
      <c r="L1066" s="3" t="s">
        <v>25</v>
      </c>
      <c r="M1066" s="3">
        <v>1</v>
      </c>
      <c r="N1066" s="28">
        <f t="shared" si="213"/>
        <v>8</v>
      </c>
      <c r="O1066" s="28">
        <f t="shared" si="214"/>
        <v>523.20000000000005</v>
      </c>
      <c r="P1066" s="12">
        <v>0</v>
      </c>
      <c r="Q1066" s="46">
        <f t="shared" si="217"/>
        <v>0</v>
      </c>
      <c r="R1066" s="15"/>
      <c r="S1066" s="3">
        <f t="shared" si="218"/>
        <v>8</v>
      </c>
      <c r="T1066" s="30" t="s">
        <v>2502</v>
      </c>
      <c r="U1066" s="41">
        <f t="shared" si="215"/>
        <v>523.20000000000005</v>
      </c>
      <c r="V1066" s="41">
        <f t="shared" si="216"/>
        <v>0</v>
      </c>
      <c r="W1066" s="5"/>
    </row>
    <row r="1067" spans="1:23" ht="43.2" x14ac:dyDescent="0.3">
      <c r="A1067" s="3">
        <f t="shared" si="219"/>
        <v>1050</v>
      </c>
      <c r="B1067" s="4" t="s">
        <v>918</v>
      </c>
      <c r="C1067" s="3">
        <v>2</v>
      </c>
      <c r="D1067" s="3" t="s">
        <v>1572</v>
      </c>
      <c r="E1067" s="4" t="s">
        <v>1101</v>
      </c>
      <c r="F1067" s="3" t="s">
        <v>690</v>
      </c>
      <c r="G1067" s="3" t="s">
        <v>2317</v>
      </c>
      <c r="H1067" s="3" t="s">
        <v>2478</v>
      </c>
      <c r="I1067" s="3" t="s">
        <v>2496</v>
      </c>
      <c r="J1067" s="3">
        <v>49.6</v>
      </c>
      <c r="K1067" s="3">
        <v>3000</v>
      </c>
      <c r="L1067" s="3" t="s">
        <v>25</v>
      </c>
      <c r="M1067" s="3">
        <v>1</v>
      </c>
      <c r="N1067" s="28">
        <f t="shared" si="213"/>
        <v>3</v>
      </c>
      <c r="O1067" s="28">
        <f t="shared" si="214"/>
        <v>148.80000000000001</v>
      </c>
      <c r="P1067" s="12">
        <v>0</v>
      </c>
      <c r="Q1067" s="46">
        <f t="shared" si="217"/>
        <v>0</v>
      </c>
      <c r="R1067" s="15"/>
      <c r="S1067" s="3">
        <f t="shared" si="218"/>
        <v>3</v>
      </c>
      <c r="T1067" s="30" t="s">
        <v>2502</v>
      </c>
      <c r="U1067" s="29">
        <f t="shared" si="215"/>
        <v>148.80000000000001</v>
      </c>
      <c r="V1067" s="29">
        <f t="shared" si="216"/>
        <v>0</v>
      </c>
      <c r="W1067" s="5"/>
    </row>
    <row r="1068" spans="1:23" ht="43.2" x14ac:dyDescent="0.3">
      <c r="A1068" s="3">
        <f t="shared" si="219"/>
        <v>1051</v>
      </c>
      <c r="B1068" s="4" t="s">
        <v>918</v>
      </c>
      <c r="C1068" s="3">
        <v>2</v>
      </c>
      <c r="D1068" s="3" t="s">
        <v>1572</v>
      </c>
      <c r="E1068" s="4" t="s">
        <v>1100</v>
      </c>
      <c r="F1068" s="3" t="s">
        <v>1102</v>
      </c>
      <c r="G1068" s="3" t="s">
        <v>2327</v>
      </c>
      <c r="H1068" s="3" t="s">
        <v>2478</v>
      </c>
      <c r="I1068" s="3" t="s">
        <v>2496</v>
      </c>
      <c r="J1068" s="3">
        <v>49.6</v>
      </c>
      <c r="K1068" s="3">
        <v>3000</v>
      </c>
      <c r="L1068" s="3" t="s">
        <v>25</v>
      </c>
      <c r="M1068" s="3">
        <v>1</v>
      </c>
      <c r="N1068" s="28">
        <f t="shared" si="213"/>
        <v>3</v>
      </c>
      <c r="O1068" s="28">
        <f t="shared" si="214"/>
        <v>148.80000000000001</v>
      </c>
      <c r="P1068" s="12">
        <v>0</v>
      </c>
      <c r="Q1068" s="46">
        <f t="shared" si="217"/>
        <v>0</v>
      </c>
      <c r="R1068" s="15"/>
      <c r="S1068" s="3">
        <f t="shared" si="218"/>
        <v>3</v>
      </c>
      <c r="T1068" s="30" t="s">
        <v>2502</v>
      </c>
      <c r="U1068" s="29">
        <f t="shared" si="215"/>
        <v>148.80000000000001</v>
      </c>
      <c r="V1068" s="29">
        <f t="shared" si="216"/>
        <v>0</v>
      </c>
      <c r="W1068" s="5"/>
    </row>
    <row r="1069" spans="1:23" ht="43.2" x14ac:dyDescent="0.3">
      <c r="A1069" s="3">
        <f t="shared" si="219"/>
        <v>1052</v>
      </c>
      <c r="B1069" s="4" t="s">
        <v>918</v>
      </c>
      <c r="C1069" s="3">
        <v>2</v>
      </c>
      <c r="D1069" s="3" t="s">
        <v>1572</v>
      </c>
      <c r="E1069" s="4" t="s">
        <v>1103</v>
      </c>
      <c r="F1069" s="3" t="s">
        <v>735</v>
      </c>
      <c r="G1069" s="3" t="s">
        <v>2336</v>
      </c>
      <c r="H1069" s="3" t="s">
        <v>2484</v>
      </c>
      <c r="I1069" s="3" t="s">
        <v>2496</v>
      </c>
      <c r="J1069" s="3">
        <v>94.6</v>
      </c>
      <c r="K1069" s="3">
        <v>8000</v>
      </c>
      <c r="L1069" s="3" t="s">
        <v>25</v>
      </c>
      <c r="M1069" s="3">
        <v>1</v>
      </c>
      <c r="N1069" s="28">
        <f t="shared" si="213"/>
        <v>8</v>
      </c>
      <c r="O1069" s="28">
        <f t="shared" si="214"/>
        <v>756.8</v>
      </c>
      <c r="P1069" s="12">
        <v>0</v>
      </c>
      <c r="Q1069" s="46">
        <f t="shared" si="217"/>
        <v>0</v>
      </c>
      <c r="R1069" s="15"/>
      <c r="S1069" s="3">
        <f t="shared" si="218"/>
        <v>8</v>
      </c>
      <c r="T1069" s="30" t="s">
        <v>2502</v>
      </c>
      <c r="U1069" s="29">
        <f t="shared" si="215"/>
        <v>756.8</v>
      </c>
      <c r="V1069" s="29">
        <f t="shared" si="216"/>
        <v>0</v>
      </c>
      <c r="W1069" s="5"/>
    </row>
    <row r="1070" spans="1:23" ht="43.2" x14ac:dyDescent="0.3">
      <c r="A1070" s="3">
        <f t="shared" si="219"/>
        <v>1053</v>
      </c>
      <c r="B1070" s="4" t="s">
        <v>918</v>
      </c>
      <c r="C1070" s="3">
        <v>2</v>
      </c>
      <c r="D1070" s="3" t="s">
        <v>1572</v>
      </c>
      <c r="E1070" s="4" t="s">
        <v>1104</v>
      </c>
      <c r="F1070" s="3" t="s">
        <v>735</v>
      </c>
      <c r="G1070" s="3" t="s">
        <v>2336</v>
      </c>
      <c r="H1070" s="3" t="s">
        <v>2484</v>
      </c>
      <c r="I1070" s="3" t="s">
        <v>2496</v>
      </c>
      <c r="J1070" s="3">
        <v>94.6</v>
      </c>
      <c r="K1070" s="3">
        <v>8000</v>
      </c>
      <c r="L1070" s="3" t="s">
        <v>25</v>
      </c>
      <c r="M1070" s="3">
        <v>1</v>
      </c>
      <c r="N1070" s="28">
        <f t="shared" si="213"/>
        <v>8</v>
      </c>
      <c r="O1070" s="28">
        <f t="shared" si="214"/>
        <v>756.8</v>
      </c>
      <c r="P1070" s="12">
        <v>0</v>
      </c>
      <c r="Q1070" s="46">
        <f t="shared" si="217"/>
        <v>0</v>
      </c>
      <c r="R1070" s="15"/>
      <c r="S1070" s="3">
        <f t="shared" si="218"/>
        <v>8</v>
      </c>
      <c r="T1070" s="30" t="s">
        <v>2502</v>
      </c>
      <c r="U1070" s="29">
        <f t="shared" si="215"/>
        <v>756.8</v>
      </c>
      <c r="V1070" s="29">
        <f t="shared" si="216"/>
        <v>0</v>
      </c>
      <c r="W1070" s="5"/>
    </row>
    <row r="1071" spans="1:23" ht="43.2" x14ac:dyDescent="0.3">
      <c r="A1071" s="3">
        <f t="shared" si="219"/>
        <v>1054</v>
      </c>
      <c r="B1071" s="4" t="s">
        <v>918</v>
      </c>
      <c r="C1071" s="3">
        <v>2</v>
      </c>
      <c r="D1071" s="3" t="s">
        <v>1572</v>
      </c>
      <c r="E1071" s="4" t="s">
        <v>1107</v>
      </c>
      <c r="F1071" s="3" t="s">
        <v>6</v>
      </c>
      <c r="G1071" s="7" t="s">
        <v>2344</v>
      </c>
      <c r="H1071" s="7" t="s">
        <v>2467</v>
      </c>
      <c r="I1071" s="7" t="s">
        <v>2496</v>
      </c>
      <c r="J1071" s="7">
        <v>49.9</v>
      </c>
      <c r="K1071" s="3">
        <v>6000</v>
      </c>
      <c r="L1071" s="3" t="s">
        <v>25</v>
      </c>
      <c r="M1071" s="3">
        <v>1</v>
      </c>
      <c r="N1071" s="28">
        <f t="shared" si="213"/>
        <v>6</v>
      </c>
      <c r="O1071" s="28">
        <f t="shared" si="214"/>
        <v>299.39999999999998</v>
      </c>
      <c r="P1071" s="12">
        <v>0</v>
      </c>
      <c r="Q1071" s="46">
        <f t="shared" si="217"/>
        <v>0</v>
      </c>
      <c r="R1071" s="15"/>
      <c r="S1071" s="3">
        <f t="shared" si="218"/>
        <v>6</v>
      </c>
      <c r="T1071" s="30" t="s">
        <v>2502</v>
      </c>
      <c r="U1071" s="29">
        <f t="shared" si="215"/>
        <v>299.39999999999998</v>
      </c>
      <c r="V1071" s="29">
        <f t="shared" si="216"/>
        <v>0</v>
      </c>
      <c r="W1071" s="5"/>
    </row>
    <row r="1072" spans="1:23" ht="43.2" x14ac:dyDescent="0.3">
      <c r="A1072" s="3">
        <f t="shared" si="219"/>
        <v>1055</v>
      </c>
      <c r="B1072" s="4" t="s">
        <v>918</v>
      </c>
      <c r="C1072" s="3">
        <v>2</v>
      </c>
      <c r="D1072" s="3" t="s">
        <v>1572</v>
      </c>
      <c r="E1072" s="4" t="s">
        <v>1105</v>
      </c>
      <c r="F1072" s="3" t="s">
        <v>31</v>
      </c>
      <c r="G1072" s="3" t="s">
        <v>2308</v>
      </c>
      <c r="H1072" s="3" t="s">
        <v>2473</v>
      </c>
      <c r="I1072" s="3" t="s">
        <v>2496</v>
      </c>
      <c r="J1072" s="3">
        <v>56.8</v>
      </c>
      <c r="K1072" s="3">
        <v>8000</v>
      </c>
      <c r="L1072" s="3" t="s">
        <v>25</v>
      </c>
      <c r="M1072" s="3">
        <v>1</v>
      </c>
      <c r="N1072" s="28">
        <f t="shared" si="213"/>
        <v>8</v>
      </c>
      <c r="O1072" s="28">
        <f t="shared" si="214"/>
        <v>454.4</v>
      </c>
      <c r="P1072" s="12">
        <v>0</v>
      </c>
      <c r="Q1072" s="46">
        <f t="shared" si="217"/>
        <v>0</v>
      </c>
      <c r="R1072" s="15"/>
      <c r="S1072" s="3">
        <f t="shared" si="218"/>
        <v>8</v>
      </c>
      <c r="T1072" s="30" t="s">
        <v>2502</v>
      </c>
      <c r="U1072" s="41">
        <f t="shared" si="215"/>
        <v>454.4</v>
      </c>
      <c r="V1072" s="41">
        <f t="shared" si="216"/>
        <v>0</v>
      </c>
      <c r="W1072" s="5"/>
    </row>
    <row r="1073" spans="1:23" ht="43.2" x14ac:dyDescent="0.3">
      <c r="A1073" s="3">
        <f t="shared" si="219"/>
        <v>1056</v>
      </c>
      <c r="B1073" s="4" t="s">
        <v>918</v>
      </c>
      <c r="C1073" s="3">
        <v>2</v>
      </c>
      <c r="D1073" s="3" t="s">
        <v>1572</v>
      </c>
      <c r="E1073" s="4" t="s">
        <v>1106</v>
      </c>
      <c r="F1073" s="3" t="s">
        <v>31</v>
      </c>
      <c r="G1073" s="3" t="s">
        <v>2308</v>
      </c>
      <c r="H1073" s="3" t="s">
        <v>2473</v>
      </c>
      <c r="I1073" s="3" t="s">
        <v>2496</v>
      </c>
      <c r="J1073" s="3">
        <v>56.8</v>
      </c>
      <c r="K1073" s="3">
        <v>8000</v>
      </c>
      <c r="L1073" s="3" t="s">
        <v>25</v>
      </c>
      <c r="M1073" s="3">
        <v>1</v>
      </c>
      <c r="N1073" s="28">
        <f t="shared" si="213"/>
        <v>8</v>
      </c>
      <c r="O1073" s="28">
        <f t="shared" si="214"/>
        <v>454.4</v>
      </c>
      <c r="P1073" s="12">
        <v>0</v>
      </c>
      <c r="Q1073" s="46">
        <f t="shared" si="217"/>
        <v>0</v>
      </c>
      <c r="R1073" s="15"/>
      <c r="S1073" s="3">
        <f t="shared" si="218"/>
        <v>8</v>
      </c>
      <c r="T1073" s="30" t="s">
        <v>2502</v>
      </c>
      <c r="U1073" s="41">
        <f t="shared" si="215"/>
        <v>454.4</v>
      </c>
      <c r="V1073" s="41">
        <f t="shared" si="216"/>
        <v>0</v>
      </c>
      <c r="W1073" s="5"/>
    </row>
    <row r="1074" spans="1:23" ht="43.2" x14ac:dyDescent="0.3">
      <c r="A1074" s="3">
        <f t="shared" si="219"/>
        <v>1057</v>
      </c>
      <c r="B1074" s="4" t="s">
        <v>918</v>
      </c>
      <c r="C1074" s="3">
        <v>2</v>
      </c>
      <c r="D1074" s="3" t="s">
        <v>1572</v>
      </c>
      <c r="E1074" s="4" t="s">
        <v>1108</v>
      </c>
      <c r="F1074" s="3" t="s">
        <v>31</v>
      </c>
      <c r="G1074" s="3" t="s">
        <v>2308</v>
      </c>
      <c r="H1074" s="3" t="s">
        <v>2473</v>
      </c>
      <c r="I1074" s="3" t="s">
        <v>2496</v>
      </c>
      <c r="J1074" s="3">
        <v>56.8</v>
      </c>
      <c r="K1074" s="3">
        <v>8000</v>
      </c>
      <c r="L1074" s="3" t="s">
        <v>25</v>
      </c>
      <c r="M1074" s="3">
        <v>1</v>
      </c>
      <c r="N1074" s="28">
        <f t="shared" si="213"/>
        <v>8</v>
      </c>
      <c r="O1074" s="28">
        <f t="shared" si="214"/>
        <v>454.4</v>
      </c>
      <c r="P1074" s="12">
        <v>0</v>
      </c>
      <c r="Q1074" s="46">
        <f t="shared" si="217"/>
        <v>0</v>
      </c>
      <c r="R1074" s="15"/>
      <c r="S1074" s="3">
        <f t="shared" si="218"/>
        <v>8</v>
      </c>
      <c r="T1074" s="30" t="s">
        <v>2502</v>
      </c>
      <c r="U1074" s="41">
        <f t="shared" si="215"/>
        <v>454.4</v>
      </c>
      <c r="V1074" s="41">
        <f t="shared" si="216"/>
        <v>0</v>
      </c>
      <c r="W1074" s="5"/>
    </row>
    <row r="1075" spans="1:23" ht="43.2" x14ac:dyDescent="0.3">
      <c r="A1075" s="3">
        <f t="shared" si="219"/>
        <v>1058</v>
      </c>
      <c r="B1075" s="4" t="s">
        <v>918</v>
      </c>
      <c r="C1075" s="3">
        <v>2</v>
      </c>
      <c r="D1075" s="3" t="s">
        <v>1572</v>
      </c>
      <c r="E1075" s="4" t="s">
        <v>1109</v>
      </c>
      <c r="F1075" s="3" t="s">
        <v>31</v>
      </c>
      <c r="G1075" s="3" t="s">
        <v>2308</v>
      </c>
      <c r="H1075" s="3" t="s">
        <v>2473</v>
      </c>
      <c r="I1075" s="3" t="s">
        <v>2496</v>
      </c>
      <c r="J1075" s="3">
        <v>56.8</v>
      </c>
      <c r="K1075" s="3">
        <v>8000</v>
      </c>
      <c r="L1075" s="3" t="s">
        <v>25</v>
      </c>
      <c r="M1075" s="3">
        <v>1</v>
      </c>
      <c r="N1075" s="28">
        <f t="shared" si="213"/>
        <v>8</v>
      </c>
      <c r="O1075" s="28">
        <f t="shared" si="214"/>
        <v>454.4</v>
      </c>
      <c r="P1075" s="12">
        <v>0</v>
      </c>
      <c r="Q1075" s="46">
        <f t="shared" si="217"/>
        <v>0</v>
      </c>
      <c r="R1075" s="15"/>
      <c r="S1075" s="3">
        <f t="shared" si="218"/>
        <v>8</v>
      </c>
      <c r="T1075" s="30" t="s">
        <v>2502</v>
      </c>
      <c r="U1075" s="41">
        <f t="shared" si="215"/>
        <v>454.4</v>
      </c>
      <c r="V1075" s="41">
        <f t="shared" si="216"/>
        <v>0</v>
      </c>
      <c r="W1075" s="5"/>
    </row>
    <row r="1076" spans="1:23" ht="43.2" x14ac:dyDescent="0.3">
      <c r="A1076" s="3">
        <f t="shared" si="219"/>
        <v>1059</v>
      </c>
      <c r="B1076" s="4" t="s">
        <v>918</v>
      </c>
      <c r="C1076" s="3">
        <v>2</v>
      </c>
      <c r="D1076" s="3" t="s">
        <v>1572</v>
      </c>
      <c r="E1076" s="4" t="s">
        <v>1110</v>
      </c>
      <c r="F1076" s="3" t="s">
        <v>1028</v>
      </c>
      <c r="G1076" s="3" t="s">
        <v>2306</v>
      </c>
      <c r="H1076" s="3" t="s">
        <v>2472</v>
      </c>
      <c r="I1076" s="3" t="s">
        <v>2496</v>
      </c>
      <c r="J1076" s="3">
        <v>44.1</v>
      </c>
      <c r="K1076" s="3">
        <v>6000</v>
      </c>
      <c r="L1076" s="3" t="s">
        <v>25</v>
      </c>
      <c r="M1076" s="3">
        <v>1</v>
      </c>
      <c r="N1076" s="28">
        <f t="shared" si="213"/>
        <v>6</v>
      </c>
      <c r="O1076" s="28">
        <f t="shared" si="214"/>
        <v>264.60000000000002</v>
      </c>
      <c r="P1076" s="12">
        <v>0</v>
      </c>
      <c r="Q1076" s="46">
        <f t="shared" si="217"/>
        <v>0</v>
      </c>
      <c r="R1076" s="15"/>
      <c r="S1076" s="3">
        <f t="shared" si="218"/>
        <v>6</v>
      </c>
      <c r="T1076" s="30" t="s">
        <v>2502</v>
      </c>
      <c r="U1076" s="29">
        <f t="shared" si="215"/>
        <v>264.60000000000002</v>
      </c>
      <c r="V1076" s="29">
        <f t="shared" si="216"/>
        <v>0</v>
      </c>
      <c r="W1076" s="5"/>
    </row>
    <row r="1077" spans="1:23" ht="43.2" x14ac:dyDescent="0.3">
      <c r="A1077" s="3">
        <f t="shared" si="219"/>
        <v>1060</v>
      </c>
      <c r="B1077" s="4" t="s">
        <v>918</v>
      </c>
      <c r="C1077" s="3">
        <v>2</v>
      </c>
      <c r="D1077" s="3" t="s">
        <v>1572</v>
      </c>
      <c r="E1077" s="4" t="s">
        <v>1111</v>
      </c>
      <c r="F1077" s="3" t="s">
        <v>6</v>
      </c>
      <c r="G1077" s="7" t="s">
        <v>2344</v>
      </c>
      <c r="H1077" s="7" t="s">
        <v>2467</v>
      </c>
      <c r="I1077" s="7" t="s">
        <v>2496</v>
      </c>
      <c r="J1077" s="7">
        <v>49.9</v>
      </c>
      <c r="K1077" s="3">
        <v>8000</v>
      </c>
      <c r="L1077" s="3" t="s">
        <v>25</v>
      </c>
      <c r="M1077" s="3">
        <v>1</v>
      </c>
      <c r="N1077" s="28">
        <f t="shared" si="213"/>
        <v>8</v>
      </c>
      <c r="O1077" s="28">
        <f t="shared" si="214"/>
        <v>399.2</v>
      </c>
      <c r="P1077" s="12">
        <v>0</v>
      </c>
      <c r="Q1077" s="46">
        <f t="shared" si="217"/>
        <v>0</v>
      </c>
      <c r="R1077" s="15"/>
      <c r="S1077" s="3">
        <f t="shared" si="218"/>
        <v>8</v>
      </c>
      <c r="T1077" s="30" t="s">
        <v>2502</v>
      </c>
      <c r="U1077" s="29">
        <f t="shared" si="215"/>
        <v>399.2</v>
      </c>
      <c r="V1077" s="29">
        <f t="shared" si="216"/>
        <v>0</v>
      </c>
      <c r="W1077" s="5"/>
    </row>
    <row r="1078" spans="1:23" ht="43.2" x14ac:dyDescent="0.3">
      <c r="A1078" s="3">
        <f t="shared" si="219"/>
        <v>1061</v>
      </c>
      <c r="B1078" s="4" t="s">
        <v>918</v>
      </c>
      <c r="C1078" s="3">
        <v>2</v>
      </c>
      <c r="D1078" s="3" t="s">
        <v>1572</v>
      </c>
      <c r="E1078" s="4" t="s">
        <v>1112</v>
      </c>
      <c r="F1078" s="3" t="s">
        <v>735</v>
      </c>
      <c r="G1078" s="3" t="s">
        <v>2336</v>
      </c>
      <c r="H1078" s="3" t="s">
        <v>2484</v>
      </c>
      <c r="I1078" s="3" t="s">
        <v>2496</v>
      </c>
      <c r="J1078" s="3">
        <v>94.6</v>
      </c>
      <c r="K1078" s="3">
        <v>8000</v>
      </c>
      <c r="L1078" s="3" t="s">
        <v>25</v>
      </c>
      <c r="M1078" s="3">
        <v>1</v>
      </c>
      <c r="N1078" s="28">
        <f t="shared" si="213"/>
        <v>8</v>
      </c>
      <c r="O1078" s="28">
        <f t="shared" si="214"/>
        <v>756.8</v>
      </c>
      <c r="P1078" s="12">
        <v>0</v>
      </c>
      <c r="Q1078" s="46">
        <f t="shared" si="217"/>
        <v>0</v>
      </c>
      <c r="R1078" s="15"/>
      <c r="S1078" s="3">
        <f t="shared" si="218"/>
        <v>8</v>
      </c>
      <c r="T1078" s="30" t="s">
        <v>2502</v>
      </c>
      <c r="U1078" s="29">
        <f t="shared" si="215"/>
        <v>756.8</v>
      </c>
      <c r="V1078" s="29">
        <f t="shared" si="216"/>
        <v>0</v>
      </c>
      <c r="W1078" s="5"/>
    </row>
    <row r="1079" spans="1:23" ht="43.2" x14ac:dyDescent="0.3">
      <c r="A1079" s="3">
        <f t="shared" si="219"/>
        <v>1062</v>
      </c>
      <c r="B1079" s="4" t="s">
        <v>918</v>
      </c>
      <c r="C1079" s="3">
        <v>2</v>
      </c>
      <c r="D1079" s="3" t="s">
        <v>1571</v>
      </c>
      <c r="E1079" s="4" t="s">
        <v>1113</v>
      </c>
      <c r="F1079" s="3" t="s">
        <v>812</v>
      </c>
      <c r="G1079" s="3"/>
      <c r="H1079" s="3"/>
      <c r="I1079" s="3" t="s">
        <v>2496</v>
      </c>
      <c r="J1079" s="3">
        <v>13.32</v>
      </c>
      <c r="K1079" s="3">
        <v>2700</v>
      </c>
      <c r="L1079" s="3" t="s">
        <v>25</v>
      </c>
      <c r="M1079" s="3">
        <v>1</v>
      </c>
      <c r="N1079" s="28">
        <f t="shared" si="213"/>
        <v>2.7</v>
      </c>
      <c r="O1079" s="40">
        <f t="shared" si="214"/>
        <v>35.964000000000006</v>
      </c>
      <c r="P1079" s="12">
        <v>0</v>
      </c>
      <c r="Q1079" s="46">
        <f t="shared" si="217"/>
        <v>0</v>
      </c>
      <c r="R1079" s="15"/>
      <c r="S1079" s="3">
        <f t="shared" si="218"/>
        <v>2.7</v>
      </c>
      <c r="T1079" s="30" t="s">
        <v>2502</v>
      </c>
      <c r="U1079" s="41">
        <f t="shared" si="215"/>
        <v>35.964000000000006</v>
      </c>
      <c r="V1079" s="41">
        <f t="shared" si="216"/>
        <v>0</v>
      </c>
      <c r="W1079" s="5"/>
    </row>
    <row r="1080" spans="1:23" ht="43.2" x14ac:dyDescent="0.3">
      <c r="A1080" s="3">
        <f t="shared" si="219"/>
        <v>1063</v>
      </c>
      <c r="B1080" s="4" t="s">
        <v>918</v>
      </c>
      <c r="C1080" s="3">
        <v>2</v>
      </c>
      <c r="D1080" s="3" t="s">
        <v>1571</v>
      </c>
      <c r="E1080" s="4" t="s">
        <v>1114</v>
      </c>
      <c r="F1080" s="3" t="s">
        <v>735</v>
      </c>
      <c r="G1080" s="3" t="s">
        <v>2336</v>
      </c>
      <c r="H1080" s="3" t="s">
        <v>2484</v>
      </c>
      <c r="I1080" s="3" t="s">
        <v>2496</v>
      </c>
      <c r="J1080" s="3">
        <v>94.6</v>
      </c>
      <c r="K1080" s="3">
        <v>2700</v>
      </c>
      <c r="L1080" s="3" t="s">
        <v>25</v>
      </c>
      <c r="M1080" s="3">
        <v>1</v>
      </c>
      <c r="N1080" s="28">
        <f t="shared" ref="N1080:N1138" si="220">(K1080/1000)*M1080</f>
        <v>2.7</v>
      </c>
      <c r="O1080" s="28">
        <f t="shared" ref="O1080:O1138" si="221">N1080*J1080</f>
        <v>255.42</v>
      </c>
      <c r="P1080" s="12">
        <v>0</v>
      </c>
      <c r="Q1080" s="46">
        <f t="shared" si="217"/>
        <v>0</v>
      </c>
      <c r="R1080" s="15"/>
      <c r="S1080" s="3">
        <f t="shared" si="218"/>
        <v>2.7</v>
      </c>
      <c r="T1080" s="30" t="s">
        <v>2502</v>
      </c>
      <c r="U1080" s="29">
        <f t="shared" si="215"/>
        <v>255.42</v>
      </c>
      <c r="V1080" s="29">
        <f t="shared" si="216"/>
        <v>0</v>
      </c>
      <c r="W1080" s="5"/>
    </row>
    <row r="1081" spans="1:23" ht="43.2" x14ac:dyDescent="0.3">
      <c r="A1081" s="3">
        <f t="shared" si="219"/>
        <v>1064</v>
      </c>
      <c r="B1081" s="4" t="s">
        <v>918</v>
      </c>
      <c r="C1081" s="3">
        <v>2</v>
      </c>
      <c r="D1081" s="3" t="s">
        <v>1571</v>
      </c>
      <c r="E1081" s="4" t="s">
        <v>1115</v>
      </c>
      <c r="F1081" s="3" t="s">
        <v>735</v>
      </c>
      <c r="G1081" s="3" t="s">
        <v>2336</v>
      </c>
      <c r="H1081" s="3" t="s">
        <v>2484</v>
      </c>
      <c r="I1081" s="3" t="s">
        <v>2496</v>
      </c>
      <c r="J1081" s="3">
        <v>94.6</v>
      </c>
      <c r="K1081" s="3">
        <v>2700</v>
      </c>
      <c r="L1081" s="3" t="s">
        <v>25</v>
      </c>
      <c r="M1081" s="3">
        <v>1</v>
      </c>
      <c r="N1081" s="28">
        <f t="shared" si="220"/>
        <v>2.7</v>
      </c>
      <c r="O1081" s="28">
        <f t="shared" si="221"/>
        <v>255.42</v>
      </c>
      <c r="P1081" s="12">
        <v>0</v>
      </c>
      <c r="Q1081" s="46">
        <f t="shared" si="217"/>
        <v>0</v>
      </c>
      <c r="R1081" s="15"/>
      <c r="S1081" s="3">
        <f t="shared" si="218"/>
        <v>2.7</v>
      </c>
      <c r="T1081" s="30" t="s">
        <v>2502</v>
      </c>
      <c r="U1081" s="29">
        <f t="shared" si="215"/>
        <v>255.42</v>
      </c>
      <c r="V1081" s="29">
        <f t="shared" si="216"/>
        <v>0</v>
      </c>
      <c r="W1081" s="5"/>
    </row>
    <row r="1082" spans="1:23" ht="43.2" x14ac:dyDescent="0.3">
      <c r="A1082" s="3">
        <f t="shared" si="219"/>
        <v>1065</v>
      </c>
      <c r="B1082" s="4" t="s">
        <v>918</v>
      </c>
      <c r="C1082" s="3">
        <v>2</v>
      </c>
      <c r="D1082" s="3" t="s">
        <v>1571</v>
      </c>
      <c r="E1082" s="4" t="s">
        <v>1116</v>
      </c>
      <c r="F1082" s="3" t="s">
        <v>735</v>
      </c>
      <c r="G1082" s="3" t="s">
        <v>2336</v>
      </c>
      <c r="H1082" s="3" t="s">
        <v>2484</v>
      </c>
      <c r="I1082" s="3" t="s">
        <v>2496</v>
      </c>
      <c r="J1082" s="3">
        <v>94.6</v>
      </c>
      <c r="K1082" s="3">
        <v>2700</v>
      </c>
      <c r="L1082" s="3" t="s">
        <v>25</v>
      </c>
      <c r="M1082" s="3">
        <v>1</v>
      </c>
      <c r="N1082" s="28">
        <f t="shared" si="220"/>
        <v>2.7</v>
      </c>
      <c r="O1082" s="28">
        <f t="shared" si="221"/>
        <v>255.42</v>
      </c>
      <c r="P1082" s="12">
        <v>0</v>
      </c>
      <c r="Q1082" s="46">
        <f t="shared" si="217"/>
        <v>0</v>
      </c>
      <c r="R1082" s="15"/>
      <c r="S1082" s="3">
        <f t="shared" si="218"/>
        <v>2.7</v>
      </c>
      <c r="T1082" s="30" t="s">
        <v>2502</v>
      </c>
      <c r="U1082" s="29">
        <f t="shared" si="215"/>
        <v>255.42</v>
      </c>
      <c r="V1082" s="29">
        <f t="shared" si="216"/>
        <v>0</v>
      </c>
      <c r="W1082" s="5"/>
    </row>
    <row r="1083" spans="1:23" ht="43.2" x14ac:dyDescent="0.3">
      <c r="A1083" s="3">
        <f t="shared" si="219"/>
        <v>1066</v>
      </c>
      <c r="B1083" s="4" t="s">
        <v>918</v>
      </c>
      <c r="C1083" s="3">
        <v>2</v>
      </c>
      <c r="D1083" s="3" t="s">
        <v>1571</v>
      </c>
      <c r="E1083" s="4" t="s">
        <v>1117</v>
      </c>
      <c r="F1083" s="3" t="s">
        <v>735</v>
      </c>
      <c r="G1083" s="3" t="s">
        <v>2336</v>
      </c>
      <c r="H1083" s="3" t="s">
        <v>2484</v>
      </c>
      <c r="I1083" s="3" t="s">
        <v>2496</v>
      </c>
      <c r="J1083" s="3">
        <v>94.6</v>
      </c>
      <c r="K1083" s="3">
        <v>2700</v>
      </c>
      <c r="L1083" s="3" t="s">
        <v>25</v>
      </c>
      <c r="M1083" s="3">
        <v>1</v>
      </c>
      <c r="N1083" s="28">
        <f t="shared" si="220"/>
        <v>2.7</v>
      </c>
      <c r="O1083" s="28">
        <f t="shared" si="221"/>
        <v>255.42</v>
      </c>
      <c r="P1083" s="12">
        <v>0</v>
      </c>
      <c r="Q1083" s="46">
        <f t="shared" si="217"/>
        <v>0</v>
      </c>
      <c r="R1083" s="15"/>
      <c r="S1083" s="3">
        <f t="shared" si="218"/>
        <v>2.7</v>
      </c>
      <c r="T1083" s="30" t="s">
        <v>2502</v>
      </c>
      <c r="U1083" s="29">
        <f t="shared" si="215"/>
        <v>255.42</v>
      </c>
      <c r="V1083" s="29">
        <f t="shared" si="216"/>
        <v>0</v>
      </c>
      <c r="W1083" s="5"/>
    </row>
    <row r="1084" spans="1:23" ht="43.2" x14ac:dyDescent="0.3">
      <c r="A1084" s="3">
        <f t="shared" si="219"/>
        <v>1067</v>
      </c>
      <c r="B1084" s="4" t="s">
        <v>918</v>
      </c>
      <c r="C1084" s="3">
        <v>2</v>
      </c>
      <c r="D1084" s="3" t="s">
        <v>1571</v>
      </c>
      <c r="E1084" s="4" t="s">
        <v>1118</v>
      </c>
      <c r="F1084" s="3" t="s">
        <v>735</v>
      </c>
      <c r="G1084" s="3" t="s">
        <v>2336</v>
      </c>
      <c r="H1084" s="3" t="s">
        <v>2484</v>
      </c>
      <c r="I1084" s="3" t="s">
        <v>2496</v>
      </c>
      <c r="J1084" s="3">
        <v>94.6</v>
      </c>
      <c r="K1084" s="3">
        <v>2700</v>
      </c>
      <c r="L1084" s="3" t="s">
        <v>25</v>
      </c>
      <c r="M1084" s="3">
        <v>1</v>
      </c>
      <c r="N1084" s="28">
        <f t="shared" si="220"/>
        <v>2.7</v>
      </c>
      <c r="O1084" s="28">
        <f t="shared" si="221"/>
        <v>255.42</v>
      </c>
      <c r="P1084" s="12">
        <v>0</v>
      </c>
      <c r="Q1084" s="46">
        <f t="shared" si="217"/>
        <v>0</v>
      </c>
      <c r="R1084" s="15"/>
      <c r="S1084" s="3">
        <f t="shared" si="218"/>
        <v>2.7</v>
      </c>
      <c r="T1084" s="30" t="s">
        <v>2502</v>
      </c>
      <c r="U1084" s="29">
        <f t="shared" si="215"/>
        <v>255.42</v>
      </c>
      <c r="V1084" s="29">
        <f t="shared" si="216"/>
        <v>0</v>
      </c>
      <c r="W1084" s="5"/>
    </row>
    <row r="1085" spans="1:23" ht="43.2" x14ac:dyDescent="0.3">
      <c r="A1085" s="3">
        <f t="shared" si="219"/>
        <v>1068</v>
      </c>
      <c r="B1085" s="4" t="s">
        <v>918</v>
      </c>
      <c r="C1085" s="3">
        <v>2</v>
      </c>
      <c r="D1085" s="3" t="s">
        <v>1571</v>
      </c>
      <c r="E1085" s="4" t="s">
        <v>1119</v>
      </c>
      <c r="F1085" s="3" t="s">
        <v>735</v>
      </c>
      <c r="G1085" s="3" t="s">
        <v>2336</v>
      </c>
      <c r="H1085" s="3" t="s">
        <v>2484</v>
      </c>
      <c r="I1085" s="3" t="s">
        <v>2496</v>
      </c>
      <c r="J1085" s="3">
        <v>94.6</v>
      </c>
      <c r="K1085" s="3">
        <v>2700</v>
      </c>
      <c r="L1085" s="3" t="s">
        <v>25</v>
      </c>
      <c r="M1085" s="3">
        <v>1</v>
      </c>
      <c r="N1085" s="28">
        <f t="shared" si="220"/>
        <v>2.7</v>
      </c>
      <c r="O1085" s="28">
        <f t="shared" si="221"/>
        <v>255.42</v>
      </c>
      <c r="P1085" s="12">
        <v>0</v>
      </c>
      <c r="Q1085" s="46">
        <f t="shared" si="217"/>
        <v>0</v>
      </c>
      <c r="R1085" s="15"/>
      <c r="S1085" s="3">
        <f t="shared" si="218"/>
        <v>2.7</v>
      </c>
      <c r="T1085" s="30" t="s">
        <v>2502</v>
      </c>
      <c r="U1085" s="29">
        <f t="shared" si="215"/>
        <v>255.42</v>
      </c>
      <c r="V1085" s="29">
        <f t="shared" si="216"/>
        <v>0</v>
      </c>
      <c r="W1085" s="5"/>
    </row>
    <row r="1086" spans="1:23" ht="43.2" x14ac:dyDescent="0.3">
      <c r="A1086" s="3">
        <f t="shared" si="219"/>
        <v>1069</v>
      </c>
      <c r="B1086" s="4" t="s">
        <v>918</v>
      </c>
      <c r="C1086" s="3">
        <v>2</v>
      </c>
      <c r="D1086" s="3" t="s">
        <v>1571</v>
      </c>
      <c r="E1086" s="4" t="s">
        <v>1120</v>
      </c>
      <c r="F1086" s="3" t="s">
        <v>735</v>
      </c>
      <c r="G1086" s="3" t="s">
        <v>2336</v>
      </c>
      <c r="H1086" s="3" t="s">
        <v>2484</v>
      </c>
      <c r="I1086" s="3" t="s">
        <v>2496</v>
      </c>
      <c r="J1086" s="3">
        <v>94.6</v>
      </c>
      <c r="K1086" s="3">
        <v>2700</v>
      </c>
      <c r="L1086" s="3" t="s">
        <v>25</v>
      </c>
      <c r="M1086" s="3">
        <v>1</v>
      </c>
      <c r="N1086" s="28">
        <f t="shared" si="220"/>
        <v>2.7</v>
      </c>
      <c r="O1086" s="28">
        <f t="shared" si="221"/>
        <v>255.42</v>
      </c>
      <c r="P1086" s="12">
        <v>0</v>
      </c>
      <c r="Q1086" s="46">
        <f t="shared" si="217"/>
        <v>0</v>
      </c>
      <c r="R1086" s="15"/>
      <c r="S1086" s="3">
        <f t="shared" si="218"/>
        <v>2.7</v>
      </c>
      <c r="T1086" s="30" t="s">
        <v>2502</v>
      </c>
      <c r="U1086" s="29">
        <f t="shared" si="215"/>
        <v>255.42</v>
      </c>
      <c r="V1086" s="29">
        <f t="shared" si="216"/>
        <v>0</v>
      </c>
      <c r="W1086" s="5"/>
    </row>
    <row r="1087" spans="1:23" ht="43.2" x14ac:dyDescent="0.3">
      <c r="A1087" s="3">
        <f t="shared" si="219"/>
        <v>1070</v>
      </c>
      <c r="B1087" s="4" t="s">
        <v>918</v>
      </c>
      <c r="C1087" s="3">
        <v>2</v>
      </c>
      <c r="D1087" s="3" t="s">
        <v>1571</v>
      </c>
      <c r="E1087" s="4" t="s">
        <v>1121</v>
      </c>
      <c r="F1087" s="3" t="s">
        <v>735</v>
      </c>
      <c r="G1087" s="3" t="s">
        <v>2336</v>
      </c>
      <c r="H1087" s="3" t="s">
        <v>2484</v>
      </c>
      <c r="I1087" s="3" t="s">
        <v>2496</v>
      </c>
      <c r="J1087" s="3">
        <v>94.6</v>
      </c>
      <c r="K1087" s="3">
        <v>2700</v>
      </c>
      <c r="L1087" s="3" t="s">
        <v>25</v>
      </c>
      <c r="M1087" s="3">
        <v>1</v>
      </c>
      <c r="N1087" s="28">
        <f t="shared" si="220"/>
        <v>2.7</v>
      </c>
      <c r="O1087" s="28">
        <f t="shared" si="221"/>
        <v>255.42</v>
      </c>
      <c r="P1087" s="12">
        <v>0</v>
      </c>
      <c r="Q1087" s="46">
        <f t="shared" si="217"/>
        <v>0</v>
      </c>
      <c r="R1087" s="15"/>
      <c r="S1087" s="3">
        <f t="shared" si="218"/>
        <v>2.7</v>
      </c>
      <c r="T1087" s="30" t="s">
        <v>2502</v>
      </c>
      <c r="U1087" s="29">
        <f t="shared" si="215"/>
        <v>255.42</v>
      </c>
      <c r="V1087" s="29">
        <f t="shared" si="216"/>
        <v>0</v>
      </c>
      <c r="W1087" s="5"/>
    </row>
    <row r="1088" spans="1:23" ht="43.2" x14ac:dyDescent="0.3">
      <c r="A1088" s="3">
        <f t="shared" si="219"/>
        <v>1071</v>
      </c>
      <c r="B1088" s="4" t="s">
        <v>918</v>
      </c>
      <c r="C1088" s="3">
        <v>2</v>
      </c>
      <c r="D1088" s="3" t="s">
        <v>1571</v>
      </c>
      <c r="E1088" s="4" t="s">
        <v>1122</v>
      </c>
      <c r="F1088" s="3" t="s">
        <v>735</v>
      </c>
      <c r="G1088" s="3" t="s">
        <v>2336</v>
      </c>
      <c r="H1088" s="3" t="s">
        <v>2484</v>
      </c>
      <c r="I1088" s="3" t="s">
        <v>2496</v>
      </c>
      <c r="J1088" s="3">
        <v>94.6</v>
      </c>
      <c r="K1088" s="3">
        <v>2700</v>
      </c>
      <c r="L1088" s="3" t="s">
        <v>25</v>
      </c>
      <c r="M1088" s="3">
        <v>1</v>
      </c>
      <c r="N1088" s="28">
        <f t="shared" si="220"/>
        <v>2.7</v>
      </c>
      <c r="O1088" s="28">
        <f t="shared" si="221"/>
        <v>255.42</v>
      </c>
      <c r="P1088" s="12">
        <v>0</v>
      </c>
      <c r="Q1088" s="46">
        <f t="shared" si="217"/>
        <v>0</v>
      </c>
      <c r="R1088" s="15"/>
      <c r="S1088" s="3">
        <f t="shared" si="218"/>
        <v>2.7</v>
      </c>
      <c r="T1088" s="30" t="s">
        <v>2502</v>
      </c>
      <c r="U1088" s="29">
        <f t="shared" si="215"/>
        <v>255.42</v>
      </c>
      <c r="V1088" s="29">
        <f t="shared" si="216"/>
        <v>0</v>
      </c>
      <c r="W1088" s="5"/>
    </row>
    <row r="1089" spans="1:23" ht="43.2" x14ac:dyDescent="0.3">
      <c r="A1089" s="3">
        <f t="shared" si="219"/>
        <v>1072</v>
      </c>
      <c r="B1089" s="4" t="s">
        <v>918</v>
      </c>
      <c r="C1089" s="3">
        <v>2</v>
      </c>
      <c r="D1089" s="3" t="s">
        <v>1571</v>
      </c>
      <c r="E1089" s="4" t="s">
        <v>1123</v>
      </c>
      <c r="F1089" s="3" t="s">
        <v>735</v>
      </c>
      <c r="G1089" s="3" t="s">
        <v>2336</v>
      </c>
      <c r="H1089" s="3" t="s">
        <v>2484</v>
      </c>
      <c r="I1089" s="3" t="s">
        <v>2496</v>
      </c>
      <c r="J1089" s="3">
        <v>94.6</v>
      </c>
      <c r="K1089" s="3">
        <v>2700</v>
      </c>
      <c r="L1089" s="3" t="s">
        <v>25</v>
      </c>
      <c r="M1089" s="3">
        <v>1</v>
      </c>
      <c r="N1089" s="28">
        <f t="shared" si="220"/>
        <v>2.7</v>
      </c>
      <c r="O1089" s="28">
        <f t="shared" si="221"/>
        <v>255.42</v>
      </c>
      <c r="P1089" s="12">
        <v>0</v>
      </c>
      <c r="Q1089" s="46">
        <f t="shared" si="217"/>
        <v>0</v>
      </c>
      <c r="R1089" s="15"/>
      <c r="S1089" s="3">
        <f t="shared" si="218"/>
        <v>2.7</v>
      </c>
      <c r="T1089" s="30" t="s">
        <v>2502</v>
      </c>
      <c r="U1089" s="29">
        <f t="shared" si="215"/>
        <v>255.42</v>
      </c>
      <c r="V1089" s="29">
        <f t="shared" si="216"/>
        <v>0</v>
      </c>
      <c r="W1089" s="5"/>
    </row>
    <row r="1090" spans="1:23" ht="43.2" x14ac:dyDescent="0.3">
      <c r="A1090" s="3">
        <f t="shared" si="219"/>
        <v>1073</v>
      </c>
      <c r="B1090" s="4" t="s">
        <v>918</v>
      </c>
      <c r="C1090" s="3">
        <v>2</v>
      </c>
      <c r="D1090" s="3" t="s">
        <v>1571</v>
      </c>
      <c r="E1090" s="4" t="s">
        <v>1124</v>
      </c>
      <c r="F1090" s="3" t="s">
        <v>735</v>
      </c>
      <c r="G1090" s="3" t="s">
        <v>2336</v>
      </c>
      <c r="H1090" s="3" t="s">
        <v>2484</v>
      </c>
      <c r="I1090" s="3" t="s">
        <v>2496</v>
      </c>
      <c r="J1090" s="3">
        <v>94.6</v>
      </c>
      <c r="K1090" s="3">
        <v>2700</v>
      </c>
      <c r="L1090" s="3" t="s">
        <v>25</v>
      </c>
      <c r="M1090" s="3">
        <v>1</v>
      </c>
      <c r="N1090" s="28">
        <f t="shared" si="220"/>
        <v>2.7</v>
      </c>
      <c r="O1090" s="28">
        <f t="shared" si="221"/>
        <v>255.42</v>
      </c>
      <c r="P1090" s="12">
        <v>0</v>
      </c>
      <c r="Q1090" s="46">
        <f t="shared" si="217"/>
        <v>0</v>
      </c>
      <c r="R1090" s="15"/>
      <c r="S1090" s="3">
        <f t="shared" si="218"/>
        <v>2.7</v>
      </c>
      <c r="T1090" s="30" t="s">
        <v>2502</v>
      </c>
      <c r="U1090" s="29">
        <f t="shared" si="215"/>
        <v>255.42</v>
      </c>
      <c r="V1090" s="29">
        <f t="shared" si="216"/>
        <v>0</v>
      </c>
      <c r="W1090" s="5"/>
    </row>
    <row r="1091" spans="1:23" ht="43.2" x14ac:dyDescent="0.3">
      <c r="A1091" s="3">
        <f t="shared" si="219"/>
        <v>1074</v>
      </c>
      <c r="B1091" s="4" t="s">
        <v>918</v>
      </c>
      <c r="C1091" s="3">
        <v>2</v>
      </c>
      <c r="D1091" s="3" t="s">
        <v>1571</v>
      </c>
      <c r="E1091" s="4" t="s">
        <v>1125</v>
      </c>
      <c r="F1091" s="3" t="s">
        <v>735</v>
      </c>
      <c r="G1091" s="3" t="s">
        <v>2336</v>
      </c>
      <c r="H1091" s="3" t="s">
        <v>2484</v>
      </c>
      <c r="I1091" s="3" t="s">
        <v>2496</v>
      </c>
      <c r="J1091" s="3">
        <v>94.6</v>
      </c>
      <c r="K1091" s="3">
        <v>2700</v>
      </c>
      <c r="L1091" s="3" t="s">
        <v>25</v>
      </c>
      <c r="M1091" s="3">
        <v>1</v>
      </c>
      <c r="N1091" s="28">
        <f t="shared" si="220"/>
        <v>2.7</v>
      </c>
      <c r="O1091" s="28">
        <f t="shared" si="221"/>
        <v>255.42</v>
      </c>
      <c r="P1091" s="12">
        <v>0</v>
      </c>
      <c r="Q1091" s="46">
        <f t="shared" si="217"/>
        <v>0</v>
      </c>
      <c r="R1091" s="15"/>
      <c r="S1091" s="3">
        <f t="shared" si="218"/>
        <v>2.7</v>
      </c>
      <c r="T1091" s="30" t="s">
        <v>2502</v>
      </c>
      <c r="U1091" s="29">
        <f t="shared" si="215"/>
        <v>255.42</v>
      </c>
      <c r="V1091" s="29">
        <f t="shared" si="216"/>
        <v>0</v>
      </c>
      <c r="W1091" s="5"/>
    </row>
    <row r="1092" spans="1:23" ht="43.2" x14ac:dyDescent="0.3">
      <c r="A1092" s="3">
        <f t="shared" si="219"/>
        <v>1075</v>
      </c>
      <c r="B1092" s="4" t="s">
        <v>918</v>
      </c>
      <c r="C1092" s="3">
        <v>2</v>
      </c>
      <c r="D1092" s="3" t="s">
        <v>1571</v>
      </c>
      <c r="E1092" s="4" t="s">
        <v>1126</v>
      </c>
      <c r="F1092" s="3" t="s">
        <v>735</v>
      </c>
      <c r="G1092" s="3" t="s">
        <v>2336</v>
      </c>
      <c r="H1092" s="3" t="s">
        <v>2484</v>
      </c>
      <c r="I1092" s="3" t="s">
        <v>2496</v>
      </c>
      <c r="J1092" s="3">
        <v>94.6</v>
      </c>
      <c r="K1092" s="3">
        <v>2700</v>
      </c>
      <c r="L1092" s="3" t="s">
        <v>25</v>
      </c>
      <c r="M1092" s="3">
        <v>1</v>
      </c>
      <c r="N1092" s="28">
        <f t="shared" si="220"/>
        <v>2.7</v>
      </c>
      <c r="O1092" s="28">
        <f t="shared" si="221"/>
        <v>255.42</v>
      </c>
      <c r="P1092" s="12">
        <v>0</v>
      </c>
      <c r="Q1092" s="46">
        <f t="shared" si="217"/>
        <v>0</v>
      </c>
      <c r="R1092" s="15"/>
      <c r="S1092" s="3">
        <f t="shared" si="218"/>
        <v>2.7</v>
      </c>
      <c r="T1092" s="30" t="s">
        <v>2502</v>
      </c>
      <c r="U1092" s="29">
        <f t="shared" si="215"/>
        <v>255.42</v>
      </c>
      <c r="V1092" s="29">
        <f t="shared" si="216"/>
        <v>0</v>
      </c>
      <c r="W1092" s="5"/>
    </row>
    <row r="1093" spans="1:23" ht="43.2" x14ac:dyDescent="0.3">
      <c r="A1093" s="3">
        <f t="shared" si="219"/>
        <v>1076</v>
      </c>
      <c r="B1093" s="4" t="s">
        <v>918</v>
      </c>
      <c r="C1093" s="3">
        <v>2</v>
      </c>
      <c r="D1093" s="3" t="s">
        <v>1571</v>
      </c>
      <c r="E1093" s="4" t="s">
        <v>1127</v>
      </c>
      <c r="F1093" s="3" t="s">
        <v>735</v>
      </c>
      <c r="G1093" s="3" t="s">
        <v>2336</v>
      </c>
      <c r="H1093" s="3" t="s">
        <v>2484</v>
      </c>
      <c r="I1093" s="3" t="s">
        <v>2496</v>
      </c>
      <c r="J1093" s="3">
        <v>94.6</v>
      </c>
      <c r="K1093" s="3">
        <v>2700</v>
      </c>
      <c r="L1093" s="3" t="s">
        <v>25</v>
      </c>
      <c r="M1093" s="3">
        <v>1</v>
      </c>
      <c r="N1093" s="28">
        <f t="shared" si="220"/>
        <v>2.7</v>
      </c>
      <c r="O1093" s="28">
        <f t="shared" si="221"/>
        <v>255.42</v>
      </c>
      <c r="P1093" s="12">
        <v>0</v>
      </c>
      <c r="Q1093" s="46">
        <f t="shared" si="217"/>
        <v>0</v>
      </c>
      <c r="R1093" s="15"/>
      <c r="S1093" s="3">
        <f t="shared" si="218"/>
        <v>2.7</v>
      </c>
      <c r="T1093" s="30" t="s">
        <v>2502</v>
      </c>
      <c r="U1093" s="29">
        <f t="shared" si="215"/>
        <v>255.42</v>
      </c>
      <c r="V1093" s="29">
        <f t="shared" si="216"/>
        <v>0</v>
      </c>
      <c r="W1093" s="5"/>
    </row>
    <row r="1094" spans="1:23" ht="43.2" x14ac:dyDescent="0.3">
      <c r="A1094" s="3">
        <f t="shared" si="219"/>
        <v>1077</v>
      </c>
      <c r="B1094" s="4" t="s">
        <v>918</v>
      </c>
      <c r="C1094" s="3">
        <v>2</v>
      </c>
      <c r="D1094" s="3" t="s">
        <v>1571</v>
      </c>
      <c r="E1094" s="4" t="s">
        <v>1128</v>
      </c>
      <c r="F1094" s="3" t="s">
        <v>735</v>
      </c>
      <c r="G1094" s="3" t="s">
        <v>2336</v>
      </c>
      <c r="H1094" s="3" t="s">
        <v>2484</v>
      </c>
      <c r="I1094" s="3" t="s">
        <v>2496</v>
      </c>
      <c r="J1094" s="3">
        <v>94.6</v>
      </c>
      <c r="K1094" s="3">
        <v>2700</v>
      </c>
      <c r="L1094" s="3" t="s">
        <v>25</v>
      </c>
      <c r="M1094" s="3">
        <v>1</v>
      </c>
      <c r="N1094" s="28">
        <f t="shared" si="220"/>
        <v>2.7</v>
      </c>
      <c r="O1094" s="28">
        <f t="shared" si="221"/>
        <v>255.42</v>
      </c>
      <c r="P1094" s="12">
        <v>0</v>
      </c>
      <c r="Q1094" s="46">
        <f t="shared" si="217"/>
        <v>0</v>
      </c>
      <c r="R1094" s="15"/>
      <c r="S1094" s="3">
        <f t="shared" si="218"/>
        <v>2.7</v>
      </c>
      <c r="T1094" s="30" t="s">
        <v>2502</v>
      </c>
      <c r="U1094" s="29">
        <f t="shared" si="215"/>
        <v>255.42</v>
      </c>
      <c r="V1094" s="29">
        <f t="shared" si="216"/>
        <v>0</v>
      </c>
      <c r="W1094" s="5"/>
    </row>
    <row r="1095" spans="1:23" ht="43.2" x14ac:dyDescent="0.3">
      <c r="A1095" s="3">
        <f t="shared" si="219"/>
        <v>1078</v>
      </c>
      <c r="B1095" s="4" t="s">
        <v>918</v>
      </c>
      <c r="C1095" s="3">
        <v>2</v>
      </c>
      <c r="D1095" s="3" t="s">
        <v>1571</v>
      </c>
      <c r="E1095" s="4" t="s">
        <v>1129</v>
      </c>
      <c r="F1095" s="3" t="s">
        <v>735</v>
      </c>
      <c r="G1095" s="3" t="s">
        <v>2336</v>
      </c>
      <c r="H1095" s="3" t="s">
        <v>2484</v>
      </c>
      <c r="I1095" s="3" t="s">
        <v>2496</v>
      </c>
      <c r="J1095" s="3">
        <v>94.6</v>
      </c>
      <c r="K1095" s="3">
        <v>2700</v>
      </c>
      <c r="L1095" s="3" t="s">
        <v>25</v>
      </c>
      <c r="M1095" s="3">
        <v>1</v>
      </c>
      <c r="N1095" s="28">
        <f t="shared" si="220"/>
        <v>2.7</v>
      </c>
      <c r="O1095" s="28">
        <f t="shared" si="221"/>
        <v>255.42</v>
      </c>
      <c r="P1095" s="12">
        <v>0</v>
      </c>
      <c r="Q1095" s="46">
        <f t="shared" si="217"/>
        <v>0</v>
      </c>
      <c r="R1095" s="15"/>
      <c r="S1095" s="3">
        <f t="shared" si="218"/>
        <v>2.7</v>
      </c>
      <c r="T1095" s="30" t="s">
        <v>2502</v>
      </c>
      <c r="U1095" s="29">
        <f t="shared" si="215"/>
        <v>255.42</v>
      </c>
      <c r="V1095" s="29">
        <f t="shared" si="216"/>
        <v>0</v>
      </c>
      <c r="W1095" s="5"/>
    </row>
    <row r="1096" spans="1:23" ht="43.2" x14ac:dyDescent="0.3">
      <c r="A1096" s="3">
        <f t="shared" si="219"/>
        <v>1079</v>
      </c>
      <c r="B1096" s="4" t="s">
        <v>918</v>
      </c>
      <c r="C1096" s="3">
        <v>2</v>
      </c>
      <c r="D1096" s="3" t="s">
        <v>1571</v>
      </c>
      <c r="E1096" s="4" t="s">
        <v>1130</v>
      </c>
      <c r="F1096" s="3" t="s">
        <v>735</v>
      </c>
      <c r="G1096" s="3" t="s">
        <v>2336</v>
      </c>
      <c r="H1096" s="3" t="s">
        <v>2484</v>
      </c>
      <c r="I1096" s="3" t="s">
        <v>2496</v>
      </c>
      <c r="J1096" s="3">
        <v>94.6</v>
      </c>
      <c r="K1096" s="3">
        <v>2700</v>
      </c>
      <c r="L1096" s="3" t="s">
        <v>25</v>
      </c>
      <c r="M1096" s="3">
        <v>1</v>
      </c>
      <c r="N1096" s="28">
        <f t="shared" si="220"/>
        <v>2.7</v>
      </c>
      <c r="O1096" s="28">
        <f t="shared" si="221"/>
        <v>255.42</v>
      </c>
      <c r="P1096" s="12">
        <v>0</v>
      </c>
      <c r="Q1096" s="46">
        <f t="shared" si="217"/>
        <v>0</v>
      </c>
      <c r="R1096" s="15"/>
      <c r="S1096" s="3">
        <f t="shared" si="218"/>
        <v>2.7</v>
      </c>
      <c r="T1096" s="30" t="s">
        <v>2502</v>
      </c>
      <c r="U1096" s="29">
        <f t="shared" si="215"/>
        <v>255.42</v>
      </c>
      <c r="V1096" s="29">
        <f t="shared" si="216"/>
        <v>0</v>
      </c>
      <c r="W1096" s="5"/>
    </row>
    <row r="1097" spans="1:23" ht="43.2" x14ac:dyDescent="0.3">
      <c r="A1097" s="3">
        <f t="shared" si="219"/>
        <v>1080</v>
      </c>
      <c r="B1097" s="4" t="s">
        <v>918</v>
      </c>
      <c r="C1097" s="3">
        <v>2</v>
      </c>
      <c r="D1097" s="3" t="s">
        <v>1571</v>
      </c>
      <c r="E1097" s="4" t="s">
        <v>1131</v>
      </c>
      <c r="F1097" s="3" t="s">
        <v>735</v>
      </c>
      <c r="G1097" s="3" t="s">
        <v>2336</v>
      </c>
      <c r="H1097" s="3" t="s">
        <v>2484</v>
      </c>
      <c r="I1097" s="3" t="s">
        <v>2496</v>
      </c>
      <c r="J1097" s="3">
        <v>94.6</v>
      </c>
      <c r="K1097" s="3">
        <v>2700</v>
      </c>
      <c r="L1097" s="3" t="s">
        <v>25</v>
      </c>
      <c r="M1097" s="3">
        <v>1</v>
      </c>
      <c r="N1097" s="28">
        <f t="shared" si="220"/>
        <v>2.7</v>
      </c>
      <c r="O1097" s="28">
        <f t="shared" si="221"/>
        <v>255.42</v>
      </c>
      <c r="P1097" s="12">
        <v>0</v>
      </c>
      <c r="Q1097" s="46">
        <f t="shared" si="217"/>
        <v>0</v>
      </c>
      <c r="R1097" s="15"/>
      <c r="S1097" s="3">
        <f t="shared" si="218"/>
        <v>2.7</v>
      </c>
      <c r="T1097" s="30" t="s">
        <v>2502</v>
      </c>
      <c r="U1097" s="29">
        <f t="shared" si="215"/>
        <v>255.42</v>
      </c>
      <c r="V1097" s="29">
        <f t="shared" si="216"/>
        <v>0</v>
      </c>
      <c r="W1097" s="5"/>
    </row>
    <row r="1098" spans="1:23" ht="43.2" x14ac:dyDescent="0.3">
      <c r="A1098" s="3">
        <f t="shared" si="219"/>
        <v>1081</v>
      </c>
      <c r="B1098" s="4" t="s">
        <v>918</v>
      </c>
      <c r="C1098" s="3">
        <v>2</v>
      </c>
      <c r="D1098" s="3" t="s">
        <v>1571</v>
      </c>
      <c r="E1098" s="4" t="s">
        <v>1132</v>
      </c>
      <c r="F1098" s="3" t="s">
        <v>735</v>
      </c>
      <c r="G1098" s="3" t="s">
        <v>2336</v>
      </c>
      <c r="H1098" s="3" t="s">
        <v>2484</v>
      </c>
      <c r="I1098" s="3" t="s">
        <v>2496</v>
      </c>
      <c r="J1098" s="3">
        <v>94.6</v>
      </c>
      <c r="K1098" s="3">
        <v>2700</v>
      </c>
      <c r="L1098" s="3" t="s">
        <v>25</v>
      </c>
      <c r="M1098" s="3">
        <v>1</v>
      </c>
      <c r="N1098" s="28">
        <f t="shared" si="220"/>
        <v>2.7</v>
      </c>
      <c r="O1098" s="28">
        <f t="shared" si="221"/>
        <v>255.42</v>
      </c>
      <c r="P1098" s="12">
        <v>0</v>
      </c>
      <c r="Q1098" s="46">
        <f t="shared" si="217"/>
        <v>0</v>
      </c>
      <c r="R1098" s="15"/>
      <c r="S1098" s="3">
        <f t="shared" si="218"/>
        <v>2.7</v>
      </c>
      <c r="T1098" s="30" t="s">
        <v>2502</v>
      </c>
      <c r="U1098" s="29">
        <f t="shared" si="215"/>
        <v>255.42</v>
      </c>
      <c r="V1098" s="29">
        <f t="shared" si="216"/>
        <v>0</v>
      </c>
      <c r="W1098" s="5"/>
    </row>
    <row r="1099" spans="1:23" ht="43.2" x14ac:dyDescent="0.3">
      <c r="A1099" s="3">
        <f t="shared" si="219"/>
        <v>1082</v>
      </c>
      <c r="B1099" s="4" t="s">
        <v>918</v>
      </c>
      <c r="C1099" s="3">
        <v>2</v>
      </c>
      <c r="D1099" s="3" t="s">
        <v>1571</v>
      </c>
      <c r="E1099" s="4" t="s">
        <v>1133</v>
      </c>
      <c r="F1099" s="3" t="s">
        <v>735</v>
      </c>
      <c r="G1099" s="3" t="s">
        <v>2336</v>
      </c>
      <c r="H1099" s="3" t="s">
        <v>2484</v>
      </c>
      <c r="I1099" s="3" t="s">
        <v>2496</v>
      </c>
      <c r="J1099" s="3">
        <v>94.6</v>
      </c>
      <c r="K1099" s="3">
        <v>2700</v>
      </c>
      <c r="L1099" s="3" t="s">
        <v>25</v>
      </c>
      <c r="M1099" s="3">
        <v>1</v>
      </c>
      <c r="N1099" s="28">
        <f t="shared" si="220"/>
        <v>2.7</v>
      </c>
      <c r="O1099" s="28">
        <f t="shared" si="221"/>
        <v>255.42</v>
      </c>
      <c r="P1099" s="12">
        <v>0</v>
      </c>
      <c r="Q1099" s="46">
        <f t="shared" si="217"/>
        <v>0</v>
      </c>
      <c r="R1099" s="15"/>
      <c r="S1099" s="3">
        <f t="shared" si="218"/>
        <v>2.7</v>
      </c>
      <c r="T1099" s="30" t="s">
        <v>2502</v>
      </c>
      <c r="U1099" s="29">
        <f t="shared" si="215"/>
        <v>255.42</v>
      </c>
      <c r="V1099" s="29">
        <f t="shared" si="216"/>
        <v>0</v>
      </c>
      <c r="W1099" s="5"/>
    </row>
    <row r="1100" spans="1:23" ht="43.2" x14ac:dyDescent="0.3">
      <c r="A1100" s="3">
        <f t="shared" si="219"/>
        <v>1083</v>
      </c>
      <c r="B1100" s="4" t="s">
        <v>918</v>
      </c>
      <c r="C1100" s="3">
        <v>2</v>
      </c>
      <c r="D1100" s="3" t="s">
        <v>1571</v>
      </c>
      <c r="E1100" s="4" t="s">
        <v>1134</v>
      </c>
      <c r="F1100" s="3" t="s">
        <v>735</v>
      </c>
      <c r="G1100" s="3" t="s">
        <v>2336</v>
      </c>
      <c r="H1100" s="3" t="s">
        <v>2484</v>
      </c>
      <c r="I1100" s="3" t="s">
        <v>2496</v>
      </c>
      <c r="J1100" s="3">
        <v>94.6</v>
      </c>
      <c r="K1100" s="3">
        <v>2700</v>
      </c>
      <c r="L1100" s="3" t="s">
        <v>25</v>
      </c>
      <c r="M1100" s="3">
        <v>1</v>
      </c>
      <c r="N1100" s="28">
        <f t="shared" si="220"/>
        <v>2.7</v>
      </c>
      <c r="O1100" s="28">
        <f t="shared" si="221"/>
        <v>255.42</v>
      </c>
      <c r="P1100" s="12">
        <v>0</v>
      </c>
      <c r="Q1100" s="46">
        <f t="shared" si="217"/>
        <v>0</v>
      </c>
      <c r="R1100" s="15"/>
      <c r="S1100" s="3">
        <f t="shared" si="218"/>
        <v>2.7</v>
      </c>
      <c r="T1100" s="30" t="s">
        <v>2502</v>
      </c>
      <c r="U1100" s="29">
        <f t="shared" si="215"/>
        <v>255.42</v>
      </c>
      <c r="V1100" s="29">
        <f t="shared" si="216"/>
        <v>0</v>
      </c>
      <c r="W1100" s="5"/>
    </row>
    <row r="1101" spans="1:23" ht="43.2" x14ac:dyDescent="0.3">
      <c r="A1101" s="3">
        <f t="shared" si="219"/>
        <v>1084</v>
      </c>
      <c r="B1101" s="4" t="s">
        <v>918</v>
      </c>
      <c r="C1101" s="3">
        <v>2</v>
      </c>
      <c r="D1101" s="3" t="s">
        <v>1571</v>
      </c>
      <c r="E1101" s="4" t="s">
        <v>1135</v>
      </c>
      <c r="F1101" s="3" t="s">
        <v>735</v>
      </c>
      <c r="G1101" s="3" t="s">
        <v>2336</v>
      </c>
      <c r="H1101" s="3" t="s">
        <v>2484</v>
      </c>
      <c r="I1101" s="3" t="s">
        <v>2496</v>
      </c>
      <c r="J1101" s="3">
        <v>94.6</v>
      </c>
      <c r="K1101" s="3">
        <v>2700</v>
      </c>
      <c r="L1101" s="3" t="s">
        <v>25</v>
      </c>
      <c r="M1101" s="3">
        <v>1</v>
      </c>
      <c r="N1101" s="28">
        <f t="shared" si="220"/>
        <v>2.7</v>
      </c>
      <c r="O1101" s="28">
        <f t="shared" si="221"/>
        <v>255.42</v>
      </c>
      <c r="P1101" s="12">
        <v>0</v>
      </c>
      <c r="Q1101" s="46">
        <f t="shared" si="217"/>
        <v>0</v>
      </c>
      <c r="R1101" s="15"/>
      <c r="S1101" s="3">
        <f t="shared" si="218"/>
        <v>2.7</v>
      </c>
      <c r="T1101" s="30" t="s">
        <v>2502</v>
      </c>
      <c r="U1101" s="29">
        <f t="shared" si="215"/>
        <v>255.42</v>
      </c>
      <c r="V1101" s="29">
        <f t="shared" si="216"/>
        <v>0</v>
      </c>
      <c r="W1101" s="5"/>
    </row>
    <row r="1102" spans="1:23" ht="43.2" x14ac:dyDescent="0.3">
      <c r="A1102" s="3">
        <f t="shared" si="219"/>
        <v>1085</v>
      </c>
      <c r="B1102" s="4" t="s">
        <v>918</v>
      </c>
      <c r="C1102" s="3">
        <v>2</v>
      </c>
      <c r="D1102" s="3" t="s">
        <v>1571</v>
      </c>
      <c r="E1102" s="4" t="s">
        <v>1136</v>
      </c>
      <c r="F1102" s="3" t="s">
        <v>735</v>
      </c>
      <c r="G1102" s="3" t="s">
        <v>2336</v>
      </c>
      <c r="H1102" s="3" t="s">
        <v>2484</v>
      </c>
      <c r="I1102" s="3" t="s">
        <v>2496</v>
      </c>
      <c r="J1102" s="3">
        <v>94.6</v>
      </c>
      <c r="K1102" s="3">
        <v>2700</v>
      </c>
      <c r="L1102" s="3" t="s">
        <v>25</v>
      </c>
      <c r="M1102" s="3">
        <v>1</v>
      </c>
      <c r="N1102" s="28">
        <f t="shared" si="220"/>
        <v>2.7</v>
      </c>
      <c r="O1102" s="28">
        <f t="shared" si="221"/>
        <v>255.42</v>
      </c>
      <c r="P1102" s="12">
        <v>0</v>
      </c>
      <c r="Q1102" s="46">
        <f t="shared" si="217"/>
        <v>0</v>
      </c>
      <c r="R1102" s="15"/>
      <c r="S1102" s="3">
        <f t="shared" si="218"/>
        <v>2.7</v>
      </c>
      <c r="T1102" s="30" t="s">
        <v>2502</v>
      </c>
      <c r="U1102" s="29">
        <f t="shared" ref="U1102:U1165" si="222">S1102*J1102</f>
        <v>255.42</v>
      </c>
      <c r="V1102" s="29">
        <f t="shared" ref="V1102:V1165" si="223">Q1102*J1102</f>
        <v>0</v>
      </c>
      <c r="W1102" s="5"/>
    </row>
    <row r="1103" spans="1:23" ht="43.2" x14ac:dyDescent="0.3">
      <c r="A1103" s="3">
        <f t="shared" si="219"/>
        <v>1086</v>
      </c>
      <c r="B1103" s="4" t="s">
        <v>918</v>
      </c>
      <c r="C1103" s="3">
        <v>2</v>
      </c>
      <c r="D1103" s="3" t="s">
        <v>1571</v>
      </c>
      <c r="E1103" s="4" t="s">
        <v>1137</v>
      </c>
      <c r="F1103" s="3" t="s">
        <v>735</v>
      </c>
      <c r="G1103" s="3" t="s">
        <v>2336</v>
      </c>
      <c r="H1103" s="3" t="s">
        <v>2484</v>
      </c>
      <c r="I1103" s="3" t="s">
        <v>2496</v>
      </c>
      <c r="J1103" s="3">
        <v>94.6</v>
      </c>
      <c r="K1103" s="3">
        <v>2700</v>
      </c>
      <c r="L1103" s="3" t="s">
        <v>25</v>
      </c>
      <c r="M1103" s="3">
        <v>1</v>
      </c>
      <c r="N1103" s="28">
        <f t="shared" si="220"/>
        <v>2.7</v>
      </c>
      <c r="O1103" s="28">
        <f t="shared" si="221"/>
        <v>255.42</v>
      </c>
      <c r="P1103" s="12">
        <v>0</v>
      </c>
      <c r="Q1103" s="46">
        <f t="shared" si="217"/>
        <v>0</v>
      </c>
      <c r="R1103" s="15"/>
      <c r="S1103" s="3">
        <f t="shared" si="218"/>
        <v>2.7</v>
      </c>
      <c r="T1103" s="30" t="s">
        <v>2502</v>
      </c>
      <c r="U1103" s="29">
        <f t="shared" si="222"/>
        <v>255.42</v>
      </c>
      <c r="V1103" s="29">
        <f t="shared" si="223"/>
        <v>0</v>
      </c>
      <c r="W1103" s="5"/>
    </row>
    <row r="1104" spans="1:23" ht="43.2" x14ac:dyDescent="0.3">
      <c r="A1104" s="3">
        <f t="shared" si="219"/>
        <v>1087</v>
      </c>
      <c r="B1104" s="4" t="s">
        <v>918</v>
      </c>
      <c r="C1104" s="3">
        <v>2</v>
      </c>
      <c r="D1104" s="3" t="s">
        <v>1571</v>
      </c>
      <c r="E1104" s="4" t="s">
        <v>1138</v>
      </c>
      <c r="F1104" s="3" t="s">
        <v>735</v>
      </c>
      <c r="G1104" s="3" t="s">
        <v>2336</v>
      </c>
      <c r="H1104" s="3" t="s">
        <v>2484</v>
      </c>
      <c r="I1104" s="3" t="s">
        <v>2496</v>
      </c>
      <c r="J1104" s="3">
        <v>94.6</v>
      </c>
      <c r="K1104" s="3">
        <v>2700</v>
      </c>
      <c r="L1104" s="3" t="s">
        <v>25</v>
      </c>
      <c r="M1104" s="3">
        <v>1</v>
      </c>
      <c r="N1104" s="28">
        <f t="shared" si="220"/>
        <v>2.7</v>
      </c>
      <c r="O1104" s="28">
        <f t="shared" si="221"/>
        <v>255.42</v>
      </c>
      <c r="P1104" s="12">
        <v>0</v>
      </c>
      <c r="Q1104" s="46">
        <f t="shared" si="217"/>
        <v>0</v>
      </c>
      <c r="R1104" s="15"/>
      <c r="S1104" s="3">
        <f t="shared" si="218"/>
        <v>2.7</v>
      </c>
      <c r="T1104" s="30" t="s">
        <v>2502</v>
      </c>
      <c r="U1104" s="29">
        <f t="shared" si="222"/>
        <v>255.42</v>
      </c>
      <c r="V1104" s="29">
        <f t="shared" si="223"/>
        <v>0</v>
      </c>
      <c r="W1104" s="5"/>
    </row>
    <row r="1105" spans="1:23" ht="43.2" x14ac:dyDescent="0.3">
      <c r="A1105" s="3">
        <f t="shared" si="219"/>
        <v>1088</v>
      </c>
      <c r="B1105" s="4" t="s">
        <v>918</v>
      </c>
      <c r="C1105" s="3">
        <v>2</v>
      </c>
      <c r="D1105" s="3" t="s">
        <v>1571</v>
      </c>
      <c r="E1105" s="4" t="s">
        <v>1139</v>
      </c>
      <c r="F1105" s="3" t="s">
        <v>735</v>
      </c>
      <c r="G1105" s="3" t="s">
        <v>2336</v>
      </c>
      <c r="H1105" s="3" t="s">
        <v>2484</v>
      </c>
      <c r="I1105" s="3" t="s">
        <v>2496</v>
      </c>
      <c r="J1105" s="3">
        <v>94.6</v>
      </c>
      <c r="K1105" s="3">
        <v>2700</v>
      </c>
      <c r="L1105" s="3" t="s">
        <v>25</v>
      </c>
      <c r="M1105" s="3">
        <v>1</v>
      </c>
      <c r="N1105" s="28">
        <f t="shared" si="220"/>
        <v>2.7</v>
      </c>
      <c r="O1105" s="28">
        <f t="shared" si="221"/>
        <v>255.42</v>
      </c>
      <c r="P1105" s="12">
        <v>0</v>
      </c>
      <c r="Q1105" s="46">
        <f t="shared" si="217"/>
        <v>0</v>
      </c>
      <c r="R1105" s="15"/>
      <c r="S1105" s="3">
        <f t="shared" si="218"/>
        <v>2.7</v>
      </c>
      <c r="T1105" s="30" t="s">
        <v>2502</v>
      </c>
      <c r="U1105" s="29">
        <f t="shared" si="222"/>
        <v>255.42</v>
      </c>
      <c r="V1105" s="29">
        <f t="shared" si="223"/>
        <v>0</v>
      </c>
      <c r="W1105" s="5"/>
    </row>
    <row r="1106" spans="1:23" ht="43.2" x14ac:dyDescent="0.3">
      <c r="A1106" s="3">
        <f t="shared" si="219"/>
        <v>1089</v>
      </c>
      <c r="B1106" s="4" t="s">
        <v>918</v>
      </c>
      <c r="C1106" s="3">
        <v>2</v>
      </c>
      <c r="D1106" s="3" t="s">
        <v>1571</v>
      </c>
      <c r="E1106" s="4" t="s">
        <v>1140</v>
      </c>
      <c r="F1106" s="3" t="s">
        <v>735</v>
      </c>
      <c r="G1106" s="3" t="s">
        <v>2336</v>
      </c>
      <c r="H1106" s="3" t="s">
        <v>2484</v>
      </c>
      <c r="I1106" s="3" t="s">
        <v>2496</v>
      </c>
      <c r="J1106" s="3">
        <v>94.6</v>
      </c>
      <c r="K1106" s="3">
        <v>2700</v>
      </c>
      <c r="L1106" s="3" t="s">
        <v>25</v>
      </c>
      <c r="M1106" s="3">
        <v>1</v>
      </c>
      <c r="N1106" s="28">
        <f t="shared" si="220"/>
        <v>2.7</v>
      </c>
      <c r="O1106" s="28">
        <f t="shared" si="221"/>
        <v>255.42</v>
      </c>
      <c r="P1106" s="12">
        <v>0</v>
      </c>
      <c r="Q1106" s="46">
        <f t="shared" ref="Q1106:Q1169" si="224">N1106*P1106</f>
        <v>0</v>
      </c>
      <c r="R1106" s="15"/>
      <c r="S1106" s="3">
        <f t="shared" ref="S1106:S1169" si="225">N1106-Q1106</f>
        <v>2.7</v>
      </c>
      <c r="T1106" s="30" t="s">
        <v>2502</v>
      </c>
      <c r="U1106" s="29">
        <f t="shared" si="222"/>
        <v>255.42</v>
      </c>
      <c r="V1106" s="29">
        <f t="shared" si="223"/>
        <v>0</v>
      </c>
      <c r="W1106" s="5"/>
    </row>
    <row r="1107" spans="1:23" ht="43.2" x14ac:dyDescent="0.3">
      <c r="A1107" s="3">
        <f t="shared" si="219"/>
        <v>1090</v>
      </c>
      <c r="B1107" s="4" t="s">
        <v>918</v>
      </c>
      <c r="C1107" s="3">
        <v>2</v>
      </c>
      <c r="D1107" s="3" t="s">
        <v>1571</v>
      </c>
      <c r="E1107" s="4" t="s">
        <v>1141</v>
      </c>
      <c r="F1107" s="3" t="s">
        <v>735</v>
      </c>
      <c r="G1107" s="3" t="s">
        <v>2336</v>
      </c>
      <c r="H1107" s="3" t="s">
        <v>2484</v>
      </c>
      <c r="I1107" s="3" t="s">
        <v>2496</v>
      </c>
      <c r="J1107" s="3">
        <v>94.6</v>
      </c>
      <c r="K1107" s="3">
        <v>2700</v>
      </c>
      <c r="L1107" s="3" t="s">
        <v>25</v>
      </c>
      <c r="M1107" s="3">
        <v>1</v>
      </c>
      <c r="N1107" s="28">
        <f t="shared" si="220"/>
        <v>2.7</v>
      </c>
      <c r="O1107" s="28">
        <f t="shared" si="221"/>
        <v>255.42</v>
      </c>
      <c r="P1107" s="12">
        <v>0</v>
      </c>
      <c r="Q1107" s="46">
        <f t="shared" si="224"/>
        <v>0</v>
      </c>
      <c r="R1107" s="15"/>
      <c r="S1107" s="3">
        <f t="shared" si="225"/>
        <v>2.7</v>
      </c>
      <c r="T1107" s="30" t="s">
        <v>2502</v>
      </c>
      <c r="U1107" s="29">
        <f t="shared" si="222"/>
        <v>255.42</v>
      </c>
      <c r="V1107" s="29">
        <f t="shared" si="223"/>
        <v>0</v>
      </c>
      <c r="W1107" s="5"/>
    </row>
    <row r="1108" spans="1:23" ht="43.2" x14ac:dyDescent="0.3">
      <c r="A1108" s="3">
        <f t="shared" ref="A1108:A1171" si="226">A1107+1</f>
        <v>1091</v>
      </c>
      <c r="B1108" s="4" t="s">
        <v>918</v>
      </c>
      <c r="C1108" s="3">
        <v>2</v>
      </c>
      <c r="D1108" s="3" t="s">
        <v>1571</v>
      </c>
      <c r="E1108" s="4" t="s">
        <v>1142</v>
      </c>
      <c r="F1108" s="3" t="s">
        <v>735</v>
      </c>
      <c r="G1108" s="3" t="s">
        <v>2336</v>
      </c>
      <c r="H1108" s="3" t="s">
        <v>2484</v>
      </c>
      <c r="I1108" s="3" t="s">
        <v>2496</v>
      </c>
      <c r="J1108" s="3">
        <v>94.6</v>
      </c>
      <c r="K1108" s="3">
        <v>2700</v>
      </c>
      <c r="L1108" s="3" t="s">
        <v>25</v>
      </c>
      <c r="M1108" s="3">
        <v>1</v>
      </c>
      <c r="N1108" s="28">
        <f t="shared" si="220"/>
        <v>2.7</v>
      </c>
      <c r="O1108" s="28">
        <f t="shared" si="221"/>
        <v>255.42</v>
      </c>
      <c r="P1108" s="12">
        <v>0</v>
      </c>
      <c r="Q1108" s="46">
        <f t="shared" si="224"/>
        <v>0</v>
      </c>
      <c r="R1108" s="15"/>
      <c r="S1108" s="3">
        <f t="shared" si="225"/>
        <v>2.7</v>
      </c>
      <c r="T1108" s="30" t="s">
        <v>2502</v>
      </c>
      <c r="U1108" s="29">
        <f t="shared" si="222"/>
        <v>255.42</v>
      </c>
      <c r="V1108" s="29">
        <f t="shared" si="223"/>
        <v>0</v>
      </c>
      <c r="W1108" s="5"/>
    </row>
    <row r="1109" spans="1:23" ht="43.2" x14ac:dyDescent="0.3">
      <c r="A1109" s="3">
        <f t="shared" si="226"/>
        <v>1092</v>
      </c>
      <c r="B1109" s="4" t="s">
        <v>918</v>
      </c>
      <c r="C1109" s="3">
        <v>2</v>
      </c>
      <c r="D1109" s="3" t="s">
        <v>1571</v>
      </c>
      <c r="E1109" s="4" t="s">
        <v>1143</v>
      </c>
      <c r="F1109" s="3" t="s">
        <v>735</v>
      </c>
      <c r="G1109" s="3" t="s">
        <v>2336</v>
      </c>
      <c r="H1109" s="3" t="s">
        <v>2484</v>
      </c>
      <c r="I1109" s="3" t="s">
        <v>2496</v>
      </c>
      <c r="J1109" s="3">
        <v>94.6</v>
      </c>
      <c r="K1109" s="3">
        <v>2700</v>
      </c>
      <c r="L1109" s="3" t="s">
        <v>25</v>
      </c>
      <c r="M1109" s="3">
        <v>1</v>
      </c>
      <c r="N1109" s="28">
        <f t="shared" si="220"/>
        <v>2.7</v>
      </c>
      <c r="O1109" s="28">
        <f t="shared" si="221"/>
        <v>255.42</v>
      </c>
      <c r="P1109" s="12">
        <v>0</v>
      </c>
      <c r="Q1109" s="46">
        <f t="shared" si="224"/>
        <v>0</v>
      </c>
      <c r="R1109" s="15"/>
      <c r="S1109" s="3">
        <f t="shared" si="225"/>
        <v>2.7</v>
      </c>
      <c r="T1109" s="30" t="s">
        <v>2502</v>
      </c>
      <c r="U1109" s="29">
        <f t="shared" si="222"/>
        <v>255.42</v>
      </c>
      <c r="V1109" s="29">
        <f t="shared" si="223"/>
        <v>0</v>
      </c>
      <c r="W1109" s="5"/>
    </row>
    <row r="1110" spans="1:23" ht="43.2" x14ac:dyDescent="0.3">
      <c r="A1110" s="3">
        <f t="shared" si="226"/>
        <v>1093</v>
      </c>
      <c r="B1110" s="4" t="s">
        <v>918</v>
      </c>
      <c r="C1110" s="3">
        <v>2</v>
      </c>
      <c r="D1110" s="3" t="s">
        <v>1571</v>
      </c>
      <c r="E1110" s="4" t="s">
        <v>1144</v>
      </c>
      <c r="F1110" s="3" t="s">
        <v>735</v>
      </c>
      <c r="G1110" s="3" t="s">
        <v>2336</v>
      </c>
      <c r="H1110" s="3" t="s">
        <v>2484</v>
      </c>
      <c r="I1110" s="3" t="s">
        <v>2496</v>
      </c>
      <c r="J1110" s="3">
        <v>94.6</v>
      </c>
      <c r="K1110" s="3">
        <v>2700</v>
      </c>
      <c r="L1110" s="3" t="s">
        <v>25</v>
      </c>
      <c r="M1110" s="3">
        <v>1</v>
      </c>
      <c r="N1110" s="28">
        <f t="shared" si="220"/>
        <v>2.7</v>
      </c>
      <c r="O1110" s="28">
        <f t="shared" si="221"/>
        <v>255.42</v>
      </c>
      <c r="P1110" s="12">
        <v>0</v>
      </c>
      <c r="Q1110" s="46">
        <f t="shared" si="224"/>
        <v>0</v>
      </c>
      <c r="R1110" s="15"/>
      <c r="S1110" s="3">
        <f t="shared" si="225"/>
        <v>2.7</v>
      </c>
      <c r="T1110" s="30" t="s">
        <v>2502</v>
      </c>
      <c r="U1110" s="29">
        <f t="shared" si="222"/>
        <v>255.42</v>
      </c>
      <c r="V1110" s="29">
        <f t="shared" si="223"/>
        <v>0</v>
      </c>
      <c r="W1110" s="5"/>
    </row>
    <row r="1111" spans="1:23" ht="43.2" x14ac:dyDescent="0.3">
      <c r="A1111" s="3">
        <f t="shared" si="226"/>
        <v>1094</v>
      </c>
      <c r="B1111" s="4" t="s">
        <v>918</v>
      </c>
      <c r="C1111" s="3">
        <v>2</v>
      </c>
      <c r="D1111" s="3" t="s">
        <v>1571</v>
      </c>
      <c r="E1111" s="4" t="s">
        <v>1145</v>
      </c>
      <c r="F1111" s="3" t="s">
        <v>735</v>
      </c>
      <c r="G1111" s="3" t="s">
        <v>2336</v>
      </c>
      <c r="H1111" s="3" t="s">
        <v>2484</v>
      </c>
      <c r="I1111" s="3" t="s">
        <v>2496</v>
      </c>
      <c r="J1111" s="3">
        <v>94.6</v>
      </c>
      <c r="K1111" s="3">
        <v>2700</v>
      </c>
      <c r="L1111" s="3" t="s">
        <v>25</v>
      </c>
      <c r="M1111" s="3">
        <v>1</v>
      </c>
      <c r="N1111" s="28">
        <f t="shared" si="220"/>
        <v>2.7</v>
      </c>
      <c r="O1111" s="28">
        <f t="shared" si="221"/>
        <v>255.42</v>
      </c>
      <c r="P1111" s="12">
        <v>0</v>
      </c>
      <c r="Q1111" s="46">
        <f t="shared" si="224"/>
        <v>0</v>
      </c>
      <c r="R1111" s="15"/>
      <c r="S1111" s="3">
        <f t="shared" si="225"/>
        <v>2.7</v>
      </c>
      <c r="T1111" s="30" t="s">
        <v>2502</v>
      </c>
      <c r="U1111" s="29">
        <f t="shared" si="222"/>
        <v>255.42</v>
      </c>
      <c r="V1111" s="29">
        <f t="shared" si="223"/>
        <v>0</v>
      </c>
      <c r="W1111" s="5"/>
    </row>
    <row r="1112" spans="1:23" ht="43.2" x14ac:dyDescent="0.3">
      <c r="A1112" s="3">
        <f t="shared" si="226"/>
        <v>1095</v>
      </c>
      <c r="B1112" s="4" t="s">
        <v>918</v>
      </c>
      <c r="C1112" s="3">
        <v>2</v>
      </c>
      <c r="D1112" s="3" t="s">
        <v>1571</v>
      </c>
      <c r="E1112" s="4" t="s">
        <v>1146</v>
      </c>
      <c r="F1112" s="3" t="s">
        <v>735</v>
      </c>
      <c r="G1112" s="3" t="s">
        <v>2336</v>
      </c>
      <c r="H1112" s="3" t="s">
        <v>2484</v>
      </c>
      <c r="I1112" s="3" t="s">
        <v>2496</v>
      </c>
      <c r="J1112" s="3">
        <v>94.6</v>
      </c>
      <c r="K1112" s="3">
        <v>2700</v>
      </c>
      <c r="L1112" s="3" t="s">
        <v>25</v>
      </c>
      <c r="M1112" s="3">
        <v>1</v>
      </c>
      <c r="N1112" s="28">
        <f t="shared" si="220"/>
        <v>2.7</v>
      </c>
      <c r="O1112" s="28">
        <f t="shared" si="221"/>
        <v>255.42</v>
      </c>
      <c r="P1112" s="12">
        <v>0</v>
      </c>
      <c r="Q1112" s="46">
        <f t="shared" si="224"/>
        <v>0</v>
      </c>
      <c r="R1112" s="15"/>
      <c r="S1112" s="3">
        <f t="shared" si="225"/>
        <v>2.7</v>
      </c>
      <c r="T1112" s="30" t="s">
        <v>2502</v>
      </c>
      <c r="U1112" s="29">
        <f t="shared" si="222"/>
        <v>255.42</v>
      </c>
      <c r="V1112" s="29">
        <f t="shared" si="223"/>
        <v>0</v>
      </c>
      <c r="W1112" s="5"/>
    </row>
    <row r="1113" spans="1:23" ht="43.2" x14ac:dyDescent="0.3">
      <c r="A1113" s="3">
        <f t="shared" si="226"/>
        <v>1096</v>
      </c>
      <c r="B1113" s="4" t="s">
        <v>918</v>
      </c>
      <c r="C1113" s="3">
        <v>2</v>
      </c>
      <c r="D1113" s="3" t="s">
        <v>1571</v>
      </c>
      <c r="E1113" s="4" t="s">
        <v>1147</v>
      </c>
      <c r="F1113" s="3" t="s">
        <v>735</v>
      </c>
      <c r="G1113" s="3" t="s">
        <v>2336</v>
      </c>
      <c r="H1113" s="3" t="s">
        <v>2484</v>
      </c>
      <c r="I1113" s="3" t="s">
        <v>2496</v>
      </c>
      <c r="J1113" s="3">
        <v>94.6</v>
      </c>
      <c r="K1113" s="3">
        <v>2700</v>
      </c>
      <c r="L1113" s="3" t="s">
        <v>25</v>
      </c>
      <c r="M1113" s="3">
        <v>1</v>
      </c>
      <c r="N1113" s="28">
        <f t="shared" si="220"/>
        <v>2.7</v>
      </c>
      <c r="O1113" s="28">
        <f t="shared" si="221"/>
        <v>255.42</v>
      </c>
      <c r="P1113" s="12">
        <v>0</v>
      </c>
      <c r="Q1113" s="46">
        <f t="shared" si="224"/>
        <v>0</v>
      </c>
      <c r="R1113" s="15"/>
      <c r="S1113" s="3">
        <f t="shared" si="225"/>
        <v>2.7</v>
      </c>
      <c r="T1113" s="30" t="s">
        <v>2502</v>
      </c>
      <c r="U1113" s="29">
        <f t="shared" si="222"/>
        <v>255.42</v>
      </c>
      <c r="V1113" s="29">
        <f t="shared" si="223"/>
        <v>0</v>
      </c>
      <c r="W1113" s="5"/>
    </row>
    <row r="1114" spans="1:23" ht="43.2" x14ac:dyDescent="0.3">
      <c r="A1114" s="3">
        <f t="shared" si="226"/>
        <v>1097</v>
      </c>
      <c r="B1114" s="4" t="s">
        <v>918</v>
      </c>
      <c r="C1114" s="3">
        <v>2</v>
      </c>
      <c r="D1114" s="3" t="s">
        <v>1571</v>
      </c>
      <c r="E1114" s="4" t="s">
        <v>1148</v>
      </c>
      <c r="F1114" s="3" t="s">
        <v>735</v>
      </c>
      <c r="G1114" s="3" t="s">
        <v>2336</v>
      </c>
      <c r="H1114" s="3" t="s">
        <v>2484</v>
      </c>
      <c r="I1114" s="3" t="s">
        <v>2496</v>
      </c>
      <c r="J1114" s="3">
        <v>94.6</v>
      </c>
      <c r="K1114" s="3">
        <v>2700</v>
      </c>
      <c r="L1114" s="3" t="s">
        <v>25</v>
      </c>
      <c r="M1114" s="3">
        <v>1</v>
      </c>
      <c r="N1114" s="28">
        <f t="shared" si="220"/>
        <v>2.7</v>
      </c>
      <c r="O1114" s="28">
        <f t="shared" si="221"/>
        <v>255.42</v>
      </c>
      <c r="P1114" s="12">
        <v>0</v>
      </c>
      <c r="Q1114" s="46">
        <f t="shared" si="224"/>
        <v>0</v>
      </c>
      <c r="R1114" s="15"/>
      <c r="S1114" s="3">
        <f t="shared" si="225"/>
        <v>2.7</v>
      </c>
      <c r="T1114" s="30" t="s">
        <v>2502</v>
      </c>
      <c r="U1114" s="29">
        <f t="shared" si="222"/>
        <v>255.42</v>
      </c>
      <c r="V1114" s="29">
        <f t="shared" si="223"/>
        <v>0</v>
      </c>
      <c r="W1114" s="5"/>
    </row>
    <row r="1115" spans="1:23" ht="43.2" x14ac:dyDescent="0.3">
      <c r="A1115" s="3">
        <f t="shared" si="226"/>
        <v>1098</v>
      </c>
      <c r="B1115" s="4" t="s">
        <v>918</v>
      </c>
      <c r="C1115" s="3">
        <v>2</v>
      </c>
      <c r="D1115" s="3" t="s">
        <v>1571</v>
      </c>
      <c r="E1115" s="4" t="s">
        <v>1149</v>
      </c>
      <c r="F1115" s="3" t="s">
        <v>735</v>
      </c>
      <c r="G1115" s="3" t="s">
        <v>2336</v>
      </c>
      <c r="H1115" s="3" t="s">
        <v>2484</v>
      </c>
      <c r="I1115" s="3" t="s">
        <v>2496</v>
      </c>
      <c r="J1115" s="3">
        <v>94.6</v>
      </c>
      <c r="K1115" s="3">
        <v>2700</v>
      </c>
      <c r="L1115" s="3" t="s">
        <v>25</v>
      </c>
      <c r="M1115" s="3">
        <v>1</v>
      </c>
      <c r="N1115" s="28">
        <f t="shared" si="220"/>
        <v>2.7</v>
      </c>
      <c r="O1115" s="28">
        <f t="shared" si="221"/>
        <v>255.42</v>
      </c>
      <c r="P1115" s="12">
        <v>0</v>
      </c>
      <c r="Q1115" s="46">
        <f t="shared" si="224"/>
        <v>0</v>
      </c>
      <c r="R1115" s="15"/>
      <c r="S1115" s="3">
        <f t="shared" si="225"/>
        <v>2.7</v>
      </c>
      <c r="T1115" s="30" t="s">
        <v>2502</v>
      </c>
      <c r="U1115" s="29">
        <f t="shared" si="222"/>
        <v>255.42</v>
      </c>
      <c r="V1115" s="29">
        <f t="shared" si="223"/>
        <v>0</v>
      </c>
      <c r="W1115" s="5"/>
    </row>
    <row r="1116" spans="1:23" ht="43.2" x14ac:dyDescent="0.3">
      <c r="A1116" s="3">
        <f t="shared" si="226"/>
        <v>1099</v>
      </c>
      <c r="B1116" s="4" t="s">
        <v>918</v>
      </c>
      <c r="C1116" s="3">
        <v>2</v>
      </c>
      <c r="D1116" s="3" t="s">
        <v>1571</v>
      </c>
      <c r="E1116" s="4" t="s">
        <v>1150</v>
      </c>
      <c r="F1116" s="3" t="s">
        <v>735</v>
      </c>
      <c r="G1116" s="3" t="s">
        <v>2336</v>
      </c>
      <c r="H1116" s="3" t="s">
        <v>2484</v>
      </c>
      <c r="I1116" s="3" t="s">
        <v>2496</v>
      </c>
      <c r="J1116" s="3">
        <v>94.6</v>
      </c>
      <c r="K1116" s="3">
        <v>2700</v>
      </c>
      <c r="L1116" s="3" t="s">
        <v>25</v>
      </c>
      <c r="M1116" s="3">
        <v>1</v>
      </c>
      <c r="N1116" s="28">
        <f t="shared" si="220"/>
        <v>2.7</v>
      </c>
      <c r="O1116" s="28">
        <f t="shared" si="221"/>
        <v>255.42</v>
      </c>
      <c r="P1116" s="12">
        <v>0</v>
      </c>
      <c r="Q1116" s="46">
        <f t="shared" si="224"/>
        <v>0</v>
      </c>
      <c r="R1116" s="15"/>
      <c r="S1116" s="3">
        <f t="shared" si="225"/>
        <v>2.7</v>
      </c>
      <c r="T1116" s="30" t="s">
        <v>2502</v>
      </c>
      <c r="U1116" s="29">
        <f t="shared" si="222"/>
        <v>255.42</v>
      </c>
      <c r="V1116" s="29">
        <f t="shared" si="223"/>
        <v>0</v>
      </c>
      <c r="W1116" s="5"/>
    </row>
    <row r="1117" spans="1:23" ht="43.2" x14ac:dyDescent="0.3">
      <c r="A1117" s="3">
        <f t="shared" si="226"/>
        <v>1100</v>
      </c>
      <c r="B1117" s="4" t="s">
        <v>918</v>
      </c>
      <c r="C1117" s="3">
        <v>2</v>
      </c>
      <c r="D1117" s="3" t="s">
        <v>1571</v>
      </c>
      <c r="E1117" s="4" t="s">
        <v>1151</v>
      </c>
      <c r="F1117" s="3" t="s">
        <v>735</v>
      </c>
      <c r="G1117" s="3" t="s">
        <v>2336</v>
      </c>
      <c r="H1117" s="3" t="s">
        <v>2484</v>
      </c>
      <c r="I1117" s="3" t="s">
        <v>2496</v>
      </c>
      <c r="J1117" s="3">
        <v>94.6</v>
      </c>
      <c r="K1117" s="3">
        <v>2500</v>
      </c>
      <c r="L1117" s="3" t="s">
        <v>25</v>
      </c>
      <c r="M1117" s="3">
        <v>1</v>
      </c>
      <c r="N1117" s="28">
        <f t="shared" si="220"/>
        <v>2.5</v>
      </c>
      <c r="O1117" s="28">
        <f t="shared" si="221"/>
        <v>236.5</v>
      </c>
      <c r="P1117" s="12">
        <v>0</v>
      </c>
      <c r="Q1117" s="46">
        <f t="shared" si="224"/>
        <v>0</v>
      </c>
      <c r="R1117" s="15"/>
      <c r="S1117" s="3">
        <f t="shared" si="225"/>
        <v>2.5</v>
      </c>
      <c r="T1117" s="30" t="s">
        <v>2502</v>
      </c>
      <c r="U1117" s="29">
        <f t="shared" si="222"/>
        <v>236.5</v>
      </c>
      <c r="V1117" s="29">
        <f t="shared" si="223"/>
        <v>0</v>
      </c>
      <c r="W1117" s="5"/>
    </row>
    <row r="1118" spans="1:23" ht="43.2" x14ac:dyDescent="0.3">
      <c r="A1118" s="3">
        <f t="shared" si="226"/>
        <v>1101</v>
      </c>
      <c r="B1118" s="4" t="s">
        <v>918</v>
      </c>
      <c r="C1118" s="3">
        <v>2</v>
      </c>
      <c r="D1118" s="3" t="s">
        <v>1571</v>
      </c>
      <c r="E1118" s="4" t="s">
        <v>1152</v>
      </c>
      <c r="F1118" s="3" t="s">
        <v>735</v>
      </c>
      <c r="G1118" s="3" t="s">
        <v>2336</v>
      </c>
      <c r="H1118" s="3" t="s">
        <v>2484</v>
      </c>
      <c r="I1118" s="3" t="s">
        <v>2496</v>
      </c>
      <c r="J1118" s="3">
        <v>94.6</v>
      </c>
      <c r="K1118" s="3">
        <v>2500</v>
      </c>
      <c r="L1118" s="3" t="s">
        <v>25</v>
      </c>
      <c r="M1118" s="3">
        <v>1</v>
      </c>
      <c r="N1118" s="28">
        <f t="shared" si="220"/>
        <v>2.5</v>
      </c>
      <c r="O1118" s="28">
        <f t="shared" si="221"/>
        <v>236.5</v>
      </c>
      <c r="P1118" s="12">
        <v>0</v>
      </c>
      <c r="Q1118" s="46">
        <f t="shared" si="224"/>
        <v>0</v>
      </c>
      <c r="R1118" s="15"/>
      <c r="S1118" s="3">
        <f t="shared" si="225"/>
        <v>2.5</v>
      </c>
      <c r="T1118" s="30" t="s">
        <v>2502</v>
      </c>
      <c r="U1118" s="29">
        <f t="shared" si="222"/>
        <v>236.5</v>
      </c>
      <c r="V1118" s="29">
        <f t="shared" si="223"/>
        <v>0</v>
      </c>
      <c r="W1118" s="5"/>
    </row>
    <row r="1119" spans="1:23" ht="43.2" x14ac:dyDescent="0.3">
      <c r="A1119" s="3">
        <f t="shared" si="226"/>
        <v>1102</v>
      </c>
      <c r="B1119" s="4" t="s">
        <v>918</v>
      </c>
      <c r="C1119" s="3">
        <v>2</v>
      </c>
      <c r="D1119" s="3" t="s">
        <v>1571</v>
      </c>
      <c r="E1119" s="4" t="s">
        <v>1153</v>
      </c>
      <c r="F1119" s="3" t="s">
        <v>735</v>
      </c>
      <c r="G1119" s="3" t="s">
        <v>2336</v>
      </c>
      <c r="H1119" s="3" t="s">
        <v>2484</v>
      </c>
      <c r="I1119" s="3" t="s">
        <v>2496</v>
      </c>
      <c r="J1119" s="3">
        <v>94.6</v>
      </c>
      <c r="K1119" s="3">
        <v>2500</v>
      </c>
      <c r="L1119" s="3" t="s">
        <v>25</v>
      </c>
      <c r="M1119" s="3">
        <v>1</v>
      </c>
      <c r="N1119" s="28">
        <f t="shared" si="220"/>
        <v>2.5</v>
      </c>
      <c r="O1119" s="28">
        <f t="shared" si="221"/>
        <v>236.5</v>
      </c>
      <c r="P1119" s="12">
        <v>0</v>
      </c>
      <c r="Q1119" s="46">
        <f t="shared" si="224"/>
        <v>0</v>
      </c>
      <c r="R1119" s="15"/>
      <c r="S1119" s="3">
        <f t="shared" si="225"/>
        <v>2.5</v>
      </c>
      <c r="T1119" s="30" t="s">
        <v>2502</v>
      </c>
      <c r="U1119" s="29">
        <f t="shared" si="222"/>
        <v>236.5</v>
      </c>
      <c r="V1119" s="29">
        <f t="shared" si="223"/>
        <v>0</v>
      </c>
      <c r="W1119" s="5"/>
    </row>
    <row r="1120" spans="1:23" ht="43.2" x14ac:dyDescent="0.3">
      <c r="A1120" s="3">
        <f t="shared" si="226"/>
        <v>1103</v>
      </c>
      <c r="B1120" s="4" t="s">
        <v>918</v>
      </c>
      <c r="C1120" s="3">
        <v>2</v>
      </c>
      <c r="D1120" s="3" t="s">
        <v>1571</v>
      </c>
      <c r="E1120" s="4" t="s">
        <v>1154</v>
      </c>
      <c r="F1120" s="3" t="s">
        <v>735</v>
      </c>
      <c r="G1120" s="3" t="s">
        <v>2336</v>
      </c>
      <c r="H1120" s="3" t="s">
        <v>2484</v>
      </c>
      <c r="I1120" s="3" t="s">
        <v>2496</v>
      </c>
      <c r="J1120" s="3">
        <v>94.6</v>
      </c>
      <c r="K1120" s="3">
        <v>2500</v>
      </c>
      <c r="L1120" s="3" t="s">
        <v>25</v>
      </c>
      <c r="M1120" s="3">
        <v>1</v>
      </c>
      <c r="N1120" s="28">
        <f t="shared" si="220"/>
        <v>2.5</v>
      </c>
      <c r="O1120" s="28">
        <f t="shared" si="221"/>
        <v>236.5</v>
      </c>
      <c r="P1120" s="12">
        <v>0</v>
      </c>
      <c r="Q1120" s="46">
        <f t="shared" si="224"/>
        <v>0</v>
      </c>
      <c r="R1120" s="15"/>
      <c r="S1120" s="3">
        <f t="shared" si="225"/>
        <v>2.5</v>
      </c>
      <c r="T1120" s="30" t="s">
        <v>2502</v>
      </c>
      <c r="U1120" s="29">
        <f t="shared" si="222"/>
        <v>236.5</v>
      </c>
      <c r="V1120" s="29">
        <f t="shared" si="223"/>
        <v>0</v>
      </c>
      <c r="W1120" s="5"/>
    </row>
    <row r="1121" spans="1:23" ht="43.2" x14ac:dyDescent="0.3">
      <c r="A1121" s="3">
        <f t="shared" si="226"/>
        <v>1104</v>
      </c>
      <c r="B1121" s="4" t="s">
        <v>918</v>
      </c>
      <c r="C1121" s="3">
        <v>2</v>
      </c>
      <c r="D1121" s="3" t="s">
        <v>1571</v>
      </c>
      <c r="E1121" s="4" t="s">
        <v>1155</v>
      </c>
      <c r="F1121" s="3" t="s">
        <v>735</v>
      </c>
      <c r="G1121" s="3" t="s">
        <v>2336</v>
      </c>
      <c r="H1121" s="3" t="s">
        <v>2484</v>
      </c>
      <c r="I1121" s="3" t="s">
        <v>2496</v>
      </c>
      <c r="J1121" s="3">
        <v>94.6</v>
      </c>
      <c r="K1121" s="3">
        <v>2500</v>
      </c>
      <c r="L1121" s="3" t="s">
        <v>25</v>
      </c>
      <c r="M1121" s="3">
        <v>1</v>
      </c>
      <c r="N1121" s="28">
        <f t="shared" si="220"/>
        <v>2.5</v>
      </c>
      <c r="O1121" s="28">
        <f t="shared" si="221"/>
        <v>236.5</v>
      </c>
      <c r="P1121" s="12">
        <v>0</v>
      </c>
      <c r="Q1121" s="46">
        <f t="shared" si="224"/>
        <v>0</v>
      </c>
      <c r="R1121" s="15"/>
      <c r="S1121" s="3">
        <f t="shared" si="225"/>
        <v>2.5</v>
      </c>
      <c r="T1121" s="30" t="s">
        <v>2502</v>
      </c>
      <c r="U1121" s="29">
        <f t="shared" si="222"/>
        <v>236.5</v>
      </c>
      <c r="V1121" s="29">
        <f t="shared" si="223"/>
        <v>0</v>
      </c>
      <c r="W1121" s="5"/>
    </row>
    <row r="1122" spans="1:23" ht="43.2" x14ac:dyDescent="0.3">
      <c r="A1122" s="3">
        <f t="shared" si="226"/>
        <v>1105</v>
      </c>
      <c r="B1122" s="4" t="s">
        <v>918</v>
      </c>
      <c r="C1122" s="3">
        <v>2</v>
      </c>
      <c r="D1122" s="3" t="s">
        <v>1571</v>
      </c>
      <c r="E1122" s="4" t="s">
        <v>1156</v>
      </c>
      <c r="F1122" s="3" t="s">
        <v>735</v>
      </c>
      <c r="G1122" s="3" t="s">
        <v>2336</v>
      </c>
      <c r="H1122" s="3" t="s">
        <v>2484</v>
      </c>
      <c r="I1122" s="3" t="s">
        <v>2496</v>
      </c>
      <c r="J1122" s="3">
        <v>94.6</v>
      </c>
      <c r="K1122" s="3">
        <v>2500</v>
      </c>
      <c r="L1122" s="3" t="s">
        <v>25</v>
      </c>
      <c r="M1122" s="3">
        <v>1</v>
      </c>
      <c r="N1122" s="28">
        <f t="shared" si="220"/>
        <v>2.5</v>
      </c>
      <c r="O1122" s="28">
        <f t="shared" si="221"/>
        <v>236.5</v>
      </c>
      <c r="P1122" s="12">
        <v>0</v>
      </c>
      <c r="Q1122" s="46">
        <f t="shared" si="224"/>
        <v>0</v>
      </c>
      <c r="R1122" s="15"/>
      <c r="S1122" s="3">
        <f t="shared" si="225"/>
        <v>2.5</v>
      </c>
      <c r="T1122" s="30" t="s">
        <v>2502</v>
      </c>
      <c r="U1122" s="29">
        <f t="shared" si="222"/>
        <v>236.5</v>
      </c>
      <c r="V1122" s="29">
        <f t="shared" si="223"/>
        <v>0</v>
      </c>
      <c r="W1122" s="5"/>
    </row>
    <row r="1123" spans="1:23" ht="43.2" x14ac:dyDescent="0.3">
      <c r="A1123" s="3">
        <f t="shared" si="226"/>
        <v>1106</v>
      </c>
      <c r="B1123" s="4" t="s">
        <v>918</v>
      </c>
      <c r="C1123" s="3">
        <v>2</v>
      </c>
      <c r="D1123" s="3" t="s">
        <v>1571</v>
      </c>
      <c r="E1123" s="4" t="s">
        <v>1157</v>
      </c>
      <c r="F1123" s="3" t="s">
        <v>735</v>
      </c>
      <c r="G1123" s="3" t="s">
        <v>2336</v>
      </c>
      <c r="H1123" s="3" t="s">
        <v>2484</v>
      </c>
      <c r="I1123" s="3" t="s">
        <v>2496</v>
      </c>
      <c r="J1123" s="3">
        <v>94.6</v>
      </c>
      <c r="K1123" s="3">
        <v>2500</v>
      </c>
      <c r="L1123" s="3" t="s">
        <v>25</v>
      </c>
      <c r="M1123" s="3">
        <v>1</v>
      </c>
      <c r="N1123" s="28">
        <f t="shared" si="220"/>
        <v>2.5</v>
      </c>
      <c r="O1123" s="28">
        <f t="shared" si="221"/>
        <v>236.5</v>
      </c>
      <c r="P1123" s="12">
        <v>0</v>
      </c>
      <c r="Q1123" s="46">
        <f t="shared" si="224"/>
        <v>0</v>
      </c>
      <c r="R1123" s="15"/>
      <c r="S1123" s="3">
        <f t="shared" si="225"/>
        <v>2.5</v>
      </c>
      <c r="T1123" s="30" t="s">
        <v>2502</v>
      </c>
      <c r="U1123" s="29">
        <f t="shared" si="222"/>
        <v>236.5</v>
      </c>
      <c r="V1123" s="29">
        <f t="shared" si="223"/>
        <v>0</v>
      </c>
      <c r="W1123" s="5"/>
    </row>
    <row r="1124" spans="1:23" ht="43.2" x14ac:dyDescent="0.3">
      <c r="A1124" s="3">
        <f t="shared" si="226"/>
        <v>1107</v>
      </c>
      <c r="B1124" s="4" t="s">
        <v>918</v>
      </c>
      <c r="C1124" s="3">
        <v>2</v>
      </c>
      <c r="D1124" s="3" t="s">
        <v>1571</v>
      </c>
      <c r="E1124" s="4" t="s">
        <v>1158</v>
      </c>
      <c r="F1124" s="3" t="s">
        <v>735</v>
      </c>
      <c r="G1124" s="3" t="s">
        <v>2336</v>
      </c>
      <c r="H1124" s="3" t="s">
        <v>2484</v>
      </c>
      <c r="I1124" s="3" t="s">
        <v>2496</v>
      </c>
      <c r="J1124" s="3">
        <v>94.6</v>
      </c>
      <c r="K1124" s="3">
        <v>2500</v>
      </c>
      <c r="L1124" s="3" t="s">
        <v>25</v>
      </c>
      <c r="M1124" s="3">
        <v>1</v>
      </c>
      <c r="N1124" s="28">
        <f t="shared" si="220"/>
        <v>2.5</v>
      </c>
      <c r="O1124" s="28">
        <f t="shared" si="221"/>
        <v>236.5</v>
      </c>
      <c r="P1124" s="12">
        <v>0</v>
      </c>
      <c r="Q1124" s="46">
        <f t="shared" si="224"/>
        <v>0</v>
      </c>
      <c r="R1124" s="15"/>
      <c r="S1124" s="3">
        <f t="shared" si="225"/>
        <v>2.5</v>
      </c>
      <c r="T1124" s="30" t="s">
        <v>2502</v>
      </c>
      <c r="U1124" s="29">
        <f t="shared" si="222"/>
        <v>236.5</v>
      </c>
      <c r="V1124" s="29">
        <f t="shared" si="223"/>
        <v>0</v>
      </c>
      <c r="W1124" s="5"/>
    </row>
    <row r="1125" spans="1:23" ht="43.2" x14ac:dyDescent="0.3">
      <c r="A1125" s="3">
        <f t="shared" si="226"/>
        <v>1108</v>
      </c>
      <c r="B1125" s="4" t="s">
        <v>918</v>
      </c>
      <c r="C1125" s="3">
        <v>2</v>
      </c>
      <c r="D1125" s="3" t="s">
        <v>1571</v>
      </c>
      <c r="E1125" s="4" t="s">
        <v>1159</v>
      </c>
      <c r="F1125" s="3" t="s">
        <v>735</v>
      </c>
      <c r="G1125" s="3" t="s">
        <v>2336</v>
      </c>
      <c r="H1125" s="3" t="s">
        <v>2484</v>
      </c>
      <c r="I1125" s="3" t="s">
        <v>2496</v>
      </c>
      <c r="J1125" s="3">
        <v>94.6</v>
      </c>
      <c r="K1125" s="3">
        <v>2500</v>
      </c>
      <c r="L1125" s="3" t="s">
        <v>25</v>
      </c>
      <c r="M1125" s="3">
        <v>1</v>
      </c>
      <c r="N1125" s="28">
        <f t="shared" si="220"/>
        <v>2.5</v>
      </c>
      <c r="O1125" s="28">
        <f t="shared" si="221"/>
        <v>236.5</v>
      </c>
      <c r="P1125" s="12">
        <v>0</v>
      </c>
      <c r="Q1125" s="46">
        <f t="shared" si="224"/>
        <v>0</v>
      </c>
      <c r="R1125" s="15"/>
      <c r="S1125" s="3">
        <f t="shared" si="225"/>
        <v>2.5</v>
      </c>
      <c r="T1125" s="30" t="s">
        <v>2502</v>
      </c>
      <c r="U1125" s="29">
        <f t="shared" si="222"/>
        <v>236.5</v>
      </c>
      <c r="V1125" s="29">
        <f t="shared" si="223"/>
        <v>0</v>
      </c>
      <c r="W1125" s="5"/>
    </row>
    <row r="1126" spans="1:23" ht="43.2" x14ac:dyDescent="0.3">
      <c r="A1126" s="3">
        <f t="shared" si="226"/>
        <v>1109</v>
      </c>
      <c r="B1126" s="4" t="s">
        <v>918</v>
      </c>
      <c r="C1126" s="3">
        <v>2</v>
      </c>
      <c r="D1126" s="3" t="s">
        <v>1571</v>
      </c>
      <c r="E1126" s="4" t="s">
        <v>1160</v>
      </c>
      <c r="F1126" s="3" t="s">
        <v>735</v>
      </c>
      <c r="G1126" s="3" t="s">
        <v>2336</v>
      </c>
      <c r="H1126" s="3" t="s">
        <v>2484</v>
      </c>
      <c r="I1126" s="3" t="s">
        <v>2496</v>
      </c>
      <c r="J1126" s="3">
        <v>94.6</v>
      </c>
      <c r="K1126" s="3">
        <v>2500</v>
      </c>
      <c r="L1126" s="3" t="s">
        <v>25</v>
      </c>
      <c r="M1126" s="3">
        <v>1</v>
      </c>
      <c r="N1126" s="28">
        <f t="shared" si="220"/>
        <v>2.5</v>
      </c>
      <c r="O1126" s="28">
        <f t="shared" si="221"/>
        <v>236.5</v>
      </c>
      <c r="P1126" s="12">
        <v>0</v>
      </c>
      <c r="Q1126" s="46">
        <f t="shared" si="224"/>
        <v>0</v>
      </c>
      <c r="R1126" s="15"/>
      <c r="S1126" s="3">
        <f t="shared" si="225"/>
        <v>2.5</v>
      </c>
      <c r="T1126" s="30" t="s">
        <v>2502</v>
      </c>
      <c r="U1126" s="29">
        <f t="shared" si="222"/>
        <v>236.5</v>
      </c>
      <c r="V1126" s="29">
        <f t="shared" si="223"/>
        <v>0</v>
      </c>
      <c r="W1126" s="5"/>
    </row>
    <row r="1127" spans="1:23" ht="43.2" x14ac:dyDescent="0.3">
      <c r="A1127" s="3">
        <f t="shared" si="226"/>
        <v>1110</v>
      </c>
      <c r="B1127" s="4" t="s">
        <v>918</v>
      </c>
      <c r="C1127" s="3">
        <v>2</v>
      </c>
      <c r="D1127" s="3" t="s">
        <v>1571</v>
      </c>
      <c r="E1127" s="4" t="s">
        <v>1161</v>
      </c>
      <c r="F1127" s="3" t="s">
        <v>735</v>
      </c>
      <c r="G1127" s="3" t="s">
        <v>2336</v>
      </c>
      <c r="H1127" s="3" t="s">
        <v>2484</v>
      </c>
      <c r="I1127" s="3" t="s">
        <v>2496</v>
      </c>
      <c r="J1127" s="3">
        <v>94.6</v>
      </c>
      <c r="K1127" s="3">
        <v>2500</v>
      </c>
      <c r="L1127" s="3" t="s">
        <v>25</v>
      </c>
      <c r="M1127" s="3">
        <v>1</v>
      </c>
      <c r="N1127" s="28">
        <f t="shared" si="220"/>
        <v>2.5</v>
      </c>
      <c r="O1127" s="28">
        <f t="shared" si="221"/>
        <v>236.5</v>
      </c>
      <c r="P1127" s="12">
        <v>0</v>
      </c>
      <c r="Q1127" s="46">
        <f t="shared" si="224"/>
        <v>0</v>
      </c>
      <c r="R1127" s="15"/>
      <c r="S1127" s="3">
        <f t="shared" si="225"/>
        <v>2.5</v>
      </c>
      <c r="T1127" s="30" t="s">
        <v>2502</v>
      </c>
      <c r="U1127" s="29">
        <f t="shared" si="222"/>
        <v>236.5</v>
      </c>
      <c r="V1127" s="29">
        <f t="shared" si="223"/>
        <v>0</v>
      </c>
      <c r="W1127" s="5"/>
    </row>
    <row r="1128" spans="1:23" ht="43.2" x14ac:dyDescent="0.3">
      <c r="A1128" s="3">
        <f t="shared" si="226"/>
        <v>1111</v>
      </c>
      <c r="B1128" s="4" t="s">
        <v>918</v>
      </c>
      <c r="C1128" s="3">
        <v>2</v>
      </c>
      <c r="D1128" s="3" t="s">
        <v>1571</v>
      </c>
      <c r="E1128" s="4" t="s">
        <v>1162</v>
      </c>
      <c r="F1128" s="3" t="s">
        <v>735</v>
      </c>
      <c r="G1128" s="3" t="s">
        <v>2336</v>
      </c>
      <c r="H1128" s="3" t="s">
        <v>2484</v>
      </c>
      <c r="I1128" s="3" t="s">
        <v>2496</v>
      </c>
      <c r="J1128" s="3">
        <v>94.6</v>
      </c>
      <c r="K1128" s="3">
        <v>2500</v>
      </c>
      <c r="L1128" s="3" t="s">
        <v>25</v>
      </c>
      <c r="M1128" s="3">
        <v>1</v>
      </c>
      <c r="N1128" s="28">
        <f t="shared" si="220"/>
        <v>2.5</v>
      </c>
      <c r="O1128" s="28">
        <f t="shared" si="221"/>
        <v>236.5</v>
      </c>
      <c r="P1128" s="12">
        <v>0</v>
      </c>
      <c r="Q1128" s="46">
        <f t="shared" si="224"/>
        <v>0</v>
      </c>
      <c r="R1128" s="15"/>
      <c r="S1128" s="3">
        <f t="shared" si="225"/>
        <v>2.5</v>
      </c>
      <c r="T1128" s="30" t="s">
        <v>2502</v>
      </c>
      <c r="U1128" s="29">
        <f t="shared" si="222"/>
        <v>236.5</v>
      </c>
      <c r="V1128" s="29">
        <f t="shared" si="223"/>
        <v>0</v>
      </c>
      <c r="W1128" s="5"/>
    </row>
    <row r="1129" spans="1:23" ht="43.2" x14ac:dyDescent="0.3">
      <c r="A1129" s="3">
        <f t="shared" si="226"/>
        <v>1112</v>
      </c>
      <c r="B1129" s="4" t="s">
        <v>918</v>
      </c>
      <c r="C1129" s="3">
        <v>2</v>
      </c>
      <c r="D1129" s="3" t="s">
        <v>1571</v>
      </c>
      <c r="E1129" s="4" t="s">
        <v>1163</v>
      </c>
      <c r="F1129" s="3" t="s">
        <v>735</v>
      </c>
      <c r="G1129" s="3" t="s">
        <v>2336</v>
      </c>
      <c r="H1129" s="3" t="s">
        <v>2484</v>
      </c>
      <c r="I1129" s="3" t="s">
        <v>2496</v>
      </c>
      <c r="J1129" s="3">
        <v>94.6</v>
      </c>
      <c r="K1129" s="3">
        <v>2500</v>
      </c>
      <c r="L1129" s="3" t="s">
        <v>25</v>
      </c>
      <c r="M1129" s="3">
        <v>1</v>
      </c>
      <c r="N1129" s="28">
        <f t="shared" si="220"/>
        <v>2.5</v>
      </c>
      <c r="O1129" s="28">
        <f t="shared" si="221"/>
        <v>236.5</v>
      </c>
      <c r="P1129" s="12">
        <v>0</v>
      </c>
      <c r="Q1129" s="46">
        <f t="shared" si="224"/>
        <v>0</v>
      </c>
      <c r="R1129" s="15"/>
      <c r="S1129" s="3">
        <f t="shared" si="225"/>
        <v>2.5</v>
      </c>
      <c r="T1129" s="30" t="s">
        <v>2502</v>
      </c>
      <c r="U1129" s="29">
        <f t="shared" si="222"/>
        <v>236.5</v>
      </c>
      <c r="V1129" s="29">
        <f t="shared" si="223"/>
        <v>0</v>
      </c>
      <c r="W1129" s="5"/>
    </row>
    <row r="1130" spans="1:23" ht="43.2" x14ac:dyDescent="0.3">
      <c r="A1130" s="3">
        <f t="shared" si="226"/>
        <v>1113</v>
      </c>
      <c r="B1130" s="4" t="s">
        <v>918</v>
      </c>
      <c r="C1130" s="3">
        <v>2</v>
      </c>
      <c r="D1130" s="3" t="s">
        <v>1571</v>
      </c>
      <c r="E1130" s="4" t="s">
        <v>1164</v>
      </c>
      <c r="F1130" s="3" t="s">
        <v>735</v>
      </c>
      <c r="G1130" s="3" t="s">
        <v>2336</v>
      </c>
      <c r="H1130" s="3" t="s">
        <v>2484</v>
      </c>
      <c r="I1130" s="3" t="s">
        <v>2496</v>
      </c>
      <c r="J1130" s="3">
        <v>94.6</v>
      </c>
      <c r="K1130" s="3">
        <v>2500</v>
      </c>
      <c r="L1130" s="3" t="s">
        <v>25</v>
      </c>
      <c r="M1130" s="3">
        <v>1</v>
      </c>
      <c r="N1130" s="28">
        <f t="shared" si="220"/>
        <v>2.5</v>
      </c>
      <c r="O1130" s="28">
        <f t="shared" si="221"/>
        <v>236.5</v>
      </c>
      <c r="P1130" s="12">
        <v>0</v>
      </c>
      <c r="Q1130" s="46">
        <f t="shared" si="224"/>
        <v>0</v>
      </c>
      <c r="R1130" s="15"/>
      <c r="S1130" s="3">
        <f t="shared" si="225"/>
        <v>2.5</v>
      </c>
      <c r="T1130" s="30" t="s">
        <v>2502</v>
      </c>
      <c r="U1130" s="29">
        <f t="shared" si="222"/>
        <v>236.5</v>
      </c>
      <c r="V1130" s="29">
        <f t="shared" si="223"/>
        <v>0</v>
      </c>
      <c r="W1130" s="5"/>
    </row>
    <row r="1131" spans="1:23" ht="43.2" x14ac:dyDescent="0.3">
      <c r="A1131" s="3">
        <f t="shared" si="226"/>
        <v>1114</v>
      </c>
      <c r="B1131" s="4" t="s">
        <v>918</v>
      </c>
      <c r="C1131" s="3">
        <v>2</v>
      </c>
      <c r="D1131" s="3" t="s">
        <v>1571</v>
      </c>
      <c r="E1131" s="4" t="s">
        <v>1165</v>
      </c>
      <c r="F1131" s="3" t="s">
        <v>735</v>
      </c>
      <c r="G1131" s="3" t="s">
        <v>2336</v>
      </c>
      <c r="H1131" s="3" t="s">
        <v>2484</v>
      </c>
      <c r="I1131" s="3" t="s">
        <v>2496</v>
      </c>
      <c r="J1131" s="3">
        <v>94.6</v>
      </c>
      <c r="K1131" s="3">
        <v>2500</v>
      </c>
      <c r="L1131" s="3" t="s">
        <v>25</v>
      </c>
      <c r="M1131" s="3">
        <v>1</v>
      </c>
      <c r="N1131" s="28">
        <f t="shared" si="220"/>
        <v>2.5</v>
      </c>
      <c r="O1131" s="28">
        <f t="shared" si="221"/>
        <v>236.5</v>
      </c>
      <c r="P1131" s="12">
        <v>0</v>
      </c>
      <c r="Q1131" s="46">
        <f t="shared" si="224"/>
        <v>0</v>
      </c>
      <c r="R1131" s="15"/>
      <c r="S1131" s="3">
        <f t="shared" si="225"/>
        <v>2.5</v>
      </c>
      <c r="T1131" s="30" t="s">
        <v>2502</v>
      </c>
      <c r="U1131" s="29">
        <f t="shared" si="222"/>
        <v>236.5</v>
      </c>
      <c r="V1131" s="29">
        <f t="shared" si="223"/>
        <v>0</v>
      </c>
      <c r="W1131" s="5"/>
    </row>
    <row r="1132" spans="1:23" ht="43.2" x14ac:dyDescent="0.3">
      <c r="A1132" s="3">
        <f t="shared" si="226"/>
        <v>1115</v>
      </c>
      <c r="B1132" s="4" t="s">
        <v>918</v>
      </c>
      <c r="C1132" s="3">
        <v>2</v>
      </c>
      <c r="D1132" s="3" t="s">
        <v>1571</v>
      </c>
      <c r="E1132" s="4" t="s">
        <v>1166</v>
      </c>
      <c r="F1132" s="3" t="s">
        <v>735</v>
      </c>
      <c r="G1132" s="3" t="s">
        <v>2336</v>
      </c>
      <c r="H1132" s="3" t="s">
        <v>2484</v>
      </c>
      <c r="I1132" s="3" t="s">
        <v>2496</v>
      </c>
      <c r="J1132" s="3">
        <v>94.6</v>
      </c>
      <c r="K1132" s="3">
        <v>2500</v>
      </c>
      <c r="L1132" s="3" t="s">
        <v>25</v>
      </c>
      <c r="M1132" s="3">
        <v>1</v>
      </c>
      <c r="N1132" s="28">
        <f t="shared" si="220"/>
        <v>2.5</v>
      </c>
      <c r="O1132" s="28">
        <f t="shared" si="221"/>
        <v>236.5</v>
      </c>
      <c r="P1132" s="12">
        <v>0</v>
      </c>
      <c r="Q1132" s="46">
        <f t="shared" si="224"/>
        <v>0</v>
      </c>
      <c r="R1132" s="15"/>
      <c r="S1132" s="3">
        <f t="shared" si="225"/>
        <v>2.5</v>
      </c>
      <c r="T1132" s="30" t="s">
        <v>2502</v>
      </c>
      <c r="U1132" s="29">
        <f t="shared" si="222"/>
        <v>236.5</v>
      </c>
      <c r="V1132" s="29">
        <f t="shared" si="223"/>
        <v>0</v>
      </c>
      <c r="W1132" s="5"/>
    </row>
    <row r="1133" spans="1:23" ht="43.2" x14ac:dyDescent="0.3">
      <c r="A1133" s="3">
        <f t="shared" si="226"/>
        <v>1116</v>
      </c>
      <c r="B1133" s="4" t="s">
        <v>918</v>
      </c>
      <c r="C1133" s="3">
        <v>2</v>
      </c>
      <c r="D1133" s="3" t="s">
        <v>1571</v>
      </c>
      <c r="E1133" s="4" t="s">
        <v>1167</v>
      </c>
      <c r="F1133" s="3" t="s">
        <v>735</v>
      </c>
      <c r="G1133" s="3" t="s">
        <v>2336</v>
      </c>
      <c r="H1133" s="3" t="s">
        <v>2484</v>
      </c>
      <c r="I1133" s="3" t="s">
        <v>2496</v>
      </c>
      <c r="J1133" s="3">
        <v>94.6</v>
      </c>
      <c r="K1133" s="3">
        <v>2500</v>
      </c>
      <c r="L1133" s="3" t="s">
        <v>25</v>
      </c>
      <c r="M1133" s="3">
        <v>1</v>
      </c>
      <c r="N1133" s="28">
        <f t="shared" si="220"/>
        <v>2.5</v>
      </c>
      <c r="O1133" s="28">
        <f t="shared" si="221"/>
        <v>236.5</v>
      </c>
      <c r="P1133" s="12">
        <v>0</v>
      </c>
      <c r="Q1133" s="46">
        <f t="shared" si="224"/>
        <v>0</v>
      </c>
      <c r="R1133" s="15"/>
      <c r="S1133" s="3">
        <f t="shared" si="225"/>
        <v>2.5</v>
      </c>
      <c r="T1133" s="30" t="s">
        <v>2502</v>
      </c>
      <c r="U1133" s="29">
        <f t="shared" si="222"/>
        <v>236.5</v>
      </c>
      <c r="V1133" s="29">
        <f t="shared" si="223"/>
        <v>0</v>
      </c>
      <c r="W1133" s="5"/>
    </row>
    <row r="1134" spans="1:23" ht="43.2" x14ac:dyDescent="0.3">
      <c r="A1134" s="3">
        <f t="shared" si="226"/>
        <v>1117</v>
      </c>
      <c r="B1134" s="4" t="s">
        <v>918</v>
      </c>
      <c r="C1134" s="3">
        <v>2</v>
      </c>
      <c r="D1134" s="3" t="s">
        <v>1571</v>
      </c>
      <c r="E1134" s="4" t="s">
        <v>1168</v>
      </c>
      <c r="F1134" s="3" t="s">
        <v>735</v>
      </c>
      <c r="G1134" s="3" t="s">
        <v>2336</v>
      </c>
      <c r="H1134" s="3" t="s">
        <v>2484</v>
      </c>
      <c r="I1134" s="3" t="s">
        <v>2496</v>
      </c>
      <c r="J1134" s="3">
        <v>94.6</v>
      </c>
      <c r="K1134" s="3">
        <v>2500</v>
      </c>
      <c r="L1134" s="3" t="s">
        <v>25</v>
      </c>
      <c r="M1134" s="3">
        <v>1</v>
      </c>
      <c r="N1134" s="28">
        <f t="shared" si="220"/>
        <v>2.5</v>
      </c>
      <c r="O1134" s="28">
        <f t="shared" si="221"/>
        <v>236.5</v>
      </c>
      <c r="P1134" s="12">
        <v>0</v>
      </c>
      <c r="Q1134" s="46">
        <f t="shared" si="224"/>
        <v>0</v>
      </c>
      <c r="R1134" s="15"/>
      <c r="S1134" s="3">
        <f t="shared" si="225"/>
        <v>2.5</v>
      </c>
      <c r="T1134" s="30" t="s">
        <v>2502</v>
      </c>
      <c r="U1134" s="29">
        <f t="shared" si="222"/>
        <v>236.5</v>
      </c>
      <c r="V1134" s="29">
        <f t="shared" si="223"/>
        <v>0</v>
      </c>
      <c r="W1134" s="5"/>
    </row>
    <row r="1135" spans="1:23" ht="43.2" x14ac:dyDescent="0.3">
      <c r="A1135" s="3">
        <f t="shared" si="226"/>
        <v>1118</v>
      </c>
      <c r="B1135" s="4" t="s">
        <v>918</v>
      </c>
      <c r="C1135" s="3">
        <v>2</v>
      </c>
      <c r="D1135" s="3" t="s">
        <v>1571</v>
      </c>
      <c r="E1135" s="4" t="s">
        <v>1169</v>
      </c>
      <c r="F1135" s="3" t="s">
        <v>735</v>
      </c>
      <c r="G1135" s="3" t="s">
        <v>2336</v>
      </c>
      <c r="H1135" s="3" t="s">
        <v>2484</v>
      </c>
      <c r="I1135" s="3" t="s">
        <v>2496</v>
      </c>
      <c r="J1135" s="3">
        <v>94.6</v>
      </c>
      <c r="K1135" s="3">
        <v>2500</v>
      </c>
      <c r="L1135" s="3" t="s">
        <v>25</v>
      </c>
      <c r="M1135" s="3">
        <v>1</v>
      </c>
      <c r="N1135" s="28">
        <f t="shared" si="220"/>
        <v>2.5</v>
      </c>
      <c r="O1135" s="28">
        <f t="shared" si="221"/>
        <v>236.5</v>
      </c>
      <c r="P1135" s="12">
        <v>0</v>
      </c>
      <c r="Q1135" s="46">
        <f t="shared" si="224"/>
        <v>0</v>
      </c>
      <c r="R1135" s="15"/>
      <c r="S1135" s="3">
        <f t="shared" si="225"/>
        <v>2.5</v>
      </c>
      <c r="T1135" s="30" t="s">
        <v>2502</v>
      </c>
      <c r="U1135" s="29">
        <f t="shared" si="222"/>
        <v>236.5</v>
      </c>
      <c r="V1135" s="29">
        <f t="shared" si="223"/>
        <v>0</v>
      </c>
      <c r="W1135" s="5"/>
    </row>
    <row r="1136" spans="1:23" ht="43.2" x14ac:dyDescent="0.3">
      <c r="A1136" s="3">
        <f t="shared" si="226"/>
        <v>1119</v>
      </c>
      <c r="B1136" s="4" t="s">
        <v>918</v>
      </c>
      <c r="C1136" s="3">
        <v>2</v>
      </c>
      <c r="D1136" s="3" t="s">
        <v>1571</v>
      </c>
      <c r="E1136" s="4" t="s">
        <v>1170</v>
      </c>
      <c r="F1136" s="3" t="s">
        <v>735</v>
      </c>
      <c r="G1136" s="3" t="s">
        <v>2336</v>
      </c>
      <c r="H1136" s="3" t="s">
        <v>2484</v>
      </c>
      <c r="I1136" s="3" t="s">
        <v>2496</v>
      </c>
      <c r="J1136" s="3">
        <v>94.6</v>
      </c>
      <c r="K1136" s="3">
        <v>2500</v>
      </c>
      <c r="L1136" s="3" t="s">
        <v>25</v>
      </c>
      <c r="M1136" s="3">
        <v>1</v>
      </c>
      <c r="N1136" s="28">
        <f t="shared" si="220"/>
        <v>2.5</v>
      </c>
      <c r="O1136" s="28">
        <f t="shared" si="221"/>
        <v>236.5</v>
      </c>
      <c r="P1136" s="12">
        <v>0</v>
      </c>
      <c r="Q1136" s="46">
        <f t="shared" si="224"/>
        <v>0</v>
      </c>
      <c r="R1136" s="15"/>
      <c r="S1136" s="3">
        <f t="shared" si="225"/>
        <v>2.5</v>
      </c>
      <c r="T1136" s="30" t="s">
        <v>2502</v>
      </c>
      <c r="U1136" s="29">
        <f t="shared" si="222"/>
        <v>236.5</v>
      </c>
      <c r="V1136" s="29">
        <f t="shared" si="223"/>
        <v>0</v>
      </c>
      <c r="W1136" s="5"/>
    </row>
    <row r="1137" spans="1:23" ht="43.2" x14ac:dyDescent="0.3">
      <c r="A1137" s="3">
        <f t="shared" si="226"/>
        <v>1120</v>
      </c>
      <c r="B1137" s="4" t="s">
        <v>918</v>
      </c>
      <c r="C1137" s="3">
        <v>2</v>
      </c>
      <c r="D1137" s="3" t="s">
        <v>1571</v>
      </c>
      <c r="E1137" s="4" t="s">
        <v>1171</v>
      </c>
      <c r="F1137" s="3" t="s">
        <v>735</v>
      </c>
      <c r="G1137" s="3" t="s">
        <v>2336</v>
      </c>
      <c r="H1137" s="3" t="s">
        <v>2484</v>
      </c>
      <c r="I1137" s="3" t="s">
        <v>2496</v>
      </c>
      <c r="J1137" s="3">
        <v>94.6</v>
      </c>
      <c r="K1137" s="3">
        <v>2500</v>
      </c>
      <c r="L1137" s="3" t="s">
        <v>25</v>
      </c>
      <c r="M1137" s="3">
        <v>1</v>
      </c>
      <c r="N1137" s="28">
        <f t="shared" si="220"/>
        <v>2.5</v>
      </c>
      <c r="O1137" s="28">
        <f t="shared" si="221"/>
        <v>236.5</v>
      </c>
      <c r="P1137" s="12">
        <v>0</v>
      </c>
      <c r="Q1137" s="46">
        <f t="shared" si="224"/>
        <v>0</v>
      </c>
      <c r="R1137" s="15"/>
      <c r="S1137" s="3">
        <f t="shared" si="225"/>
        <v>2.5</v>
      </c>
      <c r="T1137" s="30" t="s">
        <v>2502</v>
      </c>
      <c r="U1137" s="29">
        <f t="shared" si="222"/>
        <v>236.5</v>
      </c>
      <c r="V1137" s="29">
        <f t="shared" si="223"/>
        <v>0</v>
      </c>
      <c r="W1137" s="5"/>
    </row>
    <row r="1138" spans="1:23" ht="43.2" x14ac:dyDescent="0.3">
      <c r="A1138" s="3">
        <f t="shared" si="226"/>
        <v>1121</v>
      </c>
      <c r="B1138" s="4" t="s">
        <v>918</v>
      </c>
      <c r="C1138" s="3">
        <v>2</v>
      </c>
      <c r="D1138" s="3" t="s">
        <v>1571</v>
      </c>
      <c r="E1138" s="4" t="s">
        <v>1172</v>
      </c>
      <c r="F1138" s="3" t="s">
        <v>735</v>
      </c>
      <c r="G1138" s="3" t="s">
        <v>2336</v>
      </c>
      <c r="H1138" s="3" t="s">
        <v>2484</v>
      </c>
      <c r="I1138" s="3" t="s">
        <v>2496</v>
      </c>
      <c r="J1138" s="3">
        <v>94.6</v>
      </c>
      <c r="K1138" s="3">
        <v>2500</v>
      </c>
      <c r="L1138" s="3" t="s">
        <v>25</v>
      </c>
      <c r="M1138" s="3">
        <v>1</v>
      </c>
      <c r="N1138" s="28">
        <f t="shared" si="220"/>
        <v>2.5</v>
      </c>
      <c r="O1138" s="28">
        <f t="shared" si="221"/>
        <v>236.5</v>
      </c>
      <c r="P1138" s="12">
        <v>0</v>
      </c>
      <c r="Q1138" s="46">
        <f t="shared" si="224"/>
        <v>0</v>
      </c>
      <c r="R1138" s="15"/>
      <c r="S1138" s="3">
        <f t="shared" si="225"/>
        <v>2.5</v>
      </c>
      <c r="T1138" s="30" t="s">
        <v>2502</v>
      </c>
      <c r="U1138" s="29">
        <f t="shared" si="222"/>
        <v>236.5</v>
      </c>
      <c r="V1138" s="29">
        <f t="shared" si="223"/>
        <v>0</v>
      </c>
      <c r="W1138" s="5"/>
    </row>
    <row r="1139" spans="1:23" ht="43.2" x14ac:dyDescent="0.3">
      <c r="A1139" s="3">
        <f t="shared" si="226"/>
        <v>1122</v>
      </c>
      <c r="B1139" s="4" t="s">
        <v>918</v>
      </c>
      <c r="C1139" s="3">
        <v>2</v>
      </c>
      <c r="D1139" s="3" t="s">
        <v>1572</v>
      </c>
      <c r="E1139" s="4" t="s">
        <v>1174</v>
      </c>
      <c r="F1139" s="3" t="s">
        <v>1173</v>
      </c>
      <c r="G1139" s="3" t="s">
        <v>2329</v>
      </c>
      <c r="H1139" s="3" t="s">
        <v>2479</v>
      </c>
      <c r="I1139" s="3" t="s">
        <v>2496</v>
      </c>
      <c r="J1139" s="3">
        <v>79.7</v>
      </c>
      <c r="K1139" s="3">
        <v>6000</v>
      </c>
      <c r="L1139" s="3" t="s">
        <v>25</v>
      </c>
      <c r="M1139" s="3">
        <v>1</v>
      </c>
      <c r="N1139" s="28">
        <f t="shared" ref="N1139:N1163" si="227">(K1139/1000)*M1139</f>
        <v>6</v>
      </c>
      <c r="O1139" s="28">
        <f t="shared" ref="O1139:O1163" si="228">N1139*J1139</f>
        <v>478.20000000000005</v>
      </c>
      <c r="P1139" s="12">
        <v>0</v>
      </c>
      <c r="Q1139" s="46">
        <f t="shared" si="224"/>
        <v>0</v>
      </c>
      <c r="R1139" s="15"/>
      <c r="S1139" s="3">
        <f t="shared" si="225"/>
        <v>6</v>
      </c>
      <c r="T1139" s="45" t="s">
        <v>2502</v>
      </c>
      <c r="U1139" s="47">
        <f t="shared" si="222"/>
        <v>478.20000000000005</v>
      </c>
      <c r="V1139" s="47">
        <f t="shared" si="223"/>
        <v>0</v>
      </c>
      <c r="W1139" s="5"/>
    </row>
    <row r="1140" spans="1:23" ht="43.2" x14ac:dyDescent="0.3">
      <c r="A1140" s="3">
        <f t="shared" si="226"/>
        <v>1123</v>
      </c>
      <c r="B1140" s="4" t="s">
        <v>918</v>
      </c>
      <c r="C1140" s="3">
        <v>2</v>
      </c>
      <c r="D1140" s="3" t="s">
        <v>1572</v>
      </c>
      <c r="E1140" s="4" t="s">
        <v>1175</v>
      </c>
      <c r="F1140" s="3" t="s">
        <v>32</v>
      </c>
      <c r="G1140" s="3" t="s">
        <v>2340</v>
      </c>
      <c r="H1140" s="3" t="s">
        <v>2468</v>
      </c>
      <c r="I1140" s="3" t="s">
        <v>2496</v>
      </c>
      <c r="J1140" s="3">
        <v>18.2</v>
      </c>
      <c r="K1140" s="3">
        <v>2200</v>
      </c>
      <c r="L1140" s="3" t="s">
        <v>25</v>
      </c>
      <c r="M1140" s="3">
        <v>1</v>
      </c>
      <c r="N1140" s="28">
        <f t="shared" si="227"/>
        <v>2.2000000000000002</v>
      </c>
      <c r="O1140" s="28">
        <f t="shared" si="228"/>
        <v>40.04</v>
      </c>
      <c r="P1140" s="12">
        <v>0</v>
      </c>
      <c r="Q1140" s="46">
        <f t="shared" si="224"/>
        <v>0</v>
      </c>
      <c r="R1140" s="15"/>
      <c r="S1140" s="3">
        <f t="shared" si="225"/>
        <v>2.2000000000000002</v>
      </c>
      <c r="T1140" s="30" t="s">
        <v>2502</v>
      </c>
      <c r="U1140" s="5">
        <f t="shared" si="222"/>
        <v>40.04</v>
      </c>
      <c r="V1140" s="5">
        <f t="shared" si="223"/>
        <v>0</v>
      </c>
      <c r="W1140" s="5"/>
    </row>
    <row r="1141" spans="1:23" ht="43.2" x14ac:dyDescent="0.3">
      <c r="A1141" s="3">
        <f t="shared" si="226"/>
        <v>1124</v>
      </c>
      <c r="B1141" s="4" t="s">
        <v>918</v>
      </c>
      <c r="C1141" s="3">
        <v>2</v>
      </c>
      <c r="D1141" s="3" t="s">
        <v>1572</v>
      </c>
      <c r="E1141" s="4" t="s">
        <v>1176</v>
      </c>
      <c r="F1141" s="3" t="s">
        <v>32</v>
      </c>
      <c r="G1141" s="3" t="s">
        <v>2340</v>
      </c>
      <c r="H1141" s="3" t="s">
        <v>2468</v>
      </c>
      <c r="I1141" s="3" t="s">
        <v>2496</v>
      </c>
      <c r="J1141" s="3">
        <v>18.2</v>
      </c>
      <c r="K1141" s="3">
        <v>2200</v>
      </c>
      <c r="L1141" s="3" t="s">
        <v>25</v>
      </c>
      <c r="M1141" s="3">
        <v>1</v>
      </c>
      <c r="N1141" s="28">
        <f t="shared" si="227"/>
        <v>2.2000000000000002</v>
      </c>
      <c r="O1141" s="28">
        <f t="shared" si="228"/>
        <v>40.04</v>
      </c>
      <c r="P1141" s="12">
        <v>0</v>
      </c>
      <c r="Q1141" s="46">
        <f t="shared" si="224"/>
        <v>0</v>
      </c>
      <c r="R1141" s="15"/>
      <c r="S1141" s="3">
        <f t="shared" si="225"/>
        <v>2.2000000000000002</v>
      </c>
      <c r="T1141" s="30" t="s">
        <v>2502</v>
      </c>
      <c r="U1141" s="5">
        <f t="shared" si="222"/>
        <v>40.04</v>
      </c>
      <c r="V1141" s="5">
        <f t="shared" si="223"/>
        <v>0</v>
      </c>
      <c r="W1141" s="5"/>
    </row>
    <row r="1142" spans="1:23" ht="43.2" x14ac:dyDescent="0.3">
      <c r="A1142" s="3">
        <f t="shared" si="226"/>
        <v>1125</v>
      </c>
      <c r="B1142" s="4" t="s">
        <v>918</v>
      </c>
      <c r="C1142" s="3">
        <v>2</v>
      </c>
      <c r="D1142" s="3" t="s">
        <v>1572</v>
      </c>
      <c r="E1142" s="4" t="s">
        <v>1177</v>
      </c>
      <c r="F1142" s="3" t="s">
        <v>32</v>
      </c>
      <c r="G1142" s="3" t="s">
        <v>2340</v>
      </c>
      <c r="H1142" s="3" t="s">
        <v>2468</v>
      </c>
      <c r="I1142" s="3" t="s">
        <v>2496</v>
      </c>
      <c r="J1142" s="3">
        <v>18.2</v>
      </c>
      <c r="K1142" s="3">
        <v>1350</v>
      </c>
      <c r="L1142" s="3" t="s">
        <v>25</v>
      </c>
      <c r="M1142" s="3">
        <v>1</v>
      </c>
      <c r="N1142" s="28">
        <f t="shared" si="227"/>
        <v>1.35</v>
      </c>
      <c r="O1142" s="28">
        <f t="shared" si="228"/>
        <v>24.57</v>
      </c>
      <c r="P1142" s="12">
        <v>0</v>
      </c>
      <c r="Q1142" s="46">
        <f t="shared" si="224"/>
        <v>0</v>
      </c>
      <c r="R1142" s="15"/>
      <c r="S1142" s="3">
        <f t="shared" si="225"/>
        <v>1.35</v>
      </c>
      <c r="T1142" s="30" t="s">
        <v>2502</v>
      </c>
      <c r="U1142" s="5">
        <f t="shared" si="222"/>
        <v>24.57</v>
      </c>
      <c r="V1142" s="5">
        <f t="shared" si="223"/>
        <v>0</v>
      </c>
      <c r="W1142" s="5"/>
    </row>
    <row r="1143" spans="1:23" ht="43.2" x14ac:dyDescent="0.3">
      <c r="A1143" s="3">
        <f t="shared" si="226"/>
        <v>1126</v>
      </c>
      <c r="B1143" s="4" t="s">
        <v>918</v>
      </c>
      <c r="C1143" s="3">
        <v>2</v>
      </c>
      <c r="D1143" s="3" t="s">
        <v>1572</v>
      </c>
      <c r="E1143" s="4" t="s">
        <v>1182</v>
      </c>
      <c r="F1143" s="3" t="s">
        <v>22</v>
      </c>
      <c r="G1143" s="7" t="s">
        <v>2343</v>
      </c>
      <c r="H1143" s="7" t="s">
        <v>2487</v>
      </c>
      <c r="I1143" s="7" t="s">
        <v>2496</v>
      </c>
      <c r="J1143" s="7">
        <v>30.6</v>
      </c>
      <c r="K1143" s="3">
        <v>6000</v>
      </c>
      <c r="L1143" s="3" t="s">
        <v>25</v>
      </c>
      <c r="M1143" s="3">
        <v>1</v>
      </c>
      <c r="N1143" s="28">
        <f t="shared" si="227"/>
        <v>6</v>
      </c>
      <c r="O1143" s="28">
        <f t="shared" si="228"/>
        <v>183.60000000000002</v>
      </c>
      <c r="P1143" s="12">
        <v>0</v>
      </c>
      <c r="Q1143" s="46">
        <f t="shared" si="224"/>
        <v>0</v>
      </c>
      <c r="R1143" s="15"/>
      <c r="S1143" s="3">
        <f t="shared" si="225"/>
        <v>6</v>
      </c>
      <c r="T1143" s="30" t="s">
        <v>2502</v>
      </c>
      <c r="U1143" s="29">
        <f t="shared" si="222"/>
        <v>183.60000000000002</v>
      </c>
      <c r="V1143" s="29">
        <f t="shared" si="223"/>
        <v>0</v>
      </c>
      <c r="W1143" s="5"/>
    </row>
    <row r="1144" spans="1:23" ht="43.2" x14ac:dyDescent="0.3">
      <c r="A1144" s="3">
        <f t="shared" si="226"/>
        <v>1127</v>
      </c>
      <c r="B1144" s="4" t="s">
        <v>918</v>
      </c>
      <c r="C1144" s="3">
        <v>2</v>
      </c>
      <c r="D1144" s="3" t="s">
        <v>1572</v>
      </c>
      <c r="E1144" s="4" t="s">
        <v>1181</v>
      </c>
      <c r="F1144" s="3" t="s">
        <v>32</v>
      </c>
      <c r="G1144" s="3" t="s">
        <v>2340</v>
      </c>
      <c r="H1144" s="3" t="s">
        <v>2468</v>
      </c>
      <c r="I1144" s="3" t="s">
        <v>2496</v>
      </c>
      <c r="J1144" s="3">
        <v>18.2</v>
      </c>
      <c r="K1144" s="3">
        <v>2200</v>
      </c>
      <c r="L1144" s="3" t="s">
        <v>25</v>
      </c>
      <c r="M1144" s="3">
        <v>1</v>
      </c>
      <c r="N1144" s="28">
        <f t="shared" si="227"/>
        <v>2.2000000000000002</v>
      </c>
      <c r="O1144" s="28">
        <f t="shared" si="228"/>
        <v>40.04</v>
      </c>
      <c r="P1144" s="12">
        <v>0</v>
      </c>
      <c r="Q1144" s="46">
        <f t="shared" si="224"/>
        <v>0</v>
      </c>
      <c r="R1144" s="15"/>
      <c r="S1144" s="3">
        <f t="shared" si="225"/>
        <v>2.2000000000000002</v>
      </c>
      <c r="T1144" s="30" t="s">
        <v>2502</v>
      </c>
      <c r="U1144" s="5">
        <f t="shared" si="222"/>
        <v>40.04</v>
      </c>
      <c r="V1144" s="5">
        <f t="shared" si="223"/>
        <v>0</v>
      </c>
      <c r="W1144" s="5"/>
    </row>
    <row r="1145" spans="1:23" ht="43.2" x14ac:dyDescent="0.3">
      <c r="A1145" s="3">
        <f t="shared" si="226"/>
        <v>1128</v>
      </c>
      <c r="B1145" s="4" t="s">
        <v>918</v>
      </c>
      <c r="C1145" s="3">
        <v>2</v>
      </c>
      <c r="D1145" s="3" t="s">
        <v>1572</v>
      </c>
      <c r="E1145" s="4" t="s">
        <v>1180</v>
      </c>
      <c r="F1145" s="3" t="s">
        <v>32</v>
      </c>
      <c r="G1145" s="3" t="s">
        <v>2340</v>
      </c>
      <c r="H1145" s="3" t="s">
        <v>2468</v>
      </c>
      <c r="I1145" s="3" t="s">
        <v>2496</v>
      </c>
      <c r="J1145" s="3">
        <v>18.2</v>
      </c>
      <c r="K1145" s="3">
        <v>2200</v>
      </c>
      <c r="L1145" s="3" t="s">
        <v>25</v>
      </c>
      <c r="M1145" s="3">
        <v>1</v>
      </c>
      <c r="N1145" s="28">
        <f t="shared" si="227"/>
        <v>2.2000000000000002</v>
      </c>
      <c r="O1145" s="28">
        <f t="shared" si="228"/>
        <v>40.04</v>
      </c>
      <c r="P1145" s="12">
        <v>0</v>
      </c>
      <c r="Q1145" s="46">
        <f t="shared" si="224"/>
        <v>0</v>
      </c>
      <c r="R1145" s="15"/>
      <c r="S1145" s="3">
        <f t="shared" si="225"/>
        <v>2.2000000000000002</v>
      </c>
      <c r="T1145" s="30" t="s">
        <v>2502</v>
      </c>
      <c r="U1145" s="5">
        <f t="shared" si="222"/>
        <v>40.04</v>
      </c>
      <c r="V1145" s="5">
        <f t="shared" si="223"/>
        <v>0</v>
      </c>
      <c r="W1145" s="5"/>
    </row>
    <row r="1146" spans="1:23" ht="43.2" x14ac:dyDescent="0.3">
      <c r="A1146" s="3">
        <f t="shared" si="226"/>
        <v>1129</v>
      </c>
      <c r="B1146" s="4" t="s">
        <v>918</v>
      </c>
      <c r="C1146" s="3">
        <v>2</v>
      </c>
      <c r="D1146" s="3" t="s">
        <v>1572</v>
      </c>
      <c r="E1146" s="4" t="s">
        <v>1179</v>
      </c>
      <c r="F1146" s="3" t="s">
        <v>32</v>
      </c>
      <c r="G1146" s="3" t="s">
        <v>2340</v>
      </c>
      <c r="H1146" s="3" t="s">
        <v>2468</v>
      </c>
      <c r="I1146" s="3" t="s">
        <v>2496</v>
      </c>
      <c r="J1146" s="3">
        <v>18.2</v>
      </c>
      <c r="K1146" s="3">
        <v>1350</v>
      </c>
      <c r="L1146" s="3" t="s">
        <v>25</v>
      </c>
      <c r="M1146" s="3">
        <v>1</v>
      </c>
      <c r="N1146" s="28">
        <f t="shared" si="227"/>
        <v>1.35</v>
      </c>
      <c r="O1146" s="28">
        <f t="shared" si="228"/>
        <v>24.57</v>
      </c>
      <c r="P1146" s="12">
        <v>0</v>
      </c>
      <c r="Q1146" s="46">
        <f t="shared" si="224"/>
        <v>0</v>
      </c>
      <c r="R1146" s="15"/>
      <c r="S1146" s="3">
        <f t="shared" si="225"/>
        <v>1.35</v>
      </c>
      <c r="T1146" s="30" t="s">
        <v>2502</v>
      </c>
      <c r="U1146" s="5">
        <f t="shared" si="222"/>
        <v>24.57</v>
      </c>
      <c r="V1146" s="5">
        <f t="shared" si="223"/>
        <v>0</v>
      </c>
      <c r="W1146" s="5"/>
    </row>
    <row r="1147" spans="1:23" ht="43.2" x14ac:dyDescent="0.3">
      <c r="A1147" s="3">
        <f t="shared" si="226"/>
        <v>1130</v>
      </c>
      <c r="B1147" s="4" t="s">
        <v>918</v>
      </c>
      <c r="C1147" s="3">
        <v>2</v>
      </c>
      <c r="D1147" s="3" t="s">
        <v>1572</v>
      </c>
      <c r="E1147" s="4" t="s">
        <v>1178</v>
      </c>
      <c r="F1147" s="3" t="s">
        <v>1078</v>
      </c>
      <c r="G1147" s="3" t="s">
        <v>2337</v>
      </c>
      <c r="H1147" s="3" t="s">
        <v>2485</v>
      </c>
      <c r="I1147" s="3" t="s">
        <v>2496</v>
      </c>
      <c r="J1147" s="3">
        <v>106</v>
      </c>
      <c r="K1147" s="3">
        <v>6000</v>
      </c>
      <c r="L1147" s="3" t="s">
        <v>25</v>
      </c>
      <c r="M1147" s="3">
        <v>1</v>
      </c>
      <c r="N1147" s="28">
        <f t="shared" si="227"/>
        <v>6</v>
      </c>
      <c r="O1147" s="28">
        <f t="shared" si="228"/>
        <v>636</v>
      </c>
      <c r="P1147" s="12">
        <v>0</v>
      </c>
      <c r="Q1147" s="46">
        <f t="shared" si="224"/>
        <v>0</v>
      </c>
      <c r="R1147" s="15"/>
      <c r="S1147" s="3">
        <f t="shared" si="225"/>
        <v>6</v>
      </c>
      <c r="T1147" s="30" t="s">
        <v>2502</v>
      </c>
      <c r="U1147" s="29">
        <f t="shared" si="222"/>
        <v>636</v>
      </c>
      <c r="V1147" s="29">
        <f t="shared" si="223"/>
        <v>0</v>
      </c>
      <c r="W1147" s="5"/>
    </row>
    <row r="1148" spans="1:23" ht="43.2" x14ac:dyDescent="0.3">
      <c r="A1148" s="3">
        <f t="shared" si="226"/>
        <v>1131</v>
      </c>
      <c r="B1148" s="4" t="s">
        <v>918</v>
      </c>
      <c r="C1148" s="3">
        <v>2</v>
      </c>
      <c r="D1148" s="3" t="s">
        <v>1572</v>
      </c>
      <c r="E1148" s="4" t="s">
        <v>1183</v>
      </c>
      <c r="F1148" s="3" t="s">
        <v>1184</v>
      </c>
      <c r="G1148" s="3" t="s">
        <v>2330</v>
      </c>
      <c r="H1148" s="3" t="s">
        <v>2479</v>
      </c>
      <c r="I1148" s="3" t="s">
        <v>2496</v>
      </c>
      <c r="J1148" s="3">
        <v>79.7</v>
      </c>
      <c r="K1148" s="3">
        <v>6000</v>
      </c>
      <c r="L1148" s="3" t="s">
        <v>25</v>
      </c>
      <c r="M1148" s="3">
        <v>1</v>
      </c>
      <c r="N1148" s="28">
        <f t="shared" si="227"/>
        <v>6</v>
      </c>
      <c r="O1148" s="28">
        <f t="shared" si="228"/>
        <v>478.20000000000005</v>
      </c>
      <c r="P1148" s="12">
        <v>0</v>
      </c>
      <c r="Q1148" s="46">
        <f t="shared" si="224"/>
        <v>0</v>
      </c>
      <c r="R1148" s="15"/>
      <c r="S1148" s="3">
        <f t="shared" si="225"/>
        <v>6</v>
      </c>
      <c r="T1148" s="30" t="s">
        <v>2502</v>
      </c>
      <c r="U1148" s="29">
        <f t="shared" si="222"/>
        <v>478.20000000000005</v>
      </c>
      <c r="V1148" s="29">
        <f t="shared" si="223"/>
        <v>0</v>
      </c>
      <c r="W1148" s="5"/>
    </row>
    <row r="1149" spans="1:23" ht="43.2" x14ac:dyDescent="0.3">
      <c r="A1149" s="3">
        <f t="shared" si="226"/>
        <v>1132</v>
      </c>
      <c r="B1149" s="4" t="s">
        <v>918</v>
      </c>
      <c r="C1149" s="3">
        <v>2</v>
      </c>
      <c r="D1149" s="3" t="s">
        <v>1572</v>
      </c>
      <c r="E1149" s="4" t="s">
        <v>1185</v>
      </c>
      <c r="F1149" s="3" t="s">
        <v>6</v>
      </c>
      <c r="G1149" s="7" t="s">
        <v>2344</v>
      </c>
      <c r="H1149" s="7" t="s">
        <v>2467</v>
      </c>
      <c r="I1149" s="7" t="s">
        <v>2496</v>
      </c>
      <c r="J1149" s="7">
        <v>49.9</v>
      </c>
      <c r="K1149" s="3">
        <v>6000</v>
      </c>
      <c r="L1149" s="3" t="s">
        <v>25</v>
      </c>
      <c r="M1149" s="3">
        <v>1</v>
      </c>
      <c r="N1149" s="28">
        <f t="shared" si="227"/>
        <v>6</v>
      </c>
      <c r="O1149" s="28">
        <f t="shared" si="228"/>
        <v>299.39999999999998</v>
      </c>
      <c r="P1149" s="12">
        <v>0</v>
      </c>
      <c r="Q1149" s="46">
        <f t="shared" si="224"/>
        <v>0</v>
      </c>
      <c r="R1149" s="15"/>
      <c r="S1149" s="3">
        <f t="shared" si="225"/>
        <v>6</v>
      </c>
      <c r="T1149" s="30" t="s">
        <v>2502</v>
      </c>
      <c r="U1149" s="29">
        <f t="shared" si="222"/>
        <v>299.39999999999998</v>
      </c>
      <c r="V1149" s="29">
        <f t="shared" si="223"/>
        <v>0</v>
      </c>
      <c r="W1149" s="5"/>
    </row>
    <row r="1150" spans="1:23" ht="43.2" x14ac:dyDescent="0.3">
      <c r="A1150" s="3">
        <f t="shared" si="226"/>
        <v>1133</v>
      </c>
      <c r="B1150" s="4" t="s">
        <v>918</v>
      </c>
      <c r="C1150" s="3">
        <v>2</v>
      </c>
      <c r="D1150" s="3" t="s">
        <v>1572</v>
      </c>
      <c r="E1150" s="4" t="s">
        <v>1186</v>
      </c>
      <c r="F1150" s="3" t="s">
        <v>22</v>
      </c>
      <c r="G1150" s="7" t="s">
        <v>2343</v>
      </c>
      <c r="H1150" s="7" t="s">
        <v>2487</v>
      </c>
      <c r="I1150" s="7" t="s">
        <v>2496</v>
      </c>
      <c r="J1150" s="7">
        <v>30.6</v>
      </c>
      <c r="K1150" s="3">
        <v>3000</v>
      </c>
      <c r="L1150" s="3" t="s">
        <v>25</v>
      </c>
      <c r="M1150" s="3">
        <v>1</v>
      </c>
      <c r="N1150" s="28">
        <f t="shared" si="227"/>
        <v>3</v>
      </c>
      <c r="O1150" s="28">
        <f t="shared" si="228"/>
        <v>91.800000000000011</v>
      </c>
      <c r="P1150" s="12">
        <v>0</v>
      </c>
      <c r="Q1150" s="46">
        <f t="shared" si="224"/>
        <v>0</v>
      </c>
      <c r="R1150" s="15"/>
      <c r="S1150" s="3">
        <f t="shared" si="225"/>
        <v>3</v>
      </c>
      <c r="T1150" s="30" t="s">
        <v>2502</v>
      </c>
      <c r="U1150" s="29">
        <f t="shared" si="222"/>
        <v>91.800000000000011</v>
      </c>
      <c r="V1150" s="29">
        <f t="shared" si="223"/>
        <v>0</v>
      </c>
      <c r="W1150" s="5"/>
    </row>
    <row r="1151" spans="1:23" ht="43.2" x14ac:dyDescent="0.3">
      <c r="A1151" s="3">
        <f t="shared" si="226"/>
        <v>1134</v>
      </c>
      <c r="B1151" s="4" t="s">
        <v>918</v>
      </c>
      <c r="C1151" s="3">
        <v>2</v>
      </c>
      <c r="D1151" s="3" t="s">
        <v>1572</v>
      </c>
      <c r="E1151" s="4" t="s">
        <v>1187</v>
      </c>
      <c r="F1151" s="3" t="s">
        <v>1078</v>
      </c>
      <c r="G1151" s="3" t="s">
        <v>2337</v>
      </c>
      <c r="H1151" s="3" t="s">
        <v>2485</v>
      </c>
      <c r="I1151" s="3" t="s">
        <v>2496</v>
      </c>
      <c r="J1151" s="3">
        <v>106</v>
      </c>
      <c r="K1151" s="3">
        <v>6000</v>
      </c>
      <c r="L1151" s="3" t="s">
        <v>25</v>
      </c>
      <c r="M1151" s="3">
        <v>1</v>
      </c>
      <c r="N1151" s="28">
        <f t="shared" si="227"/>
        <v>6</v>
      </c>
      <c r="O1151" s="28">
        <f t="shared" si="228"/>
        <v>636</v>
      </c>
      <c r="P1151" s="12">
        <v>0</v>
      </c>
      <c r="Q1151" s="46">
        <f t="shared" si="224"/>
        <v>0</v>
      </c>
      <c r="R1151" s="15"/>
      <c r="S1151" s="3">
        <f t="shared" si="225"/>
        <v>6</v>
      </c>
      <c r="T1151" s="30" t="s">
        <v>2502</v>
      </c>
      <c r="U1151" s="29">
        <f t="shared" si="222"/>
        <v>636</v>
      </c>
      <c r="V1151" s="29">
        <f t="shared" si="223"/>
        <v>0</v>
      </c>
      <c r="W1151" s="5"/>
    </row>
    <row r="1152" spans="1:23" ht="43.2" x14ac:dyDescent="0.3">
      <c r="A1152" s="3">
        <f t="shared" si="226"/>
        <v>1135</v>
      </c>
      <c r="B1152" s="4" t="s">
        <v>918</v>
      </c>
      <c r="C1152" s="3">
        <v>2</v>
      </c>
      <c r="D1152" s="3" t="s">
        <v>1572</v>
      </c>
      <c r="E1152" s="4" t="s">
        <v>1188</v>
      </c>
      <c r="F1152" s="3" t="s">
        <v>1078</v>
      </c>
      <c r="G1152" s="3" t="s">
        <v>2337</v>
      </c>
      <c r="H1152" s="3" t="s">
        <v>2485</v>
      </c>
      <c r="I1152" s="3" t="s">
        <v>2496</v>
      </c>
      <c r="J1152" s="3">
        <v>106</v>
      </c>
      <c r="K1152" s="3">
        <v>6000</v>
      </c>
      <c r="L1152" s="3" t="s">
        <v>25</v>
      </c>
      <c r="M1152" s="3">
        <v>1</v>
      </c>
      <c r="N1152" s="28">
        <f t="shared" si="227"/>
        <v>6</v>
      </c>
      <c r="O1152" s="28">
        <f t="shared" si="228"/>
        <v>636</v>
      </c>
      <c r="P1152" s="12">
        <v>0</v>
      </c>
      <c r="Q1152" s="46">
        <f t="shared" si="224"/>
        <v>0</v>
      </c>
      <c r="R1152" s="15"/>
      <c r="S1152" s="3">
        <f t="shared" si="225"/>
        <v>6</v>
      </c>
      <c r="T1152" s="30" t="s">
        <v>2502</v>
      </c>
      <c r="U1152" s="29">
        <f t="shared" si="222"/>
        <v>636</v>
      </c>
      <c r="V1152" s="29">
        <f t="shared" si="223"/>
        <v>0</v>
      </c>
      <c r="W1152" s="5"/>
    </row>
    <row r="1153" spans="1:23" ht="43.2" x14ac:dyDescent="0.3">
      <c r="A1153" s="3">
        <f t="shared" si="226"/>
        <v>1136</v>
      </c>
      <c r="B1153" s="4" t="s">
        <v>918</v>
      </c>
      <c r="C1153" s="3">
        <v>2</v>
      </c>
      <c r="D1153" s="3" t="s">
        <v>1572</v>
      </c>
      <c r="E1153" s="4" t="s">
        <v>1189</v>
      </c>
      <c r="F1153" s="3" t="s">
        <v>1078</v>
      </c>
      <c r="G1153" s="3" t="s">
        <v>2337</v>
      </c>
      <c r="H1153" s="3" t="s">
        <v>2485</v>
      </c>
      <c r="I1153" s="3" t="s">
        <v>2496</v>
      </c>
      <c r="J1153" s="3">
        <v>106</v>
      </c>
      <c r="K1153" s="3">
        <v>6000</v>
      </c>
      <c r="L1153" s="3" t="s">
        <v>25</v>
      </c>
      <c r="M1153" s="3">
        <v>1</v>
      </c>
      <c r="N1153" s="28">
        <f t="shared" si="227"/>
        <v>6</v>
      </c>
      <c r="O1153" s="28">
        <f t="shared" si="228"/>
        <v>636</v>
      </c>
      <c r="P1153" s="12">
        <v>0</v>
      </c>
      <c r="Q1153" s="46">
        <f t="shared" si="224"/>
        <v>0</v>
      </c>
      <c r="R1153" s="15"/>
      <c r="S1153" s="3">
        <f t="shared" si="225"/>
        <v>6</v>
      </c>
      <c r="T1153" s="30" t="s">
        <v>2502</v>
      </c>
      <c r="U1153" s="29">
        <f t="shared" si="222"/>
        <v>636</v>
      </c>
      <c r="V1153" s="29">
        <f t="shared" si="223"/>
        <v>0</v>
      </c>
      <c r="W1153" s="5"/>
    </row>
    <row r="1154" spans="1:23" ht="43.2" x14ac:dyDescent="0.3">
      <c r="A1154" s="3">
        <f t="shared" si="226"/>
        <v>1137</v>
      </c>
      <c r="B1154" s="4" t="s">
        <v>918</v>
      </c>
      <c r="C1154" s="3">
        <v>2</v>
      </c>
      <c r="D1154" s="3" t="s">
        <v>1572</v>
      </c>
      <c r="E1154" s="4" t="s">
        <v>1190</v>
      </c>
      <c r="F1154" s="3" t="s">
        <v>1078</v>
      </c>
      <c r="G1154" s="3" t="s">
        <v>2337</v>
      </c>
      <c r="H1154" s="3" t="s">
        <v>2485</v>
      </c>
      <c r="I1154" s="3" t="s">
        <v>2496</v>
      </c>
      <c r="J1154" s="3">
        <v>106</v>
      </c>
      <c r="K1154" s="3">
        <v>6000</v>
      </c>
      <c r="L1154" s="3" t="s">
        <v>25</v>
      </c>
      <c r="M1154" s="3">
        <v>1</v>
      </c>
      <c r="N1154" s="28">
        <f t="shared" si="227"/>
        <v>6</v>
      </c>
      <c r="O1154" s="28">
        <f t="shared" si="228"/>
        <v>636</v>
      </c>
      <c r="P1154" s="12">
        <v>0</v>
      </c>
      <c r="Q1154" s="46">
        <f t="shared" si="224"/>
        <v>0</v>
      </c>
      <c r="R1154" s="15"/>
      <c r="S1154" s="3">
        <f t="shared" si="225"/>
        <v>6</v>
      </c>
      <c r="T1154" s="30" t="s">
        <v>2502</v>
      </c>
      <c r="U1154" s="29">
        <f t="shared" si="222"/>
        <v>636</v>
      </c>
      <c r="V1154" s="29">
        <f t="shared" si="223"/>
        <v>0</v>
      </c>
      <c r="W1154" s="5"/>
    </row>
    <row r="1155" spans="1:23" ht="43.2" x14ac:dyDescent="0.3">
      <c r="A1155" s="3">
        <f t="shared" si="226"/>
        <v>1138</v>
      </c>
      <c r="B1155" s="4" t="s">
        <v>918</v>
      </c>
      <c r="C1155" s="3">
        <v>2</v>
      </c>
      <c r="D1155" s="3" t="s">
        <v>1572</v>
      </c>
      <c r="E1155" s="4" t="s">
        <v>1191</v>
      </c>
      <c r="F1155" s="3" t="s">
        <v>1193</v>
      </c>
      <c r="G1155" s="3" t="s">
        <v>2328</v>
      </c>
      <c r="H1155" s="3" t="s">
        <v>2474</v>
      </c>
      <c r="I1155" s="3" t="s">
        <v>2496</v>
      </c>
      <c r="J1155" s="3">
        <v>65.400000000000006</v>
      </c>
      <c r="K1155" s="3">
        <v>6000</v>
      </c>
      <c r="L1155" s="3" t="s">
        <v>25</v>
      </c>
      <c r="M1155" s="3">
        <v>1</v>
      </c>
      <c r="N1155" s="28">
        <f t="shared" si="227"/>
        <v>6</v>
      </c>
      <c r="O1155" s="28">
        <f t="shared" si="228"/>
        <v>392.40000000000003</v>
      </c>
      <c r="P1155" s="12">
        <v>0</v>
      </c>
      <c r="Q1155" s="46">
        <f t="shared" si="224"/>
        <v>0</v>
      </c>
      <c r="R1155" s="15"/>
      <c r="S1155" s="3">
        <f t="shared" si="225"/>
        <v>6</v>
      </c>
      <c r="T1155" s="30" t="s">
        <v>2502</v>
      </c>
      <c r="U1155" s="29">
        <f t="shared" si="222"/>
        <v>392.40000000000003</v>
      </c>
      <c r="V1155" s="29">
        <f t="shared" si="223"/>
        <v>0</v>
      </c>
      <c r="W1155" s="5"/>
    </row>
    <row r="1156" spans="1:23" ht="43.2" x14ac:dyDescent="0.3">
      <c r="A1156" s="3">
        <f t="shared" si="226"/>
        <v>1139</v>
      </c>
      <c r="B1156" s="4" t="s">
        <v>918</v>
      </c>
      <c r="C1156" s="3">
        <v>2</v>
      </c>
      <c r="D1156" s="3" t="s">
        <v>1572</v>
      </c>
      <c r="E1156" s="4" t="s">
        <v>1192</v>
      </c>
      <c r="F1156" s="3" t="s">
        <v>1193</v>
      </c>
      <c r="G1156" s="3" t="s">
        <v>2328</v>
      </c>
      <c r="H1156" s="3" t="s">
        <v>2474</v>
      </c>
      <c r="I1156" s="3" t="s">
        <v>2496</v>
      </c>
      <c r="J1156" s="3">
        <v>65.400000000000006</v>
      </c>
      <c r="K1156" s="3">
        <v>6000</v>
      </c>
      <c r="L1156" s="3" t="s">
        <v>25</v>
      </c>
      <c r="M1156" s="3">
        <v>1</v>
      </c>
      <c r="N1156" s="28">
        <f t="shared" si="227"/>
        <v>6</v>
      </c>
      <c r="O1156" s="28">
        <f t="shared" si="228"/>
        <v>392.40000000000003</v>
      </c>
      <c r="P1156" s="12">
        <v>0</v>
      </c>
      <c r="Q1156" s="46">
        <f t="shared" si="224"/>
        <v>0</v>
      </c>
      <c r="R1156" s="15"/>
      <c r="S1156" s="3">
        <f t="shared" si="225"/>
        <v>6</v>
      </c>
      <c r="T1156" s="30" t="s">
        <v>2502</v>
      </c>
      <c r="U1156" s="29">
        <f t="shared" si="222"/>
        <v>392.40000000000003</v>
      </c>
      <c r="V1156" s="29">
        <f t="shared" si="223"/>
        <v>0</v>
      </c>
      <c r="W1156" s="5"/>
    </row>
    <row r="1157" spans="1:23" ht="43.2" x14ac:dyDescent="0.3">
      <c r="A1157" s="3">
        <f t="shared" si="226"/>
        <v>1140</v>
      </c>
      <c r="B1157" s="4" t="s">
        <v>918</v>
      </c>
      <c r="C1157" s="3">
        <v>2</v>
      </c>
      <c r="D1157" s="3" t="s">
        <v>1572</v>
      </c>
      <c r="E1157" s="4" t="s">
        <v>1194</v>
      </c>
      <c r="F1157" s="3" t="s">
        <v>1196</v>
      </c>
      <c r="G1157" s="3" t="s">
        <v>2325</v>
      </c>
      <c r="H1157" s="3" t="s">
        <v>2470</v>
      </c>
      <c r="I1157" s="3" t="s">
        <v>2496</v>
      </c>
      <c r="J1157" s="3">
        <v>41.4</v>
      </c>
      <c r="K1157" s="3">
        <v>6000</v>
      </c>
      <c r="L1157" s="3" t="s">
        <v>25</v>
      </c>
      <c r="M1157" s="3">
        <v>1</v>
      </c>
      <c r="N1157" s="28">
        <f t="shared" si="227"/>
        <v>6</v>
      </c>
      <c r="O1157" s="40">
        <f t="shared" si="228"/>
        <v>248.39999999999998</v>
      </c>
      <c r="P1157" s="12">
        <v>0</v>
      </c>
      <c r="Q1157" s="46">
        <f t="shared" si="224"/>
        <v>0</v>
      </c>
      <c r="R1157" s="15"/>
      <c r="S1157" s="3">
        <f t="shared" si="225"/>
        <v>6</v>
      </c>
      <c r="T1157" s="30" t="s">
        <v>2502</v>
      </c>
      <c r="U1157" s="41">
        <f t="shared" si="222"/>
        <v>248.39999999999998</v>
      </c>
      <c r="V1157" s="41">
        <f t="shared" si="223"/>
        <v>0</v>
      </c>
      <c r="W1157" s="5"/>
    </row>
    <row r="1158" spans="1:23" ht="43.2" x14ac:dyDescent="0.3">
      <c r="A1158" s="3">
        <f t="shared" si="226"/>
        <v>1141</v>
      </c>
      <c r="B1158" s="4" t="s">
        <v>918</v>
      </c>
      <c r="C1158" s="3">
        <v>2</v>
      </c>
      <c r="D1158" s="3" t="s">
        <v>1572</v>
      </c>
      <c r="E1158" s="4" t="s">
        <v>1195</v>
      </c>
      <c r="F1158" s="3" t="s">
        <v>1196</v>
      </c>
      <c r="G1158" s="3" t="s">
        <v>2325</v>
      </c>
      <c r="H1158" s="3" t="s">
        <v>2470</v>
      </c>
      <c r="I1158" s="3" t="s">
        <v>2496</v>
      </c>
      <c r="J1158" s="3">
        <v>41.4</v>
      </c>
      <c r="K1158" s="3">
        <v>6000</v>
      </c>
      <c r="L1158" s="3" t="s">
        <v>25</v>
      </c>
      <c r="M1158" s="3">
        <v>1</v>
      </c>
      <c r="N1158" s="28">
        <f t="shared" si="227"/>
        <v>6</v>
      </c>
      <c r="O1158" s="40">
        <f t="shared" si="228"/>
        <v>248.39999999999998</v>
      </c>
      <c r="P1158" s="12">
        <v>0</v>
      </c>
      <c r="Q1158" s="46">
        <f t="shared" si="224"/>
        <v>0</v>
      </c>
      <c r="R1158" s="15"/>
      <c r="S1158" s="3">
        <f t="shared" si="225"/>
        <v>6</v>
      </c>
      <c r="T1158" s="30" t="s">
        <v>2502</v>
      </c>
      <c r="U1158" s="41">
        <f t="shared" si="222"/>
        <v>248.39999999999998</v>
      </c>
      <c r="V1158" s="41">
        <f t="shared" si="223"/>
        <v>0</v>
      </c>
      <c r="W1158" s="5"/>
    </row>
    <row r="1159" spans="1:23" ht="43.2" x14ac:dyDescent="0.3">
      <c r="A1159" s="3">
        <f t="shared" si="226"/>
        <v>1142</v>
      </c>
      <c r="B1159" s="4" t="s">
        <v>918</v>
      </c>
      <c r="C1159" s="3">
        <v>2</v>
      </c>
      <c r="D1159" s="3" t="s">
        <v>1572</v>
      </c>
      <c r="E1159" s="4" t="s">
        <v>1199</v>
      </c>
      <c r="F1159" s="3" t="s">
        <v>1200</v>
      </c>
      <c r="G1159" s="3" t="s">
        <v>2334</v>
      </c>
      <c r="H1159" s="3" t="s">
        <v>2483</v>
      </c>
      <c r="I1159" s="3" t="s">
        <v>2496</v>
      </c>
      <c r="J1159" s="3">
        <v>76</v>
      </c>
      <c r="K1159" s="3">
        <v>6000</v>
      </c>
      <c r="L1159" s="3" t="s">
        <v>25</v>
      </c>
      <c r="M1159" s="3">
        <v>1</v>
      </c>
      <c r="N1159" s="28">
        <f t="shared" si="227"/>
        <v>6</v>
      </c>
      <c r="O1159" s="28">
        <f t="shared" si="228"/>
        <v>456</v>
      </c>
      <c r="P1159" s="12">
        <v>0</v>
      </c>
      <c r="Q1159" s="46">
        <f t="shared" si="224"/>
        <v>0</v>
      </c>
      <c r="R1159" s="15"/>
      <c r="S1159" s="3">
        <f t="shared" si="225"/>
        <v>6</v>
      </c>
      <c r="T1159" s="30" t="s">
        <v>2502</v>
      </c>
      <c r="U1159" s="5">
        <f t="shared" si="222"/>
        <v>456</v>
      </c>
      <c r="V1159" s="5">
        <f t="shared" si="223"/>
        <v>0</v>
      </c>
      <c r="W1159" s="5"/>
    </row>
    <row r="1160" spans="1:23" ht="43.2" x14ac:dyDescent="0.3">
      <c r="A1160" s="3">
        <f t="shared" si="226"/>
        <v>1143</v>
      </c>
      <c r="B1160" s="4" t="s">
        <v>918</v>
      </c>
      <c r="C1160" s="3">
        <v>2</v>
      </c>
      <c r="D1160" s="3" t="s">
        <v>1572</v>
      </c>
      <c r="E1160" s="4" t="s">
        <v>1198</v>
      </c>
      <c r="F1160" s="3" t="s">
        <v>1196</v>
      </c>
      <c r="G1160" s="3" t="s">
        <v>2325</v>
      </c>
      <c r="H1160" s="3" t="s">
        <v>2470</v>
      </c>
      <c r="I1160" s="3" t="s">
        <v>2496</v>
      </c>
      <c r="J1160" s="3">
        <v>41.4</v>
      </c>
      <c r="K1160" s="3">
        <v>6000</v>
      </c>
      <c r="L1160" s="3" t="s">
        <v>25</v>
      </c>
      <c r="M1160" s="3">
        <v>1</v>
      </c>
      <c r="N1160" s="28">
        <f t="shared" si="227"/>
        <v>6</v>
      </c>
      <c r="O1160" s="40">
        <f t="shared" si="228"/>
        <v>248.39999999999998</v>
      </c>
      <c r="P1160" s="12">
        <v>0</v>
      </c>
      <c r="Q1160" s="46">
        <f t="shared" si="224"/>
        <v>0</v>
      </c>
      <c r="R1160" s="15"/>
      <c r="S1160" s="3">
        <f t="shared" si="225"/>
        <v>6</v>
      </c>
      <c r="T1160" s="30" t="s">
        <v>2502</v>
      </c>
      <c r="U1160" s="41">
        <f t="shared" si="222"/>
        <v>248.39999999999998</v>
      </c>
      <c r="V1160" s="41">
        <f t="shared" si="223"/>
        <v>0</v>
      </c>
      <c r="W1160" s="5"/>
    </row>
    <row r="1161" spans="1:23" ht="43.2" x14ac:dyDescent="0.3">
      <c r="A1161" s="3">
        <f t="shared" si="226"/>
        <v>1144</v>
      </c>
      <c r="B1161" s="4" t="s">
        <v>918</v>
      </c>
      <c r="C1161" s="3">
        <v>2</v>
      </c>
      <c r="D1161" s="3" t="s">
        <v>1572</v>
      </c>
      <c r="E1161" s="4" t="s">
        <v>1197</v>
      </c>
      <c r="F1161" s="3" t="s">
        <v>1196</v>
      </c>
      <c r="G1161" s="3" t="s">
        <v>2325</v>
      </c>
      <c r="H1161" s="3" t="s">
        <v>2470</v>
      </c>
      <c r="I1161" s="3" t="s">
        <v>2496</v>
      </c>
      <c r="J1161" s="3">
        <v>41.4</v>
      </c>
      <c r="K1161" s="3">
        <v>6000</v>
      </c>
      <c r="L1161" s="3" t="s">
        <v>25</v>
      </c>
      <c r="M1161" s="3">
        <v>1</v>
      </c>
      <c r="N1161" s="28">
        <f t="shared" si="227"/>
        <v>6</v>
      </c>
      <c r="O1161" s="40">
        <f t="shared" si="228"/>
        <v>248.39999999999998</v>
      </c>
      <c r="P1161" s="12">
        <v>0</v>
      </c>
      <c r="Q1161" s="46">
        <f t="shared" si="224"/>
        <v>0</v>
      </c>
      <c r="R1161" s="15"/>
      <c r="S1161" s="3">
        <f t="shared" si="225"/>
        <v>6</v>
      </c>
      <c r="T1161" s="30" t="s">
        <v>2502</v>
      </c>
      <c r="U1161" s="41">
        <f t="shared" si="222"/>
        <v>248.39999999999998</v>
      </c>
      <c r="V1161" s="41">
        <f t="shared" si="223"/>
        <v>0</v>
      </c>
      <c r="W1161" s="5"/>
    </row>
    <row r="1162" spans="1:23" ht="43.2" x14ac:dyDescent="0.3">
      <c r="A1162" s="3">
        <f t="shared" si="226"/>
        <v>1145</v>
      </c>
      <c r="B1162" s="4" t="s">
        <v>918</v>
      </c>
      <c r="C1162" s="3">
        <v>2</v>
      </c>
      <c r="D1162" s="3" t="s">
        <v>1572</v>
      </c>
      <c r="E1162" s="4" t="s">
        <v>1201</v>
      </c>
      <c r="F1162" s="3" t="s">
        <v>1184</v>
      </c>
      <c r="G1162" s="3" t="s">
        <v>2330</v>
      </c>
      <c r="H1162" s="3" t="s">
        <v>2479</v>
      </c>
      <c r="I1162" s="3" t="s">
        <v>2496</v>
      </c>
      <c r="J1162" s="3">
        <v>79.7</v>
      </c>
      <c r="K1162" s="3">
        <v>6000</v>
      </c>
      <c r="L1162" s="3" t="s">
        <v>25</v>
      </c>
      <c r="M1162" s="3">
        <v>1</v>
      </c>
      <c r="N1162" s="28">
        <f t="shared" si="227"/>
        <v>6</v>
      </c>
      <c r="O1162" s="28">
        <f t="shared" si="228"/>
        <v>478.20000000000005</v>
      </c>
      <c r="P1162" s="12">
        <v>0</v>
      </c>
      <c r="Q1162" s="46">
        <f t="shared" si="224"/>
        <v>0</v>
      </c>
      <c r="R1162" s="15"/>
      <c r="S1162" s="3">
        <f t="shared" si="225"/>
        <v>6</v>
      </c>
      <c r="T1162" s="30" t="s">
        <v>2502</v>
      </c>
      <c r="U1162" s="29">
        <f t="shared" si="222"/>
        <v>478.20000000000005</v>
      </c>
      <c r="V1162" s="29">
        <f t="shared" si="223"/>
        <v>0</v>
      </c>
      <c r="W1162" s="5"/>
    </row>
    <row r="1163" spans="1:23" ht="43.2" x14ac:dyDescent="0.3">
      <c r="A1163" s="3">
        <f t="shared" si="226"/>
        <v>1146</v>
      </c>
      <c r="B1163" s="4" t="s">
        <v>918</v>
      </c>
      <c r="C1163" s="3">
        <v>2</v>
      </c>
      <c r="D1163" s="3" t="s">
        <v>1572</v>
      </c>
      <c r="E1163" s="4" t="s">
        <v>1202</v>
      </c>
      <c r="F1163" s="3" t="s">
        <v>6</v>
      </c>
      <c r="G1163" s="7" t="s">
        <v>2344</v>
      </c>
      <c r="H1163" s="7" t="s">
        <v>2467</v>
      </c>
      <c r="I1163" s="7" t="s">
        <v>2496</v>
      </c>
      <c r="J1163" s="7">
        <v>49.9</v>
      </c>
      <c r="K1163" s="3">
        <v>6000</v>
      </c>
      <c r="L1163" s="3" t="s">
        <v>25</v>
      </c>
      <c r="M1163" s="3">
        <v>1</v>
      </c>
      <c r="N1163" s="28">
        <f t="shared" si="227"/>
        <v>6</v>
      </c>
      <c r="O1163" s="28">
        <f t="shared" si="228"/>
        <v>299.39999999999998</v>
      </c>
      <c r="P1163" s="12">
        <v>0</v>
      </c>
      <c r="Q1163" s="46">
        <f t="shared" si="224"/>
        <v>0</v>
      </c>
      <c r="R1163" s="15"/>
      <c r="S1163" s="3">
        <f t="shared" si="225"/>
        <v>6</v>
      </c>
      <c r="T1163" s="30" t="s">
        <v>2502</v>
      </c>
      <c r="U1163" s="29">
        <f t="shared" si="222"/>
        <v>299.39999999999998</v>
      </c>
      <c r="V1163" s="29">
        <f t="shared" si="223"/>
        <v>0</v>
      </c>
      <c r="W1163" s="5"/>
    </row>
    <row r="1164" spans="1:23" ht="43.2" x14ac:dyDescent="0.3">
      <c r="A1164" s="3">
        <f t="shared" si="226"/>
        <v>1147</v>
      </c>
      <c r="B1164" s="4" t="s">
        <v>918</v>
      </c>
      <c r="C1164" s="3">
        <v>2</v>
      </c>
      <c r="D1164" s="3" t="s">
        <v>1571</v>
      </c>
      <c r="E1164" s="4" t="s">
        <v>1203</v>
      </c>
      <c r="F1164" s="3" t="s">
        <v>812</v>
      </c>
      <c r="G1164" s="3"/>
      <c r="H1164" s="3"/>
      <c r="I1164" s="3" t="s">
        <v>2496</v>
      </c>
      <c r="J1164" s="3">
        <v>13.32</v>
      </c>
      <c r="K1164" s="3">
        <v>2800</v>
      </c>
      <c r="L1164" s="3" t="s">
        <v>25</v>
      </c>
      <c r="M1164" s="3">
        <v>1</v>
      </c>
      <c r="N1164" s="28">
        <f t="shared" ref="N1164:N1203" si="229">(K1164/1000)*M1164</f>
        <v>2.8</v>
      </c>
      <c r="O1164" s="40">
        <f t="shared" ref="O1164:O1203" si="230">N1164*J1164</f>
        <v>37.295999999999999</v>
      </c>
      <c r="P1164" s="12">
        <v>0</v>
      </c>
      <c r="Q1164" s="46">
        <f t="shared" si="224"/>
        <v>0</v>
      </c>
      <c r="R1164" s="15"/>
      <c r="S1164" s="3">
        <f t="shared" si="225"/>
        <v>2.8</v>
      </c>
      <c r="T1164" s="30" t="s">
        <v>2502</v>
      </c>
      <c r="U1164" s="41">
        <f t="shared" si="222"/>
        <v>37.295999999999999</v>
      </c>
      <c r="V1164" s="41">
        <f t="shared" si="223"/>
        <v>0</v>
      </c>
      <c r="W1164" s="5"/>
    </row>
    <row r="1165" spans="1:23" ht="43.2" x14ac:dyDescent="0.3">
      <c r="A1165" s="3">
        <f t="shared" si="226"/>
        <v>1148</v>
      </c>
      <c r="B1165" s="4" t="s">
        <v>918</v>
      </c>
      <c r="C1165" s="3">
        <v>2</v>
      </c>
      <c r="D1165" s="3" t="s">
        <v>1571</v>
      </c>
      <c r="E1165" s="4" t="s">
        <v>1204</v>
      </c>
      <c r="F1165" s="3" t="s">
        <v>812</v>
      </c>
      <c r="G1165" s="3"/>
      <c r="H1165" s="3"/>
      <c r="I1165" s="3" t="s">
        <v>2496</v>
      </c>
      <c r="J1165" s="3">
        <v>13.32</v>
      </c>
      <c r="K1165" s="3">
        <v>2800</v>
      </c>
      <c r="L1165" s="3" t="s">
        <v>25</v>
      </c>
      <c r="M1165" s="3">
        <v>1</v>
      </c>
      <c r="N1165" s="28">
        <f t="shared" si="229"/>
        <v>2.8</v>
      </c>
      <c r="O1165" s="40">
        <f t="shared" si="230"/>
        <v>37.295999999999999</v>
      </c>
      <c r="P1165" s="12">
        <v>0</v>
      </c>
      <c r="Q1165" s="46">
        <f t="shared" si="224"/>
        <v>0</v>
      </c>
      <c r="R1165" s="15"/>
      <c r="S1165" s="3">
        <f t="shared" si="225"/>
        <v>2.8</v>
      </c>
      <c r="T1165" s="30" t="s">
        <v>2502</v>
      </c>
      <c r="U1165" s="41">
        <f t="shared" si="222"/>
        <v>37.295999999999999</v>
      </c>
      <c r="V1165" s="41">
        <f t="shared" si="223"/>
        <v>0</v>
      </c>
      <c r="W1165" s="5"/>
    </row>
    <row r="1166" spans="1:23" ht="43.2" x14ac:dyDescent="0.3">
      <c r="A1166" s="3">
        <f t="shared" si="226"/>
        <v>1149</v>
      </c>
      <c r="B1166" s="4" t="s">
        <v>918</v>
      </c>
      <c r="C1166" s="3">
        <v>2</v>
      </c>
      <c r="D1166" s="3" t="s">
        <v>1571</v>
      </c>
      <c r="E1166" s="4" t="s">
        <v>1205</v>
      </c>
      <c r="F1166" s="3" t="s">
        <v>812</v>
      </c>
      <c r="G1166" s="3"/>
      <c r="H1166" s="3"/>
      <c r="I1166" s="3" t="s">
        <v>2496</v>
      </c>
      <c r="J1166" s="3">
        <v>13.32</v>
      </c>
      <c r="K1166" s="3">
        <v>2800</v>
      </c>
      <c r="L1166" s="3" t="s">
        <v>25</v>
      </c>
      <c r="M1166" s="3">
        <v>1</v>
      </c>
      <c r="N1166" s="28">
        <f t="shared" si="229"/>
        <v>2.8</v>
      </c>
      <c r="O1166" s="40">
        <f t="shared" si="230"/>
        <v>37.295999999999999</v>
      </c>
      <c r="P1166" s="12">
        <v>0</v>
      </c>
      <c r="Q1166" s="46">
        <f t="shared" si="224"/>
        <v>0</v>
      </c>
      <c r="R1166" s="15"/>
      <c r="S1166" s="3">
        <f t="shared" si="225"/>
        <v>2.8</v>
      </c>
      <c r="T1166" s="30" t="s">
        <v>2502</v>
      </c>
      <c r="U1166" s="41">
        <f t="shared" ref="U1166:U1229" si="231">S1166*J1166</f>
        <v>37.295999999999999</v>
      </c>
      <c r="V1166" s="41">
        <f t="shared" ref="V1166:V1229" si="232">Q1166*J1166</f>
        <v>0</v>
      </c>
      <c r="W1166" s="5"/>
    </row>
    <row r="1167" spans="1:23" ht="43.2" x14ac:dyDescent="0.3">
      <c r="A1167" s="3">
        <f t="shared" si="226"/>
        <v>1150</v>
      </c>
      <c r="B1167" s="4" t="s">
        <v>918</v>
      </c>
      <c r="C1167" s="3">
        <v>2</v>
      </c>
      <c r="D1167" s="3" t="s">
        <v>1571</v>
      </c>
      <c r="E1167" s="4" t="s">
        <v>1206</v>
      </c>
      <c r="F1167" s="3" t="s">
        <v>812</v>
      </c>
      <c r="G1167" s="3"/>
      <c r="H1167" s="3"/>
      <c r="I1167" s="3" t="s">
        <v>2496</v>
      </c>
      <c r="J1167" s="3">
        <v>13.32</v>
      </c>
      <c r="K1167" s="3">
        <v>2800</v>
      </c>
      <c r="L1167" s="3" t="s">
        <v>25</v>
      </c>
      <c r="M1167" s="3">
        <v>1</v>
      </c>
      <c r="N1167" s="28">
        <f t="shared" si="229"/>
        <v>2.8</v>
      </c>
      <c r="O1167" s="40">
        <f t="shared" si="230"/>
        <v>37.295999999999999</v>
      </c>
      <c r="P1167" s="12">
        <v>0</v>
      </c>
      <c r="Q1167" s="46">
        <f t="shared" si="224"/>
        <v>0</v>
      </c>
      <c r="R1167" s="15"/>
      <c r="S1167" s="3">
        <f t="shared" si="225"/>
        <v>2.8</v>
      </c>
      <c r="T1167" s="30" t="s">
        <v>2502</v>
      </c>
      <c r="U1167" s="41">
        <f t="shared" si="231"/>
        <v>37.295999999999999</v>
      </c>
      <c r="V1167" s="41">
        <f t="shared" si="232"/>
        <v>0</v>
      </c>
      <c r="W1167" s="5"/>
    </row>
    <row r="1168" spans="1:23" ht="43.2" x14ac:dyDescent="0.3">
      <c r="A1168" s="3">
        <f t="shared" si="226"/>
        <v>1151</v>
      </c>
      <c r="B1168" s="4" t="s">
        <v>918</v>
      </c>
      <c r="C1168" s="3">
        <v>2</v>
      </c>
      <c r="D1168" s="3" t="s">
        <v>1571</v>
      </c>
      <c r="E1168" s="4" t="s">
        <v>1207</v>
      </c>
      <c r="F1168" s="3" t="s">
        <v>812</v>
      </c>
      <c r="G1168" s="3"/>
      <c r="H1168" s="3"/>
      <c r="I1168" s="3" t="s">
        <v>2496</v>
      </c>
      <c r="J1168" s="3">
        <v>13.32</v>
      </c>
      <c r="K1168" s="3">
        <v>2800</v>
      </c>
      <c r="L1168" s="3" t="s">
        <v>25</v>
      </c>
      <c r="M1168" s="3">
        <v>1</v>
      </c>
      <c r="N1168" s="28">
        <f t="shared" si="229"/>
        <v>2.8</v>
      </c>
      <c r="O1168" s="40">
        <f t="shared" si="230"/>
        <v>37.295999999999999</v>
      </c>
      <c r="P1168" s="12">
        <v>0</v>
      </c>
      <c r="Q1168" s="46">
        <f t="shared" si="224"/>
        <v>0</v>
      </c>
      <c r="R1168" s="15"/>
      <c r="S1168" s="3">
        <f t="shared" si="225"/>
        <v>2.8</v>
      </c>
      <c r="T1168" s="30" t="s">
        <v>2502</v>
      </c>
      <c r="U1168" s="41">
        <f t="shared" si="231"/>
        <v>37.295999999999999</v>
      </c>
      <c r="V1168" s="41">
        <f t="shared" si="232"/>
        <v>0</v>
      </c>
      <c r="W1168" s="5"/>
    </row>
    <row r="1169" spans="1:23" ht="43.2" x14ac:dyDescent="0.3">
      <c r="A1169" s="3">
        <f t="shared" si="226"/>
        <v>1152</v>
      </c>
      <c r="B1169" s="4" t="s">
        <v>918</v>
      </c>
      <c r="C1169" s="3">
        <v>2</v>
      </c>
      <c r="D1169" s="3" t="s">
        <v>1571</v>
      </c>
      <c r="E1169" s="4" t="s">
        <v>1208</v>
      </c>
      <c r="F1169" s="3" t="s">
        <v>812</v>
      </c>
      <c r="G1169" s="3"/>
      <c r="H1169" s="3"/>
      <c r="I1169" s="3" t="s">
        <v>2496</v>
      </c>
      <c r="J1169" s="3">
        <v>13.32</v>
      </c>
      <c r="K1169" s="3">
        <v>2800</v>
      </c>
      <c r="L1169" s="3" t="s">
        <v>25</v>
      </c>
      <c r="M1169" s="3">
        <v>1</v>
      </c>
      <c r="N1169" s="28">
        <f t="shared" si="229"/>
        <v>2.8</v>
      </c>
      <c r="O1169" s="40">
        <f t="shared" si="230"/>
        <v>37.295999999999999</v>
      </c>
      <c r="P1169" s="12">
        <v>0</v>
      </c>
      <c r="Q1169" s="46">
        <f t="shared" si="224"/>
        <v>0</v>
      </c>
      <c r="R1169" s="15"/>
      <c r="S1169" s="3">
        <f t="shared" si="225"/>
        <v>2.8</v>
      </c>
      <c r="T1169" s="30" t="s">
        <v>2502</v>
      </c>
      <c r="U1169" s="41">
        <f t="shared" si="231"/>
        <v>37.295999999999999</v>
      </c>
      <c r="V1169" s="41">
        <f t="shared" si="232"/>
        <v>0</v>
      </c>
      <c r="W1169" s="5"/>
    </row>
    <row r="1170" spans="1:23" ht="43.2" x14ac:dyDescent="0.3">
      <c r="A1170" s="3">
        <f t="shared" si="226"/>
        <v>1153</v>
      </c>
      <c r="B1170" s="4" t="s">
        <v>918</v>
      </c>
      <c r="C1170" s="3">
        <v>2</v>
      </c>
      <c r="D1170" s="3" t="s">
        <v>1571</v>
      </c>
      <c r="E1170" s="4" t="s">
        <v>1209</v>
      </c>
      <c r="F1170" s="3" t="s">
        <v>812</v>
      </c>
      <c r="G1170" s="3"/>
      <c r="H1170" s="3"/>
      <c r="I1170" s="3" t="s">
        <v>2496</v>
      </c>
      <c r="J1170" s="3">
        <v>13.32</v>
      </c>
      <c r="K1170" s="3">
        <v>2800</v>
      </c>
      <c r="L1170" s="3" t="s">
        <v>25</v>
      </c>
      <c r="M1170" s="3">
        <v>1</v>
      </c>
      <c r="N1170" s="28">
        <f t="shared" si="229"/>
        <v>2.8</v>
      </c>
      <c r="O1170" s="40">
        <f t="shared" si="230"/>
        <v>37.295999999999999</v>
      </c>
      <c r="P1170" s="12">
        <v>0</v>
      </c>
      <c r="Q1170" s="46">
        <f t="shared" ref="Q1170:Q1233" si="233">N1170*P1170</f>
        <v>0</v>
      </c>
      <c r="R1170" s="15"/>
      <c r="S1170" s="3">
        <f t="shared" ref="S1170:S1233" si="234">N1170-Q1170</f>
        <v>2.8</v>
      </c>
      <c r="T1170" s="30" t="s">
        <v>2502</v>
      </c>
      <c r="U1170" s="41">
        <f t="shared" si="231"/>
        <v>37.295999999999999</v>
      </c>
      <c r="V1170" s="41">
        <f t="shared" si="232"/>
        <v>0</v>
      </c>
      <c r="W1170" s="5"/>
    </row>
    <row r="1171" spans="1:23" ht="43.2" x14ac:dyDescent="0.3">
      <c r="A1171" s="3">
        <f t="shared" si="226"/>
        <v>1154</v>
      </c>
      <c r="B1171" s="4" t="s">
        <v>918</v>
      </c>
      <c r="C1171" s="3">
        <v>2</v>
      </c>
      <c r="D1171" s="3" t="s">
        <v>1571</v>
      </c>
      <c r="E1171" s="4" t="s">
        <v>1210</v>
      </c>
      <c r="F1171" s="3" t="s">
        <v>812</v>
      </c>
      <c r="G1171" s="3"/>
      <c r="H1171" s="3"/>
      <c r="I1171" s="3" t="s">
        <v>2496</v>
      </c>
      <c r="J1171" s="3">
        <v>13.32</v>
      </c>
      <c r="K1171" s="3">
        <v>2800</v>
      </c>
      <c r="L1171" s="3" t="s">
        <v>25</v>
      </c>
      <c r="M1171" s="3">
        <v>1</v>
      </c>
      <c r="N1171" s="28">
        <f t="shared" si="229"/>
        <v>2.8</v>
      </c>
      <c r="O1171" s="40">
        <f t="shared" si="230"/>
        <v>37.295999999999999</v>
      </c>
      <c r="P1171" s="12">
        <v>0</v>
      </c>
      <c r="Q1171" s="46">
        <f t="shared" si="233"/>
        <v>0</v>
      </c>
      <c r="R1171" s="15"/>
      <c r="S1171" s="3">
        <f t="shared" si="234"/>
        <v>2.8</v>
      </c>
      <c r="T1171" s="30" t="s">
        <v>2502</v>
      </c>
      <c r="U1171" s="41">
        <f t="shared" si="231"/>
        <v>37.295999999999999</v>
      </c>
      <c r="V1171" s="41">
        <f t="shared" si="232"/>
        <v>0</v>
      </c>
      <c r="W1171" s="5"/>
    </row>
    <row r="1172" spans="1:23" ht="43.2" x14ac:dyDescent="0.3">
      <c r="A1172" s="3">
        <f t="shared" ref="A1172:A1235" si="235">A1171+1</f>
        <v>1155</v>
      </c>
      <c r="B1172" s="4" t="s">
        <v>918</v>
      </c>
      <c r="C1172" s="3">
        <v>2</v>
      </c>
      <c r="D1172" s="3" t="s">
        <v>1571</v>
      </c>
      <c r="E1172" s="4" t="s">
        <v>1211</v>
      </c>
      <c r="F1172" s="3" t="s">
        <v>812</v>
      </c>
      <c r="G1172" s="3"/>
      <c r="H1172" s="3"/>
      <c r="I1172" s="3" t="s">
        <v>2496</v>
      </c>
      <c r="J1172" s="3">
        <v>13.32</v>
      </c>
      <c r="K1172" s="3">
        <v>2800</v>
      </c>
      <c r="L1172" s="3" t="s">
        <v>25</v>
      </c>
      <c r="M1172" s="3">
        <v>1</v>
      </c>
      <c r="N1172" s="28">
        <f t="shared" si="229"/>
        <v>2.8</v>
      </c>
      <c r="O1172" s="40">
        <f t="shared" si="230"/>
        <v>37.295999999999999</v>
      </c>
      <c r="P1172" s="12">
        <v>0</v>
      </c>
      <c r="Q1172" s="46">
        <f t="shared" si="233"/>
        <v>0</v>
      </c>
      <c r="R1172" s="15"/>
      <c r="S1172" s="3">
        <f t="shared" si="234"/>
        <v>2.8</v>
      </c>
      <c r="T1172" s="30" t="s">
        <v>2502</v>
      </c>
      <c r="U1172" s="41">
        <f t="shared" si="231"/>
        <v>37.295999999999999</v>
      </c>
      <c r="V1172" s="41">
        <f t="shared" si="232"/>
        <v>0</v>
      </c>
      <c r="W1172" s="5"/>
    </row>
    <row r="1173" spans="1:23" ht="43.2" x14ac:dyDescent="0.3">
      <c r="A1173" s="3">
        <f t="shared" si="235"/>
        <v>1156</v>
      </c>
      <c r="B1173" s="4" t="s">
        <v>918</v>
      </c>
      <c r="C1173" s="3">
        <v>2</v>
      </c>
      <c r="D1173" s="3" t="s">
        <v>1571</v>
      </c>
      <c r="E1173" s="4" t="s">
        <v>1212</v>
      </c>
      <c r="F1173" s="3" t="s">
        <v>812</v>
      </c>
      <c r="G1173" s="3"/>
      <c r="H1173" s="3"/>
      <c r="I1173" s="3" t="s">
        <v>2496</v>
      </c>
      <c r="J1173" s="3">
        <v>13.32</v>
      </c>
      <c r="K1173" s="3">
        <v>2800</v>
      </c>
      <c r="L1173" s="3" t="s">
        <v>25</v>
      </c>
      <c r="M1173" s="3">
        <v>1</v>
      </c>
      <c r="N1173" s="28">
        <f t="shared" si="229"/>
        <v>2.8</v>
      </c>
      <c r="O1173" s="40">
        <f t="shared" si="230"/>
        <v>37.295999999999999</v>
      </c>
      <c r="P1173" s="12">
        <v>0</v>
      </c>
      <c r="Q1173" s="46">
        <f t="shared" si="233"/>
        <v>0</v>
      </c>
      <c r="R1173" s="15"/>
      <c r="S1173" s="3">
        <f t="shared" si="234"/>
        <v>2.8</v>
      </c>
      <c r="T1173" s="30" t="s">
        <v>2502</v>
      </c>
      <c r="U1173" s="41">
        <f t="shared" si="231"/>
        <v>37.295999999999999</v>
      </c>
      <c r="V1173" s="41">
        <f t="shared" si="232"/>
        <v>0</v>
      </c>
      <c r="W1173" s="5"/>
    </row>
    <row r="1174" spans="1:23" ht="43.2" x14ac:dyDescent="0.3">
      <c r="A1174" s="3">
        <f t="shared" si="235"/>
        <v>1157</v>
      </c>
      <c r="B1174" s="4" t="s">
        <v>918</v>
      </c>
      <c r="C1174" s="3">
        <v>2</v>
      </c>
      <c r="D1174" s="3" t="s">
        <v>1571</v>
      </c>
      <c r="E1174" s="4" t="s">
        <v>1213</v>
      </c>
      <c r="F1174" s="3" t="s">
        <v>812</v>
      </c>
      <c r="G1174" s="3"/>
      <c r="H1174" s="3"/>
      <c r="I1174" s="3" t="s">
        <v>2496</v>
      </c>
      <c r="J1174" s="3">
        <v>13.32</v>
      </c>
      <c r="K1174" s="3">
        <v>2800</v>
      </c>
      <c r="L1174" s="3" t="s">
        <v>25</v>
      </c>
      <c r="M1174" s="3">
        <v>1</v>
      </c>
      <c r="N1174" s="28">
        <f t="shared" si="229"/>
        <v>2.8</v>
      </c>
      <c r="O1174" s="40">
        <f t="shared" si="230"/>
        <v>37.295999999999999</v>
      </c>
      <c r="P1174" s="12">
        <v>0</v>
      </c>
      <c r="Q1174" s="46">
        <f t="shared" si="233"/>
        <v>0</v>
      </c>
      <c r="R1174" s="15"/>
      <c r="S1174" s="3">
        <f t="shared" si="234"/>
        <v>2.8</v>
      </c>
      <c r="T1174" s="30" t="s">
        <v>2502</v>
      </c>
      <c r="U1174" s="41">
        <f t="shared" si="231"/>
        <v>37.295999999999999</v>
      </c>
      <c r="V1174" s="41">
        <f t="shared" si="232"/>
        <v>0</v>
      </c>
      <c r="W1174" s="5"/>
    </row>
    <row r="1175" spans="1:23" ht="43.2" x14ac:dyDescent="0.3">
      <c r="A1175" s="3">
        <f t="shared" si="235"/>
        <v>1158</v>
      </c>
      <c r="B1175" s="4" t="s">
        <v>918</v>
      </c>
      <c r="C1175" s="3">
        <v>2</v>
      </c>
      <c r="D1175" s="3" t="s">
        <v>1571</v>
      </c>
      <c r="E1175" s="4" t="s">
        <v>1214</v>
      </c>
      <c r="F1175" s="3" t="s">
        <v>812</v>
      </c>
      <c r="G1175" s="3"/>
      <c r="H1175" s="3"/>
      <c r="I1175" s="3" t="s">
        <v>2496</v>
      </c>
      <c r="J1175" s="3">
        <v>13.32</v>
      </c>
      <c r="K1175" s="3">
        <v>2800</v>
      </c>
      <c r="L1175" s="3" t="s">
        <v>25</v>
      </c>
      <c r="M1175" s="3">
        <v>1</v>
      </c>
      <c r="N1175" s="28">
        <f t="shared" si="229"/>
        <v>2.8</v>
      </c>
      <c r="O1175" s="40">
        <f t="shared" si="230"/>
        <v>37.295999999999999</v>
      </c>
      <c r="P1175" s="12">
        <v>0</v>
      </c>
      <c r="Q1175" s="46">
        <f t="shared" si="233"/>
        <v>0</v>
      </c>
      <c r="R1175" s="15"/>
      <c r="S1175" s="3">
        <f t="shared" si="234"/>
        <v>2.8</v>
      </c>
      <c r="T1175" s="30" t="s">
        <v>2502</v>
      </c>
      <c r="U1175" s="41">
        <f t="shared" si="231"/>
        <v>37.295999999999999</v>
      </c>
      <c r="V1175" s="41">
        <f t="shared" si="232"/>
        <v>0</v>
      </c>
      <c r="W1175" s="5"/>
    </row>
    <row r="1176" spans="1:23" ht="43.2" x14ac:dyDescent="0.3">
      <c r="A1176" s="3">
        <f t="shared" si="235"/>
        <v>1159</v>
      </c>
      <c r="B1176" s="4" t="s">
        <v>918</v>
      </c>
      <c r="C1176" s="3">
        <v>2</v>
      </c>
      <c r="D1176" s="3" t="s">
        <v>1571</v>
      </c>
      <c r="E1176" s="4" t="s">
        <v>1215</v>
      </c>
      <c r="F1176" s="3" t="s">
        <v>812</v>
      </c>
      <c r="G1176" s="3"/>
      <c r="H1176" s="3"/>
      <c r="I1176" s="3" t="s">
        <v>2496</v>
      </c>
      <c r="J1176" s="3">
        <v>13.32</v>
      </c>
      <c r="K1176" s="3">
        <v>2800</v>
      </c>
      <c r="L1176" s="3" t="s">
        <v>25</v>
      </c>
      <c r="M1176" s="3">
        <v>1</v>
      </c>
      <c r="N1176" s="28">
        <f t="shared" si="229"/>
        <v>2.8</v>
      </c>
      <c r="O1176" s="40">
        <f t="shared" si="230"/>
        <v>37.295999999999999</v>
      </c>
      <c r="P1176" s="12">
        <v>0</v>
      </c>
      <c r="Q1176" s="46">
        <f t="shared" si="233"/>
        <v>0</v>
      </c>
      <c r="R1176" s="15"/>
      <c r="S1176" s="3">
        <f t="shared" si="234"/>
        <v>2.8</v>
      </c>
      <c r="T1176" s="30" t="s">
        <v>2502</v>
      </c>
      <c r="U1176" s="41">
        <f t="shared" si="231"/>
        <v>37.295999999999999</v>
      </c>
      <c r="V1176" s="41">
        <f t="shared" si="232"/>
        <v>0</v>
      </c>
      <c r="W1176" s="5"/>
    </row>
    <row r="1177" spans="1:23" ht="43.2" x14ac:dyDescent="0.3">
      <c r="A1177" s="3">
        <f t="shared" si="235"/>
        <v>1160</v>
      </c>
      <c r="B1177" s="4" t="s">
        <v>918</v>
      </c>
      <c r="C1177" s="3">
        <v>2</v>
      </c>
      <c r="D1177" s="3" t="s">
        <v>1571</v>
      </c>
      <c r="E1177" s="4" t="s">
        <v>1216</v>
      </c>
      <c r="F1177" s="3" t="s">
        <v>812</v>
      </c>
      <c r="G1177" s="3"/>
      <c r="H1177" s="3"/>
      <c r="I1177" s="3" t="s">
        <v>2496</v>
      </c>
      <c r="J1177" s="3">
        <v>13.32</v>
      </c>
      <c r="K1177" s="3">
        <v>2800</v>
      </c>
      <c r="L1177" s="3" t="s">
        <v>25</v>
      </c>
      <c r="M1177" s="3">
        <v>1</v>
      </c>
      <c r="N1177" s="28">
        <f t="shared" si="229"/>
        <v>2.8</v>
      </c>
      <c r="O1177" s="40">
        <f t="shared" si="230"/>
        <v>37.295999999999999</v>
      </c>
      <c r="P1177" s="12">
        <v>0</v>
      </c>
      <c r="Q1177" s="46">
        <f t="shared" si="233"/>
        <v>0</v>
      </c>
      <c r="R1177" s="15"/>
      <c r="S1177" s="3">
        <f t="shared" si="234"/>
        <v>2.8</v>
      </c>
      <c r="T1177" s="30" t="s">
        <v>2502</v>
      </c>
      <c r="U1177" s="41">
        <f t="shared" si="231"/>
        <v>37.295999999999999</v>
      </c>
      <c r="V1177" s="41">
        <f t="shared" si="232"/>
        <v>0</v>
      </c>
      <c r="W1177" s="5"/>
    </row>
    <row r="1178" spans="1:23" ht="43.2" x14ac:dyDescent="0.3">
      <c r="A1178" s="3">
        <f t="shared" si="235"/>
        <v>1161</v>
      </c>
      <c r="B1178" s="4" t="s">
        <v>918</v>
      </c>
      <c r="C1178" s="3">
        <v>2</v>
      </c>
      <c r="D1178" s="3" t="s">
        <v>1571</v>
      </c>
      <c r="E1178" s="4" t="s">
        <v>1217</v>
      </c>
      <c r="F1178" s="3" t="s">
        <v>812</v>
      </c>
      <c r="G1178" s="3"/>
      <c r="H1178" s="3"/>
      <c r="I1178" s="3" t="s">
        <v>2496</v>
      </c>
      <c r="J1178" s="3">
        <v>13.32</v>
      </c>
      <c r="K1178" s="3">
        <v>2800</v>
      </c>
      <c r="L1178" s="3" t="s">
        <v>25</v>
      </c>
      <c r="M1178" s="3">
        <v>1</v>
      </c>
      <c r="N1178" s="28">
        <f t="shared" si="229"/>
        <v>2.8</v>
      </c>
      <c r="O1178" s="40">
        <f t="shared" si="230"/>
        <v>37.295999999999999</v>
      </c>
      <c r="P1178" s="12">
        <v>0</v>
      </c>
      <c r="Q1178" s="46">
        <f t="shared" si="233"/>
        <v>0</v>
      </c>
      <c r="R1178" s="15"/>
      <c r="S1178" s="3">
        <f t="shared" si="234"/>
        <v>2.8</v>
      </c>
      <c r="T1178" s="30" t="s">
        <v>2502</v>
      </c>
      <c r="U1178" s="41">
        <f t="shared" si="231"/>
        <v>37.295999999999999</v>
      </c>
      <c r="V1178" s="41">
        <f t="shared" si="232"/>
        <v>0</v>
      </c>
      <c r="W1178" s="5"/>
    </row>
    <row r="1179" spans="1:23" ht="43.2" x14ac:dyDescent="0.3">
      <c r="A1179" s="3">
        <f t="shared" si="235"/>
        <v>1162</v>
      </c>
      <c r="B1179" s="4" t="s">
        <v>918</v>
      </c>
      <c r="C1179" s="3">
        <v>2</v>
      </c>
      <c r="D1179" s="3" t="s">
        <v>1571</v>
      </c>
      <c r="E1179" s="4" t="s">
        <v>1218</v>
      </c>
      <c r="F1179" s="3" t="s">
        <v>812</v>
      </c>
      <c r="G1179" s="3"/>
      <c r="H1179" s="3"/>
      <c r="I1179" s="3" t="s">
        <v>2496</v>
      </c>
      <c r="J1179" s="3">
        <v>13.32</v>
      </c>
      <c r="K1179" s="3">
        <v>2800</v>
      </c>
      <c r="L1179" s="3" t="s">
        <v>25</v>
      </c>
      <c r="M1179" s="3">
        <v>1</v>
      </c>
      <c r="N1179" s="28">
        <f t="shared" si="229"/>
        <v>2.8</v>
      </c>
      <c r="O1179" s="40">
        <f t="shared" si="230"/>
        <v>37.295999999999999</v>
      </c>
      <c r="P1179" s="12">
        <v>0</v>
      </c>
      <c r="Q1179" s="46">
        <f t="shared" si="233"/>
        <v>0</v>
      </c>
      <c r="R1179" s="15"/>
      <c r="S1179" s="3">
        <f t="shared" si="234"/>
        <v>2.8</v>
      </c>
      <c r="T1179" s="30" t="s">
        <v>2502</v>
      </c>
      <c r="U1179" s="41">
        <f t="shared" si="231"/>
        <v>37.295999999999999</v>
      </c>
      <c r="V1179" s="41">
        <f t="shared" si="232"/>
        <v>0</v>
      </c>
      <c r="W1179" s="5"/>
    </row>
    <row r="1180" spans="1:23" ht="43.2" x14ac:dyDescent="0.3">
      <c r="A1180" s="3">
        <f t="shared" si="235"/>
        <v>1163</v>
      </c>
      <c r="B1180" s="4" t="s">
        <v>918</v>
      </c>
      <c r="C1180" s="3">
        <v>2</v>
      </c>
      <c r="D1180" s="3" t="s">
        <v>1571</v>
      </c>
      <c r="E1180" s="4" t="s">
        <v>1219</v>
      </c>
      <c r="F1180" s="3" t="s">
        <v>812</v>
      </c>
      <c r="G1180" s="3"/>
      <c r="H1180" s="3"/>
      <c r="I1180" s="3" t="s">
        <v>2496</v>
      </c>
      <c r="J1180" s="3">
        <v>13.32</v>
      </c>
      <c r="K1180" s="3">
        <v>2800</v>
      </c>
      <c r="L1180" s="3" t="s">
        <v>25</v>
      </c>
      <c r="M1180" s="3">
        <v>1</v>
      </c>
      <c r="N1180" s="28">
        <f t="shared" si="229"/>
        <v>2.8</v>
      </c>
      <c r="O1180" s="40">
        <f t="shared" si="230"/>
        <v>37.295999999999999</v>
      </c>
      <c r="P1180" s="12">
        <v>0</v>
      </c>
      <c r="Q1180" s="46">
        <f t="shared" si="233"/>
        <v>0</v>
      </c>
      <c r="R1180" s="15"/>
      <c r="S1180" s="3">
        <f t="shared" si="234"/>
        <v>2.8</v>
      </c>
      <c r="T1180" s="30" t="s">
        <v>2502</v>
      </c>
      <c r="U1180" s="41">
        <f t="shared" si="231"/>
        <v>37.295999999999999</v>
      </c>
      <c r="V1180" s="41">
        <f t="shared" si="232"/>
        <v>0</v>
      </c>
      <c r="W1180" s="5"/>
    </row>
    <row r="1181" spans="1:23" ht="43.2" x14ac:dyDescent="0.3">
      <c r="A1181" s="3">
        <f t="shared" si="235"/>
        <v>1164</v>
      </c>
      <c r="B1181" s="4" t="s">
        <v>918</v>
      </c>
      <c r="C1181" s="3">
        <v>2</v>
      </c>
      <c r="D1181" s="3" t="s">
        <v>1571</v>
      </c>
      <c r="E1181" s="4" t="s">
        <v>1220</v>
      </c>
      <c r="F1181" s="3" t="s">
        <v>812</v>
      </c>
      <c r="G1181" s="3"/>
      <c r="H1181" s="3"/>
      <c r="I1181" s="3" t="s">
        <v>2496</v>
      </c>
      <c r="J1181" s="3">
        <v>13.32</v>
      </c>
      <c r="K1181" s="3">
        <v>2800</v>
      </c>
      <c r="L1181" s="3" t="s">
        <v>25</v>
      </c>
      <c r="M1181" s="3">
        <v>1</v>
      </c>
      <c r="N1181" s="28">
        <f t="shared" si="229"/>
        <v>2.8</v>
      </c>
      <c r="O1181" s="40">
        <f t="shared" si="230"/>
        <v>37.295999999999999</v>
      </c>
      <c r="P1181" s="12">
        <v>0</v>
      </c>
      <c r="Q1181" s="46">
        <f t="shared" si="233"/>
        <v>0</v>
      </c>
      <c r="R1181" s="15"/>
      <c r="S1181" s="3">
        <f t="shared" si="234"/>
        <v>2.8</v>
      </c>
      <c r="T1181" s="30" t="s">
        <v>2502</v>
      </c>
      <c r="U1181" s="41">
        <f t="shared" si="231"/>
        <v>37.295999999999999</v>
      </c>
      <c r="V1181" s="41">
        <f t="shared" si="232"/>
        <v>0</v>
      </c>
      <c r="W1181" s="5"/>
    </row>
    <row r="1182" spans="1:23" ht="43.2" x14ac:dyDescent="0.3">
      <c r="A1182" s="3">
        <f t="shared" si="235"/>
        <v>1165</v>
      </c>
      <c r="B1182" s="4" t="s">
        <v>918</v>
      </c>
      <c r="C1182" s="3">
        <v>2</v>
      </c>
      <c r="D1182" s="3" t="s">
        <v>1571</v>
      </c>
      <c r="E1182" s="4" t="s">
        <v>1221</v>
      </c>
      <c r="F1182" s="3" t="s">
        <v>812</v>
      </c>
      <c r="G1182" s="3"/>
      <c r="H1182" s="3"/>
      <c r="I1182" s="3" t="s">
        <v>2496</v>
      </c>
      <c r="J1182" s="3">
        <v>13.32</v>
      </c>
      <c r="K1182" s="3">
        <v>2800</v>
      </c>
      <c r="L1182" s="3" t="s">
        <v>25</v>
      </c>
      <c r="M1182" s="3">
        <v>1</v>
      </c>
      <c r="N1182" s="28">
        <f t="shared" si="229"/>
        <v>2.8</v>
      </c>
      <c r="O1182" s="40">
        <f t="shared" si="230"/>
        <v>37.295999999999999</v>
      </c>
      <c r="P1182" s="12">
        <v>0</v>
      </c>
      <c r="Q1182" s="46">
        <f t="shared" si="233"/>
        <v>0</v>
      </c>
      <c r="R1182" s="15"/>
      <c r="S1182" s="3">
        <f t="shared" si="234"/>
        <v>2.8</v>
      </c>
      <c r="T1182" s="30" t="s">
        <v>2502</v>
      </c>
      <c r="U1182" s="41">
        <f t="shared" si="231"/>
        <v>37.295999999999999</v>
      </c>
      <c r="V1182" s="41">
        <f t="shared" si="232"/>
        <v>0</v>
      </c>
      <c r="W1182" s="5"/>
    </row>
    <row r="1183" spans="1:23" ht="43.2" x14ac:dyDescent="0.3">
      <c r="A1183" s="3">
        <f t="shared" si="235"/>
        <v>1166</v>
      </c>
      <c r="B1183" s="4" t="s">
        <v>918</v>
      </c>
      <c r="C1183" s="3">
        <v>2</v>
      </c>
      <c r="D1183" s="3" t="s">
        <v>1571</v>
      </c>
      <c r="E1183" s="4" t="s">
        <v>1222</v>
      </c>
      <c r="F1183" s="3" t="s">
        <v>812</v>
      </c>
      <c r="G1183" s="3"/>
      <c r="H1183" s="3"/>
      <c r="I1183" s="3" t="s">
        <v>2496</v>
      </c>
      <c r="J1183" s="3">
        <v>13.32</v>
      </c>
      <c r="K1183" s="3">
        <v>2800</v>
      </c>
      <c r="L1183" s="3" t="s">
        <v>25</v>
      </c>
      <c r="M1183" s="3">
        <v>1</v>
      </c>
      <c r="N1183" s="28">
        <f t="shared" si="229"/>
        <v>2.8</v>
      </c>
      <c r="O1183" s="40">
        <f t="shared" si="230"/>
        <v>37.295999999999999</v>
      </c>
      <c r="P1183" s="12">
        <v>0</v>
      </c>
      <c r="Q1183" s="46">
        <f t="shared" si="233"/>
        <v>0</v>
      </c>
      <c r="R1183" s="15"/>
      <c r="S1183" s="3">
        <f t="shared" si="234"/>
        <v>2.8</v>
      </c>
      <c r="T1183" s="30" t="s">
        <v>2502</v>
      </c>
      <c r="U1183" s="41">
        <f t="shared" si="231"/>
        <v>37.295999999999999</v>
      </c>
      <c r="V1183" s="41">
        <f t="shared" si="232"/>
        <v>0</v>
      </c>
      <c r="W1183" s="5"/>
    </row>
    <row r="1184" spans="1:23" ht="43.2" x14ac:dyDescent="0.3">
      <c r="A1184" s="3">
        <f t="shared" si="235"/>
        <v>1167</v>
      </c>
      <c r="B1184" s="4" t="s">
        <v>918</v>
      </c>
      <c r="C1184" s="3">
        <v>2</v>
      </c>
      <c r="D1184" s="3" t="s">
        <v>1571</v>
      </c>
      <c r="E1184" s="4" t="s">
        <v>1223</v>
      </c>
      <c r="F1184" s="3" t="s">
        <v>812</v>
      </c>
      <c r="G1184" s="3"/>
      <c r="H1184" s="3"/>
      <c r="I1184" s="3" t="s">
        <v>2496</v>
      </c>
      <c r="J1184" s="3">
        <v>13.32</v>
      </c>
      <c r="K1184" s="3">
        <v>2800</v>
      </c>
      <c r="L1184" s="3" t="s">
        <v>25</v>
      </c>
      <c r="M1184" s="3">
        <v>1</v>
      </c>
      <c r="N1184" s="28">
        <f t="shared" si="229"/>
        <v>2.8</v>
      </c>
      <c r="O1184" s="40">
        <f t="shared" si="230"/>
        <v>37.295999999999999</v>
      </c>
      <c r="P1184" s="12">
        <v>0</v>
      </c>
      <c r="Q1184" s="46">
        <f t="shared" si="233"/>
        <v>0</v>
      </c>
      <c r="R1184" s="15"/>
      <c r="S1184" s="3">
        <f t="shared" si="234"/>
        <v>2.8</v>
      </c>
      <c r="T1184" s="30" t="s">
        <v>2502</v>
      </c>
      <c r="U1184" s="41">
        <f t="shared" si="231"/>
        <v>37.295999999999999</v>
      </c>
      <c r="V1184" s="41">
        <f t="shared" si="232"/>
        <v>0</v>
      </c>
      <c r="W1184" s="5"/>
    </row>
    <row r="1185" spans="1:23" ht="43.2" x14ac:dyDescent="0.3">
      <c r="A1185" s="3">
        <f t="shared" si="235"/>
        <v>1168</v>
      </c>
      <c r="B1185" s="4" t="s">
        <v>918</v>
      </c>
      <c r="C1185" s="3">
        <v>2</v>
      </c>
      <c r="D1185" s="3" t="s">
        <v>1571</v>
      </c>
      <c r="E1185" s="4" t="s">
        <v>1224</v>
      </c>
      <c r="F1185" s="3" t="s">
        <v>812</v>
      </c>
      <c r="G1185" s="3"/>
      <c r="H1185" s="3"/>
      <c r="I1185" s="3" t="s">
        <v>2496</v>
      </c>
      <c r="J1185" s="3">
        <v>13.32</v>
      </c>
      <c r="K1185" s="3">
        <v>2800</v>
      </c>
      <c r="L1185" s="3" t="s">
        <v>25</v>
      </c>
      <c r="M1185" s="3">
        <v>1</v>
      </c>
      <c r="N1185" s="28">
        <f t="shared" si="229"/>
        <v>2.8</v>
      </c>
      <c r="O1185" s="40">
        <f t="shared" si="230"/>
        <v>37.295999999999999</v>
      </c>
      <c r="P1185" s="12">
        <v>0</v>
      </c>
      <c r="Q1185" s="46">
        <f t="shared" si="233"/>
        <v>0</v>
      </c>
      <c r="R1185" s="15"/>
      <c r="S1185" s="3">
        <f t="shared" si="234"/>
        <v>2.8</v>
      </c>
      <c r="T1185" s="30" t="s">
        <v>2502</v>
      </c>
      <c r="U1185" s="41">
        <f t="shared" si="231"/>
        <v>37.295999999999999</v>
      </c>
      <c r="V1185" s="41">
        <f t="shared" si="232"/>
        <v>0</v>
      </c>
      <c r="W1185" s="5"/>
    </row>
    <row r="1186" spans="1:23" ht="43.2" x14ac:dyDescent="0.3">
      <c r="A1186" s="3">
        <f t="shared" si="235"/>
        <v>1169</v>
      </c>
      <c r="B1186" s="4" t="s">
        <v>918</v>
      </c>
      <c r="C1186" s="3">
        <v>2</v>
      </c>
      <c r="D1186" s="3" t="s">
        <v>1571</v>
      </c>
      <c r="E1186" s="4" t="s">
        <v>1225</v>
      </c>
      <c r="F1186" s="3" t="s">
        <v>812</v>
      </c>
      <c r="G1186" s="3"/>
      <c r="H1186" s="3"/>
      <c r="I1186" s="3" t="s">
        <v>2496</v>
      </c>
      <c r="J1186" s="3">
        <v>13.32</v>
      </c>
      <c r="K1186" s="3">
        <v>2800</v>
      </c>
      <c r="L1186" s="3" t="s">
        <v>25</v>
      </c>
      <c r="M1186" s="3">
        <v>1</v>
      </c>
      <c r="N1186" s="28">
        <f t="shared" si="229"/>
        <v>2.8</v>
      </c>
      <c r="O1186" s="40">
        <f t="shared" si="230"/>
        <v>37.295999999999999</v>
      </c>
      <c r="P1186" s="12">
        <v>0</v>
      </c>
      <c r="Q1186" s="46">
        <f t="shared" si="233"/>
        <v>0</v>
      </c>
      <c r="R1186" s="15"/>
      <c r="S1186" s="3">
        <f t="shared" si="234"/>
        <v>2.8</v>
      </c>
      <c r="T1186" s="30" t="s">
        <v>2502</v>
      </c>
      <c r="U1186" s="41">
        <f t="shared" si="231"/>
        <v>37.295999999999999</v>
      </c>
      <c r="V1186" s="41">
        <f t="shared" si="232"/>
        <v>0</v>
      </c>
      <c r="W1186" s="5"/>
    </row>
    <row r="1187" spans="1:23" ht="43.2" x14ac:dyDescent="0.3">
      <c r="A1187" s="3">
        <f t="shared" si="235"/>
        <v>1170</v>
      </c>
      <c r="B1187" s="4" t="s">
        <v>918</v>
      </c>
      <c r="C1187" s="3">
        <v>2</v>
      </c>
      <c r="D1187" s="3" t="s">
        <v>1571</v>
      </c>
      <c r="E1187" s="4" t="s">
        <v>1226</v>
      </c>
      <c r="F1187" s="3" t="s">
        <v>812</v>
      </c>
      <c r="G1187" s="3"/>
      <c r="H1187" s="3"/>
      <c r="I1187" s="3" t="s">
        <v>2496</v>
      </c>
      <c r="J1187" s="3">
        <v>13.32</v>
      </c>
      <c r="K1187" s="3">
        <v>2800</v>
      </c>
      <c r="L1187" s="3" t="s">
        <v>25</v>
      </c>
      <c r="M1187" s="3">
        <v>1</v>
      </c>
      <c r="N1187" s="28">
        <f t="shared" si="229"/>
        <v>2.8</v>
      </c>
      <c r="O1187" s="40">
        <f t="shared" si="230"/>
        <v>37.295999999999999</v>
      </c>
      <c r="P1187" s="12">
        <v>0</v>
      </c>
      <c r="Q1187" s="46">
        <f t="shared" si="233"/>
        <v>0</v>
      </c>
      <c r="R1187" s="15"/>
      <c r="S1187" s="3">
        <f t="shared" si="234"/>
        <v>2.8</v>
      </c>
      <c r="T1187" s="30" t="s">
        <v>2502</v>
      </c>
      <c r="U1187" s="41">
        <f t="shared" si="231"/>
        <v>37.295999999999999</v>
      </c>
      <c r="V1187" s="41">
        <f t="shared" si="232"/>
        <v>0</v>
      </c>
      <c r="W1187" s="5"/>
    </row>
    <row r="1188" spans="1:23" ht="43.2" x14ac:dyDescent="0.3">
      <c r="A1188" s="3">
        <f t="shared" si="235"/>
        <v>1171</v>
      </c>
      <c r="B1188" s="4" t="s">
        <v>918</v>
      </c>
      <c r="C1188" s="3">
        <v>2</v>
      </c>
      <c r="D1188" s="3" t="s">
        <v>1571</v>
      </c>
      <c r="E1188" s="4" t="s">
        <v>1227</v>
      </c>
      <c r="F1188" s="3" t="s">
        <v>812</v>
      </c>
      <c r="G1188" s="3"/>
      <c r="H1188" s="3"/>
      <c r="I1188" s="3" t="s">
        <v>2496</v>
      </c>
      <c r="J1188" s="3">
        <v>13.32</v>
      </c>
      <c r="K1188" s="3">
        <v>2800</v>
      </c>
      <c r="L1188" s="3" t="s">
        <v>25</v>
      </c>
      <c r="M1188" s="3">
        <v>1</v>
      </c>
      <c r="N1188" s="28">
        <f t="shared" si="229"/>
        <v>2.8</v>
      </c>
      <c r="O1188" s="40">
        <f t="shared" si="230"/>
        <v>37.295999999999999</v>
      </c>
      <c r="P1188" s="12">
        <v>0</v>
      </c>
      <c r="Q1188" s="46">
        <f t="shared" si="233"/>
        <v>0</v>
      </c>
      <c r="R1188" s="15"/>
      <c r="S1188" s="3">
        <f t="shared" si="234"/>
        <v>2.8</v>
      </c>
      <c r="T1188" s="30" t="s">
        <v>2502</v>
      </c>
      <c r="U1188" s="41">
        <f t="shared" si="231"/>
        <v>37.295999999999999</v>
      </c>
      <c r="V1188" s="41">
        <f t="shared" si="232"/>
        <v>0</v>
      </c>
      <c r="W1188" s="5"/>
    </row>
    <row r="1189" spans="1:23" ht="43.2" x14ac:dyDescent="0.3">
      <c r="A1189" s="3">
        <f t="shared" si="235"/>
        <v>1172</v>
      </c>
      <c r="B1189" s="4" t="s">
        <v>918</v>
      </c>
      <c r="C1189" s="3">
        <v>2</v>
      </c>
      <c r="D1189" s="3" t="s">
        <v>1571</v>
      </c>
      <c r="E1189" s="4" t="s">
        <v>1228</v>
      </c>
      <c r="F1189" s="3" t="s">
        <v>812</v>
      </c>
      <c r="G1189" s="3"/>
      <c r="H1189" s="3"/>
      <c r="I1189" s="3" t="s">
        <v>2496</v>
      </c>
      <c r="J1189" s="3">
        <v>13.32</v>
      </c>
      <c r="K1189" s="3">
        <v>2800</v>
      </c>
      <c r="L1189" s="3" t="s">
        <v>25</v>
      </c>
      <c r="M1189" s="3">
        <v>1</v>
      </c>
      <c r="N1189" s="28">
        <f t="shared" si="229"/>
        <v>2.8</v>
      </c>
      <c r="O1189" s="40">
        <f t="shared" si="230"/>
        <v>37.295999999999999</v>
      </c>
      <c r="P1189" s="12">
        <v>0</v>
      </c>
      <c r="Q1189" s="46">
        <f t="shared" si="233"/>
        <v>0</v>
      </c>
      <c r="R1189" s="15"/>
      <c r="S1189" s="3">
        <f t="shared" si="234"/>
        <v>2.8</v>
      </c>
      <c r="T1189" s="30" t="s">
        <v>2502</v>
      </c>
      <c r="U1189" s="41">
        <f t="shared" si="231"/>
        <v>37.295999999999999</v>
      </c>
      <c r="V1189" s="41">
        <f t="shared" si="232"/>
        <v>0</v>
      </c>
      <c r="W1189" s="5"/>
    </row>
    <row r="1190" spans="1:23" ht="43.2" x14ac:dyDescent="0.3">
      <c r="A1190" s="3">
        <f t="shared" si="235"/>
        <v>1173</v>
      </c>
      <c r="B1190" s="4" t="s">
        <v>918</v>
      </c>
      <c r="C1190" s="3">
        <v>2</v>
      </c>
      <c r="D1190" s="3" t="s">
        <v>1571</v>
      </c>
      <c r="E1190" s="4" t="s">
        <v>1229</v>
      </c>
      <c r="F1190" s="3" t="s">
        <v>812</v>
      </c>
      <c r="G1190" s="3"/>
      <c r="H1190" s="3"/>
      <c r="I1190" s="3" t="s">
        <v>2496</v>
      </c>
      <c r="J1190" s="3">
        <v>13.32</v>
      </c>
      <c r="K1190" s="3">
        <v>2800</v>
      </c>
      <c r="L1190" s="3" t="s">
        <v>25</v>
      </c>
      <c r="M1190" s="3">
        <v>1</v>
      </c>
      <c r="N1190" s="28">
        <f t="shared" si="229"/>
        <v>2.8</v>
      </c>
      <c r="O1190" s="40">
        <f t="shared" si="230"/>
        <v>37.295999999999999</v>
      </c>
      <c r="P1190" s="12">
        <v>0</v>
      </c>
      <c r="Q1190" s="46">
        <f t="shared" si="233"/>
        <v>0</v>
      </c>
      <c r="R1190" s="15"/>
      <c r="S1190" s="3">
        <f t="shared" si="234"/>
        <v>2.8</v>
      </c>
      <c r="T1190" s="30" t="s">
        <v>2502</v>
      </c>
      <c r="U1190" s="41">
        <f t="shared" si="231"/>
        <v>37.295999999999999</v>
      </c>
      <c r="V1190" s="41">
        <f t="shared" si="232"/>
        <v>0</v>
      </c>
      <c r="W1190" s="5"/>
    </row>
    <row r="1191" spans="1:23" ht="43.2" x14ac:dyDescent="0.3">
      <c r="A1191" s="3">
        <f t="shared" si="235"/>
        <v>1174</v>
      </c>
      <c r="B1191" s="4" t="s">
        <v>918</v>
      </c>
      <c r="C1191" s="3">
        <v>2</v>
      </c>
      <c r="D1191" s="3" t="s">
        <v>1571</v>
      </c>
      <c r="E1191" s="4" t="s">
        <v>1230</v>
      </c>
      <c r="F1191" s="3" t="s">
        <v>812</v>
      </c>
      <c r="G1191" s="3"/>
      <c r="H1191" s="3"/>
      <c r="I1191" s="3" t="s">
        <v>2496</v>
      </c>
      <c r="J1191" s="3">
        <v>13.32</v>
      </c>
      <c r="K1191" s="3">
        <v>2800</v>
      </c>
      <c r="L1191" s="3" t="s">
        <v>25</v>
      </c>
      <c r="M1191" s="3">
        <v>1</v>
      </c>
      <c r="N1191" s="28">
        <f t="shared" si="229"/>
        <v>2.8</v>
      </c>
      <c r="O1191" s="40">
        <f t="shared" si="230"/>
        <v>37.295999999999999</v>
      </c>
      <c r="P1191" s="12">
        <v>0</v>
      </c>
      <c r="Q1191" s="46">
        <f t="shared" si="233"/>
        <v>0</v>
      </c>
      <c r="R1191" s="15"/>
      <c r="S1191" s="3">
        <f t="shared" si="234"/>
        <v>2.8</v>
      </c>
      <c r="T1191" s="30" t="s">
        <v>2502</v>
      </c>
      <c r="U1191" s="41">
        <f t="shared" si="231"/>
        <v>37.295999999999999</v>
      </c>
      <c r="V1191" s="41">
        <f t="shared" si="232"/>
        <v>0</v>
      </c>
      <c r="W1191" s="5"/>
    </row>
    <row r="1192" spans="1:23" ht="43.2" x14ac:dyDescent="0.3">
      <c r="A1192" s="3">
        <f t="shared" si="235"/>
        <v>1175</v>
      </c>
      <c r="B1192" s="4" t="s">
        <v>918</v>
      </c>
      <c r="C1192" s="3">
        <v>2</v>
      </c>
      <c r="D1192" s="3" t="s">
        <v>1571</v>
      </c>
      <c r="E1192" s="4" t="s">
        <v>1231</v>
      </c>
      <c r="F1192" s="3" t="s">
        <v>812</v>
      </c>
      <c r="G1192" s="3"/>
      <c r="H1192" s="3"/>
      <c r="I1192" s="3" t="s">
        <v>2496</v>
      </c>
      <c r="J1192" s="3">
        <v>13.32</v>
      </c>
      <c r="K1192" s="3">
        <v>2800</v>
      </c>
      <c r="L1192" s="3" t="s">
        <v>25</v>
      </c>
      <c r="M1192" s="3">
        <v>1</v>
      </c>
      <c r="N1192" s="28">
        <f t="shared" si="229"/>
        <v>2.8</v>
      </c>
      <c r="O1192" s="40">
        <f t="shared" si="230"/>
        <v>37.295999999999999</v>
      </c>
      <c r="P1192" s="12">
        <v>0</v>
      </c>
      <c r="Q1192" s="46">
        <f t="shared" si="233"/>
        <v>0</v>
      </c>
      <c r="R1192" s="15"/>
      <c r="S1192" s="3">
        <f t="shared" si="234"/>
        <v>2.8</v>
      </c>
      <c r="T1192" s="30" t="s">
        <v>2502</v>
      </c>
      <c r="U1192" s="41">
        <f t="shared" si="231"/>
        <v>37.295999999999999</v>
      </c>
      <c r="V1192" s="41">
        <f t="shared" si="232"/>
        <v>0</v>
      </c>
      <c r="W1192" s="5"/>
    </row>
    <row r="1193" spans="1:23" ht="43.2" x14ac:dyDescent="0.3">
      <c r="A1193" s="3">
        <f t="shared" si="235"/>
        <v>1176</v>
      </c>
      <c r="B1193" s="4" t="s">
        <v>918</v>
      </c>
      <c r="C1193" s="3">
        <v>2</v>
      </c>
      <c r="D1193" s="3" t="s">
        <v>1571</v>
      </c>
      <c r="E1193" s="4" t="s">
        <v>1232</v>
      </c>
      <c r="F1193" s="3" t="s">
        <v>812</v>
      </c>
      <c r="G1193" s="3"/>
      <c r="H1193" s="3"/>
      <c r="I1193" s="3" t="s">
        <v>2496</v>
      </c>
      <c r="J1193" s="3">
        <v>13.32</v>
      </c>
      <c r="K1193" s="3">
        <v>2800</v>
      </c>
      <c r="L1193" s="3" t="s">
        <v>25</v>
      </c>
      <c r="M1193" s="3">
        <v>1</v>
      </c>
      <c r="N1193" s="28">
        <f t="shared" si="229"/>
        <v>2.8</v>
      </c>
      <c r="O1193" s="40">
        <f t="shared" si="230"/>
        <v>37.295999999999999</v>
      </c>
      <c r="P1193" s="12">
        <v>0</v>
      </c>
      <c r="Q1193" s="46">
        <f t="shared" si="233"/>
        <v>0</v>
      </c>
      <c r="R1193" s="15"/>
      <c r="S1193" s="3">
        <f t="shared" si="234"/>
        <v>2.8</v>
      </c>
      <c r="T1193" s="30" t="s">
        <v>2502</v>
      </c>
      <c r="U1193" s="41">
        <f t="shared" si="231"/>
        <v>37.295999999999999</v>
      </c>
      <c r="V1193" s="41">
        <f t="shared" si="232"/>
        <v>0</v>
      </c>
      <c r="W1193" s="5"/>
    </row>
    <row r="1194" spans="1:23" ht="43.2" x14ac:dyDescent="0.3">
      <c r="A1194" s="3">
        <f t="shared" si="235"/>
        <v>1177</v>
      </c>
      <c r="B1194" s="4" t="s">
        <v>918</v>
      </c>
      <c r="C1194" s="3">
        <v>2</v>
      </c>
      <c r="D1194" s="3" t="s">
        <v>1571</v>
      </c>
      <c r="E1194" s="4" t="s">
        <v>1233</v>
      </c>
      <c r="F1194" s="3" t="s">
        <v>812</v>
      </c>
      <c r="G1194" s="3"/>
      <c r="H1194" s="3"/>
      <c r="I1194" s="3" t="s">
        <v>2496</v>
      </c>
      <c r="J1194" s="3">
        <v>13.32</v>
      </c>
      <c r="K1194" s="3">
        <v>2800</v>
      </c>
      <c r="L1194" s="3" t="s">
        <v>25</v>
      </c>
      <c r="M1194" s="3">
        <v>1</v>
      </c>
      <c r="N1194" s="28">
        <f t="shared" si="229"/>
        <v>2.8</v>
      </c>
      <c r="O1194" s="40">
        <f t="shared" si="230"/>
        <v>37.295999999999999</v>
      </c>
      <c r="P1194" s="12">
        <v>0</v>
      </c>
      <c r="Q1194" s="46">
        <f t="shared" si="233"/>
        <v>0</v>
      </c>
      <c r="R1194" s="15"/>
      <c r="S1194" s="3">
        <f t="shared" si="234"/>
        <v>2.8</v>
      </c>
      <c r="T1194" s="30" t="s">
        <v>2502</v>
      </c>
      <c r="U1194" s="41">
        <f t="shared" si="231"/>
        <v>37.295999999999999</v>
      </c>
      <c r="V1194" s="41">
        <f t="shared" si="232"/>
        <v>0</v>
      </c>
      <c r="W1194" s="5"/>
    </row>
    <row r="1195" spans="1:23" ht="43.2" x14ac:dyDescent="0.3">
      <c r="A1195" s="3">
        <f t="shared" si="235"/>
        <v>1178</v>
      </c>
      <c r="B1195" s="4" t="s">
        <v>918</v>
      </c>
      <c r="C1195" s="3">
        <v>2</v>
      </c>
      <c r="D1195" s="3" t="s">
        <v>1571</v>
      </c>
      <c r="E1195" s="4" t="s">
        <v>1234</v>
      </c>
      <c r="F1195" s="3" t="s">
        <v>812</v>
      </c>
      <c r="G1195" s="3"/>
      <c r="H1195" s="3"/>
      <c r="I1195" s="3" t="s">
        <v>2496</v>
      </c>
      <c r="J1195" s="3">
        <v>13.32</v>
      </c>
      <c r="K1195" s="3">
        <v>2800</v>
      </c>
      <c r="L1195" s="3" t="s">
        <v>25</v>
      </c>
      <c r="M1195" s="3">
        <v>1</v>
      </c>
      <c r="N1195" s="28">
        <f t="shared" si="229"/>
        <v>2.8</v>
      </c>
      <c r="O1195" s="40">
        <f t="shared" si="230"/>
        <v>37.295999999999999</v>
      </c>
      <c r="P1195" s="12">
        <v>0</v>
      </c>
      <c r="Q1195" s="46">
        <f t="shared" si="233"/>
        <v>0</v>
      </c>
      <c r="R1195" s="15"/>
      <c r="S1195" s="3">
        <f t="shared" si="234"/>
        <v>2.8</v>
      </c>
      <c r="T1195" s="30" t="s">
        <v>2502</v>
      </c>
      <c r="U1195" s="41">
        <f t="shared" si="231"/>
        <v>37.295999999999999</v>
      </c>
      <c r="V1195" s="41">
        <f t="shared" si="232"/>
        <v>0</v>
      </c>
      <c r="W1195" s="5"/>
    </row>
    <row r="1196" spans="1:23" ht="43.2" x14ac:dyDescent="0.3">
      <c r="A1196" s="3">
        <f t="shared" si="235"/>
        <v>1179</v>
      </c>
      <c r="B1196" s="4" t="s">
        <v>918</v>
      </c>
      <c r="C1196" s="3">
        <v>2</v>
      </c>
      <c r="D1196" s="3" t="s">
        <v>1571</v>
      </c>
      <c r="E1196" s="4" t="s">
        <v>1235</v>
      </c>
      <c r="F1196" s="3" t="s">
        <v>812</v>
      </c>
      <c r="G1196" s="3"/>
      <c r="H1196" s="3"/>
      <c r="I1196" s="3" t="s">
        <v>2496</v>
      </c>
      <c r="J1196" s="3">
        <v>13.32</v>
      </c>
      <c r="K1196" s="3">
        <v>2800</v>
      </c>
      <c r="L1196" s="3" t="s">
        <v>25</v>
      </c>
      <c r="M1196" s="3">
        <v>1</v>
      </c>
      <c r="N1196" s="28">
        <f t="shared" si="229"/>
        <v>2.8</v>
      </c>
      <c r="O1196" s="40">
        <f t="shared" si="230"/>
        <v>37.295999999999999</v>
      </c>
      <c r="P1196" s="12">
        <v>0</v>
      </c>
      <c r="Q1196" s="46">
        <f t="shared" si="233"/>
        <v>0</v>
      </c>
      <c r="R1196" s="15"/>
      <c r="S1196" s="3">
        <f t="shared" si="234"/>
        <v>2.8</v>
      </c>
      <c r="T1196" s="30" t="s">
        <v>2502</v>
      </c>
      <c r="U1196" s="41">
        <f t="shared" si="231"/>
        <v>37.295999999999999</v>
      </c>
      <c r="V1196" s="41">
        <f t="shared" si="232"/>
        <v>0</v>
      </c>
      <c r="W1196" s="5"/>
    </row>
    <row r="1197" spans="1:23" ht="43.2" x14ac:dyDescent="0.3">
      <c r="A1197" s="3">
        <f t="shared" si="235"/>
        <v>1180</v>
      </c>
      <c r="B1197" s="4" t="s">
        <v>918</v>
      </c>
      <c r="C1197" s="3">
        <v>2</v>
      </c>
      <c r="D1197" s="3" t="s">
        <v>1571</v>
      </c>
      <c r="E1197" s="4" t="s">
        <v>1236</v>
      </c>
      <c r="F1197" s="3" t="s">
        <v>812</v>
      </c>
      <c r="G1197" s="3"/>
      <c r="H1197" s="3"/>
      <c r="I1197" s="3" t="s">
        <v>2496</v>
      </c>
      <c r="J1197" s="3">
        <v>13.32</v>
      </c>
      <c r="K1197" s="3">
        <v>2800</v>
      </c>
      <c r="L1197" s="3" t="s">
        <v>25</v>
      </c>
      <c r="M1197" s="3">
        <v>1</v>
      </c>
      <c r="N1197" s="28">
        <f t="shared" si="229"/>
        <v>2.8</v>
      </c>
      <c r="O1197" s="40">
        <f t="shared" si="230"/>
        <v>37.295999999999999</v>
      </c>
      <c r="P1197" s="12">
        <v>0</v>
      </c>
      <c r="Q1197" s="46">
        <f t="shared" si="233"/>
        <v>0</v>
      </c>
      <c r="R1197" s="15"/>
      <c r="S1197" s="3">
        <f t="shared" si="234"/>
        <v>2.8</v>
      </c>
      <c r="T1197" s="30" t="s">
        <v>2502</v>
      </c>
      <c r="U1197" s="41">
        <f t="shared" si="231"/>
        <v>37.295999999999999</v>
      </c>
      <c r="V1197" s="41">
        <f t="shared" si="232"/>
        <v>0</v>
      </c>
      <c r="W1197" s="5"/>
    </row>
    <row r="1198" spans="1:23" ht="43.2" x14ac:dyDescent="0.3">
      <c r="A1198" s="3">
        <f t="shared" si="235"/>
        <v>1181</v>
      </c>
      <c r="B1198" s="4" t="s">
        <v>918</v>
      </c>
      <c r="C1198" s="3">
        <v>2</v>
      </c>
      <c r="D1198" s="3" t="s">
        <v>1571</v>
      </c>
      <c r="E1198" s="4" t="s">
        <v>1237</v>
      </c>
      <c r="F1198" s="3" t="s">
        <v>812</v>
      </c>
      <c r="G1198" s="3"/>
      <c r="H1198" s="3"/>
      <c r="I1198" s="3" t="s">
        <v>2496</v>
      </c>
      <c r="J1198" s="3">
        <v>13.32</v>
      </c>
      <c r="K1198" s="3">
        <v>2800</v>
      </c>
      <c r="L1198" s="3" t="s">
        <v>25</v>
      </c>
      <c r="M1198" s="3">
        <v>1</v>
      </c>
      <c r="N1198" s="28">
        <f t="shared" si="229"/>
        <v>2.8</v>
      </c>
      <c r="O1198" s="40">
        <f t="shared" si="230"/>
        <v>37.295999999999999</v>
      </c>
      <c r="P1198" s="12">
        <v>0</v>
      </c>
      <c r="Q1198" s="46">
        <f t="shared" si="233"/>
        <v>0</v>
      </c>
      <c r="R1198" s="15"/>
      <c r="S1198" s="3">
        <f t="shared" si="234"/>
        <v>2.8</v>
      </c>
      <c r="T1198" s="30" t="s">
        <v>2502</v>
      </c>
      <c r="U1198" s="41">
        <f t="shared" si="231"/>
        <v>37.295999999999999</v>
      </c>
      <c r="V1198" s="41">
        <f t="shared" si="232"/>
        <v>0</v>
      </c>
      <c r="W1198" s="5"/>
    </row>
    <row r="1199" spans="1:23" ht="43.2" x14ac:dyDescent="0.3">
      <c r="A1199" s="3">
        <f t="shared" si="235"/>
        <v>1182</v>
      </c>
      <c r="B1199" s="4" t="s">
        <v>918</v>
      </c>
      <c r="C1199" s="3">
        <v>2</v>
      </c>
      <c r="D1199" s="3" t="s">
        <v>1571</v>
      </c>
      <c r="E1199" s="4" t="s">
        <v>1238</v>
      </c>
      <c r="F1199" s="3" t="s">
        <v>812</v>
      </c>
      <c r="G1199" s="3"/>
      <c r="H1199" s="3"/>
      <c r="I1199" s="3" t="s">
        <v>2496</v>
      </c>
      <c r="J1199" s="3">
        <v>13.32</v>
      </c>
      <c r="K1199" s="3">
        <v>2800</v>
      </c>
      <c r="L1199" s="3" t="s">
        <v>25</v>
      </c>
      <c r="M1199" s="3">
        <v>1</v>
      </c>
      <c r="N1199" s="28">
        <f t="shared" si="229"/>
        <v>2.8</v>
      </c>
      <c r="O1199" s="40">
        <f t="shared" si="230"/>
        <v>37.295999999999999</v>
      </c>
      <c r="P1199" s="12">
        <v>0</v>
      </c>
      <c r="Q1199" s="46">
        <f t="shared" si="233"/>
        <v>0</v>
      </c>
      <c r="R1199" s="15"/>
      <c r="S1199" s="3">
        <f t="shared" si="234"/>
        <v>2.8</v>
      </c>
      <c r="T1199" s="30" t="s">
        <v>2502</v>
      </c>
      <c r="U1199" s="41">
        <f t="shared" si="231"/>
        <v>37.295999999999999</v>
      </c>
      <c r="V1199" s="41">
        <f t="shared" si="232"/>
        <v>0</v>
      </c>
      <c r="W1199" s="5"/>
    </row>
    <row r="1200" spans="1:23" ht="43.2" x14ac:dyDescent="0.3">
      <c r="A1200" s="3">
        <f t="shared" si="235"/>
        <v>1183</v>
      </c>
      <c r="B1200" s="4" t="s">
        <v>918</v>
      </c>
      <c r="C1200" s="3">
        <v>2</v>
      </c>
      <c r="D1200" s="3" t="s">
        <v>1571</v>
      </c>
      <c r="E1200" s="4" t="s">
        <v>1239</v>
      </c>
      <c r="F1200" s="3" t="s">
        <v>812</v>
      </c>
      <c r="G1200" s="3"/>
      <c r="H1200" s="3"/>
      <c r="I1200" s="3" t="s">
        <v>2496</v>
      </c>
      <c r="J1200" s="3">
        <v>13.32</v>
      </c>
      <c r="K1200" s="3">
        <v>2800</v>
      </c>
      <c r="L1200" s="3" t="s">
        <v>25</v>
      </c>
      <c r="M1200" s="3">
        <v>1</v>
      </c>
      <c r="N1200" s="28">
        <f t="shared" si="229"/>
        <v>2.8</v>
      </c>
      <c r="O1200" s="40">
        <f t="shared" si="230"/>
        <v>37.295999999999999</v>
      </c>
      <c r="P1200" s="12">
        <v>0</v>
      </c>
      <c r="Q1200" s="46">
        <f t="shared" si="233"/>
        <v>0</v>
      </c>
      <c r="R1200" s="15"/>
      <c r="S1200" s="3">
        <f t="shared" si="234"/>
        <v>2.8</v>
      </c>
      <c r="T1200" s="30" t="s">
        <v>2502</v>
      </c>
      <c r="U1200" s="41">
        <f t="shared" si="231"/>
        <v>37.295999999999999</v>
      </c>
      <c r="V1200" s="41">
        <f t="shared" si="232"/>
        <v>0</v>
      </c>
      <c r="W1200" s="5"/>
    </row>
    <row r="1201" spans="1:23" ht="43.2" x14ac:dyDescent="0.3">
      <c r="A1201" s="3">
        <f t="shared" si="235"/>
        <v>1184</v>
      </c>
      <c r="B1201" s="4" t="s">
        <v>918</v>
      </c>
      <c r="C1201" s="3">
        <v>2</v>
      </c>
      <c r="D1201" s="3" t="s">
        <v>1571</v>
      </c>
      <c r="E1201" s="4" t="s">
        <v>1240</v>
      </c>
      <c r="F1201" s="3" t="s">
        <v>812</v>
      </c>
      <c r="G1201" s="3"/>
      <c r="H1201" s="3"/>
      <c r="I1201" s="3" t="s">
        <v>2496</v>
      </c>
      <c r="J1201" s="3">
        <v>13.32</v>
      </c>
      <c r="K1201" s="3">
        <v>2800</v>
      </c>
      <c r="L1201" s="3" t="s">
        <v>25</v>
      </c>
      <c r="M1201" s="3">
        <v>1</v>
      </c>
      <c r="N1201" s="28">
        <f t="shared" si="229"/>
        <v>2.8</v>
      </c>
      <c r="O1201" s="40">
        <f t="shared" si="230"/>
        <v>37.295999999999999</v>
      </c>
      <c r="P1201" s="12">
        <v>0</v>
      </c>
      <c r="Q1201" s="46">
        <f t="shared" si="233"/>
        <v>0</v>
      </c>
      <c r="R1201" s="15"/>
      <c r="S1201" s="3">
        <f t="shared" si="234"/>
        <v>2.8</v>
      </c>
      <c r="T1201" s="30" t="s">
        <v>2502</v>
      </c>
      <c r="U1201" s="41">
        <f t="shared" si="231"/>
        <v>37.295999999999999</v>
      </c>
      <c r="V1201" s="41">
        <f t="shared" si="232"/>
        <v>0</v>
      </c>
      <c r="W1201" s="5"/>
    </row>
    <row r="1202" spans="1:23" ht="43.2" x14ac:dyDescent="0.3">
      <c r="A1202" s="3">
        <f t="shared" si="235"/>
        <v>1185</v>
      </c>
      <c r="B1202" s="4" t="s">
        <v>918</v>
      </c>
      <c r="C1202" s="3">
        <v>2</v>
      </c>
      <c r="D1202" s="3" t="s">
        <v>1571</v>
      </c>
      <c r="E1202" s="4" t="s">
        <v>1231</v>
      </c>
      <c r="F1202" s="3" t="s">
        <v>812</v>
      </c>
      <c r="G1202" s="3"/>
      <c r="H1202" s="3"/>
      <c r="I1202" s="3" t="s">
        <v>2496</v>
      </c>
      <c r="J1202" s="3">
        <v>13.32</v>
      </c>
      <c r="K1202" s="3">
        <v>2800</v>
      </c>
      <c r="L1202" s="3" t="s">
        <v>25</v>
      </c>
      <c r="M1202" s="3">
        <v>1</v>
      </c>
      <c r="N1202" s="28">
        <f t="shared" si="229"/>
        <v>2.8</v>
      </c>
      <c r="O1202" s="40">
        <f t="shared" si="230"/>
        <v>37.295999999999999</v>
      </c>
      <c r="P1202" s="12">
        <v>0</v>
      </c>
      <c r="Q1202" s="46">
        <f t="shared" si="233"/>
        <v>0</v>
      </c>
      <c r="R1202" s="15"/>
      <c r="S1202" s="3">
        <f t="shared" si="234"/>
        <v>2.8</v>
      </c>
      <c r="T1202" s="30" t="s">
        <v>2502</v>
      </c>
      <c r="U1202" s="41">
        <f t="shared" si="231"/>
        <v>37.295999999999999</v>
      </c>
      <c r="V1202" s="41">
        <f t="shared" si="232"/>
        <v>0</v>
      </c>
      <c r="W1202" s="5"/>
    </row>
    <row r="1203" spans="1:23" ht="43.2" x14ac:dyDescent="0.3">
      <c r="A1203" s="3">
        <f t="shared" si="235"/>
        <v>1186</v>
      </c>
      <c r="B1203" s="4" t="s">
        <v>918</v>
      </c>
      <c r="C1203" s="3">
        <v>2</v>
      </c>
      <c r="D1203" s="3" t="s">
        <v>1571</v>
      </c>
      <c r="E1203" s="4" t="s">
        <v>1241</v>
      </c>
      <c r="F1203" s="3" t="s">
        <v>812</v>
      </c>
      <c r="G1203" s="3"/>
      <c r="H1203" s="3"/>
      <c r="I1203" s="3" t="s">
        <v>2496</v>
      </c>
      <c r="J1203" s="3">
        <v>13.32</v>
      </c>
      <c r="K1203" s="3">
        <v>2800</v>
      </c>
      <c r="L1203" s="3" t="s">
        <v>25</v>
      </c>
      <c r="M1203" s="3">
        <v>1</v>
      </c>
      <c r="N1203" s="28">
        <f t="shared" si="229"/>
        <v>2.8</v>
      </c>
      <c r="O1203" s="40">
        <f t="shared" si="230"/>
        <v>37.295999999999999</v>
      </c>
      <c r="P1203" s="12">
        <v>0</v>
      </c>
      <c r="Q1203" s="46">
        <f t="shared" si="233"/>
        <v>0</v>
      </c>
      <c r="R1203" s="15"/>
      <c r="S1203" s="3">
        <f t="shared" si="234"/>
        <v>2.8</v>
      </c>
      <c r="T1203" s="30" t="s">
        <v>2502</v>
      </c>
      <c r="U1203" s="41">
        <f t="shared" si="231"/>
        <v>37.295999999999999</v>
      </c>
      <c r="V1203" s="41">
        <f t="shared" si="232"/>
        <v>0</v>
      </c>
      <c r="W1203" s="5"/>
    </row>
    <row r="1204" spans="1:23" ht="43.2" x14ac:dyDescent="0.3">
      <c r="A1204" s="3">
        <f t="shared" si="235"/>
        <v>1187</v>
      </c>
      <c r="B1204" s="4" t="s">
        <v>918</v>
      </c>
      <c r="C1204" s="3">
        <v>2</v>
      </c>
      <c r="D1204" s="3" t="s">
        <v>1572</v>
      </c>
      <c r="E1204" s="4" t="s">
        <v>1242</v>
      </c>
      <c r="F1204" s="3" t="s">
        <v>1173</v>
      </c>
      <c r="G1204" s="3" t="s">
        <v>2329</v>
      </c>
      <c r="H1204" s="3" t="s">
        <v>2479</v>
      </c>
      <c r="I1204" s="3" t="s">
        <v>2496</v>
      </c>
      <c r="J1204" s="3">
        <v>79.7</v>
      </c>
      <c r="K1204" s="3">
        <v>6000</v>
      </c>
      <c r="L1204" s="3" t="s">
        <v>25</v>
      </c>
      <c r="M1204" s="3">
        <v>1</v>
      </c>
      <c r="N1204" s="28">
        <f t="shared" ref="N1204:N1228" si="236">(K1204/1000)*M1204</f>
        <v>6</v>
      </c>
      <c r="O1204" s="28">
        <f t="shared" ref="O1204:O1228" si="237">N1204*J1204</f>
        <v>478.20000000000005</v>
      </c>
      <c r="P1204" s="12">
        <v>0</v>
      </c>
      <c r="Q1204" s="46">
        <f t="shared" si="233"/>
        <v>0</v>
      </c>
      <c r="R1204" s="15"/>
      <c r="S1204" s="3">
        <f t="shared" si="234"/>
        <v>6</v>
      </c>
      <c r="T1204" s="45" t="s">
        <v>2502</v>
      </c>
      <c r="U1204" s="47">
        <f t="shared" si="231"/>
        <v>478.20000000000005</v>
      </c>
      <c r="V1204" s="47">
        <f t="shared" si="232"/>
        <v>0</v>
      </c>
      <c r="W1204" s="5"/>
    </row>
    <row r="1205" spans="1:23" ht="43.2" x14ac:dyDescent="0.3">
      <c r="A1205" s="3">
        <f t="shared" si="235"/>
        <v>1188</v>
      </c>
      <c r="B1205" s="4" t="s">
        <v>918</v>
      </c>
      <c r="C1205" s="3">
        <v>2</v>
      </c>
      <c r="D1205" s="3" t="s">
        <v>1572</v>
      </c>
      <c r="E1205" s="4" t="s">
        <v>1243</v>
      </c>
      <c r="F1205" s="3" t="s">
        <v>32</v>
      </c>
      <c r="G1205" s="3" t="s">
        <v>2340</v>
      </c>
      <c r="H1205" s="3" t="s">
        <v>2468</v>
      </c>
      <c r="I1205" s="3" t="s">
        <v>2496</v>
      </c>
      <c r="J1205" s="3">
        <v>18.2</v>
      </c>
      <c r="K1205" s="3">
        <v>2200</v>
      </c>
      <c r="L1205" s="3" t="s">
        <v>25</v>
      </c>
      <c r="M1205" s="3">
        <v>1</v>
      </c>
      <c r="N1205" s="28">
        <f t="shared" si="236"/>
        <v>2.2000000000000002</v>
      </c>
      <c r="O1205" s="28">
        <f t="shared" si="237"/>
        <v>40.04</v>
      </c>
      <c r="P1205" s="12">
        <v>0</v>
      </c>
      <c r="Q1205" s="46">
        <f t="shared" si="233"/>
        <v>0</v>
      </c>
      <c r="R1205" s="15"/>
      <c r="S1205" s="3">
        <f t="shared" si="234"/>
        <v>2.2000000000000002</v>
      </c>
      <c r="T1205" s="30" t="s">
        <v>2502</v>
      </c>
      <c r="U1205" s="5">
        <f t="shared" si="231"/>
        <v>40.04</v>
      </c>
      <c r="V1205" s="5">
        <f t="shared" si="232"/>
        <v>0</v>
      </c>
      <c r="W1205" s="5"/>
    </row>
    <row r="1206" spans="1:23" ht="43.2" x14ac:dyDescent="0.3">
      <c r="A1206" s="3">
        <f t="shared" si="235"/>
        <v>1189</v>
      </c>
      <c r="B1206" s="4" t="s">
        <v>918</v>
      </c>
      <c r="C1206" s="3">
        <v>2</v>
      </c>
      <c r="D1206" s="3" t="s">
        <v>1572</v>
      </c>
      <c r="E1206" s="4" t="s">
        <v>1244</v>
      </c>
      <c r="F1206" s="3" t="s">
        <v>32</v>
      </c>
      <c r="G1206" s="3" t="s">
        <v>2340</v>
      </c>
      <c r="H1206" s="3" t="s">
        <v>2468</v>
      </c>
      <c r="I1206" s="3" t="s">
        <v>2496</v>
      </c>
      <c r="J1206" s="3">
        <v>18.2</v>
      </c>
      <c r="K1206" s="3">
        <v>2200</v>
      </c>
      <c r="L1206" s="3" t="s">
        <v>25</v>
      </c>
      <c r="M1206" s="3">
        <v>1</v>
      </c>
      <c r="N1206" s="28">
        <f t="shared" si="236"/>
        <v>2.2000000000000002</v>
      </c>
      <c r="O1206" s="28">
        <f t="shared" si="237"/>
        <v>40.04</v>
      </c>
      <c r="P1206" s="12">
        <v>0</v>
      </c>
      <c r="Q1206" s="46">
        <f t="shared" si="233"/>
        <v>0</v>
      </c>
      <c r="R1206" s="15"/>
      <c r="S1206" s="3">
        <f t="shared" si="234"/>
        <v>2.2000000000000002</v>
      </c>
      <c r="T1206" s="30" t="s">
        <v>2502</v>
      </c>
      <c r="U1206" s="5">
        <f t="shared" si="231"/>
        <v>40.04</v>
      </c>
      <c r="V1206" s="5">
        <f t="shared" si="232"/>
        <v>0</v>
      </c>
      <c r="W1206" s="5"/>
    </row>
    <row r="1207" spans="1:23" ht="43.2" x14ac:dyDescent="0.3">
      <c r="A1207" s="3">
        <f t="shared" si="235"/>
        <v>1190</v>
      </c>
      <c r="B1207" s="4" t="s">
        <v>918</v>
      </c>
      <c r="C1207" s="3">
        <v>2</v>
      </c>
      <c r="D1207" s="3" t="s">
        <v>1572</v>
      </c>
      <c r="E1207" s="4" t="s">
        <v>1245</v>
      </c>
      <c r="F1207" s="3" t="s">
        <v>32</v>
      </c>
      <c r="G1207" s="3" t="s">
        <v>2340</v>
      </c>
      <c r="H1207" s="3" t="s">
        <v>2468</v>
      </c>
      <c r="I1207" s="3" t="s">
        <v>2496</v>
      </c>
      <c r="J1207" s="3">
        <v>18.2</v>
      </c>
      <c r="K1207" s="3">
        <v>1350</v>
      </c>
      <c r="L1207" s="3" t="s">
        <v>25</v>
      </c>
      <c r="M1207" s="3">
        <v>1</v>
      </c>
      <c r="N1207" s="28">
        <f t="shared" si="236"/>
        <v>1.35</v>
      </c>
      <c r="O1207" s="28">
        <f t="shared" si="237"/>
        <v>24.57</v>
      </c>
      <c r="P1207" s="12">
        <v>0</v>
      </c>
      <c r="Q1207" s="46">
        <f t="shared" si="233"/>
        <v>0</v>
      </c>
      <c r="R1207" s="15"/>
      <c r="S1207" s="3">
        <f t="shared" si="234"/>
        <v>1.35</v>
      </c>
      <c r="T1207" s="30" t="s">
        <v>2502</v>
      </c>
      <c r="U1207" s="5">
        <f t="shared" si="231"/>
        <v>24.57</v>
      </c>
      <c r="V1207" s="5">
        <f t="shared" si="232"/>
        <v>0</v>
      </c>
      <c r="W1207" s="5"/>
    </row>
    <row r="1208" spans="1:23" ht="43.2" x14ac:dyDescent="0.3">
      <c r="A1208" s="3">
        <f t="shared" si="235"/>
        <v>1191</v>
      </c>
      <c r="B1208" s="4" t="s">
        <v>918</v>
      </c>
      <c r="C1208" s="3">
        <v>2</v>
      </c>
      <c r="D1208" s="3" t="s">
        <v>1572</v>
      </c>
      <c r="E1208" s="4" t="s">
        <v>1246</v>
      </c>
      <c r="F1208" s="3" t="s">
        <v>22</v>
      </c>
      <c r="G1208" s="7" t="s">
        <v>2343</v>
      </c>
      <c r="H1208" s="7" t="s">
        <v>2487</v>
      </c>
      <c r="I1208" s="7" t="s">
        <v>2496</v>
      </c>
      <c r="J1208" s="7">
        <v>30.6</v>
      </c>
      <c r="K1208" s="3">
        <v>6000</v>
      </c>
      <c r="L1208" s="3" t="s">
        <v>25</v>
      </c>
      <c r="M1208" s="3">
        <v>1</v>
      </c>
      <c r="N1208" s="28">
        <f t="shared" si="236"/>
        <v>6</v>
      </c>
      <c r="O1208" s="28">
        <f t="shared" si="237"/>
        <v>183.60000000000002</v>
      </c>
      <c r="P1208" s="12">
        <v>0</v>
      </c>
      <c r="Q1208" s="46">
        <f t="shared" si="233"/>
        <v>0</v>
      </c>
      <c r="R1208" s="15"/>
      <c r="S1208" s="3">
        <f t="shared" si="234"/>
        <v>6</v>
      </c>
      <c r="T1208" s="30" t="s">
        <v>2502</v>
      </c>
      <c r="U1208" s="29">
        <f t="shared" si="231"/>
        <v>183.60000000000002</v>
      </c>
      <c r="V1208" s="29">
        <f t="shared" si="232"/>
        <v>0</v>
      </c>
      <c r="W1208" s="5"/>
    </row>
    <row r="1209" spans="1:23" ht="43.2" x14ac:dyDescent="0.3">
      <c r="A1209" s="3">
        <f t="shared" si="235"/>
        <v>1192</v>
      </c>
      <c r="B1209" s="4" t="s">
        <v>918</v>
      </c>
      <c r="C1209" s="3">
        <v>2</v>
      </c>
      <c r="D1209" s="3" t="s">
        <v>1572</v>
      </c>
      <c r="E1209" s="4" t="s">
        <v>1247</v>
      </c>
      <c r="F1209" s="3" t="s">
        <v>32</v>
      </c>
      <c r="G1209" s="3" t="s">
        <v>2340</v>
      </c>
      <c r="H1209" s="3" t="s">
        <v>2468</v>
      </c>
      <c r="I1209" s="3" t="s">
        <v>2496</v>
      </c>
      <c r="J1209" s="3">
        <v>18.2</v>
      </c>
      <c r="K1209" s="3">
        <v>2200</v>
      </c>
      <c r="L1209" s="3" t="s">
        <v>25</v>
      </c>
      <c r="M1209" s="3">
        <v>1</v>
      </c>
      <c r="N1209" s="28">
        <f t="shared" si="236"/>
        <v>2.2000000000000002</v>
      </c>
      <c r="O1209" s="28">
        <f t="shared" si="237"/>
        <v>40.04</v>
      </c>
      <c r="P1209" s="12">
        <v>0</v>
      </c>
      <c r="Q1209" s="46">
        <f t="shared" si="233"/>
        <v>0</v>
      </c>
      <c r="R1209" s="15"/>
      <c r="S1209" s="3">
        <f t="shared" si="234"/>
        <v>2.2000000000000002</v>
      </c>
      <c r="T1209" s="30" t="s">
        <v>2502</v>
      </c>
      <c r="U1209" s="5">
        <f t="shared" si="231"/>
        <v>40.04</v>
      </c>
      <c r="V1209" s="5">
        <f t="shared" si="232"/>
        <v>0</v>
      </c>
      <c r="W1209" s="5"/>
    </row>
    <row r="1210" spans="1:23" ht="43.2" x14ac:dyDescent="0.3">
      <c r="A1210" s="3">
        <f t="shared" si="235"/>
        <v>1193</v>
      </c>
      <c r="B1210" s="4" t="s">
        <v>918</v>
      </c>
      <c r="C1210" s="3">
        <v>2</v>
      </c>
      <c r="D1210" s="3" t="s">
        <v>1572</v>
      </c>
      <c r="E1210" s="4" t="s">
        <v>1248</v>
      </c>
      <c r="F1210" s="3" t="s">
        <v>32</v>
      </c>
      <c r="G1210" s="3" t="s">
        <v>2340</v>
      </c>
      <c r="H1210" s="3" t="s">
        <v>2468</v>
      </c>
      <c r="I1210" s="3" t="s">
        <v>2496</v>
      </c>
      <c r="J1210" s="3">
        <v>18.2</v>
      </c>
      <c r="K1210" s="3">
        <v>2200</v>
      </c>
      <c r="L1210" s="3" t="s">
        <v>25</v>
      </c>
      <c r="M1210" s="3">
        <v>1</v>
      </c>
      <c r="N1210" s="28">
        <f t="shared" si="236"/>
        <v>2.2000000000000002</v>
      </c>
      <c r="O1210" s="28">
        <f t="shared" si="237"/>
        <v>40.04</v>
      </c>
      <c r="P1210" s="12">
        <v>0</v>
      </c>
      <c r="Q1210" s="46">
        <f t="shared" si="233"/>
        <v>0</v>
      </c>
      <c r="R1210" s="15"/>
      <c r="S1210" s="3">
        <f t="shared" si="234"/>
        <v>2.2000000000000002</v>
      </c>
      <c r="T1210" s="30" t="s">
        <v>2502</v>
      </c>
      <c r="U1210" s="5">
        <f t="shared" si="231"/>
        <v>40.04</v>
      </c>
      <c r="V1210" s="5">
        <f t="shared" si="232"/>
        <v>0</v>
      </c>
      <c r="W1210" s="5"/>
    </row>
    <row r="1211" spans="1:23" ht="43.2" x14ac:dyDescent="0.3">
      <c r="A1211" s="3">
        <f t="shared" si="235"/>
        <v>1194</v>
      </c>
      <c r="B1211" s="4" t="s">
        <v>918</v>
      </c>
      <c r="C1211" s="3">
        <v>2</v>
      </c>
      <c r="D1211" s="3" t="s">
        <v>1572</v>
      </c>
      <c r="E1211" s="4" t="s">
        <v>1249</v>
      </c>
      <c r="F1211" s="3" t="s">
        <v>32</v>
      </c>
      <c r="G1211" s="3" t="s">
        <v>2340</v>
      </c>
      <c r="H1211" s="3" t="s">
        <v>2468</v>
      </c>
      <c r="I1211" s="3" t="s">
        <v>2496</v>
      </c>
      <c r="J1211" s="3">
        <v>18.2</v>
      </c>
      <c r="K1211" s="3">
        <v>1350</v>
      </c>
      <c r="L1211" s="3" t="s">
        <v>25</v>
      </c>
      <c r="M1211" s="3">
        <v>1</v>
      </c>
      <c r="N1211" s="28">
        <f t="shared" si="236"/>
        <v>1.35</v>
      </c>
      <c r="O1211" s="28">
        <f t="shared" si="237"/>
        <v>24.57</v>
      </c>
      <c r="P1211" s="12">
        <v>0</v>
      </c>
      <c r="Q1211" s="46">
        <f t="shared" si="233"/>
        <v>0</v>
      </c>
      <c r="R1211" s="15"/>
      <c r="S1211" s="3">
        <f t="shared" si="234"/>
        <v>1.35</v>
      </c>
      <c r="T1211" s="30" t="s">
        <v>2502</v>
      </c>
      <c r="U1211" s="5">
        <f t="shared" si="231"/>
        <v>24.57</v>
      </c>
      <c r="V1211" s="5">
        <f t="shared" si="232"/>
        <v>0</v>
      </c>
      <c r="W1211" s="5"/>
    </row>
    <row r="1212" spans="1:23" ht="43.2" x14ac:dyDescent="0.3">
      <c r="A1212" s="3">
        <f t="shared" si="235"/>
        <v>1195</v>
      </c>
      <c r="B1212" s="4" t="s">
        <v>918</v>
      </c>
      <c r="C1212" s="3">
        <v>2</v>
      </c>
      <c r="D1212" s="3" t="s">
        <v>1572</v>
      </c>
      <c r="E1212" s="4" t="s">
        <v>1250</v>
      </c>
      <c r="F1212" s="3" t="s">
        <v>1078</v>
      </c>
      <c r="G1212" s="3" t="s">
        <v>2337</v>
      </c>
      <c r="H1212" s="3" t="s">
        <v>2485</v>
      </c>
      <c r="I1212" s="3" t="s">
        <v>2496</v>
      </c>
      <c r="J1212" s="3">
        <v>106</v>
      </c>
      <c r="K1212" s="3">
        <v>6000</v>
      </c>
      <c r="L1212" s="3" t="s">
        <v>25</v>
      </c>
      <c r="M1212" s="3">
        <v>1</v>
      </c>
      <c r="N1212" s="28">
        <f t="shared" si="236"/>
        <v>6</v>
      </c>
      <c r="O1212" s="28">
        <f t="shared" si="237"/>
        <v>636</v>
      </c>
      <c r="P1212" s="12">
        <v>0</v>
      </c>
      <c r="Q1212" s="46">
        <f t="shared" si="233"/>
        <v>0</v>
      </c>
      <c r="R1212" s="15"/>
      <c r="S1212" s="3">
        <f t="shared" si="234"/>
        <v>6</v>
      </c>
      <c r="T1212" s="30" t="s">
        <v>2502</v>
      </c>
      <c r="U1212" s="29">
        <f t="shared" si="231"/>
        <v>636</v>
      </c>
      <c r="V1212" s="29">
        <f t="shared" si="232"/>
        <v>0</v>
      </c>
      <c r="W1212" s="5"/>
    </row>
    <row r="1213" spans="1:23" ht="43.2" x14ac:dyDescent="0.3">
      <c r="A1213" s="3">
        <f t="shared" si="235"/>
        <v>1196</v>
      </c>
      <c r="B1213" s="4" t="s">
        <v>918</v>
      </c>
      <c r="C1213" s="3">
        <v>2</v>
      </c>
      <c r="D1213" s="3" t="s">
        <v>1572</v>
      </c>
      <c r="E1213" s="4" t="s">
        <v>1251</v>
      </c>
      <c r="F1213" s="3" t="s">
        <v>1184</v>
      </c>
      <c r="G1213" s="3" t="s">
        <v>2330</v>
      </c>
      <c r="H1213" s="3" t="s">
        <v>2479</v>
      </c>
      <c r="I1213" s="3" t="s">
        <v>2496</v>
      </c>
      <c r="J1213" s="3">
        <v>79.7</v>
      </c>
      <c r="K1213" s="3">
        <v>6000</v>
      </c>
      <c r="L1213" s="3" t="s">
        <v>25</v>
      </c>
      <c r="M1213" s="3">
        <v>1</v>
      </c>
      <c r="N1213" s="28">
        <f t="shared" si="236"/>
        <v>6</v>
      </c>
      <c r="O1213" s="28">
        <f t="shared" si="237"/>
        <v>478.20000000000005</v>
      </c>
      <c r="P1213" s="12">
        <v>0</v>
      </c>
      <c r="Q1213" s="46">
        <f t="shared" si="233"/>
        <v>0</v>
      </c>
      <c r="R1213" s="15"/>
      <c r="S1213" s="3">
        <f t="shared" si="234"/>
        <v>6</v>
      </c>
      <c r="T1213" s="30" t="s">
        <v>2502</v>
      </c>
      <c r="U1213" s="29">
        <f t="shared" si="231"/>
        <v>478.20000000000005</v>
      </c>
      <c r="V1213" s="29">
        <f t="shared" si="232"/>
        <v>0</v>
      </c>
      <c r="W1213" s="5"/>
    </row>
    <row r="1214" spans="1:23" ht="43.2" x14ac:dyDescent="0.3">
      <c r="A1214" s="3">
        <f t="shared" si="235"/>
        <v>1197</v>
      </c>
      <c r="B1214" s="4" t="s">
        <v>918</v>
      </c>
      <c r="C1214" s="3">
        <v>2</v>
      </c>
      <c r="D1214" s="3" t="s">
        <v>1572</v>
      </c>
      <c r="E1214" s="4" t="s">
        <v>1252</v>
      </c>
      <c r="F1214" s="3" t="s">
        <v>6</v>
      </c>
      <c r="G1214" s="7" t="s">
        <v>2344</v>
      </c>
      <c r="H1214" s="7" t="s">
        <v>2467</v>
      </c>
      <c r="I1214" s="7" t="s">
        <v>2496</v>
      </c>
      <c r="J1214" s="7">
        <v>49.9</v>
      </c>
      <c r="K1214" s="3">
        <v>6000</v>
      </c>
      <c r="L1214" s="3" t="s">
        <v>25</v>
      </c>
      <c r="M1214" s="3">
        <v>1</v>
      </c>
      <c r="N1214" s="28">
        <f t="shared" si="236"/>
        <v>6</v>
      </c>
      <c r="O1214" s="28">
        <f t="shared" si="237"/>
        <v>299.39999999999998</v>
      </c>
      <c r="P1214" s="12">
        <v>0</v>
      </c>
      <c r="Q1214" s="46">
        <f t="shared" si="233"/>
        <v>0</v>
      </c>
      <c r="R1214" s="15"/>
      <c r="S1214" s="3">
        <f t="shared" si="234"/>
        <v>6</v>
      </c>
      <c r="T1214" s="30" t="s">
        <v>2502</v>
      </c>
      <c r="U1214" s="29">
        <f t="shared" si="231"/>
        <v>299.39999999999998</v>
      </c>
      <c r="V1214" s="29">
        <f t="shared" si="232"/>
        <v>0</v>
      </c>
      <c r="W1214" s="5"/>
    </row>
    <row r="1215" spans="1:23" ht="43.2" x14ac:dyDescent="0.3">
      <c r="A1215" s="3">
        <f t="shared" si="235"/>
        <v>1198</v>
      </c>
      <c r="B1215" s="4" t="s">
        <v>918</v>
      </c>
      <c r="C1215" s="3">
        <v>2</v>
      </c>
      <c r="D1215" s="3" t="s">
        <v>1572</v>
      </c>
      <c r="E1215" s="4" t="s">
        <v>1253</v>
      </c>
      <c r="F1215" s="3" t="s">
        <v>22</v>
      </c>
      <c r="G1215" s="7" t="s">
        <v>2343</v>
      </c>
      <c r="H1215" s="7" t="s">
        <v>2487</v>
      </c>
      <c r="I1215" s="7" t="s">
        <v>2496</v>
      </c>
      <c r="J1215" s="7">
        <v>30.6</v>
      </c>
      <c r="K1215" s="3">
        <v>3000</v>
      </c>
      <c r="L1215" s="3" t="s">
        <v>25</v>
      </c>
      <c r="M1215" s="3">
        <v>1</v>
      </c>
      <c r="N1215" s="28">
        <f t="shared" si="236"/>
        <v>3</v>
      </c>
      <c r="O1215" s="28">
        <f t="shared" si="237"/>
        <v>91.800000000000011</v>
      </c>
      <c r="P1215" s="12">
        <v>0</v>
      </c>
      <c r="Q1215" s="46">
        <f t="shared" si="233"/>
        <v>0</v>
      </c>
      <c r="R1215" s="15"/>
      <c r="S1215" s="3">
        <f t="shared" si="234"/>
        <v>3</v>
      </c>
      <c r="T1215" s="30" t="s">
        <v>2502</v>
      </c>
      <c r="U1215" s="29">
        <f t="shared" si="231"/>
        <v>91.800000000000011</v>
      </c>
      <c r="V1215" s="29">
        <f t="shared" si="232"/>
        <v>0</v>
      </c>
      <c r="W1215" s="5"/>
    </row>
    <row r="1216" spans="1:23" ht="43.2" x14ac:dyDescent="0.3">
      <c r="A1216" s="3">
        <f t="shared" si="235"/>
        <v>1199</v>
      </c>
      <c r="B1216" s="4" t="s">
        <v>918</v>
      </c>
      <c r="C1216" s="3">
        <v>2</v>
      </c>
      <c r="D1216" s="3" t="s">
        <v>1572</v>
      </c>
      <c r="E1216" s="4" t="s">
        <v>1254</v>
      </c>
      <c r="F1216" s="3" t="s">
        <v>1078</v>
      </c>
      <c r="G1216" s="3" t="s">
        <v>2337</v>
      </c>
      <c r="H1216" s="3" t="s">
        <v>2485</v>
      </c>
      <c r="I1216" s="3" t="s">
        <v>2496</v>
      </c>
      <c r="J1216" s="3">
        <v>106</v>
      </c>
      <c r="K1216" s="3">
        <v>6000</v>
      </c>
      <c r="L1216" s="3" t="s">
        <v>25</v>
      </c>
      <c r="M1216" s="3">
        <v>1</v>
      </c>
      <c r="N1216" s="28">
        <f t="shared" si="236"/>
        <v>6</v>
      </c>
      <c r="O1216" s="28">
        <f t="shared" si="237"/>
        <v>636</v>
      </c>
      <c r="P1216" s="12">
        <v>0</v>
      </c>
      <c r="Q1216" s="46">
        <f t="shared" si="233"/>
        <v>0</v>
      </c>
      <c r="R1216" s="15"/>
      <c r="S1216" s="3">
        <f t="shared" si="234"/>
        <v>6</v>
      </c>
      <c r="T1216" s="30" t="s">
        <v>2502</v>
      </c>
      <c r="U1216" s="29">
        <f t="shared" si="231"/>
        <v>636</v>
      </c>
      <c r="V1216" s="29">
        <f t="shared" si="232"/>
        <v>0</v>
      </c>
      <c r="W1216" s="5"/>
    </row>
    <row r="1217" spans="1:23" ht="43.2" x14ac:dyDescent="0.3">
      <c r="A1217" s="3">
        <f t="shared" si="235"/>
        <v>1200</v>
      </c>
      <c r="B1217" s="4" t="s">
        <v>918</v>
      </c>
      <c r="C1217" s="3">
        <v>2</v>
      </c>
      <c r="D1217" s="3" t="s">
        <v>1572</v>
      </c>
      <c r="E1217" s="4" t="s">
        <v>1255</v>
      </c>
      <c r="F1217" s="3" t="s">
        <v>1078</v>
      </c>
      <c r="G1217" s="3" t="s">
        <v>2337</v>
      </c>
      <c r="H1217" s="3" t="s">
        <v>2485</v>
      </c>
      <c r="I1217" s="3" t="s">
        <v>2496</v>
      </c>
      <c r="J1217" s="3">
        <v>106</v>
      </c>
      <c r="K1217" s="3">
        <v>6000</v>
      </c>
      <c r="L1217" s="3" t="s">
        <v>25</v>
      </c>
      <c r="M1217" s="3">
        <v>1</v>
      </c>
      <c r="N1217" s="28">
        <f t="shared" si="236"/>
        <v>6</v>
      </c>
      <c r="O1217" s="28">
        <f t="shared" si="237"/>
        <v>636</v>
      </c>
      <c r="P1217" s="12">
        <v>0</v>
      </c>
      <c r="Q1217" s="46">
        <f t="shared" si="233"/>
        <v>0</v>
      </c>
      <c r="R1217" s="15"/>
      <c r="S1217" s="3">
        <f t="shared" si="234"/>
        <v>6</v>
      </c>
      <c r="T1217" s="30" t="s">
        <v>2502</v>
      </c>
      <c r="U1217" s="29">
        <f t="shared" si="231"/>
        <v>636</v>
      </c>
      <c r="V1217" s="29">
        <f t="shared" si="232"/>
        <v>0</v>
      </c>
      <c r="W1217" s="5"/>
    </row>
    <row r="1218" spans="1:23" ht="43.2" x14ac:dyDescent="0.3">
      <c r="A1218" s="3">
        <f t="shared" si="235"/>
        <v>1201</v>
      </c>
      <c r="B1218" s="4" t="s">
        <v>918</v>
      </c>
      <c r="C1218" s="3">
        <v>2</v>
      </c>
      <c r="D1218" s="3" t="s">
        <v>1572</v>
      </c>
      <c r="E1218" s="4" t="s">
        <v>1256</v>
      </c>
      <c r="F1218" s="3" t="s">
        <v>1078</v>
      </c>
      <c r="G1218" s="3" t="s">
        <v>2337</v>
      </c>
      <c r="H1218" s="3" t="s">
        <v>2485</v>
      </c>
      <c r="I1218" s="3" t="s">
        <v>2496</v>
      </c>
      <c r="J1218" s="3">
        <v>106</v>
      </c>
      <c r="K1218" s="3">
        <v>6000</v>
      </c>
      <c r="L1218" s="3" t="s">
        <v>25</v>
      </c>
      <c r="M1218" s="3">
        <v>1</v>
      </c>
      <c r="N1218" s="28">
        <f t="shared" si="236"/>
        <v>6</v>
      </c>
      <c r="O1218" s="28">
        <f t="shared" si="237"/>
        <v>636</v>
      </c>
      <c r="P1218" s="12">
        <v>0</v>
      </c>
      <c r="Q1218" s="46">
        <f t="shared" si="233"/>
        <v>0</v>
      </c>
      <c r="R1218" s="15"/>
      <c r="S1218" s="3">
        <f t="shared" si="234"/>
        <v>6</v>
      </c>
      <c r="T1218" s="30" t="s">
        <v>2502</v>
      </c>
      <c r="U1218" s="29">
        <f t="shared" si="231"/>
        <v>636</v>
      </c>
      <c r="V1218" s="29">
        <f t="shared" si="232"/>
        <v>0</v>
      </c>
      <c r="W1218" s="5"/>
    </row>
    <row r="1219" spans="1:23" ht="43.2" x14ac:dyDescent="0.3">
      <c r="A1219" s="3">
        <f t="shared" si="235"/>
        <v>1202</v>
      </c>
      <c r="B1219" s="4" t="s">
        <v>918</v>
      </c>
      <c r="C1219" s="3">
        <v>2</v>
      </c>
      <c r="D1219" s="3" t="s">
        <v>1572</v>
      </c>
      <c r="E1219" s="4" t="s">
        <v>1257</v>
      </c>
      <c r="F1219" s="3" t="s">
        <v>1078</v>
      </c>
      <c r="G1219" s="3" t="s">
        <v>2337</v>
      </c>
      <c r="H1219" s="3" t="s">
        <v>2485</v>
      </c>
      <c r="I1219" s="3" t="s">
        <v>2496</v>
      </c>
      <c r="J1219" s="3">
        <v>106</v>
      </c>
      <c r="K1219" s="3">
        <v>6000</v>
      </c>
      <c r="L1219" s="3" t="s">
        <v>25</v>
      </c>
      <c r="M1219" s="3">
        <v>1</v>
      </c>
      <c r="N1219" s="28">
        <f t="shared" si="236"/>
        <v>6</v>
      </c>
      <c r="O1219" s="28">
        <f t="shared" si="237"/>
        <v>636</v>
      </c>
      <c r="P1219" s="12">
        <v>0</v>
      </c>
      <c r="Q1219" s="46">
        <f t="shared" si="233"/>
        <v>0</v>
      </c>
      <c r="R1219" s="15"/>
      <c r="S1219" s="3">
        <f t="shared" si="234"/>
        <v>6</v>
      </c>
      <c r="T1219" s="30" t="s">
        <v>2502</v>
      </c>
      <c r="U1219" s="29">
        <f t="shared" si="231"/>
        <v>636</v>
      </c>
      <c r="V1219" s="29">
        <f t="shared" si="232"/>
        <v>0</v>
      </c>
      <c r="W1219" s="5"/>
    </row>
    <row r="1220" spans="1:23" ht="43.2" x14ac:dyDescent="0.3">
      <c r="A1220" s="3">
        <f t="shared" si="235"/>
        <v>1203</v>
      </c>
      <c r="B1220" s="4" t="s">
        <v>918</v>
      </c>
      <c r="C1220" s="3">
        <v>2</v>
      </c>
      <c r="D1220" s="3" t="s">
        <v>1572</v>
      </c>
      <c r="E1220" s="4" t="s">
        <v>1258</v>
      </c>
      <c r="F1220" s="3" t="s">
        <v>1193</v>
      </c>
      <c r="G1220" s="3" t="s">
        <v>2328</v>
      </c>
      <c r="H1220" s="3" t="s">
        <v>2474</v>
      </c>
      <c r="I1220" s="3" t="s">
        <v>2496</v>
      </c>
      <c r="J1220" s="3">
        <v>65.400000000000006</v>
      </c>
      <c r="K1220" s="3">
        <v>6000</v>
      </c>
      <c r="L1220" s="3" t="s">
        <v>25</v>
      </c>
      <c r="M1220" s="3">
        <v>1</v>
      </c>
      <c r="N1220" s="28">
        <f t="shared" si="236"/>
        <v>6</v>
      </c>
      <c r="O1220" s="28">
        <f t="shared" si="237"/>
        <v>392.40000000000003</v>
      </c>
      <c r="P1220" s="12">
        <v>0</v>
      </c>
      <c r="Q1220" s="46">
        <f t="shared" si="233"/>
        <v>0</v>
      </c>
      <c r="R1220" s="15"/>
      <c r="S1220" s="3">
        <f t="shared" si="234"/>
        <v>6</v>
      </c>
      <c r="T1220" s="30" t="s">
        <v>2502</v>
      </c>
      <c r="U1220" s="29">
        <f t="shared" si="231"/>
        <v>392.40000000000003</v>
      </c>
      <c r="V1220" s="29">
        <f t="shared" si="232"/>
        <v>0</v>
      </c>
      <c r="W1220" s="5"/>
    </row>
    <row r="1221" spans="1:23" ht="43.2" x14ac:dyDescent="0.3">
      <c r="A1221" s="3">
        <f t="shared" si="235"/>
        <v>1204</v>
      </c>
      <c r="B1221" s="4" t="s">
        <v>918</v>
      </c>
      <c r="C1221" s="3">
        <v>2</v>
      </c>
      <c r="D1221" s="3" t="s">
        <v>1572</v>
      </c>
      <c r="E1221" s="4" t="s">
        <v>1259</v>
      </c>
      <c r="F1221" s="3" t="s">
        <v>1193</v>
      </c>
      <c r="G1221" s="3" t="s">
        <v>2328</v>
      </c>
      <c r="H1221" s="3" t="s">
        <v>2474</v>
      </c>
      <c r="I1221" s="3" t="s">
        <v>2496</v>
      </c>
      <c r="J1221" s="3">
        <v>65.400000000000006</v>
      </c>
      <c r="K1221" s="3">
        <v>6000</v>
      </c>
      <c r="L1221" s="3" t="s">
        <v>25</v>
      </c>
      <c r="M1221" s="3">
        <v>1</v>
      </c>
      <c r="N1221" s="28">
        <f t="shared" si="236"/>
        <v>6</v>
      </c>
      <c r="O1221" s="28">
        <f t="shared" si="237"/>
        <v>392.40000000000003</v>
      </c>
      <c r="P1221" s="12">
        <v>0</v>
      </c>
      <c r="Q1221" s="46">
        <f t="shared" si="233"/>
        <v>0</v>
      </c>
      <c r="R1221" s="15"/>
      <c r="S1221" s="3">
        <f t="shared" si="234"/>
        <v>6</v>
      </c>
      <c r="T1221" s="30" t="s">
        <v>2502</v>
      </c>
      <c r="U1221" s="29">
        <f t="shared" si="231"/>
        <v>392.40000000000003</v>
      </c>
      <c r="V1221" s="29">
        <f t="shared" si="232"/>
        <v>0</v>
      </c>
      <c r="W1221" s="5"/>
    </row>
    <row r="1222" spans="1:23" ht="43.2" x14ac:dyDescent="0.3">
      <c r="A1222" s="3">
        <f t="shared" si="235"/>
        <v>1205</v>
      </c>
      <c r="B1222" s="4" t="s">
        <v>918</v>
      </c>
      <c r="C1222" s="3">
        <v>2</v>
      </c>
      <c r="D1222" s="3" t="s">
        <v>1572</v>
      </c>
      <c r="E1222" s="4" t="s">
        <v>1260</v>
      </c>
      <c r="F1222" s="3" t="s">
        <v>1196</v>
      </c>
      <c r="G1222" s="3" t="s">
        <v>2325</v>
      </c>
      <c r="H1222" s="3" t="s">
        <v>2470</v>
      </c>
      <c r="I1222" s="3" t="s">
        <v>2496</v>
      </c>
      <c r="J1222" s="3">
        <v>41.4</v>
      </c>
      <c r="K1222" s="3">
        <v>6000</v>
      </c>
      <c r="L1222" s="3" t="s">
        <v>25</v>
      </c>
      <c r="M1222" s="3">
        <v>1</v>
      </c>
      <c r="N1222" s="28">
        <f t="shared" si="236"/>
        <v>6</v>
      </c>
      <c r="O1222" s="40">
        <f t="shared" si="237"/>
        <v>248.39999999999998</v>
      </c>
      <c r="P1222" s="12">
        <v>0</v>
      </c>
      <c r="Q1222" s="46">
        <f t="shared" si="233"/>
        <v>0</v>
      </c>
      <c r="R1222" s="15"/>
      <c r="S1222" s="3">
        <f t="shared" si="234"/>
        <v>6</v>
      </c>
      <c r="T1222" s="30" t="s">
        <v>2502</v>
      </c>
      <c r="U1222" s="41">
        <f t="shared" si="231"/>
        <v>248.39999999999998</v>
      </c>
      <c r="V1222" s="41">
        <f t="shared" si="232"/>
        <v>0</v>
      </c>
      <c r="W1222" s="5"/>
    </row>
    <row r="1223" spans="1:23" ht="43.2" x14ac:dyDescent="0.3">
      <c r="A1223" s="3">
        <f t="shared" si="235"/>
        <v>1206</v>
      </c>
      <c r="B1223" s="4" t="s">
        <v>918</v>
      </c>
      <c r="C1223" s="3">
        <v>2</v>
      </c>
      <c r="D1223" s="3" t="s">
        <v>1572</v>
      </c>
      <c r="E1223" s="4" t="s">
        <v>1261</v>
      </c>
      <c r="F1223" s="3" t="s">
        <v>1196</v>
      </c>
      <c r="G1223" s="3" t="s">
        <v>2325</v>
      </c>
      <c r="H1223" s="3" t="s">
        <v>2470</v>
      </c>
      <c r="I1223" s="3" t="s">
        <v>2496</v>
      </c>
      <c r="J1223" s="3">
        <v>41.4</v>
      </c>
      <c r="K1223" s="3">
        <v>6000</v>
      </c>
      <c r="L1223" s="3" t="s">
        <v>25</v>
      </c>
      <c r="M1223" s="3">
        <v>1</v>
      </c>
      <c r="N1223" s="28">
        <f t="shared" si="236"/>
        <v>6</v>
      </c>
      <c r="O1223" s="40">
        <f t="shared" si="237"/>
        <v>248.39999999999998</v>
      </c>
      <c r="P1223" s="12">
        <v>0</v>
      </c>
      <c r="Q1223" s="46">
        <f t="shared" si="233"/>
        <v>0</v>
      </c>
      <c r="R1223" s="15"/>
      <c r="S1223" s="3">
        <f t="shared" si="234"/>
        <v>6</v>
      </c>
      <c r="T1223" s="30" t="s">
        <v>2502</v>
      </c>
      <c r="U1223" s="41">
        <f t="shared" si="231"/>
        <v>248.39999999999998</v>
      </c>
      <c r="V1223" s="41">
        <f t="shared" si="232"/>
        <v>0</v>
      </c>
      <c r="W1223" s="5"/>
    </row>
    <row r="1224" spans="1:23" ht="43.2" x14ac:dyDescent="0.3">
      <c r="A1224" s="3">
        <f t="shared" si="235"/>
        <v>1207</v>
      </c>
      <c r="B1224" s="4" t="s">
        <v>918</v>
      </c>
      <c r="C1224" s="3">
        <v>2</v>
      </c>
      <c r="D1224" s="3" t="s">
        <v>1572</v>
      </c>
      <c r="E1224" s="4" t="s">
        <v>1262</v>
      </c>
      <c r="F1224" s="3" t="s">
        <v>1200</v>
      </c>
      <c r="G1224" s="3" t="s">
        <v>2334</v>
      </c>
      <c r="H1224" s="3" t="s">
        <v>2483</v>
      </c>
      <c r="I1224" s="3" t="s">
        <v>2496</v>
      </c>
      <c r="J1224" s="3">
        <v>76</v>
      </c>
      <c r="K1224" s="3">
        <v>6000</v>
      </c>
      <c r="L1224" s="3" t="s">
        <v>25</v>
      </c>
      <c r="M1224" s="3">
        <v>1</v>
      </c>
      <c r="N1224" s="28">
        <f t="shared" si="236"/>
        <v>6</v>
      </c>
      <c r="O1224" s="28">
        <f t="shared" si="237"/>
        <v>456</v>
      </c>
      <c r="P1224" s="12">
        <v>0</v>
      </c>
      <c r="Q1224" s="46">
        <f t="shared" si="233"/>
        <v>0</v>
      </c>
      <c r="R1224" s="15"/>
      <c r="S1224" s="3">
        <f t="shared" si="234"/>
        <v>6</v>
      </c>
      <c r="T1224" s="30" t="s">
        <v>2502</v>
      </c>
      <c r="U1224" s="5">
        <f t="shared" si="231"/>
        <v>456</v>
      </c>
      <c r="V1224" s="5">
        <f t="shared" si="232"/>
        <v>0</v>
      </c>
      <c r="W1224" s="5"/>
    </row>
    <row r="1225" spans="1:23" ht="43.2" x14ac:dyDescent="0.3">
      <c r="A1225" s="3">
        <f t="shared" si="235"/>
        <v>1208</v>
      </c>
      <c r="B1225" s="4" t="s">
        <v>918</v>
      </c>
      <c r="C1225" s="3">
        <v>2</v>
      </c>
      <c r="D1225" s="3" t="s">
        <v>1572</v>
      </c>
      <c r="E1225" s="4" t="s">
        <v>1263</v>
      </c>
      <c r="F1225" s="3" t="s">
        <v>1196</v>
      </c>
      <c r="G1225" s="3" t="s">
        <v>2325</v>
      </c>
      <c r="H1225" s="3" t="s">
        <v>2470</v>
      </c>
      <c r="I1225" s="3" t="s">
        <v>2496</v>
      </c>
      <c r="J1225" s="3">
        <v>41.4</v>
      </c>
      <c r="K1225" s="3">
        <v>6000</v>
      </c>
      <c r="L1225" s="3" t="s">
        <v>25</v>
      </c>
      <c r="M1225" s="3">
        <v>1</v>
      </c>
      <c r="N1225" s="28">
        <f t="shared" si="236"/>
        <v>6</v>
      </c>
      <c r="O1225" s="40">
        <f t="shared" si="237"/>
        <v>248.39999999999998</v>
      </c>
      <c r="P1225" s="12">
        <v>0</v>
      </c>
      <c r="Q1225" s="46">
        <f t="shared" si="233"/>
        <v>0</v>
      </c>
      <c r="R1225" s="15"/>
      <c r="S1225" s="3">
        <f t="shared" si="234"/>
        <v>6</v>
      </c>
      <c r="T1225" s="30" t="s">
        <v>2502</v>
      </c>
      <c r="U1225" s="41">
        <f t="shared" si="231"/>
        <v>248.39999999999998</v>
      </c>
      <c r="V1225" s="41">
        <f t="shared" si="232"/>
        <v>0</v>
      </c>
      <c r="W1225" s="5"/>
    </row>
    <row r="1226" spans="1:23" ht="43.2" x14ac:dyDescent="0.3">
      <c r="A1226" s="3">
        <f t="shared" si="235"/>
        <v>1209</v>
      </c>
      <c r="B1226" s="4" t="s">
        <v>918</v>
      </c>
      <c r="C1226" s="3">
        <v>2</v>
      </c>
      <c r="D1226" s="3" t="s">
        <v>1572</v>
      </c>
      <c r="E1226" s="4" t="s">
        <v>1264</v>
      </c>
      <c r="F1226" s="3" t="s">
        <v>1196</v>
      </c>
      <c r="G1226" s="3" t="s">
        <v>2325</v>
      </c>
      <c r="H1226" s="3" t="s">
        <v>2470</v>
      </c>
      <c r="I1226" s="3" t="s">
        <v>2496</v>
      </c>
      <c r="J1226" s="3">
        <v>41.4</v>
      </c>
      <c r="K1226" s="3">
        <v>6000</v>
      </c>
      <c r="L1226" s="3" t="s">
        <v>25</v>
      </c>
      <c r="M1226" s="3">
        <v>1</v>
      </c>
      <c r="N1226" s="28">
        <f t="shared" si="236"/>
        <v>6</v>
      </c>
      <c r="O1226" s="40">
        <f t="shared" si="237"/>
        <v>248.39999999999998</v>
      </c>
      <c r="P1226" s="12">
        <v>0</v>
      </c>
      <c r="Q1226" s="46">
        <f t="shared" si="233"/>
        <v>0</v>
      </c>
      <c r="R1226" s="15"/>
      <c r="S1226" s="3">
        <f t="shared" si="234"/>
        <v>6</v>
      </c>
      <c r="T1226" s="30" t="s">
        <v>2502</v>
      </c>
      <c r="U1226" s="41">
        <f t="shared" si="231"/>
        <v>248.39999999999998</v>
      </c>
      <c r="V1226" s="41">
        <f t="shared" si="232"/>
        <v>0</v>
      </c>
      <c r="W1226" s="5"/>
    </row>
    <row r="1227" spans="1:23" ht="43.2" x14ac:dyDescent="0.3">
      <c r="A1227" s="3">
        <f t="shared" si="235"/>
        <v>1210</v>
      </c>
      <c r="B1227" s="4" t="s">
        <v>918</v>
      </c>
      <c r="C1227" s="3">
        <v>2</v>
      </c>
      <c r="D1227" s="3" t="s">
        <v>1572</v>
      </c>
      <c r="E1227" s="4" t="s">
        <v>1265</v>
      </c>
      <c r="F1227" s="3" t="s">
        <v>1184</v>
      </c>
      <c r="G1227" s="3" t="s">
        <v>2330</v>
      </c>
      <c r="H1227" s="3" t="s">
        <v>2479</v>
      </c>
      <c r="I1227" s="3" t="s">
        <v>2496</v>
      </c>
      <c r="J1227" s="3">
        <v>79.7</v>
      </c>
      <c r="K1227" s="3">
        <v>6000</v>
      </c>
      <c r="L1227" s="3" t="s">
        <v>25</v>
      </c>
      <c r="M1227" s="3">
        <v>1</v>
      </c>
      <c r="N1227" s="28">
        <f t="shared" si="236"/>
        <v>6</v>
      </c>
      <c r="O1227" s="28">
        <f t="shared" si="237"/>
        <v>478.20000000000005</v>
      </c>
      <c r="P1227" s="12">
        <v>0</v>
      </c>
      <c r="Q1227" s="46">
        <f t="shared" si="233"/>
        <v>0</v>
      </c>
      <c r="R1227" s="15"/>
      <c r="S1227" s="3">
        <f t="shared" si="234"/>
        <v>6</v>
      </c>
      <c r="T1227" s="30" t="s">
        <v>2502</v>
      </c>
      <c r="U1227" s="29">
        <f t="shared" si="231"/>
        <v>478.20000000000005</v>
      </c>
      <c r="V1227" s="29">
        <f t="shared" si="232"/>
        <v>0</v>
      </c>
      <c r="W1227" s="5"/>
    </row>
    <row r="1228" spans="1:23" ht="43.2" x14ac:dyDescent="0.3">
      <c r="A1228" s="3">
        <f t="shared" si="235"/>
        <v>1211</v>
      </c>
      <c r="B1228" s="4" t="s">
        <v>918</v>
      </c>
      <c r="C1228" s="3">
        <v>2</v>
      </c>
      <c r="D1228" s="3" t="s">
        <v>1572</v>
      </c>
      <c r="E1228" s="4" t="s">
        <v>1266</v>
      </c>
      <c r="F1228" s="3" t="s">
        <v>6</v>
      </c>
      <c r="G1228" s="7" t="s">
        <v>2344</v>
      </c>
      <c r="H1228" s="7" t="s">
        <v>2467</v>
      </c>
      <c r="I1228" s="7" t="s">
        <v>2496</v>
      </c>
      <c r="J1228" s="7">
        <v>49.9</v>
      </c>
      <c r="K1228" s="3">
        <v>6000</v>
      </c>
      <c r="L1228" s="3" t="s">
        <v>25</v>
      </c>
      <c r="M1228" s="3">
        <v>1</v>
      </c>
      <c r="N1228" s="28">
        <f t="shared" si="236"/>
        <v>6</v>
      </c>
      <c r="O1228" s="28">
        <f t="shared" si="237"/>
        <v>299.39999999999998</v>
      </c>
      <c r="P1228" s="12">
        <v>0</v>
      </c>
      <c r="Q1228" s="46">
        <f t="shared" si="233"/>
        <v>0</v>
      </c>
      <c r="R1228" s="15"/>
      <c r="S1228" s="3">
        <f t="shared" si="234"/>
        <v>6</v>
      </c>
      <c r="T1228" s="30" t="s">
        <v>2502</v>
      </c>
      <c r="U1228" s="29">
        <f t="shared" si="231"/>
        <v>299.39999999999998</v>
      </c>
      <c r="V1228" s="29">
        <f t="shared" si="232"/>
        <v>0</v>
      </c>
      <c r="W1228" s="5"/>
    </row>
    <row r="1229" spans="1:23" ht="43.2" x14ac:dyDescent="0.3">
      <c r="A1229" s="3">
        <f t="shared" si="235"/>
        <v>1212</v>
      </c>
      <c r="B1229" s="4" t="s">
        <v>918</v>
      </c>
      <c r="C1229" s="3">
        <v>2</v>
      </c>
      <c r="D1229" s="3" t="s">
        <v>1571</v>
      </c>
      <c r="E1229" s="4" t="s">
        <v>1267</v>
      </c>
      <c r="F1229" s="3" t="s">
        <v>812</v>
      </c>
      <c r="G1229" s="3"/>
      <c r="H1229" s="3"/>
      <c r="I1229" s="3" t="s">
        <v>2496</v>
      </c>
      <c r="J1229" s="3">
        <v>13.32</v>
      </c>
      <c r="K1229" s="3">
        <v>2800</v>
      </c>
      <c r="L1229" s="3" t="s">
        <v>25</v>
      </c>
      <c r="M1229" s="3">
        <v>1</v>
      </c>
      <c r="N1229" s="28">
        <f t="shared" ref="N1229:N1268" si="238">(K1229/1000)*M1229</f>
        <v>2.8</v>
      </c>
      <c r="O1229" s="40">
        <f t="shared" ref="O1229:O1268" si="239">N1229*J1229</f>
        <v>37.295999999999999</v>
      </c>
      <c r="P1229" s="12">
        <v>0</v>
      </c>
      <c r="Q1229" s="46">
        <f t="shared" si="233"/>
        <v>0</v>
      </c>
      <c r="R1229" s="15"/>
      <c r="S1229" s="3">
        <f t="shared" si="234"/>
        <v>2.8</v>
      </c>
      <c r="T1229" s="30" t="s">
        <v>2502</v>
      </c>
      <c r="U1229" s="41">
        <f t="shared" si="231"/>
        <v>37.295999999999999</v>
      </c>
      <c r="V1229" s="41">
        <f t="shared" si="232"/>
        <v>0</v>
      </c>
      <c r="W1229" s="5"/>
    </row>
    <row r="1230" spans="1:23" ht="43.2" x14ac:dyDescent="0.3">
      <c r="A1230" s="3">
        <f t="shared" si="235"/>
        <v>1213</v>
      </c>
      <c r="B1230" s="4" t="s">
        <v>918</v>
      </c>
      <c r="C1230" s="3">
        <v>2</v>
      </c>
      <c r="D1230" s="3" t="s">
        <v>1571</v>
      </c>
      <c r="E1230" s="4" t="s">
        <v>1268</v>
      </c>
      <c r="F1230" s="3" t="s">
        <v>812</v>
      </c>
      <c r="G1230" s="3"/>
      <c r="H1230" s="3"/>
      <c r="I1230" s="3" t="s">
        <v>2496</v>
      </c>
      <c r="J1230" s="3">
        <v>13.32</v>
      </c>
      <c r="K1230" s="3">
        <v>2800</v>
      </c>
      <c r="L1230" s="3" t="s">
        <v>25</v>
      </c>
      <c r="M1230" s="3">
        <v>1</v>
      </c>
      <c r="N1230" s="28">
        <f t="shared" si="238"/>
        <v>2.8</v>
      </c>
      <c r="O1230" s="40">
        <f t="shared" si="239"/>
        <v>37.295999999999999</v>
      </c>
      <c r="P1230" s="12">
        <v>0</v>
      </c>
      <c r="Q1230" s="46">
        <f t="shared" si="233"/>
        <v>0</v>
      </c>
      <c r="R1230" s="15"/>
      <c r="S1230" s="3">
        <f t="shared" si="234"/>
        <v>2.8</v>
      </c>
      <c r="T1230" s="30" t="s">
        <v>2502</v>
      </c>
      <c r="U1230" s="41">
        <f t="shared" ref="U1230:U1293" si="240">S1230*J1230</f>
        <v>37.295999999999999</v>
      </c>
      <c r="V1230" s="41">
        <f t="shared" ref="V1230:V1293" si="241">Q1230*J1230</f>
        <v>0</v>
      </c>
      <c r="W1230" s="5"/>
    </row>
    <row r="1231" spans="1:23" ht="43.2" x14ac:dyDescent="0.3">
      <c r="A1231" s="3">
        <f t="shared" si="235"/>
        <v>1214</v>
      </c>
      <c r="B1231" s="4" t="s">
        <v>918</v>
      </c>
      <c r="C1231" s="3">
        <v>2</v>
      </c>
      <c r="D1231" s="3" t="s">
        <v>1571</v>
      </c>
      <c r="E1231" s="4" t="s">
        <v>1269</v>
      </c>
      <c r="F1231" s="3" t="s">
        <v>812</v>
      </c>
      <c r="G1231" s="3"/>
      <c r="H1231" s="3"/>
      <c r="I1231" s="3" t="s">
        <v>2496</v>
      </c>
      <c r="J1231" s="3">
        <v>13.32</v>
      </c>
      <c r="K1231" s="3">
        <v>2800</v>
      </c>
      <c r="L1231" s="3" t="s">
        <v>25</v>
      </c>
      <c r="M1231" s="3">
        <v>1</v>
      </c>
      <c r="N1231" s="28">
        <f t="shared" si="238"/>
        <v>2.8</v>
      </c>
      <c r="O1231" s="40">
        <f t="shared" si="239"/>
        <v>37.295999999999999</v>
      </c>
      <c r="P1231" s="12">
        <v>0</v>
      </c>
      <c r="Q1231" s="46">
        <f t="shared" si="233"/>
        <v>0</v>
      </c>
      <c r="R1231" s="15"/>
      <c r="S1231" s="3">
        <f t="shared" si="234"/>
        <v>2.8</v>
      </c>
      <c r="T1231" s="30" t="s">
        <v>2502</v>
      </c>
      <c r="U1231" s="41">
        <f t="shared" si="240"/>
        <v>37.295999999999999</v>
      </c>
      <c r="V1231" s="41">
        <f t="shared" si="241"/>
        <v>0</v>
      </c>
      <c r="W1231" s="5"/>
    </row>
    <row r="1232" spans="1:23" ht="43.2" x14ac:dyDescent="0.3">
      <c r="A1232" s="3">
        <f t="shared" si="235"/>
        <v>1215</v>
      </c>
      <c r="B1232" s="4" t="s">
        <v>918</v>
      </c>
      <c r="C1232" s="3">
        <v>2</v>
      </c>
      <c r="D1232" s="3" t="s">
        <v>1571</v>
      </c>
      <c r="E1232" s="4" t="s">
        <v>1270</v>
      </c>
      <c r="F1232" s="3" t="s">
        <v>812</v>
      </c>
      <c r="G1232" s="3"/>
      <c r="H1232" s="3"/>
      <c r="I1232" s="3" t="s">
        <v>2496</v>
      </c>
      <c r="J1232" s="3">
        <v>13.32</v>
      </c>
      <c r="K1232" s="3">
        <v>2800</v>
      </c>
      <c r="L1232" s="3" t="s">
        <v>25</v>
      </c>
      <c r="M1232" s="3">
        <v>1</v>
      </c>
      <c r="N1232" s="28">
        <f t="shared" si="238"/>
        <v>2.8</v>
      </c>
      <c r="O1232" s="40">
        <f t="shared" si="239"/>
        <v>37.295999999999999</v>
      </c>
      <c r="P1232" s="12">
        <v>0</v>
      </c>
      <c r="Q1232" s="46">
        <f t="shared" si="233"/>
        <v>0</v>
      </c>
      <c r="R1232" s="15"/>
      <c r="S1232" s="3">
        <f t="shared" si="234"/>
        <v>2.8</v>
      </c>
      <c r="T1232" s="30" t="s">
        <v>2502</v>
      </c>
      <c r="U1232" s="41">
        <f t="shared" si="240"/>
        <v>37.295999999999999</v>
      </c>
      <c r="V1232" s="41">
        <f t="shared" si="241"/>
        <v>0</v>
      </c>
      <c r="W1232" s="5"/>
    </row>
    <row r="1233" spans="1:23" ht="43.2" x14ac:dyDescent="0.3">
      <c r="A1233" s="3">
        <f t="shared" si="235"/>
        <v>1216</v>
      </c>
      <c r="B1233" s="4" t="s">
        <v>918</v>
      </c>
      <c r="C1233" s="3">
        <v>2</v>
      </c>
      <c r="D1233" s="3" t="s">
        <v>1571</v>
      </c>
      <c r="E1233" s="4" t="s">
        <v>1271</v>
      </c>
      <c r="F1233" s="3" t="s">
        <v>812</v>
      </c>
      <c r="G1233" s="3"/>
      <c r="H1233" s="3"/>
      <c r="I1233" s="3" t="s">
        <v>2496</v>
      </c>
      <c r="J1233" s="3">
        <v>13.32</v>
      </c>
      <c r="K1233" s="3">
        <v>2800</v>
      </c>
      <c r="L1233" s="3" t="s">
        <v>25</v>
      </c>
      <c r="M1233" s="3">
        <v>1</v>
      </c>
      <c r="N1233" s="28">
        <f t="shared" si="238"/>
        <v>2.8</v>
      </c>
      <c r="O1233" s="40">
        <f t="shared" si="239"/>
        <v>37.295999999999999</v>
      </c>
      <c r="P1233" s="12">
        <v>0</v>
      </c>
      <c r="Q1233" s="46">
        <f t="shared" si="233"/>
        <v>0</v>
      </c>
      <c r="R1233" s="15"/>
      <c r="S1233" s="3">
        <f t="shared" si="234"/>
        <v>2.8</v>
      </c>
      <c r="T1233" s="30" t="s">
        <v>2502</v>
      </c>
      <c r="U1233" s="41">
        <f t="shared" si="240"/>
        <v>37.295999999999999</v>
      </c>
      <c r="V1233" s="41">
        <f t="shared" si="241"/>
        <v>0</v>
      </c>
      <c r="W1233" s="5"/>
    </row>
    <row r="1234" spans="1:23" ht="43.2" x14ac:dyDescent="0.3">
      <c r="A1234" s="3">
        <f t="shared" si="235"/>
        <v>1217</v>
      </c>
      <c r="B1234" s="4" t="s">
        <v>918</v>
      </c>
      <c r="C1234" s="3">
        <v>2</v>
      </c>
      <c r="D1234" s="3" t="s">
        <v>1571</v>
      </c>
      <c r="E1234" s="4" t="s">
        <v>1272</v>
      </c>
      <c r="F1234" s="3" t="s">
        <v>812</v>
      </c>
      <c r="G1234" s="3"/>
      <c r="H1234" s="3"/>
      <c r="I1234" s="3" t="s">
        <v>2496</v>
      </c>
      <c r="J1234" s="3">
        <v>13.32</v>
      </c>
      <c r="K1234" s="3">
        <v>2800</v>
      </c>
      <c r="L1234" s="3" t="s">
        <v>25</v>
      </c>
      <c r="M1234" s="3">
        <v>1</v>
      </c>
      <c r="N1234" s="28">
        <f t="shared" si="238"/>
        <v>2.8</v>
      </c>
      <c r="O1234" s="40">
        <f t="shared" si="239"/>
        <v>37.295999999999999</v>
      </c>
      <c r="P1234" s="12">
        <v>0</v>
      </c>
      <c r="Q1234" s="46">
        <f t="shared" ref="Q1234:Q1297" si="242">N1234*P1234</f>
        <v>0</v>
      </c>
      <c r="R1234" s="15"/>
      <c r="S1234" s="3">
        <f t="shared" ref="S1234:S1297" si="243">N1234-Q1234</f>
        <v>2.8</v>
      </c>
      <c r="T1234" s="30" t="s">
        <v>2502</v>
      </c>
      <c r="U1234" s="41">
        <f t="shared" si="240"/>
        <v>37.295999999999999</v>
      </c>
      <c r="V1234" s="41">
        <f t="shared" si="241"/>
        <v>0</v>
      </c>
      <c r="W1234" s="5"/>
    </row>
    <row r="1235" spans="1:23" ht="43.2" x14ac:dyDescent="0.3">
      <c r="A1235" s="3">
        <f t="shared" si="235"/>
        <v>1218</v>
      </c>
      <c r="B1235" s="4" t="s">
        <v>918</v>
      </c>
      <c r="C1235" s="3">
        <v>2</v>
      </c>
      <c r="D1235" s="3" t="s">
        <v>1571</v>
      </c>
      <c r="E1235" s="4" t="s">
        <v>1273</v>
      </c>
      <c r="F1235" s="3" t="s">
        <v>812</v>
      </c>
      <c r="G1235" s="3"/>
      <c r="H1235" s="3"/>
      <c r="I1235" s="3" t="s">
        <v>2496</v>
      </c>
      <c r="J1235" s="3">
        <v>13.32</v>
      </c>
      <c r="K1235" s="3">
        <v>2800</v>
      </c>
      <c r="L1235" s="3" t="s">
        <v>25</v>
      </c>
      <c r="M1235" s="3">
        <v>1</v>
      </c>
      <c r="N1235" s="28">
        <f t="shared" si="238"/>
        <v>2.8</v>
      </c>
      <c r="O1235" s="40">
        <f t="shared" si="239"/>
        <v>37.295999999999999</v>
      </c>
      <c r="P1235" s="12">
        <v>0</v>
      </c>
      <c r="Q1235" s="46">
        <f t="shared" si="242"/>
        <v>0</v>
      </c>
      <c r="R1235" s="15"/>
      <c r="S1235" s="3">
        <f t="shared" si="243"/>
        <v>2.8</v>
      </c>
      <c r="T1235" s="30" t="s">
        <v>2502</v>
      </c>
      <c r="U1235" s="41">
        <f t="shared" si="240"/>
        <v>37.295999999999999</v>
      </c>
      <c r="V1235" s="41">
        <f t="shared" si="241"/>
        <v>0</v>
      </c>
      <c r="W1235" s="5"/>
    </row>
    <row r="1236" spans="1:23" ht="43.2" x14ac:dyDescent="0.3">
      <c r="A1236" s="3">
        <f t="shared" ref="A1236:A1299" si="244">A1235+1</f>
        <v>1219</v>
      </c>
      <c r="B1236" s="4" t="s">
        <v>918</v>
      </c>
      <c r="C1236" s="3">
        <v>2</v>
      </c>
      <c r="D1236" s="3" t="s">
        <v>1571</v>
      </c>
      <c r="E1236" s="4" t="s">
        <v>1274</v>
      </c>
      <c r="F1236" s="3" t="s">
        <v>812</v>
      </c>
      <c r="G1236" s="3"/>
      <c r="H1236" s="3"/>
      <c r="I1236" s="3" t="s">
        <v>2496</v>
      </c>
      <c r="J1236" s="3">
        <v>13.32</v>
      </c>
      <c r="K1236" s="3">
        <v>2800</v>
      </c>
      <c r="L1236" s="3" t="s">
        <v>25</v>
      </c>
      <c r="M1236" s="3">
        <v>1</v>
      </c>
      <c r="N1236" s="28">
        <f t="shared" si="238"/>
        <v>2.8</v>
      </c>
      <c r="O1236" s="40">
        <f t="shared" si="239"/>
        <v>37.295999999999999</v>
      </c>
      <c r="P1236" s="12">
        <v>0</v>
      </c>
      <c r="Q1236" s="46">
        <f t="shared" si="242"/>
        <v>0</v>
      </c>
      <c r="R1236" s="15"/>
      <c r="S1236" s="3">
        <f t="shared" si="243"/>
        <v>2.8</v>
      </c>
      <c r="T1236" s="30" t="s">
        <v>2502</v>
      </c>
      <c r="U1236" s="41">
        <f t="shared" si="240"/>
        <v>37.295999999999999</v>
      </c>
      <c r="V1236" s="41">
        <f t="shared" si="241"/>
        <v>0</v>
      </c>
      <c r="W1236" s="5"/>
    </row>
    <row r="1237" spans="1:23" ht="43.2" x14ac:dyDescent="0.3">
      <c r="A1237" s="3">
        <f t="shared" si="244"/>
        <v>1220</v>
      </c>
      <c r="B1237" s="4" t="s">
        <v>918</v>
      </c>
      <c r="C1237" s="3">
        <v>2</v>
      </c>
      <c r="D1237" s="3" t="s">
        <v>1571</v>
      </c>
      <c r="E1237" s="4" t="s">
        <v>1275</v>
      </c>
      <c r="F1237" s="3" t="s">
        <v>812</v>
      </c>
      <c r="G1237" s="3"/>
      <c r="H1237" s="3"/>
      <c r="I1237" s="3" t="s">
        <v>2496</v>
      </c>
      <c r="J1237" s="3">
        <v>13.32</v>
      </c>
      <c r="K1237" s="3">
        <v>2800</v>
      </c>
      <c r="L1237" s="3" t="s">
        <v>25</v>
      </c>
      <c r="M1237" s="3">
        <v>1</v>
      </c>
      <c r="N1237" s="28">
        <f t="shared" si="238"/>
        <v>2.8</v>
      </c>
      <c r="O1237" s="40">
        <f t="shared" si="239"/>
        <v>37.295999999999999</v>
      </c>
      <c r="P1237" s="12">
        <v>0</v>
      </c>
      <c r="Q1237" s="46">
        <f t="shared" si="242"/>
        <v>0</v>
      </c>
      <c r="R1237" s="15"/>
      <c r="S1237" s="3">
        <f t="shared" si="243"/>
        <v>2.8</v>
      </c>
      <c r="T1237" s="30" t="s">
        <v>2502</v>
      </c>
      <c r="U1237" s="41">
        <f t="shared" si="240"/>
        <v>37.295999999999999</v>
      </c>
      <c r="V1237" s="41">
        <f t="shared" si="241"/>
        <v>0</v>
      </c>
      <c r="W1237" s="5"/>
    </row>
    <row r="1238" spans="1:23" ht="43.2" x14ac:dyDescent="0.3">
      <c r="A1238" s="3">
        <f t="shared" si="244"/>
        <v>1221</v>
      </c>
      <c r="B1238" s="4" t="s">
        <v>918</v>
      </c>
      <c r="C1238" s="3">
        <v>2</v>
      </c>
      <c r="D1238" s="3" t="s">
        <v>1571</v>
      </c>
      <c r="E1238" s="4" t="s">
        <v>1276</v>
      </c>
      <c r="F1238" s="3" t="s">
        <v>812</v>
      </c>
      <c r="G1238" s="3"/>
      <c r="H1238" s="3"/>
      <c r="I1238" s="3" t="s">
        <v>2496</v>
      </c>
      <c r="J1238" s="3">
        <v>13.32</v>
      </c>
      <c r="K1238" s="3">
        <v>2800</v>
      </c>
      <c r="L1238" s="3" t="s">
        <v>25</v>
      </c>
      <c r="M1238" s="3">
        <v>1</v>
      </c>
      <c r="N1238" s="28">
        <f t="shared" si="238"/>
        <v>2.8</v>
      </c>
      <c r="O1238" s="40">
        <f t="shared" si="239"/>
        <v>37.295999999999999</v>
      </c>
      <c r="P1238" s="12">
        <v>0</v>
      </c>
      <c r="Q1238" s="46">
        <f t="shared" si="242"/>
        <v>0</v>
      </c>
      <c r="R1238" s="15"/>
      <c r="S1238" s="3">
        <f t="shared" si="243"/>
        <v>2.8</v>
      </c>
      <c r="T1238" s="30" t="s">
        <v>2502</v>
      </c>
      <c r="U1238" s="41">
        <f t="shared" si="240"/>
        <v>37.295999999999999</v>
      </c>
      <c r="V1238" s="41">
        <f t="shared" si="241"/>
        <v>0</v>
      </c>
      <c r="W1238" s="5"/>
    </row>
    <row r="1239" spans="1:23" ht="43.2" x14ac:dyDescent="0.3">
      <c r="A1239" s="3">
        <f t="shared" si="244"/>
        <v>1222</v>
      </c>
      <c r="B1239" s="4" t="s">
        <v>918</v>
      </c>
      <c r="C1239" s="3">
        <v>2</v>
      </c>
      <c r="D1239" s="3" t="s">
        <v>1571</v>
      </c>
      <c r="E1239" s="4" t="s">
        <v>1277</v>
      </c>
      <c r="F1239" s="3" t="s">
        <v>812</v>
      </c>
      <c r="G1239" s="3"/>
      <c r="H1239" s="3"/>
      <c r="I1239" s="3" t="s">
        <v>2496</v>
      </c>
      <c r="J1239" s="3">
        <v>13.32</v>
      </c>
      <c r="K1239" s="3">
        <v>2800</v>
      </c>
      <c r="L1239" s="3" t="s">
        <v>25</v>
      </c>
      <c r="M1239" s="3">
        <v>1</v>
      </c>
      <c r="N1239" s="28">
        <f t="shared" si="238"/>
        <v>2.8</v>
      </c>
      <c r="O1239" s="40">
        <f t="shared" si="239"/>
        <v>37.295999999999999</v>
      </c>
      <c r="P1239" s="12">
        <v>0</v>
      </c>
      <c r="Q1239" s="46">
        <f t="shared" si="242"/>
        <v>0</v>
      </c>
      <c r="R1239" s="15"/>
      <c r="S1239" s="3">
        <f t="shared" si="243"/>
        <v>2.8</v>
      </c>
      <c r="T1239" s="30" t="s">
        <v>2502</v>
      </c>
      <c r="U1239" s="41">
        <f t="shared" si="240"/>
        <v>37.295999999999999</v>
      </c>
      <c r="V1239" s="41">
        <f t="shared" si="241"/>
        <v>0</v>
      </c>
      <c r="W1239" s="5"/>
    </row>
    <row r="1240" spans="1:23" ht="43.2" x14ac:dyDescent="0.3">
      <c r="A1240" s="3">
        <f t="shared" si="244"/>
        <v>1223</v>
      </c>
      <c r="B1240" s="4" t="s">
        <v>918</v>
      </c>
      <c r="C1240" s="3">
        <v>2</v>
      </c>
      <c r="D1240" s="3" t="s">
        <v>1571</v>
      </c>
      <c r="E1240" s="4" t="s">
        <v>1278</v>
      </c>
      <c r="F1240" s="3" t="s">
        <v>812</v>
      </c>
      <c r="G1240" s="3"/>
      <c r="H1240" s="3"/>
      <c r="I1240" s="3" t="s">
        <v>2496</v>
      </c>
      <c r="J1240" s="3">
        <v>13.32</v>
      </c>
      <c r="K1240" s="3">
        <v>2800</v>
      </c>
      <c r="L1240" s="3" t="s">
        <v>25</v>
      </c>
      <c r="M1240" s="3">
        <v>1</v>
      </c>
      <c r="N1240" s="28">
        <f t="shared" si="238"/>
        <v>2.8</v>
      </c>
      <c r="O1240" s="40">
        <f t="shared" si="239"/>
        <v>37.295999999999999</v>
      </c>
      <c r="P1240" s="12">
        <v>0</v>
      </c>
      <c r="Q1240" s="46">
        <f t="shared" si="242"/>
        <v>0</v>
      </c>
      <c r="R1240" s="15"/>
      <c r="S1240" s="3">
        <f t="shared" si="243"/>
        <v>2.8</v>
      </c>
      <c r="T1240" s="30" t="s">
        <v>2502</v>
      </c>
      <c r="U1240" s="41">
        <f t="shared" si="240"/>
        <v>37.295999999999999</v>
      </c>
      <c r="V1240" s="41">
        <f t="shared" si="241"/>
        <v>0</v>
      </c>
      <c r="W1240" s="5"/>
    </row>
    <row r="1241" spans="1:23" ht="43.2" x14ac:dyDescent="0.3">
      <c r="A1241" s="3">
        <f t="shared" si="244"/>
        <v>1224</v>
      </c>
      <c r="B1241" s="4" t="s">
        <v>918</v>
      </c>
      <c r="C1241" s="3">
        <v>2</v>
      </c>
      <c r="D1241" s="3" t="s">
        <v>1571</v>
      </c>
      <c r="E1241" s="4" t="s">
        <v>1279</v>
      </c>
      <c r="F1241" s="3" t="s">
        <v>812</v>
      </c>
      <c r="G1241" s="3"/>
      <c r="H1241" s="3"/>
      <c r="I1241" s="3" t="s">
        <v>2496</v>
      </c>
      <c r="J1241" s="3">
        <v>13.32</v>
      </c>
      <c r="K1241" s="3">
        <v>2800</v>
      </c>
      <c r="L1241" s="3" t="s">
        <v>25</v>
      </c>
      <c r="M1241" s="3">
        <v>1</v>
      </c>
      <c r="N1241" s="28">
        <f t="shared" si="238"/>
        <v>2.8</v>
      </c>
      <c r="O1241" s="40">
        <f t="shared" si="239"/>
        <v>37.295999999999999</v>
      </c>
      <c r="P1241" s="12">
        <v>0</v>
      </c>
      <c r="Q1241" s="46">
        <f t="shared" si="242"/>
        <v>0</v>
      </c>
      <c r="R1241" s="15"/>
      <c r="S1241" s="3">
        <f t="shared" si="243"/>
        <v>2.8</v>
      </c>
      <c r="T1241" s="30" t="s">
        <v>2502</v>
      </c>
      <c r="U1241" s="41">
        <f t="shared" si="240"/>
        <v>37.295999999999999</v>
      </c>
      <c r="V1241" s="41">
        <f t="shared" si="241"/>
        <v>0</v>
      </c>
      <c r="W1241" s="5"/>
    </row>
    <row r="1242" spans="1:23" ht="43.2" x14ac:dyDescent="0.3">
      <c r="A1242" s="3">
        <f t="shared" si="244"/>
        <v>1225</v>
      </c>
      <c r="B1242" s="4" t="s">
        <v>918</v>
      </c>
      <c r="C1242" s="3">
        <v>2</v>
      </c>
      <c r="D1242" s="3" t="s">
        <v>1571</v>
      </c>
      <c r="E1242" s="4" t="s">
        <v>1280</v>
      </c>
      <c r="F1242" s="3" t="s">
        <v>812</v>
      </c>
      <c r="G1242" s="3"/>
      <c r="H1242" s="3"/>
      <c r="I1242" s="3" t="s">
        <v>2496</v>
      </c>
      <c r="J1242" s="3">
        <v>13.32</v>
      </c>
      <c r="K1242" s="3">
        <v>2800</v>
      </c>
      <c r="L1242" s="3" t="s">
        <v>25</v>
      </c>
      <c r="M1242" s="3">
        <v>1</v>
      </c>
      <c r="N1242" s="28">
        <f t="shared" si="238"/>
        <v>2.8</v>
      </c>
      <c r="O1242" s="40">
        <f t="shared" si="239"/>
        <v>37.295999999999999</v>
      </c>
      <c r="P1242" s="12">
        <v>0</v>
      </c>
      <c r="Q1242" s="46">
        <f t="shared" si="242"/>
        <v>0</v>
      </c>
      <c r="R1242" s="15"/>
      <c r="S1242" s="3">
        <f t="shared" si="243"/>
        <v>2.8</v>
      </c>
      <c r="T1242" s="30" t="s">
        <v>2502</v>
      </c>
      <c r="U1242" s="41">
        <f t="shared" si="240"/>
        <v>37.295999999999999</v>
      </c>
      <c r="V1242" s="41">
        <f t="shared" si="241"/>
        <v>0</v>
      </c>
      <c r="W1242" s="5"/>
    </row>
    <row r="1243" spans="1:23" ht="43.2" x14ac:dyDescent="0.3">
      <c r="A1243" s="3">
        <f t="shared" si="244"/>
        <v>1226</v>
      </c>
      <c r="B1243" s="4" t="s">
        <v>918</v>
      </c>
      <c r="C1243" s="3">
        <v>2</v>
      </c>
      <c r="D1243" s="3" t="s">
        <v>1571</v>
      </c>
      <c r="E1243" s="4" t="s">
        <v>1281</v>
      </c>
      <c r="F1243" s="3" t="s">
        <v>812</v>
      </c>
      <c r="G1243" s="3"/>
      <c r="H1243" s="3"/>
      <c r="I1243" s="3" t="s">
        <v>2496</v>
      </c>
      <c r="J1243" s="3">
        <v>13.32</v>
      </c>
      <c r="K1243" s="3">
        <v>2800</v>
      </c>
      <c r="L1243" s="3" t="s">
        <v>25</v>
      </c>
      <c r="M1243" s="3">
        <v>1</v>
      </c>
      <c r="N1243" s="28">
        <f t="shared" si="238"/>
        <v>2.8</v>
      </c>
      <c r="O1243" s="40">
        <f t="shared" si="239"/>
        <v>37.295999999999999</v>
      </c>
      <c r="P1243" s="12">
        <v>0</v>
      </c>
      <c r="Q1243" s="46">
        <f t="shared" si="242"/>
        <v>0</v>
      </c>
      <c r="R1243" s="15"/>
      <c r="S1243" s="3">
        <f t="shared" si="243"/>
        <v>2.8</v>
      </c>
      <c r="T1243" s="30" t="s">
        <v>2502</v>
      </c>
      <c r="U1243" s="41">
        <f t="shared" si="240"/>
        <v>37.295999999999999</v>
      </c>
      <c r="V1243" s="41">
        <f t="shared" si="241"/>
        <v>0</v>
      </c>
      <c r="W1243" s="5"/>
    </row>
    <row r="1244" spans="1:23" ht="43.2" x14ac:dyDescent="0.3">
      <c r="A1244" s="3">
        <f t="shared" si="244"/>
        <v>1227</v>
      </c>
      <c r="B1244" s="4" t="s">
        <v>918</v>
      </c>
      <c r="C1244" s="3">
        <v>2</v>
      </c>
      <c r="D1244" s="3" t="s">
        <v>1571</v>
      </c>
      <c r="E1244" s="4" t="s">
        <v>1282</v>
      </c>
      <c r="F1244" s="3" t="s">
        <v>812</v>
      </c>
      <c r="G1244" s="3"/>
      <c r="H1244" s="3"/>
      <c r="I1244" s="3" t="s">
        <v>2496</v>
      </c>
      <c r="J1244" s="3">
        <v>13.32</v>
      </c>
      <c r="K1244" s="3">
        <v>2800</v>
      </c>
      <c r="L1244" s="3" t="s">
        <v>25</v>
      </c>
      <c r="M1244" s="3">
        <v>1</v>
      </c>
      <c r="N1244" s="28">
        <f t="shared" si="238"/>
        <v>2.8</v>
      </c>
      <c r="O1244" s="40">
        <f t="shared" si="239"/>
        <v>37.295999999999999</v>
      </c>
      <c r="P1244" s="12">
        <v>0</v>
      </c>
      <c r="Q1244" s="46">
        <f t="shared" si="242"/>
        <v>0</v>
      </c>
      <c r="R1244" s="15"/>
      <c r="S1244" s="3">
        <f t="shared" si="243"/>
        <v>2.8</v>
      </c>
      <c r="T1244" s="30" t="s">
        <v>2502</v>
      </c>
      <c r="U1244" s="41">
        <f t="shared" si="240"/>
        <v>37.295999999999999</v>
      </c>
      <c r="V1244" s="41">
        <f t="shared" si="241"/>
        <v>0</v>
      </c>
      <c r="W1244" s="5"/>
    </row>
    <row r="1245" spans="1:23" ht="43.2" x14ac:dyDescent="0.3">
      <c r="A1245" s="3">
        <f t="shared" si="244"/>
        <v>1228</v>
      </c>
      <c r="B1245" s="4" t="s">
        <v>918</v>
      </c>
      <c r="C1245" s="3">
        <v>2</v>
      </c>
      <c r="D1245" s="3" t="s">
        <v>1571</v>
      </c>
      <c r="E1245" s="4" t="s">
        <v>1283</v>
      </c>
      <c r="F1245" s="3" t="s">
        <v>812</v>
      </c>
      <c r="G1245" s="3"/>
      <c r="H1245" s="3"/>
      <c r="I1245" s="3" t="s">
        <v>2496</v>
      </c>
      <c r="J1245" s="3">
        <v>13.32</v>
      </c>
      <c r="K1245" s="3">
        <v>2800</v>
      </c>
      <c r="L1245" s="3" t="s">
        <v>25</v>
      </c>
      <c r="M1245" s="3">
        <v>1</v>
      </c>
      <c r="N1245" s="28">
        <f t="shared" si="238"/>
        <v>2.8</v>
      </c>
      <c r="O1245" s="40">
        <f t="shared" si="239"/>
        <v>37.295999999999999</v>
      </c>
      <c r="P1245" s="12">
        <v>0</v>
      </c>
      <c r="Q1245" s="46">
        <f t="shared" si="242"/>
        <v>0</v>
      </c>
      <c r="R1245" s="15"/>
      <c r="S1245" s="3">
        <f t="shared" si="243"/>
        <v>2.8</v>
      </c>
      <c r="T1245" s="30" t="s">
        <v>2502</v>
      </c>
      <c r="U1245" s="41">
        <f t="shared" si="240"/>
        <v>37.295999999999999</v>
      </c>
      <c r="V1245" s="41">
        <f t="shared" si="241"/>
        <v>0</v>
      </c>
      <c r="W1245" s="5"/>
    </row>
    <row r="1246" spans="1:23" ht="43.2" x14ac:dyDescent="0.3">
      <c r="A1246" s="3">
        <f t="shared" si="244"/>
        <v>1229</v>
      </c>
      <c r="B1246" s="4" t="s">
        <v>918</v>
      </c>
      <c r="C1246" s="3">
        <v>2</v>
      </c>
      <c r="D1246" s="3" t="s">
        <v>1571</v>
      </c>
      <c r="E1246" s="4" t="s">
        <v>1284</v>
      </c>
      <c r="F1246" s="3" t="s">
        <v>812</v>
      </c>
      <c r="G1246" s="3"/>
      <c r="H1246" s="3"/>
      <c r="I1246" s="3" t="s">
        <v>2496</v>
      </c>
      <c r="J1246" s="3">
        <v>13.32</v>
      </c>
      <c r="K1246" s="3">
        <v>2800</v>
      </c>
      <c r="L1246" s="3" t="s">
        <v>25</v>
      </c>
      <c r="M1246" s="3">
        <v>1</v>
      </c>
      <c r="N1246" s="28">
        <f t="shared" si="238"/>
        <v>2.8</v>
      </c>
      <c r="O1246" s="40">
        <f t="shared" si="239"/>
        <v>37.295999999999999</v>
      </c>
      <c r="P1246" s="12">
        <v>0</v>
      </c>
      <c r="Q1246" s="46">
        <f t="shared" si="242"/>
        <v>0</v>
      </c>
      <c r="R1246" s="15"/>
      <c r="S1246" s="3">
        <f t="shared" si="243"/>
        <v>2.8</v>
      </c>
      <c r="T1246" s="30" t="s">
        <v>2502</v>
      </c>
      <c r="U1246" s="41">
        <f t="shared" si="240"/>
        <v>37.295999999999999</v>
      </c>
      <c r="V1246" s="41">
        <f t="shared" si="241"/>
        <v>0</v>
      </c>
      <c r="W1246" s="5"/>
    </row>
    <row r="1247" spans="1:23" ht="43.2" x14ac:dyDescent="0.3">
      <c r="A1247" s="3">
        <f t="shared" si="244"/>
        <v>1230</v>
      </c>
      <c r="B1247" s="4" t="s">
        <v>918</v>
      </c>
      <c r="C1247" s="3">
        <v>2</v>
      </c>
      <c r="D1247" s="3" t="s">
        <v>1571</v>
      </c>
      <c r="E1247" s="4" t="s">
        <v>1285</v>
      </c>
      <c r="F1247" s="3" t="s">
        <v>812</v>
      </c>
      <c r="G1247" s="3"/>
      <c r="H1247" s="3"/>
      <c r="I1247" s="3" t="s">
        <v>2496</v>
      </c>
      <c r="J1247" s="3">
        <v>13.32</v>
      </c>
      <c r="K1247" s="3">
        <v>2800</v>
      </c>
      <c r="L1247" s="3" t="s">
        <v>25</v>
      </c>
      <c r="M1247" s="3">
        <v>1</v>
      </c>
      <c r="N1247" s="28">
        <f t="shared" si="238"/>
        <v>2.8</v>
      </c>
      <c r="O1247" s="40">
        <f t="shared" si="239"/>
        <v>37.295999999999999</v>
      </c>
      <c r="P1247" s="12">
        <v>0</v>
      </c>
      <c r="Q1247" s="46">
        <f t="shared" si="242"/>
        <v>0</v>
      </c>
      <c r="R1247" s="15"/>
      <c r="S1247" s="3">
        <f t="shared" si="243"/>
        <v>2.8</v>
      </c>
      <c r="T1247" s="30" t="s">
        <v>2502</v>
      </c>
      <c r="U1247" s="41">
        <f t="shared" si="240"/>
        <v>37.295999999999999</v>
      </c>
      <c r="V1247" s="41">
        <f t="shared" si="241"/>
        <v>0</v>
      </c>
      <c r="W1247" s="5"/>
    </row>
    <row r="1248" spans="1:23" ht="43.2" x14ac:dyDescent="0.3">
      <c r="A1248" s="3">
        <f t="shared" si="244"/>
        <v>1231</v>
      </c>
      <c r="B1248" s="4" t="s">
        <v>918</v>
      </c>
      <c r="C1248" s="3">
        <v>2</v>
      </c>
      <c r="D1248" s="3" t="s">
        <v>1571</v>
      </c>
      <c r="E1248" s="4" t="s">
        <v>1286</v>
      </c>
      <c r="F1248" s="3" t="s">
        <v>812</v>
      </c>
      <c r="G1248" s="3"/>
      <c r="H1248" s="3"/>
      <c r="I1248" s="3" t="s">
        <v>2496</v>
      </c>
      <c r="J1248" s="3">
        <v>13.32</v>
      </c>
      <c r="K1248" s="3">
        <v>2800</v>
      </c>
      <c r="L1248" s="3" t="s">
        <v>25</v>
      </c>
      <c r="M1248" s="3">
        <v>1</v>
      </c>
      <c r="N1248" s="28">
        <f t="shared" si="238"/>
        <v>2.8</v>
      </c>
      <c r="O1248" s="40">
        <f t="shared" si="239"/>
        <v>37.295999999999999</v>
      </c>
      <c r="P1248" s="12">
        <v>0</v>
      </c>
      <c r="Q1248" s="46">
        <f t="shared" si="242"/>
        <v>0</v>
      </c>
      <c r="R1248" s="15"/>
      <c r="S1248" s="3">
        <f t="shared" si="243"/>
        <v>2.8</v>
      </c>
      <c r="T1248" s="30" t="s">
        <v>2502</v>
      </c>
      <c r="U1248" s="41">
        <f t="shared" si="240"/>
        <v>37.295999999999999</v>
      </c>
      <c r="V1248" s="41">
        <f t="shared" si="241"/>
        <v>0</v>
      </c>
      <c r="W1248" s="5"/>
    </row>
    <row r="1249" spans="1:23" ht="43.2" x14ac:dyDescent="0.3">
      <c r="A1249" s="3">
        <f t="shared" si="244"/>
        <v>1232</v>
      </c>
      <c r="B1249" s="4" t="s">
        <v>918</v>
      </c>
      <c r="C1249" s="3">
        <v>2</v>
      </c>
      <c r="D1249" s="3" t="s">
        <v>1571</v>
      </c>
      <c r="E1249" s="4" t="s">
        <v>1287</v>
      </c>
      <c r="F1249" s="3" t="s">
        <v>812</v>
      </c>
      <c r="G1249" s="3"/>
      <c r="H1249" s="3"/>
      <c r="I1249" s="3" t="s">
        <v>2496</v>
      </c>
      <c r="J1249" s="3">
        <v>13.32</v>
      </c>
      <c r="K1249" s="3">
        <v>2800</v>
      </c>
      <c r="L1249" s="3" t="s">
        <v>25</v>
      </c>
      <c r="M1249" s="3">
        <v>1</v>
      </c>
      <c r="N1249" s="28">
        <f t="shared" si="238"/>
        <v>2.8</v>
      </c>
      <c r="O1249" s="40">
        <f t="shared" si="239"/>
        <v>37.295999999999999</v>
      </c>
      <c r="P1249" s="12">
        <v>0</v>
      </c>
      <c r="Q1249" s="46">
        <f t="shared" si="242"/>
        <v>0</v>
      </c>
      <c r="R1249" s="15"/>
      <c r="S1249" s="3">
        <f t="shared" si="243"/>
        <v>2.8</v>
      </c>
      <c r="T1249" s="30" t="s">
        <v>2502</v>
      </c>
      <c r="U1249" s="41">
        <f t="shared" si="240"/>
        <v>37.295999999999999</v>
      </c>
      <c r="V1249" s="41">
        <f t="shared" si="241"/>
        <v>0</v>
      </c>
      <c r="W1249" s="5"/>
    </row>
    <row r="1250" spans="1:23" ht="43.2" x14ac:dyDescent="0.3">
      <c r="A1250" s="3">
        <f t="shared" si="244"/>
        <v>1233</v>
      </c>
      <c r="B1250" s="4" t="s">
        <v>918</v>
      </c>
      <c r="C1250" s="3">
        <v>2</v>
      </c>
      <c r="D1250" s="3" t="s">
        <v>1571</v>
      </c>
      <c r="E1250" s="4" t="s">
        <v>1288</v>
      </c>
      <c r="F1250" s="3" t="s">
        <v>812</v>
      </c>
      <c r="G1250" s="3"/>
      <c r="H1250" s="3"/>
      <c r="I1250" s="3" t="s">
        <v>2496</v>
      </c>
      <c r="J1250" s="3">
        <v>13.32</v>
      </c>
      <c r="K1250" s="3">
        <v>2800</v>
      </c>
      <c r="L1250" s="3" t="s">
        <v>25</v>
      </c>
      <c r="M1250" s="3">
        <v>1</v>
      </c>
      <c r="N1250" s="28">
        <f t="shared" si="238"/>
        <v>2.8</v>
      </c>
      <c r="O1250" s="40">
        <f t="shared" si="239"/>
        <v>37.295999999999999</v>
      </c>
      <c r="P1250" s="12">
        <v>0</v>
      </c>
      <c r="Q1250" s="46">
        <f t="shared" si="242"/>
        <v>0</v>
      </c>
      <c r="R1250" s="15"/>
      <c r="S1250" s="3">
        <f t="shared" si="243"/>
        <v>2.8</v>
      </c>
      <c r="T1250" s="30" t="s">
        <v>2502</v>
      </c>
      <c r="U1250" s="41">
        <f t="shared" si="240"/>
        <v>37.295999999999999</v>
      </c>
      <c r="V1250" s="41">
        <f t="shared" si="241"/>
        <v>0</v>
      </c>
      <c r="W1250" s="5"/>
    </row>
    <row r="1251" spans="1:23" ht="43.2" x14ac:dyDescent="0.3">
      <c r="A1251" s="3">
        <f t="shared" si="244"/>
        <v>1234</v>
      </c>
      <c r="B1251" s="4" t="s">
        <v>918</v>
      </c>
      <c r="C1251" s="3">
        <v>2</v>
      </c>
      <c r="D1251" s="3" t="s">
        <v>1571</v>
      </c>
      <c r="E1251" s="4" t="s">
        <v>1289</v>
      </c>
      <c r="F1251" s="3" t="s">
        <v>812</v>
      </c>
      <c r="G1251" s="3"/>
      <c r="H1251" s="3"/>
      <c r="I1251" s="3" t="s">
        <v>2496</v>
      </c>
      <c r="J1251" s="3">
        <v>13.32</v>
      </c>
      <c r="K1251" s="3">
        <v>2800</v>
      </c>
      <c r="L1251" s="3" t="s">
        <v>25</v>
      </c>
      <c r="M1251" s="3">
        <v>1</v>
      </c>
      <c r="N1251" s="28">
        <f t="shared" si="238"/>
        <v>2.8</v>
      </c>
      <c r="O1251" s="40">
        <f t="shared" si="239"/>
        <v>37.295999999999999</v>
      </c>
      <c r="P1251" s="12">
        <v>0</v>
      </c>
      <c r="Q1251" s="46">
        <f t="shared" si="242"/>
        <v>0</v>
      </c>
      <c r="R1251" s="15"/>
      <c r="S1251" s="3">
        <f t="shared" si="243"/>
        <v>2.8</v>
      </c>
      <c r="T1251" s="30" t="s">
        <v>2502</v>
      </c>
      <c r="U1251" s="41">
        <f t="shared" si="240"/>
        <v>37.295999999999999</v>
      </c>
      <c r="V1251" s="41">
        <f t="shared" si="241"/>
        <v>0</v>
      </c>
      <c r="W1251" s="5"/>
    </row>
    <row r="1252" spans="1:23" ht="43.2" x14ac:dyDescent="0.3">
      <c r="A1252" s="3">
        <f t="shared" si="244"/>
        <v>1235</v>
      </c>
      <c r="B1252" s="4" t="s">
        <v>918</v>
      </c>
      <c r="C1252" s="3">
        <v>2</v>
      </c>
      <c r="D1252" s="3" t="s">
        <v>1571</v>
      </c>
      <c r="E1252" s="4" t="s">
        <v>1290</v>
      </c>
      <c r="F1252" s="3" t="s">
        <v>812</v>
      </c>
      <c r="G1252" s="3"/>
      <c r="H1252" s="3"/>
      <c r="I1252" s="3" t="s">
        <v>2496</v>
      </c>
      <c r="J1252" s="3">
        <v>13.32</v>
      </c>
      <c r="K1252" s="3">
        <v>2800</v>
      </c>
      <c r="L1252" s="3" t="s">
        <v>25</v>
      </c>
      <c r="M1252" s="3">
        <v>1</v>
      </c>
      <c r="N1252" s="28">
        <f t="shared" si="238"/>
        <v>2.8</v>
      </c>
      <c r="O1252" s="40">
        <f t="shared" si="239"/>
        <v>37.295999999999999</v>
      </c>
      <c r="P1252" s="12">
        <v>0</v>
      </c>
      <c r="Q1252" s="46">
        <f t="shared" si="242"/>
        <v>0</v>
      </c>
      <c r="R1252" s="15"/>
      <c r="S1252" s="3">
        <f t="shared" si="243"/>
        <v>2.8</v>
      </c>
      <c r="T1252" s="30" t="s">
        <v>2502</v>
      </c>
      <c r="U1252" s="41">
        <f t="shared" si="240"/>
        <v>37.295999999999999</v>
      </c>
      <c r="V1252" s="41">
        <f t="shared" si="241"/>
        <v>0</v>
      </c>
      <c r="W1252" s="5"/>
    </row>
    <row r="1253" spans="1:23" ht="43.2" x14ac:dyDescent="0.3">
      <c r="A1253" s="3">
        <f t="shared" si="244"/>
        <v>1236</v>
      </c>
      <c r="B1253" s="4" t="s">
        <v>918</v>
      </c>
      <c r="C1253" s="3">
        <v>2</v>
      </c>
      <c r="D1253" s="3" t="s">
        <v>1571</v>
      </c>
      <c r="E1253" s="4" t="s">
        <v>1291</v>
      </c>
      <c r="F1253" s="3" t="s">
        <v>812</v>
      </c>
      <c r="G1253" s="3"/>
      <c r="H1253" s="3"/>
      <c r="I1253" s="3" t="s">
        <v>2496</v>
      </c>
      <c r="J1253" s="3">
        <v>13.32</v>
      </c>
      <c r="K1253" s="3">
        <v>2800</v>
      </c>
      <c r="L1253" s="3" t="s">
        <v>25</v>
      </c>
      <c r="M1253" s="3">
        <v>1</v>
      </c>
      <c r="N1253" s="28">
        <f t="shared" si="238"/>
        <v>2.8</v>
      </c>
      <c r="O1253" s="40">
        <f t="shared" si="239"/>
        <v>37.295999999999999</v>
      </c>
      <c r="P1253" s="12">
        <v>0</v>
      </c>
      <c r="Q1253" s="46">
        <f t="shared" si="242"/>
        <v>0</v>
      </c>
      <c r="R1253" s="15"/>
      <c r="S1253" s="3">
        <f t="shared" si="243"/>
        <v>2.8</v>
      </c>
      <c r="T1253" s="30" t="s">
        <v>2502</v>
      </c>
      <c r="U1253" s="41">
        <f t="shared" si="240"/>
        <v>37.295999999999999</v>
      </c>
      <c r="V1253" s="41">
        <f t="shared" si="241"/>
        <v>0</v>
      </c>
      <c r="W1253" s="5"/>
    </row>
    <row r="1254" spans="1:23" ht="43.2" x14ac:dyDescent="0.3">
      <c r="A1254" s="3">
        <f t="shared" si="244"/>
        <v>1237</v>
      </c>
      <c r="B1254" s="4" t="s">
        <v>918</v>
      </c>
      <c r="C1254" s="3">
        <v>2</v>
      </c>
      <c r="D1254" s="3" t="s">
        <v>1571</v>
      </c>
      <c r="E1254" s="4" t="s">
        <v>1292</v>
      </c>
      <c r="F1254" s="3" t="s">
        <v>812</v>
      </c>
      <c r="G1254" s="3"/>
      <c r="H1254" s="3"/>
      <c r="I1254" s="3" t="s">
        <v>2496</v>
      </c>
      <c r="J1254" s="3">
        <v>13.32</v>
      </c>
      <c r="K1254" s="3">
        <v>2800</v>
      </c>
      <c r="L1254" s="3" t="s">
        <v>25</v>
      </c>
      <c r="M1254" s="3">
        <v>1</v>
      </c>
      <c r="N1254" s="28">
        <f t="shared" si="238"/>
        <v>2.8</v>
      </c>
      <c r="O1254" s="40">
        <f t="shared" si="239"/>
        <v>37.295999999999999</v>
      </c>
      <c r="P1254" s="12">
        <v>0</v>
      </c>
      <c r="Q1254" s="46">
        <f t="shared" si="242"/>
        <v>0</v>
      </c>
      <c r="R1254" s="15"/>
      <c r="S1254" s="3">
        <f t="shared" si="243"/>
        <v>2.8</v>
      </c>
      <c r="T1254" s="30" t="s">
        <v>2502</v>
      </c>
      <c r="U1254" s="41">
        <f t="shared" si="240"/>
        <v>37.295999999999999</v>
      </c>
      <c r="V1254" s="41">
        <f t="shared" si="241"/>
        <v>0</v>
      </c>
      <c r="W1254" s="5"/>
    </row>
    <row r="1255" spans="1:23" ht="43.2" x14ac:dyDescent="0.3">
      <c r="A1255" s="3">
        <f t="shared" si="244"/>
        <v>1238</v>
      </c>
      <c r="B1255" s="4" t="s">
        <v>918</v>
      </c>
      <c r="C1255" s="3">
        <v>2</v>
      </c>
      <c r="D1255" s="3" t="s">
        <v>1571</v>
      </c>
      <c r="E1255" s="4" t="s">
        <v>1293</v>
      </c>
      <c r="F1255" s="3" t="s">
        <v>812</v>
      </c>
      <c r="G1255" s="3"/>
      <c r="H1255" s="3"/>
      <c r="I1255" s="3" t="s">
        <v>2496</v>
      </c>
      <c r="J1255" s="3">
        <v>13.32</v>
      </c>
      <c r="K1255" s="3">
        <v>2800</v>
      </c>
      <c r="L1255" s="3" t="s">
        <v>25</v>
      </c>
      <c r="M1255" s="3">
        <v>1</v>
      </c>
      <c r="N1255" s="28">
        <f t="shared" si="238"/>
        <v>2.8</v>
      </c>
      <c r="O1255" s="40">
        <f t="shared" si="239"/>
        <v>37.295999999999999</v>
      </c>
      <c r="P1255" s="12">
        <v>0</v>
      </c>
      <c r="Q1255" s="46">
        <f t="shared" si="242"/>
        <v>0</v>
      </c>
      <c r="R1255" s="15"/>
      <c r="S1255" s="3">
        <f t="shared" si="243"/>
        <v>2.8</v>
      </c>
      <c r="T1255" s="30" t="s">
        <v>2502</v>
      </c>
      <c r="U1255" s="41">
        <f t="shared" si="240"/>
        <v>37.295999999999999</v>
      </c>
      <c r="V1255" s="41">
        <f t="shared" si="241"/>
        <v>0</v>
      </c>
      <c r="W1255" s="5"/>
    </row>
    <row r="1256" spans="1:23" ht="43.2" x14ac:dyDescent="0.3">
      <c r="A1256" s="3">
        <f t="shared" si="244"/>
        <v>1239</v>
      </c>
      <c r="B1256" s="4" t="s">
        <v>918</v>
      </c>
      <c r="C1256" s="3">
        <v>2</v>
      </c>
      <c r="D1256" s="3" t="s">
        <v>1571</v>
      </c>
      <c r="E1256" s="4" t="s">
        <v>1294</v>
      </c>
      <c r="F1256" s="3" t="s">
        <v>812</v>
      </c>
      <c r="G1256" s="3"/>
      <c r="H1256" s="3"/>
      <c r="I1256" s="3" t="s">
        <v>2496</v>
      </c>
      <c r="J1256" s="3">
        <v>13.32</v>
      </c>
      <c r="K1256" s="3">
        <v>2800</v>
      </c>
      <c r="L1256" s="3" t="s">
        <v>25</v>
      </c>
      <c r="M1256" s="3">
        <v>1</v>
      </c>
      <c r="N1256" s="28">
        <f t="shared" si="238"/>
        <v>2.8</v>
      </c>
      <c r="O1256" s="40">
        <f t="shared" si="239"/>
        <v>37.295999999999999</v>
      </c>
      <c r="P1256" s="12">
        <v>0</v>
      </c>
      <c r="Q1256" s="46">
        <f t="shared" si="242"/>
        <v>0</v>
      </c>
      <c r="R1256" s="15"/>
      <c r="S1256" s="3">
        <f t="shared" si="243"/>
        <v>2.8</v>
      </c>
      <c r="T1256" s="30" t="s">
        <v>2502</v>
      </c>
      <c r="U1256" s="41">
        <f t="shared" si="240"/>
        <v>37.295999999999999</v>
      </c>
      <c r="V1256" s="41">
        <f t="shared" si="241"/>
        <v>0</v>
      </c>
      <c r="W1256" s="5"/>
    </row>
    <row r="1257" spans="1:23" ht="43.2" x14ac:dyDescent="0.3">
      <c r="A1257" s="3">
        <f t="shared" si="244"/>
        <v>1240</v>
      </c>
      <c r="B1257" s="4" t="s">
        <v>918</v>
      </c>
      <c r="C1257" s="3">
        <v>2</v>
      </c>
      <c r="D1257" s="3" t="s">
        <v>1571</v>
      </c>
      <c r="E1257" s="4" t="s">
        <v>1295</v>
      </c>
      <c r="F1257" s="3" t="s">
        <v>812</v>
      </c>
      <c r="G1257" s="3"/>
      <c r="H1257" s="3"/>
      <c r="I1257" s="3" t="s">
        <v>2496</v>
      </c>
      <c r="J1257" s="3">
        <v>13.32</v>
      </c>
      <c r="K1257" s="3">
        <v>2800</v>
      </c>
      <c r="L1257" s="3" t="s">
        <v>25</v>
      </c>
      <c r="M1257" s="3">
        <v>1</v>
      </c>
      <c r="N1257" s="28">
        <f t="shared" si="238"/>
        <v>2.8</v>
      </c>
      <c r="O1257" s="40">
        <f t="shared" si="239"/>
        <v>37.295999999999999</v>
      </c>
      <c r="P1257" s="12">
        <v>0</v>
      </c>
      <c r="Q1257" s="46">
        <f t="shared" si="242"/>
        <v>0</v>
      </c>
      <c r="R1257" s="15"/>
      <c r="S1257" s="3">
        <f t="shared" si="243"/>
        <v>2.8</v>
      </c>
      <c r="T1257" s="30" t="s">
        <v>2502</v>
      </c>
      <c r="U1257" s="41">
        <f t="shared" si="240"/>
        <v>37.295999999999999</v>
      </c>
      <c r="V1257" s="41">
        <f t="shared" si="241"/>
        <v>0</v>
      </c>
      <c r="W1257" s="5"/>
    </row>
    <row r="1258" spans="1:23" ht="43.2" x14ac:dyDescent="0.3">
      <c r="A1258" s="3">
        <f t="shared" si="244"/>
        <v>1241</v>
      </c>
      <c r="B1258" s="4" t="s">
        <v>918</v>
      </c>
      <c r="C1258" s="3">
        <v>2</v>
      </c>
      <c r="D1258" s="3" t="s">
        <v>1571</v>
      </c>
      <c r="E1258" s="4" t="s">
        <v>1296</v>
      </c>
      <c r="F1258" s="3" t="s">
        <v>812</v>
      </c>
      <c r="G1258" s="3"/>
      <c r="H1258" s="3"/>
      <c r="I1258" s="3" t="s">
        <v>2496</v>
      </c>
      <c r="J1258" s="3">
        <v>13.32</v>
      </c>
      <c r="K1258" s="3">
        <v>2800</v>
      </c>
      <c r="L1258" s="3" t="s">
        <v>25</v>
      </c>
      <c r="M1258" s="3">
        <v>1</v>
      </c>
      <c r="N1258" s="28">
        <f t="shared" si="238"/>
        <v>2.8</v>
      </c>
      <c r="O1258" s="40">
        <f t="shared" si="239"/>
        <v>37.295999999999999</v>
      </c>
      <c r="P1258" s="12">
        <v>0</v>
      </c>
      <c r="Q1258" s="46">
        <f t="shared" si="242"/>
        <v>0</v>
      </c>
      <c r="R1258" s="15"/>
      <c r="S1258" s="3">
        <f t="shared" si="243"/>
        <v>2.8</v>
      </c>
      <c r="T1258" s="30" t="s">
        <v>2502</v>
      </c>
      <c r="U1258" s="41">
        <f t="shared" si="240"/>
        <v>37.295999999999999</v>
      </c>
      <c r="V1258" s="41">
        <f t="shared" si="241"/>
        <v>0</v>
      </c>
      <c r="W1258" s="5"/>
    </row>
    <row r="1259" spans="1:23" ht="43.2" x14ac:dyDescent="0.3">
      <c r="A1259" s="3">
        <f t="shared" si="244"/>
        <v>1242</v>
      </c>
      <c r="B1259" s="4" t="s">
        <v>918</v>
      </c>
      <c r="C1259" s="3">
        <v>2</v>
      </c>
      <c r="D1259" s="3" t="s">
        <v>1571</v>
      </c>
      <c r="E1259" s="4" t="s">
        <v>1297</v>
      </c>
      <c r="F1259" s="3" t="s">
        <v>812</v>
      </c>
      <c r="G1259" s="3"/>
      <c r="H1259" s="3"/>
      <c r="I1259" s="3" t="s">
        <v>2496</v>
      </c>
      <c r="J1259" s="3">
        <v>13.32</v>
      </c>
      <c r="K1259" s="3">
        <v>3050</v>
      </c>
      <c r="L1259" s="3" t="s">
        <v>25</v>
      </c>
      <c r="M1259" s="3">
        <v>1</v>
      </c>
      <c r="N1259" s="28">
        <f t="shared" si="238"/>
        <v>3.05</v>
      </c>
      <c r="O1259" s="40">
        <f t="shared" si="239"/>
        <v>40.625999999999998</v>
      </c>
      <c r="P1259" s="12">
        <v>0</v>
      </c>
      <c r="Q1259" s="46">
        <f t="shared" si="242"/>
        <v>0</v>
      </c>
      <c r="R1259" s="15"/>
      <c r="S1259" s="3">
        <f t="shared" si="243"/>
        <v>3.05</v>
      </c>
      <c r="T1259" s="30" t="s">
        <v>2502</v>
      </c>
      <c r="U1259" s="41">
        <f t="shared" si="240"/>
        <v>40.625999999999998</v>
      </c>
      <c r="V1259" s="41">
        <f t="shared" si="241"/>
        <v>0</v>
      </c>
      <c r="W1259" s="5"/>
    </row>
    <row r="1260" spans="1:23" ht="43.2" x14ac:dyDescent="0.3">
      <c r="A1260" s="3">
        <f t="shared" si="244"/>
        <v>1243</v>
      </c>
      <c r="B1260" s="4" t="s">
        <v>918</v>
      </c>
      <c r="C1260" s="3">
        <v>2</v>
      </c>
      <c r="D1260" s="3" t="s">
        <v>1571</v>
      </c>
      <c r="E1260" s="4" t="s">
        <v>1298</v>
      </c>
      <c r="F1260" s="3" t="s">
        <v>812</v>
      </c>
      <c r="G1260" s="3"/>
      <c r="H1260" s="3"/>
      <c r="I1260" s="3" t="s">
        <v>2496</v>
      </c>
      <c r="J1260" s="3">
        <v>13.32</v>
      </c>
      <c r="K1260" s="3">
        <v>3050</v>
      </c>
      <c r="L1260" s="3" t="s">
        <v>25</v>
      </c>
      <c r="M1260" s="3">
        <v>1</v>
      </c>
      <c r="N1260" s="28">
        <f t="shared" si="238"/>
        <v>3.05</v>
      </c>
      <c r="O1260" s="40">
        <f t="shared" si="239"/>
        <v>40.625999999999998</v>
      </c>
      <c r="P1260" s="12">
        <v>0</v>
      </c>
      <c r="Q1260" s="46">
        <f t="shared" si="242"/>
        <v>0</v>
      </c>
      <c r="R1260" s="15"/>
      <c r="S1260" s="3">
        <f t="shared" si="243"/>
        <v>3.05</v>
      </c>
      <c r="T1260" s="30" t="s">
        <v>2502</v>
      </c>
      <c r="U1260" s="41">
        <f t="shared" si="240"/>
        <v>40.625999999999998</v>
      </c>
      <c r="V1260" s="41">
        <f t="shared" si="241"/>
        <v>0</v>
      </c>
      <c r="W1260" s="5"/>
    </row>
    <row r="1261" spans="1:23" ht="43.2" x14ac:dyDescent="0.3">
      <c r="A1261" s="3">
        <f t="shared" si="244"/>
        <v>1244</v>
      </c>
      <c r="B1261" s="4" t="s">
        <v>918</v>
      </c>
      <c r="C1261" s="3">
        <v>2</v>
      </c>
      <c r="D1261" s="3" t="s">
        <v>1571</v>
      </c>
      <c r="E1261" s="4" t="s">
        <v>1299</v>
      </c>
      <c r="F1261" s="3" t="s">
        <v>812</v>
      </c>
      <c r="G1261" s="3"/>
      <c r="H1261" s="3"/>
      <c r="I1261" s="3" t="s">
        <v>2496</v>
      </c>
      <c r="J1261" s="3">
        <v>13.32</v>
      </c>
      <c r="K1261" s="3">
        <v>3050</v>
      </c>
      <c r="L1261" s="3" t="s">
        <v>25</v>
      </c>
      <c r="M1261" s="3">
        <v>1</v>
      </c>
      <c r="N1261" s="28">
        <f t="shared" si="238"/>
        <v>3.05</v>
      </c>
      <c r="O1261" s="40">
        <f t="shared" si="239"/>
        <v>40.625999999999998</v>
      </c>
      <c r="P1261" s="12">
        <v>0</v>
      </c>
      <c r="Q1261" s="46">
        <f t="shared" si="242"/>
        <v>0</v>
      </c>
      <c r="R1261" s="15"/>
      <c r="S1261" s="3">
        <f t="shared" si="243"/>
        <v>3.05</v>
      </c>
      <c r="T1261" s="30" t="s">
        <v>2502</v>
      </c>
      <c r="U1261" s="41">
        <f t="shared" si="240"/>
        <v>40.625999999999998</v>
      </c>
      <c r="V1261" s="41">
        <f t="shared" si="241"/>
        <v>0</v>
      </c>
      <c r="W1261" s="5"/>
    </row>
    <row r="1262" spans="1:23" ht="43.2" x14ac:dyDescent="0.3">
      <c r="A1262" s="3">
        <f t="shared" si="244"/>
        <v>1245</v>
      </c>
      <c r="B1262" s="4" t="s">
        <v>918</v>
      </c>
      <c r="C1262" s="3">
        <v>2</v>
      </c>
      <c r="D1262" s="3" t="s">
        <v>1571</v>
      </c>
      <c r="E1262" s="4" t="s">
        <v>1300</v>
      </c>
      <c r="F1262" s="3" t="s">
        <v>812</v>
      </c>
      <c r="G1262" s="3"/>
      <c r="H1262" s="3"/>
      <c r="I1262" s="3" t="s">
        <v>2496</v>
      </c>
      <c r="J1262" s="3">
        <v>13.32</v>
      </c>
      <c r="K1262" s="3">
        <v>3050</v>
      </c>
      <c r="L1262" s="3" t="s">
        <v>25</v>
      </c>
      <c r="M1262" s="3">
        <v>1</v>
      </c>
      <c r="N1262" s="28">
        <f t="shared" si="238"/>
        <v>3.05</v>
      </c>
      <c r="O1262" s="40">
        <f t="shared" si="239"/>
        <v>40.625999999999998</v>
      </c>
      <c r="P1262" s="12">
        <v>0</v>
      </c>
      <c r="Q1262" s="46">
        <f t="shared" si="242"/>
        <v>0</v>
      </c>
      <c r="R1262" s="15"/>
      <c r="S1262" s="3">
        <f t="shared" si="243"/>
        <v>3.05</v>
      </c>
      <c r="T1262" s="30" t="s">
        <v>2502</v>
      </c>
      <c r="U1262" s="41">
        <f t="shared" si="240"/>
        <v>40.625999999999998</v>
      </c>
      <c r="V1262" s="41">
        <f t="shared" si="241"/>
        <v>0</v>
      </c>
      <c r="W1262" s="5"/>
    </row>
    <row r="1263" spans="1:23" ht="43.2" x14ac:dyDescent="0.3">
      <c r="A1263" s="3">
        <f t="shared" si="244"/>
        <v>1246</v>
      </c>
      <c r="B1263" s="4" t="s">
        <v>918</v>
      </c>
      <c r="C1263" s="3">
        <v>2</v>
      </c>
      <c r="D1263" s="3" t="s">
        <v>1571</v>
      </c>
      <c r="E1263" s="4" t="s">
        <v>1301</v>
      </c>
      <c r="F1263" s="3" t="s">
        <v>812</v>
      </c>
      <c r="G1263" s="3"/>
      <c r="H1263" s="3"/>
      <c r="I1263" s="3" t="s">
        <v>2496</v>
      </c>
      <c r="J1263" s="3">
        <v>13.32</v>
      </c>
      <c r="K1263" s="3">
        <v>3050</v>
      </c>
      <c r="L1263" s="3" t="s">
        <v>25</v>
      </c>
      <c r="M1263" s="3">
        <v>1</v>
      </c>
      <c r="N1263" s="28">
        <f t="shared" si="238"/>
        <v>3.05</v>
      </c>
      <c r="O1263" s="40">
        <f t="shared" si="239"/>
        <v>40.625999999999998</v>
      </c>
      <c r="P1263" s="12">
        <v>0</v>
      </c>
      <c r="Q1263" s="46">
        <f t="shared" si="242"/>
        <v>0</v>
      </c>
      <c r="R1263" s="15"/>
      <c r="S1263" s="3">
        <f t="shared" si="243"/>
        <v>3.05</v>
      </c>
      <c r="T1263" s="30" t="s">
        <v>2502</v>
      </c>
      <c r="U1263" s="41">
        <f t="shared" si="240"/>
        <v>40.625999999999998</v>
      </c>
      <c r="V1263" s="41">
        <f t="shared" si="241"/>
        <v>0</v>
      </c>
      <c r="W1263" s="5"/>
    </row>
    <row r="1264" spans="1:23" ht="43.2" x14ac:dyDescent="0.3">
      <c r="A1264" s="3">
        <f t="shared" si="244"/>
        <v>1247</v>
      </c>
      <c r="B1264" s="4" t="s">
        <v>918</v>
      </c>
      <c r="C1264" s="3">
        <v>2</v>
      </c>
      <c r="D1264" s="3" t="s">
        <v>1571</v>
      </c>
      <c r="E1264" s="4" t="s">
        <v>1302</v>
      </c>
      <c r="F1264" s="3" t="s">
        <v>812</v>
      </c>
      <c r="G1264" s="3"/>
      <c r="H1264" s="3"/>
      <c r="I1264" s="3" t="s">
        <v>2496</v>
      </c>
      <c r="J1264" s="3">
        <v>13.32</v>
      </c>
      <c r="K1264" s="3">
        <v>3050</v>
      </c>
      <c r="L1264" s="3" t="s">
        <v>25</v>
      </c>
      <c r="M1264" s="3">
        <v>1</v>
      </c>
      <c r="N1264" s="28">
        <f t="shared" si="238"/>
        <v>3.05</v>
      </c>
      <c r="O1264" s="40">
        <f t="shared" si="239"/>
        <v>40.625999999999998</v>
      </c>
      <c r="P1264" s="12">
        <v>0</v>
      </c>
      <c r="Q1264" s="46">
        <f t="shared" si="242"/>
        <v>0</v>
      </c>
      <c r="R1264" s="15"/>
      <c r="S1264" s="3">
        <f t="shared" si="243"/>
        <v>3.05</v>
      </c>
      <c r="T1264" s="30" t="s">
        <v>2502</v>
      </c>
      <c r="U1264" s="41">
        <f t="shared" si="240"/>
        <v>40.625999999999998</v>
      </c>
      <c r="V1264" s="41">
        <f t="shared" si="241"/>
        <v>0</v>
      </c>
      <c r="W1264" s="5"/>
    </row>
    <row r="1265" spans="1:23" ht="43.2" x14ac:dyDescent="0.3">
      <c r="A1265" s="3">
        <f t="shared" si="244"/>
        <v>1248</v>
      </c>
      <c r="B1265" s="4" t="s">
        <v>918</v>
      </c>
      <c r="C1265" s="3">
        <v>2</v>
      </c>
      <c r="D1265" s="3" t="s">
        <v>1571</v>
      </c>
      <c r="E1265" s="4" t="s">
        <v>1303</v>
      </c>
      <c r="F1265" s="3" t="s">
        <v>812</v>
      </c>
      <c r="G1265" s="3"/>
      <c r="H1265" s="3"/>
      <c r="I1265" s="3" t="s">
        <v>2496</v>
      </c>
      <c r="J1265" s="3">
        <v>13.32</v>
      </c>
      <c r="K1265" s="3">
        <v>3050</v>
      </c>
      <c r="L1265" s="3" t="s">
        <v>25</v>
      </c>
      <c r="M1265" s="3">
        <v>1</v>
      </c>
      <c r="N1265" s="28">
        <f t="shared" si="238"/>
        <v>3.05</v>
      </c>
      <c r="O1265" s="40">
        <f t="shared" si="239"/>
        <v>40.625999999999998</v>
      </c>
      <c r="P1265" s="12">
        <v>0</v>
      </c>
      <c r="Q1265" s="46">
        <f t="shared" si="242"/>
        <v>0</v>
      </c>
      <c r="R1265" s="15"/>
      <c r="S1265" s="3">
        <f t="shared" si="243"/>
        <v>3.05</v>
      </c>
      <c r="T1265" s="30" t="s">
        <v>2502</v>
      </c>
      <c r="U1265" s="41">
        <f t="shared" si="240"/>
        <v>40.625999999999998</v>
      </c>
      <c r="V1265" s="41">
        <f t="shared" si="241"/>
        <v>0</v>
      </c>
      <c r="W1265" s="5"/>
    </row>
    <row r="1266" spans="1:23" ht="43.2" x14ac:dyDescent="0.3">
      <c r="A1266" s="3">
        <f t="shared" si="244"/>
        <v>1249</v>
      </c>
      <c r="B1266" s="4" t="s">
        <v>918</v>
      </c>
      <c r="C1266" s="3">
        <v>2</v>
      </c>
      <c r="D1266" s="3" t="s">
        <v>1571</v>
      </c>
      <c r="E1266" s="4" t="s">
        <v>1304</v>
      </c>
      <c r="F1266" s="3" t="s">
        <v>812</v>
      </c>
      <c r="G1266" s="3"/>
      <c r="H1266" s="3"/>
      <c r="I1266" s="3" t="s">
        <v>2496</v>
      </c>
      <c r="J1266" s="3">
        <v>13.32</v>
      </c>
      <c r="K1266" s="3">
        <v>3050</v>
      </c>
      <c r="L1266" s="3" t="s">
        <v>25</v>
      </c>
      <c r="M1266" s="3">
        <v>1</v>
      </c>
      <c r="N1266" s="28">
        <f t="shared" si="238"/>
        <v>3.05</v>
      </c>
      <c r="O1266" s="40">
        <f t="shared" si="239"/>
        <v>40.625999999999998</v>
      </c>
      <c r="P1266" s="12">
        <v>0</v>
      </c>
      <c r="Q1266" s="46">
        <f t="shared" si="242"/>
        <v>0</v>
      </c>
      <c r="R1266" s="15"/>
      <c r="S1266" s="3">
        <f t="shared" si="243"/>
        <v>3.05</v>
      </c>
      <c r="T1266" s="30" t="s">
        <v>2502</v>
      </c>
      <c r="U1266" s="41">
        <f t="shared" si="240"/>
        <v>40.625999999999998</v>
      </c>
      <c r="V1266" s="41">
        <f t="shared" si="241"/>
        <v>0</v>
      </c>
      <c r="W1266" s="5"/>
    </row>
    <row r="1267" spans="1:23" ht="43.2" x14ac:dyDescent="0.3">
      <c r="A1267" s="3">
        <f t="shared" si="244"/>
        <v>1250</v>
      </c>
      <c r="B1267" s="4" t="s">
        <v>918</v>
      </c>
      <c r="C1267" s="3">
        <v>2</v>
      </c>
      <c r="D1267" s="3" t="s">
        <v>1571</v>
      </c>
      <c r="E1267" s="4" t="s">
        <v>1295</v>
      </c>
      <c r="F1267" s="3" t="s">
        <v>812</v>
      </c>
      <c r="G1267" s="3"/>
      <c r="H1267" s="3"/>
      <c r="I1267" s="3" t="s">
        <v>2496</v>
      </c>
      <c r="J1267" s="3">
        <v>13.32</v>
      </c>
      <c r="K1267" s="3">
        <v>3050</v>
      </c>
      <c r="L1267" s="3" t="s">
        <v>25</v>
      </c>
      <c r="M1267" s="3">
        <v>1</v>
      </c>
      <c r="N1267" s="28">
        <f t="shared" si="238"/>
        <v>3.05</v>
      </c>
      <c r="O1267" s="40">
        <f t="shared" si="239"/>
        <v>40.625999999999998</v>
      </c>
      <c r="P1267" s="12">
        <v>0</v>
      </c>
      <c r="Q1267" s="46">
        <f t="shared" si="242"/>
        <v>0</v>
      </c>
      <c r="R1267" s="15"/>
      <c r="S1267" s="3">
        <f t="shared" si="243"/>
        <v>3.05</v>
      </c>
      <c r="T1267" s="30" t="s">
        <v>2502</v>
      </c>
      <c r="U1267" s="41">
        <f t="shared" si="240"/>
        <v>40.625999999999998</v>
      </c>
      <c r="V1267" s="41">
        <f t="shared" si="241"/>
        <v>0</v>
      </c>
      <c r="W1267" s="5"/>
    </row>
    <row r="1268" spans="1:23" ht="43.2" x14ac:dyDescent="0.3">
      <c r="A1268" s="3">
        <f t="shared" si="244"/>
        <v>1251</v>
      </c>
      <c r="B1268" s="4" t="s">
        <v>918</v>
      </c>
      <c r="C1268" s="3">
        <v>2</v>
      </c>
      <c r="D1268" s="3" t="s">
        <v>1571</v>
      </c>
      <c r="E1268" s="4" t="s">
        <v>1305</v>
      </c>
      <c r="F1268" s="3" t="s">
        <v>812</v>
      </c>
      <c r="G1268" s="3"/>
      <c r="H1268" s="3"/>
      <c r="I1268" s="3" t="s">
        <v>2496</v>
      </c>
      <c r="J1268" s="3">
        <v>13.32</v>
      </c>
      <c r="K1268" s="3">
        <v>3050</v>
      </c>
      <c r="L1268" s="3" t="s">
        <v>25</v>
      </c>
      <c r="M1268" s="3">
        <v>1</v>
      </c>
      <c r="N1268" s="28">
        <f t="shared" si="238"/>
        <v>3.05</v>
      </c>
      <c r="O1268" s="40">
        <f t="shared" si="239"/>
        <v>40.625999999999998</v>
      </c>
      <c r="P1268" s="12">
        <v>0</v>
      </c>
      <c r="Q1268" s="46">
        <f t="shared" si="242"/>
        <v>0</v>
      </c>
      <c r="R1268" s="15"/>
      <c r="S1268" s="3">
        <f t="shared" si="243"/>
        <v>3.05</v>
      </c>
      <c r="T1268" s="30" t="s">
        <v>2502</v>
      </c>
      <c r="U1268" s="41">
        <f t="shared" si="240"/>
        <v>40.625999999999998</v>
      </c>
      <c r="V1268" s="41">
        <f t="shared" si="241"/>
        <v>0</v>
      </c>
      <c r="W1268" s="5"/>
    </row>
    <row r="1269" spans="1:23" ht="43.2" x14ac:dyDescent="0.3">
      <c r="A1269" s="3">
        <f t="shared" si="244"/>
        <v>1252</v>
      </c>
      <c r="B1269" s="4" t="s">
        <v>918</v>
      </c>
      <c r="C1269" s="3">
        <v>2</v>
      </c>
      <c r="D1269" s="3" t="s">
        <v>1572</v>
      </c>
      <c r="E1269" s="4" t="s">
        <v>1306</v>
      </c>
      <c r="F1269" s="3" t="s">
        <v>1173</v>
      </c>
      <c r="G1269" s="3" t="s">
        <v>2329</v>
      </c>
      <c r="H1269" s="3" t="s">
        <v>2479</v>
      </c>
      <c r="I1269" s="3" t="s">
        <v>2496</v>
      </c>
      <c r="J1269" s="3">
        <v>79.7</v>
      </c>
      <c r="K1269" s="3">
        <v>6000</v>
      </c>
      <c r="L1269" s="3" t="s">
        <v>25</v>
      </c>
      <c r="M1269" s="3">
        <v>1</v>
      </c>
      <c r="N1269" s="28">
        <f t="shared" ref="N1269:N1292" si="245">(K1269/1000)*M1269</f>
        <v>6</v>
      </c>
      <c r="O1269" s="28">
        <f t="shared" ref="O1269:O1292" si="246">N1269*J1269</f>
        <v>478.20000000000005</v>
      </c>
      <c r="P1269" s="12">
        <v>0</v>
      </c>
      <c r="Q1269" s="46">
        <f t="shared" si="242"/>
        <v>0</v>
      </c>
      <c r="R1269" s="15"/>
      <c r="S1269" s="3">
        <f t="shared" si="243"/>
        <v>6</v>
      </c>
      <c r="T1269" s="45" t="s">
        <v>2502</v>
      </c>
      <c r="U1269" s="47">
        <f t="shared" si="240"/>
        <v>478.20000000000005</v>
      </c>
      <c r="V1269" s="47">
        <f t="shared" si="241"/>
        <v>0</v>
      </c>
      <c r="W1269" s="5"/>
    </row>
    <row r="1270" spans="1:23" ht="43.2" x14ac:dyDescent="0.3">
      <c r="A1270" s="3">
        <f t="shared" si="244"/>
        <v>1253</v>
      </c>
      <c r="B1270" s="4" t="s">
        <v>918</v>
      </c>
      <c r="C1270" s="3">
        <v>2</v>
      </c>
      <c r="D1270" s="3" t="s">
        <v>1572</v>
      </c>
      <c r="E1270" s="4" t="s">
        <v>1307</v>
      </c>
      <c r="F1270" s="3" t="s">
        <v>32</v>
      </c>
      <c r="G1270" s="3" t="s">
        <v>2340</v>
      </c>
      <c r="H1270" s="3" t="s">
        <v>2468</v>
      </c>
      <c r="I1270" s="3" t="s">
        <v>2496</v>
      </c>
      <c r="J1270" s="3">
        <v>18.2</v>
      </c>
      <c r="K1270" s="3">
        <v>2200</v>
      </c>
      <c r="L1270" s="3" t="s">
        <v>25</v>
      </c>
      <c r="M1270" s="3">
        <v>1</v>
      </c>
      <c r="N1270" s="28">
        <f t="shared" si="245"/>
        <v>2.2000000000000002</v>
      </c>
      <c r="O1270" s="28">
        <f t="shared" si="246"/>
        <v>40.04</v>
      </c>
      <c r="P1270" s="12">
        <v>0</v>
      </c>
      <c r="Q1270" s="46">
        <f t="shared" si="242"/>
        <v>0</v>
      </c>
      <c r="R1270" s="15"/>
      <c r="S1270" s="3">
        <f t="shared" si="243"/>
        <v>2.2000000000000002</v>
      </c>
      <c r="T1270" s="30" t="s">
        <v>2502</v>
      </c>
      <c r="U1270" s="5">
        <f t="shared" si="240"/>
        <v>40.04</v>
      </c>
      <c r="V1270" s="5">
        <f t="shared" si="241"/>
        <v>0</v>
      </c>
      <c r="W1270" s="5"/>
    </row>
    <row r="1271" spans="1:23" ht="43.2" x14ac:dyDescent="0.3">
      <c r="A1271" s="3">
        <f t="shared" si="244"/>
        <v>1254</v>
      </c>
      <c r="B1271" s="4" t="s">
        <v>918</v>
      </c>
      <c r="C1271" s="3">
        <v>2</v>
      </c>
      <c r="D1271" s="3" t="s">
        <v>1572</v>
      </c>
      <c r="E1271" s="4" t="s">
        <v>1308</v>
      </c>
      <c r="F1271" s="3" t="s">
        <v>32</v>
      </c>
      <c r="G1271" s="3" t="s">
        <v>2340</v>
      </c>
      <c r="H1271" s="3" t="s">
        <v>2468</v>
      </c>
      <c r="I1271" s="3" t="s">
        <v>2496</v>
      </c>
      <c r="J1271" s="3">
        <v>18.2</v>
      </c>
      <c r="K1271" s="3">
        <v>2200</v>
      </c>
      <c r="L1271" s="3" t="s">
        <v>25</v>
      </c>
      <c r="M1271" s="3">
        <v>1</v>
      </c>
      <c r="N1271" s="28">
        <f t="shared" si="245"/>
        <v>2.2000000000000002</v>
      </c>
      <c r="O1271" s="28">
        <f t="shared" si="246"/>
        <v>40.04</v>
      </c>
      <c r="P1271" s="12">
        <v>0</v>
      </c>
      <c r="Q1271" s="46">
        <f t="shared" si="242"/>
        <v>0</v>
      </c>
      <c r="R1271" s="15"/>
      <c r="S1271" s="3">
        <f t="shared" si="243"/>
        <v>2.2000000000000002</v>
      </c>
      <c r="T1271" s="30" t="s">
        <v>2502</v>
      </c>
      <c r="U1271" s="5">
        <f t="shared" si="240"/>
        <v>40.04</v>
      </c>
      <c r="V1271" s="5">
        <f t="shared" si="241"/>
        <v>0</v>
      </c>
      <c r="W1271" s="5"/>
    </row>
    <row r="1272" spans="1:23" ht="43.2" x14ac:dyDescent="0.3">
      <c r="A1272" s="3">
        <f t="shared" si="244"/>
        <v>1255</v>
      </c>
      <c r="B1272" s="4" t="s">
        <v>918</v>
      </c>
      <c r="C1272" s="3">
        <v>2</v>
      </c>
      <c r="D1272" s="3" t="s">
        <v>1572</v>
      </c>
      <c r="E1272" s="4" t="s">
        <v>1309</v>
      </c>
      <c r="F1272" s="3" t="s">
        <v>32</v>
      </c>
      <c r="G1272" s="3" t="s">
        <v>2340</v>
      </c>
      <c r="H1272" s="3" t="s">
        <v>2468</v>
      </c>
      <c r="I1272" s="3" t="s">
        <v>2496</v>
      </c>
      <c r="J1272" s="3">
        <v>18.2</v>
      </c>
      <c r="K1272" s="3">
        <v>1350</v>
      </c>
      <c r="L1272" s="3" t="s">
        <v>25</v>
      </c>
      <c r="M1272" s="3">
        <v>1</v>
      </c>
      <c r="N1272" s="28">
        <f t="shared" si="245"/>
        <v>1.35</v>
      </c>
      <c r="O1272" s="28">
        <f t="shared" si="246"/>
        <v>24.57</v>
      </c>
      <c r="P1272" s="12">
        <v>0</v>
      </c>
      <c r="Q1272" s="46">
        <f t="shared" si="242"/>
        <v>0</v>
      </c>
      <c r="R1272" s="15"/>
      <c r="S1272" s="3">
        <f t="shared" si="243"/>
        <v>1.35</v>
      </c>
      <c r="T1272" s="30" t="s">
        <v>2502</v>
      </c>
      <c r="U1272" s="5">
        <f t="shared" si="240"/>
        <v>24.57</v>
      </c>
      <c r="V1272" s="5">
        <f t="shared" si="241"/>
        <v>0</v>
      </c>
      <c r="W1272" s="5"/>
    </row>
    <row r="1273" spans="1:23" ht="43.2" x14ac:dyDescent="0.3">
      <c r="A1273" s="3">
        <f t="shared" si="244"/>
        <v>1256</v>
      </c>
      <c r="B1273" s="4" t="s">
        <v>918</v>
      </c>
      <c r="C1273" s="3">
        <v>2</v>
      </c>
      <c r="D1273" s="3" t="s">
        <v>1572</v>
      </c>
      <c r="E1273" s="4" t="s">
        <v>1310</v>
      </c>
      <c r="F1273" s="3" t="s">
        <v>22</v>
      </c>
      <c r="G1273" s="7" t="s">
        <v>2343</v>
      </c>
      <c r="H1273" s="7" t="s">
        <v>2487</v>
      </c>
      <c r="I1273" s="7" t="s">
        <v>2496</v>
      </c>
      <c r="J1273" s="7">
        <v>30.6</v>
      </c>
      <c r="K1273" s="3">
        <v>6000</v>
      </c>
      <c r="L1273" s="3" t="s">
        <v>25</v>
      </c>
      <c r="M1273" s="3">
        <v>1</v>
      </c>
      <c r="N1273" s="28">
        <f t="shared" si="245"/>
        <v>6</v>
      </c>
      <c r="O1273" s="28">
        <f t="shared" si="246"/>
        <v>183.60000000000002</v>
      </c>
      <c r="P1273" s="12">
        <v>0</v>
      </c>
      <c r="Q1273" s="46">
        <f t="shared" si="242"/>
        <v>0</v>
      </c>
      <c r="R1273" s="15"/>
      <c r="S1273" s="3">
        <f t="shared" si="243"/>
        <v>6</v>
      </c>
      <c r="T1273" s="30" t="s">
        <v>2502</v>
      </c>
      <c r="U1273" s="29">
        <f t="shared" si="240"/>
        <v>183.60000000000002</v>
      </c>
      <c r="V1273" s="29">
        <f t="shared" si="241"/>
        <v>0</v>
      </c>
      <c r="W1273" s="5"/>
    </row>
    <row r="1274" spans="1:23" ht="43.2" x14ac:dyDescent="0.3">
      <c r="A1274" s="3">
        <f t="shared" si="244"/>
        <v>1257</v>
      </c>
      <c r="B1274" s="4" t="s">
        <v>918</v>
      </c>
      <c r="C1274" s="3">
        <v>2</v>
      </c>
      <c r="D1274" s="3" t="s">
        <v>1572</v>
      </c>
      <c r="E1274" s="4" t="s">
        <v>1311</v>
      </c>
      <c r="F1274" s="3" t="s">
        <v>32</v>
      </c>
      <c r="G1274" s="3" t="s">
        <v>2340</v>
      </c>
      <c r="H1274" s="3" t="s">
        <v>2468</v>
      </c>
      <c r="I1274" s="3" t="s">
        <v>2496</v>
      </c>
      <c r="J1274" s="3">
        <v>18.2</v>
      </c>
      <c r="K1274" s="3">
        <v>2200</v>
      </c>
      <c r="L1274" s="3" t="s">
        <v>25</v>
      </c>
      <c r="M1274" s="3">
        <v>1</v>
      </c>
      <c r="N1274" s="28">
        <f t="shared" si="245"/>
        <v>2.2000000000000002</v>
      </c>
      <c r="O1274" s="28">
        <f t="shared" si="246"/>
        <v>40.04</v>
      </c>
      <c r="P1274" s="12">
        <v>0</v>
      </c>
      <c r="Q1274" s="46">
        <f t="shared" si="242"/>
        <v>0</v>
      </c>
      <c r="R1274" s="15"/>
      <c r="S1274" s="3">
        <f t="shared" si="243"/>
        <v>2.2000000000000002</v>
      </c>
      <c r="T1274" s="30" t="s">
        <v>2502</v>
      </c>
      <c r="U1274" s="5">
        <f t="shared" si="240"/>
        <v>40.04</v>
      </c>
      <c r="V1274" s="5">
        <f t="shared" si="241"/>
        <v>0</v>
      </c>
      <c r="W1274" s="5"/>
    </row>
    <row r="1275" spans="1:23" ht="43.2" x14ac:dyDescent="0.3">
      <c r="A1275" s="3">
        <f t="shared" si="244"/>
        <v>1258</v>
      </c>
      <c r="B1275" s="4" t="s">
        <v>918</v>
      </c>
      <c r="C1275" s="3">
        <v>2</v>
      </c>
      <c r="D1275" s="3" t="s">
        <v>1572</v>
      </c>
      <c r="E1275" s="4" t="s">
        <v>1312</v>
      </c>
      <c r="F1275" s="3" t="s">
        <v>32</v>
      </c>
      <c r="G1275" s="3" t="s">
        <v>2340</v>
      </c>
      <c r="H1275" s="3" t="s">
        <v>2468</v>
      </c>
      <c r="I1275" s="3" t="s">
        <v>2496</v>
      </c>
      <c r="J1275" s="3">
        <v>18.2</v>
      </c>
      <c r="K1275" s="3">
        <v>2200</v>
      </c>
      <c r="L1275" s="3" t="s">
        <v>25</v>
      </c>
      <c r="M1275" s="3">
        <v>1</v>
      </c>
      <c r="N1275" s="28">
        <f t="shared" si="245"/>
        <v>2.2000000000000002</v>
      </c>
      <c r="O1275" s="28">
        <f t="shared" si="246"/>
        <v>40.04</v>
      </c>
      <c r="P1275" s="12">
        <v>0</v>
      </c>
      <c r="Q1275" s="46">
        <f t="shared" si="242"/>
        <v>0</v>
      </c>
      <c r="R1275" s="15"/>
      <c r="S1275" s="3">
        <f t="shared" si="243"/>
        <v>2.2000000000000002</v>
      </c>
      <c r="T1275" s="30" t="s">
        <v>2502</v>
      </c>
      <c r="U1275" s="5">
        <f t="shared" si="240"/>
        <v>40.04</v>
      </c>
      <c r="V1275" s="5">
        <f t="shared" si="241"/>
        <v>0</v>
      </c>
      <c r="W1275" s="5"/>
    </row>
    <row r="1276" spans="1:23" ht="43.2" x14ac:dyDescent="0.3">
      <c r="A1276" s="3">
        <f t="shared" si="244"/>
        <v>1259</v>
      </c>
      <c r="B1276" s="4" t="s">
        <v>918</v>
      </c>
      <c r="C1276" s="3">
        <v>2</v>
      </c>
      <c r="D1276" s="3" t="s">
        <v>1572</v>
      </c>
      <c r="E1276" s="4" t="s">
        <v>1313</v>
      </c>
      <c r="F1276" s="3" t="s">
        <v>32</v>
      </c>
      <c r="G1276" s="3" t="s">
        <v>2340</v>
      </c>
      <c r="H1276" s="3" t="s">
        <v>2468</v>
      </c>
      <c r="I1276" s="3" t="s">
        <v>2496</v>
      </c>
      <c r="J1276" s="3">
        <v>18.2</v>
      </c>
      <c r="K1276" s="3">
        <v>1350</v>
      </c>
      <c r="L1276" s="3" t="s">
        <v>25</v>
      </c>
      <c r="M1276" s="3">
        <v>1</v>
      </c>
      <c r="N1276" s="28">
        <f t="shared" si="245"/>
        <v>1.35</v>
      </c>
      <c r="O1276" s="28">
        <f t="shared" si="246"/>
        <v>24.57</v>
      </c>
      <c r="P1276" s="12">
        <v>0</v>
      </c>
      <c r="Q1276" s="46">
        <f t="shared" si="242"/>
        <v>0</v>
      </c>
      <c r="R1276" s="15"/>
      <c r="S1276" s="3">
        <f t="shared" si="243"/>
        <v>1.35</v>
      </c>
      <c r="T1276" s="30" t="s">
        <v>2502</v>
      </c>
      <c r="U1276" s="5">
        <f t="shared" si="240"/>
        <v>24.57</v>
      </c>
      <c r="V1276" s="5">
        <f t="shared" si="241"/>
        <v>0</v>
      </c>
      <c r="W1276" s="5"/>
    </row>
    <row r="1277" spans="1:23" ht="43.2" x14ac:dyDescent="0.3">
      <c r="A1277" s="3">
        <f t="shared" si="244"/>
        <v>1260</v>
      </c>
      <c r="B1277" s="4" t="s">
        <v>918</v>
      </c>
      <c r="C1277" s="3">
        <v>2</v>
      </c>
      <c r="D1277" s="3" t="s">
        <v>1572</v>
      </c>
      <c r="E1277" s="4" t="s">
        <v>1314</v>
      </c>
      <c r="F1277" s="3" t="s">
        <v>1078</v>
      </c>
      <c r="G1277" s="3" t="s">
        <v>2337</v>
      </c>
      <c r="H1277" s="3" t="s">
        <v>2485</v>
      </c>
      <c r="I1277" s="3" t="s">
        <v>2496</v>
      </c>
      <c r="J1277" s="3">
        <v>106</v>
      </c>
      <c r="K1277" s="3">
        <v>6000</v>
      </c>
      <c r="L1277" s="3" t="s">
        <v>25</v>
      </c>
      <c r="M1277" s="3">
        <v>1</v>
      </c>
      <c r="N1277" s="28">
        <f t="shared" si="245"/>
        <v>6</v>
      </c>
      <c r="O1277" s="28">
        <f t="shared" si="246"/>
        <v>636</v>
      </c>
      <c r="P1277" s="12">
        <v>0</v>
      </c>
      <c r="Q1277" s="46">
        <f t="shared" si="242"/>
        <v>0</v>
      </c>
      <c r="R1277" s="15"/>
      <c r="S1277" s="3">
        <f t="shared" si="243"/>
        <v>6</v>
      </c>
      <c r="T1277" s="30" t="s">
        <v>2502</v>
      </c>
      <c r="U1277" s="29">
        <f t="shared" si="240"/>
        <v>636</v>
      </c>
      <c r="V1277" s="29">
        <f t="shared" si="241"/>
        <v>0</v>
      </c>
      <c r="W1277" s="5"/>
    </row>
    <row r="1278" spans="1:23" ht="43.2" x14ac:dyDescent="0.3">
      <c r="A1278" s="3">
        <f t="shared" si="244"/>
        <v>1261</v>
      </c>
      <c r="B1278" s="4" t="s">
        <v>918</v>
      </c>
      <c r="C1278" s="3">
        <v>2</v>
      </c>
      <c r="D1278" s="3" t="s">
        <v>1572</v>
      </c>
      <c r="E1278" s="4" t="s">
        <v>1315</v>
      </c>
      <c r="F1278" s="3" t="s">
        <v>1184</v>
      </c>
      <c r="G1278" s="3" t="s">
        <v>2330</v>
      </c>
      <c r="H1278" s="3" t="s">
        <v>2479</v>
      </c>
      <c r="I1278" s="3" t="s">
        <v>2496</v>
      </c>
      <c r="J1278" s="3">
        <v>79.7</v>
      </c>
      <c r="K1278" s="3">
        <v>6000</v>
      </c>
      <c r="L1278" s="3" t="s">
        <v>25</v>
      </c>
      <c r="M1278" s="3">
        <v>1</v>
      </c>
      <c r="N1278" s="28">
        <f t="shared" si="245"/>
        <v>6</v>
      </c>
      <c r="O1278" s="28">
        <f t="shared" si="246"/>
        <v>478.20000000000005</v>
      </c>
      <c r="P1278" s="12">
        <v>0</v>
      </c>
      <c r="Q1278" s="46">
        <f t="shared" si="242"/>
        <v>0</v>
      </c>
      <c r="R1278" s="15"/>
      <c r="S1278" s="3">
        <f t="shared" si="243"/>
        <v>6</v>
      </c>
      <c r="T1278" s="30" t="s">
        <v>2502</v>
      </c>
      <c r="U1278" s="29">
        <f t="shared" si="240"/>
        <v>478.20000000000005</v>
      </c>
      <c r="V1278" s="29">
        <f t="shared" si="241"/>
        <v>0</v>
      </c>
      <c r="W1278" s="5"/>
    </row>
    <row r="1279" spans="1:23" ht="43.2" x14ac:dyDescent="0.3">
      <c r="A1279" s="3">
        <f t="shared" si="244"/>
        <v>1262</v>
      </c>
      <c r="B1279" s="4" t="s">
        <v>918</v>
      </c>
      <c r="C1279" s="3">
        <v>2</v>
      </c>
      <c r="D1279" s="3" t="s">
        <v>1572</v>
      </c>
      <c r="E1279" s="4" t="s">
        <v>1316</v>
      </c>
      <c r="F1279" s="3" t="s">
        <v>6</v>
      </c>
      <c r="G1279" s="7" t="s">
        <v>2344</v>
      </c>
      <c r="H1279" s="7" t="s">
        <v>2467</v>
      </c>
      <c r="I1279" s="7" t="s">
        <v>2496</v>
      </c>
      <c r="J1279" s="7">
        <v>49.9</v>
      </c>
      <c r="K1279" s="3">
        <v>6000</v>
      </c>
      <c r="L1279" s="3" t="s">
        <v>25</v>
      </c>
      <c r="M1279" s="3">
        <v>1</v>
      </c>
      <c r="N1279" s="28">
        <f t="shared" si="245"/>
        <v>6</v>
      </c>
      <c r="O1279" s="28">
        <f t="shared" si="246"/>
        <v>299.39999999999998</v>
      </c>
      <c r="P1279" s="12">
        <v>0</v>
      </c>
      <c r="Q1279" s="46">
        <f t="shared" si="242"/>
        <v>0</v>
      </c>
      <c r="R1279" s="15"/>
      <c r="S1279" s="3">
        <f t="shared" si="243"/>
        <v>6</v>
      </c>
      <c r="T1279" s="30" t="s">
        <v>2502</v>
      </c>
      <c r="U1279" s="29">
        <f t="shared" si="240"/>
        <v>299.39999999999998</v>
      </c>
      <c r="V1279" s="29">
        <f t="shared" si="241"/>
        <v>0</v>
      </c>
      <c r="W1279" s="5"/>
    </row>
    <row r="1280" spans="1:23" ht="43.2" x14ac:dyDescent="0.3">
      <c r="A1280" s="3">
        <f t="shared" si="244"/>
        <v>1263</v>
      </c>
      <c r="B1280" s="4" t="s">
        <v>918</v>
      </c>
      <c r="C1280" s="3">
        <v>2</v>
      </c>
      <c r="D1280" s="3" t="s">
        <v>1572</v>
      </c>
      <c r="E1280" s="4" t="s">
        <v>1317</v>
      </c>
      <c r="F1280" s="3" t="s">
        <v>22</v>
      </c>
      <c r="G1280" s="7" t="s">
        <v>2343</v>
      </c>
      <c r="H1280" s="7" t="s">
        <v>2487</v>
      </c>
      <c r="I1280" s="7" t="s">
        <v>2496</v>
      </c>
      <c r="J1280" s="7">
        <v>30.6</v>
      </c>
      <c r="K1280" s="3">
        <v>3000</v>
      </c>
      <c r="L1280" s="3" t="s">
        <v>25</v>
      </c>
      <c r="M1280" s="3">
        <v>1</v>
      </c>
      <c r="N1280" s="28">
        <f t="shared" si="245"/>
        <v>3</v>
      </c>
      <c r="O1280" s="28">
        <f t="shared" si="246"/>
        <v>91.800000000000011</v>
      </c>
      <c r="P1280" s="12">
        <v>0</v>
      </c>
      <c r="Q1280" s="46">
        <f t="shared" si="242"/>
        <v>0</v>
      </c>
      <c r="R1280" s="15"/>
      <c r="S1280" s="3">
        <f t="shared" si="243"/>
        <v>3</v>
      </c>
      <c r="T1280" s="30" t="s">
        <v>2502</v>
      </c>
      <c r="U1280" s="29">
        <f t="shared" si="240"/>
        <v>91.800000000000011</v>
      </c>
      <c r="V1280" s="29">
        <f t="shared" si="241"/>
        <v>0</v>
      </c>
      <c r="W1280" s="5"/>
    </row>
    <row r="1281" spans="1:23" ht="43.2" x14ac:dyDescent="0.3">
      <c r="A1281" s="3">
        <f t="shared" si="244"/>
        <v>1264</v>
      </c>
      <c r="B1281" s="4" t="s">
        <v>918</v>
      </c>
      <c r="C1281" s="3">
        <v>2</v>
      </c>
      <c r="D1281" s="3" t="s">
        <v>1572</v>
      </c>
      <c r="E1281" s="4" t="s">
        <v>1318</v>
      </c>
      <c r="F1281" s="3" t="s">
        <v>1078</v>
      </c>
      <c r="G1281" s="3" t="s">
        <v>2337</v>
      </c>
      <c r="H1281" s="3" t="s">
        <v>2485</v>
      </c>
      <c r="I1281" s="3" t="s">
        <v>2496</v>
      </c>
      <c r="J1281" s="3">
        <v>106</v>
      </c>
      <c r="K1281" s="3">
        <v>6000</v>
      </c>
      <c r="L1281" s="3" t="s">
        <v>25</v>
      </c>
      <c r="M1281" s="3">
        <v>1</v>
      </c>
      <c r="N1281" s="28">
        <f t="shared" si="245"/>
        <v>6</v>
      </c>
      <c r="O1281" s="28">
        <f t="shared" si="246"/>
        <v>636</v>
      </c>
      <c r="P1281" s="12">
        <v>0</v>
      </c>
      <c r="Q1281" s="46">
        <f t="shared" si="242"/>
        <v>0</v>
      </c>
      <c r="R1281" s="15"/>
      <c r="S1281" s="3">
        <f t="shared" si="243"/>
        <v>6</v>
      </c>
      <c r="T1281" s="30" t="s">
        <v>2502</v>
      </c>
      <c r="U1281" s="29">
        <f t="shared" si="240"/>
        <v>636</v>
      </c>
      <c r="V1281" s="29">
        <f t="shared" si="241"/>
        <v>0</v>
      </c>
      <c r="W1281" s="5"/>
    </row>
    <row r="1282" spans="1:23" ht="43.2" x14ac:dyDescent="0.3">
      <c r="A1282" s="3">
        <f t="shared" si="244"/>
        <v>1265</v>
      </c>
      <c r="B1282" s="4" t="s">
        <v>918</v>
      </c>
      <c r="C1282" s="3">
        <v>2</v>
      </c>
      <c r="D1282" s="3" t="s">
        <v>1572</v>
      </c>
      <c r="E1282" s="4" t="s">
        <v>1319</v>
      </c>
      <c r="F1282" s="3" t="s">
        <v>1078</v>
      </c>
      <c r="G1282" s="3" t="s">
        <v>2337</v>
      </c>
      <c r="H1282" s="3" t="s">
        <v>2485</v>
      </c>
      <c r="I1282" s="3" t="s">
        <v>2496</v>
      </c>
      <c r="J1282" s="3">
        <v>106</v>
      </c>
      <c r="K1282" s="3">
        <v>6000</v>
      </c>
      <c r="L1282" s="3" t="s">
        <v>25</v>
      </c>
      <c r="M1282" s="3">
        <v>1</v>
      </c>
      <c r="N1282" s="28">
        <f t="shared" si="245"/>
        <v>6</v>
      </c>
      <c r="O1282" s="28">
        <f t="shared" si="246"/>
        <v>636</v>
      </c>
      <c r="P1282" s="12">
        <v>0</v>
      </c>
      <c r="Q1282" s="46">
        <f t="shared" si="242"/>
        <v>0</v>
      </c>
      <c r="R1282" s="15"/>
      <c r="S1282" s="3">
        <f t="shared" si="243"/>
        <v>6</v>
      </c>
      <c r="T1282" s="30" t="s">
        <v>2502</v>
      </c>
      <c r="U1282" s="29">
        <f t="shared" si="240"/>
        <v>636</v>
      </c>
      <c r="V1282" s="29">
        <f t="shared" si="241"/>
        <v>0</v>
      </c>
      <c r="W1282" s="5"/>
    </row>
    <row r="1283" spans="1:23" ht="43.2" x14ac:dyDescent="0.3">
      <c r="A1283" s="3">
        <f t="shared" si="244"/>
        <v>1266</v>
      </c>
      <c r="B1283" s="4" t="s">
        <v>918</v>
      </c>
      <c r="C1283" s="3">
        <v>2</v>
      </c>
      <c r="D1283" s="3" t="s">
        <v>1572</v>
      </c>
      <c r="E1283" s="4" t="s">
        <v>1320</v>
      </c>
      <c r="F1283" s="3" t="s">
        <v>1078</v>
      </c>
      <c r="G1283" s="3" t="s">
        <v>2337</v>
      </c>
      <c r="H1283" s="3" t="s">
        <v>2485</v>
      </c>
      <c r="I1283" s="3" t="s">
        <v>2496</v>
      </c>
      <c r="J1283" s="3">
        <v>106</v>
      </c>
      <c r="K1283" s="3">
        <v>6000</v>
      </c>
      <c r="L1283" s="3" t="s">
        <v>25</v>
      </c>
      <c r="M1283" s="3">
        <v>1</v>
      </c>
      <c r="N1283" s="28">
        <f t="shared" si="245"/>
        <v>6</v>
      </c>
      <c r="O1283" s="28">
        <f t="shared" si="246"/>
        <v>636</v>
      </c>
      <c r="P1283" s="12">
        <v>0</v>
      </c>
      <c r="Q1283" s="46">
        <f t="shared" si="242"/>
        <v>0</v>
      </c>
      <c r="R1283" s="15"/>
      <c r="S1283" s="3">
        <f t="shared" si="243"/>
        <v>6</v>
      </c>
      <c r="T1283" s="30" t="s">
        <v>2502</v>
      </c>
      <c r="U1283" s="29">
        <f t="shared" si="240"/>
        <v>636</v>
      </c>
      <c r="V1283" s="29">
        <f t="shared" si="241"/>
        <v>0</v>
      </c>
      <c r="W1283" s="5"/>
    </row>
    <row r="1284" spans="1:23" ht="43.2" x14ac:dyDescent="0.3">
      <c r="A1284" s="3">
        <f t="shared" si="244"/>
        <v>1267</v>
      </c>
      <c r="B1284" s="4" t="s">
        <v>918</v>
      </c>
      <c r="C1284" s="3">
        <v>2</v>
      </c>
      <c r="D1284" s="3" t="s">
        <v>1572</v>
      </c>
      <c r="E1284" s="4" t="s">
        <v>1321</v>
      </c>
      <c r="F1284" s="3" t="s">
        <v>1078</v>
      </c>
      <c r="G1284" s="3" t="s">
        <v>2337</v>
      </c>
      <c r="H1284" s="3" t="s">
        <v>2485</v>
      </c>
      <c r="I1284" s="3" t="s">
        <v>2496</v>
      </c>
      <c r="J1284" s="3">
        <v>106</v>
      </c>
      <c r="K1284" s="3">
        <v>6000</v>
      </c>
      <c r="L1284" s="3" t="s">
        <v>25</v>
      </c>
      <c r="M1284" s="3">
        <v>1</v>
      </c>
      <c r="N1284" s="28">
        <f t="shared" si="245"/>
        <v>6</v>
      </c>
      <c r="O1284" s="28">
        <f t="shared" si="246"/>
        <v>636</v>
      </c>
      <c r="P1284" s="12">
        <v>0</v>
      </c>
      <c r="Q1284" s="46">
        <f t="shared" si="242"/>
        <v>0</v>
      </c>
      <c r="R1284" s="15"/>
      <c r="S1284" s="3">
        <f t="shared" si="243"/>
        <v>6</v>
      </c>
      <c r="T1284" s="30" t="s">
        <v>2502</v>
      </c>
      <c r="U1284" s="29">
        <f t="shared" si="240"/>
        <v>636</v>
      </c>
      <c r="V1284" s="29">
        <f t="shared" si="241"/>
        <v>0</v>
      </c>
      <c r="W1284" s="5"/>
    </row>
    <row r="1285" spans="1:23" ht="43.2" x14ac:dyDescent="0.3">
      <c r="A1285" s="3">
        <f t="shared" si="244"/>
        <v>1268</v>
      </c>
      <c r="B1285" s="4" t="s">
        <v>918</v>
      </c>
      <c r="C1285" s="3">
        <v>2</v>
      </c>
      <c r="D1285" s="3" t="s">
        <v>1572</v>
      </c>
      <c r="E1285" s="4" t="s">
        <v>1322</v>
      </c>
      <c r="F1285" s="3" t="s">
        <v>1193</v>
      </c>
      <c r="G1285" s="3" t="s">
        <v>2328</v>
      </c>
      <c r="H1285" s="3" t="s">
        <v>2474</v>
      </c>
      <c r="I1285" s="3" t="s">
        <v>2496</v>
      </c>
      <c r="J1285" s="3">
        <v>65.400000000000006</v>
      </c>
      <c r="K1285" s="3">
        <v>6000</v>
      </c>
      <c r="L1285" s="3" t="s">
        <v>25</v>
      </c>
      <c r="M1285" s="3">
        <v>1</v>
      </c>
      <c r="N1285" s="28">
        <f t="shared" si="245"/>
        <v>6</v>
      </c>
      <c r="O1285" s="28">
        <f t="shared" si="246"/>
        <v>392.40000000000003</v>
      </c>
      <c r="P1285" s="12">
        <v>0</v>
      </c>
      <c r="Q1285" s="46">
        <f t="shared" si="242"/>
        <v>0</v>
      </c>
      <c r="R1285" s="15"/>
      <c r="S1285" s="3">
        <f t="shared" si="243"/>
        <v>6</v>
      </c>
      <c r="T1285" s="30" t="s">
        <v>2502</v>
      </c>
      <c r="U1285" s="29">
        <f t="shared" si="240"/>
        <v>392.40000000000003</v>
      </c>
      <c r="V1285" s="29">
        <f t="shared" si="241"/>
        <v>0</v>
      </c>
      <c r="W1285" s="5"/>
    </row>
    <row r="1286" spans="1:23" ht="43.2" x14ac:dyDescent="0.3">
      <c r="A1286" s="3">
        <f t="shared" si="244"/>
        <v>1269</v>
      </c>
      <c r="B1286" s="4" t="s">
        <v>918</v>
      </c>
      <c r="C1286" s="3">
        <v>2</v>
      </c>
      <c r="D1286" s="3" t="s">
        <v>1572</v>
      </c>
      <c r="E1286" s="4" t="s">
        <v>1323</v>
      </c>
      <c r="F1286" s="3" t="s">
        <v>1193</v>
      </c>
      <c r="G1286" s="3" t="s">
        <v>2328</v>
      </c>
      <c r="H1286" s="3" t="s">
        <v>2474</v>
      </c>
      <c r="I1286" s="3" t="s">
        <v>2496</v>
      </c>
      <c r="J1286" s="3">
        <v>65.400000000000006</v>
      </c>
      <c r="K1286" s="3">
        <v>6000</v>
      </c>
      <c r="L1286" s="3" t="s">
        <v>25</v>
      </c>
      <c r="M1286" s="3">
        <v>1</v>
      </c>
      <c r="N1286" s="28">
        <f t="shared" si="245"/>
        <v>6</v>
      </c>
      <c r="O1286" s="28">
        <f t="shared" si="246"/>
        <v>392.40000000000003</v>
      </c>
      <c r="P1286" s="12">
        <v>0</v>
      </c>
      <c r="Q1286" s="46">
        <f t="shared" si="242"/>
        <v>0</v>
      </c>
      <c r="R1286" s="15"/>
      <c r="S1286" s="3">
        <f t="shared" si="243"/>
        <v>6</v>
      </c>
      <c r="T1286" s="30" t="s">
        <v>2502</v>
      </c>
      <c r="U1286" s="29">
        <f t="shared" si="240"/>
        <v>392.40000000000003</v>
      </c>
      <c r="V1286" s="29">
        <f t="shared" si="241"/>
        <v>0</v>
      </c>
      <c r="W1286" s="5"/>
    </row>
    <row r="1287" spans="1:23" ht="43.2" x14ac:dyDescent="0.3">
      <c r="A1287" s="3">
        <f t="shared" si="244"/>
        <v>1270</v>
      </c>
      <c r="B1287" s="4" t="s">
        <v>918</v>
      </c>
      <c r="C1287" s="3">
        <v>2</v>
      </c>
      <c r="D1287" s="3" t="s">
        <v>1572</v>
      </c>
      <c r="E1287" s="4" t="s">
        <v>1324</v>
      </c>
      <c r="F1287" s="3" t="s">
        <v>1196</v>
      </c>
      <c r="G1287" s="3" t="s">
        <v>2325</v>
      </c>
      <c r="H1287" s="3" t="s">
        <v>2470</v>
      </c>
      <c r="I1287" s="3" t="s">
        <v>2496</v>
      </c>
      <c r="J1287" s="3">
        <v>41.4</v>
      </c>
      <c r="K1287" s="3">
        <v>6000</v>
      </c>
      <c r="L1287" s="3" t="s">
        <v>25</v>
      </c>
      <c r="M1287" s="3">
        <v>1</v>
      </c>
      <c r="N1287" s="28">
        <f t="shared" si="245"/>
        <v>6</v>
      </c>
      <c r="O1287" s="40">
        <f t="shared" si="246"/>
        <v>248.39999999999998</v>
      </c>
      <c r="P1287" s="12">
        <v>0</v>
      </c>
      <c r="Q1287" s="46">
        <f t="shared" si="242"/>
        <v>0</v>
      </c>
      <c r="R1287" s="15"/>
      <c r="S1287" s="3">
        <f t="shared" si="243"/>
        <v>6</v>
      </c>
      <c r="T1287" s="30" t="s">
        <v>2502</v>
      </c>
      <c r="U1287" s="41">
        <f t="shared" si="240"/>
        <v>248.39999999999998</v>
      </c>
      <c r="V1287" s="41">
        <f t="shared" si="241"/>
        <v>0</v>
      </c>
      <c r="W1287" s="5"/>
    </row>
    <row r="1288" spans="1:23" ht="43.2" x14ac:dyDescent="0.3">
      <c r="A1288" s="3">
        <f t="shared" si="244"/>
        <v>1271</v>
      </c>
      <c r="B1288" s="4" t="s">
        <v>918</v>
      </c>
      <c r="C1288" s="3">
        <v>2</v>
      </c>
      <c r="D1288" s="3" t="s">
        <v>1572</v>
      </c>
      <c r="E1288" s="4" t="s">
        <v>1325</v>
      </c>
      <c r="F1288" s="3" t="s">
        <v>1196</v>
      </c>
      <c r="G1288" s="3" t="s">
        <v>2325</v>
      </c>
      <c r="H1288" s="3" t="s">
        <v>2470</v>
      </c>
      <c r="I1288" s="3" t="s">
        <v>2496</v>
      </c>
      <c r="J1288" s="3">
        <v>41.4</v>
      </c>
      <c r="K1288" s="3">
        <v>6000</v>
      </c>
      <c r="L1288" s="3" t="s">
        <v>25</v>
      </c>
      <c r="M1288" s="3">
        <v>1</v>
      </c>
      <c r="N1288" s="28">
        <f t="shared" si="245"/>
        <v>6</v>
      </c>
      <c r="O1288" s="40">
        <f t="shared" si="246"/>
        <v>248.39999999999998</v>
      </c>
      <c r="P1288" s="12">
        <v>0</v>
      </c>
      <c r="Q1288" s="46">
        <f t="shared" si="242"/>
        <v>0</v>
      </c>
      <c r="R1288" s="15"/>
      <c r="S1288" s="3">
        <f t="shared" si="243"/>
        <v>6</v>
      </c>
      <c r="T1288" s="30" t="s">
        <v>2502</v>
      </c>
      <c r="U1288" s="41">
        <f t="shared" si="240"/>
        <v>248.39999999999998</v>
      </c>
      <c r="V1288" s="41">
        <f t="shared" si="241"/>
        <v>0</v>
      </c>
      <c r="W1288" s="5"/>
    </row>
    <row r="1289" spans="1:23" ht="43.2" x14ac:dyDescent="0.3">
      <c r="A1289" s="3">
        <f t="shared" si="244"/>
        <v>1272</v>
      </c>
      <c r="B1289" s="4" t="s">
        <v>918</v>
      </c>
      <c r="C1289" s="3">
        <v>2</v>
      </c>
      <c r="D1289" s="3" t="s">
        <v>1572</v>
      </c>
      <c r="E1289" s="4" t="s">
        <v>1326</v>
      </c>
      <c r="F1289" s="3" t="s">
        <v>1200</v>
      </c>
      <c r="G1289" s="3" t="s">
        <v>2334</v>
      </c>
      <c r="H1289" s="3" t="s">
        <v>2483</v>
      </c>
      <c r="I1289" s="3" t="s">
        <v>2496</v>
      </c>
      <c r="J1289" s="3">
        <v>76</v>
      </c>
      <c r="K1289" s="3">
        <v>6000</v>
      </c>
      <c r="L1289" s="3" t="s">
        <v>25</v>
      </c>
      <c r="M1289" s="3">
        <v>1</v>
      </c>
      <c r="N1289" s="28">
        <f t="shared" si="245"/>
        <v>6</v>
      </c>
      <c r="O1289" s="28">
        <f t="shared" si="246"/>
        <v>456</v>
      </c>
      <c r="P1289" s="12">
        <v>0</v>
      </c>
      <c r="Q1289" s="46">
        <f t="shared" si="242"/>
        <v>0</v>
      </c>
      <c r="R1289" s="15"/>
      <c r="S1289" s="3">
        <f t="shared" si="243"/>
        <v>6</v>
      </c>
      <c r="T1289" s="30" t="s">
        <v>2502</v>
      </c>
      <c r="U1289" s="5">
        <f t="shared" si="240"/>
        <v>456</v>
      </c>
      <c r="V1289" s="5">
        <f t="shared" si="241"/>
        <v>0</v>
      </c>
      <c r="W1289" s="5"/>
    </row>
    <row r="1290" spans="1:23" ht="43.2" x14ac:dyDescent="0.3">
      <c r="A1290" s="3">
        <f t="shared" si="244"/>
        <v>1273</v>
      </c>
      <c r="B1290" s="4" t="s">
        <v>918</v>
      </c>
      <c r="C1290" s="3">
        <v>2</v>
      </c>
      <c r="D1290" s="3" t="s">
        <v>1572</v>
      </c>
      <c r="E1290" s="4" t="s">
        <v>1327</v>
      </c>
      <c r="F1290" s="3" t="s">
        <v>1196</v>
      </c>
      <c r="G1290" s="3" t="s">
        <v>2325</v>
      </c>
      <c r="H1290" s="3" t="s">
        <v>2470</v>
      </c>
      <c r="I1290" s="3" t="s">
        <v>2496</v>
      </c>
      <c r="J1290" s="3">
        <v>41.4</v>
      </c>
      <c r="K1290" s="3">
        <v>6000</v>
      </c>
      <c r="L1290" s="3" t="s">
        <v>25</v>
      </c>
      <c r="M1290" s="3">
        <v>1</v>
      </c>
      <c r="N1290" s="28">
        <f t="shared" si="245"/>
        <v>6</v>
      </c>
      <c r="O1290" s="40">
        <f t="shared" si="246"/>
        <v>248.39999999999998</v>
      </c>
      <c r="P1290" s="12">
        <v>0</v>
      </c>
      <c r="Q1290" s="46">
        <f t="shared" si="242"/>
        <v>0</v>
      </c>
      <c r="R1290" s="15"/>
      <c r="S1290" s="3">
        <f t="shared" si="243"/>
        <v>6</v>
      </c>
      <c r="T1290" s="30" t="s">
        <v>2502</v>
      </c>
      <c r="U1290" s="41">
        <f t="shared" si="240"/>
        <v>248.39999999999998</v>
      </c>
      <c r="V1290" s="41">
        <f t="shared" si="241"/>
        <v>0</v>
      </c>
      <c r="W1290" s="5"/>
    </row>
    <row r="1291" spans="1:23" ht="43.2" x14ac:dyDescent="0.3">
      <c r="A1291" s="3">
        <f t="shared" si="244"/>
        <v>1274</v>
      </c>
      <c r="B1291" s="4" t="s">
        <v>918</v>
      </c>
      <c r="C1291" s="3">
        <v>2</v>
      </c>
      <c r="D1291" s="3" t="s">
        <v>1572</v>
      </c>
      <c r="E1291" s="4" t="s">
        <v>1328</v>
      </c>
      <c r="F1291" s="3" t="s">
        <v>1196</v>
      </c>
      <c r="G1291" s="3" t="s">
        <v>2325</v>
      </c>
      <c r="H1291" s="3" t="s">
        <v>2470</v>
      </c>
      <c r="I1291" s="3" t="s">
        <v>2496</v>
      </c>
      <c r="J1291" s="3">
        <v>41.4</v>
      </c>
      <c r="K1291" s="3">
        <v>6000</v>
      </c>
      <c r="L1291" s="3" t="s">
        <v>25</v>
      </c>
      <c r="M1291" s="3">
        <v>1</v>
      </c>
      <c r="N1291" s="28">
        <f t="shared" si="245"/>
        <v>6</v>
      </c>
      <c r="O1291" s="40">
        <f t="shared" si="246"/>
        <v>248.39999999999998</v>
      </c>
      <c r="P1291" s="12">
        <v>0</v>
      </c>
      <c r="Q1291" s="46">
        <f t="shared" si="242"/>
        <v>0</v>
      </c>
      <c r="R1291" s="15"/>
      <c r="S1291" s="3">
        <f t="shared" si="243"/>
        <v>6</v>
      </c>
      <c r="T1291" s="30" t="s">
        <v>2502</v>
      </c>
      <c r="U1291" s="41">
        <f t="shared" si="240"/>
        <v>248.39999999999998</v>
      </c>
      <c r="V1291" s="41">
        <f t="shared" si="241"/>
        <v>0</v>
      </c>
      <c r="W1291" s="5"/>
    </row>
    <row r="1292" spans="1:23" ht="43.2" x14ac:dyDescent="0.3">
      <c r="A1292" s="3">
        <f t="shared" si="244"/>
        <v>1275</v>
      </c>
      <c r="B1292" s="4" t="s">
        <v>918</v>
      </c>
      <c r="C1292" s="3">
        <v>2</v>
      </c>
      <c r="D1292" s="3" t="s">
        <v>1572</v>
      </c>
      <c r="E1292" s="4" t="s">
        <v>1329</v>
      </c>
      <c r="F1292" s="3" t="s">
        <v>1184</v>
      </c>
      <c r="G1292" s="3" t="s">
        <v>2330</v>
      </c>
      <c r="H1292" s="3" t="s">
        <v>2479</v>
      </c>
      <c r="I1292" s="3" t="s">
        <v>2496</v>
      </c>
      <c r="J1292" s="3">
        <v>79.7</v>
      </c>
      <c r="K1292" s="3">
        <v>6000</v>
      </c>
      <c r="L1292" s="3" t="s">
        <v>25</v>
      </c>
      <c r="M1292" s="3">
        <v>1</v>
      </c>
      <c r="N1292" s="28">
        <f t="shared" si="245"/>
        <v>6</v>
      </c>
      <c r="O1292" s="28">
        <f t="shared" si="246"/>
        <v>478.20000000000005</v>
      </c>
      <c r="P1292" s="12">
        <v>0</v>
      </c>
      <c r="Q1292" s="46">
        <f t="shared" si="242"/>
        <v>0</v>
      </c>
      <c r="R1292" s="15"/>
      <c r="S1292" s="3">
        <f t="shared" si="243"/>
        <v>6</v>
      </c>
      <c r="T1292" s="30" t="s">
        <v>2502</v>
      </c>
      <c r="U1292" s="29">
        <f t="shared" si="240"/>
        <v>478.20000000000005</v>
      </c>
      <c r="V1292" s="29">
        <f t="shared" si="241"/>
        <v>0</v>
      </c>
      <c r="W1292" s="5"/>
    </row>
    <row r="1293" spans="1:23" ht="43.2" x14ac:dyDescent="0.3">
      <c r="A1293" s="3">
        <f t="shared" si="244"/>
        <v>1276</v>
      </c>
      <c r="B1293" s="4" t="s">
        <v>918</v>
      </c>
      <c r="C1293" s="3">
        <v>2</v>
      </c>
      <c r="D1293" s="3" t="s">
        <v>1571</v>
      </c>
      <c r="E1293" s="4" t="s">
        <v>1354</v>
      </c>
      <c r="F1293" s="3" t="s">
        <v>812</v>
      </c>
      <c r="G1293" s="3"/>
      <c r="H1293" s="3"/>
      <c r="I1293" s="3" t="s">
        <v>2496</v>
      </c>
      <c r="J1293" s="3">
        <v>13.32</v>
      </c>
      <c r="K1293" s="3">
        <v>2800</v>
      </c>
      <c r="L1293" s="3" t="s">
        <v>25</v>
      </c>
      <c r="M1293" s="3">
        <v>1</v>
      </c>
      <c r="N1293" s="28">
        <f t="shared" ref="N1293:N1328" si="247">(K1293/1000)*M1293</f>
        <v>2.8</v>
      </c>
      <c r="O1293" s="40">
        <f t="shared" ref="O1293:O1328" si="248">N1293*J1293</f>
        <v>37.295999999999999</v>
      </c>
      <c r="P1293" s="12">
        <v>0</v>
      </c>
      <c r="Q1293" s="46">
        <f t="shared" si="242"/>
        <v>0</v>
      </c>
      <c r="R1293" s="15"/>
      <c r="S1293" s="3">
        <f t="shared" si="243"/>
        <v>2.8</v>
      </c>
      <c r="T1293" s="30" t="s">
        <v>2502</v>
      </c>
      <c r="U1293" s="41">
        <f t="shared" si="240"/>
        <v>37.295999999999999</v>
      </c>
      <c r="V1293" s="41">
        <f t="shared" si="241"/>
        <v>0</v>
      </c>
      <c r="W1293" s="5"/>
    </row>
    <row r="1294" spans="1:23" ht="43.2" x14ac:dyDescent="0.3">
      <c r="A1294" s="3">
        <f t="shared" si="244"/>
        <v>1277</v>
      </c>
      <c r="B1294" s="4" t="s">
        <v>918</v>
      </c>
      <c r="C1294" s="3">
        <v>2</v>
      </c>
      <c r="D1294" s="3" t="s">
        <v>1571</v>
      </c>
      <c r="E1294" s="4" t="s">
        <v>1355</v>
      </c>
      <c r="F1294" s="3" t="s">
        <v>812</v>
      </c>
      <c r="G1294" s="3"/>
      <c r="H1294" s="3"/>
      <c r="I1294" s="3" t="s">
        <v>2496</v>
      </c>
      <c r="J1294" s="3">
        <v>13.32</v>
      </c>
      <c r="K1294" s="3">
        <v>2800</v>
      </c>
      <c r="L1294" s="3" t="s">
        <v>25</v>
      </c>
      <c r="M1294" s="3">
        <v>1</v>
      </c>
      <c r="N1294" s="28">
        <f t="shared" si="247"/>
        <v>2.8</v>
      </c>
      <c r="O1294" s="40">
        <f t="shared" si="248"/>
        <v>37.295999999999999</v>
      </c>
      <c r="P1294" s="12">
        <v>0</v>
      </c>
      <c r="Q1294" s="46">
        <f t="shared" si="242"/>
        <v>0</v>
      </c>
      <c r="R1294" s="15"/>
      <c r="S1294" s="3">
        <f t="shared" si="243"/>
        <v>2.8</v>
      </c>
      <c r="T1294" s="30" t="s">
        <v>2502</v>
      </c>
      <c r="U1294" s="41">
        <f t="shared" ref="U1294:U1357" si="249">S1294*J1294</f>
        <v>37.295999999999999</v>
      </c>
      <c r="V1294" s="41">
        <f t="shared" ref="V1294:V1357" si="250">Q1294*J1294</f>
        <v>0</v>
      </c>
      <c r="W1294" s="5"/>
    </row>
    <row r="1295" spans="1:23" ht="43.2" x14ac:dyDescent="0.3">
      <c r="A1295" s="3">
        <f t="shared" si="244"/>
        <v>1278</v>
      </c>
      <c r="B1295" s="4" t="s">
        <v>918</v>
      </c>
      <c r="C1295" s="3">
        <v>2</v>
      </c>
      <c r="D1295" s="3" t="s">
        <v>1571</v>
      </c>
      <c r="E1295" s="4" t="s">
        <v>1356</v>
      </c>
      <c r="F1295" s="3" t="s">
        <v>812</v>
      </c>
      <c r="G1295" s="3"/>
      <c r="H1295" s="3"/>
      <c r="I1295" s="3" t="s">
        <v>2496</v>
      </c>
      <c r="J1295" s="3">
        <v>13.32</v>
      </c>
      <c r="K1295" s="3">
        <v>2800</v>
      </c>
      <c r="L1295" s="3" t="s">
        <v>25</v>
      </c>
      <c r="M1295" s="3">
        <v>1</v>
      </c>
      <c r="N1295" s="28">
        <f t="shared" si="247"/>
        <v>2.8</v>
      </c>
      <c r="O1295" s="40">
        <f t="shared" si="248"/>
        <v>37.295999999999999</v>
      </c>
      <c r="P1295" s="12">
        <v>0</v>
      </c>
      <c r="Q1295" s="46">
        <f t="shared" si="242"/>
        <v>0</v>
      </c>
      <c r="R1295" s="15"/>
      <c r="S1295" s="3">
        <f t="shared" si="243"/>
        <v>2.8</v>
      </c>
      <c r="T1295" s="30" t="s">
        <v>2502</v>
      </c>
      <c r="U1295" s="41">
        <f t="shared" si="249"/>
        <v>37.295999999999999</v>
      </c>
      <c r="V1295" s="41">
        <f t="shared" si="250"/>
        <v>0</v>
      </c>
      <c r="W1295" s="5"/>
    </row>
    <row r="1296" spans="1:23" ht="43.2" x14ac:dyDescent="0.3">
      <c r="A1296" s="3">
        <f t="shared" si="244"/>
        <v>1279</v>
      </c>
      <c r="B1296" s="4" t="s">
        <v>918</v>
      </c>
      <c r="C1296" s="3">
        <v>2</v>
      </c>
      <c r="D1296" s="3" t="s">
        <v>1571</v>
      </c>
      <c r="E1296" s="4" t="s">
        <v>1357</v>
      </c>
      <c r="F1296" s="3" t="s">
        <v>812</v>
      </c>
      <c r="G1296" s="3"/>
      <c r="H1296" s="3"/>
      <c r="I1296" s="3" t="s">
        <v>2496</v>
      </c>
      <c r="J1296" s="3">
        <v>13.32</v>
      </c>
      <c r="K1296" s="3">
        <v>2800</v>
      </c>
      <c r="L1296" s="3" t="s">
        <v>25</v>
      </c>
      <c r="M1296" s="3">
        <v>1</v>
      </c>
      <c r="N1296" s="28">
        <f t="shared" si="247"/>
        <v>2.8</v>
      </c>
      <c r="O1296" s="40">
        <f t="shared" si="248"/>
        <v>37.295999999999999</v>
      </c>
      <c r="P1296" s="12">
        <v>0</v>
      </c>
      <c r="Q1296" s="46">
        <f t="shared" si="242"/>
        <v>0</v>
      </c>
      <c r="R1296" s="15"/>
      <c r="S1296" s="3">
        <f t="shared" si="243"/>
        <v>2.8</v>
      </c>
      <c r="T1296" s="30" t="s">
        <v>2502</v>
      </c>
      <c r="U1296" s="41">
        <f t="shared" si="249"/>
        <v>37.295999999999999</v>
      </c>
      <c r="V1296" s="41">
        <f t="shared" si="250"/>
        <v>0</v>
      </c>
      <c r="W1296" s="5"/>
    </row>
    <row r="1297" spans="1:23" ht="43.2" x14ac:dyDescent="0.3">
      <c r="A1297" s="3">
        <f t="shared" si="244"/>
        <v>1280</v>
      </c>
      <c r="B1297" s="4" t="s">
        <v>918</v>
      </c>
      <c r="C1297" s="3">
        <v>2</v>
      </c>
      <c r="D1297" s="3" t="s">
        <v>1571</v>
      </c>
      <c r="E1297" s="4" t="s">
        <v>1358</v>
      </c>
      <c r="F1297" s="3" t="s">
        <v>812</v>
      </c>
      <c r="G1297" s="3"/>
      <c r="H1297" s="3"/>
      <c r="I1297" s="3" t="s">
        <v>2496</v>
      </c>
      <c r="J1297" s="3">
        <v>13.32</v>
      </c>
      <c r="K1297" s="3">
        <v>2800</v>
      </c>
      <c r="L1297" s="3" t="s">
        <v>25</v>
      </c>
      <c r="M1297" s="3">
        <v>1</v>
      </c>
      <c r="N1297" s="28">
        <f t="shared" si="247"/>
        <v>2.8</v>
      </c>
      <c r="O1297" s="40">
        <f t="shared" si="248"/>
        <v>37.295999999999999</v>
      </c>
      <c r="P1297" s="12">
        <v>0</v>
      </c>
      <c r="Q1297" s="46">
        <f t="shared" si="242"/>
        <v>0</v>
      </c>
      <c r="R1297" s="15"/>
      <c r="S1297" s="3">
        <f t="shared" si="243"/>
        <v>2.8</v>
      </c>
      <c r="T1297" s="30" t="s">
        <v>2502</v>
      </c>
      <c r="U1297" s="41">
        <f t="shared" si="249"/>
        <v>37.295999999999999</v>
      </c>
      <c r="V1297" s="41">
        <f t="shared" si="250"/>
        <v>0</v>
      </c>
      <c r="W1297" s="5"/>
    </row>
    <row r="1298" spans="1:23" ht="43.2" x14ac:dyDescent="0.3">
      <c r="A1298" s="3">
        <f t="shared" si="244"/>
        <v>1281</v>
      </c>
      <c r="B1298" s="4" t="s">
        <v>918</v>
      </c>
      <c r="C1298" s="3">
        <v>2</v>
      </c>
      <c r="D1298" s="3" t="s">
        <v>1571</v>
      </c>
      <c r="E1298" s="4" t="s">
        <v>1359</v>
      </c>
      <c r="F1298" s="3" t="s">
        <v>812</v>
      </c>
      <c r="G1298" s="3"/>
      <c r="H1298" s="3"/>
      <c r="I1298" s="3" t="s">
        <v>2496</v>
      </c>
      <c r="J1298" s="3">
        <v>13.32</v>
      </c>
      <c r="K1298" s="3">
        <v>2800</v>
      </c>
      <c r="L1298" s="3" t="s">
        <v>25</v>
      </c>
      <c r="M1298" s="3">
        <v>1</v>
      </c>
      <c r="N1298" s="28">
        <f t="shared" si="247"/>
        <v>2.8</v>
      </c>
      <c r="O1298" s="40">
        <f t="shared" si="248"/>
        <v>37.295999999999999</v>
      </c>
      <c r="P1298" s="12">
        <v>0</v>
      </c>
      <c r="Q1298" s="46">
        <f t="shared" ref="Q1298:Q1361" si="251">N1298*P1298</f>
        <v>0</v>
      </c>
      <c r="R1298" s="15"/>
      <c r="S1298" s="3">
        <f t="shared" ref="S1298:S1361" si="252">N1298-Q1298</f>
        <v>2.8</v>
      </c>
      <c r="T1298" s="30" t="s">
        <v>2502</v>
      </c>
      <c r="U1298" s="41">
        <f t="shared" si="249"/>
        <v>37.295999999999999</v>
      </c>
      <c r="V1298" s="41">
        <f t="shared" si="250"/>
        <v>0</v>
      </c>
      <c r="W1298" s="5"/>
    </row>
    <row r="1299" spans="1:23" ht="43.2" x14ac:dyDescent="0.3">
      <c r="A1299" s="3">
        <f t="shared" si="244"/>
        <v>1282</v>
      </c>
      <c r="B1299" s="4" t="s">
        <v>918</v>
      </c>
      <c r="C1299" s="3">
        <v>2</v>
      </c>
      <c r="D1299" s="3" t="s">
        <v>1571</v>
      </c>
      <c r="E1299" s="4" t="s">
        <v>1360</v>
      </c>
      <c r="F1299" s="3" t="s">
        <v>812</v>
      </c>
      <c r="G1299" s="3"/>
      <c r="H1299" s="3"/>
      <c r="I1299" s="3" t="s">
        <v>2496</v>
      </c>
      <c r="J1299" s="3">
        <v>13.32</v>
      </c>
      <c r="K1299" s="3">
        <v>2800</v>
      </c>
      <c r="L1299" s="3" t="s">
        <v>25</v>
      </c>
      <c r="M1299" s="3">
        <v>1</v>
      </c>
      <c r="N1299" s="28">
        <f t="shared" si="247"/>
        <v>2.8</v>
      </c>
      <c r="O1299" s="40">
        <f t="shared" si="248"/>
        <v>37.295999999999999</v>
      </c>
      <c r="P1299" s="12">
        <v>0</v>
      </c>
      <c r="Q1299" s="46">
        <f t="shared" si="251"/>
        <v>0</v>
      </c>
      <c r="R1299" s="15"/>
      <c r="S1299" s="3">
        <f t="shared" si="252"/>
        <v>2.8</v>
      </c>
      <c r="T1299" s="30" t="s">
        <v>2502</v>
      </c>
      <c r="U1299" s="41">
        <f t="shared" si="249"/>
        <v>37.295999999999999</v>
      </c>
      <c r="V1299" s="41">
        <f t="shared" si="250"/>
        <v>0</v>
      </c>
      <c r="W1299" s="5"/>
    </row>
    <row r="1300" spans="1:23" ht="43.2" x14ac:dyDescent="0.3">
      <c r="A1300" s="3">
        <f t="shared" ref="A1300:A1363" si="253">A1299+1</f>
        <v>1283</v>
      </c>
      <c r="B1300" s="4" t="s">
        <v>918</v>
      </c>
      <c r="C1300" s="3">
        <v>2</v>
      </c>
      <c r="D1300" s="3" t="s">
        <v>1571</v>
      </c>
      <c r="E1300" s="4" t="s">
        <v>1361</v>
      </c>
      <c r="F1300" s="3" t="s">
        <v>812</v>
      </c>
      <c r="G1300" s="3"/>
      <c r="H1300" s="3"/>
      <c r="I1300" s="3" t="s">
        <v>2496</v>
      </c>
      <c r="J1300" s="3">
        <v>13.32</v>
      </c>
      <c r="K1300" s="3">
        <v>2800</v>
      </c>
      <c r="L1300" s="3" t="s">
        <v>25</v>
      </c>
      <c r="M1300" s="3">
        <v>1</v>
      </c>
      <c r="N1300" s="28">
        <f t="shared" si="247"/>
        <v>2.8</v>
      </c>
      <c r="O1300" s="40">
        <f t="shared" si="248"/>
        <v>37.295999999999999</v>
      </c>
      <c r="P1300" s="12">
        <v>0</v>
      </c>
      <c r="Q1300" s="46">
        <f t="shared" si="251"/>
        <v>0</v>
      </c>
      <c r="R1300" s="15"/>
      <c r="S1300" s="3">
        <f t="shared" si="252"/>
        <v>2.8</v>
      </c>
      <c r="T1300" s="30" t="s">
        <v>2502</v>
      </c>
      <c r="U1300" s="41">
        <f t="shared" si="249"/>
        <v>37.295999999999999</v>
      </c>
      <c r="V1300" s="41">
        <f t="shared" si="250"/>
        <v>0</v>
      </c>
      <c r="W1300" s="5"/>
    </row>
    <row r="1301" spans="1:23" ht="43.2" x14ac:dyDescent="0.3">
      <c r="A1301" s="3">
        <f t="shared" si="253"/>
        <v>1284</v>
      </c>
      <c r="B1301" s="4" t="s">
        <v>918</v>
      </c>
      <c r="C1301" s="3">
        <v>2</v>
      </c>
      <c r="D1301" s="3" t="s">
        <v>1571</v>
      </c>
      <c r="E1301" s="4" t="s">
        <v>1362</v>
      </c>
      <c r="F1301" s="3" t="s">
        <v>812</v>
      </c>
      <c r="G1301" s="3"/>
      <c r="H1301" s="3"/>
      <c r="I1301" s="3" t="s">
        <v>2496</v>
      </c>
      <c r="J1301" s="3">
        <v>13.32</v>
      </c>
      <c r="K1301" s="3">
        <v>2800</v>
      </c>
      <c r="L1301" s="3" t="s">
        <v>25</v>
      </c>
      <c r="M1301" s="3">
        <v>1</v>
      </c>
      <c r="N1301" s="28">
        <f t="shared" si="247"/>
        <v>2.8</v>
      </c>
      <c r="O1301" s="40">
        <f t="shared" si="248"/>
        <v>37.295999999999999</v>
      </c>
      <c r="P1301" s="12">
        <v>0</v>
      </c>
      <c r="Q1301" s="46">
        <f t="shared" si="251"/>
        <v>0</v>
      </c>
      <c r="R1301" s="15"/>
      <c r="S1301" s="3">
        <f t="shared" si="252"/>
        <v>2.8</v>
      </c>
      <c r="T1301" s="30" t="s">
        <v>2502</v>
      </c>
      <c r="U1301" s="41">
        <f t="shared" si="249"/>
        <v>37.295999999999999</v>
      </c>
      <c r="V1301" s="41">
        <f t="shared" si="250"/>
        <v>0</v>
      </c>
      <c r="W1301" s="5"/>
    </row>
    <row r="1302" spans="1:23" ht="43.2" x14ac:dyDescent="0.3">
      <c r="A1302" s="3">
        <f t="shared" si="253"/>
        <v>1285</v>
      </c>
      <c r="B1302" s="4" t="s">
        <v>918</v>
      </c>
      <c r="C1302" s="3">
        <v>2</v>
      </c>
      <c r="D1302" s="3" t="s">
        <v>1571</v>
      </c>
      <c r="E1302" s="4" t="s">
        <v>1363</v>
      </c>
      <c r="F1302" s="3" t="s">
        <v>812</v>
      </c>
      <c r="G1302" s="3"/>
      <c r="H1302" s="3"/>
      <c r="I1302" s="3" t="s">
        <v>2496</v>
      </c>
      <c r="J1302" s="3">
        <v>13.32</v>
      </c>
      <c r="K1302" s="3">
        <v>2800</v>
      </c>
      <c r="L1302" s="3" t="s">
        <v>25</v>
      </c>
      <c r="M1302" s="3">
        <v>1</v>
      </c>
      <c r="N1302" s="28">
        <f t="shared" si="247"/>
        <v>2.8</v>
      </c>
      <c r="O1302" s="40">
        <f t="shared" si="248"/>
        <v>37.295999999999999</v>
      </c>
      <c r="P1302" s="12">
        <v>0</v>
      </c>
      <c r="Q1302" s="46">
        <f t="shared" si="251"/>
        <v>0</v>
      </c>
      <c r="R1302" s="15"/>
      <c r="S1302" s="3">
        <f t="shared" si="252"/>
        <v>2.8</v>
      </c>
      <c r="T1302" s="30" t="s">
        <v>2502</v>
      </c>
      <c r="U1302" s="41">
        <f t="shared" si="249"/>
        <v>37.295999999999999</v>
      </c>
      <c r="V1302" s="41">
        <f t="shared" si="250"/>
        <v>0</v>
      </c>
      <c r="W1302" s="5"/>
    </row>
    <row r="1303" spans="1:23" ht="43.2" x14ac:dyDescent="0.3">
      <c r="A1303" s="3">
        <f t="shared" si="253"/>
        <v>1286</v>
      </c>
      <c r="B1303" s="4" t="s">
        <v>918</v>
      </c>
      <c r="C1303" s="3">
        <v>2</v>
      </c>
      <c r="D1303" s="3" t="s">
        <v>1571</v>
      </c>
      <c r="E1303" s="4" t="s">
        <v>1364</v>
      </c>
      <c r="F1303" s="3" t="s">
        <v>812</v>
      </c>
      <c r="G1303" s="3"/>
      <c r="H1303" s="3"/>
      <c r="I1303" s="3" t="s">
        <v>2496</v>
      </c>
      <c r="J1303" s="3">
        <v>13.32</v>
      </c>
      <c r="K1303" s="3">
        <v>2800</v>
      </c>
      <c r="L1303" s="3" t="s">
        <v>25</v>
      </c>
      <c r="M1303" s="3">
        <v>1</v>
      </c>
      <c r="N1303" s="28">
        <f t="shared" si="247"/>
        <v>2.8</v>
      </c>
      <c r="O1303" s="40">
        <f t="shared" si="248"/>
        <v>37.295999999999999</v>
      </c>
      <c r="P1303" s="12">
        <v>0</v>
      </c>
      <c r="Q1303" s="46">
        <f t="shared" si="251"/>
        <v>0</v>
      </c>
      <c r="R1303" s="15"/>
      <c r="S1303" s="3">
        <f t="shared" si="252"/>
        <v>2.8</v>
      </c>
      <c r="T1303" s="30" t="s">
        <v>2502</v>
      </c>
      <c r="U1303" s="41">
        <f t="shared" si="249"/>
        <v>37.295999999999999</v>
      </c>
      <c r="V1303" s="41">
        <f t="shared" si="250"/>
        <v>0</v>
      </c>
      <c r="W1303" s="5"/>
    </row>
    <row r="1304" spans="1:23" ht="43.2" x14ac:dyDescent="0.3">
      <c r="A1304" s="3">
        <f t="shared" si="253"/>
        <v>1287</v>
      </c>
      <c r="B1304" s="4" t="s">
        <v>918</v>
      </c>
      <c r="C1304" s="3">
        <v>2</v>
      </c>
      <c r="D1304" s="3" t="s">
        <v>1571</v>
      </c>
      <c r="E1304" s="4" t="s">
        <v>1365</v>
      </c>
      <c r="F1304" s="3" t="s">
        <v>812</v>
      </c>
      <c r="G1304" s="3"/>
      <c r="H1304" s="3"/>
      <c r="I1304" s="3" t="s">
        <v>2496</v>
      </c>
      <c r="J1304" s="3">
        <v>13.32</v>
      </c>
      <c r="K1304" s="3">
        <v>2800</v>
      </c>
      <c r="L1304" s="3" t="s">
        <v>25</v>
      </c>
      <c r="M1304" s="3">
        <v>1</v>
      </c>
      <c r="N1304" s="28">
        <f t="shared" si="247"/>
        <v>2.8</v>
      </c>
      <c r="O1304" s="40">
        <f t="shared" si="248"/>
        <v>37.295999999999999</v>
      </c>
      <c r="P1304" s="12">
        <v>0</v>
      </c>
      <c r="Q1304" s="46">
        <f t="shared" si="251"/>
        <v>0</v>
      </c>
      <c r="R1304" s="15"/>
      <c r="S1304" s="3">
        <f t="shared" si="252"/>
        <v>2.8</v>
      </c>
      <c r="T1304" s="30" t="s">
        <v>2502</v>
      </c>
      <c r="U1304" s="41">
        <f t="shared" si="249"/>
        <v>37.295999999999999</v>
      </c>
      <c r="V1304" s="41">
        <f t="shared" si="250"/>
        <v>0</v>
      </c>
      <c r="W1304" s="5"/>
    </row>
    <row r="1305" spans="1:23" ht="43.2" x14ac:dyDescent="0.3">
      <c r="A1305" s="3">
        <f t="shared" si="253"/>
        <v>1288</v>
      </c>
      <c r="B1305" s="4" t="s">
        <v>918</v>
      </c>
      <c r="C1305" s="3">
        <v>2</v>
      </c>
      <c r="D1305" s="3" t="s">
        <v>1571</v>
      </c>
      <c r="E1305" s="4" t="s">
        <v>1366</v>
      </c>
      <c r="F1305" s="3" t="s">
        <v>812</v>
      </c>
      <c r="G1305" s="3"/>
      <c r="H1305" s="3"/>
      <c r="I1305" s="3" t="s">
        <v>2496</v>
      </c>
      <c r="J1305" s="3">
        <v>13.32</v>
      </c>
      <c r="K1305" s="3">
        <v>2800</v>
      </c>
      <c r="L1305" s="3" t="s">
        <v>25</v>
      </c>
      <c r="M1305" s="3">
        <v>1</v>
      </c>
      <c r="N1305" s="28">
        <f t="shared" si="247"/>
        <v>2.8</v>
      </c>
      <c r="O1305" s="40">
        <f t="shared" si="248"/>
        <v>37.295999999999999</v>
      </c>
      <c r="P1305" s="12">
        <v>0</v>
      </c>
      <c r="Q1305" s="46">
        <f t="shared" si="251"/>
        <v>0</v>
      </c>
      <c r="R1305" s="15"/>
      <c r="S1305" s="3">
        <f t="shared" si="252"/>
        <v>2.8</v>
      </c>
      <c r="T1305" s="30" t="s">
        <v>2502</v>
      </c>
      <c r="U1305" s="41">
        <f t="shared" si="249"/>
        <v>37.295999999999999</v>
      </c>
      <c r="V1305" s="41">
        <f t="shared" si="250"/>
        <v>0</v>
      </c>
      <c r="W1305" s="5"/>
    </row>
    <row r="1306" spans="1:23" ht="43.2" x14ac:dyDescent="0.3">
      <c r="A1306" s="3">
        <f t="shared" si="253"/>
        <v>1289</v>
      </c>
      <c r="B1306" s="4" t="s">
        <v>918</v>
      </c>
      <c r="C1306" s="3">
        <v>2</v>
      </c>
      <c r="D1306" s="3" t="s">
        <v>1571</v>
      </c>
      <c r="E1306" s="4" t="s">
        <v>1367</v>
      </c>
      <c r="F1306" s="3" t="s">
        <v>812</v>
      </c>
      <c r="G1306" s="3"/>
      <c r="H1306" s="3"/>
      <c r="I1306" s="3" t="s">
        <v>2496</v>
      </c>
      <c r="J1306" s="3">
        <v>13.32</v>
      </c>
      <c r="K1306" s="3">
        <v>2800</v>
      </c>
      <c r="L1306" s="3" t="s">
        <v>25</v>
      </c>
      <c r="M1306" s="3">
        <v>1</v>
      </c>
      <c r="N1306" s="28">
        <f t="shared" si="247"/>
        <v>2.8</v>
      </c>
      <c r="O1306" s="40">
        <f t="shared" si="248"/>
        <v>37.295999999999999</v>
      </c>
      <c r="P1306" s="12">
        <v>0</v>
      </c>
      <c r="Q1306" s="46">
        <f t="shared" si="251"/>
        <v>0</v>
      </c>
      <c r="R1306" s="15"/>
      <c r="S1306" s="3">
        <f t="shared" si="252"/>
        <v>2.8</v>
      </c>
      <c r="T1306" s="30" t="s">
        <v>2502</v>
      </c>
      <c r="U1306" s="41">
        <f t="shared" si="249"/>
        <v>37.295999999999999</v>
      </c>
      <c r="V1306" s="41">
        <f t="shared" si="250"/>
        <v>0</v>
      </c>
      <c r="W1306" s="5"/>
    </row>
    <row r="1307" spans="1:23" ht="43.2" x14ac:dyDescent="0.3">
      <c r="A1307" s="3">
        <f t="shared" si="253"/>
        <v>1290</v>
      </c>
      <c r="B1307" s="4" t="s">
        <v>918</v>
      </c>
      <c r="C1307" s="3">
        <v>2</v>
      </c>
      <c r="D1307" s="3" t="s">
        <v>1571</v>
      </c>
      <c r="E1307" s="4" t="s">
        <v>1368</v>
      </c>
      <c r="F1307" s="3" t="s">
        <v>812</v>
      </c>
      <c r="G1307" s="3"/>
      <c r="H1307" s="3"/>
      <c r="I1307" s="3" t="s">
        <v>2496</v>
      </c>
      <c r="J1307" s="3">
        <v>13.32</v>
      </c>
      <c r="K1307" s="3">
        <v>2800</v>
      </c>
      <c r="L1307" s="3" t="s">
        <v>25</v>
      </c>
      <c r="M1307" s="3">
        <v>1</v>
      </c>
      <c r="N1307" s="28">
        <f t="shared" si="247"/>
        <v>2.8</v>
      </c>
      <c r="O1307" s="40">
        <f t="shared" si="248"/>
        <v>37.295999999999999</v>
      </c>
      <c r="P1307" s="12">
        <v>0</v>
      </c>
      <c r="Q1307" s="46">
        <f t="shared" si="251"/>
        <v>0</v>
      </c>
      <c r="R1307" s="15"/>
      <c r="S1307" s="3">
        <f t="shared" si="252"/>
        <v>2.8</v>
      </c>
      <c r="T1307" s="30" t="s">
        <v>2502</v>
      </c>
      <c r="U1307" s="41">
        <f t="shared" si="249"/>
        <v>37.295999999999999</v>
      </c>
      <c r="V1307" s="41">
        <f t="shared" si="250"/>
        <v>0</v>
      </c>
      <c r="W1307" s="5"/>
    </row>
    <row r="1308" spans="1:23" ht="43.2" x14ac:dyDescent="0.3">
      <c r="A1308" s="3">
        <f t="shared" si="253"/>
        <v>1291</v>
      </c>
      <c r="B1308" s="4" t="s">
        <v>918</v>
      </c>
      <c r="C1308" s="3">
        <v>2</v>
      </c>
      <c r="D1308" s="3" t="s">
        <v>1571</v>
      </c>
      <c r="E1308" s="4" t="s">
        <v>1369</v>
      </c>
      <c r="F1308" s="3" t="s">
        <v>812</v>
      </c>
      <c r="G1308" s="3"/>
      <c r="H1308" s="3"/>
      <c r="I1308" s="3" t="s">
        <v>2496</v>
      </c>
      <c r="J1308" s="3">
        <v>13.32</v>
      </c>
      <c r="K1308" s="3">
        <v>2800</v>
      </c>
      <c r="L1308" s="3" t="s">
        <v>25</v>
      </c>
      <c r="M1308" s="3">
        <v>1</v>
      </c>
      <c r="N1308" s="28">
        <f t="shared" si="247"/>
        <v>2.8</v>
      </c>
      <c r="O1308" s="40">
        <f t="shared" si="248"/>
        <v>37.295999999999999</v>
      </c>
      <c r="P1308" s="12">
        <v>0</v>
      </c>
      <c r="Q1308" s="46">
        <f t="shared" si="251"/>
        <v>0</v>
      </c>
      <c r="R1308" s="15"/>
      <c r="S1308" s="3">
        <f t="shared" si="252"/>
        <v>2.8</v>
      </c>
      <c r="T1308" s="30" t="s">
        <v>2502</v>
      </c>
      <c r="U1308" s="41">
        <f t="shared" si="249"/>
        <v>37.295999999999999</v>
      </c>
      <c r="V1308" s="41">
        <f t="shared" si="250"/>
        <v>0</v>
      </c>
      <c r="W1308" s="5"/>
    </row>
    <row r="1309" spans="1:23" ht="43.2" x14ac:dyDescent="0.3">
      <c r="A1309" s="3">
        <f t="shared" si="253"/>
        <v>1292</v>
      </c>
      <c r="B1309" s="4" t="s">
        <v>918</v>
      </c>
      <c r="C1309" s="3">
        <v>2</v>
      </c>
      <c r="D1309" s="3" t="s">
        <v>1571</v>
      </c>
      <c r="E1309" s="4" t="s">
        <v>1370</v>
      </c>
      <c r="F1309" s="3" t="s">
        <v>812</v>
      </c>
      <c r="G1309" s="3"/>
      <c r="H1309" s="3"/>
      <c r="I1309" s="3" t="s">
        <v>2496</v>
      </c>
      <c r="J1309" s="3">
        <v>13.32</v>
      </c>
      <c r="K1309" s="3">
        <v>2800</v>
      </c>
      <c r="L1309" s="3" t="s">
        <v>25</v>
      </c>
      <c r="M1309" s="3">
        <v>1</v>
      </c>
      <c r="N1309" s="28">
        <f t="shared" si="247"/>
        <v>2.8</v>
      </c>
      <c r="O1309" s="40">
        <f t="shared" si="248"/>
        <v>37.295999999999999</v>
      </c>
      <c r="P1309" s="12">
        <v>0</v>
      </c>
      <c r="Q1309" s="46">
        <f t="shared" si="251"/>
        <v>0</v>
      </c>
      <c r="R1309" s="15"/>
      <c r="S1309" s="3">
        <f t="shared" si="252"/>
        <v>2.8</v>
      </c>
      <c r="T1309" s="30" t="s">
        <v>2502</v>
      </c>
      <c r="U1309" s="41">
        <f t="shared" si="249"/>
        <v>37.295999999999999</v>
      </c>
      <c r="V1309" s="41">
        <f t="shared" si="250"/>
        <v>0</v>
      </c>
      <c r="W1309" s="5"/>
    </row>
    <row r="1310" spans="1:23" ht="43.2" x14ac:dyDescent="0.3">
      <c r="A1310" s="3">
        <f t="shared" si="253"/>
        <v>1293</v>
      </c>
      <c r="B1310" s="4" t="s">
        <v>918</v>
      </c>
      <c r="C1310" s="3">
        <v>2</v>
      </c>
      <c r="D1310" s="3" t="s">
        <v>1571</v>
      </c>
      <c r="E1310" s="4" t="s">
        <v>1371</v>
      </c>
      <c r="F1310" s="3" t="s">
        <v>812</v>
      </c>
      <c r="G1310" s="3"/>
      <c r="H1310" s="3"/>
      <c r="I1310" s="3" t="s">
        <v>2496</v>
      </c>
      <c r="J1310" s="3">
        <v>13.32</v>
      </c>
      <c r="K1310" s="3">
        <v>2800</v>
      </c>
      <c r="L1310" s="3" t="s">
        <v>25</v>
      </c>
      <c r="M1310" s="3">
        <v>1</v>
      </c>
      <c r="N1310" s="28">
        <f t="shared" si="247"/>
        <v>2.8</v>
      </c>
      <c r="O1310" s="40">
        <f t="shared" si="248"/>
        <v>37.295999999999999</v>
      </c>
      <c r="P1310" s="12">
        <v>0</v>
      </c>
      <c r="Q1310" s="46">
        <f t="shared" si="251"/>
        <v>0</v>
      </c>
      <c r="R1310" s="15"/>
      <c r="S1310" s="3">
        <f t="shared" si="252"/>
        <v>2.8</v>
      </c>
      <c r="T1310" s="30" t="s">
        <v>2502</v>
      </c>
      <c r="U1310" s="41">
        <f t="shared" si="249"/>
        <v>37.295999999999999</v>
      </c>
      <c r="V1310" s="41">
        <f t="shared" si="250"/>
        <v>0</v>
      </c>
      <c r="W1310" s="5"/>
    </row>
    <row r="1311" spans="1:23" ht="43.2" x14ac:dyDescent="0.3">
      <c r="A1311" s="3">
        <f t="shared" si="253"/>
        <v>1294</v>
      </c>
      <c r="B1311" s="4" t="s">
        <v>918</v>
      </c>
      <c r="C1311" s="3">
        <v>2</v>
      </c>
      <c r="D1311" s="3" t="s">
        <v>1571</v>
      </c>
      <c r="E1311" s="4" t="s">
        <v>1372</v>
      </c>
      <c r="F1311" s="3" t="s">
        <v>812</v>
      </c>
      <c r="G1311" s="3"/>
      <c r="H1311" s="3"/>
      <c r="I1311" s="3" t="s">
        <v>2496</v>
      </c>
      <c r="J1311" s="3">
        <v>13.32</v>
      </c>
      <c r="K1311" s="3">
        <v>2800</v>
      </c>
      <c r="L1311" s="3" t="s">
        <v>25</v>
      </c>
      <c r="M1311" s="3">
        <v>1</v>
      </c>
      <c r="N1311" s="28">
        <f t="shared" si="247"/>
        <v>2.8</v>
      </c>
      <c r="O1311" s="40">
        <f t="shared" si="248"/>
        <v>37.295999999999999</v>
      </c>
      <c r="P1311" s="12">
        <v>0</v>
      </c>
      <c r="Q1311" s="46">
        <f t="shared" si="251"/>
        <v>0</v>
      </c>
      <c r="R1311" s="15"/>
      <c r="S1311" s="3">
        <f t="shared" si="252"/>
        <v>2.8</v>
      </c>
      <c r="T1311" s="30" t="s">
        <v>2502</v>
      </c>
      <c r="U1311" s="41">
        <f t="shared" si="249"/>
        <v>37.295999999999999</v>
      </c>
      <c r="V1311" s="41">
        <f t="shared" si="250"/>
        <v>0</v>
      </c>
      <c r="W1311" s="5"/>
    </row>
    <row r="1312" spans="1:23" ht="43.2" x14ac:dyDescent="0.3">
      <c r="A1312" s="3">
        <f t="shared" si="253"/>
        <v>1295</v>
      </c>
      <c r="B1312" s="4" t="s">
        <v>918</v>
      </c>
      <c r="C1312" s="3">
        <v>2</v>
      </c>
      <c r="D1312" s="3" t="s">
        <v>1571</v>
      </c>
      <c r="E1312" s="4" t="s">
        <v>1373</v>
      </c>
      <c r="F1312" s="3" t="s">
        <v>812</v>
      </c>
      <c r="G1312" s="3"/>
      <c r="H1312" s="3"/>
      <c r="I1312" s="3" t="s">
        <v>2496</v>
      </c>
      <c r="J1312" s="3">
        <v>13.32</v>
      </c>
      <c r="K1312" s="3">
        <v>2800</v>
      </c>
      <c r="L1312" s="3" t="s">
        <v>25</v>
      </c>
      <c r="M1312" s="3">
        <v>1</v>
      </c>
      <c r="N1312" s="28">
        <f t="shared" si="247"/>
        <v>2.8</v>
      </c>
      <c r="O1312" s="40">
        <f t="shared" si="248"/>
        <v>37.295999999999999</v>
      </c>
      <c r="P1312" s="12">
        <v>0</v>
      </c>
      <c r="Q1312" s="46">
        <f t="shared" si="251"/>
        <v>0</v>
      </c>
      <c r="R1312" s="15"/>
      <c r="S1312" s="3">
        <f t="shared" si="252"/>
        <v>2.8</v>
      </c>
      <c r="T1312" s="30" t="s">
        <v>2502</v>
      </c>
      <c r="U1312" s="41">
        <f t="shared" si="249"/>
        <v>37.295999999999999</v>
      </c>
      <c r="V1312" s="41">
        <f t="shared" si="250"/>
        <v>0</v>
      </c>
      <c r="W1312" s="5"/>
    </row>
    <row r="1313" spans="1:23" ht="43.2" x14ac:dyDescent="0.3">
      <c r="A1313" s="3">
        <f t="shared" si="253"/>
        <v>1296</v>
      </c>
      <c r="B1313" s="4" t="s">
        <v>918</v>
      </c>
      <c r="C1313" s="3">
        <v>2</v>
      </c>
      <c r="D1313" s="3" t="s">
        <v>1571</v>
      </c>
      <c r="E1313" s="4" t="s">
        <v>1374</v>
      </c>
      <c r="F1313" s="3" t="s">
        <v>812</v>
      </c>
      <c r="G1313" s="3"/>
      <c r="H1313" s="3"/>
      <c r="I1313" s="3" t="s">
        <v>2496</v>
      </c>
      <c r="J1313" s="3">
        <v>13.32</v>
      </c>
      <c r="K1313" s="3">
        <v>2800</v>
      </c>
      <c r="L1313" s="3" t="s">
        <v>25</v>
      </c>
      <c r="M1313" s="3">
        <v>1</v>
      </c>
      <c r="N1313" s="28">
        <f t="shared" si="247"/>
        <v>2.8</v>
      </c>
      <c r="O1313" s="40">
        <f t="shared" si="248"/>
        <v>37.295999999999999</v>
      </c>
      <c r="P1313" s="12">
        <v>0</v>
      </c>
      <c r="Q1313" s="46">
        <f t="shared" si="251"/>
        <v>0</v>
      </c>
      <c r="R1313" s="15"/>
      <c r="S1313" s="3">
        <f t="shared" si="252"/>
        <v>2.8</v>
      </c>
      <c r="T1313" s="30" t="s">
        <v>2502</v>
      </c>
      <c r="U1313" s="41">
        <f t="shared" si="249"/>
        <v>37.295999999999999</v>
      </c>
      <c r="V1313" s="41">
        <f t="shared" si="250"/>
        <v>0</v>
      </c>
      <c r="W1313" s="5"/>
    </row>
    <row r="1314" spans="1:23" ht="43.2" x14ac:dyDescent="0.3">
      <c r="A1314" s="3">
        <f t="shared" si="253"/>
        <v>1297</v>
      </c>
      <c r="B1314" s="4" t="s">
        <v>918</v>
      </c>
      <c r="C1314" s="3">
        <v>2</v>
      </c>
      <c r="D1314" s="3" t="s">
        <v>1571</v>
      </c>
      <c r="E1314" s="4" t="s">
        <v>1375</v>
      </c>
      <c r="F1314" s="3" t="s">
        <v>812</v>
      </c>
      <c r="G1314" s="3"/>
      <c r="H1314" s="3"/>
      <c r="I1314" s="3" t="s">
        <v>2496</v>
      </c>
      <c r="J1314" s="3">
        <v>13.32</v>
      </c>
      <c r="K1314" s="3">
        <v>2800</v>
      </c>
      <c r="L1314" s="3" t="s">
        <v>25</v>
      </c>
      <c r="M1314" s="3">
        <v>1</v>
      </c>
      <c r="N1314" s="28">
        <f t="shared" si="247"/>
        <v>2.8</v>
      </c>
      <c r="O1314" s="40">
        <f t="shared" si="248"/>
        <v>37.295999999999999</v>
      </c>
      <c r="P1314" s="12">
        <v>0</v>
      </c>
      <c r="Q1314" s="46">
        <f t="shared" si="251"/>
        <v>0</v>
      </c>
      <c r="R1314" s="15"/>
      <c r="S1314" s="3">
        <f t="shared" si="252"/>
        <v>2.8</v>
      </c>
      <c r="T1314" s="30" t="s">
        <v>2502</v>
      </c>
      <c r="U1314" s="41">
        <f t="shared" si="249"/>
        <v>37.295999999999999</v>
      </c>
      <c r="V1314" s="41">
        <f t="shared" si="250"/>
        <v>0</v>
      </c>
      <c r="W1314" s="5"/>
    </row>
    <row r="1315" spans="1:23" ht="43.2" x14ac:dyDescent="0.3">
      <c r="A1315" s="3">
        <f t="shared" si="253"/>
        <v>1298</v>
      </c>
      <c r="B1315" s="4" t="s">
        <v>918</v>
      </c>
      <c r="C1315" s="3">
        <v>2</v>
      </c>
      <c r="D1315" s="3" t="s">
        <v>1571</v>
      </c>
      <c r="E1315" s="4" t="s">
        <v>1376</v>
      </c>
      <c r="F1315" s="3" t="s">
        <v>812</v>
      </c>
      <c r="G1315" s="3"/>
      <c r="H1315" s="3"/>
      <c r="I1315" s="3" t="s">
        <v>2496</v>
      </c>
      <c r="J1315" s="3">
        <v>13.32</v>
      </c>
      <c r="K1315" s="3">
        <v>2800</v>
      </c>
      <c r="L1315" s="3" t="s">
        <v>25</v>
      </c>
      <c r="M1315" s="3">
        <v>1</v>
      </c>
      <c r="N1315" s="28">
        <f t="shared" si="247"/>
        <v>2.8</v>
      </c>
      <c r="O1315" s="40">
        <f t="shared" si="248"/>
        <v>37.295999999999999</v>
      </c>
      <c r="P1315" s="12">
        <v>0</v>
      </c>
      <c r="Q1315" s="46">
        <f t="shared" si="251"/>
        <v>0</v>
      </c>
      <c r="R1315" s="15"/>
      <c r="S1315" s="3">
        <f t="shared" si="252"/>
        <v>2.8</v>
      </c>
      <c r="T1315" s="30" t="s">
        <v>2502</v>
      </c>
      <c r="U1315" s="41">
        <f t="shared" si="249"/>
        <v>37.295999999999999</v>
      </c>
      <c r="V1315" s="41">
        <f t="shared" si="250"/>
        <v>0</v>
      </c>
      <c r="W1315" s="5"/>
    </row>
    <row r="1316" spans="1:23" ht="43.2" x14ac:dyDescent="0.3">
      <c r="A1316" s="3">
        <f t="shared" si="253"/>
        <v>1299</v>
      </c>
      <c r="B1316" s="4" t="s">
        <v>918</v>
      </c>
      <c r="C1316" s="3">
        <v>2</v>
      </c>
      <c r="D1316" s="3" t="s">
        <v>1571</v>
      </c>
      <c r="E1316" s="4" t="s">
        <v>1377</v>
      </c>
      <c r="F1316" s="3" t="s">
        <v>812</v>
      </c>
      <c r="G1316" s="3"/>
      <c r="H1316" s="3"/>
      <c r="I1316" s="3" t="s">
        <v>2496</v>
      </c>
      <c r="J1316" s="3">
        <v>13.32</v>
      </c>
      <c r="K1316" s="3">
        <v>2800</v>
      </c>
      <c r="L1316" s="3" t="s">
        <v>25</v>
      </c>
      <c r="M1316" s="3">
        <v>1</v>
      </c>
      <c r="N1316" s="28">
        <f t="shared" si="247"/>
        <v>2.8</v>
      </c>
      <c r="O1316" s="40">
        <f t="shared" si="248"/>
        <v>37.295999999999999</v>
      </c>
      <c r="P1316" s="12">
        <v>0</v>
      </c>
      <c r="Q1316" s="46">
        <f t="shared" si="251"/>
        <v>0</v>
      </c>
      <c r="R1316" s="15"/>
      <c r="S1316" s="3">
        <f t="shared" si="252"/>
        <v>2.8</v>
      </c>
      <c r="T1316" s="30" t="s">
        <v>2502</v>
      </c>
      <c r="U1316" s="41">
        <f t="shared" si="249"/>
        <v>37.295999999999999</v>
      </c>
      <c r="V1316" s="41">
        <f t="shared" si="250"/>
        <v>0</v>
      </c>
      <c r="W1316" s="5"/>
    </row>
    <row r="1317" spans="1:23" ht="43.2" x14ac:dyDescent="0.3">
      <c r="A1317" s="3">
        <f t="shared" si="253"/>
        <v>1300</v>
      </c>
      <c r="B1317" s="4" t="s">
        <v>918</v>
      </c>
      <c r="C1317" s="3">
        <v>2</v>
      </c>
      <c r="D1317" s="3" t="s">
        <v>1571</v>
      </c>
      <c r="E1317" s="4" t="s">
        <v>1378</v>
      </c>
      <c r="F1317" s="3" t="s">
        <v>812</v>
      </c>
      <c r="G1317" s="3"/>
      <c r="H1317" s="3"/>
      <c r="I1317" s="3" t="s">
        <v>2496</v>
      </c>
      <c r="J1317" s="3">
        <v>13.32</v>
      </c>
      <c r="K1317" s="3">
        <v>2800</v>
      </c>
      <c r="L1317" s="3" t="s">
        <v>25</v>
      </c>
      <c r="M1317" s="3">
        <v>1</v>
      </c>
      <c r="N1317" s="28">
        <f t="shared" si="247"/>
        <v>2.8</v>
      </c>
      <c r="O1317" s="40">
        <f t="shared" si="248"/>
        <v>37.295999999999999</v>
      </c>
      <c r="P1317" s="12">
        <v>0</v>
      </c>
      <c r="Q1317" s="46">
        <f t="shared" si="251"/>
        <v>0</v>
      </c>
      <c r="R1317" s="15"/>
      <c r="S1317" s="3">
        <f t="shared" si="252"/>
        <v>2.8</v>
      </c>
      <c r="T1317" s="30" t="s">
        <v>2502</v>
      </c>
      <c r="U1317" s="41">
        <f t="shared" si="249"/>
        <v>37.295999999999999</v>
      </c>
      <c r="V1317" s="41">
        <f t="shared" si="250"/>
        <v>0</v>
      </c>
      <c r="W1317" s="5"/>
    </row>
    <row r="1318" spans="1:23" ht="43.2" x14ac:dyDescent="0.3">
      <c r="A1318" s="3">
        <f t="shared" si="253"/>
        <v>1301</v>
      </c>
      <c r="B1318" s="4" t="s">
        <v>918</v>
      </c>
      <c r="C1318" s="3">
        <v>2</v>
      </c>
      <c r="D1318" s="3" t="s">
        <v>1571</v>
      </c>
      <c r="E1318" s="4" t="s">
        <v>1379</v>
      </c>
      <c r="F1318" s="3" t="s">
        <v>812</v>
      </c>
      <c r="G1318" s="3"/>
      <c r="H1318" s="3"/>
      <c r="I1318" s="3" t="s">
        <v>2496</v>
      </c>
      <c r="J1318" s="3">
        <v>13.32</v>
      </c>
      <c r="K1318" s="3">
        <v>2800</v>
      </c>
      <c r="L1318" s="3" t="s">
        <v>25</v>
      </c>
      <c r="M1318" s="3">
        <v>1</v>
      </c>
      <c r="N1318" s="28">
        <f t="shared" si="247"/>
        <v>2.8</v>
      </c>
      <c r="O1318" s="40">
        <f t="shared" si="248"/>
        <v>37.295999999999999</v>
      </c>
      <c r="P1318" s="12">
        <v>0</v>
      </c>
      <c r="Q1318" s="46">
        <f t="shared" si="251"/>
        <v>0</v>
      </c>
      <c r="R1318" s="15"/>
      <c r="S1318" s="3">
        <f t="shared" si="252"/>
        <v>2.8</v>
      </c>
      <c r="T1318" s="30" t="s">
        <v>2502</v>
      </c>
      <c r="U1318" s="41">
        <f t="shared" si="249"/>
        <v>37.295999999999999</v>
      </c>
      <c r="V1318" s="41">
        <f t="shared" si="250"/>
        <v>0</v>
      </c>
      <c r="W1318" s="5"/>
    </row>
    <row r="1319" spans="1:23" ht="43.2" x14ac:dyDescent="0.3">
      <c r="A1319" s="3">
        <f t="shared" si="253"/>
        <v>1302</v>
      </c>
      <c r="B1319" s="4" t="s">
        <v>918</v>
      </c>
      <c r="C1319" s="3">
        <v>2</v>
      </c>
      <c r="D1319" s="3" t="s">
        <v>1571</v>
      </c>
      <c r="E1319" s="4" t="s">
        <v>1380</v>
      </c>
      <c r="F1319" s="3" t="s">
        <v>812</v>
      </c>
      <c r="G1319" s="3"/>
      <c r="H1319" s="3"/>
      <c r="I1319" s="3" t="s">
        <v>2496</v>
      </c>
      <c r="J1319" s="3">
        <v>13.32</v>
      </c>
      <c r="K1319" s="3">
        <v>2800</v>
      </c>
      <c r="L1319" s="3" t="s">
        <v>25</v>
      </c>
      <c r="M1319" s="3">
        <v>1</v>
      </c>
      <c r="N1319" s="28">
        <f t="shared" si="247"/>
        <v>2.8</v>
      </c>
      <c r="O1319" s="40">
        <f t="shared" si="248"/>
        <v>37.295999999999999</v>
      </c>
      <c r="P1319" s="12">
        <v>0</v>
      </c>
      <c r="Q1319" s="46">
        <f t="shared" si="251"/>
        <v>0</v>
      </c>
      <c r="R1319" s="15"/>
      <c r="S1319" s="3">
        <f t="shared" si="252"/>
        <v>2.8</v>
      </c>
      <c r="T1319" s="30" t="s">
        <v>2502</v>
      </c>
      <c r="U1319" s="41">
        <f t="shared" si="249"/>
        <v>37.295999999999999</v>
      </c>
      <c r="V1319" s="41">
        <f t="shared" si="250"/>
        <v>0</v>
      </c>
      <c r="W1319" s="5"/>
    </row>
    <row r="1320" spans="1:23" ht="43.2" x14ac:dyDescent="0.3">
      <c r="A1320" s="3">
        <f t="shared" si="253"/>
        <v>1303</v>
      </c>
      <c r="B1320" s="4" t="s">
        <v>918</v>
      </c>
      <c r="C1320" s="3">
        <v>2</v>
      </c>
      <c r="D1320" s="3" t="s">
        <v>1571</v>
      </c>
      <c r="E1320" s="4" t="s">
        <v>1381</v>
      </c>
      <c r="F1320" s="3" t="s">
        <v>812</v>
      </c>
      <c r="G1320" s="3"/>
      <c r="H1320" s="3"/>
      <c r="I1320" s="3" t="s">
        <v>2496</v>
      </c>
      <c r="J1320" s="3">
        <v>13.32</v>
      </c>
      <c r="K1320" s="3">
        <v>2800</v>
      </c>
      <c r="L1320" s="3" t="s">
        <v>25</v>
      </c>
      <c r="M1320" s="3">
        <v>1</v>
      </c>
      <c r="N1320" s="28">
        <f t="shared" si="247"/>
        <v>2.8</v>
      </c>
      <c r="O1320" s="40">
        <f t="shared" si="248"/>
        <v>37.295999999999999</v>
      </c>
      <c r="P1320" s="12">
        <v>0</v>
      </c>
      <c r="Q1320" s="46">
        <f t="shared" si="251"/>
        <v>0</v>
      </c>
      <c r="R1320" s="15"/>
      <c r="S1320" s="3">
        <f t="shared" si="252"/>
        <v>2.8</v>
      </c>
      <c r="T1320" s="30" t="s">
        <v>2502</v>
      </c>
      <c r="U1320" s="41">
        <f t="shared" si="249"/>
        <v>37.295999999999999</v>
      </c>
      <c r="V1320" s="41">
        <f t="shared" si="250"/>
        <v>0</v>
      </c>
      <c r="W1320" s="5"/>
    </row>
    <row r="1321" spans="1:23" ht="43.2" x14ac:dyDescent="0.3">
      <c r="A1321" s="3">
        <f t="shared" si="253"/>
        <v>1304</v>
      </c>
      <c r="B1321" s="4" t="s">
        <v>918</v>
      </c>
      <c r="C1321" s="3">
        <v>2</v>
      </c>
      <c r="D1321" s="3" t="s">
        <v>1571</v>
      </c>
      <c r="E1321" s="4" t="s">
        <v>1382</v>
      </c>
      <c r="F1321" s="3" t="s">
        <v>812</v>
      </c>
      <c r="G1321" s="3"/>
      <c r="H1321" s="3"/>
      <c r="I1321" s="3" t="s">
        <v>2496</v>
      </c>
      <c r="J1321" s="3">
        <v>13.32</v>
      </c>
      <c r="K1321" s="3">
        <v>2800</v>
      </c>
      <c r="L1321" s="3" t="s">
        <v>25</v>
      </c>
      <c r="M1321" s="3">
        <v>1</v>
      </c>
      <c r="N1321" s="28">
        <f t="shared" si="247"/>
        <v>2.8</v>
      </c>
      <c r="O1321" s="40">
        <f t="shared" si="248"/>
        <v>37.295999999999999</v>
      </c>
      <c r="P1321" s="12">
        <v>0</v>
      </c>
      <c r="Q1321" s="46">
        <f t="shared" si="251"/>
        <v>0</v>
      </c>
      <c r="R1321" s="15"/>
      <c r="S1321" s="3">
        <f t="shared" si="252"/>
        <v>2.8</v>
      </c>
      <c r="T1321" s="30" t="s">
        <v>2502</v>
      </c>
      <c r="U1321" s="41">
        <f t="shared" si="249"/>
        <v>37.295999999999999</v>
      </c>
      <c r="V1321" s="41">
        <f t="shared" si="250"/>
        <v>0</v>
      </c>
      <c r="W1321" s="5"/>
    </row>
    <row r="1322" spans="1:23" ht="43.2" x14ac:dyDescent="0.3">
      <c r="A1322" s="3">
        <f t="shared" si="253"/>
        <v>1305</v>
      </c>
      <c r="B1322" s="4" t="s">
        <v>918</v>
      </c>
      <c r="C1322" s="3">
        <v>2</v>
      </c>
      <c r="D1322" s="3" t="s">
        <v>1571</v>
      </c>
      <c r="E1322" s="4" t="s">
        <v>1383</v>
      </c>
      <c r="F1322" s="3" t="s">
        <v>812</v>
      </c>
      <c r="G1322" s="3"/>
      <c r="H1322" s="3"/>
      <c r="I1322" s="3" t="s">
        <v>2496</v>
      </c>
      <c r="J1322" s="3">
        <v>13.32</v>
      </c>
      <c r="K1322" s="3">
        <v>3050</v>
      </c>
      <c r="L1322" s="3" t="s">
        <v>25</v>
      </c>
      <c r="M1322" s="3">
        <v>1</v>
      </c>
      <c r="N1322" s="28">
        <f t="shared" si="247"/>
        <v>3.05</v>
      </c>
      <c r="O1322" s="40">
        <f t="shared" si="248"/>
        <v>40.625999999999998</v>
      </c>
      <c r="P1322" s="12">
        <v>0</v>
      </c>
      <c r="Q1322" s="46">
        <f t="shared" si="251"/>
        <v>0</v>
      </c>
      <c r="R1322" s="15"/>
      <c r="S1322" s="3">
        <f t="shared" si="252"/>
        <v>3.05</v>
      </c>
      <c r="T1322" s="30" t="s">
        <v>2502</v>
      </c>
      <c r="U1322" s="41">
        <f t="shared" si="249"/>
        <v>40.625999999999998</v>
      </c>
      <c r="V1322" s="41">
        <f t="shared" si="250"/>
        <v>0</v>
      </c>
      <c r="W1322" s="5"/>
    </row>
    <row r="1323" spans="1:23" ht="43.2" x14ac:dyDescent="0.3">
      <c r="A1323" s="3">
        <f t="shared" si="253"/>
        <v>1306</v>
      </c>
      <c r="B1323" s="4" t="s">
        <v>918</v>
      </c>
      <c r="C1323" s="3">
        <v>2</v>
      </c>
      <c r="D1323" s="3" t="s">
        <v>1571</v>
      </c>
      <c r="E1323" s="4" t="s">
        <v>1384</v>
      </c>
      <c r="F1323" s="3" t="s">
        <v>812</v>
      </c>
      <c r="G1323" s="3"/>
      <c r="H1323" s="3"/>
      <c r="I1323" s="3" t="s">
        <v>2496</v>
      </c>
      <c r="J1323" s="3">
        <v>13.32</v>
      </c>
      <c r="K1323" s="3">
        <v>3050</v>
      </c>
      <c r="L1323" s="3" t="s">
        <v>25</v>
      </c>
      <c r="M1323" s="3">
        <v>1</v>
      </c>
      <c r="N1323" s="28">
        <f t="shared" si="247"/>
        <v>3.05</v>
      </c>
      <c r="O1323" s="40">
        <f t="shared" si="248"/>
        <v>40.625999999999998</v>
      </c>
      <c r="P1323" s="12">
        <v>0</v>
      </c>
      <c r="Q1323" s="46">
        <f t="shared" si="251"/>
        <v>0</v>
      </c>
      <c r="R1323" s="15"/>
      <c r="S1323" s="3">
        <f t="shared" si="252"/>
        <v>3.05</v>
      </c>
      <c r="T1323" s="30" t="s">
        <v>2502</v>
      </c>
      <c r="U1323" s="41">
        <f t="shared" si="249"/>
        <v>40.625999999999998</v>
      </c>
      <c r="V1323" s="41">
        <f t="shared" si="250"/>
        <v>0</v>
      </c>
      <c r="W1323" s="5"/>
    </row>
    <row r="1324" spans="1:23" ht="43.2" x14ac:dyDescent="0.3">
      <c r="A1324" s="3">
        <f t="shared" si="253"/>
        <v>1307</v>
      </c>
      <c r="B1324" s="4" t="s">
        <v>918</v>
      </c>
      <c r="C1324" s="3">
        <v>2</v>
      </c>
      <c r="D1324" s="3" t="s">
        <v>1571</v>
      </c>
      <c r="E1324" s="4" t="s">
        <v>1385</v>
      </c>
      <c r="F1324" s="3" t="s">
        <v>812</v>
      </c>
      <c r="G1324" s="3"/>
      <c r="H1324" s="3"/>
      <c r="I1324" s="3" t="s">
        <v>2496</v>
      </c>
      <c r="J1324" s="3">
        <v>13.32</v>
      </c>
      <c r="K1324" s="3">
        <v>3050</v>
      </c>
      <c r="L1324" s="3" t="s">
        <v>25</v>
      </c>
      <c r="M1324" s="3">
        <v>1</v>
      </c>
      <c r="N1324" s="28">
        <f t="shared" si="247"/>
        <v>3.05</v>
      </c>
      <c r="O1324" s="40">
        <f t="shared" si="248"/>
        <v>40.625999999999998</v>
      </c>
      <c r="P1324" s="12">
        <v>0</v>
      </c>
      <c r="Q1324" s="46">
        <f t="shared" si="251"/>
        <v>0</v>
      </c>
      <c r="R1324" s="15"/>
      <c r="S1324" s="3">
        <f t="shared" si="252"/>
        <v>3.05</v>
      </c>
      <c r="T1324" s="30" t="s">
        <v>2502</v>
      </c>
      <c r="U1324" s="41">
        <f t="shared" si="249"/>
        <v>40.625999999999998</v>
      </c>
      <c r="V1324" s="41">
        <f t="shared" si="250"/>
        <v>0</v>
      </c>
      <c r="W1324" s="5"/>
    </row>
    <row r="1325" spans="1:23" ht="43.2" x14ac:dyDescent="0.3">
      <c r="A1325" s="3">
        <f t="shared" si="253"/>
        <v>1308</v>
      </c>
      <c r="B1325" s="4" t="s">
        <v>918</v>
      </c>
      <c r="C1325" s="3">
        <v>2</v>
      </c>
      <c r="D1325" s="3" t="s">
        <v>1571</v>
      </c>
      <c r="E1325" s="4" t="s">
        <v>1386</v>
      </c>
      <c r="F1325" s="3" t="s">
        <v>812</v>
      </c>
      <c r="G1325" s="3"/>
      <c r="H1325" s="3"/>
      <c r="I1325" s="3" t="s">
        <v>2496</v>
      </c>
      <c r="J1325" s="3">
        <v>13.32</v>
      </c>
      <c r="K1325" s="3">
        <v>3050</v>
      </c>
      <c r="L1325" s="3" t="s">
        <v>25</v>
      </c>
      <c r="M1325" s="3">
        <v>1</v>
      </c>
      <c r="N1325" s="28">
        <f t="shared" si="247"/>
        <v>3.05</v>
      </c>
      <c r="O1325" s="40">
        <f t="shared" si="248"/>
        <v>40.625999999999998</v>
      </c>
      <c r="P1325" s="12">
        <v>0</v>
      </c>
      <c r="Q1325" s="46">
        <f t="shared" si="251"/>
        <v>0</v>
      </c>
      <c r="R1325" s="15"/>
      <c r="S1325" s="3">
        <f t="shared" si="252"/>
        <v>3.05</v>
      </c>
      <c r="T1325" s="30" t="s">
        <v>2502</v>
      </c>
      <c r="U1325" s="41">
        <f t="shared" si="249"/>
        <v>40.625999999999998</v>
      </c>
      <c r="V1325" s="41">
        <f t="shared" si="250"/>
        <v>0</v>
      </c>
      <c r="W1325" s="5"/>
    </row>
    <row r="1326" spans="1:23" ht="43.2" x14ac:dyDescent="0.3">
      <c r="A1326" s="3">
        <f t="shared" si="253"/>
        <v>1309</v>
      </c>
      <c r="B1326" s="4" t="s">
        <v>918</v>
      </c>
      <c r="C1326" s="3">
        <v>2</v>
      </c>
      <c r="D1326" s="3" t="s">
        <v>1571</v>
      </c>
      <c r="E1326" s="4" t="s">
        <v>1387</v>
      </c>
      <c r="F1326" s="3" t="s">
        <v>812</v>
      </c>
      <c r="G1326" s="3"/>
      <c r="H1326" s="3"/>
      <c r="I1326" s="3" t="s">
        <v>2496</v>
      </c>
      <c r="J1326" s="3">
        <v>13.32</v>
      </c>
      <c r="K1326" s="3">
        <v>3050</v>
      </c>
      <c r="L1326" s="3" t="s">
        <v>25</v>
      </c>
      <c r="M1326" s="3">
        <v>1</v>
      </c>
      <c r="N1326" s="28">
        <f t="shared" si="247"/>
        <v>3.05</v>
      </c>
      <c r="O1326" s="40">
        <f t="shared" si="248"/>
        <v>40.625999999999998</v>
      </c>
      <c r="P1326" s="12">
        <v>0</v>
      </c>
      <c r="Q1326" s="46">
        <f t="shared" si="251"/>
        <v>0</v>
      </c>
      <c r="R1326" s="15"/>
      <c r="S1326" s="3">
        <f t="shared" si="252"/>
        <v>3.05</v>
      </c>
      <c r="T1326" s="30" t="s">
        <v>2502</v>
      </c>
      <c r="U1326" s="41">
        <f t="shared" si="249"/>
        <v>40.625999999999998</v>
      </c>
      <c r="V1326" s="41">
        <f t="shared" si="250"/>
        <v>0</v>
      </c>
      <c r="W1326" s="5"/>
    </row>
    <row r="1327" spans="1:23" ht="43.2" x14ac:dyDescent="0.3">
      <c r="A1327" s="3">
        <f t="shared" si="253"/>
        <v>1310</v>
      </c>
      <c r="B1327" s="4" t="s">
        <v>918</v>
      </c>
      <c r="C1327" s="3">
        <v>2</v>
      </c>
      <c r="D1327" s="3" t="s">
        <v>1571</v>
      </c>
      <c r="E1327" s="4" t="s">
        <v>1388</v>
      </c>
      <c r="F1327" s="3" t="s">
        <v>812</v>
      </c>
      <c r="G1327" s="3"/>
      <c r="H1327" s="3"/>
      <c r="I1327" s="3" t="s">
        <v>2496</v>
      </c>
      <c r="J1327" s="3">
        <v>13.32</v>
      </c>
      <c r="K1327" s="3">
        <v>3050</v>
      </c>
      <c r="L1327" s="3" t="s">
        <v>25</v>
      </c>
      <c r="M1327" s="3">
        <v>1</v>
      </c>
      <c r="N1327" s="28">
        <f t="shared" si="247"/>
        <v>3.05</v>
      </c>
      <c r="O1327" s="40">
        <f t="shared" si="248"/>
        <v>40.625999999999998</v>
      </c>
      <c r="P1327" s="12">
        <v>0</v>
      </c>
      <c r="Q1327" s="46">
        <f t="shared" si="251"/>
        <v>0</v>
      </c>
      <c r="R1327" s="15"/>
      <c r="S1327" s="3">
        <f t="shared" si="252"/>
        <v>3.05</v>
      </c>
      <c r="T1327" s="30" t="s">
        <v>2502</v>
      </c>
      <c r="U1327" s="41">
        <f t="shared" si="249"/>
        <v>40.625999999999998</v>
      </c>
      <c r="V1327" s="41">
        <f t="shared" si="250"/>
        <v>0</v>
      </c>
      <c r="W1327" s="5"/>
    </row>
    <row r="1328" spans="1:23" ht="43.2" x14ac:dyDescent="0.3">
      <c r="A1328" s="3">
        <f t="shared" si="253"/>
        <v>1311</v>
      </c>
      <c r="B1328" s="4" t="s">
        <v>918</v>
      </c>
      <c r="C1328" s="3">
        <v>2</v>
      </c>
      <c r="D1328" s="3" t="s">
        <v>1571</v>
      </c>
      <c r="E1328" s="4" t="s">
        <v>1389</v>
      </c>
      <c r="F1328" s="3" t="s">
        <v>812</v>
      </c>
      <c r="G1328" s="3"/>
      <c r="H1328" s="3"/>
      <c r="I1328" s="3" t="s">
        <v>2496</v>
      </c>
      <c r="J1328" s="3">
        <v>13.32</v>
      </c>
      <c r="K1328" s="3">
        <v>3050</v>
      </c>
      <c r="L1328" s="3" t="s">
        <v>25</v>
      </c>
      <c r="M1328" s="3">
        <v>1</v>
      </c>
      <c r="N1328" s="28">
        <f t="shared" si="247"/>
        <v>3.05</v>
      </c>
      <c r="O1328" s="40">
        <f t="shared" si="248"/>
        <v>40.625999999999998</v>
      </c>
      <c r="P1328" s="12">
        <v>0</v>
      </c>
      <c r="Q1328" s="46">
        <f t="shared" si="251"/>
        <v>0</v>
      </c>
      <c r="R1328" s="15"/>
      <c r="S1328" s="3">
        <f t="shared" si="252"/>
        <v>3.05</v>
      </c>
      <c r="T1328" s="30" t="s">
        <v>2502</v>
      </c>
      <c r="U1328" s="41">
        <f t="shared" si="249"/>
        <v>40.625999999999998</v>
      </c>
      <c r="V1328" s="41">
        <f t="shared" si="250"/>
        <v>0</v>
      </c>
      <c r="W1328" s="5"/>
    </row>
    <row r="1329" spans="1:23" ht="43.2" x14ac:dyDescent="0.3">
      <c r="A1329" s="3">
        <f t="shared" si="253"/>
        <v>1312</v>
      </c>
      <c r="B1329" s="4" t="s">
        <v>918</v>
      </c>
      <c r="C1329" s="3">
        <v>2</v>
      </c>
      <c r="D1329" s="3" t="s">
        <v>1572</v>
      </c>
      <c r="E1329" s="4" t="s">
        <v>1330</v>
      </c>
      <c r="F1329" s="3" t="s">
        <v>1173</v>
      </c>
      <c r="G1329" s="3" t="s">
        <v>2329</v>
      </c>
      <c r="H1329" s="3" t="s">
        <v>2479</v>
      </c>
      <c r="I1329" s="3" t="s">
        <v>2496</v>
      </c>
      <c r="J1329" s="3">
        <v>79.7</v>
      </c>
      <c r="K1329" s="3">
        <v>6000</v>
      </c>
      <c r="L1329" s="3" t="s">
        <v>25</v>
      </c>
      <c r="M1329" s="3">
        <v>1</v>
      </c>
      <c r="N1329" s="28">
        <f t="shared" ref="N1329:N1352" si="254">(K1329/1000)*M1329</f>
        <v>6</v>
      </c>
      <c r="O1329" s="28">
        <f t="shared" ref="O1329:O1352" si="255">N1329*J1329</f>
        <v>478.20000000000005</v>
      </c>
      <c r="P1329" s="12">
        <v>0</v>
      </c>
      <c r="Q1329" s="46">
        <f t="shared" si="251"/>
        <v>0</v>
      </c>
      <c r="R1329" s="15"/>
      <c r="S1329" s="3">
        <f t="shared" si="252"/>
        <v>6</v>
      </c>
      <c r="T1329" s="45" t="s">
        <v>2502</v>
      </c>
      <c r="U1329" s="47">
        <f t="shared" si="249"/>
        <v>478.20000000000005</v>
      </c>
      <c r="V1329" s="47">
        <f t="shared" si="250"/>
        <v>0</v>
      </c>
      <c r="W1329" s="5"/>
    </row>
    <row r="1330" spans="1:23" ht="43.2" x14ac:dyDescent="0.3">
      <c r="A1330" s="3">
        <f t="shared" si="253"/>
        <v>1313</v>
      </c>
      <c r="B1330" s="4" t="s">
        <v>918</v>
      </c>
      <c r="C1330" s="3">
        <v>2</v>
      </c>
      <c r="D1330" s="3" t="s">
        <v>1572</v>
      </c>
      <c r="E1330" s="4" t="s">
        <v>1331</v>
      </c>
      <c r="F1330" s="3" t="s">
        <v>32</v>
      </c>
      <c r="G1330" s="3" t="s">
        <v>2340</v>
      </c>
      <c r="H1330" s="3" t="s">
        <v>2468</v>
      </c>
      <c r="I1330" s="3" t="s">
        <v>2496</v>
      </c>
      <c r="J1330" s="3">
        <v>18.2</v>
      </c>
      <c r="K1330" s="3">
        <v>2200</v>
      </c>
      <c r="L1330" s="3" t="s">
        <v>25</v>
      </c>
      <c r="M1330" s="3">
        <v>1</v>
      </c>
      <c r="N1330" s="28">
        <f t="shared" si="254"/>
        <v>2.2000000000000002</v>
      </c>
      <c r="O1330" s="28">
        <f t="shared" si="255"/>
        <v>40.04</v>
      </c>
      <c r="P1330" s="12">
        <v>0</v>
      </c>
      <c r="Q1330" s="46">
        <f t="shared" si="251"/>
        <v>0</v>
      </c>
      <c r="R1330" s="15"/>
      <c r="S1330" s="3">
        <f t="shared" si="252"/>
        <v>2.2000000000000002</v>
      </c>
      <c r="T1330" s="30" t="s">
        <v>2502</v>
      </c>
      <c r="U1330" s="5">
        <f t="shared" si="249"/>
        <v>40.04</v>
      </c>
      <c r="V1330" s="5">
        <f t="shared" si="250"/>
        <v>0</v>
      </c>
      <c r="W1330" s="5"/>
    </row>
    <row r="1331" spans="1:23" ht="43.2" x14ac:dyDescent="0.3">
      <c r="A1331" s="3">
        <f t="shared" si="253"/>
        <v>1314</v>
      </c>
      <c r="B1331" s="4" t="s">
        <v>918</v>
      </c>
      <c r="C1331" s="3">
        <v>2</v>
      </c>
      <c r="D1331" s="3" t="s">
        <v>1572</v>
      </c>
      <c r="E1331" s="4" t="s">
        <v>1332</v>
      </c>
      <c r="F1331" s="3" t="s">
        <v>32</v>
      </c>
      <c r="G1331" s="3" t="s">
        <v>2340</v>
      </c>
      <c r="H1331" s="3" t="s">
        <v>2468</v>
      </c>
      <c r="I1331" s="3" t="s">
        <v>2496</v>
      </c>
      <c r="J1331" s="3">
        <v>18.2</v>
      </c>
      <c r="K1331" s="3">
        <v>2200</v>
      </c>
      <c r="L1331" s="3" t="s">
        <v>25</v>
      </c>
      <c r="M1331" s="3">
        <v>1</v>
      </c>
      <c r="N1331" s="28">
        <f t="shared" si="254"/>
        <v>2.2000000000000002</v>
      </c>
      <c r="O1331" s="28">
        <f t="shared" si="255"/>
        <v>40.04</v>
      </c>
      <c r="P1331" s="12">
        <v>0</v>
      </c>
      <c r="Q1331" s="46">
        <f t="shared" si="251"/>
        <v>0</v>
      </c>
      <c r="R1331" s="15"/>
      <c r="S1331" s="3">
        <f t="shared" si="252"/>
        <v>2.2000000000000002</v>
      </c>
      <c r="T1331" s="30" t="s">
        <v>2502</v>
      </c>
      <c r="U1331" s="5">
        <f t="shared" si="249"/>
        <v>40.04</v>
      </c>
      <c r="V1331" s="5">
        <f t="shared" si="250"/>
        <v>0</v>
      </c>
      <c r="W1331" s="5"/>
    </row>
    <row r="1332" spans="1:23" ht="43.2" x14ac:dyDescent="0.3">
      <c r="A1332" s="3">
        <f t="shared" si="253"/>
        <v>1315</v>
      </c>
      <c r="B1332" s="4" t="s">
        <v>918</v>
      </c>
      <c r="C1332" s="3">
        <v>2</v>
      </c>
      <c r="D1332" s="3" t="s">
        <v>1572</v>
      </c>
      <c r="E1332" s="4" t="s">
        <v>1333</v>
      </c>
      <c r="F1332" s="3" t="s">
        <v>32</v>
      </c>
      <c r="G1332" s="3" t="s">
        <v>2340</v>
      </c>
      <c r="H1332" s="3" t="s">
        <v>2468</v>
      </c>
      <c r="I1332" s="3" t="s">
        <v>2496</v>
      </c>
      <c r="J1332" s="3">
        <v>18.2</v>
      </c>
      <c r="K1332" s="3">
        <v>1350</v>
      </c>
      <c r="L1332" s="3" t="s">
        <v>25</v>
      </c>
      <c r="M1332" s="3">
        <v>1</v>
      </c>
      <c r="N1332" s="28">
        <f t="shared" si="254"/>
        <v>1.35</v>
      </c>
      <c r="O1332" s="28">
        <f t="shared" si="255"/>
        <v>24.57</v>
      </c>
      <c r="P1332" s="12">
        <v>0</v>
      </c>
      <c r="Q1332" s="46">
        <f t="shared" si="251"/>
        <v>0</v>
      </c>
      <c r="R1332" s="15"/>
      <c r="S1332" s="3">
        <f t="shared" si="252"/>
        <v>1.35</v>
      </c>
      <c r="T1332" s="30" t="s">
        <v>2502</v>
      </c>
      <c r="U1332" s="5">
        <f t="shared" si="249"/>
        <v>24.57</v>
      </c>
      <c r="V1332" s="5">
        <f t="shared" si="250"/>
        <v>0</v>
      </c>
      <c r="W1332" s="5"/>
    </row>
    <row r="1333" spans="1:23" ht="43.2" x14ac:dyDescent="0.3">
      <c r="A1333" s="3">
        <f t="shared" si="253"/>
        <v>1316</v>
      </c>
      <c r="B1333" s="4" t="s">
        <v>918</v>
      </c>
      <c r="C1333" s="3">
        <v>2</v>
      </c>
      <c r="D1333" s="3" t="s">
        <v>1572</v>
      </c>
      <c r="E1333" s="4" t="s">
        <v>1334</v>
      </c>
      <c r="F1333" s="3" t="s">
        <v>22</v>
      </c>
      <c r="G1333" s="7" t="s">
        <v>2343</v>
      </c>
      <c r="H1333" s="7" t="s">
        <v>2487</v>
      </c>
      <c r="I1333" s="7" t="s">
        <v>2496</v>
      </c>
      <c r="J1333" s="7">
        <v>30.6</v>
      </c>
      <c r="K1333" s="3">
        <v>6000</v>
      </c>
      <c r="L1333" s="3" t="s">
        <v>25</v>
      </c>
      <c r="M1333" s="3">
        <v>1</v>
      </c>
      <c r="N1333" s="28">
        <f t="shared" si="254"/>
        <v>6</v>
      </c>
      <c r="O1333" s="28">
        <f t="shared" si="255"/>
        <v>183.60000000000002</v>
      </c>
      <c r="P1333" s="12">
        <v>0</v>
      </c>
      <c r="Q1333" s="46">
        <f t="shared" si="251"/>
        <v>0</v>
      </c>
      <c r="R1333" s="15"/>
      <c r="S1333" s="3">
        <f t="shared" si="252"/>
        <v>6</v>
      </c>
      <c r="T1333" s="30" t="s">
        <v>2502</v>
      </c>
      <c r="U1333" s="29">
        <f t="shared" si="249"/>
        <v>183.60000000000002</v>
      </c>
      <c r="V1333" s="29">
        <f t="shared" si="250"/>
        <v>0</v>
      </c>
      <c r="W1333" s="5"/>
    </row>
    <row r="1334" spans="1:23" ht="43.2" x14ac:dyDescent="0.3">
      <c r="A1334" s="3">
        <f t="shared" si="253"/>
        <v>1317</v>
      </c>
      <c r="B1334" s="4" t="s">
        <v>918</v>
      </c>
      <c r="C1334" s="3">
        <v>2</v>
      </c>
      <c r="D1334" s="3" t="s">
        <v>1572</v>
      </c>
      <c r="E1334" s="4" t="s">
        <v>1335</v>
      </c>
      <c r="F1334" s="3" t="s">
        <v>32</v>
      </c>
      <c r="G1334" s="3" t="s">
        <v>2340</v>
      </c>
      <c r="H1334" s="3" t="s">
        <v>2468</v>
      </c>
      <c r="I1334" s="3" t="s">
        <v>2496</v>
      </c>
      <c r="J1334" s="3">
        <v>18.2</v>
      </c>
      <c r="K1334" s="3">
        <v>2200</v>
      </c>
      <c r="L1334" s="3" t="s">
        <v>25</v>
      </c>
      <c r="M1334" s="3">
        <v>1</v>
      </c>
      <c r="N1334" s="28">
        <f t="shared" si="254"/>
        <v>2.2000000000000002</v>
      </c>
      <c r="O1334" s="28">
        <f t="shared" si="255"/>
        <v>40.04</v>
      </c>
      <c r="P1334" s="12">
        <v>0</v>
      </c>
      <c r="Q1334" s="46">
        <f t="shared" si="251"/>
        <v>0</v>
      </c>
      <c r="R1334" s="15"/>
      <c r="S1334" s="3">
        <f t="shared" si="252"/>
        <v>2.2000000000000002</v>
      </c>
      <c r="T1334" s="30" t="s">
        <v>2502</v>
      </c>
      <c r="U1334" s="5">
        <f t="shared" si="249"/>
        <v>40.04</v>
      </c>
      <c r="V1334" s="5">
        <f t="shared" si="250"/>
        <v>0</v>
      </c>
      <c r="W1334" s="5"/>
    </row>
    <row r="1335" spans="1:23" ht="43.2" x14ac:dyDescent="0.3">
      <c r="A1335" s="3">
        <f t="shared" si="253"/>
        <v>1318</v>
      </c>
      <c r="B1335" s="4" t="s">
        <v>918</v>
      </c>
      <c r="C1335" s="3">
        <v>2</v>
      </c>
      <c r="D1335" s="3" t="s">
        <v>1572</v>
      </c>
      <c r="E1335" s="4" t="s">
        <v>1336</v>
      </c>
      <c r="F1335" s="3" t="s">
        <v>32</v>
      </c>
      <c r="G1335" s="3" t="s">
        <v>2340</v>
      </c>
      <c r="H1335" s="3" t="s">
        <v>2468</v>
      </c>
      <c r="I1335" s="3" t="s">
        <v>2496</v>
      </c>
      <c r="J1335" s="3">
        <v>18.2</v>
      </c>
      <c r="K1335" s="3">
        <v>2200</v>
      </c>
      <c r="L1335" s="3" t="s">
        <v>25</v>
      </c>
      <c r="M1335" s="3">
        <v>1</v>
      </c>
      <c r="N1335" s="28">
        <f t="shared" si="254"/>
        <v>2.2000000000000002</v>
      </c>
      <c r="O1335" s="28">
        <f t="shared" si="255"/>
        <v>40.04</v>
      </c>
      <c r="P1335" s="12">
        <v>0</v>
      </c>
      <c r="Q1335" s="46">
        <f t="shared" si="251"/>
        <v>0</v>
      </c>
      <c r="R1335" s="15"/>
      <c r="S1335" s="3">
        <f t="shared" si="252"/>
        <v>2.2000000000000002</v>
      </c>
      <c r="T1335" s="30" t="s">
        <v>2502</v>
      </c>
      <c r="U1335" s="5">
        <f t="shared" si="249"/>
        <v>40.04</v>
      </c>
      <c r="V1335" s="5">
        <f t="shared" si="250"/>
        <v>0</v>
      </c>
      <c r="W1335" s="5"/>
    </row>
    <row r="1336" spans="1:23" ht="43.2" x14ac:dyDescent="0.3">
      <c r="A1336" s="3">
        <f t="shared" si="253"/>
        <v>1319</v>
      </c>
      <c r="B1336" s="4" t="s">
        <v>918</v>
      </c>
      <c r="C1336" s="3">
        <v>2</v>
      </c>
      <c r="D1336" s="3" t="s">
        <v>1572</v>
      </c>
      <c r="E1336" s="4" t="s">
        <v>1337</v>
      </c>
      <c r="F1336" s="3" t="s">
        <v>32</v>
      </c>
      <c r="G1336" s="3" t="s">
        <v>2340</v>
      </c>
      <c r="H1336" s="3" t="s">
        <v>2468</v>
      </c>
      <c r="I1336" s="3" t="s">
        <v>2496</v>
      </c>
      <c r="J1336" s="3">
        <v>18.2</v>
      </c>
      <c r="K1336" s="3">
        <v>1350</v>
      </c>
      <c r="L1336" s="3" t="s">
        <v>25</v>
      </c>
      <c r="M1336" s="3">
        <v>1</v>
      </c>
      <c r="N1336" s="28">
        <f t="shared" si="254"/>
        <v>1.35</v>
      </c>
      <c r="O1336" s="28">
        <f t="shared" si="255"/>
        <v>24.57</v>
      </c>
      <c r="P1336" s="12">
        <v>0</v>
      </c>
      <c r="Q1336" s="46">
        <f t="shared" si="251"/>
        <v>0</v>
      </c>
      <c r="R1336" s="15"/>
      <c r="S1336" s="3">
        <f t="shared" si="252"/>
        <v>1.35</v>
      </c>
      <c r="T1336" s="30" t="s">
        <v>2502</v>
      </c>
      <c r="U1336" s="5">
        <f t="shared" si="249"/>
        <v>24.57</v>
      </c>
      <c r="V1336" s="5">
        <f t="shared" si="250"/>
        <v>0</v>
      </c>
      <c r="W1336" s="5"/>
    </row>
    <row r="1337" spans="1:23" ht="43.2" x14ac:dyDescent="0.3">
      <c r="A1337" s="3">
        <f t="shared" si="253"/>
        <v>1320</v>
      </c>
      <c r="B1337" s="4" t="s">
        <v>918</v>
      </c>
      <c r="C1337" s="3">
        <v>2</v>
      </c>
      <c r="D1337" s="3" t="s">
        <v>1572</v>
      </c>
      <c r="E1337" s="4" t="s">
        <v>1338</v>
      </c>
      <c r="F1337" s="3" t="s">
        <v>1078</v>
      </c>
      <c r="G1337" s="3" t="s">
        <v>2337</v>
      </c>
      <c r="H1337" s="3" t="s">
        <v>2485</v>
      </c>
      <c r="I1337" s="3" t="s">
        <v>2496</v>
      </c>
      <c r="J1337" s="3">
        <v>106</v>
      </c>
      <c r="K1337" s="3">
        <v>6000</v>
      </c>
      <c r="L1337" s="3" t="s">
        <v>25</v>
      </c>
      <c r="M1337" s="3">
        <v>1</v>
      </c>
      <c r="N1337" s="28">
        <f t="shared" si="254"/>
        <v>6</v>
      </c>
      <c r="O1337" s="28">
        <f t="shared" si="255"/>
        <v>636</v>
      </c>
      <c r="P1337" s="12">
        <v>0</v>
      </c>
      <c r="Q1337" s="46">
        <f t="shared" si="251"/>
        <v>0</v>
      </c>
      <c r="R1337" s="15"/>
      <c r="S1337" s="3">
        <f t="shared" si="252"/>
        <v>6</v>
      </c>
      <c r="T1337" s="30" t="s">
        <v>2502</v>
      </c>
      <c r="U1337" s="29">
        <f t="shared" si="249"/>
        <v>636</v>
      </c>
      <c r="V1337" s="29">
        <f t="shared" si="250"/>
        <v>0</v>
      </c>
      <c r="W1337" s="5"/>
    </row>
    <row r="1338" spans="1:23" ht="43.2" x14ac:dyDescent="0.3">
      <c r="A1338" s="3">
        <f t="shared" si="253"/>
        <v>1321</v>
      </c>
      <c r="B1338" s="4" t="s">
        <v>918</v>
      </c>
      <c r="C1338" s="3">
        <v>2</v>
      </c>
      <c r="D1338" s="3" t="s">
        <v>1572</v>
      </c>
      <c r="E1338" s="4" t="s">
        <v>1339</v>
      </c>
      <c r="F1338" s="3" t="s">
        <v>1184</v>
      </c>
      <c r="G1338" s="3" t="s">
        <v>2330</v>
      </c>
      <c r="H1338" s="3" t="s">
        <v>2479</v>
      </c>
      <c r="I1338" s="3" t="s">
        <v>2496</v>
      </c>
      <c r="J1338" s="3">
        <v>79.7</v>
      </c>
      <c r="K1338" s="3">
        <v>6000</v>
      </c>
      <c r="L1338" s="3" t="s">
        <v>25</v>
      </c>
      <c r="M1338" s="3">
        <v>1</v>
      </c>
      <c r="N1338" s="28">
        <f t="shared" si="254"/>
        <v>6</v>
      </c>
      <c r="O1338" s="28">
        <f t="shared" si="255"/>
        <v>478.20000000000005</v>
      </c>
      <c r="P1338" s="12">
        <v>0</v>
      </c>
      <c r="Q1338" s="46">
        <f t="shared" si="251"/>
        <v>0</v>
      </c>
      <c r="R1338" s="15"/>
      <c r="S1338" s="3">
        <f t="shared" si="252"/>
        <v>6</v>
      </c>
      <c r="T1338" s="30" t="s">
        <v>2502</v>
      </c>
      <c r="U1338" s="29">
        <f t="shared" si="249"/>
        <v>478.20000000000005</v>
      </c>
      <c r="V1338" s="29">
        <f t="shared" si="250"/>
        <v>0</v>
      </c>
      <c r="W1338" s="5"/>
    </row>
    <row r="1339" spans="1:23" ht="43.2" x14ac:dyDescent="0.3">
      <c r="A1339" s="3">
        <f t="shared" si="253"/>
        <v>1322</v>
      </c>
      <c r="B1339" s="4" t="s">
        <v>918</v>
      </c>
      <c r="C1339" s="3">
        <v>2</v>
      </c>
      <c r="D1339" s="3" t="s">
        <v>1572</v>
      </c>
      <c r="E1339" s="4" t="s">
        <v>1340</v>
      </c>
      <c r="F1339" s="3" t="s">
        <v>6</v>
      </c>
      <c r="G1339" s="7" t="s">
        <v>2344</v>
      </c>
      <c r="H1339" s="7" t="s">
        <v>2467</v>
      </c>
      <c r="I1339" s="7" t="s">
        <v>2496</v>
      </c>
      <c r="J1339" s="7">
        <v>49.9</v>
      </c>
      <c r="K1339" s="3">
        <v>6000</v>
      </c>
      <c r="L1339" s="3" t="s">
        <v>25</v>
      </c>
      <c r="M1339" s="3">
        <v>1</v>
      </c>
      <c r="N1339" s="28">
        <f t="shared" si="254"/>
        <v>6</v>
      </c>
      <c r="O1339" s="28">
        <f t="shared" si="255"/>
        <v>299.39999999999998</v>
      </c>
      <c r="P1339" s="12">
        <v>0</v>
      </c>
      <c r="Q1339" s="46">
        <f t="shared" si="251"/>
        <v>0</v>
      </c>
      <c r="R1339" s="15"/>
      <c r="S1339" s="3">
        <f t="shared" si="252"/>
        <v>6</v>
      </c>
      <c r="T1339" s="30" t="s">
        <v>2502</v>
      </c>
      <c r="U1339" s="29">
        <f t="shared" si="249"/>
        <v>299.39999999999998</v>
      </c>
      <c r="V1339" s="29">
        <f t="shared" si="250"/>
        <v>0</v>
      </c>
      <c r="W1339" s="5"/>
    </row>
    <row r="1340" spans="1:23" ht="43.2" x14ac:dyDescent="0.3">
      <c r="A1340" s="3">
        <f t="shared" si="253"/>
        <v>1323</v>
      </c>
      <c r="B1340" s="4" t="s">
        <v>918</v>
      </c>
      <c r="C1340" s="3">
        <v>2</v>
      </c>
      <c r="D1340" s="3" t="s">
        <v>1572</v>
      </c>
      <c r="E1340" s="4" t="s">
        <v>1341</v>
      </c>
      <c r="F1340" s="3" t="s">
        <v>22</v>
      </c>
      <c r="G1340" s="7" t="s">
        <v>2343</v>
      </c>
      <c r="H1340" s="7" t="s">
        <v>2487</v>
      </c>
      <c r="I1340" s="7" t="s">
        <v>2496</v>
      </c>
      <c r="J1340" s="7">
        <v>30.6</v>
      </c>
      <c r="K1340" s="3">
        <v>3000</v>
      </c>
      <c r="L1340" s="3" t="s">
        <v>25</v>
      </c>
      <c r="M1340" s="3">
        <v>1</v>
      </c>
      <c r="N1340" s="28">
        <f t="shared" si="254"/>
        <v>3</v>
      </c>
      <c r="O1340" s="28">
        <f t="shared" si="255"/>
        <v>91.800000000000011</v>
      </c>
      <c r="P1340" s="12">
        <v>0</v>
      </c>
      <c r="Q1340" s="46">
        <f t="shared" si="251"/>
        <v>0</v>
      </c>
      <c r="R1340" s="15"/>
      <c r="S1340" s="3">
        <f t="shared" si="252"/>
        <v>3</v>
      </c>
      <c r="T1340" s="30" t="s">
        <v>2502</v>
      </c>
      <c r="U1340" s="29">
        <f t="shared" si="249"/>
        <v>91.800000000000011</v>
      </c>
      <c r="V1340" s="29">
        <f t="shared" si="250"/>
        <v>0</v>
      </c>
      <c r="W1340" s="5"/>
    </row>
    <row r="1341" spans="1:23" ht="43.2" x14ac:dyDescent="0.3">
      <c r="A1341" s="3">
        <f t="shared" si="253"/>
        <v>1324</v>
      </c>
      <c r="B1341" s="4" t="s">
        <v>918</v>
      </c>
      <c r="C1341" s="3">
        <v>2</v>
      </c>
      <c r="D1341" s="3" t="s">
        <v>1572</v>
      </c>
      <c r="E1341" s="4" t="s">
        <v>1342</v>
      </c>
      <c r="F1341" s="3" t="s">
        <v>1078</v>
      </c>
      <c r="G1341" s="3" t="s">
        <v>2337</v>
      </c>
      <c r="H1341" s="3" t="s">
        <v>2485</v>
      </c>
      <c r="I1341" s="3" t="s">
        <v>2496</v>
      </c>
      <c r="J1341" s="3">
        <v>106</v>
      </c>
      <c r="K1341" s="3">
        <v>6000</v>
      </c>
      <c r="L1341" s="3" t="s">
        <v>25</v>
      </c>
      <c r="M1341" s="3">
        <v>1</v>
      </c>
      <c r="N1341" s="28">
        <f t="shared" si="254"/>
        <v>6</v>
      </c>
      <c r="O1341" s="28">
        <f t="shared" si="255"/>
        <v>636</v>
      </c>
      <c r="P1341" s="12">
        <v>0</v>
      </c>
      <c r="Q1341" s="46">
        <f t="shared" si="251"/>
        <v>0</v>
      </c>
      <c r="R1341" s="15"/>
      <c r="S1341" s="3">
        <f t="shared" si="252"/>
        <v>6</v>
      </c>
      <c r="T1341" s="30" t="s">
        <v>2502</v>
      </c>
      <c r="U1341" s="29">
        <f t="shared" si="249"/>
        <v>636</v>
      </c>
      <c r="V1341" s="29">
        <f t="shared" si="250"/>
        <v>0</v>
      </c>
      <c r="W1341" s="5"/>
    </row>
    <row r="1342" spans="1:23" ht="43.2" x14ac:dyDescent="0.3">
      <c r="A1342" s="3">
        <f t="shared" si="253"/>
        <v>1325</v>
      </c>
      <c r="B1342" s="4" t="s">
        <v>918</v>
      </c>
      <c r="C1342" s="3">
        <v>2</v>
      </c>
      <c r="D1342" s="3" t="s">
        <v>1572</v>
      </c>
      <c r="E1342" s="4" t="s">
        <v>1343</v>
      </c>
      <c r="F1342" s="3" t="s">
        <v>1078</v>
      </c>
      <c r="G1342" s="3" t="s">
        <v>2337</v>
      </c>
      <c r="H1342" s="3" t="s">
        <v>2485</v>
      </c>
      <c r="I1342" s="3" t="s">
        <v>2496</v>
      </c>
      <c r="J1342" s="3">
        <v>106</v>
      </c>
      <c r="K1342" s="3">
        <v>6000</v>
      </c>
      <c r="L1342" s="3" t="s">
        <v>25</v>
      </c>
      <c r="M1342" s="3">
        <v>1</v>
      </c>
      <c r="N1342" s="28">
        <f t="shared" si="254"/>
        <v>6</v>
      </c>
      <c r="O1342" s="28">
        <f t="shared" si="255"/>
        <v>636</v>
      </c>
      <c r="P1342" s="12">
        <v>0</v>
      </c>
      <c r="Q1342" s="46">
        <f t="shared" si="251"/>
        <v>0</v>
      </c>
      <c r="R1342" s="15"/>
      <c r="S1342" s="3">
        <f t="shared" si="252"/>
        <v>6</v>
      </c>
      <c r="T1342" s="30" t="s">
        <v>2502</v>
      </c>
      <c r="U1342" s="29">
        <f t="shared" si="249"/>
        <v>636</v>
      </c>
      <c r="V1342" s="29">
        <f t="shared" si="250"/>
        <v>0</v>
      </c>
      <c r="W1342" s="5"/>
    </row>
    <row r="1343" spans="1:23" ht="43.2" x14ac:dyDescent="0.3">
      <c r="A1343" s="3">
        <f t="shared" si="253"/>
        <v>1326</v>
      </c>
      <c r="B1343" s="4" t="s">
        <v>918</v>
      </c>
      <c r="C1343" s="3">
        <v>2</v>
      </c>
      <c r="D1343" s="3" t="s">
        <v>1572</v>
      </c>
      <c r="E1343" s="4" t="s">
        <v>1344</v>
      </c>
      <c r="F1343" s="3" t="s">
        <v>1078</v>
      </c>
      <c r="G1343" s="3" t="s">
        <v>2337</v>
      </c>
      <c r="H1343" s="3" t="s">
        <v>2485</v>
      </c>
      <c r="I1343" s="3" t="s">
        <v>2496</v>
      </c>
      <c r="J1343" s="3">
        <v>106</v>
      </c>
      <c r="K1343" s="3">
        <v>6000</v>
      </c>
      <c r="L1343" s="3" t="s">
        <v>25</v>
      </c>
      <c r="M1343" s="3">
        <v>1</v>
      </c>
      <c r="N1343" s="28">
        <f t="shared" si="254"/>
        <v>6</v>
      </c>
      <c r="O1343" s="28">
        <f t="shared" si="255"/>
        <v>636</v>
      </c>
      <c r="P1343" s="12">
        <v>0</v>
      </c>
      <c r="Q1343" s="46">
        <f t="shared" si="251"/>
        <v>0</v>
      </c>
      <c r="R1343" s="15"/>
      <c r="S1343" s="3">
        <f t="shared" si="252"/>
        <v>6</v>
      </c>
      <c r="T1343" s="30" t="s">
        <v>2502</v>
      </c>
      <c r="U1343" s="29">
        <f t="shared" si="249"/>
        <v>636</v>
      </c>
      <c r="V1343" s="29">
        <f t="shared" si="250"/>
        <v>0</v>
      </c>
      <c r="W1343" s="5"/>
    </row>
    <row r="1344" spans="1:23" ht="43.2" x14ac:dyDescent="0.3">
      <c r="A1344" s="3">
        <f t="shared" si="253"/>
        <v>1327</v>
      </c>
      <c r="B1344" s="4" t="s">
        <v>918</v>
      </c>
      <c r="C1344" s="3">
        <v>2</v>
      </c>
      <c r="D1344" s="3" t="s">
        <v>1572</v>
      </c>
      <c r="E1344" s="4" t="s">
        <v>1345</v>
      </c>
      <c r="F1344" s="3" t="s">
        <v>1078</v>
      </c>
      <c r="G1344" s="3" t="s">
        <v>2337</v>
      </c>
      <c r="H1344" s="3" t="s">
        <v>2485</v>
      </c>
      <c r="I1344" s="3" t="s">
        <v>2496</v>
      </c>
      <c r="J1344" s="3">
        <v>106</v>
      </c>
      <c r="K1344" s="3">
        <v>6000</v>
      </c>
      <c r="L1344" s="3" t="s">
        <v>25</v>
      </c>
      <c r="M1344" s="3">
        <v>1</v>
      </c>
      <c r="N1344" s="28">
        <f t="shared" si="254"/>
        <v>6</v>
      </c>
      <c r="O1344" s="28">
        <f t="shared" si="255"/>
        <v>636</v>
      </c>
      <c r="P1344" s="12">
        <v>0</v>
      </c>
      <c r="Q1344" s="46">
        <f t="shared" si="251"/>
        <v>0</v>
      </c>
      <c r="R1344" s="15"/>
      <c r="S1344" s="3">
        <f t="shared" si="252"/>
        <v>6</v>
      </c>
      <c r="T1344" s="30" t="s">
        <v>2502</v>
      </c>
      <c r="U1344" s="29">
        <f t="shared" si="249"/>
        <v>636</v>
      </c>
      <c r="V1344" s="29">
        <f t="shared" si="250"/>
        <v>0</v>
      </c>
      <c r="W1344" s="5"/>
    </row>
    <row r="1345" spans="1:23" ht="43.2" x14ac:dyDescent="0.3">
      <c r="A1345" s="3">
        <f t="shared" si="253"/>
        <v>1328</v>
      </c>
      <c r="B1345" s="4" t="s">
        <v>918</v>
      </c>
      <c r="C1345" s="3">
        <v>2</v>
      </c>
      <c r="D1345" s="3" t="s">
        <v>1572</v>
      </c>
      <c r="E1345" s="4" t="s">
        <v>1346</v>
      </c>
      <c r="F1345" s="3" t="s">
        <v>1193</v>
      </c>
      <c r="G1345" s="3" t="s">
        <v>2328</v>
      </c>
      <c r="H1345" s="3" t="s">
        <v>2474</v>
      </c>
      <c r="I1345" s="3" t="s">
        <v>2496</v>
      </c>
      <c r="J1345" s="3">
        <v>65.400000000000006</v>
      </c>
      <c r="K1345" s="3">
        <v>6000</v>
      </c>
      <c r="L1345" s="3" t="s">
        <v>25</v>
      </c>
      <c r="M1345" s="3">
        <v>1</v>
      </c>
      <c r="N1345" s="28">
        <f t="shared" si="254"/>
        <v>6</v>
      </c>
      <c r="O1345" s="28">
        <f t="shared" si="255"/>
        <v>392.40000000000003</v>
      </c>
      <c r="P1345" s="12">
        <v>0</v>
      </c>
      <c r="Q1345" s="46">
        <f t="shared" si="251"/>
        <v>0</v>
      </c>
      <c r="R1345" s="15"/>
      <c r="S1345" s="3">
        <f t="shared" si="252"/>
        <v>6</v>
      </c>
      <c r="T1345" s="30" t="s">
        <v>2502</v>
      </c>
      <c r="U1345" s="29">
        <f t="shared" si="249"/>
        <v>392.40000000000003</v>
      </c>
      <c r="V1345" s="29">
        <f t="shared" si="250"/>
        <v>0</v>
      </c>
      <c r="W1345" s="5"/>
    </row>
    <row r="1346" spans="1:23" ht="43.2" x14ac:dyDescent="0.3">
      <c r="A1346" s="3">
        <f t="shared" si="253"/>
        <v>1329</v>
      </c>
      <c r="B1346" s="4" t="s">
        <v>918</v>
      </c>
      <c r="C1346" s="3">
        <v>2</v>
      </c>
      <c r="D1346" s="3" t="s">
        <v>1572</v>
      </c>
      <c r="E1346" s="4" t="s">
        <v>1347</v>
      </c>
      <c r="F1346" s="3" t="s">
        <v>1193</v>
      </c>
      <c r="G1346" s="3" t="s">
        <v>2328</v>
      </c>
      <c r="H1346" s="3" t="s">
        <v>2474</v>
      </c>
      <c r="I1346" s="3" t="s">
        <v>2496</v>
      </c>
      <c r="J1346" s="3">
        <v>65.400000000000006</v>
      </c>
      <c r="K1346" s="3">
        <v>6000</v>
      </c>
      <c r="L1346" s="3" t="s">
        <v>25</v>
      </c>
      <c r="M1346" s="3">
        <v>1</v>
      </c>
      <c r="N1346" s="28">
        <f t="shared" si="254"/>
        <v>6</v>
      </c>
      <c r="O1346" s="28">
        <f t="shared" si="255"/>
        <v>392.40000000000003</v>
      </c>
      <c r="P1346" s="12">
        <v>0</v>
      </c>
      <c r="Q1346" s="46">
        <f t="shared" si="251"/>
        <v>0</v>
      </c>
      <c r="R1346" s="15"/>
      <c r="S1346" s="3">
        <f t="shared" si="252"/>
        <v>6</v>
      </c>
      <c r="T1346" s="30" t="s">
        <v>2502</v>
      </c>
      <c r="U1346" s="29">
        <f t="shared" si="249"/>
        <v>392.40000000000003</v>
      </c>
      <c r="V1346" s="29">
        <f t="shared" si="250"/>
        <v>0</v>
      </c>
      <c r="W1346" s="5"/>
    </row>
    <row r="1347" spans="1:23" ht="43.2" x14ac:dyDescent="0.3">
      <c r="A1347" s="3">
        <f t="shared" si="253"/>
        <v>1330</v>
      </c>
      <c r="B1347" s="4" t="s">
        <v>918</v>
      </c>
      <c r="C1347" s="3">
        <v>2</v>
      </c>
      <c r="D1347" s="3" t="s">
        <v>1572</v>
      </c>
      <c r="E1347" s="4" t="s">
        <v>1348</v>
      </c>
      <c r="F1347" s="3" t="s">
        <v>1196</v>
      </c>
      <c r="G1347" s="3" t="s">
        <v>2325</v>
      </c>
      <c r="H1347" s="3" t="s">
        <v>2470</v>
      </c>
      <c r="I1347" s="3" t="s">
        <v>2496</v>
      </c>
      <c r="J1347" s="3">
        <v>41.4</v>
      </c>
      <c r="K1347" s="3">
        <v>6000</v>
      </c>
      <c r="L1347" s="3" t="s">
        <v>25</v>
      </c>
      <c r="M1347" s="3">
        <v>1</v>
      </c>
      <c r="N1347" s="28">
        <f t="shared" si="254"/>
        <v>6</v>
      </c>
      <c r="O1347" s="40">
        <f t="shared" si="255"/>
        <v>248.39999999999998</v>
      </c>
      <c r="P1347" s="12">
        <v>0</v>
      </c>
      <c r="Q1347" s="46">
        <f t="shared" si="251"/>
        <v>0</v>
      </c>
      <c r="R1347" s="15"/>
      <c r="S1347" s="3">
        <f t="shared" si="252"/>
        <v>6</v>
      </c>
      <c r="T1347" s="30" t="s">
        <v>2502</v>
      </c>
      <c r="U1347" s="41">
        <f t="shared" si="249"/>
        <v>248.39999999999998</v>
      </c>
      <c r="V1347" s="41">
        <f t="shared" si="250"/>
        <v>0</v>
      </c>
      <c r="W1347" s="5"/>
    </row>
    <row r="1348" spans="1:23" ht="43.2" x14ac:dyDescent="0.3">
      <c r="A1348" s="3">
        <f t="shared" si="253"/>
        <v>1331</v>
      </c>
      <c r="B1348" s="4" t="s">
        <v>918</v>
      </c>
      <c r="C1348" s="3">
        <v>2</v>
      </c>
      <c r="D1348" s="3" t="s">
        <v>1572</v>
      </c>
      <c r="E1348" s="4" t="s">
        <v>1349</v>
      </c>
      <c r="F1348" s="3" t="s">
        <v>1196</v>
      </c>
      <c r="G1348" s="3" t="s">
        <v>2325</v>
      </c>
      <c r="H1348" s="3" t="s">
        <v>2470</v>
      </c>
      <c r="I1348" s="3" t="s">
        <v>2496</v>
      </c>
      <c r="J1348" s="3">
        <v>41.4</v>
      </c>
      <c r="K1348" s="3">
        <v>6000</v>
      </c>
      <c r="L1348" s="3" t="s">
        <v>25</v>
      </c>
      <c r="M1348" s="3">
        <v>1</v>
      </c>
      <c r="N1348" s="28">
        <f t="shared" si="254"/>
        <v>6</v>
      </c>
      <c r="O1348" s="40">
        <f t="shared" si="255"/>
        <v>248.39999999999998</v>
      </c>
      <c r="P1348" s="12">
        <v>0</v>
      </c>
      <c r="Q1348" s="46">
        <f t="shared" si="251"/>
        <v>0</v>
      </c>
      <c r="R1348" s="15"/>
      <c r="S1348" s="3">
        <f t="shared" si="252"/>
        <v>6</v>
      </c>
      <c r="T1348" s="30" t="s">
        <v>2502</v>
      </c>
      <c r="U1348" s="41">
        <f t="shared" si="249"/>
        <v>248.39999999999998</v>
      </c>
      <c r="V1348" s="41">
        <f t="shared" si="250"/>
        <v>0</v>
      </c>
      <c r="W1348" s="5"/>
    </row>
    <row r="1349" spans="1:23" ht="43.2" x14ac:dyDescent="0.3">
      <c r="A1349" s="3">
        <f t="shared" si="253"/>
        <v>1332</v>
      </c>
      <c r="B1349" s="4" t="s">
        <v>918</v>
      </c>
      <c r="C1349" s="3">
        <v>2</v>
      </c>
      <c r="D1349" s="3" t="s">
        <v>1572</v>
      </c>
      <c r="E1349" s="4" t="s">
        <v>1350</v>
      </c>
      <c r="F1349" s="3" t="s">
        <v>1200</v>
      </c>
      <c r="G1349" s="3" t="s">
        <v>2334</v>
      </c>
      <c r="H1349" s="3" t="s">
        <v>2483</v>
      </c>
      <c r="I1349" s="3" t="s">
        <v>2496</v>
      </c>
      <c r="J1349" s="3">
        <v>76</v>
      </c>
      <c r="K1349" s="3">
        <v>6000</v>
      </c>
      <c r="L1349" s="3" t="s">
        <v>25</v>
      </c>
      <c r="M1349" s="3">
        <v>1</v>
      </c>
      <c r="N1349" s="28">
        <f t="shared" si="254"/>
        <v>6</v>
      </c>
      <c r="O1349" s="28">
        <f t="shared" si="255"/>
        <v>456</v>
      </c>
      <c r="P1349" s="12">
        <v>0</v>
      </c>
      <c r="Q1349" s="46">
        <f t="shared" si="251"/>
        <v>0</v>
      </c>
      <c r="R1349" s="15"/>
      <c r="S1349" s="3">
        <f t="shared" si="252"/>
        <v>6</v>
      </c>
      <c r="T1349" s="30" t="s">
        <v>2502</v>
      </c>
      <c r="U1349" s="5">
        <f t="shared" si="249"/>
        <v>456</v>
      </c>
      <c r="V1349" s="5">
        <f t="shared" si="250"/>
        <v>0</v>
      </c>
      <c r="W1349" s="5"/>
    </row>
    <row r="1350" spans="1:23" ht="43.2" x14ac:dyDescent="0.3">
      <c r="A1350" s="3">
        <f t="shared" si="253"/>
        <v>1333</v>
      </c>
      <c r="B1350" s="4" t="s">
        <v>918</v>
      </c>
      <c r="C1350" s="3">
        <v>2</v>
      </c>
      <c r="D1350" s="3" t="s">
        <v>1572</v>
      </c>
      <c r="E1350" s="4" t="s">
        <v>1351</v>
      </c>
      <c r="F1350" s="3" t="s">
        <v>1196</v>
      </c>
      <c r="G1350" s="3" t="s">
        <v>2325</v>
      </c>
      <c r="H1350" s="3" t="s">
        <v>2470</v>
      </c>
      <c r="I1350" s="3" t="s">
        <v>2496</v>
      </c>
      <c r="J1350" s="3">
        <v>41.4</v>
      </c>
      <c r="K1350" s="3">
        <v>6000</v>
      </c>
      <c r="L1350" s="3" t="s">
        <v>25</v>
      </c>
      <c r="M1350" s="3">
        <v>1</v>
      </c>
      <c r="N1350" s="28">
        <f t="shared" si="254"/>
        <v>6</v>
      </c>
      <c r="O1350" s="40">
        <f t="shared" si="255"/>
        <v>248.39999999999998</v>
      </c>
      <c r="P1350" s="12">
        <v>0</v>
      </c>
      <c r="Q1350" s="46">
        <f t="shared" si="251"/>
        <v>0</v>
      </c>
      <c r="R1350" s="15"/>
      <c r="S1350" s="3">
        <f t="shared" si="252"/>
        <v>6</v>
      </c>
      <c r="T1350" s="30" t="s">
        <v>2502</v>
      </c>
      <c r="U1350" s="41">
        <f t="shared" si="249"/>
        <v>248.39999999999998</v>
      </c>
      <c r="V1350" s="41">
        <f t="shared" si="250"/>
        <v>0</v>
      </c>
      <c r="W1350" s="5"/>
    </row>
    <row r="1351" spans="1:23" ht="43.2" x14ac:dyDescent="0.3">
      <c r="A1351" s="3">
        <f t="shared" si="253"/>
        <v>1334</v>
      </c>
      <c r="B1351" s="4" t="s">
        <v>918</v>
      </c>
      <c r="C1351" s="3">
        <v>2</v>
      </c>
      <c r="D1351" s="3" t="s">
        <v>1572</v>
      </c>
      <c r="E1351" s="4" t="s">
        <v>1352</v>
      </c>
      <c r="F1351" s="3" t="s">
        <v>1196</v>
      </c>
      <c r="G1351" s="3" t="s">
        <v>2325</v>
      </c>
      <c r="H1351" s="3" t="s">
        <v>2470</v>
      </c>
      <c r="I1351" s="3" t="s">
        <v>2496</v>
      </c>
      <c r="J1351" s="3">
        <v>41.4</v>
      </c>
      <c r="K1351" s="3">
        <v>6000</v>
      </c>
      <c r="L1351" s="3" t="s">
        <v>25</v>
      </c>
      <c r="M1351" s="3">
        <v>1</v>
      </c>
      <c r="N1351" s="28">
        <f t="shared" si="254"/>
        <v>6</v>
      </c>
      <c r="O1351" s="40">
        <f t="shared" si="255"/>
        <v>248.39999999999998</v>
      </c>
      <c r="P1351" s="12">
        <v>0</v>
      </c>
      <c r="Q1351" s="46">
        <f t="shared" si="251"/>
        <v>0</v>
      </c>
      <c r="R1351" s="15"/>
      <c r="S1351" s="3">
        <f t="shared" si="252"/>
        <v>6</v>
      </c>
      <c r="T1351" s="30" t="s">
        <v>2502</v>
      </c>
      <c r="U1351" s="41">
        <f t="shared" si="249"/>
        <v>248.39999999999998</v>
      </c>
      <c r="V1351" s="41">
        <f t="shared" si="250"/>
        <v>0</v>
      </c>
      <c r="W1351" s="5"/>
    </row>
    <row r="1352" spans="1:23" ht="43.2" x14ac:dyDescent="0.3">
      <c r="A1352" s="3">
        <f t="shared" si="253"/>
        <v>1335</v>
      </c>
      <c r="B1352" s="4" t="s">
        <v>918</v>
      </c>
      <c r="C1352" s="3">
        <v>2</v>
      </c>
      <c r="D1352" s="3" t="s">
        <v>1572</v>
      </c>
      <c r="E1352" s="4" t="s">
        <v>1353</v>
      </c>
      <c r="F1352" s="3" t="s">
        <v>1184</v>
      </c>
      <c r="G1352" s="3" t="s">
        <v>2330</v>
      </c>
      <c r="H1352" s="3" t="s">
        <v>2479</v>
      </c>
      <c r="I1352" s="3" t="s">
        <v>2496</v>
      </c>
      <c r="J1352" s="3">
        <v>79.7</v>
      </c>
      <c r="K1352" s="3">
        <v>6000</v>
      </c>
      <c r="L1352" s="3" t="s">
        <v>25</v>
      </c>
      <c r="M1352" s="3">
        <v>1</v>
      </c>
      <c r="N1352" s="28">
        <f t="shared" si="254"/>
        <v>6</v>
      </c>
      <c r="O1352" s="28">
        <f t="shared" si="255"/>
        <v>478.20000000000005</v>
      </c>
      <c r="P1352" s="12">
        <v>0</v>
      </c>
      <c r="Q1352" s="46">
        <f t="shared" si="251"/>
        <v>0</v>
      </c>
      <c r="R1352" s="15"/>
      <c r="S1352" s="3">
        <f t="shared" si="252"/>
        <v>6</v>
      </c>
      <c r="T1352" s="30" t="s">
        <v>2502</v>
      </c>
      <c r="U1352" s="29">
        <f t="shared" si="249"/>
        <v>478.20000000000005</v>
      </c>
      <c r="V1352" s="29">
        <f t="shared" si="250"/>
        <v>0</v>
      </c>
      <c r="W1352" s="5"/>
    </row>
    <row r="1353" spans="1:23" ht="43.2" x14ac:dyDescent="0.3">
      <c r="A1353" s="3">
        <f t="shared" si="253"/>
        <v>1336</v>
      </c>
      <c r="B1353" s="4" t="s">
        <v>918</v>
      </c>
      <c r="C1353" s="3">
        <v>2</v>
      </c>
      <c r="D1353" s="3" t="s">
        <v>1571</v>
      </c>
      <c r="E1353" s="4" t="s">
        <v>1390</v>
      </c>
      <c r="F1353" s="3" t="s">
        <v>812</v>
      </c>
      <c r="G1353" s="3"/>
      <c r="H1353" s="3"/>
      <c r="I1353" s="3" t="s">
        <v>2496</v>
      </c>
      <c r="J1353" s="3">
        <v>13.32</v>
      </c>
      <c r="K1353" s="3">
        <v>2800</v>
      </c>
      <c r="L1353" s="3" t="s">
        <v>25</v>
      </c>
      <c r="M1353" s="3">
        <v>1</v>
      </c>
      <c r="N1353" s="28">
        <f t="shared" ref="N1353:N1388" si="256">(K1353/1000)*M1353</f>
        <v>2.8</v>
      </c>
      <c r="O1353" s="40">
        <f t="shared" ref="O1353:O1388" si="257">N1353*J1353</f>
        <v>37.295999999999999</v>
      </c>
      <c r="P1353" s="12">
        <v>0</v>
      </c>
      <c r="Q1353" s="46">
        <f t="shared" si="251"/>
        <v>0</v>
      </c>
      <c r="R1353" s="15"/>
      <c r="S1353" s="3">
        <f t="shared" si="252"/>
        <v>2.8</v>
      </c>
      <c r="T1353" s="30" t="s">
        <v>2502</v>
      </c>
      <c r="U1353" s="41">
        <f t="shared" si="249"/>
        <v>37.295999999999999</v>
      </c>
      <c r="V1353" s="41">
        <f t="shared" si="250"/>
        <v>0</v>
      </c>
      <c r="W1353" s="5"/>
    </row>
    <row r="1354" spans="1:23" ht="43.2" x14ac:dyDescent="0.3">
      <c r="A1354" s="3">
        <f t="shared" si="253"/>
        <v>1337</v>
      </c>
      <c r="B1354" s="4" t="s">
        <v>918</v>
      </c>
      <c r="C1354" s="3">
        <v>2</v>
      </c>
      <c r="D1354" s="3" t="s">
        <v>1571</v>
      </c>
      <c r="E1354" s="4" t="s">
        <v>1391</v>
      </c>
      <c r="F1354" s="3" t="s">
        <v>812</v>
      </c>
      <c r="G1354" s="3"/>
      <c r="H1354" s="3"/>
      <c r="I1354" s="3" t="s">
        <v>2496</v>
      </c>
      <c r="J1354" s="3">
        <v>13.32</v>
      </c>
      <c r="K1354" s="3">
        <v>2800</v>
      </c>
      <c r="L1354" s="3" t="s">
        <v>25</v>
      </c>
      <c r="M1354" s="3">
        <v>1</v>
      </c>
      <c r="N1354" s="28">
        <f t="shared" si="256"/>
        <v>2.8</v>
      </c>
      <c r="O1354" s="40">
        <f t="shared" si="257"/>
        <v>37.295999999999999</v>
      </c>
      <c r="P1354" s="12">
        <v>0</v>
      </c>
      <c r="Q1354" s="46">
        <f t="shared" si="251"/>
        <v>0</v>
      </c>
      <c r="R1354" s="15"/>
      <c r="S1354" s="3">
        <f t="shared" si="252"/>
        <v>2.8</v>
      </c>
      <c r="T1354" s="30" t="s">
        <v>2502</v>
      </c>
      <c r="U1354" s="41">
        <f t="shared" si="249"/>
        <v>37.295999999999999</v>
      </c>
      <c r="V1354" s="41">
        <f t="shared" si="250"/>
        <v>0</v>
      </c>
      <c r="W1354" s="5"/>
    </row>
    <row r="1355" spans="1:23" ht="43.2" x14ac:dyDescent="0.3">
      <c r="A1355" s="3">
        <f t="shared" si="253"/>
        <v>1338</v>
      </c>
      <c r="B1355" s="4" t="s">
        <v>918</v>
      </c>
      <c r="C1355" s="3">
        <v>2</v>
      </c>
      <c r="D1355" s="3" t="s">
        <v>1571</v>
      </c>
      <c r="E1355" s="4" t="s">
        <v>1392</v>
      </c>
      <c r="F1355" s="3" t="s">
        <v>812</v>
      </c>
      <c r="G1355" s="3"/>
      <c r="H1355" s="3"/>
      <c r="I1355" s="3" t="s">
        <v>2496</v>
      </c>
      <c r="J1355" s="3">
        <v>13.32</v>
      </c>
      <c r="K1355" s="3">
        <v>2800</v>
      </c>
      <c r="L1355" s="3" t="s">
        <v>25</v>
      </c>
      <c r="M1355" s="3">
        <v>1</v>
      </c>
      <c r="N1355" s="28">
        <f t="shared" si="256"/>
        <v>2.8</v>
      </c>
      <c r="O1355" s="40">
        <f t="shared" si="257"/>
        <v>37.295999999999999</v>
      </c>
      <c r="P1355" s="12">
        <v>0</v>
      </c>
      <c r="Q1355" s="46">
        <f t="shared" si="251"/>
        <v>0</v>
      </c>
      <c r="R1355" s="15"/>
      <c r="S1355" s="3">
        <f t="shared" si="252"/>
        <v>2.8</v>
      </c>
      <c r="T1355" s="30" t="s">
        <v>2502</v>
      </c>
      <c r="U1355" s="41">
        <f t="shared" si="249"/>
        <v>37.295999999999999</v>
      </c>
      <c r="V1355" s="41">
        <f t="shared" si="250"/>
        <v>0</v>
      </c>
      <c r="W1355" s="5"/>
    </row>
    <row r="1356" spans="1:23" ht="43.2" x14ac:dyDescent="0.3">
      <c r="A1356" s="3">
        <f t="shared" si="253"/>
        <v>1339</v>
      </c>
      <c r="B1356" s="4" t="s">
        <v>918</v>
      </c>
      <c r="C1356" s="3">
        <v>2</v>
      </c>
      <c r="D1356" s="3" t="s">
        <v>1571</v>
      </c>
      <c r="E1356" s="4" t="s">
        <v>1393</v>
      </c>
      <c r="F1356" s="3" t="s">
        <v>812</v>
      </c>
      <c r="G1356" s="3"/>
      <c r="H1356" s="3"/>
      <c r="I1356" s="3" t="s">
        <v>2496</v>
      </c>
      <c r="J1356" s="3">
        <v>13.32</v>
      </c>
      <c r="K1356" s="3">
        <v>2800</v>
      </c>
      <c r="L1356" s="3" t="s">
        <v>25</v>
      </c>
      <c r="M1356" s="3">
        <v>1</v>
      </c>
      <c r="N1356" s="28">
        <f t="shared" si="256"/>
        <v>2.8</v>
      </c>
      <c r="O1356" s="40">
        <f t="shared" si="257"/>
        <v>37.295999999999999</v>
      </c>
      <c r="P1356" s="12">
        <v>0</v>
      </c>
      <c r="Q1356" s="46">
        <f t="shared" si="251"/>
        <v>0</v>
      </c>
      <c r="R1356" s="15"/>
      <c r="S1356" s="3">
        <f t="shared" si="252"/>
        <v>2.8</v>
      </c>
      <c r="T1356" s="30" t="s">
        <v>2502</v>
      </c>
      <c r="U1356" s="41">
        <f t="shared" si="249"/>
        <v>37.295999999999999</v>
      </c>
      <c r="V1356" s="41">
        <f t="shared" si="250"/>
        <v>0</v>
      </c>
      <c r="W1356" s="5"/>
    </row>
    <row r="1357" spans="1:23" ht="43.2" x14ac:dyDescent="0.3">
      <c r="A1357" s="3">
        <f t="shared" si="253"/>
        <v>1340</v>
      </c>
      <c r="B1357" s="4" t="s">
        <v>918</v>
      </c>
      <c r="C1357" s="3">
        <v>2</v>
      </c>
      <c r="D1357" s="3" t="s">
        <v>1571</v>
      </c>
      <c r="E1357" s="4" t="s">
        <v>1394</v>
      </c>
      <c r="F1357" s="3" t="s">
        <v>812</v>
      </c>
      <c r="G1357" s="3"/>
      <c r="H1357" s="3"/>
      <c r="I1357" s="3" t="s">
        <v>2496</v>
      </c>
      <c r="J1357" s="3">
        <v>13.32</v>
      </c>
      <c r="K1357" s="3">
        <v>2800</v>
      </c>
      <c r="L1357" s="3" t="s">
        <v>25</v>
      </c>
      <c r="M1357" s="3">
        <v>1</v>
      </c>
      <c r="N1357" s="28">
        <f t="shared" si="256"/>
        <v>2.8</v>
      </c>
      <c r="O1357" s="40">
        <f t="shared" si="257"/>
        <v>37.295999999999999</v>
      </c>
      <c r="P1357" s="12">
        <v>0</v>
      </c>
      <c r="Q1357" s="46">
        <f t="shared" si="251"/>
        <v>0</v>
      </c>
      <c r="R1357" s="15"/>
      <c r="S1357" s="3">
        <f t="shared" si="252"/>
        <v>2.8</v>
      </c>
      <c r="T1357" s="30" t="s">
        <v>2502</v>
      </c>
      <c r="U1357" s="41">
        <f t="shared" si="249"/>
        <v>37.295999999999999</v>
      </c>
      <c r="V1357" s="41">
        <f t="shared" si="250"/>
        <v>0</v>
      </c>
      <c r="W1357" s="5"/>
    </row>
    <row r="1358" spans="1:23" ht="43.2" x14ac:dyDescent="0.3">
      <c r="A1358" s="3">
        <f t="shared" si="253"/>
        <v>1341</v>
      </c>
      <c r="B1358" s="4" t="s">
        <v>918</v>
      </c>
      <c r="C1358" s="3">
        <v>2</v>
      </c>
      <c r="D1358" s="3" t="s">
        <v>1571</v>
      </c>
      <c r="E1358" s="4" t="s">
        <v>1395</v>
      </c>
      <c r="F1358" s="3" t="s">
        <v>812</v>
      </c>
      <c r="G1358" s="3"/>
      <c r="H1358" s="3"/>
      <c r="I1358" s="3" t="s">
        <v>2496</v>
      </c>
      <c r="J1358" s="3">
        <v>13.32</v>
      </c>
      <c r="K1358" s="3">
        <v>2800</v>
      </c>
      <c r="L1358" s="3" t="s">
        <v>25</v>
      </c>
      <c r="M1358" s="3">
        <v>1</v>
      </c>
      <c r="N1358" s="28">
        <f t="shared" si="256"/>
        <v>2.8</v>
      </c>
      <c r="O1358" s="40">
        <f t="shared" si="257"/>
        <v>37.295999999999999</v>
      </c>
      <c r="P1358" s="12">
        <v>0</v>
      </c>
      <c r="Q1358" s="46">
        <f t="shared" si="251"/>
        <v>0</v>
      </c>
      <c r="R1358" s="15"/>
      <c r="S1358" s="3">
        <f t="shared" si="252"/>
        <v>2.8</v>
      </c>
      <c r="T1358" s="30" t="s">
        <v>2502</v>
      </c>
      <c r="U1358" s="41">
        <f t="shared" ref="U1358:U1421" si="258">S1358*J1358</f>
        <v>37.295999999999999</v>
      </c>
      <c r="V1358" s="41">
        <f t="shared" ref="V1358:V1421" si="259">Q1358*J1358</f>
        <v>0</v>
      </c>
      <c r="W1358" s="5"/>
    </row>
    <row r="1359" spans="1:23" ht="43.2" x14ac:dyDescent="0.3">
      <c r="A1359" s="3">
        <f t="shared" si="253"/>
        <v>1342</v>
      </c>
      <c r="B1359" s="4" t="s">
        <v>918</v>
      </c>
      <c r="C1359" s="3">
        <v>2</v>
      </c>
      <c r="D1359" s="3" t="s">
        <v>1571</v>
      </c>
      <c r="E1359" s="4" t="s">
        <v>1396</v>
      </c>
      <c r="F1359" s="3" t="s">
        <v>812</v>
      </c>
      <c r="G1359" s="3"/>
      <c r="H1359" s="3"/>
      <c r="I1359" s="3" t="s">
        <v>2496</v>
      </c>
      <c r="J1359" s="3">
        <v>13.32</v>
      </c>
      <c r="K1359" s="3">
        <v>2800</v>
      </c>
      <c r="L1359" s="3" t="s">
        <v>25</v>
      </c>
      <c r="M1359" s="3">
        <v>1</v>
      </c>
      <c r="N1359" s="28">
        <f t="shared" si="256"/>
        <v>2.8</v>
      </c>
      <c r="O1359" s="40">
        <f t="shared" si="257"/>
        <v>37.295999999999999</v>
      </c>
      <c r="P1359" s="12">
        <v>0</v>
      </c>
      <c r="Q1359" s="46">
        <f t="shared" si="251"/>
        <v>0</v>
      </c>
      <c r="R1359" s="15"/>
      <c r="S1359" s="3">
        <f t="shared" si="252"/>
        <v>2.8</v>
      </c>
      <c r="T1359" s="30" t="s">
        <v>2502</v>
      </c>
      <c r="U1359" s="41">
        <f t="shared" si="258"/>
        <v>37.295999999999999</v>
      </c>
      <c r="V1359" s="41">
        <f t="shared" si="259"/>
        <v>0</v>
      </c>
      <c r="W1359" s="5"/>
    </row>
    <row r="1360" spans="1:23" ht="43.2" x14ac:dyDescent="0.3">
      <c r="A1360" s="3">
        <f t="shared" si="253"/>
        <v>1343</v>
      </c>
      <c r="B1360" s="4" t="s">
        <v>918</v>
      </c>
      <c r="C1360" s="3">
        <v>2</v>
      </c>
      <c r="D1360" s="3" t="s">
        <v>1571</v>
      </c>
      <c r="E1360" s="4" t="s">
        <v>1397</v>
      </c>
      <c r="F1360" s="3" t="s">
        <v>812</v>
      </c>
      <c r="G1360" s="3"/>
      <c r="H1360" s="3"/>
      <c r="I1360" s="3" t="s">
        <v>2496</v>
      </c>
      <c r="J1360" s="3">
        <v>13.32</v>
      </c>
      <c r="K1360" s="3">
        <v>2800</v>
      </c>
      <c r="L1360" s="3" t="s">
        <v>25</v>
      </c>
      <c r="M1360" s="3">
        <v>1</v>
      </c>
      <c r="N1360" s="28">
        <f t="shared" si="256"/>
        <v>2.8</v>
      </c>
      <c r="O1360" s="40">
        <f t="shared" si="257"/>
        <v>37.295999999999999</v>
      </c>
      <c r="P1360" s="12">
        <v>0</v>
      </c>
      <c r="Q1360" s="46">
        <f t="shared" si="251"/>
        <v>0</v>
      </c>
      <c r="R1360" s="15"/>
      <c r="S1360" s="3">
        <f t="shared" si="252"/>
        <v>2.8</v>
      </c>
      <c r="T1360" s="30" t="s">
        <v>2502</v>
      </c>
      <c r="U1360" s="41">
        <f t="shared" si="258"/>
        <v>37.295999999999999</v>
      </c>
      <c r="V1360" s="41">
        <f t="shared" si="259"/>
        <v>0</v>
      </c>
      <c r="W1360" s="5"/>
    </row>
    <row r="1361" spans="1:23" ht="43.2" x14ac:dyDescent="0.3">
      <c r="A1361" s="3">
        <f t="shared" si="253"/>
        <v>1344</v>
      </c>
      <c r="B1361" s="4" t="s">
        <v>918</v>
      </c>
      <c r="C1361" s="3">
        <v>2</v>
      </c>
      <c r="D1361" s="3" t="s">
        <v>1571</v>
      </c>
      <c r="E1361" s="4" t="s">
        <v>1398</v>
      </c>
      <c r="F1361" s="3" t="s">
        <v>812</v>
      </c>
      <c r="G1361" s="3"/>
      <c r="H1361" s="3"/>
      <c r="I1361" s="3" t="s">
        <v>2496</v>
      </c>
      <c r="J1361" s="3">
        <v>13.32</v>
      </c>
      <c r="K1361" s="3">
        <v>2800</v>
      </c>
      <c r="L1361" s="3" t="s">
        <v>25</v>
      </c>
      <c r="M1361" s="3">
        <v>1</v>
      </c>
      <c r="N1361" s="28">
        <f t="shared" si="256"/>
        <v>2.8</v>
      </c>
      <c r="O1361" s="40">
        <f t="shared" si="257"/>
        <v>37.295999999999999</v>
      </c>
      <c r="P1361" s="12">
        <v>0</v>
      </c>
      <c r="Q1361" s="46">
        <f t="shared" si="251"/>
        <v>0</v>
      </c>
      <c r="R1361" s="15"/>
      <c r="S1361" s="3">
        <f t="shared" si="252"/>
        <v>2.8</v>
      </c>
      <c r="T1361" s="30" t="s">
        <v>2502</v>
      </c>
      <c r="U1361" s="41">
        <f t="shared" si="258"/>
        <v>37.295999999999999</v>
      </c>
      <c r="V1361" s="41">
        <f t="shared" si="259"/>
        <v>0</v>
      </c>
      <c r="W1361" s="5"/>
    </row>
    <row r="1362" spans="1:23" ht="43.2" x14ac:dyDescent="0.3">
      <c r="A1362" s="3">
        <f t="shared" si="253"/>
        <v>1345</v>
      </c>
      <c r="B1362" s="4" t="s">
        <v>918</v>
      </c>
      <c r="C1362" s="3">
        <v>2</v>
      </c>
      <c r="D1362" s="3" t="s">
        <v>1571</v>
      </c>
      <c r="E1362" s="4" t="s">
        <v>1399</v>
      </c>
      <c r="F1362" s="3" t="s">
        <v>812</v>
      </c>
      <c r="G1362" s="3"/>
      <c r="H1362" s="3"/>
      <c r="I1362" s="3" t="s">
        <v>2496</v>
      </c>
      <c r="J1362" s="3">
        <v>13.32</v>
      </c>
      <c r="K1362" s="3">
        <v>2800</v>
      </c>
      <c r="L1362" s="3" t="s">
        <v>25</v>
      </c>
      <c r="M1362" s="3">
        <v>1</v>
      </c>
      <c r="N1362" s="28">
        <f t="shared" si="256"/>
        <v>2.8</v>
      </c>
      <c r="O1362" s="40">
        <f t="shared" si="257"/>
        <v>37.295999999999999</v>
      </c>
      <c r="P1362" s="12">
        <v>0</v>
      </c>
      <c r="Q1362" s="46">
        <f t="shared" ref="Q1362:Q1425" si="260">N1362*P1362</f>
        <v>0</v>
      </c>
      <c r="R1362" s="15"/>
      <c r="S1362" s="3">
        <f t="shared" ref="S1362:S1425" si="261">N1362-Q1362</f>
        <v>2.8</v>
      </c>
      <c r="T1362" s="30" t="s">
        <v>2502</v>
      </c>
      <c r="U1362" s="41">
        <f t="shared" si="258"/>
        <v>37.295999999999999</v>
      </c>
      <c r="V1362" s="41">
        <f t="shared" si="259"/>
        <v>0</v>
      </c>
      <c r="W1362" s="5"/>
    </row>
    <row r="1363" spans="1:23" ht="43.2" x14ac:dyDescent="0.3">
      <c r="A1363" s="3">
        <f t="shared" si="253"/>
        <v>1346</v>
      </c>
      <c r="B1363" s="4" t="s">
        <v>918</v>
      </c>
      <c r="C1363" s="3">
        <v>2</v>
      </c>
      <c r="D1363" s="3" t="s">
        <v>1571</v>
      </c>
      <c r="E1363" s="4" t="s">
        <v>1400</v>
      </c>
      <c r="F1363" s="3" t="s">
        <v>812</v>
      </c>
      <c r="G1363" s="3"/>
      <c r="H1363" s="3"/>
      <c r="I1363" s="3" t="s">
        <v>2496</v>
      </c>
      <c r="J1363" s="3">
        <v>13.32</v>
      </c>
      <c r="K1363" s="3">
        <v>2800</v>
      </c>
      <c r="L1363" s="3" t="s">
        <v>25</v>
      </c>
      <c r="M1363" s="3">
        <v>1</v>
      </c>
      <c r="N1363" s="28">
        <f t="shared" si="256"/>
        <v>2.8</v>
      </c>
      <c r="O1363" s="40">
        <f t="shared" si="257"/>
        <v>37.295999999999999</v>
      </c>
      <c r="P1363" s="12">
        <v>0</v>
      </c>
      <c r="Q1363" s="46">
        <f t="shared" si="260"/>
        <v>0</v>
      </c>
      <c r="R1363" s="15"/>
      <c r="S1363" s="3">
        <f t="shared" si="261"/>
        <v>2.8</v>
      </c>
      <c r="T1363" s="30" t="s">
        <v>2502</v>
      </c>
      <c r="U1363" s="41">
        <f t="shared" si="258"/>
        <v>37.295999999999999</v>
      </c>
      <c r="V1363" s="41">
        <f t="shared" si="259"/>
        <v>0</v>
      </c>
      <c r="W1363" s="5"/>
    </row>
    <row r="1364" spans="1:23" ht="43.2" x14ac:dyDescent="0.3">
      <c r="A1364" s="3">
        <f t="shared" ref="A1364:A1427" si="262">A1363+1</f>
        <v>1347</v>
      </c>
      <c r="B1364" s="4" t="s">
        <v>918</v>
      </c>
      <c r="C1364" s="3">
        <v>2</v>
      </c>
      <c r="D1364" s="3" t="s">
        <v>1571</v>
      </c>
      <c r="E1364" s="4" t="s">
        <v>1401</v>
      </c>
      <c r="F1364" s="3" t="s">
        <v>812</v>
      </c>
      <c r="G1364" s="3"/>
      <c r="H1364" s="3"/>
      <c r="I1364" s="3" t="s">
        <v>2496</v>
      </c>
      <c r="J1364" s="3">
        <v>13.32</v>
      </c>
      <c r="K1364" s="3">
        <v>2800</v>
      </c>
      <c r="L1364" s="3" t="s">
        <v>25</v>
      </c>
      <c r="M1364" s="3">
        <v>1</v>
      </c>
      <c r="N1364" s="28">
        <f t="shared" si="256"/>
        <v>2.8</v>
      </c>
      <c r="O1364" s="40">
        <f t="shared" si="257"/>
        <v>37.295999999999999</v>
      </c>
      <c r="P1364" s="12">
        <v>0</v>
      </c>
      <c r="Q1364" s="46">
        <f t="shared" si="260"/>
        <v>0</v>
      </c>
      <c r="R1364" s="15"/>
      <c r="S1364" s="3">
        <f t="shared" si="261"/>
        <v>2.8</v>
      </c>
      <c r="T1364" s="30" t="s">
        <v>2502</v>
      </c>
      <c r="U1364" s="41">
        <f t="shared" si="258"/>
        <v>37.295999999999999</v>
      </c>
      <c r="V1364" s="41">
        <f t="shared" si="259"/>
        <v>0</v>
      </c>
      <c r="W1364" s="5"/>
    </row>
    <row r="1365" spans="1:23" ht="43.2" x14ac:dyDescent="0.3">
      <c r="A1365" s="3">
        <f t="shared" si="262"/>
        <v>1348</v>
      </c>
      <c r="B1365" s="4" t="s">
        <v>918</v>
      </c>
      <c r="C1365" s="3">
        <v>2</v>
      </c>
      <c r="D1365" s="3" t="s">
        <v>1571</v>
      </c>
      <c r="E1365" s="4" t="s">
        <v>1402</v>
      </c>
      <c r="F1365" s="3" t="s">
        <v>812</v>
      </c>
      <c r="G1365" s="3"/>
      <c r="H1365" s="3"/>
      <c r="I1365" s="3" t="s">
        <v>2496</v>
      </c>
      <c r="J1365" s="3">
        <v>13.32</v>
      </c>
      <c r="K1365" s="3">
        <v>2800</v>
      </c>
      <c r="L1365" s="3" t="s">
        <v>25</v>
      </c>
      <c r="M1365" s="3">
        <v>1</v>
      </c>
      <c r="N1365" s="28">
        <f t="shared" si="256"/>
        <v>2.8</v>
      </c>
      <c r="O1365" s="40">
        <f t="shared" si="257"/>
        <v>37.295999999999999</v>
      </c>
      <c r="P1365" s="12">
        <v>0</v>
      </c>
      <c r="Q1365" s="46">
        <f t="shared" si="260"/>
        <v>0</v>
      </c>
      <c r="R1365" s="15"/>
      <c r="S1365" s="3">
        <f t="shared" si="261"/>
        <v>2.8</v>
      </c>
      <c r="T1365" s="30" t="s">
        <v>2502</v>
      </c>
      <c r="U1365" s="41">
        <f t="shared" si="258"/>
        <v>37.295999999999999</v>
      </c>
      <c r="V1365" s="41">
        <f t="shared" si="259"/>
        <v>0</v>
      </c>
      <c r="W1365" s="5"/>
    </row>
    <row r="1366" spans="1:23" ht="43.2" x14ac:dyDescent="0.3">
      <c r="A1366" s="3">
        <f t="shared" si="262"/>
        <v>1349</v>
      </c>
      <c r="B1366" s="4" t="s">
        <v>918</v>
      </c>
      <c r="C1366" s="3">
        <v>2</v>
      </c>
      <c r="D1366" s="3" t="s">
        <v>1571</v>
      </c>
      <c r="E1366" s="4" t="s">
        <v>1403</v>
      </c>
      <c r="F1366" s="3" t="s">
        <v>812</v>
      </c>
      <c r="G1366" s="3"/>
      <c r="H1366" s="3"/>
      <c r="I1366" s="3" t="s">
        <v>2496</v>
      </c>
      <c r="J1366" s="3">
        <v>13.32</v>
      </c>
      <c r="K1366" s="3">
        <v>2800</v>
      </c>
      <c r="L1366" s="3" t="s">
        <v>25</v>
      </c>
      <c r="M1366" s="3">
        <v>1</v>
      </c>
      <c r="N1366" s="28">
        <f t="shared" si="256"/>
        <v>2.8</v>
      </c>
      <c r="O1366" s="40">
        <f t="shared" si="257"/>
        <v>37.295999999999999</v>
      </c>
      <c r="P1366" s="12">
        <v>0</v>
      </c>
      <c r="Q1366" s="46">
        <f t="shared" si="260"/>
        <v>0</v>
      </c>
      <c r="R1366" s="15"/>
      <c r="S1366" s="3">
        <f t="shared" si="261"/>
        <v>2.8</v>
      </c>
      <c r="T1366" s="30" t="s">
        <v>2502</v>
      </c>
      <c r="U1366" s="41">
        <f t="shared" si="258"/>
        <v>37.295999999999999</v>
      </c>
      <c r="V1366" s="41">
        <f t="shared" si="259"/>
        <v>0</v>
      </c>
      <c r="W1366" s="5"/>
    </row>
    <row r="1367" spans="1:23" ht="43.2" x14ac:dyDescent="0.3">
      <c r="A1367" s="3">
        <f t="shared" si="262"/>
        <v>1350</v>
      </c>
      <c r="B1367" s="4" t="s">
        <v>918</v>
      </c>
      <c r="C1367" s="3">
        <v>2</v>
      </c>
      <c r="D1367" s="3" t="s">
        <v>1571</v>
      </c>
      <c r="E1367" s="4" t="s">
        <v>1404</v>
      </c>
      <c r="F1367" s="3" t="s">
        <v>812</v>
      </c>
      <c r="G1367" s="3"/>
      <c r="H1367" s="3"/>
      <c r="I1367" s="3" t="s">
        <v>2496</v>
      </c>
      <c r="J1367" s="3">
        <v>13.32</v>
      </c>
      <c r="K1367" s="3">
        <v>2800</v>
      </c>
      <c r="L1367" s="3" t="s">
        <v>25</v>
      </c>
      <c r="M1367" s="3">
        <v>1</v>
      </c>
      <c r="N1367" s="28">
        <f t="shared" si="256"/>
        <v>2.8</v>
      </c>
      <c r="O1367" s="40">
        <f t="shared" si="257"/>
        <v>37.295999999999999</v>
      </c>
      <c r="P1367" s="12">
        <v>0</v>
      </c>
      <c r="Q1367" s="46">
        <f t="shared" si="260"/>
        <v>0</v>
      </c>
      <c r="R1367" s="15"/>
      <c r="S1367" s="3">
        <f t="shared" si="261"/>
        <v>2.8</v>
      </c>
      <c r="T1367" s="30" t="s">
        <v>2502</v>
      </c>
      <c r="U1367" s="41">
        <f t="shared" si="258"/>
        <v>37.295999999999999</v>
      </c>
      <c r="V1367" s="41">
        <f t="shared" si="259"/>
        <v>0</v>
      </c>
      <c r="W1367" s="5"/>
    </row>
    <row r="1368" spans="1:23" ht="43.2" x14ac:dyDescent="0.3">
      <c r="A1368" s="3">
        <f t="shared" si="262"/>
        <v>1351</v>
      </c>
      <c r="B1368" s="4" t="s">
        <v>918</v>
      </c>
      <c r="C1368" s="3">
        <v>2</v>
      </c>
      <c r="D1368" s="3" t="s">
        <v>1571</v>
      </c>
      <c r="E1368" s="4" t="s">
        <v>1405</v>
      </c>
      <c r="F1368" s="3" t="s">
        <v>812</v>
      </c>
      <c r="G1368" s="3"/>
      <c r="H1368" s="3"/>
      <c r="I1368" s="3" t="s">
        <v>2496</v>
      </c>
      <c r="J1368" s="3">
        <v>13.32</v>
      </c>
      <c r="K1368" s="3">
        <v>2800</v>
      </c>
      <c r="L1368" s="3" t="s">
        <v>25</v>
      </c>
      <c r="M1368" s="3">
        <v>1</v>
      </c>
      <c r="N1368" s="28">
        <f t="shared" si="256"/>
        <v>2.8</v>
      </c>
      <c r="O1368" s="40">
        <f t="shared" si="257"/>
        <v>37.295999999999999</v>
      </c>
      <c r="P1368" s="12">
        <v>0</v>
      </c>
      <c r="Q1368" s="46">
        <f t="shared" si="260"/>
        <v>0</v>
      </c>
      <c r="R1368" s="15"/>
      <c r="S1368" s="3">
        <f t="shared" si="261"/>
        <v>2.8</v>
      </c>
      <c r="T1368" s="30" t="s">
        <v>2502</v>
      </c>
      <c r="U1368" s="41">
        <f t="shared" si="258"/>
        <v>37.295999999999999</v>
      </c>
      <c r="V1368" s="41">
        <f t="shared" si="259"/>
        <v>0</v>
      </c>
      <c r="W1368" s="5"/>
    </row>
    <row r="1369" spans="1:23" ht="43.2" x14ac:dyDescent="0.3">
      <c r="A1369" s="3">
        <f t="shared" si="262"/>
        <v>1352</v>
      </c>
      <c r="B1369" s="4" t="s">
        <v>918</v>
      </c>
      <c r="C1369" s="3">
        <v>2</v>
      </c>
      <c r="D1369" s="3" t="s">
        <v>1571</v>
      </c>
      <c r="E1369" s="4" t="s">
        <v>1406</v>
      </c>
      <c r="F1369" s="3" t="s">
        <v>812</v>
      </c>
      <c r="G1369" s="3"/>
      <c r="H1369" s="3"/>
      <c r="I1369" s="3" t="s">
        <v>2496</v>
      </c>
      <c r="J1369" s="3">
        <v>13.32</v>
      </c>
      <c r="K1369" s="3">
        <v>2800</v>
      </c>
      <c r="L1369" s="3" t="s">
        <v>25</v>
      </c>
      <c r="M1369" s="3">
        <v>1</v>
      </c>
      <c r="N1369" s="28">
        <f t="shared" si="256"/>
        <v>2.8</v>
      </c>
      <c r="O1369" s="40">
        <f t="shared" si="257"/>
        <v>37.295999999999999</v>
      </c>
      <c r="P1369" s="12">
        <v>0</v>
      </c>
      <c r="Q1369" s="46">
        <f t="shared" si="260"/>
        <v>0</v>
      </c>
      <c r="R1369" s="15"/>
      <c r="S1369" s="3">
        <f t="shared" si="261"/>
        <v>2.8</v>
      </c>
      <c r="T1369" s="30" t="s">
        <v>2502</v>
      </c>
      <c r="U1369" s="41">
        <f t="shared" si="258"/>
        <v>37.295999999999999</v>
      </c>
      <c r="V1369" s="41">
        <f t="shared" si="259"/>
        <v>0</v>
      </c>
      <c r="W1369" s="5"/>
    </row>
    <row r="1370" spans="1:23" ht="43.2" x14ac:dyDescent="0.3">
      <c r="A1370" s="3">
        <f t="shared" si="262"/>
        <v>1353</v>
      </c>
      <c r="B1370" s="4" t="s">
        <v>918</v>
      </c>
      <c r="C1370" s="3">
        <v>2</v>
      </c>
      <c r="D1370" s="3" t="s">
        <v>1571</v>
      </c>
      <c r="E1370" s="4" t="s">
        <v>1407</v>
      </c>
      <c r="F1370" s="3" t="s">
        <v>812</v>
      </c>
      <c r="G1370" s="3"/>
      <c r="H1370" s="3"/>
      <c r="I1370" s="3" t="s">
        <v>2496</v>
      </c>
      <c r="J1370" s="3">
        <v>13.32</v>
      </c>
      <c r="K1370" s="3">
        <v>2800</v>
      </c>
      <c r="L1370" s="3" t="s">
        <v>25</v>
      </c>
      <c r="M1370" s="3">
        <v>1</v>
      </c>
      <c r="N1370" s="28">
        <f t="shared" si="256"/>
        <v>2.8</v>
      </c>
      <c r="O1370" s="40">
        <f t="shared" si="257"/>
        <v>37.295999999999999</v>
      </c>
      <c r="P1370" s="12">
        <v>0</v>
      </c>
      <c r="Q1370" s="46">
        <f t="shared" si="260"/>
        <v>0</v>
      </c>
      <c r="R1370" s="15"/>
      <c r="S1370" s="3">
        <f t="shared" si="261"/>
        <v>2.8</v>
      </c>
      <c r="T1370" s="30" t="s">
        <v>2502</v>
      </c>
      <c r="U1370" s="41">
        <f t="shared" si="258"/>
        <v>37.295999999999999</v>
      </c>
      <c r="V1370" s="41">
        <f t="shared" si="259"/>
        <v>0</v>
      </c>
      <c r="W1370" s="5"/>
    </row>
    <row r="1371" spans="1:23" ht="43.2" x14ac:dyDescent="0.3">
      <c r="A1371" s="3">
        <f t="shared" si="262"/>
        <v>1354</v>
      </c>
      <c r="B1371" s="4" t="s">
        <v>918</v>
      </c>
      <c r="C1371" s="3">
        <v>2</v>
      </c>
      <c r="D1371" s="3" t="s">
        <v>1571</v>
      </c>
      <c r="E1371" s="4" t="s">
        <v>1408</v>
      </c>
      <c r="F1371" s="3" t="s">
        <v>812</v>
      </c>
      <c r="G1371" s="3"/>
      <c r="H1371" s="3"/>
      <c r="I1371" s="3" t="s">
        <v>2496</v>
      </c>
      <c r="J1371" s="3">
        <v>13.32</v>
      </c>
      <c r="K1371" s="3">
        <v>2800</v>
      </c>
      <c r="L1371" s="3" t="s">
        <v>25</v>
      </c>
      <c r="M1371" s="3">
        <v>1</v>
      </c>
      <c r="N1371" s="28">
        <f t="shared" si="256"/>
        <v>2.8</v>
      </c>
      <c r="O1371" s="40">
        <f t="shared" si="257"/>
        <v>37.295999999999999</v>
      </c>
      <c r="P1371" s="12">
        <v>0</v>
      </c>
      <c r="Q1371" s="46">
        <f t="shared" si="260"/>
        <v>0</v>
      </c>
      <c r="R1371" s="15"/>
      <c r="S1371" s="3">
        <f t="shared" si="261"/>
        <v>2.8</v>
      </c>
      <c r="T1371" s="30" t="s">
        <v>2502</v>
      </c>
      <c r="U1371" s="41">
        <f t="shared" si="258"/>
        <v>37.295999999999999</v>
      </c>
      <c r="V1371" s="41">
        <f t="shared" si="259"/>
        <v>0</v>
      </c>
      <c r="W1371" s="5"/>
    </row>
    <row r="1372" spans="1:23" ht="43.2" x14ac:dyDescent="0.3">
      <c r="A1372" s="3">
        <f t="shared" si="262"/>
        <v>1355</v>
      </c>
      <c r="B1372" s="4" t="s">
        <v>918</v>
      </c>
      <c r="C1372" s="3">
        <v>2</v>
      </c>
      <c r="D1372" s="3" t="s">
        <v>1571</v>
      </c>
      <c r="E1372" s="4" t="s">
        <v>1409</v>
      </c>
      <c r="F1372" s="3" t="s">
        <v>812</v>
      </c>
      <c r="G1372" s="3"/>
      <c r="H1372" s="3"/>
      <c r="I1372" s="3" t="s">
        <v>2496</v>
      </c>
      <c r="J1372" s="3">
        <v>13.32</v>
      </c>
      <c r="K1372" s="3">
        <v>2800</v>
      </c>
      <c r="L1372" s="3" t="s">
        <v>25</v>
      </c>
      <c r="M1372" s="3">
        <v>1</v>
      </c>
      <c r="N1372" s="28">
        <f t="shared" si="256"/>
        <v>2.8</v>
      </c>
      <c r="O1372" s="40">
        <f t="shared" si="257"/>
        <v>37.295999999999999</v>
      </c>
      <c r="P1372" s="12">
        <v>0</v>
      </c>
      <c r="Q1372" s="46">
        <f t="shared" si="260"/>
        <v>0</v>
      </c>
      <c r="R1372" s="15"/>
      <c r="S1372" s="3">
        <f t="shared" si="261"/>
        <v>2.8</v>
      </c>
      <c r="T1372" s="30" t="s">
        <v>2502</v>
      </c>
      <c r="U1372" s="41">
        <f t="shared" si="258"/>
        <v>37.295999999999999</v>
      </c>
      <c r="V1372" s="41">
        <f t="shared" si="259"/>
        <v>0</v>
      </c>
      <c r="W1372" s="5"/>
    </row>
    <row r="1373" spans="1:23" ht="43.2" x14ac:dyDescent="0.3">
      <c r="A1373" s="3">
        <f t="shared" si="262"/>
        <v>1356</v>
      </c>
      <c r="B1373" s="4" t="s">
        <v>918</v>
      </c>
      <c r="C1373" s="3">
        <v>2</v>
      </c>
      <c r="D1373" s="3" t="s">
        <v>1571</v>
      </c>
      <c r="E1373" s="4" t="s">
        <v>1410</v>
      </c>
      <c r="F1373" s="3" t="s">
        <v>812</v>
      </c>
      <c r="G1373" s="3"/>
      <c r="H1373" s="3"/>
      <c r="I1373" s="3" t="s">
        <v>2496</v>
      </c>
      <c r="J1373" s="3">
        <v>13.32</v>
      </c>
      <c r="K1373" s="3">
        <v>2800</v>
      </c>
      <c r="L1373" s="3" t="s">
        <v>25</v>
      </c>
      <c r="M1373" s="3">
        <v>1</v>
      </c>
      <c r="N1373" s="28">
        <f t="shared" si="256"/>
        <v>2.8</v>
      </c>
      <c r="O1373" s="40">
        <f t="shared" si="257"/>
        <v>37.295999999999999</v>
      </c>
      <c r="P1373" s="12">
        <v>0</v>
      </c>
      <c r="Q1373" s="46">
        <f t="shared" si="260"/>
        <v>0</v>
      </c>
      <c r="R1373" s="15"/>
      <c r="S1373" s="3">
        <f t="shared" si="261"/>
        <v>2.8</v>
      </c>
      <c r="T1373" s="30" t="s">
        <v>2502</v>
      </c>
      <c r="U1373" s="41">
        <f t="shared" si="258"/>
        <v>37.295999999999999</v>
      </c>
      <c r="V1373" s="41">
        <f t="shared" si="259"/>
        <v>0</v>
      </c>
      <c r="W1373" s="5"/>
    </row>
    <row r="1374" spans="1:23" ht="43.2" x14ac:dyDescent="0.3">
      <c r="A1374" s="3">
        <f t="shared" si="262"/>
        <v>1357</v>
      </c>
      <c r="B1374" s="4" t="s">
        <v>918</v>
      </c>
      <c r="C1374" s="3">
        <v>2</v>
      </c>
      <c r="D1374" s="3" t="s">
        <v>1571</v>
      </c>
      <c r="E1374" s="4" t="s">
        <v>1411</v>
      </c>
      <c r="F1374" s="3" t="s">
        <v>812</v>
      </c>
      <c r="G1374" s="3"/>
      <c r="H1374" s="3"/>
      <c r="I1374" s="3" t="s">
        <v>2496</v>
      </c>
      <c r="J1374" s="3">
        <v>13.32</v>
      </c>
      <c r="K1374" s="3">
        <v>3050</v>
      </c>
      <c r="L1374" s="3" t="s">
        <v>25</v>
      </c>
      <c r="M1374" s="3">
        <v>1</v>
      </c>
      <c r="N1374" s="28">
        <f t="shared" si="256"/>
        <v>3.05</v>
      </c>
      <c r="O1374" s="40">
        <f t="shared" si="257"/>
        <v>40.625999999999998</v>
      </c>
      <c r="P1374" s="12">
        <v>0</v>
      </c>
      <c r="Q1374" s="46">
        <f t="shared" si="260"/>
        <v>0</v>
      </c>
      <c r="R1374" s="15"/>
      <c r="S1374" s="3">
        <f t="shared" si="261"/>
        <v>3.05</v>
      </c>
      <c r="T1374" s="30" t="s">
        <v>2502</v>
      </c>
      <c r="U1374" s="41">
        <f t="shared" si="258"/>
        <v>40.625999999999998</v>
      </c>
      <c r="V1374" s="41">
        <f t="shared" si="259"/>
        <v>0</v>
      </c>
      <c r="W1374" s="5"/>
    </row>
    <row r="1375" spans="1:23" ht="43.2" x14ac:dyDescent="0.3">
      <c r="A1375" s="3">
        <f t="shared" si="262"/>
        <v>1358</v>
      </c>
      <c r="B1375" s="4" t="s">
        <v>918</v>
      </c>
      <c r="C1375" s="3">
        <v>2</v>
      </c>
      <c r="D1375" s="3" t="s">
        <v>1571</v>
      </c>
      <c r="E1375" s="4" t="s">
        <v>1412</v>
      </c>
      <c r="F1375" s="3" t="s">
        <v>812</v>
      </c>
      <c r="G1375" s="3"/>
      <c r="H1375" s="3"/>
      <c r="I1375" s="3" t="s">
        <v>2496</v>
      </c>
      <c r="J1375" s="3">
        <v>13.32</v>
      </c>
      <c r="K1375" s="3">
        <v>3050</v>
      </c>
      <c r="L1375" s="3" t="s">
        <v>25</v>
      </c>
      <c r="M1375" s="3">
        <v>1</v>
      </c>
      <c r="N1375" s="28">
        <f t="shared" si="256"/>
        <v>3.05</v>
      </c>
      <c r="O1375" s="40">
        <f t="shared" si="257"/>
        <v>40.625999999999998</v>
      </c>
      <c r="P1375" s="12">
        <v>0</v>
      </c>
      <c r="Q1375" s="46">
        <f t="shared" si="260"/>
        <v>0</v>
      </c>
      <c r="R1375" s="15"/>
      <c r="S1375" s="3">
        <f t="shared" si="261"/>
        <v>3.05</v>
      </c>
      <c r="T1375" s="30" t="s">
        <v>2502</v>
      </c>
      <c r="U1375" s="41">
        <f t="shared" si="258"/>
        <v>40.625999999999998</v>
      </c>
      <c r="V1375" s="41">
        <f t="shared" si="259"/>
        <v>0</v>
      </c>
      <c r="W1375" s="5"/>
    </row>
    <row r="1376" spans="1:23" ht="43.2" x14ac:dyDescent="0.3">
      <c r="A1376" s="3">
        <f t="shared" si="262"/>
        <v>1359</v>
      </c>
      <c r="B1376" s="4" t="s">
        <v>918</v>
      </c>
      <c r="C1376" s="3">
        <v>2</v>
      </c>
      <c r="D1376" s="3" t="s">
        <v>1571</v>
      </c>
      <c r="E1376" s="4" t="s">
        <v>1413</v>
      </c>
      <c r="F1376" s="3" t="s">
        <v>812</v>
      </c>
      <c r="G1376" s="3"/>
      <c r="H1376" s="3"/>
      <c r="I1376" s="3" t="s">
        <v>2496</v>
      </c>
      <c r="J1376" s="3">
        <v>13.32</v>
      </c>
      <c r="K1376" s="3">
        <v>3050</v>
      </c>
      <c r="L1376" s="3" t="s">
        <v>25</v>
      </c>
      <c r="M1376" s="3">
        <v>1</v>
      </c>
      <c r="N1376" s="28">
        <f t="shared" si="256"/>
        <v>3.05</v>
      </c>
      <c r="O1376" s="40">
        <f t="shared" si="257"/>
        <v>40.625999999999998</v>
      </c>
      <c r="P1376" s="12">
        <v>0</v>
      </c>
      <c r="Q1376" s="46">
        <f t="shared" si="260"/>
        <v>0</v>
      </c>
      <c r="R1376" s="15"/>
      <c r="S1376" s="3">
        <f t="shared" si="261"/>
        <v>3.05</v>
      </c>
      <c r="T1376" s="30" t="s">
        <v>2502</v>
      </c>
      <c r="U1376" s="41">
        <f t="shared" si="258"/>
        <v>40.625999999999998</v>
      </c>
      <c r="V1376" s="41">
        <f t="shared" si="259"/>
        <v>0</v>
      </c>
      <c r="W1376" s="5"/>
    </row>
    <row r="1377" spans="1:23" ht="43.2" x14ac:dyDescent="0.3">
      <c r="A1377" s="3">
        <f t="shared" si="262"/>
        <v>1360</v>
      </c>
      <c r="B1377" s="4" t="s">
        <v>918</v>
      </c>
      <c r="C1377" s="3">
        <v>2</v>
      </c>
      <c r="D1377" s="3" t="s">
        <v>1571</v>
      </c>
      <c r="E1377" s="4" t="s">
        <v>1414</v>
      </c>
      <c r="F1377" s="3" t="s">
        <v>812</v>
      </c>
      <c r="G1377" s="3"/>
      <c r="H1377" s="3"/>
      <c r="I1377" s="3" t="s">
        <v>2496</v>
      </c>
      <c r="J1377" s="3">
        <v>13.32</v>
      </c>
      <c r="K1377" s="3">
        <v>3050</v>
      </c>
      <c r="L1377" s="3" t="s">
        <v>25</v>
      </c>
      <c r="M1377" s="3">
        <v>1</v>
      </c>
      <c r="N1377" s="28">
        <f t="shared" si="256"/>
        <v>3.05</v>
      </c>
      <c r="O1377" s="40">
        <f t="shared" si="257"/>
        <v>40.625999999999998</v>
      </c>
      <c r="P1377" s="12">
        <v>0</v>
      </c>
      <c r="Q1377" s="46">
        <f t="shared" si="260"/>
        <v>0</v>
      </c>
      <c r="R1377" s="15"/>
      <c r="S1377" s="3">
        <f t="shared" si="261"/>
        <v>3.05</v>
      </c>
      <c r="T1377" s="30" t="s">
        <v>2502</v>
      </c>
      <c r="U1377" s="41">
        <f t="shared" si="258"/>
        <v>40.625999999999998</v>
      </c>
      <c r="V1377" s="41">
        <f t="shared" si="259"/>
        <v>0</v>
      </c>
      <c r="W1377" s="5"/>
    </row>
    <row r="1378" spans="1:23" ht="43.2" x14ac:dyDescent="0.3">
      <c r="A1378" s="3">
        <f t="shared" si="262"/>
        <v>1361</v>
      </c>
      <c r="B1378" s="4" t="s">
        <v>918</v>
      </c>
      <c r="C1378" s="3">
        <v>2</v>
      </c>
      <c r="D1378" s="3" t="s">
        <v>1571</v>
      </c>
      <c r="E1378" s="4" t="s">
        <v>1415</v>
      </c>
      <c r="F1378" s="3" t="s">
        <v>812</v>
      </c>
      <c r="G1378" s="3"/>
      <c r="H1378" s="3"/>
      <c r="I1378" s="3" t="s">
        <v>2496</v>
      </c>
      <c r="J1378" s="3">
        <v>13.32</v>
      </c>
      <c r="K1378" s="3">
        <v>3050</v>
      </c>
      <c r="L1378" s="3" t="s">
        <v>25</v>
      </c>
      <c r="M1378" s="3">
        <v>1</v>
      </c>
      <c r="N1378" s="28">
        <f t="shared" si="256"/>
        <v>3.05</v>
      </c>
      <c r="O1378" s="40">
        <f t="shared" si="257"/>
        <v>40.625999999999998</v>
      </c>
      <c r="P1378" s="12">
        <v>0</v>
      </c>
      <c r="Q1378" s="46">
        <f t="shared" si="260"/>
        <v>0</v>
      </c>
      <c r="R1378" s="15"/>
      <c r="S1378" s="3">
        <f t="shared" si="261"/>
        <v>3.05</v>
      </c>
      <c r="T1378" s="30" t="s">
        <v>2502</v>
      </c>
      <c r="U1378" s="41">
        <f t="shared" si="258"/>
        <v>40.625999999999998</v>
      </c>
      <c r="V1378" s="41">
        <f t="shared" si="259"/>
        <v>0</v>
      </c>
      <c r="W1378" s="5"/>
    </row>
    <row r="1379" spans="1:23" ht="43.2" x14ac:dyDescent="0.3">
      <c r="A1379" s="3">
        <f t="shared" si="262"/>
        <v>1362</v>
      </c>
      <c r="B1379" s="4" t="s">
        <v>918</v>
      </c>
      <c r="C1379" s="3">
        <v>2</v>
      </c>
      <c r="D1379" s="3" t="s">
        <v>1571</v>
      </c>
      <c r="E1379" s="4" t="s">
        <v>1416</v>
      </c>
      <c r="F1379" s="3" t="s">
        <v>812</v>
      </c>
      <c r="G1379" s="3"/>
      <c r="H1379" s="3"/>
      <c r="I1379" s="3" t="s">
        <v>2496</v>
      </c>
      <c r="J1379" s="3">
        <v>13.32</v>
      </c>
      <c r="K1379" s="3">
        <v>3050</v>
      </c>
      <c r="L1379" s="3" t="s">
        <v>25</v>
      </c>
      <c r="M1379" s="3">
        <v>1</v>
      </c>
      <c r="N1379" s="28">
        <f t="shared" si="256"/>
        <v>3.05</v>
      </c>
      <c r="O1379" s="40">
        <f t="shared" si="257"/>
        <v>40.625999999999998</v>
      </c>
      <c r="P1379" s="12">
        <v>0</v>
      </c>
      <c r="Q1379" s="46">
        <f t="shared" si="260"/>
        <v>0</v>
      </c>
      <c r="R1379" s="15"/>
      <c r="S1379" s="3">
        <f t="shared" si="261"/>
        <v>3.05</v>
      </c>
      <c r="T1379" s="30" t="s">
        <v>2502</v>
      </c>
      <c r="U1379" s="41">
        <f t="shared" si="258"/>
        <v>40.625999999999998</v>
      </c>
      <c r="V1379" s="41">
        <f t="shared" si="259"/>
        <v>0</v>
      </c>
      <c r="W1379" s="5"/>
    </row>
    <row r="1380" spans="1:23" ht="43.2" x14ac:dyDescent="0.3">
      <c r="A1380" s="3">
        <f t="shared" si="262"/>
        <v>1363</v>
      </c>
      <c r="B1380" s="4" t="s">
        <v>918</v>
      </c>
      <c r="C1380" s="3">
        <v>2</v>
      </c>
      <c r="D1380" s="3" t="s">
        <v>1571</v>
      </c>
      <c r="E1380" s="4" t="s">
        <v>1417</v>
      </c>
      <c r="F1380" s="3" t="s">
        <v>812</v>
      </c>
      <c r="G1380" s="3"/>
      <c r="H1380" s="3"/>
      <c r="I1380" s="3" t="s">
        <v>2496</v>
      </c>
      <c r="J1380" s="3">
        <v>13.32</v>
      </c>
      <c r="K1380" s="3">
        <v>3050</v>
      </c>
      <c r="L1380" s="3" t="s">
        <v>25</v>
      </c>
      <c r="M1380" s="3">
        <v>1</v>
      </c>
      <c r="N1380" s="28">
        <f t="shared" si="256"/>
        <v>3.05</v>
      </c>
      <c r="O1380" s="40">
        <f t="shared" si="257"/>
        <v>40.625999999999998</v>
      </c>
      <c r="P1380" s="12">
        <v>0</v>
      </c>
      <c r="Q1380" s="46">
        <f t="shared" si="260"/>
        <v>0</v>
      </c>
      <c r="R1380" s="15"/>
      <c r="S1380" s="3">
        <f t="shared" si="261"/>
        <v>3.05</v>
      </c>
      <c r="T1380" s="30" t="s">
        <v>2502</v>
      </c>
      <c r="U1380" s="41">
        <f t="shared" si="258"/>
        <v>40.625999999999998</v>
      </c>
      <c r="V1380" s="41">
        <f t="shared" si="259"/>
        <v>0</v>
      </c>
      <c r="W1380" s="5"/>
    </row>
    <row r="1381" spans="1:23" ht="43.2" x14ac:dyDescent="0.3">
      <c r="A1381" s="3">
        <f t="shared" si="262"/>
        <v>1364</v>
      </c>
      <c r="B1381" s="4" t="s">
        <v>918</v>
      </c>
      <c r="C1381" s="3">
        <v>2</v>
      </c>
      <c r="D1381" s="3" t="s">
        <v>1571</v>
      </c>
      <c r="E1381" s="4" t="s">
        <v>1418</v>
      </c>
      <c r="F1381" s="3" t="s">
        <v>812</v>
      </c>
      <c r="G1381" s="3"/>
      <c r="H1381" s="3"/>
      <c r="I1381" s="3" t="s">
        <v>2496</v>
      </c>
      <c r="J1381" s="3">
        <v>13.32</v>
      </c>
      <c r="K1381" s="3">
        <v>3050</v>
      </c>
      <c r="L1381" s="3" t="s">
        <v>25</v>
      </c>
      <c r="M1381" s="3">
        <v>1</v>
      </c>
      <c r="N1381" s="28">
        <f t="shared" si="256"/>
        <v>3.05</v>
      </c>
      <c r="O1381" s="40">
        <f t="shared" si="257"/>
        <v>40.625999999999998</v>
      </c>
      <c r="P1381" s="12">
        <v>0</v>
      </c>
      <c r="Q1381" s="46">
        <f t="shared" si="260"/>
        <v>0</v>
      </c>
      <c r="R1381" s="15"/>
      <c r="S1381" s="3">
        <f t="shared" si="261"/>
        <v>3.05</v>
      </c>
      <c r="T1381" s="30" t="s">
        <v>2502</v>
      </c>
      <c r="U1381" s="41">
        <f t="shared" si="258"/>
        <v>40.625999999999998</v>
      </c>
      <c r="V1381" s="41">
        <f t="shared" si="259"/>
        <v>0</v>
      </c>
      <c r="W1381" s="5"/>
    </row>
    <row r="1382" spans="1:23" ht="43.2" x14ac:dyDescent="0.3">
      <c r="A1382" s="3">
        <f t="shared" si="262"/>
        <v>1365</v>
      </c>
      <c r="B1382" s="4" t="s">
        <v>918</v>
      </c>
      <c r="C1382" s="3">
        <v>2</v>
      </c>
      <c r="D1382" s="3" t="s">
        <v>1571</v>
      </c>
      <c r="E1382" s="4" t="s">
        <v>1419</v>
      </c>
      <c r="F1382" s="3" t="s">
        <v>812</v>
      </c>
      <c r="G1382" s="3"/>
      <c r="H1382" s="3"/>
      <c r="I1382" s="3" t="s">
        <v>2496</v>
      </c>
      <c r="J1382" s="3">
        <v>13.32</v>
      </c>
      <c r="K1382" s="3">
        <v>3050</v>
      </c>
      <c r="L1382" s="3" t="s">
        <v>25</v>
      </c>
      <c r="M1382" s="3">
        <v>1</v>
      </c>
      <c r="N1382" s="28">
        <f t="shared" si="256"/>
        <v>3.05</v>
      </c>
      <c r="O1382" s="40">
        <f t="shared" si="257"/>
        <v>40.625999999999998</v>
      </c>
      <c r="P1382" s="12">
        <v>0</v>
      </c>
      <c r="Q1382" s="46">
        <f t="shared" si="260"/>
        <v>0</v>
      </c>
      <c r="R1382" s="15"/>
      <c r="S1382" s="3">
        <f t="shared" si="261"/>
        <v>3.05</v>
      </c>
      <c r="T1382" s="30" t="s">
        <v>2502</v>
      </c>
      <c r="U1382" s="41">
        <f t="shared" si="258"/>
        <v>40.625999999999998</v>
      </c>
      <c r="V1382" s="41">
        <f t="shared" si="259"/>
        <v>0</v>
      </c>
      <c r="W1382" s="5"/>
    </row>
    <row r="1383" spans="1:23" ht="43.2" x14ac:dyDescent="0.3">
      <c r="A1383" s="3">
        <f t="shared" si="262"/>
        <v>1366</v>
      </c>
      <c r="B1383" s="4" t="s">
        <v>918</v>
      </c>
      <c r="C1383" s="3">
        <v>2</v>
      </c>
      <c r="D1383" s="3" t="s">
        <v>1571</v>
      </c>
      <c r="E1383" s="4" t="s">
        <v>1420</v>
      </c>
      <c r="F1383" s="3" t="s">
        <v>812</v>
      </c>
      <c r="G1383" s="3"/>
      <c r="H1383" s="3"/>
      <c r="I1383" s="3" t="s">
        <v>2496</v>
      </c>
      <c r="J1383" s="3">
        <v>13.32</v>
      </c>
      <c r="K1383" s="3">
        <v>3050</v>
      </c>
      <c r="L1383" s="3" t="s">
        <v>25</v>
      </c>
      <c r="M1383" s="3">
        <v>1</v>
      </c>
      <c r="N1383" s="28">
        <f t="shared" si="256"/>
        <v>3.05</v>
      </c>
      <c r="O1383" s="40">
        <f t="shared" si="257"/>
        <v>40.625999999999998</v>
      </c>
      <c r="P1383" s="12">
        <v>0</v>
      </c>
      <c r="Q1383" s="46">
        <f t="shared" si="260"/>
        <v>0</v>
      </c>
      <c r="R1383" s="15"/>
      <c r="S1383" s="3">
        <f t="shared" si="261"/>
        <v>3.05</v>
      </c>
      <c r="T1383" s="30" t="s">
        <v>2502</v>
      </c>
      <c r="U1383" s="41">
        <f t="shared" si="258"/>
        <v>40.625999999999998</v>
      </c>
      <c r="V1383" s="41">
        <f t="shared" si="259"/>
        <v>0</v>
      </c>
      <c r="W1383" s="5"/>
    </row>
    <row r="1384" spans="1:23" ht="43.2" x14ac:dyDescent="0.3">
      <c r="A1384" s="3">
        <f t="shared" si="262"/>
        <v>1367</v>
      </c>
      <c r="B1384" s="4" t="s">
        <v>918</v>
      </c>
      <c r="C1384" s="3">
        <v>2</v>
      </c>
      <c r="D1384" s="3" t="s">
        <v>1571</v>
      </c>
      <c r="E1384" s="4" t="s">
        <v>1421</v>
      </c>
      <c r="F1384" s="3" t="s">
        <v>812</v>
      </c>
      <c r="G1384" s="3"/>
      <c r="H1384" s="3"/>
      <c r="I1384" s="3" t="s">
        <v>2496</v>
      </c>
      <c r="J1384" s="3">
        <v>13.32</v>
      </c>
      <c r="K1384" s="3">
        <v>3050</v>
      </c>
      <c r="L1384" s="3" t="s">
        <v>25</v>
      </c>
      <c r="M1384" s="3">
        <v>1</v>
      </c>
      <c r="N1384" s="28">
        <f t="shared" si="256"/>
        <v>3.05</v>
      </c>
      <c r="O1384" s="40">
        <f t="shared" si="257"/>
        <v>40.625999999999998</v>
      </c>
      <c r="P1384" s="12">
        <v>0</v>
      </c>
      <c r="Q1384" s="46">
        <f t="shared" si="260"/>
        <v>0</v>
      </c>
      <c r="R1384" s="15"/>
      <c r="S1384" s="3">
        <f t="shared" si="261"/>
        <v>3.05</v>
      </c>
      <c r="T1384" s="30" t="s">
        <v>2502</v>
      </c>
      <c r="U1384" s="41">
        <f t="shared" si="258"/>
        <v>40.625999999999998</v>
      </c>
      <c r="V1384" s="41">
        <f t="shared" si="259"/>
        <v>0</v>
      </c>
      <c r="W1384" s="5"/>
    </row>
    <row r="1385" spans="1:23" ht="43.2" x14ac:dyDescent="0.3">
      <c r="A1385" s="3">
        <f t="shared" si="262"/>
        <v>1368</v>
      </c>
      <c r="B1385" s="4" t="s">
        <v>918</v>
      </c>
      <c r="C1385" s="3">
        <v>2</v>
      </c>
      <c r="D1385" s="3" t="s">
        <v>1571</v>
      </c>
      <c r="E1385" s="4" t="s">
        <v>1422</v>
      </c>
      <c r="F1385" s="3" t="s">
        <v>812</v>
      </c>
      <c r="G1385" s="3"/>
      <c r="H1385" s="3"/>
      <c r="I1385" s="3" t="s">
        <v>2496</v>
      </c>
      <c r="J1385" s="3">
        <v>13.32</v>
      </c>
      <c r="K1385" s="3">
        <v>3050</v>
      </c>
      <c r="L1385" s="3" t="s">
        <v>25</v>
      </c>
      <c r="M1385" s="3">
        <v>1</v>
      </c>
      <c r="N1385" s="28">
        <f t="shared" si="256"/>
        <v>3.05</v>
      </c>
      <c r="O1385" s="40">
        <f t="shared" si="257"/>
        <v>40.625999999999998</v>
      </c>
      <c r="P1385" s="12">
        <v>0</v>
      </c>
      <c r="Q1385" s="46">
        <f t="shared" si="260"/>
        <v>0</v>
      </c>
      <c r="R1385" s="15"/>
      <c r="S1385" s="3">
        <f t="shared" si="261"/>
        <v>3.05</v>
      </c>
      <c r="T1385" s="30" t="s">
        <v>2502</v>
      </c>
      <c r="U1385" s="41">
        <f t="shared" si="258"/>
        <v>40.625999999999998</v>
      </c>
      <c r="V1385" s="41">
        <f t="shared" si="259"/>
        <v>0</v>
      </c>
      <c r="W1385" s="5"/>
    </row>
    <row r="1386" spans="1:23" ht="43.2" x14ac:dyDescent="0.3">
      <c r="A1386" s="3">
        <f t="shared" si="262"/>
        <v>1369</v>
      </c>
      <c r="B1386" s="4" t="s">
        <v>918</v>
      </c>
      <c r="C1386" s="3">
        <v>2</v>
      </c>
      <c r="D1386" s="3" t="s">
        <v>1571</v>
      </c>
      <c r="E1386" s="4" t="s">
        <v>1423</v>
      </c>
      <c r="F1386" s="3" t="s">
        <v>812</v>
      </c>
      <c r="G1386" s="3"/>
      <c r="H1386" s="3"/>
      <c r="I1386" s="3" t="s">
        <v>2496</v>
      </c>
      <c r="J1386" s="3">
        <v>13.32</v>
      </c>
      <c r="K1386" s="3">
        <v>3050</v>
      </c>
      <c r="L1386" s="3" t="s">
        <v>25</v>
      </c>
      <c r="M1386" s="3">
        <v>1</v>
      </c>
      <c r="N1386" s="28">
        <f t="shared" si="256"/>
        <v>3.05</v>
      </c>
      <c r="O1386" s="40">
        <f t="shared" si="257"/>
        <v>40.625999999999998</v>
      </c>
      <c r="P1386" s="12">
        <v>0</v>
      </c>
      <c r="Q1386" s="46">
        <f t="shared" si="260"/>
        <v>0</v>
      </c>
      <c r="R1386" s="15"/>
      <c r="S1386" s="3">
        <f t="shared" si="261"/>
        <v>3.05</v>
      </c>
      <c r="T1386" s="30" t="s">
        <v>2502</v>
      </c>
      <c r="U1386" s="41">
        <f t="shared" si="258"/>
        <v>40.625999999999998</v>
      </c>
      <c r="V1386" s="41">
        <f t="shared" si="259"/>
        <v>0</v>
      </c>
      <c r="W1386" s="5"/>
    </row>
    <row r="1387" spans="1:23" ht="43.2" x14ac:dyDescent="0.3">
      <c r="A1387" s="3">
        <f t="shared" si="262"/>
        <v>1370</v>
      </c>
      <c r="B1387" s="4" t="s">
        <v>918</v>
      </c>
      <c r="C1387" s="3">
        <v>2</v>
      </c>
      <c r="D1387" s="3" t="s">
        <v>1571</v>
      </c>
      <c r="E1387" s="4" t="s">
        <v>1424</v>
      </c>
      <c r="F1387" s="3" t="s">
        <v>812</v>
      </c>
      <c r="G1387" s="3"/>
      <c r="H1387" s="3"/>
      <c r="I1387" s="3" t="s">
        <v>2496</v>
      </c>
      <c r="J1387" s="3">
        <v>13.32</v>
      </c>
      <c r="K1387" s="3">
        <v>3050</v>
      </c>
      <c r="L1387" s="3" t="s">
        <v>25</v>
      </c>
      <c r="M1387" s="3">
        <v>1</v>
      </c>
      <c r="N1387" s="28">
        <f t="shared" si="256"/>
        <v>3.05</v>
      </c>
      <c r="O1387" s="40">
        <f t="shared" si="257"/>
        <v>40.625999999999998</v>
      </c>
      <c r="P1387" s="12">
        <v>0</v>
      </c>
      <c r="Q1387" s="46">
        <f t="shared" si="260"/>
        <v>0</v>
      </c>
      <c r="R1387" s="15"/>
      <c r="S1387" s="3">
        <f t="shared" si="261"/>
        <v>3.05</v>
      </c>
      <c r="T1387" s="30" t="s">
        <v>2502</v>
      </c>
      <c r="U1387" s="41">
        <f t="shared" si="258"/>
        <v>40.625999999999998</v>
      </c>
      <c r="V1387" s="41">
        <f t="shared" si="259"/>
        <v>0</v>
      </c>
      <c r="W1387" s="5"/>
    </row>
    <row r="1388" spans="1:23" ht="43.2" x14ac:dyDescent="0.3">
      <c r="A1388" s="3">
        <f t="shared" si="262"/>
        <v>1371</v>
      </c>
      <c r="B1388" s="4" t="s">
        <v>918</v>
      </c>
      <c r="C1388" s="3">
        <v>2</v>
      </c>
      <c r="D1388" s="3" t="s">
        <v>1571</v>
      </c>
      <c r="E1388" s="4" t="s">
        <v>1425</v>
      </c>
      <c r="F1388" s="3" t="s">
        <v>812</v>
      </c>
      <c r="G1388" s="3"/>
      <c r="H1388" s="3"/>
      <c r="I1388" s="3" t="s">
        <v>2496</v>
      </c>
      <c r="J1388" s="3">
        <v>13.32</v>
      </c>
      <c r="K1388" s="3">
        <v>3050</v>
      </c>
      <c r="L1388" s="3" t="s">
        <v>25</v>
      </c>
      <c r="M1388" s="3">
        <v>1</v>
      </c>
      <c r="N1388" s="28">
        <f t="shared" si="256"/>
        <v>3.05</v>
      </c>
      <c r="O1388" s="40">
        <f t="shared" si="257"/>
        <v>40.625999999999998</v>
      </c>
      <c r="P1388" s="12">
        <v>0</v>
      </c>
      <c r="Q1388" s="46">
        <f t="shared" si="260"/>
        <v>0</v>
      </c>
      <c r="R1388" s="15"/>
      <c r="S1388" s="3">
        <f t="shared" si="261"/>
        <v>3.05</v>
      </c>
      <c r="T1388" s="30" t="s">
        <v>2502</v>
      </c>
      <c r="U1388" s="41">
        <f t="shared" si="258"/>
        <v>40.625999999999998</v>
      </c>
      <c r="V1388" s="41">
        <f t="shared" si="259"/>
        <v>0</v>
      </c>
      <c r="W1388" s="5"/>
    </row>
    <row r="1389" spans="1:23" ht="43.2" x14ac:dyDescent="0.3">
      <c r="A1389" s="3">
        <f t="shared" si="262"/>
        <v>1372</v>
      </c>
      <c r="B1389" s="4" t="s">
        <v>918</v>
      </c>
      <c r="C1389" s="3">
        <v>2</v>
      </c>
      <c r="D1389" s="3" t="s">
        <v>1567</v>
      </c>
      <c r="E1389" s="4" t="s">
        <v>1427</v>
      </c>
      <c r="F1389" s="3" t="s">
        <v>1426</v>
      </c>
      <c r="G1389" s="3" t="s">
        <v>2340</v>
      </c>
      <c r="H1389" s="3" t="s">
        <v>2468</v>
      </c>
      <c r="I1389" s="3" t="s">
        <v>2496</v>
      </c>
      <c r="J1389" s="3">
        <v>18.2</v>
      </c>
      <c r="K1389" s="3">
        <v>6700</v>
      </c>
      <c r="L1389" s="3" t="s">
        <v>25</v>
      </c>
      <c r="M1389" s="3">
        <v>1</v>
      </c>
      <c r="N1389" s="28">
        <f t="shared" ref="N1389:N1452" si="263">(K1389/1000)*M1389</f>
        <v>6.7</v>
      </c>
      <c r="O1389" s="28">
        <f t="shared" ref="O1389:O1452" si="264">N1389*J1389</f>
        <v>121.94</v>
      </c>
      <c r="P1389" s="12">
        <v>0</v>
      </c>
      <c r="Q1389" s="46">
        <f t="shared" si="260"/>
        <v>0</v>
      </c>
      <c r="R1389" s="15"/>
      <c r="S1389" s="3">
        <f t="shared" si="261"/>
        <v>6.7</v>
      </c>
      <c r="T1389" s="30" t="s">
        <v>2502</v>
      </c>
      <c r="U1389" s="5">
        <f t="shared" si="258"/>
        <v>121.94</v>
      </c>
      <c r="V1389" s="5">
        <f t="shared" si="259"/>
        <v>0</v>
      </c>
      <c r="W1389" s="5"/>
    </row>
    <row r="1390" spans="1:23" ht="43.2" x14ac:dyDescent="0.3">
      <c r="A1390" s="3">
        <f t="shared" si="262"/>
        <v>1373</v>
      </c>
      <c r="B1390" s="4" t="s">
        <v>918</v>
      </c>
      <c r="C1390" s="3">
        <v>2</v>
      </c>
      <c r="D1390" s="3" t="s">
        <v>1567</v>
      </c>
      <c r="E1390" s="4" t="s">
        <v>1428</v>
      </c>
      <c r="F1390" s="3" t="s">
        <v>1426</v>
      </c>
      <c r="G1390" s="3" t="s">
        <v>2340</v>
      </c>
      <c r="H1390" s="3" t="s">
        <v>2468</v>
      </c>
      <c r="I1390" s="3" t="s">
        <v>2496</v>
      </c>
      <c r="J1390" s="3">
        <v>18.2</v>
      </c>
      <c r="K1390" s="3">
        <v>6700</v>
      </c>
      <c r="L1390" s="3" t="s">
        <v>25</v>
      </c>
      <c r="M1390" s="3">
        <v>1</v>
      </c>
      <c r="N1390" s="28">
        <f t="shared" si="263"/>
        <v>6.7</v>
      </c>
      <c r="O1390" s="28">
        <f t="shared" si="264"/>
        <v>121.94</v>
      </c>
      <c r="P1390" s="12">
        <v>0</v>
      </c>
      <c r="Q1390" s="46">
        <f t="shared" si="260"/>
        <v>0</v>
      </c>
      <c r="R1390" s="15"/>
      <c r="S1390" s="3">
        <f t="shared" si="261"/>
        <v>6.7</v>
      </c>
      <c r="T1390" s="30" t="s">
        <v>2502</v>
      </c>
      <c r="U1390" s="5">
        <f t="shared" si="258"/>
        <v>121.94</v>
      </c>
      <c r="V1390" s="5">
        <f t="shared" si="259"/>
        <v>0</v>
      </c>
      <c r="W1390" s="5"/>
    </row>
    <row r="1391" spans="1:23" ht="43.2" x14ac:dyDescent="0.3">
      <c r="A1391" s="3">
        <f t="shared" si="262"/>
        <v>1374</v>
      </c>
      <c r="B1391" s="4" t="s">
        <v>918</v>
      </c>
      <c r="C1391" s="3">
        <v>2</v>
      </c>
      <c r="D1391" s="3" t="s">
        <v>1567</v>
      </c>
      <c r="E1391" s="4" t="s">
        <v>1429</v>
      </c>
      <c r="F1391" s="3" t="s">
        <v>1426</v>
      </c>
      <c r="G1391" s="3" t="s">
        <v>2340</v>
      </c>
      <c r="H1391" s="3" t="s">
        <v>2468</v>
      </c>
      <c r="I1391" s="3" t="s">
        <v>2496</v>
      </c>
      <c r="J1391" s="3">
        <v>18.2</v>
      </c>
      <c r="K1391" s="3">
        <v>6700</v>
      </c>
      <c r="L1391" s="3" t="s">
        <v>25</v>
      </c>
      <c r="M1391" s="3">
        <v>1</v>
      </c>
      <c r="N1391" s="28">
        <f t="shared" si="263"/>
        <v>6.7</v>
      </c>
      <c r="O1391" s="28">
        <f t="shared" si="264"/>
        <v>121.94</v>
      </c>
      <c r="P1391" s="12">
        <v>0</v>
      </c>
      <c r="Q1391" s="46">
        <f t="shared" si="260"/>
        <v>0</v>
      </c>
      <c r="R1391" s="15"/>
      <c r="S1391" s="3">
        <f t="shared" si="261"/>
        <v>6.7</v>
      </c>
      <c r="T1391" s="30" t="s">
        <v>2502</v>
      </c>
      <c r="U1391" s="5">
        <f t="shared" si="258"/>
        <v>121.94</v>
      </c>
      <c r="V1391" s="5">
        <f t="shared" si="259"/>
        <v>0</v>
      </c>
      <c r="W1391" s="5"/>
    </row>
    <row r="1392" spans="1:23" ht="43.2" x14ac:dyDescent="0.3">
      <c r="A1392" s="3">
        <f t="shared" si="262"/>
        <v>1375</v>
      </c>
      <c r="B1392" s="4" t="s">
        <v>918</v>
      </c>
      <c r="C1392" s="3">
        <v>2</v>
      </c>
      <c r="D1392" s="3" t="s">
        <v>1567</v>
      </c>
      <c r="E1392" s="4" t="s">
        <v>1430</v>
      </c>
      <c r="F1392" s="3" t="s">
        <v>1426</v>
      </c>
      <c r="G1392" s="3" t="s">
        <v>2340</v>
      </c>
      <c r="H1392" s="3" t="s">
        <v>2468</v>
      </c>
      <c r="I1392" s="3" t="s">
        <v>2496</v>
      </c>
      <c r="J1392" s="3">
        <v>18.2</v>
      </c>
      <c r="K1392" s="3">
        <v>6700</v>
      </c>
      <c r="L1392" s="3" t="s">
        <v>25</v>
      </c>
      <c r="M1392" s="3">
        <v>1</v>
      </c>
      <c r="N1392" s="28">
        <f t="shared" si="263"/>
        <v>6.7</v>
      </c>
      <c r="O1392" s="28">
        <f t="shared" si="264"/>
        <v>121.94</v>
      </c>
      <c r="P1392" s="12">
        <v>0</v>
      </c>
      <c r="Q1392" s="46">
        <f t="shared" si="260"/>
        <v>0</v>
      </c>
      <c r="R1392" s="15"/>
      <c r="S1392" s="3">
        <f t="shared" si="261"/>
        <v>6.7</v>
      </c>
      <c r="T1392" s="30" t="s">
        <v>2502</v>
      </c>
      <c r="U1392" s="5">
        <f t="shared" si="258"/>
        <v>121.94</v>
      </c>
      <c r="V1392" s="5">
        <f t="shared" si="259"/>
        <v>0</v>
      </c>
      <c r="W1392" s="5"/>
    </row>
    <row r="1393" spans="1:23" ht="43.2" x14ac:dyDescent="0.3">
      <c r="A1393" s="3">
        <f t="shared" si="262"/>
        <v>1376</v>
      </c>
      <c r="B1393" s="4" t="s">
        <v>918</v>
      </c>
      <c r="C1393" s="3">
        <v>2</v>
      </c>
      <c r="D1393" s="3" t="s">
        <v>1567</v>
      </c>
      <c r="E1393" s="4" t="s">
        <v>1431</v>
      </c>
      <c r="F1393" s="3" t="s">
        <v>1426</v>
      </c>
      <c r="G1393" s="3" t="s">
        <v>2340</v>
      </c>
      <c r="H1393" s="3" t="s">
        <v>2468</v>
      </c>
      <c r="I1393" s="3" t="s">
        <v>2496</v>
      </c>
      <c r="J1393" s="3">
        <v>18.2</v>
      </c>
      <c r="K1393" s="3">
        <v>6700</v>
      </c>
      <c r="L1393" s="3" t="s">
        <v>25</v>
      </c>
      <c r="M1393" s="3">
        <v>1</v>
      </c>
      <c r="N1393" s="28">
        <f t="shared" si="263"/>
        <v>6.7</v>
      </c>
      <c r="O1393" s="28">
        <f t="shared" si="264"/>
        <v>121.94</v>
      </c>
      <c r="P1393" s="12">
        <v>0</v>
      </c>
      <c r="Q1393" s="46">
        <f t="shared" si="260"/>
        <v>0</v>
      </c>
      <c r="R1393" s="15"/>
      <c r="S1393" s="3">
        <f t="shared" si="261"/>
        <v>6.7</v>
      </c>
      <c r="T1393" s="30" t="s">
        <v>2502</v>
      </c>
      <c r="U1393" s="5">
        <f t="shared" si="258"/>
        <v>121.94</v>
      </c>
      <c r="V1393" s="5">
        <f t="shared" si="259"/>
        <v>0</v>
      </c>
      <c r="W1393" s="5"/>
    </row>
    <row r="1394" spans="1:23" ht="43.2" x14ac:dyDescent="0.3">
      <c r="A1394" s="3">
        <f t="shared" si="262"/>
        <v>1377</v>
      </c>
      <c r="B1394" s="4" t="s">
        <v>918</v>
      </c>
      <c r="C1394" s="3">
        <v>2</v>
      </c>
      <c r="D1394" s="3" t="s">
        <v>1567</v>
      </c>
      <c r="E1394" s="4" t="s">
        <v>1432</v>
      </c>
      <c r="F1394" s="3" t="s">
        <v>1426</v>
      </c>
      <c r="G1394" s="3" t="s">
        <v>2340</v>
      </c>
      <c r="H1394" s="3" t="s">
        <v>2468</v>
      </c>
      <c r="I1394" s="3" t="s">
        <v>2496</v>
      </c>
      <c r="J1394" s="3">
        <v>18.2</v>
      </c>
      <c r="K1394" s="3">
        <v>6700</v>
      </c>
      <c r="L1394" s="3" t="s">
        <v>25</v>
      </c>
      <c r="M1394" s="3">
        <v>1</v>
      </c>
      <c r="N1394" s="28">
        <f t="shared" si="263"/>
        <v>6.7</v>
      </c>
      <c r="O1394" s="28">
        <f t="shared" si="264"/>
        <v>121.94</v>
      </c>
      <c r="P1394" s="12">
        <v>0</v>
      </c>
      <c r="Q1394" s="46">
        <f t="shared" si="260"/>
        <v>0</v>
      </c>
      <c r="R1394" s="15"/>
      <c r="S1394" s="3">
        <f t="shared" si="261"/>
        <v>6.7</v>
      </c>
      <c r="T1394" s="30" t="s">
        <v>2502</v>
      </c>
      <c r="U1394" s="5">
        <f t="shared" si="258"/>
        <v>121.94</v>
      </c>
      <c r="V1394" s="5">
        <f t="shared" si="259"/>
        <v>0</v>
      </c>
      <c r="W1394" s="5"/>
    </row>
    <row r="1395" spans="1:23" ht="43.2" x14ac:dyDescent="0.3">
      <c r="A1395" s="3">
        <f t="shared" si="262"/>
        <v>1378</v>
      </c>
      <c r="B1395" s="4" t="s">
        <v>918</v>
      </c>
      <c r="C1395" s="3">
        <v>2</v>
      </c>
      <c r="D1395" s="3" t="s">
        <v>1567</v>
      </c>
      <c r="E1395" s="4" t="s">
        <v>1433</v>
      </c>
      <c r="F1395" s="3" t="s">
        <v>1426</v>
      </c>
      <c r="G1395" s="3" t="s">
        <v>2340</v>
      </c>
      <c r="H1395" s="3" t="s">
        <v>2468</v>
      </c>
      <c r="I1395" s="3" t="s">
        <v>2496</v>
      </c>
      <c r="J1395" s="3">
        <v>18.2</v>
      </c>
      <c r="K1395" s="3">
        <v>6700</v>
      </c>
      <c r="L1395" s="3" t="s">
        <v>25</v>
      </c>
      <c r="M1395" s="3">
        <v>1</v>
      </c>
      <c r="N1395" s="28">
        <f t="shared" si="263"/>
        <v>6.7</v>
      </c>
      <c r="O1395" s="28">
        <f t="shared" si="264"/>
        <v>121.94</v>
      </c>
      <c r="P1395" s="12">
        <v>0</v>
      </c>
      <c r="Q1395" s="46">
        <f t="shared" si="260"/>
        <v>0</v>
      </c>
      <c r="R1395" s="15"/>
      <c r="S1395" s="3">
        <f t="shared" si="261"/>
        <v>6.7</v>
      </c>
      <c r="T1395" s="30" t="s">
        <v>2502</v>
      </c>
      <c r="U1395" s="5">
        <f t="shared" si="258"/>
        <v>121.94</v>
      </c>
      <c r="V1395" s="5">
        <f t="shared" si="259"/>
        <v>0</v>
      </c>
      <c r="W1395" s="5"/>
    </row>
    <row r="1396" spans="1:23" ht="43.2" x14ac:dyDescent="0.3">
      <c r="A1396" s="3">
        <f t="shared" si="262"/>
        <v>1379</v>
      </c>
      <c r="B1396" s="4" t="s">
        <v>918</v>
      </c>
      <c r="C1396" s="3">
        <v>2</v>
      </c>
      <c r="D1396" s="3" t="s">
        <v>1567</v>
      </c>
      <c r="E1396" s="4" t="s">
        <v>1434</v>
      </c>
      <c r="F1396" s="3" t="s">
        <v>1426</v>
      </c>
      <c r="G1396" s="3" t="s">
        <v>2340</v>
      </c>
      <c r="H1396" s="3" t="s">
        <v>2468</v>
      </c>
      <c r="I1396" s="3" t="s">
        <v>2496</v>
      </c>
      <c r="J1396" s="3">
        <v>18.2</v>
      </c>
      <c r="K1396" s="3">
        <v>6700</v>
      </c>
      <c r="L1396" s="3" t="s">
        <v>25</v>
      </c>
      <c r="M1396" s="3">
        <v>1</v>
      </c>
      <c r="N1396" s="28">
        <f t="shared" si="263"/>
        <v>6.7</v>
      </c>
      <c r="O1396" s="28">
        <f t="shared" si="264"/>
        <v>121.94</v>
      </c>
      <c r="P1396" s="12">
        <v>0</v>
      </c>
      <c r="Q1396" s="46">
        <f t="shared" si="260"/>
        <v>0</v>
      </c>
      <c r="R1396" s="15"/>
      <c r="S1396" s="3">
        <f t="shared" si="261"/>
        <v>6.7</v>
      </c>
      <c r="T1396" s="30" t="s">
        <v>2502</v>
      </c>
      <c r="U1396" s="5">
        <f t="shared" si="258"/>
        <v>121.94</v>
      </c>
      <c r="V1396" s="5">
        <f t="shared" si="259"/>
        <v>0</v>
      </c>
      <c r="W1396" s="5"/>
    </row>
    <row r="1397" spans="1:23" ht="43.2" x14ac:dyDescent="0.3">
      <c r="A1397" s="3">
        <f t="shared" si="262"/>
        <v>1380</v>
      </c>
      <c r="B1397" s="4" t="s">
        <v>918</v>
      </c>
      <c r="C1397" s="3">
        <v>2</v>
      </c>
      <c r="D1397" s="3" t="s">
        <v>1567</v>
      </c>
      <c r="E1397" s="4" t="s">
        <v>1435</v>
      </c>
      <c r="F1397" s="3" t="s">
        <v>1426</v>
      </c>
      <c r="G1397" s="3" t="s">
        <v>2340</v>
      </c>
      <c r="H1397" s="3" t="s">
        <v>2468</v>
      </c>
      <c r="I1397" s="3" t="s">
        <v>2496</v>
      </c>
      <c r="J1397" s="3">
        <v>18.2</v>
      </c>
      <c r="K1397" s="3">
        <v>6700</v>
      </c>
      <c r="L1397" s="3" t="s">
        <v>25</v>
      </c>
      <c r="M1397" s="3">
        <v>1</v>
      </c>
      <c r="N1397" s="28">
        <f t="shared" si="263"/>
        <v>6.7</v>
      </c>
      <c r="O1397" s="28">
        <f t="shared" si="264"/>
        <v>121.94</v>
      </c>
      <c r="P1397" s="12">
        <v>0</v>
      </c>
      <c r="Q1397" s="46">
        <f t="shared" si="260"/>
        <v>0</v>
      </c>
      <c r="R1397" s="15"/>
      <c r="S1397" s="3">
        <f t="shared" si="261"/>
        <v>6.7</v>
      </c>
      <c r="T1397" s="30" t="s">
        <v>2502</v>
      </c>
      <c r="U1397" s="5">
        <f t="shared" si="258"/>
        <v>121.94</v>
      </c>
      <c r="V1397" s="5">
        <f t="shared" si="259"/>
        <v>0</v>
      </c>
      <c r="W1397" s="5"/>
    </row>
    <row r="1398" spans="1:23" ht="43.2" x14ac:dyDescent="0.3">
      <c r="A1398" s="3">
        <f t="shared" si="262"/>
        <v>1381</v>
      </c>
      <c r="B1398" s="4" t="s">
        <v>918</v>
      </c>
      <c r="C1398" s="3">
        <v>2</v>
      </c>
      <c r="D1398" s="3" t="s">
        <v>1567</v>
      </c>
      <c r="E1398" s="4" t="s">
        <v>1436</v>
      </c>
      <c r="F1398" s="3" t="s">
        <v>1426</v>
      </c>
      <c r="G1398" s="3" t="s">
        <v>2340</v>
      </c>
      <c r="H1398" s="3" t="s">
        <v>2468</v>
      </c>
      <c r="I1398" s="3" t="s">
        <v>2496</v>
      </c>
      <c r="J1398" s="3">
        <v>18.2</v>
      </c>
      <c r="K1398" s="3">
        <v>6700</v>
      </c>
      <c r="L1398" s="3" t="s">
        <v>25</v>
      </c>
      <c r="M1398" s="3">
        <v>1</v>
      </c>
      <c r="N1398" s="28">
        <f t="shared" si="263"/>
        <v>6.7</v>
      </c>
      <c r="O1398" s="28">
        <f t="shared" si="264"/>
        <v>121.94</v>
      </c>
      <c r="P1398" s="12">
        <v>0</v>
      </c>
      <c r="Q1398" s="46">
        <f t="shared" si="260"/>
        <v>0</v>
      </c>
      <c r="R1398" s="15"/>
      <c r="S1398" s="3">
        <f t="shared" si="261"/>
        <v>6.7</v>
      </c>
      <c r="T1398" s="30" t="s">
        <v>2502</v>
      </c>
      <c r="U1398" s="5">
        <f t="shared" si="258"/>
        <v>121.94</v>
      </c>
      <c r="V1398" s="5">
        <f t="shared" si="259"/>
        <v>0</v>
      </c>
      <c r="W1398" s="5"/>
    </row>
    <row r="1399" spans="1:23" ht="43.2" x14ac:dyDescent="0.3">
      <c r="A1399" s="3">
        <f t="shared" si="262"/>
        <v>1382</v>
      </c>
      <c r="B1399" s="4" t="s">
        <v>918</v>
      </c>
      <c r="C1399" s="3">
        <v>2</v>
      </c>
      <c r="D1399" s="3" t="s">
        <v>1567</v>
      </c>
      <c r="E1399" s="4" t="s">
        <v>1437</v>
      </c>
      <c r="F1399" s="3" t="s">
        <v>1426</v>
      </c>
      <c r="G1399" s="3" t="s">
        <v>2340</v>
      </c>
      <c r="H1399" s="3" t="s">
        <v>2468</v>
      </c>
      <c r="I1399" s="3" t="s">
        <v>2496</v>
      </c>
      <c r="J1399" s="3">
        <v>18.2</v>
      </c>
      <c r="K1399" s="3">
        <v>6700</v>
      </c>
      <c r="L1399" s="3" t="s">
        <v>25</v>
      </c>
      <c r="M1399" s="3">
        <v>1</v>
      </c>
      <c r="N1399" s="28">
        <f t="shared" si="263"/>
        <v>6.7</v>
      </c>
      <c r="O1399" s="28">
        <f t="shared" si="264"/>
        <v>121.94</v>
      </c>
      <c r="P1399" s="12">
        <v>0</v>
      </c>
      <c r="Q1399" s="46">
        <f t="shared" si="260"/>
        <v>0</v>
      </c>
      <c r="R1399" s="15"/>
      <c r="S1399" s="3">
        <f t="shared" si="261"/>
        <v>6.7</v>
      </c>
      <c r="T1399" s="30" t="s">
        <v>2502</v>
      </c>
      <c r="U1399" s="5">
        <f t="shared" si="258"/>
        <v>121.94</v>
      </c>
      <c r="V1399" s="5">
        <f t="shared" si="259"/>
        <v>0</v>
      </c>
      <c r="W1399" s="5"/>
    </row>
    <row r="1400" spans="1:23" ht="43.2" x14ac:dyDescent="0.3">
      <c r="A1400" s="3">
        <f t="shared" si="262"/>
        <v>1383</v>
      </c>
      <c r="B1400" s="4" t="s">
        <v>918</v>
      </c>
      <c r="C1400" s="3">
        <v>2</v>
      </c>
      <c r="D1400" s="3" t="s">
        <v>1567</v>
      </c>
      <c r="E1400" s="4" t="s">
        <v>1438</v>
      </c>
      <c r="F1400" s="3" t="s">
        <v>1426</v>
      </c>
      <c r="G1400" s="3" t="s">
        <v>2340</v>
      </c>
      <c r="H1400" s="3" t="s">
        <v>2468</v>
      </c>
      <c r="I1400" s="3" t="s">
        <v>2496</v>
      </c>
      <c r="J1400" s="3">
        <v>18.2</v>
      </c>
      <c r="K1400" s="3">
        <v>6700</v>
      </c>
      <c r="L1400" s="3" t="s">
        <v>25</v>
      </c>
      <c r="M1400" s="3">
        <v>1</v>
      </c>
      <c r="N1400" s="28">
        <f t="shared" si="263"/>
        <v>6.7</v>
      </c>
      <c r="O1400" s="28">
        <f t="shared" si="264"/>
        <v>121.94</v>
      </c>
      <c r="P1400" s="12">
        <v>0</v>
      </c>
      <c r="Q1400" s="46">
        <f t="shared" si="260"/>
        <v>0</v>
      </c>
      <c r="R1400" s="15"/>
      <c r="S1400" s="3">
        <f t="shared" si="261"/>
        <v>6.7</v>
      </c>
      <c r="T1400" s="30" t="s">
        <v>2502</v>
      </c>
      <c r="U1400" s="5">
        <f t="shared" si="258"/>
        <v>121.94</v>
      </c>
      <c r="V1400" s="5">
        <f t="shared" si="259"/>
        <v>0</v>
      </c>
      <c r="W1400" s="5"/>
    </row>
    <row r="1401" spans="1:23" ht="43.2" x14ac:dyDescent="0.3">
      <c r="A1401" s="3">
        <f t="shared" si="262"/>
        <v>1384</v>
      </c>
      <c r="B1401" s="4" t="s">
        <v>918</v>
      </c>
      <c r="C1401" s="3">
        <v>2</v>
      </c>
      <c r="D1401" s="3" t="s">
        <v>1567</v>
      </c>
      <c r="E1401" s="4" t="s">
        <v>1439</v>
      </c>
      <c r="F1401" s="3" t="s">
        <v>1426</v>
      </c>
      <c r="G1401" s="3" t="s">
        <v>2340</v>
      </c>
      <c r="H1401" s="3" t="s">
        <v>2468</v>
      </c>
      <c r="I1401" s="3" t="s">
        <v>2496</v>
      </c>
      <c r="J1401" s="3">
        <v>18.2</v>
      </c>
      <c r="K1401" s="3">
        <v>6700</v>
      </c>
      <c r="L1401" s="3" t="s">
        <v>25</v>
      </c>
      <c r="M1401" s="3">
        <v>1</v>
      </c>
      <c r="N1401" s="28">
        <f t="shared" si="263"/>
        <v>6.7</v>
      </c>
      <c r="O1401" s="28">
        <f t="shared" si="264"/>
        <v>121.94</v>
      </c>
      <c r="P1401" s="12">
        <v>0</v>
      </c>
      <c r="Q1401" s="46">
        <f t="shared" si="260"/>
        <v>0</v>
      </c>
      <c r="R1401" s="15"/>
      <c r="S1401" s="3">
        <f t="shared" si="261"/>
        <v>6.7</v>
      </c>
      <c r="T1401" s="30" t="s">
        <v>2502</v>
      </c>
      <c r="U1401" s="5">
        <f t="shared" si="258"/>
        <v>121.94</v>
      </c>
      <c r="V1401" s="5">
        <f t="shared" si="259"/>
        <v>0</v>
      </c>
      <c r="W1401" s="5"/>
    </row>
    <row r="1402" spans="1:23" ht="43.2" x14ac:dyDescent="0.3">
      <c r="A1402" s="3">
        <f t="shared" si="262"/>
        <v>1385</v>
      </c>
      <c r="B1402" s="4" t="s">
        <v>918</v>
      </c>
      <c r="C1402" s="3">
        <v>2</v>
      </c>
      <c r="D1402" s="3" t="s">
        <v>1567</v>
      </c>
      <c r="E1402" s="4" t="s">
        <v>1440</v>
      </c>
      <c r="F1402" s="3" t="s">
        <v>1426</v>
      </c>
      <c r="G1402" s="3" t="s">
        <v>2340</v>
      </c>
      <c r="H1402" s="3" t="s">
        <v>2468</v>
      </c>
      <c r="I1402" s="3" t="s">
        <v>2496</v>
      </c>
      <c r="J1402" s="3">
        <v>18.2</v>
      </c>
      <c r="K1402" s="3">
        <v>6700</v>
      </c>
      <c r="L1402" s="3" t="s">
        <v>25</v>
      </c>
      <c r="M1402" s="3">
        <v>1</v>
      </c>
      <c r="N1402" s="28">
        <f t="shared" si="263"/>
        <v>6.7</v>
      </c>
      <c r="O1402" s="28">
        <f t="shared" si="264"/>
        <v>121.94</v>
      </c>
      <c r="P1402" s="12">
        <v>0</v>
      </c>
      <c r="Q1402" s="46">
        <f t="shared" si="260"/>
        <v>0</v>
      </c>
      <c r="R1402" s="15"/>
      <c r="S1402" s="3">
        <f t="shared" si="261"/>
        <v>6.7</v>
      </c>
      <c r="T1402" s="30" t="s">
        <v>2502</v>
      </c>
      <c r="U1402" s="5">
        <f t="shared" si="258"/>
        <v>121.94</v>
      </c>
      <c r="V1402" s="5">
        <f t="shared" si="259"/>
        <v>0</v>
      </c>
      <c r="W1402" s="5"/>
    </row>
    <row r="1403" spans="1:23" ht="43.2" x14ac:dyDescent="0.3">
      <c r="A1403" s="3">
        <f t="shared" si="262"/>
        <v>1386</v>
      </c>
      <c r="B1403" s="4" t="s">
        <v>918</v>
      </c>
      <c r="C1403" s="3">
        <v>2</v>
      </c>
      <c r="D1403" s="3" t="s">
        <v>1567</v>
      </c>
      <c r="E1403" s="4" t="s">
        <v>1441</v>
      </c>
      <c r="F1403" s="3" t="s">
        <v>1426</v>
      </c>
      <c r="G1403" s="3" t="s">
        <v>2340</v>
      </c>
      <c r="H1403" s="3" t="s">
        <v>2468</v>
      </c>
      <c r="I1403" s="3" t="s">
        <v>2496</v>
      </c>
      <c r="J1403" s="3">
        <v>18.2</v>
      </c>
      <c r="K1403" s="3">
        <v>6700</v>
      </c>
      <c r="L1403" s="3" t="s">
        <v>25</v>
      </c>
      <c r="M1403" s="3">
        <v>1</v>
      </c>
      <c r="N1403" s="28">
        <f t="shared" si="263"/>
        <v>6.7</v>
      </c>
      <c r="O1403" s="28">
        <f t="shared" si="264"/>
        <v>121.94</v>
      </c>
      <c r="P1403" s="12">
        <v>0</v>
      </c>
      <c r="Q1403" s="46">
        <f t="shared" si="260"/>
        <v>0</v>
      </c>
      <c r="R1403" s="15"/>
      <c r="S1403" s="3">
        <f t="shared" si="261"/>
        <v>6.7</v>
      </c>
      <c r="T1403" s="30" t="s">
        <v>2502</v>
      </c>
      <c r="U1403" s="5">
        <f t="shared" si="258"/>
        <v>121.94</v>
      </c>
      <c r="V1403" s="5">
        <f t="shared" si="259"/>
        <v>0</v>
      </c>
      <c r="W1403" s="5"/>
    </row>
    <row r="1404" spans="1:23" ht="43.2" x14ac:dyDescent="0.3">
      <c r="A1404" s="3">
        <f t="shared" si="262"/>
        <v>1387</v>
      </c>
      <c r="B1404" s="4" t="s">
        <v>918</v>
      </c>
      <c r="C1404" s="3">
        <v>2</v>
      </c>
      <c r="D1404" s="3" t="s">
        <v>1567</v>
      </c>
      <c r="E1404" s="4" t="s">
        <v>1442</v>
      </c>
      <c r="F1404" s="3" t="s">
        <v>1426</v>
      </c>
      <c r="G1404" s="3" t="s">
        <v>2340</v>
      </c>
      <c r="H1404" s="3" t="s">
        <v>2468</v>
      </c>
      <c r="I1404" s="3" t="s">
        <v>2496</v>
      </c>
      <c r="J1404" s="3">
        <v>18.2</v>
      </c>
      <c r="K1404" s="3">
        <v>6700</v>
      </c>
      <c r="L1404" s="3" t="s">
        <v>25</v>
      </c>
      <c r="M1404" s="3">
        <v>1</v>
      </c>
      <c r="N1404" s="28">
        <f t="shared" si="263"/>
        <v>6.7</v>
      </c>
      <c r="O1404" s="28">
        <f t="shared" si="264"/>
        <v>121.94</v>
      </c>
      <c r="P1404" s="12">
        <v>0</v>
      </c>
      <c r="Q1404" s="46">
        <f t="shared" si="260"/>
        <v>0</v>
      </c>
      <c r="R1404" s="15"/>
      <c r="S1404" s="3">
        <f t="shared" si="261"/>
        <v>6.7</v>
      </c>
      <c r="T1404" s="30" t="s">
        <v>2502</v>
      </c>
      <c r="U1404" s="5">
        <f t="shared" si="258"/>
        <v>121.94</v>
      </c>
      <c r="V1404" s="5">
        <f t="shared" si="259"/>
        <v>0</v>
      </c>
      <c r="W1404" s="5"/>
    </row>
    <row r="1405" spans="1:23" ht="43.2" x14ac:dyDescent="0.3">
      <c r="A1405" s="3">
        <f t="shared" si="262"/>
        <v>1388</v>
      </c>
      <c r="B1405" s="4" t="s">
        <v>918</v>
      </c>
      <c r="C1405" s="3">
        <v>2</v>
      </c>
      <c r="D1405" s="3" t="s">
        <v>1567</v>
      </c>
      <c r="E1405" s="4" t="s">
        <v>1443</v>
      </c>
      <c r="F1405" s="3" t="s">
        <v>1426</v>
      </c>
      <c r="G1405" s="3" t="s">
        <v>2340</v>
      </c>
      <c r="H1405" s="3" t="s">
        <v>2468</v>
      </c>
      <c r="I1405" s="3" t="s">
        <v>2496</v>
      </c>
      <c r="J1405" s="3">
        <v>18.2</v>
      </c>
      <c r="K1405" s="3">
        <v>6700</v>
      </c>
      <c r="L1405" s="3" t="s">
        <v>25</v>
      </c>
      <c r="M1405" s="3">
        <v>1</v>
      </c>
      <c r="N1405" s="28">
        <f t="shared" si="263"/>
        <v>6.7</v>
      </c>
      <c r="O1405" s="28">
        <f t="shared" si="264"/>
        <v>121.94</v>
      </c>
      <c r="P1405" s="12">
        <v>0</v>
      </c>
      <c r="Q1405" s="46">
        <f t="shared" si="260"/>
        <v>0</v>
      </c>
      <c r="R1405" s="15"/>
      <c r="S1405" s="3">
        <f t="shared" si="261"/>
        <v>6.7</v>
      </c>
      <c r="T1405" s="30" t="s">
        <v>2502</v>
      </c>
      <c r="U1405" s="5">
        <f t="shared" si="258"/>
        <v>121.94</v>
      </c>
      <c r="V1405" s="5">
        <f t="shared" si="259"/>
        <v>0</v>
      </c>
      <c r="W1405" s="5"/>
    </row>
    <row r="1406" spans="1:23" ht="43.2" x14ac:dyDescent="0.3">
      <c r="A1406" s="3">
        <f t="shared" si="262"/>
        <v>1389</v>
      </c>
      <c r="B1406" s="4" t="s">
        <v>918</v>
      </c>
      <c r="C1406" s="3">
        <v>2</v>
      </c>
      <c r="D1406" s="3" t="s">
        <v>1567</v>
      </c>
      <c r="E1406" s="4" t="s">
        <v>1444</v>
      </c>
      <c r="F1406" s="3" t="s">
        <v>1426</v>
      </c>
      <c r="G1406" s="3" t="s">
        <v>2340</v>
      </c>
      <c r="H1406" s="3" t="s">
        <v>2468</v>
      </c>
      <c r="I1406" s="3" t="s">
        <v>2496</v>
      </c>
      <c r="J1406" s="3">
        <v>18.2</v>
      </c>
      <c r="K1406" s="3">
        <v>6700</v>
      </c>
      <c r="L1406" s="3" t="s">
        <v>25</v>
      </c>
      <c r="M1406" s="3">
        <v>1</v>
      </c>
      <c r="N1406" s="28">
        <f t="shared" si="263"/>
        <v>6.7</v>
      </c>
      <c r="O1406" s="28">
        <f t="shared" si="264"/>
        <v>121.94</v>
      </c>
      <c r="P1406" s="12">
        <v>0</v>
      </c>
      <c r="Q1406" s="46">
        <f t="shared" si="260"/>
        <v>0</v>
      </c>
      <c r="R1406" s="15"/>
      <c r="S1406" s="3">
        <f t="shared" si="261"/>
        <v>6.7</v>
      </c>
      <c r="T1406" s="30" t="s">
        <v>2502</v>
      </c>
      <c r="U1406" s="5">
        <f t="shared" si="258"/>
        <v>121.94</v>
      </c>
      <c r="V1406" s="5">
        <f t="shared" si="259"/>
        <v>0</v>
      </c>
      <c r="W1406" s="5"/>
    </row>
    <row r="1407" spans="1:23" ht="43.2" x14ac:dyDescent="0.3">
      <c r="A1407" s="3">
        <f t="shared" si="262"/>
        <v>1390</v>
      </c>
      <c r="B1407" s="4" t="s">
        <v>918</v>
      </c>
      <c r="C1407" s="3">
        <v>2</v>
      </c>
      <c r="D1407" s="3" t="s">
        <v>1567</v>
      </c>
      <c r="E1407" s="4" t="s">
        <v>1445</v>
      </c>
      <c r="F1407" s="3" t="s">
        <v>1426</v>
      </c>
      <c r="G1407" s="3" t="s">
        <v>2340</v>
      </c>
      <c r="H1407" s="3" t="s">
        <v>2468</v>
      </c>
      <c r="I1407" s="3" t="s">
        <v>2496</v>
      </c>
      <c r="J1407" s="3">
        <v>18.2</v>
      </c>
      <c r="K1407" s="3">
        <v>6700</v>
      </c>
      <c r="L1407" s="3" t="s">
        <v>25</v>
      </c>
      <c r="M1407" s="3">
        <v>1</v>
      </c>
      <c r="N1407" s="28">
        <f t="shared" si="263"/>
        <v>6.7</v>
      </c>
      <c r="O1407" s="28">
        <f t="shared" si="264"/>
        <v>121.94</v>
      </c>
      <c r="P1407" s="12">
        <v>0</v>
      </c>
      <c r="Q1407" s="46">
        <f t="shared" si="260"/>
        <v>0</v>
      </c>
      <c r="R1407" s="15"/>
      <c r="S1407" s="3">
        <f t="shared" si="261"/>
        <v>6.7</v>
      </c>
      <c r="T1407" s="30" t="s">
        <v>2502</v>
      </c>
      <c r="U1407" s="5">
        <f t="shared" si="258"/>
        <v>121.94</v>
      </c>
      <c r="V1407" s="5">
        <f t="shared" si="259"/>
        <v>0</v>
      </c>
      <c r="W1407" s="5"/>
    </row>
    <row r="1408" spans="1:23" ht="43.2" x14ac:dyDescent="0.3">
      <c r="A1408" s="3">
        <f t="shared" si="262"/>
        <v>1391</v>
      </c>
      <c r="B1408" s="4" t="s">
        <v>918</v>
      </c>
      <c r="C1408" s="3">
        <v>2</v>
      </c>
      <c r="D1408" s="3" t="s">
        <v>1567</v>
      </c>
      <c r="E1408" s="4" t="s">
        <v>1446</v>
      </c>
      <c r="F1408" s="3" t="s">
        <v>1426</v>
      </c>
      <c r="G1408" s="3" t="s">
        <v>2340</v>
      </c>
      <c r="H1408" s="3" t="s">
        <v>2468</v>
      </c>
      <c r="I1408" s="3" t="s">
        <v>2496</v>
      </c>
      <c r="J1408" s="3">
        <v>18.2</v>
      </c>
      <c r="K1408" s="3">
        <v>6700</v>
      </c>
      <c r="L1408" s="3" t="s">
        <v>25</v>
      </c>
      <c r="M1408" s="3">
        <v>1</v>
      </c>
      <c r="N1408" s="28">
        <f t="shared" si="263"/>
        <v>6.7</v>
      </c>
      <c r="O1408" s="28">
        <f t="shared" si="264"/>
        <v>121.94</v>
      </c>
      <c r="P1408" s="12">
        <v>0</v>
      </c>
      <c r="Q1408" s="46">
        <f t="shared" si="260"/>
        <v>0</v>
      </c>
      <c r="R1408" s="15"/>
      <c r="S1408" s="3">
        <f t="shared" si="261"/>
        <v>6.7</v>
      </c>
      <c r="T1408" s="30" t="s">
        <v>2502</v>
      </c>
      <c r="U1408" s="5">
        <f t="shared" si="258"/>
        <v>121.94</v>
      </c>
      <c r="V1408" s="5">
        <f t="shared" si="259"/>
        <v>0</v>
      </c>
      <c r="W1408" s="5"/>
    </row>
    <row r="1409" spans="1:23" ht="43.2" x14ac:dyDescent="0.3">
      <c r="A1409" s="3">
        <f t="shared" si="262"/>
        <v>1392</v>
      </c>
      <c r="B1409" s="4" t="s">
        <v>918</v>
      </c>
      <c r="C1409" s="3">
        <v>2</v>
      </c>
      <c r="D1409" s="3" t="s">
        <v>1567</v>
      </c>
      <c r="E1409" s="4" t="s">
        <v>1447</v>
      </c>
      <c r="F1409" s="3" t="s">
        <v>1426</v>
      </c>
      <c r="G1409" s="3" t="s">
        <v>2340</v>
      </c>
      <c r="H1409" s="3" t="s">
        <v>2468</v>
      </c>
      <c r="I1409" s="3" t="s">
        <v>2496</v>
      </c>
      <c r="J1409" s="3">
        <v>18.2</v>
      </c>
      <c r="K1409" s="3">
        <v>7000</v>
      </c>
      <c r="L1409" s="3" t="s">
        <v>25</v>
      </c>
      <c r="M1409" s="3">
        <v>1</v>
      </c>
      <c r="N1409" s="28">
        <f t="shared" si="263"/>
        <v>7</v>
      </c>
      <c r="O1409" s="28">
        <f t="shared" si="264"/>
        <v>127.39999999999999</v>
      </c>
      <c r="P1409" s="12">
        <v>0</v>
      </c>
      <c r="Q1409" s="46">
        <f t="shared" si="260"/>
        <v>0</v>
      </c>
      <c r="R1409" s="15"/>
      <c r="S1409" s="3">
        <f t="shared" si="261"/>
        <v>7</v>
      </c>
      <c r="T1409" s="30" t="s">
        <v>2502</v>
      </c>
      <c r="U1409" s="5">
        <f t="shared" si="258"/>
        <v>127.39999999999999</v>
      </c>
      <c r="V1409" s="5">
        <f t="shared" si="259"/>
        <v>0</v>
      </c>
      <c r="W1409" s="5"/>
    </row>
    <row r="1410" spans="1:23" ht="43.2" x14ac:dyDescent="0.3">
      <c r="A1410" s="3">
        <f t="shared" si="262"/>
        <v>1393</v>
      </c>
      <c r="B1410" s="4" t="s">
        <v>918</v>
      </c>
      <c r="C1410" s="3">
        <v>2</v>
      </c>
      <c r="D1410" s="3" t="s">
        <v>1567</v>
      </c>
      <c r="E1410" s="4" t="s">
        <v>1448</v>
      </c>
      <c r="F1410" s="3" t="s">
        <v>1426</v>
      </c>
      <c r="G1410" s="3" t="s">
        <v>2340</v>
      </c>
      <c r="H1410" s="3" t="s">
        <v>2468</v>
      </c>
      <c r="I1410" s="3" t="s">
        <v>2496</v>
      </c>
      <c r="J1410" s="3">
        <v>18.2</v>
      </c>
      <c r="K1410" s="3">
        <v>7000</v>
      </c>
      <c r="L1410" s="3" t="s">
        <v>25</v>
      </c>
      <c r="M1410" s="3">
        <v>1</v>
      </c>
      <c r="N1410" s="28">
        <f t="shared" si="263"/>
        <v>7</v>
      </c>
      <c r="O1410" s="28">
        <f t="shared" si="264"/>
        <v>127.39999999999999</v>
      </c>
      <c r="P1410" s="12">
        <v>0</v>
      </c>
      <c r="Q1410" s="46">
        <f t="shared" si="260"/>
        <v>0</v>
      </c>
      <c r="R1410" s="15"/>
      <c r="S1410" s="3">
        <f t="shared" si="261"/>
        <v>7</v>
      </c>
      <c r="T1410" s="30" t="s">
        <v>2502</v>
      </c>
      <c r="U1410" s="5">
        <f t="shared" si="258"/>
        <v>127.39999999999999</v>
      </c>
      <c r="V1410" s="5">
        <f t="shared" si="259"/>
        <v>0</v>
      </c>
      <c r="W1410" s="5"/>
    </row>
    <row r="1411" spans="1:23" ht="43.2" x14ac:dyDescent="0.3">
      <c r="A1411" s="3">
        <f t="shared" si="262"/>
        <v>1394</v>
      </c>
      <c r="B1411" s="4" t="s">
        <v>918</v>
      </c>
      <c r="C1411" s="3">
        <v>2</v>
      </c>
      <c r="D1411" s="3" t="s">
        <v>1567</v>
      </c>
      <c r="E1411" s="4" t="s">
        <v>1449</v>
      </c>
      <c r="F1411" s="3" t="s">
        <v>1426</v>
      </c>
      <c r="G1411" s="3" t="s">
        <v>2340</v>
      </c>
      <c r="H1411" s="3" t="s">
        <v>2468</v>
      </c>
      <c r="I1411" s="3" t="s">
        <v>2496</v>
      </c>
      <c r="J1411" s="3">
        <v>18.2</v>
      </c>
      <c r="K1411" s="3">
        <v>7000</v>
      </c>
      <c r="L1411" s="3" t="s">
        <v>25</v>
      </c>
      <c r="M1411" s="3">
        <v>1</v>
      </c>
      <c r="N1411" s="28">
        <f t="shared" si="263"/>
        <v>7</v>
      </c>
      <c r="O1411" s="28">
        <f t="shared" si="264"/>
        <v>127.39999999999999</v>
      </c>
      <c r="P1411" s="12">
        <v>0</v>
      </c>
      <c r="Q1411" s="46">
        <f t="shared" si="260"/>
        <v>0</v>
      </c>
      <c r="R1411" s="15"/>
      <c r="S1411" s="3">
        <f t="shared" si="261"/>
        <v>7</v>
      </c>
      <c r="T1411" s="30" t="s">
        <v>2502</v>
      </c>
      <c r="U1411" s="5">
        <f t="shared" si="258"/>
        <v>127.39999999999999</v>
      </c>
      <c r="V1411" s="5">
        <f t="shared" si="259"/>
        <v>0</v>
      </c>
      <c r="W1411" s="5"/>
    </row>
    <row r="1412" spans="1:23" ht="43.2" x14ac:dyDescent="0.3">
      <c r="A1412" s="3">
        <f t="shared" si="262"/>
        <v>1395</v>
      </c>
      <c r="B1412" s="4" t="s">
        <v>918</v>
      </c>
      <c r="C1412" s="3">
        <v>2</v>
      </c>
      <c r="D1412" s="3" t="s">
        <v>1567</v>
      </c>
      <c r="E1412" s="4" t="s">
        <v>1450</v>
      </c>
      <c r="F1412" s="3" t="s">
        <v>1426</v>
      </c>
      <c r="G1412" s="3" t="s">
        <v>2340</v>
      </c>
      <c r="H1412" s="3" t="s">
        <v>2468</v>
      </c>
      <c r="I1412" s="3" t="s">
        <v>2496</v>
      </c>
      <c r="J1412" s="3">
        <v>18.2</v>
      </c>
      <c r="K1412" s="3">
        <v>7000</v>
      </c>
      <c r="L1412" s="3" t="s">
        <v>25</v>
      </c>
      <c r="M1412" s="3">
        <v>1</v>
      </c>
      <c r="N1412" s="28">
        <f t="shared" si="263"/>
        <v>7</v>
      </c>
      <c r="O1412" s="28">
        <f t="shared" si="264"/>
        <v>127.39999999999999</v>
      </c>
      <c r="P1412" s="12">
        <v>0</v>
      </c>
      <c r="Q1412" s="46">
        <f t="shared" si="260"/>
        <v>0</v>
      </c>
      <c r="R1412" s="15"/>
      <c r="S1412" s="3">
        <f t="shared" si="261"/>
        <v>7</v>
      </c>
      <c r="T1412" s="30" t="s">
        <v>2502</v>
      </c>
      <c r="U1412" s="5">
        <f t="shared" si="258"/>
        <v>127.39999999999999</v>
      </c>
      <c r="V1412" s="5">
        <f t="shared" si="259"/>
        <v>0</v>
      </c>
      <c r="W1412" s="5"/>
    </row>
    <row r="1413" spans="1:23" ht="43.2" x14ac:dyDescent="0.3">
      <c r="A1413" s="3">
        <f t="shared" si="262"/>
        <v>1396</v>
      </c>
      <c r="B1413" s="4" t="s">
        <v>918</v>
      </c>
      <c r="C1413" s="3">
        <v>2</v>
      </c>
      <c r="D1413" s="3" t="s">
        <v>1567</v>
      </c>
      <c r="E1413" s="4" t="s">
        <v>1451</v>
      </c>
      <c r="F1413" s="3" t="s">
        <v>1426</v>
      </c>
      <c r="G1413" s="3" t="s">
        <v>2340</v>
      </c>
      <c r="H1413" s="3" t="s">
        <v>2468</v>
      </c>
      <c r="I1413" s="3" t="s">
        <v>2496</v>
      </c>
      <c r="J1413" s="3">
        <v>18.2</v>
      </c>
      <c r="K1413" s="3">
        <v>7000</v>
      </c>
      <c r="L1413" s="3" t="s">
        <v>25</v>
      </c>
      <c r="M1413" s="3">
        <v>1</v>
      </c>
      <c r="N1413" s="28">
        <f t="shared" si="263"/>
        <v>7</v>
      </c>
      <c r="O1413" s="28">
        <f t="shared" si="264"/>
        <v>127.39999999999999</v>
      </c>
      <c r="P1413" s="12">
        <v>0</v>
      </c>
      <c r="Q1413" s="46">
        <f t="shared" si="260"/>
        <v>0</v>
      </c>
      <c r="R1413" s="15"/>
      <c r="S1413" s="3">
        <f t="shared" si="261"/>
        <v>7</v>
      </c>
      <c r="T1413" s="30" t="s">
        <v>2502</v>
      </c>
      <c r="U1413" s="5">
        <f t="shared" si="258"/>
        <v>127.39999999999999</v>
      </c>
      <c r="V1413" s="5">
        <f t="shared" si="259"/>
        <v>0</v>
      </c>
      <c r="W1413" s="5"/>
    </row>
    <row r="1414" spans="1:23" ht="43.2" x14ac:dyDescent="0.3">
      <c r="A1414" s="3">
        <f t="shared" si="262"/>
        <v>1397</v>
      </c>
      <c r="B1414" s="4" t="s">
        <v>918</v>
      </c>
      <c r="C1414" s="3">
        <v>2</v>
      </c>
      <c r="D1414" s="3" t="s">
        <v>1567</v>
      </c>
      <c r="E1414" s="4" t="s">
        <v>1452</v>
      </c>
      <c r="F1414" s="3" t="s">
        <v>1426</v>
      </c>
      <c r="G1414" s="3" t="s">
        <v>2340</v>
      </c>
      <c r="H1414" s="3" t="s">
        <v>2468</v>
      </c>
      <c r="I1414" s="3" t="s">
        <v>2496</v>
      </c>
      <c r="J1414" s="3">
        <v>18.2</v>
      </c>
      <c r="K1414" s="3">
        <v>7000</v>
      </c>
      <c r="L1414" s="3" t="s">
        <v>25</v>
      </c>
      <c r="M1414" s="3">
        <v>1</v>
      </c>
      <c r="N1414" s="28">
        <f t="shared" si="263"/>
        <v>7</v>
      </c>
      <c r="O1414" s="28">
        <f t="shared" si="264"/>
        <v>127.39999999999999</v>
      </c>
      <c r="P1414" s="12">
        <v>0</v>
      </c>
      <c r="Q1414" s="46">
        <f t="shared" si="260"/>
        <v>0</v>
      </c>
      <c r="R1414" s="15"/>
      <c r="S1414" s="3">
        <f t="shared" si="261"/>
        <v>7</v>
      </c>
      <c r="T1414" s="30" t="s">
        <v>2502</v>
      </c>
      <c r="U1414" s="5">
        <f t="shared" si="258"/>
        <v>127.39999999999999</v>
      </c>
      <c r="V1414" s="5">
        <f t="shared" si="259"/>
        <v>0</v>
      </c>
      <c r="W1414" s="5"/>
    </row>
    <row r="1415" spans="1:23" ht="43.2" x14ac:dyDescent="0.3">
      <c r="A1415" s="3">
        <f t="shared" si="262"/>
        <v>1398</v>
      </c>
      <c r="B1415" s="4" t="s">
        <v>918</v>
      </c>
      <c r="C1415" s="3">
        <v>2</v>
      </c>
      <c r="D1415" s="3" t="s">
        <v>1567</v>
      </c>
      <c r="E1415" s="4" t="s">
        <v>1453</v>
      </c>
      <c r="F1415" s="3" t="s">
        <v>1426</v>
      </c>
      <c r="G1415" s="3" t="s">
        <v>2340</v>
      </c>
      <c r="H1415" s="3" t="s">
        <v>2468</v>
      </c>
      <c r="I1415" s="3" t="s">
        <v>2496</v>
      </c>
      <c r="J1415" s="3">
        <v>18.2</v>
      </c>
      <c r="K1415" s="3">
        <v>7000</v>
      </c>
      <c r="L1415" s="3" t="s">
        <v>25</v>
      </c>
      <c r="M1415" s="3">
        <v>1</v>
      </c>
      <c r="N1415" s="28">
        <f t="shared" si="263"/>
        <v>7</v>
      </c>
      <c r="O1415" s="28">
        <f t="shared" si="264"/>
        <v>127.39999999999999</v>
      </c>
      <c r="P1415" s="12">
        <v>0</v>
      </c>
      <c r="Q1415" s="46">
        <f t="shared" si="260"/>
        <v>0</v>
      </c>
      <c r="R1415" s="15"/>
      <c r="S1415" s="3">
        <f t="shared" si="261"/>
        <v>7</v>
      </c>
      <c r="T1415" s="30" t="s">
        <v>2502</v>
      </c>
      <c r="U1415" s="5">
        <f t="shared" si="258"/>
        <v>127.39999999999999</v>
      </c>
      <c r="V1415" s="5">
        <f t="shared" si="259"/>
        <v>0</v>
      </c>
      <c r="W1415" s="5"/>
    </row>
    <row r="1416" spans="1:23" ht="43.2" x14ac:dyDescent="0.3">
      <c r="A1416" s="3">
        <f t="shared" si="262"/>
        <v>1399</v>
      </c>
      <c r="B1416" s="4" t="s">
        <v>918</v>
      </c>
      <c r="C1416" s="3">
        <v>2</v>
      </c>
      <c r="D1416" s="3" t="s">
        <v>1567</v>
      </c>
      <c r="E1416" s="4" t="s">
        <v>1454</v>
      </c>
      <c r="F1416" s="3" t="s">
        <v>1426</v>
      </c>
      <c r="G1416" s="3" t="s">
        <v>2340</v>
      </c>
      <c r="H1416" s="3" t="s">
        <v>2468</v>
      </c>
      <c r="I1416" s="3" t="s">
        <v>2496</v>
      </c>
      <c r="J1416" s="3">
        <v>18.2</v>
      </c>
      <c r="K1416" s="3">
        <v>7000</v>
      </c>
      <c r="L1416" s="3" t="s">
        <v>25</v>
      </c>
      <c r="M1416" s="3">
        <v>1</v>
      </c>
      <c r="N1416" s="28">
        <f t="shared" si="263"/>
        <v>7</v>
      </c>
      <c r="O1416" s="28">
        <f t="shared" si="264"/>
        <v>127.39999999999999</v>
      </c>
      <c r="P1416" s="12">
        <v>0</v>
      </c>
      <c r="Q1416" s="46">
        <f t="shared" si="260"/>
        <v>0</v>
      </c>
      <c r="R1416" s="15"/>
      <c r="S1416" s="3">
        <f t="shared" si="261"/>
        <v>7</v>
      </c>
      <c r="T1416" s="30" t="s">
        <v>2502</v>
      </c>
      <c r="U1416" s="5">
        <f t="shared" si="258"/>
        <v>127.39999999999999</v>
      </c>
      <c r="V1416" s="5">
        <f t="shared" si="259"/>
        <v>0</v>
      </c>
      <c r="W1416" s="5"/>
    </row>
    <row r="1417" spans="1:23" ht="43.2" x14ac:dyDescent="0.3">
      <c r="A1417" s="3">
        <f t="shared" si="262"/>
        <v>1400</v>
      </c>
      <c r="B1417" s="4" t="s">
        <v>918</v>
      </c>
      <c r="C1417" s="3">
        <v>2</v>
      </c>
      <c r="D1417" s="3" t="s">
        <v>1567</v>
      </c>
      <c r="E1417" s="4" t="s">
        <v>1455</v>
      </c>
      <c r="F1417" s="3" t="s">
        <v>1426</v>
      </c>
      <c r="G1417" s="3" t="s">
        <v>2340</v>
      </c>
      <c r="H1417" s="3" t="s">
        <v>2468</v>
      </c>
      <c r="I1417" s="3" t="s">
        <v>2496</v>
      </c>
      <c r="J1417" s="3">
        <v>18.2</v>
      </c>
      <c r="K1417" s="3">
        <v>7000</v>
      </c>
      <c r="L1417" s="3" t="s">
        <v>25</v>
      </c>
      <c r="M1417" s="3">
        <v>1</v>
      </c>
      <c r="N1417" s="28">
        <f t="shared" si="263"/>
        <v>7</v>
      </c>
      <c r="O1417" s="28">
        <f t="shared" si="264"/>
        <v>127.39999999999999</v>
      </c>
      <c r="P1417" s="12">
        <v>0</v>
      </c>
      <c r="Q1417" s="46">
        <f t="shared" si="260"/>
        <v>0</v>
      </c>
      <c r="R1417" s="15"/>
      <c r="S1417" s="3">
        <f t="shared" si="261"/>
        <v>7</v>
      </c>
      <c r="T1417" s="30" t="s">
        <v>2502</v>
      </c>
      <c r="U1417" s="5">
        <f t="shared" si="258"/>
        <v>127.39999999999999</v>
      </c>
      <c r="V1417" s="5">
        <f t="shared" si="259"/>
        <v>0</v>
      </c>
      <c r="W1417" s="5"/>
    </row>
    <row r="1418" spans="1:23" ht="43.2" x14ac:dyDescent="0.3">
      <c r="A1418" s="3">
        <f t="shared" si="262"/>
        <v>1401</v>
      </c>
      <c r="B1418" s="4" t="s">
        <v>918</v>
      </c>
      <c r="C1418" s="3">
        <v>2</v>
      </c>
      <c r="D1418" s="3" t="s">
        <v>1567</v>
      </c>
      <c r="E1418" s="4" t="s">
        <v>1456</v>
      </c>
      <c r="F1418" s="3" t="s">
        <v>1426</v>
      </c>
      <c r="G1418" s="3" t="s">
        <v>2340</v>
      </c>
      <c r="H1418" s="3" t="s">
        <v>2468</v>
      </c>
      <c r="I1418" s="3" t="s">
        <v>2496</v>
      </c>
      <c r="J1418" s="3">
        <v>18.2</v>
      </c>
      <c r="K1418" s="3">
        <v>7000</v>
      </c>
      <c r="L1418" s="3" t="s">
        <v>25</v>
      </c>
      <c r="M1418" s="3">
        <v>1</v>
      </c>
      <c r="N1418" s="28">
        <f t="shared" si="263"/>
        <v>7</v>
      </c>
      <c r="O1418" s="28">
        <f t="shared" si="264"/>
        <v>127.39999999999999</v>
      </c>
      <c r="P1418" s="12">
        <v>0</v>
      </c>
      <c r="Q1418" s="46">
        <f t="shared" si="260"/>
        <v>0</v>
      </c>
      <c r="R1418" s="15"/>
      <c r="S1418" s="3">
        <f t="shared" si="261"/>
        <v>7</v>
      </c>
      <c r="T1418" s="30" t="s">
        <v>2502</v>
      </c>
      <c r="U1418" s="5">
        <f t="shared" si="258"/>
        <v>127.39999999999999</v>
      </c>
      <c r="V1418" s="5">
        <f t="shared" si="259"/>
        <v>0</v>
      </c>
      <c r="W1418" s="5"/>
    </row>
    <row r="1419" spans="1:23" ht="43.2" x14ac:dyDescent="0.3">
      <c r="A1419" s="3">
        <f t="shared" si="262"/>
        <v>1402</v>
      </c>
      <c r="B1419" s="4" t="s">
        <v>918</v>
      </c>
      <c r="C1419" s="3">
        <v>2</v>
      </c>
      <c r="D1419" s="3" t="s">
        <v>1567</v>
      </c>
      <c r="E1419" s="4" t="s">
        <v>1457</v>
      </c>
      <c r="F1419" s="3" t="s">
        <v>1426</v>
      </c>
      <c r="G1419" s="3" t="s">
        <v>2340</v>
      </c>
      <c r="H1419" s="3" t="s">
        <v>2468</v>
      </c>
      <c r="I1419" s="3" t="s">
        <v>2496</v>
      </c>
      <c r="J1419" s="3">
        <v>18.2</v>
      </c>
      <c r="K1419" s="3">
        <v>7000</v>
      </c>
      <c r="L1419" s="3" t="s">
        <v>25</v>
      </c>
      <c r="M1419" s="3">
        <v>1</v>
      </c>
      <c r="N1419" s="28">
        <f t="shared" si="263"/>
        <v>7</v>
      </c>
      <c r="O1419" s="28">
        <f t="shared" si="264"/>
        <v>127.39999999999999</v>
      </c>
      <c r="P1419" s="12">
        <v>0</v>
      </c>
      <c r="Q1419" s="46">
        <f t="shared" si="260"/>
        <v>0</v>
      </c>
      <c r="R1419" s="15"/>
      <c r="S1419" s="3">
        <f t="shared" si="261"/>
        <v>7</v>
      </c>
      <c r="T1419" s="30" t="s">
        <v>2502</v>
      </c>
      <c r="U1419" s="5">
        <f t="shared" si="258"/>
        <v>127.39999999999999</v>
      </c>
      <c r="V1419" s="5">
        <f t="shared" si="259"/>
        <v>0</v>
      </c>
      <c r="W1419" s="5"/>
    </row>
    <row r="1420" spans="1:23" ht="43.2" x14ac:dyDescent="0.3">
      <c r="A1420" s="3">
        <f t="shared" si="262"/>
        <v>1403</v>
      </c>
      <c r="B1420" s="4" t="s">
        <v>918</v>
      </c>
      <c r="C1420" s="3">
        <v>2</v>
      </c>
      <c r="D1420" s="3" t="s">
        <v>1567</v>
      </c>
      <c r="E1420" s="4" t="s">
        <v>1458</v>
      </c>
      <c r="F1420" s="3" t="s">
        <v>1426</v>
      </c>
      <c r="G1420" s="3" t="s">
        <v>2340</v>
      </c>
      <c r="H1420" s="3" t="s">
        <v>2468</v>
      </c>
      <c r="I1420" s="3" t="s">
        <v>2496</v>
      </c>
      <c r="J1420" s="3">
        <v>18.2</v>
      </c>
      <c r="K1420" s="3">
        <v>7000</v>
      </c>
      <c r="L1420" s="3" t="s">
        <v>25</v>
      </c>
      <c r="M1420" s="3">
        <v>1</v>
      </c>
      <c r="N1420" s="28">
        <f t="shared" si="263"/>
        <v>7</v>
      </c>
      <c r="O1420" s="28">
        <f t="shared" si="264"/>
        <v>127.39999999999999</v>
      </c>
      <c r="P1420" s="12">
        <v>0</v>
      </c>
      <c r="Q1420" s="46">
        <f t="shared" si="260"/>
        <v>0</v>
      </c>
      <c r="R1420" s="15"/>
      <c r="S1420" s="3">
        <f t="shared" si="261"/>
        <v>7</v>
      </c>
      <c r="T1420" s="30" t="s">
        <v>2502</v>
      </c>
      <c r="U1420" s="5">
        <f t="shared" si="258"/>
        <v>127.39999999999999</v>
      </c>
      <c r="V1420" s="5">
        <f t="shared" si="259"/>
        <v>0</v>
      </c>
      <c r="W1420" s="5"/>
    </row>
    <row r="1421" spans="1:23" ht="43.2" x14ac:dyDescent="0.3">
      <c r="A1421" s="3">
        <f t="shared" si="262"/>
        <v>1404</v>
      </c>
      <c r="B1421" s="4" t="s">
        <v>918</v>
      </c>
      <c r="C1421" s="3">
        <v>2</v>
      </c>
      <c r="D1421" s="3" t="s">
        <v>1567</v>
      </c>
      <c r="E1421" s="4" t="s">
        <v>1459</v>
      </c>
      <c r="F1421" s="3" t="s">
        <v>1426</v>
      </c>
      <c r="G1421" s="3" t="s">
        <v>2340</v>
      </c>
      <c r="H1421" s="3" t="s">
        <v>2468</v>
      </c>
      <c r="I1421" s="3" t="s">
        <v>2496</v>
      </c>
      <c r="J1421" s="3">
        <v>18.2</v>
      </c>
      <c r="K1421" s="3">
        <v>7000</v>
      </c>
      <c r="L1421" s="3" t="s">
        <v>25</v>
      </c>
      <c r="M1421" s="3">
        <v>1</v>
      </c>
      <c r="N1421" s="28">
        <f t="shared" si="263"/>
        <v>7</v>
      </c>
      <c r="O1421" s="28">
        <f t="shared" si="264"/>
        <v>127.39999999999999</v>
      </c>
      <c r="P1421" s="12">
        <v>0</v>
      </c>
      <c r="Q1421" s="46">
        <f t="shared" si="260"/>
        <v>0</v>
      </c>
      <c r="R1421" s="15"/>
      <c r="S1421" s="3">
        <f t="shared" si="261"/>
        <v>7</v>
      </c>
      <c r="T1421" s="30" t="s">
        <v>2502</v>
      </c>
      <c r="U1421" s="5">
        <f t="shared" si="258"/>
        <v>127.39999999999999</v>
      </c>
      <c r="V1421" s="5">
        <f t="shared" si="259"/>
        <v>0</v>
      </c>
      <c r="W1421" s="5"/>
    </row>
    <row r="1422" spans="1:23" ht="43.2" x14ac:dyDescent="0.3">
      <c r="A1422" s="3">
        <f t="shared" si="262"/>
        <v>1405</v>
      </c>
      <c r="B1422" s="4" t="s">
        <v>918</v>
      </c>
      <c r="C1422" s="3">
        <v>2</v>
      </c>
      <c r="D1422" s="3" t="s">
        <v>1567</v>
      </c>
      <c r="E1422" s="4" t="s">
        <v>1460</v>
      </c>
      <c r="F1422" s="3" t="s">
        <v>1426</v>
      </c>
      <c r="G1422" s="3" t="s">
        <v>2340</v>
      </c>
      <c r="H1422" s="3" t="s">
        <v>2468</v>
      </c>
      <c r="I1422" s="3" t="s">
        <v>2496</v>
      </c>
      <c r="J1422" s="3">
        <v>18.2</v>
      </c>
      <c r="K1422" s="3">
        <v>6800</v>
      </c>
      <c r="L1422" s="3" t="s">
        <v>25</v>
      </c>
      <c r="M1422" s="3">
        <v>1</v>
      </c>
      <c r="N1422" s="28">
        <f t="shared" si="263"/>
        <v>6.8</v>
      </c>
      <c r="O1422" s="28">
        <f t="shared" si="264"/>
        <v>123.75999999999999</v>
      </c>
      <c r="P1422" s="12">
        <v>0</v>
      </c>
      <c r="Q1422" s="46">
        <f t="shared" si="260"/>
        <v>0</v>
      </c>
      <c r="R1422" s="15"/>
      <c r="S1422" s="3">
        <f t="shared" si="261"/>
        <v>6.8</v>
      </c>
      <c r="T1422" s="30" t="s">
        <v>2502</v>
      </c>
      <c r="U1422" s="5">
        <f t="shared" ref="U1422:U1485" si="265">S1422*J1422</f>
        <v>123.75999999999999</v>
      </c>
      <c r="V1422" s="5">
        <f t="shared" ref="V1422:V1485" si="266">Q1422*J1422</f>
        <v>0</v>
      </c>
      <c r="W1422" s="5"/>
    </row>
    <row r="1423" spans="1:23" ht="43.2" x14ac:dyDescent="0.3">
      <c r="A1423" s="3">
        <f t="shared" si="262"/>
        <v>1406</v>
      </c>
      <c r="B1423" s="4" t="s">
        <v>918</v>
      </c>
      <c r="C1423" s="3">
        <v>2</v>
      </c>
      <c r="D1423" s="3" t="s">
        <v>1567</v>
      </c>
      <c r="E1423" s="4" t="s">
        <v>1461</v>
      </c>
      <c r="F1423" s="3" t="s">
        <v>1426</v>
      </c>
      <c r="G1423" s="3" t="s">
        <v>2340</v>
      </c>
      <c r="H1423" s="3" t="s">
        <v>2468</v>
      </c>
      <c r="I1423" s="3" t="s">
        <v>2496</v>
      </c>
      <c r="J1423" s="3">
        <v>18.2</v>
      </c>
      <c r="K1423" s="3">
        <v>6800</v>
      </c>
      <c r="L1423" s="3" t="s">
        <v>25</v>
      </c>
      <c r="M1423" s="3">
        <v>1</v>
      </c>
      <c r="N1423" s="28">
        <f t="shared" si="263"/>
        <v>6.8</v>
      </c>
      <c r="O1423" s="28">
        <f t="shared" si="264"/>
        <v>123.75999999999999</v>
      </c>
      <c r="P1423" s="12">
        <v>0</v>
      </c>
      <c r="Q1423" s="46">
        <f t="shared" si="260"/>
        <v>0</v>
      </c>
      <c r="R1423" s="15"/>
      <c r="S1423" s="3">
        <f t="shared" si="261"/>
        <v>6.8</v>
      </c>
      <c r="T1423" s="30" t="s">
        <v>2502</v>
      </c>
      <c r="U1423" s="5">
        <f t="shared" si="265"/>
        <v>123.75999999999999</v>
      </c>
      <c r="V1423" s="5">
        <f t="shared" si="266"/>
        <v>0</v>
      </c>
      <c r="W1423" s="5"/>
    </row>
    <row r="1424" spans="1:23" ht="43.2" x14ac:dyDescent="0.3">
      <c r="A1424" s="3">
        <f t="shared" si="262"/>
        <v>1407</v>
      </c>
      <c r="B1424" s="4" t="s">
        <v>918</v>
      </c>
      <c r="C1424" s="3">
        <v>2</v>
      </c>
      <c r="D1424" s="3" t="s">
        <v>1567</v>
      </c>
      <c r="E1424" s="4" t="s">
        <v>1462</v>
      </c>
      <c r="F1424" s="3" t="s">
        <v>1426</v>
      </c>
      <c r="G1424" s="3" t="s">
        <v>2340</v>
      </c>
      <c r="H1424" s="3" t="s">
        <v>2468</v>
      </c>
      <c r="I1424" s="3" t="s">
        <v>2496</v>
      </c>
      <c r="J1424" s="3">
        <v>18.2</v>
      </c>
      <c r="K1424" s="3">
        <v>6800</v>
      </c>
      <c r="L1424" s="3" t="s">
        <v>25</v>
      </c>
      <c r="M1424" s="3">
        <v>1</v>
      </c>
      <c r="N1424" s="28">
        <f t="shared" si="263"/>
        <v>6.8</v>
      </c>
      <c r="O1424" s="28">
        <f t="shared" si="264"/>
        <v>123.75999999999999</v>
      </c>
      <c r="P1424" s="12">
        <v>0</v>
      </c>
      <c r="Q1424" s="46">
        <f t="shared" si="260"/>
        <v>0</v>
      </c>
      <c r="R1424" s="15"/>
      <c r="S1424" s="3">
        <f t="shared" si="261"/>
        <v>6.8</v>
      </c>
      <c r="T1424" s="30" t="s">
        <v>2502</v>
      </c>
      <c r="U1424" s="5">
        <f t="shared" si="265"/>
        <v>123.75999999999999</v>
      </c>
      <c r="V1424" s="5">
        <f t="shared" si="266"/>
        <v>0</v>
      </c>
      <c r="W1424" s="5"/>
    </row>
    <row r="1425" spans="1:23" ht="43.2" x14ac:dyDescent="0.3">
      <c r="A1425" s="3">
        <f t="shared" si="262"/>
        <v>1408</v>
      </c>
      <c r="B1425" s="4" t="s">
        <v>918</v>
      </c>
      <c r="C1425" s="3">
        <v>2</v>
      </c>
      <c r="D1425" s="3" t="s">
        <v>1567</v>
      </c>
      <c r="E1425" s="4" t="s">
        <v>1463</v>
      </c>
      <c r="F1425" s="3" t="s">
        <v>1426</v>
      </c>
      <c r="G1425" s="3" t="s">
        <v>2340</v>
      </c>
      <c r="H1425" s="3" t="s">
        <v>2468</v>
      </c>
      <c r="I1425" s="3" t="s">
        <v>2496</v>
      </c>
      <c r="J1425" s="3">
        <v>18.2</v>
      </c>
      <c r="K1425" s="3">
        <v>6800</v>
      </c>
      <c r="L1425" s="3" t="s">
        <v>25</v>
      </c>
      <c r="M1425" s="3">
        <v>1</v>
      </c>
      <c r="N1425" s="28">
        <f t="shared" si="263"/>
        <v>6.8</v>
      </c>
      <c r="O1425" s="28">
        <f t="shared" si="264"/>
        <v>123.75999999999999</v>
      </c>
      <c r="P1425" s="12">
        <v>0</v>
      </c>
      <c r="Q1425" s="46">
        <f t="shared" si="260"/>
        <v>0</v>
      </c>
      <c r="R1425" s="15"/>
      <c r="S1425" s="3">
        <f t="shared" si="261"/>
        <v>6.8</v>
      </c>
      <c r="T1425" s="30" t="s">
        <v>2502</v>
      </c>
      <c r="U1425" s="5">
        <f t="shared" si="265"/>
        <v>123.75999999999999</v>
      </c>
      <c r="V1425" s="5">
        <f t="shared" si="266"/>
        <v>0</v>
      </c>
      <c r="W1425" s="5"/>
    </row>
    <row r="1426" spans="1:23" ht="43.2" x14ac:dyDescent="0.3">
      <c r="A1426" s="3">
        <f t="shared" si="262"/>
        <v>1409</v>
      </c>
      <c r="B1426" s="4" t="s">
        <v>918</v>
      </c>
      <c r="C1426" s="3">
        <v>2</v>
      </c>
      <c r="D1426" s="3" t="s">
        <v>1567</v>
      </c>
      <c r="E1426" s="4" t="s">
        <v>1464</v>
      </c>
      <c r="F1426" s="3" t="s">
        <v>1426</v>
      </c>
      <c r="G1426" s="3" t="s">
        <v>2340</v>
      </c>
      <c r="H1426" s="3" t="s">
        <v>2468</v>
      </c>
      <c r="I1426" s="3" t="s">
        <v>2496</v>
      </c>
      <c r="J1426" s="3">
        <v>18.2</v>
      </c>
      <c r="K1426" s="3">
        <v>6800</v>
      </c>
      <c r="L1426" s="3" t="s">
        <v>25</v>
      </c>
      <c r="M1426" s="3">
        <v>1</v>
      </c>
      <c r="N1426" s="28">
        <f t="shared" si="263"/>
        <v>6.8</v>
      </c>
      <c r="O1426" s="28">
        <f t="shared" si="264"/>
        <v>123.75999999999999</v>
      </c>
      <c r="P1426" s="12">
        <v>0</v>
      </c>
      <c r="Q1426" s="46">
        <f t="shared" ref="Q1426:Q1489" si="267">N1426*P1426</f>
        <v>0</v>
      </c>
      <c r="R1426" s="15"/>
      <c r="S1426" s="3">
        <f t="shared" ref="S1426:S1489" si="268">N1426-Q1426</f>
        <v>6.8</v>
      </c>
      <c r="T1426" s="30" t="s">
        <v>2502</v>
      </c>
      <c r="U1426" s="5">
        <f t="shared" si="265"/>
        <v>123.75999999999999</v>
      </c>
      <c r="V1426" s="5">
        <f t="shared" si="266"/>
        <v>0</v>
      </c>
      <c r="W1426" s="5"/>
    </row>
    <row r="1427" spans="1:23" ht="43.2" x14ac:dyDescent="0.3">
      <c r="A1427" s="3">
        <f t="shared" si="262"/>
        <v>1410</v>
      </c>
      <c r="B1427" s="4" t="s">
        <v>918</v>
      </c>
      <c r="C1427" s="3">
        <v>2</v>
      </c>
      <c r="D1427" s="3" t="s">
        <v>1567</v>
      </c>
      <c r="E1427" s="4" t="s">
        <v>1465</v>
      </c>
      <c r="F1427" s="3" t="s">
        <v>1426</v>
      </c>
      <c r="G1427" s="3" t="s">
        <v>2340</v>
      </c>
      <c r="H1427" s="3" t="s">
        <v>2468</v>
      </c>
      <c r="I1427" s="3" t="s">
        <v>2496</v>
      </c>
      <c r="J1427" s="3">
        <v>18.2</v>
      </c>
      <c r="K1427" s="3">
        <v>6800</v>
      </c>
      <c r="L1427" s="3" t="s">
        <v>25</v>
      </c>
      <c r="M1427" s="3">
        <v>1</v>
      </c>
      <c r="N1427" s="28">
        <f t="shared" si="263"/>
        <v>6.8</v>
      </c>
      <c r="O1427" s="28">
        <f t="shared" si="264"/>
        <v>123.75999999999999</v>
      </c>
      <c r="P1427" s="12">
        <v>0</v>
      </c>
      <c r="Q1427" s="46">
        <f t="shared" si="267"/>
        <v>0</v>
      </c>
      <c r="R1427" s="15"/>
      <c r="S1427" s="3">
        <f t="shared" si="268"/>
        <v>6.8</v>
      </c>
      <c r="T1427" s="30" t="s">
        <v>2502</v>
      </c>
      <c r="U1427" s="5">
        <f t="shared" si="265"/>
        <v>123.75999999999999</v>
      </c>
      <c r="V1427" s="5">
        <f t="shared" si="266"/>
        <v>0</v>
      </c>
      <c r="W1427" s="5"/>
    </row>
    <row r="1428" spans="1:23" ht="43.2" x14ac:dyDescent="0.3">
      <c r="A1428" s="3">
        <f t="shared" ref="A1428:A1491" si="269">A1427+1</f>
        <v>1411</v>
      </c>
      <c r="B1428" s="4" t="s">
        <v>918</v>
      </c>
      <c r="C1428" s="3">
        <v>2</v>
      </c>
      <c r="D1428" s="3" t="s">
        <v>1567</v>
      </c>
      <c r="E1428" s="4" t="s">
        <v>1466</v>
      </c>
      <c r="F1428" s="3" t="s">
        <v>1426</v>
      </c>
      <c r="G1428" s="3" t="s">
        <v>2340</v>
      </c>
      <c r="H1428" s="3" t="s">
        <v>2468</v>
      </c>
      <c r="I1428" s="3" t="s">
        <v>2496</v>
      </c>
      <c r="J1428" s="3">
        <v>18.2</v>
      </c>
      <c r="K1428" s="3">
        <v>6800</v>
      </c>
      <c r="L1428" s="3" t="s">
        <v>25</v>
      </c>
      <c r="M1428" s="3">
        <v>1</v>
      </c>
      <c r="N1428" s="28">
        <f t="shared" si="263"/>
        <v>6.8</v>
      </c>
      <c r="O1428" s="28">
        <f t="shared" si="264"/>
        <v>123.75999999999999</v>
      </c>
      <c r="P1428" s="12">
        <v>0</v>
      </c>
      <c r="Q1428" s="46">
        <f t="shared" si="267"/>
        <v>0</v>
      </c>
      <c r="R1428" s="15"/>
      <c r="S1428" s="3">
        <f t="shared" si="268"/>
        <v>6.8</v>
      </c>
      <c r="T1428" s="30" t="s">
        <v>2502</v>
      </c>
      <c r="U1428" s="5">
        <f t="shared" si="265"/>
        <v>123.75999999999999</v>
      </c>
      <c r="V1428" s="5">
        <f t="shared" si="266"/>
        <v>0</v>
      </c>
      <c r="W1428" s="5"/>
    </row>
    <row r="1429" spans="1:23" ht="43.2" x14ac:dyDescent="0.3">
      <c r="A1429" s="3">
        <f t="shared" si="269"/>
        <v>1412</v>
      </c>
      <c r="B1429" s="4" t="s">
        <v>918</v>
      </c>
      <c r="C1429" s="3">
        <v>2</v>
      </c>
      <c r="D1429" s="3" t="s">
        <v>1567</v>
      </c>
      <c r="E1429" s="4" t="s">
        <v>1467</v>
      </c>
      <c r="F1429" s="3" t="s">
        <v>1426</v>
      </c>
      <c r="G1429" s="3" t="s">
        <v>2340</v>
      </c>
      <c r="H1429" s="3" t="s">
        <v>2468</v>
      </c>
      <c r="I1429" s="3" t="s">
        <v>2496</v>
      </c>
      <c r="J1429" s="3">
        <v>18.2</v>
      </c>
      <c r="K1429" s="3">
        <v>6800</v>
      </c>
      <c r="L1429" s="3" t="s">
        <v>25</v>
      </c>
      <c r="M1429" s="3">
        <v>1</v>
      </c>
      <c r="N1429" s="28">
        <f t="shared" si="263"/>
        <v>6.8</v>
      </c>
      <c r="O1429" s="28">
        <f t="shared" si="264"/>
        <v>123.75999999999999</v>
      </c>
      <c r="P1429" s="12">
        <v>0</v>
      </c>
      <c r="Q1429" s="46">
        <f t="shared" si="267"/>
        <v>0</v>
      </c>
      <c r="R1429" s="15"/>
      <c r="S1429" s="3">
        <f t="shared" si="268"/>
        <v>6.8</v>
      </c>
      <c r="T1429" s="30" t="s">
        <v>2502</v>
      </c>
      <c r="U1429" s="5">
        <f t="shared" si="265"/>
        <v>123.75999999999999</v>
      </c>
      <c r="V1429" s="5">
        <f t="shared" si="266"/>
        <v>0</v>
      </c>
      <c r="W1429" s="5"/>
    </row>
    <row r="1430" spans="1:23" ht="43.2" x14ac:dyDescent="0.3">
      <c r="A1430" s="3">
        <f t="shared" si="269"/>
        <v>1413</v>
      </c>
      <c r="B1430" s="4" t="s">
        <v>918</v>
      </c>
      <c r="C1430" s="3">
        <v>2</v>
      </c>
      <c r="D1430" s="3" t="s">
        <v>1567</v>
      </c>
      <c r="E1430" s="4" t="s">
        <v>1468</v>
      </c>
      <c r="F1430" s="3" t="s">
        <v>1426</v>
      </c>
      <c r="G1430" s="3" t="s">
        <v>2340</v>
      </c>
      <c r="H1430" s="3" t="s">
        <v>2468</v>
      </c>
      <c r="I1430" s="3" t="s">
        <v>2496</v>
      </c>
      <c r="J1430" s="3">
        <v>18.2</v>
      </c>
      <c r="K1430" s="3">
        <v>6800</v>
      </c>
      <c r="L1430" s="3" t="s">
        <v>25</v>
      </c>
      <c r="M1430" s="3">
        <v>1</v>
      </c>
      <c r="N1430" s="28">
        <f t="shared" si="263"/>
        <v>6.8</v>
      </c>
      <c r="O1430" s="28">
        <f t="shared" si="264"/>
        <v>123.75999999999999</v>
      </c>
      <c r="P1430" s="12">
        <v>0</v>
      </c>
      <c r="Q1430" s="46">
        <f t="shared" si="267"/>
        <v>0</v>
      </c>
      <c r="R1430" s="15"/>
      <c r="S1430" s="3">
        <f t="shared" si="268"/>
        <v>6.8</v>
      </c>
      <c r="T1430" s="30" t="s">
        <v>2502</v>
      </c>
      <c r="U1430" s="5">
        <f t="shared" si="265"/>
        <v>123.75999999999999</v>
      </c>
      <c r="V1430" s="5">
        <f t="shared" si="266"/>
        <v>0</v>
      </c>
      <c r="W1430" s="5"/>
    </row>
    <row r="1431" spans="1:23" ht="43.2" x14ac:dyDescent="0.3">
      <c r="A1431" s="3">
        <f t="shared" si="269"/>
        <v>1414</v>
      </c>
      <c r="B1431" s="4" t="s">
        <v>918</v>
      </c>
      <c r="C1431" s="3">
        <v>2</v>
      </c>
      <c r="D1431" s="3" t="s">
        <v>1567</v>
      </c>
      <c r="E1431" s="4" t="s">
        <v>1469</v>
      </c>
      <c r="F1431" s="3" t="s">
        <v>1426</v>
      </c>
      <c r="G1431" s="3" t="s">
        <v>2340</v>
      </c>
      <c r="H1431" s="3" t="s">
        <v>2468</v>
      </c>
      <c r="I1431" s="3" t="s">
        <v>2496</v>
      </c>
      <c r="J1431" s="3">
        <v>18.2</v>
      </c>
      <c r="K1431" s="3">
        <v>6800</v>
      </c>
      <c r="L1431" s="3" t="s">
        <v>25</v>
      </c>
      <c r="M1431" s="3">
        <v>1</v>
      </c>
      <c r="N1431" s="28">
        <f t="shared" si="263"/>
        <v>6.8</v>
      </c>
      <c r="O1431" s="28">
        <f t="shared" si="264"/>
        <v>123.75999999999999</v>
      </c>
      <c r="P1431" s="12">
        <v>0</v>
      </c>
      <c r="Q1431" s="46">
        <f t="shared" si="267"/>
        <v>0</v>
      </c>
      <c r="R1431" s="15"/>
      <c r="S1431" s="3">
        <f t="shared" si="268"/>
        <v>6.8</v>
      </c>
      <c r="T1431" s="30" t="s">
        <v>2502</v>
      </c>
      <c r="U1431" s="5">
        <f t="shared" si="265"/>
        <v>123.75999999999999</v>
      </c>
      <c r="V1431" s="5">
        <f t="shared" si="266"/>
        <v>0</v>
      </c>
      <c r="W1431" s="5"/>
    </row>
    <row r="1432" spans="1:23" ht="43.2" x14ac:dyDescent="0.3">
      <c r="A1432" s="3">
        <f t="shared" si="269"/>
        <v>1415</v>
      </c>
      <c r="B1432" s="4" t="s">
        <v>918</v>
      </c>
      <c r="C1432" s="3">
        <v>2</v>
      </c>
      <c r="D1432" s="3" t="s">
        <v>1567</v>
      </c>
      <c r="E1432" s="4" t="s">
        <v>1470</v>
      </c>
      <c r="F1432" s="3" t="s">
        <v>1426</v>
      </c>
      <c r="G1432" s="3" t="s">
        <v>2340</v>
      </c>
      <c r="H1432" s="3" t="s">
        <v>2468</v>
      </c>
      <c r="I1432" s="3" t="s">
        <v>2496</v>
      </c>
      <c r="J1432" s="3">
        <v>18.2</v>
      </c>
      <c r="K1432" s="3">
        <v>6800</v>
      </c>
      <c r="L1432" s="3" t="s">
        <v>25</v>
      </c>
      <c r="M1432" s="3">
        <v>1</v>
      </c>
      <c r="N1432" s="28">
        <f t="shared" si="263"/>
        <v>6.8</v>
      </c>
      <c r="O1432" s="28">
        <f t="shared" si="264"/>
        <v>123.75999999999999</v>
      </c>
      <c r="P1432" s="12">
        <v>0</v>
      </c>
      <c r="Q1432" s="46">
        <f t="shared" si="267"/>
        <v>0</v>
      </c>
      <c r="R1432" s="15"/>
      <c r="S1432" s="3">
        <f t="shared" si="268"/>
        <v>6.8</v>
      </c>
      <c r="T1432" s="30" t="s">
        <v>2502</v>
      </c>
      <c r="U1432" s="5">
        <f t="shared" si="265"/>
        <v>123.75999999999999</v>
      </c>
      <c r="V1432" s="5">
        <f t="shared" si="266"/>
        <v>0</v>
      </c>
      <c r="W1432" s="5"/>
    </row>
    <row r="1433" spans="1:23" ht="43.2" x14ac:dyDescent="0.3">
      <c r="A1433" s="3">
        <f t="shared" si="269"/>
        <v>1416</v>
      </c>
      <c r="B1433" s="4" t="s">
        <v>918</v>
      </c>
      <c r="C1433" s="3">
        <v>2</v>
      </c>
      <c r="D1433" s="3" t="s">
        <v>1567</v>
      </c>
      <c r="E1433" s="4" t="s">
        <v>1471</v>
      </c>
      <c r="F1433" s="3" t="s">
        <v>1426</v>
      </c>
      <c r="G1433" s="3" t="s">
        <v>2340</v>
      </c>
      <c r="H1433" s="3" t="s">
        <v>2468</v>
      </c>
      <c r="I1433" s="3" t="s">
        <v>2496</v>
      </c>
      <c r="J1433" s="3">
        <v>18.2</v>
      </c>
      <c r="K1433" s="3">
        <v>6800</v>
      </c>
      <c r="L1433" s="3" t="s">
        <v>25</v>
      </c>
      <c r="M1433" s="3">
        <v>1</v>
      </c>
      <c r="N1433" s="28">
        <f t="shared" si="263"/>
        <v>6.8</v>
      </c>
      <c r="O1433" s="28">
        <f t="shared" si="264"/>
        <v>123.75999999999999</v>
      </c>
      <c r="P1433" s="12">
        <v>0</v>
      </c>
      <c r="Q1433" s="46">
        <f t="shared" si="267"/>
        <v>0</v>
      </c>
      <c r="R1433" s="15"/>
      <c r="S1433" s="3">
        <f t="shared" si="268"/>
        <v>6.8</v>
      </c>
      <c r="T1433" s="30" t="s">
        <v>2502</v>
      </c>
      <c r="U1433" s="5">
        <f t="shared" si="265"/>
        <v>123.75999999999999</v>
      </c>
      <c r="V1433" s="5">
        <f t="shared" si="266"/>
        <v>0</v>
      </c>
      <c r="W1433" s="5"/>
    </row>
    <row r="1434" spans="1:23" ht="43.2" x14ac:dyDescent="0.3">
      <c r="A1434" s="3">
        <f t="shared" si="269"/>
        <v>1417</v>
      </c>
      <c r="B1434" s="4" t="s">
        <v>918</v>
      </c>
      <c r="C1434" s="3">
        <v>2</v>
      </c>
      <c r="D1434" s="3" t="s">
        <v>1567</v>
      </c>
      <c r="E1434" s="4" t="s">
        <v>1472</v>
      </c>
      <c r="F1434" s="3" t="s">
        <v>1426</v>
      </c>
      <c r="G1434" s="3" t="s">
        <v>2340</v>
      </c>
      <c r="H1434" s="3" t="s">
        <v>2468</v>
      </c>
      <c r="I1434" s="3" t="s">
        <v>2496</v>
      </c>
      <c r="J1434" s="3">
        <v>18.2</v>
      </c>
      <c r="K1434" s="3">
        <v>6800</v>
      </c>
      <c r="L1434" s="3" t="s">
        <v>25</v>
      </c>
      <c r="M1434" s="3">
        <v>1</v>
      </c>
      <c r="N1434" s="28">
        <f t="shared" si="263"/>
        <v>6.8</v>
      </c>
      <c r="O1434" s="28">
        <f t="shared" si="264"/>
        <v>123.75999999999999</v>
      </c>
      <c r="P1434" s="12">
        <v>0</v>
      </c>
      <c r="Q1434" s="46">
        <f t="shared" si="267"/>
        <v>0</v>
      </c>
      <c r="R1434" s="15"/>
      <c r="S1434" s="3">
        <f t="shared" si="268"/>
        <v>6.8</v>
      </c>
      <c r="T1434" s="30" t="s">
        <v>2502</v>
      </c>
      <c r="U1434" s="5">
        <f t="shared" si="265"/>
        <v>123.75999999999999</v>
      </c>
      <c r="V1434" s="5">
        <f t="shared" si="266"/>
        <v>0</v>
      </c>
      <c r="W1434" s="5"/>
    </row>
    <row r="1435" spans="1:23" ht="43.2" x14ac:dyDescent="0.3">
      <c r="A1435" s="3">
        <f t="shared" si="269"/>
        <v>1418</v>
      </c>
      <c r="B1435" s="4" t="s">
        <v>918</v>
      </c>
      <c r="C1435" s="3">
        <v>2</v>
      </c>
      <c r="D1435" s="3" t="s">
        <v>1567</v>
      </c>
      <c r="E1435" s="4" t="s">
        <v>1473</v>
      </c>
      <c r="F1435" s="3" t="s">
        <v>1426</v>
      </c>
      <c r="G1435" s="3" t="s">
        <v>2340</v>
      </c>
      <c r="H1435" s="3" t="s">
        <v>2468</v>
      </c>
      <c r="I1435" s="3" t="s">
        <v>2496</v>
      </c>
      <c r="J1435" s="3">
        <v>18.2</v>
      </c>
      <c r="K1435" s="3">
        <v>6800</v>
      </c>
      <c r="L1435" s="3" t="s">
        <v>25</v>
      </c>
      <c r="M1435" s="3">
        <v>1</v>
      </c>
      <c r="N1435" s="28">
        <f t="shared" si="263"/>
        <v>6.8</v>
      </c>
      <c r="O1435" s="28">
        <f t="shared" si="264"/>
        <v>123.75999999999999</v>
      </c>
      <c r="P1435" s="12">
        <v>0</v>
      </c>
      <c r="Q1435" s="46">
        <f t="shared" si="267"/>
        <v>0</v>
      </c>
      <c r="R1435" s="15"/>
      <c r="S1435" s="3">
        <f t="shared" si="268"/>
        <v>6.8</v>
      </c>
      <c r="T1435" s="30" t="s">
        <v>2502</v>
      </c>
      <c r="U1435" s="5">
        <f t="shared" si="265"/>
        <v>123.75999999999999</v>
      </c>
      <c r="V1435" s="5">
        <f t="shared" si="266"/>
        <v>0</v>
      </c>
      <c r="W1435" s="5"/>
    </row>
    <row r="1436" spans="1:23" ht="43.2" x14ac:dyDescent="0.3">
      <c r="A1436" s="3">
        <f t="shared" si="269"/>
        <v>1419</v>
      </c>
      <c r="B1436" s="4" t="s">
        <v>918</v>
      </c>
      <c r="C1436" s="3">
        <v>2</v>
      </c>
      <c r="D1436" s="3" t="s">
        <v>1567</v>
      </c>
      <c r="E1436" s="4" t="s">
        <v>1474</v>
      </c>
      <c r="F1436" s="3" t="s">
        <v>1426</v>
      </c>
      <c r="G1436" s="3" t="s">
        <v>2340</v>
      </c>
      <c r="H1436" s="3" t="s">
        <v>2468</v>
      </c>
      <c r="I1436" s="3" t="s">
        <v>2496</v>
      </c>
      <c r="J1436" s="3">
        <v>18.2</v>
      </c>
      <c r="K1436" s="3">
        <v>6800</v>
      </c>
      <c r="L1436" s="3" t="s">
        <v>25</v>
      </c>
      <c r="M1436" s="3">
        <v>1</v>
      </c>
      <c r="N1436" s="28">
        <f t="shared" si="263"/>
        <v>6.8</v>
      </c>
      <c r="O1436" s="28">
        <f t="shared" si="264"/>
        <v>123.75999999999999</v>
      </c>
      <c r="P1436" s="12">
        <v>0</v>
      </c>
      <c r="Q1436" s="46">
        <f t="shared" si="267"/>
        <v>0</v>
      </c>
      <c r="R1436" s="15"/>
      <c r="S1436" s="3">
        <f t="shared" si="268"/>
        <v>6.8</v>
      </c>
      <c r="T1436" s="30" t="s">
        <v>2502</v>
      </c>
      <c r="U1436" s="5">
        <f t="shared" si="265"/>
        <v>123.75999999999999</v>
      </c>
      <c r="V1436" s="5">
        <f t="shared" si="266"/>
        <v>0</v>
      </c>
      <c r="W1436" s="5"/>
    </row>
    <row r="1437" spans="1:23" ht="43.2" x14ac:dyDescent="0.3">
      <c r="A1437" s="3">
        <f t="shared" si="269"/>
        <v>1420</v>
      </c>
      <c r="B1437" s="4" t="s">
        <v>918</v>
      </c>
      <c r="C1437" s="3">
        <v>2</v>
      </c>
      <c r="D1437" s="3" t="s">
        <v>1567</v>
      </c>
      <c r="E1437" s="4" t="s">
        <v>1475</v>
      </c>
      <c r="F1437" s="3" t="s">
        <v>1426</v>
      </c>
      <c r="G1437" s="3" t="s">
        <v>2340</v>
      </c>
      <c r="H1437" s="3" t="s">
        <v>2468</v>
      </c>
      <c r="I1437" s="3" t="s">
        <v>2496</v>
      </c>
      <c r="J1437" s="3">
        <v>18.2</v>
      </c>
      <c r="K1437" s="3">
        <v>6800</v>
      </c>
      <c r="L1437" s="3" t="s">
        <v>25</v>
      </c>
      <c r="M1437" s="3">
        <v>1</v>
      </c>
      <c r="N1437" s="28">
        <f t="shared" si="263"/>
        <v>6.8</v>
      </c>
      <c r="O1437" s="28">
        <f t="shared" si="264"/>
        <v>123.75999999999999</v>
      </c>
      <c r="P1437" s="12">
        <v>0</v>
      </c>
      <c r="Q1437" s="46">
        <f t="shared" si="267"/>
        <v>0</v>
      </c>
      <c r="R1437" s="15"/>
      <c r="S1437" s="3">
        <f t="shared" si="268"/>
        <v>6.8</v>
      </c>
      <c r="T1437" s="30" t="s">
        <v>2502</v>
      </c>
      <c r="U1437" s="5">
        <f t="shared" si="265"/>
        <v>123.75999999999999</v>
      </c>
      <c r="V1437" s="5">
        <f t="shared" si="266"/>
        <v>0</v>
      </c>
      <c r="W1437" s="5"/>
    </row>
    <row r="1438" spans="1:23" ht="43.2" x14ac:dyDescent="0.3">
      <c r="A1438" s="3">
        <f t="shared" si="269"/>
        <v>1421</v>
      </c>
      <c r="B1438" s="4" t="s">
        <v>918</v>
      </c>
      <c r="C1438" s="3">
        <v>2</v>
      </c>
      <c r="D1438" s="3" t="s">
        <v>1567</v>
      </c>
      <c r="E1438" s="4" t="s">
        <v>1476</v>
      </c>
      <c r="F1438" s="3" t="s">
        <v>1426</v>
      </c>
      <c r="G1438" s="3" t="s">
        <v>2340</v>
      </c>
      <c r="H1438" s="3" t="s">
        <v>2468</v>
      </c>
      <c r="I1438" s="3" t="s">
        <v>2496</v>
      </c>
      <c r="J1438" s="3">
        <v>18.2</v>
      </c>
      <c r="K1438" s="3">
        <v>6800</v>
      </c>
      <c r="L1438" s="3" t="s">
        <v>25</v>
      </c>
      <c r="M1438" s="3">
        <v>1</v>
      </c>
      <c r="N1438" s="28">
        <f t="shared" si="263"/>
        <v>6.8</v>
      </c>
      <c r="O1438" s="28">
        <f t="shared" si="264"/>
        <v>123.75999999999999</v>
      </c>
      <c r="P1438" s="12">
        <v>0</v>
      </c>
      <c r="Q1438" s="46">
        <f t="shared" si="267"/>
        <v>0</v>
      </c>
      <c r="R1438" s="15"/>
      <c r="S1438" s="3">
        <f t="shared" si="268"/>
        <v>6.8</v>
      </c>
      <c r="T1438" s="30" t="s">
        <v>2502</v>
      </c>
      <c r="U1438" s="5">
        <f t="shared" si="265"/>
        <v>123.75999999999999</v>
      </c>
      <c r="V1438" s="5">
        <f t="shared" si="266"/>
        <v>0</v>
      </c>
      <c r="W1438" s="5"/>
    </row>
    <row r="1439" spans="1:23" ht="43.2" x14ac:dyDescent="0.3">
      <c r="A1439" s="3">
        <f t="shared" si="269"/>
        <v>1422</v>
      </c>
      <c r="B1439" s="4" t="s">
        <v>918</v>
      </c>
      <c r="C1439" s="3">
        <v>2</v>
      </c>
      <c r="D1439" s="3" t="s">
        <v>1567</v>
      </c>
      <c r="E1439" s="4" t="s">
        <v>1477</v>
      </c>
      <c r="F1439" s="3" t="s">
        <v>1426</v>
      </c>
      <c r="G1439" s="3" t="s">
        <v>2340</v>
      </c>
      <c r="H1439" s="3" t="s">
        <v>2468</v>
      </c>
      <c r="I1439" s="3" t="s">
        <v>2496</v>
      </c>
      <c r="J1439" s="3">
        <v>18.2</v>
      </c>
      <c r="K1439" s="3">
        <v>6800</v>
      </c>
      <c r="L1439" s="3" t="s">
        <v>25</v>
      </c>
      <c r="M1439" s="3">
        <v>1</v>
      </c>
      <c r="N1439" s="28">
        <f t="shared" si="263"/>
        <v>6.8</v>
      </c>
      <c r="O1439" s="28">
        <f t="shared" si="264"/>
        <v>123.75999999999999</v>
      </c>
      <c r="P1439" s="12">
        <v>0</v>
      </c>
      <c r="Q1439" s="46">
        <f t="shared" si="267"/>
        <v>0</v>
      </c>
      <c r="R1439" s="15"/>
      <c r="S1439" s="3">
        <f t="shared" si="268"/>
        <v>6.8</v>
      </c>
      <c r="T1439" s="30" t="s">
        <v>2502</v>
      </c>
      <c r="U1439" s="5">
        <f t="shared" si="265"/>
        <v>123.75999999999999</v>
      </c>
      <c r="V1439" s="5">
        <f t="shared" si="266"/>
        <v>0</v>
      </c>
      <c r="W1439" s="5"/>
    </row>
    <row r="1440" spans="1:23" ht="43.2" x14ac:dyDescent="0.3">
      <c r="A1440" s="3">
        <f t="shared" si="269"/>
        <v>1423</v>
      </c>
      <c r="B1440" s="4" t="s">
        <v>918</v>
      </c>
      <c r="C1440" s="3">
        <v>2</v>
      </c>
      <c r="D1440" s="3" t="s">
        <v>1567</v>
      </c>
      <c r="E1440" s="4" t="s">
        <v>1478</v>
      </c>
      <c r="F1440" s="3" t="s">
        <v>1426</v>
      </c>
      <c r="G1440" s="3" t="s">
        <v>2340</v>
      </c>
      <c r="H1440" s="3" t="s">
        <v>2468</v>
      </c>
      <c r="I1440" s="3" t="s">
        <v>2496</v>
      </c>
      <c r="J1440" s="3">
        <v>18.2</v>
      </c>
      <c r="K1440" s="3">
        <v>6800</v>
      </c>
      <c r="L1440" s="3" t="s">
        <v>25</v>
      </c>
      <c r="M1440" s="3">
        <v>1</v>
      </c>
      <c r="N1440" s="28">
        <f t="shared" si="263"/>
        <v>6.8</v>
      </c>
      <c r="O1440" s="28">
        <f t="shared" si="264"/>
        <v>123.75999999999999</v>
      </c>
      <c r="P1440" s="12">
        <v>0</v>
      </c>
      <c r="Q1440" s="46">
        <f t="shared" si="267"/>
        <v>0</v>
      </c>
      <c r="R1440" s="15"/>
      <c r="S1440" s="3">
        <f t="shared" si="268"/>
        <v>6.8</v>
      </c>
      <c r="T1440" s="30" t="s">
        <v>2502</v>
      </c>
      <c r="U1440" s="5">
        <f t="shared" si="265"/>
        <v>123.75999999999999</v>
      </c>
      <c r="V1440" s="5">
        <f t="shared" si="266"/>
        <v>0</v>
      </c>
      <c r="W1440" s="5"/>
    </row>
    <row r="1441" spans="1:23" ht="43.2" x14ac:dyDescent="0.3">
      <c r="A1441" s="3">
        <f t="shared" si="269"/>
        <v>1424</v>
      </c>
      <c r="B1441" s="4" t="s">
        <v>918</v>
      </c>
      <c r="C1441" s="3">
        <v>2</v>
      </c>
      <c r="D1441" s="3" t="s">
        <v>1567</v>
      </c>
      <c r="E1441" s="4" t="s">
        <v>1479</v>
      </c>
      <c r="F1441" s="3" t="s">
        <v>1426</v>
      </c>
      <c r="G1441" s="3" t="s">
        <v>2340</v>
      </c>
      <c r="H1441" s="3" t="s">
        <v>2468</v>
      </c>
      <c r="I1441" s="3" t="s">
        <v>2496</v>
      </c>
      <c r="J1441" s="3">
        <v>18.2</v>
      </c>
      <c r="K1441" s="3">
        <v>6800</v>
      </c>
      <c r="L1441" s="3" t="s">
        <v>25</v>
      </c>
      <c r="M1441" s="3">
        <v>1</v>
      </c>
      <c r="N1441" s="28">
        <f t="shared" si="263"/>
        <v>6.8</v>
      </c>
      <c r="O1441" s="28">
        <f t="shared" si="264"/>
        <v>123.75999999999999</v>
      </c>
      <c r="P1441" s="12">
        <v>0</v>
      </c>
      <c r="Q1441" s="46">
        <f t="shared" si="267"/>
        <v>0</v>
      </c>
      <c r="R1441" s="15"/>
      <c r="S1441" s="3">
        <f t="shared" si="268"/>
        <v>6.8</v>
      </c>
      <c r="T1441" s="30" t="s">
        <v>2502</v>
      </c>
      <c r="U1441" s="5">
        <f t="shared" si="265"/>
        <v>123.75999999999999</v>
      </c>
      <c r="V1441" s="5">
        <f t="shared" si="266"/>
        <v>0</v>
      </c>
      <c r="W1441" s="5"/>
    </row>
    <row r="1442" spans="1:23" ht="43.2" x14ac:dyDescent="0.3">
      <c r="A1442" s="3">
        <f t="shared" si="269"/>
        <v>1425</v>
      </c>
      <c r="B1442" s="4" t="s">
        <v>918</v>
      </c>
      <c r="C1442" s="3">
        <v>2</v>
      </c>
      <c r="D1442" s="3" t="s">
        <v>1567</v>
      </c>
      <c r="E1442" s="4" t="s">
        <v>1480</v>
      </c>
      <c r="F1442" s="3" t="s">
        <v>1426</v>
      </c>
      <c r="G1442" s="3" t="s">
        <v>2340</v>
      </c>
      <c r="H1442" s="3" t="s">
        <v>2468</v>
      </c>
      <c r="I1442" s="3" t="s">
        <v>2496</v>
      </c>
      <c r="J1442" s="3">
        <v>18.2</v>
      </c>
      <c r="K1442" s="3">
        <v>6800</v>
      </c>
      <c r="L1442" s="3" t="s">
        <v>25</v>
      </c>
      <c r="M1442" s="3">
        <v>1</v>
      </c>
      <c r="N1442" s="28">
        <f t="shared" si="263"/>
        <v>6.8</v>
      </c>
      <c r="O1442" s="28">
        <f t="shared" si="264"/>
        <v>123.75999999999999</v>
      </c>
      <c r="P1442" s="12">
        <v>0</v>
      </c>
      <c r="Q1442" s="46">
        <f t="shared" si="267"/>
        <v>0</v>
      </c>
      <c r="R1442" s="15"/>
      <c r="S1442" s="3">
        <f t="shared" si="268"/>
        <v>6.8</v>
      </c>
      <c r="T1442" s="30" t="s">
        <v>2502</v>
      </c>
      <c r="U1442" s="5">
        <f t="shared" si="265"/>
        <v>123.75999999999999</v>
      </c>
      <c r="V1442" s="5">
        <f t="shared" si="266"/>
        <v>0</v>
      </c>
      <c r="W1442" s="5"/>
    </row>
    <row r="1443" spans="1:23" ht="43.2" x14ac:dyDescent="0.3">
      <c r="A1443" s="3">
        <f t="shared" si="269"/>
        <v>1426</v>
      </c>
      <c r="B1443" s="4" t="s">
        <v>918</v>
      </c>
      <c r="C1443" s="3">
        <v>2</v>
      </c>
      <c r="D1443" s="3" t="s">
        <v>1567</v>
      </c>
      <c r="E1443" s="4" t="s">
        <v>1481</v>
      </c>
      <c r="F1443" s="3" t="s">
        <v>1426</v>
      </c>
      <c r="G1443" s="3" t="s">
        <v>2340</v>
      </c>
      <c r="H1443" s="3" t="s">
        <v>2468</v>
      </c>
      <c r="I1443" s="3" t="s">
        <v>2496</v>
      </c>
      <c r="J1443" s="3">
        <v>18.2</v>
      </c>
      <c r="K1443" s="3">
        <v>6800</v>
      </c>
      <c r="L1443" s="3" t="s">
        <v>25</v>
      </c>
      <c r="M1443" s="3">
        <v>1</v>
      </c>
      <c r="N1443" s="28">
        <f t="shared" si="263"/>
        <v>6.8</v>
      </c>
      <c r="O1443" s="28">
        <f t="shared" si="264"/>
        <v>123.75999999999999</v>
      </c>
      <c r="P1443" s="12">
        <v>0</v>
      </c>
      <c r="Q1443" s="46">
        <f t="shared" si="267"/>
        <v>0</v>
      </c>
      <c r="R1443" s="15"/>
      <c r="S1443" s="3">
        <f t="shared" si="268"/>
        <v>6.8</v>
      </c>
      <c r="T1443" s="30" t="s">
        <v>2502</v>
      </c>
      <c r="U1443" s="5">
        <f t="shared" si="265"/>
        <v>123.75999999999999</v>
      </c>
      <c r="V1443" s="5">
        <f t="shared" si="266"/>
        <v>0</v>
      </c>
      <c r="W1443" s="5"/>
    </row>
    <row r="1444" spans="1:23" ht="43.2" x14ac:dyDescent="0.3">
      <c r="A1444" s="3">
        <f t="shared" si="269"/>
        <v>1427</v>
      </c>
      <c r="B1444" s="4" t="s">
        <v>918</v>
      </c>
      <c r="C1444" s="3">
        <v>2</v>
      </c>
      <c r="D1444" s="3" t="s">
        <v>1567</v>
      </c>
      <c r="E1444" s="4" t="s">
        <v>1482</v>
      </c>
      <c r="F1444" s="3" t="s">
        <v>1426</v>
      </c>
      <c r="G1444" s="3" t="s">
        <v>2340</v>
      </c>
      <c r="H1444" s="3" t="s">
        <v>2468</v>
      </c>
      <c r="I1444" s="3" t="s">
        <v>2496</v>
      </c>
      <c r="J1444" s="3">
        <v>18.2</v>
      </c>
      <c r="K1444" s="3">
        <v>6800</v>
      </c>
      <c r="L1444" s="3" t="s">
        <v>25</v>
      </c>
      <c r="M1444" s="3">
        <v>1</v>
      </c>
      <c r="N1444" s="28">
        <f t="shared" si="263"/>
        <v>6.8</v>
      </c>
      <c r="O1444" s="28">
        <f t="shared" si="264"/>
        <v>123.75999999999999</v>
      </c>
      <c r="P1444" s="12">
        <v>0</v>
      </c>
      <c r="Q1444" s="46">
        <f t="shared" si="267"/>
        <v>0</v>
      </c>
      <c r="R1444" s="15"/>
      <c r="S1444" s="3">
        <f t="shared" si="268"/>
        <v>6.8</v>
      </c>
      <c r="T1444" s="30" t="s">
        <v>2502</v>
      </c>
      <c r="U1444" s="5">
        <f t="shared" si="265"/>
        <v>123.75999999999999</v>
      </c>
      <c r="V1444" s="5">
        <f t="shared" si="266"/>
        <v>0</v>
      </c>
      <c r="W1444" s="5"/>
    </row>
    <row r="1445" spans="1:23" ht="43.2" x14ac:dyDescent="0.3">
      <c r="A1445" s="3">
        <f t="shared" si="269"/>
        <v>1428</v>
      </c>
      <c r="B1445" s="4" t="s">
        <v>918</v>
      </c>
      <c r="C1445" s="3">
        <v>2</v>
      </c>
      <c r="D1445" s="3" t="s">
        <v>1567</v>
      </c>
      <c r="E1445" s="4" t="s">
        <v>1483</v>
      </c>
      <c r="F1445" s="3" t="s">
        <v>1426</v>
      </c>
      <c r="G1445" s="3" t="s">
        <v>2340</v>
      </c>
      <c r="H1445" s="3" t="s">
        <v>2468</v>
      </c>
      <c r="I1445" s="3" t="s">
        <v>2496</v>
      </c>
      <c r="J1445" s="3">
        <v>18.2</v>
      </c>
      <c r="K1445" s="3">
        <v>6800</v>
      </c>
      <c r="L1445" s="3" t="s">
        <v>25</v>
      </c>
      <c r="M1445" s="3">
        <v>1</v>
      </c>
      <c r="N1445" s="28">
        <f t="shared" si="263"/>
        <v>6.8</v>
      </c>
      <c r="O1445" s="28">
        <f t="shared" si="264"/>
        <v>123.75999999999999</v>
      </c>
      <c r="P1445" s="12">
        <v>0</v>
      </c>
      <c r="Q1445" s="46">
        <f t="shared" si="267"/>
        <v>0</v>
      </c>
      <c r="R1445" s="15"/>
      <c r="S1445" s="3">
        <f t="shared" si="268"/>
        <v>6.8</v>
      </c>
      <c r="T1445" s="30" t="s">
        <v>2502</v>
      </c>
      <c r="U1445" s="5">
        <f t="shared" si="265"/>
        <v>123.75999999999999</v>
      </c>
      <c r="V1445" s="5">
        <f t="shared" si="266"/>
        <v>0</v>
      </c>
      <c r="W1445" s="5"/>
    </row>
    <row r="1446" spans="1:23" ht="43.2" x14ac:dyDescent="0.3">
      <c r="A1446" s="3">
        <f t="shared" si="269"/>
        <v>1429</v>
      </c>
      <c r="B1446" s="4" t="s">
        <v>918</v>
      </c>
      <c r="C1446" s="3">
        <v>2</v>
      </c>
      <c r="D1446" s="3" t="s">
        <v>1567</v>
      </c>
      <c r="E1446" s="4" t="s">
        <v>1484</v>
      </c>
      <c r="F1446" s="3" t="s">
        <v>1426</v>
      </c>
      <c r="G1446" s="3" t="s">
        <v>2340</v>
      </c>
      <c r="H1446" s="3" t="s">
        <v>2468</v>
      </c>
      <c r="I1446" s="3" t="s">
        <v>2496</v>
      </c>
      <c r="J1446" s="3">
        <v>18.2</v>
      </c>
      <c r="K1446" s="3">
        <v>6800</v>
      </c>
      <c r="L1446" s="3" t="s">
        <v>25</v>
      </c>
      <c r="M1446" s="3">
        <v>1</v>
      </c>
      <c r="N1446" s="28">
        <f t="shared" si="263"/>
        <v>6.8</v>
      </c>
      <c r="O1446" s="28">
        <f t="shared" si="264"/>
        <v>123.75999999999999</v>
      </c>
      <c r="P1446" s="12">
        <v>0</v>
      </c>
      <c r="Q1446" s="46">
        <f t="shared" si="267"/>
        <v>0</v>
      </c>
      <c r="R1446" s="15"/>
      <c r="S1446" s="3">
        <f t="shared" si="268"/>
        <v>6.8</v>
      </c>
      <c r="T1446" s="30" t="s">
        <v>2502</v>
      </c>
      <c r="U1446" s="5">
        <f t="shared" si="265"/>
        <v>123.75999999999999</v>
      </c>
      <c r="V1446" s="5">
        <f t="shared" si="266"/>
        <v>0</v>
      </c>
      <c r="W1446" s="5"/>
    </row>
    <row r="1447" spans="1:23" ht="43.2" x14ac:dyDescent="0.3">
      <c r="A1447" s="3">
        <f t="shared" si="269"/>
        <v>1430</v>
      </c>
      <c r="B1447" s="4" t="s">
        <v>918</v>
      </c>
      <c r="C1447" s="3">
        <v>2</v>
      </c>
      <c r="D1447" s="3" t="s">
        <v>1567</v>
      </c>
      <c r="E1447" s="4" t="s">
        <v>1485</v>
      </c>
      <c r="F1447" s="3" t="s">
        <v>1426</v>
      </c>
      <c r="G1447" s="3" t="s">
        <v>2340</v>
      </c>
      <c r="H1447" s="3" t="s">
        <v>2468</v>
      </c>
      <c r="I1447" s="3" t="s">
        <v>2496</v>
      </c>
      <c r="J1447" s="3">
        <v>18.2</v>
      </c>
      <c r="K1447" s="3">
        <v>6800</v>
      </c>
      <c r="L1447" s="3" t="s">
        <v>25</v>
      </c>
      <c r="M1447" s="3">
        <v>1</v>
      </c>
      <c r="N1447" s="28">
        <f t="shared" si="263"/>
        <v>6.8</v>
      </c>
      <c r="O1447" s="28">
        <f t="shared" si="264"/>
        <v>123.75999999999999</v>
      </c>
      <c r="P1447" s="12">
        <v>0</v>
      </c>
      <c r="Q1447" s="46">
        <f t="shared" si="267"/>
        <v>0</v>
      </c>
      <c r="R1447" s="15"/>
      <c r="S1447" s="3">
        <f t="shared" si="268"/>
        <v>6.8</v>
      </c>
      <c r="T1447" s="30" t="s">
        <v>2502</v>
      </c>
      <c r="U1447" s="5">
        <f t="shared" si="265"/>
        <v>123.75999999999999</v>
      </c>
      <c r="V1447" s="5">
        <f t="shared" si="266"/>
        <v>0</v>
      </c>
      <c r="W1447" s="5"/>
    </row>
    <row r="1448" spans="1:23" ht="43.2" x14ac:dyDescent="0.3">
      <c r="A1448" s="3">
        <f t="shared" si="269"/>
        <v>1431</v>
      </c>
      <c r="B1448" s="4" t="s">
        <v>918</v>
      </c>
      <c r="C1448" s="3">
        <v>2</v>
      </c>
      <c r="D1448" s="3" t="s">
        <v>1567</v>
      </c>
      <c r="E1448" s="4" t="s">
        <v>1486</v>
      </c>
      <c r="F1448" s="3" t="s">
        <v>1426</v>
      </c>
      <c r="G1448" s="3" t="s">
        <v>2340</v>
      </c>
      <c r="H1448" s="3" t="s">
        <v>2468</v>
      </c>
      <c r="I1448" s="3" t="s">
        <v>2496</v>
      </c>
      <c r="J1448" s="3">
        <v>18.2</v>
      </c>
      <c r="K1448" s="3">
        <v>6800</v>
      </c>
      <c r="L1448" s="3" t="s">
        <v>25</v>
      </c>
      <c r="M1448" s="3">
        <v>1</v>
      </c>
      <c r="N1448" s="28">
        <f t="shared" si="263"/>
        <v>6.8</v>
      </c>
      <c r="O1448" s="28">
        <f t="shared" si="264"/>
        <v>123.75999999999999</v>
      </c>
      <c r="P1448" s="12">
        <v>0</v>
      </c>
      <c r="Q1448" s="46">
        <f t="shared" si="267"/>
        <v>0</v>
      </c>
      <c r="R1448" s="15"/>
      <c r="S1448" s="3">
        <f t="shared" si="268"/>
        <v>6.8</v>
      </c>
      <c r="T1448" s="30" t="s">
        <v>2502</v>
      </c>
      <c r="U1448" s="5">
        <f t="shared" si="265"/>
        <v>123.75999999999999</v>
      </c>
      <c r="V1448" s="5">
        <f t="shared" si="266"/>
        <v>0</v>
      </c>
      <c r="W1448" s="5"/>
    </row>
    <row r="1449" spans="1:23" ht="43.2" x14ac:dyDescent="0.3">
      <c r="A1449" s="3">
        <f t="shared" si="269"/>
        <v>1432</v>
      </c>
      <c r="B1449" s="4" t="s">
        <v>918</v>
      </c>
      <c r="C1449" s="3">
        <v>2</v>
      </c>
      <c r="D1449" s="3" t="s">
        <v>1567</v>
      </c>
      <c r="E1449" s="4" t="s">
        <v>1487</v>
      </c>
      <c r="F1449" s="3" t="s">
        <v>1426</v>
      </c>
      <c r="G1449" s="3" t="s">
        <v>2340</v>
      </c>
      <c r="H1449" s="3" t="s">
        <v>2468</v>
      </c>
      <c r="I1449" s="3" t="s">
        <v>2496</v>
      </c>
      <c r="J1449" s="3">
        <v>18.2</v>
      </c>
      <c r="K1449" s="3">
        <v>6800</v>
      </c>
      <c r="L1449" s="3" t="s">
        <v>25</v>
      </c>
      <c r="M1449" s="3">
        <v>1</v>
      </c>
      <c r="N1449" s="28">
        <f t="shared" si="263"/>
        <v>6.8</v>
      </c>
      <c r="O1449" s="28">
        <f t="shared" si="264"/>
        <v>123.75999999999999</v>
      </c>
      <c r="P1449" s="12">
        <v>0</v>
      </c>
      <c r="Q1449" s="46">
        <f t="shared" si="267"/>
        <v>0</v>
      </c>
      <c r="R1449" s="15"/>
      <c r="S1449" s="3">
        <f t="shared" si="268"/>
        <v>6.8</v>
      </c>
      <c r="T1449" s="30" t="s">
        <v>2502</v>
      </c>
      <c r="U1449" s="5">
        <f t="shared" si="265"/>
        <v>123.75999999999999</v>
      </c>
      <c r="V1449" s="5">
        <f t="shared" si="266"/>
        <v>0</v>
      </c>
      <c r="W1449" s="5"/>
    </row>
    <row r="1450" spans="1:23" ht="43.2" x14ac:dyDescent="0.3">
      <c r="A1450" s="3">
        <f t="shared" si="269"/>
        <v>1433</v>
      </c>
      <c r="B1450" s="4" t="s">
        <v>918</v>
      </c>
      <c r="C1450" s="3">
        <v>2</v>
      </c>
      <c r="D1450" s="3" t="s">
        <v>1567</v>
      </c>
      <c r="E1450" s="4" t="s">
        <v>1488</v>
      </c>
      <c r="F1450" s="3" t="s">
        <v>1426</v>
      </c>
      <c r="G1450" s="3" t="s">
        <v>2340</v>
      </c>
      <c r="H1450" s="3" t="s">
        <v>2468</v>
      </c>
      <c r="I1450" s="3" t="s">
        <v>2496</v>
      </c>
      <c r="J1450" s="3">
        <v>18.2</v>
      </c>
      <c r="K1450" s="3">
        <v>6800</v>
      </c>
      <c r="L1450" s="3" t="s">
        <v>25</v>
      </c>
      <c r="M1450" s="3">
        <v>1</v>
      </c>
      <c r="N1450" s="28">
        <f t="shared" si="263"/>
        <v>6.8</v>
      </c>
      <c r="O1450" s="28">
        <f t="shared" si="264"/>
        <v>123.75999999999999</v>
      </c>
      <c r="P1450" s="12">
        <v>0</v>
      </c>
      <c r="Q1450" s="46">
        <f t="shared" si="267"/>
        <v>0</v>
      </c>
      <c r="R1450" s="15"/>
      <c r="S1450" s="3">
        <f t="shared" si="268"/>
        <v>6.8</v>
      </c>
      <c r="T1450" s="30" t="s">
        <v>2502</v>
      </c>
      <c r="U1450" s="5">
        <f t="shared" si="265"/>
        <v>123.75999999999999</v>
      </c>
      <c r="V1450" s="5">
        <f t="shared" si="266"/>
        <v>0</v>
      </c>
      <c r="W1450" s="5"/>
    </row>
    <row r="1451" spans="1:23" ht="43.2" x14ac:dyDescent="0.3">
      <c r="A1451" s="3">
        <f t="shared" si="269"/>
        <v>1434</v>
      </c>
      <c r="B1451" s="4" t="s">
        <v>918</v>
      </c>
      <c r="C1451" s="3">
        <v>2</v>
      </c>
      <c r="D1451" s="3" t="s">
        <v>1567</v>
      </c>
      <c r="E1451" s="4" t="s">
        <v>1489</v>
      </c>
      <c r="F1451" s="3" t="s">
        <v>1426</v>
      </c>
      <c r="G1451" s="3" t="s">
        <v>2340</v>
      </c>
      <c r="H1451" s="3" t="s">
        <v>2468</v>
      </c>
      <c r="I1451" s="3" t="s">
        <v>2496</v>
      </c>
      <c r="J1451" s="3">
        <v>18.2</v>
      </c>
      <c r="K1451" s="3">
        <v>6800</v>
      </c>
      <c r="L1451" s="3" t="s">
        <v>25</v>
      </c>
      <c r="M1451" s="3">
        <v>1</v>
      </c>
      <c r="N1451" s="28">
        <f t="shared" si="263"/>
        <v>6.8</v>
      </c>
      <c r="O1451" s="28">
        <f t="shared" si="264"/>
        <v>123.75999999999999</v>
      </c>
      <c r="P1451" s="12">
        <v>0</v>
      </c>
      <c r="Q1451" s="46">
        <f t="shared" si="267"/>
        <v>0</v>
      </c>
      <c r="R1451" s="15"/>
      <c r="S1451" s="3">
        <f t="shared" si="268"/>
        <v>6.8</v>
      </c>
      <c r="T1451" s="30" t="s">
        <v>2502</v>
      </c>
      <c r="U1451" s="5">
        <f t="shared" si="265"/>
        <v>123.75999999999999</v>
      </c>
      <c r="V1451" s="5">
        <f t="shared" si="266"/>
        <v>0</v>
      </c>
      <c r="W1451" s="5"/>
    </row>
    <row r="1452" spans="1:23" ht="43.2" x14ac:dyDescent="0.3">
      <c r="A1452" s="3">
        <f t="shared" si="269"/>
        <v>1435</v>
      </c>
      <c r="B1452" s="4" t="s">
        <v>918</v>
      </c>
      <c r="C1452" s="3">
        <v>2</v>
      </c>
      <c r="D1452" s="3" t="s">
        <v>1567</v>
      </c>
      <c r="E1452" s="4" t="s">
        <v>1490</v>
      </c>
      <c r="F1452" s="3" t="s">
        <v>1426</v>
      </c>
      <c r="G1452" s="3" t="s">
        <v>2340</v>
      </c>
      <c r="H1452" s="3" t="s">
        <v>2468</v>
      </c>
      <c r="I1452" s="3" t="s">
        <v>2496</v>
      </c>
      <c r="J1452" s="3">
        <v>18.2</v>
      </c>
      <c r="K1452" s="3">
        <v>6800</v>
      </c>
      <c r="L1452" s="3" t="s">
        <v>25</v>
      </c>
      <c r="M1452" s="3">
        <v>1</v>
      </c>
      <c r="N1452" s="28">
        <f t="shared" si="263"/>
        <v>6.8</v>
      </c>
      <c r="O1452" s="28">
        <f t="shared" si="264"/>
        <v>123.75999999999999</v>
      </c>
      <c r="P1452" s="12">
        <v>0</v>
      </c>
      <c r="Q1452" s="46">
        <f t="shared" si="267"/>
        <v>0</v>
      </c>
      <c r="R1452" s="15"/>
      <c r="S1452" s="3">
        <f t="shared" si="268"/>
        <v>6.8</v>
      </c>
      <c r="T1452" s="30" t="s">
        <v>2502</v>
      </c>
      <c r="U1452" s="5">
        <f t="shared" si="265"/>
        <v>123.75999999999999</v>
      </c>
      <c r="V1452" s="5">
        <f t="shared" si="266"/>
        <v>0</v>
      </c>
      <c r="W1452" s="5"/>
    </row>
    <row r="1453" spans="1:23" ht="43.2" x14ac:dyDescent="0.3">
      <c r="A1453" s="3">
        <f t="shared" si="269"/>
        <v>1436</v>
      </c>
      <c r="B1453" s="4" t="s">
        <v>918</v>
      </c>
      <c r="C1453" s="3">
        <v>2</v>
      </c>
      <c r="D1453" s="3" t="s">
        <v>1567</v>
      </c>
      <c r="E1453" s="4" t="s">
        <v>1491</v>
      </c>
      <c r="F1453" s="3" t="s">
        <v>1426</v>
      </c>
      <c r="G1453" s="3" t="s">
        <v>2340</v>
      </c>
      <c r="H1453" s="3" t="s">
        <v>2468</v>
      </c>
      <c r="I1453" s="3" t="s">
        <v>2496</v>
      </c>
      <c r="J1453" s="3">
        <v>18.2</v>
      </c>
      <c r="K1453" s="3">
        <v>6800</v>
      </c>
      <c r="L1453" s="3" t="s">
        <v>25</v>
      </c>
      <c r="M1453" s="3">
        <v>1</v>
      </c>
      <c r="N1453" s="28">
        <f t="shared" ref="N1453:N1472" si="270">(K1453/1000)*M1453</f>
        <v>6.8</v>
      </c>
      <c r="O1453" s="28">
        <f t="shared" ref="O1453:O1472" si="271">N1453*J1453</f>
        <v>123.75999999999999</v>
      </c>
      <c r="P1453" s="12">
        <v>0</v>
      </c>
      <c r="Q1453" s="46">
        <f t="shared" si="267"/>
        <v>0</v>
      </c>
      <c r="R1453" s="15"/>
      <c r="S1453" s="3">
        <f t="shared" si="268"/>
        <v>6.8</v>
      </c>
      <c r="T1453" s="30" t="s">
        <v>2502</v>
      </c>
      <c r="U1453" s="5">
        <f t="shared" si="265"/>
        <v>123.75999999999999</v>
      </c>
      <c r="V1453" s="5">
        <f t="shared" si="266"/>
        <v>0</v>
      </c>
      <c r="W1453" s="5"/>
    </row>
    <row r="1454" spans="1:23" ht="43.2" x14ac:dyDescent="0.3">
      <c r="A1454" s="3">
        <f t="shared" si="269"/>
        <v>1437</v>
      </c>
      <c r="B1454" s="4" t="s">
        <v>918</v>
      </c>
      <c r="C1454" s="3">
        <v>2</v>
      </c>
      <c r="D1454" s="3" t="s">
        <v>1567</v>
      </c>
      <c r="E1454" s="4" t="s">
        <v>1492</v>
      </c>
      <c r="F1454" s="3" t="s">
        <v>1426</v>
      </c>
      <c r="G1454" s="3" t="s">
        <v>2340</v>
      </c>
      <c r="H1454" s="3" t="s">
        <v>2468</v>
      </c>
      <c r="I1454" s="3" t="s">
        <v>2496</v>
      </c>
      <c r="J1454" s="3">
        <v>18.2</v>
      </c>
      <c r="K1454" s="3">
        <v>6800</v>
      </c>
      <c r="L1454" s="3" t="s">
        <v>25</v>
      </c>
      <c r="M1454" s="3">
        <v>1</v>
      </c>
      <c r="N1454" s="28">
        <f t="shared" si="270"/>
        <v>6.8</v>
      </c>
      <c r="O1454" s="28">
        <f t="shared" si="271"/>
        <v>123.75999999999999</v>
      </c>
      <c r="P1454" s="12">
        <v>0</v>
      </c>
      <c r="Q1454" s="46">
        <f t="shared" si="267"/>
        <v>0</v>
      </c>
      <c r="R1454" s="15"/>
      <c r="S1454" s="3">
        <f t="shared" si="268"/>
        <v>6.8</v>
      </c>
      <c r="T1454" s="30" t="s">
        <v>2502</v>
      </c>
      <c r="U1454" s="5">
        <f t="shared" si="265"/>
        <v>123.75999999999999</v>
      </c>
      <c r="V1454" s="5">
        <f t="shared" si="266"/>
        <v>0</v>
      </c>
      <c r="W1454" s="5"/>
    </row>
    <row r="1455" spans="1:23" ht="43.2" x14ac:dyDescent="0.3">
      <c r="A1455" s="3">
        <f t="shared" si="269"/>
        <v>1438</v>
      </c>
      <c r="B1455" s="4" t="s">
        <v>918</v>
      </c>
      <c r="C1455" s="3">
        <v>2</v>
      </c>
      <c r="D1455" s="3" t="s">
        <v>1567</v>
      </c>
      <c r="E1455" s="4" t="s">
        <v>1493</v>
      </c>
      <c r="F1455" s="3" t="s">
        <v>1426</v>
      </c>
      <c r="G1455" s="3" t="s">
        <v>2340</v>
      </c>
      <c r="H1455" s="3" t="s">
        <v>2468</v>
      </c>
      <c r="I1455" s="3" t="s">
        <v>2496</v>
      </c>
      <c r="J1455" s="3">
        <v>18.2</v>
      </c>
      <c r="K1455" s="3">
        <v>6800</v>
      </c>
      <c r="L1455" s="3" t="s">
        <v>25</v>
      </c>
      <c r="M1455" s="3">
        <v>1</v>
      </c>
      <c r="N1455" s="28">
        <f t="shared" si="270"/>
        <v>6.8</v>
      </c>
      <c r="O1455" s="28">
        <f t="shared" si="271"/>
        <v>123.75999999999999</v>
      </c>
      <c r="P1455" s="12">
        <v>0</v>
      </c>
      <c r="Q1455" s="46">
        <f t="shared" si="267"/>
        <v>0</v>
      </c>
      <c r="R1455" s="15"/>
      <c r="S1455" s="3">
        <f t="shared" si="268"/>
        <v>6.8</v>
      </c>
      <c r="T1455" s="30" t="s">
        <v>2502</v>
      </c>
      <c r="U1455" s="5">
        <f t="shared" si="265"/>
        <v>123.75999999999999</v>
      </c>
      <c r="V1455" s="5">
        <f t="shared" si="266"/>
        <v>0</v>
      </c>
      <c r="W1455" s="5"/>
    </row>
    <row r="1456" spans="1:23" ht="43.2" x14ac:dyDescent="0.3">
      <c r="A1456" s="3">
        <f t="shared" si="269"/>
        <v>1439</v>
      </c>
      <c r="B1456" s="4" t="s">
        <v>918</v>
      </c>
      <c r="C1456" s="3">
        <v>2</v>
      </c>
      <c r="D1456" s="3" t="s">
        <v>1567</v>
      </c>
      <c r="E1456" s="4" t="s">
        <v>1494</v>
      </c>
      <c r="F1456" s="3" t="s">
        <v>1426</v>
      </c>
      <c r="G1456" s="3" t="s">
        <v>2340</v>
      </c>
      <c r="H1456" s="3" t="s">
        <v>2468</v>
      </c>
      <c r="I1456" s="3" t="s">
        <v>2496</v>
      </c>
      <c r="J1456" s="3">
        <v>18.2</v>
      </c>
      <c r="K1456" s="3">
        <v>6800</v>
      </c>
      <c r="L1456" s="3" t="s">
        <v>25</v>
      </c>
      <c r="M1456" s="3">
        <v>1</v>
      </c>
      <c r="N1456" s="28">
        <f t="shared" si="270"/>
        <v>6.8</v>
      </c>
      <c r="O1456" s="28">
        <f t="shared" si="271"/>
        <v>123.75999999999999</v>
      </c>
      <c r="P1456" s="12">
        <v>0</v>
      </c>
      <c r="Q1456" s="46">
        <f t="shared" si="267"/>
        <v>0</v>
      </c>
      <c r="R1456" s="15"/>
      <c r="S1456" s="3">
        <f t="shared" si="268"/>
        <v>6.8</v>
      </c>
      <c r="T1456" s="30" t="s">
        <v>2502</v>
      </c>
      <c r="U1456" s="5">
        <f t="shared" si="265"/>
        <v>123.75999999999999</v>
      </c>
      <c r="V1456" s="5">
        <f t="shared" si="266"/>
        <v>0</v>
      </c>
      <c r="W1456" s="5"/>
    </row>
    <row r="1457" spans="1:23" ht="43.2" x14ac:dyDescent="0.3">
      <c r="A1457" s="3">
        <f t="shared" si="269"/>
        <v>1440</v>
      </c>
      <c r="B1457" s="4" t="s">
        <v>918</v>
      </c>
      <c r="C1457" s="3">
        <v>2</v>
      </c>
      <c r="D1457" s="3" t="s">
        <v>1567</v>
      </c>
      <c r="E1457" s="4" t="s">
        <v>1495</v>
      </c>
      <c r="F1457" s="3" t="s">
        <v>1426</v>
      </c>
      <c r="G1457" s="3" t="s">
        <v>2340</v>
      </c>
      <c r="H1457" s="3" t="s">
        <v>2468</v>
      </c>
      <c r="I1457" s="3" t="s">
        <v>2496</v>
      </c>
      <c r="J1457" s="3">
        <v>18.2</v>
      </c>
      <c r="K1457" s="3">
        <v>6800</v>
      </c>
      <c r="L1457" s="3" t="s">
        <v>25</v>
      </c>
      <c r="M1457" s="3">
        <v>1</v>
      </c>
      <c r="N1457" s="28">
        <f t="shared" si="270"/>
        <v>6.8</v>
      </c>
      <c r="O1457" s="28">
        <f t="shared" si="271"/>
        <v>123.75999999999999</v>
      </c>
      <c r="P1457" s="12">
        <v>0</v>
      </c>
      <c r="Q1457" s="46">
        <f t="shared" si="267"/>
        <v>0</v>
      </c>
      <c r="R1457" s="15"/>
      <c r="S1457" s="3">
        <f t="shared" si="268"/>
        <v>6.8</v>
      </c>
      <c r="T1457" s="30" t="s">
        <v>2502</v>
      </c>
      <c r="U1457" s="5">
        <f t="shared" si="265"/>
        <v>123.75999999999999</v>
      </c>
      <c r="V1457" s="5">
        <f t="shared" si="266"/>
        <v>0</v>
      </c>
      <c r="W1457" s="5"/>
    </row>
    <row r="1458" spans="1:23" ht="43.2" x14ac:dyDescent="0.3">
      <c r="A1458" s="3">
        <f t="shared" si="269"/>
        <v>1441</v>
      </c>
      <c r="B1458" s="4" t="s">
        <v>918</v>
      </c>
      <c r="C1458" s="3">
        <v>2</v>
      </c>
      <c r="D1458" s="3" t="s">
        <v>1567</v>
      </c>
      <c r="E1458" s="4" t="s">
        <v>1496</v>
      </c>
      <c r="F1458" s="3" t="s">
        <v>1426</v>
      </c>
      <c r="G1458" s="3" t="s">
        <v>2340</v>
      </c>
      <c r="H1458" s="3" t="s">
        <v>2468</v>
      </c>
      <c r="I1458" s="3" t="s">
        <v>2496</v>
      </c>
      <c r="J1458" s="3">
        <v>18.2</v>
      </c>
      <c r="K1458" s="3">
        <v>6800</v>
      </c>
      <c r="L1458" s="3" t="s">
        <v>25</v>
      </c>
      <c r="M1458" s="3">
        <v>1</v>
      </c>
      <c r="N1458" s="28">
        <f t="shared" si="270"/>
        <v>6.8</v>
      </c>
      <c r="O1458" s="28">
        <f t="shared" si="271"/>
        <v>123.75999999999999</v>
      </c>
      <c r="P1458" s="12">
        <v>0</v>
      </c>
      <c r="Q1458" s="46">
        <f t="shared" si="267"/>
        <v>0</v>
      </c>
      <c r="R1458" s="15"/>
      <c r="S1458" s="3">
        <f t="shared" si="268"/>
        <v>6.8</v>
      </c>
      <c r="T1458" s="30" t="s">
        <v>2502</v>
      </c>
      <c r="U1458" s="5">
        <f t="shared" si="265"/>
        <v>123.75999999999999</v>
      </c>
      <c r="V1458" s="5">
        <f t="shared" si="266"/>
        <v>0</v>
      </c>
      <c r="W1458" s="5"/>
    </row>
    <row r="1459" spans="1:23" ht="43.2" x14ac:dyDescent="0.3">
      <c r="A1459" s="3">
        <f t="shared" si="269"/>
        <v>1442</v>
      </c>
      <c r="B1459" s="4" t="s">
        <v>918</v>
      </c>
      <c r="C1459" s="3">
        <v>2</v>
      </c>
      <c r="D1459" s="3" t="s">
        <v>1567</v>
      </c>
      <c r="E1459" s="4" t="s">
        <v>1497</v>
      </c>
      <c r="F1459" s="3" t="s">
        <v>1426</v>
      </c>
      <c r="G1459" s="3" t="s">
        <v>2340</v>
      </c>
      <c r="H1459" s="3" t="s">
        <v>2468</v>
      </c>
      <c r="I1459" s="3" t="s">
        <v>2496</v>
      </c>
      <c r="J1459" s="3">
        <v>18.2</v>
      </c>
      <c r="K1459" s="3">
        <v>6800</v>
      </c>
      <c r="L1459" s="3" t="s">
        <v>25</v>
      </c>
      <c r="M1459" s="3">
        <v>1</v>
      </c>
      <c r="N1459" s="28">
        <f t="shared" si="270"/>
        <v>6.8</v>
      </c>
      <c r="O1459" s="28">
        <f t="shared" si="271"/>
        <v>123.75999999999999</v>
      </c>
      <c r="P1459" s="12">
        <v>0</v>
      </c>
      <c r="Q1459" s="46">
        <f t="shared" si="267"/>
        <v>0</v>
      </c>
      <c r="R1459" s="15"/>
      <c r="S1459" s="3">
        <f t="shared" si="268"/>
        <v>6.8</v>
      </c>
      <c r="T1459" s="30" t="s">
        <v>2502</v>
      </c>
      <c r="U1459" s="5">
        <f t="shared" si="265"/>
        <v>123.75999999999999</v>
      </c>
      <c r="V1459" s="5">
        <f t="shared" si="266"/>
        <v>0</v>
      </c>
      <c r="W1459" s="5"/>
    </row>
    <row r="1460" spans="1:23" ht="43.2" x14ac:dyDescent="0.3">
      <c r="A1460" s="3">
        <f t="shared" si="269"/>
        <v>1443</v>
      </c>
      <c r="B1460" s="4" t="s">
        <v>918</v>
      </c>
      <c r="C1460" s="3">
        <v>2</v>
      </c>
      <c r="D1460" s="3" t="s">
        <v>1567</v>
      </c>
      <c r="E1460" s="4" t="s">
        <v>1498</v>
      </c>
      <c r="F1460" s="3" t="s">
        <v>1426</v>
      </c>
      <c r="G1460" s="3" t="s">
        <v>2340</v>
      </c>
      <c r="H1460" s="3" t="s">
        <v>2468</v>
      </c>
      <c r="I1460" s="3" t="s">
        <v>2496</v>
      </c>
      <c r="J1460" s="3">
        <v>18.2</v>
      </c>
      <c r="K1460" s="3">
        <v>6800</v>
      </c>
      <c r="L1460" s="3" t="s">
        <v>25</v>
      </c>
      <c r="M1460" s="3">
        <v>1</v>
      </c>
      <c r="N1460" s="28">
        <f t="shared" si="270"/>
        <v>6.8</v>
      </c>
      <c r="O1460" s="28">
        <f t="shared" si="271"/>
        <v>123.75999999999999</v>
      </c>
      <c r="P1460" s="12">
        <v>0</v>
      </c>
      <c r="Q1460" s="46">
        <f t="shared" si="267"/>
        <v>0</v>
      </c>
      <c r="R1460" s="15"/>
      <c r="S1460" s="3">
        <f t="shared" si="268"/>
        <v>6.8</v>
      </c>
      <c r="T1460" s="30" t="s">
        <v>2502</v>
      </c>
      <c r="U1460" s="5">
        <f t="shared" si="265"/>
        <v>123.75999999999999</v>
      </c>
      <c r="V1460" s="5">
        <f t="shared" si="266"/>
        <v>0</v>
      </c>
      <c r="W1460" s="5"/>
    </row>
    <row r="1461" spans="1:23" ht="43.2" x14ac:dyDescent="0.3">
      <c r="A1461" s="3">
        <f t="shared" si="269"/>
        <v>1444</v>
      </c>
      <c r="B1461" s="4" t="s">
        <v>918</v>
      </c>
      <c r="C1461" s="3">
        <v>2</v>
      </c>
      <c r="D1461" s="3" t="s">
        <v>1567</v>
      </c>
      <c r="E1461" s="4" t="s">
        <v>1499</v>
      </c>
      <c r="F1461" s="3" t="s">
        <v>1426</v>
      </c>
      <c r="G1461" s="3" t="s">
        <v>2340</v>
      </c>
      <c r="H1461" s="3" t="s">
        <v>2468</v>
      </c>
      <c r="I1461" s="3" t="s">
        <v>2496</v>
      </c>
      <c r="J1461" s="3">
        <v>18.2</v>
      </c>
      <c r="K1461" s="3">
        <v>6800</v>
      </c>
      <c r="L1461" s="3" t="s">
        <v>25</v>
      </c>
      <c r="M1461" s="3">
        <v>1</v>
      </c>
      <c r="N1461" s="28">
        <f t="shared" si="270"/>
        <v>6.8</v>
      </c>
      <c r="O1461" s="28">
        <f t="shared" si="271"/>
        <v>123.75999999999999</v>
      </c>
      <c r="P1461" s="12">
        <v>0</v>
      </c>
      <c r="Q1461" s="46">
        <f t="shared" si="267"/>
        <v>0</v>
      </c>
      <c r="R1461" s="15"/>
      <c r="S1461" s="3">
        <f t="shared" si="268"/>
        <v>6.8</v>
      </c>
      <c r="T1461" s="30" t="s">
        <v>2502</v>
      </c>
      <c r="U1461" s="5">
        <f t="shared" si="265"/>
        <v>123.75999999999999</v>
      </c>
      <c r="V1461" s="5">
        <f t="shared" si="266"/>
        <v>0</v>
      </c>
      <c r="W1461" s="5"/>
    </row>
    <row r="1462" spans="1:23" ht="43.2" x14ac:dyDescent="0.3">
      <c r="A1462" s="3">
        <f t="shared" si="269"/>
        <v>1445</v>
      </c>
      <c r="B1462" s="4" t="s">
        <v>918</v>
      </c>
      <c r="C1462" s="3">
        <v>2</v>
      </c>
      <c r="D1462" s="3" t="s">
        <v>1567</v>
      </c>
      <c r="E1462" s="4" t="s">
        <v>1500</v>
      </c>
      <c r="F1462" s="3" t="s">
        <v>1426</v>
      </c>
      <c r="G1462" s="3" t="s">
        <v>2340</v>
      </c>
      <c r="H1462" s="3" t="s">
        <v>2468</v>
      </c>
      <c r="I1462" s="3" t="s">
        <v>2496</v>
      </c>
      <c r="J1462" s="3">
        <v>18.2</v>
      </c>
      <c r="K1462" s="3">
        <v>6800</v>
      </c>
      <c r="L1462" s="3" t="s">
        <v>25</v>
      </c>
      <c r="M1462" s="3">
        <v>1</v>
      </c>
      <c r="N1462" s="28">
        <f t="shared" si="270"/>
        <v>6.8</v>
      </c>
      <c r="O1462" s="28">
        <f t="shared" si="271"/>
        <v>123.75999999999999</v>
      </c>
      <c r="P1462" s="12">
        <v>0</v>
      </c>
      <c r="Q1462" s="46">
        <f t="shared" si="267"/>
        <v>0</v>
      </c>
      <c r="R1462" s="15"/>
      <c r="S1462" s="3">
        <f t="shared" si="268"/>
        <v>6.8</v>
      </c>
      <c r="T1462" s="30" t="s">
        <v>2502</v>
      </c>
      <c r="U1462" s="5">
        <f t="shared" si="265"/>
        <v>123.75999999999999</v>
      </c>
      <c r="V1462" s="5">
        <f t="shared" si="266"/>
        <v>0</v>
      </c>
      <c r="W1462" s="5"/>
    </row>
    <row r="1463" spans="1:23" ht="43.2" x14ac:dyDescent="0.3">
      <c r="A1463" s="3">
        <f t="shared" si="269"/>
        <v>1446</v>
      </c>
      <c r="B1463" s="4" t="s">
        <v>918</v>
      </c>
      <c r="C1463" s="3">
        <v>2</v>
      </c>
      <c r="D1463" s="3" t="s">
        <v>1567</v>
      </c>
      <c r="E1463" s="4" t="s">
        <v>1501</v>
      </c>
      <c r="F1463" s="3" t="s">
        <v>1426</v>
      </c>
      <c r="G1463" s="3" t="s">
        <v>2340</v>
      </c>
      <c r="H1463" s="3" t="s">
        <v>2468</v>
      </c>
      <c r="I1463" s="3" t="s">
        <v>2496</v>
      </c>
      <c r="J1463" s="3">
        <v>18.2</v>
      </c>
      <c r="K1463" s="3">
        <v>6800</v>
      </c>
      <c r="L1463" s="3" t="s">
        <v>25</v>
      </c>
      <c r="M1463" s="3">
        <v>1</v>
      </c>
      <c r="N1463" s="28">
        <f t="shared" si="270"/>
        <v>6.8</v>
      </c>
      <c r="O1463" s="28">
        <f t="shared" si="271"/>
        <v>123.75999999999999</v>
      </c>
      <c r="P1463" s="12">
        <v>0</v>
      </c>
      <c r="Q1463" s="46">
        <f t="shared" si="267"/>
        <v>0</v>
      </c>
      <c r="R1463" s="15"/>
      <c r="S1463" s="3">
        <f t="shared" si="268"/>
        <v>6.8</v>
      </c>
      <c r="T1463" s="30" t="s">
        <v>2502</v>
      </c>
      <c r="U1463" s="5">
        <f t="shared" si="265"/>
        <v>123.75999999999999</v>
      </c>
      <c r="V1463" s="5">
        <f t="shared" si="266"/>
        <v>0</v>
      </c>
      <c r="W1463" s="5"/>
    </row>
    <row r="1464" spans="1:23" ht="43.2" x14ac:dyDescent="0.3">
      <c r="A1464" s="3">
        <f t="shared" si="269"/>
        <v>1447</v>
      </c>
      <c r="B1464" s="4" t="s">
        <v>918</v>
      </c>
      <c r="C1464" s="3">
        <v>2</v>
      </c>
      <c r="D1464" s="3" t="s">
        <v>1567</v>
      </c>
      <c r="E1464" s="4" t="s">
        <v>1501</v>
      </c>
      <c r="F1464" s="3" t="s">
        <v>1426</v>
      </c>
      <c r="G1464" s="3" t="s">
        <v>2340</v>
      </c>
      <c r="H1464" s="3" t="s">
        <v>2468</v>
      </c>
      <c r="I1464" s="3" t="s">
        <v>2496</v>
      </c>
      <c r="J1464" s="3">
        <v>18.2</v>
      </c>
      <c r="K1464" s="3">
        <v>6800</v>
      </c>
      <c r="L1464" s="3" t="s">
        <v>25</v>
      </c>
      <c r="M1464" s="3">
        <v>1</v>
      </c>
      <c r="N1464" s="28">
        <f t="shared" si="270"/>
        <v>6.8</v>
      </c>
      <c r="O1464" s="28">
        <f t="shared" si="271"/>
        <v>123.75999999999999</v>
      </c>
      <c r="P1464" s="12">
        <v>0</v>
      </c>
      <c r="Q1464" s="46">
        <f t="shared" si="267"/>
        <v>0</v>
      </c>
      <c r="R1464" s="15"/>
      <c r="S1464" s="3">
        <f t="shared" si="268"/>
        <v>6.8</v>
      </c>
      <c r="T1464" s="30" t="s">
        <v>2502</v>
      </c>
      <c r="U1464" s="5">
        <f t="shared" si="265"/>
        <v>123.75999999999999</v>
      </c>
      <c r="V1464" s="5">
        <f t="shared" si="266"/>
        <v>0</v>
      </c>
      <c r="W1464" s="5"/>
    </row>
    <row r="1465" spans="1:23" ht="43.2" x14ac:dyDescent="0.3">
      <c r="A1465" s="3">
        <f t="shared" si="269"/>
        <v>1448</v>
      </c>
      <c r="B1465" s="4" t="s">
        <v>1502</v>
      </c>
      <c r="C1465" s="3">
        <v>3</v>
      </c>
      <c r="D1465" s="3" t="s">
        <v>1569</v>
      </c>
      <c r="E1465" s="4" t="s">
        <v>1503</v>
      </c>
      <c r="F1465" s="3" t="s">
        <v>1426</v>
      </c>
      <c r="G1465" s="3" t="s">
        <v>2340</v>
      </c>
      <c r="H1465" s="3" t="s">
        <v>2468</v>
      </c>
      <c r="I1465" s="3" t="s">
        <v>2496</v>
      </c>
      <c r="J1465" s="3">
        <v>18.2</v>
      </c>
      <c r="K1465" s="3">
        <f t="shared" ref="K1465:K1470" si="272">4500-440</f>
        <v>4060</v>
      </c>
      <c r="L1465" s="3" t="s">
        <v>25</v>
      </c>
      <c r="M1465" s="3">
        <v>1</v>
      </c>
      <c r="N1465" s="28">
        <f t="shared" si="270"/>
        <v>4.0599999999999996</v>
      </c>
      <c r="O1465" s="28">
        <f t="shared" si="271"/>
        <v>73.891999999999996</v>
      </c>
      <c r="P1465" s="12">
        <v>0</v>
      </c>
      <c r="Q1465" s="46">
        <f t="shared" si="267"/>
        <v>0</v>
      </c>
      <c r="R1465" s="15"/>
      <c r="S1465" s="3">
        <f t="shared" si="268"/>
        <v>4.0599999999999996</v>
      </c>
      <c r="T1465" s="30" t="s">
        <v>2502</v>
      </c>
      <c r="U1465" s="5">
        <f t="shared" si="265"/>
        <v>73.891999999999996</v>
      </c>
      <c r="V1465" s="5">
        <f t="shared" si="266"/>
        <v>0</v>
      </c>
      <c r="W1465" s="5"/>
    </row>
    <row r="1466" spans="1:23" ht="43.2" x14ac:dyDescent="0.3">
      <c r="A1466" s="3">
        <f t="shared" si="269"/>
        <v>1449</v>
      </c>
      <c r="B1466" s="4" t="s">
        <v>1502</v>
      </c>
      <c r="C1466" s="3">
        <v>3</v>
      </c>
      <c r="D1466" s="3" t="s">
        <v>1569</v>
      </c>
      <c r="E1466" s="4" t="s">
        <v>1504</v>
      </c>
      <c r="F1466" s="3" t="s">
        <v>1426</v>
      </c>
      <c r="G1466" s="3" t="s">
        <v>2340</v>
      </c>
      <c r="H1466" s="3" t="s">
        <v>2468</v>
      </c>
      <c r="I1466" s="3" t="s">
        <v>2496</v>
      </c>
      <c r="J1466" s="3">
        <v>18.2</v>
      </c>
      <c r="K1466" s="3">
        <f t="shared" si="272"/>
        <v>4060</v>
      </c>
      <c r="L1466" s="3" t="s">
        <v>25</v>
      </c>
      <c r="M1466" s="3">
        <v>1</v>
      </c>
      <c r="N1466" s="28">
        <f t="shared" si="270"/>
        <v>4.0599999999999996</v>
      </c>
      <c r="O1466" s="28">
        <f t="shared" si="271"/>
        <v>73.891999999999996</v>
      </c>
      <c r="P1466" s="12">
        <v>0</v>
      </c>
      <c r="Q1466" s="46">
        <f t="shared" si="267"/>
        <v>0</v>
      </c>
      <c r="R1466" s="15"/>
      <c r="S1466" s="3">
        <f t="shared" si="268"/>
        <v>4.0599999999999996</v>
      </c>
      <c r="T1466" s="30" t="s">
        <v>2502</v>
      </c>
      <c r="U1466" s="5">
        <f t="shared" si="265"/>
        <v>73.891999999999996</v>
      </c>
      <c r="V1466" s="5">
        <f t="shared" si="266"/>
        <v>0</v>
      </c>
      <c r="W1466" s="5"/>
    </row>
    <row r="1467" spans="1:23" ht="43.2" x14ac:dyDescent="0.3">
      <c r="A1467" s="3">
        <f t="shared" si="269"/>
        <v>1450</v>
      </c>
      <c r="B1467" s="4" t="s">
        <v>1502</v>
      </c>
      <c r="C1467" s="3">
        <v>3</v>
      </c>
      <c r="D1467" s="3" t="s">
        <v>1569</v>
      </c>
      <c r="E1467" s="4" t="s">
        <v>1505</v>
      </c>
      <c r="F1467" s="3" t="s">
        <v>1426</v>
      </c>
      <c r="G1467" s="3" t="s">
        <v>2340</v>
      </c>
      <c r="H1467" s="3" t="s">
        <v>2468</v>
      </c>
      <c r="I1467" s="3" t="s">
        <v>2496</v>
      </c>
      <c r="J1467" s="3">
        <v>18.2</v>
      </c>
      <c r="K1467" s="3">
        <f t="shared" si="272"/>
        <v>4060</v>
      </c>
      <c r="L1467" s="3" t="s">
        <v>25</v>
      </c>
      <c r="M1467" s="3">
        <v>1</v>
      </c>
      <c r="N1467" s="28">
        <f t="shared" si="270"/>
        <v>4.0599999999999996</v>
      </c>
      <c r="O1467" s="28">
        <f t="shared" si="271"/>
        <v>73.891999999999996</v>
      </c>
      <c r="P1467" s="12">
        <v>0</v>
      </c>
      <c r="Q1467" s="46">
        <f t="shared" si="267"/>
        <v>0</v>
      </c>
      <c r="R1467" s="15"/>
      <c r="S1467" s="3">
        <f t="shared" si="268"/>
        <v>4.0599999999999996</v>
      </c>
      <c r="T1467" s="30" t="s">
        <v>2502</v>
      </c>
      <c r="U1467" s="5">
        <f t="shared" si="265"/>
        <v>73.891999999999996</v>
      </c>
      <c r="V1467" s="5">
        <f t="shared" si="266"/>
        <v>0</v>
      </c>
      <c r="W1467" s="5"/>
    </row>
    <row r="1468" spans="1:23" ht="43.2" x14ac:dyDescent="0.3">
      <c r="A1468" s="3">
        <f t="shared" si="269"/>
        <v>1451</v>
      </c>
      <c r="B1468" s="4" t="s">
        <v>1502</v>
      </c>
      <c r="C1468" s="3">
        <v>3</v>
      </c>
      <c r="D1468" s="3" t="s">
        <v>1569</v>
      </c>
      <c r="E1468" s="4" t="s">
        <v>1506</v>
      </c>
      <c r="F1468" s="3" t="s">
        <v>1426</v>
      </c>
      <c r="G1468" s="3" t="s">
        <v>2340</v>
      </c>
      <c r="H1468" s="3" t="s">
        <v>2468</v>
      </c>
      <c r="I1468" s="3" t="s">
        <v>2496</v>
      </c>
      <c r="J1468" s="3">
        <v>18.2</v>
      </c>
      <c r="K1468" s="3">
        <f t="shared" si="272"/>
        <v>4060</v>
      </c>
      <c r="L1468" s="3" t="s">
        <v>25</v>
      </c>
      <c r="M1468" s="3">
        <v>1</v>
      </c>
      <c r="N1468" s="28">
        <f t="shared" si="270"/>
        <v>4.0599999999999996</v>
      </c>
      <c r="O1468" s="28">
        <f t="shared" si="271"/>
        <v>73.891999999999996</v>
      </c>
      <c r="P1468" s="12">
        <v>0</v>
      </c>
      <c r="Q1468" s="46">
        <f t="shared" si="267"/>
        <v>0</v>
      </c>
      <c r="R1468" s="15"/>
      <c r="S1468" s="3">
        <f t="shared" si="268"/>
        <v>4.0599999999999996</v>
      </c>
      <c r="T1468" s="30" t="s">
        <v>2502</v>
      </c>
      <c r="U1468" s="5">
        <f t="shared" si="265"/>
        <v>73.891999999999996</v>
      </c>
      <c r="V1468" s="5">
        <f t="shared" si="266"/>
        <v>0</v>
      </c>
      <c r="W1468" s="5"/>
    </row>
    <row r="1469" spans="1:23" ht="43.2" x14ac:dyDescent="0.3">
      <c r="A1469" s="3">
        <f t="shared" si="269"/>
        <v>1452</v>
      </c>
      <c r="B1469" s="4" t="s">
        <v>1502</v>
      </c>
      <c r="C1469" s="3">
        <v>3</v>
      </c>
      <c r="D1469" s="3" t="s">
        <v>1569</v>
      </c>
      <c r="E1469" s="4" t="s">
        <v>1507</v>
      </c>
      <c r="F1469" s="3" t="s">
        <v>1426</v>
      </c>
      <c r="G1469" s="3" t="s">
        <v>2340</v>
      </c>
      <c r="H1469" s="3" t="s">
        <v>2468</v>
      </c>
      <c r="I1469" s="3" t="s">
        <v>2496</v>
      </c>
      <c r="J1469" s="3">
        <v>18.2</v>
      </c>
      <c r="K1469" s="3">
        <f t="shared" si="272"/>
        <v>4060</v>
      </c>
      <c r="L1469" s="3" t="s">
        <v>25</v>
      </c>
      <c r="M1469" s="3">
        <v>1</v>
      </c>
      <c r="N1469" s="28">
        <f t="shared" si="270"/>
        <v>4.0599999999999996</v>
      </c>
      <c r="O1469" s="28">
        <f t="shared" si="271"/>
        <v>73.891999999999996</v>
      </c>
      <c r="P1469" s="12">
        <v>0</v>
      </c>
      <c r="Q1469" s="46">
        <f t="shared" si="267"/>
        <v>0</v>
      </c>
      <c r="R1469" s="15"/>
      <c r="S1469" s="3">
        <f t="shared" si="268"/>
        <v>4.0599999999999996</v>
      </c>
      <c r="T1469" s="30" t="s">
        <v>2502</v>
      </c>
      <c r="U1469" s="5">
        <f t="shared" si="265"/>
        <v>73.891999999999996</v>
      </c>
      <c r="V1469" s="5">
        <f t="shared" si="266"/>
        <v>0</v>
      </c>
      <c r="W1469" s="5"/>
    </row>
    <row r="1470" spans="1:23" ht="43.2" x14ac:dyDescent="0.3">
      <c r="A1470" s="3">
        <f t="shared" si="269"/>
        <v>1453</v>
      </c>
      <c r="B1470" s="4" t="s">
        <v>1502</v>
      </c>
      <c r="C1470" s="3">
        <v>3</v>
      </c>
      <c r="D1470" s="3" t="s">
        <v>1569</v>
      </c>
      <c r="E1470" s="4" t="s">
        <v>1508</v>
      </c>
      <c r="F1470" s="3" t="s">
        <v>1426</v>
      </c>
      <c r="G1470" s="3" t="s">
        <v>2340</v>
      </c>
      <c r="H1470" s="3" t="s">
        <v>2468</v>
      </c>
      <c r="I1470" s="3" t="s">
        <v>2496</v>
      </c>
      <c r="J1470" s="3">
        <v>18.2</v>
      </c>
      <c r="K1470" s="3">
        <f t="shared" si="272"/>
        <v>4060</v>
      </c>
      <c r="L1470" s="3" t="s">
        <v>25</v>
      </c>
      <c r="M1470" s="3">
        <v>1</v>
      </c>
      <c r="N1470" s="28">
        <f t="shared" si="270"/>
        <v>4.0599999999999996</v>
      </c>
      <c r="O1470" s="28">
        <f t="shared" si="271"/>
        <v>73.891999999999996</v>
      </c>
      <c r="P1470" s="12">
        <v>0</v>
      </c>
      <c r="Q1470" s="46">
        <f t="shared" si="267"/>
        <v>0</v>
      </c>
      <c r="R1470" s="15"/>
      <c r="S1470" s="3">
        <f t="shared" si="268"/>
        <v>4.0599999999999996</v>
      </c>
      <c r="T1470" s="30" t="s">
        <v>2502</v>
      </c>
      <c r="U1470" s="5">
        <f t="shared" si="265"/>
        <v>73.891999999999996</v>
      </c>
      <c r="V1470" s="5">
        <f t="shared" si="266"/>
        <v>0</v>
      </c>
      <c r="W1470" s="5"/>
    </row>
    <row r="1471" spans="1:23" ht="43.2" x14ac:dyDescent="0.3">
      <c r="A1471" s="3">
        <f t="shared" si="269"/>
        <v>1454</v>
      </c>
      <c r="B1471" s="4" t="s">
        <v>1502</v>
      </c>
      <c r="C1471" s="3">
        <v>3</v>
      </c>
      <c r="D1471" s="3" t="s">
        <v>1569</v>
      </c>
      <c r="E1471" s="4" t="s">
        <v>1509</v>
      </c>
      <c r="F1471" s="3" t="s">
        <v>1426</v>
      </c>
      <c r="G1471" s="3" t="s">
        <v>2340</v>
      </c>
      <c r="H1471" s="3" t="s">
        <v>2468</v>
      </c>
      <c r="I1471" s="3" t="s">
        <v>2496</v>
      </c>
      <c r="J1471" s="3">
        <v>18.2</v>
      </c>
      <c r="K1471" s="3">
        <f>6500-440</f>
        <v>6060</v>
      </c>
      <c r="L1471" s="3" t="s">
        <v>25</v>
      </c>
      <c r="M1471" s="3">
        <v>1</v>
      </c>
      <c r="N1471" s="28">
        <f t="shared" si="270"/>
        <v>6.06</v>
      </c>
      <c r="O1471" s="28">
        <f t="shared" si="271"/>
        <v>110.29199999999999</v>
      </c>
      <c r="P1471" s="12">
        <v>0</v>
      </c>
      <c r="Q1471" s="46">
        <f t="shared" si="267"/>
        <v>0</v>
      </c>
      <c r="R1471" s="15"/>
      <c r="S1471" s="3">
        <f t="shared" si="268"/>
        <v>6.06</v>
      </c>
      <c r="T1471" s="30" t="s">
        <v>2502</v>
      </c>
      <c r="U1471" s="5">
        <f t="shared" si="265"/>
        <v>110.29199999999999</v>
      </c>
      <c r="V1471" s="5">
        <f t="shared" si="266"/>
        <v>0</v>
      </c>
      <c r="W1471" s="5"/>
    </row>
    <row r="1472" spans="1:23" ht="43.2" x14ac:dyDescent="0.3">
      <c r="A1472" s="3">
        <f t="shared" si="269"/>
        <v>1455</v>
      </c>
      <c r="B1472" s="4" t="s">
        <v>1502</v>
      </c>
      <c r="C1472" s="3">
        <v>3</v>
      </c>
      <c r="D1472" s="3" t="s">
        <v>1569</v>
      </c>
      <c r="E1472" s="4" t="s">
        <v>1510</v>
      </c>
      <c r="F1472" s="3" t="s">
        <v>1426</v>
      </c>
      <c r="G1472" s="3" t="s">
        <v>2340</v>
      </c>
      <c r="H1472" s="3" t="s">
        <v>2468</v>
      </c>
      <c r="I1472" s="3" t="s">
        <v>2496</v>
      </c>
      <c r="J1472" s="3">
        <v>18.2</v>
      </c>
      <c r="K1472" s="3">
        <f>6500-440</f>
        <v>6060</v>
      </c>
      <c r="L1472" s="3" t="s">
        <v>25</v>
      </c>
      <c r="M1472" s="3">
        <v>1</v>
      </c>
      <c r="N1472" s="28">
        <f t="shared" si="270"/>
        <v>6.06</v>
      </c>
      <c r="O1472" s="28">
        <f t="shared" si="271"/>
        <v>110.29199999999999</v>
      </c>
      <c r="P1472" s="12">
        <v>0</v>
      </c>
      <c r="Q1472" s="46">
        <f t="shared" si="267"/>
        <v>0</v>
      </c>
      <c r="R1472" s="15"/>
      <c r="S1472" s="3">
        <f t="shared" si="268"/>
        <v>6.06</v>
      </c>
      <c r="T1472" s="30" t="s">
        <v>2502</v>
      </c>
      <c r="U1472" s="5">
        <f t="shared" si="265"/>
        <v>110.29199999999999</v>
      </c>
      <c r="V1472" s="5">
        <f t="shared" si="266"/>
        <v>0</v>
      </c>
      <c r="W1472" s="5"/>
    </row>
    <row r="1473" spans="1:23" ht="43.2" x14ac:dyDescent="0.3">
      <c r="A1473" s="3">
        <f t="shared" si="269"/>
        <v>1456</v>
      </c>
      <c r="B1473" s="4" t="s">
        <v>2356</v>
      </c>
      <c r="C1473" s="3">
        <v>3</v>
      </c>
      <c r="D1473" s="3" t="s">
        <v>1569</v>
      </c>
      <c r="E1473" s="4" t="s">
        <v>2350</v>
      </c>
      <c r="F1473" s="3" t="s">
        <v>35</v>
      </c>
      <c r="G1473" s="7" t="s">
        <v>2346</v>
      </c>
      <c r="H1473" s="7" t="s">
        <v>2467</v>
      </c>
      <c r="I1473" s="7" t="s">
        <v>2496</v>
      </c>
      <c r="J1473" s="7">
        <v>49.9</v>
      </c>
      <c r="K1473" s="3">
        <v>6700</v>
      </c>
      <c r="L1473" s="3" t="s">
        <v>25</v>
      </c>
      <c r="M1473" s="3">
        <v>1</v>
      </c>
      <c r="N1473" s="28">
        <f t="shared" ref="N1473:N1485" si="273">(K1473/1000)*M1473</f>
        <v>6.7</v>
      </c>
      <c r="O1473" s="28">
        <f t="shared" ref="O1473:O1485" si="274">N1473*J1473</f>
        <v>334.33</v>
      </c>
      <c r="P1473" s="12">
        <v>0</v>
      </c>
      <c r="Q1473" s="46">
        <f t="shared" si="267"/>
        <v>0</v>
      </c>
      <c r="R1473" s="15"/>
      <c r="S1473" s="3">
        <f t="shared" si="268"/>
        <v>6.7</v>
      </c>
      <c r="T1473" s="30" t="s">
        <v>2502</v>
      </c>
      <c r="U1473" s="29">
        <f t="shared" si="265"/>
        <v>334.33</v>
      </c>
      <c r="V1473" s="29">
        <f t="shared" si="266"/>
        <v>0</v>
      </c>
      <c r="W1473" s="5"/>
    </row>
    <row r="1474" spans="1:23" ht="43.2" x14ac:dyDescent="0.3">
      <c r="A1474" s="3">
        <f t="shared" si="269"/>
        <v>1457</v>
      </c>
      <c r="B1474" s="4" t="s">
        <v>2356</v>
      </c>
      <c r="C1474" s="3">
        <v>3</v>
      </c>
      <c r="D1474" s="3" t="s">
        <v>1569</v>
      </c>
      <c r="E1474" s="4" t="s">
        <v>2351</v>
      </c>
      <c r="F1474" s="3" t="s">
        <v>31</v>
      </c>
      <c r="G1474" s="3" t="s">
        <v>2308</v>
      </c>
      <c r="H1474" s="3" t="s">
        <v>2473</v>
      </c>
      <c r="I1474" s="3" t="s">
        <v>2496</v>
      </c>
      <c r="J1474" s="3">
        <v>56.8</v>
      </c>
      <c r="K1474" s="3">
        <v>7100</v>
      </c>
      <c r="L1474" s="3" t="s">
        <v>25</v>
      </c>
      <c r="M1474" s="3">
        <v>1</v>
      </c>
      <c r="N1474" s="28">
        <f t="shared" si="273"/>
        <v>7.1</v>
      </c>
      <c r="O1474" s="40">
        <f t="shared" si="274"/>
        <v>403.28</v>
      </c>
      <c r="P1474" s="12">
        <v>0</v>
      </c>
      <c r="Q1474" s="46">
        <f t="shared" si="267"/>
        <v>0</v>
      </c>
      <c r="R1474" s="15"/>
      <c r="S1474" s="3">
        <f t="shared" si="268"/>
        <v>7.1</v>
      </c>
      <c r="T1474" s="30" t="s">
        <v>2502</v>
      </c>
      <c r="U1474" s="41">
        <f t="shared" si="265"/>
        <v>403.28</v>
      </c>
      <c r="V1474" s="41">
        <f t="shared" si="266"/>
        <v>0</v>
      </c>
      <c r="W1474" s="5"/>
    </row>
    <row r="1475" spans="1:23" ht="43.2" x14ac:dyDescent="0.3">
      <c r="A1475" s="3">
        <f t="shared" si="269"/>
        <v>1458</v>
      </c>
      <c r="B1475" s="4" t="s">
        <v>2356</v>
      </c>
      <c r="C1475" s="3">
        <v>3</v>
      </c>
      <c r="D1475" s="3" t="s">
        <v>1569</v>
      </c>
      <c r="E1475" s="4" t="s">
        <v>2352</v>
      </c>
      <c r="F1475" s="3" t="s">
        <v>6</v>
      </c>
      <c r="G1475" s="7" t="s">
        <v>2344</v>
      </c>
      <c r="H1475" s="7" t="s">
        <v>2467</v>
      </c>
      <c r="I1475" s="7" t="s">
        <v>2496</v>
      </c>
      <c r="J1475" s="7">
        <v>49.9</v>
      </c>
      <c r="K1475" s="3">
        <v>9300</v>
      </c>
      <c r="L1475" s="3" t="s">
        <v>25</v>
      </c>
      <c r="M1475" s="3">
        <v>1</v>
      </c>
      <c r="N1475" s="28">
        <f t="shared" si="273"/>
        <v>9.3000000000000007</v>
      </c>
      <c r="O1475" s="28">
        <f t="shared" si="274"/>
        <v>464.07000000000005</v>
      </c>
      <c r="P1475" s="12">
        <v>0</v>
      </c>
      <c r="Q1475" s="46">
        <f t="shared" si="267"/>
        <v>0</v>
      </c>
      <c r="R1475" s="15"/>
      <c r="S1475" s="3">
        <f t="shared" si="268"/>
        <v>9.3000000000000007</v>
      </c>
      <c r="T1475" s="30" t="s">
        <v>2502</v>
      </c>
      <c r="U1475" s="29">
        <f t="shared" si="265"/>
        <v>464.07000000000005</v>
      </c>
      <c r="V1475" s="29">
        <f t="shared" si="266"/>
        <v>0</v>
      </c>
      <c r="W1475" s="5"/>
    </row>
    <row r="1476" spans="1:23" ht="43.2" x14ac:dyDescent="0.3">
      <c r="A1476" s="3">
        <f t="shared" si="269"/>
        <v>1459</v>
      </c>
      <c r="B1476" s="4" t="s">
        <v>2356</v>
      </c>
      <c r="C1476" s="3">
        <v>3</v>
      </c>
      <c r="D1476" s="3" t="s">
        <v>1569</v>
      </c>
      <c r="E1476" s="4" t="s">
        <v>2353</v>
      </c>
      <c r="F1476" s="3" t="s">
        <v>31</v>
      </c>
      <c r="G1476" s="3" t="s">
        <v>2308</v>
      </c>
      <c r="H1476" s="3" t="s">
        <v>2473</v>
      </c>
      <c r="I1476" s="3" t="s">
        <v>2496</v>
      </c>
      <c r="J1476" s="3">
        <v>56.8</v>
      </c>
      <c r="K1476" s="3">
        <v>8300</v>
      </c>
      <c r="L1476" s="3" t="s">
        <v>25</v>
      </c>
      <c r="M1476" s="3">
        <v>1</v>
      </c>
      <c r="N1476" s="28">
        <f t="shared" si="273"/>
        <v>8.3000000000000007</v>
      </c>
      <c r="O1476" s="40">
        <f t="shared" si="274"/>
        <v>471.44</v>
      </c>
      <c r="P1476" s="12">
        <v>0</v>
      </c>
      <c r="Q1476" s="46">
        <f t="shared" si="267"/>
        <v>0</v>
      </c>
      <c r="R1476" s="15"/>
      <c r="S1476" s="3">
        <f t="shared" si="268"/>
        <v>8.3000000000000007</v>
      </c>
      <c r="T1476" s="30" t="s">
        <v>2502</v>
      </c>
      <c r="U1476" s="41">
        <f t="shared" si="265"/>
        <v>471.44</v>
      </c>
      <c r="V1476" s="41">
        <f t="shared" si="266"/>
        <v>0</v>
      </c>
      <c r="W1476" s="5"/>
    </row>
    <row r="1477" spans="1:23" ht="43.2" x14ac:dyDescent="0.3">
      <c r="A1477" s="3">
        <f t="shared" si="269"/>
        <v>1460</v>
      </c>
      <c r="B1477" s="4" t="s">
        <v>2356</v>
      </c>
      <c r="C1477" s="3">
        <v>3</v>
      </c>
      <c r="D1477" s="3" t="s">
        <v>1569</v>
      </c>
      <c r="E1477" s="4" t="s">
        <v>2354</v>
      </c>
      <c r="F1477" s="3" t="s">
        <v>35</v>
      </c>
      <c r="G1477" s="7" t="s">
        <v>2346</v>
      </c>
      <c r="H1477" s="7" t="s">
        <v>2467</v>
      </c>
      <c r="I1477" s="7" t="s">
        <v>2496</v>
      </c>
      <c r="J1477" s="7">
        <v>49.9</v>
      </c>
      <c r="K1477" s="3">
        <v>8300</v>
      </c>
      <c r="L1477" s="3" t="s">
        <v>25</v>
      </c>
      <c r="M1477" s="3">
        <v>1</v>
      </c>
      <c r="N1477" s="28">
        <f t="shared" si="273"/>
        <v>8.3000000000000007</v>
      </c>
      <c r="O1477" s="28">
        <f t="shared" si="274"/>
        <v>414.17</v>
      </c>
      <c r="P1477" s="12">
        <v>0</v>
      </c>
      <c r="Q1477" s="46">
        <f t="shared" si="267"/>
        <v>0</v>
      </c>
      <c r="R1477" s="15"/>
      <c r="S1477" s="3">
        <f t="shared" si="268"/>
        <v>8.3000000000000007</v>
      </c>
      <c r="T1477" s="30" t="s">
        <v>2502</v>
      </c>
      <c r="U1477" s="29">
        <f t="shared" si="265"/>
        <v>414.17</v>
      </c>
      <c r="V1477" s="29">
        <f t="shared" si="266"/>
        <v>0</v>
      </c>
      <c r="W1477" s="5"/>
    </row>
    <row r="1478" spans="1:23" ht="43.2" x14ac:dyDescent="0.3">
      <c r="A1478" s="3">
        <f t="shared" si="269"/>
        <v>1461</v>
      </c>
      <c r="B1478" s="4" t="s">
        <v>2356</v>
      </c>
      <c r="C1478" s="3">
        <v>3</v>
      </c>
      <c r="D1478" s="3" t="s">
        <v>1569</v>
      </c>
      <c r="E1478" s="4" t="s">
        <v>2355</v>
      </c>
      <c r="F1478" s="3" t="s">
        <v>35</v>
      </c>
      <c r="G1478" s="7" t="s">
        <v>2346</v>
      </c>
      <c r="H1478" s="7" t="s">
        <v>2467</v>
      </c>
      <c r="I1478" s="7" t="s">
        <v>2496</v>
      </c>
      <c r="J1478" s="7">
        <v>49.9</v>
      </c>
      <c r="K1478" s="3">
        <v>6700</v>
      </c>
      <c r="L1478" s="3" t="s">
        <v>25</v>
      </c>
      <c r="M1478" s="3">
        <v>1</v>
      </c>
      <c r="N1478" s="28">
        <f t="shared" si="273"/>
        <v>6.7</v>
      </c>
      <c r="O1478" s="28">
        <f t="shared" si="274"/>
        <v>334.33</v>
      </c>
      <c r="P1478" s="12">
        <v>0</v>
      </c>
      <c r="Q1478" s="46">
        <f t="shared" si="267"/>
        <v>0</v>
      </c>
      <c r="R1478" s="15"/>
      <c r="S1478" s="3">
        <f t="shared" si="268"/>
        <v>6.7</v>
      </c>
      <c r="T1478" s="30" t="s">
        <v>2502</v>
      </c>
      <c r="U1478" s="29">
        <f t="shared" si="265"/>
        <v>334.33</v>
      </c>
      <c r="V1478" s="29">
        <f t="shared" si="266"/>
        <v>0</v>
      </c>
      <c r="W1478" s="5"/>
    </row>
    <row r="1479" spans="1:23" ht="43.2" x14ac:dyDescent="0.3">
      <c r="A1479" s="3">
        <f t="shared" si="269"/>
        <v>1462</v>
      </c>
      <c r="B1479" s="4" t="s">
        <v>2356</v>
      </c>
      <c r="C1479" s="3">
        <v>3</v>
      </c>
      <c r="D1479" s="3" t="s">
        <v>1569</v>
      </c>
      <c r="E1479" s="4" t="s">
        <v>2352</v>
      </c>
      <c r="F1479" s="3" t="s">
        <v>31</v>
      </c>
      <c r="G1479" s="3" t="s">
        <v>2308</v>
      </c>
      <c r="H1479" s="3" t="s">
        <v>2473</v>
      </c>
      <c r="I1479" s="3" t="s">
        <v>2496</v>
      </c>
      <c r="J1479" s="3">
        <v>56.8</v>
      </c>
      <c r="K1479" s="3">
        <v>9300</v>
      </c>
      <c r="L1479" s="3" t="s">
        <v>25</v>
      </c>
      <c r="M1479" s="3">
        <v>1</v>
      </c>
      <c r="N1479" s="28">
        <f t="shared" si="273"/>
        <v>9.3000000000000007</v>
      </c>
      <c r="O1479" s="40">
        <f t="shared" si="274"/>
        <v>528.24</v>
      </c>
      <c r="P1479" s="12">
        <v>0</v>
      </c>
      <c r="Q1479" s="46">
        <f t="shared" si="267"/>
        <v>0</v>
      </c>
      <c r="R1479" s="15"/>
      <c r="S1479" s="3">
        <f t="shared" si="268"/>
        <v>9.3000000000000007</v>
      </c>
      <c r="T1479" s="30" t="s">
        <v>2502</v>
      </c>
      <c r="U1479" s="41">
        <f t="shared" si="265"/>
        <v>528.24</v>
      </c>
      <c r="V1479" s="41">
        <f t="shared" si="266"/>
        <v>0</v>
      </c>
      <c r="W1479" s="5"/>
    </row>
    <row r="1480" spans="1:23" ht="43.2" x14ac:dyDescent="0.3">
      <c r="A1480" s="3">
        <f t="shared" si="269"/>
        <v>1463</v>
      </c>
      <c r="B1480" s="4" t="s">
        <v>2356</v>
      </c>
      <c r="C1480" s="3">
        <v>3</v>
      </c>
      <c r="D1480" s="3" t="s">
        <v>1569</v>
      </c>
      <c r="E1480" s="4" t="s">
        <v>2354</v>
      </c>
      <c r="F1480" s="3" t="s">
        <v>35</v>
      </c>
      <c r="G1480" s="7" t="s">
        <v>2346</v>
      </c>
      <c r="H1480" s="7" t="s">
        <v>2467</v>
      </c>
      <c r="I1480" s="7" t="s">
        <v>2496</v>
      </c>
      <c r="J1480" s="7">
        <v>49.9</v>
      </c>
      <c r="K1480" s="3">
        <v>8300</v>
      </c>
      <c r="L1480" s="3" t="s">
        <v>25</v>
      </c>
      <c r="M1480" s="3">
        <v>1</v>
      </c>
      <c r="N1480" s="28">
        <f t="shared" si="273"/>
        <v>8.3000000000000007</v>
      </c>
      <c r="O1480" s="28">
        <f t="shared" si="274"/>
        <v>414.17</v>
      </c>
      <c r="P1480" s="12">
        <v>0</v>
      </c>
      <c r="Q1480" s="46">
        <f t="shared" si="267"/>
        <v>0</v>
      </c>
      <c r="R1480" s="15"/>
      <c r="S1480" s="3">
        <f t="shared" si="268"/>
        <v>8.3000000000000007</v>
      </c>
      <c r="T1480" s="30" t="s">
        <v>2502</v>
      </c>
      <c r="U1480" s="29">
        <f t="shared" si="265"/>
        <v>414.17</v>
      </c>
      <c r="V1480" s="29">
        <f t="shared" si="266"/>
        <v>0</v>
      </c>
      <c r="W1480" s="5"/>
    </row>
    <row r="1481" spans="1:23" ht="43.2" x14ac:dyDescent="0.3">
      <c r="A1481" s="3">
        <f t="shared" si="269"/>
        <v>1464</v>
      </c>
      <c r="B1481" s="4" t="s">
        <v>2356</v>
      </c>
      <c r="C1481" s="3">
        <v>3</v>
      </c>
      <c r="D1481" s="3" t="s">
        <v>1569</v>
      </c>
      <c r="E1481" s="4" t="s">
        <v>2350</v>
      </c>
      <c r="F1481" s="3" t="s">
        <v>35</v>
      </c>
      <c r="G1481" s="7" t="s">
        <v>2346</v>
      </c>
      <c r="H1481" s="7" t="s">
        <v>2467</v>
      </c>
      <c r="I1481" s="7" t="s">
        <v>2496</v>
      </c>
      <c r="J1481" s="7">
        <v>49.9</v>
      </c>
      <c r="K1481" s="3">
        <v>6700</v>
      </c>
      <c r="L1481" s="3" t="s">
        <v>25</v>
      </c>
      <c r="M1481" s="3">
        <v>1</v>
      </c>
      <c r="N1481" s="28">
        <f t="shared" si="273"/>
        <v>6.7</v>
      </c>
      <c r="O1481" s="28">
        <f t="shared" si="274"/>
        <v>334.33</v>
      </c>
      <c r="P1481" s="12">
        <v>0</v>
      </c>
      <c r="Q1481" s="46">
        <f t="shared" si="267"/>
        <v>0</v>
      </c>
      <c r="R1481" s="15"/>
      <c r="S1481" s="3">
        <f t="shared" si="268"/>
        <v>6.7</v>
      </c>
      <c r="T1481" s="30" t="s">
        <v>2502</v>
      </c>
      <c r="U1481" s="29">
        <f t="shared" si="265"/>
        <v>334.33</v>
      </c>
      <c r="V1481" s="29">
        <f t="shared" si="266"/>
        <v>0</v>
      </c>
      <c r="W1481" s="5"/>
    </row>
    <row r="1482" spans="1:23" ht="43.2" x14ac:dyDescent="0.3">
      <c r="A1482" s="3">
        <f t="shared" si="269"/>
        <v>1465</v>
      </c>
      <c r="B1482" s="4" t="s">
        <v>2356</v>
      </c>
      <c r="C1482" s="3">
        <v>3</v>
      </c>
      <c r="D1482" s="3" t="s">
        <v>1569</v>
      </c>
      <c r="E1482" s="4" t="s">
        <v>2351</v>
      </c>
      <c r="F1482" s="3" t="s">
        <v>31</v>
      </c>
      <c r="G1482" s="3" t="s">
        <v>2308</v>
      </c>
      <c r="H1482" s="3" t="s">
        <v>2473</v>
      </c>
      <c r="I1482" s="3" t="s">
        <v>2496</v>
      </c>
      <c r="J1482" s="3">
        <v>56.8</v>
      </c>
      <c r="K1482" s="3">
        <v>7100</v>
      </c>
      <c r="L1482" s="3" t="s">
        <v>25</v>
      </c>
      <c r="M1482" s="3">
        <v>1</v>
      </c>
      <c r="N1482" s="28">
        <f t="shared" si="273"/>
        <v>7.1</v>
      </c>
      <c r="O1482" s="40">
        <f t="shared" si="274"/>
        <v>403.28</v>
      </c>
      <c r="P1482" s="12">
        <v>0</v>
      </c>
      <c r="Q1482" s="46">
        <f t="shared" si="267"/>
        <v>0</v>
      </c>
      <c r="R1482" s="15"/>
      <c r="S1482" s="3">
        <f t="shared" si="268"/>
        <v>7.1</v>
      </c>
      <c r="T1482" s="30" t="s">
        <v>2502</v>
      </c>
      <c r="U1482" s="41">
        <f t="shared" si="265"/>
        <v>403.28</v>
      </c>
      <c r="V1482" s="41">
        <f t="shared" si="266"/>
        <v>0</v>
      </c>
      <c r="W1482" s="5"/>
    </row>
    <row r="1483" spans="1:23" ht="43.2" x14ac:dyDescent="0.3">
      <c r="A1483" s="3">
        <f t="shared" si="269"/>
        <v>1466</v>
      </c>
      <c r="B1483" s="4" t="s">
        <v>2356</v>
      </c>
      <c r="C1483" s="3">
        <v>3</v>
      </c>
      <c r="D1483" s="3" t="s">
        <v>1569</v>
      </c>
      <c r="E1483" s="4" t="s">
        <v>2352</v>
      </c>
      <c r="F1483" s="3" t="s">
        <v>6</v>
      </c>
      <c r="G1483" s="7" t="s">
        <v>2344</v>
      </c>
      <c r="H1483" s="7" t="s">
        <v>2467</v>
      </c>
      <c r="I1483" s="7" t="s">
        <v>2496</v>
      </c>
      <c r="J1483" s="7">
        <v>49.9</v>
      </c>
      <c r="K1483" s="3">
        <v>9300</v>
      </c>
      <c r="L1483" s="3" t="s">
        <v>25</v>
      </c>
      <c r="M1483" s="3">
        <v>1</v>
      </c>
      <c r="N1483" s="28">
        <f t="shared" si="273"/>
        <v>9.3000000000000007</v>
      </c>
      <c r="O1483" s="28">
        <f t="shared" si="274"/>
        <v>464.07000000000005</v>
      </c>
      <c r="P1483" s="12">
        <v>0</v>
      </c>
      <c r="Q1483" s="46">
        <f t="shared" si="267"/>
        <v>0</v>
      </c>
      <c r="R1483" s="15"/>
      <c r="S1483" s="3">
        <f t="shared" si="268"/>
        <v>9.3000000000000007</v>
      </c>
      <c r="T1483" s="30" t="s">
        <v>2502</v>
      </c>
      <c r="U1483" s="29">
        <f t="shared" si="265"/>
        <v>464.07000000000005</v>
      </c>
      <c r="V1483" s="29">
        <f t="shared" si="266"/>
        <v>0</v>
      </c>
      <c r="W1483" s="5"/>
    </row>
    <row r="1484" spans="1:23" ht="43.2" x14ac:dyDescent="0.3">
      <c r="A1484" s="3">
        <f t="shared" si="269"/>
        <v>1467</v>
      </c>
      <c r="B1484" s="4" t="s">
        <v>2356</v>
      </c>
      <c r="C1484" s="3">
        <v>3</v>
      </c>
      <c r="D1484" s="3" t="s">
        <v>1569</v>
      </c>
      <c r="E1484" s="4" t="s">
        <v>2353</v>
      </c>
      <c r="F1484" s="3" t="s">
        <v>31</v>
      </c>
      <c r="G1484" s="3" t="s">
        <v>2308</v>
      </c>
      <c r="H1484" s="3" t="s">
        <v>2473</v>
      </c>
      <c r="I1484" s="3" t="s">
        <v>2496</v>
      </c>
      <c r="J1484" s="3">
        <v>56.8</v>
      </c>
      <c r="K1484" s="3">
        <v>8300</v>
      </c>
      <c r="L1484" s="3" t="s">
        <v>25</v>
      </c>
      <c r="M1484" s="3">
        <v>1</v>
      </c>
      <c r="N1484" s="28">
        <f t="shared" si="273"/>
        <v>8.3000000000000007</v>
      </c>
      <c r="O1484" s="40">
        <f t="shared" si="274"/>
        <v>471.44</v>
      </c>
      <c r="P1484" s="12">
        <v>0</v>
      </c>
      <c r="Q1484" s="46">
        <f t="shared" si="267"/>
        <v>0</v>
      </c>
      <c r="R1484" s="15"/>
      <c r="S1484" s="3">
        <f t="shared" si="268"/>
        <v>8.3000000000000007</v>
      </c>
      <c r="T1484" s="30" t="s">
        <v>2502</v>
      </c>
      <c r="U1484" s="41">
        <f t="shared" si="265"/>
        <v>471.44</v>
      </c>
      <c r="V1484" s="41">
        <f t="shared" si="266"/>
        <v>0</v>
      </c>
      <c r="W1484" s="5"/>
    </row>
    <row r="1485" spans="1:23" ht="43.2" x14ac:dyDescent="0.3">
      <c r="A1485" s="3">
        <f t="shared" si="269"/>
        <v>1468</v>
      </c>
      <c r="B1485" s="4" t="s">
        <v>2356</v>
      </c>
      <c r="C1485" s="3">
        <v>3</v>
      </c>
      <c r="D1485" s="3" t="s">
        <v>1569</v>
      </c>
      <c r="E1485" s="4" t="s">
        <v>2354</v>
      </c>
      <c r="F1485" s="3" t="s">
        <v>35</v>
      </c>
      <c r="G1485" s="7" t="s">
        <v>2346</v>
      </c>
      <c r="H1485" s="7" t="s">
        <v>2467</v>
      </c>
      <c r="I1485" s="7" t="s">
        <v>2496</v>
      </c>
      <c r="J1485" s="7">
        <v>49.9</v>
      </c>
      <c r="K1485" s="3">
        <v>8300</v>
      </c>
      <c r="L1485" s="3" t="s">
        <v>25</v>
      </c>
      <c r="M1485" s="3">
        <v>1</v>
      </c>
      <c r="N1485" s="28">
        <f t="shared" si="273"/>
        <v>8.3000000000000007</v>
      </c>
      <c r="O1485" s="28">
        <f t="shared" si="274"/>
        <v>414.17</v>
      </c>
      <c r="P1485" s="12">
        <v>0</v>
      </c>
      <c r="Q1485" s="46">
        <f t="shared" si="267"/>
        <v>0</v>
      </c>
      <c r="R1485" s="15"/>
      <c r="S1485" s="3">
        <f t="shared" si="268"/>
        <v>8.3000000000000007</v>
      </c>
      <c r="T1485" s="30" t="s">
        <v>2502</v>
      </c>
      <c r="U1485" s="29">
        <f t="shared" si="265"/>
        <v>414.17</v>
      </c>
      <c r="V1485" s="29">
        <f t="shared" si="266"/>
        <v>0</v>
      </c>
      <c r="W1485" s="5"/>
    </row>
    <row r="1486" spans="1:23" ht="43.2" x14ac:dyDescent="0.3">
      <c r="A1486" s="3">
        <f t="shared" si="269"/>
        <v>1469</v>
      </c>
      <c r="B1486" s="4" t="s">
        <v>2356</v>
      </c>
      <c r="C1486" s="3">
        <v>3</v>
      </c>
      <c r="D1486" s="3" t="s">
        <v>1572</v>
      </c>
      <c r="E1486" s="4" t="s">
        <v>2357</v>
      </c>
      <c r="F1486" s="3" t="s">
        <v>40</v>
      </c>
      <c r="G1486" s="3" t="s">
        <v>2339</v>
      </c>
      <c r="H1486" s="3" t="s">
        <v>2486</v>
      </c>
      <c r="I1486" s="3" t="s">
        <v>2496</v>
      </c>
      <c r="J1486" s="3">
        <v>31.5</v>
      </c>
      <c r="K1486" s="3">
        <v>6000</v>
      </c>
      <c r="L1486" s="3" t="s">
        <v>25</v>
      </c>
      <c r="M1486" s="3">
        <v>1</v>
      </c>
      <c r="N1486" s="28">
        <f t="shared" ref="N1486:N1495" si="275">(K1486/1000)*M1486</f>
        <v>6</v>
      </c>
      <c r="O1486" s="28">
        <f t="shared" ref="O1486:O1495" si="276">N1486*J1486</f>
        <v>189</v>
      </c>
      <c r="P1486" s="12">
        <v>0</v>
      </c>
      <c r="Q1486" s="46">
        <f t="shared" si="267"/>
        <v>0</v>
      </c>
      <c r="R1486" s="15"/>
      <c r="S1486" s="3">
        <f t="shared" si="268"/>
        <v>6</v>
      </c>
      <c r="T1486" s="30" t="s">
        <v>2502</v>
      </c>
      <c r="U1486" s="10">
        <f t="shared" ref="U1486:U1549" si="277">S1486*J1486</f>
        <v>189</v>
      </c>
      <c r="V1486" s="10">
        <f t="shared" ref="V1486:V1549" si="278">Q1486*J1486</f>
        <v>0</v>
      </c>
      <c r="W1486" s="5"/>
    </row>
    <row r="1487" spans="1:23" ht="43.2" x14ac:dyDescent="0.3">
      <c r="A1487" s="3">
        <f t="shared" si="269"/>
        <v>1470</v>
      </c>
      <c r="B1487" s="4" t="s">
        <v>2356</v>
      </c>
      <c r="C1487" s="3">
        <v>3</v>
      </c>
      <c r="D1487" s="3" t="s">
        <v>1572</v>
      </c>
      <c r="E1487" s="4" t="s">
        <v>2358</v>
      </c>
      <c r="F1487" s="3" t="s">
        <v>40</v>
      </c>
      <c r="G1487" s="3" t="s">
        <v>2339</v>
      </c>
      <c r="H1487" s="3" t="s">
        <v>2486</v>
      </c>
      <c r="I1487" s="3" t="s">
        <v>2496</v>
      </c>
      <c r="J1487" s="3">
        <v>31.5</v>
      </c>
      <c r="K1487" s="3">
        <v>6000</v>
      </c>
      <c r="L1487" s="3" t="s">
        <v>25</v>
      </c>
      <c r="M1487" s="3">
        <v>1</v>
      </c>
      <c r="N1487" s="28">
        <f t="shared" si="275"/>
        <v>6</v>
      </c>
      <c r="O1487" s="28">
        <f t="shared" si="276"/>
        <v>189</v>
      </c>
      <c r="P1487" s="12">
        <v>0</v>
      </c>
      <c r="Q1487" s="46">
        <f t="shared" si="267"/>
        <v>0</v>
      </c>
      <c r="R1487" s="15"/>
      <c r="S1487" s="3">
        <f t="shared" si="268"/>
        <v>6</v>
      </c>
      <c r="T1487" s="30" t="s">
        <v>2502</v>
      </c>
      <c r="U1487" s="10">
        <f t="shared" si="277"/>
        <v>189</v>
      </c>
      <c r="V1487" s="10">
        <f t="shared" si="278"/>
        <v>0</v>
      </c>
      <c r="W1487" s="5"/>
    </row>
    <row r="1488" spans="1:23" ht="43.2" x14ac:dyDescent="0.3">
      <c r="A1488" s="3">
        <f t="shared" si="269"/>
        <v>1471</v>
      </c>
      <c r="B1488" s="4" t="s">
        <v>2356</v>
      </c>
      <c r="C1488" s="3">
        <v>3</v>
      </c>
      <c r="D1488" s="3" t="s">
        <v>1572</v>
      </c>
      <c r="E1488" s="4" t="s">
        <v>2359</v>
      </c>
      <c r="F1488" s="3" t="s">
        <v>40</v>
      </c>
      <c r="G1488" s="3" t="s">
        <v>2339</v>
      </c>
      <c r="H1488" s="3" t="s">
        <v>2486</v>
      </c>
      <c r="I1488" s="3" t="s">
        <v>2496</v>
      </c>
      <c r="J1488" s="3">
        <v>31.5</v>
      </c>
      <c r="K1488" s="3">
        <v>6000</v>
      </c>
      <c r="L1488" s="3" t="s">
        <v>25</v>
      </c>
      <c r="M1488" s="3">
        <v>1</v>
      </c>
      <c r="N1488" s="28">
        <f t="shared" si="275"/>
        <v>6</v>
      </c>
      <c r="O1488" s="28">
        <f t="shared" si="276"/>
        <v>189</v>
      </c>
      <c r="P1488" s="12">
        <v>0</v>
      </c>
      <c r="Q1488" s="46">
        <f t="shared" si="267"/>
        <v>0</v>
      </c>
      <c r="R1488" s="15"/>
      <c r="S1488" s="3">
        <f t="shared" si="268"/>
        <v>6</v>
      </c>
      <c r="T1488" s="30" t="s">
        <v>2502</v>
      </c>
      <c r="U1488" s="10">
        <f t="shared" si="277"/>
        <v>189</v>
      </c>
      <c r="V1488" s="10">
        <f t="shared" si="278"/>
        <v>0</v>
      </c>
      <c r="W1488" s="5"/>
    </row>
    <row r="1489" spans="1:23" ht="43.2" x14ac:dyDescent="0.3">
      <c r="A1489" s="3">
        <f t="shared" si="269"/>
        <v>1472</v>
      </c>
      <c r="B1489" s="4" t="s">
        <v>2356</v>
      </c>
      <c r="C1489" s="3">
        <v>3</v>
      </c>
      <c r="D1489" s="3" t="s">
        <v>1572</v>
      </c>
      <c r="E1489" s="4" t="s">
        <v>2360</v>
      </c>
      <c r="F1489" s="3" t="s">
        <v>40</v>
      </c>
      <c r="G1489" s="3" t="s">
        <v>2339</v>
      </c>
      <c r="H1489" s="3" t="s">
        <v>2486</v>
      </c>
      <c r="I1489" s="3" t="s">
        <v>2496</v>
      </c>
      <c r="J1489" s="3">
        <v>31.5</v>
      </c>
      <c r="K1489" s="3">
        <v>6000</v>
      </c>
      <c r="L1489" s="3" t="s">
        <v>25</v>
      </c>
      <c r="M1489" s="3">
        <v>1</v>
      </c>
      <c r="N1489" s="28">
        <f t="shared" si="275"/>
        <v>6</v>
      </c>
      <c r="O1489" s="28">
        <f t="shared" si="276"/>
        <v>189</v>
      </c>
      <c r="P1489" s="12">
        <v>0</v>
      </c>
      <c r="Q1489" s="46">
        <f t="shared" si="267"/>
        <v>0</v>
      </c>
      <c r="R1489" s="15"/>
      <c r="S1489" s="3">
        <f t="shared" si="268"/>
        <v>6</v>
      </c>
      <c r="T1489" s="30" t="s">
        <v>2502</v>
      </c>
      <c r="U1489" s="10">
        <f t="shared" si="277"/>
        <v>189</v>
      </c>
      <c r="V1489" s="10">
        <f t="shared" si="278"/>
        <v>0</v>
      </c>
      <c r="W1489" s="5"/>
    </row>
    <row r="1490" spans="1:23" ht="43.2" x14ac:dyDescent="0.3">
      <c r="A1490" s="3">
        <f t="shared" si="269"/>
        <v>1473</v>
      </c>
      <c r="B1490" s="4" t="s">
        <v>2356</v>
      </c>
      <c r="C1490" s="3">
        <v>3</v>
      </c>
      <c r="D1490" s="3" t="s">
        <v>1572</v>
      </c>
      <c r="E1490" s="4" t="s">
        <v>2361</v>
      </c>
      <c r="F1490" s="3" t="s">
        <v>40</v>
      </c>
      <c r="G1490" s="3" t="s">
        <v>2339</v>
      </c>
      <c r="H1490" s="3" t="s">
        <v>2486</v>
      </c>
      <c r="I1490" s="3" t="s">
        <v>2496</v>
      </c>
      <c r="J1490" s="3">
        <v>31.5</v>
      </c>
      <c r="K1490" s="3">
        <v>6000</v>
      </c>
      <c r="L1490" s="3" t="s">
        <v>25</v>
      </c>
      <c r="M1490" s="3">
        <v>1</v>
      </c>
      <c r="N1490" s="28">
        <f t="shared" si="275"/>
        <v>6</v>
      </c>
      <c r="O1490" s="28">
        <f t="shared" si="276"/>
        <v>189</v>
      </c>
      <c r="P1490" s="12">
        <v>0</v>
      </c>
      <c r="Q1490" s="46">
        <f t="shared" ref="Q1490:Q1553" si="279">N1490*P1490</f>
        <v>0</v>
      </c>
      <c r="R1490" s="15"/>
      <c r="S1490" s="3">
        <f t="shared" ref="S1490:S1553" si="280">N1490-Q1490</f>
        <v>6</v>
      </c>
      <c r="T1490" s="30" t="s">
        <v>2502</v>
      </c>
      <c r="U1490" s="10">
        <f t="shared" si="277"/>
        <v>189</v>
      </c>
      <c r="V1490" s="10">
        <f t="shared" si="278"/>
        <v>0</v>
      </c>
      <c r="W1490" s="5"/>
    </row>
    <row r="1491" spans="1:23" ht="43.2" x14ac:dyDescent="0.3">
      <c r="A1491" s="3">
        <f t="shared" si="269"/>
        <v>1474</v>
      </c>
      <c r="B1491" s="4" t="s">
        <v>2356</v>
      </c>
      <c r="C1491" s="3">
        <v>3</v>
      </c>
      <c r="D1491" s="3" t="s">
        <v>1572</v>
      </c>
      <c r="E1491" s="4" t="s">
        <v>2361</v>
      </c>
      <c r="F1491" s="3" t="s">
        <v>40</v>
      </c>
      <c r="G1491" s="3" t="s">
        <v>2339</v>
      </c>
      <c r="H1491" s="3" t="s">
        <v>2486</v>
      </c>
      <c r="I1491" s="3" t="s">
        <v>2496</v>
      </c>
      <c r="J1491" s="3">
        <v>31.5</v>
      </c>
      <c r="K1491" s="3">
        <v>6000</v>
      </c>
      <c r="L1491" s="3" t="s">
        <v>25</v>
      </c>
      <c r="M1491" s="3">
        <v>1</v>
      </c>
      <c r="N1491" s="28">
        <f t="shared" si="275"/>
        <v>6</v>
      </c>
      <c r="O1491" s="28">
        <f t="shared" si="276"/>
        <v>189</v>
      </c>
      <c r="P1491" s="12">
        <v>0</v>
      </c>
      <c r="Q1491" s="46">
        <f t="shared" si="279"/>
        <v>0</v>
      </c>
      <c r="R1491" s="15"/>
      <c r="S1491" s="3">
        <f t="shared" si="280"/>
        <v>6</v>
      </c>
      <c r="T1491" s="30" t="s">
        <v>2502</v>
      </c>
      <c r="U1491" s="10">
        <f t="shared" si="277"/>
        <v>189</v>
      </c>
      <c r="V1491" s="10">
        <f t="shared" si="278"/>
        <v>0</v>
      </c>
      <c r="W1491" s="5"/>
    </row>
    <row r="1492" spans="1:23" ht="43.2" x14ac:dyDescent="0.3">
      <c r="A1492" s="3">
        <f t="shared" ref="A1492:A1555" si="281">A1491+1</f>
        <v>1475</v>
      </c>
      <c r="B1492" s="4" t="s">
        <v>2356</v>
      </c>
      <c r="C1492" s="3">
        <v>3</v>
      </c>
      <c r="D1492" s="3" t="s">
        <v>1570</v>
      </c>
      <c r="E1492" s="4" t="s">
        <v>2362</v>
      </c>
      <c r="F1492" s="3" t="s">
        <v>2366</v>
      </c>
      <c r="G1492" s="3"/>
      <c r="H1492" s="3"/>
      <c r="I1492" s="3" t="s">
        <v>2507</v>
      </c>
      <c r="J1492" s="3">
        <v>19.21</v>
      </c>
      <c r="K1492" s="3">
        <v>4000</v>
      </c>
      <c r="L1492" s="3" t="s">
        <v>25</v>
      </c>
      <c r="M1492" s="3">
        <v>1</v>
      </c>
      <c r="N1492" s="28">
        <f t="shared" si="275"/>
        <v>4</v>
      </c>
      <c r="O1492" s="28">
        <f t="shared" si="276"/>
        <v>76.84</v>
      </c>
      <c r="P1492" s="15">
        <v>0</v>
      </c>
      <c r="Q1492" s="46">
        <f t="shared" si="279"/>
        <v>0</v>
      </c>
      <c r="R1492" s="15"/>
      <c r="S1492" s="3">
        <f t="shared" si="280"/>
        <v>4</v>
      </c>
      <c r="T1492" s="30" t="s">
        <v>2502</v>
      </c>
      <c r="U1492" s="29">
        <f t="shared" si="277"/>
        <v>76.84</v>
      </c>
      <c r="V1492" s="29">
        <f t="shared" si="278"/>
        <v>0</v>
      </c>
      <c r="W1492" s="5"/>
    </row>
    <row r="1493" spans="1:23" ht="43.2" x14ac:dyDescent="0.3">
      <c r="A1493" s="3">
        <f t="shared" si="281"/>
        <v>1476</v>
      </c>
      <c r="B1493" s="4" t="s">
        <v>2356</v>
      </c>
      <c r="C1493" s="3">
        <v>3</v>
      </c>
      <c r="D1493" s="3" t="s">
        <v>1570</v>
      </c>
      <c r="E1493" s="4" t="s">
        <v>2363</v>
      </c>
      <c r="F1493" s="3" t="s">
        <v>2366</v>
      </c>
      <c r="G1493" s="3"/>
      <c r="H1493" s="3"/>
      <c r="I1493" s="3" t="s">
        <v>2507</v>
      </c>
      <c r="J1493" s="3">
        <v>19.21</v>
      </c>
      <c r="K1493" s="3">
        <v>4000</v>
      </c>
      <c r="L1493" s="3" t="s">
        <v>25</v>
      </c>
      <c r="M1493" s="3">
        <v>1</v>
      </c>
      <c r="N1493" s="28">
        <f t="shared" si="275"/>
        <v>4</v>
      </c>
      <c r="O1493" s="28">
        <f t="shared" si="276"/>
        <v>76.84</v>
      </c>
      <c r="P1493" s="15">
        <v>0</v>
      </c>
      <c r="Q1493" s="46">
        <f t="shared" si="279"/>
        <v>0</v>
      </c>
      <c r="R1493" s="15"/>
      <c r="S1493" s="3">
        <f t="shared" si="280"/>
        <v>4</v>
      </c>
      <c r="T1493" s="30" t="s">
        <v>2502</v>
      </c>
      <c r="U1493" s="29">
        <f t="shared" si="277"/>
        <v>76.84</v>
      </c>
      <c r="V1493" s="29">
        <f t="shared" si="278"/>
        <v>0</v>
      </c>
      <c r="W1493" s="5"/>
    </row>
    <row r="1494" spans="1:23" ht="43.2" x14ac:dyDescent="0.3">
      <c r="A1494" s="3">
        <f t="shared" si="281"/>
        <v>1477</v>
      </c>
      <c r="B1494" s="4" t="s">
        <v>2356</v>
      </c>
      <c r="C1494" s="3">
        <v>3</v>
      </c>
      <c r="D1494" s="3" t="s">
        <v>1570</v>
      </c>
      <c r="E1494" s="4" t="s">
        <v>2364</v>
      </c>
      <c r="F1494" s="3" t="s">
        <v>2366</v>
      </c>
      <c r="G1494" s="3"/>
      <c r="H1494" s="3"/>
      <c r="I1494" s="3" t="s">
        <v>2507</v>
      </c>
      <c r="J1494" s="3">
        <v>19.21</v>
      </c>
      <c r="K1494" s="3">
        <v>4000</v>
      </c>
      <c r="L1494" s="3" t="s">
        <v>25</v>
      </c>
      <c r="M1494" s="3">
        <v>1</v>
      </c>
      <c r="N1494" s="28">
        <f t="shared" si="275"/>
        <v>4</v>
      </c>
      <c r="O1494" s="28">
        <f t="shared" si="276"/>
        <v>76.84</v>
      </c>
      <c r="P1494" s="15">
        <v>0</v>
      </c>
      <c r="Q1494" s="46">
        <f t="shared" si="279"/>
        <v>0</v>
      </c>
      <c r="R1494" s="15"/>
      <c r="S1494" s="3">
        <f t="shared" si="280"/>
        <v>4</v>
      </c>
      <c r="T1494" s="30" t="s">
        <v>2502</v>
      </c>
      <c r="U1494" s="29">
        <f t="shared" si="277"/>
        <v>76.84</v>
      </c>
      <c r="V1494" s="29">
        <f t="shared" si="278"/>
        <v>0</v>
      </c>
      <c r="W1494" s="5"/>
    </row>
    <row r="1495" spans="1:23" ht="43.2" x14ac:dyDescent="0.3">
      <c r="A1495" s="3">
        <f t="shared" si="281"/>
        <v>1478</v>
      </c>
      <c r="B1495" s="4" t="s">
        <v>2356</v>
      </c>
      <c r="C1495" s="3">
        <v>3</v>
      </c>
      <c r="D1495" s="3" t="s">
        <v>1570</v>
      </c>
      <c r="E1495" s="4" t="s">
        <v>2365</v>
      </c>
      <c r="F1495" s="3" t="s">
        <v>2366</v>
      </c>
      <c r="G1495" s="3"/>
      <c r="H1495" s="3"/>
      <c r="I1495" s="3" t="s">
        <v>2507</v>
      </c>
      <c r="J1495" s="3">
        <v>19.21</v>
      </c>
      <c r="K1495" s="3">
        <v>4000</v>
      </c>
      <c r="L1495" s="3" t="s">
        <v>25</v>
      </c>
      <c r="M1495" s="3">
        <v>1</v>
      </c>
      <c r="N1495" s="28">
        <f t="shared" si="275"/>
        <v>4</v>
      </c>
      <c r="O1495" s="28">
        <f t="shared" si="276"/>
        <v>76.84</v>
      </c>
      <c r="P1495" s="15">
        <v>0</v>
      </c>
      <c r="Q1495" s="46">
        <f t="shared" si="279"/>
        <v>0</v>
      </c>
      <c r="R1495" s="15"/>
      <c r="S1495" s="3">
        <f t="shared" si="280"/>
        <v>4</v>
      </c>
      <c r="T1495" s="30" t="s">
        <v>2502</v>
      </c>
      <c r="U1495" s="29">
        <f t="shared" si="277"/>
        <v>76.84</v>
      </c>
      <c r="V1495" s="29">
        <f t="shared" si="278"/>
        <v>0</v>
      </c>
      <c r="W1495" s="5"/>
    </row>
    <row r="1496" spans="1:23" ht="43.2" x14ac:dyDescent="0.3">
      <c r="A1496" s="3">
        <f t="shared" si="281"/>
        <v>1479</v>
      </c>
      <c r="B1496" s="4" t="s">
        <v>2356</v>
      </c>
      <c r="C1496" s="3">
        <v>3</v>
      </c>
      <c r="D1496" s="3" t="s">
        <v>1572</v>
      </c>
      <c r="E1496" s="4" t="s">
        <v>2367</v>
      </c>
      <c r="F1496" s="3" t="s">
        <v>2369</v>
      </c>
      <c r="G1496" s="3"/>
      <c r="H1496" s="3"/>
      <c r="I1496" s="3" t="s">
        <v>2496</v>
      </c>
      <c r="J1496" s="3">
        <v>26</v>
      </c>
      <c r="K1496" s="3">
        <v>6000</v>
      </c>
      <c r="L1496" s="3" t="s">
        <v>25</v>
      </c>
      <c r="M1496" s="3">
        <v>1</v>
      </c>
      <c r="N1496" s="28">
        <f>(K1496/1000)*M1496</f>
        <v>6</v>
      </c>
      <c r="O1496" s="28">
        <f>N1496*J1496</f>
        <v>156</v>
      </c>
      <c r="P1496" s="12">
        <v>0</v>
      </c>
      <c r="Q1496" s="46">
        <f t="shared" si="279"/>
        <v>0</v>
      </c>
      <c r="R1496" s="15"/>
      <c r="S1496" s="3">
        <f t="shared" si="280"/>
        <v>6</v>
      </c>
      <c r="T1496" s="30" t="s">
        <v>2502</v>
      </c>
      <c r="U1496" s="29">
        <f t="shared" si="277"/>
        <v>156</v>
      </c>
      <c r="V1496" s="29">
        <f t="shared" si="278"/>
        <v>0</v>
      </c>
      <c r="W1496" s="5"/>
    </row>
    <row r="1497" spans="1:23" ht="43.2" x14ac:dyDescent="0.3">
      <c r="A1497" s="3">
        <f t="shared" si="281"/>
        <v>1480</v>
      </c>
      <c r="B1497" s="4" t="s">
        <v>2356</v>
      </c>
      <c r="C1497" s="3">
        <v>3</v>
      </c>
      <c r="D1497" s="3" t="s">
        <v>1572</v>
      </c>
      <c r="E1497" s="4" t="s">
        <v>2368</v>
      </c>
      <c r="F1497" s="3" t="s">
        <v>2369</v>
      </c>
      <c r="G1497" s="3"/>
      <c r="H1497" s="3"/>
      <c r="I1497" s="3" t="s">
        <v>2496</v>
      </c>
      <c r="J1497" s="3">
        <v>26</v>
      </c>
      <c r="K1497" s="3">
        <v>6000</v>
      </c>
      <c r="L1497" s="3" t="s">
        <v>25</v>
      </c>
      <c r="M1497" s="3">
        <v>1</v>
      </c>
      <c r="N1497" s="28">
        <f>(K1497/1000)*M1497</f>
        <v>6</v>
      </c>
      <c r="O1497" s="28">
        <f>N1497*J1497</f>
        <v>156</v>
      </c>
      <c r="P1497" s="12">
        <v>0</v>
      </c>
      <c r="Q1497" s="46">
        <f t="shared" si="279"/>
        <v>0</v>
      </c>
      <c r="R1497" s="15"/>
      <c r="S1497" s="3">
        <f t="shared" si="280"/>
        <v>6</v>
      </c>
      <c r="T1497" s="30" t="s">
        <v>2502</v>
      </c>
      <c r="U1497" s="29">
        <f t="shared" si="277"/>
        <v>156</v>
      </c>
      <c r="V1497" s="29">
        <f t="shared" si="278"/>
        <v>0</v>
      </c>
      <c r="W1497" s="5"/>
    </row>
    <row r="1498" spans="1:23" ht="43.2" x14ac:dyDescent="0.3">
      <c r="A1498" s="3">
        <f t="shared" si="281"/>
        <v>1481</v>
      </c>
      <c r="B1498" s="4" t="s">
        <v>2356</v>
      </c>
      <c r="C1498" s="3">
        <v>3</v>
      </c>
      <c r="D1498" s="3" t="s">
        <v>2416</v>
      </c>
      <c r="E1498" s="4" t="s">
        <v>2370</v>
      </c>
      <c r="F1498" s="3" t="s">
        <v>2369</v>
      </c>
      <c r="G1498" s="3"/>
      <c r="H1498" s="3"/>
      <c r="I1498" s="3" t="s">
        <v>2496</v>
      </c>
      <c r="J1498" s="3">
        <v>26</v>
      </c>
      <c r="K1498" s="3">
        <v>12000</v>
      </c>
      <c r="L1498" s="3" t="s">
        <v>25</v>
      </c>
      <c r="M1498" s="3">
        <v>1</v>
      </c>
      <c r="N1498" s="28">
        <f>(K1498/1000)*M1498</f>
        <v>12</v>
      </c>
      <c r="O1498" s="28">
        <f>N1498*J1498</f>
        <v>312</v>
      </c>
      <c r="P1498" s="12">
        <v>0</v>
      </c>
      <c r="Q1498" s="46">
        <f t="shared" si="279"/>
        <v>0</v>
      </c>
      <c r="R1498" s="15"/>
      <c r="S1498" s="3">
        <f t="shared" si="280"/>
        <v>12</v>
      </c>
      <c r="T1498" s="30" t="s">
        <v>2502</v>
      </c>
      <c r="U1498" s="29">
        <f t="shared" si="277"/>
        <v>312</v>
      </c>
      <c r="V1498" s="29">
        <f t="shared" si="278"/>
        <v>0</v>
      </c>
      <c r="W1498" s="5"/>
    </row>
    <row r="1499" spans="1:23" ht="43.2" x14ac:dyDescent="0.3">
      <c r="A1499" s="3">
        <f t="shared" si="281"/>
        <v>1482</v>
      </c>
      <c r="B1499" s="4" t="s">
        <v>2356</v>
      </c>
      <c r="C1499" s="3">
        <v>3</v>
      </c>
      <c r="D1499" s="3" t="s">
        <v>2416</v>
      </c>
      <c r="E1499" s="4" t="s">
        <v>2371</v>
      </c>
      <c r="F1499" s="3" t="s">
        <v>35</v>
      </c>
      <c r="G1499" s="7" t="s">
        <v>2346</v>
      </c>
      <c r="H1499" s="7" t="s">
        <v>2467</v>
      </c>
      <c r="I1499" s="7" t="s">
        <v>2496</v>
      </c>
      <c r="J1499" s="7">
        <v>49.9</v>
      </c>
      <c r="K1499" s="3">
        <v>1700</v>
      </c>
      <c r="L1499" s="3" t="s">
        <v>25</v>
      </c>
      <c r="M1499" s="3">
        <v>1</v>
      </c>
      <c r="N1499" s="28">
        <f t="shared" ref="N1499:N1509" si="282">(K1499/1000)*M1499</f>
        <v>1.7</v>
      </c>
      <c r="O1499" s="28">
        <f t="shared" ref="O1499:O1509" si="283">N1499*J1499</f>
        <v>84.83</v>
      </c>
      <c r="P1499" s="12">
        <v>0</v>
      </c>
      <c r="Q1499" s="46">
        <f t="shared" si="279"/>
        <v>0</v>
      </c>
      <c r="R1499" s="15"/>
      <c r="S1499" s="3">
        <f t="shared" si="280"/>
        <v>1.7</v>
      </c>
      <c r="T1499" s="30" t="s">
        <v>2502</v>
      </c>
      <c r="U1499" s="29">
        <f t="shared" si="277"/>
        <v>84.83</v>
      </c>
      <c r="V1499" s="29">
        <f t="shared" si="278"/>
        <v>0</v>
      </c>
      <c r="W1499" s="5"/>
    </row>
    <row r="1500" spans="1:23" ht="43.2" x14ac:dyDescent="0.3">
      <c r="A1500" s="3">
        <f t="shared" si="281"/>
        <v>1483</v>
      </c>
      <c r="B1500" s="4" t="s">
        <v>2356</v>
      </c>
      <c r="C1500" s="3">
        <v>3</v>
      </c>
      <c r="D1500" s="3" t="s">
        <v>2416</v>
      </c>
      <c r="E1500" s="4" t="s">
        <v>2372</v>
      </c>
      <c r="F1500" s="3" t="s">
        <v>35</v>
      </c>
      <c r="G1500" s="7" t="s">
        <v>2346</v>
      </c>
      <c r="H1500" s="7" t="s">
        <v>2467</v>
      </c>
      <c r="I1500" s="7" t="s">
        <v>2496</v>
      </c>
      <c r="J1500" s="7">
        <v>49.9</v>
      </c>
      <c r="K1500" s="3">
        <v>1700</v>
      </c>
      <c r="L1500" s="3" t="s">
        <v>25</v>
      </c>
      <c r="M1500" s="3">
        <v>1</v>
      </c>
      <c r="N1500" s="28">
        <f t="shared" si="282"/>
        <v>1.7</v>
      </c>
      <c r="O1500" s="28">
        <f t="shared" si="283"/>
        <v>84.83</v>
      </c>
      <c r="P1500" s="12">
        <v>0</v>
      </c>
      <c r="Q1500" s="46">
        <f t="shared" si="279"/>
        <v>0</v>
      </c>
      <c r="R1500" s="15"/>
      <c r="S1500" s="3">
        <f t="shared" si="280"/>
        <v>1.7</v>
      </c>
      <c r="T1500" s="30" t="s">
        <v>2502</v>
      </c>
      <c r="U1500" s="29">
        <f t="shared" si="277"/>
        <v>84.83</v>
      </c>
      <c r="V1500" s="29">
        <f t="shared" si="278"/>
        <v>0</v>
      </c>
      <c r="W1500" s="5"/>
    </row>
    <row r="1501" spans="1:23" ht="43.2" x14ac:dyDescent="0.3">
      <c r="A1501" s="3">
        <f t="shared" si="281"/>
        <v>1484</v>
      </c>
      <c r="B1501" s="4" t="s">
        <v>2356</v>
      </c>
      <c r="C1501" s="3">
        <v>3</v>
      </c>
      <c r="D1501" s="3" t="s">
        <v>2416</v>
      </c>
      <c r="E1501" s="4" t="s">
        <v>2373</v>
      </c>
      <c r="F1501" s="3" t="s">
        <v>35</v>
      </c>
      <c r="G1501" s="7" t="s">
        <v>2346</v>
      </c>
      <c r="H1501" s="7" t="s">
        <v>2467</v>
      </c>
      <c r="I1501" s="7" t="s">
        <v>2496</v>
      </c>
      <c r="J1501" s="7">
        <v>49.9</v>
      </c>
      <c r="K1501" s="3">
        <v>1700</v>
      </c>
      <c r="L1501" s="3" t="s">
        <v>25</v>
      </c>
      <c r="M1501" s="3">
        <v>1</v>
      </c>
      <c r="N1501" s="28">
        <f t="shared" si="282"/>
        <v>1.7</v>
      </c>
      <c r="O1501" s="28">
        <f t="shared" si="283"/>
        <v>84.83</v>
      </c>
      <c r="P1501" s="12">
        <v>0</v>
      </c>
      <c r="Q1501" s="46">
        <f t="shared" si="279"/>
        <v>0</v>
      </c>
      <c r="R1501" s="15"/>
      <c r="S1501" s="3">
        <f t="shared" si="280"/>
        <v>1.7</v>
      </c>
      <c r="T1501" s="30" t="s">
        <v>2502</v>
      </c>
      <c r="U1501" s="29">
        <f t="shared" si="277"/>
        <v>84.83</v>
      </c>
      <c r="V1501" s="29">
        <f t="shared" si="278"/>
        <v>0</v>
      </c>
      <c r="W1501" s="5"/>
    </row>
    <row r="1502" spans="1:23" ht="43.2" x14ac:dyDescent="0.3">
      <c r="A1502" s="3">
        <f t="shared" si="281"/>
        <v>1485</v>
      </c>
      <c r="B1502" s="4" t="s">
        <v>2356</v>
      </c>
      <c r="C1502" s="3">
        <v>3</v>
      </c>
      <c r="D1502" s="3" t="s">
        <v>2416</v>
      </c>
      <c r="E1502" s="4" t="s">
        <v>2374</v>
      </c>
      <c r="F1502" s="3" t="s">
        <v>35</v>
      </c>
      <c r="G1502" s="7" t="s">
        <v>2346</v>
      </c>
      <c r="H1502" s="7" t="s">
        <v>2467</v>
      </c>
      <c r="I1502" s="7" t="s">
        <v>2496</v>
      </c>
      <c r="J1502" s="7">
        <v>49.9</v>
      </c>
      <c r="K1502" s="3">
        <v>1700</v>
      </c>
      <c r="L1502" s="3" t="s">
        <v>25</v>
      </c>
      <c r="M1502" s="3">
        <v>1</v>
      </c>
      <c r="N1502" s="28">
        <f t="shared" si="282"/>
        <v>1.7</v>
      </c>
      <c r="O1502" s="28">
        <f t="shared" si="283"/>
        <v>84.83</v>
      </c>
      <c r="P1502" s="12">
        <v>0</v>
      </c>
      <c r="Q1502" s="46">
        <f t="shared" si="279"/>
        <v>0</v>
      </c>
      <c r="R1502" s="15"/>
      <c r="S1502" s="3">
        <f t="shared" si="280"/>
        <v>1.7</v>
      </c>
      <c r="T1502" s="30" t="s">
        <v>2502</v>
      </c>
      <c r="U1502" s="29">
        <f t="shared" si="277"/>
        <v>84.83</v>
      </c>
      <c r="V1502" s="29">
        <f t="shared" si="278"/>
        <v>0</v>
      </c>
      <c r="W1502" s="5"/>
    </row>
    <row r="1503" spans="1:23" ht="43.2" x14ac:dyDescent="0.3">
      <c r="A1503" s="3">
        <f t="shared" si="281"/>
        <v>1486</v>
      </c>
      <c r="B1503" s="4" t="s">
        <v>2356</v>
      </c>
      <c r="C1503" s="3">
        <v>3</v>
      </c>
      <c r="D1503" s="3" t="s">
        <v>2416</v>
      </c>
      <c r="E1503" s="4" t="s">
        <v>2375</v>
      </c>
      <c r="F1503" s="3" t="s">
        <v>35</v>
      </c>
      <c r="G1503" s="7" t="s">
        <v>2346</v>
      </c>
      <c r="H1503" s="7" t="s">
        <v>2467</v>
      </c>
      <c r="I1503" s="7" t="s">
        <v>2496</v>
      </c>
      <c r="J1503" s="7">
        <v>49.9</v>
      </c>
      <c r="K1503" s="3">
        <v>1700</v>
      </c>
      <c r="L1503" s="3" t="s">
        <v>25</v>
      </c>
      <c r="M1503" s="3">
        <v>1</v>
      </c>
      <c r="N1503" s="28">
        <f t="shared" si="282"/>
        <v>1.7</v>
      </c>
      <c r="O1503" s="28">
        <f t="shared" si="283"/>
        <v>84.83</v>
      </c>
      <c r="P1503" s="12">
        <v>0</v>
      </c>
      <c r="Q1503" s="46">
        <f t="shared" si="279"/>
        <v>0</v>
      </c>
      <c r="R1503" s="15"/>
      <c r="S1503" s="3">
        <f t="shared" si="280"/>
        <v>1.7</v>
      </c>
      <c r="T1503" s="30" t="s">
        <v>2502</v>
      </c>
      <c r="U1503" s="29">
        <f t="shared" si="277"/>
        <v>84.83</v>
      </c>
      <c r="V1503" s="29">
        <f t="shared" si="278"/>
        <v>0</v>
      </c>
      <c r="W1503" s="5"/>
    </row>
    <row r="1504" spans="1:23" ht="43.2" x14ac:dyDescent="0.3">
      <c r="A1504" s="3">
        <f t="shared" si="281"/>
        <v>1487</v>
      </c>
      <c r="B1504" s="4" t="s">
        <v>2356</v>
      </c>
      <c r="C1504" s="3">
        <v>3</v>
      </c>
      <c r="D1504" s="3" t="s">
        <v>2416</v>
      </c>
      <c r="E1504" s="4" t="s">
        <v>2376</v>
      </c>
      <c r="F1504" s="3" t="s">
        <v>2382</v>
      </c>
      <c r="G1504" s="3"/>
      <c r="H1504" s="3"/>
      <c r="I1504" s="3" t="s">
        <v>2496</v>
      </c>
      <c r="J1504" s="3">
        <v>12.2</v>
      </c>
      <c r="K1504" s="3">
        <v>1700</v>
      </c>
      <c r="L1504" s="3" t="s">
        <v>25</v>
      </c>
      <c r="M1504" s="3">
        <v>1</v>
      </c>
      <c r="N1504" s="28">
        <f t="shared" si="282"/>
        <v>1.7</v>
      </c>
      <c r="O1504" s="28">
        <f t="shared" si="283"/>
        <v>20.74</v>
      </c>
      <c r="P1504" s="15">
        <v>0.3</v>
      </c>
      <c r="Q1504" s="46">
        <f t="shared" si="279"/>
        <v>0.51</v>
      </c>
      <c r="R1504" s="15"/>
      <c r="S1504" s="3">
        <f t="shared" si="280"/>
        <v>1.19</v>
      </c>
      <c r="T1504" s="30" t="s">
        <v>2502</v>
      </c>
      <c r="U1504" s="29">
        <f t="shared" si="277"/>
        <v>14.517999999999999</v>
      </c>
      <c r="V1504" s="29">
        <f t="shared" si="278"/>
        <v>6.2219999999999995</v>
      </c>
      <c r="W1504" s="5"/>
    </row>
    <row r="1505" spans="1:23" ht="43.2" x14ac:dyDescent="0.3">
      <c r="A1505" s="3">
        <f t="shared" si="281"/>
        <v>1488</v>
      </c>
      <c r="B1505" s="4" t="s">
        <v>2356</v>
      </c>
      <c r="C1505" s="3">
        <v>3</v>
      </c>
      <c r="D1505" s="3" t="s">
        <v>2416</v>
      </c>
      <c r="E1505" s="4" t="s">
        <v>2377</v>
      </c>
      <c r="F1505" s="3" t="s">
        <v>2382</v>
      </c>
      <c r="G1505" s="3"/>
      <c r="H1505" s="3"/>
      <c r="I1505" s="3" t="s">
        <v>2496</v>
      </c>
      <c r="J1505" s="3">
        <v>12.2</v>
      </c>
      <c r="K1505" s="3">
        <v>1700</v>
      </c>
      <c r="L1505" s="3" t="s">
        <v>25</v>
      </c>
      <c r="M1505" s="3">
        <v>1</v>
      </c>
      <c r="N1505" s="28">
        <f t="shared" si="282"/>
        <v>1.7</v>
      </c>
      <c r="O1505" s="28">
        <f t="shared" si="283"/>
        <v>20.74</v>
      </c>
      <c r="P1505" s="15">
        <v>0.3</v>
      </c>
      <c r="Q1505" s="46">
        <f t="shared" si="279"/>
        <v>0.51</v>
      </c>
      <c r="R1505" s="15"/>
      <c r="S1505" s="3">
        <f t="shared" si="280"/>
        <v>1.19</v>
      </c>
      <c r="T1505" s="30" t="s">
        <v>2502</v>
      </c>
      <c r="U1505" s="29">
        <f t="shared" si="277"/>
        <v>14.517999999999999</v>
      </c>
      <c r="V1505" s="29">
        <f t="shared" si="278"/>
        <v>6.2219999999999995</v>
      </c>
      <c r="W1505" s="5"/>
    </row>
    <row r="1506" spans="1:23" ht="43.2" x14ac:dyDescent="0.3">
      <c r="A1506" s="3">
        <f t="shared" si="281"/>
        <v>1489</v>
      </c>
      <c r="B1506" s="4" t="s">
        <v>2356</v>
      </c>
      <c r="C1506" s="3">
        <v>3</v>
      </c>
      <c r="D1506" s="3" t="s">
        <v>2416</v>
      </c>
      <c r="E1506" s="4" t="s">
        <v>2378</v>
      </c>
      <c r="F1506" s="3" t="s">
        <v>2382</v>
      </c>
      <c r="G1506" s="3"/>
      <c r="H1506" s="3"/>
      <c r="I1506" s="3" t="s">
        <v>2496</v>
      </c>
      <c r="J1506" s="3">
        <v>12.2</v>
      </c>
      <c r="K1506" s="3">
        <v>1700</v>
      </c>
      <c r="L1506" s="3" t="s">
        <v>25</v>
      </c>
      <c r="M1506" s="3">
        <v>1</v>
      </c>
      <c r="N1506" s="28">
        <f t="shared" si="282"/>
        <v>1.7</v>
      </c>
      <c r="O1506" s="28">
        <f t="shared" si="283"/>
        <v>20.74</v>
      </c>
      <c r="P1506" s="15">
        <v>0.3</v>
      </c>
      <c r="Q1506" s="46">
        <f t="shared" si="279"/>
        <v>0.51</v>
      </c>
      <c r="R1506" s="15"/>
      <c r="S1506" s="3">
        <f t="shared" si="280"/>
        <v>1.19</v>
      </c>
      <c r="T1506" s="30" t="s">
        <v>2502</v>
      </c>
      <c r="U1506" s="29">
        <f t="shared" si="277"/>
        <v>14.517999999999999</v>
      </c>
      <c r="V1506" s="29">
        <f t="shared" si="278"/>
        <v>6.2219999999999995</v>
      </c>
      <c r="W1506" s="5"/>
    </row>
    <row r="1507" spans="1:23" ht="43.2" x14ac:dyDescent="0.3">
      <c r="A1507" s="3">
        <f t="shared" si="281"/>
        <v>1490</v>
      </c>
      <c r="B1507" s="4" t="s">
        <v>2356</v>
      </c>
      <c r="C1507" s="3">
        <v>3</v>
      </c>
      <c r="D1507" s="3" t="s">
        <v>2416</v>
      </c>
      <c r="E1507" s="4" t="s">
        <v>2379</v>
      </c>
      <c r="F1507" s="3" t="s">
        <v>2382</v>
      </c>
      <c r="G1507" s="3"/>
      <c r="H1507" s="3"/>
      <c r="I1507" s="3" t="s">
        <v>2496</v>
      </c>
      <c r="J1507" s="3">
        <v>12.2</v>
      </c>
      <c r="K1507" s="3">
        <v>1700</v>
      </c>
      <c r="L1507" s="3" t="s">
        <v>25</v>
      </c>
      <c r="M1507" s="3">
        <v>1</v>
      </c>
      <c r="N1507" s="28">
        <f t="shared" si="282"/>
        <v>1.7</v>
      </c>
      <c r="O1507" s="28">
        <f t="shared" si="283"/>
        <v>20.74</v>
      </c>
      <c r="P1507" s="15">
        <v>0.3</v>
      </c>
      <c r="Q1507" s="46">
        <f t="shared" si="279"/>
        <v>0.51</v>
      </c>
      <c r="R1507" s="15"/>
      <c r="S1507" s="3">
        <f t="shared" si="280"/>
        <v>1.19</v>
      </c>
      <c r="T1507" s="30" t="s">
        <v>2502</v>
      </c>
      <c r="U1507" s="29">
        <f t="shared" si="277"/>
        <v>14.517999999999999</v>
      </c>
      <c r="V1507" s="29">
        <f t="shared" si="278"/>
        <v>6.2219999999999995</v>
      </c>
      <c r="W1507" s="5"/>
    </row>
    <row r="1508" spans="1:23" ht="43.2" x14ac:dyDescent="0.3">
      <c r="A1508" s="3">
        <f t="shared" si="281"/>
        <v>1491</v>
      </c>
      <c r="B1508" s="4" t="s">
        <v>2356</v>
      </c>
      <c r="C1508" s="3">
        <v>3</v>
      </c>
      <c r="D1508" s="3" t="s">
        <v>2416</v>
      </c>
      <c r="E1508" s="4" t="s">
        <v>2380</v>
      </c>
      <c r="F1508" s="3" t="s">
        <v>2382</v>
      </c>
      <c r="G1508" s="3"/>
      <c r="H1508" s="3"/>
      <c r="I1508" s="3" t="s">
        <v>2496</v>
      </c>
      <c r="J1508" s="3">
        <v>12.2</v>
      </c>
      <c r="K1508" s="3">
        <v>1700</v>
      </c>
      <c r="L1508" s="3" t="s">
        <v>25</v>
      </c>
      <c r="M1508" s="3">
        <v>1</v>
      </c>
      <c r="N1508" s="28">
        <f t="shared" si="282"/>
        <v>1.7</v>
      </c>
      <c r="O1508" s="28">
        <f t="shared" si="283"/>
        <v>20.74</v>
      </c>
      <c r="P1508" s="15">
        <v>0.3</v>
      </c>
      <c r="Q1508" s="46">
        <f t="shared" si="279"/>
        <v>0.51</v>
      </c>
      <c r="R1508" s="15"/>
      <c r="S1508" s="3">
        <f t="shared" si="280"/>
        <v>1.19</v>
      </c>
      <c r="T1508" s="30" t="s">
        <v>2502</v>
      </c>
      <c r="U1508" s="29">
        <f t="shared" si="277"/>
        <v>14.517999999999999</v>
      </c>
      <c r="V1508" s="29">
        <f t="shared" si="278"/>
        <v>6.2219999999999995</v>
      </c>
      <c r="W1508" s="5"/>
    </row>
    <row r="1509" spans="1:23" ht="43.2" x14ac:dyDescent="0.3">
      <c r="A1509" s="3">
        <f t="shared" si="281"/>
        <v>1492</v>
      </c>
      <c r="B1509" s="4" t="s">
        <v>2356</v>
      </c>
      <c r="C1509" s="3">
        <v>3</v>
      </c>
      <c r="D1509" s="3" t="s">
        <v>2416</v>
      </c>
      <c r="E1509" s="4" t="s">
        <v>2381</v>
      </c>
      <c r="F1509" s="3" t="s">
        <v>2382</v>
      </c>
      <c r="G1509" s="3"/>
      <c r="H1509" s="3"/>
      <c r="I1509" s="3" t="s">
        <v>2496</v>
      </c>
      <c r="J1509" s="3">
        <v>12.2</v>
      </c>
      <c r="K1509" s="3">
        <v>1700</v>
      </c>
      <c r="L1509" s="3" t="s">
        <v>25</v>
      </c>
      <c r="M1509" s="3">
        <v>1</v>
      </c>
      <c r="N1509" s="28">
        <f t="shared" si="282"/>
        <v>1.7</v>
      </c>
      <c r="O1509" s="28">
        <f t="shared" si="283"/>
        <v>20.74</v>
      </c>
      <c r="P1509" s="15">
        <v>0.3</v>
      </c>
      <c r="Q1509" s="46">
        <f t="shared" si="279"/>
        <v>0.51</v>
      </c>
      <c r="R1509" s="15"/>
      <c r="S1509" s="3">
        <f t="shared" si="280"/>
        <v>1.19</v>
      </c>
      <c r="T1509" s="30" t="s">
        <v>2502</v>
      </c>
      <c r="U1509" s="29">
        <f t="shared" si="277"/>
        <v>14.517999999999999</v>
      </c>
      <c r="V1509" s="29">
        <f t="shared" si="278"/>
        <v>6.2219999999999995</v>
      </c>
      <c r="W1509" s="5"/>
    </row>
    <row r="1510" spans="1:23" ht="43.2" x14ac:dyDescent="0.3">
      <c r="A1510" s="3">
        <f t="shared" si="281"/>
        <v>1493</v>
      </c>
      <c r="B1510" s="4" t="s">
        <v>2356</v>
      </c>
      <c r="C1510" s="3">
        <v>3</v>
      </c>
      <c r="D1510" s="3" t="s">
        <v>1572</v>
      </c>
      <c r="E1510" s="4" t="s">
        <v>2383</v>
      </c>
      <c r="F1510" s="3" t="s">
        <v>40</v>
      </c>
      <c r="G1510" s="3" t="s">
        <v>2339</v>
      </c>
      <c r="H1510" s="3" t="s">
        <v>2486</v>
      </c>
      <c r="I1510" s="3" t="s">
        <v>2496</v>
      </c>
      <c r="J1510" s="3">
        <v>31.5</v>
      </c>
      <c r="K1510" s="3">
        <v>6000</v>
      </c>
      <c r="L1510" s="3" t="s">
        <v>25</v>
      </c>
      <c r="M1510" s="3">
        <v>1</v>
      </c>
      <c r="N1510" s="28">
        <f>(K1510/1000)*M1510</f>
        <v>6</v>
      </c>
      <c r="O1510" s="28">
        <f>N1510*J1510</f>
        <v>189</v>
      </c>
      <c r="P1510" s="12">
        <v>0</v>
      </c>
      <c r="Q1510" s="46">
        <f t="shared" si="279"/>
        <v>0</v>
      </c>
      <c r="R1510" s="15"/>
      <c r="S1510" s="3">
        <f t="shared" si="280"/>
        <v>6</v>
      </c>
      <c r="T1510" s="30" t="s">
        <v>2502</v>
      </c>
      <c r="U1510" s="10">
        <f t="shared" si="277"/>
        <v>189</v>
      </c>
      <c r="V1510" s="10">
        <f t="shared" si="278"/>
        <v>0</v>
      </c>
      <c r="W1510" s="5"/>
    </row>
    <row r="1511" spans="1:23" ht="43.2" x14ac:dyDescent="0.3">
      <c r="A1511" s="3">
        <f t="shared" si="281"/>
        <v>1494</v>
      </c>
      <c r="B1511" s="4" t="s">
        <v>2356</v>
      </c>
      <c r="C1511" s="3">
        <v>3</v>
      </c>
      <c r="D1511" s="3" t="s">
        <v>1572</v>
      </c>
      <c r="E1511" s="4" t="s">
        <v>2383</v>
      </c>
      <c r="F1511" s="3" t="s">
        <v>40</v>
      </c>
      <c r="G1511" s="3" t="s">
        <v>2339</v>
      </c>
      <c r="H1511" s="3" t="s">
        <v>2486</v>
      </c>
      <c r="I1511" s="3" t="s">
        <v>2496</v>
      </c>
      <c r="J1511" s="3">
        <v>31.5</v>
      </c>
      <c r="K1511" s="3">
        <v>6000</v>
      </c>
      <c r="L1511" s="3" t="s">
        <v>25</v>
      </c>
      <c r="M1511" s="3">
        <v>1</v>
      </c>
      <c r="N1511" s="28">
        <f>(K1511/1000)*M1511</f>
        <v>6</v>
      </c>
      <c r="O1511" s="28">
        <f>N1511*J1511</f>
        <v>189</v>
      </c>
      <c r="P1511" s="12">
        <v>0</v>
      </c>
      <c r="Q1511" s="46">
        <f t="shared" si="279"/>
        <v>0</v>
      </c>
      <c r="R1511" s="15"/>
      <c r="S1511" s="3">
        <f t="shared" si="280"/>
        <v>6</v>
      </c>
      <c r="T1511" s="30" t="s">
        <v>2502</v>
      </c>
      <c r="U1511" s="10">
        <f t="shared" si="277"/>
        <v>189</v>
      </c>
      <c r="V1511" s="10">
        <f t="shared" si="278"/>
        <v>0</v>
      </c>
      <c r="W1511" s="5"/>
    </row>
    <row r="1512" spans="1:23" ht="43.2" x14ac:dyDescent="0.3">
      <c r="A1512" s="3">
        <f t="shared" si="281"/>
        <v>1495</v>
      </c>
      <c r="B1512" s="4" t="s">
        <v>2356</v>
      </c>
      <c r="C1512" s="3">
        <v>3</v>
      </c>
      <c r="D1512" s="3" t="s">
        <v>1572</v>
      </c>
      <c r="E1512" s="4" t="s">
        <v>2384</v>
      </c>
      <c r="F1512" s="3" t="s">
        <v>1699</v>
      </c>
      <c r="G1512" s="3" t="s">
        <v>2349</v>
      </c>
      <c r="H1512" s="3" t="s">
        <v>2486</v>
      </c>
      <c r="I1512" s="3" t="s">
        <v>2496</v>
      </c>
      <c r="J1512" s="3">
        <v>31.5</v>
      </c>
      <c r="K1512" s="3">
        <v>6000</v>
      </c>
      <c r="L1512" s="3" t="s">
        <v>25</v>
      </c>
      <c r="M1512" s="3">
        <v>1</v>
      </c>
      <c r="N1512" s="28">
        <f>(K1512/1000)*M1512</f>
        <v>6</v>
      </c>
      <c r="O1512" s="28">
        <f>N1512*J1512</f>
        <v>189</v>
      </c>
      <c r="P1512" s="12">
        <v>0</v>
      </c>
      <c r="Q1512" s="46">
        <f t="shared" si="279"/>
        <v>0</v>
      </c>
      <c r="R1512" s="15"/>
      <c r="S1512" s="3">
        <f t="shared" si="280"/>
        <v>6</v>
      </c>
      <c r="T1512" s="30" t="s">
        <v>2502</v>
      </c>
      <c r="U1512" s="29">
        <f t="shared" si="277"/>
        <v>189</v>
      </c>
      <c r="V1512" s="29">
        <f t="shared" si="278"/>
        <v>0</v>
      </c>
      <c r="W1512" s="5"/>
    </row>
    <row r="1513" spans="1:23" ht="43.2" x14ac:dyDescent="0.3">
      <c r="A1513" s="3">
        <f t="shared" si="281"/>
        <v>1496</v>
      </c>
      <c r="B1513" s="4" t="s">
        <v>2356</v>
      </c>
      <c r="C1513" s="3">
        <v>3</v>
      </c>
      <c r="D1513" s="3" t="s">
        <v>1572</v>
      </c>
      <c r="E1513" s="4" t="s">
        <v>2385</v>
      </c>
      <c r="F1513" s="3" t="s">
        <v>40</v>
      </c>
      <c r="G1513" s="3" t="s">
        <v>2339</v>
      </c>
      <c r="H1513" s="3" t="s">
        <v>2486</v>
      </c>
      <c r="I1513" s="3" t="s">
        <v>2496</v>
      </c>
      <c r="J1513" s="3">
        <v>31.5</v>
      </c>
      <c r="K1513" s="3">
        <v>6000</v>
      </c>
      <c r="L1513" s="3" t="s">
        <v>25</v>
      </c>
      <c r="M1513" s="3">
        <v>1</v>
      </c>
      <c r="N1513" s="28">
        <f t="shared" ref="N1513:N1522" si="284">(K1513/1000)*M1513</f>
        <v>6</v>
      </c>
      <c r="O1513" s="28">
        <f t="shared" ref="O1513:O1522" si="285">N1513*J1513</f>
        <v>189</v>
      </c>
      <c r="P1513" s="12">
        <v>0</v>
      </c>
      <c r="Q1513" s="46">
        <f t="shared" si="279"/>
        <v>0</v>
      </c>
      <c r="R1513" s="15"/>
      <c r="S1513" s="3">
        <f t="shared" si="280"/>
        <v>6</v>
      </c>
      <c r="T1513" s="30" t="s">
        <v>2502</v>
      </c>
      <c r="U1513" s="10">
        <f t="shared" si="277"/>
        <v>189</v>
      </c>
      <c r="V1513" s="10">
        <f t="shared" si="278"/>
        <v>0</v>
      </c>
      <c r="W1513" s="5"/>
    </row>
    <row r="1514" spans="1:23" ht="43.2" x14ac:dyDescent="0.3">
      <c r="A1514" s="3">
        <f t="shared" si="281"/>
        <v>1497</v>
      </c>
      <c r="B1514" s="4" t="s">
        <v>2356</v>
      </c>
      <c r="C1514" s="3">
        <v>3</v>
      </c>
      <c r="D1514" s="3" t="s">
        <v>1572</v>
      </c>
      <c r="E1514" s="4" t="s">
        <v>2386</v>
      </c>
      <c r="F1514" s="3" t="s">
        <v>40</v>
      </c>
      <c r="G1514" s="3" t="s">
        <v>2339</v>
      </c>
      <c r="H1514" s="3" t="s">
        <v>2486</v>
      </c>
      <c r="I1514" s="3" t="s">
        <v>2496</v>
      </c>
      <c r="J1514" s="3">
        <v>31.5</v>
      </c>
      <c r="K1514" s="3">
        <v>6000</v>
      </c>
      <c r="L1514" s="3" t="s">
        <v>25</v>
      </c>
      <c r="M1514" s="3">
        <v>1</v>
      </c>
      <c r="N1514" s="28">
        <f t="shared" si="284"/>
        <v>6</v>
      </c>
      <c r="O1514" s="28">
        <f t="shared" si="285"/>
        <v>189</v>
      </c>
      <c r="P1514" s="12">
        <v>0</v>
      </c>
      <c r="Q1514" s="46">
        <f t="shared" si="279"/>
        <v>0</v>
      </c>
      <c r="R1514" s="15"/>
      <c r="S1514" s="3">
        <f t="shared" si="280"/>
        <v>6</v>
      </c>
      <c r="T1514" s="30" t="s">
        <v>2502</v>
      </c>
      <c r="U1514" s="10">
        <f t="shared" si="277"/>
        <v>189</v>
      </c>
      <c r="V1514" s="10">
        <f t="shared" si="278"/>
        <v>0</v>
      </c>
      <c r="W1514" s="5"/>
    </row>
    <row r="1515" spans="1:23" ht="43.2" x14ac:dyDescent="0.3">
      <c r="A1515" s="3">
        <f t="shared" si="281"/>
        <v>1498</v>
      </c>
      <c r="B1515" s="4" t="s">
        <v>2356</v>
      </c>
      <c r="C1515" s="3">
        <v>3</v>
      </c>
      <c r="D1515" s="3" t="s">
        <v>1572</v>
      </c>
      <c r="E1515" s="4" t="s">
        <v>2384</v>
      </c>
      <c r="F1515" s="3" t="s">
        <v>7</v>
      </c>
      <c r="G1515" s="3"/>
      <c r="H1515" s="3"/>
      <c r="I1515" s="3" t="s">
        <v>2496</v>
      </c>
      <c r="J1515" s="3">
        <v>13.32</v>
      </c>
      <c r="K1515" s="3">
        <v>3200</v>
      </c>
      <c r="L1515" s="3" t="s">
        <v>25</v>
      </c>
      <c r="M1515" s="3">
        <v>1</v>
      </c>
      <c r="N1515" s="28">
        <f t="shared" si="284"/>
        <v>3.2</v>
      </c>
      <c r="O1515" s="40">
        <f t="shared" si="285"/>
        <v>42.624000000000002</v>
      </c>
      <c r="P1515" s="12">
        <v>0</v>
      </c>
      <c r="Q1515" s="46">
        <f t="shared" si="279"/>
        <v>0</v>
      </c>
      <c r="R1515" s="15"/>
      <c r="S1515" s="3">
        <f t="shared" si="280"/>
        <v>3.2</v>
      </c>
      <c r="T1515" s="30" t="s">
        <v>2502</v>
      </c>
      <c r="U1515" s="41">
        <f t="shared" si="277"/>
        <v>42.624000000000002</v>
      </c>
      <c r="V1515" s="41">
        <f t="shared" si="278"/>
        <v>0</v>
      </c>
      <c r="W1515" s="5"/>
    </row>
    <row r="1516" spans="1:23" ht="43.2" x14ac:dyDescent="0.3">
      <c r="A1516" s="3">
        <f t="shared" si="281"/>
        <v>1499</v>
      </c>
      <c r="B1516" s="4" t="s">
        <v>2356</v>
      </c>
      <c r="C1516" s="3">
        <v>3</v>
      </c>
      <c r="D1516" s="3" t="s">
        <v>1572</v>
      </c>
      <c r="E1516" s="4" t="s">
        <v>2385</v>
      </c>
      <c r="F1516" s="3" t="s">
        <v>7</v>
      </c>
      <c r="G1516" s="3"/>
      <c r="H1516" s="3"/>
      <c r="I1516" s="3" t="s">
        <v>2496</v>
      </c>
      <c r="J1516" s="3">
        <v>13.32</v>
      </c>
      <c r="K1516" s="3">
        <v>3200</v>
      </c>
      <c r="L1516" s="3" t="s">
        <v>25</v>
      </c>
      <c r="M1516" s="3">
        <v>1</v>
      </c>
      <c r="N1516" s="28">
        <f t="shared" si="284"/>
        <v>3.2</v>
      </c>
      <c r="O1516" s="40">
        <f t="shared" si="285"/>
        <v>42.624000000000002</v>
      </c>
      <c r="P1516" s="12">
        <v>0</v>
      </c>
      <c r="Q1516" s="46">
        <f t="shared" si="279"/>
        <v>0</v>
      </c>
      <c r="R1516" s="15"/>
      <c r="S1516" s="3">
        <f t="shared" si="280"/>
        <v>3.2</v>
      </c>
      <c r="T1516" s="30" t="s">
        <v>2502</v>
      </c>
      <c r="U1516" s="41">
        <f t="shared" si="277"/>
        <v>42.624000000000002</v>
      </c>
      <c r="V1516" s="41">
        <f t="shared" si="278"/>
        <v>0</v>
      </c>
      <c r="W1516" s="5"/>
    </row>
    <row r="1517" spans="1:23" ht="43.2" x14ac:dyDescent="0.3">
      <c r="A1517" s="3">
        <f t="shared" si="281"/>
        <v>1500</v>
      </c>
      <c r="B1517" s="4" t="s">
        <v>2356</v>
      </c>
      <c r="C1517" s="3">
        <v>3</v>
      </c>
      <c r="D1517" s="3" t="s">
        <v>1572</v>
      </c>
      <c r="E1517" s="4" t="s">
        <v>2386</v>
      </c>
      <c r="F1517" s="3" t="s">
        <v>7</v>
      </c>
      <c r="G1517" s="3"/>
      <c r="H1517" s="3"/>
      <c r="I1517" s="3" t="s">
        <v>2496</v>
      </c>
      <c r="J1517" s="3">
        <v>13.32</v>
      </c>
      <c r="K1517" s="3">
        <v>2300</v>
      </c>
      <c r="L1517" s="3" t="s">
        <v>25</v>
      </c>
      <c r="M1517" s="3">
        <v>1</v>
      </c>
      <c r="N1517" s="28">
        <f t="shared" si="284"/>
        <v>2.2999999999999998</v>
      </c>
      <c r="O1517" s="40">
        <f t="shared" si="285"/>
        <v>30.635999999999999</v>
      </c>
      <c r="P1517" s="12">
        <v>0</v>
      </c>
      <c r="Q1517" s="46">
        <f t="shared" si="279"/>
        <v>0</v>
      </c>
      <c r="R1517" s="15"/>
      <c r="S1517" s="3">
        <f t="shared" si="280"/>
        <v>2.2999999999999998</v>
      </c>
      <c r="T1517" s="30" t="s">
        <v>2502</v>
      </c>
      <c r="U1517" s="41">
        <f t="shared" si="277"/>
        <v>30.635999999999999</v>
      </c>
      <c r="V1517" s="41">
        <f t="shared" si="278"/>
        <v>0</v>
      </c>
      <c r="W1517" s="5"/>
    </row>
    <row r="1518" spans="1:23" ht="43.2" x14ac:dyDescent="0.3">
      <c r="A1518" s="3">
        <f t="shared" si="281"/>
        <v>1501</v>
      </c>
      <c r="B1518" s="4" t="s">
        <v>2356</v>
      </c>
      <c r="C1518" s="3">
        <v>3</v>
      </c>
      <c r="D1518" s="3" t="s">
        <v>1572</v>
      </c>
      <c r="E1518" s="4" t="s">
        <v>2387</v>
      </c>
      <c r="F1518" s="3" t="s">
        <v>7</v>
      </c>
      <c r="G1518" s="3"/>
      <c r="H1518" s="3"/>
      <c r="I1518" s="3" t="s">
        <v>2496</v>
      </c>
      <c r="J1518" s="3">
        <v>13.32</v>
      </c>
      <c r="K1518" s="3">
        <v>2300</v>
      </c>
      <c r="L1518" s="3" t="s">
        <v>25</v>
      </c>
      <c r="M1518" s="3">
        <v>1</v>
      </c>
      <c r="N1518" s="28">
        <f t="shared" si="284"/>
        <v>2.2999999999999998</v>
      </c>
      <c r="O1518" s="40">
        <f t="shared" si="285"/>
        <v>30.635999999999999</v>
      </c>
      <c r="P1518" s="12">
        <v>0</v>
      </c>
      <c r="Q1518" s="46">
        <f t="shared" si="279"/>
        <v>0</v>
      </c>
      <c r="R1518" s="15"/>
      <c r="S1518" s="3">
        <f t="shared" si="280"/>
        <v>2.2999999999999998</v>
      </c>
      <c r="T1518" s="30" t="s">
        <v>2502</v>
      </c>
      <c r="U1518" s="41">
        <f t="shared" si="277"/>
        <v>30.635999999999999</v>
      </c>
      <c r="V1518" s="41">
        <f t="shared" si="278"/>
        <v>0</v>
      </c>
      <c r="W1518" s="5"/>
    </row>
    <row r="1519" spans="1:23" ht="43.2" x14ac:dyDescent="0.3">
      <c r="A1519" s="3">
        <f t="shared" si="281"/>
        <v>1502</v>
      </c>
      <c r="B1519" s="4" t="s">
        <v>2356</v>
      </c>
      <c r="C1519" s="3">
        <v>3</v>
      </c>
      <c r="D1519" s="3" t="s">
        <v>1570</v>
      </c>
      <c r="E1519" s="4" t="s">
        <v>2389</v>
      </c>
      <c r="F1519" s="3" t="s">
        <v>2366</v>
      </c>
      <c r="G1519" s="3"/>
      <c r="H1519" s="3"/>
      <c r="I1519" s="3" t="s">
        <v>2507</v>
      </c>
      <c r="J1519" s="3">
        <v>19.21</v>
      </c>
      <c r="K1519" s="3">
        <v>4000</v>
      </c>
      <c r="L1519" s="3" t="s">
        <v>25</v>
      </c>
      <c r="M1519" s="3">
        <v>1</v>
      </c>
      <c r="N1519" s="28">
        <f t="shared" si="284"/>
        <v>4</v>
      </c>
      <c r="O1519" s="28">
        <f t="shared" si="285"/>
        <v>76.84</v>
      </c>
      <c r="P1519" s="15">
        <v>0</v>
      </c>
      <c r="Q1519" s="46">
        <f t="shared" si="279"/>
        <v>0</v>
      </c>
      <c r="R1519" s="15"/>
      <c r="S1519" s="3">
        <f t="shared" si="280"/>
        <v>4</v>
      </c>
      <c r="T1519" s="30" t="s">
        <v>2502</v>
      </c>
      <c r="U1519" s="29">
        <f t="shared" si="277"/>
        <v>76.84</v>
      </c>
      <c r="V1519" s="29">
        <f t="shared" si="278"/>
        <v>0</v>
      </c>
      <c r="W1519" s="5"/>
    </row>
    <row r="1520" spans="1:23" ht="43.2" x14ac:dyDescent="0.3">
      <c r="A1520" s="3">
        <f t="shared" si="281"/>
        <v>1503</v>
      </c>
      <c r="B1520" s="4" t="s">
        <v>2356</v>
      </c>
      <c r="C1520" s="3">
        <v>3</v>
      </c>
      <c r="D1520" s="3" t="s">
        <v>1570</v>
      </c>
      <c r="E1520" s="4" t="s">
        <v>2388</v>
      </c>
      <c r="F1520" s="3" t="s">
        <v>2366</v>
      </c>
      <c r="G1520" s="3"/>
      <c r="H1520" s="3"/>
      <c r="I1520" s="3" t="s">
        <v>2507</v>
      </c>
      <c r="J1520" s="3">
        <v>19.21</v>
      </c>
      <c r="K1520" s="3">
        <v>4000</v>
      </c>
      <c r="L1520" s="3" t="s">
        <v>25</v>
      </c>
      <c r="M1520" s="3">
        <v>1</v>
      </c>
      <c r="N1520" s="28">
        <f t="shared" si="284"/>
        <v>4</v>
      </c>
      <c r="O1520" s="28">
        <f t="shared" si="285"/>
        <v>76.84</v>
      </c>
      <c r="P1520" s="15">
        <v>0</v>
      </c>
      <c r="Q1520" s="46">
        <f t="shared" si="279"/>
        <v>0</v>
      </c>
      <c r="R1520" s="15"/>
      <c r="S1520" s="3">
        <f t="shared" si="280"/>
        <v>4</v>
      </c>
      <c r="T1520" s="30" t="s">
        <v>2502</v>
      </c>
      <c r="U1520" s="29">
        <f t="shared" si="277"/>
        <v>76.84</v>
      </c>
      <c r="V1520" s="29">
        <f t="shared" si="278"/>
        <v>0</v>
      </c>
      <c r="W1520" s="5"/>
    </row>
    <row r="1521" spans="1:23" ht="43.2" x14ac:dyDescent="0.3">
      <c r="A1521" s="3">
        <f t="shared" si="281"/>
        <v>1504</v>
      </c>
      <c r="B1521" s="4" t="s">
        <v>2356</v>
      </c>
      <c r="C1521" s="3">
        <v>3</v>
      </c>
      <c r="D1521" s="3" t="s">
        <v>1570</v>
      </c>
      <c r="E1521" s="4" t="s">
        <v>2390</v>
      </c>
      <c r="F1521" s="3" t="s">
        <v>2366</v>
      </c>
      <c r="G1521" s="3"/>
      <c r="H1521" s="3"/>
      <c r="I1521" s="3" t="s">
        <v>2507</v>
      </c>
      <c r="J1521" s="3">
        <v>19.21</v>
      </c>
      <c r="K1521" s="3">
        <v>4000</v>
      </c>
      <c r="L1521" s="3" t="s">
        <v>25</v>
      </c>
      <c r="M1521" s="3">
        <v>1</v>
      </c>
      <c r="N1521" s="28">
        <f t="shared" si="284"/>
        <v>4</v>
      </c>
      <c r="O1521" s="28">
        <f t="shared" si="285"/>
        <v>76.84</v>
      </c>
      <c r="P1521" s="15">
        <v>0</v>
      </c>
      <c r="Q1521" s="46">
        <f t="shared" si="279"/>
        <v>0</v>
      </c>
      <c r="R1521" s="15"/>
      <c r="S1521" s="3">
        <f t="shared" si="280"/>
        <v>4</v>
      </c>
      <c r="T1521" s="30" t="s">
        <v>2502</v>
      </c>
      <c r="U1521" s="29">
        <f t="shared" si="277"/>
        <v>76.84</v>
      </c>
      <c r="V1521" s="29">
        <f t="shared" si="278"/>
        <v>0</v>
      </c>
      <c r="W1521" s="5"/>
    </row>
    <row r="1522" spans="1:23" ht="43.2" x14ac:dyDescent="0.3">
      <c r="A1522" s="3">
        <f t="shared" si="281"/>
        <v>1505</v>
      </c>
      <c r="B1522" s="4" t="s">
        <v>2356</v>
      </c>
      <c r="C1522" s="3">
        <v>3</v>
      </c>
      <c r="D1522" s="3" t="s">
        <v>1570</v>
      </c>
      <c r="E1522" s="4" t="s">
        <v>2391</v>
      </c>
      <c r="F1522" s="3" t="s">
        <v>2366</v>
      </c>
      <c r="G1522" s="3"/>
      <c r="H1522" s="3"/>
      <c r="I1522" s="3" t="s">
        <v>2507</v>
      </c>
      <c r="J1522" s="3">
        <v>19.21</v>
      </c>
      <c r="K1522" s="3">
        <v>4000</v>
      </c>
      <c r="L1522" s="3" t="s">
        <v>25</v>
      </c>
      <c r="M1522" s="3">
        <v>1</v>
      </c>
      <c r="N1522" s="28">
        <f t="shared" si="284"/>
        <v>4</v>
      </c>
      <c r="O1522" s="28">
        <f t="shared" si="285"/>
        <v>76.84</v>
      </c>
      <c r="P1522" s="15">
        <v>0</v>
      </c>
      <c r="Q1522" s="46">
        <f t="shared" si="279"/>
        <v>0</v>
      </c>
      <c r="R1522" s="15"/>
      <c r="S1522" s="3">
        <f t="shared" si="280"/>
        <v>4</v>
      </c>
      <c r="T1522" s="30" t="s">
        <v>2502</v>
      </c>
      <c r="U1522" s="29">
        <f t="shared" si="277"/>
        <v>76.84</v>
      </c>
      <c r="V1522" s="29">
        <f t="shared" si="278"/>
        <v>0</v>
      </c>
      <c r="W1522" s="5"/>
    </row>
    <row r="1523" spans="1:23" ht="43.2" x14ac:dyDescent="0.3">
      <c r="A1523" s="3">
        <f t="shared" si="281"/>
        <v>1506</v>
      </c>
      <c r="B1523" s="4" t="s">
        <v>2356</v>
      </c>
      <c r="C1523" s="3">
        <v>3</v>
      </c>
      <c r="D1523" s="3" t="s">
        <v>1572</v>
      </c>
      <c r="E1523" s="4" t="s">
        <v>2387</v>
      </c>
      <c r="F1523" s="3" t="s">
        <v>1699</v>
      </c>
      <c r="G1523" s="3" t="s">
        <v>2349</v>
      </c>
      <c r="H1523" s="3" t="s">
        <v>2486</v>
      </c>
      <c r="I1523" s="3" t="s">
        <v>2496</v>
      </c>
      <c r="J1523" s="3">
        <v>31.5</v>
      </c>
      <c r="K1523" s="3">
        <v>6000</v>
      </c>
      <c r="L1523" s="3" t="s">
        <v>25</v>
      </c>
      <c r="M1523" s="3">
        <v>1</v>
      </c>
      <c r="N1523" s="28">
        <f>(K1523/1000)*M1523</f>
        <v>6</v>
      </c>
      <c r="O1523" s="28">
        <f>N1523*J1523</f>
        <v>189</v>
      </c>
      <c r="P1523" s="12">
        <v>0</v>
      </c>
      <c r="Q1523" s="46">
        <f t="shared" si="279"/>
        <v>0</v>
      </c>
      <c r="R1523" s="15"/>
      <c r="S1523" s="3">
        <f t="shared" si="280"/>
        <v>6</v>
      </c>
      <c r="T1523" s="30" t="s">
        <v>2502</v>
      </c>
      <c r="U1523" s="29">
        <f t="shared" si="277"/>
        <v>189</v>
      </c>
      <c r="V1523" s="29">
        <f t="shared" si="278"/>
        <v>0</v>
      </c>
      <c r="W1523" s="5"/>
    </row>
    <row r="1524" spans="1:23" ht="43.2" x14ac:dyDescent="0.3">
      <c r="A1524" s="3">
        <f t="shared" si="281"/>
        <v>1507</v>
      </c>
      <c r="B1524" s="4" t="s">
        <v>2356</v>
      </c>
      <c r="C1524" s="3">
        <v>3</v>
      </c>
      <c r="D1524" s="3" t="s">
        <v>1572</v>
      </c>
      <c r="E1524" s="4" t="s">
        <v>2392</v>
      </c>
      <c r="F1524" s="3" t="s">
        <v>2369</v>
      </c>
      <c r="G1524" s="3"/>
      <c r="H1524" s="3"/>
      <c r="I1524" s="3" t="s">
        <v>2496</v>
      </c>
      <c r="J1524" s="3">
        <v>26</v>
      </c>
      <c r="K1524" s="3">
        <v>6000</v>
      </c>
      <c r="L1524" s="3" t="s">
        <v>25</v>
      </c>
      <c r="M1524" s="3">
        <v>1</v>
      </c>
      <c r="N1524" s="28">
        <f>(K1524/1000)*M1524</f>
        <v>6</v>
      </c>
      <c r="O1524" s="28">
        <f>N1524*J1524</f>
        <v>156</v>
      </c>
      <c r="P1524" s="12">
        <v>0</v>
      </c>
      <c r="Q1524" s="46">
        <f t="shared" si="279"/>
        <v>0</v>
      </c>
      <c r="R1524" s="15"/>
      <c r="S1524" s="3">
        <f t="shared" si="280"/>
        <v>6</v>
      </c>
      <c r="T1524" s="30" t="s">
        <v>2502</v>
      </c>
      <c r="U1524" s="29">
        <f t="shared" si="277"/>
        <v>156</v>
      </c>
      <c r="V1524" s="29">
        <f t="shared" si="278"/>
        <v>0</v>
      </c>
      <c r="W1524" s="5"/>
    </row>
    <row r="1525" spans="1:23" ht="43.2" x14ac:dyDescent="0.3">
      <c r="A1525" s="3">
        <f t="shared" si="281"/>
        <v>1508</v>
      </c>
      <c r="B1525" s="4" t="s">
        <v>2356</v>
      </c>
      <c r="C1525" s="3">
        <v>3</v>
      </c>
      <c r="D1525" s="3" t="s">
        <v>1572</v>
      </c>
      <c r="E1525" s="4" t="s">
        <v>2393</v>
      </c>
      <c r="F1525" s="3" t="s">
        <v>2369</v>
      </c>
      <c r="G1525" s="3"/>
      <c r="H1525" s="3"/>
      <c r="I1525" s="3" t="s">
        <v>2496</v>
      </c>
      <c r="J1525" s="3">
        <v>26</v>
      </c>
      <c r="K1525" s="3">
        <v>6000</v>
      </c>
      <c r="L1525" s="3" t="s">
        <v>25</v>
      </c>
      <c r="M1525" s="3">
        <v>1</v>
      </c>
      <c r="N1525" s="28">
        <f>(K1525/1000)*M1525</f>
        <v>6</v>
      </c>
      <c r="O1525" s="28">
        <f>N1525*J1525</f>
        <v>156</v>
      </c>
      <c r="P1525" s="12">
        <v>0</v>
      </c>
      <c r="Q1525" s="46">
        <f t="shared" si="279"/>
        <v>0</v>
      </c>
      <c r="R1525" s="15"/>
      <c r="S1525" s="3">
        <f t="shared" si="280"/>
        <v>6</v>
      </c>
      <c r="T1525" s="30" t="s">
        <v>2502</v>
      </c>
      <c r="U1525" s="29">
        <f t="shared" si="277"/>
        <v>156</v>
      </c>
      <c r="V1525" s="29">
        <f t="shared" si="278"/>
        <v>0</v>
      </c>
      <c r="W1525" s="5"/>
    </row>
    <row r="1526" spans="1:23" ht="43.2" x14ac:dyDescent="0.3">
      <c r="A1526" s="3">
        <f t="shared" si="281"/>
        <v>1509</v>
      </c>
      <c r="B1526" s="4" t="s">
        <v>2356</v>
      </c>
      <c r="C1526" s="3">
        <v>3</v>
      </c>
      <c r="D1526" s="3" t="s">
        <v>2416</v>
      </c>
      <c r="E1526" s="4" t="s">
        <v>2394</v>
      </c>
      <c r="F1526" s="3" t="s">
        <v>2369</v>
      </c>
      <c r="G1526" s="3"/>
      <c r="H1526" s="3"/>
      <c r="I1526" s="3" t="s">
        <v>2496</v>
      </c>
      <c r="J1526" s="3">
        <v>26</v>
      </c>
      <c r="K1526" s="3">
        <v>12000</v>
      </c>
      <c r="L1526" s="3" t="s">
        <v>25</v>
      </c>
      <c r="M1526" s="3">
        <v>1</v>
      </c>
      <c r="N1526" s="28">
        <f>(K1526/1000)*M1526</f>
        <v>12</v>
      </c>
      <c r="O1526" s="28">
        <f>N1526*J1526</f>
        <v>312</v>
      </c>
      <c r="P1526" s="12">
        <v>0</v>
      </c>
      <c r="Q1526" s="46">
        <f t="shared" si="279"/>
        <v>0</v>
      </c>
      <c r="R1526" s="15"/>
      <c r="S1526" s="3">
        <f t="shared" si="280"/>
        <v>12</v>
      </c>
      <c r="T1526" s="30" t="s">
        <v>2502</v>
      </c>
      <c r="U1526" s="29">
        <f t="shared" si="277"/>
        <v>312</v>
      </c>
      <c r="V1526" s="29">
        <f t="shared" si="278"/>
        <v>0</v>
      </c>
      <c r="W1526" s="5"/>
    </row>
    <row r="1527" spans="1:23" ht="43.2" x14ac:dyDescent="0.3">
      <c r="A1527" s="3">
        <f t="shared" si="281"/>
        <v>1510</v>
      </c>
      <c r="B1527" s="4" t="s">
        <v>2356</v>
      </c>
      <c r="C1527" s="3">
        <v>3</v>
      </c>
      <c r="D1527" s="3" t="s">
        <v>2416</v>
      </c>
      <c r="E1527" s="4" t="s">
        <v>2395</v>
      </c>
      <c r="F1527" s="3" t="s">
        <v>35</v>
      </c>
      <c r="G1527" s="7" t="s">
        <v>2346</v>
      </c>
      <c r="H1527" s="7" t="s">
        <v>2467</v>
      </c>
      <c r="I1527" s="7" t="s">
        <v>2496</v>
      </c>
      <c r="J1527" s="7">
        <v>49.9</v>
      </c>
      <c r="K1527" s="3">
        <v>1700</v>
      </c>
      <c r="L1527" s="3" t="s">
        <v>25</v>
      </c>
      <c r="M1527" s="3">
        <v>1</v>
      </c>
      <c r="N1527" s="28">
        <f t="shared" ref="N1527:N1537" si="286">(K1527/1000)*M1527</f>
        <v>1.7</v>
      </c>
      <c r="O1527" s="28">
        <f t="shared" ref="O1527:O1537" si="287">N1527*J1527</f>
        <v>84.83</v>
      </c>
      <c r="P1527" s="12">
        <v>0</v>
      </c>
      <c r="Q1527" s="46">
        <f t="shared" si="279"/>
        <v>0</v>
      </c>
      <c r="R1527" s="15"/>
      <c r="S1527" s="3">
        <f t="shared" si="280"/>
        <v>1.7</v>
      </c>
      <c r="T1527" s="30" t="s">
        <v>2502</v>
      </c>
      <c r="U1527" s="29">
        <f t="shared" si="277"/>
        <v>84.83</v>
      </c>
      <c r="V1527" s="29">
        <f t="shared" si="278"/>
        <v>0</v>
      </c>
      <c r="W1527" s="5"/>
    </row>
    <row r="1528" spans="1:23" ht="43.2" x14ac:dyDescent="0.3">
      <c r="A1528" s="3">
        <f t="shared" si="281"/>
        <v>1511</v>
      </c>
      <c r="B1528" s="4" t="s">
        <v>2356</v>
      </c>
      <c r="C1528" s="3">
        <v>3</v>
      </c>
      <c r="D1528" s="3" t="s">
        <v>2416</v>
      </c>
      <c r="E1528" s="4" t="s">
        <v>2396</v>
      </c>
      <c r="F1528" s="3" t="s">
        <v>35</v>
      </c>
      <c r="G1528" s="7" t="s">
        <v>2346</v>
      </c>
      <c r="H1528" s="7" t="s">
        <v>2467</v>
      </c>
      <c r="I1528" s="7" t="s">
        <v>2496</v>
      </c>
      <c r="J1528" s="7">
        <v>49.9</v>
      </c>
      <c r="K1528" s="3">
        <v>1700</v>
      </c>
      <c r="L1528" s="3" t="s">
        <v>25</v>
      </c>
      <c r="M1528" s="3">
        <v>1</v>
      </c>
      <c r="N1528" s="28">
        <f t="shared" si="286"/>
        <v>1.7</v>
      </c>
      <c r="O1528" s="28">
        <f t="shared" si="287"/>
        <v>84.83</v>
      </c>
      <c r="P1528" s="12">
        <v>0</v>
      </c>
      <c r="Q1528" s="46">
        <f t="shared" si="279"/>
        <v>0</v>
      </c>
      <c r="R1528" s="15"/>
      <c r="S1528" s="3">
        <f t="shared" si="280"/>
        <v>1.7</v>
      </c>
      <c r="T1528" s="30" t="s">
        <v>2502</v>
      </c>
      <c r="U1528" s="29">
        <f t="shared" si="277"/>
        <v>84.83</v>
      </c>
      <c r="V1528" s="29">
        <f t="shared" si="278"/>
        <v>0</v>
      </c>
      <c r="W1528" s="5"/>
    </row>
    <row r="1529" spans="1:23" ht="43.2" x14ac:dyDescent="0.3">
      <c r="A1529" s="3">
        <f t="shared" si="281"/>
        <v>1512</v>
      </c>
      <c r="B1529" s="4" t="s">
        <v>2356</v>
      </c>
      <c r="C1529" s="3">
        <v>3</v>
      </c>
      <c r="D1529" s="3" t="s">
        <v>2416</v>
      </c>
      <c r="E1529" s="4" t="s">
        <v>2397</v>
      </c>
      <c r="F1529" s="3" t="s">
        <v>35</v>
      </c>
      <c r="G1529" s="7" t="s">
        <v>2346</v>
      </c>
      <c r="H1529" s="7" t="s">
        <v>2467</v>
      </c>
      <c r="I1529" s="7" t="s">
        <v>2496</v>
      </c>
      <c r="J1529" s="7">
        <v>49.9</v>
      </c>
      <c r="K1529" s="3">
        <v>1700</v>
      </c>
      <c r="L1529" s="3" t="s">
        <v>25</v>
      </c>
      <c r="M1529" s="3">
        <v>1</v>
      </c>
      <c r="N1529" s="28">
        <f t="shared" si="286"/>
        <v>1.7</v>
      </c>
      <c r="O1529" s="28">
        <f t="shared" si="287"/>
        <v>84.83</v>
      </c>
      <c r="P1529" s="12">
        <v>0</v>
      </c>
      <c r="Q1529" s="46">
        <f t="shared" si="279"/>
        <v>0</v>
      </c>
      <c r="R1529" s="15"/>
      <c r="S1529" s="3">
        <f t="shared" si="280"/>
        <v>1.7</v>
      </c>
      <c r="T1529" s="30" t="s">
        <v>2502</v>
      </c>
      <c r="U1529" s="29">
        <f t="shared" si="277"/>
        <v>84.83</v>
      </c>
      <c r="V1529" s="29">
        <f t="shared" si="278"/>
        <v>0</v>
      </c>
      <c r="W1529" s="5"/>
    </row>
    <row r="1530" spans="1:23" ht="43.2" x14ac:dyDescent="0.3">
      <c r="A1530" s="3">
        <f t="shared" si="281"/>
        <v>1513</v>
      </c>
      <c r="B1530" s="4" t="s">
        <v>2356</v>
      </c>
      <c r="C1530" s="3">
        <v>3</v>
      </c>
      <c r="D1530" s="3" t="s">
        <v>2416</v>
      </c>
      <c r="E1530" s="4" t="s">
        <v>2398</v>
      </c>
      <c r="F1530" s="3" t="s">
        <v>35</v>
      </c>
      <c r="G1530" s="7" t="s">
        <v>2346</v>
      </c>
      <c r="H1530" s="7" t="s">
        <v>2467</v>
      </c>
      <c r="I1530" s="7" t="s">
        <v>2496</v>
      </c>
      <c r="J1530" s="7">
        <v>49.9</v>
      </c>
      <c r="K1530" s="3">
        <v>1700</v>
      </c>
      <c r="L1530" s="3" t="s">
        <v>25</v>
      </c>
      <c r="M1530" s="3">
        <v>1</v>
      </c>
      <c r="N1530" s="28">
        <f t="shared" si="286"/>
        <v>1.7</v>
      </c>
      <c r="O1530" s="28">
        <f t="shared" si="287"/>
        <v>84.83</v>
      </c>
      <c r="P1530" s="12">
        <v>0</v>
      </c>
      <c r="Q1530" s="46">
        <f t="shared" si="279"/>
        <v>0</v>
      </c>
      <c r="R1530" s="15"/>
      <c r="S1530" s="3">
        <f t="shared" si="280"/>
        <v>1.7</v>
      </c>
      <c r="T1530" s="30" t="s">
        <v>2502</v>
      </c>
      <c r="U1530" s="29">
        <f t="shared" si="277"/>
        <v>84.83</v>
      </c>
      <c r="V1530" s="29">
        <f t="shared" si="278"/>
        <v>0</v>
      </c>
      <c r="W1530" s="5"/>
    </row>
    <row r="1531" spans="1:23" ht="43.2" x14ac:dyDescent="0.3">
      <c r="A1531" s="3">
        <f t="shared" si="281"/>
        <v>1514</v>
      </c>
      <c r="B1531" s="4" t="s">
        <v>2356</v>
      </c>
      <c r="C1531" s="3">
        <v>3</v>
      </c>
      <c r="D1531" s="3" t="s">
        <v>2416</v>
      </c>
      <c r="E1531" s="4" t="s">
        <v>2399</v>
      </c>
      <c r="F1531" s="3" t="s">
        <v>35</v>
      </c>
      <c r="G1531" s="7" t="s">
        <v>2346</v>
      </c>
      <c r="H1531" s="7" t="s">
        <v>2467</v>
      </c>
      <c r="I1531" s="7" t="s">
        <v>2496</v>
      </c>
      <c r="J1531" s="7">
        <v>49.9</v>
      </c>
      <c r="K1531" s="3">
        <v>1700</v>
      </c>
      <c r="L1531" s="3" t="s">
        <v>25</v>
      </c>
      <c r="M1531" s="3">
        <v>1</v>
      </c>
      <c r="N1531" s="28">
        <f t="shared" si="286"/>
        <v>1.7</v>
      </c>
      <c r="O1531" s="28">
        <f t="shared" si="287"/>
        <v>84.83</v>
      </c>
      <c r="P1531" s="12">
        <v>0</v>
      </c>
      <c r="Q1531" s="46">
        <f t="shared" si="279"/>
        <v>0</v>
      </c>
      <c r="R1531" s="15"/>
      <c r="S1531" s="3">
        <f t="shared" si="280"/>
        <v>1.7</v>
      </c>
      <c r="T1531" s="30" t="s">
        <v>2502</v>
      </c>
      <c r="U1531" s="29">
        <f t="shared" si="277"/>
        <v>84.83</v>
      </c>
      <c r="V1531" s="29">
        <f t="shared" si="278"/>
        <v>0</v>
      </c>
      <c r="W1531" s="5"/>
    </row>
    <row r="1532" spans="1:23" ht="43.2" x14ac:dyDescent="0.3">
      <c r="A1532" s="3">
        <f t="shared" si="281"/>
        <v>1515</v>
      </c>
      <c r="B1532" s="4" t="s">
        <v>2356</v>
      </c>
      <c r="C1532" s="3">
        <v>3</v>
      </c>
      <c r="D1532" s="3" t="s">
        <v>2416</v>
      </c>
      <c r="E1532" s="4" t="s">
        <v>2400</v>
      </c>
      <c r="F1532" s="3" t="s">
        <v>2382</v>
      </c>
      <c r="G1532" s="3"/>
      <c r="H1532" s="3"/>
      <c r="I1532" s="3" t="s">
        <v>2496</v>
      </c>
      <c r="J1532" s="3">
        <v>12.2</v>
      </c>
      <c r="K1532" s="3">
        <v>1700</v>
      </c>
      <c r="L1532" s="3" t="s">
        <v>25</v>
      </c>
      <c r="M1532" s="3">
        <v>1</v>
      </c>
      <c r="N1532" s="28">
        <f t="shared" si="286"/>
        <v>1.7</v>
      </c>
      <c r="O1532" s="28">
        <f t="shared" si="287"/>
        <v>20.74</v>
      </c>
      <c r="P1532" s="15">
        <v>0.3</v>
      </c>
      <c r="Q1532" s="46">
        <f t="shared" si="279"/>
        <v>0.51</v>
      </c>
      <c r="R1532" s="15"/>
      <c r="S1532" s="3">
        <f t="shared" si="280"/>
        <v>1.19</v>
      </c>
      <c r="T1532" s="30" t="s">
        <v>2502</v>
      </c>
      <c r="U1532" s="29">
        <f t="shared" si="277"/>
        <v>14.517999999999999</v>
      </c>
      <c r="V1532" s="29">
        <f t="shared" si="278"/>
        <v>6.2219999999999995</v>
      </c>
      <c r="W1532" s="5"/>
    </row>
    <row r="1533" spans="1:23" ht="43.2" x14ac:dyDescent="0.3">
      <c r="A1533" s="3">
        <f t="shared" si="281"/>
        <v>1516</v>
      </c>
      <c r="B1533" s="4" t="s">
        <v>2356</v>
      </c>
      <c r="C1533" s="3">
        <v>3</v>
      </c>
      <c r="D1533" s="3" t="s">
        <v>2416</v>
      </c>
      <c r="E1533" s="4" t="s">
        <v>2401</v>
      </c>
      <c r="F1533" s="3" t="s">
        <v>2382</v>
      </c>
      <c r="G1533" s="3"/>
      <c r="H1533" s="3"/>
      <c r="I1533" s="3" t="s">
        <v>2496</v>
      </c>
      <c r="J1533" s="3">
        <v>12.2</v>
      </c>
      <c r="K1533" s="3">
        <v>1700</v>
      </c>
      <c r="L1533" s="3" t="s">
        <v>25</v>
      </c>
      <c r="M1533" s="3">
        <v>1</v>
      </c>
      <c r="N1533" s="28">
        <f t="shared" si="286"/>
        <v>1.7</v>
      </c>
      <c r="O1533" s="28">
        <f t="shared" si="287"/>
        <v>20.74</v>
      </c>
      <c r="P1533" s="15">
        <v>0.3</v>
      </c>
      <c r="Q1533" s="46">
        <f t="shared" si="279"/>
        <v>0.51</v>
      </c>
      <c r="R1533" s="15"/>
      <c r="S1533" s="3">
        <f t="shared" si="280"/>
        <v>1.19</v>
      </c>
      <c r="T1533" s="30" t="s">
        <v>2502</v>
      </c>
      <c r="U1533" s="29">
        <f t="shared" si="277"/>
        <v>14.517999999999999</v>
      </c>
      <c r="V1533" s="29">
        <f t="shared" si="278"/>
        <v>6.2219999999999995</v>
      </c>
      <c r="W1533" s="5"/>
    </row>
    <row r="1534" spans="1:23" ht="43.2" x14ac:dyDescent="0.3">
      <c r="A1534" s="3">
        <f t="shared" si="281"/>
        <v>1517</v>
      </c>
      <c r="B1534" s="4" t="s">
        <v>2356</v>
      </c>
      <c r="C1534" s="3">
        <v>3</v>
      </c>
      <c r="D1534" s="3" t="s">
        <v>2416</v>
      </c>
      <c r="E1534" s="4" t="s">
        <v>2402</v>
      </c>
      <c r="F1534" s="3" t="s">
        <v>2382</v>
      </c>
      <c r="G1534" s="3"/>
      <c r="H1534" s="3"/>
      <c r="I1534" s="3" t="s">
        <v>2496</v>
      </c>
      <c r="J1534" s="3">
        <v>12.2</v>
      </c>
      <c r="K1534" s="3">
        <v>1700</v>
      </c>
      <c r="L1534" s="3" t="s">
        <v>25</v>
      </c>
      <c r="M1534" s="3">
        <v>1</v>
      </c>
      <c r="N1534" s="28">
        <f t="shared" si="286"/>
        <v>1.7</v>
      </c>
      <c r="O1534" s="28">
        <f t="shared" si="287"/>
        <v>20.74</v>
      </c>
      <c r="P1534" s="15">
        <v>0.3</v>
      </c>
      <c r="Q1534" s="46">
        <f t="shared" si="279"/>
        <v>0.51</v>
      </c>
      <c r="R1534" s="15"/>
      <c r="S1534" s="3">
        <f t="shared" si="280"/>
        <v>1.19</v>
      </c>
      <c r="T1534" s="30" t="s">
        <v>2502</v>
      </c>
      <c r="U1534" s="29">
        <f t="shared" si="277"/>
        <v>14.517999999999999</v>
      </c>
      <c r="V1534" s="29">
        <f t="shared" si="278"/>
        <v>6.2219999999999995</v>
      </c>
      <c r="W1534" s="5"/>
    </row>
    <row r="1535" spans="1:23" ht="43.2" x14ac:dyDescent="0.3">
      <c r="A1535" s="3">
        <f t="shared" si="281"/>
        <v>1518</v>
      </c>
      <c r="B1535" s="4" t="s">
        <v>2356</v>
      </c>
      <c r="C1535" s="3">
        <v>3</v>
      </c>
      <c r="D1535" s="3" t="s">
        <v>2416</v>
      </c>
      <c r="E1535" s="4" t="s">
        <v>2403</v>
      </c>
      <c r="F1535" s="3" t="s">
        <v>2382</v>
      </c>
      <c r="G1535" s="3"/>
      <c r="H1535" s="3"/>
      <c r="I1535" s="3" t="s">
        <v>2496</v>
      </c>
      <c r="J1535" s="3">
        <v>12.2</v>
      </c>
      <c r="K1535" s="3">
        <v>1700</v>
      </c>
      <c r="L1535" s="3" t="s">
        <v>25</v>
      </c>
      <c r="M1535" s="3">
        <v>1</v>
      </c>
      <c r="N1535" s="28">
        <f t="shared" si="286"/>
        <v>1.7</v>
      </c>
      <c r="O1535" s="28">
        <f t="shared" si="287"/>
        <v>20.74</v>
      </c>
      <c r="P1535" s="15">
        <v>0.3</v>
      </c>
      <c r="Q1535" s="46">
        <f t="shared" si="279"/>
        <v>0.51</v>
      </c>
      <c r="R1535" s="15"/>
      <c r="S1535" s="3">
        <f t="shared" si="280"/>
        <v>1.19</v>
      </c>
      <c r="T1535" s="30" t="s">
        <v>2502</v>
      </c>
      <c r="U1535" s="29">
        <f t="shared" si="277"/>
        <v>14.517999999999999</v>
      </c>
      <c r="V1535" s="29">
        <f t="shared" si="278"/>
        <v>6.2219999999999995</v>
      </c>
      <c r="W1535" s="5"/>
    </row>
    <row r="1536" spans="1:23" ht="43.2" x14ac:dyDescent="0.3">
      <c r="A1536" s="3">
        <f t="shared" si="281"/>
        <v>1519</v>
      </c>
      <c r="B1536" s="4" t="s">
        <v>2356</v>
      </c>
      <c r="C1536" s="3">
        <v>3</v>
      </c>
      <c r="D1536" s="3" t="s">
        <v>2416</v>
      </c>
      <c r="E1536" s="4" t="s">
        <v>2404</v>
      </c>
      <c r="F1536" s="3" t="s">
        <v>2382</v>
      </c>
      <c r="G1536" s="3"/>
      <c r="H1536" s="3"/>
      <c r="I1536" s="3" t="s">
        <v>2496</v>
      </c>
      <c r="J1536" s="3">
        <v>12.2</v>
      </c>
      <c r="K1536" s="3">
        <v>1700</v>
      </c>
      <c r="L1536" s="3" t="s">
        <v>25</v>
      </c>
      <c r="M1536" s="3">
        <v>1</v>
      </c>
      <c r="N1536" s="28">
        <f t="shared" si="286"/>
        <v>1.7</v>
      </c>
      <c r="O1536" s="28">
        <f t="shared" si="287"/>
        <v>20.74</v>
      </c>
      <c r="P1536" s="15">
        <v>0.3</v>
      </c>
      <c r="Q1536" s="46">
        <f t="shared" si="279"/>
        <v>0.51</v>
      </c>
      <c r="R1536" s="15"/>
      <c r="S1536" s="3">
        <f t="shared" si="280"/>
        <v>1.19</v>
      </c>
      <c r="T1536" s="30" t="s">
        <v>2502</v>
      </c>
      <c r="U1536" s="29">
        <f t="shared" si="277"/>
        <v>14.517999999999999</v>
      </c>
      <c r="V1536" s="29">
        <f t="shared" si="278"/>
        <v>6.2219999999999995</v>
      </c>
      <c r="W1536" s="5"/>
    </row>
    <row r="1537" spans="1:23" ht="43.2" x14ac:dyDescent="0.3">
      <c r="A1537" s="3">
        <f t="shared" si="281"/>
        <v>1520</v>
      </c>
      <c r="B1537" s="4" t="s">
        <v>2356</v>
      </c>
      <c r="C1537" s="3">
        <v>3</v>
      </c>
      <c r="D1537" s="3" t="s">
        <v>2416</v>
      </c>
      <c r="E1537" s="4" t="s">
        <v>2405</v>
      </c>
      <c r="F1537" s="3" t="s">
        <v>2382</v>
      </c>
      <c r="G1537" s="3"/>
      <c r="H1537" s="3"/>
      <c r="I1537" s="3" t="s">
        <v>2496</v>
      </c>
      <c r="J1537" s="3">
        <v>12.2</v>
      </c>
      <c r="K1537" s="3">
        <v>1700</v>
      </c>
      <c r="L1537" s="3" t="s">
        <v>25</v>
      </c>
      <c r="M1537" s="3">
        <v>1</v>
      </c>
      <c r="N1537" s="28">
        <f t="shared" si="286"/>
        <v>1.7</v>
      </c>
      <c r="O1537" s="28">
        <f t="shared" si="287"/>
        <v>20.74</v>
      </c>
      <c r="P1537" s="15">
        <v>0.3</v>
      </c>
      <c r="Q1537" s="46">
        <f t="shared" si="279"/>
        <v>0.51</v>
      </c>
      <c r="R1537" s="15"/>
      <c r="S1537" s="3">
        <f t="shared" si="280"/>
        <v>1.19</v>
      </c>
      <c r="T1537" s="30" t="s">
        <v>2502</v>
      </c>
      <c r="U1537" s="29">
        <f t="shared" si="277"/>
        <v>14.517999999999999</v>
      </c>
      <c r="V1537" s="29">
        <f t="shared" si="278"/>
        <v>6.2219999999999995</v>
      </c>
      <c r="W1537" s="5"/>
    </row>
    <row r="1538" spans="1:23" ht="43.2" x14ac:dyDescent="0.3">
      <c r="A1538" s="3">
        <f t="shared" si="281"/>
        <v>1521</v>
      </c>
      <c r="B1538" s="4" t="s">
        <v>2356</v>
      </c>
      <c r="C1538" s="3">
        <v>3</v>
      </c>
      <c r="D1538" s="3" t="s">
        <v>1570</v>
      </c>
      <c r="E1538" s="4" t="s">
        <v>2407</v>
      </c>
      <c r="F1538" s="3" t="s">
        <v>2366</v>
      </c>
      <c r="G1538" s="3"/>
      <c r="H1538" s="3"/>
      <c r="I1538" s="3" t="s">
        <v>2507</v>
      </c>
      <c r="J1538" s="3">
        <v>19.21</v>
      </c>
      <c r="K1538" s="3">
        <v>4000</v>
      </c>
      <c r="L1538" s="3" t="s">
        <v>25</v>
      </c>
      <c r="M1538" s="3">
        <v>1</v>
      </c>
      <c r="N1538" s="28">
        <f t="shared" ref="N1538:N1550" si="288">(K1538/1000)*M1538</f>
        <v>4</v>
      </c>
      <c r="O1538" s="28">
        <f t="shared" ref="O1538:O1550" si="289">N1538*J1538</f>
        <v>76.84</v>
      </c>
      <c r="P1538" s="15">
        <v>0</v>
      </c>
      <c r="Q1538" s="46">
        <f t="shared" si="279"/>
        <v>0</v>
      </c>
      <c r="R1538" s="15"/>
      <c r="S1538" s="3">
        <f t="shared" si="280"/>
        <v>4</v>
      </c>
      <c r="T1538" s="30" t="s">
        <v>2502</v>
      </c>
      <c r="U1538" s="29">
        <f t="shared" si="277"/>
        <v>76.84</v>
      </c>
      <c r="V1538" s="29">
        <f t="shared" si="278"/>
        <v>0</v>
      </c>
      <c r="W1538" s="5"/>
    </row>
    <row r="1539" spans="1:23" ht="43.2" x14ac:dyDescent="0.3">
      <c r="A1539" s="3">
        <f t="shared" si="281"/>
        <v>1522</v>
      </c>
      <c r="B1539" s="4" t="s">
        <v>2356</v>
      </c>
      <c r="C1539" s="3">
        <v>3</v>
      </c>
      <c r="D1539" s="3" t="s">
        <v>1570</v>
      </c>
      <c r="E1539" s="4" t="s">
        <v>2408</v>
      </c>
      <c r="F1539" s="3" t="s">
        <v>2366</v>
      </c>
      <c r="G1539" s="3"/>
      <c r="H1539" s="3"/>
      <c r="I1539" s="3" t="s">
        <v>2507</v>
      </c>
      <c r="J1539" s="3">
        <v>19.21</v>
      </c>
      <c r="K1539" s="3">
        <v>4000</v>
      </c>
      <c r="L1539" s="3" t="s">
        <v>25</v>
      </c>
      <c r="M1539" s="3">
        <v>1</v>
      </c>
      <c r="N1539" s="28">
        <f t="shared" si="288"/>
        <v>4</v>
      </c>
      <c r="O1539" s="28">
        <f t="shared" si="289"/>
        <v>76.84</v>
      </c>
      <c r="P1539" s="15">
        <v>0</v>
      </c>
      <c r="Q1539" s="46">
        <f t="shared" si="279"/>
        <v>0</v>
      </c>
      <c r="R1539" s="15"/>
      <c r="S1539" s="3">
        <f t="shared" si="280"/>
        <v>4</v>
      </c>
      <c r="T1539" s="30" t="s">
        <v>2502</v>
      </c>
      <c r="U1539" s="29">
        <f t="shared" si="277"/>
        <v>76.84</v>
      </c>
      <c r="V1539" s="29">
        <f t="shared" si="278"/>
        <v>0</v>
      </c>
      <c r="W1539" s="5"/>
    </row>
    <row r="1540" spans="1:23" ht="43.2" x14ac:dyDescent="0.3">
      <c r="A1540" s="3">
        <f t="shared" si="281"/>
        <v>1523</v>
      </c>
      <c r="B1540" s="4" t="s">
        <v>2356</v>
      </c>
      <c r="C1540" s="3">
        <v>3</v>
      </c>
      <c r="D1540" s="3" t="s">
        <v>1570</v>
      </c>
      <c r="E1540" s="4" t="s">
        <v>2409</v>
      </c>
      <c r="F1540" s="3" t="s">
        <v>2366</v>
      </c>
      <c r="G1540" s="3"/>
      <c r="H1540" s="3"/>
      <c r="I1540" s="3" t="s">
        <v>2507</v>
      </c>
      <c r="J1540" s="3">
        <v>19.21</v>
      </c>
      <c r="K1540" s="3">
        <v>4000</v>
      </c>
      <c r="L1540" s="3" t="s">
        <v>25</v>
      </c>
      <c r="M1540" s="3">
        <v>1</v>
      </c>
      <c r="N1540" s="28">
        <f t="shared" si="288"/>
        <v>4</v>
      </c>
      <c r="O1540" s="28">
        <f t="shared" si="289"/>
        <v>76.84</v>
      </c>
      <c r="P1540" s="15">
        <v>0</v>
      </c>
      <c r="Q1540" s="46">
        <f t="shared" si="279"/>
        <v>0</v>
      </c>
      <c r="R1540" s="15"/>
      <c r="S1540" s="3">
        <f t="shared" si="280"/>
        <v>4</v>
      </c>
      <c r="T1540" s="30" t="s">
        <v>2502</v>
      </c>
      <c r="U1540" s="29">
        <f t="shared" si="277"/>
        <v>76.84</v>
      </c>
      <c r="V1540" s="29">
        <f t="shared" si="278"/>
        <v>0</v>
      </c>
      <c r="W1540" s="5"/>
    </row>
    <row r="1541" spans="1:23" ht="43.2" x14ac:dyDescent="0.3">
      <c r="A1541" s="3">
        <f t="shared" si="281"/>
        <v>1524</v>
      </c>
      <c r="B1541" s="4" t="s">
        <v>2356</v>
      </c>
      <c r="C1541" s="3">
        <v>3</v>
      </c>
      <c r="D1541" s="3" t="s">
        <v>1570</v>
      </c>
      <c r="E1541" s="4" t="s">
        <v>2414</v>
      </c>
      <c r="F1541" s="3" t="s">
        <v>2366</v>
      </c>
      <c r="G1541" s="3"/>
      <c r="H1541" s="3"/>
      <c r="I1541" s="3" t="s">
        <v>2507</v>
      </c>
      <c r="J1541" s="3">
        <v>19.21</v>
      </c>
      <c r="K1541" s="3">
        <v>4000</v>
      </c>
      <c r="L1541" s="3" t="s">
        <v>25</v>
      </c>
      <c r="M1541" s="3">
        <v>1</v>
      </c>
      <c r="N1541" s="28">
        <f t="shared" si="288"/>
        <v>4</v>
      </c>
      <c r="O1541" s="28">
        <f t="shared" si="289"/>
        <v>76.84</v>
      </c>
      <c r="P1541" s="15">
        <v>0</v>
      </c>
      <c r="Q1541" s="46">
        <f t="shared" si="279"/>
        <v>0</v>
      </c>
      <c r="R1541" s="15"/>
      <c r="S1541" s="3">
        <f t="shared" si="280"/>
        <v>4</v>
      </c>
      <c r="T1541" s="30" t="s">
        <v>2502</v>
      </c>
      <c r="U1541" s="29">
        <f t="shared" si="277"/>
        <v>76.84</v>
      </c>
      <c r="V1541" s="29">
        <f t="shared" si="278"/>
        <v>0</v>
      </c>
      <c r="W1541" s="5"/>
    </row>
    <row r="1542" spans="1:23" ht="43.2" x14ac:dyDescent="0.3">
      <c r="A1542" s="3">
        <f t="shared" si="281"/>
        <v>1525</v>
      </c>
      <c r="B1542" s="4" t="s">
        <v>2356</v>
      </c>
      <c r="C1542" s="3">
        <v>3</v>
      </c>
      <c r="D1542" s="3" t="s">
        <v>1570</v>
      </c>
      <c r="E1542" s="4" t="s">
        <v>2406</v>
      </c>
      <c r="F1542" s="3" t="s">
        <v>2369</v>
      </c>
      <c r="G1542" s="3"/>
      <c r="H1542" s="3"/>
      <c r="I1542" s="3" t="s">
        <v>2496</v>
      </c>
      <c r="J1542" s="3">
        <v>26</v>
      </c>
      <c r="K1542" s="3">
        <v>6000</v>
      </c>
      <c r="L1542" s="3" t="s">
        <v>25</v>
      </c>
      <c r="M1542" s="3">
        <v>1</v>
      </c>
      <c r="N1542" s="28">
        <f t="shared" si="288"/>
        <v>6</v>
      </c>
      <c r="O1542" s="28">
        <f t="shared" si="289"/>
        <v>156</v>
      </c>
      <c r="P1542" s="12">
        <v>0</v>
      </c>
      <c r="Q1542" s="46">
        <f t="shared" si="279"/>
        <v>0</v>
      </c>
      <c r="R1542" s="15"/>
      <c r="S1542" s="3">
        <f t="shared" si="280"/>
        <v>6</v>
      </c>
      <c r="T1542" s="30" t="s">
        <v>2502</v>
      </c>
      <c r="U1542" s="29">
        <f t="shared" si="277"/>
        <v>156</v>
      </c>
      <c r="V1542" s="29">
        <f t="shared" si="278"/>
        <v>0</v>
      </c>
      <c r="W1542" s="5"/>
    </row>
    <row r="1543" spans="1:23" ht="43.2" x14ac:dyDescent="0.3">
      <c r="A1543" s="3">
        <f t="shared" si="281"/>
        <v>1526</v>
      </c>
      <c r="B1543" s="4" t="s">
        <v>2356</v>
      </c>
      <c r="C1543" s="3">
        <v>3</v>
      </c>
      <c r="D1543" s="3" t="s">
        <v>1570</v>
      </c>
      <c r="E1543" s="4" t="s">
        <v>2411</v>
      </c>
      <c r="F1543" s="3" t="s">
        <v>2366</v>
      </c>
      <c r="G1543" s="3"/>
      <c r="H1543" s="3"/>
      <c r="I1543" s="3" t="s">
        <v>2507</v>
      </c>
      <c r="J1543" s="3">
        <v>19.21</v>
      </c>
      <c r="K1543" s="3">
        <v>4000</v>
      </c>
      <c r="L1543" s="3" t="s">
        <v>25</v>
      </c>
      <c r="M1543" s="3">
        <v>1</v>
      </c>
      <c r="N1543" s="28">
        <f t="shared" si="288"/>
        <v>4</v>
      </c>
      <c r="O1543" s="28">
        <f t="shared" si="289"/>
        <v>76.84</v>
      </c>
      <c r="P1543" s="15">
        <v>0</v>
      </c>
      <c r="Q1543" s="46">
        <f t="shared" si="279"/>
        <v>0</v>
      </c>
      <c r="R1543" s="15"/>
      <c r="S1543" s="3">
        <f t="shared" si="280"/>
        <v>4</v>
      </c>
      <c r="T1543" s="30" t="s">
        <v>2502</v>
      </c>
      <c r="U1543" s="29">
        <f t="shared" si="277"/>
        <v>76.84</v>
      </c>
      <c r="V1543" s="29">
        <f t="shared" si="278"/>
        <v>0</v>
      </c>
      <c r="W1543" s="5"/>
    </row>
    <row r="1544" spans="1:23" ht="43.2" x14ac:dyDescent="0.3">
      <c r="A1544" s="3">
        <f t="shared" si="281"/>
        <v>1527</v>
      </c>
      <c r="B1544" s="4" t="s">
        <v>2356</v>
      </c>
      <c r="C1544" s="3">
        <v>3</v>
      </c>
      <c r="D1544" s="3" t="s">
        <v>1570</v>
      </c>
      <c r="E1544" s="4" t="s">
        <v>2412</v>
      </c>
      <c r="F1544" s="3" t="s">
        <v>2366</v>
      </c>
      <c r="G1544" s="3"/>
      <c r="H1544" s="3"/>
      <c r="I1544" s="3" t="s">
        <v>2507</v>
      </c>
      <c r="J1544" s="3">
        <v>19.21</v>
      </c>
      <c r="K1544" s="3">
        <v>4000</v>
      </c>
      <c r="L1544" s="3" t="s">
        <v>25</v>
      </c>
      <c r="M1544" s="3">
        <v>1</v>
      </c>
      <c r="N1544" s="28">
        <f t="shared" si="288"/>
        <v>4</v>
      </c>
      <c r="O1544" s="28">
        <f t="shared" si="289"/>
        <v>76.84</v>
      </c>
      <c r="P1544" s="15">
        <v>0</v>
      </c>
      <c r="Q1544" s="46">
        <f t="shared" si="279"/>
        <v>0</v>
      </c>
      <c r="R1544" s="15"/>
      <c r="S1544" s="3">
        <f t="shared" si="280"/>
        <v>4</v>
      </c>
      <c r="T1544" s="30" t="s">
        <v>2502</v>
      </c>
      <c r="U1544" s="29">
        <f t="shared" si="277"/>
        <v>76.84</v>
      </c>
      <c r="V1544" s="29">
        <f t="shared" si="278"/>
        <v>0</v>
      </c>
      <c r="W1544" s="5"/>
    </row>
    <row r="1545" spans="1:23" ht="43.2" x14ac:dyDescent="0.3">
      <c r="A1545" s="3">
        <f t="shared" si="281"/>
        <v>1528</v>
      </c>
      <c r="B1545" s="4" t="s">
        <v>2356</v>
      </c>
      <c r="C1545" s="3">
        <v>3</v>
      </c>
      <c r="D1545" s="3" t="s">
        <v>1570</v>
      </c>
      <c r="E1545" s="4" t="s">
        <v>2413</v>
      </c>
      <c r="F1545" s="3" t="s">
        <v>2366</v>
      </c>
      <c r="G1545" s="3"/>
      <c r="H1545" s="3"/>
      <c r="I1545" s="3" t="s">
        <v>2507</v>
      </c>
      <c r="J1545" s="3">
        <v>19.21</v>
      </c>
      <c r="K1545" s="3">
        <v>4000</v>
      </c>
      <c r="L1545" s="3" t="s">
        <v>25</v>
      </c>
      <c r="M1545" s="3">
        <v>1</v>
      </c>
      <c r="N1545" s="28">
        <f t="shared" si="288"/>
        <v>4</v>
      </c>
      <c r="O1545" s="28">
        <f t="shared" si="289"/>
        <v>76.84</v>
      </c>
      <c r="P1545" s="15">
        <v>0</v>
      </c>
      <c r="Q1545" s="46">
        <f t="shared" si="279"/>
        <v>0</v>
      </c>
      <c r="R1545" s="15"/>
      <c r="S1545" s="3">
        <f t="shared" si="280"/>
        <v>4</v>
      </c>
      <c r="T1545" s="30" t="s">
        <v>2502</v>
      </c>
      <c r="U1545" s="29">
        <f t="shared" si="277"/>
        <v>76.84</v>
      </c>
      <c r="V1545" s="29">
        <f t="shared" si="278"/>
        <v>0</v>
      </c>
      <c r="W1545" s="5"/>
    </row>
    <row r="1546" spans="1:23" ht="43.2" x14ac:dyDescent="0.3">
      <c r="A1546" s="3">
        <f t="shared" si="281"/>
        <v>1529</v>
      </c>
      <c r="B1546" s="4" t="s">
        <v>2356</v>
      </c>
      <c r="C1546" s="3">
        <v>3</v>
      </c>
      <c r="D1546" s="3" t="s">
        <v>1570</v>
      </c>
      <c r="E1546" s="4" t="s">
        <v>2415</v>
      </c>
      <c r="F1546" s="3" t="s">
        <v>2366</v>
      </c>
      <c r="G1546" s="3"/>
      <c r="H1546" s="3"/>
      <c r="I1546" s="3" t="s">
        <v>2507</v>
      </c>
      <c r="J1546" s="3">
        <v>19.21</v>
      </c>
      <c r="K1546" s="3">
        <v>4000</v>
      </c>
      <c r="L1546" s="3" t="s">
        <v>25</v>
      </c>
      <c r="M1546" s="3">
        <v>1</v>
      </c>
      <c r="N1546" s="28">
        <f t="shared" si="288"/>
        <v>4</v>
      </c>
      <c r="O1546" s="28">
        <f t="shared" si="289"/>
        <v>76.84</v>
      </c>
      <c r="P1546" s="15">
        <v>0</v>
      </c>
      <c r="Q1546" s="46">
        <f t="shared" si="279"/>
        <v>0</v>
      </c>
      <c r="R1546" s="15"/>
      <c r="S1546" s="3">
        <f t="shared" si="280"/>
        <v>4</v>
      </c>
      <c r="T1546" s="30" t="s">
        <v>2502</v>
      </c>
      <c r="U1546" s="29">
        <f t="shared" si="277"/>
        <v>76.84</v>
      </c>
      <c r="V1546" s="29">
        <f t="shared" si="278"/>
        <v>0</v>
      </c>
      <c r="W1546" s="5"/>
    </row>
    <row r="1547" spans="1:23" ht="43.2" x14ac:dyDescent="0.3">
      <c r="A1547" s="3">
        <f t="shared" si="281"/>
        <v>1530</v>
      </c>
      <c r="B1547" s="4" t="s">
        <v>2356</v>
      </c>
      <c r="C1547" s="3">
        <v>3</v>
      </c>
      <c r="D1547" s="3" t="s">
        <v>1570</v>
      </c>
      <c r="E1547" s="4" t="s">
        <v>2410</v>
      </c>
      <c r="F1547" s="3" t="s">
        <v>2369</v>
      </c>
      <c r="G1547" s="3"/>
      <c r="H1547" s="3"/>
      <c r="I1547" s="3" t="s">
        <v>2496</v>
      </c>
      <c r="J1547" s="3">
        <v>26</v>
      </c>
      <c r="K1547" s="3">
        <v>6000</v>
      </c>
      <c r="L1547" s="3" t="s">
        <v>25</v>
      </c>
      <c r="M1547" s="3">
        <v>1</v>
      </c>
      <c r="N1547" s="28">
        <f t="shared" si="288"/>
        <v>6</v>
      </c>
      <c r="O1547" s="28">
        <f t="shared" si="289"/>
        <v>156</v>
      </c>
      <c r="P1547" s="12">
        <v>0</v>
      </c>
      <c r="Q1547" s="46">
        <f t="shared" si="279"/>
        <v>0</v>
      </c>
      <c r="R1547" s="15"/>
      <c r="S1547" s="3">
        <f t="shared" si="280"/>
        <v>6</v>
      </c>
      <c r="T1547" s="30" t="s">
        <v>2502</v>
      </c>
      <c r="U1547" s="29">
        <f t="shared" si="277"/>
        <v>156</v>
      </c>
      <c r="V1547" s="29">
        <f t="shared" si="278"/>
        <v>0</v>
      </c>
      <c r="W1547" s="5"/>
    </row>
    <row r="1548" spans="1:23" ht="43.2" x14ac:dyDescent="0.3">
      <c r="A1548" s="3">
        <f t="shared" si="281"/>
        <v>1531</v>
      </c>
      <c r="B1548" s="4" t="s">
        <v>2356</v>
      </c>
      <c r="C1548" s="3">
        <v>3</v>
      </c>
      <c r="D1548" s="3" t="s">
        <v>1570</v>
      </c>
      <c r="E1548" s="4" t="s">
        <v>2411</v>
      </c>
      <c r="F1548" s="3" t="s">
        <v>2366</v>
      </c>
      <c r="G1548" s="3"/>
      <c r="H1548" s="3"/>
      <c r="I1548" s="3" t="s">
        <v>2507</v>
      </c>
      <c r="J1548" s="3">
        <v>19.21</v>
      </c>
      <c r="K1548" s="3">
        <v>7000</v>
      </c>
      <c r="L1548" s="3" t="s">
        <v>25</v>
      </c>
      <c r="M1548" s="3">
        <v>1</v>
      </c>
      <c r="N1548" s="28">
        <f t="shared" si="288"/>
        <v>7</v>
      </c>
      <c r="O1548" s="28">
        <f t="shared" si="289"/>
        <v>134.47</v>
      </c>
      <c r="P1548" s="15">
        <v>0.3</v>
      </c>
      <c r="Q1548" s="46">
        <f t="shared" si="279"/>
        <v>2.1</v>
      </c>
      <c r="R1548" s="15"/>
      <c r="S1548" s="3">
        <f t="shared" si="280"/>
        <v>4.9000000000000004</v>
      </c>
      <c r="T1548" s="30" t="s">
        <v>2502</v>
      </c>
      <c r="U1548" s="29">
        <f t="shared" si="277"/>
        <v>94.129000000000005</v>
      </c>
      <c r="V1548" s="29">
        <f t="shared" si="278"/>
        <v>40.341000000000001</v>
      </c>
      <c r="W1548" s="5"/>
    </row>
    <row r="1549" spans="1:23" ht="43.2" x14ac:dyDescent="0.3">
      <c r="A1549" s="3">
        <f t="shared" si="281"/>
        <v>1532</v>
      </c>
      <c r="B1549" s="4" t="s">
        <v>2356</v>
      </c>
      <c r="C1549" s="3">
        <v>3</v>
      </c>
      <c r="D1549" s="3" t="s">
        <v>1570</v>
      </c>
      <c r="E1549" s="4" t="s">
        <v>2412</v>
      </c>
      <c r="F1549" s="3" t="s">
        <v>2366</v>
      </c>
      <c r="G1549" s="3"/>
      <c r="H1549" s="3"/>
      <c r="I1549" s="3" t="s">
        <v>2507</v>
      </c>
      <c r="J1549" s="3">
        <v>19.21</v>
      </c>
      <c r="K1549" s="3">
        <v>4500</v>
      </c>
      <c r="L1549" s="3" t="s">
        <v>25</v>
      </c>
      <c r="M1549" s="3">
        <v>1</v>
      </c>
      <c r="N1549" s="28">
        <f t="shared" si="288"/>
        <v>4.5</v>
      </c>
      <c r="O1549" s="28">
        <f t="shared" si="289"/>
        <v>86.445000000000007</v>
      </c>
      <c r="P1549" s="15">
        <v>0.4</v>
      </c>
      <c r="Q1549" s="46">
        <f t="shared" si="279"/>
        <v>1.8</v>
      </c>
      <c r="R1549" s="15"/>
      <c r="S1549" s="3">
        <f t="shared" si="280"/>
        <v>2.7</v>
      </c>
      <c r="T1549" s="30" t="s">
        <v>2502</v>
      </c>
      <c r="U1549" s="29">
        <f t="shared" si="277"/>
        <v>51.867000000000004</v>
      </c>
      <c r="V1549" s="29">
        <f t="shared" si="278"/>
        <v>34.578000000000003</v>
      </c>
      <c r="W1549" s="5"/>
    </row>
    <row r="1550" spans="1:23" ht="43.2" x14ac:dyDescent="0.3">
      <c r="A1550" s="3">
        <f t="shared" si="281"/>
        <v>1533</v>
      </c>
      <c r="B1550" s="4" t="s">
        <v>2356</v>
      </c>
      <c r="C1550" s="3">
        <v>3</v>
      </c>
      <c r="D1550" s="3" t="s">
        <v>1570</v>
      </c>
      <c r="E1550" s="4" t="s">
        <v>2413</v>
      </c>
      <c r="F1550" s="3" t="s">
        <v>2366</v>
      </c>
      <c r="G1550" s="3"/>
      <c r="H1550" s="3"/>
      <c r="I1550" s="3" t="s">
        <v>2507</v>
      </c>
      <c r="J1550" s="3">
        <v>19.21</v>
      </c>
      <c r="K1550" s="3">
        <v>4500</v>
      </c>
      <c r="L1550" s="3" t="s">
        <v>25</v>
      </c>
      <c r="M1550" s="3">
        <v>1</v>
      </c>
      <c r="N1550" s="28">
        <f t="shared" si="288"/>
        <v>4.5</v>
      </c>
      <c r="O1550" s="28">
        <f t="shared" si="289"/>
        <v>86.445000000000007</v>
      </c>
      <c r="P1550" s="15">
        <v>0.4</v>
      </c>
      <c r="Q1550" s="46">
        <f t="shared" si="279"/>
        <v>1.8</v>
      </c>
      <c r="R1550" s="15"/>
      <c r="S1550" s="3">
        <f t="shared" si="280"/>
        <v>2.7</v>
      </c>
      <c r="T1550" s="30" t="s">
        <v>2502</v>
      </c>
      <c r="U1550" s="29">
        <f t="shared" ref="U1550:U1613" si="290">S1550*J1550</f>
        <v>51.867000000000004</v>
      </c>
      <c r="V1550" s="29">
        <f t="shared" ref="V1550:V1613" si="291">Q1550*J1550</f>
        <v>34.578000000000003</v>
      </c>
      <c r="W1550" s="5"/>
    </row>
    <row r="1551" spans="1:23" ht="43.2" customHeight="1" x14ac:dyDescent="0.3">
      <c r="A1551" s="3">
        <f t="shared" si="281"/>
        <v>1534</v>
      </c>
      <c r="B1551" s="4" t="s">
        <v>2356</v>
      </c>
      <c r="C1551" s="3">
        <v>3</v>
      </c>
      <c r="D1551" s="3" t="s">
        <v>2417</v>
      </c>
      <c r="E1551" s="4" t="s">
        <v>2418</v>
      </c>
      <c r="F1551" s="3" t="s">
        <v>8</v>
      </c>
      <c r="G1551" s="3" t="s">
        <v>2500</v>
      </c>
      <c r="H1551" s="5" t="s">
        <v>2471</v>
      </c>
      <c r="I1551" s="3" t="s">
        <v>2496</v>
      </c>
      <c r="J1551" s="3">
        <v>32</v>
      </c>
      <c r="K1551" s="3">
        <v>6000</v>
      </c>
      <c r="L1551" s="3" t="s">
        <v>25</v>
      </c>
      <c r="M1551" s="3">
        <v>1</v>
      </c>
      <c r="N1551" s="28">
        <f t="shared" ref="N1551:N1598" si="292">(K1551/1000)*M1551</f>
        <v>6</v>
      </c>
      <c r="O1551" s="28">
        <f t="shared" ref="O1551:O1598" si="293">N1551*J1551</f>
        <v>192</v>
      </c>
      <c r="P1551" s="12">
        <v>0</v>
      </c>
      <c r="Q1551" s="46">
        <f t="shared" si="279"/>
        <v>0</v>
      </c>
      <c r="R1551" s="15"/>
      <c r="S1551" s="3">
        <f t="shared" si="280"/>
        <v>6</v>
      </c>
      <c r="T1551" s="35" t="s">
        <v>2502</v>
      </c>
      <c r="U1551" s="5">
        <f t="shared" si="290"/>
        <v>192</v>
      </c>
      <c r="V1551" s="5">
        <f t="shared" si="291"/>
        <v>0</v>
      </c>
      <c r="W1551" s="5"/>
    </row>
    <row r="1552" spans="1:23" ht="43.2" customHeight="1" x14ac:dyDescent="0.3">
      <c r="A1552" s="3">
        <f t="shared" si="281"/>
        <v>1535</v>
      </c>
      <c r="B1552" s="4" t="s">
        <v>2356</v>
      </c>
      <c r="C1552" s="3">
        <v>3</v>
      </c>
      <c r="D1552" s="3" t="s">
        <v>2417</v>
      </c>
      <c r="E1552" s="4" t="s">
        <v>2423</v>
      </c>
      <c r="F1552" s="3" t="s">
        <v>8</v>
      </c>
      <c r="G1552" s="3" t="s">
        <v>2500</v>
      </c>
      <c r="H1552" s="5" t="s">
        <v>2471</v>
      </c>
      <c r="I1552" s="3" t="s">
        <v>2496</v>
      </c>
      <c r="J1552" s="3">
        <v>32</v>
      </c>
      <c r="K1552" s="3">
        <v>6000</v>
      </c>
      <c r="L1552" s="3" t="s">
        <v>25</v>
      </c>
      <c r="M1552" s="3">
        <v>1</v>
      </c>
      <c r="N1552" s="28">
        <f t="shared" si="292"/>
        <v>6</v>
      </c>
      <c r="O1552" s="28">
        <f t="shared" si="293"/>
        <v>192</v>
      </c>
      <c r="P1552" s="12">
        <v>0</v>
      </c>
      <c r="Q1552" s="46">
        <f t="shared" si="279"/>
        <v>0</v>
      </c>
      <c r="R1552" s="15"/>
      <c r="S1552" s="3">
        <f t="shared" si="280"/>
        <v>6</v>
      </c>
      <c r="T1552" s="35" t="s">
        <v>2502</v>
      </c>
      <c r="U1552" s="5">
        <f t="shared" si="290"/>
        <v>192</v>
      </c>
      <c r="V1552" s="5">
        <f t="shared" si="291"/>
        <v>0</v>
      </c>
      <c r="W1552" s="5"/>
    </row>
    <row r="1553" spans="1:23" ht="43.2" customHeight="1" x14ac:dyDescent="0.3">
      <c r="A1553" s="3">
        <f t="shared" si="281"/>
        <v>1536</v>
      </c>
      <c r="B1553" s="4" t="s">
        <v>2356</v>
      </c>
      <c r="C1553" s="3">
        <v>3</v>
      </c>
      <c r="D1553" s="3" t="s">
        <v>2417</v>
      </c>
      <c r="E1553" s="4" t="s">
        <v>2422</v>
      </c>
      <c r="F1553" s="3" t="s">
        <v>8</v>
      </c>
      <c r="G1553" s="3" t="s">
        <v>2500</v>
      </c>
      <c r="H1553" s="5" t="s">
        <v>2471</v>
      </c>
      <c r="I1553" s="3" t="s">
        <v>2496</v>
      </c>
      <c r="J1553" s="3">
        <v>32</v>
      </c>
      <c r="K1553" s="3">
        <v>6000</v>
      </c>
      <c r="L1553" s="3" t="s">
        <v>25</v>
      </c>
      <c r="M1553" s="3">
        <v>1</v>
      </c>
      <c r="N1553" s="28">
        <f t="shared" si="292"/>
        <v>6</v>
      </c>
      <c r="O1553" s="28">
        <f t="shared" si="293"/>
        <v>192</v>
      </c>
      <c r="P1553" s="12">
        <v>0</v>
      </c>
      <c r="Q1553" s="46">
        <f t="shared" si="279"/>
        <v>0</v>
      </c>
      <c r="R1553" s="15"/>
      <c r="S1553" s="3">
        <f t="shared" si="280"/>
        <v>6</v>
      </c>
      <c r="T1553" s="35" t="s">
        <v>2502</v>
      </c>
      <c r="U1553" s="5">
        <f t="shared" si="290"/>
        <v>192</v>
      </c>
      <c r="V1553" s="5">
        <f t="shared" si="291"/>
        <v>0</v>
      </c>
      <c r="W1553" s="5"/>
    </row>
    <row r="1554" spans="1:23" ht="43.2" customHeight="1" x14ac:dyDescent="0.3">
      <c r="A1554" s="3">
        <f t="shared" si="281"/>
        <v>1537</v>
      </c>
      <c r="B1554" s="4" t="s">
        <v>2356</v>
      </c>
      <c r="C1554" s="3">
        <v>3</v>
      </c>
      <c r="D1554" s="3" t="s">
        <v>2417</v>
      </c>
      <c r="E1554" s="4" t="s">
        <v>2419</v>
      </c>
      <c r="F1554" s="3" t="s">
        <v>8</v>
      </c>
      <c r="G1554" s="3" t="s">
        <v>2500</v>
      </c>
      <c r="H1554" s="5" t="s">
        <v>2471</v>
      </c>
      <c r="I1554" s="3" t="s">
        <v>2496</v>
      </c>
      <c r="J1554" s="3">
        <v>32</v>
      </c>
      <c r="K1554" s="3">
        <v>6000</v>
      </c>
      <c r="L1554" s="3" t="s">
        <v>25</v>
      </c>
      <c r="M1554" s="3">
        <v>1</v>
      </c>
      <c r="N1554" s="28">
        <f t="shared" si="292"/>
        <v>6</v>
      </c>
      <c r="O1554" s="28">
        <f t="shared" si="293"/>
        <v>192</v>
      </c>
      <c r="P1554" s="12">
        <v>0</v>
      </c>
      <c r="Q1554" s="46">
        <f t="shared" ref="Q1554:Q1599" si="294">N1554*P1554</f>
        <v>0</v>
      </c>
      <c r="R1554" s="15"/>
      <c r="S1554" s="3">
        <f t="shared" ref="S1554:S1599" si="295">N1554-Q1554</f>
        <v>6</v>
      </c>
      <c r="T1554" s="35" t="s">
        <v>2502</v>
      </c>
      <c r="U1554" s="5">
        <f t="shared" si="290"/>
        <v>192</v>
      </c>
      <c r="V1554" s="5">
        <f t="shared" si="291"/>
        <v>0</v>
      </c>
      <c r="W1554" s="5"/>
    </row>
    <row r="1555" spans="1:23" ht="43.2" customHeight="1" x14ac:dyDescent="0.3">
      <c r="A1555" s="3">
        <f t="shared" si="281"/>
        <v>1538</v>
      </c>
      <c r="B1555" s="4" t="s">
        <v>2356</v>
      </c>
      <c r="C1555" s="3">
        <v>3</v>
      </c>
      <c r="D1555" s="3" t="s">
        <v>2417</v>
      </c>
      <c r="E1555" s="4" t="s">
        <v>2421</v>
      </c>
      <c r="F1555" s="3" t="s">
        <v>8</v>
      </c>
      <c r="G1555" s="3" t="s">
        <v>2500</v>
      </c>
      <c r="H1555" s="5" t="s">
        <v>2471</v>
      </c>
      <c r="I1555" s="3" t="s">
        <v>2496</v>
      </c>
      <c r="J1555" s="3">
        <v>32</v>
      </c>
      <c r="K1555" s="3">
        <v>6000</v>
      </c>
      <c r="L1555" s="3" t="s">
        <v>25</v>
      </c>
      <c r="M1555" s="3">
        <v>1</v>
      </c>
      <c r="N1555" s="28">
        <f t="shared" si="292"/>
        <v>6</v>
      </c>
      <c r="O1555" s="28">
        <f t="shared" si="293"/>
        <v>192</v>
      </c>
      <c r="P1555" s="12">
        <v>0</v>
      </c>
      <c r="Q1555" s="46">
        <f t="shared" si="294"/>
        <v>0</v>
      </c>
      <c r="R1555" s="15"/>
      <c r="S1555" s="3">
        <f t="shared" si="295"/>
        <v>6</v>
      </c>
      <c r="T1555" s="35" t="s">
        <v>2502</v>
      </c>
      <c r="U1555" s="5">
        <f t="shared" si="290"/>
        <v>192</v>
      </c>
      <c r="V1555" s="5">
        <f t="shared" si="291"/>
        <v>0</v>
      </c>
      <c r="W1555" s="5"/>
    </row>
    <row r="1556" spans="1:23" ht="43.2" customHeight="1" x14ac:dyDescent="0.3">
      <c r="A1556" s="3">
        <f t="shared" ref="A1556:A1619" si="296">A1555+1</f>
        <v>1539</v>
      </c>
      <c r="B1556" s="4" t="s">
        <v>2356</v>
      </c>
      <c r="C1556" s="3">
        <v>3</v>
      </c>
      <c r="D1556" s="3" t="s">
        <v>2417</v>
      </c>
      <c r="E1556" s="4" t="s">
        <v>2420</v>
      </c>
      <c r="F1556" s="3" t="s">
        <v>8</v>
      </c>
      <c r="G1556" s="3" t="s">
        <v>2500</v>
      </c>
      <c r="H1556" s="5" t="s">
        <v>2471</v>
      </c>
      <c r="I1556" s="3" t="s">
        <v>2496</v>
      </c>
      <c r="J1556" s="3">
        <v>32</v>
      </c>
      <c r="K1556" s="3">
        <v>6000</v>
      </c>
      <c r="L1556" s="3" t="s">
        <v>25</v>
      </c>
      <c r="M1556" s="3">
        <v>1</v>
      </c>
      <c r="N1556" s="28">
        <f t="shared" si="292"/>
        <v>6</v>
      </c>
      <c r="O1556" s="28">
        <f t="shared" si="293"/>
        <v>192</v>
      </c>
      <c r="P1556" s="12">
        <v>0</v>
      </c>
      <c r="Q1556" s="46">
        <f t="shared" si="294"/>
        <v>0</v>
      </c>
      <c r="R1556" s="15"/>
      <c r="S1556" s="3">
        <f t="shared" si="295"/>
        <v>6</v>
      </c>
      <c r="T1556" s="35" t="s">
        <v>2502</v>
      </c>
      <c r="U1556" s="5">
        <f t="shared" si="290"/>
        <v>192</v>
      </c>
      <c r="V1556" s="5">
        <f t="shared" si="291"/>
        <v>0</v>
      </c>
      <c r="W1556" s="5"/>
    </row>
    <row r="1557" spans="1:23" ht="43.2" customHeight="1" x14ac:dyDescent="0.3">
      <c r="A1557" s="3">
        <f t="shared" si="296"/>
        <v>1540</v>
      </c>
      <c r="B1557" s="4" t="s">
        <v>2356</v>
      </c>
      <c r="C1557" s="3">
        <v>3</v>
      </c>
      <c r="D1557" s="3" t="s">
        <v>2417</v>
      </c>
      <c r="E1557" s="4" t="s">
        <v>2424</v>
      </c>
      <c r="F1557" s="3" t="s">
        <v>8</v>
      </c>
      <c r="G1557" s="3" t="s">
        <v>2500</v>
      </c>
      <c r="H1557" s="5" t="s">
        <v>2471</v>
      </c>
      <c r="I1557" s="3" t="s">
        <v>2496</v>
      </c>
      <c r="J1557" s="3">
        <v>32</v>
      </c>
      <c r="K1557" s="3">
        <v>8200</v>
      </c>
      <c r="L1557" s="3" t="s">
        <v>25</v>
      </c>
      <c r="M1557" s="3">
        <v>1</v>
      </c>
      <c r="N1557" s="28">
        <f t="shared" si="292"/>
        <v>8.1999999999999993</v>
      </c>
      <c r="O1557" s="28">
        <f t="shared" si="293"/>
        <v>262.39999999999998</v>
      </c>
      <c r="P1557" s="12">
        <v>0</v>
      </c>
      <c r="Q1557" s="46">
        <f t="shared" si="294"/>
        <v>0</v>
      </c>
      <c r="R1557" s="15"/>
      <c r="S1557" s="3">
        <f t="shared" si="295"/>
        <v>8.1999999999999993</v>
      </c>
      <c r="T1557" s="35" t="s">
        <v>2502</v>
      </c>
      <c r="U1557" s="5">
        <f t="shared" si="290"/>
        <v>262.39999999999998</v>
      </c>
      <c r="V1557" s="5">
        <f t="shared" si="291"/>
        <v>0</v>
      </c>
      <c r="W1557" s="5"/>
    </row>
    <row r="1558" spans="1:23" ht="43.2" customHeight="1" x14ac:dyDescent="0.3">
      <c r="A1558" s="3">
        <f t="shared" si="296"/>
        <v>1541</v>
      </c>
      <c r="B1558" s="4" t="s">
        <v>2356</v>
      </c>
      <c r="C1558" s="3">
        <v>3</v>
      </c>
      <c r="D1558" s="3" t="s">
        <v>2417</v>
      </c>
      <c r="E1558" s="4" t="s">
        <v>2425</v>
      </c>
      <c r="F1558" s="3" t="s">
        <v>8</v>
      </c>
      <c r="G1558" s="3" t="s">
        <v>2500</v>
      </c>
      <c r="H1558" s="5" t="s">
        <v>2471</v>
      </c>
      <c r="I1558" s="3" t="s">
        <v>2496</v>
      </c>
      <c r="J1558" s="3">
        <v>32</v>
      </c>
      <c r="K1558" s="3">
        <v>8200</v>
      </c>
      <c r="L1558" s="3" t="s">
        <v>25</v>
      </c>
      <c r="M1558" s="3">
        <v>1</v>
      </c>
      <c r="N1558" s="28">
        <f t="shared" si="292"/>
        <v>8.1999999999999993</v>
      </c>
      <c r="O1558" s="28">
        <f t="shared" si="293"/>
        <v>262.39999999999998</v>
      </c>
      <c r="P1558" s="12">
        <v>0</v>
      </c>
      <c r="Q1558" s="46">
        <f t="shared" si="294"/>
        <v>0</v>
      </c>
      <c r="R1558" s="15"/>
      <c r="S1558" s="3">
        <f t="shared" si="295"/>
        <v>8.1999999999999993</v>
      </c>
      <c r="T1558" s="35" t="s">
        <v>2502</v>
      </c>
      <c r="U1558" s="5">
        <f t="shared" si="290"/>
        <v>262.39999999999998</v>
      </c>
      <c r="V1558" s="5">
        <f t="shared" si="291"/>
        <v>0</v>
      </c>
      <c r="W1558" s="5"/>
    </row>
    <row r="1559" spans="1:23" ht="43.2" customHeight="1" x14ac:dyDescent="0.3">
      <c r="A1559" s="3">
        <f t="shared" si="296"/>
        <v>1542</v>
      </c>
      <c r="B1559" s="4" t="s">
        <v>2356</v>
      </c>
      <c r="C1559" s="3">
        <v>3</v>
      </c>
      <c r="D1559" s="3" t="s">
        <v>2417</v>
      </c>
      <c r="E1559" s="4" t="s">
        <v>2426</v>
      </c>
      <c r="F1559" s="3" t="s">
        <v>8</v>
      </c>
      <c r="G1559" s="3" t="s">
        <v>2500</v>
      </c>
      <c r="H1559" s="5" t="s">
        <v>2471</v>
      </c>
      <c r="I1559" s="3" t="s">
        <v>2496</v>
      </c>
      <c r="J1559" s="3">
        <v>32</v>
      </c>
      <c r="K1559" s="3">
        <v>8200</v>
      </c>
      <c r="L1559" s="3" t="s">
        <v>25</v>
      </c>
      <c r="M1559" s="3">
        <v>1</v>
      </c>
      <c r="N1559" s="28">
        <f t="shared" si="292"/>
        <v>8.1999999999999993</v>
      </c>
      <c r="O1559" s="28">
        <f t="shared" si="293"/>
        <v>262.39999999999998</v>
      </c>
      <c r="P1559" s="12">
        <v>0</v>
      </c>
      <c r="Q1559" s="46">
        <f t="shared" si="294"/>
        <v>0</v>
      </c>
      <c r="R1559" s="15"/>
      <c r="S1559" s="3">
        <f t="shared" si="295"/>
        <v>8.1999999999999993</v>
      </c>
      <c r="T1559" s="35" t="s">
        <v>2502</v>
      </c>
      <c r="U1559" s="5">
        <f t="shared" si="290"/>
        <v>262.39999999999998</v>
      </c>
      <c r="V1559" s="5">
        <f t="shared" si="291"/>
        <v>0</v>
      </c>
      <c r="W1559" s="5"/>
    </row>
    <row r="1560" spans="1:23" ht="43.2" customHeight="1" x14ac:dyDescent="0.3">
      <c r="A1560" s="3">
        <f t="shared" si="296"/>
        <v>1543</v>
      </c>
      <c r="B1560" s="4" t="s">
        <v>2356</v>
      </c>
      <c r="C1560" s="3">
        <v>3</v>
      </c>
      <c r="D1560" s="3" t="s">
        <v>2417</v>
      </c>
      <c r="E1560" s="4" t="s">
        <v>2427</v>
      </c>
      <c r="F1560" s="3" t="s">
        <v>8</v>
      </c>
      <c r="G1560" s="3" t="s">
        <v>2500</v>
      </c>
      <c r="H1560" s="5" t="s">
        <v>2471</v>
      </c>
      <c r="I1560" s="3" t="s">
        <v>2496</v>
      </c>
      <c r="J1560" s="3">
        <v>32</v>
      </c>
      <c r="K1560" s="3">
        <v>6000</v>
      </c>
      <c r="L1560" s="3" t="s">
        <v>25</v>
      </c>
      <c r="M1560" s="3">
        <v>1</v>
      </c>
      <c r="N1560" s="28">
        <f t="shared" si="292"/>
        <v>6</v>
      </c>
      <c r="O1560" s="28">
        <f t="shared" si="293"/>
        <v>192</v>
      </c>
      <c r="P1560" s="12">
        <v>0</v>
      </c>
      <c r="Q1560" s="46">
        <f t="shared" si="294"/>
        <v>0</v>
      </c>
      <c r="R1560" s="15"/>
      <c r="S1560" s="3">
        <f t="shared" si="295"/>
        <v>6</v>
      </c>
      <c r="T1560" s="35" t="s">
        <v>2502</v>
      </c>
      <c r="U1560" s="5">
        <f t="shared" si="290"/>
        <v>192</v>
      </c>
      <c r="V1560" s="5">
        <f t="shared" si="291"/>
        <v>0</v>
      </c>
      <c r="W1560" s="5"/>
    </row>
    <row r="1561" spans="1:23" ht="43.2" customHeight="1" x14ac:dyDescent="0.3">
      <c r="A1561" s="3">
        <f t="shared" si="296"/>
        <v>1544</v>
      </c>
      <c r="B1561" s="4" t="s">
        <v>2356</v>
      </c>
      <c r="C1561" s="3">
        <v>3</v>
      </c>
      <c r="D1561" s="3" t="s">
        <v>2417</v>
      </c>
      <c r="E1561" s="4" t="s">
        <v>2428</v>
      </c>
      <c r="F1561" s="3" t="s">
        <v>8</v>
      </c>
      <c r="G1561" s="3" t="s">
        <v>2500</v>
      </c>
      <c r="H1561" s="5" t="s">
        <v>2471</v>
      </c>
      <c r="I1561" s="3" t="s">
        <v>2496</v>
      </c>
      <c r="J1561" s="3">
        <v>32</v>
      </c>
      <c r="K1561" s="3">
        <v>6000</v>
      </c>
      <c r="L1561" s="3" t="s">
        <v>25</v>
      </c>
      <c r="M1561" s="3">
        <v>1</v>
      </c>
      <c r="N1561" s="28">
        <f t="shared" si="292"/>
        <v>6</v>
      </c>
      <c r="O1561" s="28">
        <f t="shared" si="293"/>
        <v>192</v>
      </c>
      <c r="P1561" s="12">
        <v>0</v>
      </c>
      <c r="Q1561" s="46">
        <f t="shared" si="294"/>
        <v>0</v>
      </c>
      <c r="R1561" s="15"/>
      <c r="S1561" s="3">
        <f t="shared" si="295"/>
        <v>6</v>
      </c>
      <c r="T1561" s="35" t="s">
        <v>2502</v>
      </c>
      <c r="U1561" s="5">
        <f t="shared" si="290"/>
        <v>192</v>
      </c>
      <c r="V1561" s="5">
        <f t="shared" si="291"/>
        <v>0</v>
      </c>
      <c r="W1561" s="5"/>
    </row>
    <row r="1562" spans="1:23" ht="43.2" customHeight="1" x14ac:dyDescent="0.3">
      <c r="A1562" s="3">
        <f t="shared" si="296"/>
        <v>1545</v>
      </c>
      <c r="B1562" s="4" t="s">
        <v>2356</v>
      </c>
      <c r="C1562" s="3">
        <v>3</v>
      </c>
      <c r="D1562" s="3" t="s">
        <v>2417</v>
      </c>
      <c r="E1562" s="4" t="s">
        <v>2429</v>
      </c>
      <c r="F1562" s="3" t="s">
        <v>8</v>
      </c>
      <c r="G1562" s="3" t="s">
        <v>2500</v>
      </c>
      <c r="H1562" s="5" t="s">
        <v>2471</v>
      </c>
      <c r="I1562" s="3" t="s">
        <v>2496</v>
      </c>
      <c r="J1562" s="3">
        <v>32</v>
      </c>
      <c r="K1562" s="3">
        <v>6000</v>
      </c>
      <c r="L1562" s="3" t="s">
        <v>25</v>
      </c>
      <c r="M1562" s="3">
        <v>1</v>
      </c>
      <c r="N1562" s="28">
        <f t="shared" si="292"/>
        <v>6</v>
      </c>
      <c r="O1562" s="28">
        <f t="shared" si="293"/>
        <v>192</v>
      </c>
      <c r="P1562" s="12">
        <v>0</v>
      </c>
      <c r="Q1562" s="46">
        <f t="shared" si="294"/>
        <v>0</v>
      </c>
      <c r="R1562" s="15"/>
      <c r="S1562" s="3">
        <f t="shared" si="295"/>
        <v>6</v>
      </c>
      <c r="T1562" s="35" t="s">
        <v>2502</v>
      </c>
      <c r="U1562" s="5">
        <f t="shared" si="290"/>
        <v>192</v>
      </c>
      <c r="V1562" s="5">
        <f t="shared" si="291"/>
        <v>0</v>
      </c>
      <c r="W1562" s="5"/>
    </row>
    <row r="1563" spans="1:23" ht="43.2" x14ac:dyDescent="0.3">
      <c r="A1563" s="3">
        <f t="shared" si="296"/>
        <v>1546</v>
      </c>
      <c r="B1563" s="4" t="s">
        <v>2356</v>
      </c>
      <c r="C1563" s="3">
        <v>3</v>
      </c>
      <c r="D1563" s="3" t="s">
        <v>1567</v>
      </c>
      <c r="E1563" s="4" t="s">
        <v>2430</v>
      </c>
      <c r="F1563" s="3" t="s">
        <v>32</v>
      </c>
      <c r="G1563" s="3" t="s">
        <v>2340</v>
      </c>
      <c r="H1563" s="3" t="s">
        <v>2468</v>
      </c>
      <c r="I1563" s="3" t="s">
        <v>2496</v>
      </c>
      <c r="J1563" s="3">
        <v>18.2</v>
      </c>
      <c r="K1563" s="3">
        <v>6500</v>
      </c>
      <c r="L1563" s="3" t="s">
        <v>25</v>
      </c>
      <c r="M1563" s="3">
        <v>1</v>
      </c>
      <c r="N1563" s="28">
        <f t="shared" si="292"/>
        <v>6.5</v>
      </c>
      <c r="O1563" s="28">
        <f t="shared" si="293"/>
        <v>118.3</v>
      </c>
      <c r="P1563" s="12">
        <v>0</v>
      </c>
      <c r="Q1563" s="46">
        <f t="shared" si="294"/>
        <v>0</v>
      </c>
      <c r="R1563" s="15"/>
      <c r="S1563" s="3">
        <f t="shared" si="295"/>
        <v>6.5</v>
      </c>
      <c r="T1563" s="30" t="s">
        <v>2502</v>
      </c>
      <c r="U1563" s="5">
        <f t="shared" si="290"/>
        <v>118.3</v>
      </c>
      <c r="V1563" s="5">
        <f t="shared" si="291"/>
        <v>0</v>
      </c>
      <c r="W1563" s="5"/>
    </row>
    <row r="1564" spans="1:23" ht="43.2" x14ac:dyDescent="0.3">
      <c r="A1564" s="3">
        <f t="shared" si="296"/>
        <v>1547</v>
      </c>
      <c r="B1564" s="4" t="s">
        <v>2356</v>
      </c>
      <c r="C1564" s="3">
        <v>3</v>
      </c>
      <c r="D1564" s="3" t="s">
        <v>1567</v>
      </c>
      <c r="E1564" s="4" t="s">
        <v>2431</v>
      </c>
      <c r="F1564" s="3" t="s">
        <v>32</v>
      </c>
      <c r="G1564" s="3" t="s">
        <v>2340</v>
      </c>
      <c r="H1564" s="3" t="s">
        <v>2468</v>
      </c>
      <c r="I1564" s="3" t="s">
        <v>2496</v>
      </c>
      <c r="J1564" s="3">
        <v>18.2</v>
      </c>
      <c r="K1564" s="3">
        <v>6500</v>
      </c>
      <c r="L1564" s="3" t="s">
        <v>25</v>
      </c>
      <c r="M1564" s="3">
        <v>1</v>
      </c>
      <c r="N1564" s="28">
        <f t="shared" si="292"/>
        <v>6.5</v>
      </c>
      <c r="O1564" s="28">
        <f t="shared" si="293"/>
        <v>118.3</v>
      </c>
      <c r="P1564" s="12">
        <v>0</v>
      </c>
      <c r="Q1564" s="46">
        <f t="shared" si="294"/>
        <v>0</v>
      </c>
      <c r="R1564" s="15"/>
      <c r="S1564" s="3">
        <f t="shared" si="295"/>
        <v>6.5</v>
      </c>
      <c r="T1564" s="30" t="s">
        <v>2502</v>
      </c>
      <c r="U1564" s="5">
        <f t="shared" si="290"/>
        <v>118.3</v>
      </c>
      <c r="V1564" s="5">
        <f t="shared" si="291"/>
        <v>0</v>
      </c>
      <c r="W1564" s="5"/>
    </row>
    <row r="1565" spans="1:23" ht="43.2" x14ac:dyDescent="0.3">
      <c r="A1565" s="3">
        <f t="shared" si="296"/>
        <v>1548</v>
      </c>
      <c r="B1565" s="4" t="s">
        <v>2356</v>
      </c>
      <c r="C1565" s="3">
        <v>3</v>
      </c>
      <c r="D1565" s="3" t="s">
        <v>1567</v>
      </c>
      <c r="E1565" s="4" t="s">
        <v>2432</v>
      </c>
      <c r="F1565" s="3" t="s">
        <v>32</v>
      </c>
      <c r="G1565" s="3" t="s">
        <v>2340</v>
      </c>
      <c r="H1565" s="3" t="s">
        <v>2468</v>
      </c>
      <c r="I1565" s="3" t="s">
        <v>2496</v>
      </c>
      <c r="J1565" s="3">
        <v>18.2</v>
      </c>
      <c r="K1565" s="3">
        <v>6500</v>
      </c>
      <c r="L1565" s="3" t="s">
        <v>25</v>
      </c>
      <c r="M1565" s="3">
        <v>1</v>
      </c>
      <c r="N1565" s="28">
        <f t="shared" si="292"/>
        <v>6.5</v>
      </c>
      <c r="O1565" s="28">
        <f t="shared" si="293"/>
        <v>118.3</v>
      </c>
      <c r="P1565" s="12">
        <v>0</v>
      </c>
      <c r="Q1565" s="46">
        <f t="shared" si="294"/>
        <v>0</v>
      </c>
      <c r="R1565" s="15"/>
      <c r="S1565" s="3">
        <f t="shared" si="295"/>
        <v>6.5</v>
      </c>
      <c r="T1565" s="30" t="s">
        <v>2502</v>
      </c>
      <c r="U1565" s="5">
        <f t="shared" si="290"/>
        <v>118.3</v>
      </c>
      <c r="V1565" s="5">
        <f t="shared" si="291"/>
        <v>0</v>
      </c>
      <c r="W1565" s="5"/>
    </row>
    <row r="1566" spans="1:23" ht="43.2" x14ac:dyDescent="0.3">
      <c r="A1566" s="3">
        <f t="shared" si="296"/>
        <v>1549</v>
      </c>
      <c r="B1566" s="4" t="s">
        <v>2356</v>
      </c>
      <c r="C1566" s="3">
        <v>3</v>
      </c>
      <c r="D1566" s="3" t="s">
        <v>1567</v>
      </c>
      <c r="E1566" s="4" t="s">
        <v>2433</v>
      </c>
      <c r="F1566" s="3" t="s">
        <v>32</v>
      </c>
      <c r="G1566" s="3" t="s">
        <v>2340</v>
      </c>
      <c r="H1566" s="3" t="s">
        <v>2468</v>
      </c>
      <c r="I1566" s="3" t="s">
        <v>2496</v>
      </c>
      <c r="J1566" s="3">
        <v>18.2</v>
      </c>
      <c r="K1566" s="3">
        <v>6500</v>
      </c>
      <c r="L1566" s="3" t="s">
        <v>25</v>
      </c>
      <c r="M1566" s="3">
        <v>1</v>
      </c>
      <c r="N1566" s="28">
        <f t="shared" si="292"/>
        <v>6.5</v>
      </c>
      <c r="O1566" s="28">
        <f t="shared" si="293"/>
        <v>118.3</v>
      </c>
      <c r="P1566" s="12">
        <v>0</v>
      </c>
      <c r="Q1566" s="46">
        <f t="shared" si="294"/>
        <v>0</v>
      </c>
      <c r="R1566" s="15"/>
      <c r="S1566" s="3">
        <f t="shared" si="295"/>
        <v>6.5</v>
      </c>
      <c r="T1566" s="30" t="s">
        <v>2502</v>
      </c>
      <c r="U1566" s="5">
        <f t="shared" si="290"/>
        <v>118.3</v>
      </c>
      <c r="V1566" s="5">
        <f t="shared" si="291"/>
        <v>0</v>
      </c>
      <c r="W1566" s="5"/>
    </row>
    <row r="1567" spans="1:23" ht="43.2" x14ac:dyDescent="0.3">
      <c r="A1567" s="3">
        <f t="shared" si="296"/>
        <v>1550</v>
      </c>
      <c r="B1567" s="4" t="s">
        <v>2356</v>
      </c>
      <c r="C1567" s="3">
        <v>3</v>
      </c>
      <c r="D1567" s="3" t="s">
        <v>1567</v>
      </c>
      <c r="E1567" s="4" t="s">
        <v>2434</v>
      </c>
      <c r="F1567" s="3" t="s">
        <v>32</v>
      </c>
      <c r="G1567" s="3" t="s">
        <v>2340</v>
      </c>
      <c r="H1567" s="3" t="s">
        <v>2468</v>
      </c>
      <c r="I1567" s="3" t="s">
        <v>2496</v>
      </c>
      <c r="J1567" s="3">
        <v>18.2</v>
      </c>
      <c r="K1567" s="3">
        <v>6500</v>
      </c>
      <c r="L1567" s="3" t="s">
        <v>25</v>
      </c>
      <c r="M1567" s="3">
        <v>1</v>
      </c>
      <c r="N1567" s="28">
        <f t="shared" si="292"/>
        <v>6.5</v>
      </c>
      <c r="O1567" s="28">
        <f t="shared" si="293"/>
        <v>118.3</v>
      </c>
      <c r="P1567" s="12">
        <v>0</v>
      </c>
      <c r="Q1567" s="46">
        <f t="shared" si="294"/>
        <v>0</v>
      </c>
      <c r="R1567" s="15"/>
      <c r="S1567" s="3">
        <f t="shared" si="295"/>
        <v>6.5</v>
      </c>
      <c r="T1567" s="30" t="s">
        <v>2502</v>
      </c>
      <c r="U1567" s="5">
        <f t="shared" si="290"/>
        <v>118.3</v>
      </c>
      <c r="V1567" s="5">
        <f t="shared" si="291"/>
        <v>0</v>
      </c>
      <c r="W1567" s="5"/>
    </row>
    <row r="1568" spans="1:23" ht="43.2" x14ac:dyDescent="0.3">
      <c r="A1568" s="3">
        <f t="shared" si="296"/>
        <v>1551</v>
      </c>
      <c r="B1568" s="4" t="s">
        <v>2356</v>
      </c>
      <c r="C1568" s="3">
        <v>3</v>
      </c>
      <c r="D1568" s="3" t="s">
        <v>1567</v>
      </c>
      <c r="E1568" s="4" t="s">
        <v>2435</v>
      </c>
      <c r="F1568" s="3" t="s">
        <v>32</v>
      </c>
      <c r="G1568" s="3" t="s">
        <v>2340</v>
      </c>
      <c r="H1568" s="3" t="s">
        <v>2468</v>
      </c>
      <c r="I1568" s="3" t="s">
        <v>2496</v>
      </c>
      <c r="J1568" s="3">
        <v>18.2</v>
      </c>
      <c r="K1568" s="3">
        <v>6500</v>
      </c>
      <c r="L1568" s="3" t="s">
        <v>25</v>
      </c>
      <c r="M1568" s="3">
        <v>1</v>
      </c>
      <c r="N1568" s="28">
        <f t="shared" si="292"/>
        <v>6.5</v>
      </c>
      <c r="O1568" s="28">
        <f t="shared" si="293"/>
        <v>118.3</v>
      </c>
      <c r="P1568" s="12">
        <v>0</v>
      </c>
      <c r="Q1568" s="46">
        <f t="shared" si="294"/>
        <v>0</v>
      </c>
      <c r="R1568" s="15"/>
      <c r="S1568" s="3">
        <f t="shared" si="295"/>
        <v>6.5</v>
      </c>
      <c r="T1568" s="30" t="s">
        <v>2502</v>
      </c>
      <c r="U1568" s="5">
        <f t="shared" si="290"/>
        <v>118.3</v>
      </c>
      <c r="V1568" s="5">
        <f t="shared" si="291"/>
        <v>0</v>
      </c>
      <c r="W1568" s="5"/>
    </row>
    <row r="1569" spans="1:23" ht="43.2" x14ac:dyDescent="0.3">
      <c r="A1569" s="3">
        <f t="shared" si="296"/>
        <v>1552</v>
      </c>
      <c r="B1569" s="4" t="s">
        <v>2356</v>
      </c>
      <c r="C1569" s="3">
        <v>3</v>
      </c>
      <c r="D1569" s="3" t="s">
        <v>1567</v>
      </c>
      <c r="E1569" s="4" t="s">
        <v>2436</v>
      </c>
      <c r="F1569" s="3" t="s">
        <v>32</v>
      </c>
      <c r="G1569" s="3" t="s">
        <v>2340</v>
      </c>
      <c r="H1569" s="3" t="s">
        <v>2468</v>
      </c>
      <c r="I1569" s="3" t="s">
        <v>2496</v>
      </c>
      <c r="J1569" s="3">
        <v>18.2</v>
      </c>
      <c r="K1569" s="3">
        <v>6500</v>
      </c>
      <c r="L1569" s="3" t="s">
        <v>25</v>
      </c>
      <c r="M1569" s="3">
        <v>1</v>
      </c>
      <c r="N1569" s="28">
        <f t="shared" si="292"/>
        <v>6.5</v>
      </c>
      <c r="O1569" s="28">
        <f t="shared" si="293"/>
        <v>118.3</v>
      </c>
      <c r="P1569" s="12">
        <v>0</v>
      </c>
      <c r="Q1569" s="46">
        <f t="shared" si="294"/>
        <v>0</v>
      </c>
      <c r="R1569" s="15"/>
      <c r="S1569" s="3">
        <f t="shared" si="295"/>
        <v>6.5</v>
      </c>
      <c r="T1569" s="30" t="s">
        <v>2502</v>
      </c>
      <c r="U1569" s="5">
        <f t="shared" si="290"/>
        <v>118.3</v>
      </c>
      <c r="V1569" s="5">
        <f t="shared" si="291"/>
        <v>0</v>
      </c>
      <c r="W1569" s="5"/>
    </row>
    <row r="1570" spans="1:23" ht="43.2" x14ac:dyDescent="0.3">
      <c r="A1570" s="3">
        <f t="shared" si="296"/>
        <v>1553</v>
      </c>
      <c r="B1570" s="4" t="s">
        <v>2356</v>
      </c>
      <c r="C1570" s="3">
        <v>3</v>
      </c>
      <c r="D1570" s="3" t="s">
        <v>1567</v>
      </c>
      <c r="E1570" s="4" t="s">
        <v>2437</v>
      </c>
      <c r="F1570" s="3" t="s">
        <v>32</v>
      </c>
      <c r="G1570" s="3" t="s">
        <v>2340</v>
      </c>
      <c r="H1570" s="3" t="s">
        <v>2468</v>
      </c>
      <c r="I1570" s="3" t="s">
        <v>2496</v>
      </c>
      <c r="J1570" s="3">
        <v>18.2</v>
      </c>
      <c r="K1570" s="3">
        <v>6500</v>
      </c>
      <c r="L1570" s="3" t="s">
        <v>25</v>
      </c>
      <c r="M1570" s="3">
        <v>1</v>
      </c>
      <c r="N1570" s="28">
        <f t="shared" si="292"/>
        <v>6.5</v>
      </c>
      <c r="O1570" s="28">
        <f t="shared" si="293"/>
        <v>118.3</v>
      </c>
      <c r="P1570" s="12">
        <v>0</v>
      </c>
      <c r="Q1570" s="46">
        <f t="shared" si="294"/>
        <v>0</v>
      </c>
      <c r="R1570" s="15"/>
      <c r="S1570" s="3">
        <f t="shared" si="295"/>
        <v>6.5</v>
      </c>
      <c r="T1570" s="30" t="s">
        <v>2502</v>
      </c>
      <c r="U1570" s="5">
        <f t="shared" si="290"/>
        <v>118.3</v>
      </c>
      <c r="V1570" s="5">
        <f t="shared" si="291"/>
        <v>0</v>
      </c>
      <c r="W1570" s="5"/>
    </row>
    <row r="1571" spans="1:23" ht="43.2" x14ac:dyDescent="0.3">
      <c r="A1571" s="3">
        <f t="shared" si="296"/>
        <v>1554</v>
      </c>
      <c r="B1571" s="4" t="s">
        <v>2356</v>
      </c>
      <c r="C1571" s="3">
        <v>3</v>
      </c>
      <c r="D1571" s="3" t="s">
        <v>1567</v>
      </c>
      <c r="E1571" s="4" t="s">
        <v>2438</v>
      </c>
      <c r="F1571" s="3" t="s">
        <v>32</v>
      </c>
      <c r="G1571" s="3" t="s">
        <v>2340</v>
      </c>
      <c r="H1571" s="3" t="s">
        <v>2468</v>
      </c>
      <c r="I1571" s="3" t="s">
        <v>2496</v>
      </c>
      <c r="J1571" s="3">
        <v>18.2</v>
      </c>
      <c r="K1571" s="3">
        <v>6500</v>
      </c>
      <c r="L1571" s="3" t="s">
        <v>25</v>
      </c>
      <c r="M1571" s="3">
        <v>1</v>
      </c>
      <c r="N1571" s="28">
        <f t="shared" si="292"/>
        <v>6.5</v>
      </c>
      <c r="O1571" s="28">
        <f t="shared" si="293"/>
        <v>118.3</v>
      </c>
      <c r="P1571" s="12">
        <v>0</v>
      </c>
      <c r="Q1571" s="46">
        <f t="shared" si="294"/>
        <v>0</v>
      </c>
      <c r="R1571" s="15"/>
      <c r="S1571" s="3">
        <f t="shared" si="295"/>
        <v>6.5</v>
      </c>
      <c r="T1571" s="30" t="s">
        <v>2502</v>
      </c>
      <c r="U1571" s="5">
        <f t="shared" si="290"/>
        <v>118.3</v>
      </c>
      <c r="V1571" s="5">
        <f t="shared" si="291"/>
        <v>0</v>
      </c>
      <c r="W1571" s="5"/>
    </row>
    <row r="1572" spans="1:23" ht="43.2" x14ac:dyDescent="0.3">
      <c r="A1572" s="3">
        <f t="shared" si="296"/>
        <v>1555</v>
      </c>
      <c r="B1572" s="4" t="s">
        <v>2356</v>
      </c>
      <c r="C1572" s="3">
        <v>3</v>
      </c>
      <c r="D1572" s="3" t="s">
        <v>1567</v>
      </c>
      <c r="E1572" s="4" t="s">
        <v>2439</v>
      </c>
      <c r="F1572" s="3" t="s">
        <v>32</v>
      </c>
      <c r="G1572" s="3" t="s">
        <v>2340</v>
      </c>
      <c r="H1572" s="3" t="s">
        <v>2468</v>
      </c>
      <c r="I1572" s="3" t="s">
        <v>2496</v>
      </c>
      <c r="J1572" s="3">
        <v>18.2</v>
      </c>
      <c r="K1572" s="3">
        <v>6500</v>
      </c>
      <c r="L1572" s="3" t="s">
        <v>25</v>
      </c>
      <c r="M1572" s="3">
        <v>1</v>
      </c>
      <c r="N1572" s="28">
        <f t="shared" si="292"/>
        <v>6.5</v>
      </c>
      <c r="O1572" s="28">
        <f t="shared" si="293"/>
        <v>118.3</v>
      </c>
      <c r="P1572" s="12">
        <v>0</v>
      </c>
      <c r="Q1572" s="46">
        <f t="shared" si="294"/>
        <v>0</v>
      </c>
      <c r="R1572" s="15"/>
      <c r="S1572" s="3">
        <f t="shared" si="295"/>
        <v>6.5</v>
      </c>
      <c r="T1572" s="30" t="s">
        <v>2502</v>
      </c>
      <c r="U1572" s="5">
        <f t="shared" si="290"/>
        <v>118.3</v>
      </c>
      <c r="V1572" s="5">
        <f t="shared" si="291"/>
        <v>0</v>
      </c>
      <c r="W1572" s="5"/>
    </row>
    <row r="1573" spans="1:23" ht="43.2" x14ac:dyDescent="0.3">
      <c r="A1573" s="3">
        <f t="shared" si="296"/>
        <v>1556</v>
      </c>
      <c r="B1573" s="4" t="s">
        <v>2356</v>
      </c>
      <c r="C1573" s="3">
        <v>3</v>
      </c>
      <c r="D1573" s="3" t="s">
        <v>1567</v>
      </c>
      <c r="E1573" s="4" t="s">
        <v>2440</v>
      </c>
      <c r="F1573" s="3" t="s">
        <v>32</v>
      </c>
      <c r="G1573" s="3" t="s">
        <v>2340</v>
      </c>
      <c r="H1573" s="3" t="s">
        <v>2468</v>
      </c>
      <c r="I1573" s="3" t="s">
        <v>2496</v>
      </c>
      <c r="J1573" s="3">
        <v>18.2</v>
      </c>
      <c r="K1573" s="3">
        <v>6500</v>
      </c>
      <c r="L1573" s="3" t="s">
        <v>25</v>
      </c>
      <c r="M1573" s="3">
        <v>1</v>
      </c>
      <c r="N1573" s="28">
        <f t="shared" si="292"/>
        <v>6.5</v>
      </c>
      <c r="O1573" s="28">
        <f t="shared" si="293"/>
        <v>118.3</v>
      </c>
      <c r="P1573" s="12">
        <v>0</v>
      </c>
      <c r="Q1573" s="46">
        <f t="shared" si="294"/>
        <v>0</v>
      </c>
      <c r="R1573" s="15"/>
      <c r="S1573" s="3">
        <f t="shared" si="295"/>
        <v>6.5</v>
      </c>
      <c r="T1573" s="30" t="s">
        <v>2502</v>
      </c>
      <c r="U1573" s="5">
        <f t="shared" si="290"/>
        <v>118.3</v>
      </c>
      <c r="V1573" s="5">
        <f t="shared" si="291"/>
        <v>0</v>
      </c>
      <c r="W1573" s="5"/>
    </row>
    <row r="1574" spans="1:23" ht="43.2" x14ac:dyDescent="0.3">
      <c r="A1574" s="3">
        <f t="shared" si="296"/>
        <v>1557</v>
      </c>
      <c r="B1574" s="4" t="s">
        <v>2356</v>
      </c>
      <c r="C1574" s="3">
        <v>3</v>
      </c>
      <c r="D1574" s="3" t="s">
        <v>1567</v>
      </c>
      <c r="E1574" s="4" t="s">
        <v>2441</v>
      </c>
      <c r="F1574" s="3" t="s">
        <v>32</v>
      </c>
      <c r="G1574" s="3" t="s">
        <v>2340</v>
      </c>
      <c r="H1574" s="3" t="s">
        <v>2468</v>
      </c>
      <c r="I1574" s="3" t="s">
        <v>2496</v>
      </c>
      <c r="J1574" s="3">
        <v>18.2</v>
      </c>
      <c r="K1574" s="3">
        <v>6500</v>
      </c>
      <c r="L1574" s="3" t="s">
        <v>25</v>
      </c>
      <c r="M1574" s="3">
        <v>1</v>
      </c>
      <c r="N1574" s="28">
        <f t="shared" si="292"/>
        <v>6.5</v>
      </c>
      <c r="O1574" s="28">
        <f t="shared" si="293"/>
        <v>118.3</v>
      </c>
      <c r="P1574" s="12">
        <v>0</v>
      </c>
      <c r="Q1574" s="46">
        <f t="shared" si="294"/>
        <v>0</v>
      </c>
      <c r="R1574" s="15"/>
      <c r="S1574" s="3">
        <f t="shared" si="295"/>
        <v>6.5</v>
      </c>
      <c r="T1574" s="30" t="s">
        <v>2502</v>
      </c>
      <c r="U1574" s="5">
        <f t="shared" si="290"/>
        <v>118.3</v>
      </c>
      <c r="V1574" s="5">
        <f t="shared" si="291"/>
        <v>0</v>
      </c>
      <c r="W1574" s="5"/>
    </row>
    <row r="1575" spans="1:23" ht="43.2" x14ac:dyDescent="0.3">
      <c r="A1575" s="3">
        <f t="shared" si="296"/>
        <v>1558</v>
      </c>
      <c r="B1575" s="4" t="s">
        <v>2356</v>
      </c>
      <c r="C1575" s="3">
        <v>3</v>
      </c>
      <c r="D1575" s="3" t="s">
        <v>1567</v>
      </c>
      <c r="E1575" s="4" t="s">
        <v>2442</v>
      </c>
      <c r="F1575" s="3" t="s">
        <v>32</v>
      </c>
      <c r="G1575" s="3" t="s">
        <v>2340</v>
      </c>
      <c r="H1575" s="3" t="s">
        <v>2468</v>
      </c>
      <c r="I1575" s="3" t="s">
        <v>2496</v>
      </c>
      <c r="J1575" s="3">
        <v>18.2</v>
      </c>
      <c r="K1575" s="3">
        <v>6500</v>
      </c>
      <c r="L1575" s="3" t="s">
        <v>25</v>
      </c>
      <c r="M1575" s="3">
        <v>1</v>
      </c>
      <c r="N1575" s="28">
        <f t="shared" si="292"/>
        <v>6.5</v>
      </c>
      <c r="O1575" s="28">
        <f t="shared" si="293"/>
        <v>118.3</v>
      </c>
      <c r="P1575" s="12">
        <v>0</v>
      </c>
      <c r="Q1575" s="46">
        <f t="shared" si="294"/>
        <v>0</v>
      </c>
      <c r="R1575" s="15"/>
      <c r="S1575" s="3">
        <f t="shared" si="295"/>
        <v>6.5</v>
      </c>
      <c r="T1575" s="30" t="s">
        <v>2502</v>
      </c>
      <c r="U1575" s="5">
        <f t="shared" si="290"/>
        <v>118.3</v>
      </c>
      <c r="V1575" s="5">
        <f t="shared" si="291"/>
        <v>0</v>
      </c>
      <c r="W1575" s="5"/>
    </row>
    <row r="1576" spans="1:23" ht="43.2" x14ac:dyDescent="0.3">
      <c r="A1576" s="3">
        <f t="shared" si="296"/>
        <v>1559</v>
      </c>
      <c r="B1576" s="4" t="s">
        <v>2356</v>
      </c>
      <c r="C1576" s="3">
        <v>3</v>
      </c>
      <c r="D1576" s="3" t="s">
        <v>1567</v>
      </c>
      <c r="E1576" s="4" t="s">
        <v>2443</v>
      </c>
      <c r="F1576" s="3" t="s">
        <v>32</v>
      </c>
      <c r="G1576" s="3" t="s">
        <v>2340</v>
      </c>
      <c r="H1576" s="3" t="s">
        <v>2468</v>
      </c>
      <c r="I1576" s="3" t="s">
        <v>2496</v>
      </c>
      <c r="J1576" s="3">
        <v>18.2</v>
      </c>
      <c r="K1576" s="3">
        <v>6500</v>
      </c>
      <c r="L1576" s="3" t="s">
        <v>25</v>
      </c>
      <c r="M1576" s="3">
        <v>1</v>
      </c>
      <c r="N1576" s="28">
        <f t="shared" si="292"/>
        <v>6.5</v>
      </c>
      <c r="O1576" s="28">
        <f t="shared" si="293"/>
        <v>118.3</v>
      </c>
      <c r="P1576" s="12">
        <v>0</v>
      </c>
      <c r="Q1576" s="46">
        <f t="shared" si="294"/>
        <v>0</v>
      </c>
      <c r="R1576" s="15"/>
      <c r="S1576" s="3">
        <f t="shared" si="295"/>
        <v>6.5</v>
      </c>
      <c r="T1576" s="30" t="s">
        <v>2502</v>
      </c>
      <c r="U1576" s="5">
        <f t="shared" si="290"/>
        <v>118.3</v>
      </c>
      <c r="V1576" s="5">
        <f t="shared" si="291"/>
        <v>0</v>
      </c>
      <c r="W1576" s="5"/>
    </row>
    <row r="1577" spans="1:23" ht="43.2" x14ac:dyDescent="0.3">
      <c r="A1577" s="3">
        <f t="shared" si="296"/>
        <v>1560</v>
      </c>
      <c r="B1577" s="4" t="s">
        <v>2356</v>
      </c>
      <c r="C1577" s="3">
        <v>3</v>
      </c>
      <c r="D1577" s="3" t="s">
        <v>1567</v>
      </c>
      <c r="E1577" s="4" t="s">
        <v>2444</v>
      </c>
      <c r="F1577" s="3" t="s">
        <v>32</v>
      </c>
      <c r="G1577" s="3" t="s">
        <v>2340</v>
      </c>
      <c r="H1577" s="3" t="s">
        <v>2468</v>
      </c>
      <c r="I1577" s="3" t="s">
        <v>2496</v>
      </c>
      <c r="J1577" s="3">
        <v>18.2</v>
      </c>
      <c r="K1577" s="3">
        <v>6500</v>
      </c>
      <c r="L1577" s="3" t="s">
        <v>25</v>
      </c>
      <c r="M1577" s="3">
        <v>1</v>
      </c>
      <c r="N1577" s="28">
        <f t="shared" si="292"/>
        <v>6.5</v>
      </c>
      <c r="O1577" s="28">
        <f t="shared" si="293"/>
        <v>118.3</v>
      </c>
      <c r="P1577" s="12">
        <v>0</v>
      </c>
      <c r="Q1577" s="46">
        <f t="shared" si="294"/>
        <v>0</v>
      </c>
      <c r="R1577" s="15"/>
      <c r="S1577" s="3">
        <f t="shared" si="295"/>
        <v>6.5</v>
      </c>
      <c r="T1577" s="30" t="s">
        <v>2502</v>
      </c>
      <c r="U1577" s="5">
        <f t="shared" si="290"/>
        <v>118.3</v>
      </c>
      <c r="V1577" s="5">
        <f t="shared" si="291"/>
        <v>0</v>
      </c>
      <c r="W1577" s="5"/>
    </row>
    <row r="1578" spans="1:23" ht="43.2" x14ac:dyDescent="0.3">
      <c r="A1578" s="3">
        <f t="shared" si="296"/>
        <v>1561</v>
      </c>
      <c r="B1578" s="4" t="s">
        <v>2356</v>
      </c>
      <c r="C1578" s="3">
        <v>3</v>
      </c>
      <c r="D1578" s="3" t="s">
        <v>1567</v>
      </c>
      <c r="E1578" s="4" t="s">
        <v>2445</v>
      </c>
      <c r="F1578" s="3" t="s">
        <v>32</v>
      </c>
      <c r="G1578" s="3" t="s">
        <v>2340</v>
      </c>
      <c r="H1578" s="3" t="s">
        <v>2468</v>
      </c>
      <c r="I1578" s="3" t="s">
        <v>2496</v>
      </c>
      <c r="J1578" s="3">
        <v>18.2</v>
      </c>
      <c r="K1578" s="3">
        <v>6500</v>
      </c>
      <c r="L1578" s="3" t="s">
        <v>25</v>
      </c>
      <c r="M1578" s="3">
        <v>1</v>
      </c>
      <c r="N1578" s="28">
        <f t="shared" si="292"/>
        <v>6.5</v>
      </c>
      <c r="O1578" s="28">
        <f t="shared" si="293"/>
        <v>118.3</v>
      </c>
      <c r="P1578" s="12">
        <v>0</v>
      </c>
      <c r="Q1578" s="46">
        <f t="shared" si="294"/>
        <v>0</v>
      </c>
      <c r="R1578" s="15"/>
      <c r="S1578" s="3">
        <f t="shared" si="295"/>
        <v>6.5</v>
      </c>
      <c r="T1578" s="30" t="s">
        <v>2502</v>
      </c>
      <c r="U1578" s="5">
        <f t="shared" si="290"/>
        <v>118.3</v>
      </c>
      <c r="V1578" s="5">
        <f t="shared" si="291"/>
        <v>0</v>
      </c>
      <c r="W1578" s="5"/>
    </row>
    <row r="1579" spans="1:23" ht="43.2" x14ac:dyDescent="0.3">
      <c r="A1579" s="3">
        <f t="shared" si="296"/>
        <v>1562</v>
      </c>
      <c r="B1579" s="4" t="s">
        <v>2356</v>
      </c>
      <c r="C1579" s="3">
        <v>3</v>
      </c>
      <c r="D1579" s="3" t="s">
        <v>1567</v>
      </c>
      <c r="E1579" s="4" t="s">
        <v>2446</v>
      </c>
      <c r="F1579" s="3" t="s">
        <v>32</v>
      </c>
      <c r="G1579" s="3" t="s">
        <v>2340</v>
      </c>
      <c r="H1579" s="3" t="s">
        <v>2468</v>
      </c>
      <c r="I1579" s="3" t="s">
        <v>2496</v>
      </c>
      <c r="J1579" s="3">
        <v>18.2</v>
      </c>
      <c r="K1579" s="3">
        <v>6500</v>
      </c>
      <c r="L1579" s="3" t="s">
        <v>25</v>
      </c>
      <c r="M1579" s="3">
        <v>1</v>
      </c>
      <c r="N1579" s="28">
        <f t="shared" si="292"/>
        <v>6.5</v>
      </c>
      <c r="O1579" s="28">
        <f t="shared" si="293"/>
        <v>118.3</v>
      </c>
      <c r="P1579" s="12">
        <v>0</v>
      </c>
      <c r="Q1579" s="46">
        <f t="shared" si="294"/>
        <v>0</v>
      </c>
      <c r="R1579" s="15"/>
      <c r="S1579" s="3">
        <f t="shared" si="295"/>
        <v>6.5</v>
      </c>
      <c r="T1579" s="30" t="s">
        <v>2502</v>
      </c>
      <c r="U1579" s="5">
        <f t="shared" si="290"/>
        <v>118.3</v>
      </c>
      <c r="V1579" s="5">
        <f t="shared" si="291"/>
        <v>0</v>
      </c>
      <c r="W1579" s="5"/>
    </row>
    <row r="1580" spans="1:23" ht="43.2" x14ac:dyDescent="0.3">
      <c r="A1580" s="3">
        <f t="shared" si="296"/>
        <v>1563</v>
      </c>
      <c r="B1580" s="4" t="s">
        <v>2356</v>
      </c>
      <c r="C1580" s="3">
        <v>3</v>
      </c>
      <c r="D1580" s="3" t="s">
        <v>1567</v>
      </c>
      <c r="E1580" s="4" t="s">
        <v>2447</v>
      </c>
      <c r="F1580" s="3" t="s">
        <v>32</v>
      </c>
      <c r="G1580" s="3" t="s">
        <v>2340</v>
      </c>
      <c r="H1580" s="3" t="s">
        <v>2468</v>
      </c>
      <c r="I1580" s="3" t="s">
        <v>2496</v>
      </c>
      <c r="J1580" s="3">
        <v>18.2</v>
      </c>
      <c r="K1580" s="3">
        <v>6500</v>
      </c>
      <c r="L1580" s="3" t="s">
        <v>25</v>
      </c>
      <c r="M1580" s="3">
        <v>1</v>
      </c>
      <c r="N1580" s="28">
        <f t="shared" si="292"/>
        <v>6.5</v>
      </c>
      <c r="O1580" s="28">
        <f t="shared" si="293"/>
        <v>118.3</v>
      </c>
      <c r="P1580" s="12">
        <v>0</v>
      </c>
      <c r="Q1580" s="46">
        <f t="shared" si="294"/>
        <v>0</v>
      </c>
      <c r="R1580" s="15"/>
      <c r="S1580" s="3">
        <f t="shared" si="295"/>
        <v>6.5</v>
      </c>
      <c r="T1580" s="30" t="s">
        <v>2502</v>
      </c>
      <c r="U1580" s="5">
        <f t="shared" si="290"/>
        <v>118.3</v>
      </c>
      <c r="V1580" s="5">
        <f t="shared" si="291"/>
        <v>0</v>
      </c>
      <c r="W1580" s="5"/>
    </row>
    <row r="1581" spans="1:23" ht="43.2" x14ac:dyDescent="0.3">
      <c r="A1581" s="3">
        <f t="shared" si="296"/>
        <v>1564</v>
      </c>
      <c r="B1581" s="4" t="s">
        <v>2356</v>
      </c>
      <c r="C1581" s="3">
        <v>3</v>
      </c>
      <c r="D1581" s="3" t="s">
        <v>1567</v>
      </c>
      <c r="E1581" s="4" t="s">
        <v>2448</v>
      </c>
      <c r="F1581" s="3" t="s">
        <v>32</v>
      </c>
      <c r="G1581" s="3" t="s">
        <v>2340</v>
      </c>
      <c r="H1581" s="3" t="s">
        <v>2468</v>
      </c>
      <c r="I1581" s="3" t="s">
        <v>2496</v>
      </c>
      <c r="J1581" s="3">
        <v>18.2</v>
      </c>
      <c r="K1581" s="3">
        <v>6500</v>
      </c>
      <c r="L1581" s="3" t="s">
        <v>25</v>
      </c>
      <c r="M1581" s="3">
        <v>1</v>
      </c>
      <c r="N1581" s="28">
        <f t="shared" si="292"/>
        <v>6.5</v>
      </c>
      <c r="O1581" s="28">
        <f t="shared" si="293"/>
        <v>118.3</v>
      </c>
      <c r="P1581" s="12">
        <v>0</v>
      </c>
      <c r="Q1581" s="46">
        <f t="shared" si="294"/>
        <v>0</v>
      </c>
      <c r="R1581" s="15"/>
      <c r="S1581" s="3">
        <f t="shared" si="295"/>
        <v>6.5</v>
      </c>
      <c r="T1581" s="30" t="s">
        <v>2502</v>
      </c>
      <c r="U1581" s="5">
        <f t="shared" si="290"/>
        <v>118.3</v>
      </c>
      <c r="V1581" s="5">
        <f t="shared" si="291"/>
        <v>0</v>
      </c>
      <c r="W1581" s="5"/>
    </row>
    <row r="1582" spans="1:23" ht="43.2" x14ac:dyDescent="0.3">
      <c r="A1582" s="3">
        <f t="shared" si="296"/>
        <v>1565</v>
      </c>
      <c r="B1582" s="4" t="s">
        <v>2356</v>
      </c>
      <c r="C1582" s="3">
        <v>3</v>
      </c>
      <c r="D1582" s="3" t="s">
        <v>1567</v>
      </c>
      <c r="E1582" s="4" t="s">
        <v>2449</v>
      </c>
      <c r="F1582" s="3" t="s">
        <v>32</v>
      </c>
      <c r="G1582" s="3" t="s">
        <v>2340</v>
      </c>
      <c r="H1582" s="3" t="s">
        <v>2468</v>
      </c>
      <c r="I1582" s="3" t="s">
        <v>2496</v>
      </c>
      <c r="J1582" s="3">
        <v>18.2</v>
      </c>
      <c r="K1582" s="3">
        <v>6500</v>
      </c>
      <c r="L1582" s="3" t="s">
        <v>25</v>
      </c>
      <c r="M1582" s="3">
        <v>1</v>
      </c>
      <c r="N1582" s="28">
        <f t="shared" si="292"/>
        <v>6.5</v>
      </c>
      <c r="O1582" s="28">
        <f t="shared" si="293"/>
        <v>118.3</v>
      </c>
      <c r="P1582" s="12">
        <v>0</v>
      </c>
      <c r="Q1582" s="46">
        <f t="shared" si="294"/>
        <v>0</v>
      </c>
      <c r="R1582" s="15"/>
      <c r="S1582" s="3">
        <f t="shared" si="295"/>
        <v>6.5</v>
      </c>
      <c r="T1582" s="30" t="s">
        <v>2502</v>
      </c>
      <c r="U1582" s="5">
        <f t="shared" si="290"/>
        <v>118.3</v>
      </c>
      <c r="V1582" s="5">
        <f t="shared" si="291"/>
        <v>0</v>
      </c>
      <c r="W1582" s="5"/>
    </row>
    <row r="1583" spans="1:23" ht="43.2" x14ac:dyDescent="0.3">
      <c r="A1583" s="3">
        <f t="shared" si="296"/>
        <v>1566</v>
      </c>
      <c r="B1583" s="4" t="s">
        <v>2356</v>
      </c>
      <c r="C1583" s="3">
        <v>3</v>
      </c>
      <c r="D1583" s="3" t="s">
        <v>1567</v>
      </c>
      <c r="E1583" s="4" t="s">
        <v>2450</v>
      </c>
      <c r="F1583" s="3" t="s">
        <v>32</v>
      </c>
      <c r="G1583" s="3" t="s">
        <v>2340</v>
      </c>
      <c r="H1583" s="3" t="s">
        <v>2468</v>
      </c>
      <c r="I1583" s="3" t="s">
        <v>2496</v>
      </c>
      <c r="J1583" s="3">
        <v>18.2</v>
      </c>
      <c r="K1583" s="3">
        <v>6500</v>
      </c>
      <c r="L1583" s="3" t="s">
        <v>25</v>
      </c>
      <c r="M1583" s="3">
        <v>1</v>
      </c>
      <c r="N1583" s="28">
        <f t="shared" si="292"/>
        <v>6.5</v>
      </c>
      <c r="O1583" s="28">
        <f t="shared" si="293"/>
        <v>118.3</v>
      </c>
      <c r="P1583" s="12">
        <v>0</v>
      </c>
      <c r="Q1583" s="46">
        <f t="shared" si="294"/>
        <v>0</v>
      </c>
      <c r="R1583" s="15"/>
      <c r="S1583" s="3">
        <f t="shared" si="295"/>
        <v>6.5</v>
      </c>
      <c r="T1583" s="30" t="s">
        <v>2502</v>
      </c>
      <c r="U1583" s="5">
        <f t="shared" si="290"/>
        <v>118.3</v>
      </c>
      <c r="V1583" s="5">
        <f t="shared" si="291"/>
        <v>0</v>
      </c>
      <c r="W1583" s="5"/>
    </row>
    <row r="1584" spans="1:23" ht="43.2" x14ac:dyDescent="0.3">
      <c r="A1584" s="3">
        <f t="shared" si="296"/>
        <v>1567</v>
      </c>
      <c r="B1584" s="4" t="s">
        <v>2356</v>
      </c>
      <c r="C1584" s="3">
        <v>3</v>
      </c>
      <c r="D1584" s="3" t="s">
        <v>1567</v>
      </c>
      <c r="E1584" s="4" t="s">
        <v>2451</v>
      </c>
      <c r="F1584" s="3" t="s">
        <v>32</v>
      </c>
      <c r="G1584" s="3" t="s">
        <v>2340</v>
      </c>
      <c r="H1584" s="3" t="s">
        <v>2468</v>
      </c>
      <c r="I1584" s="3" t="s">
        <v>2496</v>
      </c>
      <c r="J1584" s="3">
        <v>18.2</v>
      </c>
      <c r="K1584" s="3">
        <v>6500</v>
      </c>
      <c r="L1584" s="3" t="s">
        <v>25</v>
      </c>
      <c r="M1584" s="3">
        <v>1</v>
      </c>
      <c r="N1584" s="28">
        <f t="shared" si="292"/>
        <v>6.5</v>
      </c>
      <c r="O1584" s="28">
        <f t="shared" si="293"/>
        <v>118.3</v>
      </c>
      <c r="P1584" s="12">
        <v>0</v>
      </c>
      <c r="Q1584" s="46">
        <f t="shared" si="294"/>
        <v>0</v>
      </c>
      <c r="R1584" s="15"/>
      <c r="S1584" s="3">
        <f t="shared" si="295"/>
        <v>6.5</v>
      </c>
      <c r="T1584" s="30" t="s">
        <v>2502</v>
      </c>
      <c r="U1584" s="5">
        <f t="shared" si="290"/>
        <v>118.3</v>
      </c>
      <c r="V1584" s="5">
        <f t="shared" si="291"/>
        <v>0</v>
      </c>
      <c r="W1584" s="5"/>
    </row>
    <row r="1585" spans="1:23" ht="43.2" x14ac:dyDescent="0.3">
      <c r="A1585" s="3">
        <f t="shared" si="296"/>
        <v>1568</v>
      </c>
      <c r="B1585" s="4" t="s">
        <v>2356</v>
      </c>
      <c r="C1585" s="3">
        <v>3</v>
      </c>
      <c r="D1585" s="3" t="s">
        <v>1567</v>
      </c>
      <c r="E1585" s="4" t="s">
        <v>2452</v>
      </c>
      <c r="F1585" s="3" t="s">
        <v>32</v>
      </c>
      <c r="G1585" s="3" t="s">
        <v>2340</v>
      </c>
      <c r="H1585" s="3" t="s">
        <v>2468</v>
      </c>
      <c r="I1585" s="3" t="s">
        <v>2496</v>
      </c>
      <c r="J1585" s="3">
        <v>18.2</v>
      </c>
      <c r="K1585" s="3">
        <v>6500</v>
      </c>
      <c r="L1585" s="3" t="s">
        <v>25</v>
      </c>
      <c r="M1585" s="3">
        <v>1</v>
      </c>
      <c r="N1585" s="28">
        <f t="shared" si="292"/>
        <v>6.5</v>
      </c>
      <c r="O1585" s="28">
        <f t="shared" si="293"/>
        <v>118.3</v>
      </c>
      <c r="P1585" s="12">
        <v>0</v>
      </c>
      <c r="Q1585" s="46">
        <f t="shared" si="294"/>
        <v>0</v>
      </c>
      <c r="R1585" s="15"/>
      <c r="S1585" s="3">
        <f t="shared" si="295"/>
        <v>6.5</v>
      </c>
      <c r="T1585" s="30" t="s">
        <v>2502</v>
      </c>
      <c r="U1585" s="5">
        <f t="shared" si="290"/>
        <v>118.3</v>
      </c>
      <c r="V1585" s="5">
        <f t="shared" si="291"/>
        <v>0</v>
      </c>
      <c r="W1585" s="5"/>
    </row>
    <row r="1586" spans="1:23" ht="43.2" x14ac:dyDescent="0.3">
      <c r="A1586" s="3">
        <f t="shared" si="296"/>
        <v>1569</v>
      </c>
      <c r="B1586" s="4" t="s">
        <v>2356</v>
      </c>
      <c r="C1586" s="3">
        <v>3</v>
      </c>
      <c r="D1586" s="3" t="s">
        <v>1567</v>
      </c>
      <c r="E1586" s="4" t="s">
        <v>2453</v>
      </c>
      <c r="F1586" s="3" t="s">
        <v>32</v>
      </c>
      <c r="G1586" s="3" t="s">
        <v>2340</v>
      </c>
      <c r="H1586" s="3" t="s">
        <v>2468</v>
      </c>
      <c r="I1586" s="3" t="s">
        <v>2496</v>
      </c>
      <c r="J1586" s="3">
        <v>18.2</v>
      </c>
      <c r="K1586" s="3">
        <v>6500</v>
      </c>
      <c r="L1586" s="3" t="s">
        <v>25</v>
      </c>
      <c r="M1586" s="3">
        <v>1</v>
      </c>
      <c r="N1586" s="28">
        <f t="shared" si="292"/>
        <v>6.5</v>
      </c>
      <c r="O1586" s="28">
        <f t="shared" si="293"/>
        <v>118.3</v>
      </c>
      <c r="P1586" s="12">
        <v>0</v>
      </c>
      <c r="Q1586" s="46">
        <f t="shared" si="294"/>
        <v>0</v>
      </c>
      <c r="R1586" s="15"/>
      <c r="S1586" s="3">
        <f t="shared" si="295"/>
        <v>6.5</v>
      </c>
      <c r="T1586" s="30" t="s">
        <v>2502</v>
      </c>
      <c r="U1586" s="5">
        <f t="shared" si="290"/>
        <v>118.3</v>
      </c>
      <c r="V1586" s="5">
        <f t="shared" si="291"/>
        <v>0</v>
      </c>
      <c r="W1586" s="5"/>
    </row>
    <row r="1587" spans="1:23" ht="43.2" x14ac:dyDescent="0.3">
      <c r="A1587" s="3">
        <f t="shared" si="296"/>
        <v>1570</v>
      </c>
      <c r="B1587" s="4" t="s">
        <v>2356</v>
      </c>
      <c r="C1587" s="3">
        <v>3</v>
      </c>
      <c r="D1587" s="3" t="s">
        <v>1567</v>
      </c>
      <c r="E1587" s="4" t="s">
        <v>2454</v>
      </c>
      <c r="F1587" s="3" t="s">
        <v>32</v>
      </c>
      <c r="G1587" s="3" t="s">
        <v>2340</v>
      </c>
      <c r="H1587" s="3" t="s">
        <v>2468</v>
      </c>
      <c r="I1587" s="3" t="s">
        <v>2496</v>
      </c>
      <c r="J1587" s="3">
        <v>18.2</v>
      </c>
      <c r="K1587" s="3">
        <v>6500</v>
      </c>
      <c r="L1587" s="3" t="s">
        <v>25</v>
      </c>
      <c r="M1587" s="3">
        <v>1</v>
      </c>
      <c r="N1587" s="28">
        <f t="shared" si="292"/>
        <v>6.5</v>
      </c>
      <c r="O1587" s="28">
        <f t="shared" si="293"/>
        <v>118.3</v>
      </c>
      <c r="P1587" s="12">
        <v>0</v>
      </c>
      <c r="Q1587" s="46">
        <f t="shared" si="294"/>
        <v>0</v>
      </c>
      <c r="R1587" s="15"/>
      <c r="S1587" s="3">
        <f t="shared" si="295"/>
        <v>6.5</v>
      </c>
      <c r="T1587" s="30" t="s">
        <v>2502</v>
      </c>
      <c r="U1587" s="5">
        <f t="shared" si="290"/>
        <v>118.3</v>
      </c>
      <c r="V1587" s="5">
        <f t="shared" si="291"/>
        <v>0</v>
      </c>
      <c r="W1587" s="5"/>
    </row>
    <row r="1588" spans="1:23" ht="43.2" x14ac:dyDescent="0.3">
      <c r="A1588" s="3">
        <f t="shared" si="296"/>
        <v>1571</v>
      </c>
      <c r="B1588" s="4" t="s">
        <v>2356</v>
      </c>
      <c r="C1588" s="3">
        <v>3</v>
      </c>
      <c r="D1588" s="3" t="s">
        <v>1567</v>
      </c>
      <c r="E1588" s="4" t="s">
        <v>2455</v>
      </c>
      <c r="F1588" s="3" t="s">
        <v>32</v>
      </c>
      <c r="G1588" s="3" t="s">
        <v>2340</v>
      </c>
      <c r="H1588" s="3" t="s">
        <v>2468</v>
      </c>
      <c r="I1588" s="3" t="s">
        <v>2496</v>
      </c>
      <c r="J1588" s="3">
        <v>18.2</v>
      </c>
      <c r="K1588" s="3">
        <v>6500</v>
      </c>
      <c r="L1588" s="3" t="s">
        <v>25</v>
      </c>
      <c r="M1588" s="3">
        <v>1</v>
      </c>
      <c r="N1588" s="28">
        <f t="shared" si="292"/>
        <v>6.5</v>
      </c>
      <c r="O1588" s="28">
        <f t="shared" si="293"/>
        <v>118.3</v>
      </c>
      <c r="P1588" s="12">
        <v>0</v>
      </c>
      <c r="Q1588" s="46">
        <f t="shared" si="294"/>
        <v>0</v>
      </c>
      <c r="R1588" s="15"/>
      <c r="S1588" s="3">
        <f t="shared" si="295"/>
        <v>6.5</v>
      </c>
      <c r="T1588" s="30" t="s">
        <v>2502</v>
      </c>
      <c r="U1588" s="5">
        <f t="shared" si="290"/>
        <v>118.3</v>
      </c>
      <c r="V1588" s="5">
        <f t="shared" si="291"/>
        <v>0</v>
      </c>
      <c r="W1588" s="5"/>
    </row>
    <row r="1589" spans="1:23" ht="43.2" x14ac:dyDescent="0.3">
      <c r="A1589" s="3">
        <f t="shared" si="296"/>
        <v>1572</v>
      </c>
      <c r="B1589" s="4" t="s">
        <v>2356</v>
      </c>
      <c r="C1589" s="3">
        <v>3</v>
      </c>
      <c r="D1589" s="3" t="s">
        <v>1567</v>
      </c>
      <c r="E1589" s="4" t="s">
        <v>2456</v>
      </c>
      <c r="F1589" s="3" t="s">
        <v>32</v>
      </c>
      <c r="G1589" s="3" t="s">
        <v>2340</v>
      </c>
      <c r="H1589" s="3" t="s">
        <v>2468</v>
      </c>
      <c r="I1589" s="3" t="s">
        <v>2496</v>
      </c>
      <c r="J1589" s="3">
        <v>18.2</v>
      </c>
      <c r="K1589" s="3">
        <v>6500</v>
      </c>
      <c r="L1589" s="3" t="s">
        <v>25</v>
      </c>
      <c r="M1589" s="3">
        <v>1</v>
      </c>
      <c r="N1589" s="28">
        <f t="shared" si="292"/>
        <v>6.5</v>
      </c>
      <c r="O1589" s="28">
        <f t="shared" si="293"/>
        <v>118.3</v>
      </c>
      <c r="P1589" s="12">
        <v>0</v>
      </c>
      <c r="Q1589" s="46">
        <f t="shared" si="294"/>
        <v>0</v>
      </c>
      <c r="R1589" s="15"/>
      <c r="S1589" s="3">
        <f t="shared" si="295"/>
        <v>6.5</v>
      </c>
      <c r="T1589" s="30" t="s">
        <v>2502</v>
      </c>
      <c r="U1589" s="5">
        <f t="shared" si="290"/>
        <v>118.3</v>
      </c>
      <c r="V1589" s="5">
        <f t="shared" si="291"/>
        <v>0</v>
      </c>
      <c r="W1589" s="5"/>
    </row>
    <row r="1590" spans="1:23" ht="43.2" x14ac:dyDescent="0.3">
      <c r="A1590" s="3">
        <f t="shared" si="296"/>
        <v>1573</v>
      </c>
      <c r="B1590" s="4" t="s">
        <v>2356</v>
      </c>
      <c r="C1590" s="3">
        <v>3</v>
      </c>
      <c r="D1590" s="3" t="s">
        <v>1567</v>
      </c>
      <c r="E1590" s="4" t="s">
        <v>2457</v>
      </c>
      <c r="F1590" s="3" t="s">
        <v>32</v>
      </c>
      <c r="G1590" s="3" t="s">
        <v>2340</v>
      </c>
      <c r="H1590" s="3" t="s">
        <v>2468</v>
      </c>
      <c r="I1590" s="3" t="s">
        <v>2496</v>
      </c>
      <c r="J1590" s="3">
        <v>18.2</v>
      </c>
      <c r="K1590" s="3">
        <v>6500</v>
      </c>
      <c r="L1590" s="3" t="s">
        <v>25</v>
      </c>
      <c r="M1590" s="3">
        <v>1</v>
      </c>
      <c r="N1590" s="28">
        <f t="shared" si="292"/>
        <v>6.5</v>
      </c>
      <c r="O1590" s="28">
        <f t="shared" si="293"/>
        <v>118.3</v>
      </c>
      <c r="P1590" s="12">
        <v>0</v>
      </c>
      <c r="Q1590" s="46">
        <f t="shared" si="294"/>
        <v>0</v>
      </c>
      <c r="R1590" s="15"/>
      <c r="S1590" s="3">
        <f t="shared" si="295"/>
        <v>6.5</v>
      </c>
      <c r="T1590" s="30" t="s">
        <v>2502</v>
      </c>
      <c r="U1590" s="5">
        <f t="shared" si="290"/>
        <v>118.3</v>
      </c>
      <c r="V1590" s="5">
        <f t="shared" si="291"/>
        <v>0</v>
      </c>
      <c r="W1590" s="5"/>
    </row>
    <row r="1591" spans="1:23" ht="43.2" x14ac:dyDescent="0.3">
      <c r="A1591" s="3">
        <f t="shared" si="296"/>
        <v>1574</v>
      </c>
      <c r="B1591" s="4" t="s">
        <v>2356</v>
      </c>
      <c r="C1591" s="3">
        <v>3</v>
      </c>
      <c r="D1591" s="3" t="s">
        <v>1567</v>
      </c>
      <c r="E1591" s="4" t="s">
        <v>2458</v>
      </c>
      <c r="F1591" s="3" t="s">
        <v>32</v>
      </c>
      <c r="G1591" s="3" t="s">
        <v>2340</v>
      </c>
      <c r="H1591" s="3" t="s">
        <v>2468</v>
      </c>
      <c r="I1591" s="3" t="s">
        <v>2496</v>
      </c>
      <c r="J1591" s="3">
        <v>18.2</v>
      </c>
      <c r="K1591" s="3">
        <v>6500</v>
      </c>
      <c r="L1591" s="3" t="s">
        <v>25</v>
      </c>
      <c r="M1591" s="3">
        <v>1</v>
      </c>
      <c r="N1591" s="28">
        <f t="shared" si="292"/>
        <v>6.5</v>
      </c>
      <c r="O1591" s="28">
        <f t="shared" si="293"/>
        <v>118.3</v>
      </c>
      <c r="P1591" s="12">
        <v>0</v>
      </c>
      <c r="Q1591" s="46">
        <f t="shared" si="294"/>
        <v>0</v>
      </c>
      <c r="R1591" s="15"/>
      <c r="S1591" s="3">
        <f t="shared" si="295"/>
        <v>6.5</v>
      </c>
      <c r="T1591" s="30" t="s">
        <v>2502</v>
      </c>
      <c r="U1591" s="5">
        <f t="shared" si="290"/>
        <v>118.3</v>
      </c>
      <c r="V1591" s="5">
        <f t="shared" si="291"/>
        <v>0</v>
      </c>
      <c r="W1591" s="5"/>
    </row>
    <row r="1592" spans="1:23" ht="43.2" x14ac:dyDescent="0.3">
      <c r="A1592" s="3">
        <f t="shared" si="296"/>
        <v>1575</v>
      </c>
      <c r="B1592" s="4" t="s">
        <v>2356</v>
      </c>
      <c r="C1592" s="3">
        <v>3</v>
      </c>
      <c r="D1592" s="3" t="s">
        <v>1567</v>
      </c>
      <c r="E1592" s="4" t="s">
        <v>2459</v>
      </c>
      <c r="F1592" s="3" t="s">
        <v>32</v>
      </c>
      <c r="G1592" s="3" t="s">
        <v>2340</v>
      </c>
      <c r="H1592" s="3" t="s">
        <v>2468</v>
      </c>
      <c r="I1592" s="3" t="s">
        <v>2496</v>
      </c>
      <c r="J1592" s="3">
        <v>18.2</v>
      </c>
      <c r="K1592" s="3">
        <v>6500</v>
      </c>
      <c r="L1592" s="3" t="s">
        <v>25</v>
      </c>
      <c r="M1592" s="3">
        <v>1</v>
      </c>
      <c r="N1592" s="28">
        <f t="shared" si="292"/>
        <v>6.5</v>
      </c>
      <c r="O1592" s="28">
        <f t="shared" si="293"/>
        <v>118.3</v>
      </c>
      <c r="P1592" s="12">
        <v>0</v>
      </c>
      <c r="Q1592" s="46">
        <f t="shared" si="294"/>
        <v>0</v>
      </c>
      <c r="R1592" s="15"/>
      <c r="S1592" s="3">
        <f t="shared" si="295"/>
        <v>6.5</v>
      </c>
      <c r="T1592" s="30" t="s">
        <v>2502</v>
      </c>
      <c r="U1592" s="5">
        <f t="shared" si="290"/>
        <v>118.3</v>
      </c>
      <c r="V1592" s="5">
        <f t="shared" si="291"/>
        <v>0</v>
      </c>
      <c r="W1592" s="5"/>
    </row>
    <row r="1593" spans="1:23" ht="43.2" x14ac:dyDescent="0.3">
      <c r="A1593" s="3">
        <f t="shared" si="296"/>
        <v>1576</v>
      </c>
      <c r="B1593" s="4" t="s">
        <v>2356</v>
      </c>
      <c r="C1593" s="3">
        <v>3</v>
      </c>
      <c r="D1593" s="3" t="s">
        <v>1567</v>
      </c>
      <c r="E1593" s="4" t="s">
        <v>2460</v>
      </c>
      <c r="F1593" s="3" t="s">
        <v>32</v>
      </c>
      <c r="G1593" s="3" t="s">
        <v>2340</v>
      </c>
      <c r="H1593" s="3" t="s">
        <v>2468</v>
      </c>
      <c r="I1593" s="3" t="s">
        <v>2496</v>
      </c>
      <c r="J1593" s="3">
        <v>18.2</v>
      </c>
      <c r="K1593" s="3">
        <v>6500</v>
      </c>
      <c r="L1593" s="3" t="s">
        <v>25</v>
      </c>
      <c r="M1593" s="3">
        <v>1</v>
      </c>
      <c r="N1593" s="28">
        <f t="shared" si="292"/>
        <v>6.5</v>
      </c>
      <c r="O1593" s="28">
        <f t="shared" si="293"/>
        <v>118.3</v>
      </c>
      <c r="P1593" s="12">
        <v>0</v>
      </c>
      <c r="Q1593" s="46">
        <f t="shared" si="294"/>
        <v>0</v>
      </c>
      <c r="R1593" s="15"/>
      <c r="S1593" s="3">
        <f t="shared" si="295"/>
        <v>6.5</v>
      </c>
      <c r="T1593" s="30" t="s">
        <v>2502</v>
      </c>
      <c r="U1593" s="5">
        <f t="shared" si="290"/>
        <v>118.3</v>
      </c>
      <c r="V1593" s="5">
        <f t="shared" si="291"/>
        <v>0</v>
      </c>
      <c r="W1593" s="5"/>
    </row>
    <row r="1594" spans="1:23" ht="43.2" x14ac:dyDescent="0.3">
      <c r="A1594" s="3">
        <f t="shared" si="296"/>
        <v>1577</v>
      </c>
      <c r="B1594" s="4" t="s">
        <v>2356</v>
      </c>
      <c r="C1594" s="3">
        <v>3</v>
      </c>
      <c r="D1594" s="3" t="s">
        <v>1567</v>
      </c>
      <c r="E1594" s="4" t="s">
        <v>2461</v>
      </c>
      <c r="F1594" s="3" t="s">
        <v>32</v>
      </c>
      <c r="G1594" s="3" t="s">
        <v>2340</v>
      </c>
      <c r="H1594" s="3" t="s">
        <v>2468</v>
      </c>
      <c r="I1594" s="3" t="s">
        <v>2496</v>
      </c>
      <c r="J1594" s="3">
        <v>18.2</v>
      </c>
      <c r="K1594" s="3">
        <v>6500</v>
      </c>
      <c r="L1594" s="3" t="s">
        <v>25</v>
      </c>
      <c r="M1594" s="3">
        <v>1</v>
      </c>
      <c r="N1594" s="28">
        <f t="shared" si="292"/>
        <v>6.5</v>
      </c>
      <c r="O1594" s="28">
        <f t="shared" si="293"/>
        <v>118.3</v>
      </c>
      <c r="P1594" s="12">
        <v>0</v>
      </c>
      <c r="Q1594" s="46">
        <f t="shared" si="294"/>
        <v>0</v>
      </c>
      <c r="R1594" s="15"/>
      <c r="S1594" s="3">
        <f t="shared" si="295"/>
        <v>6.5</v>
      </c>
      <c r="T1594" s="30" t="s">
        <v>2502</v>
      </c>
      <c r="U1594" s="5">
        <f t="shared" si="290"/>
        <v>118.3</v>
      </c>
      <c r="V1594" s="5">
        <f t="shared" si="291"/>
        <v>0</v>
      </c>
      <c r="W1594" s="5"/>
    </row>
    <row r="1595" spans="1:23" ht="43.2" x14ac:dyDescent="0.3">
      <c r="A1595" s="3">
        <f t="shared" si="296"/>
        <v>1578</v>
      </c>
      <c r="B1595" s="4" t="s">
        <v>2356</v>
      </c>
      <c r="C1595" s="3">
        <v>3</v>
      </c>
      <c r="D1595" s="3" t="s">
        <v>1567</v>
      </c>
      <c r="E1595" s="4" t="s">
        <v>2462</v>
      </c>
      <c r="F1595" s="3" t="s">
        <v>32</v>
      </c>
      <c r="G1595" s="3" t="s">
        <v>2340</v>
      </c>
      <c r="H1595" s="3" t="s">
        <v>2468</v>
      </c>
      <c r="I1595" s="3" t="s">
        <v>2496</v>
      </c>
      <c r="J1595" s="3">
        <v>18.2</v>
      </c>
      <c r="K1595" s="3">
        <v>6500</v>
      </c>
      <c r="L1595" s="3" t="s">
        <v>25</v>
      </c>
      <c r="M1595" s="3">
        <v>1</v>
      </c>
      <c r="N1595" s="28">
        <f t="shared" si="292"/>
        <v>6.5</v>
      </c>
      <c r="O1595" s="28">
        <f t="shared" si="293"/>
        <v>118.3</v>
      </c>
      <c r="P1595" s="12">
        <v>0</v>
      </c>
      <c r="Q1595" s="46">
        <f t="shared" si="294"/>
        <v>0</v>
      </c>
      <c r="R1595" s="15"/>
      <c r="S1595" s="3">
        <f t="shared" si="295"/>
        <v>6.5</v>
      </c>
      <c r="T1595" s="30" t="s">
        <v>2502</v>
      </c>
      <c r="U1595" s="5">
        <f t="shared" si="290"/>
        <v>118.3</v>
      </c>
      <c r="V1595" s="5">
        <f t="shared" si="291"/>
        <v>0</v>
      </c>
      <c r="W1595" s="5"/>
    </row>
    <row r="1596" spans="1:23" ht="43.2" x14ac:dyDescent="0.3">
      <c r="A1596" s="3">
        <f t="shared" si="296"/>
        <v>1579</v>
      </c>
      <c r="B1596" s="4" t="s">
        <v>2356</v>
      </c>
      <c r="C1596" s="3">
        <v>3</v>
      </c>
      <c r="D1596" s="3" t="s">
        <v>1567</v>
      </c>
      <c r="E1596" s="4" t="s">
        <v>2463</v>
      </c>
      <c r="F1596" s="3" t="s">
        <v>32</v>
      </c>
      <c r="G1596" s="3" t="s">
        <v>2340</v>
      </c>
      <c r="H1596" s="3" t="s">
        <v>2468</v>
      </c>
      <c r="I1596" s="3" t="s">
        <v>2496</v>
      </c>
      <c r="J1596" s="3">
        <v>18.2</v>
      </c>
      <c r="K1596" s="3">
        <v>6500</v>
      </c>
      <c r="L1596" s="3" t="s">
        <v>25</v>
      </c>
      <c r="M1596" s="3">
        <v>1</v>
      </c>
      <c r="N1596" s="28">
        <f t="shared" si="292"/>
        <v>6.5</v>
      </c>
      <c r="O1596" s="28">
        <f t="shared" si="293"/>
        <v>118.3</v>
      </c>
      <c r="P1596" s="12">
        <v>0</v>
      </c>
      <c r="Q1596" s="46">
        <f t="shared" si="294"/>
        <v>0</v>
      </c>
      <c r="R1596" s="15"/>
      <c r="S1596" s="3">
        <f t="shared" si="295"/>
        <v>6.5</v>
      </c>
      <c r="T1596" s="30" t="s">
        <v>2502</v>
      </c>
      <c r="U1596" s="5">
        <f t="shared" si="290"/>
        <v>118.3</v>
      </c>
      <c r="V1596" s="5">
        <f t="shared" si="291"/>
        <v>0</v>
      </c>
      <c r="W1596" s="5"/>
    </row>
    <row r="1597" spans="1:23" ht="43.2" x14ac:dyDescent="0.3">
      <c r="A1597" s="3">
        <f t="shared" si="296"/>
        <v>1580</v>
      </c>
      <c r="B1597" s="4" t="s">
        <v>2356</v>
      </c>
      <c r="C1597" s="3">
        <v>3</v>
      </c>
      <c r="D1597" s="3" t="s">
        <v>1567</v>
      </c>
      <c r="E1597" s="4" t="s">
        <v>2464</v>
      </c>
      <c r="F1597" s="3" t="s">
        <v>32</v>
      </c>
      <c r="G1597" s="3" t="s">
        <v>2340</v>
      </c>
      <c r="H1597" s="3" t="s">
        <v>2468</v>
      </c>
      <c r="I1597" s="3" t="s">
        <v>2496</v>
      </c>
      <c r="J1597" s="3">
        <v>18.2</v>
      </c>
      <c r="K1597" s="3">
        <v>6500</v>
      </c>
      <c r="L1597" s="3" t="s">
        <v>25</v>
      </c>
      <c r="M1597" s="3">
        <v>1</v>
      </c>
      <c r="N1597" s="28">
        <f t="shared" si="292"/>
        <v>6.5</v>
      </c>
      <c r="O1597" s="28">
        <f t="shared" si="293"/>
        <v>118.3</v>
      </c>
      <c r="P1597" s="12">
        <v>0</v>
      </c>
      <c r="Q1597" s="46">
        <f t="shared" si="294"/>
        <v>0</v>
      </c>
      <c r="R1597" s="15"/>
      <c r="S1597" s="3">
        <f t="shared" si="295"/>
        <v>6.5</v>
      </c>
      <c r="T1597" s="30" t="s">
        <v>2502</v>
      </c>
      <c r="U1597" s="5">
        <f t="shared" si="290"/>
        <v>118.3</v>
      </c>
      <c r="V1597" s="5">
        <f t="shared" si="291"/>
        <v>0</v>
      </c>
      <c r="W1597" s="5"/>
    </row>
    <row r="1598" spans="1:23" ht="43.2" x14ac:dyDescent="0.3">
      <c r="A1598" s="3">
        <f t="shared" si="296"/>
        <v>1581</v>
      </c>
      <c r="B1598" s="4" t="s">
        <v>2356</v>
      </c>
      <c r="C1598" s="3">
        <v>3</v>
      </c>
      <c r="D1598" s="3" t="s">
        <v>1567</v>
      </c>
      <c r="E1598" s="4" t="s">
        <v>2465</v>
      </c>
      <c r="F1598" s="3" t="s">
        <v>32</v>
      </c>
      <c r="G1598" s="3" t="s">
        <v>2340</v>
      </c>
      <c r="H1598" s="3" t="s">
        <v>2468</v>
      </c>
      <c r="I1598" s="3" t="s">
        <v>2496</v>
      </c>
      <c r="J1598" s="3">
        <v>18.2</v>
      </c>
      <c r="K1598" s="3">
        <v>6500</v>
      </c>
      <c r="L1598" s="3" t="s">
        <v>25</v>
      </c>
      <c r="M1598" s="3">
        <v>1</v>
      </c>
      <c r="N1598" s="28">
        <f t="shared" si="292"/>
        <v>6.5</v>
      </c>
      <c r="O1598" s="28">
        <f t="shared" si="293"/>
        <v>118.3</v>
      </c>
      <c r="P1598" s="12">
        <v>0</v>
      </c>
      <c r="Q1598" s="46">
        <f t="shared" si="294"/>
        <v>0</v>
      </c>
      <c r="R1598" s="15"/>
      <c r="S1598" s="3">
        <f t="shared" si="295"/>
        <v>6.5</v>
      </c>
      <c r="T1598" s="30" t="s">
        <v>2502</v>
      </c>
      <c r="U1598" s="5">
        <f t="shared" si="290"/>
        <v>118.3</v>
      </c>
      <c r="V1598" s="5">
        <f t="shared" si="291"/>
        <v>0</v>
      </c>
      <c r="W1598" s="5"/>
    </row>
    <row r="1599" spans="1:23" ht="43.2" x14ac:dyDescent="0.3">
      <c r="A1599" s="3">
        <f t="shared" si="296"/>
        <v>1582</v>
      </c>
      <c r="B1599" s="4" t="s">
        <v>2356</v>
      </c>
      <c r="C1599" s="3">
        <v>3</v>
      </c>
      <c r="D1599" s="3" t="s">
        <v>2300</v>
      </c>
      <c r="E1599" s="4" t="s">
        <v>2301</v>
      </c>
      <c r="F1599" s="6" t="s">
        <v>3</v>
      </c>
      <c r="G1599" s="6"/>
      <c r="H1599" s="6"/>
      <c r="I1599" s="6" t="s">
        <v>2506</v>
      </c>
      <c r="J1599" s="52">
        <v>7.0650000000000004</v>
      </c>
      <c r="K1599" s="3">
        <v>450</v>
      </c>
      <c r="L1599" s="3" t="s">
        <v>2298</v>
      </c>
      <c r="M1599" s="3">
        <v>1</v>
      </c>
      <c r="N1599" s="40">
        <f>K1599*M1599</f>
        <v>450</v>
      </c>
      <c r="O1599" s="40">
        <f>N1599*J1599</f>
        <v>3179.25</v>
      </c>
      <c r="P1599" s="15">
        <v>0.1</v>
      </c>
      <c r="Q1599" s="46">
        <f t="shared" si="294"/>
        <v>45</v>
      </c>
      <c r="R1599" s="15"/>
      <c r="S1599" s="3">
        <f t="shared" si="295"/>
        <v>405</v>
      </c>
      <c r="T1599" s="30" t="s">
        <v>2502</v>
      </c>
      <c r="U1599" s="41">
        <f t="shared" si="290"/>
        <v>2861.3250000000003</v>
      </c>
      <c r="V1599" s="41">
        <f t="shared" si="291"/>
        <v>317.92500000000001</v>
      </c>
      <c r="W1599" s="5"/>
    </row>
    <row r="1600" spans="1:23" ht="43.2" x14ac:dyDescent="0.3">
      <c r="A1600" s="3">
        <f t="shared" si="296"/>
        <v>1583</v>
      </c>
      <c r="B1600" s="4" t="s">
        <v>2356</v>
      </c>
      <c r="C1600" s="3">
        <v>3</v>
      </c>
      <c r="D1600" s="3" t="s">
        <v>2239</v>
      </c>
      <c r="E1600" s="4" t="s">
        <v>2244</v>
      </c>
      <c r="F1600" s="3" t="s">
        <v>2245</v>
      </c>
      <c r="G1600" s="3"/>
      <c r="H1600" s="3"/>
      <c r="I1600" s="3" t="s">
        <v>2508</v>
      </c>
      <c r="J1600" s="3">
        <v>0.09</v>
      </c>
      <c r="K1600" s="3">
        <v>50</v>
      </c>
      <c r="L1600" s="3" t="s">
        <v>25</v>
      </c>
      <c r="M1600" s="3">
        <f>(72*2)*2</f>
        <v>288</v>
      </c>
      <c r="N1600" s="53" t="s">
        <v>3</v>
      </c>
      <c r="O1600" s="28">
        <f>J1600*M1600</f>
        <v>25.919999999999998</v>
      </c>
      <c r="P1600" s="15">
        <v>0.3</v>
      </c>
      <c r="Q1600" s="64">
        <f>O1600*P1600</f>
        <v>7.7759999999999989</v>
      </c>
      <c r="R1600" s="15"/>
      <c r="S1600" s="7">
        <f>M1600-Q1600</f>
        <v>280.22399999999999</v>
      </c>
      <c r="T1600" s="30" t="s">
        <v>2502</v>
      </c>
      <c r="U1600" s="11">
        <f t="shared" si="290"/>
        <v>25.220159999999996</v>
      </c>
      <c r="V1600" s="11">
        <f t="shared" si="291"/>
        <v>0.69983999999999991</v>
      </c>
      <c r="W1600" s="5"/>
    </row>
    <row r="1601" spans="1:23" ht="43.2" x14ac:dyDescent="0.3">
      <c r="A1601" s="3">
        <f t="shared" si="296"/>
        <v>1584</v>
      </c>
      <c r="B1601" s="4" t="s">
        <v>2356</v>
      </c>
      <c r="C1601" s="3">
        <v>3</v>
      </c>
      <c r="D1601" s="3" t="s">
        <v>2239</v>
      </c>
      <c r="E1601" s="4" t="s">
        <v>2242</v>
      </c>
      <c r="F1601" s="3" t="s">
        <v>5</v>
      </c>
      <c r="G1601" s="3"/>
      <c r="H1601" s="3"/>
      <c r="I1601" s="3" t="s">
        <v>2508</v>
      </c>
      <c r="J1601" s="3">
        <v>0.13</v>
      </c>
      <c r="K1601" s="3">
        <v>60</v>
      </c>
      <c r="L1601" s="3" t="s">
        <v>25</v>
      </c>
      <c r="M1601" s="3">
        <f>28*6*2</f>
        <v>336</v>
      </c>
      <c r="N1601" s="53" t="s">
        <v>3</v>
      </c>
      <c r="O1601" s="28">
        <f>J1601*M1601</f>
        <v>43.68</v>
      </c>
      <c r="P1601" s="15">
        <v>0.15</v>
      </c>
      <c r="Q1601" s="46">
        <f>O1601*P1601</f>
        <v>6.5519999999999996</v>
      </c>
      <c r="R1601" s="15"/>
      <c r="S1601" s="3">
        <f>M1601-Q1601</f>
        <v>329.44799999999998</v>
      </c>
      <c r="T1601" s="30" t="s">
        <v>2502</v>
      </c>
      <c r="U1601" s="11">
        <f t="shared" si="290"/>
        <v>42.828240000000001</v>
      </c>
      <c r="V1601" s="11">
        <f t="shared" si="291"/>
        <v>0.85175999999999996</v>
      </c>
      <c r="W1601" s="5"/>
    </row>
    <row r="1602" spans="1:23" ht="43.2" x14ac:dyDescent="0.3">
      <c r="A1602" s="3">
        <f t="shared" si="296"/>
        <v>1585</v>
      </c>
      <c r="B1602" s="4" t="s">
        <v>2356</v>
      </c>
      <c r="C1602" s="3">
        <v>3</v>
      </c>
      <c r="D1602" s="3" t="s">
        <v>2239</v>
      </c>
      <c r="E1602" s="4" t="s">
        <v>2243</v>
      </c>
      <c r="F1602" s="3" t="s">
        <v>5</v>
      </c>
      <c r="G1602" s="3"/>
      <c r="H1602" s="3"/>
      <c r="I1602" s="3" t="s">
        <v>2508</v>
      </c>
      <c r="J1602" s="3">
        <v>0.13</v>
      </c>
      <c r="K1602" s="3">
        <v>65</v>
      </c>
      <c r="L1602" s="3" t="s">
        <v>25</v>
      </c>
      <c r="M1602" s="3">
        <f>49*6*2</f>
        <v>588</v>
      </c>
      <c r="N1602" s="53" t="s">
        <v>3</v>
      </c>
      <c r="O1602" s="28">
        <f>J1602*M1602</f>
        <v>76.44</v>
      </c>
      <c r="P1602" s="15">
        <v>0.15</v>
      </c>
      <c r="Q1602" s="46">
        <f>O1602*P1602</f>
        <v>11.465999999999999</v>
      </c>
      <c r="R1602" s="15"/>
      <c r="S1602" s="3">
        <f>M1602-Q1602</f>
        <v>576.53399999999999</v>
      </c>
      <c r="T1602" s="30" t="s">
        <v>2502</v>
      </c>
      <c r="U1602" s="11">
        <f t="shared" si="290"/>
        <v>74.949420000000003</v>
      </c>
      <c r="V1602" s="11">
        <f t="shared" si="291"/>
        <v>1.49058</v>
      </c>
      <c r="W1602" s="5"/>
    </row>
    <row r="1603" spans="1:23" ht="43.2" x14ac:dyDescent="0.3">
      <c r="A1603" s="3">
        <f t="shared" si="296"/>
        <v>1586</v>
      </c>
      <c r="B1603" s="4" t="s">
        <v>1502</v>
      </c>
      <c r="C1603" s="3">
        <v>3</v>
      </c>
      <c r="D1603" s="3" t="s">
        <v>1572</v>
      </c>
      <c r="E1603" s="4" t="s">
        <v>1511</v>
      </c>
      <c r="F1603" s="3" t="s">
        <v>1196</v>
      </c>
      <c r="G1603" s="3" t="s">
        <v>2325</v>
      </c>
      <c r="H1603" s="3" t="s">
        <v>2470</v>
      </c>
      <c r="I1603" s="3" t="s">
        <v>2496</v>
      </c>
      <c r="J1603" s="3">
        <v>41.4</v>
      </c>
      <c r="K1603" s="3">
        <v>6000</v>
      </c>
      <c r="L1603" s="3" t="s">
        <v>25</v>
      </c>
      <c r="M1603" s="3">
        <v>1</v>
      </c>
      <c r="N1603" s="28">
        <f t="shared" ref="N1603:N1612" si="297">(K1603/1000)*M1603</f>
        <v>6</v>
      </c>
      <c r="O1603" s="40">
        <f t="shared" ref="O1603:O1612" si="298">N1603*J1603</f>
        <v>248.39999999999998</v>
      </c>
      <c r="P1603" s="12">
        <v>0</v>
      </c>
      <c r="Q1603" s="46">
        <f t="shared" ref="Q1603:Q1666" si="299">N1603*P1603</f>
        <v>0</v>
      </c>
      <c r="R1603" s="15"/>
      <c r="S1603" s="3">
        <f t="shared" ref="S1603:S1666" si="300">N1603-Q1603</f>
        <v>6</v>
      </c>
      <c r="T1603" s="30" t="s">
        <v>2502</v>
      </c>
      <c r="U1603" s="41">
        <f t="shared" si="290"/>
        <v>248.39999999999998</v>
      </c>
      <c r="V1603" s="41">
        <f t="shared" si="291"/>
        <v>0</v>
      </c>
      <c r="W1603" s="5"/>
    </row>
    <row r="1604" spans="1:23" ht="43.2" x14ac:dyDescent="0.3">
      <c r="A1604" s="3">
        <f t="shared" si="296"/>
        <v>1587</v>
      </c>
      <c r="B1604" s="4" t="s">
        <v>1502</v>
      </c>
      <c r="C1604" s="3">
        <v>3</v>
      </c>
      <c r="D1604" s="3" t="s">
        <v>1572</v>
      </c>
      <c r="E1604" s="4" t="s">
        <v>1512</v>
      </c>
      <c r="F1604" s="3" t="s">
        <v>1196</v>
      </c>
      <c r="G1604" s="3" t="s">
        <v>2325</v>
      </c>
      <c r="H1604" s="3" t="s">
        <v>2470</v>
      </c>
      <c r="I1604" s="3" t="s">
        <v>2496</v>
      </c>
      <c r="J1604" s="3">
        <v>41.4</v>
      </c>
      <c r="K1604" s="3">
        <v>6000</v>
      </c>
      <c r="L1604" s="3" t="s">
        <v>25</v>
      </c>
      <c r="M1604" s="3">
        <v>1</v>
      </c>
      <c r="N1604" s="28">
        <f t="shared" si="297"/>
        <v>6</v>
      </c>
      <c r="O1604" s="40">
        <f t="shared" si="298"/>
        <v>248.39999999999998</v>
      </c>
      <c r="P1604" s="12">
        <v>0</v>
      </c>
      <c r="Q1604" s="46">
        <f t="shared" si="299"/>
        <v>0</v>
      </c>
      <c r="R1604" s="15"/>
      <c r="S1604" s="3">
        <f t="shared" si="300"/>
        <v>6</v>
      </c>
      <c r="T1604" s="30" t="s">
        <v>2502</v>
      </c>
      <c r="U1604" s="41">
        <f t="shared" si="290"/>
        <v>248.39999999999998</v>
      </c>
      <c r="V1604" s="41">
        <f t="shared" si="291"/>
        <v>0</v>
      </c>
      <c r="W1604" s="5"/>
    </row>
    <row r="1605" spans="1:23" ht="43.2" x14ac:dyDescent="0.3">
      <c r="A1605" s="3">
        <f t="shared" si="296"/>
        <v>1588</v>
      </c>
      <c r="B1605" s="4" t="s">
        <v>1502</v>
      </c>
      <c r="C1605" s="3">
        <v>3</v>
      </c>
      <c r="D1605" s="3" t="s">
        <v>1572</v>
      </c>
      <c r="E1605" s="4" t="s">
        <v>1513</v>
      </c>
      <c r="F1605" s="3" t="s">
        <v>1196</v>
      </c>
      <c r="G1605" s="3" t="s">
        <v>2325</v>
      </c>
      <c r="H1605" s="3" t="s">
        <v>2470</v>
      </c>
      <c r="I1605" s="3" t="s">
        <v>2496</v>
      </c>
      <c r="J1605" s="3">
        <v>41.4</v>
      </c>
      <c r="K1605" s="3">
        <v>3000</v>
      </c>
      <c r="L1605" s="3" t="s">
        <v>25</v>
      </c>
      <c r="M1605" s="3">
        <v>1</v>
      </c>
      <c r="N1605" s="28">
        <f t="shared" si="297"/>
        <v>3</v>
      </c>
      <c r="O1605" s="40">
        <f t="shared" si="298"/>
        <v>124.19999999999999</v>
      </c>
      <c r="P1605" s="12">
        <v>0</v>
      </c>
      <c r="Q1605" s="46">
        <f t="shared" si="299"/>
        <v>0</v>
      </c>
      <c r="R1605" s="15"/>
      <c r="S1605" s="3">
        <f t="shared" si="300"/>
        <v>3</v>
      </c>
      <c r="T1605" s="30" t="s">
        <v>2502</v>
      </c>
      <c r="U1605" s="41">
        <f t="shared" si="290"/>
        <v>124.19999999999999</v>
      </c>
      <c r="V1605" s="41">
        <f t="shared" si="291"/>
        <v>0</v>
      </c>
      <c r="W1605" s="5"/>
    </row>
    <row r="1606" spans="1:23" ht="43.2" x14ac:dyDescent="0.3">
      <c r="A1606" s="3">
        <f t="shared" si="296"/>
        <v>1589</v>
      </c>
      <c r="B1606" s="4" t="s">
        <v>1502</v>
      </c>
      <c r="C1606" s="3">
        <v>3</v>
      </c>
      <c r="D1606" s="3" t="s">
        <v>1572</v>
      </c>
      <c r="E1606" s="4" t="s">
        <v>1514</v>
      </c>
      <c r="F1606" s="3" t="s">
        <v>1196</v>
      </c>
      <c r="G1606" s="3" t="s">
        <v>2325</v>
      </c>
      <c r="H1606" s="3" t="s">
        <v>2470</v>
      </c>
      <c r="I1606" s="3" t="s">
        <v>2496</v>
      </c>
      <c r="J1606" s="3">
        <v>41.4</v>
      </c>
      <c r="K1606" s="3">
        <v>3000</v>
      </c>
      <c r="L1606" s="3" t="s">
        <v>25</v>
      </c>
      <c r="M1606" s="3">
        <v>1</v>
      </c>
      <c r="N1606" s="28">
        <f t="shared" si="297"/>
        <v>3</v>
      </c>
      <c r="O1606" s="40">
        <f t="shared" si="298"/>
        <v>124.19999999999999</v>
      </c>
      <c r="P1606" s="12">
        <v>0</v>
      </c>
      <c r="Q1606" s="46">
        <f t="shared" si="299"/>
        <v>0</v>
      </c>
      <c r="R1606" s="15"/>
      <c r="S1606" s="3">
        <f t="shared" si="300"/>
        <v>3</v>
      </c>
      <c r="T1606" s="30" t="s">
        <v>2502</v>
      </c>
      <c r="U1606" s="41">
        <f t="shared" si="290"/>
        <v>124.19999999999999</v>
      </c>
      <c r="V1606" s="41">
        <f t="shared" si="291"/>
        <v>0</v>
      </c>
      <c r="W1606" s="5"/>
    </row>
    <row r="1607" spans="1:23" ht="43.2" x14ac:dyDescent="0.3">
      <c r="A1607" s="3">
        <f t="shared" si="296"/>
        <v>1590</v>
      </c>
      <c r="B1607" s="4" t="s">
        <v>1502</v>
      </c>
      <c r="C1607" s="3">
        <v>3</v>
      </c>
      <c r="D1607" s="3" t="s">
        <v>1572</v>
      </c>
      <c r="E1607" s="4" t="s">
        <v>1515</v>
      </c>
      <c r="F1607" s="3" t="s">
        <v>1196</v>
      </c>
      <c r="G1607" s="3" t="s">
        <v>2325</v>
      </c>
      <c r="H1607" s="3" t="s">
        <v>2470</v>
      </c>
      <c r="I1607" s="3" t="s">
        <v>2496</v>
      </c>
      <c r="J1607" s="3">
        <v>41.4</v>
      </c>
      <c r="K1607" s="3">
        <v>7300</v>
      </c>
      <c r="L1607" s="3" t="s">
        <v>25</v>
      </c>
      <c r="M1607" s="3">
        <v>1</v>
      </c>
      <c r="N1607" s="28">
        <f t="shared" si="297"/>
        <v>7.3</v>
      </c>
      <c r="O1607" s="40">
        <f t="shared" si="298"/>
        <v>302.21999999999997</v>
      </c>
      <c r="P1607" s="12">
        <v>0</v>
      </c>
      <c r="Q1607" s="46">
        <f t="shared" si="299"/>
        <v>0</v>
      </c>
      <c r="R1607" s="15"/>
      <c r="S1607" s="3">
        <f t="shared" si="300"/>
        <v>7.3</v>
      </c>
      <c r="T1607" s="30" t="s">
        <v>2502</v>
      </c>
      <c r="U1607" s="41">
        <f t="shared" si="290"/>
        <v>302.21999999999997</v>
      </c>
      <c r="V1607" s="41">
        <f t="shared" si="291"/>
        <v>0</v>
      </c>
      <c r="W1607" s="5"/>
    </row>
    <row r="1608" spans="1:23" ht="43.2" x14ac:dyDescent="0.3">
      <c r="A1608" s="3">
        <f t="shared" si="296"/>
        <v>1591</v>
      </c>
      <c r="B1608" s="4" t="s">
        <v>1502</v>
      </c>
      <c r="C1608" s="3">
        <v>3</v>
      </c>
      <c r="D1608" s="3" t="s">
        <v>1572</v>
      </c>
      <c r="E1608" s="4" t="s">
        <v>1516</v>
      </c>
      <c r="F1608" s="3" t="s">
        <v>1196</v>
      </c>
      <c r="G1608" s="3" t="s">
        <v>2325</v>
      </c>
      <c r="H1608" s="3" t="s">
        <v>2470</v>
      </c>
      <c r="I1608" s="3" t="s">
        <v>2496</v>
      </c>
      <c r="J1608" s="3">
        <v>41.4</v>
      </c>
      <c r="K1608" s="3">
        <v>7300</v>
      </c>
      <c r="L1608" s="3" t="s">
        <v>25</v>
      </c>
      <c r="M1608" s="3">
        <v>1</v>
      </c>
      <c r="N1608" s="28">
        <f t="shared" si="297"/>
        <v>7.3</v>
      </c>
      <c r="O1608" s="40">
        <f t="shared" si="298"/>
        <v>302.21999999999997</v>
      </c>
      <c r="P1608" s="12">
        <v>0</v>
      </c>
      <c r="Q1608" s="46">
        <f t="shared" si="299"/>
        <v>0</v>
      </c>
      <c r="R1608" s="15"/>
      <c r="S1608" s="3">
        <f t="shared" si="300"/>
        <v>7.3</v>
      </c>
      <c r="T1608" s="30" t="s">
        <v>2502</v>
      </c>
      <c r="U1608" s="41">
        <f t="shared" si="290"/>
        <v>302.21999999999997</v>
      </c>
      <c r="V1608" s="41">
        <f t="shared" si="291"/>
        <v>0</v>
      </c>
      <c r="W1608" s="5"/>
    </row>
    <row r="1609" spans="1:23" ht="43.2" x14ac:dyDescent="0.3">
      <c r="A1609" s="3">
        <f t="shared" si="296"/>
        <v>1592</v>
      </c>
      <c r="B1609" s="4" t="s">
        <v>1502</v>
      </c>
      <c r="C1609" s="3">
        <v>3</v>
      </c>
      <c r="D1609" s="3" t="s">
        <v>1572</v>
      </c>
      <c r="E1609" s="4" t="s">
        <v>1517</v>
      </c>
      <c r="F1609" s="3" t="s">
        <v>1196</v>
      </c>
      <c r="G1609" s="3" t="s">
        <v>2325</v>
      </c>
      <c r="H1609" s="3" t="s">
        <v>2470</v>
      </c>
      <c r="I1609" s="3" t="s">
        <v>2496</v>
      </c>
      <c r="J1609" s="3">
        <v>41.4</v>
      </c>
      <c r="K1609" s="3">
        <v>6300</v>
      </c>
      <c r="L1609" s="3" t="s">
        <v>25</v>
      </c>
      <c r="M1609" s="3">
        <v>1</v>
      </c>
      <c r="N1609" s="28">
        <f t="shared" si="297"/>
        <v>6.3</v>
      </c>
      <c r="O1609" s="40">
        <f t="shared" si="298"/>
        <v>260.82</v>
      </c>
      <c r="P1609" s="12">
        <v>0</v>
      </c>
      <c r="Q1609" s="46">
        <f t="shared" si="299"/>
        <v>0</v>
      </c>
      <c r="R1609" s="15"/>
      <c r="S1609" s="3">
        <f t="shared" si="300"/>
        <v>6.3</v>
      </c>
      <c r="T1609" s="30" t="s">
        <v>2502</v>
      </c>
      <c r="U1609" s="41">
        <f t="shared" si="290"/>
        <v>260.82</v>
      </c>
      <c r="V1609" s="41">
        <f t="shared" si="291"/>
        <v>0</v>
      </c>
      <c r="W1609" s="5"/>
    </row>
    <row r="1610" spans="1:23" ht="43.2" x14ac:dyDescent="0.3">
      <c r="A1610" s="3">
        <f t="shared" si="296"/>
        <v>1593</v>
      </c>
      <c r="B1610" s="4" t="s">
        <v>1502</v>
      </c>
      <c r="C1610" s="3">
        <v>3</v>
      </c>
      <c r="D1610" s="3" t="s">
        <v>1572</v>
      </c>
      <c r="E1610" s="4" t="s">
        <v>1518</v>
      </c>
      <c r="F1610" s="3" t="s">
        <v>1196</v>
      </c>
      <c r="G1610" s="3" t="s">
        <v>2325</v>
      </c>
      <c r="H1610" s="3" t="s">
        <v>2470</v>
      </c>
      <c r="I1610" s="3" t="s">
        <v>2496</v>
      </c>
      <c r="J1610" s="3">
        <v>41.4</v>
      </c>
      <c r="K1610" s="3">
        <v>6300</v>
      </c>
      <c r="L1610" s="3" t="s">
        <v>25</v>
      </c>
      <c r="M1610" s="3">
        <v>1</v>
      </c>
      <c r="N1610" s="28">
        <f t="shared" si="297"/>
        <v>6.3</v>
      </c>
      <c r="O1610" s="40">
        <f t="shared" si="298"/>
        <v>260.82</v>
      </c>
      <c r="P1610" s="12">
        <v>0</v>
      </c>
      <c r="Q1610" s="46">
        <f t="shared" si="299"/>
        <v>0</v>
      </c>
      <c r="R1610" s="15"/>
      <c r="S1610" s="3">
        <f t="shared" si="300"/>
        <v>6.3</v>
      </c>
      <c r="T1610" s="30" t="s">
        <v>2502</v>
      </c>
      <c r="U1610" s="41">
        <f t="shared" si="290"/>
        <v>260.82</v>
      </c>
      <c r="V1610" s="41">
        <f t="shared" si="291"/>
        <v>0</v>
      </c>
      <c r="W1610" s="5"/>
    </row>
    <row r="1611" spans="1:23" ht="43.2" x14ac:dyDescent="0.3">
      <c r="A1611" s="3">
        <f t="shared" si="296"/>
        <v>1594</v>
      </c>
      <c r="B1611" s="4" t="s">
        <v>1502</v>
      </c>
      <c r="C1611" s="3">
        <v>3</v>
      </c>
      <c r="D1611" s="3" t="s">
        <v>1572</v>
      </c>
      <c r="E1611" s="4" t="s">
        <v>1519</v>
      </c>
      <c r="F1611" s="3" t="s">
        <v>1196</v>
      </c>
      <c r="G1611" s="3" t="s">
        <v>2325</v>
      </c>
      <c r="H1611" s="3" t="s">
        <v>2470</v>
      </c>
      <c r="I1611" s="3" t="s">
        <v>2496</v>
      </c>
      <c r="J1611" s="3">
        <v>41.4</v>
      </c>
      <c r="K1611" s="3">
        <v>6300</v>
      </c>
      <c r="L1611" s="3" t="s">
        <v>25</v>
      </c>
      <c r="M1611" s="3">
        <v>1</v>
      </c>
      <c r="N1611" s="28">
        <f t="shared" si="297"/>
        <v>6.3</v>
      </c>
      <c r="O1611" s="40">
        <f t="shared" si="298"/>
        <v>260.82</v>
      </c>
      <c r="P1611" s="12">
        <v>0</v>
      </c>
      <c r="Q1611" s="46">
        <f t="shared" si="299"/>
        <v>0</v>
      </c>
      <c r="R1611" s="15"/>
      <c r="S1611" s="3">
        <f t="shared" si="300"/>
        <v>6.3</v>
      </c>
      <c r="T1611" s="30" t="s">
        <v>2502</v>
      </c>
      <c r="U1611" s="41">
        <f t="shared" si="290"/>
        <v>260.82</v>
      </c>
      <c r="V1611" s="41">
        <f t="shared" si="291"/>
        <v>0</v>
      </c>
      <c r="W1611" s="5"/>
    </row>
    <row r="1612" spans="1:23" ht="43.2" x14ac:dyDescent="0.3">
      <c r="A1612" s="3">
        <f t="shared" si="296"/>
        <v>1595</v>
      </c>
      <c r="B1612" s="4" t="s">
        <v>1502</v>
      </c>
      <c r="C1612" s="3">
        <v>3</v>
      </c>
      <c r="D1612" s="3" t="s">
        <v>1572</v>
      </c>
      <c r="E1612" s="4" t="s">
        <v>1520</v>
      </c>
      <c r="F1612" s="3" t="s">
        <v>1196</v>
      </c>
      <c r="G1612" s="3" t="s">
        <v>2325</v>
      </c>
      <c r="H1612" s="3" t="s">
        <v>2470</v>
      </c>
      <c r="I1612" s="3" t="s">
        <v>2496</v>
      </c>
      <c r="J1612" s="3">
        <v>41.4</v>
      </c>
      <c r="K1612" s="3">
        <v>6300</v>
      </c>
      <c r="L1612" s="3" t="s">
        <v>25</v>
      </c>
      <c r="M1612" s="3">
        <v>1</v>
      </c>
      <c r="N1612" s="28">
        <f t="shared" si="297"/>
        <v>6.3</v>
      </c>
      <c r="O1612" s="40">
        <f t="shared" si="298"/>
        <v>260.82</v>
      </c>
      <c r="P1612" s="12">
        <v>0</v>
      </c>
      <c r="Q1612" s="46">
        <f t="shared" si="299"/>
        <v>0</v>
      </c>
      <c r="R1612" s="15"/>
      <c r="S1612" s="3">
        <f t="shared" si="300"/>
        <v>6.3</v>
      </c>
      <c r="T1612" s="30" t="s">
        <v>2502</v>
      </c>
      <c r="U1612" s="41">
        <f t="shared" si="290"/>
        <v>260.82</v>
      </c>
      <c r="V1612" s="41">
        <f t="shared" si="291"/>
        <v>0</v>
      </c>
      <c r="W1612" s="5"/>
    </row>
    <row r="1613" spans="1:23" ht="43.2" x14ac:dyDescent="0.3">
      <c r="A1613" s="3">
        <f t="shared" si="296"/>
        <v>1596</v>
      </c>
      <c r="B1613" s="4" t="s">
        <v>1502</v>
      </c>
      <c r="C1613" s="3">
        <v>3</v>
      </c>
      <c r="D1613" s="3" t="s">
        <v>1572</v>
      </c>
      <c r="E1613" s="4" t="s">
        <v>1522</v>
      </c>
      <c r="F1613" s="3" t="s">
        <v>1521</v>
      </c>
      <c r="G1613" s="3" t="s">
        <v>2341</v>
      </c>
      <c r="H1613" s="3" t="s">
        <v>2469</v>
      </c>
      <c r="I1613" s="3" t="s">
        <v>2496</v>
      </c>
      <c r="J1613" s="3">
        <v>21.3</v>
      </c>
      <c r="K1613" s="3">
        <v>1500</v>
      </c>
      <c r="L1613" s="3" t="s">
        <v>25</v>
      </c>
      <c r="M1613" s="3">
        <v>1</v>
      </c>
      <c r="N1613" s="28">
        <f t="shared" ref="N1613:N1629" si="301">(K1613/1000)*M1613</f>
        <v>1.5</v>
      </c>
      <c r="O1613" s="28">
        <f t="shared" ref="O1613:O1629" si="302">N1613*J1613</f>
        <v>31.950000000000003</v>
      </c>
      <c r="P1613" s="12">
        <v>0</v>
      </c>
      <c r="Q1613" s="46">
        <f t="shared" si="299"/>
        <v>0</v>
      </c>
      <c r="R1613" s="15"/>
      <c r="S1613" s="3">
        <f t="shared" si="300"/>
        <v>1.5</v>
      </c>
      <c r="T1613" s="30" t="s">
        <v>2502</v>
      </c>
      <c r="U1613" s="29">
        <f t="shared" si="290"/>
        <v>31.950000000000003</v>
      </c>
      <c r="V1613" s="29">
        <f t="shared" si="291"/>
        <v>0</v>
      </c>
      <c r="W1613" s="5"/>
    </row>
    <row r="1614" spans="1:23" ht="43.2" x14ac:dyDescent="0.3">
      <c r="A1614" s="3">
        <f t="shared" si="296"/>
        <v>1597</v>
      </c>
      <c r="B1614" s="4" t="s">
        <v>1502</v>
      </c>
      <c r="C1614" s="3">
        <v>3</v>
      </c>
      <c r="D1614" s="3" t="s">
        <v>1572</v>
      </c>
      <c r="E1614" s="4" t="s">
        <v>1523</v>
      </c>
      <c r="F1614" s="3" t="s">
        <v>32</v>
      </c>
      <c r="G1614" s="3" t="s">
        <v>2340</v>
      </c>
      <c r="H1614" s="3" t="s">
        <v>2468</v>
      </c>
      <c r="I1614" s="3" t="s">
        <v>2496</v>
      </c>
      <c r="J1614" s="3">
        <v>18.2</v>
      </c>
      <c r="K1614" s="3">
        <v>1500</v>
      </c>
      <c r="L1614" s="3" t="s">
        <v>25</v>
      </c>
      <c r="M1614" s="3">
        <v>1</v>
      </c>
      <c r="N1614" s="28">
        <f t="shared" si="301"/>
        <v>1.5</v>
      </c>
      <c r="O1614" s="28">
        <f t="shared" si="302"/>
        <v>27.299999999999997</v>
      </c>
      <c r="P1614" s="12">
        <v>0</v>
      </c>
      <c r="Q1614" s="46">
        <f t="shared" si="299"/>
        <v>0</v>
      </c>
      <c r="R1614" s="15"/>
      <c r="S1614" s="3">
        <f t="shared" si="300"/>
        <v>1.5</v>
      </c>
      <c r="T1614" s="30" t="s">
        <v>2502</v>
      </c>
      <c r="U1614" s="5">
        <f t="shared" ref="U1614:U1677" si="303">S1614*J1614</f>
        <v>27.299999999999997</v>
      </c>
      <c r="V1614" s="5">
        <f t="shared" ref="V1614:V1677" si="304">Q1614*J1614</f>
        <v>0</v>
      </c>
      <c r="W1614" s="5"/>
    </row>
    <row r="1615" spans="1:23" ht="43.2" x14ac:dyDescent="0.3">
      <c r="A1615" s="3">
        <f t="shared" si="296"/>
        <v>1598</v>
      </c>
      <c r="B1615" s="4" t="s">
        <v>1502</v>
      </c>
      <c r="C1615" s="3">
        <v>3</v>
      </c>
      <c r="D1615" s="3" t="s">
        <v>1572</v>
      </c>
      <c r="E1615" s="4" t="s">
        <v>1524</v>
      </c>
      <c r="F1615" s="3" t="s">
        <v>32</v>
      </c>
      <c r="G1615" s="3" t="s">
        <v>2340</v>
      </c>
      <c r="H1615" s="3" t="s">
        <v>2468</v>
      </c>
      <c r="I1615" s="3" t="s">
        <v>2496</v>
      </c>
      <c r="J1615" s="3">
        <v>18.2</v>
      </c>
      <c r="K1615" s="3">
        <v>1500</v>
      </c>
      <c r="L1615" s="3" t="s">
        <v>25</v>
      </c>
      <c r="M1615" s="3">
        <v>1</v>
      </c>
      <c r="N1615" s="28">
        <f t="shared" si="301"/>
        <v>1.5</v>
      </c>
      <c r="O1615" s="28">
        <f t="shared" si="302"/>
        <v>27.299999999999997</v>
      </c>
      <c r="P1615" s="12">
        <v>0</v>
      </c>
      <c r="Q1615" s="46">
        <f t="shared" si="299"/>
        <v>0</v>
      </c>
      <c r="R1615" s="15"/>
      <c r="S1615" s="3">
        <f t="shared" si="300"/>
        <v>1.5</v>
      </c>
      <c r="T1615" s="30" t="s">
        <v>2502</v>
      </c>
      <c r="U1615" s="5">
        <f t="shared" si="303"/>
        <v>27.299999999999997</v>
      </c>
      <c r="V1615" s="5">
        <f t="shared" si="304"/>
        <v>0</v>
      </c>
      <c r="W1615" s="5"/>
    </row>
    <row r="1616" spans="1:23" ht="43.2" x14ac:dyDescent="0.3">
      <c r="A1616" s="3">
        <f t="shared" si="296"/>
        <v>1599</v>
      </c>
      <c r="B1616" s="4" t="s">
        <v>1502</v>
      </c>
      <c r="C1616" s="3">
        <v>3</v>
      </c>
      <c r="D1616" s="3" t="s">
        <v>1572</v>
      </c>
      <c r="E1616" s="4" t="s">
        <v>1525</v>
      </c>
      <c r="F1616" s="3" t="s">
        <v>1521</v>
      </c>
      <c r="G1616" s="3" t="s">
        <v>2341</v>
      </c>
      <c r="H1616" s="3" t="s">
        <v>2469</v>
      </c>
      <c r="I1616" s="3" t="s">
        <v>2496</v>
      </c>
      <c r="J1616" s="3">
        <v>21.3</v>
      </c>
      <c r="K1616" s="3">
        <v>1500</v>
      </c>
      <c r="L1616" s="3" t="s">
        <v>25</v>
      </c>
      <c r="M1616" s="3">
        <v>1</v>
      </c>
      <c r="N1616" s="28">
        <f t="shared" si="301"/>
        <v>1.5</v>
      </c>
      <c r="O1616" s="28">
        <f t="shared" si="302"/>
        <v>31.950000000000003</v>
      </c>
      <c r="P1616" s="12">
        <v>0</v>
      </c>
      <c r="Q1616" s="46">
        <f t="shared" si="299"/>
        <v>0</v>
      </c>
      <c r="R1616" s="15"/>
      <c r="S1616" s="3">
        <f t="shared" si="300"/>
        <v>1.5</v>
      </c>
      <c r="T1616" s="30" t="s">
        <v>2502</v>
      </c>
      <c r="U1616" s="29">
        <f t="shared" si="303"/>
        <v>31.950000000000003</v>
      </c>
      <c r="V1616" s="29">
        <f t="shared" si="304"/>
        <v>0</v>
      </c>
      <c r="W1616" s="5"/>
    </row>
    <row r="1617" spans="1:23" ht="43.2" x14ac:dyDescent="0.3">
      <c r="A1617" s="3">
        <f t="shared" si="296"/>
        <v>1600</v>
      </c>
      <c r="B1617" s="4" t="s">
        <v>1502</v>
      </c>
      <c r="C1617" s="3">
        <v>3</v>
      </c>
      <c r="D1617" s="3" t="s">
        <v>1572</v>
      </c>
      <c r="E1617" s="4" t="s">
        <v>1526</v>
      </c>
      <c r="F1617" s="3" t="s">
        <v>32</v>
      </c>
      <c r="G1617" s="3" t="s">
        <v>2340</v>
      </c>
      <c r="H1617" s="3" t="s">
        <v>2468</v>
      </c>
      <c r="I1617" s="3" t="s">
        <v>2496</v>
      </c>
      <c r="J1617" s="3">
        <v>18.2</v>
      </c>
      <c r="K1617" s="3">
        <v>1500</v>
      </c>
      <c r="L1617" s="3" t="s">
        <v>25</v>
      </c>
      <c r="M1617" s="3">
        <v>1</v>
      </c>
      <c r="N1617" s="28">
        <f t="shared" si="301"/>
        <v>1.5</v>
      </c>
      <c r="O1617" s="28">
        <f t="shared" si="302"/>
        <v>27.299999999999997</v>
      </c>
      <c r="P1617" s="12">
        <v>0</v>
      </c>
      <c r="Q1617" s="46">
        <f t="shared" si="299"/>
        <v>0</v>
      </c>
      <c r="R1617" s="15"/>
      <c r="S1617" s="3">
        <f t="shared" si="300"/>
        <v>1.5</v>
      </c>
      <c r="T1617" s="30" t="s">
        <v>2502</v>
      </c>
      <c r="U1617" s="5">
        <f t="shared" si="303"/>
        <v>27.299999999999997</v>
      </c>
      <c r="V1617" s="5">
        <f t="shared" si="304"/>
        <v>0</v>
      </c>
      <c r="W1617" s="5"/>
    </row>
    <row r="1618" spans="1:23" ht="43.2" x14ac:dyDescent="0.3">
      <c r="A1618" s="3">
        <f t="shared" si="296"/>
        <v>1601</v>
      </c>
      <c r="B1618" s="4" t="s">
        <v>1502</v>
      </c>
      <c r="C1618" s="3">
        <v>3</v>
      </c>
      <c r="D1618" s="3" t="s">
        <v>1572</v>
      </c>
      <c r="E1618" s="4" t="s">
        <v>1530</v>
      </c>
      <c r="F1618" s="3" t="s">
        <v>1521</v>
      </c>
      <c r="G1618" s="3" t="s">
        <v>2341</v>
      </c>
      <c r="H1618" s="3" t="s">
        <v>2469</v>
      </c>
      <c r="I1618" s="3" t="s">
        <v>2496</v>
      </c>
      <c r="J1618" s="3">
        <v>21.3</v>
      </c>
      <c r="K1618" s="3">
        <v>1500</v>
      </c>
      <c r="L1618" s="3" t="s">
        <v>25</v>
      </c>
      <c r="M1618" s="3">
        <v>1</v>
      </c>
      <c r="N1618" s="28">
        <f t="shared" si="301"/>
        <v>1.5</v>
      </c>
      <c r="O1618" s="28">
        <f t="shared" si="302"/>
        <v>31.950000000000003</v>
      </c>
      <c r="P1618" s="12">
        <v>0</v>
      </c>
      <c r="Q1618" s="46">
        <f t="shared" si="299"/>
        <v>0</v>
      </c>
      <c r="R1618" s="15"/>
      <c r="S1618" s="3">
        <f t="shared" si="300"/>
        <v>1.5</v>
      </c>
      <c r="T1618" s="30" t="s">
        <v>2502</v>
      </c>
      <c r="U1618" s="29">
        <f t="shared" si="303"/>
        <v>31.950000000000003</v>
      </c>
      <c r="V1618" s="29">
        <f t="shared" si="304"/>
        <v>0</v>
      </c>
      <c r="W1618" s="5"/>
    </row>
    <row r="1619" spans="1:23" ht="43.2" x14ac:dyDescent="0.3">
      <c r="A1619" s="3">
        <f t="shared" si="296"/>
        <v>1602</v>
      </c>
      <c r="B1619" s="4" t="s">
        <v>1502</v>
      </c>
      <c r="C1619" s="3">
        <v>3</v>
      </c>
      <c r="D1619" s="3" t="s">
        <v>1572</v>
      </c>
      <c r="E1619" s="4" t="s">
        <v>1529</v>
      </c>
      <c r="F1619" s="3" t="s">
        <v>32</v>
      </c>
      <c r="G1619" s="3" t="s">
        <v>2340</v>
      </c>
      <c r="H1619" s="3" t="s">
        <v>2468</v>
      </c>
      <c r="I1619" s="3" t="s">
        <v>2496</v>
      </c>
      <c r="J1619" s="3">
        <v>18.2</v>
      </c>
      <c r="K1619" s="3">
        <v>1500</v>
      </c>
      <c r="L1619" s="3" t="s">
        <v>25</v>
      </c>
      <c r="M1619" s="3">
        <v>1</v>
      </c>
      <c r="N1619" s="28">
        <f t="shared" si="301"/>
        <v>1.5</v>
      </c>
      <c r="O1619" s="28">
        <f t="shared" si="302"/>
        <v>27.299999999999997</v>
      </c>
      <c r="P1619" s="12">
        <v>0</v>
      </c>
      <c r="Q1619" s="46">
        <f t="shared" si="299"/>
        <v>0</v>
      </c>
      <c r="R1619" s="15"/>
      <c r="S1619" s="3">
        <f t="shared" si="300"/>
        <v>1.5</v>
      </c>
      <c r="T1619" s="30" t="s">
        <v>2502</v>
      </c>
      <c r="U1619" s="5">
        <f t="shared" si="303"/>
        <v>27.299999999999997</v>
      </c>
      <c r="V1619" s="5">
        <f t="shared" si="304"/>
        <v>0</v>
      </c>
      <c r="W1619" s="5"/>
    </row>
    <row r="1620" spans="1:23" ht="43.2" x14ac:dyDescent="0.3">
      <c r="A1620" s="3">
        <f t="shared" ref="A1620:A1683" si="305">A1619+1</f>
        <v>1603</v>
      </c>
      <c r="B1620" s="4" t="s">
        <v>1502</v>
      </c>
      <c r="C1620" s="3">
        <v>3</v>
      </c>
      <c r="D1620" s="3" t="s">
        <v>1572</v>
      </c>
      <c r="E1620" s="4" t="s">
        <v>1528</v>
      </c>
      <c r="F1620" s="3" t="s">
        <v>32</v>
      </c>
      <c r="G1620" s="3" t="s">
        <v>2340</v>
      </c>
      <c r="H1620" s="3" t="s">
        <v>2468</v>
      </c>
      <c r="I1620" s="3" t="s">
        <v>2496</v>
      </c>
      <c r="J1620" s="3">
        <v>18.2</v>
      </c>
      <c r="K1620" s="3">
        <v>1500</v>
      </c>
      <c r="L1620" s="3" t="s">
        <v>25</v>
      </c>
      <c r="M1620" s="3">
        <v>1</v>
      </c>
      <c r="N1620" s="28">
        <f t="shared" si="301"/>
        <v>1.5</v>
      </c>
      <c r="O1620" s="28">
        <f t="shared" si="302"/>
        <v>27.299999999999997</v>
      </c>
      <c r="P1620" s="12">
        <v>0</v>
      </c>
      <c r="Q1620" s="46">
        <f t="shared" si="299"/>
        <v>0</v>
      </c>
      <c r="R1620" s="15"/>
      <c r="S1620" s="3">
        <f t="shared" si="300"/>
        <v>1.5</v>
      </c>
      <c r="T1620" s="30" t="s">
        <v>2502</v>
      </c>
      <c r="U1620" s="5">
        <f t="shared" si="303"/>
        <v>27.299999999999997</v>
      </c>
      <c r="V1620" s="5">
        <f t="shared" si="304"/>
        <v>0</v>
      </c>
      <c r="W1620" s="5"/>
    </row>
    <row r="1621" spans="1:23" ht="43.2" x14ac:dyDescent="0.3">
      <c r="A1621" s="3">
        <f t="shared" si="305"/>
        <v>1604</v>
      </c>
      <c r="B1621" s="4" t="s">
        <v>1502</v>
      </c>
      <c r="C1621" s="3">
        <v>3</v>
      </c>
      <c r="D1621" s="3" t="s">
        <v>1572</v>
      </c>
      <c r="E1621" s="4" t="s">
        <v>1527</v>
      </c>
      <c r="F1621" s="3" t="s">
        <v>32</v>
      </c>
      <c r="G1621" s="3" t="s">
        <v>2340</v>
      </c>
      <c r="H1621" s="3" t="s">
        <v>2468</v>
      </c>
      <c r="I1621" s="3" t="s">
        <v>2496</v>
      </c>
      <c r="J1621" s="3">
        <v>18.2</v>
      </c>
      <c r="K1621" s="3">
        <v>1500</v>
      </c>
      <c r="L1621" s="3" t="s">
        <v>25</v>
      </c>
      <c r="M1621" s="3">
        <v>1</v>
      </c>
      <c r="N1621" s="28">
        <f t="shared" si="301"/>
        <v>1.5</v>
      </c>
      <c r="O1621" s="28">
        <f t="shared" si="302"/>
        <v>27.299999999999997</v>
      </c>
      <c r="P1621" s="12">
        <v>0</v>
      </c>
      <c r="Q1621" s="46">
        <f t="shared" si="299"/>
        <v>0</v>
      </c>
      <c r="R1621" s="15"/>
      <c r="S1621" s="3">
        <f t="shared" si="300"/>
        <v>1.5</v>
      </c>
      <c r="T1621" s="30" t="s">
        <v>2502</v>
      </c>
      <c r="U1621" s="5">
        <f t="shared" si="303"/>
        <v>27.299999999999997</v>
      </c>
      <c r="V1621" s="5">
        <f t="shared" si="304"/>
        <v>0</v>
      </c>
      <c r="W1621" s="5"/>
    </row>
    <row r="1622" spans="1:23" ht="43.2" x14ac:dyDescent="0.3">
      <c r="A1622" s="3">
        <f t="shared" si="305"/>
        <v>1605</v>
      </c>
      <c r="B1622" s="4" t="s">
        <v>1502</v>
      </c>
      <c r="C1622" s="3">
        <v>3</v>
      </c>
      <c r="D1622" s="3" t="s">
        <v>1572</v>
      </c>
      <c r="E1622" s="4" t="s">
        <v>1531</v>
      </c>
      <c r="F1622" s="3" t="s">
        <v>1521</v>
      </c>
      <c r="G1622" s="3" t="s">
        <v>2341</v>
      </c>
      <c r="H1622" s="3" t="s">
        <v>2469</v>
      </c>
      <c r="I1622" s="3" t="s">
        <v>2496</v>
      </c>
      <c r="J1622" s="3">
        <v>21.3</v>
      </c>
      <c r="K1622" s="3">
        <v>1500</v>
      </c>
      <c r="L1622" s="3" t="s">
        <v>25</v>
      </c>
      <c r="M1622" s="3">
        <v>1</v>
      </c>
      <c r="N1622" s="28">
        <f t="shared" si="301"/>
        <v>1.5</v>
      </c>
      <c r="O1622" s="28">
        <f t="shared" si="302"/>
        <v>31.950000000000003</v>
      </c>
      <c r="P1622" s="12">
        <v>0</v>
      </c>
      <c r="Q1622" s="46">
        <f t="shared" si="299"/>
        <v>0</v>
      </c>
      <c r="R1622" s="15"/>
      <c r="S1622" s="3">
        <f t="shared" si="300"/>
        <v>1.5</v>
      </c>
      <c r="T1622" s="30" t="s">
        <v>2502</v>
      </c>
      <c r="U1622" s="29">
        <f t="shared" si="303"/>
        <v>31.950000000000003</v>
      </c>
      <c r="V1622" s="29">
        <f t="shared" si="304"/>
        <v>0</v>
      </c>
      <c r="W1622" s="5"/>
    </row>
    <row r="1623" spans="1:23" ht="43.2" x14ac:dyDescent="0.3">
      <c r="A1623" s="3">
        <f t="shared" si="305"/>
        <v>1606</v>
      </c>
      <c r="B1623" s="4" t="s">
        <v>1502</v>
      </c>
      <c r="C1623" s="3">
        <v>3</v>
      </c>
      <c r="D1623" s="3" t="s">
        <v>1572</v>
      </c>
      <c r="E1623" s="4" t="s">
        <v>1532</v>
      </c>
      <c r="F1623" s="3" t="s">
        <v>32</v>
      </c>
      <c r="G1623" s="3" t="s">
        <v>2340</v>
      </c>
      <c r="H1623" s="3" t="s">
        <v>2468</v>
      </c>
      <c r="I1623" s="3" t="s">
        <v>2496</v>
      </c>
      <c r="J1623" s="3">
        <v>18.2</v>
      </c>
      <c r="K1623" s="3">
        <v>1500</v>
      </c>
      <c r="L1623" s="3" t="s">
        <v>25</v>
      </c>
      <c r="M1623" s="3">
        <v>1</v>
      </c>
      <c r="N1623" s="28">
        <f t="shared" si="301"/>
        <v>1.5</v>
      </c>
      <c r="O1623" s="28">
        <f t="shared" si="302"/>
        <v>27.299999999999997</v>
      </c>
      <c r="P1623" s="12">
        <v>0</v>
      </c>
      <c r="Q1623" s="46">
        <f t="shared" si="299"/>
        <v>0</v>
      </c>
      <c r="R1623" s="15"/>
      <c r="S1623" s="3">
        <f t="shared" si="300"/>
        <v>1.5</v>
      </c>
      <c r="T1623" s="30" t="s">
        <v>2502</v>
      </c>
      <c r="U1623" s="5">
        <f t="shared" si="303"/>
        <v>27.299999999999997</v>
      </c>
      <c r="V1623" s="5">
        <f t="shared" si="304"/>
        <v>0</v>
      </c>
      <c r="W1623" s="5"/>
    </row>
    <row r="1624" spans="1:23" ht="43.2" x14ac:dyDescent="0.3">
      <c r="A1624" s="3">
        <f t="shared" si="305"/>
        <v>1607</v>
      </c>
      <c r="B1624" s="4" t="s">
        <v>1502</v>
      </c>
      <c r="C1624" s="3">
        <v>3</v>
      </c>
      <c r="D1624" s="3" t="s">
        <v>1572</v>
      </c>
      <c r="E1624" s="4" t="s">
        <v>1533</v>
      </c>
      <c r="F1624" s="3" t="s">
        <v>32</v>
      </c>
      <c r="G1624" s="3" t="s">
        <v>2340</v>
      </c>
      <c r="H1624" s="3" t="s">
        <v>2468</v>
      </c>
      <c r="I1624" s="3" t="s">
        <v>2496</v>
      </c>
      <c r="J1624" s="3">
        <v>18.2</v>
      </c>
      <c r="K1624" s="3">
        <v>1500</v>
      </c>
      <c r="L1624" s="3" t="s">
        <v>25</v>
      </c>
      <c r="M1624" s="3">
        <v>1</v>
      </c>
      <c r="N1624" s="28">
        <f t="shared" si="301"/>
        <v>1.5</v>
      </c>
      <c r="O1624" s="28">
        <f t="shared" si="302"/>
        <v>27.299999999999997</v>
      </c>
      <c r="P1624" s="12">
        <v>0</v>
      </c>
      <c r="Q1624" s="46">
        <f t="shared" si="299"/>
        <v>0</v>
      </c>
      <c r="R1624" s="15"/>
      <c r="S1624" s="3">
        <f t="shared" si="300"/>
        <v>1.5</v>
      </c>
      <c r="T1624" s="30" t="s">
        <v>2502</v>
      </c>
      <c r="U1624" s="5">
        <f t="shared" si="303"/>
        <v>27.299999999999997</v>
      </c>
      <c r="V1624" s="5">
        <f t="shared" si="304"/>
        <v>0</v>
      </c>
      <c r="W1624" s="5"/>
    </row>
    <row r="1625" spans="1:23" ht="43.2" x14ac:dyDescent="0.3">
      <c r="A1625" s="3">
        <f t="shared" si="305"/>
        <v>1608</v>
      </c>
      <c r="B1625" s="4" t="s">
        <v>1502</v>
      </c>
      <c r="C1625" s="3">
        <v>3</v>
      </c>
      <c r="D1625" s="3" t="s">
        <v>1572</v>
      </c>
      <c r="E1625" s="4" t="s">
        <v>1534</v>
      </c>
      <c r="F1625" s="3" t="s">
        <v>1521</v>
      </c>
      <c r="G1625" s="3" t="s">
        <v>2341</v>
      </c>
      <c r="H1625" s="3" t="s">
        <v>2469</v>
      </c>
      <c r="I1625" s="3" t="s">
        <v>2496</v>
      </c>
      <c r="J1625" s="3">
        <v>21.3</v>
      </c>
      <c r="K1625" s="3">
        <v>1500</v>
      </c>
      <c r="L1625" s="3" t="s">
        <v>25</v>
      </c>
      <c r="M1625" s="3">
        <v>1</v>
      </c>
      <c r="N1625" s="28">
        <f t="shared" si="301"/>
        <v>1.5</v>
      </c>
      <c r="O1625" s="28">
        <f t="shared" si="302"/>
        <v>31.950000000000003</v>
      </c>
      <c r="P1625" s="12">
        <v>0</v>
      </c>
      <c r="Q1625" s="46">
        <f t="shared" si="299"/>
        <v>0</v>
      </c>
      <c r="R1625" s="15"/>
      <c r="S1625" s="3">
        <f t="shared" si="300"/>
        <v>1.5</v>
      </c>
      <c r="T1625" s="30" t="s">
        <v>2502</v>
      </c>
      <c r="U1625" s="29">
        <f t="shared" si="303"/>
        <v>31.950000000000003</v>
      </c>
      <c r="V1625" s="29">
        <f t="shared" si="304"/>
        <v>0</v>
      </c>
      <c r="W1625" s="5"/>
    </row>
    <row r="1626" spans="1:23" ht="43.2" x14ac:dyDescent="0.3">
      <c r="A1626" s="3">
        <f t="shared" si="305"/>
        <v>1609</v>
      </c>
      <c r="B1626" s="4" t="s">
        <v>1502</v>
      </c>
      <c r="C1626" s="3">
        <v>3</v>
      </c>
      <c r="D1626" s="3" t="s">
        <v>1572</v>
      </c>
      <c r="E1626" s="4" t="s">
        <v>1535</v>
      </c>
      <c r="F1626" s="3" t="s">
        <v>1521</v>
      </c>
      <c r="G1626" s="3" t="s">
        <v>2341</v>
      </c>
      <c r="H1626" s="3" t="s">
        <v>2469</v>
      </c>
      <c r="I1626" s="3" t="s">
        <v>2496</v>
      </c>
      <c r="J1626" s="3">
        <v>21.3</v>
      </c>
      <c r="K1626" s="3">
        <v>1500</v>
      </c>
      <c r="L1626" s="3" t="s">
        <v>25</v>
      </c>
      <c r="M1626" s="3">
        <v>1</v>
      </c>
      <c r="N1626" s="28">
        <f t="shared" si="301"/>
        <v>1.5</v>
      </c>
      <c r="O1626" s="28">
        <f t="shared" si="302"/>
        <v>31.950000000000003</v>
      </c>
      <c r="P1626" s="12">
        <v>0</v>
      </c>
      <c r="Q1626" s="46">
        <f t="shared" si="299"/>
        <v>0</v>
      </c>
      <c r="R1626" s="15"/>
      <c r="S1626" s="3">
        <f t="shared" si="300"/>
        <v>1.5</v>
      </c>
      <c r="T1626" s="30" t="s">
        <v>2502</v>
      </c>
      <c r="U1626" s="29">
        <f t="shared" si="303"/>
        <v>31.950000000000003</v>
      </c>
      <c r="V1626" s="29">
        <f t="shared" si="304"/>
        <v>0</v>
      </c>
      <c r="W1626" s="5"/>
    </row>
    <row r="1627" spans="1:23" ht="43.2" x14ac:dyDescent="0.3">
      <c r="A1627" s="3">
        <f t="shared" si="305"/>
        <v>1610</v>
      </c>
      <c r="B1627" s="4" t="s">
        <v>1502</v>
      </c>
      <c r="C1627" s="3">
        <v>3</v>
      </c>
      <c r="D1627" s="3" t="s">
        <v>1572</v>
      </c>
      <c r="E1627" s="4" t="s">
        <v>1536</v>
      </c>
      <c r="F1627" s="3" t="s">
        <v>32</v>
      </c>
      <c r="G1627" s="3" t="s">
        <v>2340</v>
      </c>
      <c r="H1627" s="3" t="s">
        <v>2468</v>
      </c>
      <c r="I1627" s="3" t="s">
        <v>2496</v>
      </c>
      <c r="J1627" s="3">
        <v>18.2</v>
      </c>
      <c r="K1627" s="3">
        <v>1500</v>
      </c>
      <c r="L1627" s="3" t="s">
        <v>25</v>
      </c>
      <c r="M1627" s="3">
        <v>1</v>
      </c>
      <c r="N1627" s="28">
        <f t="shared" si="301"/>
        <v>1.5</v>
      </c>
      <c r="O1627" s="28">
        <f t="shared" si="302"/>
        <v>27.299999999999997</v>
      </c>
      <c r="P1627" s="12">
        <v>0</v>
      </c>
      <c r="Q1627" s="46">
        <f t="shared" si="299"/>
        <v>0</v>
      </c>
      <c r="R1627" s="15"/>
      <c r="S1627" s="3">
        <f t="shared" si="300"/>
        <v>1.5</v>
      </c>
      <c r="T1627" s="30" t="s">
        <v>2502</v>
      </c>
      <c r="U1627" s="5">
        <f t="shared" si="303"/>
        <v>27.299999999999997</v>
      </c>
      <c r="V1627" s="5">
        <f t="shared" si="304"/>
        <v>0</v>
      </c>
      <c r="W1627" s="5"/>
    </row>
    <row r="1628" spans="1:23" ht="43.2" x14ac:dyDescent="0.3">
      <c r="A1628" s="3">
        <f t="shared" si="305"/>
        <v>1611</v>
      </c>
      <c r="B1628" s="4" t="s">
        <v>1502</v>
      </c>
      <c r="C1628" s="3">
        <v>3</v>
      </c>
      <c r="D1628" s="3" t="s">
        <v>1572</v>
      </c>
      <c r="E1628" s="4" t="s">
        <v>1537</v>
      </c>
      <c r="F1628" s="3" t="s">
        <v>32</v>
      </c>
      <c r="G1628" s="3" t="s">
        <v>2340</v>
      </c>
      <c r="H1628" s="3" t="s">
        <v>2468</v>
      </c>
      <c r="I1628" s="3" t="s">
        <v>2496</v>
      </c>
      <c r="J1628" s="3">
        <v>18.2</v>
      </c>
      <c r="K1628" s="3">
        <v>1500</v>
      </c>
      <c r="L1628" s="3" t="s">
        <v>25</v>
      </c>
      <c r="M1628" s="3">
        <v>1</v>
      </c>
      <c r="N1628" s="28">
        <f t="shared" si="301"/>
        <v>1.5</v>
      </c>
      <c r="O1628" s="28">
        <f t="shared" si="302"/>
        <v>27.299999999999997</v>
      </c>
      <c r="P1628" s="12">
        <v>0</v>
      </c>
      <c r="Q1628" s="46">
        <f t="shared" si="299"/>
        <v>0</v>
      </c>
      <c r="R1628" s="15"/>
      <c r="S1628" s="3">
        <f t="shared" si="300"/>
        <v>1.5</v>
      </c>
      <c r="T1628" s="30" t="s">
        <v>2502</v>
      </c>
      <c r="U1628" s="5">
        <f t="shared" si="303"/>
        <v>27.299999999999997</v>
      </c>
      <c r="V1628" s="5">
        <f t="shared" si="304"/>
        <v>0</v>
      </c>
      <c r="W1628" s="5"/>
    </row>
    <row r="1629" spans="1:23" ht="43.2" x14ac:dyDescent="0.3">
      <c r="A1629" s="3">
        <f t="shared" si="305"/>
        <v>1612</v>
      </c>
      <c r="B1629" s="4" t="s">
        <v>1502</v>
      </c>
      <c r="C1629" s="3">
        <v>3</v>
      </c>
      <c r="D1629" s="3" t="s">
        <v>1572</v>
      </c>
      <c r="E1629" s="4" t="s">
        <v>1538</v>
      </c>
      <c r="F1629" s="3" t="s">
        <v>1521</v>
      </c>
      <c r="G1629" s="3" t="s">
        <v>2341</v>
      </c>
      <c r="H1629" s="3" t="s">
        <v>2469</v>
      </c>
      <c r="I1629" s="3" t="s">
        <v>2496</v>
      </c>
      <c r="J1629" s="3">
        <v>21.3</v>
      </c>
      <c r="K1629" s="3">
        <v>1500</v>
      </c>
      <c r="L1629" s="3" t="s">
        <v>25</v>
      </c>
      <c r="M1629" s="3">
        <v>1</v>
      </c>
      <c r="N1629" s="28">
        <f t="shared" si="301"/>
        <v>1.5</v>
      </c>
      <c r="O1629" s="28">
        <f t="shared" si="302"/>
        <v>31.950000000000003</v>
      </c>
      <c r="P1629" s="12">
        <v>0</v>
      </c>
      <c r="Q1629" s="46">
        <f t="shared" si="299"/>
        <v>0</v>
      </c>
      <c r="R1629" s="15"/>
      <c r="S1629" s="3">
        <f t="shared" si="300"/>
        <v>1.5</v>
      </c>
      <c r="T1629" s="30" t="s">
        <v>2502</v>
      </c>
      <c r="U1629" s="29">
        <f t="shared" si="303"/>
        <v>31.950000000000003</v>
      </c>
      <c r="V1629" s="29">
        <f t="shared" si="304"/>
        <v>0</v>
      </c>
      <c r="W1629" s="5"/>
    </row>
    <row r="1630" spans="1:23" ht="43.2" x14ac:dyDescent="0.3">
      <c r="A1630" s="3">
        <f t="shared" si="305"/>
        <v>1613</v>
      </c>
      <c r="B1630" s="4" t="s">
        <v>1502</v>
      </c>
      <c r="C1630" s="3">
        <v>3</v>
      </c>
      <c r="D1630" s="3" t="s">
        <v>1568</v>
      </c>
      <c r="E1630" s="4" t="s">
        <v>1556</v>
      </c>
      <c r="F1630" s="3" t="s">
        <v>32</v>
      </c>
      <c r="G1630" s="3" t="s">
        <v>2340</v>
      </c>
      <c r="H1630" s="3" t="s">
        <v>2468</v>
      </c>
      <c r="I1630" s="3" t="s">
        <v>2496</v>
      </c>
      <c r="J1630" s="3">
        <v>18.2</v>
      </c>
      <c r="K1630" s="3">
        <v>1000</v>
      </c>
      <c r="L1630" s="3" t="s">
        <v>25</v>
      </c>
      <c r="M1630" s="3">
        <v>1</v>
      </c>
      <c r="N1630" s="28">
        <f t="shared" ref="N1630:N1646" si="306">(K1630/1000)*M1630</f>
        <v>1</v>
      </c>
      <c r="O1630" s="28">
        <f t="shared" ref="O1630:O1646" si="307">N1630*J1630</f>
        <v>18.2</v>
      </c>
      <c r="P1630" s="12">
        <v>0</v>
      </c>
      <c r="Q1630" s="46">
        <f t="shared" si="299"/>
        <v>0</v>
      </c>
      <c r="R1630" s="15"/>
      <c r="S1630" s="3">
        <f t="shared" si="300"/>
        <v>1</v>
      </c>
      <c r="T1630" s="30" t="s">
        <v>2502</v>
      </c>
      <c r="U1630" s="5">
        <f t="shared" si="303"/>
        <v>18.2</v>
      </c>
      <c r="V1630" s="5">
        <f t="shared" si="304"/>
        <v>0</v>
      </c>
      <c r="W1630" s="5"/>
    </row>
    <row r="1631" spans="1:23" ht="43.2" x14ac:dyDescent="0.3">
      <c r="A1631" s="3">
        <f t="shared" si="305"/>
        <v>1614</v>
      </c>
      <c r="B1631" s="4" t="s">
        <v>1502</v>
      </c>
      <c r="C1631" s="3">
        <v>3</v>
      </c>
      <c r="D1631" s="3" t="s">
        <v>1568</v>
      </c>
      <c r="E1631" s="4" t="s">
        <v>1557</v>
      </c>
      <c r="F1631" s="3" t="s">
        <v>32</v>
      </c>
      <c r="G1631" s="3" t="s">
        <v>2340</v>
      </c>
      <c r="H1631" s="3" t="s">
        <v>2468</v>
      </c>
      <c r="I1631" s="3" t="s">
        <v>2496</v>
      </c>
      <c r="J1631" s="3">
        <v>18.2</v>
      </c>
      <c r="K1631" s="3">
        <v>1000</v>
      </c>
      <c r="L1631" s="3" t="s">
        <v>25</v>
      </c>
      <c r="M1631" s="3">
        <v>1</v>
      </c>
      <c r="N1631" s="28">
        <f t="shared" si="306"/>
        <v>1</v>
      </c>
      <c r="O1631" s="28">
        <f t="shared" si="307"/>
        <v>18.2</v>
      </c>
      <c r="P1631" s="12">
        <v>0</v>
      </c>
      <c r="Q1631" s="46">
        <f t="shared" si="299"/>
        <v>0</v>
      </c>
      <c r="R1631" s="15"/>
      <c r="S1631" s="3">
        <f t="shared" si="300"/>
        <v>1</v>
      </c>
      <c r="T1631" s="30" t="s">
        <v>2502</v>
      </c>
      <c r="U1631" s="5">
        <f t="shared" si="303"/>
        <v>18.2</v>
      </c>
      <c r="V1631" s="5">
        <f t="shared" si="304"/>
        <v>0</v>
      </c>
      <c r="W1631" s="5"/>
    </row>
    <row r="1632" spans="1:23" ht="43.2" x14ac:dyDescent="0.3">
      <c r="A1632" s="3">
        <f t="shared" si="305"/>
        <v>1615</v>
      </c>
      <c r="B1632" s="4" t="s">
        <v>1502</v>
      </c>
      <c r="C1632" s="3">
        <v>3</v>
      </c>
      <c r="D1632" s="3" t="s">
        <v>1571</v>
      </c>
      <c r="E1632" s="4" t="s">
        <v>1543</v>
      </c>
      <c r="F1632" s="3" t="s">
        <v>7</v>
      </c>
      <c r="G1632" s="3"/>
      <c r="H1632" s="3"/>
      <c r="I1632" s="3" t="s">
        <v>2496</v>
      </c>
      <c r="J1632" s="3">
        <v>13.32</v>
      </c>
      <c r="K1632" s="3">
        <v>2300</v>
      </c>
      <c r="L1632" s="3" t="s">
        <v>25</v>
      </c>
      <c r="M1632" s="3">
        <v>1</v>
      </c>
      <c r="N1632" s="28">
        <f t="shared" si="306"/>
        <v>2.2999999999999998</v>
      </c>
      <c r="O1632" s="40">
        <f t="shared" si="307"/>
        <v>30.635999999999999</v>
      </c>
      <c r="P1632" s="12">
        <v>0</v>
      </c>
      <c r="Q1632" s="46">
        <f t="shared" si="299"/>
        <v>0</v>
      </c>
      <c r="R1632" s="15"/>
      <c r="S1632" s="3">
        <f t="shared" si="300"/>
        <v>2.2999999999999998</v>
      </c>
      <c r="T1632" s="30" t="s">
        <v>2502</v>
      </c>
      <c r="U1632" s="41">
        <f t="shared" si="303"/>
        <v>30.635999999999999</v>
      </c>
      <c r="V1632" s="41">
        <f t="shared" si="304"/>
        <v>0</v>
      </c>
      <c r="W1632" s="5"/>
    </row>
    <row r="1633" spans="1:23" ht="43.2" x14ac:dyDescent="0.3">
      <c r="A1633" s="3">
        <f t="shared" si="305"/>
        <v>1616</v>
      </c>
      <c r="B1633" s="4" t="s">
        <v>1502</v>
      </c>
      <c r="C1633" s="3">
        <v>3</v>
      </c>
      <c r="D1633" s="3" t="s">
        <v>1571</v>
      </c>
      <c r="E1633" s="4" t="s">
        <v>1544</v>
      </c>
      <c r="F1633" s="3" t="s">
        <v>7</v>
      </c>
      <c r="G1633" s="3"/>
      <c r="H1633" s="3"/>
      <c r="I1633" s="3" t="s">
        <v>2496</v>
      </c>
      <c r="J1633" s="3">
        <v>13.32</v>
      </c>
      <c r="K1633" s="3">
        <v>2300</v>
      </c>
      <c r="L1633" s="3" t="s">
        <v>25</v>
      </c>
      <c r="M1633" s="3">
        <v>1</v>
      </c>
      <c r="N1633" s="28">
        <f t="shared" si="306"/>
        <v>2.2999999999999998</v>
      </c>
      <c r="O1633" s="40">
        <f t="shared" si="307"/>
        <v>30.635999999999999</v>
      </c>
      <c r="P1633" s="12">
        <v>0</v>
      </c>
      <c r="Q1633" s="46">
        <f t="shared" si="299"/>
        <v>0</v>
      </c>
      <c r="R1633" s="15"/>
      <c r="S1633" s="3">
        <f t="shared" si="300"/>
        <v>2.2999999999999998</v>
      </c>
      <c r="T1633" s="30" t="s">
        <v>2502</v>
      </c>
      <c r="U1633" s="41">
        <f t="shared" si="303"/>
        <v>30.635999999999999</v>
      </c>
      <c r="V1633" s="41">
        <f t="shared" si="304"/>
        <v>0</v>
      </c>
      <c r="W1633" s="5"/>
    </row>
    <row r="1634" spans="1:23" ht="43.2" x14ac:dyDescent="0.3">
      <c r="A1634" s="3">
        <f t="shared" si="305"/>
        <v>1617</v>
      </c>
      <c r="B1634" s="4" t="s">
        <v>1502</v>
      </c>
      <c r="C1634" s="3">
        <v>3</v>
      </c>
      <c r="D1634" s="3" t="s">
        <v>1571</v>
      </c>
      <c r="E1634" s="4" t="s">
        <v>1545</v>
      </c>
      <c r="F1634" s="3" t="s">
        <v>7</v>
      </c>
      <c r="G1634" s="3"/>
      <c r="H1634" s="3"/>
      <c r="I1634" s="3" t="s">
        <v>2496</v>
      </c>
      <c r="J1634" s="3">
        <v>13.32</v>
      </c>
      <c r="K1634" s="3">
        <v>2300</v>
      </c>
      <c r="L1634" s="3" t="s">
        <v>25</v>
      </c>
      <c r="M1634" s="3">
        <v>1</v>
      </c>
      <c r="N1634" s="28">
        <f t="shared" si="306"/>
        <v>2.2999999999999998</v>
      </c>
      <c r="O1634" s="40">
        <f t="shared" si="307"/>
        <v>30.635999999999999</v>
      </c>
      <c r="P1634" s="12">
        <v>0</v>
      </c>
      <c r="Q1634" s="46">
        <f t="shared" si="299"/>
        <v>0</v>
      </c>
      <c r="R1634" s="15"/>
      <c r="S1634" s="3">
        <f t="shared" si="300"/>
        <v>2.2999999999999998</v>
      </c>
      <c r="T1634" s="30" t="s">
        <v>2502</v>
      </c>
      <c r="U1634" s="41">
        <f t="shared" si="303"/>
        <v>30.635999999999999</v>
      </c>
      <c r="V1634" s="41">
        <f t="shared" si="304"/>
        <v>0</v>
      </c>
      <c r="W1634" s="5"/>
    </row>
    <row r="1635" spans="1:23" ht="43.2" x14ac:dyDescent="0.3">
      <c r="A1635" s="3">
        <f t="shared" si="305"/>
        <v>1618</v>
      </c>
      <c r="B1635" s="4" t="s">
        <v>1502</v>
      </c>
      <c r="C1635" s="3">
        <v>3</v>
      </c>
      <c r="D1635" s="3" t="s">
        <v>1571</v>
      </c>
      <c r="E1635" s="4" t="s">
        <v>1541</v>
      </c>
      <c r="F1635" s="3" t="s">
        <v>7</v>
      </c>
      <c r="G1635" s="3"/>
      <c r="H1635" s="3"/>
      <c r="I1635" s="3" t="s">
        <v>2496</v>
      </c>
      <c r="J1635" s="3">
        <v>13.32</v>
      </c>
      <c r="K1635" s="3">
        <v>2200</v>
      </c>
      <c r="L1635" s="3" t="s">
        <v>25</v>
      </c>
      <c r="M1635" s="3">
        <v>1</v>
      </c>
      <c r="N1635" s="28">
        <f t="shared" si="306"/>
        <v>2.2000000000000002</v>
      </c>
      <c r="O1635" s="40">
        <f t="shared" si="307"/>
        <v>29.304000000000002</v>
      </c>
      <c r="P1635" s="12">
        <v>0</v>
      </c>
      <c r="Q1635" s="46">
        <f t="shared" si="299"/>
        <v>0</v>
      </c>
      <c r="R1635" s="15"/>
      <c r="S1635" s="3">
        <f t="shared" si="300"/>
        <v>2.2000000000000002</v>
      </c>
      <c r="T1635" s="30" t="s">
        <v>2502</v>
      </c>
      <c r="U1635" s="41">
        <f t="shared" si="303"/>
        <v>29.304000000000002</v>
      </c>
      <c r="V1635" s="41">
        <f t="shared" si="304"/>
        <v>0</v>
      </c>
      <c r="W1635" s="5"/>
    </row>
    <row r="1636" spans="1:23" ht="43.2" x14ac:dyDescent="0.3">
      <c r="A1636" s="3">
        <f t="shared" si="305"/>
        <v>1619</v>
      </c>
      <c r="B1636" s="4" t="s">
        <v>1502</v>
      </c>
      <c r="C1636" s="3">
        <v>3</v>
      </c>
      <c r="D1636" s="3" t="s">
        <v>1571</v>
      </c>
      <c r="E1636" s="4" t="s">
        <v>1542</v>
      </c>
      <c r="F1636" s="3" t="s">
        <v>7</v>
      </c>
      <c r="G1636" s="3"/>
      <c r="H1636" s="3"/>
      <c r="I1636" s="3" t="s">
        <v>2496</v>
      </c>
      <c r="J1636" s="3">
        <v>13.32</v>
      </c>
      <c r="K1636" s="3">
        <v>2200</v>
      </c>
      <c r="L1636" s="3" t="s">
        <v>25</v>
      </c>
      <c r="M1636" s="3">
        <v>1</v>
      </c>
      <c r="N1636" s="28">
        <f t="shared" si="306"/>
        <v>2.2000000000000002</v>
      </c>
      <c r="O1636" s="40">
        <f t="shared" si="307"/>
        <v>29.304000000000002</v>
      </c>
      <c r="P1636" s="12">
        <v>0</v>
      </c>
      <c r="Q1636" s="46">
        <f t="shared" si="299"/>
        <v>0</v>
      </c>
      <c r="R1636" s="15"/>
      <c r="S1636" s="3">
        <f t="shared" si="300"/>
        <v>2.2000000000000002</v>
      </c>
      <c r="T1636" s="30" t="s">
        <v>2502</v>
      </c>
      <c r="U1636" s="41">
        <f t="shared" si="303"/>
        <v>29.304000000000002</v>
      </c>
      <c r="V1636" s="41">
        <f t="shared" si="304"/>
        <v>0</v>
      </c>
      <c r="W1636" s="5"/>
    </row>
    <row r="1637" spans="1:23" ht="43.2" x14ac:dyDescent="0.3">
      <c r="A1637" s="3">
        <f t="shared" si="305"/>
        <v>1620</v>
      </c>
      <c r="B1637" s="4" t="s">
        <v>1502</v>
      </c>
      <c r="C1637" s="3">
        <v>3</v>
      </c>
      <c r="D1637" s="3" t="s">
        <v>1571</v>
      </c>
      <c r="E1637" s="4" t="s">
        <v>1549</v>
      </c>
      <c r="F1637" s="3" t="s">
        <v>7</v>
      </c>
      <c r="G1637" s="3"/>
      <c r="H1637" s="3"/>
      <c r="I1637" s="3" t="s">
        <v>2496</v>
      </c>
      <c r="J1637" s="3">
        <v>13.32</v>
      </c>
      <c r="K1637" s="3">
        <v>2300</v>
      </c>
      <c r="L1637" s="3" t="s">
        <v>25</v>
      </c>
      <c r="M1637" s="3">
        <v>1</v>
      </c>
      <c r="N1637" s="28">
        <f t="shared" si="306"/>
        <v>2.2999999999999998</v>
      </c>
      <c r="O1637" s="40">
        <f t="shared" si="307"/>
        <v>30.635999999999999</v>
      </c>
      <c r="P1637" s="12">
        <v>0</v>
      </c>
      <c r="Q1637" s="46">
        <f t="shared" si="299"/>
        <v>0</v>
      </c>
      <c r="R1637" s="15"/>
      <c r="S1637" s="3">
        <f t="shared" si="300"/>
        <v>2.2999999999999998</v>
      </c>
      <c r="T1637" s="30" t="s">
        <v>2502</v>
      </c>
      <c r="U1637" s="41">
        <f t="shared" si="303"/>
        <v>30.635999999999999</v>
      </c>
      <c r="V1637" s="41">
        <f t="shared" si="304"/>
        <v>0</v>
      </c>
      <c r="W1637" s="5"/>
    </row>
    <row r="1638" spans="1:23" ht="43.2" x14ac:dyDescent="0.3">
      <c r="A1638" s="3">
        <f t="shared" si="305"/>
        <v>1621</v>
      </c>
      <c r="B1638" s="4" t="s">
        <v>1502</v>
      </c>
      <c r="C1638" s="3">
        <v>3</v>
      </c>
      <c r="D1638" s="3" t="s">
        <v>1571</v>
      </c>
      <c r="E1638" s="4" t="s">
        <v>1548</v>
      </c>
      <c r="F1638" s="3" t="s">
        <v>7</v>
      </c>
      <c r="G1638" s="3"/>
      <c r="H1638" s="3"/>
      <c r="I1638" s="3" t="s">
        <v>2496</v>
      </c>
      <c r="J1638" s="3">
        <v>13.32</v>
      </c>
      <c r="K1638" s="3">
        <v>2300</v>
      </c>
      <c r="L1638" s="3" t="s">
        <v>25</v>
      </c>
      <c r="M1638" s="3">
        <v>1</v>
      </c>
      <c r="N1638" s="28">
        <f t="shared" si="306"/>
        <v>2.2999999999999998</v>
      </c>
      <c r="O1638" s="40">
        <f t="shared" si="307"/>
        <v>30.635999999999999</v>
      </c>
      <c r="P1638" s="12">
        <v>0</v>
      </c>
      <c r="Q1638" s="46">
        <f t="shared" si="299"/>
        <v>0</v>
      </c>
      <c r="R1638" s="15"/>
      <c r="S1638" s="3">
        <f t="shared" si="300"/>
        <v>2.2999999999999998</v>
      </c>
      <c r="T1638" s="30" t="s">
        <v>2502</v>
      </c>
      <c r="U1638" s="41">
        <f t="shared" si="303"/>
        <v>30.635999999999999</v>
      </c>
      <c r="V1638" s="41">
        <f t="shared" si="304"/>
        <v>0</v>
      </c>
      <c r="W1638" s="5"/>
    </row>
    <row r="1639" spans="1:23" ht="43.2" x14ac:dyDescent="0.3">
      <c r="A1639" s="3">
        <f t="shared" si="305"/>
        <v>1622</v>
      </c>
      <c r="B1639" s="4" t="s">
        <v>1502</v>
      </c>
      <c r="C1639" s="3">
        <v>3</v>
      </c>
      <c r="D1639" s="3" t="s">
        <v>1571</v>
      </c>
      <c r="E1639" s="4" t="s">
        <v>1547</v>
      </c>
      <c r="F1639" s="3" t="s">
        <v>7</v>
      </c>
      <c r="G1639" s="3"/>
      <c r="H1639" s="3"/>
      <c r="I1639" s="3" t="s">
        <v>2496</v>
      </c>
      <c r="J1639" s="3">
        <v>13.32</v>
      </c>
      <c r="K1639" s="3">
        <v>2300</v>
      </c>
      <c r="L1639" s="3" t="s">
        <v>25</v>
      </c>
      <c r="M1639" s="3">
        <v>1</v>
      </c>
      <c r="N1639" s="28">
        <f t="shared" si="306"/>
        <v>2.2999999999999998</v>
      </c>
      <c r="O1639" s="40">
        <f t="shared" si="307"/>
        <v>30.635999999999999</v>
      </c>
      <c r="P1639" s="12">
        <v>0</v>
      </c>
      <c r="Q1639" s="46">
        <f t="shared" si="299"/>
        <v>0</v>
      </c>
      <c r="R1639" s="15"/>
      <c r="S1639" s="3">
        <f t="shared" si="300"/>
        <v>2.2999999999999998</v>
      </c>
      <c r="T1639" s="30" t="s">
        <v>2502</v>
      </c>
      <c r="U1639" s="41">
        <f t="shared" si="303"/>
        <v>30.635999999999999</v>
      </c>
      <c r="V1639" s="41">
        <f t="shared" si="304"/>
        <v>0</v>
      </c>
      <c r="W1639" s="5"/>
    </row>
    <row r="1640" spans="1:23" ht="43.2" x14ac:dyDescent="0.3">
      <c r="A1640" s="3">
        <f t="shared" si="305"/>
        <v>1623</v>
      </c>
      <c r="B1640" s="4" t="s">
        <v>1502</v>
      </c>
      <c r="C1640" s="3">
        <v>3</v>
      </c>
      <c r="D1640" s="3" t="s">
        <v>1571</v>
      </c>
      <c r="E1640" s="4" t="s">
        <v>1546</v>
      </c>
      <c r="F1640" s="3" t="s">
        <v>7</v>
      </c>
      <c r="G1640" s="3"/>
      <c r="H1640" s="3"/>
      <c r="I1640" s="3" t="s">
        <v>2496</v>
      </c>
      <c r="J1640" s="3">
        <v>13.32</v>
      </c>
      <c r="K1640" s="3">
        <v>2300</v>
      </c>
      <c r="L1640" s="3" t="s">
        <v>25</v>
      </c>
      <c r="M1640" s="3">
        <v>1</v>
      </c>
      <c r="N1640" s="28">
        <f t="shared" si="306"/>
        <v>2.2999999999999998</v>
      </c>
      <c r="O1640" s="40">
        <f t="shared" si="307"/>
        <v>30.635999999999999</v>
      </c>
      <c r="P1640" s="12">
        <v>0</v>
      </c>
      <c r="Q1640" s="46">
        <f t="shared" si="299"/>
        <v>0</v>
      </c>
      <c r="R1640" s="15"/>
      <c r="S1640" s="3">
        <f t="shared" si="300"/>
        <v>2.2999999999999998</v>
      </c>
      <c r="T1640" s="30" t="s">
        <v>2502</v>
      </c>
      <c r="U1640" s="41">
        <f t="shared" si="303"/>
        <v>30.635999999999999</v>
      </c>
      <c r="V1640" s="41">
        <f t="shared" si="304"/>
        <v>0</v>
      </c>
      <c r="W1640" s="5"/>
    </row>
    <row r="1641" spans="1:23" ht="43.2" x14ac:dyDescent="0.3">
      <c r="A1641" s="3">
        <f t="shared" si="305"/>
        <v>1624</v>
      </c>
      <c r="B1641" s="4" t="s">
        <v>1502</v>
      </c>
      <c r="C1641" s="3">
        <v>3</v>
      </c>
      <c r="D1641" s="3" t="s">
        <v>1571</v>
      </c>
      <c r="E1641" s="4" t="s">
        <v>1550</v>
      </c>
      <c r="F1641" s="3" t="s">
        <v>7</v>
      </c>
      <c r="G1641" s="3"/>
      <c r="H1641" s="3"/>
      <c r="I1641" s="3" t="s">
        <v>2496</v>
      </c>
      <c r="J1641" s="3">
        <v>13.32</v>
      </c>
      <c r="K1641" s="3">
        <v>2300</v>
      </c>
      <c r="L1641" s="3" t="s">
        <v>25</v>
      </c>
      <c r="M1641" s="3">
        <v>1</v>
      </c>
      <c r="N1641" s="28">
        <f t="shared" si="306"/>
        <v>2.2999999999999998</v>
      </c>
      <c r="O1641" s="40">
        <f t="shared" si="307"/>
        <v>30.635999999999999</v>
      </c>
      <c r="P1641" s="12">
        <v>0</v>
      </c>
      <c r="Q1641" s="46">
        <f t="shared" si="299"/>
        <v>0</v>
      </c>
      <c r="R1641" s="15"/>
      <c r="S1641" s="3">
        <f t="shared" si="300"/>
        <v>2.2999999999999998</v>
      </c>
      <c r="T1641" s="30" t="s">
        <v>2502</v>
      </c>
      <c r="U1641" s="41">
        <f t="shared" si="303"/>
        <v>30.635999999999999</v>
      </c>
      <c r="V1641" s="41">
        <f t="shared" si="304"/>
        <v>0</v>
      </c>
      <c r="W1641" s="5"/>
    </row>
    <row r="1642" spans="1:23" ht="43.2" x14ac:dyDescent="0.3">
      <c r="A1642" s="3">
        <f t="shared" si="305"/>
        <v>1625</v>
      </c>
      <c r="B1642" s="4" t="s">
        <v>1502</v>
      </c>
      <c r="C1642" s="3">
        <v>3</v>
      </c>
      <c r="D1642" s="3" t="s">
        <v>1571</v>
      </c>
      <c r="E1642" s="4" t="s">
        <v>1551</v>
      </c>
      <c r="F1642" s="3" t="s">
        <v>7</v>
      </c>
      <c r="G1642" s="3"/>
      <c r="H1642" s="3"/>
      <c r="I1642" s="3" t="s">
        <v>2496</v>
      </c>
      <c r="J1642" s="3">
        <v>13.32</v>
      </c>
      <c r="K1642" s="3">
        <v>2300</v>
      </c>
      <c r="L1642" s="3" t="s">
        <v>25</v>
      </c>
      <c r="M1642" s="3">
        <v>1</v>
      </c>
      <c r="N1642" s="28">
        <f t="shared" si="306"/>
        <v>2.2999999999999998</v>
      </c>
      <c r="O1642" s="40">
        <f t="shared" si="307"/>
        <v>30.635999999999999</v>
      </c>
      <c r="P1642" s="12">
        <v>0</v>
      </c>
      <c r="Q1642" s="46">
        <f t="shared" si="299"/>
        <v>0</v>
      </c>
      <c r="R1642" s="15"/>
      <c r="S1642" s="3">
        <f t="shared" si="300"/>
        <v>2.2999999999999998</v>
      </c>
      <c r="T1642" s="30" t="s">
        <v>2502</v>
      </c>
      <c r="U1642" s="41">
        <f t="shared" si="303"/>
        <v>30.635999999999999</v>
      </c>
      <c r="V1642" s="41">
        <f t="shared" si="304"/>
        <v>0</v>
      </c>
      <c r="W1642" s="5"/>
    </row>
    <row r="1643" spans="1:23" ht="43.2" x14ac:dyDescent="0.3">
      <c r="A1643" s="3">
        <f t="shared" si="305"/>
        <v>1626</v>
      </c>
      <c r="B1643" s="4" t="s">
        <v>1502</v>
      </c>
      <c r="C1643" s="3">
        <v>3</v>
      </c>
      <c r="D1643" s="3" t="s">
        <v>1571</v>
      </c>
      <c r="E1643" s="4" t="s">
        <v>1552</v>
      </c>
      <c r="F1643" s="3" t="s">
        <v>7</v>
      </c>
      <c r="G1643" s="3"/>
      <c r="H1643" s="3"/>
      <c r="I1643" s="3" t="s">
        <v>2496</v>
      </c>
      <c r="J1643" s="3">
        <v>13.32</v>
      </c>
      <c r="K1643" s="3">
        <v>2300</v>
      </c>
      <c r="L1643" s="3" t="s">
        <v>25</v>
      </c>
      <c r="M1643" s="3">
        <v>1</v>
      </c>
      <c r="N1643" s="28">
        <f t="shared" si="306"/>
        <v>2.2999999999999998</v>
      </c>
      <c r="O1643" s="40">
        <f t="shared" si="307"/>
        <v>30.635999999999999</v>
      </c>
      <c r="P1643" s="12">
        <v>0</v>
      </c>
      <c r="Q1643" s="46">
        <f t="shared" si="299"/>
        <v>0</v>
      </c>
      <c r="R1643" s="15"/>
      <c r="S1643" s="3">
        <f t="shared" si="300"/>
        <v>2.2999999999999998</v>
      </c>
      <c r="T1643" s="30" t="s">
        <v>2502</v>
      </c>
      <c r="U1643" s="41">
        <f t="shared" si="303"/>
        <v>30.635999999999999</v>
      </c>
      <c r="V1643" s="41">
        <f t="shared" si="304"/>
        <v>0</v>
      </c>
      <c r="W1643" s="5"/>
    </row>
    <row r="1644" spans="1:23" ht="43.2" x14ac:dyDescent="0.3">
      <c r="A1644" s="3">
        <f t="shared" si="305"/>
        <v>1627</v>
      </c>
      <c r="B1644" s="4" t="s">
        <v>1502</v>
      </c>
      <c r="C1644" s="3">
        <v>3</v>
      </c>
      <c r="D1644" s="3" t="s">
        <v>1571</v>
      </c>
      <c r="E1644" s="4" t="s">
        <v>1553</v>
      </c>
      <c r="F1644" s="3" t="s">
        <v>7</v>
      </c>
      <c r="G1644" s="3"/>
      <c r="H1644" s="3"/>
      <c r="I1644" s="3" t="s">
        <v>2496</v>
      </c>
      <c r="J1644" s="3">
        <v>13.32</v>
      </c>
      <c r="K1644" s="3">
        <v>2300</v>
      </c>
      <c r="L1644" s="3" t="s">
        <v>25</v>
      </c>
      <c r="M1644" s="3">
        <v>1</v>
      </c>
      <c r="N1644" s="28">
        <f t="shared" si="306"/>
        <v>2.2999999999999998</v>
      </c>
      <c r="O1644" s="40">
        <f t="shared" si="307"/>
        <v>30.635999999999999</v>
      </c>
      <c r="P1644" s="12">
        <v>0</v>
      </c>
      <c r="Q1644" s="46">
        <f t="shared" si="299"/>
        <v>0</v>
      </c>
      <c r="R1644" s="15"/>
      <c r="S1644" s="3">
        <f t="shared" si="300"/>
        <v>2.2999999999999998</v>
      </c>
      <c r="T1644" s="30" t="s">
        <v>2502</v>
      </c>
      <c r="U1644" s="41">
        <f t="shared" si="303"/>
        <v>30.635999999999999</v>
      </c>
      <c r="V1644" s="41">
        <f t="shared" si="304"/>
        <v>0</v>
      </c>
      <c r="W1644" s="5"/>
    </row>
    <row r="1645" spans="1:23" ht="43.2" x14ac:dyDescent="0.3">
      <c r="A1645" s="3">
        <f t="shared" si="305"/>
        <v>1628</v>
      </c>
      <c r="B1645" s="4" t="s">
        <v>1502</v>
      </c>
      <c r="C1645" s="3">
        <v>3</v>
      </c>
      <c r="D1645" s="3" t="s">
        <v>1571</v>
      </c>
      <c r="E1645" s="4" t="s">
        <v>1554</v>
      </c>
      <c r="F1645" s="3" t="s">
        <v>7</v>
      </c>
      <c r="G1645" s="3"/>
      <c r="H1645" s="3"/>
      <c r="I1645" s="3" t="s">
        <v>2496</v>
      </c>
      <c r="J1645" s="3">
        <v>13.32</v>
      </c>
      <c r="K1645" s="3">
        <v>2300</v>
      </c>
      <c r="L1645" s="3" t="s">
        <v>25</v>
      </c>
      <c r="M1645" s="3">
        <v>1</v>
      </c>
      <c r="N1645" s="28">
        <f t="shared" si="306"/>
        <v>2.2999999999999998</v>
      </c>
      <c r="O1645" s="40">
        <f t="shared" si="307"/>
        <v>30.635999999999999</v>
      </c>
      <c r="P1645" s="12">
        <v>0</v>
      </c>
      <c r="Q1645" s="46">
        <f t="shared" si="299"/>
        <v>0</v>
      </c>
      <c r="R1645" s="15"/>
      <c r="S1645" s="3">
        <f t="shared" si="300"/>
        <v>2.2999999999999998</v>
      </c>
      <c r="T1645" s="30" t="s">
        <v>2502</v>
      </c>
      <c r="U1645" s="41">
        <f t="shared" si="303"/>
        <v>30.635999999999999</v>
      </c>
      <c r="V1645" s="41">
        <f t="shared" si="304"/>
        <v>0</v>
      </c>
      <c r="W1645" s="5"/>
    </row>
    <row r="1646" spans="1:23" ht="43.2" x14ac:dyDescent="0.3">
      <c r="A1646" s="3">
        <f t="shared" si="305"/>
        <v>1629</v>
      </c>
      <c r="B1646" s="4" t="s">
        <v>1502</v>
      </c>
      <c r="C1646" s="3">
        <v>3</v>
      </c>
      <c r="D1646" s="3" t="s">
        <v>1571</v>
      </c>
      <c r="E1646" s="4" t="s">
        <v>1555</v>
      </c>
      <c r="F1646" s="3" t="s">
        <v>7</v>
      </c>
      <c r="G1646" s="3"/>
      <c r="H1646" s="3"/>
      <c r="I1646" s="3" t="s">
        <v>2496</v>
      </c>
      <c r="J1646" s="3">
        <v>13.32</v>
      </c>
      <c r="K1646" s="3">
        <v>2300</v>
      </c>
      <c r="L1646" s="3" t="s">
        <v>25</v>
      </c>
      <c r="M1646" s="3">
        <v>1</v>
      </c>
      <c r="N1646" s="28">
        <f t="shared" si="306"/>
        <v>2.2999999999999998</v>
      </c>
      <c r="O1646" s="40">
        <f t="shared" si="307"/>
        <v>30.635999999999999</v>
      </c>
      <c r="P1646" s="12">
        <v>0</v>
      </c>
      <c r="Q1646" s="46">
        <f t="shared" si="299"/>
        <v>0</v>
      </c>
      <c r="R1646" s="15"/>
      <c r="S1646" s="3">
        <f t="shared" si="300"/>
        <v>2.2999999999999998</v>
      </c>
      <c r="T1646" s="30" t="s">
        <v>2502</v>
      </c>
      <c r="U1646" s="41">
        <f t="shared" si="303"/>
        <v>30.635999999999999</v>
      </c>
      <c r="V1646" s="41">
        <f t="shared" si="304"/>
        <v>0</v>
      </c>
      <c r="W1646" s="5"/>
    </row>
    <row r="1647" spans="1:23" ht="43.2" x14ac:dyDescent="0.3">
      <c r="A1647" s="3">
        <f t="shared" si="305"/>
        <v>1630</v>
      </c>
      <c r="B1647" s="4" t="s">
        <v>1502</v>
      </c>
      <c r="C1647" s="3">
        <v>3</v>
      </c>
      <c r="D1647" s="3" t="s">
        <v>1568</v>
      </c>
      <c r="E1647" s="4" t="s">
        <v>1539</v>
      </c>
      <c r="F1647" s="3" t="s">
        <v>32</v>
      </c>
      <c r="G1647" s="3" t="s">
        <v>2340</v>
      </c>
      <c r="H1647" s="3" t="s">
        <v>2468</v>
      </c>
      <c r="I1647" s="3" t="s">
        <v>2496</v>
      </c>
      <c r="J1647" s="3">
        <v>18.2</v>
      </c>
      <c r="K1647" s="3">
        <v>1000</v>
      </c>
      <c r="L1647" s="3" t="s">
        <v>25</v>
      </c>
      <c r="M1647" s="3">
        <v>1</v>
      </c>
      <c r="N1647" s="28">
        <f>(K1647/1000)*M1647</f>
        <v>1</v>
      </c>
      <c r="O1647" s="28">
        <f>N1647*J1647</f>
        <v>18.2</v>
      </c>
      <c r="P1647" s="12">
        <v>0</v>
      </c>
      <c r="Q1647" s="46">
        <f t="shared" si="299"/>
        <v>0</v>
      </c>
      <c r="R1647" s="15"/>
      <c r="S1647" s="3">
        <f t="shared" si="300"/>
        <v>1</v>
      </c>
      <c r="T1647" s="30" t="s">
        <v>2502</v>
      </c>
      <c r="U1647" s="5">
        <f t="shared" si="303"/>
        <v>18.2</v>
      </c>
      <c r="V1647" s="5">
        <f t="shared" si="304"/>
        <v>0</v>
      </c>
      <c r="W1647" s="5"/>
    </row>
    <row r="1648" spans="1:23" ht="43.2" x14ac:dyDescent="0.3">
      <c r="A1648" s="3">
        <f t="shared" si="305"/>
        <v>1631</v>
      </c>
      <c r="B1648" s="4" t="s">
        <v>1502</v>
      </c>
      <c r="C1648" s="3">
        <v>3</v>
      </c>
      <c r="D1648" s="3" t="s">
        <v>1568</v>
      </c>
      <c r="E1648" s="4" t="s">
        <v>1540</v>
      </c>
      <c r="F1648" s="3" t="s">
        <v>32</v>
      </c>
      <c r="G1648" s="3" t="s">
        <v>2340</v>
      </c>
      <c r="H1648" s="3" t="s">
        <v>2468</v>
      </c>
      <c r="I1648" s="3" t="s">
        <v>2496</v>
      </c>
      <c r="J1648" s="3">
        <v>18.2</v>
      </c>
      <c r="K1648" s="3">
        <v>1000</v>
      </c>
      <c r="L1648" s="3" t="s">
        <v>25</v>
      </c>
      <c r="M1648" s="3">
        <v>1</v>
      </c>
      <c r="N1648" s="28">
        <f>(K1648/1000)*M1648</f>
        <v>1</v>
      </c>
      <c r="O1648" s="28">
        <f>N1648*J1648</f>
        <v>18.2</v>
      </c>
      <c r="P1648" s="12">
        <v>0</v>
      </c>
      <c r="Q1648" s="46">
        <f t="shared" si="299"/>
        <v>0</v>
      </c>
      <c r="R1648" s="15"/>
      <c r="S1648" s="3">
        <f t="shared" si="300"/>
        <v>1</v>
      </c>
      <c r="T1648" s="30" t="s">
        <v>2502</v>
      </c>
      <c r="U1648" s="5">
        <f t="shared" si="303"/>
        <v>18.2</v>
      </c>
      <c r="V1648" s="5">
        <f t="shared" si="304"/>
        <v>0</v>
      </c>
      <c r="W1648" s="5"/>
    </row>
    <row r="1649" spans="1:23" ht="43.2" x14ac:dyDescent="0.3">
      <c r="A1649" s="3">
        <f t="shared" si="305"/>
        <v>1632</v>
      </c>
      <c r="B1649" s="4" t="s">
        <v>1502</v>
      </c>
      <c r="C1649" s="3">
        <v>3</v>
      </c>
      <c r="D1649" s="3" t="s">
        <v>1571</v>
      </c>
      <c r="E1649" s="4" t="s">
        <v>1558</v>
      </c>
      <c r="F1649" s="3" t="s">
        <v>1521</v>
      </c>
      <c r="G1649" s="3" t="s">
        <v>2341</v>
      </c>
      <c r="H1649" s="3" t="s">
        <v>2469</v>
      </c>
      <c r="I1649" s="3" t="s">
        <v>2496</v>
      </c>
      <c r="J1649" s="3">
        <v>21.3</v>
      </c>
      <c r="K1649" s="3">
        <v>5200</v>
      </c>
      <c r="L1649" s="3" t="s">
        <v>25</v>
      </c>
      <c r="M1649" s="3">
        <v>1</v>
      </c>
      <c r="N1649" s="28">
        <f t="shared" ref="N1649:N1656" si="308">(K1649/1000)*M1649</f>
        <v>5.2</v>
      </c>
      <c r="O1649" s="28">
        <f t="shared" ref="O1649:O1656" si="309">N1649*J1649</f>
        <v>110.76</v>
      </c>
      <c r="P1649" s="12">
        <v>0</v>
      </c>
      <c r="Q1649" s="46">
        <f t="shared" si="299"/>
        <v>0</v>
      </c>
      <c r="R1649" s="15"/>
      <c r="S1649" s="3">
        <f t="shared" si="300"/>
        <v>5.2</v>
      </c>
      <c r="T1649" s="30" t="s">
        <v>2502</v>
      </c>
      <c r="U1649" s="29">
        <f t="shared" si="303"/>
        <v>110.76</v>
      </c>
      <c r="V1649" s="29">
        <f t="shared" si="304"/>
        <v>0</v>
      </c>
      <c r="W1649" s="5"/>
    </row>
    <row r="1650" spans="1:23" ht="43.2" x14ac:dyDescent="0.3">
      <c r="A1650" s="3">
        <f t="shared" si="305"/>
        <v>1633</v>
      </c>
      <c r="B1650" s="4" t="s">
        <v>1502</v>
      </c>
      <c r="C1650" s="3">
        <v>3</v>
      </c>
      <c r="D1650" s="3" t="s">
        <v>1571</v>
      </c>
      <c r="E1650" s="4" t="s">
        <v>1559</v>
      </c>
      <c r="F1650" s="3" t="s">
        <v>7</v>
      </c>
      <c r="G1650" s="3"/>
      <c r="H1650" s="3"/>
      <c r="I1650" s="3" t="s">
        <v>2496</v>
      </c>
      <c r="J1650" s="3">
        <v>13.32</v>
      </c>
      <c r="K1650" s="3">
        <v>2600</v>
      </c>
      <c r="L1650" s="3" t="s">
        <v>25</v>
      </c>
      <c r="M1650" s="3">
        <v>1</v>
      </c>
      <c r="N1650" s="28">
        <f t="shared" si="308"/>
        <v>2.6</v>
      </c>
      <c r="O1650" s="40">
        <f t="shared" si="309"/>
        <v>34.632000000000005</v>
      </c>
      <c r="P1650" s="12">
        <v>0</v>
      </c>
      <c r="Q1650" s="46">
        <f t="shared" si="299"/>
        <v>0</v>
      </c>
      <c r="R1650" s="15"/>
      <c r="S1650" s="3">
        <f t="shared" si="300"/>
        <v>2.6</v>
      </c>
      <c r="T1650" s="30" t="s">
        <v>2502</v>
      </c>
      <c r="U1650" s="41">
        <f t="shared" si="303"/>
        <v>34.632000000000005</v>
      </c>
      <c r="V1650" s="41">
        <f t="shared" si="304"/>
        <v>0</v>
      </c>
      <c r="W1650" s="5"/>
    </row>
    <row r="1651" spans="1:23" ht="43.2" x14ac:dyDescent="0.3">
      <c r="A1651" s="3">
        <f t="shared" si="305"/>
        <v>1634</v>
      </c>
      <c r="B1651" s="4" t="s">
        <v>1502</v>
      </c>
      <c r="C1651" s="3">
        <v>3</v>
      </c>
      <c r="D1651" s="3" t="s">
        <v>1571</v>
      </c>
      <c r="E1651" s="4" t="s">
        <v>1560</v>
      </c>
      <c r="F1651" s="3" t="s">
        <v>1521</v>
      </c>
      <c r="G1651" s="3" t="s">
        <v>2341</v>
      </c>
      <c r="H1651" s="3" t="s">
        <v>2469</v>
      </c>
      <c r="I1651" s="3" t="s">
        <v>2496</v>
      </c>
      <c r="J1651" s="3">
        <v>21.3</v>
      </c>
      <c r="K1651" s="3">
        <v>5200</v>
      </c>
      <c r="L1651" s="3" t="s">
        <v>25</v>
      </c>
      <c r="M1651" s="3">
        <v>1</v>
      </c>
      <c r="N1651" s="28">
        <f t="shared" si="308"/>
        <v>5.2</v>
      </c>
      <c r="O1651" s="28">
        <f t="shared" si="309"/>
        <v>110.76</v>
      </c>
      <c r="P1651" s="12">
        <v>0</v>
      </c>
      <c r="Q1651" s="46">
        <f t="shared" si="299"/>
        <v>0</v>
      </c>
      <c r="R1651" s="15"/>
      <c r="S1651" s="3">
        <f t="shared" si="300"/>
        <v>5.2</v>
      </c>
      <c r="T1651" s="30" t="s">
        <v>2502</v>
      </c>
      <c r="U1651" s="29">
        <f t="shared" si="303"/>
        <v>110.76</v>
      </c>
      <c r="V1651" s="29">
        <f t="shared" si="304"/>
        <v>0</v>
      </c>
      <c r="W1651" s="5"/>
    </row>
    <row r="1652" spans="1:23" ht="43.2" x14ac:dyDescent="0.3">
      <c r="A1652" s="3">
        <f t="shared" si="305"/>
        <v>1635</v>
      </c>
      <c r="B1652" s="4" t="s">
        <v>1502</v>
      </c>
      <c r="C1652" s="3">
        <v>3</v>
      </c>
      <c r="D1652" s="3" t="s">
        <v>1571</v>
      </c>
      <c r="E1652" s="4" t="s">
        <v>1561</v>
      </c>
      <c r="F1652" s="3" t="s">
        <v>7</v>
      </c>
      <c r="G1652" s="3"/>
      <c r="H1652" s="3"/>
      <c r="I1652" s="3" t="s">
        <v>2496</v>
      </c>
      <c r="J1652" s="3">
        <v>13.32</v>
      </c>
      <c r="K1652" s="3">
        <v>2600</v>
      </c>
      <c r="L1652" s="3" t="s">
        <v>25</v>
      </c>
      <c r="M1652" s="3">
        <v>1</v>
      </c>
      <c r="N1652" s="28">
        <f t="shared" si="308"/>
        <v>2.6</v>
      </c>
      <c r="O1652" s="40">
        <f t="shared" si="309"/>
        <v>34.632000000000005</v>
      </c>
      <c r="P1652" s="12">
        <v>0</v>
      </c>
      <c r="Q1652" s="46">
        <f t="shared" si="299"/>
        <v>0</v>
      </c>
      <c r="R1652" s="15"/>
      <c r="S1652" s="3">
        <f t="shared" si="300"/>
        <v>2.6</v>
      </c>
      <c r="T1652" s="30" t="s">
        <v>2502</v>
      </c>
      <c r="U1652" s="41">
        <f t="shared" si="303"/>
        <v>34.632000000000005</v>
      </c>
      <c r="V1652" s="41">
        <f t="shared" si="304"/>
        <v>0</v>
      </c>
      <c r="W1652" s="5"/>
    </row>
    <row r="1653" spans="1:23" ht="43.2" x14ac:dyDescent="0.3">
      <c r="A1653" s="3">
        <f t="shared" si="305"/>
        <v>1636</v>
      </c>
      <c r="B1653" s="4" t="s">
        <v>1502</v>
      </c>
      <c r="C1653" s="3">
        <v>3</v>
      </c>
      <c r="D1653" s="3" t="s">
        <v>1571</v>
      </c>
      <c r="E1653" s="4" t="s">
        <v>1562</v>
      </c>
      <c r="F1653" s="3" t="s">
        <v>1521</v>
      </c>
      <c r="G1653" s="3" t="s">
        <v>2341</v>
      </c>
      <c r="H1653" s="3" t="s">
        <v>2469</v>
      </c>
      <c r="I1653" s="3" t="s">
        <v>2496</v>
      </c>
      <c r="J1653" s="3">
        <v>21.3</v>
      </c>
      <c r="K1653" s="3">
        <v>5800</v>
      </c>
      <c r="L1653" s="3" t="s">
        <v>25</v>
      </c>
      <c r="M1653" s="3">
        <v>1</v>
      </c>
      <c r="N1653" s="28">
        <f t="shared" si="308"/>
        <v>5.8</v>
      </c>
      <c r="O1653" s="28">
        <f t="shared" si="309"/>
        <v>123.54</v>
      </c>
      <c r="P1653" s="12">
        <v>0</v>
      </c>
      <c r="Q1653" s="46">
        <f t="shared" si="299"/>
        <v>0</v>
      </c>
      <c r="R1653" s="15"/>
      <c r="S1653" s="3">
        <f t="shared" si="300"/>
        <v>5.8</v>
      </c>
      <c r="T1653" s="30" t="s">
        <v>2502</v>
      </c>
      <c r="U1653" s="29">
        <f t="shared" si="303"/>
        <v>123.54</v>
      </c>
      <c r="V1653" s="29">
        <f t="shared" si="304"/>
        <v>0</v>
      </c>
      <c r="W1653" s="5"/>
    </row>
    <row r="1654" spans="1:23" ht="43.2" x14ac:dyDescent="0.3">
      <c r="A1654" s="3">
        <f t="shared" si="305"/>
        <v>1637</v>
      </c>
      <c r="B1654" s="4" t="s">
        <v>1502</v>
      </c>
      <c r="C1654" s="3">
        <v>3</v>
      </c>
      <c r="D1654" s="3" t="s">
        <v>1571</v>
      </c>
      <c r="E1654" s="4" t="s">
        <v>1563</v>
      </c>
      <c r="F1654" s="3" t="s">
        <v>7</v>
      </c>
      <c r="G1654" s="3"/>
      <c r="H1654" s="3"/>
      <c r="I1654" s="3" t="s">
        <v>2496</v>
      </c>
      <c r="J1654" s="3">
        <v>13.32</v>
      </c>
      <c r="K1654" s="3">
        <v>2900</v>
      </c>
      <c r="L1654" s="3" t="s">
        <v>25</v>
      </c>
      <c r="M1654" s="3">
        <v>1</v>
      </c>
      <c r="N1654" s="28">
        <f t="shared" si="308"/>
        <v>2.9</v>
      </c>
      <c r="O1654" s="40">
        <f t="shared" si="309"/>
        <v>38.628</v>
      </c>
      <c r="P1654" s="12">
        <v>0</v>
      </c>
      <c r="Q1654" s="46">
        <f t="shared" si="299"/>
        <v>0</v>
      </c>
      <c r="R1654" s="15"/>
      <c r="S1654" s="3">
        <f t="shared" si="300"/>
        <v>2.9</v>
      </c>
      <c r="T1654" s="30" t="s">
        <v>2502</v>
      </c>
      <c r="U1654" s="41">
        <f t="shared" si="303"/>
        <v>38.628</v>
      </c>
      <c r="V1654" s="41">
        <f t="shared" si="304"/>
        <v>0</v>
      </c>
      <c r="W1654" s="5"/>
    </row>
    <row r="1655" spans="1:23" ht="43.2" x14ac:dyDescent="0.3">
      <c r="A1655" s="3">
        <f t="shared" si="305"/>
        <v>1638</v>
      </c>
      <c r="B1655" s="4" t="s">
        <v>1502</v>
      </c>
      <c r="C1655" s="3">
        <v>3</v>
      </c>
      <c r="D1655" s="3" t="s">
        <v>1571</v>
      </c>
      <c r="E1655" s="4" t="s">
        <v>1564</v>
      </c>
      <c r="F1655" s="3" t="s">
        <v>1521</v>
      </c>
      <c r="G1655" s="3" t="s">
        <v>2341</v>
      </c>
      <c r="H1655" s="3" t="s">
        <v>2469</v>
      </c>
      <c r="I1655" s="3" t="s">
        <v>2496</v>
      </c>
      <c r="J1655" s="3">
        <v>21.3</v>
      </c>
      <c r="K1655" s="3">
        <v>5800</v>
      </c>
      <c r="L1655" s="3" t="s">
        <v>25</v>
      </c>
      <c r="M1655" s="3">
        <v>1</v>
      </c>
      <c r="N1655" s="28">
        <f t="shared" si="308"/>
        <v>5.8</v>
      </c>
      <c r="O1655" s="28">
        <f t="shared" si="309"/>
        <v>123.54</v>
      </c>
      <c r="P1655" s="12">
        <v>0</v>
      </c>
      <c r="Q1655" s="46">
        <f t="shared" si="299"/>
        <v>0</v>
      </c>
      <c r="R1655" s="15"/>
      <c r="S1655" s="3">
        <f t="shared" si="300"/>
        <v>5.8</v>
      </c>
      <c r="T1655" s="30" t="s">
        <v>2502</v>
      </c>
      <c r="U1655" s="29">
        <f t="shared" si="303"/>
        <v>123.54</v>
      </c>
      <c r="V1655" s="29">
        <f t="shared" si="304"/>
        <v>0</v>
      </c>
      <c r="W1655" s="5"/>
    </row>
    <row r="1656" spans="1:23" ht="43.2" x14ac:dyDescent="0.3">
      <c r="A1656" s="3">
        <f t="shared" si="305"/>
        <v>1639</v>
      </c>
      <c r="B1656" s="4" t="s">
        <v>1502</v>
      </c>
      <c r="C1656" s="3">
        <v>3</v>
      </c>
      <c r="D1656" s="3" t="s">
        <v>1571</v>
      </c>
      <c r="E1656" s="4" t="s">
        <v>1565</v>
      </c>
      <c r="F1656" s="3" t="s">
        <v>7</v>
      </c>
      <c r="G1656" s="3"/>
      <c r="H1656" s="3"/>
      <c r="I1656" s="3" t="s">
        <v>2496</v>
      </c>
      <c r="J1656" s="3">
        <v>13.32</v>
      </c>
      <c r="K1656" s="3">
        <v>2900</v>
      </c>
      <c r="L1656" s="3" t="s">
        <v>25</v>
      </c>
      <c r="M1656" s="3">
        <v>1</v>
      </c>
      <c r="N1656" s="28">
        <f t="shared" si="308"/>
        <v>2.9</v>
      </c>
      <c r="O1656" s="40">
        <f t="shared" si="309"/>
        <v>38.628</v>
      </c>
      <c r="P1656" s="12">
        <v>0</v>
      </c>
      <c r="Q1656" s="46">
        <f t="shared" si="299"/>
        <v>0</v>
      </c>
      <c r="R1656" s="15"/>
      <c r="S1656" s="3">
        <f t="shared" si="300"/>
        <v>2.9</v>
      </c>
      <c r="T1656" s="30" t="s">
        <v>2502</v>
      </c>
      <c r="U1656" s="41">
        <f t="shared" si="303"/>
        <v>38.628</v>
      </c>
      <c r="V1656" s="41">
        <f t="shared" si="304"/>
        <v>0</v>
      </c>
      <c r="W1656" s="5"/>
    </row>
    <row r="1657" spans="1:23" ht="43.2" x14ac:dyDescent="0.3">
      <c r="A1657" s="3">
        <f t="shared" si="305"/>
        <v>1640</v>
      </c>
      <c r="B1657" s="4" t="s">
        <v>1573</v>
      </c>
      <c r="C1657" s="3">
        <v>5</v>
      </c>
      <c r="D1657" s="3" t="s">
        <v>1569</v>
      </c>
      <c r="E1657" s="4" t="s">
        <v>1574</v>
      </c>
      <c r="F1657" s="3" t="s">
        <v>920</v>
      </c>
      <c r="G1657" s="3" t="s">
        <v>2319</v>
      </c>
      <c r="H1657" s="3" t="s">
        <v>2474</v>
      </c>
      <c r="I1657" s="3" t="s">
        <v>2496</v>
      </c>
      <c r="J1657" s="3">
        <v>65.400000000000006</v>
      </c>
      <c r="K1657" s="3">
        <v>10000</v>
      </c>
      <c r="L1657" s="3" t="s">
        <v>25</v>
      </c>
      <c r="M1657" s="3">
        <v>1</v>
      </c>
      <c r="N1657" s="28">
        <f t="shared" ref="N1657:N1688" si="310">(K1657/1000)*M1657</f>
        <v>10</v>
      </c>
      <c r="O1657" s="28">
        <f t="shared" ref="O1657:O1688" si="311">N1657*J1657</f>
        <v>654</v>
      </c>
      <c r="P1657" s="12">
        <v>0</v>
      </c>
      <c r="Q1657" s="46">
        <f t="shared" si="299"/>
        <v>0</v>
      </c>
      <c r="R1657" s="37"/>
      <c r="S1657" s="3">
        <f t="shared" si="300"/>
        <v>10</v>
      </c>
      <c r="T1657" s="30" t="s">
        <v>2502</v>
      </c>
      <c r="U1657" s="41">
        <f t="shared" si="303"/>
        <v>654</v>
      </c>
      <c r="V1657" s="41">
        <f t="shared" si="304"/>
        <v>0</v>
      </c>
      <c r="W1657" s="5"/>
    </row>
    <row r="1658" spans="1:23" ht="43.2" x14ac:dyDescent="0.3">
      <c r="A1658" s="3">
        <f t="shared" si="305"/>
        <v>1641</v>
      </c>
      <c r="B1658" s="4" t="s">
        <v>1573</v>
      </c>
      <c r="C1658" s="3">
        <v>5</v>
      </c>
      <c r="D1658" s="3" t="s">
        <v>1569</v>
      </c>
      <c r="E1658" s="4" t="s">
        <v>1575</v>
      </c>
      <c r="F1658" s="3" t="s">
        <v>920</v>
      </c>
      <c r="G1658" s="3" t="s">
        <v>2319</v>
      </c>
      <c r="H1658" s="3" t="s">
        <v>2474</v>
      </c>
      <c r="I1658" s="3" t="s">
        <v>2496</v>
      </c>
      <c r="J1658" s="3">
        <v>65.400000000000006</v>
      </c>
      <c r="K1658" s="3">
        <v>11140</v>
      </c>
      <c r="L1658" s="3" t="s">
        <v>25</v>
      </c>
      <c r="M1658" s="3">
        <v>1</v>
      </c>
      <c r="N1658" s="28">
        <f t="shared" si="310"/>
        <v>11.14</v>
      </c>
      <c r="O1658" s="28">
        <f t="shared" si="311"/>
        <v>728.55600000000015</v>
      </c>
      <c r="P1658" s="12">
        <v>0</v>
      </c>
      <c r="Q1658" s="46">
        <f t="shared" si="299"/>
        <v>0</v>
      </c>
      <c r="R1658" s="37"/>
      <c r="S1658" s="3">
        <f t="shared" si="300"/>
        <v>11.14</v>
      </c>
      <c r="T1658" s="30" t="s">
        <v>2502</v>
      </c>
      <c r="U1658" s="41">
        <f t="shared" si="303"/>
        <v>728.55600000000015</v>
      </c>
      <c r="V1658" s="41">
        <f t="shared" si="304"/>
        <v>0</v>
      </c>
      <c r="W1658" s="5"/>
    </row>
    <row r="1659" spans="1:23" ht="43.2" x14ac:dyDescent="0.3">
      <c r="A1659" s="3">
        <f t="shared" si="305"/>
        <v>1642</v>
      </c>
      <c r="B1659" s="4" t="s">
        <v>1573</v>
      </c>
      <c r="C1659" s="3">
        <v>5</v>
      </c>
      <c r="D1659" s="3" t="s">
        <v>1569</v>
      </c>
      <c r="E1659" s="4" t="s">
        <v>1576</v>
      </c>
      <c r="F1659" s="3" t="s">
        <v>920</v>
      </c>
      <c r="G1659" s="3" t="s">
        <v>2319</v>
      </c>
      <c r="H1659" s="3" t="s">
        <v>2474</v>
      </c>
      <c r="I1659" s="3" t="s">
        <v>2496</v>
      </c>
      <c r="J1659" s="3">
        <v>65.400000000000006</v>
      </c>
      <c r="K1659" s="3">
        <v>12280</v>
      </c>
      <c r="L1659" s="3" t="s">
        <v>25</v>
      </c>
      <c r="M1659" s="3">
        <v>1</v>
      </c>
      <c r="N1659" s="28">
        <f t="shared" si="310"/>
        <v>12.28</v>
      </c>
      <c r="O1659" s="28">
        <f t="shared" si="311"/>
        <v>803.11200000000008</v>
      </c>
      <c r="P1659" s="12">
        <v>0</v>
      </c>
      <c r="Q1659" s="46">
        <f t="shared" si="299"/>
        <v>0</v>
      </c>
      <c r="R1659" s="37"/>
      <c r="S1659" s="3">
        <f t="shared" si="300"/>
        <v>12.28</v>
      </c>
      <c r="T1659" s="30" t="s">
        <v>2502</v>
      </c>
      <c r="U1659" s="41">
        <f t="shared" si="303"/>
        <v>803.11200000000008</v>
      </c>
      <c r="V1659" s="41">
        <f t="shared" si="304"/>
        <v>0</v>
      </c>
      <c r="W1659" s="5"/>
    </row>
    <row r="1660" spans="1:23" ht="43.2" x14ac:dyDescent="0.3">
      <c r="A1660" s="3">
        <f t="shared" si="305"/>
        <v>1643</v>
      </c>
      <c r="B1660" s="4" t="s">
        <v>1573</v>
      </c>
      <c r="C1660" s="3">
        <v>5</v>
      </c>
      <c r="D1660" s="3" t="s">
        <v>1569</v>
      </c>
      <c r="E1660" s="4" t="s">
        <v>1577</v>
      </c>
      <c r="F1660" s="3" t="s">
        <v>1646</v>
      </c>
      <c r="G1660" s="3" t="s">
        <v>2320</v>
      </c>
      <c r="H1660" s="3" t="s">
        <v>2474</v>
      </c>
      <c r="I1660" s="3" t="s">
        <v>2496</v>
      </c>
      <c r="J1660" s="3">
        <v>87</v>
      </c>
      <c r="K1660" s="3">
        <v>13420</v>
      </c>
      <c r="L1660" s="3" t="s">
        <v>25</v>
      </c>
      <c r="M1660" s="3">
        <v>1</v>
      </c>
      <c r="N1660" s="40">
        <f t="shared" si="310"/>
        <v>13.42</v>
      </c>
      <c r="O1660" s="40">
        <f t="shared" si="311"/>
        <v>1167.54</v>
      </c>
      <c r="P1660" s="12">
        <v>0</v>
      </c>
      <c r="Q1660" s="46">
        <f t="shared" si="299"/>
        <v>0</v>
      </c>
      <c r="R1660" s="14"/>
      <c r="S1660" s="3">
        <f t="shared" si="300"/>
        <v>13.42</v>
      </c>
      <c r="T1660" s="30" t="s">
        <v>2502</v>
      </c>
      <c r="U1660" s="41">
        <f t="shared" si="303"/>
        <v>1167.54</v>
      </c>
      <c r="V1660" s="41">
        <f t="shared" si="304"/>
        <v>0</v>
      </c>
      <c r="W1660" s="5"/>
    </row>
    <row r="1661" spans="1:23" ht="43.2" x14ac:dyDescent="0.3">
      <c r="A1661" s="3">
        <f t="shared" si="305"/>
        <v>1644</v>
      </c>
      <c r="B1661" s="4" t="s">
        <v>1573</v>
      </c>
      <c r="C1661" s="3">
        <v>5</v>
      </c>
      <c r="D1661" s="3" t="s">
        <v>1569</v>
      </c>
      <c r="E1661" s="4" t="s">
        <v>1578</v>
      </c>
      <c r="F1661" s="3" t="s">
        <v>1646</v>
      </c>
      <c r="G1661" s="3" t="s">
        <v>2320</v>
      </c>
      <c r="H1661" s="3" t="s">
        <v>2474</v>
      </c>
      <c r="I1661" s="3" t="s">
        <v>2496</v>
      </c>
      <c r="J1661" s="3">
        <v>87</v>
      </c>
      <c r="K1661" s="3">
        <v>13420</v>
      </c>
      <c r="L1661" s="3" t="s">
        <v>25</v>
      </c>
      <c r="M1661" s="3">
        <v>1</v>
      </c>
      <c r="N1661" s="40">
        <f t="shared" si="310"/>
        <v>13.42</v>
      </c>
      <c r="O1661" s="40">
        <f t="shared" si="311"/>
        <v>1167.54</v>
      </c>
      <c r="P1661" s="12">
        <v>0</v>
      </c>
      <c r="Q1661" s="46">
        <f t="shared" si="299"/>
        <v>0</v>
      </c>
      <c r="R1661" s="14"/>
      <c r="S1661" s="3">
        <f t="shared" si="300"/>
        <v>13.42</v>
      </c>
      <c r="T1661" s="30" t="s">
        <v>2502</v>
      </c>
      <c r="U1661" s="41">
        <f t="shared" si="303"/>
        <v>1167.54</v>
      </c>
      <c r="V1661" s="41">
        <f t="shared" si="304"/>
        <v>0</v>
      </c>
      <c r="W1661" s="5"/>
    </row>
    <row r="1662" spans="1:23" ht="43.2" x14ac:dyDescent="0.3">
      <c r="A1662" s="3">
        <f t="shared" si="305"/>
        <v>1645</v>
      </c>
      <c r="B1662" s="4" t="s">
        <v>1573</v>
      </c>
      <c r="C1662" s="3">
        <v>5</v>
      </c>
      <c r="D1662" s="3" t="s">
        <v>1569</v>
      </c>
      <c r="E1662" s="4" t="s">
        <v>1579</v>
      </c>
      <c r="F1662" s="3" t="s">
        <v>920</v>
      </c>
      <c r="G1662" s="3" t="s">
        <v>2319</v>
      </c>
      <c r="H1662" s="3" t="s">
        <v>2474</v>
      </c>
      <c r="I1662" s="3" t="s">
        <v>2496</v>
      </c>
      <c r="J1662" s="3">
        <v>65.400000000000006</v>
      </c>
      <c r="K1662" s="3">
        <v>12280</v>
      </c>
      <c r="L1662" s="3" t="s">
        <v>25</v>
      </c>
      <c r="M1662" s="3">
        <v>1</v>
      </c>
      <c r="N1662" s="28">
        <f t="shared" si="310"/>
        <v>12.28</v>
      </c>
      <c r="O1662" s="28">
        <f t="shared" si="311"/>
        <v>803.11200000000008</v>
      </c>
      <c r="P1662" s="12">
        <v>0</v>
      </c>
      <c r="Q1662" s="46">
        <f t="shared" si="299"/>
        <v>0</v>
      </c>
      <c r="R1662" s="37"/>
      <c r="S1662" s="3">
        <f t="shared" si="300"/>
        <v>12.28</v>
      </c>
      <c r="T1662" s="30" t="s">
        <v>2502</v>
      </c>
      <c r="U1662" s="41">
        <f t="shared" si="303"/>
        <v>803.11200000000008</v>
      </c>
      <c r="V1662" s="41">
        <f t="shared" si="304"/>
        <v>0</v>
      </c>
      <c r="W1662" s="5"/>
    </row>
    <row r="1663" spans="1:23" ht="43.2" x14ac:dyDescent="0.3">
      <c r="A1663" s="3">
        <f t="shared" si="305"/>
        <v>1646</v>
      </c>
      <c r="B1663" s="4" t="s">
        <v>1573</v>
      </c>
      <c r="C1663" s="3">
        <v>5</v>
      </c>
      <c r="D1663" s="3" t="s">
        <v>1569</v>
      </c>
      <c r="E1663" s="4" t="s">
        <v>1580</v>
      </c>
      <c r="F1663" s="3" t="s">
        <v>920</v>
      </c>
      <c r="G1663" s="3" t="s">
        <v>2319</v>
      </c>
      <c r="H1663" s="3" t="s">
        <v>2474</v>
      </c>
      <c r="I1663" s="3" t="s">
        <v>2496</v>
      </c>
      <c r="J1663" s="3">
        <v>65.400000000000006</v>
      </c>
      <c r="K1663" s="3">
        <v>11140</v>
      </c>
      <c r="L1663" s="3" t="s">
        <v>25</v>
      </c>
      <c r="M1663" s="3">
        <v>1</v>
      </c>
      <c r="N1663" s="28">
        <f t="shared" si="310"/>
        <v>11.14</v>
      </c>
      <c r="O1663" s="28">
        <f t="shared" si="311"/>
        <v>728.55600000000015</v>
      </c>
      <c r="P1663" s="12">
        <v>0</v>
      </c>
      <c r="Q1663" s="46">
        <f t="shared" si="299"/>
        <v>0</v>
      </c>
      <c r="R1663" s="37"/>
      <c r="S1663" s="3">
        <f t="shared" si="300"/>
        <v>11.14</v>
      </c>
      <c r="T1663" s="30" t="s">
        <v>2502</v>
      </c>
      <c r="U1663" s="41">
        <f t="shared" si="303"/>
        <v>728.55600000000015</v>
      </c>
      <c r="V1663" s="41">
        <f t="shared" si="304"/>
        <v>0</v>
      </c>
      <c r="W1663" s="5"/>
    </row>
    <row r="1664" spans="1:23" ht="43.2" x14ac:dyDescent="0.3">
      <c r="A1664" s="3">
        <f t="shared" si="305"/>
        <v>1647</v>
      </c>
      <c r="B1664" s="4" t="s">
        <v>1573</v>
      </c>
      <c r="C1664" s="3">
        <v>5</v>
      </c>
      <c r="D1664" s="3" t="s">
        <v>1569</v>
      </c>
      <c r="E1664" s="4" t="s">
        <v>1581</v>
      </c>
      <c r="F1664" s="3" t="s">
        <v>920</v>
      </c>
      <c r="G1664" s="3" t="s">
        <v>2319</v>
      </c>
      <c r="H1664" s="3" t="s">
        <v>2474</v>
      </c>
      <c r="I1664" s="3" t="s">
        <v>2496</v>
      </c>
      <c r="J1664" s="3">
        <v>65.400000000000006</v>
      </c>
      <c r="K1664" s="3">
        <v>10000</v>
      </c>
      <c r="L1664" s="3" t="s">
        <v>25</v>
      </c>
      <c r="M1664" s="3">
        <v>1</v>
      </c>
      <c r="N1664" s="28">
        <f t="shared" si="310"/>
        <v>10</v>
      </c>
      <c r="O1664" s="28">
        <f t="shared" si="311"/>
        <v>654</v>
      </c>
      <c r="P1664" s="12">
        <v>0</v>
      </c>
      <c r="Q1664" s="46">
        <f t="shared" si="299"/>
        <v>0</v>
      </c>
      <c r="R1664" s="37"/>
      <c r="S1664" s="3">
        <f t="shared" si="300"/>
        <v>10</v>
      </c>
      <c r="T1664" s="30" t="s">
        <v>2502</v>
      </c>
      <c r="U1664" s="41">
        <f t="shared" si="303"/>
        <v>654</v>
      </c>
      <c r="V1664" s="41">
        <f t="shared" si="304"/>
        <v>0</v>
      </c>
      <c r="W1664" s="5"/>
    </row>
    <row r="1665" spans="1:23" ht="43.2" x14ac:dyDescent="0.3">
      <c r="A1665" s="3">
        <f t="shared" si="305"/>
        <v>1648</v>
      </c>
      <c r="B1665" s="4" t="s">
        <v>1573</v>
      </c>
      <c r="C1665" s="3">
        <v>5</v>
      </c>
      <c r="D1665" s="3" t="s">
        <v>1569</v>
      </c>
      <c r="E1665" s="4" t="s">
        <v>1582</v>
      </c>
      <c r="F1665" s="3" t="s">
        <v>1646</v>
      </c>
      <c r="G1665" s="3" t="s">
        <v>2320</v>
      </c>
      <c r="H1665" s="3" t="s">
        <v>2474</v>
      </c>
      <c r="I1665" s="3" t="s">
        <v>2496</v>
      </c>
      <c r="J1665" s="3">
        <v>87</v>
      </c>
      <c r="K1665" s="3">
        <v>10000</v>
      </c>
      <c r="L1665" s="3" t="s">
        <v>25</v>
      </c>
      <c r="M1665" s="3">
        <v>1</v>
      </c>
      <c r="N1665" s="40">
        <f t="shared" si="310"/>
        <v>10</v>
      </c>
      <c r="O1665" s="40">
        <f t="shared" si="311"/>
        <v>870</v>
      </c>
      <c r="P1665" s="12">
        <v>0</v>
      </c>
      <c r="Q1665" s="46">
        <f t="shared" si="299"/>
        <v>0</v>
      </c>
      <c r="R1665" s="14"/>
      <c r="S1665" s="3">
        <f t="shared" si="300"/>
        <v>10</v>
      </c>
      <c r="T1665" s="30" t="s">
        <v>2502</v>
      </c>
      <c r="U1665" s="41">
        <f t="shared" si="303"/>
        <v>870</v>
      </c>
      <c r="V1665" s="41">
        <f t="shared" si="304"/>
        <v>0</v>
      </c>
      <c r="W1665" s="5"/>
    </row>
    <row r="1666" spans="1:23" ht="43.2" x14ac:dyDescent="0.3">
      <c r="A1666" s="3">
        <f t="shared" si="305"/>
        <v>1649</v>
      </c>
      <c r="B1666" s="4" t="s">
        <v>1573</v>
      </c>
      <c r="C1666" s="3">
        <v>5</v>
      </c>
      <c r="D1666" s="3" t="s">
        <v>1569</v>
      </c>
      <c r="E1666" s="4" t="s">
        <v>1583</v>
      </c>
      <c r="F1666" s="3" t="s">
        <v>1647</v>
      </c>
      <c r="G1666" s="28" t="s">
        <v>2321</v>
      </c>
      <c r="H1666" s="5" t="s">
        <v>2479</v>
      </c>
      <c r="I1666" s="43" t="s">
        <v>2496</v>
      </c>
      <c r="J1666" s="3">
        <v>79.7</v>
      </c>
      <c r="K1666" s="3">
        <v>12280</v>
      </c>
      <c r="L1666" s="3" t="s">
        <v>25</v>
      </c>
      <c r="M1666" s="3">
        <v>1</v>
      </c>
      <c r="N1666" s="28">
        <f t="shared" si="310"/>
        <v>12.28</v>
      </c>
      <c r="O1666" s="28">
        <f t="shared" si="311"/>
        <v>978.71600000000001</v>
      </c>
      <c r="P1666" s="12">
        <v>0</v>
      </c>
      <c r="Q1666" s="46">
        <f t="shared" si="299"/>
        <v>0</v>
      </c>
      <c r="R1666" s="37"/>
      <c r="S1666" s="3">
        <f t="shared" si="300"/>
        <v>12.28</v>
      </c>
      <c r="T1666" s="30" t="s">
        <v>2502</v>
      </c>
      <c r="U1666" s="29">
        <f t="shared" si="303"/>
        <v>978.71600000000001</v>
      </c>
      <c r="V1666" s="29">
        <f t="shared" si="304"/>
        <v>0</v>
      </c>
      <c r="W1666" s="5"/>
    </row>
    <row r="1667" spans="1:23" ht="43.2" x14ac:dyDescent="0.3">
      <c r="A1667" s="3">
        <f t="shared" si="305"/>
        <v>1650</v>
      </c>
      <c r="B1667" s="4" t="s">
        <v>1573</v>
      </c>
      <c r="C1667" s="3">
        <v>5</v>
      </c>
      <c r="D1667" s="3" t="s">
        <v>1569</v>
      </c>
      <c r="E1667" s="4" t="s">
        <v>1584</v>
      </c>
      <c r="F1667" s="3" t="s">
        <v>1647</v>
      </c>
      <c r="G1667" s="28" t="s">
        <v>2321</v>
      </c>
      <c r="H1667" s="5" t="s">
        <v>2479</v>
      </c>
      <c r="I1667" s="43" t="s">
        <v>2496</v>
      </c>
      <c r="J1667" s="3">
        <v>79.7</v>
      </c>
      <c r="K1667" s="3">
        <v>12280</v>
      </c>
      <c r="L1667" s="3" t="s">
        <v>25</v>
      </c>
      <c r="M1667" s="3">
        <v>1</v>
      </c>
      <c r="N1667" s="28">
        <f t="shared" si="310"/>
        <v>12.28</v>
      </c>
      <c r="O1667" s="28">
        <f t="shared" si="311"/>
        <v>978.71600000000001</v>
      </c>
      <c r="P1667" s="12">
        <v>0</v>
      </c>
      <c r="Q1667" s="46">
        <f t="shared" ref="Q1667:Q1730" si="312">N1667*P1667</f>
        <v>0</v>
      </c>
      <c r="R1667" s="37"/>
      <c r="S1667" s="3">
        <f t="shared" ref="S1667:S1730" si="313">N1667-Q1667</f>
        <v>12.28</v>
      </c>
      <c r="T1667" s="30" t="s">
        <v>2502</v>
      </c>
      <c r="U1667" s="29">
        <f t="shared" si="303"/>
        <v>978.71600000000001</v>
      </c>
      <c r="V1667" s="29">
        <f t="shared" si="304"/>
        <v>0</v>
      </c>
      <c r="W1667" s="5"/>
    </row>
    <row r="1668" spans="1:23" ht="43.2" x14ac:dyDescent="0.3">
      <c r="A1668" s="3">
        <f t="shared" si="305"/>
        <v>1651</v>
      </c>
      <c r="B1668" s="4" t="s">
        <v>1573</v>
      </c>
      <c r="C1668" s="3">
        <v>5</v>
      </c>
      <c r="D1668" s="3" t="s">
        <v>1569</v>
      </c>
      <c r="E1668" s="4" t="s">
        <v>1585</v>
      </c>
      <c r="F1668" s="3" t="s">
        <v>1646</v>
      </c>
      <c r="G1668" s="3" t="s">
        <v>2320</v>
      </c>
      <c r="H1668" s="44" t="s">
        <v>2474</v>
      </c>
      <c r="I1668" s="3" t="s">
        <v>2496</v>
      </c>
      <c r="J1668" s="3">
        <v>87</v>
      </c>
      <c r="K1668" s="3">
        <v>10000</v>
      </c>
      <c r="L1668" s="3" t="s">
        <v>25</v>
      </c>
      <c r="M1668" s="3">
        <v>1</v>
      </c>
      <c r="N1668" s="40">
        <f t="shared" si="310"/>
        <v>10</v>
      </c>
      <c r="O1668" s="40">
        <f t="shared" si="311"/>
        <v>870</v>
      </c>
      <c r="P1668" s="12">
        <v>0</v>
      </c>
      <c r="Q1668" s="46">
        <f t="shared" si="312"/>
        <v>0</v>
      </c>
      <c r="R1668" s="14"/>
      <c r="S1668" s="3">
        <f t="shared" si="313"/>
        <v>10</v>
      </c>
      <c r="T1668" s="30" t="s">
        <v>2502</v>
      </c>
      <c r="U1668" s="41">
        <f t="shared" si="303"/>
        <v>870</v>
      </c>
      <c r="V1668" s="41">
        <f t="shared" si="304"/>
        <v>0</v>
      </c>
      <c r="W1668" s="5"/>
    </row>
    <row r="1669" spans="1:23" ht="43.2" x14ac:dyDescent="0.3">
      <c r="A1669" s="3">
        <f t="shared" si="305"/>
        <v>1652</v>
      </c>
      <c r="B1669" s="4" t="s">
        <v>1573</v>
      </c>
      <c r="C1669" s="3">
        <v>5</v>
      </c>
      <c r="D1669" s="3" t="s">
        <v>1569</v>
      </c>
      <c r="E1669" s="4" t="s">
        <v>1586</v>
      </c>
      <c r="F1669" s="3" t="s">
        <v>1646</v>
      </c>
      <c r="G1669" s="3" t="s">
        <v>2320</v>
      </c>
      <c r="H1669" s="3" t="s">
        <v>2474</v>
      </c>
      <c r="I1669" s="3" t="s">
        <v>2496</v>
      </c>
      <c r="J1669" s="3">
        <v>87</v>
      </c>
      <c r="K1669" s="3">
        <v>10000</v>
      </c>
      <c r="L1669" s="3" t="s">
        <v>25</v>
      </c>
      <c r="M1669" s="3">
        <v>1</v>
      </c>
      <c r="N1669" s="40">
        <f t="shared" si="310"/>
        <v>10</v>
      </c>
      <c r="O1669" s="40">
        <f t="shared" si="311"/>
        <v>870</v>
      </c>
      <c r="P1669" s="12">
        <v>0</v>
      </c>
      <c r="Q1669" s="46">
        <f t="shared" si="312"/>
        <v>0</v>
      </c>
      <c r="R1669" s="14"/>
      <c r="S1669" s="3">
        <f t="shared" si="313"/>
        <v>10</v>
      </c>
      <c r="T1669" s="30" t="s">
        <v>2502</v>
      </c>
      <c r="U1669" s="41">
        <f t="shared" si="303"/>
        <v>870</v>
      </c>
      <c r="V1669" s="41">
        <f t="shared" si="304"/>
        <v>0</v>
      </c>
      <c r="W1669" s="5"/>
    </row>
    <row r="1670" spans="1:23" ht="43.2" x14ac:dyDescent="0.3">
      <c r="A1670" s="3">
        <f t="shared" si="305"/>
        <v>1653</v>
      </c>
      <c r="B1670" s="4" t="s">
        <v>1573</v>
      </c>
      <c r="C1670" s="3">
        <v>5</v>
      </c>
      <c r="D1670" s="3" t="s">
        <v>1569</v>
      </c>
      <c r="E1670" s="4" t="s">
        <v>1587</v>
      </c>
      <c r="F1670" s="3" t="s">
        <v>1647</v>
      </c>
      <c r="G1670" s="28" t="s">
        <v>2321</v>
      </c>
      <c r="H1670" s="5" t="s">
        <v>2479</v>
      </c>
      <c r="I1670" s="43" t="s">
        <v>2496</v>
      </c>
      <c r="J1670" s="3">
        <v>79.7</v>
      </c>
      <c r="K1670" s="3">
        <v>12280</v>
      </c>
      <c r="L1670" s="3" t="s">
        <v>25</v>
      </c>
      <c r="M1670" s="3">
        <v>1</v>
      </c>
      <c r="N1670" s="28">
        <f t="shared" si="310"/>
        <v>12.28</v>
      </c>
      <c r="O1670" s="28">
        <f t="shared" si="311"/>
        <v>978.71600000000001</v>
      </c>
      <c r="P1670" s="12">
        <v>0</v>
      </c>
      <c r="Q1670" s="46">
        <f t="shared" si="312"/>
        <v>0</v>
      </c>
      <c r="R1670" s="37"/>
      <c r="S1670" s="3">
        <f t="shared" si="313"/>
        <v>12.28</v>
      </c>
      <c r="T1670" s="30" t="s">
        <v>2502</v>
      </c>
      <c r="U1670" s="29">
        <f t="shared" si="303"/>
        <v>978.71600000000001</v>
      </c>
      <c r="V1670" s="29">
        <f t="shared" si="304"/>
        <v>0</v>
      </c>
      <c r="W1670" s="5"/>
    </row>
    <row r="1671" spans="1:23" ht="43.2" x14ac:dyDescent="0.3">
      <c r="A1671" s="3">
        <f t="shared" si="305"/>
        <v>1654</v>
      </c>
      <c r="B1671" s="4" t="s">
        <v>1573</v>
      </c>
      <c r="C1671" s="3">
        <v>5</v>
      </c>
      <c r="D1671" s="3" t="s">
        <v>1569</v>
      </c>
      <c r="E1671" s="4" t="s">
        <v>1588</v>
      </c>
      <c r="F1671" s="3" t="s">
        <v>1647</v>
      </c>
      <c r="G1671" s="28" t="s">
        <v>2321</v>
      </c>
      <c r="H1671" s="5" t="s">
        <v>2479</v>
      </c>
      <c r="I1671" s="43" t="s">
        <v>2496</v>
      </c>
      <c r="J1671" s="3">
        <v>79.7</v>
      </c>
      <c r="K1671" s="3">
        <v>12280</v>
      </c>
      <c r="L1671" s="3" t="s">
        <v>25</v>
      </c>
      <c r="M1671" s="3">
        <v>1</v>
      </c>
      <c r="N1671" s="28">
        <f t="shared" si="310"/>
        <v>12.28</v>
      </c>
      <c r="O1671" s="28">
        <f t="shared" si="311"/>
        <v>978.71600000000001</v>
      </c>
      <c r="P1671" s="12">
        <v>0</v>
      </c>
      <c r="Q1671" s="46">
        <f t="shared" si="312"/>
        <v>0</v>
      </c>
      <c r="R1671" s="37"/>
      <c r="S1671" s="3">
        <f t="shared" si="313"/>
        <v>12.28</v>
      </c>
      <c r="T1671" s="30" t="s">
        <v>2502</v>
      </c>
      <c r="U1671" s="29">
        <f t="shared" si="303"/>
        <v>978.71600000000001</v>
      </c>
      <c r="V1671" s="29">
        <f t="shared" si="304"/>
        <v>0</v>
      </c>
      <c r="W1671" s="5"/>
    </row>
    <row r="1672" spans="1:23" ht="43.2" x14ac:dyDescent="0.3">
      <c r="A1672" s="3">
        <f t="shared" si="305"/>
        <v>1655</v>
      </c>
      <c r="B1672" s="4" t="s">
        <v>1573</v>
      </c>
      <c r="C1672" s="3">
        <v>5</v>
      </c>
      <c r="D1672" s="3" t="s">
        <v>1569</v>
      </c>
      <c r="E1672" s="4" t="s">
        <v>1589</v>
      </c>
      <c r="F1672" s="3" t="s">
        <v>1646</v>
      </c>
      <c r="G1672" s="3" t="s">
        <v>2320</v>
      </c>
      <c r="H1672" s="44" t="s">
        <v>2474</v>
      </c>
      <c r="I1672" s="3" t="s">
        <v>2496</v>
      </c>
      <c r="J1672" s="3">
        <v>87</v>
      </c>
      <c r="K1672" s="3">
        <v>10000</v>
      </c>
      <c r="L1672" s="3" t="s">
        <v>25</v>
      </c>
      <c r="M1672" s="3">
        <v>1</v>
      </c>
      <c r="N1672" s="40">
        <f t="shared" si="310"/>
        <v>10</v>
      </c>
      <c r="O1672" s="40">
        <f t="shared" si="311"/>
        <v>870</v>
      </c>
      <c r="P1672" s="12">
        <v>0</v>
      </c>
      <c r="Q1672" s="46">
        <f t="shared" si="312"/>
        <v>0</v>
      </c>
      <c r="R1672" s="14"/>
      <c r="S1672" s="3">
        <f t="shared" si="313"/>
        <v>10</v>
      </c>
      <c r="T1672" s="30" t="s">
        <v>2502</v>
      </c>
      <c r="U1672" s="41">
        <f t="shared" si="303"/>
        <v>870</v>
      </c>
      <c r="V1672" s="41">
        <f t="shared" si="304"/>
        <v>0</v>
      </c>
      <c r="W1672" s="5"/>
    </row>
    <row r="1673" spans="1:23" ht="43.2" x14ac:dyDescent="0.3">
      <c r="A1673" s="3">
        <f t="shared" si="305"/>
        <v>1656</v>
      </c>
      <c r="B1673" s="4" t="s">
        <v>1573</v>
      </c>
      <c r="C1673" s="3">
        <v>5</v>
      </c>
      <c r="D1673" s="3" t="s">
        <v>1569</v>
      </c>
      <c r="E1673" s="4" t="s">
        <v>1590</v>
      </c>
      <c r="F1673" s="3" t="s">
        <v>1646</v>
      </c>
      <c r="G1673" s="3" t="s">
        <v>2320</v>
      </c>
      <c r="H1673" s="3" t="s">
        <v>2474</v>
      </c>
      <c r="I1673" s="3" t="s">
        <v>2496</v>
      </c>
      <c r="J1673" s="3">
        <v>87</v>
      </c>
      <c r="K1673" s="3">
        <v>10000</v>
      </c>
      <c r="L1673" s="3" t="s">
        <v>25</v>
      </c>
      <c r="M1673" s="3">
        <v>1</v>
      </c>
      <c r="N1673" s="40">
        <f t="shared" si="310"/>
        <v>10</v>
      </c>
      <c r="O1673" s="40">
        <f t="shared" si="311"/>
        <v>870</v>
      </c>
      <c r="P1673" s="12">
        <v>0</v>
      </c>
      <c r="Q1673" s="46">
        <f t="shared" si="312"/>
        <v>0</v>
      </c>
      <c r="R1673" s="14"/>
      <c r="S1673" s="3">
        <f t="shared" si="313"/>
        <v>10</v>
      </c>
      <c r="T1673" s="30" t="s">
        <v>2502</v>
      </c>
      <c r="U1673" s="41">
        <f t="shared" si="303"/>
        <v>870</v>
      </c>
      <c r="V1673" s="41">
        <f t="shared" si="304"/>
        <v>0</v>
      </c>
      <c r="W1673" s="5"/>
    </row>
    <row r="1674" spans="1:23" ht="43.2" x14ac:dyDescent="0.3">
      <c r="A1674" s="3">
        <f t="shared" si="305"/>
        <v>1657</v>
      </c>
      <c r="B1674" s="4" t="s">
        <v>1573</v>
      </c>
      <c r="C1674" s="3">
        <v>5</v>
      </c>
      <c r="D1674" s="3" t="s">
        <v>1569</v>
      </c>
      <c r="E1674" s="4" t="s">
        <v>1591</v>
      </c>
      <c r="F1674" s="3" t="s">
        <v>1647</v>
      </c>
      <c r="G1674" s="28" t="s">
        <v>2321</v>
      </c>
      <c r="H1674" s="5" t="s">
        <v>2479</v>
      </c>
      <c r="I1674" s="43" t="s">
        <v>2496</v>
      </c>
      <c r="J1674" s="3">
        <v>79.7</v>
      </c>
      <c r="K1674" s="3">
        <v>12280</v>
      </c>
      <c r="L1674" s="3" t="s">
        <v>25</v>
      </c>
      <c r="M1674" s="3">
        <v>1</v>
      </c>
      <c r="N1674" s="28">
        <f t="shared" si="310"/>
        <v>12.28</v>
      </c>
      <c r="O1674" s="28">
        <f t="shared" si="311"/>
        <v>978.71600000000001</v>
      </c>
      <c r="P1674" s="12">
        <v>0</v>
      </c>
      <c r="Q1674" s="46">
        <f t="shared" si="312"/>
        <v>0</v>
      </c>
      <c r="R1674" s="37"/>
      <c r="S1674" s="3">
        <f t="shared" si="313"/>
        <v>12.28</v>
      </c>
      <c r="T1674" s="30" t="s">
        <v>2502</v>
      </c>
      <c r="U1674" s="29">
        <f t="shared" si="303"/>
        <v>978.71600000000001</v>
      </c>
      <c r="V1674" s="29">
        <f t="shared" si="304"/>
        <v>0</v>
      </c>
      <c r="W1674" s="5"/>
    </row>
    <row r="1675" spans="1:23" ht="43.2" x14ac:dyDescent="0.3">
      <c r="A1675" s="3">
        <f t="shared" si="305"/>
        <v>1658</v>
      </c>
      <c r="B1675" s="4" t="s">
        <v>1573</v>
      </c>
      <c r="C1675" s="3">
        <v>5</v>
      </c>
      <c r="D1675" s="3" t="s">
        <v>1569</v>
      </c>
      <c r="E1675" s="4" t="s">
        <v>1592</v>
      </c>
      <c r="F1675" s="3" t="s">
        <v>1647</v>
      </c>
      <c r="G1675" s="28" t="s">
        <v>2321</v>
      </c>
      <c r="H1675" s="5" t="s">
        <v>2479</v>
      </c>
      <c r="I1675" s="43" t="s">
        <v>2496</v>
      </c>
      <c r="J1675" s="3">
        <v>79.7</v>
      </c>
      <c r="K1675" s="3">
        <v>12280</v>
      </c>
      <c r="L1675" s="3" t="s">
        <v>25</v>
      </c>
      <c r="M1675" s="3">
        <v>1</v>
      </c>
      <c r="N1675" s="28">
        <f t="shared" si="310"/>
        <v>12.28</v>
      </c>
      <c r="O1675" s="28">
        <f t="shared" si="311"/>
        <v>978.71600000000001</v>
      </c>
      <c r="P1675" s="12">
        <v>0</v>
      </c>
      <c r="Q1675" s="46">
        <f t="shared" si="312"/>
        <v>0</v>
      </c>
      <c r="R1675" s="37"/>
      <c r="S1675" s="3">
        <f t="shared" si="313"/>
        <v>12.28</v>
      </c>
      <c r="T1675" s="30" t="s">
        <v>2502</v>
      </c>
      <c r="U1675" s="29">
        <f t="shared" si="303"/>
        <v>978.71600000000001</v>
      </c>
      <c r="V1675" s="29">
        <f t="shared" si="304"/>
        <v>0</v>
      </c>
      <c r="W1675" s="5"/>
    </row>
    <row r="1676" spans="1:23" ht="43.2" x14ac:dyDescent="0.3">
      <c r="A1676" s="3">
        <f t="shared" si="305"/>
        <v>1659</v>
      </c>
      <c r="B1676" s="4" t="s">
        <v>1573</v>
      </c>
      <c r="C1676" s="3">
        <v>5</v>
      </c>
      <c r="D1676" s="3" t="s">
        <v>1569</v>
      </c>
      <c r="E1676" s="4" t="s">
        <v>1593</v>
      </c>
      <c r="F1676" s="3" t="s">
        <v>1646</v>
      </c>
      <c r="G1676" s="3" t="s">
        <v>2320</v>
      </c>
      <c r="H1676" s="44" t="s">
        <v>2474</v>
      </c>
      <c r="I1676" s="3" t="s">
        <v>2496</v>
      </c>
      <c r="J1676" s="3">
        <v>87</v>
      </c>
      <c r="K1676" s="3">
        <v>10000</v>
      </c>
      <c r="L1676" s="3" t="s">
        <v>25</v>
      </c>
      <c r="M1676" s="3">
        <v>1</v>
      </c>
      <c r="N1676" s="40">
        <f t="shared" si="310"/>
        <v>10</v>
      </c>
      <c r="O1676" s="40">
        <f t="shared" si="311"/>
        <v>870</v>
      </c>
      <c r="P1676" s="12">
        <v>0</v>
      </c>
      <c r="Q1676" s="46">
        <f t="shared" si="312"/>
        <v>0</v>
      </c>
      <c r="R1676" s="14"/>
      <c r="S1676" s="3">
        <f t="shared" si="313"/>
        <v>10</v>
      </c>
      <c r="T1676" s="30" t="s">
        <v>2502</v>
      </c>
      <c r="U1676" s="41">
        <f t="shared" si="303"/>
        <v>870</v>
      </c>
      <c r="V1676" s="41">
        <f t="shared" si="304"/>
        <v>0</v>
      </c>
      <c r="W1676" s="5"/>
    </row>
    <row r="1677" spans="1:23" ht="43.2" x14ac:dyDescent="0.3">
      <c r="A1677" s="3">
        <f t="shared" si="305"/>
        <v>1660</v>
      </c>
      <c r="B1677" s="4" t="s">
        <v>1573</v>
      </c>
      <c r="C1677" s="3">
        <v>5</v>
      </c>
      <c r="D1677" s="3" t="s">
        <v>1569</v>
      </c>
      <c r="E1677" s="4" t="s">
        <v>1594</v>
      </c>
      <c r="F1677" s="3" t="s">
        <v>1646</v>
      </c>
      <c r="G1677" s="3" t="s">
        <v>2320</v>
      </c>
      <c r="H1677" s="3" t="s">
        <v>2474</v>
      </c>
      <c r="I1677" s="3" t="s">
        <v>2496</v>
      </c>
      <c r="J1677" s="3">
        <v>87</v>
      </c>
      <c r="K1677" s="3">
        <v>10000</v>
      </c>
      <c r="L1677" s="3" t="s">
        <v>25</v>
      </c>
      <c r="M1677" s="3">
        <v>1</v>
      </c>
      <c r="N1677" s="40">
        <f t="shared" si="310"/>
        <v>10</v>
      </c>
      <c r="O1677" s="40">
        <f t="shared" si="311"/>
        <v>870</v>
      </c>
      <c r="P1677" s="12">
        <v>0</v>
      </c>
      <c r="Q1677" s="46">
        <f t="shared" si="312"/>
        <v>0</v>
      </c>
      <c r="R1677" s="14"/>
      <c r="S1677" s="3">
        <f t="shared" si="313"/>
        <v>10</v>
      </c>
      <c r="T1677" s="30" t="s">
        <v>2502</v>
      </c>
      <c r="U1677" s="41">
        <f t="shared" si="303"/>
        <v>870</v>
      </c>
      <c r="V1677" s="41">
        <f t="shared" si="304"/>
        <v>0</v>
      </c>
      <c r="W1677" s="5"/>
    </row>
    <row r="1678" spans="1:23" ht="43.2" x14ac:dyDescent="0.3">
      <c r="A1678" s="3">
        <f t="shared" si="305"/>
        <v>1661</v>
      </c>
      <c r="B1678" s="4" t="s">
        <v>1573</v>
      </c>
      <c r="C1678" s="3">
        <v>5</v>
      </c>
      <c r="D1678" s="3" t="s">
        <v>1569</v>
      </c>
      <c r="E1678" s="4" t="s">
        <v>1595</v>
      </c>
      <c r="F1678" s="3" t="s">
        <v>1647</v>
      </c>
      <c r="G1678" s="28" t="s">
        <v>2321</v>
      </c>
      <c r="H1678" s="5" t="s">
        <v>2479</v>
      </c>
      <c r="I1678" s="43" t="s">
        <v>2496</v>
      </c>
      <c r="J1678" s="3">
        <v>79.7</v>
      </c>
      <c r="K1678" s="3">
        <v>12280</v>
      </c>
      <c r="L1678" s="3" t="s">
        <v>25</v>
      </c>
      <c r="M1678" s="3">
        <v>1</v>
      </c>
      <c r="N1678" s="28">
        <f t="shared" si="310"/>
        <v>12.28</v>
      </c>
      <c r="O1678" s="28">
        <f t="shared" si="311"/>
        <v>978.71600000000001</v>
      </c>
      <c r="P1678" s="12">
        <v>0</v>
      </c>
      <c r="Q1678" s="46">
        <f t="shared" si="312"/>
        <v>0</v>
      </c>
      <c r="R1678" s="37"/>
      <c r="S1678" s="3">
        <f t="shared" si="313"/>
        <v>12.28</v>
      </c>
      <c r="T1678" s="30" t="s">
        <v>2502</v>
      </c>
      <c r="U1678" s="29">
        <f t="shared" ref="U1678:U1741" si="314">S1678*J1678</f>
        <v>978.71600000000001</v>
      </c>
      <c r="V1678" s="29">
        <f t="shared" ref="V1678:V1741" si="315">Q1678*J1678</f>
        <v>0</v>
      </c>
      <c r="W1678" s="5"/>
    </row>
    <row r="1679" spans="1:23" ht="43.2" x14ac:dyDescent="0.3">
      <c r="A1679" s="3">
        <f t="shared" si="305"/>
        <v>1662</v>
      </c>
      <c r="B1679" s="4" t="s">
        <v>1573</v>
      </c>
      <c r="C1679" s="3">
        <v>5</v>
      </c>
      <c r="D1679" s="3" t="s">
        <v>1569</v>
      </c>
      <c r="E1679" s="4" t="s">
        <v>1596</v>
      </c>
      <c r="F1679" s="3" t="s">
        <v>1647</v>
      </c>
      <c r="G1679" s="28" t="s">
        <v>2321</v>
      </c>
      <c r="H1679" s="5" t="s">
        <v>2479</v>
      </c>
      <c r="I1679" s="43" t="s">
        <v>2496</v>
      </c>
      <c r="J1679" s="3">
        <v>79.7</v>
      </c>
      <c r="K1679" s="3">
        <v>12280</v>
      </c>
      <c r="L1679" s="3" t="s">
        <v>25</v>
      </c>
      <c r="M1679" s="3">
        <v>1</v>
      </c>
      <c r="N1679" s="28">
        <f t="shared" si="310"/>
        <v>12.28</v>
      </c>
      <c r="O1679" s="28">
        <f t="shared" si="311"/>
        <v>978.71600000000001</v>
      </c>
      <c r="P1679" s="12">
        <v>0</v>
      </c>
      <c r="Q1679" s="46">
        <f t="shared" si="312"/>
        <v>0</v>
      </c>
      <c r="R1679" s="37"/>
      <c r="S1679" s="3">
        <f t="shared" si="313"/>
        <v>12.28</v>
      </c>
      <c r="T1679" s="30" t="s">
        <v>2502</v>
      </c>
      <c r="U1679" s="29">
        <f t="shared" si="314"/>
        <v>978.71600000000001</v>
      </c>
      <c r="V1679" s="29">
        <f t="shared" si="315"/>
        <v>0</v>
      </c>
      <c r="W1679" s="5"/>
    </row>
    <row r="1680" spans="1:23" ht="43.2" x14ac:dyDescent="0.3">
      <c r="A1680" s="3">
        <f t="shared" si="305"/>
        <v>1663</v>
      </c>
      <c r="B1680" s="4" t="s">
        <v>1573</v>
      </c>
      <c r="C1680" s="3">
        <v>5</v>
      </c>
      <c r="D1680" s="3" t="s">
        <v>1569</v>
      </c>
      <c r="E1680" s="4" t="s">
        <v>1597</v>
      </c>
      <c r="F1680" s="3" t="s">
        <v>1646</v>
      </c>
      <c r="G1680" s="3" t="s">
        <v>2320</v>
      </c>
      <c r="H1680" s="44" t="s">
        <v>2474</v>
      </c>
      <c r="I1680" s="3" t="s">
        <v>2496</v>
      </c>
      <c r="J1680" s="3">
        <v>87</v>
      </c>
      <c r="K1680" s="3">
        <v>10000</v>
      </c>
      <c r="L1680" s="3" t="s">
        <v>25</v>
      </c>
      <c r="M1680" s="3">
        <v>1</v>
      </c>
      <c r="N1680" s="40">
        <f t="shared" si="310"/>
        <v>10</v>
      </c>
      <c r="O1680" s="40">
        <f t="shared" si="311"/>
        <v>870</v>
      </c>
      <c r="P1680" s="12">
        <v>0</v>
      </c>
      <c r="Q1680" s="46">
        <f t="shared" si="312"/>
        <v>0</v>
      </c>
      <c r="R1680" s="14"/>
      <c r="S1680" s="3">
        <f t="shared" si="313"/>
        <v>10</v>
      </c>
      <c r="T1680" s="30" t="s">
        <v>2502</v>
      </c>
      <c r="U1680" s="41">
        <f t="shared" si="314"/>
        <v>870</v>
      </c>
      <c r="V1680" s="41">
        <f t="shared" si="315"/>
        <v>0</v>
      </c>
      <c r="W1680" s="5"/>
    </row>
    <row r="1681" spans="1:23" ht="43.2" x14ac:dyDescent="0.3">
      <c r="A1681" s="3">
        <f t="shared" si="305"/>
        <v>1664</v>
      </c>
      <c r="B1681" s="4" t="s">
        <v>1573</v>
      </c>
      <c r="C1681" s="3">
        <v>5</v>
      </c>
      <c r="D1681" s="3" t="s">
        <v>1569</v>
      </c>
      <c r="E1681" s="4" t="s">
        <v>1598</v>
      </c>
      <c r="F1681" s="3" t="s">
        <v>1646</v>
      </c>
      <c r="G1681" s="3" t="s">
        <v>2320</v>
      </c>
      <c r="H1681" s="3" t="s">
        <v>2474</v>
      </c>
      <c r="I1681" s="3" t="s">
        <v>2496</v>
      </c>
      <c r="J1681" s="3">
        <v>87</v>
      </c>
      <c r="K1681" s="3">
        <v>10000</v>
      </c>
      <c r="L1681" s="3" t="s">
        <v>25</v>
      </c>
      <c r="M1681" s="3">
        <v>1</v>
      </c>
      <c r="N1681" s="40">
        <f t="shared" si="310"/>
        <v>10</v>
      </c>
      <c r="O1681" s="40">
        <f t="shared" si="311"/>
        <v>870</v>
      </c>
      <c r="P1681" s="12">
        <v>0</v>
      </c>
      <c r="Q1681" s="46">
        <f t="shared" si="312"/>
        <v>0</v>
      </c>
      <c r="R1681" s="14"/>
      <c r="S1681" s="3">
        <f t="shared" si="313"/>
        <v>10</v>
      </c>
      <c r="T1681" s="30" t="s">
        <v>2502</v>
      </c>
      <c r="U1681" s="41">
        <f t="shared" si="314"/>
        <v>870</v>
      </c>
      <c r="V1681" s="41">
        <f t="shared" si="315"/>
        <v>0</v>
      </c>
      <c r="W1681" s="5"/>
    </row>
    <row r="1682" spans="1:23" ht="43.2" x14ac:dyDescent="0.3">
      <c r="A1682" s="3">
        <f t="shared" si="305"/>
        <v>1665</v>
      </c>
      <c r="B1682" s="4" t="s">
        <v>1573</v>
      </c>
      <c r="C1682" s="3">
        <v>5</v>
      </c>
      <c r="D1682" s="3" t="s">
        <v>1569</v>
      </c>
      <c r="E1682" s="4" t="s">
        <v>1599</v>
      </c>
      <c r="F1682" s="3" t="s">
        <v>1647</v>
      </c>
      <c r="G1682" s="28" t="s">
        <v>2321</v>
      </c>
      <c r="H1682" s="5" t="s">
        <v>2479</v>
      </c>
      <c r="I1682" s="43" t="s">
        <v>2496</v>
      </c>
      <c r="J1682" s="3">
        <v>79.7</v>
      </c>
      <c r="K1682" s="3">
        <v>12280</v>
      </c>
      <c r="L1682" s="3" t="s">
        <v>25</v>
      </c>
      <c r="M1682" s="3">
        <v>1</v>
      </c>
      <c r="N1682" s="28">
        <f t="shared" si="310"/>
        <v>12.28</v>
      </c>
      <c r="O1682" s="28">
        <f t="shared" si="311"/>
        <v>978.71600000000001</v>
      </c>
      <c r="P1682" s="12">
        <v>0</v>
      </c>
      <c r="Q1682" s="46">
        <f t="shared" si="312"/>
        <v>0</v>
      </c>
      <c r="R1682" s="37"/>
      <c r="S1682" s="3">
        <f t="shared" si="313"/>
        <v>12.28</v>
      </c>
      <c r="T1682" s="30" t="s">
        <v>2502</v>
      </c>
      <c r="U1682" s="29">
        <f t="shared" si="314"/>
        <v>978.71600000000001</v>
      </c>
      <c r="V1682" s="29">
        <f t="shared" si="315"/>
        <v>0</v>
      </c>
      <c r="W1682" s="5"/>
    </row>
    <row r="1683" spans="1:23" ht="43.2" x14ac:dyDescent="0.3">
      <c r="A1683" s="3">
        <f t="shared" si="305"/>
        <v>1666</v>
      </c>
      <c r="B1683" s="4" t="s">
        <v>1573</v>
      </c>
      <c r="C1683" s="3">
        <v>5</v>
      </c>
      <c r="D1683" s="3" t="s">
        <v>1569</v>
      </c>
      <c r="E1683" s="4" t="s">
        <v>1600</v>
      </c>
      <c r="F1683" s="3" t="s">
        <v>1647</v>
      </c>
      <c r="G1683" s="28" t="s">
        <v>2321</v>
      </c>
      <c r="H1683" s="5" t="s">
        <v>2479</v>
      </c>
      <c r="I1683" s="43" t="s">
        <v>2496</v>
      </c>
      <c r="J1683" s="3">
        <v>79.7</v>
      </c>
      <c r="K1683" s="3">
        <v>12280</v>
      </c>
      <c r="L1683" s="3" t="s">
        <v>25</v>
      </c>
      <c r="M1683" s="3">
        <v>1</v>
      </c>
      <c r="N1683" s="28">
        <f t="shared" si="310"/>
        <v>12.28</v>
      </c>
      <c r="O1683" s="28">
        <f t="shared" si="311"/>
        <v>978.71600000000001</v>
      </c>
      <c r="P1683" s="12">
        <v>0</v>
      </c>
      <c r="Q1683" s="46">
        <f t="shared" si="312"/>
        <v>0</v>
      </c>
      <c r="R1683" s="37"/>
      <c r="S1683" s="3">
        <f t="shared" si="313"/>
        <v>12.28</v>
      </c>
      <c r="T1683" s="30" t="s">
        <v>2502</v>
      </c>
      <c r="U1683" s="29">
        <f t="shared" si="314"/>
        <v>978.71600000000001</v>
      </c>
      <c r="V1683" s="29">
        <f t="shared" si="315"/>
        <v>0</v>
      </c>
      <c r="W1683" s="5"/>
    </row>
    <row r="1684" spans="1:23" ht="43.2" x14ac:dyDescent="0.3">
      <c r="A1684" s="3">
        <f t="shared" ref="A1684:A1747" si="316">A1683+1</f>
        <v>1667</v>
      </c>
      <c r="B1684" s="4" t="s">
        <v>1573</v>
      </c>
      <c r="C1684" s="3">
        <v>5</v>
      </c>
      <c r="D1684" s="3" t="s">
        <v>1569</v>
      </c>
      <c r="E1684" s="4" t="s">
        <v>1601</v>
      </c>
      <c r="F1684" s="3" t="s">
        <v>1646</v>
      </c>
      <c r="G1684" s="3" t="s">
        <v>2320</v>
      </c>
      <c r="H1684" s="44" t="s">
        <v>2474</v>
      </c>
      <c r="I1684" s="3" t="s">
        <v>2496</v>
      </c>
      <c r="J1684" s="3">
        <v>87</v>
      </c>
      <c r="K1684" s="3">
        <v>10000</v>
      </c>
      <c r="L1684" s="3" t="s">
        <v>25</v>
      </c>
      <c r="M1684" s="3">
        <v>1</v>
      </c>
      <c r="N1684" s="40">
        <f t="shared" si="310"/>
        <v>10</v>
      </c>
      <c r="O1684" s="40">
        <f t="shared" si="311"/>
        <v>870</v>
      </c>
      <c r="P1684" s="12">
        <v>0</v>
      </c>
      <c r="Q1684" s="46">
        <f t="shared" si="312"/>
        <v>0</v>
      </c>
      <c r="R1684" s="14"/>
      <c r="S1684" s="3">
        <f t="shared" si="313"/>
        <v>10</v>
      </c>
      <c r="T1684" s="30" t="s">
        <v>2502</v>
      </c>
      <c r="U1684" s="41">
        <f t="shared" si="314"/>
        <v>870</v>
      </c>
      <c r="V1684" s="41">
        <f t="shared" si="315"/>
        <v>0</v>
      </c>
      <c r="W1684" s="5"/>
    </row>
    <row r="1685" spans="1:23" ht="43.2" x14ac:dyDescent="0.3">
      <c r="A1685" s="3">
        <f t="shared" si="316"/>
        <v>1668</v>
      </c>
      <c r="B1685" s="4" t="s">
        <v>1573</v>
      </c>
      <c r="C1685" s="3">
        <v>5</v>
      </c>
      <c r="D1685" s="3" t="s">
        <v>1569</v>
      </c>
      <c r="E1685" s="4" t="s">
        <v>1602</v>
      </c>
      <c r="F1685" s="3" t="s">
        <v>1646</v>
      </c>
      <c r="G1685" s="3" t="s">
        <v>2320</v>
      </c>
      <c r="H1685" s="3" t="s">
        <v>2474</v>
      </c>
      <c r="I1685" s="3" t="s">
        <v>2496</v>
      </c>
      <c r="J1685" s="3">
        <v>87</v>
      </c>
      <c r="K1685" s="3">
        <v>10000</v>
      </c>
      <c r="L1685" s="3" t="s">
        <v>25</v>
      </c>
      <c r="M1685" s="3">
        <v>1</v>
      </c>
      <c r="N1685" s="40">
        <f t="shared" si="310"/>
        <v>10</v>
      </c>
      <c r="O1685" s="40">
        <f t="shared" si="311"/>
        <v>870</v>
      </c>
      <c r="P1685" s="12">
        <v>0</v>
      </c>
      <c r="Q1685" s="46">
        <f t="shared" si="312"/>
        <v>0</v>
      </c>
      <c r="R1685" s="14"/>
      <c r="S1685" s="3">
        <f t="shared" si="313"/>
        <v>10</v>
      </c>
      <c r="T1685" s="30" t="s">
        <v>2502</v>
      </c>
      <c r="U1685" s="41">
        <f t="shared" si="314"/>
        <v>870</v>
      </c>
      <c r="V1685" s="41">
        <f t="shared" si="315"/>
        <v>0</v>
      </c>
      <c r="W1685" s="5"/>
    </row>
    <row r="1686" spans="1:23" ht="43.2" x14ac:dyDescent="0.3">
      <c r="A1686" s="3">
        <f t="shared" si="316"/>
        <v>1669</v>
      </c>
      <c r="B1686" s="4" t="s">
        <v>1573</v>
      </c>
      <c r="C1686" s="3">
        <v>5</v>
      </c>
      <c r="D1686" s="3" t="s">
        <v>1569</v>
      </c>
      <c r="E1686" s="4" t="s">
        <v>1603</v>
      </c>
      <c r="F1686" s="3" t="s">
        <v>1647</v>
      </c>
      <c r="G1686" s="28" t="s">
        <v>2321</v>
      </c>
      <c r="H1686" s="5" t="s">
        <v>2479</v>
      </c>
      <c r="I1686" s="43" t="s">
        <v>2496</v>
      </c>
      <c r="J1686" s="3">
        <v>79.7</v>
      </c>
      <c r="K1686" s="3">
        <v>12280</v>
      </c>
      <c r="L1686" s="3" t="s">
        <v>25</v>
      </c>
      <c r="M1686" s="3">
        <v>1</v>
      </c>
      <c r="N1686" s="28">
        <f t="shared" si="310"/>
        <v>12.28</v>
      </c>
      <c r="O1686" s="28">
        <f t="shared" si="311"/>
        <v>978.71600000000001</v>
      </c>
      <c r="P1686" s="12">
        <v>0</v>
      </c>
      <c r="Q1686" s="46">
        <f t="shared" si="312"/>
        <v>0</v>
      </c>
      <c r="R1686" s="37"/>
      <c r="S1686" s="3">
        <f t="shared" si="313"/>
        <v>12.28</v>
      </c>
      <c r="T1686" s="30" t="s">
        <v>2502</v>
      </c>
      <c r="U1686" s="29">
        <f t="shared" si="314"/>
        <v>978.71600000000001</v>
      </c>
      <c r="V1686" s="29">
        <f t="shared" si="315"/>
        <v>0</v>
      </c>
      <c r="W1686" s="5"/>
    </row>
    <row r="1687" spans="1:23" ht="43.2" x14ac:dyDescent="0.3">
      <c r="A1687" s="3">
        <f t="shared" si="316"/>
        <v>1670</v>
      </c>
      <c r="B1687" s="4" t="s">
        <v>1573</v>
      </c>
      <c r="C1687" s="3">
        <v>5</v>
      </c>
      <c r="D1687" s="3" t="s">
        <v>1569</v>
      </c>
      <c r="E1687" s="4" t="s">
        <v>1604</v>
      </c>
      <c r="F1687" s="3" t="s">
        <v>1647</v>
      </c>
      <c r="G1687" s="28" t="s">
        <v>2321</v>
      </c>
      <c r="H1687" s="5" t="s">
        <v>2479</v>
      </c>
      <c r="I1687" s="43" t="s">
        <v>2496</v>
      </c>
      <c r="J1687" s="3">
        <v>79.7</v>
      </c>
      <c r="K1687" s="3">
        <v>12280</v>
      </c>
      <c r="L1687" s="3" t="s">
        <v>25</v>
      </c>
      <c r="M1687" s="3">
        <v>1</v>
      </c>
      <c r="N1687" s="28">
        <f t="shared" si="310"/>
        <v>12.28</v>
      </c>
      <c r="O1687" s="28">
        <f t="shared" si="311"/>
        <v>978.71600000000001</v>
      </c>
      <c r="P1687" s="12">
        <v>0</v>
      </c>
      <c r="Q1687" s="46">
        <f t="shared" si="312"/>
        <v>0</v>
      </c>
      <c r="R1687" s="37"/>
      <c r="S1687" s="3">
        <f t="shared" si="313"/>
        <v>12.28</v>
      </c>
      <c r="T1687" s="30" t="s">
        <v>2502</v>
      </c>
      <c r="U1687" s="29">
        <f t="shared" si="314"/>
        <v>978.71600000000001</v>
      </c>
      <c r="V1687" s="29">
        <f t="shared" si="315"/>
        <v>0</v>
      </c>
      <c r="W1687" s="5"/>
    </row>
    <row r="1688" spans="1:23" ht="43.2" x14ac:dyDescent="0.3">
      <c r="A1688" s="3">
        <f t="shared" si="316"/>
        <v>1671</v>
      </c>
      <c r="B1688" s="4" t="s">
        <v>1573</v>
      </c>
      <c r="C1688" s="3">
        <v>5</v>
      </c>
      <c r="D1688" s="3" t="s">
        <v>1569</v>
      </c>
      <c r="E1688" s="4" t="s">
        <v>1605</v>
      </c>
      <c r="F1688" s="3" t="s">
        <v>1646</v>
      </c>
      <c r="G1688" s="3" t="s">
        <v>2320</v>
      </c>
      <c r="H1688" s="44" t="s">
        <v>2474</v>
      </c>
      <c r="I1688" s="3" t="s">
        <v>2496</v>
      </c>
      <c r="J1688" s="3">
        <v>87</v>
      </c>
      <c r="K1688" s="3">
        <v>10000</v>
      </c>
      <c r="L1688" s="3" t="s">
        <v>25</v>
      </c>
      <c r="M1688" s="3">
        <v>1</v>
      </c>
      <c r="N1688" s="40">
        <f t="shared" si="310"/>
        <v>10</v>
      </c>
      <c r="O1688" s="40">
        <f t="shared" si="311"/>
        <v>870</v>
      </c>
      <c r="P1688" s="12">
        <v>0</v>
      </c>
      <c r="Q1688" s="46">
        <f t="shared" si="312"/>
        <v>0</v>
      </c>
      <c r="R1688" s="14"/>
      <c r="S1688" s="3">
        <f t="shared" si="313"/>
        <v>10</v>
      </c>
      <c r="T1688" s="30" t="s">
        <v>2502</v>
      </c>
      <c r="U1688" s="41">
        <f t="shared" si="314"/>
        <v>870</v>
      </c>
      <c r="V1688" s="41">
        <f t="shared" si="315"/>
        <v>0</v>
      </c>
      <c r="W1688" s="5"/>
    </row>
    <row r="1689" spans="1:23" ht="43.2" x14ac:dyDescent="0.3">
      <c r="A1689" s="3">
        <f t="shared" si="316"/>
        <v>1672</v>
      </c>
      <c r="B1689" s="4" t="s">
        <v>1573</v>
      </c>
      <c r="C1689" s="3">
        <v>5</v>
      </c>
      <c r="D1689" s="3" t="s">
        <v>1569</v>
      </c>
      <c r="E1689" s="4" t="s">
        <v>1606</v>
      </c>
      <c r="F1689" s="3" t="s">
        <v>1646</v>
      </c>
      <c r="G1689" s="3" t="s">
        <v>2320</v>
      </c>
      <c r="H1689" s="3" t="s">
        <v>2474</v>
      </c>
      <c r="I1689" s="3" t="s">
        <v>2496</v>
      </c>
      <c r="J1689" s="3">
        <v>87</v>
      </c>
      <c r="K1689" s="3">
        <v>10000</v>
      </c>
      <c r="L1689" s="3" t="s">
        <v>25</v>
      </c>
      <c r="M1689" s="3">
        <v>1</v>
      </c>
      <c r="N1689" s="40">
        <f t="shared" ref="N1689:N1705" si="317">(K1689/1000)*M1689</f>
        <v>10</v>
      </c>
      <c r="O1689" s="40">
        <f t="shared" ref="O1689:O1705" si="318">N1689*J1689</f>
        <v>870</v>
      </c>
      <c r="P1689" s="12">
        <v>0</v>
      </c>
      <c r="Q1689" s="46">
        <f t="shared" si="312"/>
        <v>0</v>
      </c>
      <c r="R1689" s="14"/>
      <c r="S1689" s="3">
        <f t="shared" si="313"/>
        <v>10</v>
      </c>
      <c r="T1689" s="30" t="s">
        <v>2502</v>
      </c>
      <c r="U1689" s="41">
        <f t="shared" si="314"/>
        <v>870</v>
      </c>
      <c r="V1689" s="41">
        <f t="shared" si="315"/>
        <v>0</v>
      </c>
      <c r="W1689" s="5"/>
    </row>
    <row r="1690" spans="1:23" ht="43.2" x14ac:dyDescent="0.3">
      <c r="A1690" s="3">
        <f t="shared" si="316"/>
        <v>1673</v>
      </c>
      <c r="B1690" s="4" t="s">
        <v>1573</v>
      </c>
      <c r="C1690" s="3">
        <v>5</v>
      </c>
      <c r="D1690" s="3" t="s">
        <v>1569</v>
      </c>
      <c r="E1690" s="4" t="s">
        <v>1607</v>
      </c>
      <c r="F1690" s="3" t="s">
        <v>1647</v>
      </c>
      <c r="G1690" s="28" t="s">
        <v>2321</v>
      </c>
      <c r="H1690" s="5" t="s">
        <v>2479</v>
      </c>
      <c r="I1690" s="43" t="s">
        <v>2496</v>
      </c>
      <c r="J1690" s="3">
        <v>79.7</v>
      </c>
      <c r="K1690" s="3">
        <v>12280</v>
      </c>
      <c r="L1690" s="3" t="s">
        <v>25</v>
      </c>
      <c r="M1690" s="3">
        <v>1</v>
      </c>
      <c r="N1690" s="28">
        <f t="shared" si="317"/>
        <v>12.28</v>
      </c>
      <c r="O1690" s="28">
        <f t="shared" si="318"/>
        <v>978.71600000000001</v>
      </c>
      <c r="P1690" s="12">
        <v>0</v>
      </c>
      <c r="Q1690" s="46">
        <f t="shared" si="312"/>
        <v>0</v>
      </c>
      <c r="R1690" s="37"/>
      <c r="S1690" s="3">
        <f t="shared" si="313"/>
        <v>12.28</v>
      </c>
      <c r="T1690" s="30" t="s">
        <v>2502</v>
      </c>
      <c r="U1690" s="29">
        <f t="shared" si="314"/>
        <v>978.71600000000001</v>
      </c>
      <c r="V1690" s="29">
        <f t="shared" si="315"/>
        <v>0</v>
      </c>
      <c r="W1690" s="5"/>
    </row>
    <row r="1691" spans="1:23" ht="43.2" x14ac:dyDescent="0.3">
      <c r="A1691" s="3">
        <f t="shared" si="316"/>
        <v>1674</v>
      </c>
      <c r="B1691" s="4" t="s">
        <v>1573</v>
      </c>
      <c r="C1691" s="3">
        <v>5</v>
      </c>
      <c r="D1691" s="3" t="s">
        <v>1569</v>
      </c>
      <c r="E1691" s="4" t="s">
        <v>1608</v>
      </c>
      <c r="F1691" s="3" t="s">
        <v>1647</v>
      </c>
      <c r="G1691" s="28" t="s">
        <v>2321</v>
      </c>
      <c r="H1691" s="5" t="s">
        <v>2479</v>
      </c>
      <c r="I1691" s="43" t="s">
        <v>2496</v>
      </c>
      <c r="J1691" s="3">
        <v>79.7</v>
      </c>
      <c r="K1691" s="3">
        <v>12280</v>
      </c>
      <c r="L1691" s="3" t="s">
        <v>25</v>
      </c>
      <c r="M1691" s="3">
        <v>1</v>
      </c>
      <c r="N1691" s="28">
        <f t="shared" si="317"/>
        <v>12.28</v>
      </c>
      <c r="O1691" s="28">
        <f t="shared" si="318"/>
        <v>978.71600000000001</v>
      </c>
      <c r="P1691" s="12">
        <v>0</v>
      </c>
      <c r="Q1691" s="46">
        <f t="shared" si="312"/>
        <v>0</v>
      </c>
      <c r="R1691" s="37"/>
      <c r="S1691" s="3">
        <f t="shared" si="313"/>
        <v>12.28</v>
      </c>
      <c r="T1691" s="30" t="s">
        <v>2502</v>
      </c>
      <c r="U1691" s="29">
        <f t="shared" si="314"/>
        <v>978.71600000000001</v>
      </c>
      <c r="V1691" s="29">
        <f t="shared" si="315"/>
        <v>0</v>
      </c>
      <c r="W1691" s="5"/>
    </row>
    <row r="1692" spans="1:23" ht="43.2" x14ac:dyDescent="0.3">
      <c r="A1692" s="3">
        <f t="shared" si="316"/>
        <v>1675</v>
      </c>
      <c r="B1692" s="4" t="s">
        <v>1573</v>
      </c>
      <c r="C1692" s="3">
        <v>5</v>
      </c>
      <c r="D1692" s="3" t="s">
        <v>1569</v>
      </c>
      <c r="E1692" s="4" t="s">
        <v>1609</v>
      </c>
      <c r="F1692" s="3" t="s">
        <v>1646</v>
      </c>
      <c r="G1692" s="3" t="s">
        <v>2320</v>
      </c>
      <c r="H1692" s="44" t="s">
        <v>2474</v>
      </c>
      <c r="I1692" s="3" t="s">
        <v>2496</v>
      </c>
      <c r="J1692" s="3">
        <v>87</v>
      </c>
      <c r="K1692" s="3">
        <v>10000</v>
      </c>
      <c r="L1692" s="3" t="s">
        <v>25</v>
      </c>
      <c r="M1692" s="3">
        <v>1</v>
      </c>
      <c r="N1692" s="40">
        <f t="shared" si="317"/>
        <v>10</v>
      </c>
      <c r="O1692" s="40">
        <f t="shared" si="318"/>
        <v>870</v>
      </c>
      <c r="P1692" s="12">
        <v>0</v>
      </c>
      <c r="Q1692" s="46">
        <f t="shared" si="312"/>
        <v>0</v>
      </c>
      <c r="R1692" s="14"/>
      <c r="S1692" s="3">
        <f t="shared" si="313"/>
        <v>10</v>
      </c>
      <c r="T1692" s="30" t="s">
        <v>2502</v>
      </c>
      <c r="U1692" s="41">
        <f t="shared" si="314"/>
        <v>870</v>
      </c>
      <c r="V1692" s="41">
        <f t="shared" si="315"/>
        <v>0</v>
      </c>
      <c r="W1692" s="5"/>
    </row>
    <row r="1693" spans="1:23" ht="43.2" x14ac:dyDescent="0.3">
      <c r="A1693" s="3">
        <f t="shared" si="316"/>
        <v>1676</v>
      </c>
      <c r="B1693" s="4" t="s">
        <v>1573</v>
      </c>
      <c r="C1693" s="3">
        <v>5</v>
      </c>
      <c r="D1693" s="3" t="s">
        <v>1569</v>
      </c>
      <c r="E1693" s="4" t="s">
        <v>1610</v>
      </c>
      <c r="F1693" s="3" t="s">
        <v>1646</v>
      </c>
      <c r="G1693" s="3" t="s">
        <v>2320</v>
      </c>
      <c r="H1693" s="3" t="s">
        <v>2474</v>
      </c>
      <c r="I1693" s="3" t="s">
        <v>2496</v>
      </c>
      <c r="J1693" s="3">
        <v>87</v>
      </c>
      <c r="K1693" s="3">
        <v>10000</v>
      </c>
      <c r="L1693" s="3" t="s">
        <v>25</v>
      </c>
      <c r="M1693" s="3">
        <v>1</v>
      </c>
      <c r="N1693" s="40">
        <f t="shared" si="317"/>
        <v>10</v>
      </c>
      <c r="O1693" s="40">
        <f t="shared" si="318"/>
        <v>870</v>
      </c>
      <c r="P1693" s="12">
        <v>0</v>
      </c>
      <c r="Q1693" s="46">
        <f t="shared" si="312"/>
        <v>0</v>
      </c>
      <c r="R1693" s="14"/>
      <c r="S1693" s="3">
        <f t="shared" si="313"/>
        <v>10</v>
      </c>
      <c r="T1693" s="30" t="s">
        <v>2502</v>
      </c>
      <c r="U1693" s="41">
        <f t="shared" si="314"/>
        <v>870</v>
      </c>
      <c r="V1693" s="41">
        <f t="shared" si="315"/>
        <v>0</v>
      </c>
      <c r="W1693" s="5"/>
    </row>
    <row r="1694" spans="1:23" ht="43.2" x14ac:dyDescent="0.3">
      <c r="A1694" s="3">
        <f t="shared" si="316"/>
        <v>1677</v>
      </c>
      <c r="B1694" s="4" t="s">
        <v>1573</v>
      </c>
      <c r="C1694" s="3">
        <v>5</v>
      </c>
      <c r="D1694" s="3" t="s">
        <v>1569</v>
      </c>
      <c r="E1694" s="4" t="s">
        <v>1611</v>
      </c>
      <c r="F1694" s="3" t="s">
        <v>1647</v>
      </c>
      <c r="G1694" s="28" t="s">
        <v>2321</v>
      </c>
      <c r="H1694" s="5" t="s">
        <v>2479</v>
      </c>
      <c r="I1694" s="43" t="s">
        <v>2496</v>
      </c>
      <c r="J1694" s="3">
        <v>79.7</v>
      </c>
      <c r="K1694" s="3">
        <v>12280</v>
      </c>
      <c r="L1694" s="3" t="s">
        <v>25</v>
      </c>
      <c r="M1694" s="3">
        <v>1</v>
      </c>
      <c r="N1694" s="28">
        <f t="shared" si="317"/>
        <v>12.28</v>
      </c>
      <c r="O1694" s="28">
        <f t="shared" si="318"/>
        <v>978.71600000000001</v>
      </c>
      <c r="P1694" s="12">
        <v>0</v>
      </c>
      <c r="Q1694" s="46">
        <f t="shared" si="312"/>
        <v>0</v>
      </c>
      <c r="R1694" s="37"/>
      <c r="S1694" s="3">
        <f t="shared" si="313"/>
        <v>12.28</v>
      </c>
      <c r="T1694" s="30" t="s">
        <v>2502</v>
      </c>
      <c r="U1694" s="29">
        <f t="shared" si="314"/>
        <v>978.71600000000001</v>
      </c>
      <c r="V1694" s="29">
        <f t="shared" si="315"/>
        <v>0</v>
      </c>
      <c r="W1694" s="5"/>
    </row>
    <row r="1695" spans="1:23" ht="43.2" x14ac:dyDescent="0.3">
      <c r="A1695" s="3">
        <f t="shared" si="316"/>
        <v>1678</v>
      </c>
      <c r="B1695" s="4" t="s">
        <v>1573</v>
      </c>
      <c r="C1695" s="3">
        <v>5</v>
      </c>
      <c r="D1695" s="3" t="s">
        <v>1569</v>
      </c>
      <c r="E1695" s="4" t="s">
        <v>1612</v>
      </c>
      <c r="F1695" s="3" t="s">
        <v>1647</v>
      </c>
      <c r="G1695" s="28" t="s">
        <v>2321</v>
      </c>
      <c r="H1695" s="5" t="s">
        <v>2479</v>
      </c>
      <c r="I1695" s="43" t="s">
        <v>2496</v>
      </c>
      <c r="J1695" s="3">
        <v>79.7</v>
      </c>
      <c r="K1695" s="3">
        <v>12280</v>
      </c>
      <c r="L1695" s="3" t="s">
        <v>25</v>
      </c>
      <c r="M1695" s="3">
        <v>1</v>
      </c>
      <c r="N1695" s="28">
        <f t="shared" si="317"/>
        <v>12.28</v>
      </c>
      <c r="O1695" s="28">
        <f t="shared" si="318"/>
        <v>978.71600000000001</v>
      </c>
      <c r="P1695" s="12">
        <v>0</v>
      </c>
      <c r="Q1695" s="46">
        <f t="shared" si="312"/>
        <v>0</v>
      </c>
      <c r="R1695" s="37"/>
      <c r="S1695" s="3">
        <f t="shared" si="313"/>
        <v>12.28</v>
      </c>
      <c r="T1695" s="30" t="s">
        <v>2502</v>
      </c>
      <c r="U1695" s="29">
        <f t="shared" si="314"/>
        <v>978.71600000000001</v>
      </c>
      <c r="V1695" s="29">
        <f t="shared" si="315"/>
        <v>0</v>
      </c>
      <c r="W1695" s="5"/>
    </row>
    <row r="1696" spans="1:23" ht="43.2" x14ac:dyDescent="0.3">
      <c r="A1696" s="3">
        <f t="shared" si="316"/>
        <v>1679</v>
      </c>
      <c r="B1696" s="4" t="s">
        <v>1573</v>
      </c>
      <c r="C1696" s="3">
        <v>5</v>
      </c>
      <c r="D1696" s="3" t="s">
        <v>1569</v>
      </c>
      <c r="E1696" s="4" t="s">
        <v>1613</v>
      </c>
      <c r="F1696" s="3" t="s">
        <v>1646</v>
      </c>
      <c r="G1696" s="3" t="s">
        <v>2320</v>
      </c>
      <c r="H1696" s="44" t="s">
        <v>2474</v>
      </c>
      <c r="I1696" s="3" t="s">
        <v>2496</v>
      </c>
      <c r="J1696" s="3">
        <v>87</v>
      </c>
      <c r="K1696" s="3">
        <v>10000</v>
      </c>
      <c r="L1696" s="3" t="s">
        <v>25</v>
      </c>
      <c r="M1696" s="3">
        <v>1</v>
      </c>
      <c r="N1696" s="40">
        <f t="shared" si="317"/>
        <v>10</v>
      </c>
      <c r="O1696" s="40">
        <f t="shared" si="318"/>
        <v>870</v>
      </c>
      <c r="P1696" s="12">
        <v>0</v>
      </c>
      <c r="Q1696" s="46">
        <f t="shared" si="312"/>
        <v>0</v>
      </c>
      <c r="R1696" s="14"/>
      <c r="S1696" s="3">
        <f t="shared" si="313"/>
        <v>10</v>
      </c>
      <c r="T1696" s="30" t="s">
        <v>2502</v>
      </c>
      <c r="U1696" s="41">
        <f t="shared" si="314"/>
        <v>870</v>
      </c>
      <c r="V1696" s="41">
        <f t="shared" si="315"/>
        <v>0</v>
      </c>
      <c r="W1696" s="5"/>
    </row>
    <row r="1697" spans="1:23" ht="43.2" x14ac:dyDescent="0.3">
      <c r="A1697" s="3">
        <f t="shared" si="316"/>
        <v>1680</v>
      </c>
      <c r="B1697" s="4" t="s">
        <v>1573</v>
      </c>
      <c r="C1697" s="3">
        <v>5</v>
      </c>
      <c r="D1697" s="3" t="s">
        <v>1569</v>
      </c>
      <c r="E1697" s="4" t="s">
        <v>1614</v>
      </c>
      <c r="F1697" s="3" t="s">
        <v>1646</v>
      </c>
      <c r="G1697" s="3" t="s">
        <v>2320</v>
      </c>
      <c r="H1697" s="3" t="s">
        <v>2474</v>
      </c>
      <c r="I1697" s="3" t="s">
        <v>2496</v>
      </c>
      <c r="J1697" s="3">
        <v>87</v>
      </c>
      <c r="K1697" s="3">
        <v>10000</v>
      </c>
      <c r="L1697" s="3" t="s">
        <v>25</v>
      </c>
      <c r="M1697" s="3">
        <v>1</v>
      </c>
      <c r="N1697" s="40">
        <f t="shared" si="317"/>
        <v>10</v>
      </c>
      <c r="O1697" s="40">
        <f t="shared" si="318"/>
        <v>870</v>
      </c>
      <c r="P1697" s="12">
        <v>0</v>
      </c>
      <c r="Q1697" s="46">
        <f t="shared" si="312"/>
        <v>0</v>
      </c>
      <c r="R1697" s="14"/>
      <c r="S1697" s="3">
        <f t="shared" si="313"/>
        <v>10</v>
      </c>
      <c r="T1697" s="30" t="s">
        <v>2502</v>
      </c>
      <c r="U1697" s="41">
        <f t="shared" si="314"/>
        <v>870</v>
      </c>
      <c r="V1697" s="41">
        <f t="shared" si="315"/>
        <v>0</v>
      </c>
      <c r="W1697" s="5"/>
    </row>
    <row r="1698" spans="1:23" ht="43.2" x14ac:dyDescent="0.3">
      <c r="A1698" s="3">
        <f t="shared" si="316"/>
        <v>1681</v>
      </c>
      <c r="B1698" s="4" t="s">
        <v>1573</v>
      </c>
      <c r="C1698" s="3">
        <v>5</v>
      </c>
      <c r="D1698" s="3" t="s">
        <v>1569</v>
      </c>
      <c r="E1698" s="4" t="s">
        <v>1615</v>
      </c>
      <c r="F1698" s="3" t="s">
        <v>1647</v>
      </c>
      <c r="G1698" s="28" t="s">
        <v>2321</v>
      </c>
      <c r="H1698" s="5" t="s">
        <v>2479</v>
      </c>
      <c r="I1698" s="43" t="s">
        <v>2496</v>
      </c>
      <c r="J1698" s="3">
        <v>79.7</v>
      </c>
      <c r="K1698" s="3">
        <v>12280</v>
      </c>
      <c r="L1698" s="3" t="s">
        <v>25</v>
      </c>
      <c r="M1698" s="3">
        <v>1</v>
      </c>
      <c r="N1698" s="28">
        <f t="shared" si="317"/>
        <v>12.28</v>
      </c>
      <c r="O1698" s="28">
        <f t="shared" si="318"/>
        <v>978.71600000000001</v>
      </c>
      <c r="P1698" s="12">
        <v>0</v>
      </c>
      <c r="Q1698" s="46">
        <f t="shared" si="312"/>
        <v>0</v>
      </c>
      <c r="R1698" s="37"/>
      <c r="S1698" s="3">
        <f t="shared" si="313"/>
        <v>12.28</v>
      </c>
      <c r="T1698" s="30" t="s">
        <v>2502</v>
      </c>
      <c r="U1698" s="29">
        <f t="shared" si="314"/>
        <v>978.71600000000001</v>
      </c>
      <c r="V1698" s="29">
        <f t="shared" si="315"/>
        <v>0</v>
      </c>
      <c r="W1698" s="5"/>
    </row>
    <row r="1699" spans="1:23" ht="43.2" x14ac:dyDescent="0.3">
      <c r="A1699" s="3">
        <f t="shared" si="316"/>
        <v>1682</v>
      </c>
      <c r="B1699" s="4" t="s">
        <v>1573</v>
      </c>
      <c r="C1699" s="3">
        <v>5</v>
      </c>
      <c r="D1699" s="3" t="s">
        <v>1569</v>
      </c>
      <c r="E1699" s="4" t="s">
        <v>1616</v>
      </c>
      <c r="F1699" s="3" t="s">
        <v>1647</v>
      </c>
      <c r="G1699" s="28" t="s">
        <v>2321</v>
      </c>
      <c r="H1699" s="5" t="s">
        <v>2479</v>
      </c>
      <c r="I1699" s="43" t="s">
        <v>2496</v>
      </c>
      <c r="J1699" s="3">
        <v>79.7</v>
      </c>
      <c r="K1699" s="3">
        <v>12280</v>
      </c>
      <c r="L1699" s="3" t="s">
        <v>25</v>
      </c>
      <c r="M1699" s="3">
        <v>1</v>
      </c>
      <c r="N1699" s="28">
        <f t="shared" si="317"/>
        <v>12.28</v>
      </c>
      <c r="O1699" s="28">
        <f t="shared" si="318"/>
        <v>978.71600000000001</v>
      </c>
      <c r="P1699" s="12">
        <v>0</v>
      </c>
      <c r="Q1699" s="46">
        <f t="shared" si="312"/>
        <v>0</v>
      </c>
      <c r="R1699" s="37"/>
      <c r="S1699" s="3">
        <f t="shared" si="313"/>
        <v>12.28</v>
      </c>
      <c r="T1699" s="30" t="s">
        <v>2502</v>
      </c>
      <c r="U1699" s="29">
        <f t="shared" si="314"/>
        <v>978.71600000000001</v>
      </c>
      <c r="V1699" s="29">
        <f t="shared" si="315"/>
        <v>0</v>
      </c>
      <c r="W1699" s="5"/>
    </row>
    <row r="1700" spans="1:23" ht="43.2" x14ac:dyDescent="0.3">
      <c r="A1700" s="3">
        <f t="shared" si="316"/>
        <v>1683</v>
      </c>
      <c r="B1700" s="4" t="s">
        <v>1573</v>
      </c>
      <c r="C1700" s="3">
        <v>5</v>
      </c>
      <c r="D1700" s="3" t="s">
        <v>1569</v>
      </c>
      <c r="E1700" s="4" t="s">
        <v>1617</v>
      </c>
      <c r="F1700" s="3" t="s">
        <v>1646</v>
      </c>
      <c r="G1700" s="3" t="s">
        <v>2320</v>
      </c>
      <c r="H1700" s="44" t="s">
        <v>2474</v>
      </c>
      <c r="I1700" s="3" t="s">
        <v>2496</v>
      </c>
      <c r="J1700" s="3">
        <v>87</v>
      </c>
      <c r="K1700" s="3">
        <v>10000</v>
      </c>
      <c r="L1700" s="3" t="s">
        <v>25</v>
      </c>
      <c r="M1700" s="3">
        <v>1</v>
      </c>
      <c r="N1700" s="40">
        <f t="shared" si="317"/>
        <v>10</v>
      </c>
      <c r="O1700" s="40">
        <f t="shared" si="318"/>
        <v>870</v>
      </c>
      <c r="P1700" s="12">
        <v>0</v>
      </c>
      <c r="Q1700" s="46">
        <f t="shared" si="312"/>
        <v>0</v>
      </c>
      <c r="R1700" s="14"/>
      <c r="S1700" s="3">
        <f t="shared" si="313"/>
        <v>10</v>
      </c>
      <c r="T1700" s="30" t="s">
        <v>2502</v>
      </c>
      <c r="U1700" s="41">
        <f t="shared" si="314"/>
        <v>870</v>
      </c>
      <c r="V1700" s="41">
        <f t="shared" si="315"/>
        <v>0</v>
      </c>
      <c r="W1700" s="5"/>
    </row>
    <row r="1701" spans="1:23" ht="43.2" x14ac:dyDescent="0.3">
      <c r="A1701" s="3">
        <f t="shared" si="316"/>
        <v>1684</v>
      </c>
      <c r="B1701" s="4" t="s">
        <v>1573</v>
      </c>
      <c r="C1701" s="3">
        <v>5</v>
      </c>
      <c r="D1701" s="3" t="s">
        <v>1569</v>
      </c>
      <c r="E1701" s="4" t="s">
        <v>1618</v>
      </c>
      <c r="F1701" s="3" t="s">
        <v>920</v>
      </c>
      <c r="G1701" s="3" t="s">
        <v>2319</v>
      </c>
      <c r="H1701" s="3" t="s">
        <v>2474</v>
      </c>
      <c r="I1701" s="3" t="s">
        <v>2496</v>
      </c>
      <c r="J1701" s="3">
        <v>65.400000000000006</v>
      </c>
      <c r="K1701" s="3">
        <v>10000</v>
      </c>
      <c r="L1701" s="3" t="s">
        <v>25</v>
      </c>
      <c r="M1701" s="3">
        <v>1</v>
      </c>
      <c r="N1701" s="28">
        <f t="shared" si="317"/>
        <v>10</v>
      </c>
      <c r="O1701" s="28">
        <f t="shared" si="318"/>
        <v>654</v>
      </c>
      <c r="P1701" s="12">
        <v>0</v>
      </c>
      <c r="Q1701" s="46">
        <f t="shared" si="312"/>
        <v>0</v>
      </c>
      <c r="R1701" s="37"/>
      <c r="S1701" s="3">
        <f t="shared" si="313"/>
        <v>10</v>
      </c>
      <c r="T1701" s="30" t="s">
        <v>2502</v>
      </c>
      <c r="U1701" s="41">
        <f t="shared" si="314"/>
        <v>654</v>
      </c>
      <c r="V1701" s="41">
        <f t="shared" si="315"/>
        <v>0</v>
      </c>
      <c r="W1701" s="5"/>
    </row>
    <row r="1702" spans="1:23" ht="43.2" x14ac:dyDescent="0.3">
      <c r="A1702" s="3">
        <f t="shared" si="316"/>
        <v>1685</v>
      </c>
      <c r="B1702" s="4" t="s">
        <v>1573</v>
      </c>
      <c r="C1702" s="3">
        <v>5</v>
      </c>
      <c r="D1702" s="3" t="s">
        <v>1569</v>
      </c>
      <c r="E1702" s="4" t="s">
        <v>1619</v>
      </c>
      <c r="F1702" s="3" t="s">
        <v>920</v>
      </c>
      <c r="G1702" s="3" t="s">
        <v>2319</v>
      </c>
      <c r="H1702" s="3" t="s">
        <v>2474</v>
      </c>
      <c r="I1702" s="3" t="s">
        <v>2496</v>
      </c>
      <c r="J1702" s="3">
        <v>65.400000000000006</v>
      </c>
      <c r="K1702" s="3">
        <v>11140</v>
      </c>
      <c r="L1702" s="3" t="s">
        <v>25</v>
      </c>
      <c r="M1702" s="3">
        <v>1</v>
      </c>
      <c r="N1702" s="28">
        <f t="shared" si="317"/>
        <v>11.14</v>
      </c>
      <c r="O1702" s="28">
        <f t="shared" si="318"/>
        <v>728.55600000000015</v>
      </c>
      <c r="P1702" s="12">
        <v>0</v>
      </c>
      <c r="Q1702" s="46">
        <f t="shared" si="312"/>
        <v>0</v>
      </c>
      <c r="R1702" s="37"/>
      <c r="S1702" s="3">
        <f t="shared" si="313"/>
        <v>11.14</v>
      </c>
      <c r="T1702" s="30" t="s">
        <v>2502</v>
      </c>
      <c r="U1702" s="41">
        <f t="shared" si="314"/>
        <v>728.55600000000015</v>
      </c>
      <c r="V1702" s="41">
        <f t="shared" si="315"/>
        <v>0</v>
      </c>
      <c r="W1702" s="5"/>
    </row>
    <row r="1703" spans="1:23" ht="43.2" x14ac:dyDescent="0.3">
      <c r="A1703" s="3">
        <f t="shared" si="316"/>
        <v>1686</v>
      </c>
      <c r="B1703" s="4" t="s">
        <v>1573</v>
      </c>
      <c r="C1703" s="3">
        <v>5</v>
      </c>
      <c r="D1703" s="3" t="s">
        <v>1569</v>
      </c>
      <c r="E1703" s="4" t="s">
        <v>1620</v>
      </c>
      <c r="F1703" s="3" t="s">
        <v>920</v>
      </c>
      <c r="G1703" s="3" t="s">
        <v>2319</v>
      </c>
      <c r="H1703" s="3" t="s">
        <v>2474</v>
      </c>
      <c r="I1703" s="3" t="s">
        <v>2496</v>
      </c>
      <c r="J1703" s="3">
        <v>65.400000000000006</v>
      </c>
      <c r="K1703" s="3">
        <v>12280</v>
      </c>
      <c r="L1703" s="3" t="s">
        <v>25</v>
      </c>
      <c r="M1703" s="3">
        <v>1</v>
      </c>
      <c r="N1703" s="28">
        <f t="shared" si="317"/>
        <v>12.28</v>
      </c>
      <c r="O1703" s="28">
        <f t="shared" si="318"/>
        <v>803.11200000000008</v>
      </c>
      <c r="P1703" s="12">
        <v>0</v>
      </c>
      <c r="Q1703" s="46">
        <f t="shared" si="312"/>
        <v>0</v>
      </c>
      <c r="R1703" s="37"/>
      <c r="S1703" s="3">
        <f t="shared" si="313"/>
        <v>12.28</v>
      </c>
      <c r="T1703" s="30" t="s">
        <v>2502</v>
      </c>
      <c r="U1703" s="41">
        <f t="shared" si="314"/>
        <v>803.11200000000008</v>
      </c>
      <c r="V1703" s="41">
        <f t="shared" si="315"/>
        <v>0</v>
      </c>
      <c r="W1703" s="5"/>
    </row>
    <row r="1704" spans="1:23" ht="43.2" x14ac:dyDescent="0.3">
      <c r="A1704" s="3">
        <f t="shared" si="316"/>
        <v>1687</v>
      </c>
      <c r="B1704" s="4" t="s">
        <v>1573</v>
      </c>
      <c r="C1704" s="3">
        <v>5</v>
      </c>
      <c r="D1704" s="3" t="s">
        <v>1569</v>
      </c>
      <c r="E1704" s="4" t="s">
        <v>1621</v>
      </c>
      <c r="F1704" s="3" t="s">
        <v>1646</v>
      </c>
      <c r="G1704" s="3" t="s">
        <v>2320</v>
      </c>
      <c r="H1704" s="3" t="s">
        <v>2474</v>
      </c>
      <c r="I1704" s="3" t="s">
        <v>2496</v>
      </c>
      <c r="J1704" s="3">
        <v>87</v>
      </c>
      <c r="K1704" s="3">
        <v>13420</v>
      </c>
      <c r="L1704" s="3" t="s">
        <v>25</v>
      </c>
      <c r="M1704" s="3">
        <v>1</v>
      </c>
      <c r="N1704" s="40">
        <f t="shared" si="317"/>
        <v>13.42</v>
      </c>
      <c r="O1704" s="40">
        <f t="shared" si="318"/>
        <v>1167.54</v>
      </c>
      <c r="P1704" s="12">
        <v>0</v>
      </c>
      <c r="Q1704" s="46">
        <f t="shared" si="312"/>
        <v>0</v>
      </c>
      <c r="R1704" s="14"/>
      <c r="S1704" s="3">
        <f t="shared" si="313"/>
        <v>13.42</v>
      </c>
      <c r="T1704" s="30" t="s">
        <v>2502</v>
      </c>
      <c r="U1704" s="41">
        <f t="shared" si="314"/>
        <v>1167.54</v>
      </c>
      <c r="V1704" s="41">
        <f t="shared" si="315"/>
        <v>0</v>
      </c>
      <c r="W1704" s="5"/>
    </row>
    <row r="1705" spans="1:23" ht="43.2" x14ac:dyDescent="0.3">
      <c r="A1705" s="3">
        <f t="shared" si="316"/>
        <v>1688</v>
      </c>
      <c r="B1705" s="4" t="s">
        <v>1573</v>
      </c>
      <c r="C1705" s="3">
        <v>5</v>
      </c>
      <c r="D1705" s="3" t="s">
        <v>1569</v>
      </c>
      <c r="E1705" s="4" t="s">
        <v>1622</v>
      </c>
      <c r="F1705" s="3" t="s">
        <v>1646</v>
      </c>
      <c r="G1705" s="3" t="s">
        <v>2320</v>
      </c>
      <c r="H1705" s="3" t="s">
        <v>2474</v>
      </c>
      <c r="I1705" s="3" t="s">
        <v>2496</v>
      </c>
      <c r="J1705" s="3">
        <v>87</v>
      </c>
      <c r="K1705" s="3">
        <v>13420</v>
      </c>
      <c r="L1705" s="3" t="s">
        <v>25</v>
      </c>
      <c r="M1705" s="3">
        <v>1</v>
      </c>
      <c r="N1705" s="40">
        <f t="shared" si="317"/>
        <v>13.42</v>
      </c>
      <c r="O1705" s="40">
        <f t="shared" si="318"/>
        <v>1167.54</v>
      </c>
      <c r="P1705" s="12">
        <v>0</v>
      </c>
      <c r="Q1705" s="46">
        <f t="shared" si="312"/>
        <v>0</v>
      </c>
      <c r="R1705" s="14"/>
      <c r="S1705" s="3">
        <f t="shared" si="313"/>
        <v>13.42</v>
      </c>
      <c r="T1705" s="30" t="s">
        <v>2502</v>
      </c>
      <c r="U1705" s="41">
        <f t="shared" si="314"/>
        <v>1167.54</v>
      </c>
      <c r="V1705" s="41">
        <f t="shared" si="315"/>
        <v>0</v>
      </c>
      <c r="W1705" s="5"/>
    </row>
    <row r="1706" spans="1:23" ht="43.2" x14ac:dyDescent="0.3">
      <c r="A1706" s="3">
        <f t="shared" si="316"/>
        <v>1689</v>
      </c>
      <c r="B1706" s="4" t="s">
        <v>1573</v>
      </c>
      <c r="C1706" s="3">
        <v>5</v>
      </c>
      <c r="D1706" s="3" t="s">
        <v>1569</v>
      </c>
      <c r="E1706" s="4" t="s">
        <v>1623</v>
      </c>
      <c r="F1706" s="3" t="s">
        <v>920</v>
      </c>
      <c r="G1706" s="3" t="s">
        <v>2319</v>
      </c>
      <c r="H1706" s="3" t="s">
        <v>2474</v>
      </c>
      <c r="I1706" s="3" t="s">
        <v>2496</v>
      </c>
      <c r="J1706" s="3">
        <v>65.400000000000006</v>
      </c>
      <c r="K1706" s="3">
        <v>12280</v>
      </c>
      <c r="L1706" s="3" t="s">
        <v>25</v>
      </c>
      <c r="M1706" s="3">
        <v>1</v>
      </c>
      <c r="N1706" s="28">
        <f t="shared" ref="N1706:N1714" si="319">(K1706/1000)*M1706</f>
        <v>12.28</v>
      </c>
      <c r="O1706" s="28">
        <f t="shared" ref="O1706:O1714" si="320">N1706*J1706</f>
        <v>803.11200000000008</v>
      </c>
      <c r="P1706" s="12">
        <v>0</v>
      </c>
      <c r="Q1706" s="46">
        <f t="shared" si="312"/>
        <v>0</v>
      </c>
      <c r="R1706" s="37"/>
      <c r="S1706" s="3">
        <f t="shared" si="313"/>
        <v>12.28</v>
      </c>
      <c r="T1706" s="30" t="s">
        <v>2502</v>
      </c>
      <c r="U1706" s="41">
        <f t="shared" si="314"/>
        <v>803.11200000000008</v>
      </c>
      <c r="V1706" s="41">
        <f t="shared" si="315"/>
        <v>0</v>
      </c>
      <c r="W1706" s="5"/>
    </row>
    <row r="1707" spans="1:23" ht="43.2" x14ac:dyDescent="0.3">
      <c r="A1707" s="3">
        <f t="shared" si="316"/>
        <v>1690</v>
      </c>
      <c r="B1707" s="4" t="s">
        <v>1573</v>
      </c>
      <c r="C1707" s="3">
        <v>5</v>
      </c>
      <c r="D1707" s="3" t="s">
        <v>1569</v>
      </c>
      <c r="E1707" s="4" t="s">
        <v>1624</v>
      </c>
      <c r="F1707" s="3" t="s">
        <v>920</v>
      </c>
      <c r="G1707" s="3" t="s">
        <v>2319</v>
      </c>
      <c r="H1707" s="3" t="s">
        <v>2474</v>
      </c>
      <c r="I1707" s="3" t="s">
        <v>2496</v>
      </c>
      <c r="J1707" s="3">
        <v>65.400000000000006</v>
      </c>
      <c r="K1707" s="3">
        <v>11140</v>
      </c>
      <c r="L1707" s="3" t="s">
        <v>25</v>
      </c>
      <c r="M1707" s="3">
        <v>1</v>
      </c>
      <c r="N1707" s="28">
        <f t="shared" si="319"/>
        <v>11.14</v>
      </c>
      <c r="O1707" s="28">
        <f t="shared" si="320"/>
        <v>728.55600000000015</v>
      </c>
      <c r="P1707" s="12">
        <v>0</v>
      </c>
      <c r="Q1707" s="46">
        <f t="shared" si="312"/>
        <v>0</v>
      </c>
      <c r="R1707" s="37"/>
      <c r="S1707" s="3">
        <f t="shared" si="313"/>
        <v>11.14</v>
      </c>
      <c r="T1707" s="30" t="s">
        <v>2502</v>
      </c>
      <c r="U1707" s="41">
        <f t="shared" si="314"/>
        <v>728.55600000000015</v>
      </c>
      <c r="V1707" s="41">
        <f t="shared" si="315"/>
        <v>0</v>
      </c>
      <c r="W1707" s="5"/>
    </row>
    <row r="1708" spans="1:23" ht="43.2" x14ac:dyDescent="0.3">
      <c r="A1708" s="3">
        <f t="shared" si="316"/>
        <v>1691</v>
      </c>
      <c r="B1708" s="4" t="s">
        <v>1573</v>
      </c>
      <c r="C1708" s="3">
        <v>5</v>
      </c>
      <c r="D1708" s="3" t="s">
        <v>1569</v>
      </c>
      <c r="E1708" s="4" t="s">
        <v>1625</v>
      </c>
      <c r="F1708" s="3" t="s">
        <v>920</v>
      </c>
      <c r="G1708" s="3" t="s">
        <v>2319</v>
      </c>
      <c r="H1708" s="3" t="s">
        <v>2474</v>
      </c>
      <c r="I1708" s="3" t="s">
        <v>2496</v>
      </c>
      <c r="J1708" s="3">
        <v>65.400000000000006</v>
      </c>
      <c r="K1708" s="3">
        <v>10000</v>
      </c>
      <c r="L1708" s="3" t="s">
        <v>25</v>
      </c>
      <c r="M1708" s="3">
        <v>1</v>
      </c>
      <c r="N1708" s="28">
        <f t="shared" si="319"/>
        <v>10</v>
      </c>
      <c r="O1708" s="28">
        <f t="shared" si="320"/>
        <v>654</v>
      </c>
      <c r="P1708" s="12">
        <v>0</v>
      </c>
      <c r="Q1708" s="46">
        <f t="shared" si="312"/>
        <v>0</v>
      </c>
      <c r="R1708" s="37"/>
      <c r="S1708" s="3">
        <f t="shared" si="313"/>
        <v>10</v>
      </c>
      <c r="T1708" s="30" t="s">
        <v>2502</v>
      </c>
      <c r="U1708" s="41">
        <f t="shared" si="314"/>
        <v>654</v>
      </c>
      <c r="V1708" s="41">
        <f t="shared" si="315"/>
        <v>0</v>
      </c>
      <c r="W1708" s="5"/>
    </row>
    <row r="1709" spans="1:23" ht="43.2" x14ac:dyDescent="0.3">
      <c r="A1709" s="3">
        <f t="shared" si="316"/>
        <v>1692</v>
      </c>
      <c r="B1709" s="4" t="s">
        <v>1573</v>
      </c>
      <c r="C1709" s="3">
        <v>5</v>
      </c>
      <c r="D1709" s="3" t="s">
        <v>1569</v>
      </c>
      <c r="E1709" s="4" t="s">
        <v>1626</v>
      </c>
      <c r="F1709" s="3" t="s">
        <v>40</v>
      </c>
      <c r="G1709" s="3" t="s">
        <v>2339</v>
      </c>
      <c r="H1709" s="3" t="s">
        <v>2486</v>
      </c>
      <c r="I1709" s="3" t="s">
        <v>2496</v>
      </c>
      <c r="J1709" s="3">
        <v>31.5</v>
      </c>
      <c r="K1709" s="3">
        <f>4580-440</f>
        <v>4140</v>
      </c>
      <c r="L1709" s="3" t="s">
        <v>25</v>
      </c>
      <c r="M1709" s="3">
        <v>1</v>
      </c>
      <c r="N1709" s="28">
        <f t="shared" si="319"/>
        <v>4.1399999999999997</v>
      </c>
      <c r="O1709" s="28">
        <f t="shared" si="320"/>
        <v>130.41</v>
      </c>
      <c r="P1709" s="12">
        <v>0</v>
      </c>
      <c r="Q1709" s="46">
        <f t="shared" si="312"/>
        <v>0</v>
      </c>
      <c r="R1709" s="38"/>
      <c r="S1709" s="3">
        <f t="shared" si="313"/>
        <v>4.1399999999999997</v>
      </c>
      <c r="T1709" s="30" t="s">
        <v>2502</v>
      </c>
      <c r="U1709" s="10">
        <f t="shared" si="314"/>
        <v>130.41</v>
      </c>
      <c r="V1709" s="10">
        <f t="shared" si="315"/>
        <v>0</v>
      </c>
      <c r="W1709" s="5"/>
    </row>
    <row r="1710" spans="1:23" ht="43.2" x14ac:dyDescent="0.3">
      <c r="A1710" s="3">
        <f t="shared" si="316"/>
        <v>1693</v>
      </c>
      <c r="B1710" s="4" t="s">
        <v>1573</v>
      </c>
      <c r="C1710" s="3">
        <v>5</v>
      </c>
      <c r="D1710" s="3" t="s">
        <v>1569</v>
      </c>
      <c r="E1710" s="4" t="s">
        <v>1627</v>
      </c>
      <c r="F1710" s="3" t="s">
        <v>40</v>
      </c>
      <c r="G1710" s="3" t="s">
        <v>2339</v>
      </c>
      <c r="H1710" s="3" t="s">
        <v>2486</v>
      </c>
      <c r="I1710" s="3" t="s">
        <v>2496</v>
      </c>
      <c r="J1710" s="3">
        <v>31.5</v>
      </c>
      <c r="K1710" s="3">
        <f t="shared" ref="K1710:K1717" si="321">4580-440</f>
        <v>4140</v>
      </c>
      <c r="L1710" s="3" t="s">
        <v>25</v>
      </c>
      <c r="M1710" s="3">
        <v>1</v>
      </c>
      <c r="N1710" s="28">
        <f t="shared" si="319"/>
        <v>4.1399999999999997</v>
      </c>
      <c r="O1710" s="28">
        <f t="shared" si="320"/>
        <v>130.41</v>
      </c>
      <c r="P1710" s="12">
        <v>0</v>
      </c>
      <c r="Q1710" s="46">
        <f t="shared" si="312"/>
        <v>0</v>
      </c>
      <c r="R1710" s="38"/>
      <c r="S1710" s="3">
        <f t="shared" si="313"/>
        <v>4.1399999999999997</v>
      </c>
      <c r="T1710" s="30" t="s">
        <v>2502</v>
      </c>
      <c r="U1710" s="10">
        <f t="shared" si="314"/>
        <v>130.41</v>
      </c>
      <c r="V1710" s="10">
        <f t="shared" si="315"/>
        <v>0</v>
      </c>
      <c r="W1710" s="5"/>
    </row>
    <row r="1711" spans="1:23" ht="43.2" x14ac:dyDescent="0.3">
      <c r="A1711" s="3">
        <f t="shared" si="316"/>
        <v>1694</v>
      </c>
      <c r="B1711" s="4" t="s">
        <v>1573</v>
      </c>
      <c r="C1711" s="3">
        <v>5</v>
      </c>
      <c r="D1711" s="3" t="s">
        <v>1569</v>
      </c>
      <c r="E1711" s="4" t="s">
        <v>1628</v>
      </c>
      <c r="F1711" s="3" t="s">
        <v>40</v>
      </c>
      <c r="G1711" s="3" t="s">
        <v>2339</v>
      </c>
      <c r="H1711" s="3" t="s">
        <v>2486</v>
      </c>
      <c r="I1711" s="3" t="s">
        <v>2496</v>
      </c>
      <c r="J1711" s="3">
        <v>31.5</v>
      </c>
      <c r="K1711" s="3">
        <f t="shared" si="321"/>
        <v>4140</v>
      </c>
      <c r="L1711" s="3" t="s">
        <v>25</v>
      </c>
      <c r="M1711" s="3">
        <v>1</v>
      </c>
      <c r="N1711" s="28">
        <f t="shared" si="319"/>
        <v>4.1399999999999997</v>
      </c>
      <c r="O1711" s="28">
        <f t="shared" si="320"/>
        <v>130.41</v>
      </c>
      <c r="P1711" s="12">
        <v>0</v>
      </c>
      <c r="Q1711" s="46">
        <f t="shared" si="312"/>
        <v>0</v>
      </c>
      <c r="R1711" s="38"/>
      <c r="S1711" s="3">
        <f t="shared" si="313"/>
        <v>4.1399999999999997</v>
      </c>
      <c r="T1711" s="30" t="s">
        <v>2502</v>
      </c>
      <c r="U1711" s="10">
        <f t="shared" si="314"/>
        <v>130.41</v>
      </c>
      <c r="V1711" s="10">
        <f t="shared" si="315"/>
        <v>0</v>
      </c>
      <c r="W1711" s="5"/>
    </row>
    <row r="1712" spans="1:23" ht="43.2" x14ac:dyDescent="0.3">
      <c r="A1712" s="3">
        <f t="shared" si="316"/>
        <v>1695</v>
      </c>
      <c r="B1712" s="4" t="s">
        <v>1573</v>
      </c>
      <c r="C1712" s="3">
        <v>5</v>
      </c>
      <c r="D1712" s="3" t="s">
        <v>1569</v>
      </c>
      <c r="E1712" s="4" t="s">
        <v>1629</v>
      </c>
      <c r="F1712" s="3" t="s">
        <v>40</v>
      </c>
      <c r="G1712" s="3" t="s">
        <v>2339</v>
      </c>
      <c r="H1712" s="3" t="s">
        <v>2486</v>
      </c>
      <c r="I1712" s="3" t="s">
        <v>2496</v>
      </c>
      <c r="J1712" s="3">
        <v>31.5</v>
      </c>
      <c r="K1712" s="3">
        <f t="shared" si="321"/>
        <v>4140</v>
      </c>
      <c r="L1712" s="3" t="s">
        <v>25</v>
      </c>
      <c r="M1712" s="3">
        <v>1</v>
      </c>
      <c r="N1712" s="28">
        <f t="shared" si="319"/>
        <v>4.1399999999999997</v>
      </c>
      <c r="O1712" s="28">
        <f t="shared" si="320"/>
        <v>130.41</v>
      </c>
      <c r="P1712" s="12">
        <v>0</v>
      </c>
      <c r="Q1712" s="46">
        <f t="shared" si="312"/>
        <v>0</v>
      </c>
      <c r="R1712" s="38"/>
      <c r="S1712" s="3">
        <f t="shared" si="313"/>
        <v>4.1399999999999997</v>
      </c>
      <c r="T1712" s="30" t="s">
        <v>2502</v>
      </c>
      <c r="U1712" s="10">
        <f t="shared" si="314"/>
        <v>130.41</v>
      </c>
      <c r="V1712" s="10">
        <f t="shared" si="315"/>
        <v>0</v>
      </c>
      <c r="W1712" s="5"/>
    </row>
    <row r="1713" spans="1:23" ht="43.2" x14ac:dyDescent="0.3">
      <c r="A1713" s="3">
        <f t="shared" si="316"/>
        <v>1696</v>
      </c>
      <c r="B1713" s="4" t="s">
        <v>1573</v>
      </c>
      <c r="C1713" s="3">
        <v>5</v>
      </c>
      <c r="D1713" s="3" t="s">
        <v>1569</v>
      </c>
      <c r="E1713" s="4" t="s">
        <v>1630</v>
      </c>
      <c r="F1713" s="3" t="s">
        <v>6</v>
      </c>
      <c r="G1713" s="7" t="s">
        <v>2344</v>
      </c>
      <c r="H1713" s="7" t="s">
        <v>2467</v>
      </c>
      <c r="I1713" s="7" t="s">
        <v>2496</v>
      </c>
      <c r="J1713" s="7">
        <v>49.9</v>
      </c>
      <c r="K1713" s="3">
        <f t="shared" si="321"/>
        <v>4140</v>
      </c>
      <c r="L1713" s="3" t="s">
        <v>25</v>
      </c>
      <c r="M1713" s="3">
        <v>1</v>
      </c>
      <c r="N1713" s="28">
        <f t="shared" si="319"/>
        <v>4.1399999999999997</v>
      </c>
      <c r="O1713" s="28">
        <f t="shared" si="320"/>
        <v>206.58599999999998</v>
      </c>
      <c r="P1713" s="12">
        <v>0</v>
      </c>
      <c r="Q1713" s="46">
        <f t="shared" si="312"/>
        <v>0</v>
      </c>
      <c r="R1713" s="37"/>
      <c r="S1713" s="3">
        <f t="shared" si="313"/>
        <v>4.1399999999999997</v>
      </c>
      <c r="T1713" s="30" t="s">
        <v>2502</v>
      </c>
      <c r="U1713" s="29">
        <f t="shared" si="314"/>
        <v>206.58599999999998</v>
      </c>
      <c r="V1713" s="29">
        <f t="shared" si="315"/>
        <v>0</v>
      </c>
      <c r="W1713" s="5"/>
    </row>
    <row r="1714" spans="1:23" ht="43.2" x14ac:dyDescent="0.3">
      <c r="A1714" s="3">
        <f t="shared" si="316"/>
        <v>1697</v>
      </c>
      <c r="B1714" s="4" t="s">
        <v>1573</v>
      </c>
      <c r="C1714" s="3">
        <v>5</v>
      </c>
      <c r="D1714" s="3" t="s">
        <v>1569</v>
      </c>
      <c r="E1714" s="4" t="s">
        <v>1631</v>
      </c>
      <c r="F1714" s="3" t="s">
        <v>6</v>
      </c>
      <c r="G1714" s="7" t="s">
        <v>2344</v>
      </c>
      <c r="H1714" s="7" t="s">
        <v>2467</v>
      </c>
      <c r="I1714" s="7" t="s">
        <v>2496</v>
      </c>
      <c r="J1714" s="7">
        <v>49.9</v>
      </c>
      <c r="K1714" s="3">
        <f t="shared" si="321"/>
        <v>4140</v>
      </c>
      <c r="L1714" s="3" t="s">
        <v>25</v>
      </c>
      <c r="M1714" s="3">
        <v>1</v>
      </c>
      <c r="N1714" s="28">
        <f t="shared" si="319"/>
        <v>4.1399999999999997</v>
      </c>
      <c r="O1714" s="28">
        <f t="shared" si="320"/>
        <v>206.58599999999998</v>
      </c>
      <c r="P1714" s="12">
        <v>0</v>
      </c>
      <c r="Q1714" s="46">
        <f t="shared" si="312"/>
        <v>0</v>
      </c>
      <c r="R1714" s="37"/>
      <c r="S1714" s="3">
        <f t="shared" si="313"/>
        <v>4.1399999999999997</v>
      </c>
      <c r="T1714" s="30" t="s">
        <v>2502</v>
      </c>
      <c r="U1714" s="29">
        <f t="shared" si="314"/>
        <v>206.58599999999998</v>
      </c>
      <c r="V1714" s="29">
        <f t="shared" si="315"/>
        <v>0</v>
      </c>
      <c r="W1714" s="5"/>
    </row>
    <row r="1715" spans="1:23" ht="43.2" x14ac:dyDescent="0.3">
      <c r="A1715" s="3">
        <f t="shared" si="316"/>
        <v>1698</v>
      </c>
      <c r="B1715" s="4" t="s">
        <v>1573</v>
      </c>
      <c r="C1715" s="3">
        <v>5</v>
      </c>
      <c r="D1715" s="3" t="s">
        <v>1569</v>
      </c>
      <c r="E1715" s="4" t="s">
        <v>1632</v>
      </c>
      <c r="F1715" s="3" t="s">
        <v>40</v>
      </c>
      <c r="G1715" s="3" t="s">
        <v>2339</v>
      </c>
      <c r="H1715" s="3" t="s">
        <v>2486</v>
      </c>
      <c r="I1715" s="3" t="s">
        <v>2496</v>
      </c>
      <c r="J1715" s="3">
        <v>31.5</v>
      </c>
      <c r="K1715" s="3">
        <f t="shared" si="321"/>
        <v>4140</v>
      </c>
      <c r="L1715" s="3" t="s">
        <v>25</v>
      </c>
      <c r="M1715" s="3">
        <v>1</v>
      </c>
      <c r="N1715" s="28">
        <f t="shared" ref="N1715:N1723" si="322">(K1715/1000)*M1715</f>
        <v>4.1399999999999997</v>
      </c>
      <c r="O1715" s="28">
        <f t="shared" ref="O1715:O1723" si="323">N1715*J1715</f>
        <v>130.41</v>
      </c>
      <c r="P1715" s="12">
        <v>0</v>
      </c>
      <c r="Q1715" s="46">
        <f t="shared" si="312"/>
        <v>0</v>
      </c>
      <c r="R1715" s="38"/>
      <c r="S1715" s="3">
        <f t="shared" si="313"/>
        <v>4.1399999999999997</v>
      </c>
      <c r="T1715" s="30" t="s">
        <v>2502</v>
      </c>
      <c r="U1715" s="10">
        <f t="shared" si="314"/>
        <v>130.41</v>
      </c>
      <c r="V1715" s="10">
        <f t="shared" si="315"/>
        <v>0</v>
      </c>
      <c r="W1715" s="5"/>
    </row>
    <row r="1716" spans="1:23" ht="43.2" x14ac:dyDescent="0.3">
      <c r="A1716" s="3">
        <f t="shared" si="316"/>
        <v>1699</v>
      </c>
      <c r="B1716" s="4" t="s">
        <v>1573</v>
      </c>
      <c r="C1716" s="3">
        <v>5</v>
      </c>
      <c r="D1716" s="3" t="s">
        <v>1569</v>
      </c>
      <c r="E1716" s="4" t="s">
        <v>1633</v>
      </c>
      <c r="F1716" s="3" t="s">
        <v>6</v>
      </c>
      <c r="G1716" s="7" t="s">
        <v>2344</v>
      </c>
      <c r="H1716" s="7" t="s">
        <v>2467</v>
      </c>
      <c r="I1716" s="7" t="s">
        <v>2496</v>
      </c>
      <c r="J1716" s="7">
        <v>49.9</v>
      </c>
      <c r="K1716" s="3">
        <f t="shared" si="321"/>
        <v>4140</v>
      </c>
      <c r="L1716" s="3" t="s">
        <v>25</v>
      </c>
      <c r="M1716" s="3">
        <v>1</v>
      </c>
      <c r="N1716" s="28">
        <f t="shared" si="322"/>
        <v>4.1399999999999997</v>
      </c>
      <c r="O1716" s="28">
        <f t="shared" si="323"/>
        <v>206.58599999999998</v>
      </c>
      <c r="P1716" s="12">
        <v>0</v>
      </c>
      <c r="Q1716" s="46">
        <f t="shared" si="312"/>
        <v>0</v>
      </c>
      <c r="R1716" s="37"/>
      <c r="S1716" s="3">
        <f t="shared" si="313"/>
        <v>4.1399999999999997</v>
      </c>
      <c r="T1716" s="30" t="s">
        <v>2502</v>
      </c>
      <c r="U1716" s="29">
        <f t="shared" si="314"/>
        <v>206.58599999999998</v>
      </c>
      <c r="V1716" s="29">
        <f t="shared" si="315"/>
        <v>0</v>
      </c>
      <c r="W1716" s="5"/>
    </row>
    <row r="1717" spans="1:23" ht="43.2" x14ac:dyDescent="0.3">
      <c r="A1717" s="3">
        <f t="shared" si="316"/>
        <v>1700</v>
      </c>
      <c r="B1717" s="4" t="s">
        <v>1573</v>
      </c>
      <c r="C1717" s="3">
        <v>5</v>
      </c>
      <c r="D1717" s="3" t="s">
        <v>1569</v>
      </c>
      <c r="E1717" s="4" t="s">
        <v>1634</v>
      </c>
      <c r="F1717" s="3" t="s">
        <v>6</v>
      </c>
      <c r="G1717" s="7" t="s">
        <v>2344</v>
      </c>
      <c r="H1717" s="7" t="s">
        <v>2467</v>
      </c>
      <c r="I1717" s="7" t="s">
        <v>2496</v>
      </c>
      <c r="J1717" s="7">
        <v>49.9</v>
      </c>
      <c r="K1717" s="3">
        <f t="shared" si="321"/>
        <v>4140</v>
      </c>
      <c r="L1717" s="3" t="s">
        <v>25</v>
      </c>
      <c r="M1717" s="3">
        <v>1</v>
      </c>
      <c r="N1717" s="28">
        <f t="shared" si="322"/>
        <v>4.1399999999999997</v>
      </c>
      <c r="O1717" s="28">
        <f t="shared" si="323"/>
        <v>206.58599999999998</v>
      </c>
      <c r="P1717" s="12">
        <v>0</v>
      </c>
      <c r="Q1717" s="46">
        <f t="shared" si="312"/>
        <v>0</v>
      </c>
      <c r="R1717" s="37"/>
      <c r="S1717" s="3">
        <f t="shared" si="313"/>
        <v>4.1399999999999997</v>
      </c>
      <c r="T1717" s="30" t="s">
        <v>2502</v>
      </c>
      <c r="U1717" s="29">
        <f t="shared" si="314"/>
        <v>206.58599999999998</v>
      </c>
      <c r="V1717" s="29">
        <f t="shared" si="315"/>
        <v>0</v>
      </c>
      <c r="W1717" s="5"/>
    </row>
    <row r="1718" spans="1:23" ht="43.2" x14ac:dyDescent="0.3">
      <c r="A1718" s="3">
        <f t="shared" si="316"/>
        <v>1701</v>
      </c>
      <c r="B1718" s="4" t="s">
        <v>1573</v>
      </c>
      <c r="C1718" s="3">
        <v>5</v>
      </c>
      <c r="D1718" s="3" t="s">
        <v>1569</v>
      </c>
      <c r="E1718" s="4" t="s">
        <v>1635</v>
      </c>
      <c r="F1718" s="3" t="s">
        <v>40</v>
      </c>
      <c r="G1718" s="3" t="s">
        <v>2339</v>
      </c>
      <c r="H1718" s="3" t="s">
        <v>2486</v>
      </c>
      <c r="I1718" s="3" t="s">
        <v>2496</v>
      </c>
      <c r="J1718" s="3">
        <v>31.5</v>
      </c>
      <c r="K1718" s="3">
        <f>5850-440</f>
        <v>5410</v>
      </c>
      <c r="L1718" s="3" t="s">
        <v>25</v>
      </c>
      <c r="M1718" s="3">
        <v>1</v>
      </c>
      <c r="N1718" s="28">
        <f t="shared" si="322"/>
        <v>5.41</v>
      </c>
      <c r="O1718" s="28">
        <f t="shared" si="323"/>
        <v>170.41499999999999</v>
      </c>
      <c r="P1718" s="12">
        <v>0</v>
      </c>
      <c r="Q1718" s="46">
        <f t="shared" si="312"/>
        <v>0</v>
      </c>
      <c r="R1718" s="38"/>
      <c r="S1718" s="3">
        <f t="shared" si="313"/>
        <v>5.41</v>
      </c>
      <c r="T1718" s="30" t="s">
        <v>2502</v>
      </c>
      <c r="U1718" s="10">
        <f t="shared" si="314"/>
        <v>170.41499999999999</v>
      </c>
      <c r="V1718" s="10">
        <f t="shared" si="315"/>
        <v>0</v>
      </c>
      <c r="W1718" s="5"/>
    </row>
    <row r="1719" spans="1:23" ht="43.2" x14ac:dyDescent="0.3">
      <c r="A1719" s="3">
        <f t="shared" si="316"/>
        <v>1702</v>
      </c>
      <c r="B1719" s="4" t="s">
        <v>1573</v>
      </c>
      <c r="C1719" s="3">
        <v>5</v>
      </c>
      <c r="D1719" s="3" t="s">
        <v>1569</v>
      </c>
      <c r="E1719" s="4" t="s">
        <v>1636</v>
      </c>
      <c r="F1719" s="3" t="s">
        <v>35</v>
      </c>
      <c r="G1719" s="7" t="s">
        <v>2346</v>
      </c>
      <c r="H1719" s="7" t="s">
        <v>2467</v>
      </c>
      <c r="I1719" s="7" t="s">
        <v>2496</v>
      </c>
      <c r="J1719" s="7">
        <v>49.9</v>
      </c>
      <c r="K1719" s="3">
        <f t="shared" ref="K1719:K1726" si="324">5850-440</f>
        <v>5410</v>
      </c>
      <c r="L1719" s="3" t="s">
        <v>25</v>
      </c>
      <c r="M1719" s="3">
        <v>1</v>
      </c>
      <c r="N1719" s="28">
        <f t="shared" si="322"/>
        <v>5.41</v>
      </c>
      <c r="O1719" s="28">
        <f t="shared" si="323"/>
        <v>269.959</v>
      </c>
      <c r="P1719" s="12">
        <v>0</v>
      </c>
      <c r="Q1719" s="46">
        <f t="shared" si="312"/>
        <v>0</v>
      </c>
      <c r="R1719" s="37"/>
      <c r="S1719" s="3">
        <f t="shared" si="313"/>
        <v>5.41</v>
      </c>
      <c r="T1719" s="30" t="s">
        <v>2502</v>
      </c>
      <c r="U1719" s="29">
        <f t="shared" si="314"/>
        <v>269.959</v>
      </c>
      <c r="V1719" s="29">
        <f t="shared" si="315"/>
        <v>0</v>
      </c>
      <c r="W1719" s="5"/>
    </row>
    <row r="1720" spans="1:23" ht="43.2" x14ac:dyDescent="0.3">
      <c r="A1720" s="3">
        <f t="shared" si="316"/>
        <v>1703</v>
      </c>
      <c r="B1720" s="4" t="s">
        <v>1573</v>
      </c>
      <c r="C1720" s="3">
        <v>5</v>
      </c>
      <c r="D1720" s="3" t="s">
        <v>1569</v>
      </c>
      <c r="E1720" s="4" t="s">
        <v>1637</v>
      </c>
      <c r="F1720" s="3" t="s">
        <v>35</v>
      </c>
      <c r="G1720" s="7" t="s">
        <v>2346</v>
      </c>
      <c r="H1720" s="7" t="s">
        <v>2467</v>
      </c>
      <c r="I1720" s="7" t="s">
        <v>2496</v>
      </c>
      <c r="J1720" s="7">
        <v>49.9</v>
      </c>
      <c r="K1720" s="3">
        <f t="shared" si="324"/>
        <v>5410</v>
      </c>
      <c r="L1720" s="3" t="s">
        <v>25</v>
      </c>
      <c r="M1720" s="3">
        <v>1</v>
      </c>
      <c r="N1720" s="28">
        <f t="shared" si="322"/>
        <v>5.41</v>
      </c>
      <c r="O1720" s="28">
        <f t="shared" si="323"/>
        <v>269.959</v>
      </c>
      <c r="P1720" s="12">
        <v>0</v>
      </c>
      <c r="Q1720" s="46">
        <f t="shared" si="312"/>
        <v>0</v>
      </c>
      <c r="R1720" s="37"/>
      <c r="S1720" s="3">
        <f t="shared" si="313"/>
        <v>5.41</v>
      </c>
      <c r="T1720" s="30" t="s">
        <v>2502</v>
      </c>
      <c r="U1720" s="29">
        <f t="shared" si="314"/>
        <v>269.959</v>
      </c>
      <c r="V1720" s="29">
        <f t="shared" si="315"/>
        <v>0</v>
      </c>
      <c r="W1720" s="5"/>
    </row>
    <row r="1721" spans="1:23" ht="43.2" x14ac:dyDescent="0.3">
      <c r="A1721" s="3">
        <f t="shared" si="316"/>
        <v>1704</v>
      </c>
      <c r="B1721" s="4" t="s">
        <v>1573</v>
      </c>
      <c r="C1721" s="3">
        <v>5</v>
      </c>
      <c r="D1721" s="3" t="s">
        <v>1569</v>
      </c>
      <c r="E1721" s="4" t="s">
        <v>1638</v>
      </c>
      <c r="F1721" s="3" t="s">
        <v>40</v>
      </c>
      <c r="G1721" s="3" t="s">
        <v>2339</v>
      </c>
      <c r="H1721" s="3" t="s">
        <v>2486</v>
      </c>
      <c r="I1721" s="3" t="s">
        <v>2496</v>
      </c>
      <c r="J1721" s="3">
        <v>31.5</v>
      </c>
      <c r="K1721" s="3">
        <f t="shared" si="324"/>
        <v>5410</v>
      </c>
      <c r="L1721" s="3" t="s">
        <v>25</v>
      </c>
      <c r="M1721" s="3">
        <v>1</v>
      </c>
      <c r="N1721" s="28">
        <f t="shared" si="322"/>
        <v>5.41</v>
      </c>
      <c r="O1721" s="28">
        <f t="shared" si="323"/>
        <v>170.41499999999999</v>
      </c>
      <c r="P1721" s="12">
        <v>0</v>
      </c>
      <c r="Q1721" s="46">
        <f t="shared" si="312"/>
        <v>0</v>
      </c>
      <c r="R1721" s="38"/>
      <c r="S1721" s="3">
        <f t="shared" si="313"/>
        <v>5.41</v>
      </c>
      <c r="T1721" s="30" t="s">
        <v>2502</v>
      </c>
      <c r="U1721" s="10">
        <f t="shared" si="314"/>
        <v>170.41499999999999</v>
      </c>
      <c r="V1721" s="10">
        <f t="shared" si="315"/>
        <v>0</v>
      </c>
      <c r="W1721" s="5"/>
    </row>
    <row r="1722" spans="1:23" ht="43.2" x14ac:dyDescent="0.3">
      <c r="A1722" s="3">
        <f t="shared" si="316"/>
        <v>1705</v>
      </c>
      <c r="B1722" s="4" t="s">
        <v>1573</v>
      </c>
      <c r="C1722" s="3">
        <v>5</v>
      </c>
      <c r="D1722" s="3" t="s">
        <v>1569</v>
      </c>
      <c r="E1722" s="4" t="s">
        <v>1639</v>
      </c>
      <c r="F1722" s="3" t="s">
        <v>35</v>
      </c>
      <c r="G1722" s="7" t="s">
        <v>2346</v>
      </c>
      <c r="H1722" s="7" t="s">
        <v>2467</v>
      </c>
      <c r="I1722" s="7" t="s">
        <v>2496</v>
      </c>
      <c r="J1722" s="7">
        <v>49.9</v>
      </c>
      <c r="K1722" s="3">
        <f t="shared" si="324"/>
        <v>5410</v>
      </c>
      <c r="L1722" s="3" t="s">
        <v>25</v>
      </c>
      <c r="M1722" s="3">
        <v>1</v>
      </c>
      <c r="N1722" s="28">
        <f t="shared" si="322"/>
        <v>5.41</v>
      </c>
      <c r="O1722" s="28">
        <f t="shared" si="323"/>
        <v>269.959</v>
      </c>
      <c r="P1722" s="12">
        <v>0</v>
      </c>
      <c r="Q1722" s="46">
        <f t="shared" si="312"/>
        <v>0</v>
      </c>
      <c r="R1722" s="37"/>
      <c r="S1722" s="3">
        <f t="shared" si="313"/>
        <v>5.41</v>
      </c>
      <c r="T1722" s="30" t="s">
        <v>2502</v>
      </c>
      <c r="U1722" s="29">
        <f t="shared" si="314"/>
        <v>269.959</v>
      </c>
      <c r="V1722" s="29">
        <f t="shared" si="315"/>
        <v>0</v>
      </c>
      <c r="W1722" s="5"/>
    </row>
    <row r="1723" spans="1:23" ht="43.2" x14ac:dyDescent="0.3">
      <c r="A1723" s="3">
        <f t="shared" si="316"/>
        <v>1706</v>
      </c>
      <c r="B1723" s="4" t="s">
        <v>1573</v>
      </c>
      <c r="C1723" s="3">
        <v>5</v>
      </c>
      <c r="D1723" s="3" t="s">
        <v>1569</v>
      </c>
      <c r="E1723" s="4" t="s">
        <v>1640</v>
      </c>
      <c r="F1723" s="3" t="s">
        <v>35</v>
      </c>
      <c r="G1723" s="7" t="s">
        <v>2346</v>
      </c>
      <c r="H1723" s="7" t="s">
        <v>2467</v>
      </c>
      <c r="I1723" s="7" t="s">
        <v>2496</v>
      </c>
      <c r="J1723" s="7">
        <v>49.9</v>
      </c>
      <c r="K1723" s="3">
        <f t="shared" si="324"/>
        <v>5410</v>
      </c>
      <c r="L1723" s="3" t="s">
        <v>25</v>
      </c>
      <c r="M1723" s="3">
        <v>1</v>
      </c>
      <c r="N1723" s="28">
        <f t="shared" si="322"/>
        <v>5.41</v>
      </c>
      <c r="O1723" s="28">
        <f t="shared" si="323"/>
        <v>269.959</v>
      </c>
      <c r="P1723" s="12">
        <v>0</v>
      </c>
      <c r="Q1723" s="46">
        <f t="shared" si="312"/>
        <v>0</v>
      </c>
      <c r="R1723" s="37"/>
      <c r="S1723" s="3">
        <f t="shared" si="313"/>
        <v>5.41</v>
      </c>
      <c r="T1723" s="30" t="s">
        <v>2502</v>
      </c>
      <c r="U1723" s="29">
        <f t="shared" si="314"/>
        <v>269.959</v>
      </c>
      <c r="V1723" s="29">
        <f t="shared" si="315"/>
        <v>0</v>
      </c>
      <c r="W1723" s="5"/>
    </row>
    <row r="1724" spans="1:23" ht="43.2" x14ac:dyDescent="0.3">
      <c r="A1724" s="3">
        <f t="shared" si="316"/>
        <v>1707</v>
      </c>
      <c r="B1724" s="4" t="s">
        <v>1573</v>
      </c>
      <c r="C1724" s="3">
        <v>5</v>
      </c>
      <c r="D1724" s="3" t="s">
        <v>1569</v>
      </c>
      <c r="E1724" s="4" t="s">
        <v>1641</v>
      </c>
      <c r="F1724" s="3" t="s">
        <v>40</v>
      </c>
      <c r="G1724" s="3" t="s">
        <v>2339</v>
      </c>
      <c r="H1724" s="3" t="s">
        <v>2486</v>
      </c>
      <c r="I1724" s="3" t="s">
        <v>2496</v>
      </c>
      <c r="J1724" s="3">
        <v>31.5</v>
      </c>
      <c r="K1724" s="3">
        <f t="shared" si="324"/>
        <v>5410</v>
      </c>
      <c r="L1724" s="3" t="s">
        <v>25</v>
      </c>
      <c r="M1724" s="3">
        <v>1</v>
      </c>
      <c r="N1724" s="28">
        <f t="shared" ref="N1724:N1735" si="325">(K1724/1000)*M1724</f>
        <v>5.41</v>
      </c>
      <c r="O1724" s="28">
        <f t="shared" ref="O1724:O1735" si="326">N1724*J1724</f>
        <v>170.41499999999999</v>
      </c>
      <c r="P1724" s="12">
        <v>0</v>
      </c>
      <c r="Q1724" s="46">
        <f t="shared" si="312"/>
        <v>0</v>
      </c>
      <c r="R1724" s="38"/>
      <c r="S1724" s="3">
        <f t="shared" si="313"/>
        <v>5.41</v>
      </c>
      <c r="T1724" s="30" t="s">
        <v>2502</v>
      </c>
      <c r="U1724" s="10">
        <f t="shared" si="314"/>
        <v>170.41499999999999</v>
      </c>
      <c r="V1724" s="10">
        <f t="shared" si="315"/>
        <v>0</v>
      </c>
      <c r="W1724" s="5"/>
    </row>
    <row r="1725" spans="1:23" ht="43.2" x14ac:dyDescent="0.3">
      <c r="A1725" s="3">
        <f t="shared" si="316"/>
        <v>1708</v>
      </c>
      <c r="B1725" s="4" t="s">
        <v>1573</v>
      </c>
      <c r="C1725" s="3">
        <v>5</v>
      </c>
      <c r="D1725" s="3" t="s">
        <v>1569</v>
      </c>
      <c r="E1725" s="4" t="s">
        <v>1642</v>
      </c>
      <c r="F1725" s="3" t="s">
        <v>40</v>
      </c>
      <c r="G1725" s="3" t="s">
        <v>2339</v>
      </c>
      <c r="H1725" s="3" t="s">
        <v>2486</v>
      </c>
      <c r="I1725" s="3" t="s">
        <v>2496</v>
      </c>
      <c r="J1725" s="3">
        <v>31.5</v>
      </c>
      <c r="K1725" s="3">
        <f t="shared" si="324"/>
        <v>5410</v>
      </c>
      <c r="L1725" s="3" t="s">
        <v>25</v>
      </c>
      <c r="M1725" s="3">
        <v>1</v>
      </c>
      <c r="N1725" s="28">
        <f t="shared" si="325"/>
        <v>5.41</v>
      </c>
      <c r="O1725" s="28">
        <f t="shared" si="326"/>
        <v>170.41499999999999</v>
      </c>
      <c r="P1725" s="12">
        <v>0</v>
      </c>
      <c r="Q1725" s="46">
        <f t="shared" si="312"/>
        <v>0</v>
      </c>
      <c r="R1725" s="38"/>
      <c r="S1725" s="3">
        <f t="shared" si="313"/>
        <v>5.41</v>
      </c>
      <c r="T1725" s="30" t="s">
        <v>2502</v>
      </c>
      <c r="U1725" s="10">
        <f t="shared" si="314"/>
        <v>170.41499999999999</v>
      </c>
      <c r="V1725" s="10">
        <f t="shared" si="315"/>
        <v>0</v>
      </c>
      <c r="W1725" s="5"/>
    </row>
    <row r="1726" spans="1:23" ht="43.2" x14ac:dyDescent="0.3">
      <c r="A1726" s="3">
        <f t="shared" si="316"/>
        <v>1709</v>
      </c>
      <c r="B1726" s="4" t="s">
        <v>1573</v>
      </c>
      <c r="C1726" s="3">
        <v>5</v>
      </c>
      <c r="D1726" s="3" t="s">
        <v>1569</v>
      </c>
      <c r="E1726" s="4" t="s">
        <v>1643</v>
      </c>
      <c r="F1726" s="3" t="s">
        <v>40</v>
      </c>
      <c r="G1726" s="3" t="s">
        <v>2339</v>
      </c>
      <c r="H1726" s="3" t="s">
        <v>2486</v>
      </c>
      <c r="I1726" s="3" t="s">
        <v>2496</v>
      </c>
      <c r="J1726" s="3">
        <v>31.5</v>
      </c>
      <c r="K1726" s="3">
        <f t="shared" si="324"/>
        <v>5410</v>
      </c>
      <c r="L1726" s="3" t="s">
        <v>25</v>
      </c>
      <c r="M1726" s="3">
        <v>1</v>
      </c>
      <c r="N1726" s="28">
        <f t="shared" si="325"/>
        <v>5.41</v>
      </c>
      <c r="O1726" s="28">
        <f t="shared" si="326"/>
        <v>170.41499999999999</v>
      </c>
      <c r="P1726" s="12">
        <v>0</v>
      </c>
      <c r="Q1726" s="46">
        <f t="shared" si="312"/>
        <v>0</v>
      </c>
      <c r="R1726" s="38"/>
      <c r="S1726" s="3">
        <f t="shared" si="313"/>
        <v>5.41</v>
      </c>
      <c r="T1726" s="30" t="s">
        <v>2502</v>
      </c>
      <c r="U1726" s="10">
        <f t="shared" si="314"/>
        <v>170.41499999999999</v>
      </c>
      <c r="V1726" s="10">
        <f t="shared" si="315"/>
        <v>0</v>
      </c>
      <c r="W1726" s="5"/>
    </row>
    <row r="1727" spans="1:23" ht="43.2" x14ac:dyDescent="0.3">
      <c r="A1727" s="3">
        <f t="shared" si="316"/>
        <v>1710</v>
      </c>
      <c r="B1727" s="4" t="s">
        <v>1573</v>
      </c>
      <c r="C1727" s="3">
        <v>5</v>
      </c>
      <c r="D1727" s="3" t="s">
        <v>1569</v>
      </c>
      <c r="E1727" s="4" t="s">
        <v>1644</v>
      </c>
      <c r="F1727" s="3" t="s">
        <v>40</v>
      </c>
      <c r="G1727" s="3" t="s">
        <v>2339</v>
      </c>
      <c r="H1727" s="3" t="s">
        <v>2486</v>
      </c>
      <c r="I1727" s="3" t="s">
        <v>2496</v>
      </c>
      <c r="J1727" s="3">
        <v>31.5</v>
      </c>
      <c r="K1727" s="3">
        <f>3700-440</f>
        <v>3260</v>
      </c>
      <c r="L1727" s="3" t="s">
        <v>25</v>
      </c>
      <c r="M1727" s="3">
        <v>1</v>
      </c>
      <c r="N1727" s="28">
        <f t="shared" si="325"/>
        <v>3.26</v>
      </c>
      <c r="O1727" s="28">
        <f t="shared" si="326"/>
        <v>102.69</v>
      </c>
      <c r="P1727" s="12">
        <v>0</v>
      </c>
      <c r="Q1727" s="46">
        <f t="shared" si="312"/>
        <v>0</v>
      </c>
      <c r="R1727" s="38"/>
      <c r="S1727" s="3">
        <f t="shared" si="313"/>
        <v>3.26</v>
      </c>
      <c r="T1727" s="30" t="s">
        <v>2502</v>
      </c>
      <c r="U1727" s="10">
        <f t="shared" si="314"/>
        <v>102.69</v>
      </c>
      <c r="V1727" s="10">
        <f t="shared" si="315"/>
        <v>0</v>
      </c>
      <c r="W1727" s="5"/>
    </row>
    <row r="1728" spans="1:23" ht="43.2" x14ac:dyDescent="0.3">
      <c r="A1728" s="3">
        <f t="shared" si="316"/>
        <v>1711</v>
      </c>
      <c r="B1728" s="4" t="s">
        <v>1573</v>
      </c>
      <c r="C1728" s="3">
        <v>5</v>
      </c>
      <c r="D1728" s="3" t="s">
        <v>1569</v>
      </c>
      <c r="E1728" s="4" t="s">
        <v>1644</v>
      </c>
      <c r="F1728" s="3" t="s">
        <v>40</v>
      </c>
      <c r="G1728" s="3" t="s">
        <v>2339</v>
      </c>
      <c r="H1728" s="3" t="s">
        <v>2486</v>
      </c>
      <c r="I1728" s="3" t="s">
        <v>2496</v>
      </c>
      <c r="J1728" s="3">
        <v>31.5</v>
      </c>
      <c r="K1728" s="3">
        <f t="shared" ref="K1728:K1738" si="327">3700-440</f>
        <v>3260</v>
      </c>
      <c r="L1728" s="3" t="s">
        <v>25</v>
      </c>
      <c r="M1728" s="3">
        <v>1</v>
      </c>
      <c r="N1728" s="28">
        <f t="shared" si="325"/>
        <v>3.26</v>
      </c>
      <c r="O1728" s="28">
        <f t="shared" si="326"/>
        <v>102.69</v>
      </c>
      <c r="P1728" s="12">
        <v>0</v>
      </c>
      <c r="Q1728" s="46">
        <f t="shared" si="312"/>
        <v>0</v>
      </c>
      <c r="R1728" s="38"/>
      <c r="S1728" s="3">
        <f t="shared" si="313"/>
        <v>3.26</v>
      </c>
      <c r="T1728" s="30" t="s">
        <v>2502</v>
      </c>
      <c r="U1728" s="10">
        <f t="shared" si="314"/>
        <v>102.69</v>
      </c>
      <c r="V1728" s="10">
        <f t="shared" si="315"/>
        <v>0</v>
      </c>
      <c r="W1728" s="5"/>
    </row>
    <row r="1729" spans="1:23" ht="43.2" x14ac:dyDescent="0.3">
      <c r="A1729" s="3">
        <f t="shared" si="316"/>
        <v>1712</v>
      </c>
      <c r="B1729" s="4" t="s">
        <v>1573</v>
      </c>
      <c r="C1729" s="3">
        <v>5</v>
      </c>
      <c r="D1729" s="3" t="s">
        <v>1569</v>
      </c>
      <c r="E1729" s="4" t="s">
        <v>1644</v>
      </c>
      <c r="F1729" s="3" t="s">
        <v>40</v>
      </c>
      <c r="G1729" s="3" t="s">
        <v>2339</v>
      </c>
      <c r="H1729" s="3" t="s">
        <v>2486</v>
      </c>
      <c r="I1729" s="3" t="s">
        <v>2496</v>
      </c>
      <c r="J1729" s="3">
        <v>31.5</v>
      </c>
      <c r="K1729" s="3">
        <f t="shared" si="327"/>
        <v>3260</v>
      </c>
      <c r="L1729" s="3" t="s">
        <v>25</v>
      </c>
      <c r="M1729" s="3">
        <v>1</v>
      </c>
      <c r="N1729" s="28">
        <f t="shared" si="325"/>
        <v>3.26</v>
      </c>
      <c r="O1729" s="28">
        <f t="shared" si="326"/>
        <v>102.69</v>
      </c>
      <c r="P1729" s="12">
        <v>0</v>
      </c>
      <c r="Q1729" s="46">
        <f t="shared" si="312"/>
        <v>0</v>
      </c>
      <c r="R1729" s="38"/>
      <c r="S1729" s="3">
        <f t="shared" si="313"/>
        <v>3.26</v>
      </c>
      <c r="T1729" s="30" t="s">
        <v>2502</v>
      </c>
      <c r="U1729" s="10">
        <f t="shared" si="314"/>
        <v>102.69</v>
      </c>
      <c r="V1729" s="10">
        <f t="shared" si="315"/>
        <v>0</v>
      </c>
      <c r="W1729" s="5"/>
    </row>
    <row r="1730" spans="1:23" ht="43.2" x14ac:dyDescent="0.3">
      <c r="A1730" s="3">
        <f t="shared" si="316"/>
        <v>1713</v>
      </c>
      <c r="B1730" s="4" t="s">
        <v>1573</v>
      </c>
      <c r="C1730" s="3">
        <v>5</v>
      </c>
      <c r="D1730" s="3" t="s">
        <v>1569</v>
      </c>
      <c r="E1730" s="4" t="s">
        <v>1644</v>
      </c>
      <c r="F1730" s="3" t="s">
        <v>6</v>
      </c>
      <c r="G1730" s="7" t="s">
        <v>2344</v>
      </c>
      <c r="H1730" s="7" t="s">
        <v>2467</v>
      </c>
      <c r="I1730" s="7" t="s">
        <v>2496</v>
      </c>
      <c r="J1730" s="7">
        <v>49.9</v>
      </c>
      <c r="K1730" s="3">
        <f t="shared" si="327"/>
        <v>3260</v>
      </c>
      <c r="L1730" s="3" t="s">
        <v>25</v>
      </c>
      <c r="M1730" s="3">
        <v>1</v>
      </c>
      <c r="N1730" s="28">
        <f t="shared" si="325"/>
        <v>3.26</v>
      </c>
      <c r="O1730" s="28">
        <f t="shared" si="326"/>
        <v>162.67399999999998</v>
      </c>
      <c r="P1730" s="12">
        <v>0</v>
      </c>
      <c r="Q1730" s="46">
        <f t="shared" si="312"/>
        <v>0</v>
      </c>
      <c r="R1730" s="37"/>
      <c r="S1730" s="3">
        <f t="shared" si="313"/>
        <v>3.26</v>
      </c>
      <c r="T1730" s="30" t="s">
        <v>2502</v>
      </c>
      <c r="U1730" s="29">
        <f t="shared" si="314"/>
        <v>162.67399999999998</v>
      </c>
      <c r="V1730" s="29">
        <f t="shared" si="315"/>
        <v>0</v>
      </c>
      <c r="W1730" s="5"/>
    </row>
    <row r="1731" spans="1:23" ht="43.2" x14ac:dyDescent="0.3">
      <c r="A1731" s="3">
        <f t="shared" si="316"/>
        <v>1714</v>
      </c>
      <c r="B1731" s="4" t="s">
        <v>1573</v>
      </c>
      <c r="C1731" s="3">
        <v>5</v>
      </c>
      <c r="D1731" s="3" t="s">
        <v>1569</v>
      </c>
      <c r="E1731" s="4" t="s">
        <v>1644</v>
      </c>
      <c r="F1731" s="3" t="s">
        <v>6</v>
      </c>
      <c r="G1731" s="7" t="s">
        <v>2344</v>
      </c>
      <c r="H1731" s="7" t="s">
        <v>2467</v>
      </c>
      <c r="I1731" s="7" t="s">
        <v>2496</v>
      </c>
      <c r="J1731" s="7">
        <v>49.9</v>
      </c>
      <c r="K1731" s="3">
        <f t="shared" si="327"/>
        <v>3260</v>
      </c>
      <c r="L1731" s="3" t="s">
        <v>25</v>
      </c>
      <c r="M1731" s="3">
        <v>1</v>
      </c>
      <c r="N1731" s="28">
        <f t="shared" si="325"/>
        <v>3.26</v>
      </c>
      <c r="O1731" s="28">
        <f t="shared" si="326"/>
        <v>162.67399999999998</v>
      </c>
      <c r="P1731" s="12">
        <v>0</v>
      </c>
      <c r="Q1731" s="46">
        <f t="shared" ref="Q1731:Q1794" si="328">N1731*P1731</f>
        <v>0</v>
      </c>
      <c r="R1731" s="37"/>
      <c r="S1731" s="3">
        <f t="shared" ref="S1731:S1794" si="329">N1731-Q1731</f>
        <v>3.26</v>
      </c>
      <c r="T1731" s="30" t="s">
        <v>2502</v>
      </c>
      <c r="U1731" s="29">
        <f t="shared" si="314"/>
        <v>162.67399999999998</v>
      </c>
      <c r="V1731" s="29">
        <f t="shared" si="315"/>
        <v>0</v>
      </c>
      <c r="W1731" s="5"/>
    </row>
    <row r="1732" spans="1:23" ht="43.2" x14ac:dyDescent="0.3">
      <c r="A1732" s="3">
        <f t="shared" si="316"/>
        <v>1715</v>
      </c>
      <c r="B1732" s="4" t="s">
        <v>1573</v>
      </c>
      <c r="C1732" s="3">
        <v>5</v>
      </c>
      <c r="D1732" s="3" t="s">
        <v>1569</v>
      </c>
      <c r="E1732" s="4" t="s">
        <v>1644</v>
      </c>
      <c r="F1732" s="3" t="s">
        <v>6</v>
      </c>
      <c r="G1732" s="7" t="s">
        <v>2344</v>
      </c>
      <c r="H1732" s="7" t="s">
        <v>2467</v>
      </c>
      <c r="I1732" s="7" t="s">
        <v>2496</v>
      </c>
      <c r="J1732" s="7">
        <v>49.9</v>
      </c>
      <c r="K1732" s="3">
        <f t="shared" si="327"/>
        <v>3260</v>
      </c>
      <c r="L1732" s="3" t="s">
        <v>25</v>
      </c>
      <c r="M1732" s="3">
        <v>1</v>
      </c>
      <c r="N1732" s="28">
        <f t="shared" si="325"/>
        <v>3.26</v>
      </c>
      <c r="O1732" s="28">
        <f t="shared" si="326"/>
        <v>162.67399999999998</v>
      </c>
      <c r="P1732" s="12">
        <v>0</v>
      </c>
      <c r="Q1732" s="46">
        <f t="shared" si="328"/>
        <v>0</v>
      </c>
      <c r="R1732" s="37"/>
      <c r="S1732" s="3">
        <f t="shared" si="329"/>
        <v>3.26</v>
      </c>
      <c r="T1732" s="30" t="s">
        <v>2502</v>
      </c>
      <c r="U1732" s="29">
        <f t="shared" si="314"/>
        <v>162.67399999999998</v>
      </c>
      <c r="V1732" s="29">
        <f t="shared" si="315"/>
        <v>0</v>
      </c>
      <c r="W1732" s="5"/>
    </row>
    <row r="1733" spans="1:23" ht="43.2" x14ac:dyDescent="0.3">
      <c r="A1733" s="3">
        <f t="shared" si="316"/>
        <v>1716</v>
      </c>
      <c r="B1733" s="4" t="s">
        <v>1573</v>
      </c>
      <c r="C1733" s="3">
        <v>5</v>
      </c>
      <c r="D1733" s="3" t="s">
        <v>1569</v>
      </c>
      <c r="E1733" s="4" t="s">
        <v>1645</v>
      </c>
      <c r="F1733" s="3" t="s">
        <v>6</v>
      </c>
      <c r="G1733" s="7" t="s">
        <v>2344</v>
      </c>
      <c r="H1733" s="7" t="s">
        <v>2467</v>
      </c>
      <c r="I1733" s="7" t="s">
        <v>2496</v>
      </c>
      <c r="J1733" s="7">
        <v>49.9</v>
      </c>
      <c r="K1733" s="3">
        <f t="shared" si="327"/>
        <v>3260</v>
      </c>
      <c r="L1733" s="3" t="s">
        <v>25</v>
      </c>
      <c r="M1733" s="3">
        <v>1</v>
      </c>
      <c r="N1733" s="28">
        <f t="shared" si="325"/>
        <v>3.26</v>
      </c>
      <c r="O1733" s="28">
        <f t="shared" si="326"/>
        <v>162.67399999999998</v>
      </c>
      <c r="P1733" s="12">
        <v>0</v>
      </c>
      <c r="Q1733" s="46">
        <f t="shared" si="328"/>
        <v>0</v>
      </c>
      <c r="R1733" s="37"/>
      <c r="S1733" s="3">
        <f t="shared" si="329"/>
        <v>3.26</v>
      </c>
      <c r="T1733" s="30" t="s">
        <v>2502</v>
      </c>
      <c r="U1733" s="29">
        <f t="shared" si="314"/>
        <v>162.67399999999998</v>
      </c>
      <c r="V1733" s="29">
        <f t="shared" si="315"/>
        <v>0</v>
      </c>
      <c r="W1733" s="5"/>
    </row>
    <row r="1734" spans="1:23" ht="43.2" x14ac:dyDescent="0.3">
      <c r="A1734" s="3">
        <f t="shared" si="316"/>
        <v>1717</v>
      </c>
      <c r="B1734" s="4" t="s">
        <v>1573</v>
      </c>
      <c r="C1734" s="3">
        <v>5</v>
      </c>
      <c r="D1734" s="3" t="s">
        <v>1569</v>
      </c>
      <c r="E1734" s="4" t="s">
        <v>1645</v>
      </c>
      <c r="F1734" s="3" t="s">
        <v>6</v>
      </c>
      <c r="G1734" s="7" t="s">
        <v>2344</v>
      </c>
      <c r="H1734" s="7" t="s">
        <v>2467</v>
      </c>
      <c r="I1734" s="7" t="s">
        <v>2496</v>
      </c>
      <c r="J1734" s="7">
        <v>49.9</v>
      </c>
      <c r="K1734" s="3">
        <f t="shared" si="327"/>
        <v>3260</v>
      </c>
      <c r="L1734" s="3" t="s">
        <v>25</v>
      </c>
      <c r="M1734" s="3">
        <v>1</v>
      </c>
      <c r="N1734" s="28">
        <f t="shared" si="325"/>
        <v>3.26</v>
      </c>
      <c r="O1734" s="28">
        <f t="shared" si="326"/>
        <v>162.67399999999998</v>
      </c>
      <c r="P1734" s="12">
        <v>0</v>
      </c>
      <c r="Q1734" s="46">
        <f t="shared" si="328"/>
        <v>0</v>
      </c>
      <c r="R1734" s="37"/>
      <c r="S1734" s="3">
        <f t="shared" si="329"/>
        <v>3.26</v>
      </c>
      <c r="T1734" s="30" t="s">
        <v>2502</v>
      </c>
      <c r="U1734" s="29">
        <f t="shared" si="314"/>
        <v>162.67399999999998</v>
      </c>
      <c r="V1734" s="29">
        <f t="shared" si="315"/>
        <v>0</v>
      </c>
      <c r="W1734" s="5"/>
    </row>
    <row r="1735" spans="1:23" ht="43.2" x14ac:dyDescent="0.3">
      <c r="A1735" s="3">
        <f t="shared" si="316"/>
        <v>1718</v>
      </c>
      <c r="B1735" s="4" t="s">
        <v>1573</v>
      </c>
      <c r="C1735" s="3">
        <v>5</v>
      </c>
      <c r="D1735" s="3" t="s">
        <v>1569</v>
      </c>
      <c r="E1735" s="4" t="s">
        <v>1645</v>
      </c>
      <c r="F1735" s="3" t="s">
        <v>6</v>
      </c>
      <c r="G1735" s="7" t="s">
        <v>2344</v>
      </c>
      <c r="H1735" s="7" t="s">
        <v>2467</v>
      </c>
      <c r="I1735" s="7" t="s">
        <v>2496</v>
      </c>
      <c r="J1735" s="7">
        <v>49.9</v>
      </c>
      <c r="K1735" s="3">
        <f t="shared" si="327"/>
        <v>3260</v>
      </c>
      <c r="L1735" s="3" t="s">
        <v>25</v>
      </c>
      <c r="M1735" s="3">
        <v>1</v>
      </c>
      <c r="N1735" s="28">
        <f t="shared" si="325"/>
        <v>3.26</v>
      </c>
      <c r="O1735" s="28">
        <f t="shared" si="326"/>
        <v>162.67399999999998</v>
      </c>
      <c r="P1735" s="12">
        <v>0</v>
      </c>
      <c r="Q1735" s="46">
        <f t="shared" si="328"/>
        <v>0</v>
      </c>
      <c r="R1735" s="37"/>
      <c r="S1735" s="3">
        <f t="shared" si="329"/>
        <v>3.26</v>
      </c>
      <c r="T1735" s="30" t="s">
        <v>2502</v>
      </c>
      <c r="U1735" s="29">
        <f t="shared" si="314"/>
        <v>162.67399999999998</v>
      </c>
      <c r="V1735" s="29">
        <f t="shared" si="315"/>
        <v>0</v>
      </c>
      <c r="W1735" s="5"/>
    </row>
    <row r="1736" spans="1:23" ht="43.2" x14ac:dyDescent="0.3">
      <c r="A1736" s="3">
        <f t="shared" si="316"/>
        <v>1719</v>
      </c>
      <c r="B1736" s="4" t="s">
        <v>1573</v>
      </c>
      <c r="C1736" s="3">
        <v>5</v>
      </c>
      <c r="D1736" s="3" t="s">
        <v>1569</v>
      </c>
      <c r="E1736" s="4" t="s">
        <v>1645</v>
      </c>
      <c r="F1736" s="3" t="s">
        <v>40</v>
      </c>
      <c r="G1736" s="3" t="s">
        <v>2339</v>
      </c>
      <c r="H1736" s="3" t="s">
        <v>2486</v>
      </c>
      <c r="I1736" s="3" t="s">
        <v>2496</v>
      </c>
      <c r="J1736" s="3">
        <v>31.5</v>
      </c>
      <c r="K1736" s="3">
        <f t="shared" si="327"/>
        <v>3260</v>
      </c>
      <c r="L1736" s="3" t="s">
        <v>25</v>
      </c>
      <c r="M1736" s="3">
        <v>1</v>
      </c>
      <c r="N1736" s="28">
        <f>(K1736/1000)*M1736</f>
        <v>3.26</v>
      </c>
      <c r="O1736" s="28">
        <f>N1736*J1736</f>
        <v>102.69</v>
      </c>
      <c r="P1736" s="12">
        <v>0</v>
      </c>
      <c r="Q1736" s="46">
        <f t="shared" si="328"/>
        <v>0</v>
      </c>
      <c r="R1736" s="38"/>
      <c r="S1736" s="3">
        <f t="shared" si="329"/>
        <v>3.26</v>
      </c>
      <c r="T1736" s="30" t="s">
        <v>2502</v>
      </c>
      <c r="U1736" s="10">
        <f t="shared" si="314"/>
        <v>102.69</v>
      </c>
      <c r="V1736" s="10">
        <f t="shared" si="315"/>
        <v>0</v>
      </c>
      <c r="W1736" s="5"/>
    </row>
    <row r="1737" spans="1:23" ht="43.2" x14ac:dyDescent="0.3">
      <c r="A1737" s="3">
        <f t="shared" si="316"/>
        <v>1720</v>
      </c>
      <c r="B1737" s="4" t="s">
        <v>1573</v>
      </c>
      <c r="C1737" s="3">
        <v>5</v>
      </c>
      <c r="D1737" s="3" t="s">
        <v>1569</v>
      </c>
      <c r="E1737" s="4" t="s">
        <v>1645</v>
      </c>
      <c r="F1737" s="3" t="s">
        <v>40</v>
      </c>
      <c r="G1737" s="3" t="s">
        <v>2339</v>
      </c>
      <c r="H1737" s="3" t="s">
        <v>2486</v>
      </c>
      <c r="I1737" s="3" t="s">
        <v>2496</v>
      </c>
      <c r="J1737" s="3">
        <v>31.5</v>
      </c>
      <c r="K1737" s="3">
        <f t="shared" si="327"/>
        <v>3260</v>
      </c>
      <c r="L1737" s="3" t="s">
        <v>25</v>
      </c>
      <c r="M1737" s="3">
        <v>1</v>
      </c>
      <c r="N1737" s="28">
        <f>(K1737/1000)*M1737</f>
        <v>3.26</v>
      </c>
      <c r="O1737" s="28">
        <f>N1737*J1737</f>
        <v>102.69</v>
      </c>
      <c r="P1737" s="12">
        <v>0</v>
      </c>
      <c r="Q1737" s="46">
        <f t="shared" si="328"/>
        <v>0</v>
      </c>
      <c r="R1737" s="38"/>
      <c r="S1737" s="3">
        <f t="shared" si="329"/>
        <v>3.26</v>
      </c>
      <c r="T1737" s="30" t="s">
        <v>2502</v>
      </c>
      <c r="U1737" s="10">
        <f t="shared" si="314"/>
        <v>102.69</v>
      </c>
      <c r="V1737" s="10">
        <f t="shared" si="315"/>
        <v>0</v>
      </c>
      <c r="W1737" s="5"/>
    </row>
    <row r="1738" spans="1:23" ht="43.2" x14ac:dyDescent="0.3">
      <c r="A1738" s="3">
        <f t="shared" si="316"/>
        <v>1721</v>
      </c>
      <c r="B1738" s="4" t="s">
        <v>1573</v>
      </c>
      <c r="C1738" s="3">
        <v>5</v>
      </c>
      <c r="D1738" s="3" t="s">
        <v>1569</v>
      </c>
      <c r="E1738" s="4" t="s">
        <v>1645</v>
      </c>
      <c r="F1738" s="3" t="s">
        <v>40</v>
      </c>
      <c r="G1738" s="3" t="s">
        <v>2339</v>
      </c>
      <c r="H1738" s="3" t="s">
        <v>2486</v>
      </c>
      <c r="I1738" s="3" t="s">
        <v>2496</v>
      </c>
      <c r="J1738" s="3">
        <v>31.5</v>
      </c>
      <c r="K1738" s="3">
        <f t="shared" si="327"/>
        <v>3260</v>
      </c>
      <c r="L1738" s="3" t="s">
        <v>25</v>
      </c>
      <c r="M1738" s="3">
        <v>1</v>
      </c>
      <c r="N1738" s="28">
        <f>(K1738/1000)*M1738</f>
        <v>3.26</v>
      </c>
      <c r="O1738" s="28">
        <f>N1738*J1738</f>
        <v>102.69</v>
      </c>
      <c r="P1738" s="12">
        <v>0</v>
      </c>
      <c r="Q1738" s="46">
        <f t="shared" si="328"/>
        <v>0</v>
      </c>
      <c r="R1738" s="38"/>
      <c r="S1738" s="3">
        <f t="shared" si="329"/>
        <v>3.26</v>
      </c>
      <c r="T1738" s="30" t="s">
        <v>2502</v>
      </c>
      <c r="U1738" s="10">
        <f t="shared" si="314"/>
        <v>102.69</v>
      </c>
      <c r="V1738" s="10">
        <f t="shared" si="315"/>
        <v>0</v>
      </c>
      <c r="W1738" s="5"/>
    </row>
    <row r="1739" spans="1:23" ht="43.2" x14ac:dyDescent="0.3">
      <c r="A1739" s="3">
        <f t="shared" si="316"/>
        <v>1722</v>
      </c>
      <c r="B1739" s="4" t="s">
        <v>1573</v>
      </c>
      <c r="C1739" s="3">
        <v>5</v>
      </c>
      <c r="D1739" s="3" t="s">
        <v>1572</v>
      </c>
      <c r="E1739" s="4" t="s">
        <v>1648</v>
      </c>
      <c r="F1739" s="3" t="s">
        <v>690</v>
      </c>
      <c r="G1739" s="3" t="s">
        <v>2317</v>
      </c>
      <c r="H1739" s="3" t="s">
        <v>2478</v>
      </c>
      <c r="I1739" s="3" t="s">
        <v>2496</v>
      </c>
      <c r="J1739" s="3">
        <v>49.6</v>
      </c>
      <c r="K1739" s="3">
        <v>7600</v>
      </c>
      <c r="L1739" s="3" t="s">
        <v>25</v>
      </c>
      <c r="M1739" s="3">
        <v>1</v>
      </c>
      <c r="N1739" s="28">
        <f t="shared" ref="N1739:N1781" si="330">(K1739/1000)*M1739</f>
        <v>7.6</v>
      </c>
      <c r="O1739" s="28">
        <f t="shared" ref="O1739:O1781" si="331">N1739*J1739</f>
        <v>376.96</v>
      </c>
      <c r="P1739" s="12">
        <v>0</v>
      </c>
      <c r="Q1739" s="46">
        <f t="shared" si="328"/>
        <v>0</v>
      </c>
      <c r="R1739" s="37"/>
      <c r="S1739" s="3">
        <f t="shared" si="329"/>
        <v>7.6</v>
      </c>
      <c r="T1739" s="30" t="s">
        <v>2502</v>
      </c>
      <c r="U1739" s="29">
        <f t="shared" si="314"/>
        <v>376.96</v>
      </c>
      <c r="V1739" s="29">
        <f t="shared" si="315"/>
        <v>0</v>
      </c>
      <c r="W1739" s="5"/>
    </row>
    <row r="1740" spans="1:23" ht="43.2" x14ac:dyDescent="0.3">
      <c r="A1740" s="3">
        <f t="shared" si="316"/>
        <v>1723</v>
      </c>
      <c r="B1740" s="4" t="s">
        <v>1573</v>
      </c>
      <c r="C1740" s="3">
        <v>5</v>
      </c>
      <c r="D1740" s="3" t="s">
        <v>1572</v>
      </c>
      <c r="E1740" s="4" t="s">
        <v>1649</v>
      </c>
      <c r="F1740" s="3" t="s">
        <v>690</v>
      </c>
      <c r="G1740" s="3" t="s">
        <v>2317</v>
      </c>
      <c r="H1740" s="3" t="s">
        <v>2478</v>
      </c>
      <c r="I1740" s="3" t="s">
        <v>2496</v>
      </c>
      <c r="J1740" s="3">
        <v>49.6</v>
      </c>
      <c r="K1740" s="3">
        <v>6100</v>
      </c>
      <c r="L1740" s="3" t="s">
        <v>25</v>
      </c>
      <c r="M1740" s="3">
        <v>1</v>
      </c>
      <c r="N1740" s="28">
        <f t="shared" si="330"/>
        <v>6.1</v>
      </c>
      <c r="O1740" s="28">
        <f t="shared" si="331"/>
        <v>302.56</v>
      </c>
      <c r="P1740" s="12">
        <v>0</v>
      </c>
      <c r="Q1740" s="46">
        <f t="shared" si="328"/>
        <v>0</v>
      </c>
      <c r="R1740" s="37"/>
      <c r="S1740" s="3">
        <f t="shared" si="329"/>
        <v>6.1</v>
      </c>
      <c r="T1740" s="30" t="s">
        <v>2502</v>
      </c>
      <c r="U1740" s="29">
        <f t="shared" si="314"/>
        <v>302.56</v>
      </c>
      <c r="V1740" s="29">
        <f t="shared" si="315"/>
        <v>0</v>
      </c>
      <c r="W1740" s="5"/>
    </row>
    <row r="1741" spans="1:23" ht="43.2" x14ac:dyDescent="0.3">
      <c r="A1741" s="3">
        <f t="shared" si="316"/>
        <v>1724</v>
      </c>
      <c r="B1741" s="4" t="s">
        <v>1573</v>
      </c>
      <c r="C1741" s="3">
        <v>5</v>
      </c>
      <c r="D1741" s="3" t="s">
        <v>1572</v>
      </c>
      <c r="E1741" s="4" t="s">
        <v>1650</v>
      </c>
      <c r="F1741" s="3" t="s">
        <v>690</v>
      </c>
      <c r="G1741" s="3" t="s">
        <v>2317</v>
      </c>
      <c r="H1741" s="3" t="s">
        <v>2478</v>
      </c>
      <c r="I1741" s="3" t="s">
        <v>2496</v>
      </c>
      <c r="J1741" s="3">
        <v>49.6</v>
      </c>
      <c r="K1741" s="3">
        <v>6100</v>
      </c>
      <c r="L1741" s="3" t="s">
        <v>25</v>
      </c>
      <c r="M1741" s="3">
        <v>1</v>
      </c>
      <c r="N1741" s="28">
        <f t="shared" si="330"/>
        <v>6.1</v>
      </c>
      <c r="O1741" s="28">
        <f t="shared" si="331"/>
        <v>302.56</v>
      </c>
      <c r="P1741" s="12">
        <v>0</v>
      </c>
      <c r="Q1741" s="46">
        <f t="shared" si="328"/>
        <v>0</v>
      </c>
      <c r="R1741" s="37"/>
      <c r="S1741" s="3">
        <f t="shared" si="329"/>
        <v>6.1</v>
      </c>
      <c r="T1741" s="30" t="s">
        <v>2502</v>
      </c>
      <c r="U1741" s="29">
        <f t="shared" si="314"/>
        <v>302.56</v>
      </c>
      <c r="V1741" s="29">
        <f t="shared" si="315"/>
        <v>0</v>
      </c>
      <c r="W1741" s="5"/>
    </row>
    <row r="1742" spans="1:23" ht="43.2" x14ac:dyDescent="0.3">
      <c r="A1742" s="3">
        <f t="shared" si="316"/>
        <v>1725</v>
      </c>
      <c r="B1742" s="4" t="s">
        <v>1573</v>
      </c>
      <c r="C1742" s="3">
        <v>5</v>
      </c>
      <c r="D1742" s="3" t="s">
        <v>1572</v>
      </c>
      <c r="E1742" s="4" t="s">
        <v>1651</v>
      </c>
      <c r="F1742" s="3" t="s">
        <v>690</v>
      </c>
      <c r="G1742" s="3" t="s">
        <v>2317</v>
      </c>
      <c r="H1742" s="3" t="s">
        <v>2478</v>
      </c>
      <c r="I1742" s="3" t="s">
        <v>2496</v>
      </c>
      <c r="J1742" s="3">
        <v>49.6</v>
      </c>
      <c r="K1742" s="3">
        <v>6100</v>
      </c>
      <c r="L1742" s="3" t="s">
        <v>25</v>
      </c>
      <c r="M1742" s="3">
        <v>1</v>
      </c>
      <c r="N1742" s="28">
        <f t="shared" si="330"/>
        <v>6.1</v>
      </c>
      <c r="O1742" s="28">
        <f t="shared" si="331"/>
        <v>302.56</v>
      </c>
      <c r="P1742" s="12">
        <v>0</v>
      </c>
      <c r="Q1742" s="46">
        <f t="shared" si="328"/>
        <v>0</v>
      </c>
      <c r="R1742" s="37"/>
      <c r="S1742" s="3">
        <f t="shared" si="329"/>
        <v>6.1</v>
      </c>
      <c r="T1742" s="30" t="s">
        <v>2502</v>
      </c>
      <c r="U1742" s="29">
        <f t="shared" ref="U1742:U1805" si="332">S1742*J1742</f>
        <v>302.56</v>
      </c>
      <c r="V1742" s="29">
        <f t="shared" ref="V1742:V1805" si="333">Q1742*J1742</f>
        <v>0</v>
      </c>
      <c r="W1742" s="5"/>
    </row>
    <row r="1743" spans="1:23" ht="43.2" x14ac:dyDescent="0.3">
      <c r="A1743" s="3">
        <f t="shared" si="316"/>
        <v>1726</v>
      </c>
      <c r="B1743" s="4" t="s">
        <v>1573</v>
      </c>
      <c r="C1743" s="3">
        <v>5</v>
      </c>
      <c r="D1743" s="3" t="s">
        <v>1572</v>
      </c>
      <c r="E1743" s="4" t="s">
        <v>1652</v>
      </c>
      <c r="F1743" s="3" t="s">
        <v>690</v>
      </c>
      <c r="G1743" s="3" t="s">
        <v>2317</v>
      </c>
      <c r="H1743" s="3" t="s">
        <v>2478</v>
      </c>
      <c r="I1743" s="3" t="s">
        <v>2496</v>
      </c>
      <c r="J1743" s="3">
        <v>49.6</v>
      </c>
      <c r="K1743" s="3">
        <v>6100</v>
      </c>
      <c r="L1743" s="3" t="s">
        <v>25</v>
      </c>
      <c r="M1743" s="3">
        <v>1</v>
      </c>
      <c r="N1743" s="28">
        <f t="shared" si="330"/>
        <v>6.1</v>
      </c>
      <c r="O1743" s="28">
        <f t="shared" si="331"/>
        <v>302.56</v>
      </c>
      <c r="P1743" s="12">
        <v>0</v>
      </c>
      <c r="Q1743" s="46">
        <f t="shared" si="328"/>
        <v>0</v>
      </c>
      <c r="R1743" s="37"/>
      <c r="S1743" s="3">
        <f t="shared" si="329"/>
        <v>6.1</v>
      </c>
      <c r="T1743" s="30" t="s">
        <v>2502</v>
      </c>
      <c r="U1743" s="29">
        <f t="shared" si="332"/>
        <v>302.56</v>
      </c>
      <c r="V1743" s="29">
        <f t="shared" si="333"/>
        <v>0</v>
      </c>
      <c r="W1743" s="5"/>
    </row>
    <row r="1744" spans="1:23" ht="43.2" x14ac:dyDescent="0.3">
      <c r="A1744" s="3">
        <f t="shared" si="316"/>
        <v>1727</v>
      </c>
      <c r="B1744" s="4" t="s">
        <v>1573</v>
      </c>
      <c r="C1744" s="3">
        <v>5</v>
      </c>
      <c r="D1744" s="3" t="s">
        <v>1572</v>
      </c>
      <c r="E1744" s="4" t="s">
        <v>1653</v>
      </c>
      <c r="F1744" s="3" t="s">
        <v>690</v>
      </c>
      <c r="G1744" s="3" t="s">
        <v>2317</v>
      </c>
      <c r="H1744" s="3" t="s">
        <v>2478</v>
      </c>
      <c r="I1744" s="3" t="s">
        <v>2496</v>
      </c>
      <c r="J1744" s="3">
        <v>49.6</v>
      </c>
      <c r="K1744" s="3">
        <v>6100</v>
      </c>
      <c r="L1744" s="3" t="s">
        <v>25</v>
      </c>
      <c r="M1744" s="3">
        <v>1</v>
      </c>
      <c r="N1744" s="28">
        <f t="shared" si="330"/>
        <v>6.1</v>
      </c>
      <c r="O1744" s="28">
        <f t="shared" si="331"/>
        <v>302.56</v>
      </c>
      <c r="P1744" s="12">
        <v>0</v>
      </c>
      <c r="Q1744" s="46">
        <f t="shared" si="328"/>
        <v>0</v>
      </c>
      <c r="R1744" s="37"/>
      <c r="S1744" s="3">
        <f t="shared" si="329"/>
        <v>6.1</v>
      </c>
      <c r="T1744" s="30" t="s">
        <v>2502</v>
      </c>
      <c r="U1744" s="29">
        <f t="shared" si="332"/>
        <v>302.56</v>
      </c>
      <c r="V1744" s="29">
        <f t="shared" si="333"/>
        <v>0</v>
      </c>
      <c r="W1744" s="5"/>
    </row>
    <row r="1745" spans="1:23" ht="43.2" x14ac:dyDescent="0.3">
      <c r="A1745" s="3">
        <f t="shared" si="316"/>
        <v>1728</v>
      </c>
      <c r="B1745" s="4" t="s">
        <v>1573</v>
      </c>
      <c r="C1745" s="3">
        <v>5</v>
      </c>
      <c r="D1745" s="3" t="s">
        <v>1572</v>
      </c>
      <c r="E1745" s="4" t="s">
        <v>1654</v>
      </c>
      <c r="F1745" s="3" t="s">
        <v>690</v>
      </c>
      <c r="G1745" s="3" t="s">
        <v>2317</v>
      </c>
      <c r="H1745" s="3" t="s">
        <v>2478</v>
      </c>
      <c r="I1745" s="3" t="s">
        <v>2496</v>
      </c>
      <c r="J1745" s="3">
        <v>49.6</v>
      </c>
      <c r="K1745" s="3">
        <v>7600</v>
      </c>
      <c r="L1745" s="3" t="s">
        <v>25</v>
      </c>
      <c r="M1745" s="3">
        <v>1</v>
      </c>
      <c r="N1745" s="28">
        <f t="shared" si="330"/>
        <v>7.6</v>
      </c>
      <c r="O1745" s="28">
        <f t="shared" si="331"/>
        <v>376.96</v>
      </c>
      <c r="P1745" s="12">
        <v>0</v>
      </c>
      <c r="Q1745" s="46">
        <f t="shared" si="328"/>
        <v>0</v>
      </c>
      <c r="R1745" s="37"/>
      <c r="S1745" s="3">
        <f t="shared" si="329"/>
        <v>7.6</v>
      </c>
      <c r="T1745" s="30" t="s">
        <v>2502</v>
      </c>
      <c r="U1745" s="29">
        <f t="shared" si="332"/>
        <v>376.96</v>
      </c>
      <c r="V1745" s="29">
        <f t="shared" si="333"/>
        <v>0</v>
      </c>
      <c r="W1745" s="5"/>
    </row>
    <row r="1746" spans="1:23" ht="18" customHeight="1" x14ac:dyDescent="0.3">
      <c r="A1746" s="3">
        <f t="shared" si="316"/>
        <v>1729</v>
      </c>
      <c r="B1746" s="4" t="s">
        <v>1573</v>
      </c>
      <c r="C1746" s="3">
        <v>5</v>
      </c>
      <c r="D1746" s="3" t="s">
        <v>1572</v>
      </c>
      <c r="E1746" s="4" t="s">
        <v>1655</v>
      </c>
      <c r="F1746" s="3" t="s">
        <v>227</v>
      </c>
      <c r="G1746" s="3" t="s">
        <v>2333</v>
      </c>
      <c r="H1746" s="3" t="s">
        <v>2483</v>
      </c>
      <c r="I1746" s="3" t="s">
        <v>2496</v>
      </c>
      <c r="J1746" s="3">
        <v>76</v>
      </c>
      <c r="K1746" s="3">
        <f>7600+6100</f>
        <v>13700</v>
      </c>
      <c r="L1746" s="3" t="s">
        <v>25</v>
      </c>
      <c r="M1746" s="3">
        <v>1</v>
      </c>
      <c r="N1746" s="28">
        <f t="shared" si="330"/>
        <v>13.7</v>
      </c>
      <c r="O1746" s="28">
        <f t="shared" si="331"/>
        <v>1041.2</v>
      </c>
      <c r="P1746" s="12">
        <v>0</v>
      </c>
      <c r="Q1746" s="46">
        <f t="shared" si="328"/>
        <v>0</v>
      </c>
      <c r="R1746" s="15"/>
      <c r="S1746" s="3">
        <f t="shared" si="329"/>
        <v>13.7</v>
      </c>
      <c r="T1746" s="45" t="s">
        <v>2504</v>
      </c>
      <c r="U1746" s="47">
        <f t="shared" si="332"/>
        <v>1041.2</v>
      </c>
      <c r="V1746" s="47">
        <f t="shared" si="333"/>
        <v>0</v>
      </c>
      <c r="W1746" s="5"/>
    </row>
    <row r="1747" spans="1:23" ht="18" customHeight="1" x14ac:dyDescent="0.3">
      <c r="A1747" s="3">
        <f t="shared" si="316"/>
        <v>1730</v>
      </c>
      <c r="B1747" s="4" t="s">
        <v>1573</v>
      </c>
      <c r="C1747" s="3">
        <v>5</v>
      </c>
      <c r="D1747" s="3" t="s">
        <v>1572</v>
      </c>
      <c r="E1747" s="4" t="s">
        <v>1656</v>
      </c>
      <c r="F1747" s="3" t="s">
        <v>227</v>
      </c>
      <c r="G1747" s="3" t="s">
        <v>2333</v>
      </c>
      <c r="H1747" s="3" t="s">
        <v>2483</v>
      </c>
      <c r="I1747" s="3" t="s">
        <v>2496</v>
      </c>
      <c r="J1747" s="3">
        <v>76</v>
      </c>
      <c r="K1747" s="3">
        <f>6100+3050</f>
        <v>9150</v>
      </c>
      <c r="L1747" s="3" t="s">
        <v>25</v>
      </c>
      <c r="M1747" s="3">
        <v>1</v>
      </c>
      <c r="N1747" s="28">
        <f t="shared" si="330"/>
        <v>9.15</v>
      </c>
      <c r="O1747" s="28">
        <f t="shared" si="331"/>
        <v>695.4</v>
      </c>
      <c r="P1747" s="12">
        <v>0</v>
      </c>
      <c r="Q1747" s="46">
        <f t="shared" si="328"/>
        <v>0</v>
      </c>
      <c r="R1747" s="15"/>
      <c r="S1747" s="3">
        <f t="shared" si="329"/>
        <v>9.15</v>
      </c>
      <c r="T1747" s="45" t="s">
        <v>2504</v>
      </c>
      <c r="U1747" s="47">
        <f t="shared" si="332"/>
        <v>695.4</v>
      </c>
      <c r="V1747" s="47">
        <f t="shared" si="333"/>
        <v>0</v>
      </c>
      <c r="W1747" s="5"/>
    </row>
    <row r="1748" spans="1:23" ht="18" customHeight="1" x14ac:dyDescent="0.3">
      <c r="A1748" s="3">
        <f t="shared" ref="A1748:A1811" si="334">A1747+1</f>
        <v>1731</v>
      </c>
      <c r="B1748" s="4" t="s">
        <v>1573</v>
      </c>
      <c r="C1748" s="3">
        <v>5</v>
      </c>
      <c r="D1748" s="3" t="s">
        <v>1572</v>
      </c>
      <c r="E1748" s="4" t="s">
        <v>1657</v>
      </c>
      <c r="F1748" s="3" t="s">
        <v>227</v>
      </c>
      <c r="G1748" s="3" t="s">
        <v>2333</v>
      </c>
      <c r="H1748" s="3" t="s">
        <v>2483</v>
      </c>
      <c r="I1748" s="3" t="s">
        <v>2496</v>
      </c>
      <c r="J1748" s="3">
        <v>76</v>
      </c>
      <c r="K1748" s="3">
        <f>6100+3050</f>
        <v>9150</v>
      </c>
      <c r="L1748" s="3" t="s">
        <v>25</v>
      </c>
      <c r="M1748" s="3">
        <v>1</v>
      </c>
      <c r="N1748" s="28">
        <f t="shared" si="330"/>
        <v>9.15</v>
      </c>
      <c r="O1748" s="28">
        <f t="shared" si="331"/>
        <v>695.4</v>
      </c>
      <c r="P1748" s="12">
        <v>0</v>
      </c>
      <c r="Q1748" s="46">
        <f t="shared" si="328"/>
        <v>0</v>
      </c>
      <c r="R1748" s="15"/>
      <c r="S1748" s="3">
        <f t="shared" si="329"/>
        <v>9.15</v>
      </c>
      <c r="T1748" s="45" t="s">
        <v>2504</v>
      </c>
      <c r="U1748" s="47">
        <f t="shared" si="332"/>
        <v>695.4</v>
      </c>
      <c r="V1748" s="47">
        <f t="shared" si="333"/>
        <v>0</v>
      </c>
      <c r="W1748" s="5"/>
    </row>
    <row r="1749" spans="1:23" ht="18" customHeight="1" x14ac:dyDescent="0.3">
      <c r="A1749" s="3">
        <f t="shared" si="334"/>
        <v>1732</v>
      </c>
      <c r="B1749" s="4" t="s">
        <v>1573</v>
      </c>
      <c r="C1749" s="3">
        <v>5</v>
      </c>
      <c r="D1749" s="3" t="s">
        <v>1572</v>
      </c>
      <c r="E1749" s="4" t="s">
        <v>1658</v>
      </c>
      <c r="F1749" s="3" t="s">
        <v>227</v>
      </c>
      <c r="G1749" s="3" t="s">
        <v>2333</v>
      </c>
      <c r="H1749" s="3" t="s">
        <v>2483</v>
      </c>
      <c r="I1749" s="3" t="s">
        <v>2496</v>
      </c>
      <c r="J1749" s="3">
        <v>76</v>
      </c>
      <c r="K1749" s="3">
        <f>7600+6100</f>
        <v>13700</v>
      </c>
      <c r="L1749" s="3" t="s">
        <v>25</v>
      </c>
      <c r="M1749" s="3">
        <v>1</v>
      </c>
      <c r="N1749" s="28">
        <f t="shared" si="330"/>
        <v>13.7</v>
      </c>
      <c r="O1749" s="28">
        <f t="shared" si="331"/>
        <v>1041.2</v>
      </c>
      <c r="P1749" s="12">
        <v>0</v>
      </c>
      <c r="Q1749" s="46">
        <f t="shared" si="328"/>
        <v>0</v>
      </c>
      <c r="R1749" s="15"/>
      <c r="S1749" s="3">
        <f t="shared" si="329"/>
        <v>13.7</v>
      </c>
      <c r="T1749" s="45" t="s">
        <v>2504</v>
      </c>
      <c r="U1749" s="47">
        <f t="shared" si="332"/>
        <v>1041.2</v>
      </c>
      <c r="V1749" s="47">
        <f t="shared" si="333"/>
        <v>0</v>
      </c>
      <c r="W1749" s="5"/>
    </row>
    <row r="1750" spans="1:23" ht="18" customHeight="1" x14ac:dyDescent="0.3">
      <c r="A1750" s="3">
        <f t="shared" si="334"/>
        <v>1733</v>
      </c>
      <c r="B1750" s="4" t="s">
        <v>1573</v>
      </c>
      <c r="C1750" s="3">
        <v>5</v>
      </c>
      <c r="D1750" s="3" t="s">
        <v>1572</v>
      </c>
      <c r="E1750" s="4" t="s">
        <v>1659</v>
      </c>
      <c r="F1750" s="3" t="s">
        <v>227</v>
      </c>
      <c r="G1750" s="3" t="s">
        <v>2333</v>
      </c>
      <c r="H1750" s="3" t="s">
        <v>2483</v>
      </c>
      <c r="I1750" s="3" t="s">
        <v>2496</v>
      </c>
      <c r="J1750" s="3">
        <v>76</v>
      </c>
      <c r="K1750" s="3">
        <f>7600+6100</f>
        <v>13700</v>
      </c>
      <c r="L1750" s="3" t="s">
        <v>25</v>
      </c>
      <c r="M1750" s="3">
        <v>1</v>
      </c>
      <c r="N1750" s="28">
        <f t="shared" si="330"/>
        <v>13.7</v>
      </c>
      <c r="O1750" s="28">
        <f t="shared" si="331"/>
        <v>1041.2</v>
      </c>
      <c r="P1750" s="12">
        <v>0</v>
      </c>
      <c r="Q1750" s="46">
        <f t="shared" si="328"/>
        <v>0</v>
      </c>
      <c r="R1750" s="15"/>
      <c r="S1750" s="3">
        <f t="shared" si="329"/>
        <v>13.7</v>
      </c>
      <c r="T1750" s="45" t="s">
        <v>2504</v>
      </c>
      <c r="U1750" s="47">
        <f t="shared" si="332"/>
        <v>1041.2</v>
      </c>
      <c r="V1750" s="47">
        <f t="shared" si="333"/>
        <v>0</v>
      </c>
      <c r="W1750" s="5"/>
    </row>
    <row r="1751" spans="1:23" ht="18" customHeight="1" x14ac:dyDescent="0.3">
      <c r="A1751" s="3">
        <f t="shared" si="334"/>
        <v>1734</v>
      </c>
      <c r="B1751" s="4" t="s">
        <v>1573</v>
      </c>
      <c r="C1751" s="3">
        <v>5</v>
      </c>
      <c r="D1751" s="3" t="s">
        <v>1572</v>
      </c>
      <c r="E1751" s="4" t="s">
        <v>1660</v>
      </c>
      <c r="F1751" s="3" t="s">
        <v>227</v>
      </c>
      <c r="G1751" s="3" t="s">
        <v>2333</v>
      </c>
      <c r="H1751" s="3" t="s">
        <v>2483</v>
      </c>
      <c r="I1751" s="3" t="s">
        <v>2496</v>
      </c>
      <c r="J1751" s="3">
        <v>76</v>
      </c>
      <c r="K1751" s="3">
        <f>6100+3050</f>
        <v>9150</v>
      </c>
      <c r="L1751" s="3" t="s">
        <v>25</v>
      </c>
      <c r="M1751" s="3">
        <v>1</v>
      </c>
      <c r="N1751" s="28">
        <f t="shared" si="330"/>
        <v>9.15</v>
      </c>
      <c r="O1751" s="28">
        <f t="shared" si="331"/>
        <v>695.4</v>
      </c>
      <c r="P1751" s="12">
        <v>0</v>
      </c>
      <c r="Q1751" s="46">
        <f t="shared" si="328"/>
        <v>0</v>
      </c>
      <c r="R1751" s="15"/>
      <c r="S1751" s="3">
        <f t="shared" si="329"/>
        <v>9.15</v>
      </c>
      <c r="T1751" s="45" t="s">
        <v>2504</v>
      </c>
      <c r="U1751" s="47">
        <f t="shared" si="332"/>
        <v>695.4</v>
      </c>
      <c r="V1751" s="47">
        <f t="shared" si="333"/>
        <v>0</v>
      </c>
      <c r="W1751" s="5"/>
    </row>
    <row r="1752" spans="1:23" ht="18" customHeight="1" x14ac:dyDescent="0.3">
      <c r="A1752" s="3">
        <f t="shared" si="334"/>
        <v>1735</v>
      </c>
      <c r="B1752" s="4" t="s">
        <v>1573</v>
      </c>
      <c r="C1752" s="3">
        <v>5</v>
      </c>
      <c r="D1752" s="3" t="s">
        <v>1572</v>
      </c>
      <c r="E1752" s="4" t="s">
        <v>1661</v>
      </c>
      <c r="F1752" s="3" t="s">
        <v>227</v>
      </c>
      <c r="G1752" s="3" t="s">
        <v>2333</v>
      </c>
      <c r="H1752" s="3" t="s">
        <v>2483</v>
      </c>
      <c r="I1752" s="3" t="s">
        <v>2496</v>
      </c>
      <c r="J1752" s="3">
        <v>76</v>
      </c>
      <c r="K1752" s="3">
        <f>6100+3050</f>
        <v>9150</v>
      </c>
      <c r="L1752" s="3" t="s">
        <v>25</v>
      </c>
      <c r="M1752" s="3">
        <v>1</v>
      </c>
      <c r="N1752" s="28">
        <f t="shared" si="330"/>
        <v>9.15</v>
      </c>
      <c r="O1752" s="28">
        <f t="shared" si="331"/>
        <v>695.4</v>
      </c>
      <c r="P1752" s="12">
        <v>0</v>
      </c>
      <c r="Q1752" s="46">
        <f t="shared" si="328"/>
        <v>0</v>
      </c>
      <c r="R1752" s="15"/>
      <c r="S1752" s="3">
        <f t="shared" si="329"/>
        <v>9.15</v>
      </c>
      <c r="T1752" s="45" t="s">
        <v>2504</v>
      </c>
      <c r="U1752" s="47">
        <f t="shared" si="332"/>
        <v>695.4</v>
      </c>
      <c r="V1752" s="47">
        <f t="shared" si="333"/>
        <v>0</v>
      </c>
      <c r="W1752" s="5"/>
    </row>
    <row r="1753" spans="1:23" ht="18" customHeight="1" x14ac:dyDescent="0.3">
      <c r="A1753" s="3">
        <f t="shared" si="334"/>
        <v>1736</v>
      </c>
      <c r="B1753" s="4" t="s">
        <v>1573</v>
      </c>
      <c r="C1753" s="3">
        <v>5</v>
      </c>
      <c r="D1753" s="3" t="s">
        <v>1572</v>
      </c>
      <c r="E1753" s="4" t="s">
        <v>1662</v>
      </c>
      <c r="F1753" s="3" t="s">
        <v>227</v>
      </c>
      <c r="G1753" s="3" t="s">
        <v>2333</v>
      </c>
      <c r="H1753" s="3" t="s">
        <v>2483</v>
      </c>
      <c r="I1753" s="3" t="s">
        <v>2496</v>
      </c>
      <c r="J1753" s="3">
        <v>76</v>
      </c>
      <c r="K1753" s="3">
        <f>7600+6100</f>
        <v>13700</v>
      </c>
      <c r="L1753" s="3" t="s">
        <v>25</v>
      </c>
      <c r="M1753" s="3">
        <v>1</v>
      </c>
      <c r="N1753" s="28">
        <f t="shared" si="330"/>
        <v>13.7</v>
      </c>
      <c r="O1753" s="28">
        <f t="shared" si="331"/>
        <v>1041.2</v>
      </c>
      <c r="P1753" s="12">
        <v>0</v>
      </c>
      <c r="Q1753" s="46">
        <f t="shared" si="328"/>
        <v>0</v>
      </c>
      <c r="R1753" s="15"/>
      <c r="S1753" s="3">
        <f t="shared" si="329"/>
        <v>13.7</v>
      </c>
      <c r="T1753" s="45" t="s">
        <v>2504</v>
      </c>
      <c r="U1753" s="47">
        <f t="shared" si="332"/>
        <v>1041.2</v>
      </c>
      <c r="V1753" s="47">
        <f t="shared" si="333"/>
        <v>0</v>
      </c>
      <c r="W1753" s="5"/>
    </row>
    <row r="1754" spans="1:23" ht="18" customHeight="1" x14ac:dyDescent="0.3">
      <c r="A1754" s="3">
        <f t="shared" si="334"/>
        <v>1737</v>
      </c>
      <c r="B1754" s="4" t="s">
        <v>1573</v>
      </c>
      <c r="C1754" s="3">
        <v>5</v>
      </c>
      <c r="D1754" s="3" t="s">
        <v>1572</v>
      </c>
      <c r="E1754" s="4" t="s">
        <v>1663</v>
      </c>
      <c r="F1754" s="3" t="s">
        <v>227</v>
      </c>
      <c r="G1754" s="3" t="s">
        <v>2333</v>
      </c>
      <c r="H1754" s="3" t="s">
        <v>2483</v>
      </c>
      <c r="I1754" s="3" t="s">
        <v>2496</v>
      </c>
      <c r="J1754" s="3">
        <v>76</v>
      </c>
      <c r="K1754" s="3">
        <f>7600+6100</f>
        <v>13700</v>
      </c>
      <c r="L1754" s="3" t="s">
        <v>25</v>
      </c>
      <c r="M1754" s="3">
        <v>1</v>
      </c>
      <c r="N1754" s="28">
        <f t="shared" si="330"/>
        <v>13.7</v>
      </c>
      <c r="O1754" s="28">
        <f t="shared" si="331"/>
        <v>1041.2</v>
      </c>
      <c r="P1754" s="12">
        <v>0</v>
      </c>
      <c r="Q1754" s="46">
        <f t="shared" si="328"/>
        <v>0</v>
      </c>
      <c r="R1754" s="15"/>
      <c r="S1754" s="3">
        <f t="shared" si="329"/>
        <v>13.7</v>
      </c>
      <c r="T1754" s="45" t="s">
        <v>2504</v>
      </c>
      <c r="U1754" s="47">
        <f t="shared" si="332"/>
        <v>1041.2</v>
      </c>
      <c r="V1754" s="47">
        <f t="shared" si="333"/>
        <v>0</v>
      </c>
      <c r="W1754" s="5"/>
    </row>
    <row r="1755" spans="1:23" ht="18" customHeight="1" x14ac:dyDescent="0.3">
      <c r="A1755" s="3">
        <f t="shared" si="334"/>
        <v>1738</v>
      </c>
      <c r="B1755" s="4" t="s">
        <v>1573</v>
      </c>
      <c r="C1755" s="3">
        <v>5</v>
      </c>
      <c r="D1755" s="3" t="s">
        <v>1572</v>
      </c>
      <c r="E1755" s="4" t="s">
        <v>1664</v>
      </c>
      <c r="F1755" s="3" t="s">
        <v>227</v>
      </c>
      <c r="G1755" s="3" t="s">
        <v>2333</v>
      </c>
      <c r="H1755" s="3" t="s">
        <v>2483</v>
      </c>
      <c r="I1755" s="3" t="s">
        <v>2496</v>
      </c>
      <c r="J1755" s="3">
        <v>76</v>
      </c>
      <c r="K1755" s="3">
        <f>6100+3050</f>
        <v>9150</v>
      </c>
      <c r="L1755" s="3" t="s">
        <v>25</v>
      </c>
      <c r="M1755" s="3">
        <v>1</v>
      </c>
      <c r="N1755" s="28">
        <f t="shared" si="330"/>
        <v>9.15</v>
      </c>
      <c r="O1755" s="28">
        <f t="shared" si="331"/>
        <v>695.4</v>
      </c>
      <c r="P1755" s="12">
        <v>0</v>
      </c>
      <c r="Q1755" s="46">
        <f t="shared" si="328"/>
        <v>0</v>
      </c>
      <c r="R1755" s="15"/>
      <c r="S1755" s="3">
        <f t="shared" si="329"/>
        <v>9.15</v>
      </c>
      <c r="T1755" s="45" t="s">
        <v>2504</v>
      </c>
      <c r="U1755" s="47">
        <f t="shared" si="332"/>
        <v>695.4</v>
      </c>
      <c r="V1755" s="47">
        <f t="shared" si="333"/>
        <v>0</v>
      </c>
      <c r="W1755" s="5"/>
    </row>
    <row r="1756" spans="1:23" ht="18" customHeight="1" x14ac:dyDescent="0.3">
      <c r="A1756" s="3">
        <f t="shared" si="334"/>
        <v>1739</v>
      </c>
      <c r="B1756" s="4" t="s">
        <v>1573</v>
      </c>
      <c r="C1756" s="3">
        <v>5</v>
      </c>
      <c r="D1756" s="3" t="s">
        <v>1572</v>
      </c>
      <c r="E1756" s="4" t="s">
        <v>1665</v>
      </c>
      <c r="F1756" s="3" t="s">
        <v>227</v>
      </c>
      <c r="G1756" s="3" t="s">
        <v>2333</v>
      </c>
      <c r="H1756" s="3" t="s">
        <v>2483</v>
      </c>
      <c r="I1756" s="3" t="s">
        <v>2496</v>
      </c>
      <c r="J1756" s="3">
        <v>76</v>
      </c>
      <c r="K1756" s="3">
        <f>6100+3050</f>
        <v>9150</v>
      </c>
      <c r="L1756" s="3" t="s">
        <v>25</v>
      </c>
      <c r="M1756" s="3">
        <v>1</v>
      </c>
      <c r="N1756" s="28">
        <f t="shared" si="330"/>
        <v>9.15</v>
      </c>
      <c r="O1756" s="28">
        <f t="shared" si="331"/>
        <v>695.4</v>
      </c>
      <c r="P1756" s="12">
        <v>0</v>
      </c>
      <c r="Q1756" s="46">
        <f t="shared" si="328"/>
        <v>0</v>
      </c>
      <c r="R1756" s="15"/>
      <c r="S1756" s="3">
        <f t="shared" si="329"/>
        <v>9.15</v>
      </c>
      <c r="T1756" s="45" t="s">
        <v>2504</v>
      </c>
      <c r="U1756" s="47">
        <f t="shared" si="332"/>
        <v>695.4</v>
      </c>
      <c r="V1756" s="47">
        <f t="shared" si="333"/>
        <v>0</v>
      </c>
      <c r="W1756" s="5"/>
    </row>
    <row r="1757" spans="1:23" ht="18" customHeight="1" x14ac:dyDescent="0.3">
      <c r="A1757" s="3">
        <f t="shared" si="334"/>
        <v>1740</v>
      </c>
      <c r="B1757" s="4" t="s">
        <v>1573</v>
      </c>
      <c r="C1757" s="3">
        <v>5</v>
      </c>
      <c r="D1757" s="3" t="s">
        <v>1572</v>
      </c>
      <c r="E1757" s="4" t="s">
        <v>1666</v>
      </c>
      <c r="F1757" s="3" t="s">
        <v>227</v>
      </c>
      <c r="G1757" s="3" t="s">
        <v>2333</v>
      </c>
      <c r="H1757" s="3" t="s">
        <v>2483</v>
      </c>
      <c r="I1757" s="3" t="s">
        <v>2496</v>
      </c>
      <c r="J1757" s="3">
        <v>76</v>
      </c>
      <c r="K1757" s="3">
        <f>7600+6100</f>
        <v>13700</v>
      </c>
      <c r="L1757" s="3" t="s">
        <v>25</v>
      </c>
      <c r="M1757" s="3">
        <v>1</v>
      </c>
      <c r="N1757" s="28">
        <f t="shared" si="330"/>
        <v>13.7</v>
      </c>
      <c r="O1757" s="28">
        <f t="shared" si="331"/>
        <v>1041.2</v>
      </c>
      <c r="P1757" s="12">
        <v>0</v>
      </c>
      <c r="Q1757" s="46">
        <f t="shared" si="328"/>
        <v>0</v>
      </c>
      <c r="R1757" s="15"/>
      <c r="S1757" s="3">
        <f t="shared" si="329"/>
        <v>13.7</v>
      </c>
      <c r="T1757" s="45" t="s">
        <v>2504</v>
      </c>
      <c r="U1757" s="47">
        <f t="shared" si="332"/>
        <v>1041.2</v>
      </c>
      <c r="V1757" s="47">
        <f t="shared" si="333"/>
        <v>0</v>
      </c>
      <c r="W1757" s="5"/>
    </row>
    <row r="1758" spans="1:23" ht="18" customHeight="1" x14ac:dyDescent="0.3">
      <c r="A1758" s="3">
        <f t="shared" si="334"/>
        <v>1741</v>
      </c>
      <c r="B1758" s="4" t="s">
        <v>1573</v>
      </c>
      <c r="C1758" s="3">
        <v>5</v>
      </c>
      <c r="D1758" s="3" t="s">
        <v>1572</v>
      </c>
      <c r="E1758" s="4" t="s">
        <v>1667</v>
      </c>
      <c r="F1758" s="3" t="s">
        <v>227</v>
      </c>
      <c r="G1758" s="3" t="s">
        <v>2333</v>
      </c>
      <c r="H1758" s="3" t="s">
        <v>2483</v>
      </c>
      <c r="I1758" s="3" t="s">
        <v>2496</v>
      </c>
      <c r="J1758" s="3">
        <v>76</v>
      </c>
      <c r="K1758" s="3">
        <f>7600+6100</f>
        <v>13700</v>
      </c>
      <c r="L1758" s="3" t="s">
        <v>25</v>
      </c>
      <c r="M1758" s="3">
        <v>1</v>
      </c>
      <c r="N1758" s="28">
        <f t="shared" si="330"/>
        <v>13.7</v>
      </c>
      <c r="O1758" s="28">
        <f t="shared" si="331"/>
        <v>1041.2</v>
      </c>
      <c r="P1758" s="12">
        <v>0</v>
      </c>
      <c r="Q1758" s="46">
        <f t="shared" si="328"/>
        <v>0</v>
      </c>
      <c r="R1758" s="15"/>
      <c r="S1758" s="3">
        <f t="shared" si="329"/>
        <v>13.7</v>
      </c>
      <c r="T1758" s="45" t="s">
        <v>2504</v>
      </c>
      <c r="U1758" s="47">
        <f t="shared" si="332"/>
        <v>1041.2</v>
      </c>
      <c r="V1758" s="47">
        <f t="shared" si="333"/>
        <v>0</v>
      </c>
      <c r="W1758" s="5"/>
    </row>
    <row r="1759" spans="1:23" ht="18" customHeight="1" x14ac:dyDescent="0.3">
      <c r="A1759" s="3">
        <f t="shared" si="334"/>
        <v>1742</v>
      </c>
      <c r="B1759" s="4" t="s">
        <v>1573</v>
      </c>
      <c r="C1759" s="3">
        <v>5</v>
      </c>
      <c r="D1759" s="3" t="s">
        <v>1572</v>
      </c>
      <c r="E1759" s="4" t="s">
        <v>1668</v>
      </c>
      <c r="F1759" s="3" t="s">
        <v>227</v>
      </c>
      <c r="G1759" s="3" t="s">
        <v>2333</v>
      </c>
      <c r="H1759" s="3" t="s">
        <v>2483</v>
      </c>
      <c r="I1759" s="3" t="s">
        <v>2496</v>
      </c>
      <c r="J1759" s="3">
        <v>76</v>
      </c>
      <c r="K1759" s="3">
        <f>6100+3050</f>
        <v>9150</v>
      </c>
      <c r="L1759" s="3" t="s">
        <v>25</v>
      </c>
      <c r="M1759" s="3">
        <v>1</v>
      </c>
      <c r="N1759" s="28">
        <f t="shared" si="330"/>
        <v>9.15</v>
      </c>
      <c r="O1759" s="28">
        <f t="shared" si="331"/>
        <v>695.4</v>
      </c>
      <c r="P1759" s="12">
        <v>0</v>
      </c>
      <c r="Q1759" s="46">
        <f t="shared" si="328"/>
        <v>0</v>
      </c>
      <c r="R1759" s="15"/>
      <c r="S1759" s="3">
        <f t="shared" si="329"/>
        <v>9.15</v>
      </c>
      <c r="T1759" s="45" t="s">
        <v>2504</v>
      </c>
      <c r="U1759" s="47">
        <f t="shared" si="332"/>
        <v>695.4</v>
      </c>
      <c r="V1759" s="47">
        <f t="shared" si="333"/>
        <v>0</v>
      </c>
      <c r="W1759" s="5"/>
    </row>
    <row r="1760" spans="1:23" ht="18" customHeight="1" x14ac:dyDescent="0.3">
      <c r="A1760" s="3">
        <f t="shared" si="334"/>
        <v>1743</v>
      </c>
      <c r="B1760" s="4" t="s">
        <v>1573</v>
      </c>
      <c r="C1760" s="3">
        <v>5</v>
      </c>
      <c r="D1760" s="3" t="s">
        <v>1572</v>
      </c>
      <c r="E1760" s="4" t="s">
        <v>1669</v>
      </c>
      <c r="F1760" s="3" t="s">
        <v>227</v>
      </c>
      <c r="G1760" s="3" t="s">
        <v>2333</v>
      </c>
      <c r="H1760" s="3" t="s">
        <v>2483</v>
      </c>
      <c r="I1760" s="3" t="s">
        <v>2496</v>
      </c>
      <c r="J1760" s="3">
        <v>76</v>
      </c>
      <c r="K1760" s="3">
        <f>6100+3050</f>
        <v>9150</v>
      </c>
      <c r="L1760" s="3" t="s">
        <v>25</v>
      </c>
      <c r="M1760" s="3">
        <v>1</v>
      </c>
      <c r="N1760" s="28">
        <f t="shared" si="330"/>
        <v>9.15</v>
      </c>
      <c r="O1760" s="28">
        <f t="shared" si="331"/>
        <v>695.4</v>
      </c>
      <c r="P1760" s="12">
        <v>0</v>
      </c>
      <c r="Q1760" s="46">
        <f t="shared" si="328"/>
        <v>0</v>
      </c>
      <c r="R1760" s="15"/>
      <c r="S1760" s="3">
        <f t="shared" si="329"/>
        <v>9.15</v>
      </c>
      <c r="T1760" s="45" t="s">
        <v>2504</v>
      </c>
      <c r="U1760" s="47">
        <f t="shared" si="332"/>
        <v>695.4</v>
      </c>
      <c r="V1760" s="47">
        <f t="shared" si="333"/>
        <v>0</v>
      </c>
      <c r="W1760" s="5"/>
    </row>
    <row r="1761" spans="1:23" ht="18" customHeight="1" x14ac:dyDescent="0.3">
      <c r="A1761" s="3">
        <f t="shared" si="334"/>
        <v>1744</v>
      </c>
      <c r="B1761" s="4" t="s">
        <v>1573</v>
      </c>
      <c r="C1761" s="3">
        <v>5</v>
      </c>
      <c r="D1761" s="3" t="s">
        <v>1572</v>
      </c>
      <c r="E1761" s="4" t="s">
        <v>1670</v>
      </c>
      <c r="F1761" s="3" t="s">
        <v>227</v>
      </c>
      <c r="G1761" s="3" t="s">
        <v>2333</v>
      </c>
      <c r="H1761" s="3" t="s">
        <v>2483</v>
      </c>
      <c r="I1761" s="3" t="s">
        <v>2496</v>
      </c>
      <c r="J1761" s="3">
        <v>76</v>
      </c>
      <c r="K1761" s="3">
        <f>7600+6100</f>
        <v>13700</v>
      </c>
      <c r="L1761" s="3" t="s">
        <v>25</v>
      </c>
      <c r="M1761" s="3">
        <v>1</v>
      </c>
      <c r="N1761" s="28">
        <f t="shared" si="330"/>
        <v>13.7</v>
      </c>
      <c r="O1761" s="28">
        <f t="shared" si="331"/>
        <v>1041.2</v>
      </c>
      <c r="P1761" s="12">
        <v>0</v>
      </c>
      <c r="Q1761" s="46">
        <f t="shared" si="328"/>
        <v>0</v>
      </c>
      <c r="R1761" s="15"/>
      <c r="S1761" s="3">
        <f t="shared" si="329"/>
        <v>13.7</v>
      </c>
      <c r="T1761" s="45" t="s">
        <v>2504</v>
      </c>
      <c r="U1761" s="47">
        <f t="shared" si="332"/>
        <v>1041.2</v>
      </c>
      <c r="V1761" s="47">
        <f t="shared" si="333"/>
        <v>0</v>
      </c>
      <c r="W1761" s="5"/>
    </row>
    <row r="1762" spans="1:23" ht="18" customHeight="1" x14ac:dyDescent="0.3">
      <c r="A1762" s="3">
        <f t="shared" si="334"/>
        <v>1745</v>
      </c>
      <c r="B1762" s="4" t="s">
        <v>1573</v>
      </c>
      <c r="C1762" s="3">
        <v>5</v>
      </c>
      <c r="D1762" s="3" t="s">
        <v>1572</v>
      </c>
      <c r="E1762" s="4" t="s">
        <v>1671</v>
      </c>
      <c r="F1762" s="3" t="s">
        <v>227</v>
      </c>
      <c r="G1762" s="3" t="s">
        <v>2333</v>
      </c>
      <c r="H1762" s="3" t="s">
        <v>2483</v>
      </c>
      <c r="I1762" s="3" t="s">
        <v>2496</v>
      </c>
      <c r="J1762" s="3">
        <v>76</v>
      </c>
      <c r="K1762" s="3">
        <f>7600+6100</f>
        <v>13700</v>
      </c>
      <c r="L1762" s="3" t="s">
        <v>25</v>
      </c>
      <c r="M1762" s="3">
        <v>1</v>
      </c>
      <c r="N1762" s="28">
        <f t="shared" si="330"/>
        <v>13.7</v>
      </c>
      <c r="O1762" s="28">
        <f t="shared" si="331"/>
        <v>1041.2</v>
      </c>
      <c r="P1762" s="12">
        <v>0</v>
      </c>
      <c r="Q1762" s="46">
        <f t="shared" si="328"/>
        <v>0</v>
      </c>
      <c r="R1762" s="15"/>
      <c r="S1762" s="3">
        <f t="shared" si="329"/>
        <v>13.7</v>
      </c>
      <c r="T1762" s="45" t="s">
        <v>2504</v>
      </c>
      <c r="U1762" s="47">
        <f t="shared" si="332"/>
        <v>1041.2</v>
      </c>
      <c r="V1762" s="47">
        <f t="shared" si="333"/>
        <v>0</v>
      </c>
      <c r="W1762" s="5"/>
    </row>
    <row r="1763" spans="1:23" ht="18" customHeight="1" x14ac:dyDescent="0.3">
      <c r="A1763" s="3">
        <f t="shared" si="334"/>
        <v>1746</v>
      </c>
      <c r="B1763" s="4" t="s">
        <v>1573</v>
      </c>
      <c r="C1763" s="3">
        <v>5</v>
      </c>
      <c r="D1763" s="3" t="s">
        <v>1572</v>
      </c>
      <c r="E1763" s="4" t="s">
        <v>1672</v>
      </c>
      <c r="F1763" s="3" t="s">
        <v>227</v>
      </c>
      <c r="G1763" s="3" t="s">
        <v>2333</v>
      </c>
      <c r="H1763" s="3" t="s">
        <v>2483</v>
      </c>
      <c r="I1763" s="3" t="s">
        <v>2496</v>
      </c>
      <c r="J1763" s="3">
        <v>76</v>
      </c>
      <c r="K1763" s="3">
        <f>6100+3050</f>
        <v>9150</v>
      </c>
      <c r="L1763" s="3" t="s">
        <v>25</v>
      </c>
      <c r="M1763" s="3">
        <v>1</v>
      </c>
      <c r="N1763" s="28">
        <f t="shared" si="330"/>
        <v>9.15</v>
      </c>
      <c r="O1763" s="28">
        <f t="shared" si="331"/>
        <v>695.4</v>
      </c>
      <c r="P1763" s="12">
        <v>0</v>
      </c>
      <c r="Q1763" s="46">
        <f t="shared" si="328"/>
        <v>0</v>
      </c>
      <c r="R1763" s="15"/>
      <c r="S1763" s="3">
        <f t="shared" si="329"/>
        <v>9.15</v>
      </c>
      <c r="T1763" s="45" t="s">
        <v>2504</v>
      </c>
      <c r="U1763" s="47">
        <f t="shared" si="332"/>
        <v>695.4</v>
      </c>
      <c r="V1763" s="47">
        <f t="shared" si="333"/>
        <v>0</v>
      </c>
      <c r="W1763" s="5"/>
    </row>
    <row r="1764" spans="1:23" ht="18" customHeight="1" x14ac:dyDescent="0.3">
      <c r="A1764" s="3">
        <f t="shared" si="334"/>
        <v>1747</v>
      </c>
      <c r="B1764" s="4" t="s">
        <v>1573</v>
      </c>
      <c r="C1764" s="3">
        <v>5</v>
      </c>
      <c r="D1764" s="3" t="s">
        <v>1572</v>
      </c>
      <c r="E1764" s="4" t="s">
        <v>1673</v>
      </c>
      <c r="F1764" s="3" t="s">
        <v>227</v>
      </c>
      <c r="G1764" s="3" t="s">
        <v>2333</v>
      </c>
      <c r="H1764" s="3" t="s">
        <v>2483</v>
      </c>
      <c r="I1764" s="3" t="s">
        <v>2496</v>
      </c>
      <c r="J1764" s="3">
        <v>76</v>
      </c>
      <c r="K1764" s="3">
        <f>6100+3050</f>
        <v>9150</v>
      </c>
      <c r="L1764" s="3" t="s">
        <v>25</v>
      </c>
      <c r="M1764" s="3">
        <v>1</v>
      </c>
      <c r="N1764" s="28">
        <f t="shared" si="330"/>
        <v>9.15</v>
      </c>
      <c r="O1764" s="28">
        <f t="shared" si="331"/>
        <v>695.4</v>
      </c>
      <c r="P1764" s="12">
        <v>0</v>
      </c>
      <c r="Q1764" s="46">
        <f t="shared" si="328"/>
        <v>0</v>
      </c>
      <c r="R1764" s="15"/>
      <c r="S1764" s="3">
        <f t="shared" si="329"/>
        <v>9.15</v>
      </c>
      <c r="T1764" s="45" t="s">
        <v>2504</v>
      </c>
      <c r="U1764" s="47">
        <f t="shared" si="332"/>
        <v>695.4</v>
      </c>
      <c r="V1764" s="47">
        <f t="shared" si="333"/>
        <v>0</v>
      </c>
      <c r="W1764" s="5"/>
    </row>
    <row r="1765" spans="1:23" ht="18" customHeight="1" x14ac:dyDescent="0.3">
      <c r="A1765" s="3">
        <f t="shared" si="334"/>
        <v>1748</v>
      </c>
      <c r="B1765" s="4" t="s">
        <v>1573</v>
      </c>
      <c r="C1765" s="3">
        <v>5</v>
      </c>
      <c r="D1765" s="3" t="s">
        <v>1572</v>
      </c>
      <c r="E1765" s="4" t="s">
        <v>1674</v>
      </c>
      <c r="F1765" s="3" t="s">
        <v>227</v>
      </c>
      <c r="G1765" s="3" t="s">
        <v>2333</v>
      </c>
      <c r="H1765" s="3" t="s">
        <v>2483</v>
      </c>
      <c r="I1765" s="3" t="s">
        <v>2496</v>
      </c>
      <c r="J1765" s="3">
        <v>76</v>
      </c>
      <c r="K1765" s="3">
        <f>7600+6100</f>
        <v>13700</v>
      </c>
      <c r="L1765" s="3" t="s">
        <v>25</v>
      </c>
      <c r="M1765" s="3">
        <v>1</v>
      </c>
      <c r="N1765" s="28">
        <f t="shared" si="330"/>
        <v>13.7</v>
      </c>
      <c r="O1765" s="28">
        <f t="shared" si="331"/>
        <v>1041.2</v>
      </c>
      <c r="P1765" s="12">
        <v>0</v>
      </c>
      <c r="Q1765" s="46">
        <f t="shared" si="328"/>
        <v>0</v>
      </c>
      <c r="R1765" s="15"/>
      <c r="S1765" s="3">
        <f t="shared" si="329"/>
        <v>13.7</v>
      </c>
      <c r="T1765" s="45" t="s">
        <v>2504</v>
      </c>
      <c r="U1765" s="47">
        <f t="shared" si="332"/>
        <v>1041.2</v>
      </c>
      <c r="V1765" s="47">
        <f t="shared" si="333"/>
        <v>0</v>
      </c>
      <c r="W1765" s="5"/>
    </row>
    <row r="1766" spans="1:23" ht="18" customHeight="1" x14ac:dyDescent="0.3">
      <c r="A1766" s="3">
        <f t="shared" si="334"/>
        <v>1749</v>
      </c>
      <c r="B1766" s="4" t="s">
        <v>1573</v>
      </c>
      <c r="C1766" s="3">
        <v>5</v>
      </c>
      <c r="D1766" s="3" t="s">
        <v>1572</v>
      </c>
      <c r="E1766" s="4" t="s">
        <v>1675</v>
      </c>
      <c r="F1766" s="3" t="s">
        <v>227</v>
      </c>
      <c r="G1766" s="3" t="s">
        <v>2333</v>
      </c>
      <c r="H1766" s="3" t="s">
        <v>2483</v>
      </c>
      <c r="I1766" s="3" t="s">
        <v>2496</v>
      </c>
      <c r="J1766" s="3">
        <v>76</v>
      </c>
      <c r="K1766" s="3">
        <f>7600+6100</f>
        <v>13700</v>
      </c>
      <c r="L1766" s="3" t="s">
        <v>25</v>
      </c>
      <c r="M1766" s="3">
        <v>1</v>
      </c>
      <c r="N1766" s="28">
        <f t="shared" si="330"/>
        <v>13.7</v>
      </c>
      <c r="O1766" s="28">
        <f t="shared" si="331"/>
        <v>1041.2</v>
      </c>
      <c r="P1766" s="12">
        <v>0</v>
      </c>
      <c r="Q1766" s="46">
        <f t="shared" si="328"/>
        <v>0</v>
      </c>
      <c r="R1766" s="15"/>
      <c r="S1766" s="3">
        <f t="shared" si="329"/>
        <v>13.7</v>
      </c>
      <c r="T1766" s="45" t="s">
        <v>2504</v>
      </c>
      <c r="U1766" s="47">
        <f t="shared" si="332"/>
        <v>1041.2</v>
      </c>
      <c r="V1766" s="47">
        <f t="shared" si="333"/>
        <v>0</v>
      </c>
      <c r="W1766" s="5"/>
    </row>
    <row r="1767" spans="1:23" ht="18" customHeight="1" x14ac:dyDescent="0.3">
      <c r="A1767" s="3">
        <f t="shared" si="334"/>
        <v>1750</v>
      </c>
      <c r="B1767" s="4" t="s">
        <v>1573</v>
      </c>
      <c r="C1767" s="3">
        <v>5</v>
      </c>
      <c r="D1767" s="3" t="s">
        <v>1572</v>
      </c>
      <c r="E1767" s="4" t="s">
        <v>1676</v>
      </c>
      <c r="F1767" s="3" t="s">
        <v>227</v>
      </c>
      <c r="G1767" s="3" t="s">
        <v>2333</v>
      </c>
      <c r="H1767" s="3" t="s">
        <v>2483</v>
      </c>
      <c r="I1767" s="3" t="s">
        <v>2496</v>
      </c>
      <c r="J1767" s="3">
        <v>76</v>
      </c>
      <c r="K1767" s="3">
        <f>6100+3050</f>
        <v>9150</v>
      </c>
      <c r="L1767" s="3" t="s">
        <v>25</v>
      </c>
      <c r="M1767" s="3">
        <v>1</v>
      </c>
      <c r="N1767" s="28">
        <f t="shared" si="330"/>
        <v>9.15</v>
      </c>
      <c r="O1767" s="28">
        <f t="shared" si="331"/>
        <v>695.4</v>
      </c>
      <c r="P1767" s="12">
        <v>0</v>
      </c>
      <c r="Q1767" s="46">
        <f t="shared" si="328"/>
        <v>0</v>
      </c>
      <c r="R1767" s="15"/>
      <c r="S1767" s="3">
        <f t="shared" si="329"/>
        <v>9.15</v>
      </c>
      <c r="T1767" s="45" t="s">
        <v>2504</v>
      </c>
      <c r="U1767" s="47">
        <f t="shared" si="332"/>
        <v>695.4</v>
      </c>
      <c r="V1767" s="47">
        <f t="shared" si="333"/>
        <v>0</v>
      </c>
      <c r="W1767" s="5"/>
    </row>
    <row r="1768" spans="1:23" ht="18" customHeight="1" x14ac:dyDescent="0.3">
      <c r="A1768" s="3">
        <f t="shared" si="334"/>
        <v>1751</v>
      </c>
      <c r="B1768" s="4" t="s">
        <v>1573</v>
      </c>
      <c r="C1768" s="3">
        <v>5</v>
      </c>
      <c r="D1768" s="3" t="s">
        <v>1572</v>
      </c>
      <c r="E1768" s="4" t="s">
        <v>1677</v>
      </c>
      <c r="F1768" s="3" t="s">
        <v>227</v>
      </c>
      <c r="G1768" s="3" t="s">
        <v>2333</v>
      </c>
      <c r="H1768" s="3" t="s">
        <v>2483</v>
      </c>
      <c r="I1768" s="3" t="s">
        <v>2496</v>
      </c>
      <c r="J1768" s="3">
        <v>76</v>
      </c>
      <c r="K1768" s="3">
        <f>6100+3050</f>
        <v>9150</v>
      </c>
      <c r="L1768" s="3" t="s">
        <v>25</v>
      </c>
      <c r="M1768" s="3">
        <v>1</v>
      </c>
      <c r="N1768" s="28">
        <f t="shared" si="330"/>
        <v>9.15</v>
      </c>
      <c r="O1768" s="28">
        <f t="shared" si="331"/>
        <v>695.4</v>
      </c>
      <c r="P1768" s="12">
        <v>0</v>
      </c>
      <c r="Q1768" s="46">
        <f t="shared" si="328"/>
        <v>0</v>
      </c>
      <c r="R1768" s="15"/>
      <c r="S1768" s="3">
        <f t="shared" si="329"/>
        <v>9.15</v>
      </c>
      <c r="T1768" s="45" t="s">
        <v>2504</v>
      </c>
      <c r="U1768" s="47">
        <f t="shared" si="332"/>
        <v>695.4</v>
      </c>
      <c r="V1768" s="47">
        <f t="shared" si="333"/>
        <v>0</v>
      </c>
      <c r="W1768" s="5"/>
    </row>
    <row r="1769" spans="1:23" ht="18" customHeight="1" x14ac:dyDescent="0.3">
      <c r="A1769" s="3">
        <f t="shared" si="334"/>
        <v>1752</v>
      </c>
      <c r="B1769" s="4" t="s">
        <v>1573</v>
      </c>
      <c r="C1769" s="3">
        <v>5</v>
      </c>
      <c r="D1769" s="3" t="s">
        <v>1572</v>
      </c>
      <c r="E1769" s="4" t="s">
        <v>1678</v>
      </c>
      <c r="F1769" s="3" t="s">
        <v>227</v>
      </c>
      <c r="G1769" s="3" t="s">
        <v>2333</v>
      </c>
      <c r="H1769" s="3" t="s">
        <v>2483</v>
      </c>
      <c r="I1769" s="3" t="s">
        <v>2496</v>
      </c>
      <c r="J1769" s="3">
        <v>76</v>
      </c>
      <c r="K1769" s="3">
        <f>7600+6100</f>
        <v>13700</v>
      </c>
      <c r="L1769" s="3" t="s">
        <v>25</v>
      </c>
      <c r="M1769" s="3">
        <v>1</v>
      </c>
      <c r="N1769" s="28">
        <f t="shared" si="330"/>
        <v>13.7</v>
      </c>
      <c r="O1769" s="28">
        <f t="shared" si="331"/>
        <v>1041.2</v>
      </c>
      <c r="P1769" s="12">
        <v>0</v>
      </c>
      <c r="Q1769" s="46">
        <f t="shared" si="328"/>
        <v>0</v>
      </c>
      <c r="R1769" s="15"/>
      <c r="S1769" s="3">
        <f t="shared" si="329"/>
        <v>13.7</v>
      </c>
      <c r="T1769" s="45" t="s">
        <v>2504</v>
      </c>
      <c r="U1769" s="47">
        <f t="shared" si="332"/>
        <v>1041.2</v>
      </c>
      <c r="V1769" s="47">
        <f t="shared" si="333"/>
        <v>0</v>
      </c>
      <c r="W1769" s="5"/>
    </row>
    <row r="1770" spans="1:23" ht="18" customHeight="1" x14ac:dyDescent="0.3">
      <c r="A1770" s="3">
        <f t="shared" si="334"/>
        <v>1753</v>
      </c>
      <c r="B1770" s="4" t="s">
        <v>1573</v>
      </c>
      <c r="C1770" s="3">
        <v>5</v>
      </c>
      <c r="D1770" s="3" t="s">
        <v>1572</v>
      </c>
      <c r="E1770" s="4" t="s">
        <v>1679</v>
      </c>
      <c r="F1770" s="3" t="s">
        <v>227</v>
      </c>
      <c r="G1770" s="3" t="s">
        <v>2333</v>
      </c>
      <c r="H1770" s="3" t="s">
        <v>2483</v>
      </c>
      <c r="I1770" s="3" t="s">
        <v>2496</v>
      </c>
      <c r="J1770" s="3">
        <v>76</v>
      </c>
      <c r="K1770" s="3">
        <f>7600+6100</f>
        <v>13700</v>
      </c>
      <c r="L1770" s="3" t="s">
        <v>25</v>
      </c>
      <c r="M1770" s="3">
        <v>1</v>
      </c>
      <c r="N1770" s="28">
        <f t="shared" si="330"/>
        <v>13.7</v>
      </c>
      <c r="O1770" s="28">
        <f t="shared" si="331"/>
        <v>1041.2</v>
      </c>
      <c r="P1770" s="12">
        <v>0</v>
      </c>
      <c r="Q1770" s="46">
        <f t="shared" si="328"/>
        <v>0</v>
      </c>
      <c r="R1770" s="15"/>
      <c r="S1770" s="3">
        <f t="shared" si="329"/>
        <v>13.7</v>
      </c>
      <c r="T1770" s="45" t="s">
        <v>2504</v>
      </c>
      <c r="U1770" s="47">
        <f t="shared" si="332"/>
        <v>1041.2</v>
      </c>
      <c r="V1770" s="47">
        <f t="shared" si="333"/>
        <v>0</v>
      </c>
      <c r="W1770" s="5"/>
    </row>
    <row r="1771" spans="1:23" ht="18" customHeight="1" x14ac:dyDescent="0.3">
      <c r="A1771" s="3">
        <f t="shared" si="334"/>
        <v>1754</v>
      </c>
      <c r="B1771" s="4" t="s">
        <v>1573</v>
      </c>
      <c r="C1771" s="3">
        <v>5</v>
      </c>
      <c r="D1771" s="3" t="s">
        <v>1572</v>
      </c>
      <c r="E1771" s="4" t="s">
        <v>1680</v>
      </c>
      <c r="F1771" s="3" t="s">
        <v>227</v>
      </c>
      <c r="G1771" s="3" t="s">
        <v>2333</v>
      </c>
      <c r="H1771" s="3" t="s">
        <v>2483</v>
      </c>
      <c r="I1771" s="3" t="s">
        <v>2496</v>
      </c>
      <c r="J1771" s="3">
        <v>76</v>
      </c>
      <c r="K1771" s="3">
        <f>6100+3050</f>
        <v>9150</v>
      </c>
      <c r="L1771" s="3" t="s">
        <v>25</v>
      </c>
      <c r="M1771" s="3">
        <v>1</v>
      </c>
      <c r="N1771" s="28">
        <f t="shared" si="330"/>
        <v>9.15</v>
      </c>
      <c r="O1771" s="28">
        <f t="shared" si="331"/>
        <v>695.4</v>
      </c>
      <c r="P1771" s="12">
        <v>0</v>
      </c>
      <c r="Q1771" s="46">
        <f t="shared" si="328"/>
        <v>0</v>
      </c>
      <c r="R1771" s="15"/>
      <c r="S1771" s="3">
        <f t="shared" si="329"/>
        <v>9.15</v>
      </c>
      <c r="T1771" s="45" t="s">
        <v>2504</v>
      </c>
      <c r="U1771" s="47">
        <f t="shared" si="332"/>
        <v>695.4</v>
      </c>
      <c r="V1771" s="47">
        <f t="shared" si="333"/>
        <v>0</v>
      </c>
      <c r="W1771" s="5"/>
    </row>
    <row r="1772" spans="1:23" ht="18" customHeight="1" x14ac:dyDescent="0.3">
      <c r="A1772" s="3">
        <f t="shared" si="334"/>
        <v>1755</v>
      </c>
      <c r="B1772" s="4" t="s">
        <v>1573</v>
      </c>
      <c r="C1772" s="3">
        <v>5</v>
      </c>
      <c r="D1772" s="3" t="s">
        <v>1572</v>
      </c>
      <c r="E1772" s="4" t="s">
        <v>1681</v>
      </c>
      <c r="F1772" s="3" t="s">
        <v>227</v>
      </c>
      <c r="G1772" s="3" t="s">
        <v>2333</v>
      </c>
      <c r="H1772" s="3" t="s">
        <v>2483</v>
      </c>
      <c r="I1772" s="3" t="s">
        <v>2496</v>
      </c>
      <c r="J1772" s="3">
        <v>76</v>
      </c>
      <c r="K1772" s="3">
        <f>6100+3050</f>
        <v>9150</v>
      </c>
      <c r="L1772" s="3" t="s">
        <v>25</v>
      </c>
      <c r="M1772" s="3">
        <v>1</v>
      </c>
      <c r="N1772" s="28">
        <f t="shared" si="330"/>
        <v>9.15</v>
      </c>
      <c r="O1772" s="28">
        <f t="shared" si="331"/>
        <v>695.4</v>
      </c>
      <c r="P1772" s="12">
        <v>0</v>
      </c>
      <c r="Q1772" s="46">
        <f t="shared" si="328"/>
        <v>0</v>
      </c>
      <c r="R1772" s="15"/>
      <c r="S1772" s="3">
        <f t="shared" si="329"/>
        <v>9.15</v>
      </c>
      <c r="T1772" s="45" t="s">
        <v>2504</v>
      </c>
      <c r="U1772" s="47">
        <f t="shared" si="332"/>
        <v>695.4</v>
      </c>
      <c r="V1772" s="47">
        <f t="shared" si="333"/>
        <v>0</v>
      </c>
      <c r="W1772" s="5"/>
    </row>
    <row r="1773" spans="1:23" ht="18" customHeight="1" x14ac:dyDescent="0.3">
      <c r="A1773" s="3">
        <f t="shared" si="334"/>
        <v>1756</v>
      </c>
      <c r="B1773" s="4" t="s">
        <v>1573</v>
      </c>
      <c r="C1773" s="3">
        <v>5</v>
      </c>
      <c r="D1773" s="3" t="s">
        <v>1572</v>
      </c>
      <c r="E1773" s="4" t="s">
        <v>1682</v>
      </c>
      <c r="F1773" s="3" t="s">
        <v>227</v>
      </c>
      <c r="G1773" s="3" t="s">
        <v>2333</v>
      </c>
      <c r="H1773" s="3" t="s">
        <v>2483</v>
      </c>
      <c r="I1773" s="3" t="s">
        <v>2496</v>
      </c>
      <c r="J1773" s="3">
        <v>76</v>
      </c>
      <c r="K1773" s="3">
        <f>7600+6100</f>
        <v>13700</v>
      </c>
      <c r="L1773" s="3" t="s">
        <v>25</v>
      </c>
      <c r="M1773" s="3">
        <v>1</v>
      </c>
      <c r="N1773" s="28">
        <f t="shared" si="330"/>
        <v>13.7</v>
      </c>
      <c r="O1773" s="28">
        <f t="shared" si="331"/>
        <v>1041.2</v>
      </c>
      <c r="P1773" s="12">
        <v>0</v>
      </c>
      <c r="Q1773" s="46">
        <f t="shared" si="328"/>
        <v>0</v>
      </c>
      <c r="R1773" s="15"/>
      <c r="S1773" s="3">
        <f t="shared" si="329"/>
        <v>13.7</v>
      </c>
      <c r="T1773" s="45" t="s">
        <v>2504</v>
      </c>
      <c r="U1773" s="47">
        <f t="shared" si="332"/>
        <v>1041.2</v>
      </c>
      <c r="V1773" s="47">
        <f t="shared" si="333"/>
        <v>0</v>
      </c>
      <c r="W1773" s="5"/>
    </row>
    <row r="1774" spans="1:23" ht="18" customHeight="1" x14ac:dyDescent="0.3">
      <c r="A1774" s="3">
        <f t="shared" si="334"/>
        <v>1757</v>
      </c>
      <c r="B1774" s="4" t="s">
        <v>1573</v>
      </c>
      <c r="C1774" s="3">
        <v>5</v>
      </c>
      <c r="D1774" s="3" t="s">
        <v>1572</v>
      </c>
      <c r="E1774" s="4" t="s">
        <v>1683</v>
      </c>
      <c r="F1774" s="3" t="s">
        <v>227</v>
      </c>
      <c r="G1774" s="3" t="s">
        <v>2333</v>
      </c>
      <c r="H1774" s="3" t="s">
        <v>2483</v>
      </c>
      <c r="I1774" s="3" t="s">
        <v>2496</v>
      </c>
      <c r="J1774" s="3">
        <v>76</v>
      </c>
      <c r="K1774" s="3">
        <f>7600+6100</f>
        <v>13700</v>
      </c>
      <c r="L1774" s="3" t="s">
        <v>25</v>
      </c>
      <c r="M1774" s="3">
        <v>1</v>
      </c>
      <c r="N1774" s="28">
        <f t="shared" si="330"/>
        <v>13.7</v>
      </c>
      <c r="O1774" s="28">
        <f t="shared" si="331"/>
        <v>1041.2</v>
      </c>
      <c r="P1774" s="12">
        <v>0</v>
      </c>
      <c r="Q1774" s="46">
        <f t="shared" si="328"/>
        <v>0</v>
      </c>
      <c r="R1774" s="15"/>
      <c r="S1774" s="3">
        <f t="shared" si="329"/>
        <v>13.7</v>
      </c>
      <c r="T1774" s="45" t="s">
        <v>2504</v>
      </c>
      <c r="U1774" s="47">
        <f t="shared" si="332"/>
        <v>1041.2</v>
      </c>
      <c r="V1774" s="47">
        <f t="shared" si="333"/>
        <v>0</v>
      </c>
      <c r="W1774" s="5"/>
    </row>
    <row r="1775" spans="1:23" ht="18" customHeight="1" x14ac:dyDescent="0.3">
      <c r="A1775" s="3">
        <f t="shared" si="334"/>
        <v>1758</v>
      </c>
      <c r="B1775" s="4" t="s">
        <v>1573</v>
      </c>
      <c r="C1775" s="3">
        <v>5</v>
      </c>
      <c r="D1775" s="3" t="s">
        <v>1572</v>
      </c>
      <c r="E1775" s="4" t="s">
        <v>1684</v>
      </c>
      <c r="F1775" s="3" t="s">
        <v>227</v>
      </c>
      <c r="G1775" s="3" t="s">
        <v>2333</v>
      </c>
      <c r="H1775" s="3" t="s">
        <v>2483</v>
      </c>
      <c r="I1775" s="3" t="s">
        <v>2496</v>
      </c>
      <c r="J1775" s="3">
        <v>76</v>
      </c>
      <c r="K1775" s="3">
        <f>6100+3050</f>
        <v>9150</v>
      </c>
      <c r="L1775" s="3" t="s">
        <v>25</v>
      </c>
      <c r="M1775" s="3">
        <v>1</v>
      </c>
      <c r="N1775" s="28">
        <f t="shared" si="330"/>
        <v>9.15</v>
      </c>
      <c r="O1775" s="28">
        <f t="shared" si="331"/>
        <v>695.4</v>
      </c>
      <c r="P1775" s="12">
        <v>0</v>
      </c>
      <c r="Q1775" s="46">
        <f t="shared" si="328"/>
        <v>0</v>
      </c>
      <c r="R1775" s="15"/>
      <c r="S1775" s="3">
        <f t="shared" si="329"/>
        <v>9.15</v>
      </c>
      <c r="T1775" s="45" t="s">
        <v>2504</v>
      </c>
      <c r="U1775" s="47">
        <f t="shared" si="332"/>
        <v>695.4</v>
      </c>
      <c r="V1775" s="47">
        <f t="shared" si="333"/>
        <v>0</v>
      </c>
      <c r="W1775" s="5"/>
    </row>
    <row r="1776" spans="1:23" ht="18" customHeight="1" x14ac:dyDescent="0.3">
      <c r="A1776" s="3">
        <f t="shared" si="334"/>
        <v>1759</v>
      </c>
      <c r="B1776" s="4" t="s">
        <v>1573</v>
      </c>
      <c r="C1776" s="3">
        <v>5</v>
      </c>
      <c r="D1776" s="3" t="s">
        <v>1572</v>
      </c>
      <c r="E1776" s="4" t="s">
        <v>1685</v>
      </c>
      <c r="F1776" s="3" t="s">
        <v>227</v>
      </c>
      <c r="G1776" s="3" t="s">
        <v>2333</v>
      </c>
      <c r="H1776" s="3" t="s">
        <v>2483</v>
      </c>
      <c r="I1776" s="3" t="s">
        <v>2496</v>
      </c>
      <c r="J1776" s="3">
        <v>76</v>
      </c>
      <c r="K1776" s="3">
        <f>6100+3050</f>
        <v>9150</v>
      </c>
      <c r="L1776" s="3" t="s">
        <v>25</v>
      </c>
      <c r="M1776" s="3">
        <v>1</v>
      </c>
      <c r="N1776" s="28">
        <f t="shared" si="330"/>
        <v>9.15</v>
      </c>
      <c r="O1776" s="28">
        <f t="shared" si="331"/>
        <v>695.4</v>
      </c>
      <c r="P1776" s="12">
        <v>0</v>
      </c>
      <c r="Q1776" s="46">
        <f t="shared" si="328"/>
        <v>0</v>
      </c>
      <c r="R1776" s="15"/>
      <c r="S1776" s="3">
        <f t="shared" si="329"/>
        <v>9.15</v>
      </c>
      <c r="T1776" s="45" t="s">
        <v>2504</v>
      </c>
      <c r="U1776" s="47">
        <f t="shared" si="332"/>
        <v>695.4</v>
      </c>
      <c r="V1776" s="47">
        <f t="shared" si="333"/>
        <v>0</v>
      </c>
      <c r="W1776" s="5"/>
    </row>
    <row r="1777" spans="1:23" ht="18" customHeight="1" x14ac:dyDescent="0.3">
      <c r="A1777" s="3">
        <f t="shared" si="334"/>
        <v>1760</v>
      </c>
      <c r="B1777" s="4" t="s">
        <v>1573</v>
      </c>
      <c r="C1777" s="3">
        <v>5</v>
      </c>
      <c r="D1777" s="3" t="s">
        <v>1572</v>
      </c>
      <c r="E1777" s="4" t="s">
        <v>1686</v>
      </c>
      <c r="F1777" s="3" t="s">
        <v>227</v>
      </c>
      <c r="G1777" s="3" t="s">
        <v>2333</v>
      </c>
      <c r="H1777" s="3" t="s">
        <v>2483</v>
      </c>
      <c r="I1777" s="3" t="s">
        <v>2496</v>
      </c>
      <c r="J1777" s="3">
        <v>76</v>
      </c>
      <c r="K1777" s="3">
        <f>7600+6100</f>
        <v>13700</v>
      </c>
      <c r="L1777" s="3" t="s">
        <v>25</v>
      </c>
      <c r="M1777" s="3">
        <v>1</v>
      </c>
      <c r="N1777" s="28">
        <f t="shared" si="330"/>
        <v>13.7</v>
      </c>
      <c r="O1777" s="28">
        <f t="shared" si="331"/>
        <v>1041.2</v>
      </c>
      <c r="P1777" s="12">
        <v>0</v>
      </c>
      <c r="Q1777" s="46">
        <f t="shared" si="328"/>
        <v>0</v>
      </c>
      <c r="R1777" s="15"/>
      <c r="S1777" s="3">
        <f t="shared" si="329"/>
        <v>13.7</v>
      </c>
      <c r="T1777" s="45" t="s">
        <v>2504</v>
      </c>
      <c r="U1777" s="47">
        <f t="shared" si="332"/>
        <v>1041.2</v>
      </c>
      <c r="V1777" s="47">
        <f t="shared" si="333"/>
        <v>0</v>
      </c>
      <c r="W1777" s="5"/>
    </row>
    <row r="1778" spans="1:23" ht="18" customHeight="1" x14ac:dyDescent="0.3">
      <c r="A1778" s="3">
        <f t="shared" si="334"/>
        <v>1761</v>
      </c>
      <c r="B1778" s="4" t="s">
        <v>1573</v>
      </c>
      <c r="C1778" s="3">
        <v>5</v>
      </c>
      <c r="D1778" s="3" t="s">
        <v>1572</v>
      </c>
      <c r="E1778" s="4" t="s">
        <v>1687</v>
      </c>
      <c r="F1778" s="3" t="s">
        <v>227</v>
      </c>
      <c r="G1778" s="3" t="s">
        <v>2333</v>
      </c>
      <c r="H1778" s="3" t="s">
        <v>2483</v>
      </c>
      <c r="I1778" s="3" t="s">
        <v>2496</v>
      </c>
      <c r="J1778" s="3">
        <v>76</v>
      </c>
      <c r="K1778" s="3">
        <f>7600+6100</f>
        <v>13700</v>
      </c>
      <c r="L1778" s="3" t="s">
        <v>25</v>
      </c>
      <c r="M1778" s="3">
        <v>1</v>
      </c>
      <c r="N1778" s="28">
        <f t="shared" si="330"/>
        <v>13.7</v>
      </c>
      <c r="O1778" s="28">
        <f t="shared" si="331"/>
        <v>1041.2</v>
      </c>
      <c r="P1778" s="12">
        <v>0</v>
      </c>
      <c r="Q1778" s="46">
        <f t="shared" si="328"/>
        <v>0</v>
      </c>
      <c r="R1778" s="15"/>
      <c r="S1778" s="3">
        <f t="shared" si="329"/>
        <v>13.7</v>
      </c>
      <c r="T1778" s="45" t="s">
        <v>2504</v>
      </c>
      <c r="U1778" s="47">
        <f t="shared" si="332"/>
        <v>1041.2</v>
      </c>
      <c r="V1778" s="47">
        <f t="shared" si="333"/>
        <v>0</v>
      </c>
      <c r="W1778" s="5"/>
    </row>
    <row r="1779" spans="1:23" ht="18" customHeight="1" x14ac:dyDescent="0.3">
      <c r="A1779" s="3">
        <f t="shared" si="334"/>
        <v>1762</v>
      </c>
      <c r="B1779" s="4" t="s">
        <v>1573</v>
      </c>
      <c r="C1779" s="3">
        <v>5</v>
      </c>
      <c r="D1779" s="3" t="s">
        <v>1572</v>
      </c>
      <c r="E1779" s="4" t="s">
        <v>1688</v>
      </c>
      <c r="F1779" s="3" t="s">
        <v>227</v>
      </c>
      <c r="G1779" s="3" t="s">
        <v>2333</v>
      </c>
      <c r="H1779" s="3" t="s">
        <v>2483</v>
      </c>
      <c r="I1779" s="3" t="s">
        <v>2496</v>
      </c>
      <c r="J1779" s="3">
        <v>76</v>
      </c>
      <c r="K1779" s="3">
        <f>6100+3050</f>
        <v>9150</v>
      </c>
      <c r="L1779" s="3" t="s">
        <v>25</v>
      </c>
      <c r="M1779" s="3">
        <v>1</v>
      </c>
      <c r="N1779" s="28">
        <f t="shared" si="330"/>
        <v>9.15</v>
      </c>
      <c r="O1779" s="28">
        <f t="shared" si="331"/>
        <v>695.4</v>
      </c>
      <c r="P1779" s="12">
        <v>0</v>
      </c>
      <c r="Q1779" s="46">
        <f t="shared" si="328"/>
        <v>0</v>
      </c>
      <c r="R1779" s="15"/>
      <c r="S1779" s="3">
        <f t="shared" si="329"/>
        <v>9.15</v>
      </c>
      <c r="T1779" s="45" t="s">
        <v>2504</v>
      </c>
      <c r="U1779" s="47">
        <f t="shared" si="332"/>
        <v>695.4</v>
      </c>
      <c r="V1779" s="47">
        <f t="shared" si="333"/>
        <v>0</v>
      </c>
      <c r="W1779" s="5"/>
    </row>
    <row r="1780" spans="1:23" ht="18" customHeight="1" x14ac:dyDescent="0.3">
      <c r="A1780" s="3">
        <f t="shared" si="334"/>
        <v>1763</v>
      </c>
      <c r="B1780" s="4" t="s">
        <v>1573</v>
      </c>
      <c r="C1780" s="3">
        <v>5</v>
      </c>
      <c r="D1780" s="3" t="s">
        <v>1572</v>
      </c>
      <c r="E1780" s="4" t="s">
        <v>1689</v>
      </c>
      <c r="F1780" s="3" t="s">
        <v>227</v>
      </c>
      <c r="G1780" s="3" t="s">
        <v>2333</v>
      </c>
      <c r="H1780" s="3" t="s">
        <v>2483</v>
      </c>
      <c r="I1780" s="3" t="s">
        <v>2496</v>
      </c>
      <c r="J1780" s="3">
        <v>76</v>
      </c>
      <c r="K1780" s="3">
        <f>6100+3050</f>
        <v>9150</v>
      </c>
      <c r="L1780" s="3" t="s">
        <v>25</v>
      </c>
      <c r="M1780" s="3">
        <v>1</v>
      </c>
      <c r="N1780" s="28">
        <f t="shared" si="330"/>
        <v>9.15</v>
      </c>
      <c r="O1780" s="28">
        <f t="shared" si="331"/>
        <v>695.4</v>
      </c>
      <c r="P1780" s="12">
        <v>0</v>
      </c>
      <c r="Q1780" s="46">
        <f t="shared" si="328"/>
        <v>0</v>
      </c>
      <c r="R1780" s="15"/>
      <c r="S1780" s="3">
        <f t="shared" si="329"/>
        <v>9.15</v>
      </c>
      <c r="T1780" s="45" t="s">
        <v>2504</v>
      </c>
      <c r="U1780" s="47">
        <f t="shared" si="332"/>
        <v>695.4</v>
      </c>
      <c r="V1780" s="47">
        <f t="shared" si="333"/>
        <v>0</v>
      </c>
      <c r="W1780" s="5"/>
    </row>
    <row r="1781" spans="1:23" ht="18" customHeight="1" x14ac:dyDescent="0.3">
      <c r="A1781" s="3">
        <f t="shared" si="334"/>
        <v>1764</v>
      </c>
      <c r="B1781" s="4" t="s">
        <v>1573</v>
      </c>
      <c r="C1781" s="3">
        <v>5</v>
      </c>
      <c r="D1781" s="3" t="s">
        <v>1572</v>
      </c>
      <c r="E1781" s="4" t="s">
        <v>1690</v>
      </c>
      <c r="F1781" s="3" t="s">
        <v>227</v>
      </c>
      <c r="G1781" s="3" t="s">
        <v>2333</v>
      </c>
      <c r="H1781" s="3" t="s">
        <v>2483</v>
      </c>
      <c r="I1781" s="3" t="s">
        <v>2496</v>
      </c>
      <c r="J1781" s="3">
        <v>76</v>
      </c>
      <c r="K1781" s="3">
        <f>7600+6100</f>
        <v>13700</v>
      </c>
      <c r="L1781" s="3" t="s">
        <v>25</v>
      </c>
      <c r="M1781" s="3">
        <v>1</v>
      </c>
      <c r="N1781" s="28">
        <f t="shared" si="330"/>
        <v>13.7</v>
      </c>
      <c r="O1781" s="28">
        <f t="shared" si="331"/>
        <v>1041.2</v>
      </c>
      <c r="P1781" s="12">
        <v>0</v>
      </c>
      <c r="Q1781" s="46">
        <f t="shared" si="328"/>
        <v>0</v>
      </c>
      <c r="R1781" s="15"/>
      <c r="S1781" s="3">
        <f t="shared" si="329"/>
        <v>13.7</v>
      </c>
      <c r="T1781" s="45" t="s">
        <v>2504</v>
      </c>
      <c r="U1781" s="47">
        <f t="shared" si="332"/>
        <v>1041.2</v>
      </c>
      <c r="V1781" s="47">
        <f t="shared" si="333"/>
        <v>0</v>
      </c>
      <c r="W1781" s="5"/>
    </row>
    <row r="1782" spans="1:23" ht="43.2" x14ac:dyDescent="0.3">
      <c r="A1782" s="3">
        <f t="shared" si="334"/>
        <v>1765</v>
      </c>
      <c r="B1782" s="4" t="s">
        <v>1573</v>
      </c>
      <c r="C1782" s="3">
        <v>5</v>
      </c>
      <c r="D1782" s="3" t="s">
        <v>1572</v>
      </c>
      <c r="E1782" s="4" t="s">
        <v>1691</v>
      </c>
      <c r="F1782" s="3" t="s">
        <v>690</v>
      </c>
      <c r="G1782" s="3" t="s">
        <v>2317</v>
      </c>
      <c r="H1782" s="3" t="s">
        <v>2478</v>
      </c>
      <c r="I1782" s="3" t="s">
        <v>2496</v>
      </c>
      <c r="J1782" s="3">
        <v>49.6</v>
      </c>
      <c r="K1782" s="3">
        <v>7600</v>
      </c>
      <c r="L1782" s="3" t="s">
        <v>25</v>
      </c>
      <c r="M1782" s="3">
        <v>1</v>
      </c>
      <c r="N1782" s="28">
        <f t="shared" ref="N1782:N1788" si="335">(K1782/1000)*M1782</f>
        <v>7.6</v>
      </c>
      <c r="O1782" s="28">
        <f t="shared" ref="O1782:O1788" si="336">N1782*J1782</f>
        <v>376.96</v>
      </c>
      <c r="P1782" s="12">
        <v>0</v>
      </c>
      <c r="Q1782" s="46">
        <f t="shared" si="328"/>
        <v>0</v>
      </c>
      <c r="R1782" s="37"/>
      <c r="S1782" s="3">
        <f t="shared" si="329"/>
        <v>7.6</v>
      </c>
      <c r="T1782" s="30" t="s">
        <v>2502</v>
      </c>
      <c r="U1782" s="29">
        <f t="shared" si="332"/>
        <v>376.96</v>
      </c>
      <c r="V1782" s="29">
        <f t="shared" si="333"/>
        <v>0</v>
      </c>
      <c r="W1782" s="5"/>
    </row>
    <row r="1783" spans="1:23" ht="43.2" x14ac:dyDescent="0.3">
      <c r="A1783" s="3">
        <f t="shared" si="334"/>
        <v>1766</v>
      </c>
      <c r="B1783" s="4" t="s">
        <v>1573</v>
      </c>
      <c r="C1783" s="3">
        <v>5</v>
      </c>
      <c r="D1783" s="3" t="s">
        <v>1572</v>
      </c>
      <c r="E1783" s="4" t="s">
        <v>1692</v>
      </c>
      <c r="F1783" s="3" t="s">
        <v>690</v>
      </c>
      <c r="G1783" s="3" t="s">
        <v>2317</v>
      </c>
      <c r="H1783" s="3" t="s">
        <v>2478</v>
      </c>
      <c r="I1783" s="3" t="s">
        <v>2496</v>
      </c>
      <c r="J1783" s="3">
        <v>49.6</v>
      </c>
      <c r="K1783" s="3">
        <v>6100</v>
      </c>
      <c r="L1783" s="3" t="s">
        <v>25</v>
      </c>
      <c r="M1783" s="3">
        <v>1</v>
      </c>
      <c r="N1783" s="28">
        <f t="shared" si="335"/>
        <v>6.1</v>
      </c>
      <c r="O1783" s="28">
        <f t="shared" si="336"/>
        <v>302.56</v>
      </c>
      <c r="P1783" s="12">
        <v>0</v>
      </c>
      <c r="Q1783" s="46">
        <f t="shared" si="328"/>
        <v>0</v>
      </c>
      <c r="R1783" s="37"/>
      <c r="S1783" s="3">
        <f t="shared" si="329"/>
        <v>6.1</v>
      </c>
      <c r="T1783" s="30" t="s">
        <v>2502</v>
      </c>
      <c r="U1783" s="29">
        <f t="shared" si="332"/>
        <v>302.56</v>
      </c>
      <c r="V1783" s="29">
        <f t="shared" si="333"/>
        <v>0</v>
      </c>
      <c r="W1783" s="5"/>
    </row>
    <row r="1784" spans="1:23" ht="43.2" x14ac:dyDescent="0.3">
      <c r="A1784" s="3">
        <f t="shared" si="334"/>
        <v>1767</v>
      </c>
      <c r="B1784" s="4" t="s">
        <v>1573</v>
      </c>
      <c r="C1784" s="3">
        <v>5</v>
      </c>
      <c r="D1784" s="3" t="s">
        <v>1572</v>
      </c>
      <c r="E1784" s="4" t="s">
        <v>1693</v>
      </c>
      <c r="F1784" s="3" t="s">
        <v>690</v>
      </c>
      <c r="G1784" s="3" t="s">
        <v>2317</v>
      </c>
      <c r="H1784" s="3" t="s">
        <v>2478</v>
      </c>
      <c r="I1784" s="3" t="s">
        <v>2496</v>
      </c>
      <c r="J1784" s="3">
        <v>49.6</v>
      </c>
      <c r="K1784" s="3">
        <v>6100</v>
      </c>
      <c r="L1784" s="3" t="s">
        <v>25</v>
      </c>
      <c r="M1784" s="3">
        <v>1</v>
      </c>
      <c r="N1784" s="28">
        <f t="shared" si="335"/>
        <v>6.1</v>
      </c>
      <c r="O1784" s="28">
        <f t="shared" si="336"/>
        <v>302.56</v>
      </c>
      <c r="P1784" s="12">
        <v>0</v>
      </c>
      <c r="Q1784" s="46">
        <f t="shared" si="328"/>
        <v>0</v>
      </c>
      <c r="R1784" s="37"/>
      <c r="S1784" s="3">
        <f t="shared" si="329"/>
        <v>6.1</v>
      </c>
      <c r="T1784" s="30" t="s">
        <v>2502</v>
      </c>
      <c r="U1784" s="29">
        <f t="shared" si="332"/>
        <v>302.56</v>
      </c>
      <c r="V1784" s="29">
        <f t="shared" si="333"/>
        <v>0</v>
      </c>
      <c r="W1784" s="5"/>
    </row>
    <row r="1785" spans="1:23" ht="43.2" x14ac:dyDescent="0.3">
      <c r="A1785" s="3">
        <f t="shared" si="334"/>
        <v>1768</v>
      </c>
      <c r="B1785" s="4" t="s">
        <v>1573</v>
      </c>
      <c r="C1785" s="3">
        <v>5</v>
      </c>
      <c r="D1785" s="3" t="s">
        <v>1572</v>
      </c>
      <c r="E1785" s="4" t="s">
        <v>1694</v>
      </c>
      <c r="F1785" s="3" t="s">
        <v>690</v>
      </c>
      <c r="G1785" s="3" t="s">
        <v>2317</v>
      </c>
      <c r="H1785" s="3" t="s">
        <v>2478</v>
      </c>
      <c r="I1785" s="3" t="s">
        <v>2496</v>
      </c>
      <c r="J1785" s="3">
        <v>49.6</v>
      </c>
      <c r="K1785" s="3">
        <v>6100</v>
      </c>
      <c r="L1785" s="3" t="s">
        <v>25</v>
      </c>
      <c r="M1785" s="3">
        <v>1</v>
      </c>
      <c r="N1785" s="28">
        <f t="shared" si="335"/>
        <v>6.1</v>
      </c>
      <c r="O1785" s="28">
        <f t="shared" si="336"/>
        <v>302.56</v>
      </c>
      <c r="P1785" s="12">
        <v>0</v>
      </c>
      <c r="Q1785" s="46">
        <f t="shared" si="328"/>
        <v>0</v>
      </c>
      <c r="R1785" s="37"/>
      <c r="S1785" s="3">
        <f t="shared" si="329"/>
        <v>6.1</v>
      </c>
      <c r="T1785" s="30" t="s">
        <v>2502</v>
      </c>
      <c r="U1785" s="29">
        <f t="shared" si="332"/>
        <v>302.56</v>
      </c>
      <c r="V1785" s="29">
        <f t="shared" si="333"/>
        <v>0</v>
      </c>
      <c r="W1785" s="5"/>
    </row>
    <row r="1786" spans="1:23" ht="43.2" x14ac:dyDescent="0.3">
      <c r="A1786" s="3">
        <f t="shared" si="334"/>
        <v>1769</v>
      </c>
      <c r="B1786" s="4" t="s">
        <v>1573</v>
      </c>
      <c r="C1786" s="3">
        <v>5</v>
      </c>
      <c r="D1786" s="3" t="s">
        <v>1572</v>
      </c>
      <c r="E1786" s="4" t="s">
        <v>1695</v>
      </c>
      <c r="F1786" s="3" t="s">
        <v>690</v>
      </c>
      <c r="G1786" s="3" t="s">
        <v>2317</v>
      </c>
      <c r="H1786" s="3" t="s">
        <v>2478</v>
      </c>
      <c r="I1786" s="3" t="s">
        <v>2496</v>
      </c>
      <c r="J1786" s="3">
        <v>49.6</v>
      </c>
      <c r="K1786" s="3">
        <v>6100</v>
      </c>
      <c r="L1786" s="3" t="s">
        <v>25</v>
      </c>
      <c r="M1786" s="3">
        <v>1</v>
      </c>
      <c r="N1786" s="28">
        <f t="shared" si="335"/>
        <v>6.1</v>
      </c>
      <c r="O1786" s="28">
        <f t="shared" si="336"/>
        <v>302.56</v>
      </c>
      <c r="P1786" s="12">
        <v>0</v>
      </c>
      <c r="Q1786" s="46">
        <f t="shared" si="328"/>
        <v>0</v>
      </c>
      <c r="R1786" s="37"/>
      <c r="S1786" s="3">
        <f t="shared" si="329"/>
        <v>6.1</v>
      </c>
      <c r="T1786" s="30" t="s">
        <v>2502</v>
      </c>
      <c r="U1786" s="29">
        <f t="shared" si="332"/>
        <v>302.56</v>
      </c>
      <c r="V1786" s="29">
        <f t="shared" si="333"/>
        <v>0</v>
      </c>
      <c r="W1786" s="5"/>
    </row>
    <row r="1787" spans="1:23" ht="43.2" x14ac:dyDescent="0.3">
      <c r="A1787" s="3">
        <f t="shared" si="334"/>
        <v>1770</v>
      </c>
      <c r="B1787" s="4" t="s">
        <v>1573</v>
      </c>
      <c r="C1787" s="3">
        <v>5</v>
      </c>
      <c r="D1787" s="3" t="s">
        <v>1572</v>
      </c>
      <c r="E1787" s="4" t="s">
        <v>1696</v>
      </c>
      <c r="F1787" s="3" t="s">
        <v>690</v>
      </c>
      <c r="G1787" s="3" t="s">
        <v>2317</v>
      </c>
      <c r="H1787" s="3" t="s">
        <v>2478</v>
      </c>
      <c r="I1787" s="3" t="s">
        <v>2496</v>
      </c>
      <c r="J1787" s="3">
        <v>49.6</v>
      </c>
      <c r="K1787" s="3">
        <v>6100</v>
      </c>
      <c r="L1787" s="3" t="s">
        <v>25</v>
      </c>
      <c r="M1787" s="3">
        <v>1</v>
      </c>
      <c r="N1787" s="28">
        <f t="shared" si="335"/>
        <v>6.1</v>
      </c>
      <c r="O1787" s="28">
        <f t="shared" si="336"/>
        <v>302.56</v>
      </c>
      <c r="P1787" s="12">
        <v>0</v>
      </c>
      <c r="Q1787" s="46">
        <f t="shared" si="328"/>
        <v>0</v>
      </c>
      <c r="R1787" s="37"/>
      <c r="S1787" s="3">
        <f t="shared" si="329"/>
        <v>6.1</v>
      </c>
      <c r="T1787" s="30" t="s">
        <v>2502</v>
      </c>
      <c r="U1787" s="29">
        <f t="shared" si="332"/>
        <v>302.56</v>
      </c>
      <c r="V1787" s="29">
        <f t="shared" si="333"/>
        <v>0</v>
      </c>
      <c r="W1787" s="5"/>
    </row>
    <row r="1788" spans="1:23" ht="43.2" x14ac:dyDescent="0.3">
      <c r="A1788" s="3">
        <f t="shared" si="334"/>
        <v>1771</v>
      </c>
      <c r="B1788" s="4" t="s">
        <v>1573</v>
      </c>
      <c r="C1788" s="3">
        <v>5</v>
      </c>
      <c r="D1788" s="3" t="s">
        <v>1572</v>
      </c>
      <c r="E1788" s="4" t="s">
        <v>1697</v>
      </c>
      <c r="F1788" s="3" t="s">
        <v>690</v>
      </c>
      <c r="G1788" s="3" t="s">
        <v>2317</v>
      </c>
      <c r="H1788" s="3" t="s">
        <v>2478</v>
      </c>
      <c r="I1788" s="3" t="s">
        <v>2496</v>
      </c>
      <c r="J1788" s="3">
        <v>49.6</v>
      </c>
      <c r="K1788" s="3">
        <v>7600</v>
      </c>
      <c r="L1788" s="3" t="s">
        <v>25</v>
      </c>
      <c r="M1788" s="3">
        <v>1</v>
      </c>
      <c r="N1788" s="28">
        <f t="shared" si="335"/>
        <v>7.6</v>
      </c>
      <c r="O1788" s="28">
        <f t="shared" si="336"/>
        <v>376.96</v>
      </c>
      <c r="P1788" s="12">
        <v>0</v>
      </c>
      <c r="Q1788" s="46">
        <f t="shared" si="328"/>
        <v>0</v>
      </c>
      <c r="R1788" s="37"/>
      <c r="S1788" s="3">
        <f t="shared" si="329"/>
        <v>7.6</v>
      </c>
      <c r="T1788" s="30" t="s">
        <v>2502</v>
      </c>
      <c r="U1788" s="29">
        <f t="shared" si="332"/>
        <v>376.96</v>
      </c>
      <c r="V1788" s="29">
        <f t="shared" si="333"/>
        <v>0</v>
      </c>
      <c r="W1788" s="5"/>
    </row>
    <row r="1789" spans="1:23" ht="43.2" x14ac:dyDescent="0.3">
      <c r="A1789" s="3">
        <f t="shared" si="334"/>
        <v>1772</v>
      </c>
      <c r="B1789" s="4" t="s">
        <v>1573</v>
      </c>
      <c r="C1789" s="3">
        <v>5</v>
      </c>
      <c r="D1789" s="3" t="s">
        <v>1572</v>
      </c>
      <c r="E1789" s="4" t="s">
        <v>1698</v>
      </c>
      <c r="F1789" s="3" t="s">
        <v>1699</v>
      </c>
      <c r="G1789" s="3" t="s">
        <v>2349</v>
      </c>
      <c r="H1789" s="3" t="s">
        <v>2486</v>
      </c>
      <c r="I1789" s="3" t="s">
        <v>2496</v>
      </c>
      <c r="J1789" s="3">
        <v>31.5</v>
      </c>
      <c r="K1789" s="3">
        <v>6000</v>
      </c>
      <c r="L1789" s="3" t="s">
        <v>25</v>
      </c>
      <c r="M1789" s="3">
        <v>1</v>
      </c>
      <c r="N1789" s="28">
        <v>6</v>
      </c>
      <c r="O1789" s="28">
        <v>189</v>
      </c>
      <c r="P1789" s="12">
        <v>0</v>
      </c>
      <c r="Q1789" s="46">
        <f t="shared" si="328"/>
        <v>0</v>
      </c>
      <c r="R1789" s="14"/>
      <c r="S1789" s="3">
        <f t="shared" si="329"/>
        <v>6</v>
      </c>
      <c r="T1789" s="30" t="s">
        <v>2502</v>
      </c>
      <c r="U1789" s="29">
        <f t="shared" si="332"/>
        <v>189</v>
      </c>
      <c r="V1789" s="29">
        <f t="shared" si="333"/>
        <v>0</v>
      </c>
      <c r="W1789" s="5"/>
    </row>
    <row r="1790" spans="1:23" ht="43.2" x14ac:dyDescent="0.3">
      <c r="A1790" s="3">
        <f t="shared" si="334"/>
        <v>1773</v>
      </c>
      <c r="B1790" s="4" t="s">
        <v>1573</v>
      </c>
      <c r="C1790" s="3">
        <v>5</v>
      </c>
      <c r="D1790" s="3" t="s">
        <v>1572</v>
      </c>
      <c r="E1790" s="4" t="s">
        <v>1700</v>
      </c>
      <c r="F1790" s="3" t="s">
        <v>1699</v>
      </c>
      <c r="G1790" s="3" t="s">
        <v>2349</v>
      </c>
      <c r="H1790" s="3" t="s">
        <v>2486</v>
      </c>
      <c r="I1790" s="3" t="s">
        <v>2496</v>
      </c>
      <c r="J1790" s="3">
        <v>31.5</v>
      </c>
      <c r="K1790" s="3">
        <v>6000</v>
      </c>
      <c r="L1790" s="3" t="s">
        <v>25</v>
      </c>
      <c r="M1790" s="3">
        <v>1</v>
      </c>
      <c r="N1790" s="28">
        <v>6</v>
      </c>
      <c r="O1790" s="28">
        <v>189</v>
      </c>
      <c r="P1790" s="12">
        <v>0</v>
      </c>
      <c r="Q1790" s="46">
        <f t="shared" si="328"/>
        <v>0</v>
      </c>
      <c r="R1790" s="14"/>
      <c r="S1790" s="3">
        <f t="shared" si="329"/>
        <v>6</v>
      </c>
      <c r="T1790" s="30" t="s">
        <v>2502</v>
      </c>
      <c r="U1790" s="29">
        <f t="shared" si="332"/>
        <v>189</v>
      </c>
      <c r="V1790" s="29">
        <f t="shared" si="333"/>
        <v>0</v>
      </c>
      <c r="W1790" s="5"/>
    </row>
    <row r="1791" spans="1:23" ht="43.2" x14ac:dyDescent="0.3">
      <c r="A1791" s="3">
        <f t="shared" si="334"/>
        <v>1774</v>
      </c>
      <c r="B1791" s="4" t="s">
        <v>1573</v>
      </c>
      <c r="C1791" s="3">
        <v>5</v>
      </c>
      <c r="D1791" s="3" t="s">
        <v>1572</v>
      </c>
      <c r="E1791" s="4" t="s">
        <v>1701</v>
      </c>
      <c r="F1791" s="3" t="s">
        <v>1699</v>
      </c>
      <c r="G1791" s="3" t="s">
        <v>2349</v>
      </c>
      <c r="H1791" s="3" t="s">
        <v>2486</v>
      </c>
      <c r="I1791" s="3" t="s">
        <v>2496</v>
      </c>
      <c r="J1791" s="3">
        <v>31.5</v>
      </c>
      <c r="K1791" s="3">
        <v>6000</v>
      </c>
      <c r="L1791" s="3" t="s">
        <v>25</v>
      </c>
      <c r="M1791" s="3">
        <v>1</v>
      </c>
      <c r="N1791" s="28">
        <v>6</v>
      </c>
      <c r="O1791" s="28">
        <v>189</v>
      </c>
      <c r="P1791" s="12">
        <v>0</v>
      </c>
      <c r="Q1791" s="46">
        <f t="shared" si="328"/>
        <v>0</v>
      </c>
      <c r="R1791" s="14"/>
      <c r="S1791" s="3">
        <f t="shared" si="329"/>
        <v>6</v>
      </c>
      <c r="T1791" s="30" t="s">
        <v>2502</v>
      </c>
      <c r="U1791" s="29">
        <f t="shared" si="332"/>
        <v>189</v>
      </c>
      <c r="V1791" s="29">
        <f t="shared" si="333"/>
        <v>0</v>
      </c>
      <c r="W1791" s="5"/>
    </row>
    <row r="1792" spans="1:23" ht="43.2" x14ac:dyDescent="0.3">
      <c r="A1792" s="3">
        <f t="shared" si="334"/>
        <v>1775</v>
      </c>
      <c r="B1792" s="4" t="s">
        <v>1573</v>
      </c>
      <c r="C1792" s="3">
        <v>5</v>
      </c>
      <c r="D1792" s="3" t="s">
        <v>1572</v>
      </c>
      <c r="E1792" s="4" t="s">
        <v>1702</v>
      </c>
      <c r="F1792" s="3" t="s">
        <v>1699</v>
      </c>
      <c r="G1792" s="3" t="s">
        <v>2349</v>
      </c>
      <c r="H1792" s="3" t="s">
        <v>2486</v>
      </c>
      <c r="I1792" s="3" t="s">
        <v>2496</v>
      </c>
      <c r="J1792" s="3">
        <v>31.5</v>
      </c>
      <c r="K1792" s="3">
        <v>6000</v>
      </c>
      <c r="L1792" s="3" t="s">
        <v>25</v>
      </c>
      <c r="M1792" s="3">
        <v>1</v>
      </c>
      <c r="N1792" s="28">
        <v>6</v>
      </c>
      <c r="O1792" s="28">
        <v>189</v>
      </c>
      <c r="P1792" s="12">
        <v>0</v>
      </c>
      <c r="Q1792" s="46">
        <f t="shared" si="328"/>
        <v>0</v>
      </c>
      <c r="R1792" s="14"/>
      <c r="S1792" s="3">
        <f t="shared" si="329"/>
        <v>6</v>
      </c>
      <c r="T1792" s="30" t="s">
        <v>2502</v>
      </c>
      <c r="U1792" s="29">
        <f t="shared" si="332"/>
        <v>189</v>
      </c>
      <c r="V1792" s="29">
        <f t="shared" si="333"/>
        <v>0</v>
      </c>
      <c r="W1792" s="5"/>
    </row>
    <row r="1793" spans="1:23" ht="43.2" x14ac:dyDescent="0.3">
      <c r="A1793" s="3">
        <f t="shared" si="334"/>
        <v>1776</v>
      </c>
      <c r="B1793" s="4" t="s">
        <v>1573</v>
      </c>
      <c r="C1793" s="3">
        <v>5</v>
      </c>
      <c r="D1793" s="3" t="s">
        <v>1572</v>
      </c>
      <c r="E1793" s="4" t="s">
        <v>1703</v>
      </c>
      <c r="F1793" s="3" t="s">
        <v>1699</v>
      </c>
      <c r="G1793" s="3" t="s">
        <v>2349</v>
      </c>
      <c r="H1793" s="3" t="s">
        <v>2486</v>
      </c>
      <c r="I1793" s="3" t="s">
        <v>2496</v>
      </c>
      <c r="J1793" s="3">
        <v>31.5</v>
      </c>
      <c r="K1793" s="3">
        <v>6000</v>
      </c>
      <c r="L1793" s="3" t="s">
        <v>25</v>
      </c>
      <c r="M1793" s="3">
        <v>1</v>
      </c>
      <c r="N1793" s="28">
        <v>6</v>
      </c>
      <c r="O1793" s="28">
        <v>189</v>
      </c>
      <c r="P1793" s="12">
        <v>0</v>
      </c>
      <c r="Q1793" s="46">
        <f t="shared" si="328"/>
        <v>0</v>
      </c>
      <c r="R1793" s="14"/>
      <c r="S1793" s="3">
        <f t="shared" si="329"/>
        <v>6</v>
      </c>
      <c r="T1793" s="30" t="s">
        <v>2502</v>
      </c>
      <c r="U1793" s="29">
        <f t="shared" si="332"/>
        <v>189</v>
      </c>
      <c r="V1793" s="29">
        <f t="shared" si="333"/>
        <v>0</v>
      </c>
      <c r="W1793" s="5"/>
    </row>
    <row r="1794" spans="1:23" ht="43.2" x14ac:dyDescent="0.3">
      <c r="A1794" s="3">
        <f t="shared" si="334"/>
        <v>1777</v>
      </c>
      <c r="B1794" s="4" t="s">
        <v>1573</v>
      </c>
      <c r="C1794" s="3">
        <v>5</v>
      </c>
      <c r="D1794" s="3" t="s">
        <v>1572</v>
      </c>
      <c r="E1794" s="4" t="s">
        <v>1704</v>
      </c>
      <c r="F1794" s="3" t="s">
        <v>1699</v>
      </c>
      <c r="G1794" s="3" t="s">
        <v>2349</v>
      </c>
      <c r="H1794" s="3" t="s">
        <v>2486</v>
      </c>
      <c r="I1794" s="3" t="s">
        <v>2496</v>
      </c>
      <c r="J1794" s="3">
        <v>31.5</v>
      </c>
      <c r="K1794" s="3">
        <v>6000</v>
      </c>
      <c r="L1794" s="3" t="s">
        <v>25</v>
      </c>
      <c r="M1794" s="3">
        <v>1</v>
      </c>
      <c r="N1794" s="28">
        <v>6</v>
      </c>
      <c r="O1794" s="28">
        <v>189</v>
      </c>
      <c r="P1794" s="12">
        <v>0</v>
      </c>
      <c r="Q1794" s="46">
        <f t="shared" si="328"/>
        <v>0</v>
      </c>
      <c r="R1794" s="14"/>
      <c r="S1794" s="3">
        <f t="shared" si="329"/>
        <v>6</v>
      </c>
      <c r="T1794" s="30" t="s">
        <v>2502</v>
      </c>
      <c r="U1794" s="29">
        <f t="shared" si="332"/>
        <v>189</v>
      </c>
      <c r="V1794" s="29">
        <f t="shared" si="333"/>
        <v>0</v>
      </c>
      <c r="W1794" s="5"/>
    </row>
    <row r="1795" spans="1:23" ht="43.2" x14ac:dyDescent="0.3">
      <c r="A1795" s="3">
        <f t="shared" si="334"/>
        <v>1778</v>
      </c>
      <c r="B1795" s="4" t="s">
        <v>1573</v>
      </c>
      <c r="C1795" s="3">
        <v>5</v>
      </c>
      <c r="D1795" s="3" t="s">
        <v>1572</v>
      </c>
      <c r="E1795" s="4" t="s">
        <v>1705</v>
      </c>
      <c r="F1795" s="3" t="s">
        <v>1699</v>
      </c>
      <c r="G1795" s="3" t="s">
        <v>2349</v>
      </c>
      <c r="H1795" s="3" t="s">
        <v>2486</v>
      </c>
      <c r="I1795" s="3" t="s">
        <v>2496</v>
      </c>
      <c r="J1795" s="3">
        <v>31.5</v>
      </c>
      <c r="K1795" s="3">
        <v>6000</v>
      </c>
      <c r="L1795" s="3" t="s">
        <v>25</v>
      </c>
      <c r="M1795" s="3">
        <v>1</v>
      </c>
      <c r="N1795" s="28">
        <v>6</v>
      </c>
      <c r="O1795" s="28">
        <v>189</v>
      </c>
      <c r="P1795" s="12">
        <v>0</v>
      </c>
      <c r="Q1795" s="46">
        <f t="shared" ref="Q1795:Q1858" si="337">N1795*P1795</f>
        <v>0</v>
      </c>
      <c r="R1795" s="14"/>
      <c r="S1795" s="3">
        <f t="shared" ref="S1795:S1858" si="338">N1795-Q1795</f>
        <v>6</v>
      </c>
      <c r="T1795" s="30" t="s">
        <v>2502</v>
      </c>
      <c r="U1795" s="29">
        <f t="shared" si="332"/>
        <v>189</v>
      </c>
      <c r="V1795" s="29">
        <f t="shared" si="333"/>
        <v>0</v>
      </c>
      <c r="W1795" s="5"/>
    </row>
    <row r="1796" spans="1:23" ht="43.2" x14ac:dyDescent="0.3">
      <c r="A1796" s="3">
        <f t="shared" si="334"/>
        <v>1779</v>
      </c>
      <c r="B1796" s="4" t="s">
        <v>1573</v>
      </c>
      <c r="C1796" s="3">
        <v>5</v>
      </c>
      <c r="D1796" s="3" t="s">
        <v>1572</v>
      </c>
      <c r="E1796" s="4" t="s">
        <v>1706</v>
      </c>
      <c r="F1796" s="3" t="s">
        <v>1699</v>
      </c>
      <c r="G1796" s="3" t="s">
        <v>2349</v>
      </c>
      <c r="H1796" s="3" t="s">
        <v>2486</v>
      </c>
      <c r="I1796" s="3" t="s">
        <v>2496</v>
      </c>
      <c r="J1796" s="3">
        <v>31.5</v>
      </c>
      <c r="K1796" s="3">
        <v>6000</v>
      </c>
      <c r="L1796" s="3" t="s">
        <v>25</v>
      </c>
      <c r="M1796" s="3">
        <v>1</v>
      </c>
      <c r="N1796" s="28">
        <v>6</v>
      </c>
      <c r="O1796" s="28">
        <v>189</v>
      </c>
      <c r="P1796" s="12">
        <v>0</v>
      </c>
      <c r="Q1796" s="46">
        <f t="shared" si="337"/>
        <v>0</v>
      </c>
      <c r="R1796" s="14"/>
      <c r="S1796" s="3">
        <f t="shared" si="338"/>
        <v>6</v>
      </c>
      <c r="T1796" s="30" t="s">
        <v>2502</v>
      </c>
      <c r="U1796" s="29">
        <f t="shared" si="332"/>
        <v>189</v>
      </c>
      <c r="V1796" s="29">
        <f t="shared" si="333"/>
        <v>0</v>
      </c>
      <c r="W1796" s="5"/>
    </row>
    <row r="1797" spans="1:23" ht="43.2" x14ac:dyDescent="0.3">
      <c r="A1797" s="3">
        <f t="shared" si="334"/>
        <v>1780</v>
      </c>
      <c r="B1797" s="4" t="s">
        <v>1573</v>
      </c>
      <c r="C1797" s="3">
        <v>5</v>
      </c>
      <c r="D1797" s="3" t="s">
        <v>1572</v>
      </c>
      <c r="E1797" s="4" t="s">
        <v>1707</v>
      </c>
      <c r="F1797" s="3" t="s">
        <v>1699</v>
      </c>
      <c r="G1797" s="3" t="s">
        <v>2349</v>
      </c>
      <c r="H1797" s="3" t="s">
        <v>2486</v>
      </c>
      <c r="I1797" s="3" t="s">
        <v>2496</v>
      </c>
      <c r="J1797" s="3">
        <v>31.5</v>
      </c>
      <c r="K1797" s="3">
        <v>6000</v>
      </c>
      <c r="L1797" s="3" t="s">
        <v>25</v>
      </c>
      <c r="M1797" s="3">
        <v>1</v>
      </c>
      <c r="N1797" s="28">
        <v>6</v>
      </c>
      <c r="O1797" s="28">
        <v>189</v>
      </c>
      <c r="P1797" s="12">
        <v>0</v>
      </c>
      <c r="Q1797" s="46">
        <f t="shared" si="337"/>
        <v>0</v>
      </c>
      <c r="R1797" s="14"/>
      <c r="S1797" s="3">
        <f t="shared" si="338"/>
        <v>6</v>
      </c>
      <c r="T1797" s="30" t="s">
        <v>2502</v>
      </c>
      <c r="U1797" s="29">
        <f t="shared" si="332"/>
        <v>189</v>
      </c>
      <c r="V1797" s="29">
        <f t="shared" si="333"/>
        <v>0</v>
      </c>
      <c r="W1797" s="5"/>
    </row>
    <row r="1798" spans="1:23" ht="43.2" x14ac:dyDescent="0.3">
      <c r="A1798" s="3">
        <f t="shared" si="334"/>
        <v>1781</v>
      </c>
      <c r="B1798" s="4" t="s">
        <v>1573</v>
      </c>
      <c r="C1798" s="3">
        <v>5</v>
      </c>
      <c r="D1798" s="3" t="s">
        <v>1572</v>
      </c>
      <c r="E1798" s="4" t="s">
        <v>1708</v>
      </c>
      <c r="F1798" s="3" t="s">
        <v>1699</v>
      </c>
      <c r="G1798" s="3" t="s">
        <v>2349</v>
      </c>
      <c r="H1798" s="3" t="s">
        <v>2486</v>
      </c>
      <c r="I1798" s="3" t="s">
        <v>2496</v>
      </c>
      <c r="J1798" s="3">
        <v>31.5</v>
      </c>
      <c r="K1798" s="3">
        <v>6000</v>
      </c>
      <c r="L1798" s="3" t="s">
        <v>25</v>
      </c>
      <c r="M1798" s="3">
        <v>1</v>
      </c>
      <c r="N1798" s="28">
        <v>6</v>
      </c>
      <c r="O1798" s="28">
        <v>189</v>
      </c>
      <c r="P1798" s="12">
        <v>0</v>
      </c>
      <c r="Q1798" s="46">
        <f t="shared" si="337"/>
        <v>0</v>
      </c>
      <c r="R1798" s="14"/>
      <c r="S1798" s="3">
        <f t="shared" si="338"/>
        <v>6</v>
      </c>
      <c r="T1798" s="30" t="s">
        <v>2502</v>
      </c>
      <c r="U1798" s="29">
        <f t="shared" si="332"/>
        <v>189</v>
      </c>
      <c r="V1798" s="29">
        <f t="shared" si="333"/>
        <v>0</v>
      </c>
      <c r="W1798" s="5"/>
    </row>
    <row r="1799" spans="1:23" ht="43.2" x14ac:dyDescent="0.3">
      <c r="A1799" s="3">
        <f t="shared" si="334"/>
        <v>1782</v>
      </c>
      <c r="B1799" s="4" t="s">
        <v>1573</v>
      </c>
      <c r="C1799" s="3">
        <v>5</v>
      </c>
      <c r="D1799" s="3" t="s">
        <v>1572</v>
      </c>
      <c r="E1799" s="4" t="s">
        <v>1709</v>
      </c>
      <c r="F1799" s="3" t="s">
        <v>1699</v>
      </c>
      <c r="G1799" s="3" t="s">
        <v>2349</v>
      </c>
      <c r="H1799" s="3" t="s">
        <v>2486</v>
      </c>
      <c r="I1799" s="3" t="s">
        <v>2496</v>
      </c>
      <c r="J1799" s="3">
        <v>31.5</v>
      </c>
      <c r="K1799" s="3">
        <v>6000</v>
      </c>
      <c r="L1799" s="3" t="s">
        <v>25</v>
      </c>
      <c r="M1799" s="3">
        <v>1</v>
      </c>
      <c r="N1799" s="28">
        <v>6</v>
      </c>
      <c r="O1799" s="28">
        <v>189</v>
      </c>
      <c r="P1799" s="12">
        <v>0</v>
      </c>
      <c r="Q1799" s="46">
        <f t="shared" si="337"/>
        <v>0</v>
      </c>
      <c r="R1799" s="14"/>
      <c r="S1799" s="3">
        <f t="shared" si="338"/>
        <v>6</v>
      </c>
      <c r="T1799" s="30" t="s">
        <v>2502</v>
      </c>
      <c r="U1799" s="29">
        <f t="shared" si="332"/>
        <v>189</v>
      </c>
      <c r="V1799" s="29">
        <f t="shared" si="333"/>
        <v>0</v>
      </c>
      <c r="W1799" s="5"/>
    </row>
    <row r="1800" spans="1:23" ht="43.2" x14ac:dyDescent="0.3">
      <c r="A1800" s="3">
        <f t="shared" si="334"/>
        <v>1783</v>
      </c>
      <c r="B1800" s="4" t="s">
        <v>1573</v>
      </c>
      <c r="C1800" s="3">
        <v>5</v>
      </c>
      <c r="D1800" s="3" t="s">
        <v>1572</v>
      </c>
      <c r="E1800" s="4" t="s">
        <v>1710</v>
      </c>
      <c r="F1800" s="3" t="s">
        <v>1699</v>
      </c>
      <c r="G1800" s="3" t="s">
        <v>2349</v>
      </c>
      <c r="H1800" s="3" t="s">
        <v>2486</v>
      </c>
      <c r="I1800" s="3" t="s">
        <v>2496</v>
      </c>
      <c r="J1800" s="3">
        <v>31.5</v>
      </c>
      <c r="K1800" s="3">
        <v>6000</v>
      </c>
      <c r="L1800" s="3" t="s">
        <v>25</v>
      </c>
      <c r="M1800" s="3">
        <v>1</v>
      </c>
      <c r="N1800" s="28">
        <v>6</v>
      </c>
      <c r="O1800" s="28">
        <v>189</v>
      </c>
      <c r="P1800" s="12">
        <v>0</v>
      </c>
      <c r="Q1800" s="46">
        <f t="shared" si="337"/>
        <v>0</v>
      </c>
      <c r="R1800" s="14"/>
      <c r="S1800" s="3">
        <f t="shared" si="338"/>
        <v>6</v>
      </c>
      <c r="T1800" s="30" t="s">
        <v>2502</v>
      </c>
      <c r="U1800" s="29">
        <f t="shared" si="332"/>
        <v>189</v>
      </c>
      <c r="V1800" s="29">
        <f t="shared" si="333"/>
        <v>0</v>
      </c>
      <c r="W1800" s="5"/>
    </row>
    <row r="1801" spans="1:23" ht="43.2" x14ac:dyDescent="0.3">
      <c r="A1801" s="3">
        <f t="shared" si="334"/>
        <v>1784</v>
      </c>
      <c r="B1801" s="4" t="s">
        <v>1573</v>
      </c>
      <c r="C1801" s="3">
        <v>5</v>
      </c>
      <c r="D1801" s="3" t="s">
        <v>1572</v>
      </c>
      <c r="E1801" s="4" t="s">
        <v>1711</v>
      </c>
      <c r="F1801" s="3" t="s">
        <v>1699</v>
      </c>
      <c r="G1801" s="3" t="s">
        <v>2349</v>
      </c>
      <c r="H1801" s="3" t="s">
        <v>2486</v>
      </c>
      <c r="I1801" s="3" t="s">
        <v>2496</v>
      </c>
      <c r="J1801" s="3">
        <v>31.5</v>
      </c>
      <c r="K1801" s="3">
        <v>6000</v>
      </c>
      <c r="L1801" s="3" t="s">
        <v>25</v>
      </c>
      <c r="M1801" s="3">
        <v>1</v>
      </c>
      <c r="N1801" s="28">
        <v>6</v>
      </c>
      <c r="O1801" s="28">
        <v>189</v>
      </c>
      <c r="P1801" s="12">
        <v>0</v>
      </c>
      <c r="Q1801" s="46">
        <f t="shared" si="337"/>
        <v>0</v>
      </c>
      <c r="R1801" s="14"/>
      <c r="S1801" s="3">
        <f t="shared" si="338"/>
        <v>6</v>
      </c>
      <c r="T1801" s="30" t="s">
        <v>2502</v>
      </c>
      <c r="U1801" s="29">
        <f t="shared" si="332"/>
        <v>189</v>
      </c>
      <c r="V1801" s="29">
        <f t="shared" si="333"/>
        <v>0</v>
      </c>
      <c r="W1801" s="5"/>
    </row>
    <row r="1802" spans="1:23" ht="43.2" x14ac:dyDescent="0.3">
      <c r="A1802" s="3">
        <f t="shared" si="334"/>
        <v>1785</v>
      </c>
      <c r="B1802" s="4" t="s">
        <v>1573</v>
      </c>
      <c r="C1802" s="3">
        <v>5</v>
      </c>
      <c r="D1802" s="3" t="s">
        <v>1572</v>
      </c>
      <c r="E1802" s="4" t="s">
        <v>1712</v>
      </c>
      <c r="F1802" s="3" t="s">
        <v>1699</v>
      </c>
      <c r="G1802" s="3" t="s">
        <v>2349</v>
      </c>
      <c r="H1802" s="3" t="s">
        <v>2486</v>
      </c>
      <c r="I1802" s="3" t="s">
        <v>2496</v>
      </c>
      <c r="J1802" s="3">
        <v>31.5</v>
      </c>
      <c r="K1802" s="3">
        <v>6000</v>
      </c>
      <c r="L1802" s="3" t="s">
        <v>25</v>
      </c>
      <c r="M1802" s="3">
        <v>1</v>
      </c>
      <c r="N1802" s="28">
        <v>6</v>
      </c>
      <c r="O1802" s="28">
        <v>189</v>
      </c>
      <c r="P1802" s="12">
        <v>0</v>
      </c>
      <c r="Q1802" s="46">
        <f t="shared" si="337"/>
        <v>0</v>
      </c>
      <c r="R1802" s="14"/>
      <c r="S1802" s="3">
        <f t="shared" si="338"/>
        <v>6</v>
      </c>
      <c r="T1802" s="30" t="s">
        <v>2502</v>
      </c>
      <c r="U1802" s="29">
        <f t="shared" si="332"/>
        <v>189</v>
      </c>
      <c r="V1802" s="29">
        <f t="shared" si="333"/>
        <v>0</v>
      </c>
      <c r="W1802" s="5"/>
    </row>
    <row r="1803" spans="1:23" ht="43.2" x14ac:dyDescent="0.3">
      <c r="A1803" s="3">
        <f t="shared" si="334"/>
        <v>1786</v>
      </c>
      <c r="B1803" s="4" t="s">
        <v>1573</v>
      </c>
      <c r="C1803" s="3">
        <v>5</v>
      </c>
      <c r="D1803" s="3" t="s">
        <v>1572</v>
      </c>
      <c r="E1803" s="4" t="s">
        <v>1713</v>
      </c>
      <c r="F1803" s="3" t="s">
        <v>1699</v>
      </c>
      <c r="G1803" s="3" t="s">
        <v>2349</v>
      </c>
      <c r="H1803" s="3" t="s">
        <v>2486</v>
      </c>
      <c r="I1803" s="3" t="s">
        <v>2496</v>
      </c>
      <c r="J1803" s="3">
        <v>31.5</v>
      </c>
      <c r="K1803" s="3">
        <v>6000</v>
      </c>
      <c r="L1803" s="3" t="s">
        <v>25</v>
      </c>
      <c r="M1803" s="3">
        <v>1</v>
      </c>
      <c r="N1803" s="28">
        <v>6</v>
      </c>
      <c r="O1803" s="28">
        <v>189</v>
      </c>
      <c r="P1803" s="12">
        <v>0</v>
      </c>
      <c r="Q1803" s="46">
        <f t="shared" si="337"/>
        <v>0</v>
      </c>
      <c r="R1803" s="14"/>
      <c r="S1803" s="3">
        <f t="shared" si="338"/>
        <v>6</v>
      </c>
      <c r="T1803" s="30" t="s">
        <v>2502</v>
      </c>
      <c r="U1803" s="29">
        <f t="shared" si="332"/>
        <v>189</v>
      </c>
      <c r="V1803" s="29">
        <f t="shared" si="333"/>
        <v>0</v>
      </c>
      <c r="W1803" s="5"/>
    </row>
    <row r="1804" spans="1:23" ht="43.2" x14ac:dyDescent="0.3">
      <c r="A1804" s="3">
        <f t="shared" si="334"/>
        <v>1787</v>
      </c>
      <c r="B1804" s="4" t="s">
        <v>1573</v>
      </c>
      <c r="C1804" s="3">
        <v>5</v>
      </c>
      <c r="D1804" s="3" t="s">
        <v>1572</v>
      </c>
      <c r="E1804" s="4" t="s">
        <v>1714</v>
      </c>
      <c r="F1804" s="3" t="s">
        <v>1699</v>
      </c>
      <c r="G1804" s="3" t="s">
        <v>2349</v>
      </c>
      <c r="H1804" s="3" t="s">
        <v>2486</v>
      </c>
      <c r="I1804" s="3" t="s">
        <v>2496</v>
      </c>
      <c r="J1804" s="3">
        <v>31.5</v>
      </c>
      <c r="K1804" s="3">
        <v>6000</v>
      </c>
      <c r="L1804" s="3" t="s">
        <v>25</v>
      </c>
      <c r="M1804" s="3">
        <v>1</v>
      </c>
      <c r="N1804" s="28">
        <v>6</v>
      </c>
      <c r="O1804" s="28">
        <v>189</v>
      </c>
      <c r="P1804" s="12">
        <v>0</v>
      </c>
      <c r="Q1804" s="46">
        <f t="shared" si="337"/>
        <v>0</v>
      </c>
      <c r="R1804" s="14"/>
      <c r="S1804" s="3">
        <f t="shared" si="338"/>
        <v>6</v>
      </c>
      <c r="T1804" s="30" t="s">
        <v>2502</v>
      </c>
      <c r="U1804" s="29">
        <f t="shared" si="332"/>
        <v>189</v>
      </c>
      <c r="V1804" s="29">
        <f t="shared" si="333"/>
        <v>0</v>
      </c>
      <c r="W1804" s="5"/>
    </row>
    <row r="1805" spans="1:23" ht="43.2" x14ac:dyDescent="0.3">
      <c r="A1805" s="3">
        <f t="shared" si="334"/>
        <v>1788</v>
      </c>
      <c r="B1805" s="4" t="s">
        <v>1573</v>
      </c>
      <c r="C1805" s="3">
        <v>5</v>
      </c>
      <c r="D1805" s="3" t="s">
        <v>1572</v>
      </c>
      <c r="E1805" s="4" t="s">
        <v>1715</v>
      </c>
      <c r="F1805" s="3" t="s">
        <v>1699</v>
      </c>
      <c r="G1805" s="3" t="s">
        <v>2349</v>
      </c>
      <c r="H1805" s="3" t="s">
        <v>2486</v>
      </c>
      <c r="I1805" s="3" t="s">
        <v>2496</v>
      </c>
      <c r="J1805" s="3">
        <v>31.5</v>
      </c>
      <c r="K1805" s="3">
        <v>6000</v>
      </c>
      <c r="L1805" s="3" t="s">
        <v>25</v>
      </c>
      <c r="M1805" s="3">
        <v>1</v>
      </c>
      <c r="N1805" s="28">
        <v>6</v>
      </c>
      <c r="O1805" s="28">
        <v>189</v>
      </c>
      <c r="P1805" s="12">
        <v>0</v>
      </c>
      <c r="Q1805" s="46">
        <f t="shared" si="337"/>
        <v>0</v>
      </c>
      <c r="R1805" s="14"/>
      <c r="S1805" s="3">
        <f t="shared" si="338"/>
        <v>6</v>
      </c>
      <c r="T1805" s="30" t="s">
        <v>2502</v>
      </c>
      <c r="U1805" s="29">
        <f t="shared" si="332"/>
        <v>189</v>
      </c>
      <c r="V1805" s="29">
        <f t="shared" si="333"/>
        <v>0</v>
      </c>
      <c r="W1805" s="5"/>
    </row>
    <row r="1806" spans="1:23" ht="43.2" x14ac:dyDescent="0.3">
      <c r="A1806" s="3">
        <f t="shared" si="334"/>
        <v>1789</v>
      </c>
      <c r="B1806" s="4" t="s">
        <v>1573</v>
      </c>
      <c r="C1806" s="3">
        <v>5</v>
      </c>
      <c r="D1806" s="3" t="s">
        <v>1572</v>
      </c>
      <c r="E1806" s="4" t="s">
        <v>1716</v>
      </c>
      <c r="F1806" s="3" t="s">
        <v>1699</v>
      </c>
      <c r="G1806" s="3" t="s">
        <v>2349</v>
      </c>
      <c r="H1806" s="3" t="s">
        <v>2486</v>
      </c>
      <c r="I1806" s="3" t="s">
        <v>2496</v>
      </c>
      <c r="J1806" s="3">
        <v>31.5</v>
      </c>
      <c r="K1806" s="3">
        <v>6000</v>
      </c>
      <c r="L1806" s="3" t="s">
        <v>25</v>
      </c>
      <c r="M1806" s="3">
        <v>1</v>
      </c>
      <c r="N1806" s="28">
        <v>6</v>
      </c>
      <c r="O1806" s="28">
        <v>189</v>
      </c>
      <c r="P1806" s="12">
        <v>0</v>
      </c>
      <c r="Q1806" s="46">
        <f t="shared" si="337"/>
        <v>0</v>
      </c>
      <c r="R1806" s="14"/>
      <c r="S1806" s="3">
        <f t="shared" si="338"/>
        <v>6</v>
      </c>
      <c r="T1806" s="30" t="s">
        <v>2502</v>
      </c>
      <c r="U1806" s="29">
        <f t="shared" ref="U1806:U1869" si="339">S1806*J1806</f>
        <v>189</v>
      </c>
      <c r="V1806" s="29">
        <f t="shared" ref="V1806:V1869" si="340">Q1806*J1806</f>
        <v>0</v>
      </c>
      <c r="W1806" s="5"/>
    </row>
    <row r="1807" spans="1:23" ht="43.2" x14ac:dyDescent="0.3">
      <c r="A1807" s="3">
        <f t="shared" si="334"/>
        <v>1790</v>
      </c>
      <c r="B1807" s="4" t="s">
        <v>1573</v>
      </c>
      <c r="C1807" s="3">
        <v>5</v>
      </c>
      <c r="D1807" s="3" t="s">
        <v>1572</v>
      </c>
      <c r="E1807" s="4" t="s">
        <v>1717</v>
      </c>
      <c r="F1807" s="3" t="s">
        <v>1699</v>
      </c>
      <c r="G1807" s="3" t="s">
        <v>2349</v>
      </c>
      <c r="H1807" s="3" t="s">
        <v>2486</v>
      </c>
      <c r="I1807" s="3" t="s">
        <v>2496</v>
      </c>
      <c r="J1807" s="3">
        <v>31.5</v>
      </c>
      <c r="K1807" s="3">
        <v>6000</v>
      </c>
      <c r="L1807" s="3" t="s">
        <v>25</v>
      </c>
      <c r="M1807" s="3">
        <v>1</v>
      </c>
      <c r="N1807" s="28">
        <v>6</v>
      </c>
      <c r="O1807" s="28">
        <v>189</v>
      </c>
      <c r="P1807" s="12">
        <v>0</v>
      </c>
      <c r="Q1807" s="46">
        <f t="shared" si="337"/>
        <v>0</v>
      </c>
      <c r="R1807" s="14"/>
      <c r="S1807" s="3">
        <f t="shared" si="338"/>
        <v>6</v>
      </c>
      <c r="T1807" s="30" t="s">
        <v>2502</v>
      </c>
      <c r="U1807" s="29">
        <f t="shared" si="339"/>
        <v>189</v>
      </c>
      <c r="V1807" s="29">
        <f t="shared" si="340"/>
        <v>0</v>
      </c>
      <c r="W1807" s="5"/>
    </row>
    <row r="1808" spans="1:23" ht="43.2" x14ac:dyDescent="0.3">
      <c r="A1808" s="3">
        <f t="shared" si="334"/>
        <v>1791</v>
      </c>
      <c r="B1808" s="4" t="s">
        <v>1573</v>
      </c>
      <c r="C1808" s="3">
        <v>5</v>
      </c>
      <c r="D1808" s="3" t="s">
        <v>1572</v>
      </c>
      <c r="E1808" s="4" t="s">
        <v>1718</v>
      </c>
      <c r="F1808" s="3" t="s">
        <v>1699</v>
      </c>
      <c r="G1808" s="3" t="s">
        <v>2349</v>
      </c>
      <c r="H1808" s="3" t="s">
        <v>2486</v>
      </c>
      <c r="I1808" s="3" t="s">
        <v>2496</v>
      </c>
      <c r="J1808" s="3">
        <v>31.5</v>
      </c>
      <c r="K1808" s="3">
        <v>6000</v>
      </c>
      <c r="L1808" s="3" t="s">
        <v>25</v>
      </c>
      <c r="M1808" s="3">
        <v>1</v>
      </c>
      <c r="N1808" s="28">
        <v>6</v>
      </c>
      <c r="O1808" s="28">
        <v>189</v>
      </c>
      <c r="P1808" s="12">
        <v>0</v>
      </c>
      <c r="Q1808" s="46">
        <f t="shared" si="337"/>
        <v>0</v>
      </c>
      <c r="R1808" s="14"/>
      <c r="S1808" s="3">
        <f t="shared" si="338"/>
        <v>6</v>
      </c>
      <c r="T1808" s="30" t="s">
        <v>2502</v>
      </c>
      <c r="U1808" s="29">
        <f t="shared" si="339"/>
        <v>189</v>
      </c>
      <c r="V1808" s="29">
        <f t="shared" si="340"/>
        <v>0</v>
      </c>
      <c r="W1808" s="5"/>
    </row>
    <row r="1809" spans="1:23" ht="43.2" x14ac:dyDescent="0.3">
      <c r="A1809" s="3">
        <f t="shared" si="334"/>
        <v>1792</v>
      </c>
      <c r="B1809" s="4" t="s">
        <v>1573</v>
      </c>
      <c r="C1809" s="3">
        <v>5</v>
      </c>
      <c r="D1809" s="3" t="s">
        <v>1572</v>
      </c>
      <c r="E1809" s="4" t="s">
        <v>1719</v>
      </c>
      <c r="F1809" s="3" t="s">
        <v>1699</v>
      </c>
      <c r="G1809" s="3" t="s">
        <v>2349</v>
      </c>
      <c r="H1809" s="3" t="s">
        <v>2486</v>
      </c>
      <c r="I1809" s="3" t="s">
        <v>2496</v>
      </c>
      <c r="J1809" s="3">
        <v>31.5</v>
      </c>
      <c r="K1809" s="3">
        <v>6000</v>
      </c>
      <c r="L1809" s="3" t="s">
        <v>25</v>
      </c>
      <c r="M1809" s="3">
        <v>1</v>
      </c>
      <c r="N1809" s="28">
        <v>6</v>
      </c>
      <c r="O1809" s="28">
        <v>189</v>
      </c>
      <c r="P1809" s="12">
        <v>0</v>
      </c>
      <c r="Q1809" s="46">
        <f t="shared" si="337"/>
        <v>0</v>
      </c>
      <c r="R1809" s="14"/>
      <c r="S1809" s="3">
        <f t="shared" si="338"/>
        <v>6</v>
      </c>
      <c r="T1809" s="30" t="s">
        <v>2502</v>
      </c>
      <c r="U1809" s="29">
        <f t="shared" si="339"/>
        <v>189</v>
      </c>
      <c r="V1809" s="29">
        <f t="shared" si="340"/>
        <v>0</v>
      </c>
      <c r="W1809" s="5"/>
    </row>
    <row r="1810" spans="1:23" ht="43.2" x14ac:dyDescent="0.3">
      <c r="A1810" s="3">
        <f t="shared" si="334"/>
        <v>1793</v>
      </c>
      <c r="B1810" s="4" t="s">
        <v>1573</v>
      </c>
      <c r="C1810" s="3">
        <v>5</v>
      </c>
      <c r="D1810" s="3" t="s">
        <v>1572</v>
      </c>
      <c r="E1810" s="4" t="s">
        <v>1720</v>
      </c>
      <c r="F1810" s="3" t="s">
        <v>1699</v>
      </c>
      <c r="G1810" s="3" t="s">
        <v>2349</v>
      </c>
      <c r="H1810" s="3" t="s">
        <v>2486</v>
      </c>
      <c r="I1810" s="3" t="s">
        <v>2496</v>
      </c>
      <c r="J1810" s="3">
        <v>31.5</v>
      </c>
      <c r="K1810" s="3">
        <v>6000</v>
      </c>
      <c r="L1810" s="3" t="s">
        <v>25</v>
      </c>
      <c r="M1810" s="3">
        <v>1</v>
      </c>
      <c r="N1810" s="28">
        <v>6</v>
      </c>
      <c r="O1810" s="28">
        <v>189</v>
      </c>
      <c r="P1810" s="12">
        <v>0</v>
      </c>
      <c r="Q1810" s="46">
        <f t="shared" si="337"/>
        <v>0</v>
      </c>
      <c r="R1810" s="14"/>
      <c r="S1810" s="3">
        <f t="shared" si="338"/>
        <v>6</v>
      </c>
      <c r="T1810" s="30" t="s">
        <v>2502</v>
      </c>
      <c r="U1810" s="29">
        <f t="shared" si="339"/>
        <v>189</v>
      </c>
      <c r="V1810" s="29">
        <f t="shared" si="340"/>
        <v>0</v>
      </c>
      <c r="W1810" s="5"/>
    </row>
    <row r="1811" spans="1:23" ht="43.2" x14ac:dyDescent="0.3">
      <c r="A1811" s="3">
        <f t="shared" si="334"/>
        <v>1794</v>
      </c>
      <c r="B1811" s="4" t="s">
        <v>1573</v>
      </c>
      <c r="C1811" s="3">
        <v>5</v>
      </c>
      <c r="D1811" s="3" t="s">
        <v>1572</v>
      </c>
      <c r="E1811" s="4" t="s">
        <v>1721</v>
      </c>
      <c r="F1811" s="3" t="s">
        <v>1699</v>
      </c>
      <c r="G1811" s="3" t="s">
        <v>2349</v>
      </c>
      <c r="H1811" s="3" t="s">
        <v>2486</v>
      </c>
      <c r="I1811" s="3" t="s">
        <v>2496</v>
      </c>
      <c r="J1811" s="3">
        <v>31.5</v>
      </c>
      <c r="K1811" s="3">
        <v>6000</v>
      </c>
      <c r="L1811" s="3" t="s">
        <v>25</v>
      </c>
      <c r="M1811" s="3">
        <v>1</v>
      </c>
      <c r="N1811" s="28">
        <v>6</v>
      </c>
      <c r="O1811" s="28">
        <v>189</v>
      </c>
      <c r="P1811" s="12">
        <v>0</v>
      </c>
      <c r="Q1811" s="46">
        <f t="shared" si="337"/>
        <v>0</v>
      </c>
      <c r="R1811" s="14"/>
      <c r="S1811" s="3">
        <f t="shared" si="338"/>
        <v>6</v>
      </c>
      <c r="T1811" s="30" t="s">
        <v>2502</v>
      </c>
      <c r="U1811" s="29">
        <f t="shared" si="339"/>
        <v>189</v>
      </c>
      <c r="V1811" s="29">
        <f t="shared" si="340"/>
        <v>0</v>
      </c>
      <c r="W1811" s="5"/>
    </row>
    <row r="1812" spans="1:23" ht="43.2" x14ac:dyDescent="0.3">
      <c r="A1812" s="3">
        <f t="shared" ref="A1812:A1875" si="341">A1811+1</f>
        <v>1795</v>
      </c>
      <c r="B1812" s="4" t="s">
        <v>1573</v>
      </c>
      <c r="C1812" s="3">
        <v>5</v>
      </c>
      <c r="D1812" s="3" t="s">
        <v>1572</v>
      </c>
      <c r="E1812" s="4" t="s">
        <v>1722</v>
      </c>
      <c r="F1812" s="3" t="s">
        <v>1699</v>
      </c>
      <c r="G1812" s="3" t="s">
        <v>2349</v>
      </c>
      <c r="H1812" s="3" t="s">
        <v>2486</v>
      </c>
      <c r="I1812" s="3" t="s">
        <v>2496</v>
      </c>
      <c r="J1812" s="3">
        <v>31.5</v>
      </c>
      <c r="K1812" s="3">
        <v>6000</v>
      </c>
      <c r="L1812" s="3" t="s">
        <v>25</v>
      </c>
      <c r="M1812" s="3">
        <v>1</v>
      </c>
      <c r="N1812" s="28">
        <v>6</v>
      </c>
      <c r="O1812" s="28">
        <v>189</v>
      </c>
      <c r="P1812" s="12">
        <v>0</v>
      </c>
      <c r="Q1812" s="46">
        <f t="shared" si="337"/>
        <v>0</v>
      </c>
      <c r="R1812" s="14"/>
      <c r="S1812" s="3">
        <f t="shared" si="338"/>
        <v>6</v>
      </c>
      <c r="T1812" s="30" t="s">
        <v>2502</v>
      </c>
      <c r="U1812" s="29">
        <f t="shared" si="339"/>
        <v>189</v>
      </c>
      <c r="V1812" s="29">
        <f t="shared" si="340"/>
        <v>0</v>
      </c>
      <c r="W1812" s="5"/>
    </row>
    <row r="1813" spans="1:23" ht="43.2" x14ac:dyDescent="0.3">
      <c r="A1813" s="3">
        <f t="shared" si="341"/>
        <v>1796</v>
      </c>
      <c r="B1813" s="4" t="s">
        <v>1573</v>
      </c>
      <c r="C1813" s="3">
        <v>5</v>
      </c>
      <c r="D1813" s="3" t="s">
        <v>1572</v>
      </c>
      <c r="E1813" s="4" t="s">
        <v>1723</v>
      </c>
      <c r="F1813" s="3" t="s">
        <v>1699</v>
      </c>
      <c r="G1813" s="3" t="s">
        <v>2349</v>
      </c>
      <c r="H1813" s="3" t="s">
        <v>2486</v>
      </c>
      <c r="I1813" s="3" t="s">
        <v>2496</v>
      </c>
      <c r="J1813" s="3">
        <v>31.5</v>
      </c>
      <c r="K1813" s="3">
        <v>6000</v>
      </c>
      <c r="L1813" s="3" t="s">
        <v>25</v>
      </c>
      <c r="M1813" s="3">
        <v>1</v>
      </c>
      <c r="N1813" s="28">
        <v>6</v>
      </c>
      <c r="O1813" s="28">
        <v>189</v>
      </c>
      <c r="P1813" s="12">
        <v>0</v>
      </c>
      <c r="Q1813" s="46">
        <f t="shared" si="337"/>
        <v>0</v>
      </c>
      <c r="R1813" s="14"/>
      <c r="S1813" s="3">
        <f t="shared" si="338"/>
        <v>6</v>
      </c>
      <c r="T1813" s="30" t="s">
        <v>2502</v>
      </c>
      <c r="U1813" s="29">
        <f t="shared" si="339"/>
        <v>189</v>
      </c>
      <c r="V1813" s="29">
        <f t="shared" si="340"/>
        <v>0</v>
      </c>
      <c r="W1813" s="5"/>
    </row>
    <row r="1814" spans="1:23" ht="43.2" x14ac:dyDescent="0.3">
      <c r="A1814" s="3">
        <f t="shared" si="341"/>
        <v>1797</v>
      </c>
      <c r="B1814" s="4" t="s">
        <v>1573</v>
      </c>
      <c r="C1814" s="3">
        <v>5</v>
      </c>
      <c r="D1814" s="3" t="s">
        <v>1572</v>
      </c>
      <c r="E1814" s="4" t="s">
        <v>1724</v>
      </c>
      <c r="F1814" s="3" t="s">
        <v>1699</v>
      </c>
      <c r="G1814" s="3" t="s">
        <v>2349</v>
      </c>
      <c r="H1814" s="3" t="s">
        <v>2486</v>
      </c>
      <c r="I1814" s="3" t="s">
        <v>2496</v>
      </c>
      <c r="J1814" s="3">
        <v>31.5</v>
      </c>
      <c r="K1814" s="3">
        <v>6000</v>
      </c>
      <c r="L1814" s="3" t="s">
        <v>25</v>
      </c>
      <c r="M1814" s="3">
        <v>1</v>
      </c>
      <c r="N1814" s="28">
        <v>6</v>
      </c>
      <c r="O1814" s="28">
        <v>189</v>
      </c>
      <c r="P1814" s="12">
        <v>0</v>
      </c>
      <c r="Q1814" s="46">
        <f t="shared" si="337"/>
        <v>0</v>
      </c>
      <c r="R1814" s="14"/>
      <c r="S1814" s="3">
        <f t="shared" si="338"/>
        <v>6</v>
      </c>
      <c r="T1814" s="30" t="s">
        <v>2502</v>
      </c>
      <c r="U1814" s="29">
        <f t="shared" si="339"/>
        <v>189</v>
      </c>
      <c r="V1814" s="29">
        <f t="shared" si="340"/>
        <v>0</v>
      </c>
      <c r="W1814" s="5"/>
    </row>
    <row r="1815" spans="1:23" ht="43.2" x14ac:dyDescent="0.3">
      <c r="A1815" s="3">
        <f t="shared" si="341"/>
        <v>1798</v>
      </c>
      <c r="B1815" s="4" t="s">
        <v>1573</v>
      </c>
      <c r="C1815" s="3">
        <v>5</v>
      </c>
      <c r="D1815" s="3" t="s">
        <v>1572</v>
      </c>
      <c r="E1815" s="4" t="s">
        <v>1725</v>
      </c>
      <c r="F1815" s="3" t="s">
        <v>1699</v>
      </c>
      <c r="G1815" s="3" t="s">
        <v>2349</v>
      </c>
      <c r="H1815" s="3" t="s">
        <v>2486</v>
      </c>
      <c r="I1815" s="3" t="s">
        <v>2496</v>
      </c>
      <c r="J1815" s="3">
        <v>31.5</v>
      </c>
      <c r="K1815" s="3">
        <v>6000</v>
      </c>
      <c r="L1815" s="3" t="s">
        <v>25</v>
      </c>
      <c r="M1815" s="3">
        <v>1</v>
      </c>
      <c r="N1815" s="28">
        <v>6</v>
      </c>
      <c r="O1815" s="28">
        <v>189</v>
      </c>
      <c r="P1815" s="12">
        <v>0</v>
      </c>
      <c r="Q1815" s="46">
        <f t="shared" si="337"/>
        <v>0</v>
      </c>
      <c r="R1815" s="14"/>
      <c r="S1815" s="3">
        <f t="shared" si="338"/>
        <v>6</v>
      </c>
      <c r="T1815" s="30" t="s">
        <v>2502</v>
      </c>
      <c r="U1815" s="29">
        <f t="shared" si="339"/>
        <v>189</v>
      </c>
      <c r="V1815" s="29">
        <f t="shared" si="340"/>
        <v>0</v>
      </c>
      <c r="W1815" s="5"/>
    </row>
    <row r="1816" spans="1:23" ht="43.2" x14ac:dyDescent="0.3">
      <c r="A1816" s="3">
        <f t="shared" si="341"/>
        <v>1799</v>
      </c>
      <c r="B1816" s="4" t="s">
        <v>1573</v>
      </c>
      <c r="C1816" s="3">
        <v>5</v>
      </c>
      <c r="D1816" s="3" t="s">
        <v>1572</v>
      </c>
      <c r="E1816" s="4" t="s">
        <v>1726</v>
      </c>
      <c r="F1816" s="3" t="s">
        <v>1699</v>
      </c>
      <c r="G1816" s="3" t="s">
        <v>2349</v>
      </c>
      <c r="H1816" s="3" t="s">
        <v>2486</v>
      </c>
      <c r="I1816" s="3" t="s">
        <v>2496</v>
      </c>
      <c r="J1816" s="3">
        <v>31.5</v>
      </c>
      <c r="K1816" s="3">
        <v>6000</v>
      </c>
      <c r="L1816" s="3" t="s">
        <v>25</v>
      </c>
      <c r="M1816" s="3">
        <v>1</v>
      </c>
      <c r="N1816" s="28">
        <v>6</v>
      </c>
      <c r="O1816" s="28">
        <v>189</v>
      </c>
      <c r="P1816" s="12">
        <v>0</v>
      </c>
      <c r="Q1816" s="46">
        <f t="shared" si="337"/>
        <v>0</v>
      </c>
      <c r="R1816" s="14"/>
      <c r="S1816" s="3">
        <f t="shared" si="338"/>
        <v>6</v>
      </c>
      <c r="T1816" s="30" t="s">
        <v>2502</v>
      </c>
      <c r="U1816" s="29">
        <f t="shared" si="339"/>
        <v>189</v>
      </c>
      <c r="V1816" s="29">
        <f t="shared" si="340"/>
        <v>0</v>
      </c>
      <c r="W1816" s="5"/>
    </row>
    <row r="1817" spans="1:23" ht="43.2" x14ac:dyDescent="0.3">
      <c r="A1817" s="3">
        <f t="shared" si="341"/>
        <v>1800</v>
      </c>
      <c r="B1817" s="4" t="s">
        <v>1573</v>
      </c>
      <c r="C1817" s="3">
        <v>5</v>
      </c>
      <c r="D1817" s="3" t="s">
        <v>1572</v>
      </c>
      <c r="E1817" s="4" t="s">
        <v>1727</v>
      </c>
      <c r="F1817" s="3" t="s">
        <v>1699</v>
      </c>
      <c r="G1817" s="3" t="s">
        <v>2349</v>
      </c>
      <c r="H1817" s="3" t="s">
        <v>2486</v>
      </c>
      <c r="I1817" s="3" t="s">
        <v>2496</v>
      </c>
      <c r="J1817" s="3">
        <v>31.5</v>
      </c>
      <c r="K1817" s="3">
        <v>6000</v>
      </c>
      <c r="L1817" s="3" t="s">
        <v>25</v>
      </c>
      <c r="M1817" s="3">
        <v>1</v>
      </c>
      <c r="N1817" s="28">
        <v>6</v>
      </c>
      <c r="O1817" s="28">
        <v>189</v>
      </c>
      <c r="P1817" s="12">
        <v>0</v>
      </c>
      <c r="Q1817" s="46">
        <f t="shared" si="337"/>
        <v>0</v>
      </c>
      <c r="R1817" s="14"/>
      <c r="S1817" s="3">
        <f t="shared" si="338"/>
        <v>6</v>
      </c>
      <c r="T1817" s="30" t="s">
        <v>2502</v>
      </c>
      <c r="U1817" s="29">
        <f t="shared" si="339"/>
        <v>189</v>
      </c>
      <c r="V1817" s="29">
        <f t="shared" si="340"/>
        <v>0</v>
      </c>
      <c r="W1817" s="5"/>
    </row>
    <row r="1818" spans="1:23" ht="43.2" x14ac:dyDescent="0.3">
      <c r="A1818" s="3">
        <f t="shared" si="341"/>
        <v>1801</v>
      </c>
      <c r="B1818" s="4" t="s">
        <v>1573</v>
      </c>
      <c r="C1818" s="3">
        <v>5</v>
      </c>
      <c r="D1818" s="3" t="s">
        <v>1572</v>
      </c>
      <c r="E1818" s="4" t="s">
        <v>1728</v>
      </c>
      <c r="F1818" s="3" t="s">
        <v>1699</v>
      </c>
      <c r="G1818" s="3" t="s">
        <v>2349</v>
      </c>
      <c r="H1818" s="3" t="s">
        <v>2486</v>
      </c>
      <c r="I1818" s="3" t="s">
        <v>2496</v>
      </c>
      <c r="J1818" s="3">
        <v>31.5</v>
      </c>
      <c r="K1818" s="3">
        <v>6000</v>
      </c>
      <c r="L1818" s="3" t="s">
        <v>25</v>
      </c>
      <c r="M1818" s="3">
        <v>1</v>
      </c>
      <c r="N1818" s="28">
        <v>6</v>
      </c>
      <c r="O1818" s="28">
        <v>189</v>
      </c>
      <c r="P1818" s="12">
        <v>0</v>
      </c>
      <c r="Q1818" s="46">
        <f t="shared" si="337"/>
        <v>0</v>
      </c>
      <c r="R1818" s="14"/>
      <c r="S1818" s="3">
        <f t="shared" si="338"/>
        <v>6</v>
      </c>
      <c r="T1818" s="30" t="s">
        <v>2502</v>
      </c>
      <c r="U1818" s="29">
        <f t="shared" si="339"/>
        <v>189</v>
      </c>
      <c r="V1818" s="29">
        <f t="shared" si="340"/>
        <v>0</v>
      </c>
      <c r="W1818" s="5"/>
    </row>
    <row r="1819" spans="1:23" ht="43.2" x14ac:dyDescent="0.3">
      <c r="A1819" s="3">
        <f t="shared" si="341"/>
        <v>1802</v>
      </c>
      <c r="B1819" s="4" t="s">
        <v>1573</v>
      </c>
      <c r="C1819" s="3">
        <v>5</v>
      </c>
      <c r="D1819" s="3" t="s">
        <v>1572</v>
      </c>
      <c r="E1819" s="4" t="s">
        <v>1729</v>
      </c>
      <c r="F1819" s="3" t="s">
        <v>1699</v>
      </c>
      <c r="G1819" s="3" t="s">
        <v>2349</v>
      </c>
      <c r="H1819" s="3" t="s">
        <v>2486</v>
      </c>
      <c r="I1819" s="3" t="s">
        <v>2496</v>
      </c>
      <c r="J1819" s="3">
        <v>31.5</v>
      </c>
      <c r="K1819" s="3">
        <v>6000</v>
      </c>
      <c r="L1819" s="3" t="s">
        <v>25</v>
      </c>
      <c r="M1819" s="3">
        <v>1</v>
      </c>
      <c r="N1819" s="28">
        <v>6</v>
      </c>
      <c r="O1819" s="28">
        <v>189</v>
      </c>
      <c r="P1819" s="12">
        <v>0</v>
      </c>
      <c r="Q1819" s="46">
        <f t="shared" si="337"/>
        <v>0</v>
      </c>
      <c r="R1819" s="14"/>
      <c r="S1819" s="3">
        <f t="shared" si="338"/>
        <v>6</v>
      </c>
      <c r="T1819" s="30" t="s">
        <v>2502</v>
      </c>
      <c r="U1819" s="29">
        <f t="shared" si="339"/>
        <v>189</v>
      </c>
      <c r="V1819" s="29">
        <f t="shared" si="340"/>
        <v>0</v>
      </c>
      <c r="W1819" s="5"/>
    </row>
    <row r="1820" spans="1:23" ht="43.2" x14ac:dyDescent="0.3">
      <c r="A1820" s="3">
        <f t="shared" si="341"/>
        <v>1803</v>
      </c>
      <c r="B1820" s="4" t="s">
        <v>1573</v>
      </c>
      <c r="C1820" s="3">
        <v>5</v>
      </c>
      <c r="D1820" s="3" t="s">
        <v>1572</v>
      </c>
      <c r="E1820" s="4" t="s">
        <v>1730</v>
      </c>
      <c r="F1820" s="3" t="s">
        <v>1699</v>
      </c>
      <c r="G1820" s="3" t="s">
        <v>2349</v>
      </c>
      <c r="H1820" s="3" t="s">
        <v>2486</v>
      </c>
      <c r="I1820" s="3" t="s">
        <v>2496</v>
      </c>
      <c r="J1820" s="3">
        <v>31.5</v>
      </c>
      <c r="K1820" s="3">
        <v>6000</v>
      </c>
      <c r="L1820" s="3" t="s">
        <v>25</v>
      </c>
      <c r="M1820" s="3">
        <v>1</v>
      </c>
      <c r="N1820" s="28">
        <v>6</v>
      </c>
      <c r="O1820" s="28">
        <v>189</v>
      </c>
      <c r="P1820" s="12">
        <v>0</v>
      </c>
      <c r="Q1820" s="46">
        <f t="shared" si="337"/>
        <v>0</v>
      </c>
      <c r="R1820" s="14"/>
      <c r="S1820" s="3">
        <f t="shared" si="338"/>
        <v>6</v>
      </c>
      <c r="T1820" s="30" t="s">
        <v>2502</v>
      </c>
      <c r="U1820" s="29">
        <f t="shared" si="339"/>
        <v>189</v>
      </c>
      <c r="V1820" s="29">
        <f t="shared" si="340"/>
        <v>0</v>
      </c>
      <c r="W1820" s="5"/>
    </row>
    <row r="1821" spans="1:23" ht="43.2" x14ac:dyDescent="0.3">
      <c r="A1821" s="3">
        <f t="shared" si="341"/>
        <v>1804</v>
      </c>
      <c r="B1821" s="4" t="s">
        <v>1573</v>
      </c>
      <c r="C1821" s="3">
        <v>5</v>
      </c>
      <c r="D1821" s="3" t="s">
        <v>1572</v>
      </c>
      <c r="E1821" s="4" t="s">
        <v>1731</v>
      </c>
      <c r="F1821" s="3" t="s">
        <v>1699</v>
      </c>
      <c r="G1821" s="3" t="s">
        <v>2349</v>
      </c>
      <c r="H1821" s="3" t="s">
        <v>2486</v>
      </c>
      <c r="I1821" s="3" t="s">
        <v>2496</v>
      </c>
      <c r="J1821" s="3">
        <v>31.5</v>
      </c>
      <c r="K1821" s="3">
        <v>6000</v>
      </c>
      <c r="L1821" s="3" t="s">
        <v>25</v>
      </c>
      <c r="M1821" s="3">
        <v>1</v>
      </c>
      <c r="N1821" s="28">
        <v>6</v>
      </c>
      <c r="O1821" s="28">
        <v>189</v>
      </c>
      <c r="P1821" s="12">
        <v>0</v>
      </c>
      <c r="Q1821" s="46">
        <f t="shared" si="337"/>
        <v>0</v>
      </c>
      <c r="R1821" s="14"/>
      <c r="S1821" s="3">
        <f t="shared" si="338"/>
        <v>6</v>
      </c>
      <c r="T1821" s="30" t="s">
        <v>2502</v>
      </c>
      <c r="U1821" s="29">
        <f t="shared" si="339"/>
        <v>189</v>
      </c>
      <c r="V1821" s="29">
        <f t="shared" si="340"/>
        <v>0</v>
      </c>
      <c r="W1821" s="5"/>
    </row>
    <row r="1822" spans="1:23" ht="43.2" x14ac:dyDescent="0.3">
      <c r="A1822" s="3">
        <f t="shared" si="341"/>
        <v>1805</v>
      </c>
      <c r="B1822" s="4" t="s">
        <v>1573</v>
      </c>
      <c r="C1822" s="3">
        <v>5</v>
      </c>
      <c r="D1822" s="3" t="s">
        <v>1572</v>
      </c>
      <c r="E1822" s="4" t="s">
        <v>1732</v>
      </c>
      <c r="F1822" s="3" t="s">
        <v>1699</v>
      </c>
      <c r="G1822" s="3" t="s">
        <v>2349</v>
      </c>
      <c r="H1822" s="3" t="s">
        <v>2486</v>
      </c>
      <c r="I1822" s="3" t="s">
        <v>2496</v>
      </c>
      <c r="J1822" s="3">
        <v>31.5</v>
      </c>
      <c r="K1822" s="3">
        <v>6000</v>
      </c>
      <c r="L1822" s="3" t="s">
        <v>25</v>
      </c>
      <c r="M1822" s="3">
        <v>1</v>
      </c>
      <c r="N1822" s="28">
        <v>6</v>
      </c>
      <c r="O1822" s="28">
        <v>189</v>
      </c>
      <c r="P1822" s="12">
        <v>0</v>
      </c>
      <c r="Q1822" s="46">
        <f t="shared" si="337"/>
        <v>0</v>
      </c>
      <c r="R1822" s="14"/>
      <c r="S1822" s="3">
        <f t="shared" si="338"/>
        <v>6</v>
      </c>
      <c r="T1822" s="30" t="s">
        <v>2502</v>
      </c>
      <c r="U1822" s="29">
        <f t="shared" si="339"/>
        <v>189</v>
      </c>
      <c r="V1822" s="29">
        <f t="shared" si="340"/>
        <v>0</v>
      </c>
      <c r="W1822" s="5"/>
    </row>
    <row r="1823" spans="1:23" ht="43.2" x14ac:dyDescent="0.3">
      <c r="A1823" s="3">
        <f t="shared" si="341"/>
        <v>1806</v>
      </c>
      <c r="B1823" s="4" t="s">
        <v>1573</v>
      </c>
      <c r="C1823" s="3">
        <v>5</v>
      </c>
      <c r="D1823" s="3" t="s">
        <v>1572</v>
      </c>
      <c r="E1823" s="4" t="s">
        <v>1733</v>
      </c>
      <c r="F1823" s="3" t="s">
        <v>1699</v>
      </c>
      <c r="G1823" s="3" t="s">
        <v>2349</v>
      </c>
      <c r="H1823" s="3" t="s">
        <v>2486</v>
      </c>
      <c r="I1823" s="3" t="s">
        <v>2496</v>
      </c>
      <c r="J1823" s="3">
        <v>31.5</v>
      </c>
      <c r="K1823" s="3">
        <v>6000</v>
      </c>
      <c r="L1823" s="3" t="s">
        <v>25</v>
      </c>
      <c r="M1823" s="3">
        <v>1</v>
      </c>
      <c r="N1823" s="28">
        <v>6</v>
      </c>
      <c r="O1823" s="28">
        <v>189</v>
      </c>
      <c r="P1823" s="12">
        <v>0</v>
      </c>
      <c r="Q1823" s="46">
        <f t="shared" si="337"/>
        <v>0</v>
      </c>
      <c r="R1823" s="14"/>
      <c r="S1823" s="3">
        <f t="shared" si="338"/>
        <v>6</v>
      </c>
      <c r="T1823" s="30" t="s">
        <v>2502</v>
      </c>
      <c r="U1823" s="29">
        <f t="shared" si="339"/>
        <v>189</v>
      </c>
      <c r="V1823" s="29">
        <f t="shared" si="340"/>
        <v>0</v>
      </c>
      <c r="W1823" s="5"/>
    </row>
    <row r="1824" spans="1:23" ht="43.2" x14ac:dyDescent="0.3">
      <c r="A1824" s="3">
        <f t="shared" si="341"/>
        <v>1807</v>
      </c>
      <c r="B1824" s="4" t="s">
        <v>1573</v>
      </c>
      <c r="C1824" s="3">
        <v>5</v>
      </c>
      <c r="D1824" s="3" t="s">
        <v>1572</v>
      </c>
      <c r="E1824" s="4" t="s">
        <v>1734</v>
      </c>
      <c r="F1824" s="3" t="s">
        <v>1699</v>
      </c>
      <c r="G1824" s="3" t="s">
        <v>2349</v>
      </c>
      <c r="H1824" s="3" t="s">
        <v>2486</v>
      </c>
      <c r="I1824" s="3" t="s">
        <v>2496</v>
      </c>
      <c r="J1824" s="3">
        <v>31.5</v>
      </c>
      <c r="K1824" s="3">
        <v>6000</v>
      </c>
      <c r="L1824" s="3" t="s">
        <v>25</v>
      </c>
      <c r="M1824" s="3">
        <v>1</v>
      </c>
      <c r="N1824" s="28">
        <v>6</v>
      </c>
      <c r="O1824" s="28">
        <v>189</v>
      </c>
      <c r="P1824" s="12">
        <v>0</v>
      </c>
      <c r="Q1824" s="46">
        <f t="shared" si="337"/>
        <v>0</v>
      </c>
      <c r="R1824" s="14"/>
      <c r="S1824" s="3">
        <f t="shared" si="338"/>
        <v>6</v>
      </c>
      <c r="T1824" s="30" t="s">
        <v>2502</v>
      </c>
      <c r="U1824" s="29">
        <f t="shared" si="339"/>
        <v>189</v>
      </c>
      <c r="V1824" s="29">
        <f t="shared" si="340"/>
        <v>0</v>
      </c>
      <c r="W1824" s="5"/>
    </row>
    <row r="1825" spans="1:23" ht="43.2" x14ac:dyDescent="0.3">
      <c r="A1825" s="3">
        <f t="shared" si="341"/>
        <v>1808</v>
      </c>
      <c r="B1825" s="4" t="s">
        <v>1573</v>
      </c>
      <c r="C1825" s="3">
        <v>5</v>
      </c>
      <c r="D1825" s="3" t="s">
        <v>1572</v>
      </c>
      <c r="E1825" s="4" t="s">
        <v>1735</v>
      </c>
      <c r="F1825" s="3" t="s">
        <v>1699</v>
      </c>
      <c r="G1825" s="3" t="s">
        <v>2349</v>
      </c>
      <c r="H1825" s="3" t="s">
        <v>2486</v>
      </c>
      <c r="I1825" s="3" t="s">
        <v>2496</v>
      </c>
      <c r="J1825" s="3">
        <v>31.5</v>
      </c>
      <c r="K1825" s="3">
        <v>6000</v>
      </c>
      <c r="L1825" s="3" t="s">
        <v>25</v>
      </c>
      <c r="M1825" s="3">
        <v>1</v>
      </c>
      <c r="N1825" s="28">
        <v>6</v>
      </c>
      <c r="O1825" s="28">
        <v>189</v>
      </c>
      <c r="P1825" s="12">
        <v>0</v>
      </c>
      <c r="Q1825" s="46">
        <f t="shared" si="337"/>
        <v>0</v>
      </c>
      <c r="R1825" s="14"/>
      <c r="S1825" s="3">
        <f t="shared" si="338"/>
        <v>6</v>
      </c>
      <c r="T1825" s="30" t="s">
        <v>2502</v>
      </c>
      <c r="U1825" s="29">
        <f t="shared" si="339"/>
        <v>189</v>
      </c>
      <c r="V1825" s="29">
        <f t="shared" si="340"/>
        <v>0</v>
      </c>
      <c r="W1825" s="5"/>
    </row>
    <row r="1826" spans="1:23" ht="43.2" x14ac:dyDescent="0.3">
      <c r="A1826" s="3">
        <f t="shared" si="341"/>
        <v>1809</v>
      </c>
      <c r="B1826" s="4" t="s">
        <v>1573</v>
      </c>
      <c r="C1826" s="3">
        <v>5</v>
      </c>
      <c r="D1826" s="3" t="s">
        <v>1572</v>
      </c>
      <c r="E1826" s="4" t="s">
        <v>1736</v>
      </c>
      <c r="F1826" s="3" t="s">
        <v>1699</v>
      </c>
      <c r="G1826" s="3" t="s">
        <v>2349</v>
      </c>
      <c r="H1826" s="3" t="s">
        <v>2486</v>
      </c>
      <c r="I1826" s="3" t="s">
        <v>2496</v>
      </c>
      <c r="J1826" s="3">
        <v>31.5</v>
      </c>
      <c r="K1826" s="3">
        <v>6000</v>
      </c>
      <c r="L1826" s="3" t="s">
        <v>25</v>
      </c>
      <c r="M1826" s="3">
        <v>1</v>
      </c>
      <c r="N1826" s="28">
        <v>6</v>
      </c>
      <c r="O1826" s="28">
        <v>189</v>
      </c>
      <c r="P1826" s="12">
        <v>0</v>
      </c>
      <c r="Q1826" s="46">
        <f t="shared" si="337"/>
        <v>0</v>
      </c>
      <c r="R1826" s="14"/>
      <c r="S1826" s="3">
        <f t="shared" si="338"/>
        <v>6</v>
      </c>
      <c r="T1826" s="30" t="s">
        <v>2502</v>
      </c>
      <c r="U1826" s="29">
        <f t="shared" si="339"/>
        <v>189</v>
      </c>
      <c r="V1826" s="29">
        <f t="shared" si="340"/>
        <v>0</v>
      </c>
      <c r="W1826" s="5"/>
    </row>
    <row r="1827" spans="1:23" ht="43.2" x14ac:dyDescent="0.3">
      <c r="A1827" s="3">
        <f t="shared" si="341"/>
        <v>1810</v>
      </c>
      <c r="B1827" s="4" t="s">
        <v>1573</v>
      </c>
      <c r="C1827" s="3">
        <v>5</v>
      </c>
      <c r="D1827" s="3" t="s">
        <v>1572</v>
      </c>
      <c r="E1827" s="4" t="s">
        <v>1737</v>
      </c>
      <c r="F1827" s="3" t="s">
        <v>1699</v>
      </c>
      <c r="G1827" s="3" t="s">
        <v>2349</v>
      </c>
      <c r="H1827" s="3" t="s">
        <v>2486</v>
      </c>
      <c r="I1827" s="3" t="s">
        <v>2496</v>
      </c>
      <c r="J1827" s="3">
        <v>31.5</v>
      </c>
      <c r="K1827" s="3">
        <v>6000</v>
      </c>
      <c r="L1827" s="3" t="s">
        <v>25</v>
      </c>
      <c r="M1827" s="3">
        <v>1</v>
      </c>
      <c r="N1827" s="28">
        <v>6</v>
      </c>
      <c r="O1827" s="28">
        <v>189</v>
      </c>
      <c r="P1827" s="12">
        <v>0</v>
      </c>
      <c r="Q1827" s="46">
        <f t="shared" si="337"/>
        <v>0</v>
      </c>
      <c r="R1827" s="14"/>
      <c r="S1827" s="3">
        <f t="shared" si="338"/>
        <v>6</v>
      </c>
      <c r="T1827" s="30" t="s">
        <v>2502</v>
      </c>
      <c r="U1827" s="29">
        <f t="shared" si="339"/>
        <v>189</v>
      </c>
      <c r="V1827" s="29">
        <f t="shared" si="340"/>
        <v>0</v>
      </c>
      <c r="W1827" s="5"/>
    </row>
    <row r="1828" spans="1:23" ht="43.2" x14ac:dyDescent="0.3">
      <c r="A1828" s="3">
        <f t="shared" si="341"/>
        <v>1811</v>
      </c>
      <c r="B1828" s="4" t="s">
        <v>1573</v>
      </c>
      <c r="C1828" s="3">
        <v>5</v>
      </c>
      <c r="D1828" s="3" t="s">
        <v>1572</v>
      </c>
      <c r="E1828" s="4" t="s">
        <v>1738</v>
      </c>
      <c r="F1828" s="3" t="s">
        <v>1699</v>
      </c>
      <c r="G1828" s="3" t="s">
        <v>2349</v>
      </c>
      <c r="H1828" s="3" t="s">
        <v>2486</v>
      </c>
      <c r="I1828" s="3" t="s">
        <v>2496</v>
      </c>
      <c r="J1828" s="3">
        <v>31.5</v>
      </c>
      <c r="K1828" s="3">
        <v>6000</v>
      </c>
      <c r="L1828" s="3" t="s">
        <v>25</v>
      </c>
      <c r="M1828" s="3">
        <v>1</v>
      </c>
      <c r="N1828" s="28">
        <v>6</v>
      </c>
      <c r="O1828" s="28">
        <v>189</v>
      </c>
      <c r="P1828" s="12">
        <v>0</v>
      </c>
      <c r="Q1828" s="46">
        <f t="shared" si="337"/>
        <v>0</v>
      </c>
      <c r="R1828" s="14"/>
      <c r="S1828" s="3">
        <f t="shared" si="338"/>
        <v>6</v>
      </c>
      <c r="T1828" s="30" t="s">
        <v>2502</v>
      </c>
      <c r="U1828" s="29">
        <f t="shared" si="339"/>
        <v>189</v>
      </c>
      <c r="V1828" s="29">
        <f t="shared" si="340"/>
        <v>0</v>
      </c>
      <c r="W1828" s="5"/>
    </row>
    <row r="1829" spans="1:23" ht="43.2" x14ac:dyDescent="0.3">
      <c r="A1829" s="3">
        <f t="shared" si="341"/>
        <v>1812</v>
      </c>
      <c r="B1829" s="4" t="s">
        <v>1573</v>
      </c>
      <c r="C1829" s="3">
        <v>5</v>
      </c>
      <c r="D1829" s="3" t="s">
        <v>1572</v>
      </c>
      <c r="E1829" s="4" t="s">
        <v>1739</v>
      </c>
      <c r="F1829" s="3" t="s">
        <v>1699</v>
      </c>
      <c r="G1829" s="3" t="s">
        <v>2349</v>
      </c>
      <c r="H1829" s="3" t="s">
        <v>2486</v>
      </c>
      <c r="I1829" s="3" t="s">
        <v>2496</v>
      </c>
      <c r="J1829" s="3">
        <v>31.5</v>
      </c>
      <c r="K1829" s="3">
        <v>6000</v>
      </c>
      <c r="L1829" s="3" t="s">
        <v>25</v>
      </c>
      <c r="M1829" s="3">
        <v>1</v>
      </c>
      <c r="N1829" s="28">
        <v>6</v>
      </c>
      <c r="O1829" s="28">
        <v>189</v>
      </c>
      <c r="P1829" s="12">
        <v>0</v>
      </c>
      <c r="Q1829" s="46">
        <f t="shared" si="337"/>
        <v>0</v>
      </c>
      <c r="R1829" s="14"/>
      <c r="S1829" s="3">
        <f t="shared" si="338"/>
        <v>6</v>
      </c>
      <c r="T1829" s="30" t="s">
        <v>2502</v>
      </c>
      <c r="U1829" s="29">
        <f t="shared" si="339"/>
        <v>189</v>
      </c>
      <c r="V1829" s="29">
        <f t="shared" si="340"/>
        <v>0</v>
      </c>
      <c r="W1829" s="5"/>
    </row>
    <row r="1830" spans="1:23" ht="43.2" x14ac:dyDescent="0.3">
      <c r="A1830" s="3">
        <f t="shared" si="341"/>
        <v>1813</v>
      </c>
      <c r="B1830" s="4" t="s">
        <v>1573</v>
      </c>
      <c r="C1830" s="3">
        <v>5</v>
      </c>
      <c r="D1830" s="3" t="s">
        <v>1572</v>
      </c>
      <c r="E1830" s="4" t="s">
        <v>1740</v>
      </c>
      <c r="F1830" s="3" t="s">
        <v>1699</v>
      </c>
      <c r="G1830" s="3" t="s">
        <v>2349</v>
      </c>
      <c r="H1830" s="3" t="s">
        <v>2486</v>
      </c>
      <c r="I1830" s="3" t="s">
        <v>2496</v>
      </c>
      <c r="J1830" s="3">
        <v>31.5</v>
      </c>
      <c r="K1830" s="3">
        <v>6000</v>
      </c>
      <c r="L1830" s="3" t="s">
        <v>25</v>
      </c>
      <c r="M1830" s="3">
        <v>1</v>
      </c>
      <c r="N1830" s="28">
        <v>6</v>
      </c>
      <c r="O1830" s="28">
        <v>189</v>
      </c>
      <c r="P1830" s="12">
        <v>0</v>
      </c>
      <c r="Q1830" s="46">
        <f t="shared" si="337"/>
        <v>0</v>
      </c>
      <c r="R1830" s="14"/>
      <c r="S1830" s="3">
        <f t="shared" si="338"/>
        <v>6</v>
      </c>
      <c r="T1830" s="30" t="s">
        <v>2502</v>
      </c>
      <c r="U1830" s="29">
        <f t="shared" si="339"/>
        <v>189</v>
      </c>
      <c r="V1830" s="29">
        <f t="shared" si="340"/>
        <v>0</v>
      </c>
      <c r="W1830" s="5"/>
    </row>
    <row r="1831" spans="1:23" ht="43.2" x14ac:dyDescent="0.3">
      <c r="A1831" s="3">
        <f t="shared" si="341"/>
        <v>1814</v>
      </c>
      <c r="B1831" s="4" t="s">
        <v>1573</v>
      </c>
      <c r="C1831" s="3">
        <v>5</v>
      </c>
      <c r="D1831" s="3" t="s">
        <v>1572</v>
      </c>
      <c r="E1831" s="4" t="s">
        <v>1741</v>
      </c>
      <c r="F1831" s="3" t="s">
        <v>1699</v>
      </c>
      <c r="G1831" s="3" t="s">
        <v>2349</v>
      </c>
      <c r="H1831" s="3" t="s">
        <v>2486</v>
      </c>
      <c r="I1831" s="3" t="s">
        <v>2496</v>
      </c>
      <c r="J1831" s="3">
        <v>31.5</v>
      </c>
      <c r="K1831" s="3">
        <v>6000</v>
      </c>
      <c r="L1831" s="3" t="s">
        <v>25</v>
      </c>
      <c r="M1831" s="3">
        <v>1</v>
      </c>
      <c r="N1831" s="28">
        <v>6</v>
      </c>
      <c r="O1831" s="28">
        <v>189</v>
      </c>
      <c r="P1831" s="12">
        <v>0</v>
      </c>
      <c r="Q1831" s="46">
        <f t="shared" si="337"/>
        <v>0</v>
      </c>
      <c r="R1831" s="14"/>
      <c r="S1831" s="3">
        <f t="shared" si="338"/>
        <v>6</v>
      </c>
      <c r="T1831" s="30" t="s">
        <v>2502</v>
      </c>
      <c r="U1831" s="29">
        <f t="shared" si="339"/>
        <v>189</v>
      </c>
      <c r="V1831" s="29">
        <f t="shared" si="340"/>
        <v>0</v>
      </c>
      <c r="W1831" s="5"/>
    </row>
    <row r="1832" spans="1:23" ht="43.2" x14ac:dyDescent="0.3">
      <c r="A1832" s="3">
        <f t="shared" si="341"/>
        <v>1815</v>
      </c>
      <c r="B1832" s="4" t="s">
        <v>1573</v>
      </c>
      <c r="C1832" s="3">
        <v>5</v>
      </c>
      <c r="D1832" s="3" t="s">
        <v>1572</v>
      </c>
      <c r="E1832" s="4" t="s">
        <v>1742</v>
      </c>
      <c r="F1832" s="3" t="s">
        <v>1699</v>
      </c>
      <c r="G1832" s="3" t="s">
        <v>2349</v>
      </c>
      <c r="H1832" s="3" t="s">
        <v>2486</v>
      </c>
      <c r="I1832" s="3" t="s">
        <v>2496</v>
      </c>
      <c r="J1832" s="3">
        <v>31.5</v>
      </c>
      <c r="K1832" s="3">
        <v>6000</v>
      </c>
      <c r="L1832" s="3" t="s">
        <v>25</v>
      </c>
      <c r="M1832" s="3">
        <v>1</v>
      </c>
      <c r="N1832" s="28">
        <v>6</v>
      </c>
      <c r="O1832" s="28">
        <v>189</v>
      </c>
      <c r="P1832" s="12">
        <v>0</v>
      </c>
      <c r="Q1832" s="46">
        <f t="shared" si="337"/>
        <v>0</v>
      </c>
      <c r="R1832" s="14"/>
      <c r="S1832" s="3">
        <f t="shared" si="338"/>
        <v>6</v>
      </c>
      <c r="T1832" s="30" t="s">
        <v>2502</v>
      </c>
      <c r="U1832" s="29">
        <f t="shared" si="339"/>
        <v>189</v>
      </c>
      <c r="V1832" s="29">
        <f t="shared" si="340"/>
        <v>0</v>
      </c>
      <c r="W1832" s="5"/>
    </row>
    <row r="1833" spans="1:23" ht="43.2" x14ac:dyDescent="0.3">
      <c r="A1833" s="3">
        <f t="shared" si="341"/>
        <v>1816</v>
      </c>
      <c r="B1833" s="4" t="s">
        <v>1573</v>
      </c>
      <c r="C1833" s="3">
        <v>5</v>
      </c>
      <c r="D1833" s="3" t="s">
        <v>1572</v>
      </c>
      <c r="E1833" s="4" t="s">
        <v>1743</v>
      </c>
      <c r="F1833" s="3" t="s">
        <v>1699</v>
      </c>
      <c r="G1833" s="3" t="s">
        <v>2349</v>
      </c>
      <c r="H1833" s="3" t="s">
        <v>2486</v>
      </c>
      <c r="I1833" s="3" t="s">
        <v>2496</v>
      </c>
      <c r="J1833" s="3">
        <v>31.5</v>
      </c>
      <c r="K1833" s="3">
        <v>6000</v>
      </c>
      <c r="L1833" s="3" t="s">
        <v>25</v>
      </c>
      <c r="M1833" s="3">
        <v>1</v>
      </c>
      <c r="N1833" s="28">
        <v>6</v>
      </c>
      <c r="O1833" s="28">
        <v>189</v>
      </c>
      <c r="P1833" s="12">
        <v>0</v>
      </c>
      <c r="Q1833" s="46">
        <f t="shared" si="337"/>
        <v>0</v>
      </c>
      <c r="R1833" s="14"/>
      <c r="S1833" s="3">
        <f t="shared" si="338"/>
        <v>6</v>
      </c>
      <c r="T1833" s="30" t="s">
        <v>2502</v>
      </c>
      <c r="U1833" s="29">
        <f t="shared" si="339"/>
        <v>189</v>
      </c>
      <c r="V1833" s="29">
        <f t="shared" si="340"/>
        <v>0</v>
      </c>
      <c r="W1833" s="5"/>
    </row>
    <row r="1834" spans="1:23" ht="43.2" x14ac:dyDescent="0.3">
      <c r="A1834" s="3">
        <f t="shared" si="341"/>
        <v>1817</v>
      </c>
      <c r="B1834" s="4" t="s">
        <v>1573</v>
      </c>
      <c r="C1834" s="3">
        <v>5</v>
      </c>
      <c r="D1834" s="3" t="s">
        <v>1572</v>
      </c>
      <c r="E1834" s="4" t="s">
        <v>1744</v>
      </c>
      <c r="F1834" s="3" t="s">
        <v>1699</v>
      </c>
      <c r="G1834" s="3" t="s">
        <v>2349</v>
      </c>
      <c r="H1834" s="3" t="s">
        <v>2486</v>
      </c>
      <c r="I1834" s="3" t="s">
        <v>2496</v>
      </c>
      <c r="J1834" s="3">
        <v>31.5</v>
      </c>
      <c r="K1834" s="3">
        <v>6000</v>
      </c>
      <c r="L1834" s="3" t="s">
        <v>25</v>
      </c>
      <c r="M1834" s="3">
        <v>1</v>
      </c>
      <c r="N1834" s="28">
        <v>6</v>
      </c>
      <c r="O1834" s="28">
        <v>189</v>
      </c>
      <c r="P1834" s="12">
        <v>0</v>
      </c>
      <c r="Q1834" s="46">
        <f t="shared" si="337"/>
        <v>0</v>
      </c>
      <c r="R1834" s="14"/>
      <c r="S1834" s="3">
        <f t="shared" si="338"/>
        <v>6</v>
      </c>
      <c r="T1834" s="30" t="s">
        <v>2502</v>
      </c>
      <c r="U1834" s="29">
        <f t="shared" si="339"/>
        <v>189</v>
      </c>
      <c r="V1834" s="29">
        <f t="shared" si="340"/>
        <v>0</v>
      </c>
      <c r="W1834" s="5"/>
    </row>
    <row r="1835" spans="1:23" ht="43.2" x14ac:dyDescent="0.3">
      <c r="A1835" s="3">
        <f t="shared" si="341"/>
        <v>1818</v>
      </c>
      <c r="B1835" s="4" t="s">
        <v>1573</v>
      </c>
      <c r="C1835" s="3">
        <v>5</v>
      </c>
      <c r="D1835" s="3" t="s">
        <v>1572</v>
      </c>
      <c r="E1835" s="4" t="s">
        <v>1745</v>
      </c>
      <c r="F1835" s="3" t="s">
        <v>1699</v>
      </c>
      <c r="G1835" s="3" t="s">
        <v>2349</v>
      </c>
      <c r="H1835" s="3" t="s">
        <v>2486</v>
      </c>
      <c r="I1835" s="3" t="s">
        <v>2496</v>
      </c>
      <c r="J1835" s="3">
        <v>31.5</v>
      </c>
      <c r="K1835" s="3">
        <v>6000</v>
      </c>
      <c r="L1835" s="3" t="s">
        <v>25</v>
      </c>
      <c r="M1835" s="3">
        <v>1</v>
      </c>
      <c r="N1835" s="28">
        <v>6</v>
      </c>
      <c r="O1835" s="28">
        <v>189</v>
      </c>
      <c r="P1835" s="12">
        <v>0</v>
      </c>
      <c r="Q1835" s="46">
        <f t="shared" si="337"/>
        <v>0</v>
      </c>
      <c r="R1835" s="14"/>
      <c r="S1835" s="3">
        <f t="shared" si="338"/>
        <v>6</v>
      </c>
      <c r="T1835" s="30" t="s">
        <v>2502</v>
      </c>
      <c r="U1835" s="29">
        <f t="shared" si="339"/>
        <v>189</v>
      </c>
      <c r="V1835" s="29">
        <f t="shared" si="340"/>
        <v>0</v>
      </c>
      <c r="W1835" s="5"/>
    </row>
    <row r="1836" spans="1:23" ht="43.2" x14ac:dyDescent="0.3">
      <c r="A1836" s="3">
        <f t="shared" si="341"/>
        <v>1819</v>
      </c>
      <c r="B1836" s="4" t="s">
        <v>1573</v>
      </c>
      <c r="C1836" s="3">
        <v>5</v>
      </c>
      <c r="D1836" s="3" t="s">
        <v>1572</v>
      </c>
      <c r="E1836" s="4" t="s">
        <v>1746</v>
      </c>
      <c r="F1836" s="3" t="s">
        <v>1699</v>
      </c>
      <c r="G1836" s="3" t="s">
        <v>2349</v>
      </c>
      <c r="H1836" s="3" t="s">
        <v>2486</v>
      </c>
      <c r="I1836" s="3" t="s">
        <v>2496</v>
      </c>
      <c r="J1836" s="3">
        <v>31.5</v>
      </c>
      <c r="K1836" s="3">
        <v>6000</v>
      </c>
      <c r="L1836" s="3" t="s">
        <v>25</v>
      </c>
      <c r="M1836" s="3">
        <v>1</v>
      </c>
      <c r="N1836" s="28">
        <v>6</v>
      </c>
      <c r="O1836" s="28">
        <v>189</v>
      </c>
      <c r="P1836" s="12">
        <v>0</v>
      </c>
      <c r="Q1836" s="46">
        <f t="shared" si="337"/>
        <v>0</v>
      </c>
      <c r="R1836" s="14"/>
      <c r="S1836" s="3">
        <f t="shared" si="338"/>
        <v>6</v>
      </c>
      <c r="T1836" s="30" t="s">
        <v>2502</v>
      </c>
      <c r="U1836" s="29">
        <f t="shared" si="339"/>
        <v>189</v>
      </c>
      <c r="V1836" s="29">
        <f t="shared" si="340"/>
        <v>0</v>
      </c>
      <c r="W1836" s="5"/>
    </row>
    <row r="1837" spans="1:23" ht="43.2" x14ac:dyDescent="0.3">
      <c r="A1837" s="3">
        <f t="shared" si="341"/>
        <v>1820</v>
      </c>
      <c r="B1837" s="4" t="s">
        <v>1573</v>
      </c>
      <c r="C1837" s="3">
        <v>5</v>
      </c>
      <c r="D1837" s="3" t="s">
        <v>1572</v>
      </c>
      <c r="E1837" s="4" t="s">
        <v>1747</v>
      </c>
      <c r="F1837" s="3" t="s">
        <v>1699</v>
      </c>
      <c r="G1837" s="3" t="s">
        <v>2349</v>
      </c>
      <c r="H1837" s="3" t="s">
        <v>2486</v>
      </c>
      <c r="I1837" s="3" t="s">
        <v>2496</v>
      </c>
      <c r="J1837" s="3">
        <v>31.5</v>
      </c>
      <c r="K1837" s="3">
        <v>6000</v>
      </c>
      <c r="L1837" s="3" t="s">
        <v>25</v>
      </c>
      <c r="M1837" s="3">
        <v>1</v>
      </c>
      <c r="N1837" s="28">
        <v>6</v>
      </c>
      <c r="O1837" s="28">
        <v>189</v>
      </c>
      <c r="P1837" s="12">
        <v>0</v>
      </c>
      <c r="Q1837" s="46">
        <f t="shared" si="337"/>
        <v>0</v>
      </c>
      <c r="R1837" s="14"/>
      <c r="S1837" s="3">
        <f t="shared" si="338"/>
        <v>6</v>
      </c>
      <c r="T1837" s="30" t="s">
        <v>2502</v>
      </c>
      <c r="U1837" s="29">
        <f t="shared" si="339"/>
        <v>189</v>
      </c>
      <c r="V1837" s="29">
        <f t="shared" si="340"/>
        <v>0</v>
      </c>
      <c r="W1837" s="5"/>
    </row>
    <row r="1838" spans="1:23" ht="43.2" x14ac:dyDescent="0.3">
      <c r="A1838" s="3">
        <f t="shared" si="341"/>
        <v>1821</v>
      </c>
      <c r="B1838" s="4" t="s">
        <v>1573</v>
      </c>
      <c r="C1838" s="3">
        <v>5</v>
      </c>
      <c r="D1838" s="3" t="s">
        <v>1572</v>
      </c>
      <c r="E1838" s="4" t="s">
        <v>1748</v>
      </c>
      <c r="F1838" s="3" t="s">
        <v>1699</v>
      </c>
      <c r="G1838" s="3" t="s">
        <v>2349</v>
      </c>
      <c r="H1838" s="3" t="s">
        <v>2486</v>
      </c>
      <c r="I1838" s="3" t="s">
        <v>2496</v>
      </c>
      <c r="J1838" s="3">
        <v>31.5</v>
      </c>
      <c r="K1838" s="3">
        <v>6000</v>
      </c>
      <c r="L1838" s="3" t="s">
        <v>25</v>
      </c>
      <c r="M1838" s="3">
        <v>1</v>
      </c>
      <c r="N1838" s="28">
        <v>6</v>
      </c>
      <c r="O1838" s="28">
        <v>189</v>
      </c>
      <c r="P1838" s="12">
        <v>0</v>
      </c>
      <c r="Q1838" s="46">
        <f t="shared" si="337"/>
        <v>0</v>
      </c>
      <c r="R1838" s="14"/>
      <c r="S1838" s="3">
        <f t="shared" si="338"/>
        <v>6</v>
      </c>
      <c r="T1838" s="30" t="s">
        <v>2502</v>
      </c>
      <c r="U1838" s="29">
        <f t="shared" si="339"/>
        <v>189</v>
      </c>
      <c r="V1838" s="29">
        <f t="shared" si="340"/>
        <v>0</v>
      </c>
      <c r="W1838" s="5"/>
    </row>
    <row r="1839" spans="1:23" ht="43.2" x14ac:dyDescent="0.3">
      <c r="A1839" s="3">
        <f t="shared" si="341"/>
        <v>1822</v>
      </c>
      <c r="B1839" s="4" t="s">
        <v>1573</v>
      </c>
      <c r="C1839" s="3">
        <v>5</v>
      </c>
      <c r="D1839" s="3" t="s">
        <v>1572</v>
      </c>
      <c r="E1839" s="4" t="s">
        <v>1749</v>
      </c>
      <c r="F1839" s="3" t="s">
        <v>1699</v>
      </c>
      <c r="G1839" s="3" t="s">
        <v>2349</v>
      </c>
      <c r="H1839" s="3" t="s">
        <v>2486</v>
      </c>
      <c r="I1839" s="3" t="s">
        <v>2496</v>
      </c>
      <c r="J1839" s="3">
        <v>31.5</v>
      </c>
      <c r="K1839" s="3">
        <v>6000</v>
      </c>
      <c r="L1839" s="3" t="s">
        <v>25</v>
      </c>
      <c r="M1839" s="3">
        <v>1</v>
      </c>
      <c r="N1839" s="28">
        <v>6</v>
      </c>
      <c r="O1839" s="28">
        <v>189</v>
      </c>
      <c r="P1839" s="12">
        <v>0</v>
      </c>
      <c r="Q1839" s="46">
        <f t="shared" si="337"/>
        <v>0</v>
      </c>
      <c r="R1839" s="14"/>
      <c r="S1839" s="3">
        <f t="shared" si="338"/>
        <v>6</v>
      </c>
      <c r="T1839" s="30" t="s">
        <v>2502</v>
      </c>
      <c r="U1839" s="29">
        <f t="shared" si="339"/>
        <v>189</v>
      </c>
      <c r="V1839" s="29">
        <f t="shared" si="340"/>
        <v>0</v>
      </c>
      <c r="W1839" s="5"/>
    </row>
    <row r="1840" spans="1:23" ht="43.2" x14ac:dyDescent="0.3">
      <c r="A1840" s="3">
        <f t="shared" si="341"/>
        <v>1823</v>
      </c>
      <c r="B1840" s="4" t="s">
        <v>1573</v>
      </c>
      <c r="C1840" s="3">
        <v>5</v>
      </c>
      <c r="D1840" s="3" t="s">
        <v>1572</v>
      </c>
      <c r="E1840" s="4" t="s">
        <v>1750</v>
      </c>
      <c r="F1840" s="3" t="s">
        <v>1699</v>
      </c>
      <c r="G1840" s="3" t="s">
        <v>2349</v>
      </c>
      <c r="H1840" s="3" t="s">
        <v>2486</v>
      </c>
      <c r="I1840" s="3" t="s">
        <v>2496</v>
      </c>
      <c r="J1840" s="3">
        <v>31.5</v>
      </c>
      <c r="K1840" s="3">
        <v>6000</v>
      </c>
      <c r="L1840" s="3" t="s">
        <v>25</v>
      </c>
      <c r="M1840" s="3">
        <v>1</v>
      </c>
      <c r="N1840" s="28">
        <v>6</v>
      </c>
      <c r="O1840" s="28">
        <v>189</v>
      </c>
      <c r="P1840" s="12">
        <v>0</v>
      </c>
      <c r="Q1840" s="46">
        <f t="shared" si="337"/>
        <v>0</v>
      </c>
      <c r="R1840" s="14"/>
      <c r="S1840" s="3">
        <f t="shared" si="338"/>
        <v>6</v>
      </c>
      <c r="T1840" s="30" t="s">
        <v>2502</v>
      </c>
      <c r="U1840" s="29">
        <f t="shared" si="339"/>
        <v>189</v>
      </c>
      <c r="V1840" s="29">
        <f t="shared" si="340"/>
        <v>0</v>
      </c>
      <c r="W1840" s="5"/>
    </row>
    <row r="1841" spans="1:23" ht="43.2" x14ac:dyDescent="0.3">
      <c r="A1841" s="3">
        <f t="shared" si="341"/>
        <v>1824</v>
      </c>
      <c r="B1841" s="4" t="s">
        <v>1573</v>
      </c>
      <c r="C1841" s="3">
        <v>5</v>
      </c>
      <c r="D1841" s="3" t="s">
        <v>1572</v>
      </c>
      <c r="E1841" s="4" t="s">
        <v>1751</v>
      </c>
      <c r="F1841" s="3" t="s">
        <v>1699</v>
      </c>
      <c r="G1841" s="3" t="s">
        <v>2349</v>
      </c>
      <c r="H1841" s="3" t="s">
        <v>2486</v>
      </c>
      <c r="I1841" s="3" t="s">
        <v>2496</v>
      </c>
      <c r="J1841" s="3">
        <v>31.5</v>
      </c>
      <c r="K1841" s="3">
        <v>6000</v>
      </c>
      <c r="L1841" s="3" t="s">
        <v>25</v>
      </c>
      <c r="M1841" s="3">
        <v>1</v>
      </c>
      <c r="N1841" s="28">
        <v>6</v>
      </c>
      <c r="O1841" s="28">
        <v>189</v>
      </c>
      <c r="P1841" s="12">
        <v>0</v>
      </c>
      <c r="Q1841" s="46">
        <f t="shared" si="337"/>
        <v>0</v>
      </c>
      <c r="R1841" s="14"/>
      <c r="S1841" s="3">
        <f t="shared" si="338"/>
        <v>6</v>
      </c>
      <c r="T1841" s="30" t="s">
        <v>2502</v>
      </c>
      <c r="U1841" s="29">
        <f t="shared" si="339"/>
        <v>189</v>
      </c>
      <c r="V1841" s="29">
        <f t="shared" si="340"/>
        <v>0</v>
      </c>
      <c r="W1841" s="5"/>
    </row>
    <row r="1842" spans="1:23" ht="43.2" x14ac:dyDescent="0.3">
      <c r="A1842" s="3">
        <f t="shared" si="341"/>
        <v>1825</v>
      </c>
      <c r="B1842" s="4" t="s">
        <v>1573</v>
      </c>
      <c r="C1842" s="3">
        <v>5</v>
      </c>
      <c r="D1842" s="3" t="s">
        <v>1572</v>
      </c>
      <c r="E1842" s="4" t="s">
        <v>1752</v>
      </c>
      <c r="F1842" s="3" t="s">
        <v>1699</v>
      </c>
      <c r="G1842" s="3" t="s">
        <v>2349</v>
      </c>
      <c r="H1842" s="3" t="s">
        <v>2486</v>
      </c>
      <c r="I1842" s="3" t="s">
        <v>2496</v>
      </c>
      <c r="J1842" s="3">
        <v>31.5</v>
      </c>
      <c r="K1842" s="3">
        <v>6000</v>
      </c>
      <c r="L1842" s="3" t="s">
        <v>25</v>
      </c>
      <c r="M1842" s="3">
        <v>1</v>
      </c>
      <c r="N1842" s="28">
        <v>6</v>
      </c>
      <c r="O1842" s="28">
        <v>189</v>
      </c>
      <c r="P1842" s="12">
        <v>0</v>
      </c>
      <c r="Q1842" s="46">
        <f t="shared" si="337"/>
        <v>0</v>
      </c>
      <c r="R1842" s="14"/>
      <c r="S1842" s="3">
        <f t="shared" si="338"/>
        <v>6</v>
      </c>
      <c r="T1842" s="30" t="s">
        <v>2502</v>
      </c>
      <c r="U1842" s="29">
        <f t="shared" si="339"/>
        <v>189</v>
      </c>
      <c r="V1842" s="29">
        <f t="shared" si="340"/>
        <v>0</v>
      </c>
      <c r="W1842" s="5"/>
    </row>
    <row r="1843" spans="1:23" ht="43.2" x14ac:dyDescent="0.3">
      <c r="A1843" s="3">
        <f t="shared" si="341"/>
        <v>1826</v>
      </c>
      <c r="B1843" s="4" t="s">
        <v>1573</v>
      </c>
      <c r="C1843" s="3">
        <v>5</v>
      </c>
      <c r="D1843" s="3" t="s">
        <v>1572</v>
      </c>
      <c r="E1843" s="4" t="s">
        <v>1753</v>
      </c>
      <c r="F1843" s="3" t="s">
        <v>1699</v>
      </c>
      <c r="G1843" s="3" t="s">
        <v>2349</v>
      </c>
      <c r="H1843" s="3" t="s">
        <v>2486</v>
      </c>
      <c r="I1843" s="3" t="s">
        <v>2496</v>
      </c>
      <c r="J1843" s="3">
        <v>31.5</v>
      </c>
      <c r="K1843" s="3">
        <v>6000</v>
      </c>
      <c r="L1843" s="3" t="s">
        <v>25</v>
      </c>
      <c r="M1843" s="3">
        <v>1</v>
      </c>
      <c r="N1843" s="28">
        <v>6</v>
      </c>
      <c r="O1843" s="28">
        <v>189</v>
      </c>
      <c r="P1843" s="12">
        <v>0</v>
      </c>
      <c r="Q1843" s="46">
        <f t="shared" si="337"/>
        <v>0</v>
      </c>
      <c r="R1843" s="14"/>
      <c r="S1843" s="3">
        <f t="shared" si="338"/>
        <v>6</v>
      </c>
      <c r="T1843" s="30" t="s">
        <v>2502</v>
      </c>
      <c r="U1843" s="29">
        <f t="shared" si="339"/>
        <v>189</v>
      </c>
      <c r="V1843" s="29">
        <f t="shared" si="340"/>
        <v>0</v>
      </c>
      <c r="W1843" s="5"/>
    </row>
    <row r="1844" spans="1:23" ht="43.2" x14ac:dyDescent="0.3">
      <c r="A1844" s="3">
        <f t="shared" si="341"/>
        <v>1827</v>
      </c>
      <c r="B1844" s="4" t="s">
        <v>1573</v>
      </c>
      <c r="C1844" s="3">
        <v>5</v>
      </c>
      <c r="D1844" s="3" t="s">
        <v>1572</v>
      </c>
      <c r="E1844" s="4" t="s">
        <v>1754</v>
      </c>
      <c r="F1844" s="3" t="s">
        <v>1699</v>
      </c>
      <c r="G1844" s="3" t="s">
        <v>2349</v>
      </c>
      <c r="H1844" s="3" t="s">
        <v>2486</v>
      </c>
      <c r="I1844" s="3" t="s">
        <v>2496</v>
      </c>
      <c r="J1844" s="3">
        <v>31.5</v>
      </c>
      <c r="K1844" s="3">
        <v>6000</v>
      </c>
      <c r="L1844" s="3" t="s">
        <v>25</v>
      </c>
      <c r="M1844" s="3">
        <v>1</v>
      </c>
      <c r="N1844" s="28">
        <v>6</v>
      </c>
      <c r="O1844" s="28">
        <v>189</v>
      </c>
      <c r="P1844" s="12">
        <v>0</v>
      </c>
      <c r="Q1844" s="46">
        <f t="shared" si="337"/>
        <v>0</v>
      </c>
      <c r="R1844" s="14"/>
      <c r="S1844" s="3">
        <f t="shared" si="338"/>
        <v>6</v>
      </c>
      <c r="T1844" s="30" t="s">
        <v>2502</v>
      </c>
      <c r="U1844" s="29">
        <f t="shared" si="339"/>
        <v>189</v>
      </c>
      <c r="V1844" s="29">
        <f t="shared" si="340"/>
        <v>0</v>
      </c>
      <c r="W1844" s="5"/>
    </row>
    <row r="1845" spans="1:23" ht="43.2" x14ac:dyDescent="0.3">
      <c r="A1845" s="3">
        <f t="shared" si="341"/>
        <v>1828</v>
      </c>
      <c r="B1845" s="4" t="s">
        <v>1573</v>
      </c>
      <c r="C1845" s="3">
        <v>5</v>
      </c>
      <c r="D1845" s="3" t="s">
        <v>1572</v>
      </c>
      <c r="E1845" s="4" t="s">
        <v>1755</v>
      </c>
      <c r="F1845" s="3" t="s">
        <v>1699</v>
      </c>
      <c r="G1845" s="3" t="s">
        <v>2349</v>
      </c>
      <c r="H1845" s="3" t="s">
        <v>2486</v>
      </c>
      <c r="I1845" s="3" t="s">
        <v>2496</v>
      </c>
      <c r="J1845" s="3">
        <v>31.5</v>
      </c>
      <c r="K1845" s="3">
        <v>6000</v>
      </c>
      <c r="L1845" s="3" t="s">
        <v>25</v>
      </c>
      <c r="M1845" s="3">
        <v>1</v>
      </c>
      <c r="N1845" s="28">
        <v>6</v>
      </c>
      <c r="O1845" s="28">
        <v>189</v>
      </c>
      <c r="P1845" s="12">
        <v>0</v>
      </c>
      <c r="Q1845" s="46">
        <f t="shared" si="337"/>
        <v>0</v>
      </c>
      <c r="R1845" s="14"/>
      <c r="S1845" s="3">
        <f t="shared" si="338"/>
        <v>6</v>
      </c>
      <c r="T1845" s="30" t="s">
        <v>2502</v>
      </c>
      <c r="U1845" s="29">
        <f t="shared" si="339"/>
        <v>189</v>
      </c>
      <c r="V1845" s="29">
        <f t="shared" si="340"/>
        <v>0</v>
      </c>
      <c r="W1845" s="5"/>
    </row>
    <row r="1846" spans="1:23" ht="43.2" x14ac:dyDescent="0.3">
      <c r="A1846" s="3">
        <f t="shared" si="341"/>
        <v>1829</v>
      </c>
      <c r="B1846" s="4" t="s">
        <v>1573</v>
      </c>
      <c r="C1846" s="3">
        <v>5</v>
      </c>
      <c r="D1846" s="3" t="s">
        <v>1572</v>
      </c>
      <c r="E1846" s="4" t="s">
        <v>1756</v>
      </c>
      <c r="F1846" s="3" t="s">
        <v>1699</v>
      </c>
      <c r="G1846" s="3" t="s">
        <v>2349</v>
      </c>
      <c r="H1846" s="3" t="s">
        <v>2486</v>
      </c>
      <c r="I1846" s="3" t="s">
        <v>2496</v>
      </c>
      <c r="J1846" s="3">
        <v>31.5</v>
      </c>
      <c r="K1846" s="3">
        <v>6000</v>
      </c>
      <c r="L1846" s="3" t="s">
        <v>25</v>
      </c>
      <c r="M1846" s="3">
        <v>1</v>
      </c>
      <c r="N1846" s="28">
        <v>6</v>
      </c>
      <c r="O1846" s="28">
        <v>189</v>
      </c>
      <c r="P1846" s="12">
        <v>0</v>
      </c>
      <c r="Q1846" s="46">
        <f t="shared" si="337"/>
        <v>0</v>
      </c>
      <c r="R1846" s="14"/>
      <c r="S1846" s="3">
        <f t="shared" si="338"/>
        <v>6</v>
      </c>
      <c r="T1846" s="30" t="s">
        <v>2502</v>
      </c>
      <c r="U1846" s="29">
        <f t="shared" si="339"/>
        <v>189</v>
      </c>
      <c r="V1846" s="29">
        <f t="shared" si="340"/>
        <v>0</v>
      </c>
      <c r="W1846" s="5"/>
    </row>
    <row r="1847" spans="1:23" ht="43.2" x14ac:dyDescent="0.3">
      <c r="A1847" s="3">
        <f t="shared" si="341"/>
        <v>1830</v>
      </c>
      <c r="B1847" s="4" t="s">
        <v>1573</v>
      </c>
      <c r="C1847" s="3">
        <v>5</v>
      </c>
      <c r="D1847" s="3" t="s">
        <v>1572</v>
      </c>
      <c r="E1847" s="4" t="s">
        <v>1757</v>
      </c>
      <c r="F1847" s="3" t="s">
        <v>1699</v>
      </c>
      <c r="G1847" s="3" t="s">
        <v>2349</v>
      </c>
      <c r="H1847" s="3" t="s">
        <v>2486</v>
      </c>
      <c r="I1847" s="3" t="s">
        <v>2496</v>
      </c>
      <c r="J1847" s="3">
        <v>31.5</v>
      </c>
      <c r="K1847" s="3">
        <v>6000</v>
      </c>
      <c r="L1847" s="3" t="s">
        <v>25</v>
      </c>
      <c r="M1847" s="3">
        <v>1</v>
      </c>
      <c r="N1847" s="28">
        <v>6</v>
      </c>
      <c r="O1847" s="28">
        <v>189</v>
      </c>
      <c r="P1847" s="12">
        <v>0</v>
      </c>
      <c r="Q1847" s="46">
        <f t="shared" si="337"/>
        <v>0</v>
      </c>
      <c r="R1847" s="14"/>
      <c r="S1847" s="3">
        <f t="shared" si="338"/>
        <v>6</v>
      </c>
      <c r="T1847" s="30" t="s">
        <v>2502</v>
      </c>
      <c r="U1847" s="29">
        <f t="shared" si="339"/>
        <v>189</v>
      </c>
      <c r="V1847" s="29">
        <f t="shared" si="340"/>
        <v>0</v>
      </c>
      <c r="W1847" s="5"/>
    </row>
    <row r="1848" spans="1:23" ht="43.2" x14ac:dyDescent="0.3">
      <c r="A1848" s="3">
        <f t="shared" si="341"/>
        <v>1831</v>
      </c>
      <c r="B1848" s="4" t="s">
        <v>1573</v>
      </c>
      <c r="C1848" s="3">
        <v>5</v>
      </c>
      <c r="D1848" s="3" t="s">
        <v>1572</v>
      </c>
      <c r="E1848" s="4" t="s">
        <v>1758</v>
      </c>
      <c r="F1848" s="3" t="s">
        <v>1699</v>
      </c>
      <c r="G1848" s="3" t="s">
        <v>2349</v>
      </c>
      <c r="H1848" s="3" t="s">
        <v>2486</v>
      </c>
      <c r="I1848" s="3" t="s">
        <v>2496</v>
      </c>
      <c r="J1848" s="3">
        <v>31.5</v>
      </c>
      <c r="K1848" s="3">
        <v>6000</v>
      </c>
      <c r="L1848" s="3" t="s">
        <v>25</v>
      </c>
      <c r="M1848" s="3">
        <v>1</v>
      </c>
      <c r="N1848" s="28">
        <v>6</v>
      </c>
      <c r="O1848" s="28">
        <v>189</v>
      </c>
      <c r="P1848" s="12">
        <v>0</v>
      </c>
      <c r="Q1848" s="46">
        <f t="shared" si="337"/>
        <v>0</v>
      </c>
      <c r="R1848" s="14"/>
      <c r="S1848" s="3">
        <f t="shared" si="338"/>
        <v>6</v>
      </c>
      <c r="T1848" s="30" t="s">
        <v>2502</v>
      </c>
      <c r="U1848" s="29">
        <f t="shared" si="339"/>
        <v>189</v>
      </c>
      <c r="V1848" s="29">
        <f t="shared" si="340"/>
        <v>0</v>
      </c>
      <c r="W1848" s="5"/>
    </row>
    <row r="1849" spans="1:23" x14ac:dyDescent="0.3">
      <c r="A1849" s="3">
        <f t="shared" si="341"/>
        <v>1832</v>
      </c>
      <c r="B1849" s="4" t="s">
        <v>1573</v>
      </c>
      <c r="C1849" s="3">
        <v>5</v>
      </c>
      <c r="D1849" s="3" t="s">
        <v>1567</v>
      </c>
      <c r="E1849" s="4" t="s">
        <v>1759</v>
      </c>
      <c r="F1849" s="3" t="s">
        <v>32</v>
      </c>
      <c r="G1849" s="3" t="s">
        <v>2340</v>
      </c>
      <c r="H1849" s="3" t="s">
        <v>2468</v>
      </c>
      <c r="I1849" s="3" t="s">
        <v>2496</v>
      </c>
      <c r="J1849" s="3">
        <v>18.2</v>
      </c>
      <c r="K1849" s="3">
        <v>6000</v>
      </c>
      <c r="L1849" s="3" t="s">
        <v>25</v>
      </c>
      <c r="M1849" s="3">
        <v>1</v>
      </c>
      <c r="N1849" s="28">
        <f t="shared" ref="N1849:N1912" si="342">(K1849/1000)*M1849</f>
        <v>6</v>
      </c>
      <c r="O1849" s="28">
        <f t="shared" ref="O1849:O1912" si="343">N1849*J1849</f>
        <v>109.19999999999999</v>
      </c>
      <c r="P1849" s="12">
        <v>0</v>
      </c>
      <c r="Q1849" s="46">
        <f t="shared" si="337"/>
        <v>0</v>
      </c>
      <c r="R1849" s="37"/>
      <c r="S1849" s="3">
        <f t="shared" si="338"/>
        <v>6</v>
      </c>
      <c r="T1849" s="29" t="s">
        <v>2503</v>
      </c>
      <c r="U1849" s="5">
        <f t="shared" si="339"/>
        <v>109.19999999999999</v>
      </c>
      <c r="V1849" s="5">
        <f t="shared" si="340"/>
        <v>0</v>
      </c>
      <c r="W1849" s="5"/>
    </row>
    <row r="1850" spans="1:23" x14ac:dyDescent="0.3">
      <c r="A1850" s="3">
        <f t="shared" si="341"/>
        <v>1833</v>
      </c>
      <c r="B1850" s="4" t="s">
        <v>1573</v>
      </c>
      <c r="C1850" s="3">
        <v>5</v>
      </c>
      <c r="D1850" s="3" t="s">
        <v>1567</v>
      </c>
      <c r="E1850" s="4" t="s">
        <v>1760</v>
      </c>
      <c r="F1850" s="3" t="s">
        <v>32</v>
      </c>
      <c r="G1850" s="3" t="s">
        <v>2340</v>
      </c>
      <c r="H1850" s="3" t="s">
        <v>2468</v>
      </c>
      <c r="I1850" s="3" t="s">
        <v>2496</v>
      </c>
      <c r="J1850" s="3">
        <v>18.2</v>
      </c>
      <c r="K1850" s="3">
        <v>6000</v>
      </c>
      <c r="L1850" s="3" t="s">
        <v>25</v>
      </c>
      <c r="M1850" s="3">
        <v>1</v>
      </c>
      <c r="N1850" s="28">
        <f t="shared" si="342"/>
        <v>6</v>
      </c>
      <c r="O1850" s="28">
        <f t="shared" si="343"/>
        <v>109.19999999999999</v>
      </c>
      <c r="P1850" s="12">
        <v>0</v>
      </c>
      <c r="Q1850" s="46">
        <f t="shared" si="337"/>
        <v>0</v>
      </c>
      <c r="R1850" s="37"/>
      <c r="S1850" s="3">
        <f t="shared" si="338"/>
        <v>6</v>
      </c>
      <c r="T1850" s="29" t="s">
        <v>2503</v>
      </c>
      <c r="U1850" s="5">
        <f t="shared" si="339"/>
        <v>109.19999999999999</v>
      </c>
      <c r="V1850" s="5">
        <f t="shared" si="340"/>
        <v>0</v>
      </c>
      <c r="W1850" s="5"/>
    </row>
    <row r="1851" spans="1:23" x14ac:dyDescent="0.3">
      <c r="A1851" s="3">
        <f t="shared" si="341"/>
        <v>1834</v>
      </c>
      <c r="B1851" s="4" t="s">
        <v>1573</v>
      </c>
      <c r="C1851" s="3">
        <v>5</v>
      </c>
      <c r="D1851" s="3" t="s">
        <v>1567</v>
      </c>
      <c r="E1851" s="4" t="s">
        <v>1761</v>
      </c>
      <c r="F1851" s="3" t="s">
        <v>32</v>
      </c>
      <c r="G1851" s="3" t="s">
        <v>2340</v>
      </c>
      <c r="H1851" s="3" t="s">
        <v>2468</v>
      </c>
      <c r="I1851" s="3" t="s">
        <v>2496</v>
      </c>
      <c r="J1851" s="3">
        <v>18.2</v>
      </c>
      <c r="K1851" s="3">
        <v>6000</v>
      </c>
      <c r="L1851" s="3" t="s">
        <v>25</v>
      </c>
      <c r="M1851" s="3">
        <v>1</v>
      </c>
      <c r="N1851" s="28">
        <f t="shared" si="342"/>
        <v>6</v>
      </c>
      <c r="O1851" s="28">
        <f t="shared" si="343"/>
        <v>109.19999999999999</v>
      </c>
      <c r="P1851" s="12">
        <v>0</v>
      </c>
      <c r="Q1851" s="46">
        <f t="shared" si="337"/>
        <v>0</v>
      </c>
      <c r="R1851" s="37"/>
      <c r="S1851" s="3">
        <f t="shared" si="338"/>
        <v>6</v>
      </c>
      <c r="T1851" s="29" t="s">
        <v>2503</v>
      </c>
      <c r="U1851" s="5">
        <f t="shared" si="339"/>
        <v>109.19999999999999</v>
      </c>
      <c r="V1851" s="5">
        <f t="shared" si="340"/>
        <v>0</v>
      </c>
      <c r="W1851" s="5"/>
    </row>
    <row r="1852" spans="1:23" x14ac:dyDescent="0.3">
      <c r="A1852" s="3">
        <f t="shared" si="341"/>
        <v>1835</v>
      </c>
      <c r="B1852" s="4" t="s">
        <v>1573</v>
      </c>
      <c r="C1852" s="3">
        <v>5</v>
      </c>
      <c r="D1852" s="3" t="s">
        <v>1567</v>
      </c>
      <c r="E1852" s="4" t="s">
        <v>1762</v>
      </c>
      <c r="F1852" s="3" t="s">
        <v>32</v>
      </c>
      <c r="G1852" s="3" t="s">
        <v>2340</v>
      </c>
      <c r="H1852" s="3" t="s">
        <v>2468</v>
      </c>
      <c r="I1852" s="3" t="s">
        <v>2496</v>
      </c>
      <c r="J1852" s="3">
        <v>18.2</v>
      </c>
      <c r="K1852" s="3">
        <v>6000</v>
      </c>
      <c r="L1852" s="3" t="s">
        <v>25</v>
      </c>
      <c r="M1852" s="3">
        <v>1</v>
      </c>
      <c r="N1852" s="28">
        <f t="shared" si="342"/>
        <v>6</v>
      </c>
      <c r="O1852" s="28">
        <f t="shared" si="343"/>
        <v>109.19999999999999</v>
      </c>
      <c r="P1852" s="12">
        <v>0</v>
      </c>
      <c r="Q1852" s="46">
        <f t="shared" si="337"/>
        <v>0</v>
      </c>
      <c r="R1852" s="37"/>
      <c r="S1852" s="3">
        <f t="shared" si="338"/>
        <v>6</v>
      </c>
      <c r="T1852" s="29" t="s">
        <v>2503</v>
      </c>
      <c r="U1852" s="5">
        <f t="shared" si="339"/>
        <v>109.19999999999999</v>
      </c>
      <c r="V1852" s="5">
        <f t="shared" si="340"/>
        <v>0</v>
      </c>
      <c r="W1852" s="5"/>
    </row>
    <row r="1853" spans="1:23" x14ac:dyDescent="0.3">
      <c r="A1853" s="3">
        <f t="shared" si="341"/>
        <v>1836</v>
      </c>
      <c r="B1853" s="4" t="s">
        <v>1573</v>
      </c>
      <c r="C1853" s="3">
        <v>5</v>
      </c>
      <c r="D1853" s="3" t="s">
        <v>1567</v>
      </c>
      <c r="E1853" s="4" t="s">
        <v>1763</v>
      </c>
      <c r="F1853" s="3" t="s">
        <v>32</v>
      </c>
      <c r="G1853" s="3" t="s">
        <v>2340</v>
      </c>
      <c r="H1853" s="3" t="s">
        <v>2468</v>
      </c>
      <c r="I1853" s="3" t="s">
        <v>2496</v>
      </c>
      <c r="J1853" s="3">
        <v>18.2</v>
      </c>
      <c r="K1853" s="3">
        <v>6000</v>
      </c>
      <c r="L1853" s="3" t="s">
        <v>25</v>
      </c>
      <c r="M1853" s="3">
        <v>1</v>
      </c>
      <c r="N1853" s="28">
        <f t="shared" si="342"/>
        <v>6</v>
      </c>
      <c r="O1853" s="28">
        <f t="shared" si="343"/>
        <v>109.19999999999999</v>
      </c>
      <c r="P1853" s="12">
        <v>0</v>
      </c>
      <c r="Q1853" s="46">
        <f t="shared" si="337"/>
        <v>0</v>
      </c>
      <c r="R1853" s="37"/>
      <c r="S1853" s="3">
        <f t="shared" si="338"/>
        <v>6</v>
      </c>
      <c r="T1853" s="29" t="s">
        <v>2503</v>
      </c>
      <c r="U1853" s="5">
        <f t="shared" si="339"/>
        <v>109.19999999999999</v>
      </c>
      <c r="V1853" s="5">
        <f t="shared" si="340"/>
        <v>0</v>
      </c>
      <c r="W1853" s="5"/>
    </row>
    <row r="1854" spans="1:23" x14ac:dyDescent="0.3">
      <c r="A1854" s="3">
        <f t="shared" si="341"/>
        <v>1837</v>
      </c>
      <c r="B1854" s="4" t="s">
        <v>1573</v>
      </c>
      <c r="C1854" s="3">
        <v>5</v>
      </c>
      <c r="D1854" s="3" t="s">
        <v>1567</v>
      </c>
      <c r="E1854" s="4" t="s">
        <v>1764</v>
      </c>
      <c r="F1854" s="3" t="s">
        <v>32</v>
      </c>
      <c r="G1854" s="3" t="s">
        <v>2340</v>
      </c>
      <c r="H1854" s="3" t="s">
        <v>2468</v>
      </c>
      <c r="I1854" s="3" t="s">
        <v>2496</v>
      </c>
      <c r="J1854" s="3">
        <v>18.2</v>
      </c>
      <c r="K1854" s="3">
        <v>6000</v>
      </c>
      <c r="L1854" s="3" t="s">
        <v>25</v>
      </c>
      <c r="M1854" s="3">
        <v>1</v>
      </c>
      <c r="N1854" s="28">
        <f t="shared" si="342"/>
        <v>6</v>
      </c>
      <c r="O1854" s="28">
        <f t="shared" si="343"/>
        <v>109.19999999999999</v>
      </c>
      <c r="P1854" s="12">
        <v>0</v>
      </c>
      <c r="Q1854" s="46">
        <f t="shared" si="337"/>
        <v>0</v>
      </c>
      <c r="R1854" s="37"/>
      <c r="S1854" s="3">
        <f t="shared" si="338"/>
        <v>6</v>
      </c>
      <c r="T1854" s="29" t="s">
        <v>2503</v>
      </c>
      <c r="U1854" s="5">
        <f t="shared" si="339"/>
        <v>109.19999999999999</v>
      </c>
      <c r="V1854" s="5">
        <f t="shared" si="340"/>
        <v>0</v>
      </c>
      <c r="W1854" s="5"/>
    </row>
    <row r="1855" spans="1:23" x14ac:dyDescent="0.3">
      <c r="A1855" s="3">
        <f t="shared" si="341"/>
        <v>1838</v>
      </c>
      <c r="B1855" s="4" t="s">
        <v>1573</v>
      </c>
      <c r="C1855" s="3">
        <v>5</v>
      </c>
      <c r="D1855" s="3" t="s">
        <v>1567</v>
      </c>
      <c r="E1855" s="4" t="s">
        <v>1765</v>
      </c>
      <c r="F1855" s="3" t="s">
        <v>32</v>
      </c>
      <c r="G1855" s="3" t="s">
        <v>2340</v>
      </c>
      <c r="H1855" s="3" t="s">
        <v>2468</v>
      </c>
      <c r="I1855" s="3" t="s">
        <v>2496</v>
      </c>
      <c r="J1855" s="3">
        <v>18.2</v>
      </c>
      <c r="K1855" s="3">
        <v>6000</v>
      </c>
      <c r="L1855" s="3" t="s">
        <v>25</v>
      </c>
      <c r="M1855" s="3">
        <v>1</v>
      </c>
      <c r="N1855" s="28">
        <f t="shared" si="342"/>
        <v>6</v>
      </c>
      <c r="O1855" s="28">
        <f t="shared" si="343"/>
        <v>109.19999999999999</v>
      </c>
      <c r="P1855" s="12">
        <v>0</v>
      </c>
      <c r="Q1855" s="46">
        <f t="shared" si="337"/>
        <v>0</v>
      </c>
      <c r="R1855" s="37"/>
      <c r="S1855" s="3">
        <f t="shared" si="338"/>
        <v>6</v>
      </c>
      <c r="T1855" s="29" t="s">
        <v>2503</v>
      </c>
      <c r="U1855" s="5">
        <f t="shared" si="339"/>
        <v>109.19999999999999</v>
      </c>
      <c r="V1855" s="5">
        <f t="shared" si="340"/>
        <v>0</v>
      </c>
      <c r="W1855" s="5"/>
    </row>
    <row r="1856" spans="1:23" x14ac:dyDescent="0.3">
      <c r="A1856" s="3">
        <f t="shared" si="341"/>
        <v>1839</v>
      </c>
      <c r="B1856" s="4" t="s">
        <v>1573</v>
      </c>
      <c r="C1856" s="3">
        <v>5</v>
      </c>
      <c r="D1856" s="3" t="s">
        <v>1567</v>
      </c>
      <c r="E1856" s="4" t="s">
        <v>1766</v>
      </c>
      <c r="F1856" s="3" t="s">
        <v>32</v>
      </c>
      <c r="G1856" s="3" t="s">
        <v>2340</v>
      </c>
      <c r="H1856" s="3" t="s">
        <v>2468</v>
      </c>
      <c r="I1856" s="3" t="s">
        <v>2496</v>
      </c>
      <c r="J1856" s="3">
        <v>18.2</v>
      </c>
      <c r="K1856" s="3">
        <v>6000</v>
      </c>
      <c r="L1856" s="3" t="s">
        <v>25</v>
      </c>
      <c r="M1856" s="3">
        <v>1</v>
      </c>
      <c r="N1856" s="28">
        <f t="shared" si="342"/>
        <v>6</v>
      </c>
      <c r="O1856" s="28">
        <f t="shared" si="343"/>
        <v>109.19999999999999</v>
      </c>
      <c r="P1856" s="12">
        <v>0</v>
      </c>
      <c r="Q1856" s="46">
        <f t="shared" si="337"/>
        <v>0</v>
      </c>
      <c r="R1856" s="37"/>
      <c r="S1856" s="3">
        <f t="shared" si="338"/>
        <v>6</v>
      </c>
      <c r="T1856" s="29" t="s">
        <v>2503</v>
      </c>
      <c r="U1856" s="5">
        <f t="shared" si="339"/>
        <v>109.19999999999999</v>
      </c>
      <c r="V1856" s="5">
        <f t="shared" si="340"/>
        <v>0</v>
      </c>
      <c r="W1856" s="5"/>
    </row>
    <row r="1857" spans="1:23" x14ac:dyDescent="0.3">
      <c r="A1857" s="3">
        <f t="shared" si="341"/>
        <v>1840</v>
      </c>
      <c r="B1857" s="4" t="s">
        <v>1573</v>
      </c>
      <c r="C1857" s="3">
        <v>5</v>
      </c>
      <c r="D1857" s="3" t="s">
        <v>1567</v>
      </c>
      <c r="E1857" s="4" t="s">
        <v>1767</v>
      </c>
      <c r="F1857" s="3" t="s">
        <v>32</v>
      </c>
      <c r="G1857" s="3" t="s">
        <v>2340</v>
      </c>
      <c r="H1857" s="3" t="s">
        <v>2468</v>
      </c>
      <c r="I1857" s="3" t="s">
        <v>2496</v>
      </c>
      <c r="J1857" s="3">
        <v>18.2</v>
      </c>
      <c r="K1857" s="3">
        <v>6000</v>
      </c>
      <c r="L1857" s="3" t="s">
        <v>25</v>
      </c>
      <c r="M1857" s="3">
        <v>1</v>
      </c>
      <c r="N1857" s="28">
        <f t="shared" si="342"/>
        <v>6</v>
      </c>
      <c r="O1857" s="28">
        <f t="shared" si="343"/>
        <v>109.19999999999999</v>
      </c>
      <c r="P1857" s="12">
        <v>0</v>
      </c>
      <c r="Q1857" s="46">
        <f t="shared" si="337"/>
        <v>0</v>
      </c>
      <c r="R1857" s="37"/>
      <c r="S1857" s="3">
        <f t="shared" si="338"/>
        <v>6</v>
      </c>
      <c r="T1857" s="29" t="s">
        <v>2503</v>
      </c>
      <c r="U1857" s="5">
        <f t="shared" si="339"/>
        <v>109.19999999999999</v>
      </c>
      <c r="V1857" s="5">
        <f t="shared" si="340"/>
        <v>0</v>
      </c>
      <c r="W1857" s="5"/>
    </row>
    <row r="1858" spans="1:23" x14ac:dyDescent="0.3">
      <c r="A1858" s="3">
        <f t="shared" si="341"/>
        <v>1841</v>
      </c>
      <c r="B1858" s="4" t="s">
        <v>1573</v>
      </c>
      <c r="C1858" s="3">
        <v>5</v>
      </c>
      <c r="D1858" s="3" t="s">
        <v>1567</v>
      </c>
      <c r="E1858" s="4" t="s">
        <v>1768</v>
      </c>
      <c r="F1858" s="3" t="s">
        <v>32</v>
      </c>
      <c r="G1858" s="3" t="s">
        <v>2340</v>
      </c>
      <c r="H1858" s="3" t="s">
        <v>2468</v>
      </c>
      <c r="I1858" s="3" t="s">
        <v>2496</v>
      </c>
      <c r="J1858" s="3">
        <v>18.2</v>
      </c>
      <c r="K1858" s="3">
        <v>6000</v>
      </c>
      <c r="L1858" s="3" t="s">
        <v>25</v>
      </c>
      <c r="M1858" s="3">
        <v>1</v>
      </c>
      <c r="N1858" s="28">
        <f t="shared" si="342"/>
        <v>6</v>
      </c>
      <c r="O1858" s="28">
        <f t="shared" si="343"/>
        <v>109.19999999999999</v>
      </c>
      <c r="P1858" s="12">
        <v>0</v>
      </c>
      <c r="Q1858" s="46">
        <f t="shared" si="337"/>
        <v>0</v>
      </c>
      <c r="R1858" s="37"/>
      <c r="S1858" s="3">
        <f t="shared" si="338"/>
        <v>6</v>
      </c>
      <c r="T1858" s="29" t="s">
        <v>2503</v>
      </c>
      <c r="U1858" s="5">
        <f t="shared" si="339"/>
        <v>109.19999999999999</v>
      </c>
      <c r="V1858" s="5">
        <f t="shared" si="340"/>
        <v>0</v>
      </c>
      <c r="W1858" s="5"/>
    </row>
    <row r="1859" spans="1:23" x14ac:dyDescent="0.3">
      <c r="A1859" s="3">
        <f t="shared" si="341"/>
        <v>1842</v>
      </c>
      <c r="B1859" s="4" t="s">
        <v>1573</v>
      </c>
      <c r="C1859" s="3">
        <v>5</v>
      </c>
      <c r="D1859" s="3" t="s">
        <v>1567</v>
      </c>
      <c r="E1859" s="4" t="s">
        <v>1769</v>
      </c>
      <c r="F1859" s="3" t="s">
        <v>32</v>
      </c>
      <c r="G1859" s="3" t="s">
        <v>2340</v>
      </c>
      <c r="H1859" s="3" t="s">
        <v>2468</v>
      </c>
      <c r="I1859" s="3" t="s">
        <v>2496</v>
      </c>
      <c r="J1859" s="3">
        <v>18.2</v>
      </c>
      <c r="K1859" s="3">
        <v>6000</v>
      </c>
      <c r="L1859" s="3" t="s">
        <v>25</v>
      </c>
      <c r="M1859" s="3">
        <v>1</v>
      </c>
      <c r="N1859" s="28">
        <f t="shared" si="342"/>
        <v>6</v>
      </c>
      <c r="O1859" s="28">
        <f t="shared" si="343"/>
        <v>109.19999999999999</v>
      </c>
      <c r="P1859" s="12">
        <v>0</v>
      </c>
      <c r="Q1859" s="46">
        <f t="shared" ref="Q1859:Q1922" si="344">N1859*P1859</f>
        <v>0</v>
      </c>
      <c r="R1859" s="37"/>
      <c r="S1859" s="3">
        <f t="shared" ref="S1859:S1922" si="345">N1859-Q1859</f>
        <v>6</v>
      </c>
      <c r="T1859" s="29" t="s">
        <v>2503</v>
      </c>
      <c r="U1859" s="5">
        <f t="shared" si="339"/>
        <v>109.19999999999999</v>
      </c>
      <c r="V1859" s="5">
        <f t="shared" si="340"/>
        <v>0</v>
      </c>
      <c r="W1859" s="5"/>
    </row>
    <row r="1860" spans="1:23" x14ac:dyDescent="0.3">
      <c r="A1860" s="3">
        <f t="shared" si="341"/>
        <v>1843</v>
      </c>
      <c r="B1860" s="4" t="s">
        <v>1573</v>
      </c>
      <c r="C1860" s="3">
        <v>5</v>
      </c>
      <c r="D1860" s="3" t="s">
        <v>1567</v>
      </c>
      <c r="E1860" s="4" t="s">
        <v>1770</v>
      </c>
      <c r="F1860" s="3" t="s">
        <v>32</v>
      </c>
      <c r="G1860" s="3" t="s">
        <v>2340</v>
      </c>
      <c r="H1860" s="3" t="s">
        <v>2468</v>
      </c>
      <c r="I1860" s="3" t="s">
        <v>2496</v>
      </c>
      <c r="J1860" s="3">
        <v>18.2</v>
      </c>
      <c r="K1860" s="3">
        <v>6000</v>
      </c>
      <c r="L1860" s="3" t="s">
        <v>25</v>
      </c>
      <c r="M1860" s="3">
        <v>1</v>
      </c>
      <c r="N1860" s="28">
        <f t="shared" si="342"/>
        <v>6</v>
      </c>
      <c r="O1860" s="28">
        <f t="shared" si="343"/>
        <v>109.19999999999999</v>
      </c>
      <c r="P1860" s="12">
        <v>0</v>
      </c>
      <c r="Q1860" s="46">
        <f t="shared" si="344"/>
        <v>0</v>
      </c>
      <c r="R1860" s="37"/>
      <c r="S1860" s="3">
        <f t="shared" si="345"/>
        <v>6</v>
      </c>
      <c r="T1860" s="29" t="s">
        <v>2503</v>
      </c>
      <c r="U1860" s="5">
        <f t="shared" si="339"/>
        <v>109.19999999999999</v>
      </c>
      <c r="V1860" s="5">
        <f t="shared" si="340"/>
        <v>0</v>
      </c>
      <c r="W1860" s="5"/>
    </row>
    <row r="1861" spans="1:23" x14ac:dyDescent="0.3">
      <c r="A1861" s="3">
        <f t="shared" si="341"/>
        <v>1844</v>
      </c>
      <c r="B1861" s="4" t="s">
        <v>1573</v>
      </c>
      <c r="C1861" s="3">
        <v>5</v>
      </c>
      <c r="D1861" s="3" t="s">
        <v>1567</v>
      </c>
      <c r="E1861" s="4" t="s">
        <v>1771</v>
      </c>
      <c r="F1861" s="3" t="s">
        <v>32</v>
      </c>
      <c r="G1861" s="3" t="s">
        <v>2340</v>
      </c>
      <c r="H1861" s="3" t="s">
        <v>2468</v>
      </c>
      <c r="I1861" s="3" t="s">
        <v>2496</v>
      </c>
      <c r="J1861" s="3">
        <v>18.2</v>
      </c>
      <c r="K1861" s="3">
        <v>6000</v>
      </c>
      <c r="L1861" s="3" t="s">
        <v>25</v>
      </c>
      <c r="M1861" s="3">
        <v>1</v>
      </c>
      <c r="N1861" s="28">
        <f t="shared" si="342"/>
        <v>6</v>
      </c>
      <c r="O1861" s="28">
        <f t="shared" si="343"/>
        <v>109.19999999999999</v>
      </c>
      <c r="P1861" s="12">
        <v>0</v>
      </c>
      <c r="Q1861" s="46">
        <f t="shared" si="344"/>
        <v>0</v>
      </c>
      <c r="R1861" s="37"/>
      <c r="S1861" s="3">
        <f t="shared" si="345"/>
        <v>6</v>
      </c>
      <c r="T1861" s="29" t="s">
        <v>2503</v>
      </c>
      <c r="U1861" s="5">
        <f t="shared" si="339"/>
        <v>109.19999999999999</v>
      </c>
      <c r="V1861" s="5">
        <f t="shared" si="340"/>
        <v>0</v>
      </c>
      <c r="W1861" s="5"/>
    </row>
    <row r="1862" spans="1:23" x14ac:dyDescent="0.3">
      <c r="A1862" s="3">
        <f t="shared" si="341"/>
        <v>1845</v>
      </c>
      <c r="B1862" s="4" t="s">
        <v>1573</v>
      </c>
      <c r="C1862" s="3">
        <v>5</v>
      </c>
      <c r="D1862" s="3" t="s">
        <v>1567</v>
      </c>
      <c r="E1862" s="4" t="s">
        <v>1772</v>
      </c>
      <c r="F1862" s="3" t="s">
        <v>32</v>
      </c>
      <c r="G1862" s="3" t="s">
        <v>2340</v>
      </c>
      <c r="H1862" s="3" t="s">
        <v>2468</v>
      </c>
      <c r="I1862" s="3" t="s">
        <v>2496</v>
      </c>
      <c r="J1862" s="3">
        <v>18.2</v>
      </c>
      <c r="K1862" s="3">
        <v>6000</v>
      </c>
      <c r="L1862" s="3" t="s">
        <v>25</v>
      </c>
      <c r="M1862" s="3">
        <v>1</v>
      </c>
      <c r="N1862" s="28">
        <f t="shared" si="342"/>
        <v>6</v>
      </c>
      <c r="O1862" s="28">
        <f t="shared" si="343"/>
        <v>109.19999999999999</v>
      </c>
      <c r="P1862" s="12">
        <v>0</v>
      </c>
      <c r="Q1862" s="46">
        <f t="shared" si="344"/>
        <v>0</v>
      </c>
      <c r="R1862" s="37"/>
      <c r="S1862" s="3">
        <f t="shared" si="345"/>
        <v>6</v>
      </c>
      <c r="T1862" s="29" t="s">
        <v>2503</v>
      </c>
      <c r="U1862" s="5">
        <f t="shared" si="339"/>
        <v>109.19999999999999</v>
      </c>
      <c r="V1862" s="5">
        <f t="shared" si="340"/>
        <v>0</v>
      </c>
      <c r="W1862" s="5"/>
    </row>
    <row r="1863" spans="1:23" x14ac:dyDescent="0.3">
      <c r="A1863" s="3">
        <f t="shared" si="341"/>
        <v>1846</v>
      </c>
      <c r="B1863" s="4" t="s">
        <v>1573</v>
      </c>
      <c r="C1863" s="3">
        <v>5</v>
      </c>
      <c r="D1863" s="3" t="s">
        <v>1567</v>
      </c>
      <c r="E1863" s="4" t="s">
        <v>1773</v>
      </c>
      <c r="F1863" s="3" t="s">
        <v>32</v>
      </c>
      <c r="G1863" s="3" t="s">
        <v>2340</v>
      </c>
      <c r="H1863" s="3" t="s">
        <v>2468</v>
      </c>
      <c r="I1863" s="3" t="s">
        <v>2496</v>
      </c>
      <c r="J1863" s="3">
        <v>18.2</v>
      </c>
      <c r="K1863" s="3">
        <v>6000</v>
      </c>
      <c r="L1863" s="3" t="s">
        <v>25</v>
      </c>
      <c r="M1863" s="3">
        <v>1</v>
      </c>
      <c r="N1863" s="28">
        <f t="shared" si="342"/>
        <v>6</v>
      </c>
      <c r="O1863" s="28">
        <f t="shared" si="343"/>
        <v>109.19999999999999</v>
      </c>
      <c r="P1863" s="12">
        <v>0</v>
      </c>
      <c r="Q1863" s="46">
        <f t="shared" si="344"/>
        <v>0</v>
      </c>
      <c r="R1863" s="37"/>
      <c r="S1863" s="3">
        <f t="shared" si="345"/>
        <v>6</v>
      </c>
      <c r="T1863" s="29" t="s">
        <v>2503</v>
      </c>
      <c r="U1863" s="5">
        <f t="shared" si="339"/>
        <v>109.19999999999999</v>
      </c>
      <c r="V1863" s="5">
        <f t="shared" si="340"/>
        <v>0</v>
      </c>
      <c r="W1863" s="5"/>
    </row>
    <row r="1864" spans="1:23" x14ac:dyDescent="0.3">
      <c r="A1864" s="3">
        <f t="shared" si="341"/>
        <v>1847</v>
      </c>
      <c r="B1864" s="4" t="s">
        <v>1573</v>
      </c>
      <c r="C1864" s="3">
        <v>5</v>
      </c>
      <c r="D1864" s="3" t="s">
        <v>1567</v>
      </c>
      <c r="E1864" s="4" t="s">
        <v>1774</v>
      </c>
      <c r="F1864" s="3" t="s">
        <v>32</v>
      </c>
      <c r="G1864" s="3" t="s">
        <v>2340</v>
      </c>
      <c r="H1864" s="3" t="s">
        <v>2468</v>
      </c>
      <c r="I1864" s="3" t="s">
        <v>2496</v>
      </c>
      <c r="J1864" s="3">
        <v>18.2</v>
      </c>
      <c r="K1864" s="3">
        <v>6000</v>
      </c>
      <c r="L1864" s="3" t="s">
        <v>25</v>
      </c>
      <c r="M1864" s="3">
        <v>1</v>
      </c>
      <c r="N1864" s="28">
        <f t="shared" si="342"/>
        <v>6</v>
      </c>
      <c r="O1864" s="28">
        <f t="shared" si="343"/>
        <v>109.19999999999999</v>
      </c>
      <c r="P1864" s="12">
        <v>0</v>
      </c>
      <c r="Q1864" s="46">
        <f t="shared" si="344"/>
        <v>0</v>
      </c>
      <c r="R1864" s="37"/>
      <c r="S1864" s="3">
        <f t="shared" si="345"/>
        <v>6</v>
      </c>
      <c r="T1864" s="29" t="s">
        <v>2503</v>
      </c>
      <c r="U1864" s="5">
        <f t="shared" si="339"/>
        <v>109.19999999999999</v>
      </c>
      <c r="V1864" s="5">
        <f t="shared" si="340"/>
        <v>0</v>
      </c>
      <c r="W1864" s="5"/>
    </row>
    <row r="1865" spans="1:23" x14ac:dyDescent="0.3">
      <c r="A1865" s="3">
        <f t="shared" si="341"/>
        <v>1848</v>
      </c>
      <c r="B1865" s="4" t="s">
        <v>1573</v>
      </c>
      <c r="C1865" s="3">
        <v>5</v>
      </c>
      <c r="D1865" s="3" t="s">
        <v>1567</v>
      </c>
      <c r="E1865" s="4" t="s">
        <v>1775</v>
      </c>
      <c r="F1865" s="3" t="s">
        <v>32</v>
      </c>
      <c r="G1865" s="3" t="s">
        <v>2340</v>
      </c>
      <c r="H1865" s="3" t="s">
        <v>2468</v>
      </c>
      <c r="I1865" s="3" t="s">
        <v>2496</v>
      </c>
      <c r="J1865" s="3">
        <v>18.2</v>
      </c>
      <c r="K1865" s="3">
        <v>6000</v>
      </c>
      <c r="L1865" s="3" t="s">
        <v>25</v>
      </c>
      <c r="M1865" s="3">
        <v>1</v>
      </c>
      <c r="N1865" s="28">
        <f t="shared" si="342"/>
        <v>6</v>
      </c>
      <c r="O1865" s="28">
        <f t="shared" si="343"/>
        <v>109.19999999999999</v>
      </c>
      <c r="P1865" s="12">
        <v>0</v>
      </c>
      <c r="Q1865" s="46">
        <f t="shared" si="344"/>
        <v>0</v>
      </c>
      <c r="R1865" s="37"/>
      <c r="S1865" s="3">
        <f t="shared" si="345"/>
        <v>6</v>
      </c>
      <c r="T1865" s="29" t="s">
        <v>2503</v>
      </c>
      <c r="U1865" s="5">
        <f t="shared" si="339"/>
        <v>109.19999999999999</v>
      </c>
      <c r="V1865" s="5">
        <f t="shared" si="340"/>
        <v>0</v>
      </c>
      <c r="W1865" s="5"/>
    </row>
    <row r="1866" spans="1:23" x14ac:dyDescent="0.3">
      <c r="A1866" s="3">
        <f t="shared" si="341"/>
        <v>1849</v>
      </c>
      <c r="B1866" s="4" t="s">
        <v>1573</v>
      </c>
      <c r="C1866" s="3">
        <v>5</v>
      </c>
      <c r="D1866" s="3" t="s">
        <v>1567</v>
      </c>
      <c r="E1866" s="4" t="s">
        <v>1776</v>
      </c>
      <c r="F1866" s="3" t="s">
        <v>32</v>
      </c>
      <c r="G1866" s="3" t="s">
        <v>2340</v>
      </c>
      <c r="H1866" s="3" t="s">
        <v>2468</v>
      </c>
      <c r="I1866" s="3" t="s">
        <v>2496</v>
      </c>
      <c r="J1866" s="3">
        <v>18.2</v>
      </c>
      <c r="K1866" s="3">
        <v>6000</v>
      </c>
      <c r="L1866" s="3" t="s">
        <v>25</v>
      </c>
      <c r="M1866" s="3">
        <v>1</v>
      </c>
      <c r="N1866" s="28">
        <f t="shared" si="342"/>
        <v>6</v>
      </c>
      <c r="O1866" s="28">
        <f t="shared" si="343"/>
        <v>109.19999999999999</v>
      </c>
      <c r="P1866" s="12">
        <v>0</v>
      </c>
      <c r="Q1866" s="46">
        <f t="shared" si="344"/>
        <v>0</v>
      </c>
      <c r="R1866" s="37"/>
      <c r="S1866" s="3">
        <f t="shared" si="345"/>
        <v>6</v>
      </c>
      <c r="T1866" s="29" t="s">
        <v>2503</v>
      </c>
      <c r="U1866" s="5">
        <f t="shared" si="339"/>
        <v>109.19999999999999</v>
      </c>
      <c r="V1866" s="5">
        <f t="shared" si="340"/>
        <v>0</v>
      </c>
      <c r="W1866" s="5"/>
    </row>
    <row r="1867" spans="1:23" x14ac:dyDescent="0.3">
      <c r="A1867" s="3">
        <f t="shared" si="341"/>
        <v>1850</v>
      </c>
      <c r="B1867" s="4" t="s">
        <v>1573</v>
      </c>
      <c r="C1867" s="3">
        <v>5</v>
      </c>
      <c r="D1867" s="3" t="s">
        <v>1567</v>
      </c>
      <c r="E1867" s="4" t="s">
        <v>1777</v>
      </c>
      <c r="F1867" s="3" t="s">
        <v>32</v>
      </c>
      <c r="G1867" s="3" t="s">
        <v>2340</v>
      </c>
      <c r="H1867" s="3" t="s">
        <v>2468</v>
      </c>
      <c r="I1867" s="3" t="s">
        <v>2496</v>
      </c>
      <c r="J1867" s="3">
        <v>18.2</v>
      </c>
      <c r="K1867" s="3">
        <v>6000</v>
      </c>
      <c r="L1867" s="3" t="s">
        <v>25</v>
      </c>
      <c r="M1867" s="3">
        <v>1</v>
      </c>
      <c r="N1867" s="28">
        <f t="shared" si="342"/>
        <v>6</v>
      </c>
      <c r="O1867" s="28">
        <f t="shared" si="343"/>
        <v>109.19999999999999</v>
      </c>
      <c r="P1867" s="12">
        <v>0</v>
      </c>
      <c r="Q1867" s="46">
        <f t="shared" si="344"/>
        <v>0</v>
      </c>
      <c r="R1867" s="37"/>
      <c r="S1867" s="3">
        <f t="shared" si="345"/>
        <v>6</v>
      </c>
      <c r="T1867" s="29" t="s">
        <v>2503</v>
      </c>
      <c r="U1867" s="5">
        <f t="shared" si="339"/>
        <v>109.19999999999999</v>
      </c>
      <c r="V1867" s="5">
        <f t="shared" si="340"/>
        <v>0</v>
      </c>
      <c r="W1867" s="5"/>
    </row>
    <row r="1868" spans="1:23" x14ac:dyDescent="0.3">
      <c r="A1868" s="3">
        <f t="shared" si="341"/>
        <v>1851</v>
      </c>
      <c r="B1868" s="4" t="s">
        <v>1573</v>
      </c>
      <c r="C1868" s="3">
        <v>5</v>
      </c>
      <c r="D1868" s="3" t="s">
        <v>1567</v>
      </c>
      <c r="E1868" s="4" t="s">
        <v>1778</v>
      </c>
      <c r="F1868" s="3" t="s">
        <v>32</v>
      </c>
      <c r="G1868" s="3" t="s">
        <v>2340</v>
      </c>
      <c r="H1868" s="3" t="s">
        <v>2468</v>
      </c>
      <c r="I1868" s="3" t="s">
        <v>2496</v>
      </c>
      <c r="J1868" s="3">
        <v>18.2</v>
      </c>
      <c r="K1868" s="3">
        <v>6000</v>
      </c>
      <c r="L1868" s="3" t="s">
        <v>25</v>
      </c>
      <c r="M1868" s="3">
        <v>1</v>
      </c>
      <c r="N1868" s="28">
        <f t="shared" si="342"/>
        <v>6</v>
      </c>
      <c r="O1868" s="28">
        <f t="shared" si="343"/>
        <v>109.19999999999999</v>
      </c>
      <c r="P1868" s="12">
        <v>0</v>
      </c>
      <c r="Q1868" s="46">
        <f t="shared" si="344"/>
        <v>0</v>
      </c>
      <c r="R1868" s="37"/>
      <c r="S1868" s="3">
        <f t="shared" si="345"/>
        <v>6</v>
      </c>
      <c r="T1868" s="29" t="s">
        <v>2503</v>
      </c>
      <c r="U1868" s="5">
        <f t="shared" si="339"/>
        <v>109.19999999999999</v>
      </c>
      <c r="V1868" s="5">
        <f t="shared" si="340"/>
        <v>0</v>
      </c>
      <c r="W1868" s="5"/>
    </row>
    <row r="1869" spans="1:23" x14ac:dyDescent="0.3">
      <c r="A1869" s="3">
        <f t="shared" si="341"/>
        <v>1852</v>
      </c>
      <c r="B1869" s="4" t="s">
        <v>1573</v>
      </c>
      <c r="C1869" s="3">
        <v>5</v>
      </c>
      <c r="D1869" s="3" t="s">
        <v>1567</v>
      </c>
      <c r="E1869" s="4" t="s">
        <v>1779</v>
      </c>
      <c r="F1869" s="3" t="s">
        <v>32</v>
      </c>
      <c r="G1869" s="3" t="s">
        <v>2340</v>
      </c>
      <c r="H1869" s="3" t="s">
        <v>2468</v>
      </c>
      <c r="I1869" s="3" t="s">
        <v>2496</v>
      </c>
      <c r="J1869" s="3">
        <v>18.2</v>
      </c>
      <c r="K1869" s="3">
        <v>6000</v>
      </c>
      <c r="L1869" s="3" t="s">
        <v>25</v>
      </c>
      <c r="M1869" s="3">
        <v>1</v>
      </c>
      <c r="N1869" s="28">
        <f t="shared" si="342"/>
        <v>6</v>
      </c>
      <c r="O1869" s="28">
        <f t="shared" si="343"/>
        <v>109.19999999999999</v>
      </c>
      <c r="P1869" s="12">
        <v>0</v>
      </c>
      <c r="Q1869" s="46">
        <f t="shared" si="344"/>
        <v>0</v>
      </c>
      <c r="R1869" s="37"/>
      <c r="S1869" s="3">
        <f t="shared" si="345"/>
        <v>6</v>
      </c>
      <c r="T1869" s="29" t="s">
        <v>2503</v>
      </c>
      <c r="U1869" s="5">
        <f t="shared" si="339"/>
        <v>109.19999999999999</v>
      </c>
      <c r="V1869" s="5">
        <f t="shared" si="340"/>
        <v>0</v>
      </c>
      <c r="W1869" s="5"/>
    </row>
    <row r="1870" spans="1:23" x14ac:dyDescent="0.3">
      <c r="A1870" s="3">
        <f t="shared" si="341"/>
        <v>1853</v>
      </c>
      <c r="B1870" s="4" t="s">
        <v>1573</v>
      </c>
      <c r="C1870" s="3">
        <v>5</v>
      </c>
      <c r="D1870" s="3" t="s">
        <v>1567</v>
      </c>
      <c r="E1870" s="4" t="s">
        <v>1780</v>
      </c>
      <c r="F1870" s="3" t="s">
        <v>32</v>
      </c>
      <c r="G1870" s="3" t="s">
        <v>2340</v>
      </c>
      <c r="H1870" s="3" t="s">
        <v>2468</v>
      </c>
      <c r="I1870" s="3" t="s">
        <v>2496</v>
      </c>
      <c r="J1870" s="3">
        <v>18.2</v>
      </c>
      <c r="K1870" s="3">
        <v>6000</v>
      </c>
      <c r="L1870" s="3" t="s">
        <v>25</v>
      </c>
      <c r="M1870" s="3">
        <v>1</v>
      </c>
      <c r="N1870" s="28">
        <f t="shared" si="342"/>
        <v>6</v>
      </c>
      <c r="O1870" s="28">
        <f t="shared" si="343"/>
        <v>109.19999999999999</v>
      </c>
      <c r="P1870" s="12">
        <v>0</v>
      </c>
      <c r="Q1870" s="46">
        <f t="shared" si="344"/>
        <v>0</v>
      </c>
      <c r="R1870" s="37"/>
      <c r="S1870" s="3">
        <f t="shared" si="345"/>
        <v>6</v>
      </c>
      <c r="T1870" s="29" t="s">
        <v>2503</v>
      </c>
      <c r="U1870" s="5">
        <f t="shared" ref="U1870:U1933" si="346">S1870*J1870</f>
        <v>109.19999999999999</v>
      </c>
      <c r="V1870" s="5">
        <f t="shared" ref="V1870:V1933" si="347">Q1870*J1870</f>
        <v>0</v>
      </c>
      <c r="W1870" s="5"/>
    </row>
    <row r="1871" spans="1:23" x14ac:dyDescent="0.3">
      <c r="A1871" s="3">
        <f t="shared" si="341"/>
        <v>1854</v>
      </c>
      <c r="B1871" s="4" t="s">
        <v>1573</v>
      </c>
      <c r="C1871" s="3">
        <v>5</v>
      </c>
      <c r="D1871" s="3" t="s">
        <v>1567</v>
      </c>
      <c r="E1871" s="4" t="s">
        <v>1781</v>
      </c>
      <c r="F1871" s="3" t="s">
        <v>32</v>
      </c>
      <c r="G1871" s="3" t="s">
        <v>2340</v>
      </c>
      <c r="H1871" s="3" t="s">
        <v>2468</v>
      </c>
      <c r="I1871" s="3" t="s">
        <v>2496</v>
      </c>
      <c r="J1871" s="3">
        <v>18.2</v>
      </c>
      <c r="K1871" s="3">
        <v>6000</v>
      </c>
      <c r="L1871" s="3" t="s">
        <v>25</v>
      </c>
      <c r="M1871" s="3">
        <v>1</v>
      </c>
      <c r="N1871" s="28">
        <f t="shared" si="342"/>
        <v>6</v>
      </c>
      <c r="O1871" s="28">
        <f t="shared" si="343"/>
        <v>109.19999999999999</v>
      </c>
      <c r="P1871" s="12">
        <v>0</v>
      </c>
      <c r="Q1871" s="46">
        <f t="shared" si="344"/>
        <v>0</v>
      </c>
      <c r="R1871" s="37"/>
      <c r="S1871" s="3">
        <f t="shared" si="345"/>
        <v>6</v>
      </c>
      <c r="T1871" s="29" t="s">
        <v>2503</v>
      </c>
      <c r="U1871" s="5">
        <f t="shared" si="346"/>
        <v>109.19999999999999</v>
      </c>
      <c r="V1871" s="5">
        <f t="shared" si="347"/>
        <v>0</v>
      </c>
      <c r="W1871" s="5"/>
    </row>
    <row r="1872" spans="1:23" x14ac:dyDescent="0.3">
      <c r="A1872" s="3">
        <f t="shared" si="341"/>
        <v>1855</v>
      </c>
      <c r="B1872" s="4" t="s">
        <v>1573</v>
      </c>
      <c r="C1872" s="3">
        <v>5</v>
      </c>
      <c r="D1872" s="3" t="s">
        <v>1567</v>
      </c>
      <c r="E1872" s="4" t="s">
        <v>1782</v>
      </c>
      <c r="F1872" s="3" t="s">
        <v>32</v>
      </c>
      <c r="G1872" s="3" t="s">
        <v>2340</v>
      </c>
      <c r="H1872" s="3" t="s">
        <v>2468</v>
      </c>
      <c r="I1872" s="3" t="s">
        <v>2496</v>
      </c>
      <c r="J1872" s="3">
        <v>18.2</v>
      </c>
      <c r="K1872" s="3">
        <v>6000</v>
      </c>
      <c r="L1872" s="3" t="s">
        <v>25</v>
      </c>
      <c r="M1872" s="3">
        <v>1</v>
      </c>
      <c r="N1872" s="28">
        <f t="shared" si="342"/>
        <v>6</v>
      </c>
      <c r="O1872" s="28">
        <f t="shared" si="343"/>
        <v>109.19999999999999</v>
      </c>
      <c r="P1872" s="12">
        <v>0</v>
      </c>
      <c r="Q1872" s="46">
        <f t="shared" si="344"/>
        <v>0</v>
      </c>
      <c r="R1872" s="37"/>
      <c r="S1872" s="3">
        <f t="shared" si="345"/>
        <v>6</v>
      </c>
      <c r="T1872" s="29" t="s">
        <v>2503</v>
      </c>
      <c r="U1872" s="5">
        <f t="shared" si="346"/>
        <v>109.19999999999999</v>
      </c>
      <c r="V1872" s="5">
        <f t="shared" si="347"/>
        <v>0</v>
      </c>
      <c r="W1872" s="5"/>
    </row>
    <row r="1873" spans="1:23" x14ac:dyDescent="0.3">
      <c r="A1873" s="3">
        <f t="shared" si="341"/>
        <v>1856</v>
      </c>
      <c r="B1873" s="4" t="s">
        <v>1573</v>
      </c>
      <c r="C1873" s="3">
        <v>5</v>
      </c>
      <c r="D1873" s="3" t="s">
        <v>1567</v>
      </c>
      <c r="E1873" s="4" t="s">
        <v>1783</v>
      </c>
      <c r="F1873" s="3" t="s">
        <v>32</v>
      </c>
      <c r="G1873" s="3" t="s">
        <v>2340</v>
      </c>
      <c r="H1873" s="3" t="s">
        <v>2468</v>
      </c>
      <c r="I1873" s="3" t="s">
        <v>2496</v>
      </c>
      <c r="J1873" s="3">
        <v>18.2</v>
      </c>
      <c r="K1873" s="3">
        <v>6000</v>
      </c>
      <c r="L1873" s="3" t="s">
        <v>25</v>
      </c>
      <c r="M1873" s="3">
        <v>1</v>
      </c>
      <c r="N1873" s="28">
        <f t="shared" si="342"/>
        <v>6</v>
      </c>
      <c r="O1873" s="28">
        <f t="shared" si="343"/>
        <v>109.19999999999999</v>
      </c>
      <c r="P1873" s="12">
        <v>0</v>
      </c>
      <c r="Q1873" s="46">
        <f t="shared" si="344"/>
        <v>0</v>
      </c>
      <c r="R1873" s="37"/>
      <c r="S1873" s="3">
        <f t="shared" si="345"/>
        <v>6</v>
      </c>
      <c r="T1873" s="29" t="s">
        <v>2503</v>
      </c>
      <c r="U1873" s="5">
        <f t="shared" si="346"/>
        <v>109.19999999999999</v>
      </c>
      <c r="V1873" s="5">
        <f t="shared" si="347"/>
        <v>0</v>
      </c>
      <c r="W1873" s="5"/>
    </row>
    <row r="1874" spans="1:23" x14ac:dyDescent="0.3">
      <c r="A1874" s="3">
        <f t="shared" si="341"/>
        <v>1857</v>
      </c>
      <c r="B1874" s="4" t="s">
        <v>1573</v>
      </c>
      <c r="C1874" s="3">
        <v>5</v>
      </c>
      <c r="D1874" s="3" t="s">
        <v>1567</v>
      </c>
      <c r="E1874" s="4" t="s">
        <v>1784</v>
      </c>
      <c r="F1874" s="3" t="s">
        <v>32</v>
      </c>
      <c r="G1874" s="3" t="s">
        <v>2340</v>
      </c>
      <c r="H1874" s="3" t="s">
        <v>2468</v>
      </c>
      <c r="I1874" s="3" t="s">
        <v>2496</v>
      </c>
      <c r="J1874" s="3">
        <v>18.2</v>
      </c>
      <c r="K1874" s="3">
        <v>6000</v>
      </c>
      <c r="L1874" s="3" t="s">
        <v>25</v>
      </c>
      <c r="M1874" s="3">
        <v>1</v>
      </c>
      <c r="N1874" s="28">
        <f t="shared" si="342"/>
        <v>6</v>
      </c>
      <c r="O1874" s="28">
        <f t="shared" si="343"/>
        <v>109.19999999999999</v>
      </c>
      <c r="P1874" s="12">
        <v>0</v>
      </c>
      <c r="Q1874" s="46">
        <f t="shared" si="344"/>
        <v>0</v>
      </c>
      <c r="R1874" s="37"/>
      <c r="S1874" s="3">
        <f t="shared" si="345"/>
        <v>6</v>
      </c>
      <c r="T1874" s="29" t="s">
        <v>2503</v>
      </c>
      <c r="U1874" s="5">
        <f t="shared" si="346"/>
        <v>109.19999999999999</v>
      </c>
      <c r="V1874" s="5">
        <f t="shared" si="347"/>
        <v>0</v>
      </c>
      <c r="W1874" s="5"/>
    </row>
    <row r="1875" spans="1:23" x14ac:dyDescent="0.3">
      <c r="A1875" s="3">
        <f t="shared" si="341"/>
        <v>1858</v>
      </c>
      <c r="B1875" s="4" t="s">
        <v>1573</v>
      </c>
      <c r="C1875" s="3">
        <v>5</v>
      </c>
      <c r="D1875" s="3" t="s">
        <v>1567</v>
      </c>
      <c r="E1875" s="4" t="s">
        <v>1785</v>
      </c>
      <c r="F1875" s="3" t="s">
        <v>32</v>
      </c>
      <c r="G1875" s="3" t="s">
        <v>2340</v>
      </c>
      <c r="H1875" s="3" t="s">
        <v>2468</v>
      </c>
      <c r="I1875" s="3" t="s">
        <v>2496</v>
      </c>
      <c r="J1875" s="3">
        <v>18.2</v>
      </c>
      <c r="K1875" s="3">
        <v>6000</v>
      </c>
      <c r="L1875" s="3" t="s">
        <v>25</v>
      </c>
      <c r="M1875" s="3">
        <v>1</v>
      </c>
      <c r="N1875" s="28">
        <f t="shared" si="342"/>
        <v>6</v>
      </c>
      <c r="O1875" s="28">
        <f t="shared" si="343"/>
        <v>109.19999999999999</v>
      </c>
      <c r="P1875" s="12">
        <v>0</v>
      </c>
      <c r="Q1875" s="46">
        <f t="shared" si="344"/>
        <v>0</v>
      </c>
      <c r="R1875" s="37"/>
      <c r="S1875" s="3">
        <f t="shared" si="345"/>
        <v>6</v>
      </c>
      <c r="T1875" s="29" t="s">
        <v>2503</v>
      </c>
      <c r="U1875" s="5">
        <f t="shared" si="346"/>
        <v>109.19999999999999</v>
      </c>
      <c r="V1875" s="5">
        <f t="shared" si="347"/>
        <v>0</v>
      </c>
      <c r="W1875" s="5"/>
    </row>
    <row r="1876" spans="1:23" x14ac:dyDescent="0.3">
      <c r="A1876" s="3">
        <f t="shared" ref="A1876:A1939" si="348">A1875+1</f>
        <v>1859</v>
      </c>
      <c r="B1876" s="4" t="s">
        <v>1573</v>
      </c>
      <c r="C1876" s="3">
        <v>5</v>
      </c>
      <c r="D1876" s="3" t="s">
        <v>1567</v>
      </c>
      <c r="E1876" s="4" t="s">
        <v>1786</v>
      </c>
      <c r="F1876" s="3" t="s">
        <v>32</v>
      </c>
      <c r="G1876" s="3" t="s">
        <v>2340</v>
      </c>
      <c r="H1876" s="3" t="s">
        <v>2468</v>
      </c>
      <c r="I1876" s="3" t="s">
        <v>2496</v>
      </c>
      <c r="J1876" s="3">
        <v>18.2</v>
      </c>
      <c r="K1876" s="3">
        <v>6000</v>
      </c>
      <c r="L1876" s="3" t="s">
        <v>25</v>
      </c>
      <c r="M1876" s="3">
        <v>1</v>
      </c>
      <c r="N1876" s="28">
        <f t="shared" si="342"/>
        <v>6</v>
      </c>
      <c r="O1876" s="28">
        <f t="shared" si="343"/>
        <v>109.19999999999999</v>
      </c>
      <c r="P1876" s="12">
        <v>0</v>
      </c>
      <c r="Q1876" s="46">
        <f t="shared" si="344"/>
        <v>0</v>
      </c>
      <c r="R1876" s="37"/>
      <c r="S1876" s="3">
        <f t="shared" si="345"/>
        <v>6</v>
      </c>
      <c r="T1876" s="29" t="s">
        <v>2503</v>
      </c>
      <c r="U1876" s="5">
        <f t="shared" si="346"/>
        <v>109.19999999999999</v>
      </c>
      <c r="V1876" s="5">
        <f t="shared" si="347"/>
        <v>0</v>
      </c>
      <c r="W1876" s="5"/>
    </row>
    <row r="1877" spans="1:23" x14ac:dyDescent="0.3">
      <c r="A1877" s="3">
        <f t="shared" si="348"/>
        <v>1860</v>
      </c>
      <c r="B1877" s="4" t="s">
        <v>1573</v>
      </c>
      <c r="C1877" s="3">
        <v>5</v>
      </c>
      <c r="D1877" s="3" t="s">
        <v>1567</v>
      </c>
      <c r="E1877" s="4" t="s">
        <v>1787</v>
      </c>
      <c r="F1877" s="3" t="s">
        <v>32</v>
      </c>
      <c r="G1877" s="3" t="s">
        <v>2340</v>
      </c>
      <c r="H1877" s="3" t="s">
        <v>2468</v>
      </c>
      <c r="I1877" s="3" t="s">
        <v>2496</v>
      </c>
      <c r="J1877" s="3">
        <v>18.2</v>
      </c>
      <c r="K1877" s="3">
        <v>6000</v>
      </c>
      <c r="L1877" s="3" t="s">
        <v>25</v>
      </c>
      <c r="M1877" s="3">
        <v>1</v>
      </c>
      <c r="N1877" s="28">
        <f t="shared" si="342"/>
        <v>6</v>
      </c>
      <c r="O1877" s="28">
        <f t="shared" si="343"/>
        <v>109.19999999999999</v>
      </c>
      <c r="P1877" s="12">
        <v>0</v>
      </c>
      <c r="Q1877" s="46">
        <f t="shared" si="344"/>
        <v>0</v>
      </c>
      <c r="R1877" s="37"/>
      <c r="S1877" s="3">
        <f t="shared" si="345"/>
        <v>6</v>
      </c>
      <c r="T1877" s="29" t="s">
        <v>2503</v>
      </c>
      <c r="U1877" s="5">
        <f t="shared" si="346"/>
        <v>109.19999999999999</v>
      </c>
      <c r="V1877" s="5">
        <f t="shared" si="347"/>
        <v>0</v>
      </c>
      <c r="W1877" s="5"/>
    </row>
    <row r="1878" spans="1:23" x14ac:dyDescent="0.3">
      <c r="A1878" s="3">
        <f t="shared" si="348"/>
        <v>1861</v>
      </c>
      <c r="B1878" s="4" t="s">
        <v>1573</v>
      </c>
      <c r="C1878" s="3">
        <v>5</v>
      </c>
      <c r="D1878" s="3" t="s">
        <v>1567</v>
      </c>
      <c r="E1878" s="4" t="s">
        <v>1788</v>
      </c>
      <c r="F1878" s="3" t="s">
        <v>32</v>
      </c>
      <c r="G1878" s="3" t="s">
        <v>2340</v>
      </c>
      <c r="H1878" s="3" t="s">
        <v>2468</v>
      </c>
      <c r="I1878" s="3" t="s">
        <v>2496</v>
      </c>
      <c r="J1878" s="3">
        <v>18.2</v>
      </c>
      <c r="K1878" s="3">
        <v>6000</v>
      </c>
      <c r="L1878" s="3" t="s">
        <v>25</v>
      </c>
      <c r="M1878" s="3">
        <v>1</v>
      </c>
      <c r="N1878" s="28">
        <f t="shared" si="342"/>
        <v>6</v>
      </c>
      <c r="O1878" s="28">
        <f t="shared" si="343"/>
        <v>109.19999999999999</v>
      </c>
      <c r="P1878" s="12">
        <v>0</v>
      </c>
      <c r="Q1878" s="46">
        <f t="shared" si="344"/>
        <v>0</v>
      </c>
      <c r="R1878" s="37"/>
      <c r="S1878" s="3">
        <f t="shared" si="345"/>
        <v>6</v>
      </c>
      <c r="T1878" s="29" t="s">
        <v>2503</v>
      </c>
      <c r="U1878" s="5">
        <f t="shared" si="346"/>
        <v>109.19999999999999</v>
      </c>
      <c r="V1878" s="5">
        <f t="shared" si="347"/>
        <v>0</v>
      </c>
      <c r="W1878" s="5"/>
    </row>
    <row r="1879" spans="1:23" x14ac:dyDescent="0.3">
      <c r="A1879" s="3">
        <f t="shared" si="348"/>
        <v>1862</v>
      </c>
      <c r="B1879" s="4" t="s">
        <v>1573</v>
      </c>
      <c r="C1879" s="3">
        <v>5</v>
      </c>
      <c r="D1879" s="3" t="s">
        <v>1567</v>
      </c>
      <c r="E1879" s="4" t="s">
        <v>1789</v>
      </c>
      <c r="F1879" s="3" t="s">
        <v>32</v>
      </c>
      <c r="G1879" s="3" t="s">
        <v>2340</v>
      </c>
      <c r="H1879" s="3" t="s">
        <v>2468</v>
      </c>
      <c r="I1879" s="3" t="s">
        <v>2496</v>
      </c>
      <c r="J1879" s="3">
        <v>18.2</v>
      </c>
      <c r="K1879" s="3">
        <v>6000</v>
      </c>
      <c r="L1879" s="3" t="s">
        <v>25</v>
      </c>
      <c r="M1879" s="3">
        <v>1</v>
      </c>
      <c r="N1879" s="28">
        <f t="shared" si="342"/>
        <v>6</v>
      </c>
      <c r="O1879" s="28">
        <f t="shared" si="343"/>
        <v>109.19999999999999</v>
      </c>
      <c r="P1879" s="12">
        <v>0</v>
      </c>
      <c r="Q1879" s="46">
        <f t="shared" si="344"/>
        <v>0</v>
      </c>
      <c r="R1879" s="37"/>
      <c r="S1879" s="3">
        <f t="shared" si="345"/>
        <v>6</v>
      </c>
      <c r="T1879" s="29" t="s">
        <v>2503</v>
      </c>
      <c r="U1879" s="5">
        <f t="shared" si="346"/>
        <v>109.19999999999999</v>
      </c>
      <c r="V1879" s="5">
        <f t="shared" si="347"/>
        <v>0</v>
      </c>
      <c r="W1879" s="5"/>
    </row>
    <row r="1880" spans="1:23" x14ac:dyDescent="0.3">
      <c r="A1880" s="3">
        <f t="shared" si="348"/>
        <v>1863</v>
      </c>
      <c r="B1880" s="4" t="s">
        <v>1573</v>
      </c>
      <c r="C1880" s="3">
        <v>5</v>
      </c>
      <c r="D1880" s="3" t="s">
        <v>1567</v>
      </c>
      <c r="E1880" s="4" t="s">
        <v>1790</v>
      </c>
      <c r="F1880" s="3" t="s">
        <v>32</v>
      </c>
      <c r="G1880" s="3" t="s">
        <v>2340</v>
      </c>
      <c r="H1880" s="3" t="s">
        <v>2468</v>
      </c>
      <c r="I1880" s="3" t="s">
        <v>2496</v>
      </c>
      <c r="J1880" s="3">
        <v>18.2</v>
      </c>
      <c r="K1880" s="3">
        <v>6000</v>
      </c>
      <c r="L1880" s="3" t="s">
        <v>25</v>
      </c>
      <c r="M1880" s="3">
        <v>1</v>
      </c>
      <c r="N1880" s="28">
        <f t="shared" si="342"/>
        <v>6</v>
      </c>
      <c r="O1880" s="28">
        <f t="shared" si="343"/>
        <v>109.19999999999999</v>
      </c>
      <c r="P1880" s="12">
        <v>0</v>
      </c>
      <c r="Q1880" s="46">
        <f t="shared" si="344"/>
        <v>0</v>
      </c>
      <c r="R1880" s="37"/>
      <c r="S1880" s="3">
        <f t="shared" si="345"/>
        <v>6</v>
      </c>
      <c r="T1880" s="29" t="s">
        <v>2503</v>
      </c>
      <c r="U1880" s="5">
        <f t="shared" si="346"/>
        <v>109.19999999999999</v>
      </c>
      <c r="V1880" s="5">
        <f t="shared" si="347"/>
        <v>0</v>
      </c>
      <c r="W1880" s="5"/>
    </row>
    <row r="1881" spans="1:23" x14ac:dyDescent="0.3">
      <c r="A1881" s="3">
        <f t="shared" si="348"/>
        <v>1864</v>
      </c>
      <c r="B1881" s="4" t="s">
        <v>1573</v>
      </c>
      <c r="C1881" s="3">
        <v>5</v>
      </c>
      <c r="D1881" s="3" t="s">
        <v>1567</v>
      </c>
      <c r="E1881" s="4" t="s">
        <v>1791</v>
      </c>
      <c r="F1881" s="3" t="s">
        <v>32</v>
      </c>
      <c r="G1881" s="3" t="s">
        <v>2340</v>
      </c>
      <c r="H1881" s="3" t="s">
        <v>2468</v>
      </c>
      <c r="I1881" s="3" t="s">
        <v>2496</v>
      </c>
      <c r="J1881" s="3">
        <v>18.2</v>
      </c>
      <c r="K1881" s="3">
        <v>6000</v>
      </c>
      <c r="L1881" s="3" t="s">
        <v>25</v>
      </c>
      <c r="M1881" s="3">
        <v>1</v>
      </c>
      <c r="N1881" s="28">
        <f t="shared" si="342"/>
        <v>6</v>
      </c>
      <c r="O1881" s="28">
        <f t="shared" si="343"/>
        <v>109.19999999999999</v>
      </c>
      <c r="P1881" s="12">
        <v>0</v>
      </c>
      <c r="Q1881" s="46">
        <f t="shared" si="344"/>
        <v>0</v>
      </c>
      <c r="R1881" s="37"/>
      <c r="S1881" s="3">
        <f t="shared" si="345"/>
        <v>6</v>
      </c>
      <c r="T1881" s="29" t="s">
        <v>2503</v>
      </c>
      <c r="U1881" s="5">
        <f t="shared" si="346"/>
        <v>109.19999999999999</v>
      </c>
      <c r="V1881" s="5">
        <f t="shared" si="347"/>
        <v>0</v>
      </c>
      <c r="W1881" s="5"/>
    </row>
    <row r="1882" spans="1:23" x14ac:dyDescent="0.3">
      <c r="A1882" s="3">
        <f t="shared" si="348"/>
        <v>1865</v>
      </c>
      <c r="B1882" s="4" t="s">
        <v>1573</v>
      </c>
      <c r="C1882" s="3">
        <v>5</v>
      </c>
      <c r="D1882" s="3" t="s">
        <v>1567</v>
      </c>
      <c r="E1882" s="4" t="s">
        <v>1792</v>
      </c>
      <c r="F1882" s="3" t="s">
        <v>32</v>
      </c>
      <c r="G1882" s="3" t="s">
        <v>2340</v>
      </c>
      <c r="H1882" s="3" t="s">
        <v>2468</v>
      </c>
      <c r="I1882" s="3" t="s">
        <v>2496</v>
      </c>
      <c r="J1882" s="3">
        <v>18.2</v>
      </c>
      <c r="K1882" s="3">
        <v>6000</v>
      </c>
      <c r="L1882" s="3" t="s">
        <v>25</v>
      </c>
      <c r="M1882" s="3">
        <v>1</v>
      </c>
      <c r="N1882" s="28">
        <f t="shared" si="342"/>
        <v>6</v>
      </c>
      <c r="O1882" s="28">
        <f t="shared" si="343"/>
        <v>109.19999999999999</v>
      </c>
      <c r="P1882" s="12">
        <v>0</v>
      </c>
      <c r="Q1882" s="46">
        <f t="shared" si="344"/>
        <v>0</v>
      </c>
      <c r="R1882" s="37"/>
      <c r="S1882" s="3">
        <f t="shared" si="345"/>
        <v>6</v>
      </c>
      <c r="T1882" s="29" t="s">
        <v>2503</v>
      </c>
      <c r="U1882" s="5">
        <f t="shared" si="346"/>
        <v>109.19999999999999</v>
      </c>
      <c r="V1882" s="5">
        <f t="shared" si="347"/>
        <v>0</v>
      </c>
      <c r="W1882" s="5"/>
    </row>
    <row r="1883" spans="1:23" x14ac:dyDescent="0.3">
      <c r="A1883" s="3">
        <f t="shared" si="348"/>
        <v>1866</v>
      </c>
      <c r="B1883" s="4" t="s">
        <v>1573</v>
      </c>
      <c r="C1883" s="3">
        <v>5</v>
      </c>
      <c r="D1883" s="3" t="s">
        <v>1567</v>
      </c>
      <c r="E1883" s="4" t="s">
        <v>1793</v>
      </c>
      <c r="F1883" s="3" t="s">
        <v>32</v>
      </c>
      <c r="G1883" s="3" t="s">
        <v>2340</v>
      </c>
      <c r="H1883" s="3" t="s">
        <v>2468</v>
      </c>
      <c r="I1883" s="3" t="s">
        <v>2496</v>
      </c>
      <c r="J1883" s="3">
        <v>18.2</v>
      </c>
      <c r="K1883" s="3">
        <v>6000</v>
      </c>
      <c r="L1883" s="3" t="s">
        <v>25</v>
      </c>
      <c r="M1883" s="3">
        <v>1</v>
      </c>
      <c r="N1883" s="28">
        <f t="shared" si="342"/>
        <v>6</v>
      </c>
      <c r="O1883" s="28">
        <f t="shared" si="343"/>
        <v>109.19999999999999</v>
      </c>
      <c r="P1883" s="12">
        <v>0</v>
      </c>
      <c r="Q1883" s="46">
        <f t="shared" si="344"/>
        <v>0</v>
      </c>
      <c r="R1883" s="37"/>
      <c r="S1883" s="3">
        <f t="shared" si="345"/>
        <v>6</v>
      </c>
      <c r="T1883" s="29" t="s">
        <v>2503</v>
      </c>
      <c r="U1883" s="5">
        <f t="shared" si="346"/>
        <v>109.19999999999999</v>
      </c>
      <c r="V1883" s="5">
        <f t="shared" si="347"/>
        <v>0</v>
      </c>
      <c r="W1883" s="5"/>
    </row>
    <row r="1884" spans="1:23" x14ac:dyDescent="0.3">
      <c r="A1884" s="3">
        <f t="shared" si="348"/>
        <v>1867</v>
      </c>
      <c r="B1884" s="4" t="s">
        <v>1573</v>
      </c>
      <c r="C1884" s="3">
        <v>5</v>
      </c>
      <c r="D1884" s="3" t="s">
        <v>1567</v>
      </c>
      <c r="E1884" s="4" t="s">
        <v>1794</v>
      </c>
      <c r="F1884" s="3" t="s">
        <v>32</v>
      </c>
      <c r="G1884" s="3" t="s">
        <v>2340</v>
      </c>
      <c r="H1884" s="3" t="s">
        <v>2468</v>
      </c>
      <c r="I1884" s="3" t="s">
        <v>2496</v>
      </c>
      <c r="J1884" s="3">
        <v>18.2</v>
      </c>
      <c r="K1884" s="3">
        <v>6000</v>
      </c>
      <c r="L1884" s="3" t="s">
        <v>25</v>
      </c>
      <c r="M1884" s="3">
        <v>1</v>
      </c>
      <c r="N1884" s="28">
        <f t="shared" si="342"/>
        <v>6</v>
      </c>
      <c r="O1884" s="28">
        <f t="shared" si="343"/>
        <v>109.19999999999999</v>
      </c>
      <c r="P1884" s="12">
        <v>0</v>
      </c>
      <c r="Q1884" s="46">
        <f t="shared" si="344"/>
        <v>0</v>
      </c>
      <c r="R1884" s="37"/>
      <c r="S1884" s="3">
        <f t="shared" si="345"/>
        <v>6</v>
      </c>
      <c r="T1884" s="29" t="s">
        <v>2503</v>
      </c>
      <c r="U1884" s="5">
        <f t="shared" si="346"/>
        <v>109.19999999999999</v>
      </c>
      <c r="V1884" s="5">
        <f t="shared" si="347"/>
        <v>0</v>
      </c>
      <c r="W1884" s="5"/>
    </row>
    <row r="1885" spans="1:23" x14ac:dyDescent="0.3">
      <c r="A1885" s="3">
        <f t="shared" si="348"/>
        <v>1868</v>
      </c>
      <c r="B1885" s="4" t="s">
        <v>1573</v>
      </c>
      <c r="C1885" s="3">
        <v>5</v>
      </c>
      <c r="D1885" s="3" t="s">
        <v>1567</v>
      </c>
      <c r="E1885" s="4" t="s">
        <v>1795</v>
      </c>
      <c r="F1885" s="3" t="s">
        <v>32</v>
      </c>
      <c r="G1885" s="3" t="s">
        <v>2340</v>
      </c>
      <c r="H1885" s="3" t="s">
        <v>2468</v>
      </c>
      <c r="I1885" s="3" t="s">
        <v>2496</v>
      </c>
      <c r="J1885" s="3">
        <v>18.2</v>
      </c>
      <c r="K1885" s="3">
        <v>6000</v>
      </c>
      <c r="L1885" s="3" t="s">
        <v>25</v>
      </c>
      <c r="M1885" s="3">
        <v>1</v>
      </c>
      <c r="N1885" s="28">
        <f t="shared" si="342"/>
        <v>6</v>
      </c>
      <c r="O1885" s="28">
        <f t="shared" si="343"/>
        <v>109.19999999999999</v>
      </c>
      <c r="P1885" s="12">
        <v>0</v>
      </c>
      <c r="Q1885" s="46">
        <f t="shared" si="344"/>
        <v>0</v>
      </c>
      <c r="R1885" s="37"/>
      <c r="S1885" s="3">
        <f t="shared" si="345"/>
        <v>6</v>
      </c>
      <c r="T1885" s="29" t="s">
        <v>2503</v>
      </c>
      <c r="U1885" s="5">
        <f t="shared" si="346"/>
        <v>109.19999999999999</v>
      </c>
      <c r="V1885" s="5">
        <f t="shared" si="347"/>
        <v>0</v>
      </c>
      <c r="W1885" s="5"/>
    </row>
    <row r="1886" spans="1:23" x14ac:dyDescent="0.3">
      <c r="A1886" s="3">
        <f t="shared" si="348"/>
        <v>1869</v>
      </c>
      <c r="B1886" s="4" t="s">
        <v>1573</v>
      </c>
      <c r="C1886" s="3">
        <v>5</v>
      </c>
      <c r="D1886" s="3" t="s">
        <v>1567</v>
      </c>
      <c r="E1886" s="4" t="s">
        <v>1796</v>
      </c>
      <c r="F1886" s="3" t="s">
        <v>32</v>
      </c>
      <c r="G1886" s="3" t="s">
        <v>2340</v>
      </c>
      <c r="H1886" s="3" t="s">
        <v>2468</v>
      </c>
      <c r="I1886" s="3" t="s">
        <v>2496</v>
      </c>
      <c r="J1886" s="3">
        <v>18.2</v>
      </c>
      <c r="K1886" s="3">
        <v>6000</v>
      </c>
      <c r="L1886" s="3" t="s">
        <v>25</v>
      </c>
      <c r="M1886" s="3">
        <v>1</v>
      </c>
      <c r="N1886" s="28">
        <f t="shared" si="342"/>
        <v>6</v>
      </c>
      <c r="O1886" s="28">
        <f t="shared" si="343"/>
        <v>109.19999999999999</v>
      </c>
      <c r="P1886" s="12">
        <v>0</v>
      </c>
      <c r="Q1886" s="46">
        <f t="shared" si="344"/>
        <v>0</v>
      </c>
      <c r="R1886" s="37"/>
      <c r="S1886" s="3">
        <f t="shared" si="345"/>
        <v>6</v>
      </c>
      <c r="T1886" s="29" t="s">
        <v>2503</v>
      </c>
      <c r="U1886" s="5">
        <f t="shared" si="346"/>
        <v>109.19999999999999</v>
      </c>
      <c r="V1886" s="5">
        <f t="shared" si="347"/>
        <v>0</v>
      </c>
      <c r="W1886" s="5"/>
    </row>
    <row r="1887" spans="1:23" x14ac:dyDescent="0.3">
      <c r="A1887" s="3">
        <f t="shared" si="348"/>
        <v>1870</v>
      </c>
      <c r="B1887" s="4" t="s">
        <v>1573</v>
      </c>
      <c r="C1887" s="3">
        <v>5</v>
      </c>
      <c r="D1887" s="3" t="s">
        <v>1567</v>
      </c>
      <c r="E1887" s="4" t="s">
        <v>1797</v>
      </c>
      <c r="F1887" s="3" t="s">
        <v>32</v>
      </c>
      <c r="G1887" s="3" t="s">
        <v>2340</v>
      </c>
      <c r="H1887" s="3" t="s">
        <v>2468</v>
      </c>
      <c r="I1887" s="3" t="s">
        <v>2496</v>
      </c>
      <c r="J1887" s="3">
        <v>18.2</v>
      </c>
      <c r="K1887" s="3">
        <v>6000</v>
      </c>
      <c r="L1887" s="3" t="s">
        <v>25</v>
      </c>
      <c r="M1887" s="3">
        <v>1</v>
      </c>
      <c r="N1887" s="28">
        <f t="shared" si="342"/>
        <v>6</v>
      </c>
      <c r="O1887" s="28">
        <f t="shared" si="343"/>
        <v>109.19999999999999</v>
      </c>
      <c r="P1887" s="12">
        <v>0</v>
      </c>
      <c r="Q1887" s="46">
        <f t="shared" si="344"/>
        <v>0</v>
      </c>
      <c r="R1887" s="37"/>
      <c r="S1887" s="3">
        <f t="shared" si="345"/>
        <v>6</v>
      </c>
      <c r="T1887" s="29" t="s">
        <v>2503</v>
      </c>
      <c r="U1887" s="5">
        <f t="shared" si="346"/>
        <v>109.19999999999999</v>
      </c>
      <c r="V1887" s="5">
        <f t="shared" si="347"/>
        <v>0</v>
      </c>
      <c r="W1887" s="5"/>
    </row>
    <row r="1888" spans="1:23" x14ac:dyDescent="0.3">
      <c r="A1888" s="3">
        <f t="shared" si="348"/>
        <v>1871</v>
      </c>
      <c r="B1888" s="4" t="s">
        <v>1573</v>
      </c>
      <c r="C1888" s="3">
        <v>5</v>
      </c>
      <c r="D1888" s="3" t="s">
        <v>1567</v>
      </c>
      <c r="E1888" s="4" t="s">
        <v>1798</v>
      </c>
      <c r="F1888" s="3" t="s">
        <v>32</v>
      </c>
      <c r="G1888" s="3" t="s">
        <v>2340</v>
      </c>
      <c r="H1888" s="3" t="s">
        <v>2468</v>
      </c>
      <c r="I1888" s="3" t="s">
        <v>2496</v>
      </c>
      <c r="J1888" s="3">
        <v>18.2</v>
      </c>
      <c r="K1888" s="3">
        <v>6000</v>
      </c>
      <c r="L1888" s="3" t="s">
        <v>25</v>
      </c>
      <c r="M1888" s="3">
        <v>1</v>
      </c>
      <c r="N1888" s="28">
        <f t="shared" si="342"/>
        <v>6</v>
      </c>
      <c r="O1888" s="28">
        <f t="shared" si="343"/>
        <v>109.19999999999999</v>
      </c>
      <c r="P1888" s="12">
        <v>0</v>
      </c>
      <c r="Q1888" s="46">
        <f t="shared" si="344"/>
        <v>0</v>
      </c>
      <c r="R1888" s="37"/>
      <c r="S1888" s="3">
        <f t="shared" si="345"/>
        <v>6</v>
      </c>
      <c r="T1888" s="29" t="s">
        <v>2503</v>
      </c>
      <c r="U1888" s="5">
        <f t="shared" si="346"/>
        <v>109.19999999999999</v>
      </c>
      <c r="V1888" s="5">
        <f t="shared" si="347"/>
        <v>0</v>
      </c>
      <c r="W1888" s="5"/>
    </row>
    <row r="1889" spans="1:23" x14ac:dyDescent="0.3">
      <c r="A1889" s="3">
        <f t="shared" si="348"/>
        <v>1872</v>
      </c>
      <c r="B1889" s="4" t="s">
        <v>1573</v>
      </c>
      <c r="C1889" s="3">
        <v>5</v>
      </c>
      <c r="D1889" s="3" t="s">
        <v>1567</v>
      </c>
      <c r="E1889" s="4" t="s">
        <v>1799</v>
      </c>
      <c r="F1889" s="3" t="s">
        <v>32</v>
      </c>
      <c r="G1889" s="3" t="s">
        <v>2340</v>
      </c>
      <c r="H1889" s="3" t="s">
        <v>2468</v>
      </c>
      <c r="I1889" s="3" t="s">
        <v>2496</v>
      </c>
      <c r="J1889" s="3">
        <v>18.2</v>
      </c>
      <c r="K1889" s="3">
        <v>6000</v>
      </c>
      <c r="L1889" s="3" t="s">
        <v>25</v>
      </c>
      <c r="M1889" s="3">
        <v>1</v>
      </c>
      <c r="N1889" s="28">
        <f t="shared" si="342"/>
        <v>6</v>
      </c>
      <c r="O1889" s="28">
        <f t="shared" si="343"/>
        <v>109.19999999999999</v>
      </c>
      <c r="P1889" s="12">
        <v>0</v>
      </c>
      <c r="Q1889" s="46">
        <f t="shared" si="344"/>
        <v>0</v>
      </c>
      <c r="R1889" s="37"/>
      <c r="S1889" s="3">
        <f t="shared" si="345"/>
        <v>6</v>
      </c>
      <c r="T1889" s="29" t="s">
        <v>2503</v>
      </c>
      <c r="U1889" s="5">
        <f t="shared" si="346"/>
        <v>109.19999999999999</v>
      </c>
      <c r="V1889" s="5">
        <f t="shared" si="347"/>
        <v>0</v>
      </c>
      <c r="W1889" s="5"/>
    </row>
    <row r="1890" spans="1:23" x14ac:dyDescent="0.3">
      <c r="A1890" s="3">
        <f t="shared" si="348"/>
        <v>1873</v>
      </c>
      <c r="B1890" s="4" t="s">
        <v>1573</v>
      </c>
      <c r="C1890" s="3">
        <v>5</v>
      </c>
      <c r="D1890" s="3" t="s">
        <v>1567</v>
      </c>
      <c r="E1890" s="4" t="s">
        <v>1800</v>
      </c>
      <c r="F1890" s="3" t="s">
        <v>32</v>
      </c>
      <c r="G1890" s="3" t="s">
        <v>2340</v>
      </c>
      <c r="H1890" s="3" t="s">
        <v>2468</v>
      </c>
      <c r="I1890" s="3" t="s">
        <v>2496</v>
      </c>
      <c r="J1890" s="3">
        <v>18.2</v>
      </c>
      <c r="K1890" s="3">
        <v>6000</v>
      </c>
      <c r="L1890" s="3" t="s">
        <v>25</v>
      </c>
      <c r="M1890" s="3">
        <v>1</v>
      </c>
      <c r="N1890" s="28">
        <f t="shared" si="342"/>
        <v>6</v>
      </c>
      <c r="O1890" s="28">
        <f t="shared" si="343"/>
        <v>109.19999999999999</v>
      </c>
      <c r="P1890" s="12">
        <v>0</v>
      </c>
      <c r="Q1890" s="46">
        <f t="shared" si="344"/>
        <v>0</v>
      </c>
      <c r="R1890" s="37"/>
      <c r="S1890" s="3">
        <f t="shared" si="345"/>
        <v>6</v>
      </c>
      <c r="T1890" s="29" t="s">
        <v>2503</v>
      </c>
      <c r="U1890" s="5">
        <f t="shared" si="346"/>
        <v>109.19999999999999</v>
      </c>
      <c r="V1890" s="5">
        <f t="shared" si="347"/>
        <v>0</v>
      </c>
      <c r="W1890" s="5"/>
    </row>
    <row r="1891" spans="1:23" x14ac:dyDescent="0.3">
      <c r="A1891" s="3">
        <f t="shared" si="348"/>
        <v>1874</v>
      </c>
      <c r="B1891" s="4" t="s">
        <v>1573</v>
      </c>
      <c r="C1891" s="3">
        <v>5</v>
      </c>
      <c r="D1891" s="3" t="s">
        <v>1567</v>
      </c>
      <c r="E1891" s="4" t="s">
        <v>1801</v>
      </c>
      <c r="F1891" s="3" t="s">
        <v>32</v>
      </c>
      <c r="G1891" s="3" t="s">
        <v>2340</v>
      </c>
      <c r="H1891" s="3" t="s">
        <v>2468</v>
      </c>
      <c r="I1891" s="3" t="s">
        <v>2496</v>
      </c>
      <c r="J1891" s="3">
        <v>18.2</v>
      </c>
      <c r="K1891" s="3">
        <v>6000</v>
      </c>
      <c r="L1891" s="3" t="s">
        <v>25</v>
      </c>
      <c r="M1891" s="3">
        <v>1</v>
      </c>
      <c r="N1891" s="28">
        <f t="shared" si="342"/>
        <v>6</v>
      </c>
      <c r="O1891" s="28">
        <f t="shared" si="343"/>
        <v>109.19999999999999</v>
      </c>
      <c r="P1891" s="12">
        <v>0</v>
      </c>
      <c r="Q1891" s="46">
        <f t="shared" si="344"/>
        <v>0</v>
      </c>
      <c r="R1891" s="37"/>
      <c r="S1891" s="3">
        <f t="shared" si="345"/>
        <v>6</v>
      </c>
      <c r="T1891" s="29" t="s">
        <v>2503</v>
      </c>
      <c r="U1891" s="5">
        <f t="shared" si="346"/>
        <v>109.19999999999999</v>
      </c>
      <c r="V1891" s="5">
        <f t="shared" si="347"/>
        <v>0</v>
      </c>
      <c r="W1891" s="5"/>
    </row>
    <row r="1892" spans="1:23" x14ac:dyDescent="0.3">
      <c r="A1892" s="3">
        <f t="shared" si="348"/>
        <v>1875</v>
      </c>
      <c r="B1892" s="4" t="s">
        <v>1573</v>
      </c>
      <c r="C1892" s="3">
        <v>5</v>
      </c>
      <c r="D1892" s="3" t="s">
        <v>1567</v>
      </c>
      <c r="E1892" s="4" t="s">
        <v>1802</v>
      </c>
      <c r="F1892" s="3" t="s">
        <v>32</v>
      </c>
      <c r="G1892" s="3" t="s">
        <v>2340</v>
      </c>
      <c r="H1892" s="3" t="s">
        <v>2468</v>
      </c>
      <c r="I1892" s="3" t="s">
        <v>2496</v>
      </c>
      <c r="J1892" s="3">
        <v>18.2</v>
      </c>
      <c r="K1892" s="3">
        <v>6000</v>
      </c>
      <c r="L1892" s="3" t="s">
        <v>25</v>
      </c>
      <c r="M1892" s="3">
        <v>1</v>
      </c>
      <c r="N1892" s="28">
        <f t="shared" si="342"/>
        <v>6</v>
      </c>
      <c r="O1892" s="28">
        <f t="shared" si="343"/>
        <v>109.19999999999999</v>
      </c>
      <c r="P1892" s="12">
        <v>0</v>
      </c>
      <c r="Q1892" s="46">
        <f t="shared" si="344"/>
        <v>0</v>
      </c>
      <c r="R1892" s="37"/>
      <c r="S1892" s="3">
        <f t="shared" si="345"/>
        <v>6</v>
      </c>
      <c r="T1892" s="29" t="s">
        <v>2503</v>
      </c>
      <c r="U1892" s="5">
        <f t="shared" si="346"/>
        <v>109.19999999999999</v>
      </c>
      <c r="V1892" s="5">
        <f t="shared" si="347"/>
        <v>0</v>
      </c>
      <c r="W1892" s="5"/>
    </row>
    <row r="1893" spans="1:23" x14ac:dyDescent="0.3">
      <c r="A1893" s="3">
        <f t="shared" si="348"/>
        <v>1876</v>
      </c>
      <c r="B1893" s="4" t="s">
        <v>1573</v>
      </c>
      <c r="C1893" s="3">
        <v>5</v>
      </c>
      <c r="D1893" s="3" t="s">
        <v>1567</v>
      </c>
      <c r="E1893" s="4" t="s">
        <v>1803</v>
      </c>
      <c r="F1893" s="3" t="s">
        <v>32</v>
      </c>
      <c r="G1893" s="3" t="s">
        <v>2340</v>
      </c>
      <c r="H1893" s="3" t="s">
        <v>2468</v>
      </c>
      <c r="I1893" s="3" t="s">
        <v>2496</v>
      </c>
      <c r="J1893" s="3">
        <v>18.2</v>
      </c>
      <c r="K1893" s="3">
        <v>6000</v>
      </c>
      <c r="L1893" s="3" t="s">
        <v>25</v>
      </c>
      <c r="M1893" s="3">
        <v>1</v>
      </c>
      <c r="N1893" s="28">
        <f t="shared" si="342"/>
        <v>6</v>
      </c>
      <c r="O1893" s="28">
        <f t="shared" si="343"/>
        <v>109.19999999999999</v>
      </c>
      <c r="P1893" s="12">
        <v>0</v>
      </c>
      <c r="Q1893" s="46">
        <f t="shared" si="344"/>
        <v>0</v>
      </c>
      <c r="R1893" s="37"/>
      <c r="S1893" s="3">
        <f t="shared" si="345"/>
        <v>6</v>
      </c>
      <c r="T1893" s="29" t="s">
        <v>2503</v>
      </c>
      <c r="U1893" s="5">
        <f t="shared" si="346"/>
        <v>109.19999999999999</v>
      </c>
      <c r="V1893" s="5">
        <f t="shared" si="347"/>
        <v>0</v>
      </c>
      <c r="W1893" s="5"/>
    </row>
    <row r="1894" spans="1:23" x14ac:dyDescent="0.3">
      <c r="A1894" s="3">
        <f t="shared" si="348"/>
        <v>1877</v>
      </c>
      <c r="B1894" s="4" t="s">
        <v>1573</v>
      </c>
      <c r="C1894" s="3">
        <v>5</v>
      </c>
      <c r="D1894" s="3" t="s">
        <v>1567</v>
      </c>
      <c r="E1894" s="4" t="s">
        <v>1804</v>
      </c>
      <c r="F1894" s="3" t="s">
        <v>32</v>
      </c>
      <c r="G1894" s="3" t="s">
        <v>2340</v>
      </c>
      <c r="H1894" s="3" t="s">
        <v>2468</v>
      </c>
      <c r="I1894" s="3" t="s">
        <v>2496</v>
      </c>
      <c r="J1894" s="3">
        <v>18.2</v>
      </c>
      <c r="K1894" s="3">
        <v>6000</v>
      </c>
      <c r="L1894" s="3" t="s">
        <v>25</v>
      </c>
      <c r="M1894" s="3">
        <v>1</v>
      </c>
      <c r="N1894" s="28">
        <f t="shared" si="342"/>
        <v>6</v>
      </c>
      <c r="O1894" s="28">
        <f t="shared" si="343"/>
        <v>109.19999999999999</v>
      </c>
      <c r="P1894" s="12">
        <v>0</v>
      </c>
      <c r="Q1894" s="46">
        <f t="shared" si="344"/>
        <v>0</v>
      </c>
      <c r="R1894" s="37"/>
      <c r="S1894" s="3">
        <f t="shared" si="345"/>
        <v>6</v>
      </c>
      <c r="T1894" s="29" t="s">
        <v>2503</v>
      </c>
      <c r="U1894" s="5">
        <f t="shared" si="346"/>
        <v>109.19999999999999</v>
      </c>
      <c r="V1894" s="5">
        <f t="shared" si="347"/>
        <v>0</v>
      </c>
      <c r="W1894" s="5"/>
    </row>
    <row r="1895" spans="1:23" x14ac:dyDescent="0.3">
      <c r="A1895" s="3">
        <f t="shared" si="348"/>
        <v>1878</v>
      </c>
      <c r="B1895" s="4" t="s">
        <v>1573</v>
      </c>
      <c r="C1895" s="3">
        <v>5</v>
      </c>
      <c r="D1895" s="3" t="s">
        <v>1567</v>
      </c>
      <c r="E1895" s="4" t="s">
        <v>1805</v>
      </c>
      <c r="F1895" s="3" t="s">
        <v>32</v>
      </c>
      <c r="G1895" s="3" t="s">
        <v>2340</v>
      </c>
      <c r="H1895" s="3" t="s">
        <v>2468</v>
      </c>
      <c r="I1895" s="3" t="s">
        <v>2496</v>
      </c>
      <c r="J1895" s="3">
        <v>18.2</v>
      </c>
      <c r="K1895" s="3">
        <v>6000</v>
      </c>
      <c r="L1895" s="3" t="s">
        <v>25</v>
      </c>
      <c r="M1895" s="3">
        <v>1</v>
      </c>
      <c r="N1895" s="28">
        <f t="shared" si="342"/>
        <v>6</v>
      </c>
      <c r="O1895" s="28">
        <f t="shared" si="343"/>
        <v>109.19999999999999</v>
      </c>
      <c r="P1895" s="12">
        <v>0</v>
      </c>
      <c r="Q1895" s="46">
        <f t="shared" si="344"/>
        <v>0</v>
      </c>
      <c r="R1895" s="37"/>
      <c r="S1895" s="3">
        <f t="shared" si="345"/>
        <v>6</v>
      </c>
      <c r="T1895" s="29" t="s">
        <v>2503</v>
      </c>
      <c r="U1895" s="5">
        <f t="shared" si="346"/>
        <v>109.19999999999999</v>
      </c>
      <c r="V1895" s="5">
        <f t="shared" si="347"/>
        <v>0</v>
      </c>
      <c r="W1895" s="5"/>
    </row>
    <row r="1896" spans="1:23" x14ac:dyDescent="0.3">
      <c r="A1896" s="3">
        <f t="shared" si="348"/>
        <v>1879</v>
      </c>
      <c r="B1896" s="4" t="s">
        <v>1573</v>
      </c>
      <c r="C1896" s="3">
        <v>5</v>
      </c>
      <c r="D1896" s="3" t="s">
        <v>1567</v>
      </c>
      <c r="E1896" s="4" t="s">
        <v>1806</v>
      </c>
      <c r="F1896" s="3" t="s">
        <v>32</v>
      </c>
      <c r="G1896" s="3" t="s">
        <v>2340</v>
      </c>
      <c r="H1896" s="3" t="s">
        <v>2468</v>
      </c>
      <c r="I1896" s="3" t="s">
        <v>2496</v>
      </c>
      <c r="J1896" s="3">
        <v>18.2</v>
      </c>
      <c r="K1896" s="3">
        <v>6000</v>
      </c>
      <c r="L1896" s="3" t="s">
        <v>25</v>
      </c>
      <c r="M1896" s="3">
        <v>1</v>
      </c>
      <c r="N1896" s="28">
        <f t="shared" si="342"/>
        <v>6</v>
      </c>
      <c r="O1896" s="28">
        <f t="shared" si="343"/>
        <v>109.19999999999999</v>
      </c>
      <c r="P1896" s="12">
        <v>0</v>
      </c>
      <c r="Q1896" s="46">
        <f t="shared" si="344"/>
        <v>0</v>
      </c>
      <c r="R1896" s="37"/>
      <c r="S1896" s="3">
        <f t="shared" si="345"/>
        <v>6</v>
      </c>
      <c r="T1896" s="29" t="s">
        <v>2503</v>
      </c>
      <c r="U1896" s="5">
        <f t="shared" si="346"/>
        <v>109.19999999999999</v>
      </c>
      <c r="V1896" s="5">
        <f t="shared" si="347"/>
        <v>0</v>
      </c>
      <c r="W1896" s="5"/>
    </row>
    <row r="1897" spans="1:23" x14ac:dyDescent="0.3">
      <c r="A1897" s="3">
        <f t="shared" si="348"/>
        <v>1880</v>
      </c>
      <c r="B1897" s="4" t="s">
        <v>1573</v>
      </c>
      <c r="C1897" s="3">
        <v>5</v>
      </c>
      <c r="D1897" s="3" t="s">
        <v>1567</v>
      </c>
      <c r="E1897" s="4" t="s">
        <v>1807</v>
      </c>
      <c r="F1897" s="3" t="s">
        <v>32</v>
      </c>
      <c r="G1897" s="3" t="s">
        <v>2340</v>
      </c>
      <c r="H1897" s="3" t="s">
        <v>2468</v>
      </c>
      <c r="I1897" s="3" t="s">
        <v>2496</v>
      </c>
      <c r="J1897" s="3">
        <v>18.2</v>
      </c>
      <c r="K1897" s="3">
        <v>6000</v>
      </c>
      <c r="L1897" s="3" t="s">
        <v>25</v>
      </c>
      <c r="M1897" s="3">
        <v>1</v>
      </c>
      <c r="N1897" s="28">
        <f t="shared" si="342"/>
        <v>6</v>
      </c>
      <c r="O1897" s="28">
        <f t="shared" si="343"/>
        <v>109.19999999999999</v>
      </c>
      <c r="P1897" s="12">
        <v>0</v>
      </c>
      <c r="Q1897" s="46">
        <f t="shared" si="344"/>
        <v>0</v>
      </c>
      <c r="R1897" s="37"/>
      <c r="S1897" s="3">
        <f t="shared" si="345"/>
        <v>6</v>
      </c>
      <c r="T1897" s="29" t="s">
        <v>2503</v>
      </c>
      <c r="U1897" s="5">
        <f t="shared" si="346"/>
        <v>109.19999999999999</v>
      </c>
      <c r="V1897" s="5">
        <f t="shared" si="347"/>
        <v>0</v>
      </c>
      <c r="W1897" s="5"/>
    </row>
    <row r="1898" spans="1:23" x14ac:dyDescent="0.3">
      <c r="A1898" s="3">
        <f t="shared" si="348"/>
        <v>1881</v>
      </c>
      <c r="B1898" s="4" t="s">
        <v>1573</v>
      </c>
      <c r="C1898" s="3">
        <v>5</v>
      </c>
      <c r="D1898" s="3" t="s">
        <v>1567</v>
      </c>
      <c r="E1898" s="4" t="s">
        <v>1808</v>
      </c>
      <c r="F1898" s="3" t="s">
        <v>32</v>
      </c>
      <c r="G1898" s="3" t="s">
        <v>2340</v>
      </c>
      <c r="H1898" s="3" t="s">
        <v>2468</v>
      </c>
      <c r="I1898" s="3" t="s">
        <v>2496</v>
      </c>
      <c r="J1898" s="3">
        <v>18.2</v>
      </c>
      <c r="K1898" s="3">
        <v>6000</v>
      </c>
      <c r="L1898" s="3" t="s">
        <v>25</v>
      </c>
      <c r="M1898" s="3">
        <v>1</v>
      </c>
      <c r="N1898" s="28">
        <f t="shared" si="342"/>
        <v>6</v>
      </c>
      <c r="O1898" s="28">
        <f t="shared" si="343"/>
        <v>109.19999999999999</v>
      </c>
      <c r="P1898" s="12">
        <v>0</v>
      </c>
      <c r="Q1898" s="46">
        <f t="shared" si="344"/>
        <v>0</v>
      </c>
      <c r="R1898" s="37"/>
      <c r="S1898" s="3">
        <f t="shared" si="345"/>
        <v>6</v>
      </c>
      <c r="T1898" s="29" t="s">
        <v>2503</v>
      </c>
      <c r="U1898" s="5">
        <f t="shared" si="346"/>
        <v>109.19999999999999</v>
      </c>
      <c r="V1898" s="5">
        <f t="shared" si="347"/>
        <v>0</v>
      </c>
      <c r="W1898" s="5"/>
    </row>
    <row r="1899" spans="1:23" x14ac:dyDescent="0.3">
      <c r="A1899" s="3">
        <f t="shared" si="348"/>
        <v>1882</v>
      </c>
      <c r="B1899" s="4" t="s">
        <v>1573</v>
      </c>
      <c r="C1899" s="3">
        <v>5</v>
      </c>
      <c r="D1899" s="3" t="s">
        <v>1567</v>
      </c>
      <c r="E1899" s="4" t="s">
        <v>1809</v>
      </c>
      <c r="F1899" s="3" t="s">
        <v>32</v>
      </c>
      <c r="G1899" s="3" t="s">
        <v>2340</v>
      </c>
      <c r="H1899" s="3" t="s">
        <v>2468</v>
      </c>
      <c r="I1899" s="3" t="s">
        <v>2496</v>
      </c>
      <c r="J1899" s="3">
        <v>18.2</v>
      </c>
      <c r="K1899" s="3">
        <v>6000</v>
      </c>
      <c r="L1899" s="3" t="s">
        <v>25</v>
      </c>
      <c r="M1899" s="3">
        <v>1</v>
      </c>
      <c r="N1899" s="28">
        <f t="shared" si="342"/>
        <v>6</v>
      </c>
      <c r="O1899" s="28">
        <f t="shared" si="343"/>
        <v>109.19999999999999</v>
      </c>
      <c r="P1899" s="12">
        <v>0</v>
      </c>
      <c r="Q1899" s="46">
        <f t="shared" si="344"/>
        <v>0</v>
      </c>
      <c r="R1899" s="37"/>
      <c r="S1899" s="3">
        <f t="shared" si="345"/>
        <v>6</v>
      </c>
      <c r="T1899" s="29" t="s">
        <v>2503</v>
      </c>
      <c r="U1899" s="5">
        <f t="shared" si="346"/>
        <v>109.19999999999999</v>
      </c>
      <c r="V1899" s="5">
        <f t="shared" si="347"/>
        <v>0</v>
      </c>
      <c r="W1899" s="5"/>
    </row>
    <row r="1900" spans="1:23" x14ac:dyDescent="0.3">
      <c r="A1900" s="3">
        <f t="shared" si="348"/>
        <v>1883</v>
      </c>
      <c r="B1900" s="4" t="s">
        <v>1573</v>
      </c>
      <c r="C1900" s="3">
        <v>5</v>
      </c>
      <c r="D1900" s="3" t="s">
        <v>1567</v>
      </c>
      <c r="E1900" s="4" t="s">
        <v>1810</v>
      </c>
      <c r="F1900" s="3" t="s">
        <v>32</v>
      </c>
      <c r="G1900" s="3" t="s">
        <v>2340</v>
      </c>
      <c r="H1900" s="3" t="s">
        <v>2468</v>
      </c>
      <c r="I1900" s="3" t="s">
        <v>2496</v>
      </c>
      <c r="J1900" s="3">
        <v>18.2</v>
      </c>
      <c r="K1900" s="3">
        <v>6000</v>
      </c>
      <c r="L1900" s="3" t="s">
        <v>25</v>
      </c>
      <c r="M1900" s="3">
        <v>1</v>
      </c>
      <c r="N1900" s="28">
        <f t="shared" si="342"/>
        <v>6</v>
      </c>
      <c r="O1900" s="28">
        <f t="shared" si="343"/>
        <v>109.19999999999999</v>
      </c>
      <c r="P1900" s="12">
        <v>0</v>
      </c>
      <c r="Q1900" s="46">
        <f t="shared" si="344"/>
        <v>0</v>
      </c>
      <c r="R1900" s="37"/>
      <c r="S1900" s="3">
        <f t="shared" si="345"/>
        <v>6</v>
      </c>
      <c r="T1900" s="29" t="s">
        <v>2503</v>
      </c>
      <c r="U1900" s="5">
        <f t="shared" si="346"/>
        <v>109.19999999999999</v>
      </c>
      <c r="V1900" s="5">
        <f t="shared" si="347"/>
        <v>0</v>
      </c>
      <c r="W1900" s="5"/>
    </row>
    <row r="1901" spans="1:23" x14ac:dyDescent="0.3">
      <c r="A1901" s="3">
        <f t="shared" si="348"/>
        <v>1884</v>
      </c>
      <c r="B1901" s="4" t="s">
        <v>1573</v>
      </c>
      <c r="C1901" s="3">
        <v>5</v>
      </c>
      <c r="D1901" s="3" t="s">
        <v>1567</v>
      </c>
      <c r="E1901" s="4" t="s">
        <v>1811</v>
      </c>
      <c r="F1901" s="3" t="s">
        <v>32</v>
      </c>
      <c r="G1901" s="3" t="s">
        <v>2340</v>
      </c>
      <c r="H1901" s="3" t="s">
        <v>2468</v>
      </c>
      <c r="I1901" s="3" t="s">
        <v>2496</v>
      </c>
      <c r="J1901" s="3">
        <v>18.2</v>
      </c>
      <c r="K1901" s="3">
        <v>6000</v>
      </c>
      <c r="L1901" s="3" t="s">
        <v>25</v>
      </c>
      <c r="M1901" s="3">
        <v>1</v>
      </c>
      <c r="N1901" s="28">
        <f t="shared" si="342"/>
        <v>6</v>
      </c>
      <c r="O1901" s="28">
        <f t="shared" si="343"/>
        <v>109.19999999999999</v>
      </c>
      <c r="P1901" s="12">
        <v>0</v>
      </c>
      <c r="Q1901" s="46">
        <f t="shared" si="344"/>
        <v>0</v>
      </c>
      <c r="R1901" s="37"/>
      <c r="S1901" s="3">
        <f t="shared" si="345"/>
        <v>6</v>
      </c>
      <c r="T1901" s="29" t="s">
        <v>2503</v>
      </c>
      <c r="U1901" s="5">
        <f t="shared" si="346"/>
        <v>109.19999999999999</v>
      </c>
      <c r="V1901" s="5">
        <f t="shared" si="347"/>
        <v>0</v>
      </c>
      <c r="W1901" s="5"/>
    </row>
    <row r="1902" spans="1:23" x14ac:dyDescent="0.3">
      <c r="A1902" s="3">
        <f t="shared" si="348"/>
        <v>1885</v>
      </c>
      <c r="B1902" s="4" t="s">
        <v>1573</v>
      </c>
      <c r="C1902" s="3">
        <v>5</v>
      </c>
      <c r="D1902" s="3" t="s">
        <v>1567</v>
      </c>
      <c r="E1902" s="4" t="s">
        <v>1812</v>
      </c>
      <c r="F1902" s="3" t="s">
        <v>32</v>
      </c>
      <c r="G1902" s="3" t="s">
        <v>2340</v>
      </c>
      <c r="H1902" s="3" t="s">
        <v>2468</v>
      </c>
      <c r="I1902" s="3" t="s">
        <v>2496</v>
      </c>
      <c r="J1902" s="3">
        <v>18.2</v>
      </c>
      <c r="K1902" s="3">
        <v>6000</v>
      </c>
      <c r="L1902" s="3" t="s">
        <v>25</v>
      </c>
      <c r="M1902" s="3">
        <v>1</v>
      </c>
      <c r="N1902" s="28">
        <f t="shared" si="342"/>
        <v>6</v>
      </c>
      <c r="O1902" s="28">
        <f t="shared" si="343"/>
        <v>109.19999999999999</v>
      </c>
      <c r="P1902" s="12">
        <v>0</v>
      </c>
      <c r="Q1902" s="46">
        <f t="shared" si="344"/>
        <v>0</v>
      </c>
      <c r="R1902" s="37"/>
      <c r="S1902" s="3">
        <f t="shared" si="345"/>
        <v>6</v>
      </c>
      <c r="T1902" s="29" t="s">
        <v>2503</v>
      </c>
      <c r="U1902" s="5">
        <f t="shared" si="346"/>
        <v>109.19999999999999</v>
      </c>
      <c r="V1902" s="5">
        <f t="shared" si="347"/>
        <v>0</v>
      </c>
      <c r="W1902" s="5"/>
    </row>
    <row r="1903" spans="1:23" x14ac:dyDescent="0.3">
      <c r="A1903" s="3">
        <f t="shared" si="348"/>
        <v>1886</v>
      </c>
      <c r="B1903" s="4" t="s">
        <v>1573</v>
      </c>
      <c r="C1903" s="3">
        <v>5</v>
      </c>
      <c r="D1903" s="3" t="s">
        <v>1567</v>
      </c>
      <c r="E1903" s="4" t="s">
        <v>1813</v>
      </c>
      <c r="F1903" s="3" t="s">
        <v>32</v>
      </c>
      <c r="G1903" s="3" t="s">
        <v>2340</v>
      </c>
      <c r="H1903" s="3" t="s">
        <v>2468</v>
      </c>
      <c r="I1903" s="3" t="s">
        <v>2496</v>
      </c>
      <c r="J1903" s="3">
        <v>18.2</v>
      </c>
      <c r="K1903" s="3">
        <v>6000</v>
      </c>
      <c r="L1903" s="3" t="s">
        <v>25</v>
      </c>
      <c r="M1903" s="3">
        <v>1</v>
      </c>
      <c r="N1903" s="28">
        <f t="shared" si="342"/>
        <v>6</v>
      </c>
      <c r="O1903" s="28">
        <f t="shared" si="343"/>
        <v>109.19999999999999</v>
      </c>
      <c r="P1903" s="12">
        <v>0</v>
      </c>
      <c r="Q1903" s="46">
        <f t="shared" si="344"/>
        <v>0</v>
      </c>
      <c r="R1903" s="37"/>
      <c r="S1903" s="3">
        <f t="shared" si="345"/>
        <v>6</v>
      </c>
      <c r="T1903" s="29" t="s">
        <v>2503</v>
      </c>
      <c r="U1903" s="5">
        <f t="shared" si="346"/>
        <v>109.19999999999999</v>
      </c>
      <c r="V1903" s="5">
        <f t="shared" si="347"/>
        <v>0</v>
      </c>
      <c r="W1903" s="5"/>
    </row>
    <row r="1904" spans="1:23" x14ac:dyDescent="0.3">
      <c r="A1904" s="3">
        <f t="shared" si="348"/>
        <v>1887</v>
      </c>
      <c r="B1904" s="4" t="s">
        <v>1573</v>
      </c>
      <c r="C1904" s="3">
        <v>5</v>
      </c>
      <c r="D1904" s="3" t="s">
        <v>1567</v>
      </c>
      <c r="E1904" s="4" t="s">
        <v>1814</v>
      </c>
      <c r="F1904" s="3" t="s">
        <v>32</v>
      </c>
      <c r="G1904" s="3" t="s">
        <v>2340</v>
      </c>
      <c r="H1904" s="3" t="s">
        <v>2468</v>
      </c>
      <c r="I1904" s="3" t="s">
        <v>2496</v>
      </c>
      <c r="J1904" s="3">
        <v>18.2</v>
      </c>
      <c r="K1904" s="3">
        <v>6000</v>
      </c>
      <c r="L1904" s="3" t="s">
        <v>25</v>
      </c>
      <c r="M1904" s="3">
        <v>1</v>
      </c>
      <c r="N1904" s="28">
        <f t="shared" si="342"/>
        <v>6</v>
      </c>
      <c r="O1904" s="28">
        <f t="shared" si="343"/>
        <v>109.19999999999999</v>
      </c>
      <c r="P1904" s="12">
        <v>0</v>
      </c>
      <c r="Q1904" s="46">
        <f t="shared" si="344"/>
        <v>0</v>
      </c>
      <c r="R1904" s="37"/>
      <c r="S1904" s="3">
        <f t="shared" si="345"/>
        <v>6</v>
      </c>
      <c r="T1904" s="29" t="s">
        <v>2503</v>
      </c>
      <c r="U1904" s="5">
        <f t="shared" si="346"/>
        <v>109.19999999999999</v>
      </c>
      <c r="V1904" s="5">
        <f t="shared" si="347"/>
        <v>0</v>
      </c>
      <c r="W1904" s="5"/>
    </row>
    <row r="1905" spans="1:23" x14ac:dyDescent="0.3">
      <c r="A1905" s="3">
        <f t="shared" si="348"/>
        <v>1888</v>
      </c>
      <c r="B1905" s="4" t="s">
        <v>1573</v>
      </c>
      <c r="C1905" s="3">
        <v>5</v>
      </c>
      <c r="D1905" s="3" t="s">
        <v>1567</v>
      </c>
      <c r="E1905" s="4" t="s">
        <v>1815</v>
      </c>
      <c r="F1905" s="3" t="s">
        <v>32</v>
      </c>
      <c r="G1905" s="3" t="s">
        <v>2340</v>
      </c>
      <c r="H1905" s="3" t="s">
        <v>2468</v>
      </c>
      <c r="I1905" s="3" t="s">
        <v>2496</v>
      </c>
      <c r="J1905" s="3">
        <v>18.2</v>
      </c>
      <c r="K1905" s="3">
        <v>6000</v>
      </c>
      <c r="L1905" s="3" t="s">
        <v>25</v>
      </c>
      <c r="M1905" s="3">
        <v>1</v>
      </c>
      <c r="N1905" s="28">
        <f t="shared" si="342"/>
        <v>6</v>
      </c>
      <c r="O1905" s="28">
        <f t="shared" si="343"/>
        <v>109.19999999999999</v>
      </c>
      <c r="P1905" s="12">
        <v>0</v>
      </c>
      <c r="Q1905" s="46">
        <f t="shared" si="344"/>
        <v>0</v>
      </c>
      <c r="R1905" s="37"/>
      <c r="S1905" s="3">
        <f t="shared" si="345"/>
        <v>6</v>
      </c>
      <c r="T1905" s="29" t="s">
        <v>2503</v>
      </c>
      <c r="U1905" s="5">
        <f t="shared" si="346"/>
        <v>109.19999999999999</v>
      </c>
      <c r="V1905" s="5">
        <f t="shared" si="347"/>
        <v>0</v>
      </c>
      <c r="W1905" s="5"/>
    </row>
    <row r="1906" spans="1:23" x14ac:dyDescent="0.3">
      <c r="A1906" s="3">
        <f t="shared" si="348"/>
        <v>1889</v>
      </c>
      <c r="B1906" s="4" t="s">
        <v>1573</v>
      </c>
      <c r="C1906" s="3">
        <v>5</v>
      </c>
      <c r="D1906" s="3" t="s">
        <v>1567</v>
      </c>
      <c r="E1906" s="4" t="s">
        <v>1816</v>
      </c>
      <c r="F1906" s="3" t="s">
        <v>32</v>
      </c>
      <c r="G1906" s="3" t="s">
        <v>2340</v>
      </c>
      <c r="H1906" s="3" t="s">
        <v>2468</v>
      </c>
      <c r="I1906" s="3" t="s">
        <v>2496</v>
      </c>
      <c r="J1906" s="3">
        <v>18.2</v>
      </c>
      <c r="K1906" s="3">
        <v>6000</v>
      </c>
      <c r="L1906" s="3" t="s">
        <v>25</v>
      </c>
      <c r="M1906" s="3">
        <v>1</v>
      </c>
      <c r="N1906" s="28">
        <f t="shared" si="342"/>
        <v>6</v>
      </c>
      <c r="O1906" s="28">
        <f t="shared" si="343"/>
        <v>109.19999999999999</v>
      </c>
      <c r="P1906" s="12">
        <v>0</v>
      </c>
      <c r="Q1906" s="46">
        <f t="shared" si="344"/>
        <v>0</v>
      </c>
      <c r="R1906" s="37"/>
      <c r="S1906" s="3">
        <f t="shared" si="345"/>
        <v>6</v>
      </c>
      <c r="T1906" s="29" t="s">
        <v>2503</v>
      </c>
      <c r="U1906" s="5">
        <f t="shared" si="346"/>
        <v>109.19999999999999</v>
      </c>
      <c r="V1906" s="5">
        <f t="shared" si="347"/>
        <v>0</v>
      </c>
      <c r="W1906" s="5"/>
    </row>
    <row r="1907" spans="1:23" x14ac:dyDescent="0.3">
      <c r="A1907" s="3">
        <f t="shared" si="348"/>
        <v>1890</v>
      </c>
      <c r="B1907" s="4" t="s">
        <v>1573</v>
      </c>
      <c r="C1907" s="3">
        <v>5</v>
      </c>
      <c r="D1907" s="3" t="s">
        <v>1567</v>
      </c>
      <c r="E1907" s="4" t="s">
        <v>1817</v>
      </c>
      <c r="F1907" s="3" t="s">
        <v>32</v>
      </c>
      <c r="G1907" s="3" t="s">
        <v>2340</v>
      </c>
      <c r="H1907" s="3" t="s">
        <v>2468</v>
      </c>
      <c r="I1907" s="3" t="s">
        <v>2496</v>
      </c>
      <c r="J1907" s="3">
        <v>18.2</v>
      </c>
      <c r="K1907" s="3">
        <v>6000</v>
      </c>
      <c r="L1907" s="3" t="s">
        <v>25</v>
      </c>
      <c r="M1907" s="3">
        <v>1</v>
      </c>
      <c r="N1907" s="28">
        <f t="shared" si="342"/>
        <v>6</v>
      </c>
      <c r="O1907" s="28">
        <f t="shared" si="343"/>
        <v>109.19999999999999</v>
      </c>
      <c r="P1907" s="12">
        <v>0</v>
      </c>
      <c r="Q1907" s="46">
        <f t="shared" si="344"/>
        <v>0</v>
      </c>
      <c r="R1907" s="37"/>
      <c r="S1907" s="3">
        <f t="shared" si="345"/>
        <v>6</v>
      </c>
      <c r="T1907" s="29" t="s">
        <v>2503</v>
      </c>
      <c r="U1907" s="5">
        <f t="shared" si="346"/>
        <v>109.19999999999999</v>
      </c>
      <c r="V1907" s="5">
        <f t="shared" si="347"/>
        <v>0</v>
      </c>
      <c r="W1907" s="5"/>
    </row>
    <row r="1908" spans="1:23" x14ac:dyDescent="0.3">
      <c r="A1908" s="3">
        <f t="shared" si="348"/>
        <v>1891</v>
      </c>
      <c r="B1908" s="4" t="s">
        <v>1573</v>
      </c>
      <c r="C1908" s="3">
        <v>5</v>
      </c>
      <c r="D1908" s="3" t="s">
        <v>1567</v>
      </c>
      <c r="E1908" s="4" t="s">
        <v>1818</v>
      </c>
      <c r="F1908" s="3" t="s">
        <v>32</v>
      </c>
      <c r="G1908" s="3" t="s">
        <v>2340</v>
      </c>
      <c r="H1908" s="3" t="s">
        <v>2468</v>
      </c>
      <c r="I1908" s="3" t="s">
        <v>2496</v>
      </c>
      <c r="J1908" s="3">
        <v>18.2</v>
      </c>
      <c r="K1908" s="3">
        <v>6000</v>
      </c>
      <c r="L1908" s="3" t="s">
        <v>25</v>
      </c>
      <c r="M1908" s="3">
        <v>1</v>
      </c>
      <c r="N1908" s="28">
        <f t="shared" si="342"/>
        <v>6</v>
      </c>
      <c r="O1908" s="28">
        <f t="shared" si="343"/>
        <v>109.19999999999999</v>
      </c>
      <c r="P1908" s="12">
        <v>0</v>
      </c>
      <c r="Q1908" s="46">
        <f t="shared" si="344"/>
        <v>0</v>
      </c>
      <c r="R1908" s="37"/>
      <c r="S1908" s="3">
        <f t="shared" si="345"/>
        <v>6</v>
      </c>
      <c r="T1908" s="29" t="s">
        <v>2503</v>
      </c>
      <c r="U1908" s="5">
        <f t="shared" si="346"/>
        <v>109.19999999999999</v>
      </c>
      <c r="V1908" s="5">
        <f t="shared" si="347"/>
        <v>0</v>
      </c>
      <c r="W1908" s="5"/>
    </row>
    <row r="1909" spans="1:23" x14ac:dyDescent="0.3">
      <c r="A1909" s="3">
        <f t="shared" si="348"/>
        <v>1892</v>
      </c>
      <c r="B1909" s="4" t="s">
        <v>1573</v>
      </c>
      <c r="C1909" s="3">
        <v>5</v>
      </c>
      <c r="D1909" s="3" t="s">
        <v>1567</v>
      </c>
      <c r="E1909" s="4" t="s">
        <v>1819</v>
      </c>
      <c r="F1909" s="3" t="s">
        <v>32</v>
      </c>
      <c r="G1909" s="3" t="s">
        <v>2340</v>
      </c>
      <c r="H1909" s="3" t="s">
        <v>2468</v>
      </c>
      <c r="I1909" s="3" t="s">
        <v>2496</v>
      </c>
      <c r="J1909" s="3">
        <v>18.2</v>
      </c>
      <c r="K1909" s="3">
        <v>6000</v>
      </c>
      <c r="L1909" s="3" t="s">
        <v>25</v>
      </c>
      <c r="M1909" s="3">
        <v>1</v>
      </c>
      <c r="N1909" s="28">
        <f t="shared" si="342"/>
        <v>6</v>
      </c>
      <c r="O1909" s="28">
        <f t="shared" si="343"/>
        <v>109.19999999999999</v>
      </c>
      <c r="P1909" s="12">
        <v>0</v>
      </c>
      <c r="Q1909" s="46">
        <f t="shared" si="344"/>
        <v>0</v>
      </c>
      <c r="R1909" s="37"/>
      <c r="S1909" s="3">
        <f t="shared" si="345"/>
        <v>6</v>
      </c>
      <c r="T1909" s="29" t="s">
        <v>2503</v>
      </c>
      <c r="U1909" s="5">
        <f t="shared" si="346"/>
        <v>109.19999999999999</v>
      </c>
      <c r="V1909" s="5">
        <f t="shared" si="347"/>
        <v>0</v>
      </c>
      <c r="W1909" s="5"/>
    </row>
    <row r="1910" spans="1:23" x14ac:dyDescent="0.3">
      <c r="A1910" s="3">
        <f t="shared" si="348"/>
        <v>1893</v>
      </c>
      <c r="B1910" s="4" t="s">
        <v>1573</v>
      </c>
      <c r="C1910" s="3">
        <v>5</v>
      </c>
      <c r="D1910" s="3" t="s">
        <v>1567</v>
      </c>
      <c r="E1910" s="4" t="s">
        <v>1820</v>
      </c>
      <c r="F1910" s="3" t="s">
        <v>32</v>
      </c>
      <c r="G1910" s="3" t="s">
        <v>2340</v>
      </c>
      <c r="H1910" s="3" t="s">
        <v>2468</v>
      </c>
      <c r="I1910" s="3" t="s">
        <v>2496</v>
      </c>
      <c r="J1910" s="3">
        <v>18.2</v>
      </c>
      <c r="K1910" s="3">
        <v>6000</v>
      </c>
      <c r="L1910" s="3" t="s">
        <v>25</v>
      </c>
      <c r="M1910" s="3">
        <v>1</v>
      </c>
      <c r="N1910" s="28">
        <f t="shared" si="342"/>
        <v>6</v>
      </c>
      <c r="O1910" s="28">
        <f t="shared" si="343"/>
        <v>109.19999999999999</v>
      </c>
      <c r="P1910" s="12">
        <v>0</v>
      </c>
      <c r="Q1910" s="46">
        <f t="shared" si="344"/>
        <v>0</v>
      </c>
      <c r="R1910" s="37"/>
      <c r="S1910" s="3">
        <f t="shared" si="345"/>
        <v>6</v>
      </c>
      <c r="T1910" s="29" t="s">
        <v>2503</v>
      </c>
      <c r="U1910" s="5">
        <f t="shared" si="346"/>
        <v>109.19999999999999</v>
      </c>
      <c r="V1910" s="5">
        <f t="shared" si="347"/>
        <v>0</v>
      </c>
      <c r="W1910" s="5"/>
    </row>
    <row r="1911" spans="1:23" x14ac:dyDescent="0.3">
      <c r="A1911" s="3">
        <f t="shared" si="348"/>
        <v>1894</v>
      </c>
      <c r="B1911" s="4" t="s">
        <v>1573</v>
      </c>
      <c r="C1911" s="3">
        <v>5</v>
      </c>
      <c r="D1911" s="3" t="s">
        <v>1567</v>
      </c>
      <c r="E1911" s="4" t="s">
        <v>1821</v>
      </c>
      <c r="F1911" s="3" t="s">
        <v>32</v>
      </c>
      <c r="G1911" s="3" t="s">
        <v>2340</v>
      </c>
      <c r="H1911" s="3" t="s">
        <v>2468</v>
      </c>
      <c r="I1911" s="3" t="s">
        <v>2496</v>
      </c>
      <c r="J1911" s="3">
        <v>18.2</v>
      </c>
      <c r="K1911" s="3">
        <v>6000</v>
      </c>
      <c r="L1911" s="3" t="s">
        <v>25</v>
      </c>
      <c r="M1911" s="3">
        <v>1</v>
      </c>
      <c r="N1911" s="28">
        <f t="shared" si="342"/>
        <v>6</v>
      </c>
      <c r="O1911" s="28">
        <f t="shared" si="343"/>
        <v>109.19999999999999</v>
      </c>
      <c r="P1911" s="12">
        <v>0</v>
      </c>
      <c r="Q1911" s="46">
        <f t="shared" si="344"/>
        <v>0</v>
      </c>
      <c r="R1911" s="37"/>
      <c r="S1911" s="3">
        <f t="shared" si="345"/>
        <v>6</v>
      </c>
      <c r="T1911" s="29" t="s">
        <v>2503</v>
      </c>
      <c r="U1911" s="5">
        <f t="shared" si="346"/>
        <v>109.19999999999999</v>
      </c>
      <c r="V1911" s="5">
        <f t="shared" si="347"/>
        <v>0</v>
      </c>
      <c r="W1911" s="5"/>
    </row>
    <row r="1912" spans="1:23" x14ac:dyDescent="0.3">
      <c r="A1912" s="3">
        <f t="shared" si="348"/>
        <v>1895</v>
      </c>
      <c r="B1912" s="4" t="s">
        <v>1573</v>
      </c>
      <c r="C1912" s="3">
        <v>5</v>
      </c>
      <c r="D1912" s="3" t="s">
        <v>1567</v>
      </c>
      <c r="E1912" s="4" t="s">
        <v>1822</v>
      </c>
      <c r="F1912" s="3" t="s">
        <v>32</v>
      </c>
      <c r="G1912" s="3" t="s">
        <v>2340</v>
      </c>
      <c r="H1912" s="3" t="s">
        <v>2468</v>
      </c>
      <c r="I1912" s="3" t="s">
        <v>2496</v>
      </c>
      <c r="J1912" s="3">
        <v>18.2</v>
      </c>
      <c r="K1912" s="3">
        <v>6000</v>
      </c>
      <c r="L1912" s="3" t="s">
        <v>25</v>
      </c>
      <c r="M1912" s="3">
        <v>1</v>
      </c>
      <c r="N1912" s="28">
        <f t="shared" si="342"/>
        <v>6</v>
      </c>
      <c r="O1912" s="28">
        <f t="shared" si="343"/>
        <v>109.19999999999999</v>
      </c>
      <c r="P1912" s="12">
        <v>0</v>
      </c>
      <c r="Q1912" s="46">
        <f t="shared" si="344"/>
        <v>0</v>
      </c>
      <c r="R1912" s="37"/>
      <c r="S1912" s="3">
        <f t="shared" si="345"/>
        <v>6</v>
      </c>
      <c r="T1912" s="29" t="s">
        <v>2503</v>
      </c>
      <c r="U1912" s="5">
        <f t="shared" si="346"/>
        <v>109.19999999999999</v>
      </c>
      <c r="V1912" s="5">
        <f t="shared" si="347"/>
        <v>0</v>
      </c>
      <c r="W1912" s="5"/>
    </row>
    <row r="1913" spans="1:23" x14ac:dyDescent="0.3">
      <c r="A1913" s="3">
        <f t="shared" si="348"/>
        <v>1896</v>
      </c>
      <c r="B1913" s="4" t="s">
        <v>1573</v>
      </c>
      <c r="C1913" s="3">
        <v>5</v>
      </c>
      <c r="D1913" s="3" t="s">
        <v>1567</v>
      </c>
      <c r="E1913" s="4" t="s">
        <v>1823</v>
      </c>
      <c r="F1913" s="3" t="s">
        <v>32</v>
      </c>
      <c r="G1913" s="3" t="s">
        <v>2340</v>
      </c>
      <c r="H1913" s="3" t="s">
        <v>2468</v>
      </c>
      <c r="I1913" s="3" t="s">
        <v>2496</v>
      </c>
      <c r="J1913" s="3">
        <v>18.2</v>
      </c>
      <c r="K1913" s="3">
        <v>6000</v>
      </c>
      <c r="L1913" s="3" t="s">
        <v>25</v>
      </c>
      <c r="M1913" s="3">
        <v>1</v>
      </c>
      <c r="N1913" s="28">
        <f t="shared" ref="N1913:N1976" si="349">(K1913/1000)*M1913</f>
        <v>6</v>
      </c>
      <c r="O1913" s="28">
        <f t="shared" ref="O1913:O1976" si="350">N1913*J1913</f>
        <v>109.19999999999999</v>
      </c>
      <c r="P1913" s="12">
        <v>0</v>
      </c>
      <c r="Q1913" s="46">
        <f t="shared" si="344"/>
        <v>0</v>
      </c>
      <c r="R1913" s="37"/>
      <c r="S1913" s="3">
        <f t="shared" si="345"/>
        <v>6</v>
      </c>
      <c r="T1913" s="29" t="s">
        <v>2503</v>
      </c>
      <c r="U1913" s="5">
        <f t="shared" si="346"/>
        <v>109.19999999999999</v>
      </c>
      <c r="V1913" s="5">
        <f t="shared" si="347"/>
        <v>0</v>
      </c>
      <c r="W1913" s="5"/>
    </row>
    <row r="1914" spans="1:23" x14ac:dyDescent="0.3">
      <c r="A1914" s="3">
        <f t="shared" si="348"/>
        <v>1897</v>
      </c>
      <c r="B1914" s="4" t="s">
        <v>1573</v>
      </c>
      <c r="C1914" s="3">
        <v>5</v>
      </c>
      <c r="D1914" s="3" t="s">
        <v>1567</v>
      </c>
      <c r="E1914" s="4" t="s">
        <v>1824</v>
      </c>
      <c r="F1914" s="3" t="s">
        <v>32</v>
      </c>
      <c r="G1914" s="3" t="s">
        <v>2340</v>
      </c>
      <c r="H1914" s="3" t="s">
        <v>2468</v>
      </c>
      <c r="I1914" s="3" t="s">
        <v>2496</v>
      </c>
      <c r="J1914" s="3">
        <v>18.2</v>
      </c>
      <c r="K1914" s="3">
        <v>6000</v>
      </c>
      <c r="L1914" s="3" t="s">
        <v>25</v>
      </c>
      <c r="M1914" s="3">
        <v>1</v>
      </c>
      <c r="N1914" s="28">
        <f t="shared" si="349"/>
        <v>6</v>
      </c>
      <c r="O1914" s="28">
        <f t="shared" si="350"/>
        <v>109.19999999999999</v>
      </c>
      <c r="P1914" s="12">
        <v>0</v>
      </c>
      <c r="Q1914" s="46">
        <f t="shared" si="344"/>
        <v>0</v>
      </c>
      <c r="R1914" s="37"/>
      <c r="S1914" s="3">
        <f t="shared" si="345"/>
        <v>6</v>
      </c>
      <c r="T1914" s="29" t="s">
        <v>2503</v>
      </c>
      <c r="U1914" s="5">
        <f t="shared" si="346"/>
        <v>109.19999999999999</v>
      </c>
      <c r="V1914" s="5">
        <f t="shared" si="347"/>
        <v>0</v>
      </c>
      <c r="W1914" s="5"/>
    </row>
    <row r="1915" spans="1:23" x14ac:dyDescent="0.3">
      <c r="A1915" s="3">
        <f t="shared" si="348"/>
        <v>1898</v>
      </c>
      <c r="B1915" s="4" t="s">
        <v>1573</v>
      </c>
      <c r="C1915" s="3">
        <v>5</v>
      </c>
      <c r="D1915" s="3" t="s">
        <v>1567</v>
      </c>
      <c r="E1915" s="4" t="s">
        <v>1825</v>
      </c>
      <c r="F1915" s="3" t="s">
        <v>32</v>
      </c>
      <c r="G1915" s="3" t="s">
        <v>2340</v>
      </c>
      <c r="H1915" s="3" t="s">
        <v>2468</v>
      </c>
      <c r="I1915" s="3" t="s">
        <v>2496</v>
      </c>
      <c r="J1915" s="3">
        <v>18.2</v>
      </c>
      <c r="K1915" s="3">
        <v>6000</v>
      </c>
      <c r="L1915" s="3" t="s">
        <v>25</v>
      </c>
      <c r="M1915" s="3">
        <v>1</v>
      </c>
      <c r="N1915" s="28">
        <f t="shared" si="349"/>
        <v>6</v>
      </c>
      <c r="O1915" s="28">
        <f t="shared" si="350"/>
        <v>109.19999999999999</v>
      </c>
      <c r="P1915" s="12">
        <v>0</v>
      </c>
      <c r="Q1915" s="46">
        <f t="shared" si="344"/>
        <v>0</v>
      </c>
      <c r="R1915" s="37"/>
      <c r="S1915" s="3">
        <f t="shared" si="345"/>
        <v>6</v>
      </c>
      <c r="T1915" s="29" t="s">
        <v>2503</v>
      </c>
      <c r="U1915" s="5">
        <f t="shared" si="346"/>
        <v>109.19999999999999</v>
      </c>
      <c r="V1915" s="5">
        <f t="shared" si="347"/>
        <v>0</v>
      </c>
      <c r="W1915" s="5"/>
    </row>
    <row r="1916" spans="1:23" x14ac:dyDescent="0.3">
      <c r="A1916" s="3">
        <f t="shared" si="348"/>
        <v>1899</v>
      </c>
      <c r="B1916" s="4" t="s">
        <v>1573</v>
      </c>
      <c r="C1916" s="3">
        <v>5</v>
      </c>
      <c r="D1916" s="3" t="s">
        <v>1567</v>
      </c>
      <c r="E1916" s="4" t="s">
        <v>1826</v>
      </c>
      <c r="F1916" s="3" t="s">
        <v>32</v>
      </c>
      <c r="G1916" s="3" t="s">
        <v>2340</v>
      </c>
      <c r="H1916" s="3" t="s">
        <v>2468</v>
      </c>
      <c r="I1916" s="3" t="s">
        <v>2496</v>
      </c>
      <c r="J1916" s="3">
        <v>18.2</v>
      </c>
      <c r="K1916" s="3">
        <v>6000</v>
      </c>
      <c r="L1916" s="3" t="s">
        <v>25</v>
      </c>
      <c r="M1916" s="3">
        <v>1</v>
      </c>
      <c r="N1916" s="28">
        <f t="shared" si="349"/>
        <v>6</v>
      </c>
      <c r="O1916" s="28">
        <f t="shared" si="350"/>
        <v>109.19999999999999</v>
      </c>
      <c r="P1916" s="12">
        <v>0</v>
      </c>
      <c r="Q1916" s="46">
        <f t="shared" si="344"/>
        <v>0</v>
      </c>
      <c r="R1916" s="37"/>
      <c r="S1916" s="3">
        <f t="shared" si="345"/>
        <v>6</v>
      </c>
      <c r="T1916" s="29" t="s">
        <v>2503</v>
      </c>
      <c r="U1916" s="5">
        <f t="shared" si="346"/>
        <v>109.19999999999999</v>
      </c>
      <c r="V1916" s="5">
        <f t="shared" si="347"/>
        <v>0</v>
      </c>
      <c r="W1916" s="5"/>
    </row>
    <row r="1917" spans="1:23" x14ac:dyDescent="0.3">
      <c r="A1917" s="3">
        <f t="shared" si="348"/>
        <v>1900</v>
      </c>
      <c r="B1917" s="4" t="s">
        <v>1573</v>
      </c>
      <c r="C1917" s="3">
        <v>5</v>
      </c>
      <c r="D1917" s="3" t="s">
        <v>1567</v>
      </c>
      <c r="E1917" s="4" t="s">
        <v>1827</v>
      </c>
      <c r="F1917" s="3" t="s">
        <v>32</v>
      </c>
      <c r="G1917" s="3" t="s">
        <v>2340</v>
      </c>
      <c r="H1917" s="3" t="s">
        <v>2468</v>
      </c>
      <c r="I1917" s="3" t="s">
        <v>2496</v>
      </c>
      <c r="J1917" s="3">
        <v>18.2</v>
      </c>
      <c r="K1917" s="3">
        <v>6000</v>
      </c>
      <c r="L1917" s="3" t="s">
        <v>25</v>
      </c>
      <c r="M1917" s="3">
        <v>1</v>
      </c>
      <c r="N1917" s="28">
        <f t="shared" si="349"/>
        <v>6</v>
      </c>
      <c r="O1917" s="28">
        <f t="shared" si="350"/>
        <v>109.19999999999999</v>
      </c>
      <c r="P1917" s="12">
        <v>0</v>
      </c>
      <c r="Q1917" s="46">
        <f t="shared" si="344"/>
        <v>0</v>
      </c>
      <c r="R1917" s="37"/>
      <c r="S1917" s="3">
        <f t="shared" si="345"/>
        <v>6</v>
      </c>
      <c r="T1917" s="29" t="s">
        <v>2503</v>
      </c>
      <c r="U1917" s="5">
        <f t="shared" si="346"/>
        <v>109.19999999999999</v>
      </c>
      <c r="V1917" s="5">
        <f t="shared" si="347"/>
        <v>0</v>
      </c>
      <c r="W1917" s="5"/>
    </row>
    <row r="1918" spans="1:23" x14ac:dyDescent="0.3">
      <c r="A1918" s="3">
        <f t="shared" si="348"/>
        <v>1901</v>
      </c>
      <c r="B1918" s="4" t="s">
        <v>1573</v>
      </c>
      <c r="C1918" s="3">
        <v>5</v>
      </c>
      <c r="D1918" s="3" t="s">
        <v>1567</v>
      </c>
      <c r="E1918" s="4" t="s">
        <v>1828</v>
      </c>
      <c r="F1918" s="3" t="s">
        <v>32</v>
      </c>
      <c r="G1918" s="3" t="s">
        <v>2340</v>
      </c>
      <c r="H1918" s="3" t="s">
        <v>2468</v>
      </c>
      <c r="I1918" s="3" t="s">
        <v>2496</v>
      </c>
      <c r="J1918" s="3">
        <v>18.2</v>
      </c>
      <c r="K1918" s="3">
        <v>6000</v>
      </c>
      <c r="L1918" s="3" t="s">
        <v>25</v>
      </c>
      <c r="M1918" s="3">
        <v>1</v>
      </c>
      <c r="N1918" s="28">
        <f t="shared" si="349"/>
        <v>6</v>
      </c>
      <c r="O1918" s="28">
        <f t="shared" si="350"/>
        <v>109.19999999999999</v>
      </c>
      <c r="P1918" s="12">
        <v>0</v>
      </c>
      <c r="Q1918" s="46">
        <f t="shared" si="344"/>
        <v>0</v>
      </c>
      <c r="R1918" s="37"/>
      <c r="S1918" s="3">
        <f t="shared" si="345"/>
        <v>6</v>
      </c>
      <c r="T1918" s="29" t="s">
        <v>2503</v>
      </c>
      <c r="U1918" s="5">
        <f t="shared" si="346"/>
        <v>109.19999999999999</v>
      </c>
      <c r="V1918" s="5">
        <f t="shared" si="347"/>
        <v>0</v>
      </c>
      <c r="W1918" s="5"/>
    </row>
    <row r="1919" spans="1:23" x14ac:dyDescent="0.3">
      <c r="A1919" s="3">
        <f t="shared" si="348"/>
        <v>1902</v>
      </c>
      <c r="B1919" s="4" t="s">
        <v>1573</v>
      </c>
      <c r="C1919" s="3">
        <v>5</v>
      </c>
      <c r="D1919" s="3" t="s">
        <v>1567</v>
      </c>
      <c r="E1919" s="4" t="s">
        <v>1829</v>
      </c>
      <c r="F1919" s="3" t="s">
        <v>32</v>
      </c>
      <c r="G1919" s="3" t="s">
        <v>2340</v>
      </c>
      <c r="H1919" s="3" t="s">
        <v>2468</v>
      </c>
      <c r="I1919" s="3" t="s">
        <v>2496</v>
      </c>
      <c r="J1919" s="3">
        <v>18.2</v>
      </c>
      <c r="K1919" s="3">
        <v>6000</v>
      </c>
      <c r="L1919" s="3" t="s">
        <v>25</v>
      </c>
      <c r="M1919" s="3">
        <v>1</v>
      </c>
      <c r="N1919" s="28">
        <f t="shared" si="349"/>
        <v>6</v>
      </c>
      <c r="O1919" s="28">
        <f t="shared" si="350"/>
        <v>109.19999999999999</v>
      </c>
      <c r="P1919" s="12">
        <v>0</v>
      </c>
      <c r="Q1919" s="46">
        <f t="shared" si="344"/>
        <v>0</v>
      </c>
      <c r="R1919" s="37"/>
      <c r="S1919" s="3">
        <f t="shared" si="345"/>
        <v>6</v>
      </c>
      <c r="T1919" s="29" t="s">
        <v>2503</v>
      </c>
      <c r="U1919" s="5">
        <f t="shared" si="346"/>
        <v>109.19999999999999</v>
      </c>
      <c r="V1919" s="5">
        <f t="shared" si="347"/>
        <v>0</v>
      </c>
      <c r="W1919" s="5"/>
    </row>
    <row r="1920" spans="1:23" x14ac:dyDescent="0.3">
      <c r="A1920" s="3">
        <f t="shared" si="348"/>
        <v>1903</v>
      </c>
      <c r="B1920" s="4" t="s">
        <v>1573</v>
      </c>
      <c r="C1920" s="3">
        <v>5</v>
      </c>
      <c r="D1920" s="3" t="s">
        <v>1567</v>
      </c>
      <c r="E1920" s="4" t="s">
        <v>1830</v>
      </c>
      <c r="F1920" s="3" t="s">
        <v>32</v>
      </c>
      <c r="G1920" s="3" t="s">
        <v>2340</v>
      </c>
      <c r="H1920" s="3" t="s">
        <v>2468</v>
      </c>
      <c r="I1920" s="3" t="s">
        <v>2496</v>
      </c>
      <c r="J1920" s="3">
        <v>18.2</v>
      </c>
      <c r="K1920" s="3">
        <v>6000</v>
      </c>
      <c r="L1920" s="3" t="s">
        <v>25</v>
      </c>
      <c r="M1920" s="3">
        <v>1</v>
      </c>
      <c r="N1920" s="28">
        <f t="shared" si="349"/>
        <v>6</v>
      </c>
      <c r="O1920" s="28">
        <f t="shared" si="350"/>
        <v>109.19999999999999</v>
      </c>
      <c r="P1920" s="12">
        <v>0</v>
      </c>
      <c r="Q1920" s="46">
        <f t="shared" si="344"/>
        <v>0</v>
      </c>
      <c r="R1920" s="37"/>
      <c r="S1920" s="3">
        <f t="shared" si="345"/>
        <v>6</v>
      </c>
      <c r="T1920" s="29" t="s">
        <v>2503</v>
      </c>
      <c r="U1920" s="5">
        <f t="shared" si="346"/>
        <v>109.19999999999999</v>
      </c>
      <c r="V1920" s="5">
        <f t="shared" si="347"/>
        <v>0</v>
      </c>
      <c r="W1920" s="5"/>
    </row>
    <row r="1921" spans="1:23" x14ac:dyDescent="0.3">
      <c r="A1921" s="3">
        <f t="shared" si="348"/>
        <v>1904</v>
      </c>
      <c r="B1921" s="4" t="s">
        <v>1573</v>
      </c>
      <c r="C1921" s="3">
        <v>5</v>
      </c>
      <c r="D1921" s="3" t="s">
        <v>1567</v>
      </c>
      <c r="E1921" s="4" t="s">
        <v>1831</v>
      </c>
      <c r="F1921" s="3" t="s">
        <v>32</v>
      </c>
      <c r="G1921" s="3" t="s">
        <v>2340</v>
      </c>
      <c r="H1921" s="3" t="s">
        <v>2468</v>
      </c>
      <c r="I1921" s="3" t="s">
        <v>2496</v>
      </c>
      <c r="J1921" s="3">
        <v>18.2</v>
      </c>
      <c r="K1921" s="3">
        <v>6000</v>
      </c>
      <c r="L1921" s="3" t="s">
        <v>25</v>
      </c>
      <c r="M1921" s="3">
        <v>1</v>
      </c>
      <c r="N1921" s="28">
        <f t="shared" si="349"/>
        <v>6</v>
      </c>
      <c r="O1921" s="28">
        <f t="shared" si="350"/>
        <v>109.19999999999999</v>
      </c>
      <c r="P1921" s="12">
        <v>0</v>
      </c>
      <c r="Q1921" s="46">
        <f t="shared" si="344"/>
        <v>0</v>
      </c>
      <c r="R1921" s="37"/>
      <c r="S1921" s="3">
        <f t="shared" si="345"/>
        <v>6</v>
      </c>
      <c r="T1921" s="29" t="s">
        <v>2503</v>
      </c>
      <c r="U1921" s="5">
        <f t="shared" si="346"/>
        <v>109.19999999999999</v>
      </c>
      <c r="V1921" s="5">
        <f t="shared" si="347"/>
        <v>0</v>
      </c>
      <c r="W1921" s="5"/>
    </row>
    <row r="1922" spans="1:23" x14ac:dyDescent="0.3">
      <c r="A1922" s="3">
        <f t="shared" si="348"/>
        <v>1905</v>
      </c>
      <c r="B1922" s="4" t="s">
        <v>1573</v>
      </c>
      <c r="C1922" s="3">
        <v>5</v>
      </c>
      <c r="D1922" s="3" t="s">
        <v>1567</v>
      </c>
      <c r="E1922" s="4" t="s">
        <v>1832</v>
      </c>
      <c r="F1922" s="3" t="s">
        <v>32</v>
      </c>
      <c r="G1922" s="3" t="s">
        <v>2340</v>
      </c>
      <c r="H1922" s="3" t="s">
        <v>2468</v>
      </c>
      <c r="I1922" s="3" t="s">
        <v>2496</v>
      </c>
      <c r="J1922" s="3">
        <v>18.2</v>
      </c>
      <c r="K1922" s="3">
        <v>6000</v>
      </c>
      <c r="L1922" s="3" t="s">
        <v>25</v>
      </c>
      <c r="M1922" s="3">
        <v>1</v>
      </c>
      <c r="N1922" s="28">
        <f t="shared" si="349"/>
        <v>6</v>
      </c>
      <c r="O1922" s="28">
        <f t="shared" si="350"/>
        <v>109.19999999999999</v>
      </c>
      <c r="P1922" s="12">
        <v>0</v>
      </c>
      <c r="Q1922" s="46">
        <f t="shared" si="344"/>
        <v>0</v>
      </c>
      <c r="R1922" s="37"/>
      <c r="S1922" s="3">
        <f t="shared" si="345"/>
        <v>6</v>
      </c>
      <c r="T1922" s="29" t="s">
        <v>2503</v>
      </c>
      <c r="U1922" s="5">
        <f t="shared" si="346"/>
        <v>109.19999999999999</v>
      </c>
      <c r="V1922" s="5">
        <f t="shared" si="347"/>
        <v>0</v>
      </c>
      <c r="W1922" s="5"/>
    </row>
    <row r="1923" spans="1:23" x14ac:dyDescent="0.3">
      <c r="A1923" s="3">
        <f t="shared" si="348"/>
        <v>1906</v>
      </c>
      <c r="B1923" s="4" t="s">
        <v>1573</v>
      </c>
      <c r="C1923" s="3">
        <v>5</v>
      </c>
      <c r="D1923" s="3" t="s">
        <v>1567</v>
      </c>
      <c r="E1923" s="4" t="s">
        <v>1833</v>
      </c>
      <c r="F1923" s="3" t="s">
        <v>32</v>
      </c>
      <c r="G1923" s="3" t="s">
        <v>2340</v>
      </c>
      <c r="H1923" s="3" t="s">
        <v>2468</v>
      </c>
      <c r="I1923" s="3" t="s">
        <v>2496</v>
      </c>
      <c r="J1923" s="3">
        <v>18.2</v>
      </c>
      <c r="K1923" s="3">
        <v>6000</v>
      </c>
      <c r="L1923" s="3" t="s">
        <v>25</v>
      </c>
      <c r="M1923" s="3">
        <v>1</v>
      </c>
      <c r="N1923" s="28">
        <f t="shared" si="349"/>
        <v>6</v>
      </c>
      <c r="O1923" s="28">
        <f t="shared" si="350"/>
        <v>109.19999999999999</v>
      </c>
      <c r="P1923" s="12">
        <v>0</v>
      </c>
      <c r="Q1923" s="46">
        <f t="shared" ref="Q1923:Q1986" si="351">N1923*P1923</f>
        <v>0</v>
      </c>
      <c r="R1923" s="37"/>
      <c r="S1923" s="3">
        <f t="shared" ref="S1923:S1986" si="352">N1923-Q1923</f>
        <v>6</v>
      </c>
      <c r="T1923" s="29" t="s">
        <v>2503</v>
      </c>
      <c r="U1923" s="5">
        <f t="shared" si="346"/>
        <v>109.19999999999999</v>
      </c>
      <c r="V1923" s="5">
        <f t="shared" si="347"/>
        <v>0</v>
      </c>
      <c r="W1923" s="5"/>
    </row>
    <row r="1924" spans="1:23" x14ac:dyDescent="0.3">
      <c r="A1924" s="3">
        <f t="shared" si="348"/>
        <v>1907</v>
      </c>
      <c r="B1924" s="4" t="s">
        <v>1573</v>
      </c>
      <c r="C1924" s="3">
        <v>5</v>
      </c>
      <c r="D1924" s="3" t="s">
        <v>1567</v>
      </c>
      <c r="E1924" s="4" t="s">
        <v>1834</v>
      </c>
      <c r="F1924" s="3" t="s">
        <v>32</v>
      </c>
      <c r="G1924" s="3" t="s">
        <v>2340</v>
      </c>
      <c r="H1924" s="3" t="s">
        <v>2468</v>
      </c>
      <c r="I1924" s="3" t="s">
        <v>2496</v>
      </c>
      <c r="J1924" s="3">
        <v>18.2</v>
      </c>
      <c r="K1924" s="3">
        <v>6000</v>
      </c>
      <c r="L1924" s="3" t="s">
        <v>25</v>
      </c>
      <c r="M1924" s="3">
        <v>1</v>
      </c>
      <c r="N1924" s="28">
        <f t="shared" si="349"/>
        <v>6</v>
      </c>
      <c r="O1924" s="28">
        <f t="shared" si="350"/>
        <v>109.19999999999999</v>
      </c>
      <c r="P1924" s="12">
        <v>0</v>
      </c>
      <c r="Q1924" s="46">
        <f t="shared" si="351"/>
        <v>0</v>
      </c>
      <c r="R1924" s="37"/>
      <c r="S1924" s="3">
        <f t="shared" si="352"/>
        <v>6</v>
      </c>
      <c r="T1924" s="29" t="s">
        <v>2503</v>
      </c>
      <c r="U1924" s="5">
        <f t="shared" si="346"/>
        <v>109.19999999999999</v>
      </c>
      <c r="V1924" s="5">
        <f t="shared" si="347"/>
        <v>0</v>
      </c>
      <c r="W1924" s="5"/>
    </row>
    <row r="1925" spans="1:23" x14ac:dyDescent="0.3">
      <c r="A1925" s="3">
        <f t="shared" si="348"/>
        <v>1908</v>
      </c>
      <c r="B1925" s="4" t="s">
        <v>1573</v>
      </c>
      <c r="C1925" s="3">
        <v>5</v>
      </c>
      <c r="D1925" s="3" t="s">
        <v>1567</v>
      </c>
      <c r="E1925" s="4" t="s">
        <v>1835</v>
      </c>
      <c r="F1925" s="3" t="s">
        <v>32</v>
      </c>
      <c r="G1925" s="3" t="s">
        <v>2340</v>
      </c>
      <c r="H1925" s="3" t="s">
        <v>2468</v>
      </c>
      <c r="I1925" s="3" t="s">
        <v>2496</v>
      </c>
      <c r="J1925" s="3">
        <v>18.2</v>
      </c>
      <c r="K1925" s="3">
        <v>6000</v>
      </c>
      <c r="L1925" s="3" t="s">
        <v>25</v>
      </c>
      <c r="M1925" s="3">
        <v>1</v>
      </c>
      <c r="N1925" s="28">
        <f t="shared" si="349"/>
        <v>6</v>
      </c>
      <c r="O1925" s="28">
        <f t="shared" si="350"/>
        <v>109.19999999999999</v>
      </c>
      <c r="P1925" s="12">
        <v>0</v>
      </c>
      <c r="Q1925" s="46">
        <f t="shared" si="351"/>
        <v>0</v>
      </c>
      <c r="R1925" s="37"/>
      <c r="S1925" s="3">
        <f t="shared" si="352"/>
        <v>6</v>
      </c>
      <c r="T1925" s="29" t="s">
        <v>2503</v>
      </c>
      <c r="U1925" s="5">
        <f t="shared" si="346"/>
        <v>109.19999999999999</v>
      </c>
      <c r="V1925" s="5">
        <f t="shared" si="347"/>
        <v>0</v>
      </c>
      <c r="W1925" s="5"/>
    </row>
    <row r="1926" spans="1:23" x14ac:dyDescent="0.3">
      <c r="A1926" s="3">
        <f t="shared" si="348"/>
        <v>1909</v>
      </c>
      <c r="B1926" s="4" t="s">
        <v>1573</v>
      </c>
      <c r="C1926" s="3">
        <v>5</v>
      </c>
      <c r="D1926" s="3" t="s">
        <v>1567</v>
      </c>
      <c r="E1926" s="4" t="s">
        <v>1836</v>
      </c>
      <c r="F1926" s="3" t="s">
        <v>32</v>
      </c>
      <c r="G1926" s="3" t="s">
        <v>2340</v>
      </c>
      <c r="H1926" s="3" t="s">
        <v>2468</v>
      </c>
      <c r="I1926" s="3" t="s">
        <v>2496</v>
      </c>
      <c r="J1926" s="3">
        <v>18.2</v>
      </c>
      <c r="K1926" s="3">
        <v>6000</v>
      </c>
      <c r="L1926" s="3" t="s">
        <v>25</v>
      </c>
      <c r="M1926" s="3">
        <v>1</v>
      </c>
      <c r="N1926" s="28">
        <f t="shared" si="349"/>
        <v>6</v>
      </c>
      <c r="O1926" s="28">
        <f t="shared" si="350"/>
        <v>109.19999999999999</v>
      </c>
      <c r="P1926" s="12">
        <v>0</v>
      </c>
      <c r="Q1926" s="46">
        <f t="shared" si="351"/>
        <v>0</v>
      </c>
      <c r="R1926" s="37"/>
      <c r="S1926" s="3">
        <f t="shared" si="352"/>
        <v>6</v>
      </c>
      <c r="T1926" s="29" t="s">
        <v>2503</v>
      </c>
      <c r="U1926" s="5">
        <f t="shared" si="346"/>
        <v>109.19999999999999</v>
      </c>
      <c r="V1926" s="5">
        <f t="shared" si="347"/>
        <v>0</v>
      </c>
      <c r="W1926" s="5"/>
    </row>
    <row r="1927" spans="1:23" x14ac:dyDescent="0.3">
      <c r="A1927" s="3">
        <f t="shared" si="348"/>
        <v>1910</v>
      </c>
      <c r="B1927" s="4" t="s">
        <v>1573</v>
      </c>
      <c r="C1927" s="3">
        <v>5</v>
      </c>
      <c r="D1927" s="3" t="s">
        <v>1567</v>
      </c>
      <c r="E1927" s="4" t="s">
        <v>1837</v>
      </c>
      <c r="F1927" s="3" t="s">
        <v>32</v>
      </c>
      <c r="G1927" s="3" t="s">
        <v>2340</v>
      </c>
      <c r="H1927" s="3" t="s">
        <v>2468</v>
      </c>
      <c r="I1927" s="3" t="s">
        <v>2496</v>
      </c>
      <c r="J1927" s="3">
        <v>18.2</v>
      </c>
      <c r="K1927" s="3">
        <v>6000</v>
      </c>
      <c r="L1927" s="3" t="s">
        <v>25</v>
      </c>
      <c r="M1927" s="3">
        <v>1</v>
      </c>
      <c r="N1927" s="28">
        <f t="shared" si="349"/>
        <v>6</v>
      </c>
      <c r="O1927" s="28">
        <f t="shared" si="350"/>
        <v>109.19999999999999</v>
      </c>
      <c r="P1927" s="12">
        <v>0</v>
      </c>
      <c r="Q1927" s="46">
        <f t="shared" si="351"/>
        <v>0</v>
      </c>
      <c r="R1927" s="37"/>
      <c r="S1927" s="3">
        <f t="shared" si="352"/>
        <v>6</v>
      </c>
      <c r="T1927" s="29" t="s">
        <v>2503</v>
      </c>
      <c r="U1927" s="5">
        <f t="shared" si="346"/>
        <v>109.19999999999999</v>
      </c>
      <c r="V1927" s="5">
        <f t="shared" si="347"/>
        <v>0</v>
      </c>
      <c r="W1927" s="5"/>
    </row>
    <row r="1928" spans="1:23" x14ac:dyDescent="0.3">
      <c r="A1928" s="3">
        <f t="shared" si="348"/>
        <v>1911</v>
      </c>
      <c r="B1928" s="4" t="s">
        <v>1573</v>
      </c>
      <c r="C1928" s="3">
        <v>5</v>
      </c>
      <c r="D1928" s="3" t="s">
        <v>1567</v>
      </c>
      <c r="E1928" s="4" t="s">
        <v>1838</v>
      </c>
      <c r="F1928" s="3" t="s">
        <v>32</v>
      </c>
      <c r="G1928" s="3" t="s">
        <v>2340</v>
      </c>
      <c r="H1928" s="3" t="s">
        <v>2468</v>
      </c>
      <c r="I1928" s="3" t="s">
        <v>2496</v>
      </c>
      <c r="J1928" s="3">
        <v>18.2</v>
      </c>
      <c r="K1928" s="3">
        <v>6000</v>
      </c>
      <c r="L1928" s="3" t="s">
        <v>25</v>
      </c>
      <c r="M1928" s="3">
        <v>1</v>
      </c>
      <c r="N1928" s="28">
        <f t="shared" si="349"/>
        <v>6</v>
      </c>
      <c r="O1928" s="28">
        <f t="shared" si="350"/>
        <v>109.19999999999999</v>
      </c>
      <c r="P1928" s="12">
        <v>0</v>
      </c>
      <c r="Q1928" s="46">
        <f t="shared" si="351"/>
        <v>0</v>
      </c>
      <c r="R1928" s="37"/>
      <c r="S1928" s="3">
        <f t="shared" si="352"/>
        <v>6</v>
      </c>
      <c r="T1928" s="29" t="s">
        <v>2503</v>
      </c>
      <c r="U1928" s="5">
        <f t="shared" si="346"/>
        <v>109.19999999999999</v>
      </c>
      <c r="V1928" s="5">
        <f t="shared" si="347"/>
        <v>0</v>
      </c>
      <c r="W1928" s="5"/>
    </row>
    <row r="1929" spans="1:23" x14ac:dyDescent="0.3">
      <c r="A1929" s="3">
        <f t="shared" si="348"/>
        <v>1912</v>
      </c>
      <c r="B1929" s="4" t="s">
        <v>1573</v>
      </c>
      <c r="C1929" s="3">
        <v>5</v>
      </c>
      <c r="D1929" s="3" t="s">
        <v>1567</v>
      </c>
      <c r="E1929" s="4" t="s">
        <v>1839</v>
      </c>
      <c r="F1929" s="3" t="s">
        <v>32</v>
      </c>
      <c r="G1929" s="3" t="s">
        <v>2340</v>
      </c>
      <c r="H1929" s="3" t="s">
        <v>2468</v>
      </c>
      <c r="I1929" s="3" t="s">
        <v>2496</v>
      </c>
      <c r="J1929" s="3">
        <v>18.2</v>
      </c>
      <c r="K1929" s="3">
        <v>6000</v>
      </c>
      <c r="L1929" s="3" t="s">
        <v>25</v>
      </c>
      <c r="M1929" s="3">
        <v>1</v>
      </c>
      <c r="N1929" s="28">
        <f t="shared" si="349"/>
        <v>6</v>
      </c>
      <c r="O1929" s="28">
        <f t="shared" si="350"/>
        <v>109.19999999999999</v>
      </c>
      <c r="P1929" s="12">
        <v>0</v>
      </c>
      <c r="Q1929" s="46">
        <f t="shared" si="351"/>
        <v>0</v>
      </c>
      <c r="R1929" s="37"/>
      <c r="S1929" s="3">
        <f t="shared" si="352"/>
        <v>6</v>
      </c>
      <c r="T1929" s="29" t="s">
        <v>2503</v>
      </c>
      <c r="U1929" s="5">
        <f t="shared" si="346"/>
        <v>109.19999999999999</v>
      </c>
      <c r="V1929" s="5">
        <f t="shared" si="347"/>
        <v>0</v>
      </c>
      <c r="W1929" s="5"/>
    </row>
    <row r="1930" spans="1:23" x14ac:dyDescent="0.3">
      <c r="A1930" s="3">
        <f t="shared" si="348"/>
        <v>1913</v>
      </c>
      <c r="B1930" s="4" t="s">
        <v>1573</v>
      </c>
      <c r="C1930" s="3">
        <v>5</v>
      </c>
      <c r="D1930" s="3" t="s">
        <v>1567</v>
      </c>
      <c r="E1930" s="4" t="s">
        <v>1840</v>
      </c>
      <c r="F1930" s="3" t="s">
        <v>32</v>
      </c>
      <c r="G1930" s="3" t="s">
        <v>2340</v>
      </c>
      <c r="H1930" s="3" t="s">
        <v>2468</v>
      </c>
      <c r="I1930" s="3" t="s">
        <v>2496</v>
      </c>
      <c r="J1930" s="3">
        <v>18.2</v>
      </c>
      <c r="K1930" s="3">
        <v>6000</v>
      </c>
      <c r="L1930" s="3" t="s">
        <v>25</v>
      </c>
      <c r="M1930" s="3">
        <v>1</v>
      </c>
      <c r="N1930" s="28">
        <f t="shared" si="349"/>
        <v>6</v>
      </c>
      <c r="O1930" s="28">
        <f t="shared" si="350"/>
        <v>109.19999999999999</v>
      </c>
      <c r="P1930" s="12">
        <v>0</v>
      </c>
      <c r="Q1930" s="46">
        <f t="shared" si="351"/>
        <v>0</v>
      </c>
      <c r="R1930" s="37"/>
      <c r="S1930" s="3">
        <f t="shared" si="352"/>
        <v>6</v>
      </c>
      <c r="T1930" s="29" t="s">
        <v>2503</v>
      </c>
      <c r="U1930" s="5">
        <f t="shared" si="346"/>
        <v>109.19999999999999</v>
      </c>
      <c r="V1930" s="5">
        <f t="shared" si="347"/>
        <v>0</v>
      </c>
      <c r="W1930" s="5"/>
    </row>
    <row r="1931" spans="1:23" x14ac:dyDescent="0.3">
      <c r="A1931" s="3">
        <f t="shared" si="348"/>
        <v>1914</v>
      </c>
      <c r="B1931" s="4" t="s">
        <v>1573</v>
      </c>
      <c r="C1931" s="3">
        <v>5</v>
      </c>
      <c r="D1931" s="3" t="s">
        <v>1567</v>
      </c>
      <c r="E1931" s="4" t="s">
        <v>1841</v>
      </c>
      <c r="F1931" s="3" t="s">
        <v>32</v>
      </c>
      <c r="G1931" s="3" t="s">
        <v>2340</v>
      </c>
      <c r="H1931" s="3" t="s">
        <v>2468</v>
      </c>
      <c r="I1931" s="3" t="s">
        <v>2496</v>
      </c>
      <c r="J1931" s="3">
        <v>18.2</v>
      </c>
      <c r="K1931" s="3">
        <v>6000</v>
      </c>
      <c r="L1931" s="3" t="s">
        <v>25</v>
      </c>
      <c r="M1931" s="3">
        <v>1</v>
      </c>
      <c r="N1931" s="28">
        <f t="shared" si="349"/>
        <v>6</v>
      </c>
      <c r="O1931" s="28">
        <f t="shared" si="350"/>
        <v>109.19999999999999</v>
      </c>
      <c r="P1931" s="12">
        <v>0</v>
      </c>
      <c r="Q1931" s="46">
        <f t="shared" si="351"/>
        <v>0</v>
      </c>
      <c r="R1931" s="37"/>
      <c r="S1931" s="3">
        <f t="shared" si="352"/>
        <v>6</v>
      </c>
      <c r="T1931" s="29" t="s">
        <v>2503</v>
      </c>
      <c r="U1931" s="5">
        <f t="shared" si="346"/>
        <v>109.19999999999999</v>
      </c>
      <c r="V1931" s="5">
        <f t="shared" si="347"/>
        <v>0</v>
      </c>
      <c r="W1931" s="5"/>
    </row>
    <row r="1932" spans="1:23" x14ac:dyDescent="0.3">
      <c r="A1932" s="3">
        <f t="shared" si="348"/>
        <v>1915</v>
      </c>
      <c r="B1932" s="4" t="s">
        <v>1573</v>
      </c>
      <c r="C1932" s="3">
        <v>5</v>
      </c>
      <c r="D1932" s="3" t="s">
        <v>1567</v>
      </c>
      <c r="E1932" s="4" t="s">
        <v>1842</v>
      </c>
      <c r="F1932" s="3" t="s">
        <v>32</v>
      </c>
      <c r="G1932" s="3" t="s">
        <v>2340</v>
      </c>
      <c r="H1932" s="3" t="s">
        <v>2468</v>
      </c>
      <c r="I1932" s="3" t="s">
        <v>2496</v>
      </c>
      <c r="J1932" s="3">
        <v>18.2</v>
      </c>
      <c r="K1932" s="3">
        <v>6000</v>
      </c>
      <c r="L1932" s="3" t="s">
        <v>25</v>
      </c>
      <c r="M1932" s="3">
        <v>1</v>
      </c>
      <c r="N1932" s="28">
        <f t="shared" si="349"/>
        <v>6</v>
      </c>
      <c r="O1932" s="28">
        <f t="shared" si="350"/>
        <v>109.19999999999999</v>
      </c>
      <c r="P1932" s="12">
        <v>0</v>
      </c>
      <c r="Q1932" s="46">
        <f t="shared" si="351"/>
        <v>0</v>
      </c>
      <c r="R1932" s="37"/>
      <c r="S1932" s="3">
        <f t="shared" si="352"/>
        <v>6</v>
      </c>
      <c r="T1932" s="29" t="s">
        <v>2503</v>
      </c>
      <c r="U1932" s="5">
        <f t="shared" si="346"/>
        <v>109.19999999999999</v>
      </c>
      <c r="V1932" s="5">
        <f t="shared" si="347"/>
        <v>0</v>
      </c>
      <c r="W1932" s="5"/>
    </row>
    <row r="1933" spans="1:23" x14ac:dyDescent="0.3">
      <c r="A1933" s="3">
        <f t="shared" si="348"/>
        <v>1916</v>
      </c>
      <c r="B1933" s="4" t="s">
        <v>1573</v>
      </c>
      <c r="C1933" s="3">
        <v>5</v>
      </c>
      <c r="D1933" s="3" t="s">
        <v>1567</v>
      </c>
      <c r="E1933" s="4" t="s">
        <v>1843</v>
      </c>
      <c r="F1933" s="3" t="s">
        <v>32</v>
      </c>
      <c r="G1933" s="3" t="s">
        <v>2340</v>
      </c>
      <c r="H1933" s="3" t="s">
        <v>2468</v>
      </c>
      <c r="I1933" s="3" t="s">
        <v>2496</v>
      </c>
      <c r="J1933" s="3">
        <v>18.2</v>
      </c>
      <c r="K1933" s="3">
        <v>6000</v>
      </c>
      <c r="L1933" s="3" t="s">
        <v>25</v>
      </c>
      <c r="M1933" s="3">
        <v>1</v>
      </c>
      <c r="N1933" s="28">
        <f t="shared" si="349"/>
        <v>6</v>
      </c>
      <c r="O1933" s="28">
        <f t="shared" si="350"/>
        <v>109.19999999999999</v>
      </c>
      <c r="P1933" s="12">
        <v>0</v>
      </c>
      <c r="Q1933" s="46">
        <f t="shared" si="351"/>
        <v>0</v>
      </c>
      <c r="R1933" s="37"/>
      <c r="S1933" s="3">
        <f t="shared" si="352"/>
        <v>6</v>
      </c>
      <c r="T1933" s="29" t="s">
        <v>2503</v>
      </c>
      <c r="U1933" s="5">
        <f t="shared" si="346"/>
        <v>109.19999999999999</v>
      </c>
      <c r="V1933" s="5">
        <f t="shared" si="347"/>
        <v>0</v>
      </c>
      <c r="W1933" s="5"/>
    </row>
    <row r="1934" spans="1:23" x14ac:dyDescent="0.3">
      <c r="A1934" s="3">
        <f t="shared" si="348"/>
        <v>1917</v>
      </c>
      <c r="B1934" s="4" t="s">
        <v>1573</v>
      </c>
      <c r="C1934" s="3">
        <v>5</v>
      </c>
      <c r="D1934" s="3" t="s">
        <v>1567</v>
      </c>
      <c r="E1934" s="4" t="s">
        <v>1844</v>
      </c>
      <c r="F1934" s="3" t="s">
        <v>32</v>
      </c>
      <c r="G1934" s="3" t="s">
        <v>2340</v>
      </c>
      <c r="H1934" s="3" t="s">
        <v>2468</v>
      </c>
      <c r="I1934" s="3" t="s">
        <v>2496</v>
      </c>
      <c r="J1934" s="3">
        <v>18.2</v>
      </c>
      <c r="K1934" s="3">
        <v>6000</v>
      </c>
      <c r="L1934" s="3" t="s">
        <v>25</v>
      </c>
      <c r="M1934" s="3">
        <v>1</v>
      </c>
      <c r="N1934" s="28">
        <f t="shared" si="349"/>
        <v>6</v>
      </c>
      <c r="O1934" s="28">
        <f t="shared" si="350"/>
        <v>109.19999999999999</v>
      </c>
      <c r="P1934" s="12">
        <v>0</v>
      </c>
      <c r="Q1934" s="46">
        <f t="shared" si="351"/>
        <v>0</v>
      </c>
      <c r="R1934" s="37"/>
      <c r="S1934" s="3">
        <f t="shared" si="352"/>
        <v>6</v>
      </c>
      <c r="T1934" s="29" t="s">
        <v>2503</v>
      </c>
      <c r="U1934" s="5">
        <f t="shared" ref="U1934:U1997" si="353">S1934*J1934</f>
        <v>109.19999999999999</v>
      </c>
      <c r="V1934" s="5">
        <f t="shared" ref="V1934:V1997" si="354">Q1934*J1934</f>
        <v>0</v>
      </c>
      <c r="W1934" s="5"/>
    </row>
    <row r="1935" spans="1:23" x14ac:dyDescent="0.3">
      <c r="A1935" s="3">
        <f t="shared" si="348"/>
        <v>1918</v>
      </c>
      <c r="B1935" s="4" t="s">
        <v>1573</v>
      </c>
      <c r="C1935" s="3">
        <v>5</v>
      </c>
      <c r="D1935" s="3" t="s">
        <v>1567</v>
      </c>
      <c r="E1935" s="4" t="s">
        <v>1845</v>
      </c>
      <c r="F1935" s="3" t="s">
        <v>32</v>
      </c>
      <c r="G1935" s="3" t="s">
        <v>2340</v>
      </c>
      <c r="H1935" s="3" t="s">
        <v>2468</v>
      </c>
      <c r="I1935" s="3" t="s">
        <v>2496</v>
      </c>
      <c r="J1935" s="3">
        <v>18.2</v>
      </c>
      <c r="K1935" s="3">
        <v>6000</v>
      </c>
      <c r="L1935" s="3" t="s">
        <v>25</v>
      </c>
      <c r="M1935" s="3">
        <v>1</v>
      </c>
      <c r="N1935" s="28">
        <f t="shared" si="349"/>
        <v>6</v>
      </c>
      <c r="O1935" s="28">
        <f t="shared" si="350"/>
        <v>109.19999999999999</v>
      </c>
      <c r="P1935" s="12">
        <v>0</v>
      </c>
      <c r="Q1935" s="46">
        <f t="shared" si="351"/>
        <v>0</v>
      </c>
      <c r="R1935" s="37"/>
      <c r="S1935" s="3">
        <f t="shared" si="352"/>
        <v>6</v>
      </c>
      <c r="T1935" s="29" t="s">
        <v>2503</v>
      </c>
      <c r="U1935" s="5">
        <f t="shared" si="353"/>
        <v>109.19999999999999</v>
      </c>
      <c r="V1935" s="5">
        <f t="shared" si="354"/>
        <v>0</v>
      </c>
      <c r="W1935" s="5"/>
    </row>
    <row r="1936" spans="1:23" x14ac:dyDescent="0.3">
      <c r="A1936" s="3">
        <f t="shared" si="348"/>
        <v>1919</v>
      </c>
      <c r="B1936" s="4" t="s">
        <v>1573</v>
      </c>
      <c r="C1936" s="3">
        <v>5</v>
      </c>
      <c r="D1936" s="3" t="s">
        <v>1567</v>
      </c>
      <c r="E1936" s="4" t="s">
        <v>1846</v>
      </c>
      <c r="F1936" s="3" t="s">
        <v>32</v>
      </c>
      <c r="G1936" s="3" t="s">
        <v>2340</v>
      </c>
      <c r="H1936" s="3" t="s">
        <v>2468</v>
      </c>
      <c r="I1936" s="3" t="s">
        <v>2496</v>
      </c>
      <c r="J1936" s="3">
        <v>18.2</v>
      </c>
      <c r="K1936" s="3">
        <v>6000</v>
      </c>
      <c r="L1936" s="3" t="s">
        <v>25</v>
      </c>
      <c r="M1936" s="3">
        <v>1</v>
      </c>
      <c r="N1936" s="28">
        <f t="shared" si="349"/>
        <v>6</v>
      </c>
      <c r="O1936" s="28">
        <f t="shared" si="350"/>
        <v>109.19999999999999</v>
      </c>
      <c r="P1936" s="12">
        <v>0</v>
      </c>
      <c r="Q1936" s="46">
        <f t="shared" si="351"/>
        <v>0</v>
      </c>
      <c r="R1936" s="37"/>
      <c r="S1936" s="3">
        <f t="shared" si="352"/>
        <v>6</v>
      </c>
      <c r="T1936" s="29" t="s">
        <v>2503</v>
      </c>
      <c r="U1936" s="5">
        <f t="shared" si="353"/>
        <v>109.19999999999999</v>
      </c>
      <c r="V1936" s="5">
        <f t="shared" si="354"/>
        <v>0</v>
      </c>
      <c r="W1936" s="5"/>
    </row>
    <row r="1937" spans="1:23" x14ac:dyDescent="0.3">
      <c r="A1937" s="3">
        <f t="shared" si="348"/>
        <v>1920</v>
      </c>
      <c r="B1937" s="4" t="s">
        <v>1573</v>
      </c>
      <c r="C1937" s="3">
        <v>5</v>
      </c>
      <c r="D1937" s="3" t="s">
        <v>1567</v>
      </c>
      <c r="E1937" s="4" t="s">
        <v>1847</v>
      </c>
      <c r="F1937" s="3" t="s">
        <v>32</v>
      </c>
      <c r="G1937" s="3" t="s">
        <v>2340</v>
      </c>
      <c r="H1937" s="3" t="s">
        <v>2468</v>
      </c>
      <c r="I1937" s="3" t="s">
        <v>2496</v>
      </c>
      <c r="J1937" s="3">
        <v>18.2</v>
      </c>
      <c r="K1937" s="3">
        <v>6000</v>
      </c>
      <c r="L1937" s="3" t="s">
        <v>25</v>
      </c>
      <c r="M1937" s="3">
        <v>1</v>
      </c>
      <c r="N1937" s="28">
        <f t="shared" si="349"/>
        <v>6</v>
      </c>
      <c r="O1937" s="28">
        <f t="shared" si="350"/>
        <v>109.19999999999999</v>
      </c>
      <c r="P1937" s="12">
        <v>0</v>
      </c>
      <c r="Q1937" s="46">
        <f t="shared" si="351"/>
        <v>0</v>
      </c>
      <c r="R1937" s="37"/>
      <c r="S1937" s="3">
        <f t="shared" si="352"/>
        <v>6</v>
      </c>
      <c r="T1937" s="29" t="s">
        <v>2503</v>
      </c>
      <c r="U1937" s="5">
        <f t="shared" si="353"/>
        <v>109.19999999999999</v>
      </c>
      <c r="V1937" s="5">
        <f t="shared" si="354"/>
        <v>0</v>
      </c>
      <c r="W1937" s="5"/>
    </row>
    <row r="1938" spans="1:23" x14ac:dyDescent="0.3">
      <c r="A1938" s="3">
        <f t="shared" si="348"/>
        <v>1921</v>
      </c>
      <c r="B1938" s="4" t="s">
        <v>1573</v>
      </c>
      <c r="C1938" s="3">
        <v>5</v>
      </c>
      <c r="D1938" s="3" t="s">
        <v>1567</v>
      </c>
      <c r="E1938" s="4" t="s">
        <v>1848</v>
      </c>
      <c r="F1938" s="3" t="s">
        <v>32</v>
      </c>
      <c r="G1938" s="3" t="s">
        <v>2340</v>
      </c>
      <c r="H1938" s="3" t="s">
        <v>2468</v>
      </c>
      <c r="I1938" s="3" t="s">
        <v>2496</v>
      </c>
      <c r="J1938" s="3">
        <v>18.2</v>
      </c>
      <c r="K1938" s="3">
        <v>6000</v>
      </c>
      <c r="L1938" s="3" t="s">
        <v>25</v>
      </c>
      <c r="M1938" s="3">
        <v>1</v>
      </c>
      <c r="N1938" s="28">
        <f t="shared" si="349"/>
        <v>6</v>
      </c>
      <c r="O1938" s="28">
        <f t="shared" si="350"/>
        <v>109.19999999999999</v>
      </c>
      <c r="P1938" s="12">
        <v>0</v>
      </c>
      <c r="Q1938" s="46">
        <f t="shared" si="351"/>
        <v>0</v>
      </c>
      <c r="R1938" s="37"/>
      <c r="S1938" s="3">
        <f t="shared" si="352"/>
        <v>6</v>
      </c>
      <c r="T1938" s="29" t="s">
        <v>2503</v>
      </c>
      <c r="U1938" s="5">
        <f t="shared" si="353"/>
        <v>109.19999999999999</v>
      </c>
      <c r="V1938" s="5">
        <f t="shared" si="354"/>
        <v>0</v>
      </c>
      <c r="W1938" s="5"/>
    </row>
    <row r="1939" spans="1:23" x14ac:dyDescent="0.3">
      <c r="A1939" s="3">
        <f t="shared" si="348"/>
        <v>1922</v>
      </c>
      <c r="B1939" s="4" t="s">
        <v>1573</v>
      </c>
      <c r="C1939" s="3">
        <v>5</v>
      </c>
      <c r="D1939" s="3" t="s">
        <v>1567</v>
      </c>
      <c r="E1939" s="4" t="s">
        <v>1849</v>
      </c>
      <c r="F1939" s="3" t="s">
        <v>32</v>
      </c>
      <c r="G1939" s="3" t="s">
        <v>2340</v>
      </c>
      <c r="H1939" s="3" t="s">
        <v>2468</v>
      </c>
      <c r="I1939" s="3" t="s">
        <v>2496</v>
      </c>
      <c r="J1939" s="3">
        <v>18.2</v>
      </c>
      <c r="K1939" s="3">
        <v>6000</v>
      </c>
      <c r="L1939" s="3" t="s">
        <v>25</v>
      </c>
      <c r="M1939" s="3">
        <v>1</v>
      </c>
      <c r="N1939" s="28">
        <f t="shared" si="349"/>
        <v>6</v>
      </c>
      <c r="O1939" s="28">
        <f t="shared" si="350"/>
        <v>109.19999999999999</v>
      </c>
      <c r="P1939" s="12">
        <v>0</v>
      </c>
      <c r="Q1939" s="46">
        <f t="shared" si="351"/>
        <v>0</v>
      </c>
      <c r="R1939" s="37"/>
      <c r="S1939" s="3">
        <f t="shared" si="352"/>
        <v>6</v>
      </c>
      <c r="T1939" s="29" t="s">
        <v>2503</v>
      </c>
      <c r="U1939" s="5">
        <f t="shared" si="353"/>
        <v>109.19999999999999</v>
      </c>
      <c r="V1939" s="5">
        <f t="shared" si="354"/>
        <v>0</v>
      </c>
      <c r="W1939" s="5"/>
    </row>
    <row r="1940" spans="1:23" x14ac:dyDescent="0.3">
      <c r="A1940" s="3">
        <f t="shared" ref="A1940:A2003" si="355">A1939+1</f>
        <v>1923</v>
      </c>
      <c r="B1940" s="4" t="s">
        <v>1573</v>
      </c>
      <c r="C1940" s="3">
        <v>5</v>
      </c>
      <c r="D1940" s="3" t="s">
        <v>1567</v>
      </c>
      <c r="E1940" s="4" t="s">
        <v>1850</v>
      </c>
      <c r="F1940" s="3" t="s">
        <v>32</v>
      </c>
      <c r="G1940" s="3" t="s">
        <v>2340</v>
      </c>
      <c r="H1940" s="3" t="s">
        <v>2468</v>
      </c>
      <c r="I1940" s="3" t="s">
        <v>2496</v>
      </c>
      <c r="J1940" s="3">
        <v>18.2</v>
      </c>
      <c r="K1940" s="3">
        <v>6000</v>
      </c>
      <c r="L1940" s="3" t="s">
        <v>25</v>
      </c>
      <c r="M1940" s="3">
        <v>1</v>
      </c>
      <c r="N1940" s="28">
        <f t="shared" si="349"/>
        <v>6</v>
      </c>
      <c r="O1940" s="28">
        <f t="shared" si="350"/>
        <v>109.19999999999999</v>
      </c>
      <c r="P1940" s="12">
        <v>0</v>
      </c>
      <c r="Q1940" s="46">
        <f t="shared" si="351"/>
        <v>0</v>
      </c>
      <c r="R1940" s="37"/>
      <c r="S1940" s="3">
        <f t="shared" si="352"/>
        <v>6</v>
      </c>
      <c r="T1940" s="29" t="s">
        <v>2503</v>
      </c>
      <c r="U1940" s="5">
        <f t="shared" si="353"/>
        <v>109.19999999999999</v>
      </c>
      <c r="V1940" s="5">
        <f t="shared" si="354"/>
        <v>0</v>
      </c>
      <c r="W1940" s="5"/>
    </row>
    <row r="1941" spans="1:23" x14ac:dyDescent="0.3">
      <c r="A1941" s="3">
        <f t="shared" si="355"/>
        <v>1924</v>
      </c>
      <c r="B1941" s="4" t="s">
        <v>1573</v>
      </c>
      <c r="C1941" s="3">
        <v>5</v>
      </c>
      <c r="D1941" s="3" t="s">
        <v>1567</v>
      </c>
      <c r="E1941" s="4" t="s">
        <v>1851</v>
      </c>
      <c r="F1941" s="3" t="s">
        <v>32</v>
      </c>
      <c r="G1941" s="3" t="s">
        <v>2340</v>
      </c>
      <c r="H1941" s="3" t="s">
        <v>2468</v>
      </c>
      <c r="I1941" s="3" t="s">
        <v>2496</v>
      </c>
      <c r="J1941" s="3">
        <v>18.2</v>
      </c>
      <c r="K1941" s="3">
        <v>6000</v>
      </c>
      <c r="L1941" s="3" t="s">
        <v>25</v>
      </c>
      <c r="M1941" s="3">
        <v>1</v>
      </c>
      <c r="N1941" s="28">
        <f t="shared" si="349"/>
        <v>6</v>
      </c>
      <c r="O1941" s="28">
        <f t="shared" si="350"/>
        <v>109.19999999999999</v>
      </c>
      <c r="P1941" s="12">
        <v>0</v>
      </c>
      <c r="Q1941" s="46">
        <f t="shared" si="351"/>
        <v>0</v>
      </c>
      <c r="R1941" s="37"/>
      <c r="S1941" s="3">
        <f t="shared" si="352"/>
        <v>6</v>
      </c>
      <c r="T1941" s="29" t="s">
        <v>2503</v>
      </c>
      <c r="U1941" s="5">
        <f t="shared" si="353"/>
        <v>109.19999999999999</v>
      </c>
      <c r="V1941" s="5">
        <f t="shared" si="354"/>
        <v>0</v>
      </c>
      <c r="W1941" s="5"/>
    </row>
    <row r="1942" spans="1:23" x14ac:dyDescent="0.3">
      <c r="A1942" s="3">
        <f t="shared" si="355"/>
        <v>1925</v>
      </c>
      <c r="B1942" s="4" t="s">
        <v>1573</v>
      </c>
      <c r="C1942" s="3">
        <v>5</v>
      </c>
      <c r="D1942" s="3" t="s">
        <v>1567</v>
      </c>
      <c r="E1942" s="4" t="s">
        <v>1852</v>
      </c>
      <c r="F1942" s="3" t="s">
        <v>32</v>
      </c>
      <c r="G1942" s="3" t="s">
        <v>2340</v>
      </c>
      <c r="H1942" s="3" t="s">
        <v>2468</v>
      </c>
      <c r="I1942" s="3" t="s">
        <v>2496</v>
      </c>
      <c r="J1942" s="3">
        <v>18.2</v>
      </c>
      <c r="K1942" s="3">
        <v>6000</v>
      </c>
      <c r="L1942" s="3" t="s">
        <v>25</v>
      </c>
      <c r="M1942" s="3">
        <v>1</v>
      </c>
      <c r="N1942" s="28">
        <f t="shared" si="349"/>
        <v>6</v>
      </c>
      <c r="O1942" s="28">
        <f t="shared" si="350"/>
        <v>109.19999999999999</v>
      </c>
      <c r="P1942" s="12">
        <v>0</v>
      </c>
      <c r="Q1942" s="46">
        <f t="shared" si="351"/>
        <v>0</v>
      </c>
      <c r="R1942" s="37"/>
      <c r="S1942" s="3">
        <f t="shared" si="352"/>
        <v>6</v>
      </c>
      <c r="T1942" s="29" t="s">
        <v>2503</v>
      </c>
      <c r="U1942" s="5">
        <f t="shared" si="353"/>
        <v>109.19999999999999</v>
      </c>
      <c r="V1942" s="5">
        <f t="shared" si="354"/>
        <v>0</v>
      </c>
      <c r="W1942" s="5"/>
    </row>
    <row r="1943" spans="1:23" x14ac:dyDescent="0.3">
      <c r="A1943" s="3">
        <f t="shared" si="355"/>
        <v>1926</v>
      </c>
      <c r="B1943" s="4" t="s">
        <v>1573</v>
      </c>
      <c r="C1943" s="3">
        <v>5</v>
      </c>
      <c r="D1943" s="3" t="s">
        <v>1567</v>
      </c>
      <c r="E1943" s="4" t="s">
        <v>1853</v>
      </c>
      <c r="F1943" s="3" t="s">
        <v>32</v>
      </c>
      <c r="G1943" s="3" t="s">
        <v>2340</v>
      </c>
      <c r="H1943" s="3" t="s">
        <v>2468</v>
      </c>
      <c r="I1943" s="3" t="s">
        <v>2496</v>
      </c>
      <c r="J1943" s="3">
        <v>18.2</v>
      </c>
      <c r="K1943" s="3">
        <v>6000</v>
      </c>
      <c r="L1943" s="3" t="s">
        <v>25</v>
      </c>
      <c r="M1943" s="3">
        <v>1</v>
      </c>
      <c r="N1943" s="28">
        <f t="shared" si="349"/>
        <v>6</v>
      </c>
      <c r="O1943" s="28">
        <f t="shared" si="350"/>
        <v>109.19999999999999</v>
      </c>
      <c r="P1943" s="12">
        <v>0</v>
      </c>
      <c r="Q1943" s="46">
        <f t="shared" si="351"/>
        <v>0</v>
      </c>
      <c r="R1943" s="37"/>
      <c r="S1943" s="3">
        <f t="shared" si="352"/>
        <v>6</v>
      </c>
      <c r="T1943" s="29" t="s">
        <v>2503</v>
      </c>
      <c r="U1943" s="5">
        <f t="shared" si="353"/>
        <v>109.19999999999999</v>
      </c>
      <c r="V1943" s="5">
        <f t="shared" si="354"/>
        <v>0</v>
      </c>
      <c r="W1943" s="5"/>
    </row>
    <row r="1944" spans="1:23" x14ac:dyDescent="0.3">
      <c r="A1944" s="3">
        <f t="shared" si="355"/>
        <v>1927</v>
      </c>
      <c r="B1944" s="4" t="s">
        <v>1573</v>
      </c>
      <c r="C1944" s="3">
        <v>5</v>
      </c>
      <c r="D1944" s="3" t="s">
        <v>1567</v>
      </c>
      <c r="E1944" s="4" t="s">
        <v>1854</v>
      </c>
      <c r="F1944" s="3" t="s">
        <v>32</v>
      </c>
      <c r="G1944" s="3" t="s">
        <v>2340</v>
      </c>
      <c r="H1944" s="3" t="s">
        <v>2468</v>
      </c>
      <c r="I1944" s="3" t="s">
        <v>2496</v>
      </c>
      <c r="J1944" s="3">
        <v>18.2</v>
      </c>
      <c r="K1944" s="3">
        <v>6000</v>
      </c>
      <c r="L1944" s="3" t="s">
        <v>25</v>
      </c>
      <c r="M1944" s="3">
        <v>1</v>
      </c>
      <c r="N1944" s="28">
        <f t="shared" si="349"/>
        <v>6</v>
      </c>
      <c r="O1944" s="28">
        <f t="shared" si="350"/>
        <v>109.19999999999999</v>
      </c>
      <c r="P1944" s="12">
        <v>0</v>
      </c>
      <c r="Q1944" s="46">
        <f t="shared" si="351"/>
        <v>0</v>
      </c>
      <c r="R1944" s="37"/>
      <c r="S1944" s="3">
        <f t="shared" si="352"/>
        <v>6</v>
      </c>
      <c r="T1944" s="29" t="s">
        <v>2503</v>
      </c>
      <c r="U1944" s="5">
        <f t="shared" si="353"/>
        <v>109.19999999999999</v>
      </c>
      <c r="V1944" s="5">
        <f t="shared" si="354"/>
        <v>0</v>
      </c>
      <c r="W1944" s="5"/>
    </row>
    <row r="1945" spans="1:23" x14ac:dyDescent="0.3">
      <c r="A1945" s="3">
        <f t="shared" si="355"/>
        <v>1928</v>
      </c>
      <c r="B1945" s="4" t="s">
        <v>1573</v>
      </c>
      <c r="C1945" s="3">
        <v>5</v>
      </c>
      <c r="D1945" s="3" t="s">
        <v>1567</v>
      </c>
      <c r="E1945" s="4" t="s">
        <v>1855</v>
      </c>
      <c r="F1945" s="3" t="s">
        <v>32</v>
      </c>
      <c r="G1945" s="3" t="s">
        <v>2340</v>
      </c>
      <c r="H1945" s="3" t="s">
        <v>2468</v>
      </c>
      <c r="I1945" s="3" t="s">
        <v>2496</v>
      </c>
      <c r="J1945" s="3">
        <v>18.2</v>
      </c>
      <c r="K1945" s="3">
        <v>6000</v>
      </c>
      <c r="L1945" s="3" t="s">
        <v>25</v>
      </c>
      <c r="M1945" s="3">
        <v>1</v>
      </c>
      <c r="N1945" s="28">
        <f t="shared" si="349"/>
        <v>6</v>
      </c>
      <c r="O1945" s="28">
        <f t="shared" si="350"/>
        <v>109.19999999999999</v>
      </c>
      <c r="P1945" s="12">
        <v>0</v>
      </c>
      <c r="Q1945" s="46">
        <f t="shared" si="351"/>
        <v>0</v>
      </c>
      <c r="R1945" s="37"/>
      <c r="S1945" s="3">
        <f t="shared" si="352"/>
        <v>6</v>
      </c>
      <c r="T1945" s="29" t="s">
        <v>2503</v>
      </c>
      <c r="U1945" s="5">
        <f t="shared" si="353"/>
        <v>109.19999999999999</v>
      </c>
      <c r="V1945" s="5">
        <f t="shared" si="354"/>
        <v>0</v>
      </c>
      <c r="W1945" s="5"/>
    </row>
    <row r="1946" spans="1:23" x14ac:dyDescent="0.3">
      <c r="A1946" s="3">
        <f t="shared" si="355"/>
        <v>1929</v>
      </c>
      <c r="B1946" s="4" t="s">
        <v>1573</v>
      </c>
      <c r="C1946" s="3">
        <v>5</v>
      </c>
      <c r="D1946" s="3" t="s">
        <v>1567</v>
      </c>
      <c r="E1946" s="4" t="s">
        <v>1856</v>
      </c>
      <c r="F1946" s="3" t="s">
        <v>32</v>
      </c>
      <c r="G1946" s="3" t="s">
        <v>2340</v>
      </c>
      <c r="H1946" s="3" t="s">
        <v>2468</v>
      </c>
      <c r="I1946" s="3" t="s">
        <v>2496</v>
      </c>
      <c r="J1946" s="3">
        <v>18.2</v>
      </c>
      <c r="K1946" s="3">
        <v>6000</v>
      </c>
      <c r="L1946" s="3" t="s">
        <v>25</v>
      </c>
      <c r="M1946" s="3">
        <v>1</v>
      </c>
      <c r="N1946" s="28">
        <f t="shared" si="349"/>
        <v>6</v>
      </c>
      <c r="O1946" s="28">
        <f t="shared" si="350"/>
        <v>109.19999999999999</v>
      </c>
      <c r="P1946" s="12">
        <v>0</v>
      </c>
      <c r="Q1946" s="46">
        <f t="shared" si="351"/>
        <v>0</v>
      </c>
      <c r="R1946" s="37"/>
      <c r="S1946" s="3">
        <f t="shared" si="352"/>
        <v>6</v>
      </c>
      <c r="T1946" s="29" t="s">
        <v>2503</v>
      </c>
      <c r="U1946" s="5">
        <f t="shared" si="353"/>
        <v>109.19999999999999</v>
      </c>
      <c r="V1946" s="5">
        <f t="shared" si="354"/>
        <v>0</v>
      </c>
      <c r="W1946" s="5"/>
    </row>
    <row r="1947" spans="1:23" x14ac:dyDescent="0.3">
      <c r="A1947" s="3">
        <f t="shared" si="355"/>
        <v>1930</v>
      </c>
      <c r="B1947" s="4" t="s">
        <v>1573</v>
      </c>
      <c r="C1947" s="3">
        <v>5</v>
      </c>
      <c r="D1947" s="3" t="s">
        <v>1567</v>
      </c>
      <c r="E1947" s="4" t="s">
        <v>1857</v>
      </c>
      <c r="F1947" s="3" t="s">
        <v>32</v>
      </c>
      <c r="G1947" s="3" t="s">
        <v>2340</v>
      </c>
      <c r="H1947" s="3" t="s">
        <v>2468</v>
      </c>
      <c r="I1947" s="3" t="s">
        <v>2496</v>
      </c>
      <c r="J1947" s="3">
        <v>18.2</v>
      </c>
      <c r="K1947" s="3">
        <v>6000</v>
      </c>
      <c r="L1947" s="3" t="s">
        <v>25</v>
      </c>
      <c r="M1947" s="3">
        <v>1</v>
      </c>
      <c r="N1947" s="28">
        <f t="shared" si="349"/>
        <v>6</v>
      </c>
      <c r="O1947" s="28">
        <f t="shared" si="350"/>
        <v>109.19999999999999</v>
      </c>
      <c r="P1947" s="12">
        <v>0</v>
      </c>
      <c r="Q1947" s="46">
        <f t="shared" si="351"/>
        <v>0</v>
      </c>
      <c r="R1947" s="37"/>
      <c r="S1947" s="3">
        <f t="shared" si="352"/>
        <v>6</v>
      </c>
      <c r="T1947" s="29" t="s">
        <v>2503</v>
      </c>
      <c r="U1947" s="5">
        <f t="shared" si="353"/>
        <v>109.19999999999999</v>
      </c>
      <c r="V1947" s="5">
        <f t="shared" si="354"/>
        <v>0</v>
      </c>
      <c r="W1947" s="5"/>
    </row>
    <row r="1948" spans="1:23" x14ac:dyDescent="0.3">
      <c r="A1948" s="3">
        <f t="shared" si="355"/>
        <v>1931</v>
      </c>
      <c r="B1948" s="4" t="s">
        <v>1573</v>
      </c>
      <c r="C1948" s="3">
        <v>5</v>
      </c>
      <c r="D1948" s="3" t="s">
        <v>1567</v>
      </c>
      <c r="E1948" s="4" t="s">
        <v>1858</v>
      </c>
      <c r="F1948" s="3" t="s">
        <v>32</v>
      </c>
      <c r="G1948" s="3" t="s">
        <v>2340</v>
      </c>
      <c r="H1948" s="3" t="s">
        <v>2468</v>
      </c>
      <c r="I1948" s="3" t="s">
        <v>2496</v>
      </c>
      <c r="J1948" s="3">
        <v>18.2</v>
      </c>
      <c r="K1948" s="3">
        <v>6000</v>
      </c>
      <c r="L1948" s="3" t="s">
        <v>25</v>
      </c>
      <c r="M1948" s="3">
        <v>1</v>
      </c>
      <c r="N1948" s="28">
        <f t="shared" si="349"/>
        <v>6</v>
      </c>
      <c r="O1948" s="28">
        <f t="shared" si="350"/>
        <v>109.19999999999999</v>
      </c>
      <c r="P1948" s="12">
        <v>0</v>
      </c>
      <c r="Q1948" s="46">
        <f t="shared" si="351"/>
        <v>0</v>
      </c>
      <c r="R1948" s="37"/>
      <c r="S1948" s="3">
        <f t="shared" si="352"/>
        <v>6</v>
      </c>
      <c r="T1948" s="29" t="s">
        <v>2503</v>
      </c>
      <c r="U1948" s="5">
        <f t="shared" si="353"/>
        <v>109.19999999999999</v>
      </c>
      <c r="V1948" s="5">
        <f t="shared" si="354"/>
        <v>0</v>
      </c>
      <c r="W1948" s="5"/>
    </row>
    <row r="1949" spans="1:23" x14ac:dyDescent="0.3">
      <c r="A1949" s="3">
        <f t="shared" si="355"/>
        <v>1932</v>
      </c>
      <c r="B1949" s="4" t="s">
        <v>1573</v>
      </c>
      <c r="C1949" s="3">
        <v>5</v>
      </c>
      <c r="D1949" s="3" t="s">
        <v>1567</v>
      </c>
      <c r="E1949" s="4" t="s">
        <v>1859</v>
      </c>
      <c r="F1949" s="3" t="s">
        <v>32</v>
      </c>
      <c r="G1949" s="3" t="s">
        <v>2340</v>
      </c>
      <c r="H1949" s="3" t="s">
        <v>2468</v>
      </c>
      <c r="I1949" s="3" t="s">
        <v>2496</v>
      </c>
      <c r="J1949" s="3">
        <v>18.2</v>
      </c>
      <c r="K1949" s="3">
        <v>6000</v>
      </c>
      <c r="L1949" s="3" t="s">
        <v>25</v>
      </c>
      <c r="M1949" s="3">
        <v>1</v>
      </c>
      <c r="N1949" s="28">
        <f t="shared" si="349"/>
        <v>6</v>
      </c>
      <c r="O1949" s="28">
        <f t="shared" si="350"/>
        <v>109.19999999999999</v>
      </c>
      <c r="P1949" s="12">
        <v>0</v>
      </c>
      <c r="Q1949" s="46">
        <f t="shared" si="351"/>
        <v>0</v>
      </c>
      <c r="R1949" s="37"/>
      <c r="S1949" s="3">
        <f t="shared" si="352"/>
        <v>6</v>
      </c>
      <c r="T1949" s="29" t="s">
        <v>2503</v>
      </c>
      <c r="U1949" s="5">
        <f t="shared" si="353"/>
        <v>109.19999999999999</v>
      </c>
      <c r="V1949" s="5">
        <f t="shared" si="354"/>
        <v>0</v>
      </c>
      <c r="W1949" s="5"/>
    </row>
    <row r="1950" spans="1:23" x14ac:dyDescent="0.3">
      <c r="A1950" s="3">
        <f t="shared" si="355"/>
        <v>1933</v>
      </c>
      <c r="B1950" s="4" t="s">
        <v>1573</v>
      </c>
      <c r="C1950" s="3">
        <v>5</v>
      </c>
      <c r="D1950" s="3" t="s">
        <v>1567</v>
      </c>
      <c r="E1950" s="4" t="s">
        <v>1860</v>
      </c>
      <c r="F1950" s="3" t="s">
        <v>32</v>
      </c>
      <c r="G1950" s="3" t="s">
        <v>2340</v>
      </c>
      <c r="H1950" s="3" t="s">
        <v>2468</v>
      </c>
      <c r="I1950" s="3" t="s">
        <v>2496</v>
      </c>
      <c r="J1950" s="3">
        <v>18.2</v>
      </c>
      <c r="K1950" s="3">
        <v>6000</v>
      </c>
      <c r="L1950" s="3" t="s">
        <v>25</v>
      </c>
      <c r="M1950" s="3">
        <v>1</v>
      </c>
      <c r="N1950" s="28">
        <f t="shared" si="349"/>
        <v>6</v>
      </c>
      <c r="O1950" s="28">
        <f t="shared" si="350"/>
        <v>109.19999999999999</v>
      </c>
      <c r="P1950" s="12">
        <v>0</v>
      </c>
      <c r="Q1950" s="46">
        <f t="shared" si="351"/>
        <v>0</v>
      </c>
      <c r="R1950" s="37"/>
      <c r="S1950" s="3">
        <f t="shared" si="352"/>
        <v>6</v>
      </c>
      <c r="T1950" s="29" t="s">
        <v>2503</v>
      </c>
      <c r="U1950" s="5">
        <f t="shared" si="353"/>
        <v>109.19999999999999</v>
      </c>
      <c r="V1950" s="5">
        <f t="shared" si="354"/>
        <v>0</v>
      </c>
      <c r="W1950" s="5"/>
    </row>
    <row r="1951" spans="1:23" x14ac:dyDescent="0.3">
      <c r="A1951" s="3">
        <f t="shared" si="355"/>
        <v>1934</v>
      </c>
      <c r="B1951" s="4" t="s">
        <v>1573</v>
      </c>
      <c r="C1951" s="3">
        <v>5</v>
      </c>
      <c r="D1951" s="3" t="s">
        <v>1567</v>
      </c>
      <c r="E1951" s="4" t="s">
        <v>1861</v>
      </c>
      <c r="F1951" s="3" t="s">
        <v>32</v>
      </c>
      <c r="G1951" s="3" t="s">
        <v>2340</v>
      </c>
      <c r="H1951" s="3" t="s">
        <v>2468</v>
      </c>
      <c r="I1951" s="3" t="s">
        <v>2496</v>
      </c>
      <c r="J1951" s="3">
        <v>18.2</v>
      </c>
      <c r="K1951" s="3">
        <v>6000</v>
      </c>
      <c r="L1951" s="3" t="s">
        <v>25</v>
      </c>
      <c r="M1951" s="3">
        <v>1</v>
      </c>
      <c r="N1951" s="28">
        <f t="shared" si="349"/>
        <v>6</v>
      </c>
      <c r="O1951" s="28">
        <f t="shared" si="350"/>
        <v>109.19999999999999</v>
      </c>
      <c r="P1951" s="12">
        <v>0</v>
      </c>
      <c r="Q1951" s="46">
        <f t="shared" si="351"/>
        <v>0</v>
      </c>
      <c r="R1951" s="37"/>
      <c r="S1951" s="3">
        <f t="shared" si="352"/>
        <v>6</v>
      </c>
      <c r="T1951" s="29" t="s">
        <v>2503</v>
      </c>
      <c r="U1951" s="5">
        <f t="shared" si="353"/>
        <v>109.19999999999999</v>
      </c>
      <c r="V1951" s="5">
        <f t="shared" si="354"/>
        <v>0</v>
      </c>
      <c r="W1951" s="5"/>
    </row>
    <row r="1952" spans="1:23" x14ac:dyDescent="0.3">
      <c r="A1952" s="3">
        <f t="shared" si="355"/>
        <v>1935</v>
      </c>
      <c r="B1952" s="4" t="s">
        <v>1573</v>
      </c>
      <c r="C1952" s="3">
        <v>5</v>
      </c>
      <c r="D1952" s="3" t="s">
        <v>1567</v>
      </c>
      <c r="E1952" s="4" t="s">
        <v>1862</v>
      </c>
      <c r="F1952" s="3" t="s">
        <v>32</v>
      </c>
      <c r="G1952" s="3" t="s">
        <v>2340</v>
      </c>
      <c r="H1952" s="3" t="s">
        <v>2468</v>
      </c>
      <c r="I1952" s="3" t="s">
        <v>2496</v>
      </c>
      <c r="J1952" s="3">
        <v>18.2</v>
      </c>
      <c r="K1952" s="3">
        <v>6000</v>
      </c>
      <c r="L1952" s="3" t="s">
        <v>25</v>
      </c>
      <c r="M1952" s="3">
        <v>1</v>
      </c>
      <c r="N1952" s="28">
        <f t="shared" si="349"/>
        <v>6</v>
      </c>
      <c r="O1952" s="28">
        <f t="shared" si="350"/>
        <v>109.19999999999999</v>
      </c>
      <c r="P1952" s="12">
        <v>0</v>
      </c>
      <c r="Q1952" s="46">
        <f t="shared" si="351"/>
        <v>0</v>
      </c>
      <c r="R1952" s="37"/>
      <c r="S1952" s="3">
        <f t="shared" si="352"/>
        <v>6</v>
      </c>
      <c r="T1952" s="29" t="s">
        <v>2503</v>
      </c>
      <c r="U1952" s="5">
        <f t="shared" si="353"/>
        <v>109.19999999999999</v>
      </c>
      <c r="V1952" s="5">
        <f t="shared" si="354"/>
        <v>0</v>
      </c>
      <c r="W1952" s="5"/>
    </row>
    <row r="1953" spans="1:23" x14ac:dyDescent="0.3">
      <c r="A1953" s="3">
        <f t="shared" si="355"/>
        <v>1936</v>
      </c>
      <c r="B1953" s="4" t="s">
        <v>1573</v>
      </c>
      <c r="C1953" s="3">
        <v>5</v>
      </c>
      <c r="D1953" s="3" t="s">
        <v>1567</v>
      </c>
      <c r="E1953" s="4" t="s">
        <v>1863</v>
      </c>
      <c r="F1953" s="3" t="s">
        <v>32</v>
      </c>
      <c r="G1953" s="3" t="s">
        <v>2340</v>
      </c>
      <c r="H1953" s="3" t="s">
        <v>2468</v>
      </c>
      <c r="I1953" s="3" t="s">
        <v>2496</v>
      </c>
      <c r="J1953" s="3">
        <v>18.2</v>
      </c>
      <c r="K1953" s="3">
        <v>6000</v>
      </c>
      <c r="L1953" s="3" t="s">
        <v>25</v>
      </c>
      <c r="M1953" s="3">
        <v>1</v>
      </c>
      <c r="N1953" s="28">
        <f t="shared" si="349"/>
        <v>6</v>
      </c>
      <c r="O1953" s="28">
        <f t="shared" si="350"/>
        <v>109.19999999999999</v>
      </c>
      <c r="P1953" s="12">
        <v>0</v>
      </c>
      <c r="Q1953" s="46">
        <f t="shared" si="351"/>
        <v>0</v>
      </c>
      <c r="R1953" s="37"/>
      <c r="S1953" s="3">
        <f t="shared" si="352"/>
        <v>6</v>
      </c>
      <c r="T1953" s="29" t="s">
        <v>2503</v>
      </c>
      <c r="U1953" s="5">
        <f t="shared" si="353"/>
        <v>109.19999999999999</v>
      </c>
      <c r="V1953" s="5">
        <f t="shared" si="354"/>
        <v>0</v>
      </c>
      <c r="W1953" s="5"/>
    </row>
    <row r="1954" spans="1:23" x14ac:dyDescent="0.3">
      <c r="A1954" s="3">
        <f t="shared" si="355"/>
        <v>1937</v>
      </c>
      <c r="B1954" s="4" t="s">
        <v>1573</v>
      </c>
      <c r="C1954" s="3">
        <v>5</v>
      </c>
      <c r="D1954" s="3" t="s">
        <v>1567</v>
      </c>
      <c r="E1954" s="4" t="s">
        <v>1864</v>
      </c>
      <c r="F1954" s="3" t="s">
        <v>32</v>
      </c>
      <c r="G1954" s="3" t="s">
        <v>2340</v>
      </c>
      <c r="H1954" s="3" t="s">
        <v>2468</v>
      </c>
      <c r="I1954" s="3" t="s">
        <v>2496</v>
      </c>
      <c r="J1954" s="3">
        <v>18.2</v>
      </c>
      <c r="K1954" s="3">
        <v>6000</v>
      </c>
      <c r="L1954" s="3" t="s">
        <v>25</v>
      </c>
      <c r="M1954" s="3">
        <v>1</v>
      </c>
      <c r="N1954" s="28">
        <f t="shared" si="349"/>
        <v>6</v>
      </c>
      <c r="O1954" s="28">
        <f t="shared" si="350"/>
        <v>109.19999999999999</v>
      </c>
      <c r="P1954" s="12">
        <v>0</v>
      </c>
      <c r="Q1954" s="46">
        <f t="shared" si="351"/>
        <v>0</v>
      </c>
      <c r="R1954" s="37"/>
      <c r="S1954" s="3">
        <f t="shared" si="352"/>
        <v>6</v>
      </c>
      <c r="T1954" s="29" t="s">
        <v>2503</v>
      </c>
      <c r="U1954" s="5">
        <f t="shared" si="353"/>
        <v>109.19999999999999</v>
      </c>
      <c r="V1954" s="5">
        <f t="shared" si="354"/>
        <v>0</v>
      </c>
      <c r="W1954" s="5"/>
    </row>
    <row r="1955" spans="1:23" x14ac:dyDescent="0.3">
      <c r="A1955" s="3">
        <f t="shared" si="355"/>
        <v>1938</v>
      </c>
      <c r="B1955" s="4" t="s">
        <v>1573</v>
      </c>
      <c r="C1955" s="3">
        <v>5</v>
      </c>
      <c r="D1955" s="3" t="s">
        <v>1567</v>
      </c>
      <c r="E1955" s="4" t="s">
        <v>1865</v>
      </c>
      <c r="F1955" s="3" t="s">
        <v>32</v>
      </c>
      <c r="G1955" s="3" t="s">
        <v>2340</v>
      </c>
      <c r="H1955" s="3" t="s">
        <v>2468</v>
      </c>
      <c r="I1955" s="3" t="s">
        <v>2496</v>
      </c>
      <c r="J1955" s="3">
        <v>18.2</v>
      </c>
      <c r="K1955" s="3">
        <v>6000</v>
      </c>
      <c r="L1955" s="3" t="s">
        <v>25</v>
      </c>
      <c r="M1955" s="3">
        <v>1</v>
      </c>
      <c r="N1955" s="28">
        <f t="shared" si="349"/>
        <v>6</v>
      </c>
      <c r="O1955" s="28">
        <f t="shared" si="350"/>
        <v>109.19999999999999</v>
      </c>
      <c r="P1955" s="12">
        <v>0</v>
      </c>
      <c r="Q1955" s="46">
        <f t="shared" si="351"/>
        <v>0</v>
      </c>
      <c r="R1955" s="37"/>
      <c r="S1955" s="3">
        <f t="shared" si="352"/>
        <v>6</v>
      </c>
      <c r="T1955" s="29" t="s">
        <v>2503</v>
      </c>
      <c r="U1955" s="5">
        <f t="shared" si="353"/>
        <v>109.19999999999999</v>
      </c>
      <c r="V1955" s="5">
        <f t="shared" si="354"/>
        <v>0</v>
      </c>
      <c r="W1955" s="5"/>
    </row>
    <row r="1956" spans="1:23" x14ac:dyDescent="0.3">
      <c r="A1956" s="3">
        <f t="shared" si="355"/>
        <v>1939</v>
      </c>
      <c r="B1956" s="4" t="s">
        <v>1573</v>
      </c>
      <c r="C1956" s="3">
        <v>5</v>
      </c>
      <c r="D1956" s="3" t="s">
        <v>1567</v>
      </c>
      <c r="E1956" s="4" t="s">
        <v>1866</v>
      </c>
      <c r="F1956" s="3" t="s">
        <v>32</v>
      </c>
      <c r="G1956" s="3" t="s">
        <v>2340</v>
      </c>
      <c r="H1956" s="3" t="s">
        <v>2468</v>
      </c>
      <c r="I1956" s="3" t="s">
        <v>2496</v>
      </c>
      <c r="J1956" s="3">
        <v>18.2</v>
      </c>
      <c r="K1956" s="3">
        <v>6000</v>
      </c>
      <c r="L1956" s="3" t="s">
        <v>25</v>
      </c>
      <c r="M1956" s="3">
        <v>1</v>
      </c>
      <c r="N1956" s="28">
        <f t="shared" si="349"/>
        <v>6</v>
      </c>
      <c r="O1956" s="28">
        <f t="shared" si="350"/>
        <v>109.19999999999999</v>
      </c>
      <c r="P1956" s="12">
        <v>0</v>
      </c>
      <c r="Q1956" s="46">
        <f t="shared" si="351"/>
        <v>0</v>
      </c>
      <c r="R1956" s="37"/>
      <c r="S1956" s="3">
        <f t="shared" si="352"/>
        <v>6</v>
      </c>
      <c r="T1956" s="29" t="s">
        <v>2503</v>
      </c>
      <c r="U1956" s="5">
        <f t="shared" si="353"/>
        <v>109.19999999999999</v>
      </c>
      <c r="V1956" s="5">
        <f t="shared" si="354"/>
        <v>0</v>
      </c>
      <c r="W1956" s="5"/>
    </row>
    <row r="1957" spans="1:23" x14ac:dyDescent="0.3">
      <c r="A1957" s="3">
        <f t="shared" si="355"/>
        <v>1940</v>
      </c>
      <c r="B1957" s="4" t="s">
        <v>1573</v>
      </c>
      <c r="C1957" s="3">
        <v>5</v>
      </c>
      <c r="D1957" s="3" t="s">
        <v>1567</v>
      </c>
      <c r="E1957" s="4" t="s">
        <v>1867</v>
      </c>
      <c r="F1957" s="3" t="s">
        <v>32</v>
      </c>
      <c r="G1957" s="3" t="s">
        <v>2340</v>
      </c>
      <c r="H1957" s="3" t="s">
        <v>2468</v>
      </c>
      <c r="I1957" s="3" t="s">
        <v>2496</v>
      </c>
      <c r="J1957" s="3">
        <v>18.2</v>
      </c>
      <c r="K1957" s="3">
        <v>6000</v>
      </c>
      <c r="L1957" s="3" t="s">
        <v>25</v>
      </c>
      <c r="M1957" s="3">
        <v>1</v>
      </c>
      <c r="N1957" s="28">
        <f t="shared" si="349"/>
        <v>6</v>
      </c>
      <c r="O1957" s="28">
        <f t="shared" si="350"/>
        <v>109.19999999999999</v>
      </c>
      <c r="P1957" s="12">
        <v>0</v>
      </c>
      <c r="Q1957" s="46">
        <f t="shared" si="351"/>
        <v>0</v>
      </c>
      <c r="R1957" s="37"/>
      <c r="S1957" s="3">
        <f t="shared" si="352"/>
        <v>6</v>
      </c>
      <c r="T1957" s="29" t="s">
        <v>2503</v>
      </c>
      <c r="U1957" s="5">
        <f t="shared" si="353"/>
        <v>109.19999999999999</v>
      </c>
      <c r="V1957" s="5">
        <f t="shared" si="354"/>
        <v>0</v>
      </c>
      <c r="W1957" s="5"/>
    </row>
    <row r="1958" spans="1:23" x14ac:dyDescent="0.3">
      <c r="A1958" s="3">
        <f t="shared" si="355"/>
        <v>1941</v>
      </c>
      <c r="B1958" s="4" t="s">
        <v>1573</v>
      </c>
      <c r="C1958" s="3">
        <v>5</v>
      </c>
      <c r="D1958" s="3" t="s">
        <v>1567</v>
      </c>
      <c r="E1958" s="4" t="s">
        <v>1868</v>
      </c>
      <c r="F1958" s="3" t="s">
        <v>32</v>
      </c>
      <c r="G1958" s="3" t="s">
        <v>2340</v>
      </c>
      <c r="H1958" s="3" t="s">
        <v>2468</v>
      </c>
      <c r="I1958" s="3" t="s">
        <v>2496</v>
      </c>
      <c r="J1958" s="3">
        <v>18.2</v>
      </c>
      <c r="K1958" s="3">
        <v>6000</v>
      </c>
      <c r="L1958" s="3" t="s">
        <v>25</v>
      </c>
      <c r="M1958" s="3">
        <v>1</v>
      </c>
      <c r="N1958" s="28">
        <f t="shared" si="349"/>
        <v>6</v>
      </c>
      <c r="O1958" s="28">
        <f t="shared" si="350"/>
        <v>109.19999999999999</v>
      </c>
      <c r="P1958" s="12">
        <v>0</v>
      </c>
      <c r="Q1958" s="46">
        <f t="shared" si="351"/>
        <v>0</v>
      </c>
      <c r="R1958" s="37"/>
      <c r="S1958" s="3">
        <f t="shared" si="352"/>
        <v>6</v>
      </c>
      <c r="T1958" s="29" t="s">
        <v>2503</v>
      </c>
      <c r="U1958" s="5">
        <f t="shared" si="353"/>
        <v>109.19999999999999</v>
      </c>
      <c r="V1958" s="5">
        <f t="shared" si="354"/>
        <v>0</v>
      </c>
      <c r="W1958" s="5"/>
    </row>
    <row r="1959" spans="1:23" x14ac:dyDescent="0.3">
      <c r="A1959" s="3">
        <f t="shared" si="355"/>
        <v>1942</v>
      </c>
      <c r="B1959" s="4" t="s">
        <v>1573</v>
      </c>
      <c r="C1959" s="3">
        <v>5</v>
      </c>
      <c r="D1959" s="3" t="s">
        <v>1567</v>
      </c>
      <c r="E1959" s="4" t="s">
        <v>1869</v>
      </c>
      <c r="F1959" s="3" t="s">
        <v>32</v>
      </c>
      <c r="G1959" s="3" t="s">
        <v>2340</v>
      </c>
      <c r="H1959" s="3" t="s">
        <v>2468</v>
      </c>
      <c r="I1959" s="3" t="s">
        <v>2496</v>
      </c>
      <c r="J1959" s="3">
        <v>18.2</v>
      </c>
      <c r="K1959" s="3">
        <v>6000</v>
      </c>
      <c r="L1959" s="3" t="s">
        <v>25</v>
      </c>
      <c r="M1959" s="3">
        <v>1</v>
      </c>
      <c r="N1959" s="28">
        <f t="shared" si="349"/>
        <v>6</v>
      </c>
      <c r="O1959" s="28">
        <f t="shared" si="350"/>
        <v>109.19999999999999</v>
      </c>
      <c r="P1959" s="12">
        <v>0</v>
      </c>
      <c r="Q1959" s="46">
        <f t="shared" si="351"/>
        <v>0</v>
      </c>
      <c r="R1959" s="37"/>
      <c r="S1959" s="3">
        <f t="shared" si="352"/>
        <v>6</v>
      </c>
      <c r="T1959" s="29" t="s">
        <v>2503</v>
      </c>
      <c r="U1959" s="5">
        <f t="shared" si="353"/>
        <v>109.19999999999999</v>
      </c>
      <c r="V1959" s="5">
        <f t="shared" si="354"/>
        <v>0</v>
      </c>
      <c r="W1959" s="5"/>
    </row>
    <row r="1960" spans="1:23" x14ac:dyDescent="0.3">
      <c r="A1960" s="3">
        <f t="shared" si="355"/>
        <v>1943</v>
      </c>
      <c r="B1960" s="4" t="s">
        <v>1573</v>
      </c>
      <c r="C1960" s="3">
        <v>5</v>
      </c>
      <c r="D1960" s="3" t="s">
        <v>1567</v>
      </c>
      <c r="E1960" s="4" t="s">
        <v>1870</v>
      </c>
      <c r="F1960" s="3" t="s">
        <v>32</v>
      </c>
      <c r="G1960" s="3" t="s">
        <v>2340</v>
      </c>
      <c r="H1960" s="3" t="s">
        <v>2468</v>
      </c>
      <c r="I1960" s="3" t="s">
        <v>2496</v>
      </c>
      <c r="J1960" s="3">
        <v>18.2</v>
      </c>
      <c r="K1960" s="3">
        <v>6000</v>
      </c>
      <c r="L1960" s="3" t="s">
        <v>25</v>
      </c>
      <c r="M1960" s="3">
        <v>1</v>
      </c>
      <c r="N1960" s="28">
        <f t="shared" si="349"/>
        <v>6</v>
      </c>
      <c r="O1960" s="28">
        <f t="shared" si="350"/>
        <v>109.19999999999999</v>
      </c>
      <c r="P1960" s="12">
        <v>0</v>
      </c>
      <c r="Q1960" s="46">
        <f t="shared" si="351"/>
        <v>0</v>
      </c>
      <c r="R1960" s="37"/>
      <c r="S1960" s="3">
        <f t="shared" si="352"/>
        <v>6</v>
      </c>
      <c r="T1960" s="29" t="s">
        <v>2503</v>
      </c>
      <c r="U1960" s="5">
        <f t="shared" si="353"/>
        <v>109.19999999999999</v>
      </c>
      <c r="V1960" s="5">
        <f t="shared" si="354"/>
        <v>0</v>
      </c>
      <c r="W1960" s="5"/>
    </row>
    <row r="1961" spans="1:23" x14ac:dyDescent="0.3">
      <c r="A1961" s="3">
        <f t="shared" si="355"/>
        <v>1944</v>
      </c>
      <c r="B1961" s="4" t="s">
        <v>1573</v>
      </c>
      <c r="C1961" s="3">
        <v>5</v>
      </c>
      <c r="D1961" s="3" t="s">
        <v>1567</v>
      </c>
      <c r="E1961" s="4" t="s">
        <v>1871</v>
      </c>
      <c r="F1961" s="3" t="s">
        <v>32</v>
      </c>
      <c r="G1961" s="3" t="s">
        <v>2340</v>
      </c>
      <c r="H1961" s="3" t="s">
        <v>2468</v>
      </c>
      <c r="I1961" s="3" t="s">
        <v>2496</v>
      </c>
      <c r="J1961" s="3">
        <v>18.2</v>
      </c>
      <c r="K1961" s="3">
        <v>6000</v>
      </c>
      <c r="L1961" s="3" t="s">
        <v>25</v>
      </c>
      <c r="M1961" s="3">
        <v>1</v>
      </c>
      <c r="N1961" s="28">
        <f t="shared" si="349"/>
        <v>6</v>
      </c>
      <c r="O1961" s="28">
        <f t="shared" si="350"/>
        <v>109.19999999999999</v>
      </c>
      <c r="P1961" s="12">
        <v>0</v>
      </c>
      <c r="Q1961" s="46">
        <f t="shared" si="351"/>
        <v>0</v>
      </c>
      <c r="R1961" s="37"/>
      <c r="S1961" s="3">
        <f t="shared" si="352"/>
        <v>6</v>
      </c>
      <c r="T1961" s="29" t="s">
        <v>2503</v>
      </c>
      <c r="U1961" s="5">
        <f t="shared" si="353"/>
        <v>109.19999999999999</v>
      </c>
      <c r="V1961" s="5">
        <f t="shared" si="354"/>
        <v>0</v>
      </c>
      <c r="W1961" s="5"/>
    </row>
    <row r="1962" spans="1:23" x14ac:dyDescent="0.3">
      <c r="A1962" s="3">
        <f t="shared" si="355"/>
        <v>1945</v>
      </c>
      <c r="B1962" s="4" t="s">
        <v>1573</v>
      </c>
      <c r="C1962" s="3">
        <v>5</v>
      </c>
      <c r="D1962" s="3" t="s">
        <v>1567</v>
      </c>
      <c r="E1962" s="4" t="s">
        <v>1872</v>
      </c>
      <c r="F1962" s="3" t="s">
        <v>32</v>
      </c>
      <c r="G1962" s="3" t="s">
        <v>2340</v>
      </c>
      <c r="H1962" s="3" t="s">
        <v>2468</v>
      </c>
      <c r="I1962" s="3" t="s">
        <v>2496</v>
      </c>
      <c r="J1962" s="3">
        <v>18.2</v>
      </c>
      <c r="K1962" s="3">
        <v>6000</v>
      </c>
      <c r="L1962" s="3" t="s">
        <v>25</v>
      </c>
      <c r="M1962" s="3">
        <v>1</v>
      </c>
      <c r="N1962" s="28">
        <f t="shared" si="349"/>
        <v>6</v>
      </c>
      <c r="O1962" s="28">
        <f t="shared" si="350"/>
        <v>109.19999999999999</v>
      </c>
      <c r="P1962" s="12">
        <v>0</v>
      </c>
      <c r="Q1962" s="46">
        <f t="shared" si="351"/>
        <v>0</v>
      </c>
      <c r="R1962" s="37"/>
      <c r="S1962" s="3">
        <f t="shared" si="352"/>
        <v>6</v>
      </c>
      <c r="T1962" s="29" t="s">
        <v>2503</v>
      </c>
      <c r="U1962" s="5">
        <f t="shared" si="353"/>
        <v>109.19999999999999</v>
      </c>
      <c r="V1962" s="5">
        <f t="shared" si="354"/>
        <v>0</v>
      </c>
      <c r="W1962" s="5"/>
    </row>
    <row r="1963" spans="1:23" x14ac:dyDescent="0.3">
      <c r="A1963" s="3">
        <f t="shared" si="355"/>
        <v>1946</v>
      </c>
      <c r="B1963" s="4" t="s">
        <v>1573</v>
      </c>
      <c r="C1963" s="3">
        <v>5</v>
      </c>
      <c r="D1963" s="3" t="s">
        <v>1567</v>
      </c>
      <c r="E1963" s="4" t="s">
        <v>1873</v>
      </c>
      <c r="F1963" s="3" t="s">
        <v>32</v>
      </c>
      <c r="G1963" s="3" t="s">
        <v>2340</v>
      </c>
      <c r="H1963" s="3" t="s">
        <v>2468</v>
      </c>
      <c r="I1963" s="3" t="s">
        <v>2496</v>
      </c>
      <c r="J1963" s="3">
        <v>18.2</v>
      </c>
      <c r="K1963" s="3">
        <v>6000</v>
      </c>
      <c r="L1963" s="3" t="s">
        <v>25</v>
      </c>
      <c r="M1963" s="3">
        <v>1</v>
      </c>
      <c r="N1963" s="28">
        <f t="shared" si="349"/>
        <v>6</v>
      </c>
      <c r="O1963" s="28">
        <f t="shared" si="350"/>
        <v>109.19999999999999</v>
      </c>
      <c r="P1963" s="12">
        <v>0</v>
      </c>
      <c r="Q1963" s="46">
        <f t="shared" si="351"/>
        <v>0</v>
      </c>
      <c r="R1963" s="37"/>
      <c r="S1963" s="3">
        <f t="shared" si="352"/>
        <v>6</v>
      </c>
      <c r="T1963" s="29" t="s">
        <v>2503</v>
      </c>
      <c r="U1963" s="5">
        <f t="shared" si="353"/>
        <v>109.19999999999999</v>
      </c>
      <c r="V1963" s="5">
        <f t="shared" si="354"/>
        <v>0</v>
      </c>
      <c r="W1963" s="5"/>
    </row>
    <row r="1964" spans="1:23" x14ac:dyDescent="0.3">
      <c r="A1964" s="3">
        <f t="shared" si="355"/>
        <v>1947</v>
      </c>
      <c r="B1964" s="4" t="s">
        <v>1573</v>
      </c>
      <c r="C1964" s="3">
        <v>5</v>
      </c>
      <c r="D1964" s="3" t="s">
        <v>1567</v>
      </c>
      <c r="E1964" s="4" t="s">
        <v>1874</v>
      </c>
      <c r="F1964" s="3" t="s">
        <v>32</v>
      </c>
      <c r="G1964" s="3" t="s">
        <v>2340</v>
      </c>
      <c r="H1964" s="3" t="s">
        <v>2468</v>
      </c>
      <c r="I1964" s="3" t="s">
        <v>2496</v>
      </c>
      <c r="J1964" s="3">
        <v>18.2</v>
      </c>
      <c r="K1964" s="3">
        <v>6000</v>
      </c>
      <c r="L1964" s="3" t="s">
        <v>25</v>
      </c>
      <c r="M1964" s="3">
        <v>1</v>
      </c>
      <c r="N1964" s="28">
        <f t="shared" si="349"/>
        <v>6</v>
      </c>
      <c r="O1964" s="28">
        <f t="shared" si="350"/>
        <v>109.19999999999999</v>
      </c>
      <c r="P1964" s="12">
        <v>0</v>
      </c>
      <c r="Q1964" s="46">
        <f t="shared" si="351"/>
        <v>0</v>
      </c>
      <c r="R1964" s="37"/>
      <c r="S1964" s="3">
        <f t="shared" si="352"/>
        <v>6</v>
      </c>
      <c r="T1964" s="29" t="s">
        <v>2503</v>
      </c>
      <c r="U1964" s="5">
        <f t="shared" si="353"/>
        <v>109.19999999999999</v>
      </c>
      <c r="V1964" s="5">
        <f t="shared" si="354"/>
        <v>0</v>
      </c>
      <c r="W1964" s="5"/>
    </row>
    <row r="1965" spans="1:23" x14ac:dyDescent="0.3">
      <c r="A1965" s="3">
        <f t="shared" si="355"/>
        <v>1948</v>
      </c>
      <c r="B1965" s="4" t="s">
        <v>1573</v>
      </c>
      <c r="C1965" s="3">
        <v>5</v>
      </c>
      <c r="D1965" s="3" t="s">
        <v>1567</v>
      </c>
      <c r="E1965" s="4" t="s">
        <v>1875</v>
      </c>
      <c r="F1965" s="3" t="s">
        <v>32</v>
      </c>
      <c r="G1965" s="3" t="s">
        <v>2340</v>
      </c>
      <c r="H1965" s="3" t="s">
        <v>2468</v>
      </c>
      <c r="I1965" s="3" t="s">
        <v>2496</v>
      </c>
      <c r="J1965" s="3">
        <v>18.2</v>
      </c>
      <c r="K1965" s="3">
        <v>6000</v>
      </c>
      <c r="L1965" s="3" t="s">
        <v>25</v>
      </c>
      <c r="M1965" s="3">
        <v>1</v>
      </c>
      <c r="N1965" s="28">
        <f t="shared" si="349"/>
        <v>6</v>
      </c>
      <c r="O1965" s="28">
        <f t="shared" si="350"/>
        <v>109.19999999999999</v>
      </c>
      <c r="P1965" s="12">
        <v>0</v>
      </c>
      <c r="Q1965" s="46">
        <f t="shared" si="351"/>
        <v>0</v>
      </c>
      <c r="R1965" s="37"/>
      <c r="S1965" s="3">
        <f t="shared" si="352"/>
        <v>6</v>
      </c>
      <c r="T1965" s="29" t="s">
        <v>2503</v>
      </c>
      <c r="U1965" s="5">
        <f t="shared" si="353"/>
        <v>109.19999999999999</v>
      </c>
      <c r="V1965" s="5">
        <f t="shared" si="354"/>
        <v>0</v>
      </c>
      <c r="W1965" s="5"/>
    </row>
    <row r="1966" spans="1:23" x14ac:dyDescent="0.3">
      <c r="A1966" s="3">
        <f t="shared" si="355"/>
        <v>1949</v>
      </c>
      <c r="B1966" s="4" t="s">
        <v>1573</v>
      </c>
      <c r="C1966" s="3">
        <v>5</v>
      </c>
      <c r="D1966" s="3" t="s">
        <v>1567</v>
      </c>
      <c r="E1966" s="4" t="s">
        <v>1876</v>
      </c>
      <c r="F1966" s="3" t="s">
        <v>32</v>
      </c>
      <c r="G1966" s="3" t="s">
        <v>2340</v>
      </c>
      <c r="H1966" s="3" t="s">
        <v>2468</v>
      </c>
      <c r="I1966" s="3" t="s">
        <v>2496</v>
      </c>
      <c r="J1966" s="3">
        <v>18.2</v>
      </c>
      <c r="K1966" s="3">
        <v>6000</v>
      </c>
      <c r="L1966" s="3" t="s">
        <v>25</v>
      </c>
      <c r="M1966" s="3">
        <v>1</v>
      </c>
      <c r="N1966" s="28">
        <f t="shared" si="349"/>
        <v>6</v>
      </c>
      <c r="O1966" s="28">
        <f t="shared" si="350"/>
        <v>109.19999999999999</v>
      </c>
      <c r="P1966" s="12">
        <v>0</v>
      </c>
      <c r="Q1966" s="46">
        <f t="shared" si="351"/>
        <v>0</v>
      </c>
      <c r="R1966" s="37"/>
      <c r="S1966" s="3">
        <f t="shared" si="352"/>
        <v>6</v>
      </c>
      <c r="T1966" s="29" t="s">
        <v>2503</v>
      </c>
      <c r="U1966" s="5">
        <f t="shared" si="353"/>
        <v>109.19999999999999</v>
      </c>
      <c r="V1966" s="5">
        <f t="shared" si="354"/>
        <v>0</v>
      </c>
      <c r="W1966" s="5"/>
    </row>
    <row r="1967" spans="1:23" x14ac:dyDescent="0.3">
      <c r="A1967" s="3">
        <f t="shared" si="355"/>
        <v>1950</v>
      </c>
      <c r="B1967" s="4" t="s">
        <v>1573</v>
      </c>
      <c r="C1967" s="3">
        <v>5</v>
      </c>
      <c r="D1967" s="3" t="s">
        <v>1567</v>
      </c>
      <c r="E1967" s="4" t="s">
        <v>1877</v>
      </c>
      <c r="F1967" s="3" t="s">
        <v>32</v>
      </c>
      <c r="G1967" s="3" t="s">
        <v>2340</v>
      </c>
      <c r="H1967" s="3" t="s">
        <v>2468</v>
      </c>
      <c r="I1967" s="3" t="s">
        <v>2496</v>
      </c>
      <c r="J1967" s="3">
        <v>18.2</v>
      </c>
      <c r="K1967" s="3">
        <v>6000</v>
      </c>
      <c r="L1967" s="3" t="s">
        <v>25</v>
      </c>
      <c r="M1967" s="3">
        <v>1</v>
      </c>
      <c r="N1967" s="28">
        <f t="shared" si="349"/>
        <v>6</v>
      </c>
      <c r="O1967" s="28">
        <f t="shared" si="350"/>
        <v>109.19999999999999</v>
      </c>
      <c r="P1967" s="12">
        <v>0</v>
      </c>
      <c r="Q1967" s="46">
        <f t="shared" si="351"/>
        <v>0</v>
      </c>
      <c r="R1967" s="37"/>
      <c r="S1967" s="3">
        <f t="shared" si="352"/>
        <v>6</v>
      </c>
      <c r="T1967" s="29" t="s">
        <v>2503</v>
      </c>
      <c r="U1967" s="5">
        <f t="shared" si="353"/>
        <v>109.19999999999999</v>
      </c>
      <c r="V1967" s="5">
        <f t="shared" si="354"/>
        <v>0</v>
      </c>
      <c r="W1967" s="5"/>
    </row>
    <row r="1968" spans="1:23" x14ac:dyDescent="0.3">
      <c r="A1968" s="3">
        <f t="shared" si="355"/>
        <v>1951</v>
      </c>
      <c r="B1968" s="4" t="s">
        <v>1573</v>
      </c>
      <c r="C1968" s="3">
        <v>5</v>
      </c>
      <c r="D1968" s="3" t="s">
        <v>1567</v>
      </c>
      <c r="E1968" s="4" t="s">
        <v>1878</v>
      </c>
      <c r="F1968" s="3" t="s">
        <v>32</v>
      </c>
      <c r="G1968" s="3" t="s">
        <v>2340</v>
      </c>
      <c r="H1968" s="3" t="s">
        <v>2468</v>
      </c>
      <c r="I1968" s="3" t="s">
        <v>2496</v>
      </c>
      <c r="J1968" s="3">
        <v>18.2</v>
      </c>
      <c r="K1968" s="3">
        <v>6000</v>
      </c>
      <c r="L1968" s="3" t="s">
        <v>25</v>
      </c>
      <c r="M1968" s="3">
        <v>1</v>
      </c>
      <c r="N1968" s="28">
        <f t="shared" si="349"/>
        <v>6</v>
      </c>
      <c r="O1968" s="28">
        <f t="shared" si="350"/>
        <v>109.19999999999999</v>
      </c>
      <c r="P1968" s="12">
        <v>0</v>
      </c>
      <c r="Q1968" s="46">
        <f t="shared" si="351"/>
        <v>0</v>
      </c>
      <c r="R1968" s="37"/>
      <c r="S1968" s="3">
        <f t="shared" si="352"/>
        <v>6</v>
      </c>
      <c r="T1968" s="29" t="s">
        <v>2503</v>
      </c>
      <c r="U1968" s="5">
        <f t="shared" si="353"/>
        <v>109.19999999999999</v>
      </c>
      <c r="V1968" s="5">
        <f t="shared" si="354"/>
        <v>0</v>
      </c>
      <c r="W1968" s="5"/>
    </row>
    <row r="1969" spans="1:23" x14ac:dyDescent="0.3">
      <c r="A1969" s="3">
        <f t="shared" si="355"/>
        <v>1952</v>
      </c>
      <c r="B1969" s="4" t="s">
        <v>1573</v>
      </c>
      <c r="C1969" s="3">
        <v>5</v>
      </c>
      <c r="D1969" s="3" t="s">
        <v>1567</v>
      </c>
      <c r="E1969" s="4" t="s">
        <v>1879</v>
      </c>
      <c r="F1969" s="3" t="s">
        <v>32</v>
      </c>
      <c r="G1969" s="3" t="s">
        <v>2340</v>
      </c>
      <c r="H1969" s="3" t="s">
        <v>2468</v>
      </c>
      <c r="I1969" s="3" t="s">
        <v>2496</v>
      </c>
      <c r="J1969" s="3">
        <v>18.2</v>
      </c>
      <c r="K1969" s="3">
        <v>6000</v>
      </c>
      <c r="L1969" s="3" t="s">
        <v>25</v>
      </c>
      <c r="M1969" s="3">
        <v>1</v>
      </c>
      <c r="N1969" s="28">
        <f t="shared" si="349"/>
        <v>6</v>
      </c>
      <c r="O1969" s="28">
        <f t="shared" si="350"/>
        <v>109.19999999999999</v>
      </c>
      <c r="P1969" s="12">
        <v>0</v>
      </c>
      <c r="Q1969" s="46">
        <f t="shared" si="351"/>
        <v>0</v>
      </c>
      <c r="R1969" s="37"/>
      <c r="S1969" s="3">
        <f t="shared" si="352"/>
        <v>6</v>
      </c>
      <c r="T1969" s="29" t="s">
        <v>2503</v>
      </c>
      <c r="U1969" s="5">
        <f t="shared" si="353"/>
        <v>109.19999999999999</v>
      </c>
      <c r="V1969" s="5">
        <f t="shared" si="354"/>
        <v>0</v>
      </c>
      <c r="W1969" s="5"/>
    </row>
    <row r="1970" spans="1:23" x14ac:dyDescent="0.3">
      <c r="A1970" s="3">
        <f t="shared" si="355"/>
        <v>1953</v>
      </c>
      <c r="B1970" s="4" t="s">
        <v>1573</v>
      </c>
      <c r="C1970" s="3">
        <v>5</v>
      </c>
      <c r="D1970" s="3" t="s">
        <v>1567</v>
      </c>
      <c r="E1970" s="4" t="s">
        <v>1880</v>
      </c>
      <c r="F1970" s="3" t="s">
        <v>32</v>
      </c>
      <c r="G1970" s="3" t="s">
        <v>2340</v>
      </c>
      <c r="H1970" s="3" t="s">
        <v>2468</v>
      </c>
      <c r="I1970" s="3" t="s">
        <v>2496</v>
      </c>
      <c r="J1970" s="3">
        <v>18.2</v>
      </c>
      <c r="K1970" s="3">
        <v>6000</v>
      </c>
      <c r="L1970" s="3" t="s">
        <v>25</v>
      </c>
      <c r="M1970" s="3">
        <v>1</v>
      </c>
      <c r="N1970" s="28">
        <f t="shared" si="349"/>
        <v>6</v>
      </c>
      <c r="O1970" s="28">
        <f t="shared" si="350"/>
        <v>109.19999999999999</v>
      </c>
      <c r="P1970" s="12">
        <v>0</v>
      </c>
      <c r="Q1970" s="46">
        <f t="shared" si="351"/>
        <v>0</v>
      </c>
      <c r="R1970" s="37"/>
      <c r="S1970" s="3">
        <f t="shared" si="352"/>
        <v>6</v>
      </c>
      <c r="T1970" s="29" t="s">
        <v>2503</v>
      </c>
      <c r="U1970" s="5">
        <f t="shared" si="353"/>
        <v>109.19999999999999</v>
      </c>
      <c r="V1970" s="5">
        <f t="shared" si="354"/>
        <v>0</v>
      </c>
      <c r="W1970" s="5"/>
    </row>
    <row r="1971" spans="1:23" x14ac:dyDescent="0.3">
      <c r="A1971" s="3">
        <f t="shared" si="355"/>
        <v>1954</v>
      </c>
      <c r="B1971" s="4" t="s">
        <v>1573</v>
      </c>
      <c r="C1971" s="3">
        <v>5</v>
      </c>
      <c r="D1971" s="3" t="s">
        <v>1567</v>
      </c>
      <c r="E1971" s="4" t="s">
        <v>1881</v>
      </c>
      <c r="F1971" s="3" t="s">
        <v>32</v>
      </c>
      <c r="G1971" s="3" t="s">
        <v>2340</v>
      </c>
      <c r="H1971" s="3" t="s">
        <v>2468</v>
      </c>
      <c r="I1971" s="3" t="s">
        <v>2496</v>
      </c>
      <c r="J1971" s="3">
        <v>18.2</v>
      </c>
      <c r="K1971" s="3">
        <v>6000</v>
      </c>
      <c r="L1971" s="3" t="s">
        <v>25</v>
      </c>
      <c r="M1971" s="3">
        <v>1</v>
      </c>
      <c r="N1971" s="28">
        <f t="shared" si="349"/>
        <v>6</v>
      </c>
      <c r="O1971" s="28">
        <f t="shared" si="350"/>
        <v>109.19999999999999</v>
      </c>
      <c r="P1971" s="12">
        <v>0</v>
      </c>
      <c r="Q1971" s="46">
        <f t="shared" si="351"/>
        <v>0</v>
      </c>
      <c r="R1971" s="37"/>
      <c r="S1971" s="3">
        <f t="shared" si="352"/>
        <v>6</v>
      </c>
      <c r="T1971" s="29" t="s">
        <v>2503</v>
      </c>
      <c r="U1971" s="5">
        <f t="shared" si="353"/>
        <v>109.19999999999999</v>
      </c>
      <c r="V1971" s="5">
        <f t="shared" si="354"/>
        <v>0</v>
      </c>
      <c r="W1971" s="5"/>
    </row>
    <row r="1972" spans="1:23" x14ac:dyDescent="0.3">
      <c r="A1972" s="3">
        <f t="shared" si="355"/>
        <v>1955</v>
      </c>
      <c r="B1972" s="4" t="s">
        <v>1573</v>
      </c>
      <c r="C1972" s="3">
        <v>5</v>
      </c>
      <c r="D1972" s="3" t="s">
        <v>1567</v>
      </c>
      <c r="E1972" s="4" t="s">
        <v>1882</v>
      </c>
      <c r="F1972" s="3" t="s">
        <v>32</v>
      </c>
      <c r="G1972" s="3" t="s">
        <v>2340</v>
      </c>
      <c r="H1972" s="3" t="s">
        <v>2468</v>
      </c>
      <c r="I1972" s="3" t="s">
        <v>2496</v>
      </c>
      <c r="J1972" s="3">
        <v>18.2</v>
      </c>
      <c r="K1972" s="3">
        <v>6000</v>
      </c>
      <c r="L1972" s="3" t="s">
        <v>25</v>
      </c>
      <c r="M1972" s="3">
        <v>1</v>
      </c>
      <c r="N1972" s="28">
        <f t="shared" si="349"/>
        <v>6</v>
      </c>
      <c r="O1972" s="28">
        <f t="shared" si="350"/>
        <v>109.19999999999999</v>
      </c>
      <c r="P1972" s="12">
        <v>0</v>
      </c>
      <c r="Q1972" s="46">
        <f t="shared" si="351"/>
        <v>0</v>
      </c>
      <c r="R1972" s="37"/>
      <c r="S1972" s="3">
        <f t="shared" si="352"/>
        <v>6</v>
      </c>
      <c r="T1972" s="29" t="s">
        <v>2503</v>
      </c>
      <c r="U1972" s="5">
        <f t="shared" si="353"/>
        <v>109.19999999999999</v>
      </c>
      <c r="V1972" s="5">
        <f t="shared" si="354"/>
        <v>0</v>
      </c>
      <c r="W1972" s="5"/>
    </row>
    <row r="1973" spans="1:23" x14ac:dyDescent="0.3">
      <c r="A1973" s="3">
        <f t="shared" si="355"/>
        <v>1956</v>
      </c>
      <c r="B1973" s="4" t="s">
        <v>1573</v>
      </c>
      <c r="C1973" s="3">
        <v>5</v>
      </c>
      <c r="D1973" s="3" t="s">
        <v>1567</v>
      </c>
      <c r="E1973" s="4" t="s">
        <v>1883</v>
      </c>
      <c r="F1973" s="3" t="s">
        <v>32</v>
      </c>
      <c r="G1973" s="3" t="s">
        <v>2340</v>
      </c>
      <c r="H1973" s="3" t="s">
        <v>2468</v>
      </c>
      <c r="I1973" s="3" t="s">
        <v>2496</v>
      </c>
      <c r="J1973" s="3">
        <v>18.2</v>
      </c>
      <c r="K1973" s="3">
        <v>6000</v>
      </c>
      <c r="L1973" s="3" t="s">
        <v>25</v>
      </c>
      <c r="M1973" s="3">
        <v>1</v>
      </c>
      <c r="N1973" s="28">
        <f t="shared" si="349"/>
        <v>6</v>
      </c>
      <c r="O1973" s="28">
        <f t="shared" si="350"/>
        <v>109.19999999999999</v>
      </c>
      <c r="P1973" s="12">
        <v>0</v>
      </c>
      <c r="Q1973" s="46">
        <f t="shared" si="351"/>
        <v>0</v>
      </c>
      <c r="R1973" s="37"/>
      <c r="S1973" s="3">
        <f t="shared" si="352"/>
        <v>6</v>
      </c>
      <c r="T1973" s="29" t="s">
        <v>2503</v>
      </c>
      <c r="U1973" s="5">
        <f t="shared" si="353"/>
        <v>109.19999999999999</v>
      </c>
      <c r="V1973" s="5">
        <f t="shared" si="354"/>
        <v>0</v>
      </c>
      <c r="W1973" s="5"/>
    </row>
    <row r="1974" spans="1:23" x14ac:dyDescent="0.3">
      <c r="A1974" s="3">
        <f t="shared" si="355"/>
        <v>1957</v>
      </c>
      <c r="B1974" s="4" t="s">
        <v>1573</v>
      </c>
      <c r="C1974" s="3">
        <v>5</v>
      </c>
      <c r="D1974" s="3" t="s">
        <v>1567</v>
      </c>
      <c r="E1974" s="4" t="s">
        <v>1884</v>
      </c>
      <c r="F1974" s="3" t="s">
        <v>32</v>
      </c>
      <c r="G1974" s="3" t="s">
        <v>2340</v>
      </c>
      <c r="H1974" s="3" t="s">
        <v>2468</v>
      </c>
      <c r="I1974" s="3" t="s">
        <v>2496</v>
      </c>
      <c r="J1974" s="3">
        <v>18.2</v>
      </c>
      <c r="K1974" s="3">
        <v>6000</v>
      </c>
      <c r="L1974" s="3" t="s">
        <v>25</v>
      </c>
      <c r="M1974" s="3">
        <v>1</v>
      </c>
      <c r="N1974" s="28">
        <f t="shared" si="349"/>
        <v>6</v>
      </c>
      <c r="O1974" s="28">
        <f t="shared" si="350"/>
        <v>109.19999999999999</v>
      </c>
      <c r="P1974" s="12">
        <v>0</v>
      </c>
      <c r="Q1974" s="46">
        <f t="shared" si="351"/>
        <v>0</v>
      </c>
      <c r="R1974" s="37"/>
      <c r="S1974" s="3">
        <f t="shared" si="352"/>
        <v>6</v>
      </c>
      <c r="T1974" s="29" t="s">
        <v>2503</v>
      </c>
      <c r="U1974" s="5">
        <f t="shared" si="353"/>
        <v>109.19999999999999</v>
      </c>
      <c r="V1974" s="5">
        <f t="shared" si="354"/>
        <v>0</v>
      </c>
      <c r="W1974" s="5"/>
    </row>
    <row r="1975" spans="1:23" x14ac:dyDescent="0.3">
      <c r="A1975" s="3">
        <f t="shared" si="355"/>
        <v>1958</v>
      </c>
      <c r="B1975" s="4" t="s">
        <v>1573</v>
      </c>
      <c r="C1975" s="3">
        <v>5</v>
      </c>
      <c r="D1975" s="3" t="s">
        <v>1567</v>
      </c>
      <c r="E1975" s="4" t="s">
        <v>1885</v>
      </c>
      <c r="F1975" s="3" t="s">
        <v>32</v>
      </c>
      <c r="G1975" s="3" t="s">
        <v>2340</v>
      </c>
      <c r="H1975" s="3" t="s">
        <v>2468</v>
      </c>
      <c r="I1975" s="3" t="s">
        <v>2496</v>
      </c>
      <c r="J1975" s="3">
        <v>18.2</v>
      </c>
      <c r="K1975" s="3">
        <v>6000</v>
      </c>
      <c r="L1975" s="3" t="s">
        <v>25</v>
      </c>
      <c r="M1975" s="3">
        <v>1</v>
      </c>
      <c r="N1975" s="28">
        <f t="shared" si="349"/>
        <v>6</v>
      </c>
      <c r="O1975" s="28">
        <f t="shared" si="350"/>
        <v>109.19999999999999</v>
      </c>
      <c r="P1975" s="12">
        <v>0</v>
      </c>
      <c r="Q1975" s="46">
        <f t="shared" si="351"/>
        <v>0</v>
      </c>
      <c r="R1975" s="37"/>
      <c r="S1975" s="3">
        <f t="shared" si="352"/>
        <v>6</v>
      </c>
      <c r="T1975" s="29" t="s">
        <v>2503</v>
      </c>
      <c r="U1975" s="5">
        <f t="shared" si="353"/>
        <v>109.19999999999999</v>
      </c>
      <c r="V1975" s="5">
        <f t="shared" si="354"/>
        <v>0</v>
      </c>
      <c r="W1975" s="5"/>
    </row>
    <row r="1976" spans="1:23" x14ac:dyDescent="0.3">
      <c r="A1976" s="3">
        <f t="shared" si="355"/>
        <v>1959</v>
      </c>
      <c r="B1976" s="4" t="s">
        <v>1573</v>
      </c>
      <c r="C1976" s="3">
        <v>5</v>
      </c>
      <c r="D1976" s="3" t="s">
        <v>1567</v>
      </c>
      <c r="E1976" s="4" t="s">
        <v>1886</v>
      </c>
      <c r="F1976" s="3" t="s">
        <v>32</v>
      </c>
      <c r="G1976" s="3" t="s">
        <v>2340</v>
      </c>
      <c r="H1976" s="3" t="s">
        <v>2468</v>
      </c>
      <c r="I1976" s="3" t="s">
        <v>2496</v>
      </c>
      <c r="J1976" s="3">
        <v>18.2</v>
      </c>
      <c r="K1976" s="3">
        <v>6000</v>
      </c>
      <c r="L1976" s="3" t="s">
        <v>25</v>
      </c>
      <c r="M1976" s="3">
        <v>1</v>
      </c>
      <c r="N1976" s="28">
        <f t="shared" si="349"/>
        <v>6</v>
      </c>
      <c r="O1976" s="28">
        <f t="shared" si="350"/>
        <v>109.19999999999999</v>
      </c>
      <c r="P1976" s="12">
        <v>0</v>
      </c>
      <c r="Q1976" s="46">
        <f t="shared" si="351"/>
        <v>0</v>
      </c>
      <c r="R1976" s="37"/>
      <c r="S1976" s="3">
        <f t="shared" si="352"/>
        <v>6</v>
      </c>
      <c r="T1976" s="29" t="s">
        <v>2503</v>
      </c>
      <c r="U1976" s="5">
        <f t="shared" si="353"/>
        <v>109.19999999999999</v>
      </c>
      <c r="V1976" s="5">
        <f t="shared" si="354"/>
        <v>0</v>
      </c>
      <c r="W1976" s="5"/>
    </row>
    <row r="1977" spans="1:23" x14ac:dyDescent="0.3">
      <c r="A1977" s="3">
        <f t="shared" si="355"/>
        <v>1960</v>
      </c>
      <c r="B1977" s="4" t="s">
        <v>1573</v>
      </c>
      <c r="C1977" s="3">
        <v>5</v>
      </c>
      <c r="D1977" s="3" t="s">
        <v>1567</v>
      </c>
      <c r="E1977" s="4" t="s">
        <v>1887</v>
      </c>
      <c r="F1977" s="3" t="s">
        <v>32</v>
      </c>
      <c r="G1977" s="3" t="s">
        <v>2340</v>
      </c>
      <c r="H1977" s="3" t="s">
        <v>2468</v>
      </c>
      <c r="I1977" s="3" t="s">
        <v>2496</v>
      </c>
      <c r="J1977" s="3">
        <v>18.2</v>
      </c>
      <c r="K1977" s="3">
        <v>6000</v>
      </c>
      <c r="L1977" s="3" t="s">
        <v>25</v>
      </c>
      <c r="M1977" s="3">
        <v>1</v>
      </c>
      <c r="N1977" s="28">
        <f t="shared" ref="N1977:N2040" si="356">(K1977/1000)*M1977</f>
        <v>6</v>
      </c>
      <c r="O1977" s="28">
        <f t="shared" ref="O1977:O2040" si="357">N1977*J1977</f>
        <v>109.19999999999999</v>
      </c>
      <c r="P1977" s="12">
        <v>0</v>
      </c>
      <c r="Q1977" s="46">
        <f t="shared" si="351"/>
        <v>0</v>
      </c>
      <c r="R1977" s="37"/>
      <c r="S1977" s="3">
        <f t="shared" si="352"/>
        <v>6</v>
      </c>
      <c r="T1977" s="29" t="s">
        <v>2503</v>
      </c>
      <c r="U1977" s="5">
        <f t="shared" si="353"/>
        <v>109.19999999999999</v>
      </c>
      <c r="V1977" s="5">
        <f t="shared" si="354"/>
        <v>0</v>
      </c>
      <c r="W1977" s="5"/>
    </row>
    <row r="1978" spans="1:23" x14ac:dyDescent="0.3">
      <c r="A1978" s="3">
        <f t="shared" si="355"/>
        <v>1961</v>
      </c>
      <c r="B1978" s="4" t="s">
        <v>1573</v>
      </c>
      <c r="C1978" s="3">
        <v>5</v>
      </c>
      <c r="D1978" s="3" t="s">
        <v>1567</v>
      </c>
      <c r="E1978" s="4" t="s">
        <v>1888</v>
      </c>
      <c r="F1978" s="3" t="s">
        <v>32</v>
      </c>
      <c r="G1978" s="3" t="s">
        <v>2340</v>
      </c>
      <c r="H1978" s="3" t="s">
        <v>2468</v>
      </c>
      <c r="I1978" s="3" t="s">
        <v>2496</v>
      </c>
      <c r="J1978" s="3">
        <v>18.2</v>
      </c>
      <c r="K1978" s="3">
        <v>6000</v>
      </c>
      <c r="L1978" s="3" t="s">
        <v>25</v>
      </c>
      <c r="M1978" s="3">
        <v>1</v>
      </c>
      <c r="N1978" s="28">
        <f t="shared" si="356"/>
        <v>6</v>
      </c>
      <c r="O1978" s="28">
        <f t="shared" si="357"/>
        <v>109.19999999999999</v>
      </c>
      <c r="P1978" s="12">
        <v>0</v>
      </c>
      <c r="Q1978" s="46">
        <f t="shared" si="351"/>
        <v>0</v>
      </c>
      <c r="R1978" s="37"/>
      <c r="S1978" s="3">
        <f t="shared" si="352"/>
        <v>6</v>
      </c>
      <c r="T1978" s="29" t="s">
        <v>2503</v>
      </c>
      <c r="U1978" s="5">
        <f t="shared" si="353"/>
        <v>109.19999999999999</v>
      </c>
      <c r="V1978" s="5">
        <f t="shared" si="354"/>
        <v>0</v>
      </c>
      <c r="W1978" s="5"/>
    </row>
    <row r="1979" spans="1:23" x14ac:dyDescent="0.3">
      <c r="A1979" s="3">
        <f t="shared" si="355"/>
        <v>1962</v>
      </c>
      <c r="B1979" s="4" t="s">
        <v>1573</v>
      </c>
      <c r="C1979" s="3">
        <v>5</v>
      </c>
      <c r="D1979" s="3" t="s">
        <v>1567</v>
      </c>
      <c r="E1979" s="4" t="s">
        <v>1889</v>
      </c>
      <c r="F1979" s="3" t="s">
        <v>32</v>
      </c>
      <c r="G1979" s="3" t="s">
        <v>2340</v>
      </c>
      <c r="H1979" s="3" t="s">
        <v>2468</v>
      </c>
      <c r="I1979" s="3" t="s">
        <v>2496</v>
      </c>
      <c r="J1979" s="3">
        <v>18.2</v>
      </c>
      <c r="K1979" s="3">
        <v>6000</v>
      </c>
      <c r="L1979" s="3" t="s">
        <v>25</v>
      </c>
      <c r="M1979" s="3">
        <v>1</v>
      </c>
      <c r="N1979" s="28">
        <f t="shared" si="356"/>
        <v>6</v>
      </c>
      <c r="O1979" s="28">
        <f t="shared" si="357"/>
        <v>109.19999999999999</v>
      </c>
      <c r="P1979" s="12">
        <v>0</v>
      </c>
      <c r="Q1979" s="46">
        <f t="shared" si="351"/>
        <v>0</v>
      </c>
      <c r="R1979" s="37"/>
      <c r="S1979" s="3">
        <f t="shared" si="352"/>
        <v>6</v>
      </c>
      <c r="T1979" s="29" t="s">
        <v>2503</v>
      </c>
      <c r="U1979" s="5">
        <f t="shared" si="353"/>
        <v>109.19999999999999</v>
      </c>
      <c r="V1979" s="5">
        <f t="shared" si="354"/>
        <v>0</v>
      </c>
      <c r="W1979" s="5"/>
    </row>
    <row r="1980" spans="1:23" x14ac:dyDescent="0.3">
      <c r="A1980" s="3">
        <f t="shared" si="355"/>
        <v>1963</v>
      </c>
      <c r="B1980" s="4" t="s">
        <v>1573</v>
      </c>
      <c r="C1980" s="3">
        <v>5</v>
      </c>
      <c r="D1980" s="3" t="s">
        <v>1567</v>
      </c>
      <c r="E1980" s="4" t="s">
        <v>1890</v>
      </c>
      <c r="F1980" s="3" t="s">
        <v>32</v>
      </c>
      <c r="G1980" s="3" t="s">
        <v>2340</v>
      </c>
      <c r="H1980" s="3" t="s">
        <v>2468</v>
      </c>
      <c r="I1980" s="3" t="s">
        <v>2496</v>
      </c>
      <c r="J1980" s="3">
        <v>18.2</v>
      </c>
      <c r="K1980" s="3">
        <v>6000</v>
      </c>
      <c r="L1980" s="3" t="s">
        <v>25</v>
      </c>
      <c r="M1980" s="3">
        <v>1</v>
      </c>
      <c r="N1980" s="28">
        <f t="shared" si="356"/>
        <v>6</v>
      </c>
      <c r="O1980" s="28">
        <f t="shared" si="357"/>
        <v>109.19999999999999</v>
      </c>
      <c r="P1980" s="12">
        <v>0</v>
      </c>
      <c r="Q1980" s="46">
        <f t="shared" si="351"/>
        <v>0</v>
      </c>
      <c r="R1980" s="37"/>
      <c r="S1980" s="3">
        <f t="shared" si="352"/>
        <v>6</v>
      </c>
      <c r="T1980" s="29" t="s">
        <v>2503</v>
      </c>
      <c r="U1980" s="5">
        <f t="shared" si="353"/>
        <v>109.19999999999999</v>
      </c>
      <c r="V1980" s="5">
        <f t="shared" si="354"/>
        <v>0</v>
      </c>
      <c r="W1980" s="5"/>
    </row>
    <row r="1981" spans="1:23" x14ac:dyDescent="0.3">
      <c r="A1981" s="3">
        <f t="shared" si="355"/>
        <v>1964</v>
      </c>
      <c r="B1981" s="4" t="s">
        <v>1573</v>
      </c>
      <c r="C1981" s="3">
        <v>5</v>
      </c>
      <c r="D1981" s="3" t="s">
        <v>1567</v>
      </c>
      <c r="E1981" s="4" t="s">
        <v>1891</v>
      </c>
      <c r="F1981" s="3" t="s">
        <v>32</v>
      </c>
      <c r="G1981" s="3" t="s">
        <v>2340</v>
      </c>
      <c r="H1981" s="3" t="s">
        <v>2468</v>
      </c>
      <c r="I1981" s="3" t="s">
        <v>2496</v>
      </c>
      <c r="J1981" s="3">
        <v>18.2</v>
      </c>
      <c r="K1981" s="3">
        <v>6000</v>
      </c>
      <c r="L1981" s="3" t="s">
        <v>25</v>
      </c>
      <c r="M1981" s="3">
        <v>1</v>
      </c>
      <c r="N1981" s="28">
        <f t="shared" si="356"/>
        <v>6</v>
      </c>
      <c r="O1981" s="28">
        <f t="shared" si="357"/>
        <v>109.19999999999999</v>
      </c>
      <c r="P1981" s="12">
        <v>0</v>
      </c>
      <c r="Q1981" s="46">
        <f t="shared" si="351"/>
        <v>0</v>
      </c>
      <c r="R1981" s="37"/>
      <c r="S1981" s="3">
        <f t="shared" si="352"/>
        <v>6</v>
      </c>
      <c r="T1981" s="29" t="s">
        <v>2503</v>
      </c>
      <c r="U1981" s="5">
        <f t="shared" si="353"/>
        <v>109.19999999999999</v>
      </c>
      <c r="V1981" s="5">
        <f t="shared" si="354"/>
        <v>0</v>
      </c>
      <c r="W1981" s="5"/>
    </row>
    <row r="1982" spans="1:23" x14ac:dyDescent="0.3">
      <c r="A1982" s="3">
        <f t="shared" si="355"/>
        <v>1965</v>
      </c>
      <c r="B1982" s="4" t="s">
        <v>1573</v>
      </c>
      <c r="C1982" s="3">
        <v>5</v>
      </c>
      <c r="D1982" s="3" t="s">
        <v>1567</v>
      </c>
      <c r="E1982" s="4" t="s">
        <v>1892</v>
      </c>
      <c r="F1982" s="3" t="s">
        <v>32</v>
      </c>
      <c r="G1982" s="3" t="s">
        <v>2340</v>
      </c>
      <c r="H1982" s="3" t="s">
        <v>2468</v>
      </c>
      <c r="I1982" s="3" t="s">
        <v>2496</v>
      </c>
      <c r="J1982" s="3">
        <v>18.2</v>
      </c>
      <c r="K1982" s="3">
        <v>6000</v>
      </c>
      <c r="L1982" s="3" t="s">
        <v>25</v>
      </c>
      <c r="M1982" s="3">
        <v>1</v>
      </c>
      <c r="N1982" s="28">
        <f t="shared" si="356"/>
        <v>6</v>
      </c>
      <c r="O1982" s="28">
        <f t="shared" si="357"/>
        <v>109.19999999999999</v>
      </c>
      <c r="P1982" s="12">
        <v>0</v>
      </c>
      <c r="Q1982" s="46">
        <f t="shared" si="351"/>
        <v>0</v>
      </c>
      <c r="R1982" s="37"/>
      <c r="S1982" s="3">
        <f t="shared" si="352"/>
        <v>6</v>
      </c>
      <c r="T1982" s="29" t="s">
        <v>2503</v>
      </c>
      <c r="U1982" s="5">
        <f t="shared" si="353"/>
        <v>109.19999999999999</v>
      </c>
      <c r="V1982" s="5">
        <f t="shared" si="354"/>
        <v>0</v>
      </c>
      <c r="W1982" s="5"/>
    </row>
    <row r="1983" spans="1:23" x14ac:dyDescent="0.3">
      <c r="A1983" s="3">
        <f t="shared" si="355"/>
        <v>1966</v>
      </c>
      <c r="B1983" s="4" t="s">
        <v>1573</v>
      </c>
      <c r="C1983" s="3">
        <v>5</v>
      </c>
      <c r="D1983" s="3" t="s">
        <v>1567</v>
      </c>
      <c r="E1983" s="4" t="s">
        <v>1893</v>
      </c>
      <c r="F1983" s="3" t="s">
        <v>32</v>
      </c>
      <c r="G1983" s="3" t="s">
        <v>2340</v>
      </c>
      <c r="H1983" s="3" t="s">
        <v>2468</v>
      </c>
      <c r="I1983" s="3" t="s">
        <v>2496</v>
      </c>
      <c r="J1983" s="3">
        <v>18.2</v>
      </c>
      <c r="K1983" s="3">
        <v>6000</v>
      </c>
      <c r="L1983" s="3" t="s">
        <v>25</v>
      </c>
      <c r="M1983" s="3">
        <v>1</v>
      </c>
      <c r="N1983" s="28">
        <f t="shared" si="356"/>
        <v>6</v>
      </c>
      <c r="O1983" s="28">
        <f t="shared" si="357"/>
        <v>109.19999999999999</v>
      </c>
      <c r="P1983" s="12">
        <v>0</v>
      </c>
      <c r="Q1983" s="46">
        <f t="shared" si="351"/>
        <v>0</v>
      </c>
      <c r="R1983" s="37"/>
      <c r="S1983" s="3">
        <f t="shared" si="352"/>
        <v>6</v>
      </c>
      <c r="T1983" s="29" t="s">
        <v>2503</v>
      </c>
      <c r="U1983" s="5">
        <f t="shared" si="353"/>
        <v>109.19999999999999</v>
      </c>
      <c r="V1983" s="5">
        <f t="shared" si="354"/>
        <v>0</v>
      </c>
      <c r="W1983" s="5"/>
    </row>
    <row r="1984" spans="1:23" x14ac:dyDescent="0.3">
      <c r="A1984" s="3">
        <f t="shared" si="355"/>
        <v>1967</v>
      </c>
      <c r="B1984" s="4" t="s">
        <v>1573</v>
      </c>
      <c r="C1984" s="3">
        <v>5</v>
      </c>
      <c r="D1984" s="3" t="s">
        <v>1567</v>
      </c>
      <c r="E1984" s="4" t="s">
        <v>1894</v>
      </c>
      <c r="F1984" s="3" t="s">
        <v>32</v>
      </c>
      <c r="G1984" s="3" t="s">
        <v>2340</v>
      </c>
      <c r="H1984" s="3" t="s">
        <v>2468</v>
      </c>
      <c r="I1984" s="3" t="s">
        <v>2496</v>
      </c>
      <c r="J1984" s="3">
        <v>18.2</v>
      </c>
      <c r="K1984" s="3">
        <v>6000</v>
      </c>
      <c r="L1984" s="3" t="s">
        <v>25</v>
      </c>
      <c r="M1984" s="3">
        <v>1</v>
      </c>
      <c r="N1984" s="28">
        <f t="shared" si="356"/>
        <v>6</v>
      </c>
      <c r="O1984" s="28">
        <f t="shared" si="357"/>
        <v>109.19999999999999</v>
      </c>
      <c r="P1984" s="12">
        <v>0</v>
      </c>
      <c r="Q1984" s="46">
        <f t="shared" si="351"/>
        <v>0</v>
      </c>
      <c r="R1984" s="37"/>
      <c r="S1984" s="3">
        <f t="shared" si="352"/>
        <v>6</v>
      </c>
      <c r="T1984" s="29" t="s">
        <v>2503</v>
      </c>
      <c r="U1984" s="5">
        <f t="shared" si="353"/>
        <v>109.19999999999999</v>
      </c>
      <c r="V1984" s="5">
        <f t="shared" si="354"/>
        <v>0</v>
      </c>
      <c r="W1984" s="5"/>
    </row>
    <row r="1985" spans="1:23" x14ac:dyDescent="0.3">
      <c r="A1985" s="3">
        <f t="shared" si="355"/>
        <v>1968</v>
      </c>
      <c r="B1985" s="4" t="s">
        <v>1573</v>
      </c>
      <c r="C1985" s="3">
        <v>5</v>
      </c>
      <c r="D1985" s="3" t="s">
        <v>1567</v>
      </c>
      <c r="E1985" s="4" t="s">
        <v>1895</v>
      </c>
      <c r="F1985" s="3" t="s">
        <v>32</v>
      </c>
      <c r="G1985" s="3" t="s">
        <v>2340</v>
      </c>
      <c r="H1985" s="3" t="s">
        <v>2468</v>
      </c>
      <c r="I1985" s="3" t="s">
        <v>2496</v>
      </c>
      <c r="J1985" s="3">
        <v>18.2</v>
      </c>
      <c r="K1985" s="3">
        <v>6000</v>
      </c>
      <c r="L1985" s="3" t="s">
        <v>25</v>
      </c>
      <c r="M1985" s="3">
        <v>1</v>
      </c>
      <c r="N1985" s="28">
        <f t="shared" si="356"/>
        <v>6</v>
      </c>
      <c r="O1985" s="28">
        <f t="shared" si="357"/>
        <v>109.19999999999999</v>
      </c>
      <c r="P1985" s="12">
        <v>0</v>
      </c>
      <c r="Q1985" s="46">
        <f t="shared" si="351"/>
        <v>0</v>
      </c>
      <c r="R1985" s="37"/>
      <c r="S1985" s="3">
        <f t="shared" si="352"/>
        <v>6</v>
      </c>
      <c r="T1985" s="29" t="s">
        <v>2503</v>
      </c>
      <c r="U1985" s="5">
        <f t="shared" si="353"/>
        <v>109.19999999999999</v>
      </c>
      <c r="V1985" s="5">
        <f t="shared" si="354"/>
        <v>0</v>
      </c>
      <c r="W1985" s="5"/>
    </row>
    <row r="1986" spans="1:23" x14ac:dyDescent="0.3">
      <c r="A1986" s="3">
        <f t="shared" si="355"/>
        <v>1969</v>
      </c>
      <c r="B1986" s="4" t="s">
        <v>1573</v>
      </c>
      <c r="C1986" s="3">
        <v>5</v>
      </c>
      <c r="D1986" s="3" t="s">
        <v>1567</v>
      </c>
      <c r="E1986" s="4" t="s">
        <v>1896</v>
      </c>
      <c r="F1986" s="3" t="s">
        <v>32</v>
      </c>
      <c r="G1986" s="3" t="s">
        <v>2340</v>
      </c>
      <c r="H1986" s="3" t="s">
        <v>2468</v>
      </c>
      <c r="I1986" s="3" t="s">
        <v>2496</v>
      </c>
      <c r="J1986" s="3">
        <v>18.2</v>
      </c>
      <c r="K1986" s="3">
        <v>6000</v>
      </c>
      <c r="L1986" s="3" t="s">
        <v>25</v>
      </c>
      <c r="M1986" s="3">
        <v>1</v>
      </c>
      <c r="N1986" s="28">
        <f t="shared" si="356"/>
        <v>6</v>
      </c>
      <c r="O1986" s="28">
        <f t="shared" si="357"/>
        <v>109.19999999999999</v>
      </c>
      <c r="P1986" s="12">
        <v>0</v>
      </c>
      <c r="Q1986" s="46">
        <f t="shared" si="351"/>
        <v>0</v>
      </c>
      <c r="R1986" s="37"/>
      <c r="S1986" s="3">
        <f t="shared" si="352"/>
        <v>6</v>
      </c>
      <c r="T1986" s="29" t="s">
        <v>2503</v>
      </c>
      <c r="U1986" s="5">
        <f t="shared" si="353"/>
        <v>109.19999999999999</v>
      </c>
      <c r="V1986" s="5">
        <f t="shared" si="354"/>
        <v>0</v>
      </c>
      <c r="W1986" s="5"/>
    </row>
    <row r="1987" spans="1:23" x14ac:dyDescent="0.3">
      <c r="A1987" s="3">
        <f t="shared" si="355"/>
        <v>1970</v>
      </c>
      <c r="B1987" s="4" t="s">
        <v>1573</v>
      </c>
      <c r="C1987" s="3">
        <v>5</v>
      </c>
      <c r="D1987" s="3" t="s">
        <v>1567</v>
      </c>
      <c r="E1987" s="4" t="s">
        <v>1897</v>
      </c>
      <c r="F1987" s="3" t="s">
        <v>32</v>
      </c>
      <c r="G1987" s="3" t="s">
        <v>2340</v>
      </c>
      <c r="H1987" s="3" t="s">
        <v>2468</v>
      </c>
      <c r="I1987" s="3" t="s">
        <v>2496</v>
      </c>
      <c r="J1987" s="3">
        <v>18.2</v>
      </c>
      <c r="K1987" s="3">
        <v>6000</v>
      </c>
      <c r="L1987" s="3" t="s">
        <v>25</v>
      </c>
      <c r="M1987" s="3">
        <v>1</v>
      </c>
      <c r="N1987" s="28">
        <f t="shared" si="356"/>
        <v>6</v>
      </c>
      <c r="O1987" s="28">
        <f t="shared" si="357"/>
        <v>109.19999999999999</v>
      </c>
      <c r="P1987" s="12">
        <v>0</v>
      </c>
      <c r="Q1987" s="46">
        <f t="shared" ref="Q1987:Q2050" si="358">N1987*P1987</f>
        <v>0</v>
      </c>
      <c r="R1987" s="37"/>
      <c r="S1987" s="3">
        <f t="shared" ref="S1987:S2050" si="359">N1987-Q1987</f>
        <v>6</v>
      </c>
      <c r="T1987" s="29" t="s">
        <v>2503</v>
      </c>
      <c r="U1987" s="5">
        <f t="shared" si="353"/>
        <v>109.19999999999999</v>
      </c>
      <c r="V1987" s="5">
        <f t="shared" si="354"/>
        <v>0</v>
      </c>
      <c r="W1987" s="5"/>
    </row>
    <row r="1988" spans="1:23" x14ac:dyDescent="0.3">
      <c r="A1988" s="3">
        <f t="shared" si="355"/>
        <v>1971</v>
      </c>
      <c r="B1988" s="4" t="s">
        <v>1573</v>
      </c>
      <c r="C1988" s="3">
        <v>5</v>
      </c>
      <c r="D1988" s="3" t="s">
        <v>1567</v>
      </c>
      <c r="E1988" s="4" t="s">
        <v>1898</v>
      </c>
      <c r="F1988" s="3" t="s">
        <v>32</v>
      </c>
      <c r="G1988" s="3" t="s">
        <v>2340</v>
      </c>
      <c r="H1988" s="3" t="s">
        <v>2468</v>
      </c>
      <c r="I1988" s="3" t="s">
        <v>2496</v>
      </c>
      <c r="J1988" s="3">
        <v>18.2</v>
      </c>
      <c r="K1988" s="3">
        <v>6000</v>
      </c>
      <c r="L1988" s="3" t="s">
        <v>25</v>
      </c>
      <c r="M1988" s="3">
        <v>1</v>
      </c>
      <c r="N1988" s="28">
        <f t="shared" si="356"/>
        <v>6</v>
      </c>
      <c r="O1988" s="28">
        <f t="shared" si="357"/>
        <v>109.19999999999999</v>
      </c>
      <c r="P1988" s="12">
        <v>0</v>
      </c>
      <c r="Q1988" s="46">
        <f t="shared" si="358"/>
        <v>0</v>
      </c>
      <c r="R1988" s="37"/>
      <c r="S1988" s="3">
        <f t="shared" si="359"/>
        <v>6</v>
      </c>
      <c r="T1988" s="29" t="s">
        <v>2503</v>
      </c>
      <c r="U1988" s="5">
        <f t="shared" si="353"/>
        <v>109.19999999999999</v>
      </c>
      <c r="V1988" s="5">
        <f t="shared" si="354"/>
        <v>0</v>
      </c>
      <c r="W1988" s="5"/>
    </row>
    <row r="1989" spans="1:23" x14ac:dyDescent="0.3">
      <c r="A1989" s="3">
        <f t="shared" si="355"/>
        <v>1972</v>
      </c>
      <c r="B1989" s="4" t="s">
        <v>1573</v>
      </c>
      <c r="C1989" s="3">
        <v>5</v>
      </c>
      <c r="D1989" s="3" t="s">
        <v>1567</v>
      </c>
      <c r="E1989" s="4" t="s">
        <v>1899</v>
      </c>
      <c r="F1989" s="3" t="s">
        <v>32</v>
      </c>
      <c r="G1989" s="3" t="s">
        <v>2340</v>
      </c>
      <c r="H1989" s="3" t="s">
        <v>2468</v>
      </c>
      <c r="I1989" s="3" t="s">
        <v>2496</v>
      </c>
      <c r="J1989" s="3">
        <v>18.2</v>
      </c>
      <c r="K1989" s="3">
        <v>6000</v>
      </c>
      <c r="L1989" s="3" t="s">
        <v>25</v>
      </c>
      <c r="M1989" s="3">
        <v>1</v>
      </c>
      <c r="N1989" s="28">
        <f t="shared" si="356"/>
        <v>6</v>
      </c>
      <c r="O1989" s="28">
        <f t="shared" si="357"/>
        <v>109.19999999999999</v>
      </c>
      <c r="P1989" s="12">
        <v>0</v>
      </c>
      <c r="Q1989" s="46">
        <f t="shared" si="358"/>
        <v>0</v>
      </c>
      <c r="R1989" s="37"/>
      <c r="S1989" s="3">
        <f t="shared" si="359"/>
        <v>6</v>
      </c>
      <c r="T1989" s="29" t="s">
        <v>2503</v>
      </c>
      <c r="U1989" s="5">
        <f t="shared" si="353"/>
        <v>109.19999999999999</v>
      </c>
      <c r="V1989" s="5">
        <f t="shared" si="354"/>
        <v>0</v>
      </c>
      <c r="W1989" s="5"/>
    </row>
    <row r="1990" spans="1:23" x14ac:dyDescent="0.3">
      <c r="A1990" s="3">
        <f t="shared" si="355"/>
        <v>1973</v>
      </c>
      <c r="B1990" s="4" t="s">
        <v>1573</v>
      </c>
      <c r="C1990" s="3">
        <v>5</v>
      </c>
      <c r="D1990" s="3" t="s">
        <v>1567</v>
      </c>
      <c r="E1990" s="4" t="s">
        <v>1900</v>
      </c>
      <c r="F1990" s="3" t="s">
        <v>32</v>
      </c>
      <c r="G1990" s="3" t="s">
        <v>2340</v>
      </c>
      <c r="H1990" s="3" t="s">
        <v>2468</v>
      </c>
      <c r="I1990" s="3" t="s">
        <v>2496</v>
      </c>
      <c r="J1990" s="3">
        <v>18.2</v>
      </c>
      <c r="K1990" s="3">
        <v>6000</v>
      </c>
      <c r="L1990" s="3" t="s">
        <v>25</v>
      </c>
      <c r="M1990" s="3">
        <v>1</v>
      </c>
      <c r="N1990" s="28">
        <f t="shared" si="356"/>
        <v>6</v>
      </c>
      <c r="O1990" s="28">
        <f t="shared" si="357"/>
        <v>109.19999999999999</v>
      </c>
      <c r="P1990" s="12">
        <v>0</v>
      </c>
      <c r="Q1990" s="46">
        <f t="shared" si="358"/>
        <v>0</v>
      </c>
      <c r="R1990" s="37"/>
      <c r="S1990" s="3">
        <f t="shared" si="359"/>
        <v>6</v>
      </c>
      <c r="T1990" s="29" t="s">
        <v>2503</v>
      </c>
      <c r="U1990" s="5">
        <f t="shared" si="353"/>
        <v>109.19999999999999</v>
      </c>
      <c r="V1990" s="5">
        <f t="shared" si="354"/>
        <v>0</v>
      </c>
      <c r="W1990" s="5"/>
    </row>
    <row r="1991" spans="1:23" x14ac:dyDescent="0.3">
      <c r="A1991" s="3">
        <f t="shared" si="355"/>
        <v>1974</v>
      </c>
      <c r="B1991" s="4" t="s">
        <v>1573</v>
      </c>
      <c r="C1991" s="3">
        <v>5</v>
      </c>
      <c r="D1991" s="3" t="s">
        <v>1567</v>
      </c>
      <c r="E1991" s="4" t="s">
        <v>1901</v>
      </c>
      <c r="F1991" s="3" t="s">
        <v>32</v>
      </c>
      <c r="G1991" s="3" t="s">
        <v>2340</v>
      </c>
      <c r="H1991" s="3" t="s">
        <v>2468</v>
      </c>
      <c r="I1991" s="3" t="s">
        <v>2496</v>
      </c>
      <c r="J1991" s="3">
        <v>18.2</v>
      </c>
      <c r="K1991" s="3">
        <v>6000</v>
      </c>
      <c r="L1991" s="3" t="s">
        <v>25</v>
      </c>
      <c r="M1991" s="3">
        <v>1</v>
      </c>
      <c r="N1991" s="28">
        <f t="shared" si="356"/>
        <v>6</v>
      </c>
      <c r="O1991" s="28">
        <f t="shared" si="357"/>
        <v>109.19999999999999</v>
      </c>
      <c r="P1991" s="12">
        <v>0</v>
      </c>
      <c r="Q1991" s="46">
        <f t="shared" si="358"/>
        <v>0</v>
      </c>
      <c r="R1991" s="37"/>
      <c r="S1991" s="3">
        <f t="shared" si="359"/>
        <v>6</v>
      </c>
      <c r="T1991" s="29" t="s">
        <v>2503</v>
      </c>
      <c r="U1991" s="5">
        <f t="shared" si="353"/>
        <v>109.19999999999999</v>
      </c>
      <c r="V1991" s="5">
        <f t="shared" si="354"/>
        <v>0</v>
      </c>
      <c r="W1991" s="5"/>
    </row>
    <row r="1992" spans="1:23" x14ac:dyDescent="0.3">
      <c r="A1992" s="3">
        <f t="shared" si="355"/>
        <v>1975</v>
      </c>
      <c r="B1992" s="4" t="s">
        <v>1573</v>
      </c>
      <c r="C1992" s="3">
        <v>5</v>
      </c>
      <c r="D1992" s="3" t="s">
        <v>1567</v>
      </c>
      <c r="E1992" s="4" t="s">
        <v>1902</v>
      </c>
      <c r="F1992" s="3" t="s">
        <v>32</v>
      </c>
      <c r="G1992" s="3" t="s">
        <v>2340</v>
      </c>
      <c r="H1992" s="3" t="s">
        <v>2468</v>
      </c>
      <c r="I1992" s="3" t="s">
        <v>2496</v>
      </c>
      <c r="J1992" s="3">
        <v>18.2</v>
      </c>
      <c r="K1992" s="3">
        <v>6000</v>
      </c>
      <c r="L1992" s="3" t="s">
        <v>25</v>
      </c>
      <c r="M1992" s="3">
        <v>1</v>
      </c>
      <c r="N1992" s="28">
        <f t="shared" si="356"/>
        <v>6</v>
      </c>
      <c r="O1992" s="28">
        <f t="shared" si="357"/>
        <v>109.19999999999999</v>
      </c>
      <c r="P1992" s="12">
        <v>0</v>
      </c>
      <c r="Q1992" s="46">
        <f t="shared" si="358"/>
        <v>0</v>
      </c>
      <c r="R1992" s="37"/>
      <c r="S1992" s="3">
        <f t="shared" si="359"/>
        <v>6</v>
      </c>
      <c r="T1992" s="29" t="s">
        <v>2503</v>
      </c>
      <c r="U1992" s="5">
        <f t="shared" si="353"/>
        <v>109.19999999999999</v>
      </c>
      <c r="V1992" s="5">
        <f t="shared" si="354"/>
        <v>0</v>
      </c>
      <c r="W1992" s="5"/>
    </row>
    <row r="1993" spans="1:23" x14ac:dyDescent="0.3">
      <c r="A1993" s="3">
        <f t="shared" si="355"/>
        <v>1976</v>
      </c>
      <c r="B1993" s="4" t="s">
        <v>1573</v>
      </c>
      <c r="C1993" s="3">
        <v>5</v>
      </c>
      <c r="D1993" s="3" t="s">
        <v>1567</v>
      </c>
      <c r="E1993" s="4" t="s">
        <v>1903</v>
      </c>
      <c r="F1993" s="3" t="s">
        <v>32</v>
      </c>
      <c r="G1993" s="3" t="s">
        <v>2340</v>
      </c>
      <c r="H1993" s="3" t="s">
        <v>2468</v>
      </c>
      <c r="I1993" s="3" t="s">
        <v>2496</v>
      </c>
      <c r="J1993" s="3">
        <v>18.2</v>
      </c>
      <c r="K1993" s="3">
        <v>6000</v>
      </c>
      <c r="L1993" s="3" t="s">
        <v>25</v>
      </c>
      <c r="M1993" s="3">
        <v>1</v>
      </c>
      <c r="N1993" s="28">
        <f t="shared" si="356"/>
        <v>6</v>
      </c>
      <c r="O1993" s="28">
        <f t="shared" si="357"/>
        <v>109.19999999999999</v>
      </c>
      <c r="P1993" s="12">
        <v>0</v>
      </c>
      <c r="Q1993" s="46">
        <f t="shared" si="358"/>
        <v>0</v>
      </c>
      <c r="R1993" s="37"/>
      <c r="S1993" s="3">
        <f t="shared" si="359"/>
        <v>6</v>
      </c>
      <c r="T1993" s="29" t="s">
        <v>2503</v>
      </c>
      <c r="U1993" s="5">
        <f t="shared" si="353"/>
        <v>109.19999999999999</v>
      </c>
      <c r="V1993" s="5">
        <f t="shared" si="354"/>
        <v>0</v>
      </c>
      <c r="W1993" s="5"/>
    </row>
    <row r="1994" spans="1:23" x14ac:dyDescent="0.3">
      <c r="A1994" s="3">
        <f t="shared" si="355"/>
        <v>1977</v>
      </c>
      <c r="B1994" s="4" t="s">
        <v>1573</v>
      </c>
      <c r="C1994" s="3">
        <v>5</v>
      </c>
      <c r="D1994" s="3" t="s">
        <v>1567</v>
      </c>
      <c r="E1994" s="4" t="s">
        <v>1904</v>
      </c>
      <c r="F1994" s="3" t="s">
        <v>32</v>
      </c>
      <c r="G1994" s="3" t="s">
        <v>2340</v>
      </c>
      <c r="H1994" s="3" t="s">
        <v>2468</v>
      </c>
      <c r="I1994" s="3" t="s">
        <v>2496</v>
      </c>
      <c r="J1994" s="3">
        <v>18.2</v>
      </c>
      <c r="K1994" s="3">
        <v>6000</v>
      </c>
      <c r="L1994" s="3" t="s">
        <v>25</v>
      </c>
      <c r="M1994" s="3">
        <v>1</v>
      </c>
      <c r="N1994" s="28">
        <f t="shared" si="356"/>
        <v>6</v>
      </c>
      <c r="O1994" s="28">
        <f t="shared" si="357"/>
        <v>109.19999999999999</v>
      </c>
      <c r="P1994" s="12">
        <v>0</v>
      </c>
      <c r="Q1994" s="46">
        <f t="shared" si="358"/>
        <v>0</v>
      </c>
      <c r="R1994" s="37"/>
      <c r="S1994" s="3">
        <f t="shared" si="359"/>
        <v>6</v>
      </c>
      <c r="T1994" s="29" t="s">
        <v>2503</v>
      </c>
      <c r="U1994" s="5">
        <f t="shared" si="353"/>
        <v>109.19999999999999</v>
      </c>
      <c r="V1994" s="5">
        <f t="shared" si="354"/>
        <v>0</v>
      </c>
      <c r="W1994" s="5"/>
    </row>
    <row r="1995" spans="1:23" x14ac:dyDescent="0.3">
      <c r="A1995" s="3">
        <f t="shared" si="355"/>
        <v>1978</v>
      </c>
      <c r="B1995" s="4" t="s">
        <v>1573</v>
      </c>
      <c r="C1995" s="3">
        <v>5</v>
      </c>
      <c r="D1995" s="3" t="s">
        <v>1567</v>
      </c>
      <c r="E1995" s="4" t="s">
        <v>1905</v>
      </c>
      <c r="F1995" s="3" t="s">
        <v>32</v>
      </c>
      <c r="G1995" s="3" t="s">
        <v>2340</v>
      </c>
      <c r="H1995" s="3" t="s">
        <v>2468</v>
      </c>
      <c r="I1995" s="3" t="s">
        <v>2496</v>
      </c>
      <c r="J1995" s="3">
        <v>18.2</v>
      </c>
      <c r="K1995" s="3">
        <v>6000</v>
      </c>
      <c r="L1995" s="3" t="s">
        <v>25</v>
      </c>
      <c r="M1995" s="3">
        <v>1</v>
      </c>
      <c r="N1995" s="28">
        <f t="shared" si="356"/>
        <v>6</v>
      </c>
      <c r="O1995" s="28">
        <f t="shared" si="357"/>
        <v>109.19999999999999</v>
      </c>
      <c r="P1995" s="12">
        <v>0</v>
      </c>
      <c r="Q1995" s="46">
        <f t="shared" si="358"/>
        <v>0</v>
      </c>
      <c r="R1995" s="37"/>
      <c r="S1995" s="3">
        <f t="shared" si="359"/>
        <v>6</v>
      </c>
      <c r="T1995" s="29" t="s">
        <v>2503</v>
      </c>
      <c r="U1995" s="5">
        <f t="shared" si="353"/>
        <v>109.19999999999999</v>
      </c>
      <c r="V1995" s="5">
        <f t="shared" si="354"/>
        <v>0</v>
      </c>
      <c r="W1995" s="5"/>
    </row>
    <row r="1996" spans="1:23" x14ac:dyDescent="0.3">
      <c r="A1996" s="3">
        <f t="shared" si="355"/>
        <v>1979</v>
      </c>
      <c r="B1996" s="4" t="s">
        <v>1573</v>
      </c>
      <c r="C1996" s="3">
        <v>5</v>
      </c>
      <c r="D1996" s="3" t="s">
        <v>1567</v>
      </c>
      <c r="E1996" s="4" t="s">
        <v>1906</v>
      </c>
      <c r="F1996" s="3" t="s">
        <v>32</v>
      </c>
      <c r="G1996" s="3" t="s">
        <v>2340</v>
      </c>
      <c r="H1996" s="3" t="s">
        <v>2468</v>
      </c>
      <c r="I1996" s="3" t="s">
        <v>2496</v>
      </c>
      <c r="J1996" s="3">
        <v>18.2</v>
      </c>
      <c r="K1996" s="3">
        <v>6000</v>
      </c>
      <c r="L1996" s="3" t="s">
        <v>25</v>
      </c>
      <c r="M1996" s="3">
        <v>1</v>
      </c>
      <c r="N1996" s="28">
        <f t="shared" si="356"/>
        <v>6</v>
      </c>
      <c r="O1996" s="28">
        <f t="shared" si="357"/>
        <v>109.19999999999999</v>
      </c>
      <c r="P1996" s="12">
        <v>0</v>
      </c>
      <c r="Q1996" s="46">
        <f t="shared" si="358"/>
        <v>0</v>
      </c>
      <c r="R1996" s="37"/>
      <c r="S1996" s="3">
        <f t="shared" si="359"/>
        <v>6</v>
      </c>
      <c r="T1996" s="29" t="s">
        <v>2503</v>
      </c>
      <c r="U1996" s="5">
        <f t="shared" si="353"/>
        <v>109.19999999999999</v>
      </c>
      <c r="V1996" s="5">
        <f t="shared" si="354"/>
        <v>0</v>
      </c>
      <c r="W1996" s="5"/>
    </row>
    <row r="1997" spans="1:23" x14ac:dyDescent="0.3">
      <c r="A1997" s="3">
        <f t="shared" si="355"/>
        <v>1980</v>
      </c>
      <c r="B1997" s="4" t="s">
        <v>1573</v>
      </c>
      <c r="C1997" s="3">
        <v>5</v>
      </c>
      <c r="D1997" s="3" t="s">
        <v>1567</v>
      </c>
      <c r="E1997" s="4" t="s">
        <v>1907</v>
      </c>
      <c r="F1997" s="3" t="s">
        <v>32</v>
      </c>
      <c r="G1997" s="3" t="s">
        <v>2340</v>
      </c>
      <c r="H1997" s="3" t="s">
        <v>2468</v>
      </c>
      <c r="I1997" s="3" t="s">
        <v>2496</v>
      </c>
      <c r="J1997" s="3">
        <v>18.2</v>
      </c>
      <c r="K1997" s="3">
        <v>6000</v>
      </c>
      <c r="L1997" s="3" t="s">
        <v>25</v>
      </c>
      <c r="M1997" s="3">
        <v>1</v>
      </c>
      <c r="N1997" s="28">
        <f t="shared" si="356"/>
        <v>6</v>
      </c>
      <c r="O1997" s="28">
        <f t="shared" si="357"/>
        <v>109.19999999999999</v>
      </c>
      <c r="P1997" s="12">
        <v>0</v>
      </c>
      <c r="Q1997" s="46">
        <f t="shared" si="358"/>
        <v>0</v>
      </c>
      <c r="R1997" s="37"/>
      <c r="S1997" s="3">
        <f t="shared" si="359"/>
        <v>6</v>
      </c>
      <c r="T1997" s="29" t="s">
        <v>2503</v>
      </c>
      <c r="U1997" s="5">
        <f t="shared" si="353"/>
        <v>109.19999999999999</v>
      </c>
      <c r="V1997" s="5">
        <f t="shared" si="354"/>
        <v>0</v>
      </c>
      <c r="W1997" s="5"/>
    </row>
    <row r="1998" spans="1:23" x14ac:dyDescent="0.3">
      <c r="A1998" s="3">
        <f t="shared" si="355"/>
        <v>1981</v>
      </c>
      <c r="B1998" s="4" t="s">
        <v>1573</v>
      </c>
      <c r="C1998" s="3">
        <v>5</v>
      </c>
      <c r="D1998" s="3" t="s">
        <v>1567</v>
      </c>
      <c r="E1998" s="4" t="s">
        <v>1908</v>
      </c>
      <c r="F1998" s="3" t="s">
        <v>32</v>
      </c>
      <c r="G1998" s="3" t="s">
        <v>2340</v>
      </c>
      <c r="H1998" s="3" t="s">
        <v>2468</v>
      </c>
      <c r="I1998" s="3" t="s">
        <v>2496</v>
      </c>
      <c r="J1998" s="3">
        <v>18.2</v>
      </c>
      <c r="K1998" s="3">
        <v>6000</v>
      </c>
      <c r="L1998" s="3" t="s">
        <v>25</v>
      </c>
      <c r="M1998" s="3">
        <v>1</v>
      </c>
      <c r="N1998" s="28">
        <f t="shared" si="356"/>
        <v>6</v>
      </c>
      <c r="O1998" s="28">
        <f t="shared" si="357"/>
        <v>109.19999999999999</v>
      </c>
      <c r="P1998" s="12">
        <v>0</v>
      </c>
      <c r="Q1998" s="46">
        <f t="shared" si="358"/>
        <v>0</v>
      </c>
      <c r="R1998" s="37"/>
      <c r="S1998" s="3">
        <f t="shared" si="359"/>
        <v>6</v>
      </c>
      <c r="T1998" s="29" t="s">
        <v>2503</v>
      </c>
      <c r="U1998" s="5">
        <f t="shared" ref="U1998:U2061" si="360">S1998*J1998</f>
        <v>109.19999999999999</v>
      </c>
      <c r="V1998" s="5">
        <f t="shared" ref="V1998:V2061" si="361">Q1998*J1998</f>
        <v>0</v>
      </c>
      <c r="W1998" s="5"/>
    </row>
    <row r="1999" spans="1:23" x14ac:dyDescent="0.3">
      <c r="A1999" s="3">
        <f t="shared" si="355"/>
        <v>1982</v>
      </c>
      <c r="B1999" s="4" t="s">
        <v>1573</v>
      </c>
      <c r="C1999" s="3">
        <v>5</v>
      </c>
      <c r="D1999" s="3" t="s">
        <v>1567</v>
      </c>
      <c r="E1999" s="4" t="s">
        <v>1909</v>
      </c>
      <c r="F1999" s="3" t="s">
        <v>32</v>
      </c>
      <c r="G1999" s="3" t="s">
        <v>2340</v>
      </c>
      <c r="H1999" s="3" t="s">
        <v>2468</v>
      </c>
      <c r="I1999" s="3" t="s">
        <v>2496</v>
      </c>
      <c r="J1999" s="3">
        <v>18.2</v>
      </c>
      <c r="K1999" s="3">
        <v>6000</v>
      </c>
      <c r="L1999" s="3" t="s">
        <v>25</v>
      </c>
      <c r="M1999" s="3">
        <v>1</v>
      </c>
      <c r="N1999" s="28">
        <f t="shared" si="356"/>
        <v>6</v>
      </c>
      <c r="O1999" s="28">
        <f t="shared" si="357"/>
        <v>109.19999999999999</v>
      </c>
      <c r="P1999" s="12">
        <v>0</v>
      </c>
      <c r="Q1999" s="46">
        <f t="shared" si="358"/>
        <v>0</v>
      </c>
      <c r="R1999" s="37"/>
      <c r="S1999" s="3">
        <f t="shared" si="359"/>
        <v>6</v>
      </c>
      <c r="T1999" s="29" t="s">
        <v>2503</v>
      </c>
      <c r="U1999" s="5">
        <f t="shared" si="360"/>
        <v>109.19999999999999</v>
      </c>
      <c r="V1999" s="5">
        <f t="shared" si="361"/>
        <v>0</v>
      </c>
      <c r="W1999" s="5"/>
    </row>
    <row r="2000" spans="1:23" x14ac:dyDescent="0.3">
      <c r="A2000" s="3">
        <f t="shared" si="355"/>
        <v>1983</v>
      </c>
      <c r="B2000" s="4" t="s">
        <v>1573</v>
      </c>
      <c r="C2000" s="3">
        <v>5</v>
      </c>
      <c r="D2000" s="3" t="s">
        <v>1567</v>
      </c>
      <c r="E2000" s="4" t="s">
        <v>1910</v>
      </c>
      <c r="F2000" s="3" t="s">
        <v>32</v>
      </c>
      <c r="G2000" s="3" t="s">
        <v>2340</v>
      </c>
      <c r="H2000" s="3" t="s">
        <v>2468</v>
      </c>
      <c r="I2000" s="3" t="s">
        <v>2496</v>
      </c>
      <c r="J2000" s="3">
        <v>18.2</v>
      </c>
      <c r="K2000" s="3">
        <v>6000</v>
      </c>
      <c r="L2000" s="3" t="s">
        <v>25</v>
      </c>
      <c r="M2000" s="3">
        <v>1</v>
      </c>
      <c r="N2000" s="28">
        <f t="shared" si="356"/>
        <v>6</v>
      </c>
      <c r="O2000" s="28">
        <f t="shared" si="357"/>
        <v>109.19999999999999</v>
      </c>
      <c r="P2000" s="12">
        <v>0</v>
      </c>
      <c r="Q2000" s="46">
        <f t="shared" si="358"/>
        <v>0</v>
      </c>
      <c r="R2000" s="37"/>
      <c r="S2000" s="3">
        <f t="shared" si="359"/>
        <v>6</v>
      </c>
      <c r="T2000" s="29" t="s">
        <v>2503</v>
      </c>
      <c r="U2000" s="5">
        <f t="shared" si="360"/>
        <v>109.19999999999999</v>
      </c>
      <c r="V2000" s="5">
        <f t="shared" si="361"/>
        <v>0</v>
      </c>
      <c r="W2000" s="5"/>
    </row>
    <row r="2001" spans="1:23" x14ac:dyDescent="0.3">
      <c r="A2001" s="3">
        <f t="shared" si="355"/>
        <v>1984</v>
      </c>
      <c r="B2001" s="4" t="s">
        <v>1573</v>
      </c>
      <c r="C2001" s="3">
        <v>5</v>
      </c>
      <c r="D2001" s="3" t="s">
        <v>1567</v>
      </c>
      <c r="E2001" s="4" t="s">
        <v>1911</v>
      </c>
      <c r="F2001" s="3" t="s">
        <v>32</v>
      </c>
      <c r="G2001" s="3" t="s">
        <v>2340</v>
      </c>
      <c r="H2001" s="3" t="s">
        <v>2468</v>
      </c>
      <c r="I2001" s="3" t="s">
        <v>2496</v>
      </c>
      <c r="J2001" s="3">
        <v>18.2</v>
      </c>
      <c r="K2001" s="3">
        <v>6000</v>
      </c>
      <c r="L2001" s="3" t="s">
        <v>25</v>
      </c>
      <c r="M2001" s="3">
        <v>1</v>
      </c>
      <c r="N2001" s="28">
        <f t="shared" si="356"/>
        <v>6</v>
      </c>
      <c r="O2001" s="28">
        <f t="shared" si="357"/>
        <v>109.19999999999999</v>
      </c>
      <c r="P2001" s="12">
        <v>0</v>
      </c>
      <c r="Q2001" s="46">
        <f t="shared" si="358"/>
        <v>0</v>
      </c>
      <c r="R2001" s="37"/>
      <c r="S2001" s="3">
        <f t="shared" si="359"/>
        <v>6</v>
      </c>
      <c r="T2001" s="29" t="s">
        <v>2503</v>
      </c>
      <c r="U2001" s="5">
        <f t="shared" si="360"/>
        <v>109.19999999999999</v>
      </c>
      <c r="V2001" s="5">
        <f t="shared" si="361"/>
        <v>0</v>
      </c>
      <c r="W2001" s="5"/>
    </row>
    <row r="2002" spans="1:23" x14ac:dyDescent="0.3">
      <c r="A2002" s="3">
        <f t="shared" si="355"/>
        <v>1985</v>
      </c>
      <c r="B2002" s="4" t="s">
        <v>1573</v>
      </c>
      <c r="C2002" s="3">
        <v>5</v>
      </c>
      <c r="D2002" s="3" t="s">
        <v>1567</v>
      </c>
      <c r="E2002" s="4" t="s">
        <v>1912</v>
      </c>
      <c r="F2002" s="3" t="s">
        <v>32</v>
      </c>
      <c r="G2002" s="3" t="s">
        <v>2340</v>
      </c>
      <c r="H2002" s="3" t="s">
        <v>2468</v>
      </c>
      <c r="I2002" s="3" t="s">
        <v>2496</v>
      </c>
      <c r="J2002" s="3">
        <v>18.2</v>
      </c>
      <c r="K2002" s="3">
        <v>6000</v>
      </c>
      <c r="L2002" s="3" t="s">
        <v>25</v>
      </c>
      <c r="M2002" s="3">
        <v>1</v>
      </c>
      <c r="N2002" s="28">
        <f t="shared" si="356"/>
        <v>6</v>
      </c>
      <c r="O2002" s="28">
        <f t="shared" si="357"/>
        <v>109.19999999999999</v>
      </c>
      <c r="P2002" s="12">
        <v>0</v>
      </c>
      <c r="Q2002" s="46">
        <f t="shared" si="358"/>
        <v>0</v>
      </c>
      <c r="R2002" s="37"/>
      <c r="S2002" s="3">
        <f t="shared" si="359"/>
        <v>6</v>
      </c>
      <c r="T2002" s="29" t="s">
        <v>2503</v>
      </c>
      <c r="U2002" s="5">
        <f t="shared" si="360"/>
        <v>109.19999999999999</v>
      </c>
      <c r="V2002" s="5">
        <f t="shared" si="361"/>
        <v>0</v>
      </c>
      <c r="W2002" s="5"/>
    </row>
    <row r="2003" spans="1:23" x14ac:dyDescent="0.3">
      <c r="A2003" s="3">
        <f t="shared" si="355"/>
        <v>1986</v>
      </c>
      <c r="B2003" s="4" t="s">
        <v>1573</v>
      </c>
      <c r="C2003" s="3">
        <v>5</v>
      </c>
      <c r="D2003" s="3" t="s">
        <v>1567</v>
      </c>
      <c r="E2003" s="4" t="s">
        <v>1913</v>
      </c>
      <c r="F2003" s="3" t="s">
        <v>32</v>
      </c>
      <c r="G2003" s="3" t="s">
        <v>2340</v>
      </c>
      <c r="H2003" s="3" t="s">
        <v>2468</v>
      </c>
      <c r="I2003" s="3" t="s">
        <v>2496</v>
      </c>
      <c r="J2003" s="3">
        <v>18.2</v>
      </c>
      <c r="K2003" s="3">
        <v>6000</v>
      </c>
      <c r="L2003" s="3" t="s">
        <v>25</v>
      </c>
      <c r="M2003" s="3">
        <v>1</v>
      </c>
      <c r="N2003" s="28">
        <f t="shared" si="356"/>
        <v>6</v>
      </c>
      <c r="O2003" s="28">
        <f t="shared" si="357"/>
        <v>109.19999999999999</v>
      </c>
      <c r="P2003" s="12">
        <v>0</v>
      </c>
      <c r="Q2003" s="46">
        <f t="shared" si="358"/>
        <v>0</v>
      </c>
      <c r="R2003" s="37"/>
      <c r="S2003" s="3">
        <f t="shared" si="359"/>
        <v>6</v>
      </c>
      <c r="T2003" s="29" t="s">
        <v>2503</v>
      </c>
      <c r="U2003" s="5">
        <f t="shared" si="360"/>
        <v>109.19999999999999</v>
      </c>
      <c r="V2003" s="5">
        <f t="shared" si="361"/>
        <v>0</v>
      </c>
      <c r="W2003" s="5"/>
    </row>
    <row r="2004" spans="1:23" x14ac:dyDescent="0.3">
      <c r="A2004" s="3">
        <f t="shared" ref="A2004:A2067" si="362">A2003+1</f>
        <v>1987</v>
      </c>
      <c r="B2004" s="4" t="s">
        <v>1573</v>
      </c>
      <c r="C2004" s="3">
        <v>5</v>
      </c>
      <c r="D2004" s="3" t="s">
        <v>1567</v>
      </c>
      <c r="E2004" s="4" t="s">
        <v>1914</v>
      </c>
      <c r="F2004" s="3" t="s">
        <v>32</v>
      </c>
      <c r="G2004" s="3" t="s">
        <v>2340</v>
      </c>
      <c r="H2004" s="3" t="s">
        <v>2468</v>
      </c>
      <c r="I2004" s="3" t="s">
        <v>2496</v>
      </c>
      <c r="J2004" s="3">
        <v>18.2</v>
      </c>
      <c r="K2004" s="3">
        <v>6000</v>
      </c>
      <c r="L2004" s="3" t="s">
        <v>25</v>
      </c>
      <c r="M2004" s="3">
        <v>1</v>
      </c>
      <c r="N2004" s="28">
        <f t="shared" si="356"/>
        <v>6</v>
      </c>
      <c r="O2004" s="28">
        <f t="shared" si="357"/>
        <v>109.19999999999999</v>
      </c>
      <c r="P2004" s="12">
        <v>0</v>
      </c>
      <c r="Q2004" s="46">
        <f t="shared" si="358"/>
        <v>0</v>
      </c>
      <c r="R2004" s="37"/>
      <c r="S2004" s="3">
        <f t="shared" si="359"/>
        <v>6</v>
      </c>
      <c r="T2004" s="29" t="s">
        <v>2503</v>
      </c>
      <c r="U2004" s="5">
        <f t="shared" si="360"/>
        <v>109.19999999999999</v>
      </c>
      <c r="V2004" s="5">
        <f t="shared" si="361"/>
        <v>0</v>
      </c>
      <c r="W2004" s="5"/>
    </row>
    <row r="2005" spans="1:23" x14ac:dyDescent="0.3">
      <c r="A2005" s="3">
        <f t="shared" si="362"/>
        <v>1988</v>
      </c>
      <c r="B2005" s="4" t="s">
        <v>1573</v>
      </c>
      <c r="C2005" s="3">
        <v>5</v>
      </c>
      <c r="D2005" s="3" t="s">
        <v>1567</v>
      </c>
      <c r="E2005" s="4" t="s">
        <v>1915</v>
      </c>
      <c r="F2005" s="3" t="s">
        <v>32</v>
      </c>
      <c r="G2005" s="3" t="s">
        <v>2340</v>
      </c>
      <c r="H2005" s="3" t="s">
        <v>2468</v>
      </c>
      <c r="I2005" s="3" t="s">
        <v>2496</v>
      </c>
      <c r="J2005" s="3">
        <v>18.2</v>
      </c>
      <c r="K2005" s="3">
        <v>6000</v>
      </c>
      <c r="L2005" s="3" t="s">
        <v>25</v>
      </c>
      <c r="M2005" s="3">
        <v>1</v>
      </c>
      <c r="N2005" s="28">
        <f t="shared" si="356"/>
        <v>6</v>
      </c>
      <c r="O2005" s="28">
        <f t="shared" si="357"/>
        <v>109.19999999999999</v>
      </c>
      <c r="P2005" s="12">
        <v>0</v>
      </c>
      <c r="Q2005" s="46">
        <f t="shared" si="358"/>
        <v>0</v>
      </c>
      <c r="R2005" s="37"/>
      <c r="S2005" s="3">
        <f t="shared" si="359"/>
        <v>6</v>
      </c>
      <c r="T2005" s="29" t="s">
        <v>2503</v>
      </c>
      <c r="U2005" s="5">
        <f t="shared" si="360"/>
        <v>109.19999999999999</v>
      </c>
      <c r="V2005" s="5">
        <f t="shared" si="361"/>
        <v>0</v>
      </c>
      <c r="W2005" s="5"/>
    </row>
    <row r="2006" spans="1:23" x14ac:dyDescent="0.3">
      <c r="A2006" s="3">
        <f t="shared" si="362"/>
        <v>1989</v>
      </c>
      <c r="B2006" s="4" t="s">
        <v>1573</v>
      </c>
      <c r="C2006" s="3">
        <v>5</v>
      </c>
      <c r="D2006" s="3" t="s">
        <v>1567</v>
      </c>
      <c r="E2006" s="4" t="s">
        <v>1916</v>
      </c>
      <c r="F2006" s="3" t="s">
        <v>32</v>
      </c>
      <c r="G2006" s="3" t="s">
        <v>2340</v>
      </c>
      <c r="H2006" s="3" t="s">
        <v>2468</v>
      </c>
      <c r="I2006" s="3" t="s">
        <v>2496</v>
      </c>
      <c r="J2006" s="3">
        <v>18.2</v>
      </c>
      <c r="K2006" s="3">
        <v>6000</v>
      </c>
      <c r="L2006" s="3" t="s">
        <v>25</v>
      </c>
      <c r="M2006" s="3">
        <v>1</v>
      </c>
      <c r="N2006" s="28">
        <f t="shared" si="356"/>
        <v>6</v>
      </c>
      <c r="O2006" s="28">
        <f t="shared" si="357"/>
        <v>109.19999999999999</v>
      </c>
      <c r="P2006" s="12">
        <v>0</v>
      </c>
      <c r="Q2006" s="46">
        <f t="shared" si="358"/>
        <v>0</v>
      </c>
      <c r="R2006" s="37"/>
      <c r="S2006" s="3">
        <f t="shared" si="359"/>
        <v>6</v>
      </c>
      <c r="T2006" s="29" t="s">
        <v>2503</v>
      </c>
      <c r="U2006" s="5">
        <f t="shared" si="360"/>
        <v>109.19999999999999</v>
      </c>
      <c r="V2006" s="5">
        <f t="shared" si="361"/>
        <v>0</v>
      </c>
      <c r="W2006" s="5"/>
    </row>
    <row r="2007" spans="1:23" x14ac:dyDescent="0.3">
      <c r="A2007" s="3">
        <f t="shared" si="362"/>
        <v>1990</v>
      </c>
      <c r="B2007" s="4" t="s">
        <v>1573</v>
      </c>
      <c r="C2007" s="3">
        <v>5</v>
      </c>
      <c r="D2007" s="3" t="s">
        <v>1567</v>
      </c>
      <c r="E2007" s="4" t="s">
        <v>1917</v>
      </c>
      <c r="F2007" s="3" t="s">
        <v>32</v>
      </c>
      <c r="G2007" s="3" t="s">
        <v>2340</v>
      </c>
      <c r="H2007" s="3" t="s">
        <v>2468</v>
      </c>
      <c r="I2007" s="3" t="s">
        <v>2496</v>
      </c>
      <c r="J2007" s="3">
        <v>18.2</v>
      </c>
      <c r="K2007" s="3">
        <v>6000</v>
      </c>
      <c r="L2007" s="3" t="s">
        <v>25</v>
      </c>
      <c r="M2007" s="3">
        <v>1</v>
      </c>
      <c r="N2007" s="28">
        <f t="shared" si="356"/>
        <v>6</v>
      </c>
      <c r="O2007" s="28">
        <f t="shared" si="357"/>
        <v>109.19999999999999</v>
      </c>
      <c r="P2007" s="12">
        <v>0</v>
      </c>
      <c r="Q2007" s="46">
        <f t="shared" si="358"/>
        <v>0</v>
      </c>
      <c r="R2007" s="37"/>
      <c r="S2007" s="3">
        <f t="shared" si="359"/>
        <v>6</v>
      </c>
      <c r="T2007" s="29" t="s">
        <v>2503</v>
      </c>
      <c r="U2007" s="5">
        <f t="shared" si="360"/>
        <v>109.19999999999999</v>
      </c>
      <c r="V2007" s="5">
        <f t="shared" si="361"/>
        <v>0</v>
      </c>
      <c r="W2007" s="5"/>
    </row>
    <row r="2008" spans="1:23" x14ac:dyDescent="0.3">
      <c r="A2008" s="3">
        <f t="shared" si="362"/>
        <v>1991</v>
      </c>
      <c r="B2008" s="4" t="s">
        <v>1573</v>
      </c>
      <c r="C2008" s="3">
        <v>5</v>
      </c>
      <c r="D2008" s="3" t="s">
        <v>1567</v>
      </c>
      <c r="E2008" s="4" t="s">
        <v>1918</v>
      </c>
      <c r="F2008" s="3" t="s">
        <v>32</v>
      </c>
      <c r="G2008" s="3" t="s">
        <v>2340</v>
      </c>
      <c r="H2008" s="3" t="s">
        <v>2468</v>
      </c>
      <c r="I2008" s="3" t="s">
        <v>2496</v>
      </c>
      <c r="J2008" s="3">
        <v>18.2</v>
      </c>
      <c r="K2008" s="3">
        <v>6000</v>
      </c>
      <c r="L2008" s="3" t="s">
        <v>25</v>
      </c>
      <c r="M2008" s="3">
        <v>1</v>
      </c>
      <c r="N2008" s="28">
        <f t="shared" si="356"/>
        <v>6</v>
      </c>
      <c r="O2008" s="28">
        <f t="shared" si="357"/>
        <v>109.19999999999999</v>
      </c>
      <c r="P2008" s="12">
        <v>0</v>
      </c>
      <c r="Q2008" s="46">
        <f t="shared" si="358"/>
        <v>0</v>
      </c>
      <c r="R2008" s="37"/>
      <c r="S2008" s="3">
        <f t="shared" si="359"/>
        <v>6</v>
      </c>
      <c r="T2008" s="29" t="s">
        <v>2503</v>
      </c>
      <c r="U2008" s="5">
        <f t="shared" si="360"/>
        <v>109.19999999999999</v>
      </c>
      <c r="V2008" s="5">
        <f t="shared" si="361"/>
        <v>0</v>
      </c>
      <c r="W2008" s="5"/>
    </row>
    <row r="2009" spans="1:23" x14ac:dyDescent="0.3">
      <c r="A2009" s="3">
        <f t="shared" si="362"/>
        <v>1992</v>
      </c>
      <c r="B2009" s="4" t="s">
        <v>1573</v>
      </c>
      <c r="C2009" s="3">
        <v>5</v>
      </c>
      <c r="D2009" s="3" t="s">
        <v>1567</v>
      </c>
      <c r="E2009" s="4" t="s">
        <v>1919</v>
      </c>
      <c r="F2009" s="3" t="s">
        <v>32</v>
      </c>
      <c r="G2009" s="3" t="s">
        <v>2340</v>
      </c>
      <c r="H2009" s="3" t="s">
        <v>2468</v>
      </c>
      <c r="I2009" s="3" t="s">
        <v>2496</v>
      </c>
      <c r="J2009" s="3">
        <v>18.2</v>
      </c>
      <c r="K2009" s="3">
        <v>6000</v>
      </c>
      <c r="L2009" s="3" t="s">
        <v>25</v>
      </c>
      <c r="M2009" s="3">
        <v>1</v>
      </c>
      <c r="N2009" s="28">
        <f t="shared" si="356"/>
        <v>6</v>
      </c>
      <c r="O2009" s="28">
        <f t="shared" si="357"/>
        <v>109.19999999999999</v>
      </c>
      <c r="P2009" s="12">
        <v>0</v>
      </c>
      <c r="Q2009" s="46">
        <f t="shared" si="358"/>
        <v>0</v>
      </c>
      <c r="R2009" s="37"/>
      <c r="S2009" s="3">
        <f t="shared" si="359"/>
        <v>6</v>
      </c>
      <c r="T2009" s="29" t="s">
        <v>2503</v>
      </c>
      <c r="U2009" s="5">
        <f t="shared" si="360"/>
        <v>109.19999999999999</v>
      </c>
      <c r="V2009" s="5">
        <f t="shared" si="361"/>
        <v>0</v>
      </c>
      <c r="W2009" s="5"/>
    </row>
    <row r="2010" spans="1:23" x14ac:dyDescent="0.3">
      <c r="A2010" s="3">
        <f t="shared" si="362"/>
        <v>1993</v>
      </c>
      <c r="B2010" s="4" t="s">
        <v>1573</v>
      </c>
      <c r="C2010" s="3">
        <v>5</v>
      </c>
      <c r="D2010" s="3" t="s">
        <v>1567</v>
      </c>
      <c r="E2010" s="4" t="s">
        <v>1920</v>
      </c>
      <c r="F2010" s="3" t="s">
        <v>32</v>
      </c>
      <c r="G2010" s="3" t="s">
        <v>2340</v>
      </c>
      <c r="H2010" s="3" t="s">
        <v>2468</v>
      </c>
      <c r="I2010" s="3" t="s">
        <v>2496</v>
      </c>
      <c r="J2010" s="3">
        <v>18.2</v>
      </c>
      <c r="K2010" s="3">
        <v>6000</v>
      </c>
      <c r="L2010" s="3" t="s">
        <v>25</v>
      </c>
      <c r="M2010" s="3">
        <v>1</v>
      </c>
      <c r="N2010" s="28">
        <f t="shared" si="356"/>
        <v>6</v>
      </c>
      <c r="O2010" s="28">
        <f t="shared" si="357"/>
        <v>109.19999999999999</v>
      </c>
      <c r="P2010" s="12">
        <v>0</v>
      </c>
      <c r="Q2010" s="46">
        <f t="shared" si="358"/>
        <v>0</v>
      </c>
      <c r="R2010" s="37"/>
      <c r="S2010" s="3">
        <f t="shared" si="359"/>
        <v>6</v>
      </c>
      <c r="T2010" s="29" t="s">
        <v>2503</v>
      </c>
      <c r="U2010" s="5">
        <f t="shared" si="360"/>
        <v>109.19999999999999</v>
      </c>
      <c r="V2010" s="5">
        <f t="shared" si="361"/>
        <v>0</v>
      </c>
      <c r="W2010" s="5"/>
    </row>
    <row r="2011" spans="1:23" x14ac:dyDescent="0.3">
      <c r="A2011" s="3">
        <f t="shared" si="362"/>
        <v>1994</v>
      </c>
      <c r="B2011" s="4" t="s">
        <v>1573</v>
      </c>
      <c r="C2011" s="3">
        <v>5</v>
      </c>
      <c r="D2011" s="3" t="s">
        <v>1567</v>
      </c>
      <c r="E2011" s="4" t="s">
        <v>1921</v>
      </c>
      <c r="F2011" s="3" t="s">
        <v>32</v>
      </c>
      <c r="G2011" s="3" t="s">
        <v>2340</v>
      </c>
      <c r="H2011" s="3" t="s">
        <v>2468</v>
      </c>
      <c r="I2011" s="3" t="s">
        <v>2496</v>
      </c>
      <c r="J2011" s="3">
        <v>18.2</v>
      </c>
      <c r="K2011" s="3">
        <v>6000</v>
      </c>
      <c r="L2011" s="3" t="s">
        <v>25</v>
      </c>
      <c r="M2011" s="3">
        <v>1</v>
      </c>
      <c r="N2011" s="28">
        <f t="shared" si="356"/>
        <v>6</v>
      </c>
      <c r="O2011" s="28">
        <f t="shared" si="357"/>
        <v>109.19999999999999</v>
      </c>
      <c r="P2011" s="12">
        <v>0</v>
      </c>
      <c r="Q2011" s="46">
        <f t="shared" si="358"/>
        <v>0</v>
      </c>
      <c r="R2011" s="37"/>
      <c r="S2011" s="3">
        <f t="shared" si="359"/>
        <v>6</v>
      </c>
      <c r="T2011" s="29" t="s">
        <v>2503</v>
      </c>
      <c r="U2011" s="5">
        <f t="shared" si="360"/>
        <v>109.19999999999999</v>
      </c>
      <c r="V2011" s="5">
        <f t="shared" si="361"/>
        <v>0</v>
      </c>
      <c r="W2011" s="5"/>
    </row>
    <row r="2012" spans="1:23" x14ac:dyDescent="0.3">
      <c r="A2012" s="3">
        <f t="shared" si="362"/>
        <v>1995</v>
      </c>
      <c r="B2012" s="4" t="s">
        <v>1573</v>
      </c>
      <c r="C2012" s="3">
        <v>5</v>
      </c>
      <c r="D2012" s="3" t="s">
        <v>1567</v>
      </c>
      <c r="E2012" s="4" t="s">
        <v>1922</v>
      </c>
      <c r="F2012" s="3" t="s">
        <v>32</v>
      </c>
      <c r="G2012" s="3" t="s">
        <v>2340</v>
      </c>
      <c r="H2012" s="3" t="s">
        <v>2468</v>
      </c>
      <c r="I2012" s="3" t="s">
        <v>2496</v>
      </c>
      <c r="J2012" s="3">
        <v>18.2</v>
      </c>
      <c r="K2012" s="3">
        <v>6000</v>
      </c>
      <c r="L2012" s="3" t="s">
        <v>25</v>
      </c>
      <c r="M2012" s="3">
        <v>1</v>
      </c>
      <c r="N2012" s="28">
        <f t="shared" si="356"/>
        <v>6</v>
      </c>
      <c r="O2012" s="28">
        <f t="shared" si="357"/>
        <v>109.19999999999999</v>
      </c>
      <c r="P2012" s="12">
        <v>0</v>
      </c>
      <c r="Q2012" s="46">
        <f t="shared" si="358"/>
        <v>0</v>
      </c>
      <c r="R2012" s="37"/>
      <c r="S2012" s="3">
        <f t="shared" si="359"/>
        <v>6</v>
      </c>
      <c r="T2012" s="29" t="s">
        <v>2503</v>
      </c>
      <c r="U2012" s="5">
        <f t="shared" si="360"/>
        <v>109.19999999999999</v>
      </c>
      <c r="V2012" s="5">
        <f t="shared" si="361"/>
        <v>0</v>
      </c>
      <c r="W2012" s="5"/>
    </row>
    <row r="2013" spans="1:23" x14ac:dyDescent="0.3">
      <c r="A2013" s="3">
        <f t="shared" si="362"/>
        <v>1996</v>
      </c>
      <c r="B2013" s="4" t="s">
        <v>1573</v>
      </c>
      <c r="C2013" s="3">
        <v>5</v>
      </c>
      <c r="D2013" s="3" t="s">
        <v>1567</v>
      </c>
      <c r="E2013" s="4" t="s">
        <v>1923</v>
      </c>
      <c r="F2013" s="3" t="s">
        <v>32</v>
      </c>
      <c r="G2013" s="3" t="s">
        <v>2340</v>
      </c>
      <c r="H2013" s="3" t="s">
        <v>2468</v>
      </c>
      <c r="I2013" s="3" t="s">
        <v>2496</v>
      </c>
      <c r="J2013" s="3">
        <v>18.2</v>
      </c>
      <c r="K2013" s="3">
        <v>6000</v>
      </c>
      <c r="L2013" s="3" t="s">
        <v>25</v>
      </c>
      <c r="M2013" s="3">
        <v>1</v>
      </c>
      <c r="N2013" s="28">
        <f t="shared" si="356"/>
        <v>6</v>
      </c>
      <c r="O2013" s="28">
        <f t="shared" si="357"/>
        <v>109.19999999999999</v>
      </c>
      <c r="P2013" s="12">
        <v>0</v>
      </c>
      <c r="Q2013" s="46">
        <f t="shared" si="358"/>
        <v>0</v>
      </c>
      <c r="R2013" s="37"/>
      <c r="S2013" s="3">
        <f t="shared" si="359"/>
        <v>6</v>
      </c>
      <c r="T2013" s="29" t="s">
        <v>2503</v>
      </c>
      <c r="U2013" s="5">
        <f t="shared" si="360"/>
        <v>109.19999999999999</v>
      </c>
      <c r="V2013" s="5">
        <f t="shared" si="361"/>
        <v>0</v>
      </c>
      <c r="W2013" s="5"/>
    </row>
    <row r="2014" spans="1:23" x14ac:dyDescent="0.3">
      <c r="A2014" s="3">
        <f t="shared" si="362"/>
        <v>1997</v>
      </c>
      <c r="B2014" s="4" t="s">
        <v>1573</v>
      </c>
      <c r="C2014" s="3">
        <v>5</v>
      </c>
      <c r="D2014" s="3" t="s">
        <v>1567</v>
      </c>
      <c r="E2014" s="4" t="s">
        <v>1924</v>
      </c>
      <c r="F2014" s="3" t="s">
        <v>32</v>
      </c>
      <c r="G2014" s="3" t="s">
        <v>2340</v>
      </c>
      <c r="H2014" s="3" t="s">
        <v>2468</v>
      </c>
      <c r="I2014" s="3" t="s">
        <v>2496</v>
      </c>
      <c r="J2014" s="3">
        <v>18.2</v>
      </c>
      <c r="K2014" s="3">
        <v>6000</v>
      </c>
      <c r="L2014" s="3" t="s">
        <v>25</v>
      </c>
      <c r="M2014" s="3">
        <v>1</v>
      </c>
      <c r="N2014" s="28">
        <f t="shared" si="356"/>
        <v>6</v>
      </c>
      <c r="O2014" s="28">
        <f t="shared" si="357"/>
        <v>109.19999999999999</v>
      </c>
      <c r="P2014" s="12">
        <v>0</v>
      </c>
      <c r="Q2014" s="46">
        <f t="shared" si="358"/>
        <v>0</v>
      </c>
      <c r="R2014" s="37"/>
      <c r="S2014" s="3">
        <f t="shared" si="359"/>
        <v>6</v>
      </c>
      <c r="T2014" s="29" t="s">
        <v>2503</v>
      </c>
      <c r="U2014" s="5">
        <f t="shared" si="360"/>
        <v>109.19999999999999</v>
      </c>
      <c r="V2014" s="5">
        <f t="shared" si="361"/>
        <v>0</v>
      </c>
      <c r="W2014" s="5"/>
    </row>
    <row r="2015" spans="1:23" x14ac:dyDescent="0.3">
      <c r="A2015" s="3">
        <f t="shared" si="362"/>
        <v>1998</v>
      </c>
      <c r="B2015" s="4" t="s">
        <v>1573</v>
      </c>
      <c r="C2015" s="3">
        <v>5</v>
      </c>
      <c r="D2015" s="3" t="s">
        <v>1567</v>
      </c>
      <c r="E2015" s="4" t="s">
        <v>1925</v>
      </c>
      <c r="F2015" s="3" t="s">
        <v>32</v>
      </c>
      <c r="G2015" s="3" t="s">
        <v>2340</v>
      </c>
      <c r="H2015" s="3" t="s">
        <v>2468</v>
      </c>
      <c r="I2015" s="3" t="s">
        <v>2496</v>
      </c>
      <c r="J2015" s="3">
        <v>18.2</v>
      </c>
      <c r="K2015" s="3">
        <v>6000</v>
      </c>
      <c r="L2015" s="3" t="s">
        <v>25</v>
      </c>
      <c r="M2015" s="3">
        <v>1</v>
      </c>
      <c r="N2015" s="28">
        <f t="shared" si="356"/>
        <v>6</v>
      </c>
      <c r="O2015" s="28">
        <f t="shared" si="357"/>
        <v>109.19999999999999</v>
      </c>
      <c r="P2015" s="12">
        <v>0</v>
      </c>
      <c r="Q2015" s="46">
        <f t="shared" si="358"/>
        <v>0</v>
      </c>
      <c r="R2015" s="37"/>
      <c r="S2015" s="3">
        <f t="shared" si="359"/>
        <v>6</v>
      </c>
      <c r="T2015" s="29" t="s">
        <v>2503</v>
      </c>
      <c r="U2015" s="5">
        <f t="shared" si="360"/>
        <v>109.19999999999999</v>
      </c>
      <c r="V2015" s="5">
        <f t="shared" si="361"/>
        <v>0</v>
      </c>
      <c r="W2015" s="5"/>
    </row>
    <row r="2016" spans="1:23" x14ac:dyDescent="0.3">
      <c r="A2016" s="3">
        <f t="shared" si="362"/>
        <v>1999</v>
      </c>
      <c r="B2016" s="4" t="s">
        <v>1573</v>
      </c>
      <c r="C2016" s="3">
        <v>5</v>
      </c>
      <c r="D2016" s="3" t="s">
        <v>1567</v>
      </c>
      <c r="E2016" s="4" t="s">
        <v>1926</v>
      </c>
      <c r="F2016" s="3" t="s">
        <v>32</v>
      </c>
      <c r="G2016" s="3" t="s">
        <v>2340</v>
      </c>
      <c r="H2016" s="3" t="s">
        <v>2468</v>
      </c>
      <c r="I2016" s="3" t="s">
        <v>2496</v>
      </c>
      <c r="J2016" s="3">
        <v>18.2</v>
      </c>
      <c r="K2016" s="3">
        <v>6000</v>
      </c>
      <c r="L2016" s="3" t="s">
        <v>25</v>
      </c>
      <c r="M2016" s="3">
        <v>1</v>
      </c>
      <c r="N2016" s="28">
        <f t="shared" si="356"/>
        <v>6</v>
      </c>
      <c r="O2016" s="28">
        <f t="shared" si="357"/>
        <v>109.19999999999999</v>
      </c>
      <c r="P2016" s="12">
        <v>0</v>
      </c>
      <c r="Q2016" s="46">
        <f t="shared" si="358"/>
        <v>0</v>
      </c>
      <c r="R2016" s="37"/>
      <c r="S2016" s="3">
        <f t="shared" si="359"/>
        <v>6</v>
      </c>
      <c r="T2016" s="29" t="s">
        <v>2503</v>
      </c>
      <c r="U2016" s="5">
        <f t="shared" si="360"/>
        <v>109.19999999999999</v>
      </c>
      <c r="V2016" s="5">
        <f t="shared" si="361"/>
        <v>0</v>
      </c>
      <c r="W2016" s="5"/>
    </row>
    <row r="2017" spans="1:23" x14ac:dyDescent="0.3">
      <c r="A2017" s="3">
        <f t="shared" si="362"/>
        <v>2000</v>
      </c>
      <c r="B2017" s="4" t="s">
        <v>1573</v>
      </c>
      <c r="C2017" s="3">
        <v>5</v>
      </c>
      <c r="D2017" s="3" t="s">
        <v>1567</v>
      </c>
      <c r="E2017" s="4" t="s">
        <v>1927</v>
      </c>
      <c r="F2017" s="3" t="s">
        <v>32</v>
      </c>
      <c r="G2017" s="3" t="s">
        <v>2340</v>
      </c>
      <c r="H2017" s="3" t="s">
        <v>2468</v>
      </c>
      <c r="I2017" s="3" t="s">
        <v>2496</v>
      </c>
      <c r="J2017" s="3">
        <v>18.2</v>
      </c>
      <c r="K2017" s="3">
        <v>6000</v>
      </c>
      <c r="L2017" s="3" t="s">
        <v>25</v>
      </c>
      <c r="M2017" s="3">
        <v>1</v>
      </c>
      <c r="N2017" s="28">
        <f t="shared" si="356"/>
        <v>6</v>
      </c>
      <c r="O2017" s="28">
        <f t="shared" si="357"/>
        <v>109.19999999999999</v>
      </c>
      <c r="P2017" s="12">
        <v>0</v>
      </c>
      <c r="Q2017" s="46">
        <f t="shared" si="358"/>
        <v>0</v>
      </c>
      <c r="R2017" s="37"/>
      <c r="S2017" s="3">
        <f t="shared" si="359"/>
        <v>6</v>
      </c>
      <c r="T2017" s="29" t="s">
        <v>2503</v>
      </c>
      <c r="U2017" s="5">
        <f t="shared" si="360"/>
        <v>109.19999999999999</v>
      </c>
      <c r="V2017" s="5">
        <f t="shared" si="361"/>
        <v>0</v>
      </c>
      <c r="W2017" s="5"/>
    </row>
    <row r="2018" spans="1:23" x14ac:dyDescent="0.3">
      <c r="A2018" s="3">
        <f t="shared" si="362"/>
        <v>2001</v>
      </c>
      <c r="B2018" s="4" t="s">
        <v>1573</v>
      </c>
      <c r="C2018" s="3">
        <v>5</v>
      </c>
      <c r="D2018" s="3" t="s">
        <v>1567</v>
      </c>
      <c r="E2018" s="4" t="s">
        <v>1928</v>
      </c>
      <c r="F2018" s="3" t="s">
        <v>32</v>
      </c>
      <c r="G2018" s="3" t="s">
        <v>2340</v>
      </c>
      <c r="H2018" s="3" t="s">
        <v>2468</v>
      </c>
      <c r="I2018" s="3" t="s">
        <v>2496</v>
      </c>
      <c r="J2018" s="3">
        <v>18.2</v>
      </c>
      <c r="K2018" s="3">
        <v>6000</v>
      </c>
      <c r="L2018" s="3" t="s">
        <v>25</v>
      </c>
      <c r="M2018" s="3">
        <v>1</v>
      </c>
      <c r="N2018" s="28">
        <f t="shared" si="356"/>
        <v>6</v>
      </c>
      <c r="O2018" s="28">
        <f t="shared" si="357"/>
        <v>109.19999999999999</v>
      </c>
      <c r="P2018" s="12">
        <v>0</v>
      </c>
      <c r="Q2018" s="46">
        <f t="shared" si="358"/>
        <v>0</v>
      </c>
      <c r="R2018" s="37"/>
      <c r="S2018" s="3">
        <f t="shared" si="359"/>
        <v>6</v>
      </c>
      <c r="T2018" s="29" t="s">
        <v>2503</v>
      </c>
      <c r="U2018" s="5">
        <f t="shared" si="360"/>
        <v>109.19999999999999</v>
      </c>
      <c r="V2018" s="5">
        <f t="shared" si="361"/>
        <v>0</v>
      </c>
      <c r="W2018" s="5"/>
    </row>
    <row r="2019" spans="1:23" x14ac:dyDescent="0.3">
      <c r="A2019" s="3">
        <f t="shared" si="362"/>
        <v>2002</v>
      </c>
      <c r="B2019" s="4" t="s">
        <v>1573</v>
      </c>
      <c r="C2019" s="3">
        <v>5</v>
      </c>
      <c r="D2019" s="3" t="s">
        <v>1567</v>
      </c>
      <c r="E2019" s="4" t="s">
        <v>1929</v>
      </c>
      <c r="F2019" s="3" t="s">
        <v>32</v>
      </c>
      <c r="G2019" s="3" t="s">
        <v>2340</v>
      </c>
      <c r="H2019" s="3" t="s">
        <v>2468</v>
      </c>
      <c r="I2019" s="3" t="s">
        <v>2496</v>
      </c>
      <c r="J2019" s="3">
        <v>18.2</v>
      </c>
      <c r="K2019" s="3">
        <v>6000</v>
      </c>
      <c r="L2019" s="3" t="s">
        <v>25</v>
      </c>
      <c r="M2019" s="3">
        <v>1</v>
      </c>
      <c r="N2019" s="28">
        <f t="shared" si="356"/>
        <v>6</v>
      </c>
      <c r="O2019" s="28">
        <f t="shared" si="357"/>
        <v>109.19999999999999</v>
      </c>
      <c r="P2019" s="12">
        <v>0</v>
      </c>
      <c r="Q2019" s="46">
        <f t="shared" si="358"/>
        <v>0</v>
      </c>
      <c r="R2019" s="37"/>
      <c r="S2019" s="3">
        <f t="shared" si="359"/>
        <v>6</v>
      </c>
      <c r="T2019" s="29" t="s">
        <v>2503</v>
      </c>
      <c r="U2019" s="5">
        <f t="shared" si="360"/>
        <v>109.19999999999999</v>
      </c>
      <c r="V2019" s="5">
        <f t="shared" si="361"/>
        <v>0</v>
      </c>
      <c r="W2019" s="5"/>
    </row>
    <row r="2020" spans="1:23" x14ac:dyDescent="0.3">
      <c r="A2020" s="3">
        <f t="shared" si="362"/>
        <v>2003</v>
      </c>
      <c r="B2020" s="4" t="s">
        <v>1573</v>
      </c>
      <c r="C2020" s="3">
        <v>5</v>
      </c>
      <c r="D2020" s="3" t="s">
        <v>1567</v>
      </c>
      <c r="E2020" s="4" t="s">
        <v>1930</v>
      </c>
      <c r="F2020" s="3" t="s">
        <v>32</v>
      </c>
      <c r="G2020" s="3" t="s">
        <v>2340</v>
      </c>
      <c r="H2020" s="3" t="s">
        <v>2468</v>
      </c>
      <c r="I2020" s="3" t="s">
        <v>2496</v>
      </c>
      <c r="J2020" s="3">
        <v>18.2</v>
      </c>
      <c r="K2020" s="3">
        <v>6000</v>
      </c>
      <c r="L2020" s="3" t="s">
        <v>25</v>
      </c>
      <c r="M2020" s="3">
        <v>1</v>
      </c>
      <c r="N2020" s="28">
        <f t="shared" si="356"/>
        <v>6</v>
      </c>
      <c r="O2020" s="28">
        <f t="shared" si="357"/>
        <v>109.19999999999999</v>
      </c>
      <c r="P2020" s="12">
        <v>0</v>
      </c>
      <c r="Q2020" s="46">
        <f t="shared" si="358"/>
        <v>0</v>
      </c>
      <c r="R2020" s="37"/>
      <c r="S2020" s="3">
        <f t="shared" si="359"/>
        <v>6</v>
      </c>
      <c r="T2020" s="29" t="s">
        <v>2503</v>
      </c>
      <c r="U2020" s="5">
        <f t="shared" si="360"/>
        <v>109.19999999999999</v>
      </c>
      <c r="V2020" s="5">
        <f t="shared" si="361"/>
        <v>0</v>
      </c>
      <c r="W2020" s="5"/>
    </row>
    <row r="2021" spans="1:23" x14ac:dyDescent="0.3">
      <c r="A2021" s="3">
        <f t="shared" si="362"/>
        <v>2004</v>
      </c>
      <c r="B2021" s="4" t="s">
        <v>1573</v>
      </c>
      <c r="C2021" s="3">
        <v>5</v>
      </c>
      <c r="D2021" s="3" t="s">
        <v>1567</v>
      </c>
      <c r="E2021" s="4" t="s">
        <v>1931</v>
      </c>
      <c r="F2021" s="3" t="s">
        <v>32</v>
      </c>
      <c r="G2021" s="3" t="s">
        <v>2340</v>
      </c>
      <c r="H2021" s="3" t="s">
        <v>2468</v>
      </c>
      <c r="I2021" s="3" t="s">
        <v>2496</v>
      </c>
      <c r="J2021" s="3">
        <v>18.2</v>
      </c>
      <c r="K2021" s="3">
        <v>6000</v>
      </c>
      <c r="L2021" s="3" t="s">
        <v>25</v>
      </c>
      <c r="M2021" s="3">
        <v>1</v>
      </c>
      <c r="N2021" s="28">
        <f t="shared" si="356"/>
        <v>6</v>
      </c>
      <c r="O2021" s="28">
        <f t="shared" si="357"/>
        <v>109.19999999999999</v>
      </c>
      <c r="P2021" s="12">
        <v>0</v>
      </c>
      <c r="Q2021" s="46">
        <f t="shared" si="358"/>
        <v>0</v>
      </c>
      <c r="R2021" s="37"/>
      <c r="S2021" s="3">
        <f t="shared" si="359"/>
        <v>6</v>
      </c>
      <c r="T2021" s="29" t="s">
        <v>2503</v>
      </c>
      <c r="U2021" s="5">
        <f t="shared" si="360"/>
        <v>109.19999999999999</v>
      </c>
      <c r="V2021" s="5">
        <f t="shared" si="361"/>
        <v>0</v>
      </c>
      <c r="W2021" s="5"/>
    </row>
    <row r="2022" spans="1:23" x14ac:dyDescent="0.3">
      <c r="A2022" s="3">
        <f t="shared" si="362"/>
        <v>2005</v>
      </c>
      <c r="B2022" s="4" t="s">
        <v>1573</v>
      </c>
      <c r="C2022" s="3">
        <v>5</v>
      </c>
      <c r="D2022" s="3" t="s">
        <v>1567</v>
      </c>
      <c r="E2022" s="4" t="s">
        <v>1932</v>
      </c>
      <c r="F2022" s="3" t="s">
        <v>32</v>
      </c>
      <c r="G2022" s="3" t="s">
        <v>2340</v>
      </c>
      <c r="H2022" s="3" t="s">
        <v>2468</v>
      </c>
      <c r="I2022" s="3" t="s">
        <v>2496</v>
      </c>
      <c r="J2022" s="3">
        <v>18.2</v>
      </c>
      <c r="K2022" s="3">
        <v>6000</v>
      </c>
      <c r="L2022" s="3" t="s">
        <v>25</v>
      </c>
      <c r="M2022" s="3">
        <v>1</v>
      </c>
      <c r="N2022" s="28">
        <f t="shared" si="356"/>
        <v>6</v>
      </c>
      <c r="O2022" s="28">
        <f t="shared" si="357"/>
        <v>109.19999999999999</v>
      </c>
      <c r="P2022" s="12">
        <v>0</v>
      </c>
      <c r="Q2022" s="46">
        <f t="shared" si="358"/>
        <v>0</v>
      </c>
      <c r="R2022" s="37"/>
      <c r="S2022" s="3">
        <f t="shared" si="359"/>
        <v>6</v>
      </c>
      <c r="T2022" s="29" t="s">
        <v>2503</v>
      </c>
      <c r="U2022" s="5">
        <f t="shared" si="360"/>
        <v>109.19999999999999</v>
      </c>
      <c r="V2022" s="5">
        <f t="shared" si="361"/>
        <v>0</v>
      </c>
      <c r="W2022" s="5"/>
    </row>
    <row r="2023" spans="1:23" x14ac:dyDescent="0.3">
      <c r="A2023" s="3">
        <f t="shared" si="362"/>
        <v>2006</v>
      </c>
      <c r="B2023" s="4" t="s">
        <v>1573</v>
      </c>
      <c r="C2023" s="3">
        <v>5</v>
      </c>
      <c r="D2023" s="3" t="s">
        <v>1567</v>
      </c>
      <c r="E2023" s="4" t="s">
        <v>1933</v>
      </c>
      <c r="F2023" s="3" t="s">
        <v>32</v>
      </c>
      <c r="G2023" s="3" t="s">
        <v>2340</v>
      </c>
      <c r="H2023" s="3" t="s">
        <v>2468</v>
      </c>
      <c r="I2023" s="3" t="s">
        <v>2496</v>
      </c>
      <c r="J2023" s="3">
        <v>18.2</v>
      </c>
      <c r="K2023" s="3">
        <v>6000</v>
      </c>
      <c r="L2023" s="3" t="s">
        <v>25</v>
      </c>
      <c r="M2023" s="3">
        <v>1</v>
      </c>
      <c r="N2023" s="28">
        <f t="shared" si="356"/>
        <v>6</v>
      </c>
      <c r="O2023" s="28">
        <f t="shared" si="357"/>
        <v>109.19999999999999</v>
      </c>
      <c r="P2023" s="12">
        <v>0</v>
      </c>
      <c r="Q2023" s="46">
        <f t="shared" si="358"/>
        <v>0</v>
      </c>
      <c r="R2023" s="37"/>
      <c r="S2023" s="3">
        <f t="shared" si="359"/>
        <v>6</v>
      </c>
      <c r="T2023" s="29" t="s">
        <v>2503</v>
      </c>
      <c r="U2023" s="5">
        <f t="shared" si="360"/>
        <v>109.19999999999999</v>
      </c>
      <c r="V2023" s="5">
        <f t="shared" si="361"/>
        <v>0</v>
      </c>
      <c r="W2023" s="5"/>
    </row>
    <row r="2024" spans="1:23" x14ac:dyDescent="0.3">
      <c r="A2024" s="3">
        <f t="shared" si="362"/>
        <v>2007</v>
      </c>
      <c r="B2024" s="4" t="s">
        <v>1573</v>
      </c>
      <c r="C2024" s="3">
        <v>5</v>
      </c>
      <c r="D2024" s="3" t="s">
        <v>1567</v>
      </c>
      <c r="E2024" s="4" t="s">
        <v>1934</v>
      </c>
      <c r="F2024" s="3" t="s">
        <v>32</v>
      </c>
      <c r="G2024" s="3" t="s">
        <v>2340</v>
      </c>
      <c r="H2024" s="3" t="s">
        <v>2468</v>
      </c>
      <c r="I2024" s="3" t="s">
        <v>2496</v>
      </c>
      <c r="J2024" s="3">
        <v>18.2</v>
      </c>
      <c r="K2024" s="3">
        <v>6000</v>
      </c>
      <c r="L2024" s="3" t="s">
        <v>25</v>
      </c>
      <c r="M2024" s="3">
        <v>1</v>
      </c>
      <c r="N2024" s="28">
        <f t="shared" si="356"/>
        <v>6</v>
      </c>
      <c r="O2024" s="28">
        <f t="shared" si="357"/>
        <v>109.19999999999999</v>
      </c>
      <c r="P2024" s="12">
        <v>0</v>
      </c>
      <c r="Q2024" s="46">
        <f t="shared" si="358"/>
        <v>0</v>
      </c>
      <c r="R2024" s="37"/>
      <c r="S2024" s="3">
        <f t="shared" si="359"/>
        <v>6</v>
      </c>
      <c r="T2024" s="29" t="s">
        <v>2503</v>
      </c>
      <c r="U2024" s="5">
        <f t="shared" si="360"/>
        <v>109.19999999999999</v>
      </c>
      <c r="V2024" s="5">
        <f t="shared" si="361"/>
        <v>0</v>
      </c>
      <c r="W2024" s="5"/>
    </row>
    <row r="2025" spans="1:23" x14ac:dyDescent="0.3">
      <c r="A2025" s="3">
        <f t="shared" si="362"/>
        <v>2008</v>
      </c>
      <c r="B2025" s="4" t="s">
        <v>1573</v>
      </c>
      <c r="C2025" s="3">
        <v>5</v>
      </c>
      <c r="D2025" s="3" t="s">
        <v>1567</v>
      </c>
      <c r="E2025" s="4" t="s">
        <v>1935</v>
      </c>
      <c r="F2025" s="3" t="s">
        <v>32</v>
      </c>
      <c r="G2025" s="3" t="s">
        <v>2340</v>
      </c>
      <c r="H2025" s="3" t="s">
        <v>2468</v>
      </c>
      <c r="I2025" s="3" t="s">
        <v>2496</v>
      </c>
      <c r="J2025" s="3">
        <v>18.2</v>
      </c>
      <c r="K2025" s="3">
        <v>6000</v>
      </c>
      <c r="L2025" s="3" t="s">
        <v>25</v>
      </c>
      <c r="M2025" s="3">
        <v>1</v>
      </c>
      <c r="N2025" s="28">
        <f t="shared" si="356"/>
        <v>6</v>
      </c>
      <c r="O2025" s="28">
        <f t="shared" si="357"/>
        <v>109.19999999999999</v>
      </c>
      <c r="P2025" s="12">
        <v>0</v>
      </c>
      <c r="Q2025" s="46">
        <f t="shared" si="358"/>
        <v>0</v>
      </c>
      <c r="R2025" s="37"/>
      <c r="S2025" s="3">
        <f t="shared" si="359"/>
        <v>6</v>
      </c>
      <c r="T2025" s="29" t="s">
        <v>2503</v>
      </c>
      <c r="U2025" s="5">
        <f t="shared" si="360"/>
        <v>109.19999999999999</v>
      </c>
      <c r="V2025" s="5">
        <f t="shared" si="361"/>
        <v>0</v>
      </c>
      <c r="W2025" s="5"/>
    </row>
    <row r="2026" spans="1:23" x14ac:dyDescent="0.3">
      <c r="A2026" s="3">
        <f t="shared" si="362"/>
        <v>2009</v>
      </c>
      <c r="B2026" s="4" t="s">
        <v>1573</v>
      </c>
      <c r="C2026" s="3">
        <v>5</v>
      </c>
      <c r="D2026" s="3" t="s">
        <v>1567</v>
      </c>
      <c r="E2026" s="4" t="s">
        <v>1936</v>
      </c>
      <c r="F2026" s="3" t="s">
        <v>32</v>
      </c>
      <c r="G2026" s="3" t="s">
        <v>2340</v>
      </c>
      <c r="H2026" s="3" t="s">
        <v>2468</v>
      </c>
      <c r="I2026" s="3" t="s">
        <v>2496</v>
      </c>
      <c r="J2026" s="3">
        <v>18.2</v>
      </c>
      <c r="K2026" s="3">
        <v>6000</v>
      </c>
      <c r="L2026" s="3" t="s">
        <v>25</v>
      </c>
      <c r="M2026" s="3">
        <v>1</v>
      </c>
      <c r="N2026" s="28">
        <f t="shared" si="356"/>
        <v>6</v>
      </c>
      <c r="O2026" s="28">
        <f t="shared" si="357"/>
        <v>109.19999999999999</v>
      </c>
      <c r="P2026" s="12">
        <v>0</v>
      </c>
      <c r="Q2026" s="46">
        <f t="shared" si="358"/>
        <v>0</v>
      </c>
      <c r="R2026" s="37"/>
      <c r="S2026" s="3">
        <f t="shared" si="359"/>
        <v>6</v>
      </c>
      <c r="T2026" s="29" t="s">
        <v>2503</v>
      </c>
      <c r="U2026" s="5">
        <f t="shared" si="360"/>
        <v>109.19999999999999</v>
      </c>
      <c r="V2026" s="5">
        <f t="shared" si="361"/>
        <v>0</v>
      </c>
      <c r="W2026" s="5"/>
    </row>
    <row r="2027" spans="1:23" x14ac:dyDescent="0.3">
      <c r="A2027" s="3">
        <f t="shared" si="362"/>
        <v>2010</v>
      </c>
      <c r="B2027" s="4" t="s">
        <v>1573</v>
      </c>
      <c r="C2027" s="3">
        <v>5</v>
      </c>
      <c r="D2027" s="3" t="s">
        <v>1567</v>
      </c>
      <c r="E2027" s="4" t="s">
        <v>1937</v>
      </c>
      <c r="F2027" s="3" t="s">
        <v>32</v>
      </c>
      <c r="G2027" s="3" t="s">
        <v>2340</v>
      </c>
      <c r="H2027" s="3" t="s">
        <v>2468</v>
      </c>
      <c r="I2027" s="3" t="s">
        <v>2496</v>
      </c>
      <c r="J2027" s="3">
        <v>18.2</v>
      </c>
      <c r="K2027" s="3">
        <v>6000</v>
      </c>
      <c r="L2027" s="3" t="s">
        <v>25</v>
      </c>
      <c r="M2027" s="3">
        <v>1</v>
      </c>
      <c r="N2027" s="28">
        <f t="shared" si="356"/>
        <v>6</v>
      </c>
      <c r="O2027" s="28">
        <f t="shared" si="357"/>
        <v>109.19999999999999</v>
      </c>
      <c r="P2027" s="12">
        <v>0</v>
      </c>
      <c r="Q2027" s="46">
        <f t="shared" si="358"/>
        <v>0</v>
      </c>
      <c r="R2027" s="37"/>
      <c r="S2027" s="3">
        <f t="shared" si="359"/>
        <v>6</v>
      </c>
      <c r="T2027" s="29" t="s">
        <v>2503</v>
      </c>
      <c r="U2027" s="5">
        <f t="shared" si="360"/>
        <v>109.19999999999999</v>
      </c>
      <c r="V2027" s="5">
        <f t="shared" si="361"/>
        <v>0</v>
      </c>
      <c r="W2027" s="5"/>
    </row>
    <row r="2028" spans="1:23" x14ac:dyDescent="0.3">
      <c r="A2028" s="3">
        <f t="shared" si="362"/>
        <v>2011</v>
      </c>
      <c r="B2028" s="4" t="s">
        <v>1573</v>
      </c>
      <c r="C2028" s="3">
        <v>5</v>
      </c>
      <c r="D2028" s="3" t="s">
        <v>1567</v>
      </c>
      <c r="E2028" s="4" t="s">
        <v>1938</v>
      </c>
      <c r="F2028" s="3" t="s">
        <v>32</v>
      </c>
      <c r="G2028" s="3" t="s">
        <v>2340</v>
      </c>
      <c r="H2028" s="3" t="s">
        <v>2468</v>
      </c>
      <c r="I2028" s="3" t="s">
        <v>2496</v>
      </c>
      <c r="J2028" s="3">
        <v>18.2</v>
      </c>
      <c r="K2028" s="3">
        <v>6000</v>
      </c>
      <c r="L2028" s="3" t="s">
        <v>25</v>
      </c>
      <c r="M2028" s="3">
        <v>1</v>
      </c>
      <c r="N2028" s="28">
        <f t="shared" si="356"/>
        <v>6</v>
      </c>
      <c r="O2028" s="28">
        <f t="shared" si="357"/>
        <v>109.19999999999999</v>
      </c>
      <c r="P2028" s="12">
        <v>0</v>
      </c>
      <c r="Q2028" s="46">
        <f t="shared" si="358"/>
        <v>0</v>
      </c>
      <c r="R2028" s="37"/>
      <c r="S2028" s="3">
        <f t="shared" si="359"/>
        <v>6</v>
      </c>
      <c r="T2028" s="29" t="s">
        <v>2503</v>
      </c>
      <c r="U2028" s="5">
        <f t="shared" si="360"/>
        <v>109.19999999999999</v>
      </c>
      <c r="V2028" s="5">
        <f t="shared" si="361"/>
        <v>0</v>
      </c>
      <c r="W2028" s="5"/>
    </row>
    <row r="2029" spans="1:23" x14ac:dyDescent="0.3">
      <c r="A2029" s="3">
        <f t="shared" si="362"/>
        <v>2012</v>
      </c>
      <c r="B2029" s="4" t="s">
        <v>1573</v>
      </c>
      <c r="C2029" s="3">
        <v>5</v>
      </c>
      <c r="D2029" s="3" t="s">
        <v>1567</v>
      </c>
      <c r="E2029" s="4" t="s">
        <v>1939</v>
      </c>
      <c r="F2029" s="3" t="s">
        <v>32</v>
      </c>
      <c r="G2029" s="3" t="s">
        <v>2340</v>
      </c>
      <c r="H2029" s="3" t="s">
        <v>2468</v>
      </c>
      <c r="I2029" s="3" t="s">
        <v>2496</v>
      </c>
      <c r="J2029" s="3">
        <v>18.2</v>
      </c>
      <c r="K2029" s="3">
        <v>6000</v>
      </c>
      <c r="L2029" s="3" t="s">
        <v>25</v>
      </c>
      <c r="M2029" s="3">
        <v>1</v>
      </c>
      <c r="N2029" s="28">
        <f t="shared" si="356"/>
        <v>6</v>
      </c>
      <c r="O2029" s="28">
        <f t="shared" si="357"/>
        <v>109.19999999999999</v>
      </c>
      <c r="P2029" s="12">
        <v>0</v>
      </c>
      <c r="Q2029" s="46">
        <f t="shared" si="358"/>
        <v>0</v>
      </c>
      <c r="R2029" s="37"/>
      <c r="S2029" s="3">
        <f t="shared" si="359"/>
        <v>6</v>
      </c>
      <c r="T2029" s="29" t="s">
        <v>2503</v>
      </c>
      <c r="U2029" s="5">
        <f t="shared" si="360"/>
        <v>109.19999999999999</v>
      </c>
      <c r="V2029" s="5">
        <f t="shared" si="361"/>
        <v>0</v>
      </c>
      <c r="W2029" s="5"/>
    </row>
    <row r="2030" spans="1:23" x14ac:dyDescent="0.3">
      <c r="A2030" s="3">
        <f t="shared" si="362"/>
        <v>2013</v>
      </c>
      <c r="B2030" s="4" t="s">
        <v>1573</v>
      </c>
      <c r="C2030" s="3">
        <v>5</v>
      </c>
      <c r="D2030" s="3" t="s">
        <v>1567</v>
      </c>
      <c r="E2030" s="4" t="s">
        <v>1940</v>
      </c>
      <c r="F2030" s="3" t="s">
        <v>32</v>
      </c>
      <c r="G2030" s="3" t="s">
        <v>2340</v>
      </c>
      <c r="H2030" s="3" t="s">
        <v>2468</v>
      </c>
      <c r="I2030" s="3" t="s">
        <v>2496</v>
      </c>
      <c r="J2030" s="3">
        <v>18.2</v>
      </c>
      <c r="K2030" s="3">
        <v>6000</v>
      </c>
      <c r="L2030" s="3" t="s">
        <v>25</v>
      </c>
      <c r="M2030" s="3">
        <v>1</v>
      </c>
      <c r="N2030" s="28">
        <f t="shared" si="356"/>
        <v>6</v>
      </c>
      <c r="O2030" s="28">
        <f t="shared" si="357"/>
        <v>109.19999999999999</v>
      </c>
      <c r="P2030" s="12">
        <v>0</v>
      </c>
      <c r="Q2030" s="46">
        <f t="shared" si="358"/>
        <v>0</v>
      </c>
      <c r="R2030" s="37"/>
      <c r="S2030" s="3">
        <f t="shared" si="359"/>
        <v>6</v>
      </c>
      <c r="T2030" s="29" t="s">
        <v>2503</v>
      </c>
      <c r="U2030" s="5">
        <f t="shared" si="360"/>
        <v>109.19999999999999</v>
      </c>
      <c r="V2030" s="5">
        <f t="shared" si="361"/>
        <v>0</v>
      </c>
      <c r="W2030" s="5"/>
    </row>
    <row r="2031" spans="1:23" x14ac:dyDescent="0.3">
      <c r="A2031" s="3">
        <f t="shared" si="362"/>
        <v>2014</v>
      </c>
      <c r="B2031" s="4" t="s">
        <v>1573</v>
      </c>
      <c r="C2031" s="3">
        <v>5</v>
      </c>
      <c r="D2031" s="3" t="s">
        <v>1567</v>
      </c>
      <c r="E2031" s="4" t="s">
        <v>1941</v>
      </c>
      <c r="F2031" s="3" t="s">
        <v>32</v>
      </c>
      <c r="G2031" s="3" t="s">
        <v>2340</v>
      </c>
      <c r="H2031" s="3" t="s">
        <v>2468</v>
      </c>
      <c r="I2031" s="3" t="s">
        <v>2496</v>
      </c>
      <c r="J2031" s="3">
        <v>18.2</v>
      </c>
      <c r="K2031" s="3">
        <v>6000</v>
      </c>
      <c r="L2031" s="3" t="s">
        <v>25</v>
      </c>
      <c r="M2031" s="3">
        <v>1</v>
      </c>
      <c r="N2031" s="28">
        <f t="shared" si="356"/>
        <v>6</v>
      </c>
      <c r="O2031" s="28">
        <f t="shared" si="357"/>
        <v>109.19999999999999</v>
      </c>
      <c r="P2031" s="12">
        <v>0</v>
      </c>
      <c r="Q2031" s="46">
        <f t="shared" si="358"/>
        <v>0</v>
      </c>
      <c r="R2031" s="37"/>
      <c r="S2031" s="3">
        <f t="shared" si="359"/>
        <v>6</v>
      </c>
      <c r="T2031" s="29" t="s">
        <v>2503</v>
      </c>
      <c r="U2031" s="5">
        <f t="shared" si="360"/>
        <v>109.19999999999999</v>
      </c>
      <c r="V2031" s="5">
        <f t="shared" si="361"/>
        <v>0</v>
      </c>
      <c r="W2031" s="5"/>
    </row>
    <row r="2032" spans="1:23" x14ac:dyDescent="0.3">
      <c r="A2032" s="3">
        <f t="shared" si="362"/>
        <v>2015</v>
      </c>
      <c r="B2032" s="4" t="s">
        <v>1573</v>
      </c>
      <c r="C2032" s="3">
        <v>5</v>
      </c>
      <c r="D2032" s="3" t="s">
        <v>1567</v>
      </c>
      <c r="E2032" s="4" t="s">
        <v>1942</v>
      </c>
      <c r="F2032" s="3" t="s">
        <v>32</v>
      </c>
      <c r="G2032" s="3" t="s">
        <v>2340</v>
      </c>
      <c r="H2032" s="3" t="s">
        <v>2468</v>
      </c>
      <c r="I2032" s="3" t="s">
        <v>2496</v>
      </c>
      <c r="J2032" s="3">
        <v>18.2</v>
      </c>
      <c r="K2032" s="3">
        <v>6000</v>
      </c>
      <c r="L2032" s="3" t="s">
        <v>25</v>
      </c>
      <c r="M2032" s="3">
        <v>1</v>
      </c>
      <c r="N2032" s="28">
        <f t="shared" si="356"/>
        <v>6</v>
      </c>
      <c r="O2032" s="28">
        <f t="shared" si="357"/>
        <v>109.19999999999999</v>
      </c>
      <c r="P2032" s="12">
        <v>0</v>
      </c>
      <c r="Q2032" s="46">
        <f t="shared" si="358"/>
        <v>0</v>
      </c>
      <c r="R2032" s="37"/>
      <c r="S2032" s="3">
        <f t="shared" si="359"/>
        <v>6</v>
      </c>
      <c r="T2032" s="29" t="s">
        <v>2503</v>
      </c>
      <c r="U2032" s="5">
        <f t="shared" si="360"/>
        <v>109.19999999999999</v>
      </c>
      <c r="V2032" s="5">
        <f t="shared" si="361"/>
        <v>0</v>
      </c>
      <c r="W2032" s="5"/>
    </row>
    <row r="2033" spans="1:23" x14ac:dyDescent="0.3">
      <c r="A2033" s="3">
        <f t="shared" si="362"/>
        <v>2016</v>
      </c>
      <c r="B2033" s="4" t="s">
        <v>1573</v>
      </c>
      <c r="C2033" s="3">
        <v>5</v>
      </c>
      <c r="D2033" s="3" t="s">
        <v>1567</v>
      </c>
      <c r="E2033" s="4" t="s">
        <v>1943</v>
      </c>
      <c r="F2033" s="3" t="s">
        <v>32</v>
      </c>
      <c r="G2033" s="3" t="s">
        <v>2340</v>
      </c>
      <c r="H2033" s="3" t="s">
        <v>2468</v>
      </c>
      <c r="I2033" s="3" t="s">
        <v>2496</v>
      </c>
      <c r="J2033" s="3">
        <v>18.2</v>
      </c>
      <c r="K2033" s="3">
        <v>6000</v>
      </c>
      <c r="L2033" s="3" t="s">
        <v>25</v>
      </c>
      <c r="M2033" s="3">
        <v>1</v>
      </c>
      <c r="N2033" s="28">
        <f t="shared" si="356"/>
        <v>6</v>
      </c>
      <c r="O2033" s="28">
        <f t="shared" si="357"/>
        <v>109.19999999999999</v>
      </c>
      <c r="P2033" s="12">
        <v>0</v>
      </c>
      <c r="Q2033" s="46">
        <f t="shared" si="358"/>
        <v>0</v>
      </c>
      <c r="R2033" s="37"/>
      <c r="S2033" s="3">
        <f t="shared" si="359"/>
        <v>6</v>
      </c>
      <c r="T2033" s="29" t="s">
        <v>2503</v>
      </c>
      <c r="U2033" s="5">
        <f t="shared" si="360"/>
        <v>109.19999999999999</v>
      </c>
      <c r="V2033" s="5">
        <f t="shared" si="361"/>
        <v>0</v>
      </c>
      <c r="W2033" s="5"/>
    </row>
    <row r="2034" spans="1:23" x14ac:dyDescent="0.3">
      <c r="A2034" s="3">
        <f t="shared" si="362"/>
        <v>2017</v>
      </c>
      <c r="B2034" s="4" t="s">
        <v>1573</v>
      </c>
      <c r="C2034" s="3">
        <v>5</v>
      </c>
      <c r="D2034" s="3" t="s">
        <v>1567</v>
      </c>
      <c r="E2034" s="4" t="s">
        <v>1944</v>
      </c>
      <c r="F2034" s="3" t="s">
        <v>32</v>
      </c>
      <c r="G2034" s="3" t="s">
        <v>2340</v>
      </c>
      <c r="H2034" s="3" t="s">
        <v>2468</v>
      </c>
      <c r="I2034" s="3" t="s">
        <v>2496</v>
      </c>
      <c r="J2034" s="3">
        <v>18.2</v>
      </c>
      <c r="K2034" s="3">
        <v>6000</v>
      </c>
      <c r="L2034" s="3" t="s">
        <v>25</v>
      </c>
      <c r="M2034" s="3">
        <v>1</v>
      </c>
      <c r="N2034" s="28">
        <f t="shared" si="356"/>
        <v>6</v>
      </c>
      <c r="O2034" s="28">
        <f t="shared" si="357"/>
        <v>109.19999999999999</v>
      </c>
      <c r="P2034" s="12">
        <v>0</v>
      </c>
      <c r="Q2034" s="46">
        <f t="shared" si="358"/>
        <v>0</v>
      </c>
      <c r="R2034" s="37"/>
      <c r="S2034" s="3">
        <f t="shared" si="359"/>
        <v>6</v>
      </c>
      <c r="T2034" s="29" t="s">
        <v>2503</v>
      </c>
      <c r="U2034" s="5">
        <f t="shared" si="360"/>
        <v>109.19999999999999</v>
      </c>
      <c r="V2034" s="5">
        <f t="shared" si="361"/>
        <v>0</v>
      </c>
      <c r="W2034" s="5"/>
    </row>
    <row r="2035" spans="1:23" x14ac:dyDescent="0.3">
      <c r="A2035" s="3">
        <f t="shared" si="362"/>
        <v>2018</v>
      </c>
      <c r="B2035" s="4" t="s">
        <v>1573</v>
      </c>
      <c r="C2035" s="3">
        <v>5</v>
      </c>
      <c r="D2035" s="3" t="s">
        <v>1567</v>
      </c>
      <c r="E2035" s="4" t="s">
        <v>1945</v>
      </c>
      <c r="F2035" s="3" t="s">
        <v>32</v>
      </c>
      <c r="G2035" s="3" t="s">
        <v>2340</v>
      </c>
      <c r="H2035" s="3" t="s">
        <v>2468</v>
      </c>
      <c r="I2035" s="3" t="s">
        <v>2496</v>
      </c>
      <c r="J2035" s="3">
        <v>18.2</v>
      </c>
      <c r="K2035" s="3">
        <v>6000</v>
      </c>
      <c r="L2035" s="3" t="s">
        <v>25</v>
      </c>
      <c r="M2035" s="3">
        <v>1</v>
      </c>
      <c r="N2035" s="28">
        <f t="shared" si="356"/>
        <v>6</v>
      </c>
      <c r="O2035" s="28">
        <f t="shared" si="357"/>
        <v>109.19999999999999</v>
      </c>
      <c r="P2035" s="12">
        <v>0</v>
      </c>
      <c r="Q2035" s="46">
        <f t="shared" si="358"/>
        <v>0</v>
      </c>
      <c r="R2035" s="37"/>
      <c r="S2035" s="3">
        <f t="shared" si="359"/>
        <v>6</v>
      </c>
      <c r="T2035" s="29" t="s">
        <v>2503</v>
      </c>
      <c r="U2035" s="5">
        <f t="shared" si="360"/>
        <v>109.19999999999999</v>
      </c>
      <c r="V2035" s="5">
        <f t="shared" si="361"/>
        <v>0</v>
      </c>
      <c r="W2035" s="5"/>
    </row>
    <row r="2036" spans="1:23" x14ac:dyDescent="0.3">
      <c r="A2036" s="3">
        <f t="shared" si="362"/>
        <v>2019</v>
      </c>
      <c r="B2036" s="4" t="s">
        <v>1573</v>
      </c>
      <c r="C2036" s="3">
        <v>5</v>
      </c>
      <c r="D2036" s="3" t="s">
        <v>1567</v>
      </c>
      <c r="E2036" s="4" t="s">
        <v>1946</v>
      </c>
      <c r="F2036" s="3" t="s">
        <v>32</v>
      </c>
      <c r="G2036" s="3" t="s">
        <v>2340</v>
      </c>
      <c r="H2036" s="3" t="s">
        <v>2468</v>
      </c>
      <c r="I2036" s="3" t="s">
        <v>2496</v>
      </c>
      <c r="J2036" s="3">
        <v>18.2</v>
      </c>
      <c r="K2036" s="3">
        <v>6000</v>
      </c>
      <c r="L2036" s="3" t="s">
        <v>25</v>
      </c>
      <c r="M2036" s="3">
        <v>1</v>
      </c>
      <c r="N2036" s="28">
        <f t="shared" si="356"/>
        <v>6</v>
      </c>
      <c r="O2036" s="28">
        <f t="shared" si="357"/>
        <v>109.19999999999999</v>
      </c>
      <c r="P2036" s="12">
        <v>0</v>
      </c>
      <c r="Q2036" s="46">
        <f t="shared" si="358"/>
        <v>0</v>
      </c>
      <c r="R2036" s="37"/>
      <c r="S2036" s="3">
        <f t="shared" si="359"/>
        <v>6</v>
      </c>
      <c r="T2036" s="29" t="s">
        <v>2503</v>
      </c>
      <c r="U2036" s="5">
        <f t="shared" si="360"/>
        <v>109.19999999999999</v>
      </c>
      <c r="V2036" s="5">
        <f t="shared" si="361"/>
        <v>0</v>
      </c>
      <c r="W2036" s="5"/>
    </row>
    <row r="2037" spans="1:23" x14ac:dyDescent="0.3">
      <c r="A2037" s="3">
        <f t="shared" si="362"/>
        <v>2020</v>
      </c>
      <c r="B2037" s="4" t="s">
        <v>1573</v>
      </c>
      <c r="C2037" s="3">
        <v>5</v>
      </c>
      <c r="D2037" s="3" t="s">
        <v>1567</v>
      </c>
      <c r="E2037" s="4" t="s">
        <v>1947</v>
      </c>
      <c r="F2037" s="3" t="s">
        <v>32</v>
      </c>
      <c r="G2037" s="3" t="s">
        <v>2340</v>
      </c>
      <c r="H2037" s="3" t="s">
        <v>2468</v>
      </c>
      <c r="I2037" s="3" t="s">
        <v>2496</v>
      </c>
      <c r="J2037" s="3">
        <v>18.2</v>
      </c>
      <c r="K2037" s="3">
        <v>6000</v>
      </c>
      <c r="L2037" s="3" t="s">
        <v>25</v>
      </c>
      <c r="M2037" s="3">
        <v>1</v>
      </c>
      <c r="N2037" s="28">
        <f t="shared" si="356"/>
        <v>6</v>
      </c>
      <c r="O2037" s="28">
        <f t="shared" si="357"/>
        <v>109.19999999999999</v>
      </c>
      <c r="P2037" s="12">
        <v>0</v>
      </c>
      <c r="Q2037" s="46">
        <f t="shared" si="358"/>
        <v>0</v>
      </c>
      <c r="R2037" s="37"/>
      <c r="S2037" s="3">
        <f t="shared" si="359"/>
        <v>6</v>
      </c>
      <c r="T2037" s="29" t="s">
        <v>2503</v>
      </c>
      <c r="U2037" s="5">
        <f t="shared" si="360"/>
        <v>109.19999999999999</v>
      </c>
      <c r="V2037" s="5">
        <f t="shared" si="361"/>
        <v>0</v>
      </c>
      <c r="W2037" s="5"/>
    </row>
    <row r="2038" spans="1:23" x14ac:dyDescent="0.3">
      <c r="A2038" s="3">
        <f t="shared" si="362"/>
        <v>2021</v>
      </c>
      <c r="B2038" s="4" t="s">
        <v>1573</v>
      </c>
      <c r="C2038" s="3">
        <v>5</v>
      </c>
      <c r="D2038" s="3" t="s">
        <v>1567</v>
      </c>
      <c r="E2038" s="4" t="s">
        <v>1948</v>
      </c>
      <c r="F2038" s="3" t="s">
        <v>32</v>
      </c>
      <c r="G2038" s="3" t="s">
        <v>2340</v>
      </c>
      <c r="H2038" s="3" t="s">
        <v>2468</v>
      </c>
      <c r="I2038" s="3" t="s">
        <v>2496</v>
      </c>
      <c r="J2038" s="3">
        <v>18.2</v>
      </c>
      <c r="K2038" s="3">
        <v>6000</v>
      </c>
      <c r="L2038" s="3" t="s">
        <v>25</v>
      </c>
      <c r="M2038" s="3">
        <v>1</v>
      </c>
      <c r="N2038" s="28">
        <f t="shared" si="356"/>
        <v>6</v>
      </c>
      <c r="O2038" s="28">
        <f t="shared" si="357"/>
        <v>109.19999999999999</v>
      </c>
      <c r="P2038" s="12">
        <v>0</v>
      </c>
      <c r="Q2038" s="46">
        <f t="shared" si="358"/>
        <v>0</v>
      </c>
      <c r="R2038" s="37"/>
      <c r="S2038" s="3">
        <f t="shared" si="359"/>
        <v>6</v>
      </c>
      <c r="T2038" s="29" t="s">
        <v>2503</v>
      </c>
      <c r="U2038" s="5">
        <f t="shared" si="360"/>
        <v>109.19999999999999</v>
      </c>
      <c r="V2038" s="5">
        <f t="shared" si="361"/>
        <v>0</v>
      </c>
      <c r="W2038" s="5"/>
    </row>
    <row r="2039" spans="1:23" x14ac:dyDescent="0.3">
      <c r="A2039" s="3">
        <f t="shared" si="362"/>
        <v>2022</v>
      </c>
      <c r="B2039" s="4" t="s">
        <v>1573</v>
      </c>
      <c r="C2039" s="3">
        <v>5</v>
      </c>
      <c r="D2039" s="3" t="s">
        <v>1567</v>
      </c>
      <c r="E2039" s="4" t="s">
        <v>1949</v>
      </c>
      <c r="F2039" s="3" t="s">
        <v>32</v>
      </c>
      <c r="G2039" s="3" t="s">
        <v>2340</v>
      </c>
      <c r="H2039" s="3" t="s">
        <v>2468</v>
      </c>
      <c r="I2039" s="3" t="s">
        <v>2496</v>
      </c>
      <c r="J2039" s="3">
        <v>18.2</v>
      </c>
      <c r="K2039" s="3">
        <v>6000</v>
      </c>
      <c r="L2039" s="3" t="s">
        <v>25</v>
      </c>
      <c r="M2039" s="3">
        <v>1</v>
      </c>
      <c r="N2039" s="28">
        <f t="shared" si="356"/>
        <v>6</v>
      </c>
      <c r="O2039" s="28">
        <f t="shared" si="357"/>
        <v>109.19999999999999</v>
      </c>
      <c r="P2039" s="12">
        <v>0</v>
      </c>
      <c r="Q2039" s="46">
        <f t="shared" si="358"/>
        <v>0</v>
      </c>
      <c r="R2039" s="37"/>
      <c r="S2039" s="3">
        <f t="shared" si="359"/>
        <v>6</v>
      </c>
      <c r="T2039" s="29" t="s">
        <v>2503</v>
      </c>
      <c r="U2039" s="5">
        <f t="shared" si="360"/>
        <v>109.19999999999999</v>
      </c>
      <c r="V2039" s="5">
        <f t="shared" si="361"/>
        <v>0</v>
      </c>
      <c r="W2039" s="5"/>
    </row>
    <row r="2040" spans="1:23" x14ac:dyDescent="0.3">
      <c r="A2040" s="3">
        <f t="shared" si="362"/>
        <v>2023</v>
      </c>
      <c r="B2040" s="4" t="s">
        <v>1573</v>
      </c>
      <c r="C2040" s="3">
        <v>5</v>
      </c>
      <c r="D2040" s="3" t="s">
        <v>1567</v>
      </c>
      <c r="E2040" s="4" t="s">
        <v>1950</v>
      </c>
      <c r="F2040" s="3" t="s">
        <v>32</v>
      </c>
      <c r="G2040" s="3" t="s">
        <v>2340</v>
      </c>
      <c r="H2040" s="3" t="s">
        <v>2468</v>
      </c>
      <c r="I2040" s="3" t="s">
        <v>2496</v>
      </c>
      <c r="J2040" s="3">
        <v>18.2</v>
      </c>
      <c r="K2040" s="3">
        <v>6000</v>
      </c>
      <c r="L2040" s="3" t="s">
        <v>25</v>
      </c>
      <c r="M2040" s="3">
        <v>1</v>
      </c>
      <c r="N2040" s="28">
        <f t="shared" si="356"/>
        <v>6</v>
      </c>
      <c r="O2040" s="28">
        <f t="shared" si="357"/>
        <v>109.19999999999999</v>
      </c>
      <c r="P2040" s="12">
        <v>0</v>
      </c>
      <c r="Q2040" s="46">
        <f t="shared" si="358"/>
        <v>0</v>
      </c>
      <c r="R2040" s="37"/>
      <c r="S2040" s="3">
        <f t="shared" si="359"/>
        <v>6</v>
      </c>
      <c r="T2040" s="29" t="s">
        <v>2503</v>
      </c>
      <c r="U2040" s="5">
        <f t="shared" si="360"/>
        <v>109.19999999999999</v>
      </c>
      <c r="V2040" s="5">
        <f t="shared" si="361"/>
        <v>0</v>
      </c>
      <c r="W2040" s="5"/>
    </row>
    <row r="2041" spans="1:23" x14ac:dyDescent="0.3">
      <c r="A2041" s="3">
        <f t="shared" si="362"/>
        <v>2024</v>
      </c>
      <c r="B2041" s="4" t="s">
        <v>1573</v>
      </c>
      <c r="C2041" s="3">
        <v>5</v>
      </c>
      <c r="D2041" s="3" t="s">
        <v>1567</v>
      </c>
      <c r="E2041" s="4" t="s">
        <v>1951</v>
      </c>
      <c r="F2041" s="3" t="s">
        <v>32</v>
      </c>
      <c r="G2041" s="3" t="s">
        <v>2340</v>
      </c>
      <c r="H2041" s="3" t="s">
        <v>2468</v>
      </c>
      <c r="I2041" s="3" t="s">
        <v>2496</v>
      </c>
      <c r="J2041" s="3">
        <v>18.2</v>
      </c>
      <c r="K2041" s="3">
        <v>6000</v>
      </c>
      <c r="L2041" s="3" t="s">
        <v>25</v>
      </c>
      <c r="M2041" s="3">
        <v>1</v>
      </c>
      <c r="N2041" s="28">
        <f t="shared" ref="N2041:N2104" si="363">(K2041/1000)*M2041</f>
        <v>6</v>
      </c>
      <c r="O2041" s="28">
        <f t="shared" ref="O2041:O2104" si="364">N2041*J2041</f>
        <v>109.19999999999999</v>
      </c>
      <c r="P2041" s="12">
        <v>0</v>
      </c>
      <c r="Q2041" s="46">
        <f t="shared" si="358"/>
        <v>0</v>
      </c>
      <c r="R2041" s="37"/>
      <c r="S2041" s="3">
        <f t="shared" si="359"/>
        <v>6</v>
      </c>
      <c r="T2041" s="29" t="s">
        <v>2503</v>
      </c>
      <c r="U2041" s="5">
        <f t="shared" si="360"/>
        <v>109.19999999999999</v>
      </c>
      <c r="V2041" s="5">
        <f t="shared" si="361"/>
        <v>0</v>
      </c>
      <c r="W2041" s="5"/>
    </row>
    <row r="2042" spans="1:23" x14ac:dyDescent="0.3">
      <c r="A2042" s="3">
        <f t="shared" si="362"/>
        <v>2025</v>
      </c>
      <c r="B2042" s="4" t="s">
        <v>1573</v>
      </c>
      <c r="C2042" s="3">
        <v>5</v>
      </c>
      <c r="D2042" s="3" t="s">
        <v>1567</v>
      </c>
      <c r="E2042" s="4" t="s">
        <v>1952</v>
      </c>
      <c r="F2042" s="3" t="s">
        <v>32</v>
      </c>
      <c r="G2042" s="3" t="s">
        <v>2340</v>
      </c>
      <c r="H2042" s="3" t="s">
        <v>2468</v>
      </c>
      <c r="I2042" s="3" t="s">
        <v>2496</v>
      </c>
      <c r="J2042" s="3">
        <v>18.2</v>
      </c>
      <c r="K2042" s="3">
        <v>6000</v>
      </c>
      <c r="L2042" s="3" t="s">
        <v>25</v>
      </c>
      <c r="M2042" s="3">
        <v>1</v>
      </c>
      <c r="N2042" s="28">
        <f t="shared" si="363"/>
        <v>6</v>
      </c>
      <c r="O2042" s="28">
        <f t="shared" si="364"/>
        <v>109.19999999999999</v>
      </c>
      <c r="P2042" s="12">
        <v>0</v>
      </c>
      <c r="Q2042" s="46">
        <f t="shared" si="358"/>
        <v>0</v>
      </c>
      <c r="R2042" s="37"/>
      <c r="S2042" s="3">
        <f t="shared" si="359"/>
        <v>6</v>
      </c>
      <c r="T2042" s="29" t="s">
        <v>2503</v>
      </c>
      <c r="U2042" s="5">
        <f t="shared" si="360"/>
        <v>109.19999999999999</v>
      </c>
      <c r="V2042" s="5">
        <f t="shared" si="361"/>
        <v>0</v>
      </c>
      <c r="W2042" s="5"/>
    </row>
    <row r="2043" spans="1:23" x14ac:dyDescent="0.3">
      <c r="A2043" s="3">
        <f t="shared" si="362"/>
        <v>2026</v>
      </c>
      <c r="B2043" s="4" t="s">
        <v>1573</v>
      </c>
      <c r="C2043" s="3">
        <v>5</v>
      </c>
      <c r="D2043" s="3" t="s">
        <v>1567</v>
      </c>
      <c r="E2043" s="4" t="s">
        <v>1953</v>
      </c>
      <c r="F2043" s="3" t="s">
        <v>32</v>
      </c>
      <c r="G2043" s="3" t="s">
        <v>2340</v>
      </c>
      <c r="H2043" s="3" t="s">
        <v>2468</v>
      </c>
      <c r="I2043" s="3" t="s">
        <v>2496</v>
      </c>
      <c r="J2043" s="3">
        <v>18.2</v>
      </c>
      <c r="K2043" s="3">
        <v>6000</v>
      </c>
      <c r="L2043" s="3" t="s">
        <v>25</v>
      </c>
      <c r="M2043" s="3">
        <v>1</v>
      </c>
      <c r="N2043" s="28">
        <f t="shared" si="363"/>
        <v>6</v>
      </c>
      <c r="O2043" s="28">
        <f t="shared" si="364"/>
        <v>109.19999999999999</v>
      </c>
      <c r="P2043" s="12">
        <v>0</v>
      </c>
      <c r="Q2043" s="46">
        <f t="shared" si="358"/>
        <v>0</v>
      </c>
      <c r="R2043" s="37"/>
      <c r="S2043" s="3">
        <f t="shared" si="359"/>
        <v>6</v>
      </c>
      <c r="T2043" s="29" t="s">
        <v>2503</v>
      </c>
      <c r="U2043" s="5">
        <f t="shared" si="360"/>
        <v>109.19999999999999</v>
      </c>
      <c r="V2043" s="5">
        <f t="shared" si="361"/>
        <v>0</v>
      </c>
      <c r="W2043" s="5"/>
    </row>
    <row r="2044" spans="1:23" x14ac:dyDescent="0.3">
      <c r="A2044" s="3">
        <f t="shared" si="362"/>
        <v>2027</v>
      </c>
      <c r="B2044" s="4" t="s">
        <v>1573</v>
      </c>
      <c r="C2044" s="3">
        <v>5</v>
      </c>
      <c r="D2044" s="3" t="s">
        <v>1567</v>
      </c>
      <c r="E2044" s="4" t="s">
        <v>1954</v>
      </c>
      <c r="F2044" s="3" t="s">
        <v>32</v>
      </c>
      <c r="G2044" s="3" t="s">
        <v>2340</v>
      </c>
      <c r="H2044" s="3" t="s">
        <v>2468</v>
      </c>
      <c r="I2044" s="3" t="s">
        <v>2496</v>
      </c>
      <c r="J2044" s="3">
        <v>18.2</v>
      </c>
      <c r="K2044" s="3">
        <v>6000</v>
      </c>
      <c r="L2044" s="3" t="s">
        <v>25</v>
      </c>
      <c r="M2044" s="3">
        <v>1</v>
      </c>
      <c r="N2044" s="28">
        <f t="shared" si="363"/>
        <v>6</v>
      </c>
      <c r="O2044" s="28">
        <f t="shared" si="364"/>
        <v>109.19999999999999</v>
      </c>
      <c r="P2044" s="12">
        <v>0</v>
      </c>
      <c r="Q2044" s="46">
        <f t="shared" si="358"/>
        <v>0</v>
      </c>
      <c r="R2044" s="37"/>
      <c r="S2044" s="3">
        <f t="shared" si="359"/>
        <v>6</v>
      </c>
      <c r="T2044" s="29" t="s">
        <v>2503</v>
      </c>
      <c r="U2044" s="5">
        <f t="shared" si="360"/>
        <v>109.19999999999999</v>
      </c>
      <c r="V2044" s="5">
        <f t="shared" si="361"/>
        <v>0</v>
      </c>
      <c r="W2044" s="5"/>
    </row>
    <row r="2045" spans="1:23" x14ac:dyDescent="0.3">
      <c r="A2045" s="3">
        <f t="shared" si="362"/>
        <v>2028</v>
      </c>
      <c r="B2045" s="4" t="s">
        <v>1573</v>
      </c>
      <c r="C2045" s="3">
        <v>5</v>
      </c>
      <c r="D2045" s="3" t="s">
        <v>1567</v>
      </c>
      <c r="E2045" s="4" t="s">
        <v>1955</v>
      </c>
      <c r="F2045" s="3" t="s">
        <v>32</v>
      </c>
      <c r="G2045" s="3" t="s">
        <v>2340</v>
      </c>
      <c r="H2045" s="3" t="s">
        <v>2468</v>
      </c>
      <c r="I2045" s="3" t="s">
        <v>2496</v>
      </c>
      <c r="J2045" s="3">
        <v>18.2</v>
      </c>
      <c r="K2045" s="3">
        <v>6000</v>
      </c>
      <c r="L2045" s="3" t="s">
        <v>25</v>
      </c>
      <c r="M2045" s="3">
        <v>1</v>
      </c>
      <c r="N2045" s="28">
        <f t="shared" si="363"/>
        <v>6</v>
      </c>
      <c r="O2045" s="28">
        <f t="shared" si="364"/>
        <v>109.19999999999999</v>
      </c>
      <c r="P2045" s="12">
        <v>0</v>
      </c>
      <c r="Q2045" s="46">
        <f t="shared" si="358"/>
        <v>0</v>
      </c>
      <c r="R2045" s="37"/>
      <c r="S2045" s="3">
        <f t="shared" si="359"/>
        <v>6</v>
      </c>
      <c r="T2045" s="29" t="s">
        <v>2503</v>
      </c>
      <c r="U2045" s="5">
        <f t="shared" si="360"/>
        <v>109.19999999999999</v>
      </c>
      <c r="V2045" s="5">
        <f t="shared" si="361"/>
        <v>0</v>
      </c>
      <c r="W2045" s="5"/>
    </row>
    <row r="2046" spans="1:23" x14ac:dyDescent="0.3">
      <c r="A2046" s="3">
        <f t="shared" si="362"/>
        <v>2029</v>
      </c>
      <c r="B2046" s="4" t="s">
        <v>1573</v>
      </c>
      <c r="C2046" s="3">
        <v>5</v>
      </c>
      <c r="D2046" s="3" t="s">
        <v>1567</v>
      </c>
      <c r="E2046" s="4" t="s">
        <v>1956</v>
      </c>
      <c r="F2046" s="3" t="s">
        <v>32</v>
      </c>
      <c r="G2046" s="3" t="s">
        <v>2340</v>
      </c>
      <c r="H2046" s="3" t="s">
        <v>2468</v>
      </c>
      <c r="I2046" s="3" t="s">
        <v>2496</v>
      </c>
      <c r="J2046" s="3">
        <v>18.2</v>
      </c>
      <c r="K2046" s="3">
        <v>6000</v>
      </c>
      <c r="L2046" s="3" t="s">
        <v>25</v>
      </c>
      <c r="M2046" s="3">
        <v>1</v>
      </c>
      <c r="N2046" s="28">
        <f t="shared" si="363"/>
        <v>6</v>
      </c>
      <c r="O2046" s="28">
        <f t="shared" si="364"/>
        <v>109.19999999999999</v>
      </c>
      <c r="P2046" s="12">
        <v>0</v>
      </c>
      <c r="Q2046" s="46">
        <f t="shared" si="358"/>
        <v>0</v>
      </c>
      <c r="R2046" s="37"/>
      <c r="S2046" s="3">
        <f t="shared" si="359"/>
        <v>6</v>
      </c>
      <c r="T2046" s="29" t="s">
        <v>2503</v>
      </c>
      <c r="U2046" s="5">
        <f t="shared" si="360"/>
        <v>109.19999999999999</v>
      </c>
      <c r="V2046" s="5">
        <f t="shared" si="361"/>
        <v>0</v>
      </c>
      <c r="W2046" s="5"/>
    </row>
    <row r="2047" spans="1:23" x14ac:dyDescent="0.3">
      <c r="A2047" s="3">
        <f t="shared" si="362"/>
        <v>2030</v>
      </c>
      <c r="B2047" s="4" t="s">
        <v>1573</v>
      </c>
      <c r="C2047" s="3">
        <v>5</v>
      </c>
      <c r="D2047" s="3" t="s">
        <v>1567</v>
      </c>
      <c r="E2047" s="4" t="s">
        <v>1957</v>
      </c>
      <c r="F2047" s="3" t="s">
        <v>32</v>
      </c>
      <c r="G2047" s="3" t="s">
        <v>2340</v>
      </c>
      <c r="H2047" s="3" t="s">
        <v>2468</v>
      </c>
      <c r="I2047" s="3" t="s">
        <v>2496</v>
      </c>
      <c r="J2047" s="3">
        <v>18.2</v>
      </c>
      <c r="K2047" s="3">
        <v>6000</v>
      </c>
      <c r="L2047" s="3" t="s">
        <v>25</v>
      </c>
      <c r="M2047" s="3">
        <v>1</v>
      </c>
      <c r="N2047" s="28">
        <f t="shared" si="363"/>
        <v>6</v>
      </c>
      <c r="O2047" s="28">
        <f t="shared" si="364"/>
        <v>109.19999999999999</v>
      </c>
      <c r="P2047" s="12">
        <v>0</v>
      </c>
      <c r="Q2047" s="46">
        <f t="shared" si="358"/>
        <v>0</v>
      </c>
      <c r="R2047" s="37"/>
      <c r="S2047" s="3">
        <f t="shared" si="359"/>
        <v>6</v>
      </c>
      <c r="T2047" s="29" t="s">
        <v>2503</v>
      </c>
      <c r="U2047" s="5">
        <f t="shared" si="360"/>
        <v>109.19999999999999</v>
      </c>
      <c r="V2047" s="5">
        <f t="shared" si="361"/>
        <v>0</v>
      </c>
      <c r="W2047" s="5"/>
    </row>
    <row r="2048" spans="1:23" x14ac:dyDescent="0.3">
      <c r="A2048" s="3">
        <f t="shared" si="362"/>
        <v>2031</v>
      </c>
      <c r="B2048" s="4" t="s">
        <v>1573</v>
      </c>
      <c r="C2048" s="3">
        <v>5</v>
      </c>
      <c r="D2048" s="3" t="s">
        <v>1567</v>
      </c>
      <c r="E2048" s="4" t="s">
        <v>1958</v>
      </c>
      <c r="F2048" s="3" t="s">
        <v>32</v>
      </c>
      <c r="G2048" s="3" t="s">
        <v>2340</v>
      </c>
      <c r="H2048" s="3" t="s">
        <v>2468</v>
      </c>
      <c r="I2048" s="3" t="s">
        <v>2496</v>
      </c>
      <c r="J2048" s="3">
        <v>18.2</v>
      </c>
      <c r="K2048" s="3">
        <v>6000</v>
      </c>
      <c r="L2048" s="3" t="s">
        <v>25</v>
      </c>
      <c r="M2048" s="3">
        <v>1</v>
      </c>
      <c r="N2048" s="28">
        <f t="shared" si="363"/>
        <v>6</v>
      </c>
      <c r="O2048" s="28">
        <f t="shared" si="364"/>
        <v>109.19999999999999</v>
      </c>
      <c r="P2048" s="12">
        <v>0</v>
      </c>
      <c r="Q2048" s="46">
        <f t="shared" si="358"/>
        <v>0</v>
      </c>
      <c r="R2048" s="37"/>
      <c r="S2048" s="3">
        <f t="shared" si="359"/>
        <v>6</v>
      </c>
      <c r="T2048" s="29" t="s">
        <v>2503</v>
      </c>
      <c r="U2048" s="5">
        <f t="shared" si="360"/>
        <v>109.19999999999999</v>
      </c>
      <c r="V2048" s="5">
        <f t="shared" si="361"/>
        <v>0</v>
      </c>
      <c r="W2048" s="5"/>
    </row>
    <row r="2049" spans="1:23" x14ac:dyDescent="0.3">
      <c r="A2049" s="3">
        <f t="shared" si="362"/>
        <v>2032</v>
      </c>
      <c r="B2049" s="4" t="s">
        <v>1573</v>
      </c>
      <c r="C2049" s="3">
        <v>5</v>
      </c>
      <c r="D2049" s="3" t="s">
        <v>1567</v>
      </c>
      <c r="E2049" s="4" t="s">
        <v>1959</v>
      </c>
      <c r="F2049" s="3" t="s">
        <v>32</v>
      </c>
      <c r="G2049" s="3" t="s">
        <v>2340</v>
      </c>
      <c r="H2049" s="3" t="s">
        <v>2468</v>
      </c>
      <c r="I2049" s="3" t="s">
        <v>2496</v>
      </c>
      <c r="J2049" s="3">
        <v>18.2</v>
      </c>
      <c r="K2049" s="3">
        <v>6000</v>
      </c>
      <c r="L2049" s="3" t="s">
        <v>25</v>
      </c>
      <c r="M2049" s="3">
        <v>1</v>
      </c>
      <c r="N2049" s="28">
        <f t="shared" si="363"/>
        <v>6</v>
      </c>
      <c r="O2049" s="28">
        <f t="shared" si="364"/>
        <v>109.19999999999999</v>
      </c>
      <c r="P2049" s="12">
        <v>0</v>
      </c>
      <c r="Q2049" s="46">
        <f t="shared" si="358"/>
        <v>0</v>
      </c>
      <c r="R2049" s="37"/>
      <c r="S2049" s="3">
        <f t="shared" si="359"/>
        <v>6</v>
      </c>
      <c r="T2049" s="29" t="s">
        <v>2503</v>
      </c>
      <c r="U2049" s="5">
        <f t="shared" si="360"/>
        <v>109.19999999999999</v>
      </c>
      <c r="V2049" s="5">
        <f t="shared" si="361"/>
        <v>0</v>
      </c>
      <c r="W2049" s="5"/>
    </row>
    <row r="2050" spans="1:23" x14ac:dyDescent="0.3">
      <c r="A2050" s="3">
        <f t="shared" si="362"/>
        <v>2033</v>
      </c>
      <c r="B2050" s="4" t="s">
        <v>1573</v>
      </c>
      <c r="C2050" s="3">
        <v>5</v>
      </c>
      <c r="D2050" s="3" t="s">
        <v>1567</v>
      </c>
      <c r="E2050" s="4" t="s">
        <v>1960</v>
      </c>
      <c r="F2050" s="3" t="s">
        <v>32</v>
      </c>
      <c r="G2050" s="3" t="s">
        <v>2340</v>
      </c>
      <c r="H2050" s="3" t="s">
        <v>2468</v>
      </c>
      <c r="I2050" s="3" t="s">
        <v>2496</v>
      </c>
      <c r="J2050" s="3">
        <v>18.2</v>
      </c>
      <c r="K2050" s="3">
        <v>6000</v>
      </c>
      <c r="L2050" s="3" t="s">
        <v>25</v>
      </c>
      <c r="M2050" s="3">
        <v>1</v>
      </c>
      <c r="N2050" s="28">
        <f t="shared" si="363"/>
        <v>6</v>
      </c>
      <c r="O2050" s="28">
        <f t="shared" si="364"/>
        <v>109.19999999999999</v>
      </c>
      <c r="P2050" s="12">
        <v>0</v>
      </c>
      <c r="Q2050" s="46">
        <f t="shared" si="358"/>
        <v>0</v>
      </c>
      <c r="R2050" s="37"/>
      <c r="S2050" s="3">
        <f t="shared" si="359"/>
        <v>6</v>
      </c>
      <c r="T2050" s="29" t="s">
        <v>2503</v>
      </c>
      <c r="U2050" s="5">
        <f t="shared" si="360"/>
        <v>109.19999999999999</v>
      </c>
      <c r="V2050" s="5">
        <f t="shared" si="361"/>
        <v>0</v>
      </c>
      <c r="W2050" s="5"/>
    </row>
    <row r="2051" spans="1:23" x14ac:dyDescent="0.3">
      <c r="A2051" s="3">
        <f t="shared" si="362"/>
        <v>2034</v>
      </c>
      <c r="B2051" s="4" t="s">
        <v>1573</v>
      </c>
      <c r="C2051" s="3">
        <v>5</v>
      </c>
      <c r="D2051" s="3" t="s">
        <v>1567</v>
      </c>
      <c r="E2051" s="4" t="s">
        <v>1961</v>
      </c>
      <c r="F2051" s="3" t="s">
        <v>32</v>
      </c>
      <c r="G2051" s="3" t="s">
        <v>2340</v>
      </c>
      <c r="H2051" s="3" t="s">
        <v>2468</v>
      </c>
      <c r="I2051" s="3" t="s">
        <v>2496</v>
      </c>
      <c r="J2051" s="3">
        <v>18.2</v>
      </c>
      <c r="K2051" s="3">
        <v>6000</v>
      </c>
      <c r="L2051" s="3" t="s">
        <v>25</v>
      </c>
      <c r="M2051" s="3">
        <v>1</v>
      </c>
      <c r="N2051" s="28">
        <f t="shared" si="363"/>
        <v>6</v>
      </c>
      <c r="O2051" s="28">
        <f t="shared" si="364"/>
        <v>109.19999999999999</v>
      </c>
      <c r="P2051" s="12">
        <v>0</v>
      </c>
      <c r="Q2051" s="46">
        <f t="shared" ref="Q2051:Q2114" si="365">N2051*P2051</f>
        <v>0</v>
      </c>
      <c r="R2051" s="37"/>
      <c r="S2051" s="3">
        <f t="shared" ref="S2051:S2114" si="366">N2051-Q2051</f>
        <v>6</v>
      </c>
      <c r="T2051" s="29" t="s">
        <v>2503</v>
      </c>
      <c r="U2051" s="5">
        <f t="shared" si="360"/>
        <v>109.19999999999999</v>
      </c>
      <c r="V2051" s="5">
        <f t="shared" si="361"/>
        <v>0</v>
      </c>
      <c r="W2051" s="5"/>
    </row>
    <row r="2052" spans="1:23" x14ac:dyDescent="0.3">
      <c r="A2052" s="3">
        <f t="shared" si="362"/>
        <v>2035</v>
      </c>
      <c r="B2052" s="4" t="s">
        <v>1573</v>
      </c>
      <c r="C2052" s="3">
        <v>5</v>
      </c>
      <c r="D2052" s="3" t="s">
        <v>1567</v>
      </c>
      <c r="E2052" s="4" t="s">
        <v>1962</v>
      </c>
      <c r="F2052" s="3" t="s">
        <v>32</v>
      </c>
      <c r="G2052" s="3" t="s">
        <v>2340</v>
      </c>
      <c r="H2052" s="3" t="s">
        <v>2468</v>
      </c>
      <c r="I2052" s="3" t="s">
        <v>2496</v>
      </c>
      <c r="J2052" s="3">
        <v>18.2</v>
      </c>
      <c r="K2052" s="3">
        <v>6000</v>
      </c>
      <c r="L2052" s="3" t="s">
        <v>25</v>
      </c>
      <c r="M2052" s="3">
        <v>1</v>
      </c>
      <c r="N2052" s="28">
        <f t="shared" si="363"/>
        <v>6</v>
      </c>
      <c r="O2052" s="28">
        <f t="shared" si="364"/>
        <v>109.19999999999999</v>
      </c>
      <c r="P2052" s="12">
        <v>0</v>
      </c>
      <c r="Q2052" s="46">
        <f t="shared" si="365"/>
        <v>0</v>
      </c>
      <c r="R2052" s="37"/>
      <c r="S2052" s="3">
        <f t="shared" si="366"/>
        <v>6</v>
      </c>
      <c r="T2052" s="29" t="s">
        <v>2503</v>
      </c>
      <c r="U2052" s="5">
        <f t="shared" si="360"/>
        <v>109.19999999999999</v>
      </c>
      <c r="V2052" s="5">
        <f t="shared" si="361"/>
        <v>0</v>
      </c>
      <c r="W2052" s="5"/>
    </row>
    <row r="2053" spans="1:23" x14ac:dyDescent="0.3">
      <c r="A2053" s="3">
        <f t="shared" si="362"/>
        <v>2036</v>
      </c>
      <c r="B2053" s="4" t="s">
        <v>1573</v>
      </c>
      <c r="C2053" s="3">
        <v>5</v>
      </c>
      <c r="D2053" s="3" t="s">
        <v>1567</v>
      </c>
      <c r="E2053" s="4" t="s">
        <v>1963</v>
      </c>
      <c r="F2053" s="3" t="s">
        <v>32</v>
      </c>
      <c r="G2053" s="3" t="s">
        <v>2340</v>
      </c>
      <c r="H2053" s="3" t="s">
        <v>2468</v>
      </c>
      <c r="I2053" s="3" t="s">
        <v>2496</v>
      </c>
      <c r="J2053" s="3">
        <v>18.2</v>
      </c>
      <c r="K2053" s="3">
        <v>6000</v>
      </c>
      <c r="L2053" s="3" t="s">
        <v>25</v>
      </c>
      <c r="M2053" s="3">
        <v>1</v>
      </c>
      <c r="N2053" s="28">
        <f t="shared" si="363"/>
        <v>6</v>
      </c>
      <c r="O2053" s="28">
        <f t="shared" si="364"/>
        <v>109.19999999999999</v>
      </c>
      <c r="P2053" s="12">
        <v>0</v>
      </c>
      <c r="Q2053" s="46">
        <f t="shared" si="365"/>
        <v>0</v>
      </c>
      <c r="R2053" s="37"/>
      <c r="S2053" s="3">
        <f t="shared" si="366"/>
        <v>6</v>
      </c>
      <c r="T2053" s="29" t="s">
        <v>2503</v>
      </c>
      <c r="U2053" s="5">
        <f t="shared" si="360"/>
        <v>109.19999999999999</v>
      </c>
      <c r="V2053" s="5">
        <f t="shared" si="361"/>
        <v>0</v>
      </c>
      <c r="W2053" s="5"/>
    </row>
    <row r="2054" spans="1:23" x14ac:dyDescent="0.3">
      <c r="A2054" s="3">
        <f t="shared" si="362"/>
        <v>2037</v>
      </c>
      <c r="B2054" s="4" t="s">
        <v>1573</v>
      </c>
      <c r="C2054" s="3">
        <v>5</v>
      </c>
      <c r="D2054" s="3" t="s">
        <v>1567</v>
      </c>
      <c r="E2054" s="4" t="s">
        <v>1964</v>
      </c>
      <c r="F2054" s="3" t="s">
        <v>32</v>
      </c>
      <c r="G2054" s="3" t="s">
        <v>2340</v>
      </c>
      <c r="H2054" s="3" t="s">
        <v>2468</v>
      </c>
      <c r="I2054" s="3" t="s">
        <v>2496</v>
      </c>
      <c r="J2054" s="3">
        <v>18.2</v>
      </c>
      <c r="K2054" s="3">
        <v>6000</v>
      </c>
      <c r="L2054" s="3" t="s">
        <v>25</v>
      </c>
      <c r="M2054" s="3">
        <v>1</v>
      </c>
      <c r="N2054" s="28">
        <f t="shared" si="363"/>
        <v>6</v>
      </c>
      <c r="O2054" s="28">
        <f t="shared" si="364"/>
        <v>109.19999999999999</v>
      </c>
      <c r="P2054" s="12">
        <v>0</v>
      </c>
      <c r="Q2054" s="46">
        <f t="shared" si="365"/>
        <v>0</v>
      </c>
      <c r="R2054" s="37"/>
      <c r="S2054" s="3">
        <f t="shared" si="366"/>
        <v>6</v>
      </c>
      <c r="T2054" s="29" t="s">
        <v>2503</v>
      </c>
      <c r="U2054" s="5">
        <f t="shared" si="360"/>
        <v>109.19999999999999</v>
      </c>
      <c r="V2054" s="5">
        <f t="shared" si="361"/>
        <v>0</v>
      </c>
      <c r="W2054" s="5"/>
    </row>
    <row r="2055" spans="1:23" x14ac:dyDescent="0.3">
      <c r="A2055" s="3">
        <f t="shared" si="362"/>
        <v>2038</v>
      </c>
      <c r="B2055" s="4" t="s">
        <v>1573</v>
      </c>
      <c r="C2055" s="3">
        <v>5</v>
      </c>
      <c r="D2055" s="3" t="s">
        <v>1567</v>
      </c>
      <c r="E2055" s="4" t="s">
        <v>1965</v>
      </c>
      <c r="F2055" s="3" t="s">
        <v>32</v>
      </c>
      <c r="G2055" s="3" t="s">
        <v>2340</v>
      </c>
      <c r="H2055" s="3" t="s">
        <v>2468</v>
      </c>
      <c r="I2055" s="3" t="s">
        <v>2496</v>
      </c>
      <c r="J2055" s="3">
        <v>18.2</v>
      </c>
      <c r="K2055" s="3">
        <v>6000</v>
      </c>
      <c r="L2055" s="3" t="s">
        <v>25</v>
      </c>
      <c r="M2055" s="3">
        <v>1</v>
      </c>
      <c r="N2055" s="28">
        <f t="shared" si="363"/>
        <v>6</v>
      </c>
      <c r="O2055" s="28">
        <f t="shared" si="364"/>
        <v>109.19999999999999</v>
      </c>
      <c r="P2055" s="12">
        <v>0</v>
      </c>
      <c r="Q2055" s="46">
        <f t="shared" si="365"/>
        <v>0</v>
      </c>
      <c r="R2055" s="37"/>
      <c r="S2055" s="3">
        <f t="shared" si="366"/>
        <v>6</v>
      </c>
      <c r="T2055" s="29" t="s">
        <v>2503</v>
      </c>
      <c r="U2055" s="5">
        <f t="shared" si="360"/>
        <v>109.19999999999999</v>
      </c>
      <c r="V2055" s="5">
        <f t="shared" si="361"/>
        <v>0</v>
      </c>
      <c r="W2055" s="5"/>
    </row>
    <row r="2056" spans="1:23" x14ac:dyDescent="0.3">
      <c r="A2056" s="3">
        <f t="shared" si="362"/>
        <v>2039</v>
      </c>
      <c r="B2056" s="4" t="s">
        <v>1573</v>
      </c>
      <c r="C2056" s="3">
        <v>5</v>
      </c>
      <c r="D2056" s="3" t="s">
        <v>1567</v>
      </c>
      <c r="E2056" s="4" t="s">
        <v>1966</v>
      </c>
      <c r="F2056" s="3" t="s">
        <v>32</v>
      </c>
      <c r="G2056" s="3" t="s">
        <v>2340</v>
      </c>
      <c r="H2056" s="3" t="s">
        <v>2468</v>
      </c>
      <c r="I2056" s="3" t="s">
        <v>2496</v>
      </c>
      <c r="J2056" s="3">
        <v>18.2</v>
      </c>
      <c r="K2056" s="3">
        <v>6000</v>
      </c>
      <c r="L2056" s="3" t="s">
        <v>25</v>
      </c>
      <c r="M2056" s="3">
        <v>1</v>
      </c>
      <c r="N2056" s="28">
        <f t="shared" si="363"/>
        <v>6</v>
      </c>
      <c r="O2056" s="28">
        <f t="shared" si="364"/>
        <v>109.19999999999999</v>
      </c>
      <c r="P2056" s="12">
        <v>0</v>
      </c>
      <c r="Q2056" s="46">
        <f t="shared" si="365"/>
        <v>0</v>
      </c>
      <c r="R2056" s="37"/>
      <c r="S2056" s="3">
        <f t="shared" si="366"/>
        <v>6</v>
      </c>
      <c r="T2056" s="29" t="s">
        <v>2503</v>
      </c>
      <c r="U2056" s="5">
        <f t="shared" si="360"/>
        <v>109.19999999999999</v>
      </c>
      <c r="V2056" s="5">
        <f t="shared" si="361"/>
        <v>0</v>
      </c>
      <c r="W2056" s="5"/>
    </row>
    <row r="2057" spans="1:23" x14ac:dyDescent="0.3">
      <c r="A2057" s="3">
        <f t="shared" si="362"/>
        <v>2040</v>
      </c>
      <c r="B2057" s="4" t="s">
        <v>1573</v>
      </c>
      <c r="C2057" s="3">
        <v>5</v>
      </c>
      <c r="D2057" s="3" t="s">
        <v>1567</v>
      </c>
      <c r="E2057" s="4" t="s">
        <v>1967</v>
      </c>
      <c r="F2057" s="3" t="s">
        <v>32</v>
      </c>
      <c r="G2057" s="3" t="s">
        <v>2340</v>
      </c>
      <c r="H2057" s="3" t="s">
        <v>2468</v>
      </c>
      <c r="I2057" s="3" t="s">
        <v>2496</v>
      </c>
      <c r="J2057" s="3">
        <v>18.2</v>
      </c>
      <c r="K2057" s="3">
        <v>6000</v>
      </c>
      <c r="L2057" s="3" t="s">
        <v>25</v>
      </c>
      <c r="M2057" s="3">
        <v>1</v>
      </c>
      <c r="N2057" s="28">
        <f t="shared" si="363"/>
        <v>6</v>
      </c>
      <c r="O2057" s="28">
        <f t="shared" si="364"/>
        <v>109.19999999999999</v>
      </c>
      <c r="P2057" s="12">
        <v>0</v>
      </c>
      <c r="Q2057" s="46">
        <f t="shared" si="365"/>
        <v>0</v>
      </c>
      <c r="R2057" s="37"/>
      <c r="S2057" s="3">
        <f t="shared" si="366"/>
        <v>6</v>
      </c>
      <c r="T2057" s="29" t="s">
        <v>2503</v>
      </c>
      <c r="U2057" s="5">
        <f t="shared" si="360"/>
        <v>109.19999999999999</v>
      </c>
      <c r="V2057" s="5">
        <f t="shared" si="361"/>
        <v>0</v>
      </c>
      <c r="W2057" s="5"/>
    </row>
    <row r="2058" spans="1:23" x14ac:dyDescent="0.3">
      <c r="A2058" s="3">
        <f t="shared" si="362"/>
        <v>2041</v>
      </c>
      <c r="B2058" s="4" t="s">
        <v>1573</v>
      </c>
      <c r="C2058" s="3">
        <v>5</v>
      </c>
      <c r="D2058" s="3" t="s">
        <v>1567</v>
      </c>
      <c r="E2058" s="4" t="s">
        <v>1968</v>
      </c>
      <c r="F2058" s="3" t="s">
        <v>32</v>
      </c>
      <c r="G2058" s="3" t="s">
        <v>2340</v>
      </c>
      <c r="H2058" s="3" t="s">
        <v>2468</v>
      </c>
      <c r="I2058" s="3" t="s">
        <v>2496</v>
      </c>
      <c r="J2058" s="3">
        <v>18.2</v>
      </c>
      <c r="K2058" s="3">
        <v>6000</v>
      </c>
      <c r="L2058" s="3" t="s">
        <v>25</v>
      </c>
      <c r="M2058" s="3">
        <v>1</v>
      </c>
      <c r="N2058" s="28">
        <f t="shared" si="363"/>
        <v>6</v>
      </c>
      <c r="O2058" s="28">
        <f t="shared" si="364"/>
        <v>109.19999999999999</v>
      </c>
      <c r="P2058" s="12">
        <v>0</v>
      </c>
      <c r="Q2058" s="46">
        <f t="shared" si="365"/>
        <v>0</v>
      </c>
      <c r="R2058" s="37"/>
      <c r="S2058" s="3">
        <f t="shared" si="366"/>
        <v>6</v>
      </c>
      <c r="T2058" s="29" t="s">
        <v>2503</v>
      </c>
      <c r="U2058" s="5">
        <f t="shared" si="360"/>
        <v>109.19999999999999</v>
      </c>
      <c r="V2058" s="5">
        <f t="shared" si="361"/>
        <v>0</v>
      </c>
      <c r="W2058" s="5"/>
    </row>
    <row r="2059" spans="1:23" x14ac:dyDescent="0.3">
      <c r="A2059" s="3">
        <f t="shared" si="362"/>
        <v>2042</v>
      </c>
      <c r="B2059" s="4" t="s">
        <v>1573</v>
      </c>
      <c r="C2059" s="3">
        <v>5</v>
      </c>
      <c r="D2059" s="3" t="s">
        <v>1567</v>
      </c>
      <c r="E2059" s="4" t="s">
        <v>1969</v>
      </c>
      <c r="F2059" s="3" t="s">
        <v>32</v>
      </c>
      <c r="G2059" s="3" t="s">
        <v>2340</v>
      </c>
      <c r="H2059" s="3" t="s">
        <v>2468</v>
      </c>
      <c r="I2059" s="3" t="s">
        <v>2496</v>
      </c>
      <c r="J2059" s="3">
        <v>18.2</v>
      </c>
      <c r="K2059" s="3">
        <v>6000</v>
      </c>
      <c r="L2059" s="3" t="s">
        <v>25</v>
      </c>
      <c r="M2059" s="3">
        <v>1</v>
      </c>
      <c r="N2059" s="28">
        <f t="shared" si="363"/>
        <v>6</v>
      </c>
      <c r="O2059" s="28">
        <f t="shared" si="364"/>
        <v>109.19999999999999</v>
      </c>
      <c r="P2059" s="12">
        <v>0</v>
      </c>
      <c r="Q2059" s="46">
        <f t="shared" si="365"/>
        <v>0</v>
      </c>
      <c r="R2059" s="37"/>
      <c r="S2059" s="3">
        <f t="shared" si="366"/>
        <v>6</v>
      </c>
      <c r="T2059" s="29" t="s">
        <v>2503</v>
      </c>
      <c r="U2059" s="5">
        <f t="shared" si="360"/>
        <v>109.19999999999999</v>
      </c>
      <c r="V2059" s="5">
        <f t="shared" si="361"/>
        <v>0</v>
      </c>
      <c r="W2059" s="5"/>
    </row>
    <row r="2060" spans="1:23" x14ac:dyDescent="0.3">
      <c r="A2060" s="3">
        <f t="shared" si="362"/>
        <v>2043</v>
      </c>
      <c r="B2060" s="4" t="s">
        <v>1573</v>
      </c>
      <c r="C2060" s="3">
        <v>5</v>
      </c>
      <c r="D2060" s="3" t="s">
        <v>1567</v>
      </c>
      <c r="E2060" s="4" t="s">
        <v>1970</v>
      </c>
      <c r="F2060" s="3" t="s">
        <v>32</v>
      </c>
      <c r="G2060" s="3" t="s">
        <v>2340</v>
      </c>
      <c r="H2060" s="3" t="s">
        <v>2468</v>
      </c>
      <c r="I2060" s="3" t="s">
        <v>2496</v>
      </c>
      <c r="J2060" s="3">
        <v>18.2</v>
      </c>
      <c r="K2060" s="3">
        <v>6000</v>
      </c>
      <c r="L2060" s="3" t="s">
        <v>25</v>
      </c>
      <c r="M2060" s="3">
        <v>1</v>
      </c>
      <c r="N2060" s="28">
        <f t="shared" si="363"/>
        <v>6</v>
      </c>
      <c r="O2060" s="28">
        <f t="shared" si="364"/>
        <v>109.19999999999999</v>
      </c>
      <c r="P2060" s="12">
        <v>0</v>
      </c>
      <c r="Q2060" s="46">
        <f t="shared" si="365"/>
        <v>0</v>
      </c>
      <c r="R2060" s="37"/>
      <c r="S2060" s="3">
        <f t="shared" si="366"/>
        <v>6</v>
      </c>
      <c r="T2060" s="29" t="s">
        <v>2503</v>
      </c>
      <c r="U2060" s="5">
        <f t="shared" si="360"/>
        <v>109.19999999999999</v>
      </c>
      <c r="V2060" s="5">
        <f t="shared" si="361"/>
        <v>0</v>
      </c>
      <c r="W2060" s="5"/>
    </row>
    <row r="2061" spans="1:23" x14ac:dyDescent="0.3">
      <c r="A2061" s="3">
        <f t="shared" si="362"/>
        <v>2044</v>
      </c>
      <c r="B2061" s="4" t="s">
        <v>1573</v>
      </c>
      <c r="C2061" s="3">
        <v>5</v>
      </c>
      <c r="D2061" s="3" t="s">
        <v>1567</v>
      </c>
      <c r="E2061" s="4" t="s">
        <v>1971</v>
      </c>
      <c r="F2061" s="3" t="s">
        <v>32</v>
      </c>
      <c r="G2061" s="3" t="s">
        <v>2340</v>
      </c>
      <c r="H2061" s="3" t="s">
        <v>2468</v>
      </c>
      <c r="I2061" s="3" t="s">
        <v>2496</v>
      </c>
      <c r="J2061" s="3">
        <v>18.2</v>
      </c>
      <c r="K2061" s="3">
        <v>6000</v>
      </c>
      <c r="L2061" s="3" t="s">
        <v>25</v>
      </c>
      <c r="M2061" s="3">
        <v>1</v>
      </c>
      <c r="N2061" s="28">
        <f t="shared" si="363"/>
        <v>6</v>
      </c>
      <c r="O2061" s="28">
        <f t="shared" si="364"/>
        <v>109.19999999999999</v>
      </c>
      <c r="P2061" s="12">
        <v>0</v>
      </c>
      <c r="Q2061" s="46">
        <f t="shared" si="365"/>
        <v>0</v>
      </c>
      <c r="R2061" s="37"/>
      <c r="S2061" s="3">
        <f t="shared" si="366"/>
        <v>6</v>
      </c>
      <c r="T2061" s="29" t="s">
        <v>2503</v>
      </c>
      <c r="U2061" s="5">
        <f t="shared" si="360"/>
        <v>109.19999999999999</v>
      </c>
      <c r="V2061" s="5">
        <f t="shared" si="361"/>
        <v>0</v>
      </c>
      <c r="W2061" s="5"/>
    </row>
    <row r="2062" spans="1:23" x14ac:dyDescent="0.3">
      <c r="A2062" s="3">
        <f t="shared" si="362"/>
        <v>2045</v>
      </c>
      <c r="B2062" s="4" t="s">
        <v>1573</v>
      </c>
      <c r="C2062" s="3">
        <v>5</v>
      </c>
      <c r="D2062" s="3" t="s">
        <v>1567</v>
      </c>
      <c r="E2062" s="4" t="s">
        <v>1972</v>
      </c>
      <c r="F2062" s="3" t="s">
        <v>32</v>
      </c>
      <c r="G2062" s="3" t="s">
        <v>2340</v>
      </c>
      <c r="H2062" s="3" t="s">
        <v>2468</v>
      </c>
      <c r="I2062" s="3" t="s">
        <v>2496</v>
      </c>
      <c r="J2062" s="3">
        <v>18.2</v>
      </c>
      <c r="K2062" s="3">
        <v>6000</v>
      </c>
      <c r="L2062" s="3" t="s">
        <v>25</v>
      </c>
      <c r="M2062" s="3">
        <v>1</v>
      </c>
      <c r="N2062" s="28">
        <f t="shared" si="363"/>
        <v>6</v>
      </c>
      <c r="O2062" s="28">
        <f t="shared" si="364"/>
        <v>109.19999999999999</v>
      </c>
      <c r="P2062" s="12">
        <v>0</v>
      </c>
      <c r="Q2062" s="46">
        <f t="shared" si="365"/>
        <v>0</v>
      </c>
      <c r="R2062" s="37"/>
      <c r="S2062" s="3">
        <f t="shared" si="366"/>
        <v>6</v>
      </c>
      <c r="T2062" s="29" t="s">
        <v>2503</v>
      </c>
      <c r="U2062" s="5">
        <f t="shared" ref="U2062:U2125" si="367">S2062*J2062</f>
        <v>109.19999999999999</v>
      </c>
      <c r="V2062" s="5">
        <f t="shared" ref="V2062:V2125" si="368">Q2062*J2062</f>
        <v>0</v>
      </c>
      <c r="W2062" s="5"/>
    </row>
    <row r="2063" spans="1:23" x14ac:dyDescent="0.3">
      <c r="A2063" s="3">
        <f t="shared" si="362"/>
        <v>2046</v>
      </c>
      <c r="B2063" s="4" t="s">
        <v>1573</v>
      </c>
      <c r="C2063" s="3">
        <v>5</v>
      </c>
      <c r="D2063" s="3" t="s">
        <v>1567</v>
      </c>
      <c r="E2063" s="4" t="s">
        <v>1973</v>
      </c>
      <c r="F2063" s="3" t="s">
        <v>32</v>
      </c>
      <c r="G2063" s="3" t="s">
        <v>2340</v>
      </c>
      <c r="H2063" s="3" t="s">
        <v>2468</v>
      </c>
      <c r="I2063" s="3" t="s">
        <v>2496</v>
      </c>
      <c r="J2063" s="3">
        <v>18.2</v>
      </c>
      <c r="K2063" s="3">
        <v>6000</v>
      </c>
      <c r="L2063" s="3" t="s">
        <v>25</v>
      </c>
      <c r="M2063" s="3">
        <v>1</v>
      </c>
      <c r="N2063" s="28">
        <f t="shared" si="363"/>
        <v>6</v>
      </c>
      <c r="O2063" s="28">
        <f t="shared" si="364"/>
        <v>109.19999999999999</v>
      </c>
      <c r="P2063" s="12">
        <v>0</v>
      </c>
      <c r="Q2063" s="46">
        <f t="shared" si="365"/>
        <v>0</v>
      </c>
      <c r="R2063" s="37"/>
      <c r="S2063" s="3">
        <f t="shared" si="366"/>
        <v>6</v>
      </c>
      <c r="T2063" s="29" t="s">
        <v>2503</v>
      </c>
      <c r="U2063" s="5">
        <f t="shared" si="367"/>
        <v>109.19999999999999</v>
      </c>
      <c r="V2063" s="5">
        <f t="shared" si="368"/>
        <v>0</v>
      </c>
      <c r="W2063" s="5"/>
    </row>
    <row r="2064" spans="1:23" x14ac:dyDescent="0.3">
      <c r="A2064" s="3">
        <f t="shared" si="362"/>
        <v>2047</v>
      </c>
      <c r="B2064" s="4" t="s">
        <v>1573</v>
      </c>
      <c r="C2064" s="3">
        <v>5</v>
      </c>
      <c r="D2064" s="3" t="s">
        <v>1567</v>
      </c>
      <c r="E2064" s="4" t="s">
        <v>1974</v>
      </c>
      <c r="F2064" s="3" t="s">
        <v>32</v>
      </c>
      <c r="G2064" s="3" t="s">
        <v>2340</v>
      </c>
      <c r="H2064" s="3" t="s">
        <v>2468</v>
      </c>
      <c r="I2064" s="3" t="s">
        <v>2496</v>
      </c>
      <c r="J2064" s="3">
        <v>18.2</v>
      </c>
      <c r="K2064" s="3">
        <v>6000</v>
      </c>
      <c r="L2064" s="3" t="s">
        <v>25</v>
      </c>
      <c r="M2064" s="3">
        <v>1</v>
      </c>
      <c r="N2064" s="28">
        <f t="shared" si="363"/>
        <v>6</v>
      </c>
      <c r="O2064" s="28">
        <f t="shared" si="364"/>
        <v>109.19999999999999</v>
      </c>
      <c r="P2064" s="12">
        <v>0</v>
      </c>
      <c r="Q2064" s="46">
        <f t="shared" si="365"/>
        <v>0</v>
      </c>
      <c r="R2064" s="37"/>
      <c r="S2064" s="3">
        <f t="shared" si="366"/>
        <v>6</v>
      </c>
      <c r="T2064" s="29" t="s">
        <v>2503</v>
      </c>
      <c r="U2064" s="5">
        <f t="shared" si="367"/>
        <v>109.19999999999999</v>
      </c>
      <c r="V2064" s="5">
        <f t="shared" si="368"/>
        <v>0</v>
      </c>
      <c r="W2064" s="5"/>
    </row>
    <row r="2065" spans="1:23" x14ac:dyDescent="0.3">
      <c r="A2065" s="3">
        <f t="shared" si="362"/>
        <v>2048</v>
      </c>
      <c r="B2065" s="4" t="s">
        <v>1573</v>
      </c>
      <c r="C2065" s="3">
        <v>5</v>
      </c>
      <c r="D2065" s="3" t="s">
        <v>1567</v>
      </c>
      <c r="E2065" s="4" t="s">
        <v>1975</v>
      </c>
      <c r="F2065" s="3" t="s">
        <v>32</v>
      </c>
      <c r="G2065" s="3" t="s">
        <v>2340</v>
      </c>
      <c r="H2065" s="3" t="s">
        <v>2468</v>
      </c>
      <c r="I2065" s="3" t="s">
        <v>2496</v>
      </c>
      <c r="J2065" s="3">
        <v>18.2</v>
      </c>
      <c r="K2065" s="3">
        <v>6000</v>
      </c>
      <c r="L2065" s="3" t="s">
        <v>25</v>
      </c>
      <c r="M2065" s="3">
        <v>1</v>
      </c>
      <c r="N2065" s="28">
        <f t="shared" si="363"/>
        <v>6</v>
      </c>
      <c r="O2065" s="28">
        <f t="shared" si="364"/>
        <v>109.19999999999999</v>
      </c>
      <c r="P2065" s="12">
        <v>0</v>
      </c>
      <c r="Q2065" s="46">
        <f t="shared" si="365"/>
        <v>0</v>
      </c>
      <c r="R2065" s="37"/>
      <c r="S2065" s="3">
        <f t="shared" si="366"/>
        <v>6</v>
      </c>
      <c r="T2065" s="29" t="s">
        <v>2503</v>
      </c>
      <c r="U2065" s="5">
        <f t="shared" si="367"/>
        <v>109.19999999999999</v>
      </c>
      <c r="V2065" s="5">
        <f t="shared" si="368"/>
        <v>0</v>
      </c>
      <c r="W2065" s="5"/>
    </row>
    <row r="2066" spans="1:23" x14ac:dyDescent="0.3">
      <c r="A2066" s="3">
        <f t="shared" si="362"/>
        <v>2049</v>
      </c>
      <c r="B2066" s="4" t="s">
        <v>1573</v>
      </c>
      <c r="C2066" s="3">
        <v>5</v>
      </c>
      <c r="D2066" s="3" t="s">
        <v>1567</v>
      </c>
      <c r="E2066" s="4" t="s">
        <v>1976</v>
      </c>
      <c r="F2066" s="3" t="s">
        <v>32</v>
      </c>
      <c r="G2066" s="3" t="s">
        <v>2340</v>
      </c>
      <c r="H2066" s="3" t="s">
        <v>2468</v>
      </c>
      <c r="I2066" s="3" t="s">
        <v>2496</v>
      </c>
      <c r="J2066" s="3">
        <v>18.2</v>
      </c>
      <c r="K2066" s="3">
        <v>6000</v>
      </c>
      <c r="L2066" s="3" t="s">
        <v>25</v>
      </c>
      <c r="M2066" s="3">
        <v>1</v>
      </c>
      <c r="N2066" s="28">
        <f t="shared" si="363"/>
        <v>6</v>
      </c>
      <c r="O2066" s="28">
        <f t="shared" si="364"/>
        <v>109.19999999999999</v>
      </c>
      <c r="P2066" s="12">
        <v>0</v>
      </c>
      <c r="Q2066" s="46">
        <f t="shared" si="365"/>
        <v>0</v>
      </c>
      <c r="R2066" s="37"/>
      <c r="S2066" s="3">
        <f t="shared" si="366"/>
        <v>6</v>
      </c>
      <c r="T2066" s="29" t="s">
        <v>2503</v>
      </c>
      <c r="U2066" s="5">
        <f t="shared" si="367"/>
        <v>109.19999999999999</v>
      </c>
      <c r="V2066" s="5">
        <f t="shared" si="368"/>
        <v>0</v>
      </c>
      <c r="W2066" s="5"/>
    </row>
    <row r="2067" spans="1:23" x14ac:dyDescent="0.3">
      <c r="A2067" s="3">
        <f t="shared" si="362"/>
        <v>2050</v>
      </c>
      <c r="B2067" s="4" t="s">
        <v>1573</v>
      </c>
      <c r="C2067" s="3">
        <v>5</v>
      </c>
      <c r="D2067" s="3" t="s">
        <v>1567</v>
      </c>
      <c r="E2067" s="4" t="s">
        <v>1977</v>
      </c>
      <c r="F2067" s="3" t="s">
        <v>32</v>
      </c>
      <c r="G2067" s="3" t="s">
        <v>2340</v>
      </c>
      <c r="H2067" s="3" t="s">
        <v>2468</v>
      </c>
      <c r="I2067" s="3" t="s">
        <v>2496</v>
      </c>
      <c r="J2067" s="3">
        <v>18.2</v>
      </c>
      <c r="K2067" s="3">
        <v>6000</v>
      </c>
      <c r="L2067" s="3" t="s">
        <v>25</v>
      </c>
      <c r="M2067" s="3">
        <v>1</v>
      </c>
      <c r="N2067" s="28">
        <f t="shared" si="363"/>
        <v>6</v>
      </c>
      <c r="O2067" s="28">
        <f t="shared" si="364"/>
        <v>109.19999999999999</v>
      </c>
      <c r="P2067" s="12">
        <v>0</v>
      </c>
      <c r="Q2067" s="46">
        <f t="shared" si="365"/>
        <v>0</v>
      </c>
      <c r="R2067" s="37"/>
      <c r="S2067" s="3">
        <f t="shared" si="366"/>
        <v>6</v>
      </c>
      <c r="T2067" s="29" t="s">
        <v>2503</v>
      </c>
      <c r="U2067" s="5">
        <f t="shared" si="367"/>
        <v>109.19999999999999</v>
      </c>
      <c r="V2067" s="5">
        <f t="shared" si="368"/>
        <v>0</v>
      </c>
      <c r="W2067" s="5"/>
    </row>
    <row r="2068" spans="1:23" x14ac:dyDescent="0.3">
      <c r="A2068" s="3">
        <f t="shared" ref="A2068:A2131" si="369">A2067+1</f>
        <v>2051</v>
      </c>
      <c r="B2068" s="4" t="s">
        <v>1573</v>
      </c>
      <c r="C2068" s="3">
        <v>5</v>
      </c>
      <c r="D2068" s="3" t="s">
        <v>1567</v>
      </c>
      <c r="E2068" s="4" t="s">
        <v>1978</v>
      </c>
      <c r="F2068" s="3" t="s">
        <v>32</v>
      </c>
      <c r="G2068" s="3" t="s">
        <v>2340</v>
      </c>
      <c r="H2068" s="3" t="s">
        <v>2468</v>
      </c>
      <c r="I2068" s="3" t="s">
        <v>2496</v>
      </c>
      <c r="J2068" s="3">
        <v>18.2</v>
      </c>
      <c r="K2068" s="3">
        <v>6000</v>
      </c>
      <c r="L2068" s="3" t="s">
        <v>25</v>
      </c>
      <c r="M2068" s="3">
        <v>1</v>
      </c>
      <c r="N2068" s="28">
        <f t="shared" si="363"/>
        <v>6</v>
      </c>
      <c r="O2068" s="28">
        <f t="shared" si="364"/>
        <v>109.19999999999999</v>
      </c>
      <c r="P2068" s="12">
        <v>0</v>
      </c>
      <c r="Q2068" s="46">
        <f t="shared" si="365"/>
        <v>0</v>
      </c>
      <c r="R2068" s="37"/>
      <c r="S2068" s="3">
        <f t="shared" si="366"/>
        <v>6</v>
      </c>
      <c r="T2068" s="29" t="s">
        <v>2503</v>
      </c>
      <c r="U2068" s="5">
        <f t="shared" si="367"/>
        <v>109.19999999999999</v>
      </c>
      <c r="V2068" s="5">
        <f t="shared" si="368"/>
        <v>0</v>
      </c>
      <c r="W2068" s="5"/>
    </row>
    <row r="2069" spans="1:23" x14ac:dyDescent="0.3">
      <c r="A2069" s="3">
        <f t="shared" si="369"/>
        <v>2052</v>
      </c>
      <c r="B2069" s="4" t="s">
        <v>1573</v>
      </c>
      <c r="C2069" s="3">
        <v>5</v>
      </c>
      <c r="D2069" s="3" t="s">
        <v>1567</v>
      </c>
      <c r="E2069" s="4" t="s">
        <v>1979</v>
      </c>
      <c r="F2069" s="3" t="s">
        <v>32</v>
      </c>
      <c r="G2069" s="3" t="s">
        <v>2340</v>
      </c>
      <c r="H2069" s="3" t="s">
        <v>2468</v>
      </c>
      <c r="I2069" s="3" t="s">
        <v>2496</v>
      </c>
      <c r="J2069" s="3">
        <v>18.2</v>
      </c>
      <c r="K2069" s="3">
        <v>6000</v>
      </c>
      <c r="L2069" s="3" t="s">
        <v>25</v>
      </c>
      <c r="M2069" s="3">
        <v>1</v>
      </c>
      <c r="N2069" s="28">
        <f t="shared" si="363"/>
        <v>6</v>
      </c>
      <c r="O2069" s="28">
        <f t="shared" si="364"/>
        <v>109.19999999999999</v>
      </c>
      <c r="P2069" s="12">
        <v>0</v>
      </c>
      <c r="Q2069" s="46">
        <f t="shared" si="365"/>
        <v>0</v>
      </c>
      <c r="R2069" s="37"/>
      <c r="S2069" s="3">
        <f t="shared" si="366"/>
        <v>6</v>
      </c>
      <c r="T2069" s="29" t="s">
        <v>2503</v>
      </c>
      <c r="U2069" s="5">
        <f t="shared" si="367"/>
        <v>109.19999999999999</v>
      </c>
      <c r="V2069" s="5">
        <f t="shared" si="368"/>
        <v>0</v>
      </c>
      <c r="W2069" s="5"/>
    </row>
    <row r="2070" spans="1:23" x14ac:dyDescent="0.3">
      <c r="A2070" s="3">
        <f t="shared" si="369"/>
        <v>2053</v>
      </c>
      <c r="B2070" s="4" t="s">
        <v>1573</v>
      </c>
      <c r="C2070" s="3">
        <v>5</v>
      </c>
      <c r="D2070" s="3" t="s">
        <v>1567</v>
      </c>
      <c r="E2070" s="4" t="s">
        <v>1980</v>
      </c>
      <c r="F2070" s="3" t="s">
        <v>32</v>
      </c>
      <c r="G2070" s="3" t="s">
        <v>2340</v>
      </c>
      <c r="H2070" s="3" t="s">
        <v>2468</v>
      </c>
      <c r="I2070" s="3" t="s">
        <v>2496</v>
      </c>
      <c r="J2070" s="3">
        <v>18.2</v>
      </c>
      <c r="K2070" s="3">
        <v>6000</v>
      </c>
      <c r="L2070" s="3" t="s">
        <v>25</v>
      </c>
      <c r="M2070" s="3">
        <v>1</v>
      </c>
      <c r="N2070" s="28">
        <f t="shared" si="363"/>
        <v>6</v>
      </c>
      <c r="O2070" s="28">
        <f t="shared" si="364"/>
        <v>109.19999999999999</v>
      </c>
      <c r="P2070" s="12">
        <v>0</v>
      </c>
      <c r="Q2070" s="46">
        <f t="shared" si="365"/>
        <v>0</v>
      </c>
      <c r="R2070" s="37"/>
      <c r="S2070" s="3">
        <f t="shared" si="366"/>
        <v>6</v>
      </c>
      <c r="T2070" s="29" t="s">
        <v>2503</v>
      </c>
      <c r="U2070" s="5">
        <f t="shared" si="367"/>
        <v>109.19999999999999</v>
      </c>
      <c r="V2070" s="5">
        <f t="shared" si="368"/>
        <v>0</v>
      </c>
      <c r="W2070" s="5"/>
    </row>
    <row r="2071" spans="1:23" x14ac:dyDescent="0.3">
      <c r="A2071" s="3">
        <f t="shared" si="369"/>
        <v>2054</v>
      </c>
      <c r="B2071" s="4" t="s">
        <v>1573</v>
      </c>
      <c r="C2071" s="3">
        <v>5</v>
      </c>
      <c r="D2071" s="3" t="s">
        <v>1567</v>
      </c>
      <c r="E2071" s="4" t="s">
        <v>1981</v>
      </c>
      <c r="F2071" s="3" t="s">
        <v>32</v>
      </c>
      <c r="G2071" s="3" t="s">
        <v>2340</v>
      </c>
      <c r="H2071" s="3" t="s">
        <v>2468</v>
      </c>
      <c r="I2071" s="3" t="s">
        <v>2496</v>
      </c>
      <c r="J2071" s="3">
        <v>18.2</v>
      </c>
      <c r="K2071" s="3">
        <v>6000</v>
      </c>
      <c r="L2071" s="3" t="s">
        <v>25</v>
      </c>
      <c r="M2071" s="3">
        <v>1</v>
      </c>
      <c r="N2071" s="28">
        <f t="shared" si="363"/>
        <v>6</v>
      </c>
      <c r="O2071" s="28">
        <f t="shared" si="364"/>
        <v>109.19999999999999</v>
      </c>
      <c r="P2071" s="12">
        <v>0</v>
      </c>
      <c r="Q2071" s="46">
        <f t="shared" si="365"/>
        <v>0</v>
      </c>
      <c r="R2071" s="37"/>
      <c r="S2071" s="3">
        <f t="shared" si="366"/>
        <v>6</v>
      </c>
      <c r="T2071" s="29" t="s">
        <v>2503</v>
      </c>
      <c r="U2071" s="5">
        <f t="shared" si="367"/>
        <v>109.19999999999999</v>
      </c>
      <c r="V2071" s="5">
        <f t="shared" si="368"/>
        <v>0</v>
      </c>
      <c r="W2071" s="5"/>
    </row>
    <row r="2072" spans="1:23" x14ac:dyDescent="0.3">
      <c r="A2072" s="3">
        <f t="shared" si="369"/>
        <v>2055</v>
      </c>
      <c r="B2072" s="4" t="s">
        <v>1573</v>
      </c>
      <c r="C2072" s="3">
        <v>5</v>
      </c>
      <c r="D2072" s="3" t="s">
        <v>1567</v>
      </c>
      <c r="E2072" s="4" t="s">
        <v>1982</v>
      </c>
      <c r="F2072" s="3" t="s">
        <v>32</v>
      </c>
      <c r="G2072" s="3" t="s">
        <v>2340</v>
      </c>
      <c r="H2072" s="3" t="s">
        <v>2468</v>
      </c>
      <c r="I2072" s="3" t="s">
        <v>2496</v>
      </c>
      <c r="J2072" s="3">
        <v>18.2</v>
      </c>
      <c r="K2072" s="3">
        <v>6000</v>
      </c>
      <c r="L2072" s="3" t="s">
        <v>25</v>
      </c>
      <c r="M2072" s="3">
        <v>1</v>
      </c>
      <c r="N2072" s="28">
        <f t="shared" si="363"/>
        <v>6</v>
      </c>
      <c r="O2072" s="28">
        <f t="shared" si="364"/>
        <v>109.19999999999999</v>
      </c>
      <c r="P2072" s="12">
        <v>0</v>
      </c>
      <c r="Q2072" s="46">
        <f t="shared" si="365"/>
        <v>0</v>
      </c>
      <c r="R2072" s="37"/>
      <c r="S2072" s="3">
        <f t="shared" si="366"/>
        <v>6</v>
      </c>
      <c r="T2072" s="29" t="s">
        <v>2503</v>
      </c>
      <c r="U2072" s="5">
        <f t="shared" si="367"/>
        <v>109.19999999999999</v>
      </c>
      <c r="V2072" s="5">
        <f t="shared" si="368"/>
        <v>0</v>
      </c>
      <c r="W2072" s="5"/>
    </row>
    <row r="2073" spans="1:23" x14ac:dyDescent="0.3">
      <c r="A2073" s="3">
        <f t="shared" si="369"/>
        <v>2056</v>
      </c>
      <c r="B2073" s="4" t="s">
        <v>1573</v>
      </c>
      <c r="C2073" s="3">
        <v>5</v>
      </c>
      <c r="D2073" s="3" t="s">
        <v>1567</v>
      </c>
      <c r="E2073" s="4" t="s">
        <v>1983</v>
      </c>
      <c r="F2073" s="3" t="s">
        <v>32</v>
      </c>
      <c r="G2073" s="3" t="s">
        <v>2340</v>
      </c>
      <c r="H2073" s="3" t="s">
        <v>2468</v>
      </c>
      <c r="I2073" s="3" t="s">
        <v>2496</v>
      </c>
      <c r="J2073" s="3">
        <v>18.2</v>
      </c>
      <c r="K2073" s="3">
        <v>6000</v>
      </c>
      <c r="L2073" s="3" t="s">
        <v>25</v>
      </c>
      <c r="M2073" s="3">
        <v>1</v>
      </c>
      <c r="N2073" s="28">
        <f t="shared" si="363"/>
        <v>6</v>
      </c>
      <c r="O2073" s="28">
        <f t="shared" si="364"/>
        <v>109.19999999999999</v>
      </c>
      <c r="P2073" s="12">
        <v>0</v>
      </c>
      <c r="Q2073" s="46">
        <f t="shared" si="365"/>
        <v>0</v>
      </c>
      <c r="R2073" s="37"/>
      <c r="S2073" s="3">
        <f t="shared" si="366"/>
        <v>6</v>
      </c>
      <c r="T2073" s="29" t="s">
        <v>2503</v>
      </c>
      <c r="U2073" s="5">
        <f t="shared" si="367"/>
        <v>109.19999999999999</v>
      </c>
      <c r="V2073" s="5">
        <f t="shared" si="368"/>
        <v>0</v>
      </c>
      <c r="W2073" s="5"/>
    </row>
    <row r="2074" spans="1:23" x14ac:dyDescent="0.3">
      <c r="A2074" s="3">
        <f t="shared" si="369"/>
        <v>2057</v>
      </c>
      <c r="B2074" s="4" t="s">
        <v>1573</v>
      </c>
      <c r="C2074" s="3">
        <v>5</v>
      </c>
      <c r="D2074" s="3" t="s">
        <v>1567</v>
      </c>
      <c r="E2074" s="4" t="s">
        <v>1984</v>
      </c>
      <c r="F2074" s="3" t="s">
        <v>32</v>
      </c>
      <c r="G2074" s="3" t="s">
        <v>2340</v>
      </c>
      <c r="H2074" s="3" t="s">
        <v>2468</v>
      </c>
      <c r="I2074" s="3" t="s">
        <v>2496</v>
      </c>
      <c r="J2074" s="3">
        <v>18.2</v>
      </c>
      <c r="K2074" s="3">
        <v>6000</v>
      </c>
      <c r="L2074" s="3" t="s">
        <v>25</v>
      </c>
      <c r="M2074" s="3">
        <v>1</v>
      </c>
      <c r="N2074" s="28">
        <f t="shared" si="363"/>
        <v>6</v>
      </c>
      <c r="O2074" s="28">
        <f t="shared" si="364"/>
        <v>109.19999999999999</v>
      </c>
      <c r="P2074" s="12">
        <v>0</v>
      </c>
      <c r="Q2074" s="46">
        <f t="shared" si="365"/>
        <v>0</v>
      </c>
      <c r="R2074" s="37"/>
      <c r="S2074" s="3">
        <f t="shared" si="366"/>
        <v>6</v>
      </c>
      <c r="T2074" s="29" t="s">
        <v>2503</v>
      </c>
      <c r="U2074" s="5">
        <f t="shared" si="367"/>
        <v>109.19999999999999</v>
      </c>
      <c r="V2074" s="5">
        <f t="shared" si="368"/>
        <v>0</v>
      </c>
      <c r="W2074" s="5"/>
    </row>
    <row r="2075" spans="1:23" x14ac:dyDescent="0.3">
      <c r="A2075" s="3">
        <f t="shared" si="369"/>
        <v>2058</v>
      </c>
      <c r="B2075" s="4" t="s">
        <v>1573</v>
      </c>
      <c r="C2075" s="3">
        <v>5</v>
      </c>
      <c r="D2075" s="3" t="s">
        <v>1567</v>
      </c>
      <c r="E2075" s="4" t="s">
        <v>1985</v>
      </c>
      <c r="F2075" s="3" t="s">
        <v>32</v>
      </c>
      <c r="G2075" s="3" t="s">
        <v>2340</v>
      </c>
      <c r="H2075" s="3" t="s">
        <v>2468</v>
      </c>
      <c r="I2075" s="3" t="s">
        <v>2496</v>
      </c>
      <c r="J2075" s="3">
        <v>18.2</v>
      </c>
      <c r="K2075" s="3">
        <v>6000</v>
      </c>
      <c r="L2075" s="3" t="s">
        <v>25</v>
      </c>
      <c r="M2075" s="3">
        <v>1</v>
      </c>
      <c r="N2075" s="28">
        <f t="shared" si="363"/>
        <v>6</v>
      </c>
      <c r="O2075" s="28">
        <f t="shared" si="364"/>
        <v>109.19999999999999</v>
      </c>
      <c r="P2075" s="12">
        <v>0</v>
      </c>
      <c r="Q2075" s="46">
        <f t="shared" si="365"/>
        <v>0</v>
      </c>
      <c r="R2075" s="37"/>
      <c r="S2075" s="3">
        <f t="shared" si="366"/>
        <v>6</v>
      </c>
      <c r="T2075" s="29" t="s">
        <v>2503</v>
      </c>
      <c r="U2075" s="5">
        <f t="shared" si="367"/>
        <v>109.19999999999999</v>
      </c>
      <c r="V2075" s="5">
        <f t="shared" si="368"/>
        <v>0</v>
      </c>
      <c r="W2075" s="5"/>
    </row>
    <row r="2076" spans="1:23" x14ac:dyDescent="0.3">
      <c r="A2076" s="3">
        <f t="shared" si="369"/>
        <v>2059</v>
      </c>
      <c r="B2076" s="4" t="s">
        <v>1573</v>
      </c>
      <c r="C2076" s="3">
        <v>5</v>
      </c>
      <c r="D2076" s="3" t="s">
        <v>1567</v>
      </c>
      <c r="E2076" s="4" t="s">
        <v>1986</v>
      </c>
      <c r="F2076" s="3" t="s">
        <v>32</v>
      </c>
      <c r="G2076" s="3" t="s">
        <v>2340</v>
      </c>
      <c r="H2076" s="3" t="s">
        <v>2468</v>
      </c>
      <c r="I2076" s="3" t="s">
        <v>2496</v>
      </c>
      <c r="J2076" s="3">
        <v>18.2</v>
      </c>
      <c r="K2076" s="3">
        <v>6000</v>
      </c>
      <c r="L2076" s="3" t="s">
        <v>25</v>
      </c>
      <c r="M2076" s="3">
        <v>1</v>
      </c>
      <c r="N2076" s="28">
        <f t="shared" si="363"/>
        <v>6</v>
      </c>
      <c r="O2076" s="28">
        <f t="shared" si="364"/>
        <v>109.19999999999999</v>
      </c>
      <c r="P2076" s="12">
        <v>0</v>
      </c>
      <c r="Q2076" s="46">
        <f t="shared" si="365"/>
        <v>0</v>
      </c>
      <c r="R2076" s="37"/>
      <c r="S2076" s="3">
        <f t="shared" si="366"/>
        <v>6</v>
      </c>
      <c r="T2076" s="29" t="s">
        <v>2503</v>
      </c>
      <c r="U2076" s="5">
        <f t="shared" si="367"/>
        <v>109.19999999999999</v>
      </c>
      <c r="V2076" s="5">
        <f t="shared" si="368"/>
        <v>0</v>
      </c>
      <c r="W2076" s="5"/>
    </row>
    <row r="2077" spans="1:23" x14ac:dyDescent="0.3">
      <c r="A2077" s="3">
        <f t="shared" si="369"/>
        <v>2060</v>
      </c>
      <c r="B2077" s="4" t="s">
        <v>1573</v>
      </c>
      <c r="C2077" s="3">
        <v>5</v>
      </c>
      <c r="D2077" s="3" t="s">
        <v>1567</v>
      </c>
      <c r="E2077" s="4" t="s">
        <v>1987</v>
      </c>
      <c r="F2077" s="3" t="s">
        <v>32</v>
      </c>
      <c r="G2077" s="3" t="s">
        <v>2340</v>
      </c>
      <c r="H2077" s="3" t="s">
        <v>2468</v>
      </c>
      <c r="I2077" s="3" t="s">
        <v>2496</v>
      </c>
      <c r="J2077" s="3">
        <v>18.2</v>
      </c>
      <c r="K2077" s="3">
        <v>6000</v>
      </c>
      <c r="L2077" s="3" t="s">
        <v>25</v>
      </c>
      <c r="M2077" s="3">
        <v>1</v>
      </c>
      <c r="N2077" s="28">
        <f t="shared" si="363"/>
        <v>6</v>
      </c>
      <c r="O2077" s="28">
        <f t="shared" si="364"/>
        <v>109.19999999999999</v>
      </c>
      <c r="P2077" s="12">
        <v>0</v>
      </c>
      <c r="Q2077" s="46">
        <f t="shared" si="365"/>
        <v>0</v>
      </c>
      <c r="R2077" s="37"/>
      <c r="S2077" s="3">
        <f t="shared" si="366"/>
        <v>6</v>
      </c>
      <c r="T2077" s="29" t="s">
        <v>2503</v>
      </c>
      <c r="U2077" s="5">
        <f t="shared" si="367"/>
        <v>109.19999999999999</v>
      </c>
      <c r="V2077" s="5">
        <f t="shared" si="368"/>
        <v>0</v>
      </c>
      <c r="W2077" s="5"/>
    </row>
    <row r="2078" spans="1:23" x14ac:dyDescent="0.3">
      <c r="A2078" s="3">
        <f t="shared" si="369"/>
        <v>2061</v>
      </c>
      <c r="B2078" s="4" t="s">
        <v>1573</v>
      </c>
      <c r="C2078" s="3">
        <v>5</v>
      </c>
      <c r="D2078" s="3" t="s">
        <v>1567</v>
      </c>
      <c r="E2078" s="4" t="s">
        <v>1988</v>
      </c>
      <c r="F2078" s="3" t="s">
        <v>32</v>
      </c>
      <c r="G2078" s="3" t="s">
        <v>2340</v>
      </c>
      <c r="H2078" s="3" t="s">
        <v>2468</v>
      </c>
      <c r="I2078" s="3" t="s">
        <v>2496</v>
      </c>
      <c r="J2078" s="3">
        <v>18.2</v>
      </c>
      <c r="K2078" s="3">
        <v>6000</v>
      </c>
      <c r="L2078" s="3" t="s">
        <v>25</v>
      </c>
      <c r="M2078" s="3">
        <v>1</v>
      </c>
      <c r="N2078" s="28">
        <f t="shared" si="363"/>
        <v>6</v>
      </c>
      <c r="O2078" s="28">
        <f t="shared" si="364"/>
        <v>109.19999999999999</v>
      </c>
      <c r="P2078" s="12">
        <v>0</v>
      </c>
      <c r="Q2078" s="46">
        <f t="shared" si="365"/>
        <v>0</v>
      </c>
      <c r="R2078" s="37"/>
      <c r="S2078" s="3">
        <f t="shared" si="366"/>
        <v>6</v>
      </c>
      <c r="T2078" s="29" t="s">
        <v>2503</v>
      </c>
      <c r="U2078" s="5">
        <f t="shared" si="367"/>
        <v>109.19999999999999</v>
      </c>
      <c r="V2078" s="5">
        <f t="shared" si="368"/>
        <v>0</v>
      </c>
      <c r="W2078" s="5"/>
    </row>
    <row r="2079" spans="1:23" x14ac:dyDescent="0.3">
      <c r="A2079" s="3">
        <f t="shared" si="369"/>
        <v>2062</v>
      </c>
      <c r="B2079" s="4" t="s">
        <v>1573</v>
      </c>
      <c r="C2079" s="3">
        <v>5</v>
      </c>
      <c r="D2079" s="3" t="s">
        <v>1567</v>
      </c>
      <c r="E2079" s="4" t="s">
        <v>1989</v>
      </c>
      <c r="F2079" s="3" t="s">
        <v>32</v>
      </c>
      <c r="G2079" s="3" t="s">
        <v>2340</v>
      </c>
      <c r="H2079" s="3" t="s">
        <v>2468</v>
      </c>
      <c r="I2079" s="3" t="s">
        <v>2496</v>
      </c>
      <c r="J2079" s="3">
        <v>18.2</v>
      </c>
      <c r="K2079" s="3">
        <v>6000</v>
      </c>
      <c r="L2079" s="3" t="s">
        <v>25</v>
      </c>
      <c r="M2079" s="3">
        <v>1</v>
      </c>
      <c r="N2079" s="28">
        <f t="shared" si="363"/>
        <v>6</v>
      </c>
      <c r="O2079" s="28">
        <f t="shared" si="364"/>
        <v>109.19999999999999</v>
      </c>
      <c r="P2079" s="12">
        <v>0</v>
      </c>
      <c r="Q2079" s="46">
        <f t="shared" si="365"/>
        <v>0</v>
      </c>
      <c r="R2079" s="37"/>
      <c r="S2079" s="3">
        <f t="shared" si="366"/>
        <v>6</v>
      </c>
      <c r="T2079" s="29" t="s">
        <v>2503</v>
      </c>
      <c r="U2079" s="5">
        <f t="shared" si="367"/>
        <v>109.19999999999999</v>
      </c>
      <c r="V2079" s="5">
        <f t="shared" si="368"/>
        <v>0</v>
      </c>
      <c r="W2079" s="5"/>
    </row>
    <row r="2080" spans="1:23" x14ac:dyDescent="0.3">
      <c r="A2080" s="3">
        <f t="shared" si="369"/>
        <v>2063</v>
      </c>
      <c r="B2080" s="4" t="s">
        <v>1573</v>
      </c>
      <c r="C2080" s="3">
        <v>5</v>
      </c>
      <c r="D2080" s="3" t="s">
        <v>1567</v>
      </c>
      <c r="E2080" s="4" t="s">
        <v>1990</v>
      </c>
      <c r="F2080" s="3" t="s">
        <v>32</v>
      </c>
      <c r="G2080" s="3" t="s">
        <v>2340</v>
      </c>
      <c r="H2080" s="3" t="s">
        <v>2468</v>
      </c>
      <c r="I2080" s="3" t="s">
        <v>2496</v>
      </c>
      <c r="J2080" s="3">
        <v>18.2</v>
      </c>
      <c r="K2080" s="3">
        <v>6000</v>
      </c>
      <c r="L2080" s="3" t="s">
        <v>25</v>
      </c>
      <c r="M2080" s="3">
        <v>1</v>
      </c>
      <c r="N2080" s="28">
        <f t="shared" si="363"/>
        <v>6</v>
      </c>
      <c r="O2080" s="28">
        <f t="shared" si="364"/>
        <v>109.19999999999999</v>
      </c>
      <c r="P2080" s="12">
        <v>0</v>
      </c>
      <c r="Q2080" s="46">
        <f t="shared" si="365"/>
        <v>0</v>
      </c>
      <c r="R2080" s="37"/>
      <c r="S2080" s="3">
        <f t="shared" si="366"/>
        <v>6</v>
      </c>
      <c r="T2080" s="29" t="s">
        <v>2503</v>
      </c>
      <c r="U2080" s="5">
        <f t="shared" si="367"/>
        <v>109.19999999999999</v>
      </c>
      <c r="V2080" s="5">
        <f t="shared" si="368"/>
        <v>0</v>
      </c>
      <c r="W2080" s="5"/>
    </row>
    <row r="2081" spans="1:23" x14ac:dyDescent="0.3">
      <c r="A2081" s="3">
        <f t="shared" si="369"/>
        <v>2064</v>
      </c>
      <c r="B2081" s="4" t="s">
        <v>1573</v>
      </c>
      <c r="C2081" s="3">
        <v>5</v>
      </c>
      <c r="D2081" s="3" t="s">
        <v>1567</v>
      </c>
      <c r="E2081" s="4" t="s">
        <v>1991</v>
      </c>
      <c r="F2081" s="3" t="s">
        <v>32</v>
      </c>
      <c r="G2081" s="3" t="s">
        <v>2340</v>
      </c>
      <c r="H2081" s="3" t="s">
        <v>2468</v>
      </c>
      <c r="I2081" s="3" t="s">
        <v>2496</v>
      </c>
      <c r="J2081" s="3">
        <v>18.2</v>
      </c>
      <c r="K2081" s="3">
        <v>6000</v>
      </c>
      <c r="L2081" s="3" t="s">
        <v>25</v>
      </c>
      <c r="M2081" s="3">
        <v>1</v>
      </c>
      <c r="N2081" s="28">
        <f t="shared" si="363"/>
        <v>6</v>
      </c>
      <c r="O2081" s="28">
        <f t="shared" si="364"/>
        <v>109.19999999999999</v>
      </c>
      <c r="P2081" s="12">
        <v>0</v>
      </c>
      <c r="Q2081" s="46">
        <f t="shared" si="365"/>
        <v>0</v>
      </c>
      <c r="R2081" s="37"/>
      <c r="S2081" s="3">
        <f t="shared" si="366"/>
        <v>6</v>
      </c>
      <c r="T2081" s="29" t="s">
        <v>2503</v>
      </c>
      <c r="U2081" s="5">
        <f t="shared" si="367"/>
        <v>109.19999999999999</v>
      </c>
      <c r="V2081" s="5">
        <f t="shared" si="368"/>
        <v>0</v>
      </c>
      <c r="W2081" s="5"/>
    </row>
    <row r="2082" spans="1:23" x14ac:dyDescent="0.3">
      <c r="A2082" s="3">
        <f t="shared" si="369"/>
        <v>2065</v>
      </c>
      <c r="B2082" s="4" t="s">
        <v>1573</v>
      </c>
      <c r="C2082" s="3">
        <v>5</v>
      </c>
      <c r="D2082" s="3" t="s">
        <v>1567</v>
      </c>
      <c r="E2082" s="4" t="s">
        <v>1992</v>
      </c>
      <c r="F2082" s="3" t="s">
        <v>32</v>
      </c>
      <c r="G2082" s="3" t="s">
        <v>2340</v>
      </c>
      <c r="H2082" s="3" t="s">
        <v>2468</v>
      </c>
      <c r="I2082" s="3" t="s">
        <v>2496</v>
      </c>
      <c r="J2082" s="3">
        <v>18.2</v>
      </c>
      <c r="K2082" s="3">
        <v>6000</v>
      </c>
      <c r="L2082" s="3" t="s">
        <v>25</v>
      </c>
      <c r="M2082" s="3">
        <v>1</v>
      </c>
      <c r="N2082" s="28">
        <f t="shared" si="363"/>
        <v>6</v>
      </c>
      <c r="O2082" s="28">
        <f t="shared" si="364"/>
        <v>109.19999999999999</v>
      </c>
      <c r="P2082" s="12">
        <v>0</v>
      </c>
      <c r="Q2082" s="46">
        <f t="shared" si="365"/>
        <v>0</v>
      </c>
      <c r="R2082" s="37"/>
      <c r="S2082" s="3">
        <f t="shared" si="366"/>
        <v>6</v>
      </c>
      <c r="T2082" s="29" t="s">
        <v>2503</v>
      </c>
      <c r="U2082" s="5">
        <f t="shared" si="367"/>
        <v>109.19999999999999</v>
      </c>
      <c r="V2082" s="5">
        <f t="shared" si="368"/>
        <v>0</v>
      </c>
      <c r="W2082" s="5"/>
    </row>
    <row r="2083" spans="1:23" x14ac:dyDescent="0.3">
      <c r="A2083" s="3">
        <f t="shared" si="369"/>
        <v>2066</v>
      </c>
      <c r="B2083" s="4" t="s">
        <v>1573</v>
      </c>
      <c r="C2083" s="3">
        <v>5</v>
      </c>
      <c r="D2083" s="3" t="s">
        <v>1567</v>
      </c>
      <c r="E2083" s="4" t="s">
        <v>1993</v>
      </c>
      <c r="F2083" s="3" t="s">
        <v>32</v>
      </c>
      <c r="G2083" s="3" t="s">
        <v>2340</v>
      </c>
      <c r="H2083" s="3" t="s">
        <v>2468</v>
      </c>
      <c r="I2083" s="3" t="s">
        <v>2496</v>
      </c>
      <c r="J2083" s="3">
        <v>18.2</v>
      </c>
      <c r="K2083" s="3">
        <v>6000</v>
      </c>
      <c r="L2083" s="3" t="s">
        <v>25</v>
      </c>
      <c r="M2083" s="3">
        <v>1</v>
      </c>
      <c r="N2083" s="28">
        <f t="shared" si="363"/>
        <v>6</v>
      </c>
      <c r="O2083" s="28">
        <f t="shared" si="364"/>
        <v>109.19999999999999</v>
      </c>
      <c r="P2083" s="12">
        <v>0</v>
      </c>
      <c r="Q2083" s="46">
        <f t="shared" si="365"/>
        <v>0</v>
      </c>
      <c r="R2083" s="37"/>
      <c r="S2083" s="3">
        <f t="shared" si="366"/>
        <v>6</v>
      </c>
      <c r="T2083" s="29" t="s">
        <v>2503</v>
      </c>
      <c r="U2083" s="5">
        <f t="shared" si="367"/>
        <v>109.19999999999999</v>
      </c>
      <c r="V2083" s="5">
        <f t="shared" si="368"/>
        <v>0</v>
      </c>
      <c r="W2083" s="5"/>
    </row>
    <row r="2084" spans="1:23" x14ac:dyDescent="0.3">
      <c r="A2084" s="3">
        <f t="shared" si="369"/>
        <v>2067</v>
      </c>
      <c r="B2084" s="4" t="s">
        <v>1573</v>
      </c>
      <c r="C2084" s="3">
        <v>5</v>
      </c>
      <c r="D2084" s="3" t="s">
        <v>1567</v>
      </c>
      <c r="E2084" s="4" t="s">
        <v>1994</v>
      </c>
      <c r="F2084" s="3" t="s">
        <v>32</v>
      </c>
      <c r="G2084" s="3" t="s">
        <v>2340</v>
      </c>
      <c r="H2084" s="3" t="s">
        <v>2468</v>
      </c>
      <c r="I2084" s="3" t="s">
        <v>2496</v>
      </c>
      <c r="J2084" s="3">
        <v>18.2</v>
      </c>
      <c r="K2084" s="3">
        <v>6000</v>
      </c>
      <c r="L2084" s="3" t="s">
        <v>25</v>
      </c>
      <c r="M2084" s="3">
        <v>1</v>
      </c>
      <c r="N2084" s="28">
        <f t="shared" si="363"/>
        <v>6</v>
      </c>
      <c r="O2084" s="28">
        <f t="shared" si="364"/>
        <v>109.19999999999999</v>
      </c>
      <c r="P2084" s="12">
        <v>0</v>
      </c>
      <c r="Q2084" s="46">
        <f t="shared" si="365"/>
        <v>0</v>
      </c>
      <c r="R2084" s="37"/>
      <c r="S2084" s="3">
        <f t="shared" si="366"/>
        <v>6</v>
      </c>
      <c r="T2084" s="29" t="s">
        <v>2503</v>
      </c>
      <c r="U2084" s="5">
        <f t="shared" si="367"/>
        <v>109.19999999999999</v>
      </c>
      <c r="V2084" s="5">
        <f t="shared" si="368"/>
        <v>0</v>
      </c>
      <c r="W2084" s="5"/>
    </row>
    <row r="2085" spans="1:23" x14ac:dyDescent="0.3">
      <c r="A2085" s="3">
        <f t="shared" si="369"/>
        <v>2068</v>
      </c>
      <c r="B2085" s="4" t="s">
        <v>1573</v>
      </c>
      <c r="C2085" s="3">
        <v>5</v>
      </c>
      <c r="D2085" s="3" t="s">
        <v>1567</v>
      </c>
      <c r="E2085" s="4" t="s">
        <v>1995</v>
      </c>
      <c r="F2085" s="3" t="s">
        <v>32</v>
      </c>
      <c r="G2085" s="3" t="s">
        <v>2340</v>
      </c>
      <c r="H2085" s="3" t="s">
        <v>2468</v>
      </c>
      <c r="I2085" s="3" t="s">
        <v>2496</v>
      </c>
      <c r="J2085" s="3">
        <v>18.2</v>
      </c>
      <c r="K2085" s="3">
        <v>6000</v>
      </c>
      <c r="L2085" s="3" t="s">
        <v>25</v>
      </c>
      <c r="M2085" s="3">
        <v>1</v>
      </c>
      <c r="N2085" s="28">
        <f t="shared" si="363"/>
        <v>6</v>
      </c>
      <c r="O2085" s="28">
        <f t="shared" si="364"/>
        <v>109.19999999999999</v>
      </c>
      <c r="P2085" s="12">
        <v>0</v>
      </c>
      <c r="Q2085" s="46">
        <f t="shared" si="365"/>
        <v>0</v>
      </c>
      <c r="R2085" s="37"/>
      <c r="S2085" s="3">
        <f t="shared" si="366"/>
        <v>6</v>
      </c>
      <c r="T2085" s="29" t="s">
        <v>2503</v>
      </c>
      <c r="U2085" s="5">
        <f t="shared" si="367"/>
        <v>109.19999999999999</v>
      </c>
      <c r="V2085" s="5">
        <f t="shared" si="368"/>
        <v>0</v>
      </c>
      <c r="W2085" s="5"/>
    </row>
    <row r="2086" spans="1:23" x14ac:dyDescent="0.3">
      <c r="A2086" s="3">
        <f t="shared" si="369"/>
        <v>2069</v>
      </c>
      <c r="B2086" s="4" t="s">
        <v>1573</v>
      </c>
      <c r="C2086" s="3">
        <v>5</v>
      </c>
      <c r="D2086" s="3" t="s">
        <v>1567</v>
      </c>
      <c r="E2086" s="4" t="s">
        <v>1996</v>
      </c>
      <c r="F2086" s="3" t="s">
        <v>32</v>
      </c>
      <c r="G2086" s="3" t="s">
        <v>2340</v>
      </c>
      <c r="H2086" s="3" t="s">
        <v>2468</v>
      </c>
      <c r="I2086" s="3" t="s">
        <v>2496</v>
      </c>
      <c r="J2086" s="3">
        <v>18.2</v>
      </c>
      <c r="K2086" s="3">
        <v>6000</v>
      </c>
      <c r="L2086" s="3" t="s">
        <v>25</v>
      </c>
      <c r="M2086" s="3">
        <v>1</v>
      </c>
      <c r="N2086" s="28">
        <f t="shared" si="363"/>
        <v>6</v>
      </c>
      <c r="O2086" s="28">
        <f t="shared" si="364"/>
        <v>109.19999999999999</v>
      </c>
      <c r="P2086" s="12">
        <v>0</v>
      </c>
      <c r="Q2086" s="46">
        <f t="shared" si="365"/>
        <v>0</v>
      </c>
      <c r="R2086" s="37"/>
      <c r="S2086" s="3">
        <f t="shared" si="366"/>
        <v>6</v>
      </c>
      <c r="T2086" s="29" t="s">
        <v>2503</v>
      </c>
      <c r="U2086" s="5">
        <f t="shared" si="367"/>
        <v>109.19999999999999</v>
      </c>
      <c r="V2086" s="5">
        <f t="shared" si="368"/>
        <v>0</v>
      </c>
      <c r="W2086" s="5"/>
    </row>
    <row r="2087" spans="1:23" x14ac:dyDescent="0.3">
      <c r="A2087" s="3">
        <f t="shared" si="369"/>
        <v>2070</v>
      </c>
      <c r="B2087" s="4" t="s">
        <v>1573</v>
      </c>
      <c r="C2087" s="3">
        <v>5</v>
      </c>
      <c r="D2087" s="3" t="s">
        <v>1567</v>
      </c>
      <c r="E2087" s="4" t="s">
        <v>1997</v>
      </c>
      <c r="F2087" s="3" t="s">
        <v>32</v>
      </c>
      <c r="G2087" s="3" t="s">
        <v>2340</v>
      </c>
      <c r="H2087" s="3" t="s">
        <v>2468</v>
      </c>
      <c r="I2087" s="3" t="s">
        <v>2496</v>
      </c>
      <c r="J2087" s="3">
        <v>18.2</v>
      </c>
      <c r="K2087" s="3">
        <v>6000</v>
      </c>
      <c r="L2087" s="3" t="s">
        <v>25</v>
      </c>
      <c r="M2087" s="3">
        <v>1</v>
      </c>
      <c r="N2087" s="28">
        <f t="shared" si="363"/>
        <v>6</v>
      </c>
      <c r="O2087" s="28">
        <f t="shared" si="364"/>
        <v>109.19999999999999</v>
      </c>
      <c r="P2087" s="12">
        <v>0</v>
      </c>
      <c r="Q2087" s="46">
        <f t="shared" si="365"/>
        <v>0</v>
      </c>
      <c r="R2087" s="37"/>
      <c r="S2087" s="3">
        <f t="shared" si="366"/>
        <v>6</v>
      </c>
      <c r="T2087" s="29" t="s">
        <v>2503</v>
      </c>
      <c r="U2087" s="5">
        <f t="shared" si="367"/>
        <v>109.19999999999999</v>
      </c>
      <c r="V2087" s="5">
        <f t="shared" si="368"/>
        <v>0</v>
      </c>
      <c r="W2087" s="5"/>
    </row>
    <row r="2088" spans="1:23" x14ac:dyDescent="0.3">
      <c r="A2088" s="3">
        <f t="shared" si="369"/>
        <v>2071</v>
      </c>
      <c r="B2088" s="4" t="s">
        <v>1573</v>
      </c>
      <c r="C2088" s="3">
        <v>5</v>
      </c>
      <c r="D2088" s="3" t="s">
        <v>1567</v>
      </c>
      <c r="E2088" s="4" t="s">
        <v>1998</v>
      </c>
      <c r="F2088" s="3" t="s">
        <v>32</v>
      </c>
      <c r="G2088" s="3" t="s">
        <v>2340</v>
      </c>
      <c r="H2088" s="3" t="s">
        <v>2468</v>
      </c>
      <c r="I2088" s="3" t="s">
        <v>2496</v>
      </c>
      <c r="J2088" s="3">
        <v>18.2</v>
      </c>
      <c r="K2088" s="3">
        <v>6000</v>
      </c>
      <c r="L2088" s="3" t="s">
        <v>25</v>
      </c>
      <c r="M2088" s="3">
        <v>1</v>
      </c>
      <c r="N2088" s="28">
        <f t="shared" si="363"/>
        <v>6</v>
      </c>
      <c r="O2088" s="28">
        <f t="shared" si="364"/>
        <v>109.19999999999999</v>
      </c>
      <c r="P2088" s="12">
        <v>0</v>
      </c>
      <c r="Q2088" s="46">
        <f t="shared" si="365"/>
        <v>0</v>
      </c>
      <c r="R2088" s="37"/>
      <c r="S2088" s="3">
        <f t="shared" si="366"/>
        <v>6</v>
      </c>
      <c r="T2088" s="29" t="s">
        <v>2503</v>
      </c>
      <c r="U2088" s="5">
        <f t="shared" si="367"/>
        <v>109.19999999999999</v>
      </c>
      <c r="V2088" s="5">
        <f t="shared" si="368"/>
        <v>0</v>
      </c>
      <c r="W2088" s="5"/>
    </row>
    <row r="2089" spans="1:23" x14ac:dyDescent="0.3">
      <c r="A2089" s="3">
        <f t="shared" si="369"/>
        <v>2072</v>
      </c>
      <c r="B2089" s="4" t="s">
        <v>1573</v>
      </c>
      <c r="C2089" s="3">
        <v>5</v>
      </c>
      <c r="D2089" s="3" t="s">
        <v>1567</v>
      </c>
      <c r="E2089" s="4" t="s">
        <v>1999</v>
      </c>
      <c r="F2089" s="3" t="s">
        <v>32</v>
      </c>
      <c r="G2089" s="3" t="s">
        <v>2340</v>
      </c>
      <c r="H2089" s="3" t="s">
        <v>2468</v>
      </c>
      <c r="I2089" s="3" t="s">
        <v>2496</v>
      </c>
      <c r="J2089" s="3">
        <v>18.2</v>
      </c>
      <c r="K2089" s="3">
        <v>6000</v>
      </c>
      <c r="L2089" s="3" t="s">
        <v>25</v>
      </c>
      <c r="M2089" s="3">
        <v>1</v>
      </c>
      <c r="N2089" s="28">
        <f t="shared" si="363"/>
        <v>6</v>
      </c>
      <c r="O2089" s="28">
        <f t="shared" si="364"/>
        <v>109.19999999999999</v>
      </c>
      <c r="P2089" s="12">
        <v>0</v>
      </c>
      <c r="Q2089" s="46">
        <f t="shared" si="365"/>
        <v>0</v>
      </c>
      <c r="R2089" s="37"/>
      <c r="S2089" s="3">
        <f t="shared" si="366"/>
        <v>6</v>
      </c>
      <c r="T2089" s="29" t="s">
        <v>2503</v>
      </c>
      <c r="U2089" s="5">
        <f t="shared" si="367"/>
        <v>109.19999999999999</v>
      </c>
      <c r="V2089" s="5">
        <f t="shared" si="368"/>
        <v>0</v>
      </c>
      <c r="W2089" s="5"/>
    </row>
    <row r="2090" spans="1:23" x14ac:dyDescent="0.3">
      <c r="A2090" s="3">
        <f t="shared" si="369"/>
        <v>2073</v>
      </c>
      <c r="B2090" s="4" t="s">
        <v>1573</v>
      </c>
      <c r="C2090" s="3">
        <v>5</v>
      </c>
      <c r="D2090" s="3" t="s">
        <v>1567</v>
      </c>
      <c r="E2090" s="4" t="s">
        <v>2000</v>
      </c>
      <c r="F2090" s="3" t="s">
        <v>32</v>
      </c>
      <c r="G2090" s="3" t="s">
        <v>2340</v>
      </c>
      <c r="H2090" s="3" t="s">
        <v>2468</v>
      </c>
      <c r="I2090" s="3" t="s">
        <v>2496</v>
      </c>
      <c r="J2090" s="3">
        <v>18.2</v>
      </c>
      <c r="K2090" s="3">
        <v>6000</v>
      </c>
      <c r="L2090" s="3" t="s">
        <v>25</v>
      </c>
      <c r="M2090" s="3">
        <v>1</v>
      </c>
      <c r="N2090" s="28">
        <f t="shared" si="363"/>
        <v>6</v>
      </c>
      <c r="O2090" s="28">
        <f t="shared" si="364"/>
        <v>109.19999999999999</v>
      </c>
      <c r="P2090" s="12">
        <v>0</v>
      </c>
      <c r="Q2090" s="46">
        <f t="shared" si="365"/>
        <v>0</v>
      </c>
      <c r="R2090" s="37"/>
      <c r="S2090" s="3">
        <f t="shared" si="366"/>
        <v>6</v>
      </c>
      <c r="T2090" s="29" t="s">
        <v>2503</v>
      </c>
      <c r="U2090" s="5">
        <f t="shared" si="367"/>
        <v>109.19999999999999</v>
      </c>
      <c r="V2090" s="5">
        <f t="shared" si="368"/>
        <v>0</v>
      </c>
      <c r="W2090" s="5"/>
    </row>
    <row r="2091" spans="1:23" x14ac:dyDescent="0.3">
      <c r="A2091" s="3">
        <f t="shared" si="369"/>
        <v>2074</v>
      </c>
      <c r="B2091" s="4" t="s">
        <v>1573</v>
      </c>
      <c r="C2091" s="3">
        <v>5</v>
      </c>
      <c r="D2091" s="3" t="s">
        <v>1567</v>
      </c>
      <c r="E2091" s="4" t="s">
        <v>2001</v>
      </c>
      <c r="F2091" s="3" t="s">
        <v>32</v>
      </c>
      <c r="G2091" s="3" t="s">
        <v>2340</v>
      </c>
      <c r="H2091" s="3" t="s">
        <v>2468</v>
      </c>
      <c r="I2091" s="3" t="s">
        <v>2496</v>
      </c>
      <c r="J2091" s="3">
        <v>18.2</v>
      </c>
      <c r="K2091" s="3">
        <v>6000</v>
      </c>
      <c r="L2091" s="3" t="s">
        <v>25</v>
      </c>
      <c r="M2091" s="3">
        <v>1</v>
      </c>
      <c r="N2091" s="28">
        <f t="shared" si="363"/>
        <v>6</v>
      </c>
      <c r="O2091" s="28">
        <f t="shared" si="364"/>
        <v>109.19999999999999</v>
      </c>
      <c r="P2091" s="12">
        <v>0</v>
      </c>
      <c r="Q2091" s="46">
        <f t="shared" si="365"/>
        <v>0</v>
      </c>
      <c r="R2091" s="37"/>
      <c r="S2091" s="3">
        <f t="shared" si="366"/>
        <v>6</v>
      </c>
      <c r="T2091" s="29" t="s">
        <v>2503</v>
      </c>
      <c r="U2091" s="5">
        <f t="shared" si="367"/>
        <v>109.19999999999999</v>
      </c>
      <c r="V2091" s="5">
        <f t="shared" si="368"/>
        <v>0</v>
      </c>
      <c r="W2091" s="5"/>
    </row>
    <row r="2092" spans="1:23" x14ac:dyDescent="0.3">
      <c r="A2092" s="3">
        <f t="shared" si="369"/>
        <v>2075</v>
      </c>
      <c r="B2092" s="4" t="s">
        <v>1573</v>
      </c>
      <c r="C2092" s="3">
        <v>5</v>
      </c>
      <c r="D2092" s="3" t="s">
        <v>1567</v>
      </c>
      <c r="E2092" s="4" t="s">
        <v>2002</v>
      </c>
      <c r="F2092" s="3" t="s">
        <v>32</v>
      </c>
      <c r="G2092" s="3" t="s">
        <v>2340</v>
      </c>
      <c r="H2092" s="3" t="s">
        <v>2468</v>
      </c>
      <c r="I2092" s="3" t="s">
        <v>2496</v>
      </c>
      <c r="J2092" s="3">
        <v>18.2</v>
      </c>
      <c r="K2092" s="3">
        <v>6000</v>
      </c>
      <c r="L2092" s="3" t="s">
        <v>25</v>
      </c>
      <c r="M2092" s="3">
        <v>1</v>
      </c>
      <c r="N2092" s="28">
        <f t="shared" si="363"/>
        <v>6</v>
      </c>
      <c r="O2092" s="28">
        <f t="shared" si="364"/>
        <v>109.19999999999999</v>
      </c>
      <c r="P2092" s="12">
        <v>0</v>
      </c>
      <c r="Q2092" s="46">
        <f t="shared" si="365"/>
        <v>0</v>
      </c>
      <c r="R2092" s="37"/>
      <c r="S2092" s="3">
        <f t="shared" si="366"/>
        <v>6</v>
      </c>
      <c r="T2092" s="29" t="s">
        <v>2503</v>
      </c>
      <c r="U2092" s="5">
        <f t="shared" si="367"/>
        <v>109.19999999999999</v>
      </c>
      <c r="V2092" s="5">
        <f t="shared" si="368"/>
        <v>0</v>
      </c>
      <c r="W2092" s="5"/>
    </row>
    <row r="2093" spans="1:23" x14ac:dyDescent="0.3">
      <c r="A2093" s="3">
        <f t="shared" si="369"/>
        <v>2076</v>
      </c>
      <c r="B2093" s="4" t="s">
        <v>1573</v>
      </c>
      <c r="C2093" s="3">
        <v>5</v>
      </c>
      <c r="D2093" s="3" t="s">
        <v>1567</v>
      </c>
      <c r="E2093" s="4" t="s">
        <v>2003</v>
      </c>
      <c r="F2093" s="3" t="s">
        <v>32</v>
      </c>
      <c r="G2093" s="3" t="s">
        <v>2340</v>
      </c>
      <c r="H2093" s="3" t="s">
        <v>2468</v>
      </c>
      <c r="I2093" s="3" t="s">
        <v>2496</v>
      </c>
      <c r="J2093" s="3">
        <v>18.2</v>
      </c>
      <c r="K2093" s="3">
        <v>6000</v>
      </c>
      <c r="L2093" s="3" t="s">
        <v>25</v>
      </c>
      <c r="M2093" s="3">
        <v>1</v>
      </c>
      <c r="N2093" s="28">
        <f t="shared" si="363"/>
        <v>6</v>
      </c>
      <c r="O2093" s="28">
        <f t="shared" si="364"/>
        <v>109.19999999999999</v>
      </c>
      <c r="P2093" s="12">
        <v>0</v>
      </c>
      <c r="Q2093" s="46">
        <f t="shared" si="365"/>
        <v>0</v>
      </c>
      <c r="R2093" s="37"/>
      <c r="S2093" s="3">
        <f t="shared" si="366"/>
        <v>6</v>
      </c>
      <c r="T2093" s="29" t="s">
        <v>2503</v>
      </c>
      <c r="U2093" s="5">
        <f t="shared" si="367"/>
        <v>109.19999999999999</v>
      </c>
      <c r="V2093" s="5">
        <f t="shared" si="368"/>
        <v>0</v>
      </c>
      <c r="W2093" s="5"/>
    </row>
    <row r="2094" spans="1:23" x14ac:dyDescent="0.3">
      <c r="A2094" s="3">
        <f t="shared" si="369"/>
        <v>2077</v>
      </c>
      <c r="B2094" s="4" t="s">
        <v>1573</v>
      </c>
      <c r="C2094" s="3">
        <v>5</v>
      </c>
      <c r="D2094" s="3" t="s">
        <v>1567</v>
      </c>
      <c r="E2094" s="4" t="s">
        <v>2004</v>
      </c>
      <c r="F2094" s="3" t="s">
        <v>32</v>
      </c>
      <c r="G2094" s="3" t="s">
        <v>2340</v>
      </c>
      <c r="H2094" s="3" t="s">
        <v>2468</v>
      </c>
      <c r="I2094" s="3" t="s">
        <v>2496</v>
      </c>
      <c r="J2094" s="3">
        <v>18.2</v>
      </c>
      <c r="K2094" s="3">
        <v>6000</v>
      </c>
      <c r="L2094" s="3" t="s">
        <v>25</v>
      </c>
      <c r="M2094" s="3">
        <v>1</v>
      </c>
      <c r="N2094" s="28">
        <f t="shared" si="363"/>
        <v>6</v>
      </c>
      <c r="O2094" s="28">
        <f t="shared" si="364"/>
        <v>109.19999999999999</v>
      </c>
      <c r="P2094" s="12">
        <v>0</v>
      </c>
      <c r="Q2094" s="46">
        <f t="shared" si="365"/>
        <v>0</v>
      </c>
      <c r="R2094" s="37"/>
      <c r="S2094" s="3">
        <f t="shared" si="366"/>
        <v>6</v>
      </c>
      <c r="T2094" s="29" t="s">
        <v>2503</v>
      </c>
      <c r="U2094" s="5">
        <f t="shared" si="367"/>
        <v>109.19999999999999</v>
      </c>
      <c r="V2094" s="5">
        <f t="shared" si="368"/>
        <v>0</v>
      </c>
      <c r="W2094" s="5"/>
    </row>
    <row r="2095" spans="1:23" x14ac:dyDescent="0.3">
      <c r="A2095" s="3">
        <f t="shared" si="369"/>
        <v>2078</v>
      </c>
      <c r="B2095" s="4" t="s">
        <v>1573</v>
      </c>
      <c r="C2095" s="3">
        <v>5</v>
      </c>
      <c r="D2095" s="3" t="s">
        <v>1567</v>
      </c>
      <c r="E2095" s="4" t="s">
        <v>2005</v>
      </c>
      <c r="F2095" s="3" t="s">
        <v>32</v>
      </c>
      <c r="G2095" s="3" t="s">
        <v>2340</v>
      </c>
      <c r="H2095" s="3" t="s">
        <v>2468</v>
      </c>
      <c r="I2095" s="3" t="s">
        <v>2496</v>
      </c>
      <c r="J2095" s="3">
        <v>18.2</v>
      </c>
      <c r="K2095" s="3">
        <v>6000</v>
      </c>
      <c r="L2095" s="3" t="s">
        <v>25</v>
      </c>
      <c r="M2095" s="3">
        <v>1</v>
      </c>
      <c r="N2095" s="28">
        <f t="shared" si="363"/>
        <v>6</v>
      </c>
      <c r="O2095" s="28">
        <f t="shared" si="364"/>
        <v>109.19999999999999</v>
      </c>
      <c r="P2095" s="12">
        <v>0</v>
      </c>
      <c r="Q2095" s="46">
        <f t="shared" si="365"/>
        <v>0</v>
      </c>
      <c r="R2095" s="37"/>
      <c r="S2095" s="3">
        <f t="shared" si="366"/>
        <v>6</v>
      </c>
      <c r="T2095" s="29" t="s">
        <v>2503</v>
      </c>
      <c r="U2095" s="5">
        <f t="shared" si="367"/>
        <v>109.19999999999999</v>
      </c>
      <c r="V2095" s="5">
        <f t="shared" si="368"/>
        <v>0</v>
      </c>
      <c r="W2095" s="5"/>
    </row>
    <row r="2096" spans="1:23" x14ac:dyDescent="0.3">
      <c r="A2096" s="3">
        <f t="shared" si="369"/>
        <v>2079</v>
      </c>
      <c r="B2096" s="4" t="s">
        <v>1573</v>
      </c>
      <c r="C2096" s="3">
        <v>5</v>
      </c>
      <c r="D2096" s="3" t="s">
        <v>1567</v>
      </c>
      <c r="E2096" s="4" t="s">
        <v>2006</v>
      </c>
      <c r="F2096" s="3" t="s">
        <v>32</v>
      </c>
      <c r="G2096" s="3" t="s">
        <v>2340</v>
      </c>
      <c r="H2096" s="3" t="s">
        <v>2468</v>
      </c>
      <c r="I2096" s="3" t="s">
        <v>2496</v>
      </c>
      <c r="J2096" s="3">
        <v>18.2</v>
      </c>
      <c r="K2096" s="3">
        <v>6000</v>
      </c>
      <c r="L2096" s="3" t="s">
        <v>25</v>
      </c>
      <c r="M2096" s="3">
        <v>1</v>
      </c>
      <c r="N2096" s="28">
        <f t="shared" si="363"/>
        <v>6</v>
      </c>
      <c r="O2096" s="28">
        <f t="shared" si="364"/>
        <v>109.19999999999999</v>
      </c>
      <c r="P2096" s="12">
        <v>0</v>
      </c>
      <c r="Q2096" s="46">
        <f t="shared" si="365"/>
        <v>0</v>
      </c>
      <c r="R2096" s="37"/>
      <c r="S2096" s="3">
        <f t="shared" si="366"/>
        <v>6</v>
      </c>
      <c r="T2096" s="29" t="s">
        <v>2503</v>
      </c>
      <c r="U2096" s="5">
        <f t="shared" si="367"/>
        <v>109.19999999999999</v>
      </c>
      <c r="V2096" s="5">
        <f t="shared" si="368"/>
        <v>0</v>
      </c>
      <c r="W2096" s="5"/>
    </row>
    <row r="2097" spans="1:23" x14ac:dyDescent="0.3">
      <c r="A2097" s="3">
        <f t="shared" si="369"/>
        <v>2080</v>
      </c>
      <c r="B2097" s="4" t="s">
        <v>1573</v>
      </c>
      <c r="C2097" s="3">
        <v>5</v>
      </c>
      <c r="D2097" s="3" t="s">
        <v>1567</v>
      </c>
      <c r="E2097" s="4" t="s">
        <v>2007</v>
      </c>
      <c r="F2097" s="3" t="s">
        <v>32</v>
      </c>
      <c r="G2097" s="3" t="s">
        <v>2340</v>
      </c>
      <c r="H2097" s="3" t="s">
        <v>2468</v>
      </c>
      <c r="I2097" s="3" t="s">
        <v>2496</v>
      </c>
      <c r="J2097" s="3">
        <v>18.2</v>
      </c>
      <c r="K2097" s="3">
        <v>6000</v>
      </c>
      <c r="L2097" s="3" t="s">
        <v>25</v>
      </c>
      <c r="M2097" s="3">
        <v>1</v>
      </c>
      <c r="N2097" s="28">
        <f t="shared" si="363"/>
        <v>6</v>
      </c>
      <c r="O2097" s="28">
        <f t="shared" si="364"/>
        <v>109.19999999999999</v>
      </c>
      <c r="P2097" s="12">
        <v>0</v>
      </c>
      <c r="Q2097" s="46">
        <f t="shared" si="365"/>
        <v>0</v>
      </c>
      <c r="R2097" s="37"/>
      <c r="S2097" s="3">
        <f t="shared" si="366"/>
        <v>6</v>
      </c>
      <c r="T2097" s="29" t="s">
        <v>2503</v>
      </c>
      <c r="U2097" s="5">
        <f t="shared" si="367"/>
        <v>109.19999999999999</v>
      </c>
      <c r="V2097" s="5">
        <f t="shared" si="368"/>
        <v>0</v>
      </c>
      <c r="W2097" s="5"/>
    </row>
    <row r="2098" spans="1:23" x14ac:dyDescent="0.3">
      <c r="A2098" s="3">
        <f t="shared" si="369"/>
        <v>2081</v>
      </c>
      <c r="B2098" s="4" t="s">
        <v>1573</v>
      </c>
      <c r="C2098" s="3">
        <v>5</v>
      </c>
      <c r="D2098" s="3" t="s">
        <v>1567</v>
      </c>
      <c r="E2098" s="4" t="s">
        <v>2008</v>
      </c>
      <c r="F2098" s="3" t="s">
        <v>32</v>
      </c>
      <c r="G2098" s="3" t="s">
        <v>2340</v>
      </c>
      <c r="H2098" s="3" t="s">
        <v>2468</v>
      </c>
      <c r="I2098" s="3" t="s">
        <v>2496</v>
      </c>
      <c r="J2098" s="3">
        <v>18.2</v>
      </c>
      <c r="K2098" s="3">
        <v>6000</v>
      </c>
      <c r="L2098" s="3" t="s">
        <v>25</v>
      </c>
      <c r="M2098" s="3">
        <v>1</v>
      </c>
      <c r="N2098" s="28">
        <f t="shared" si="363"/>
        <v>6</v>
      </c>
      <c r="O2098" s="28">
        <f t="shared" si="364"/>
        <v>109.19999999999999</v>
      </c>
      <c r="P2098" s="12">
        <v>0</v>
      </c>
      <c r="Q2098" s="46">
        <f t="shared" si="365"/>
        <v>0</v>
      </c>
      <c r="R2098" s="37"/>
      <c r="S2098" s="3">
        <f t="shared" si="366"/>
        <v>6</v>
      </c>
      <c r="T2098" s="29" t="s">
        <v>2503</v>
      </c>
      <c r="U2098" s="5">
        <f t="shared" si="367"/>
        <v>109.19999999999999</v>
      </c>
      <c r="V2098" s="5">
        <f t="shared" si="368"/>
        <v>0</v>
      </c>
      <c r="W2098" s="5"/>
    </row>
    <row r="2099" spans="1:23" x14ac:dyDescent="0.3">
      <c r="A2099" s="3">
        <f t="shared" si="369"/>
        <v>2082</v>
      </c>
      <c r="B2099" s="4" t="s">
        <v>1573</v>
      </c>
      <c r="C2099" s="3">
        <v>5</v>
      </c>
      <c r="D2099" s="3" t="s">
        <v>1567</v>
      </c>
      <c r="E2099" s="4" t="s">
        <v>2009</v>
      </c>
      <c r="F2099" s="3" t="s">
        <v>32</v>
      </c>
      <c r="G2099" s="3" t="s">
        <v>2340</v>
      </c>
      <c r="H2099" s="3" t="s">
        <v>2468</v>
      </c>
      <c r="I2099" s="3" t="s">
        <v>2496</v>
      </c>
      <c r="J2099" s="3">
        <v>18.2</v>
      </c>
      <c r="K2099" s="3">
        <v>6000</v>
      </c>
      <c r="L2099" s="3" t="s">
        <v>25</v>
      </c>
      <c r="M2099" s="3">
        <v>1</v>
      </c>
      <c r="N2099" s="28">
        <f t="shared" si="363"/>
        <v>6</v>
      </c>
      <c r="O2099" s="28">
        <f t="shared" si="364"/>
        <v>109.19999999999999</v>
      </c>
      <c r="P2099" s="12">
        <v>0</v>
      </c>
      <c r="Q2099" s="46">
        <f t="shared" si="365"/>
        <v>0</v>
      </c>
      <c r="R2099" s="37"/>
      <c r="S2099" s="3">
        <f t="shared" si="366"/>
        <v>6</v>
      </c>
      <c r="T2099" s="29" t="s">
        <v>2503</v>
      </c>
      <c r="U2099" s="5">
        <f t="shared" si="367"/>
        <v>109.19999999999999</v>
      </c>
      <c r="V2099" s="5">
        <f t="shared" si="368"/>
        <v>0</v>
      </c>
      <c r="W2099" s="5"/>
    </row>
    <row r="2100" spans="1:23" x14ac:dyDescent="0.3">
      <c r="A2100" s="3">
        <f t="shared" si="369"/>
        <v>2083</v>
      </c>
      <c r="B2100" s="4" t="s">
        <v>1573</v>
      </c>
      <c r="C2100" s="3">
        <v>5</v>
      </c>
      <c r="D2100" s="3" t="s">
        <v>1567</v>
      </c>
      <c r="E2100" s="4" t="s">
        <v>2010</v>
      </c>
      <c r="F2100" s="3" t="s">
        <v>32</v>
      </c>
      <c r="G2100" s="3" t="s">
        <v>2340</v>
      </c>
      <c r="H2100" s="3" t="s">
        <v>2468</v>
      </c>
      <c r="I2100" s="3" t="s">
        <v>2496</v>
      </c>
      <c r="J2100" s="3">
        <v>18.2</v>
      </c>
      <c r="K2100" s="3">
        <v>6000</v>
      </c>
      <c r="L2100" s="3" t="s">
        <v>25</v>
      </c>
      <c r="M2100" s="3">
        <v>1</v>
      </c>
      <c r="N2100" s="28">
        <f t="shared" si="363"/>
        <v>6</v>
      </c>
      <c r="O2100" s="28">
        <f t="shared" si="364"/>
        <v>109.19999999999999</v>
      </c>
      <c r="P2100" s="12">
        <v>0</v>
      </c>
      <c r="Q2100" s="46">
        <f t="shared" si="365"/>
        <v>0</v>
      </c>
      <c r="R2100" s="37"/>
      <c r="S2100" s="3">
        <f t="shared" si="366"/>
        <v>6</v>
      </c>
      <c r="T2100" s="29" t="s">
        <v>2503</v>
      </c>
      <c r="U2100" s="5">
        <f t="shared" si="367"/>
        <v>109.19999999999999</v>
      </c>
      <c r="V2100" s="5">
        <f t="shared" si="368"/>
        <v>0</v>
      </c>
      <c r="W2100" s="5"/>
    </row>
    <row r="2101" spans="1:23" x14ac:dyDescent="0.3">
      <c r="A2101" s="3">
        <f t="shared" si="369"/>
        <v>2084</v>
      </c>
      <c r="B2101" s="4" t="s">
        <v>1573</v>
      </c>
      <c r="C2101" s="3">
        <v>5</v>
      </c>
      <c r="D2101" s="3" t="s">
        <v>1567</v>
      </c>
      <c r="E2101" s="4" t="s">
        <v>2011</v>
      </c>
      <c r="F2101" s="3" t="s">
        <v>32</v>
      </c>
      <c r="G2101" s="3" t="s">
        <v>2340</v>
      </c>
      <c r="H2101" s="3" t="s">
        <v>2468</v>
      </c>
      <c r="I2101" s="3" t="s">
        <v>2496</v>
      </c>
      <c r="J2101" s="3">
        <v>18.2</v>
      </c>
      <c r="K2101" s="3">
        <v>6000</v>
      </c>
      <c r="L2101" s="3" t="s">
        <v>25</v>
      </c>
      <c r="M2101" s="3">
        <v>1</v>
      </c>
      <c r="N2101" s="28">
        <f t="shared" si="363"/>
        <v>6</v>
      </c>
      <c r="O2101" s="28">
        <f t="shared" si="364"/>
        <v>109.19999999999999</v>
      </c>
      <c r="P2101" s="12">
        <v>0</v>
      </c>
      <c r="Q2101" s="46">
        <f t="shared" si="365"/>
        <v>0</v>
      </c>
      <c r="R2101" s="37"/>
      <c r="S2101" s="3">
        <f t="shared" si="366"/>
        <v>6</v>
      </c>
      <c r="T2101" s="29" t="s">
        <v>2503</v>
      </c>
      <c r="U2101" s="5">
        <f t="shared" si="367"/>
        <v>109.19999999999999</v>
      </c>
      <c r="V2101" s="5">
        <f t="shared" si="368"/>
        <v>0</v>
      </c>
      <c r="W2101" s="5"/>
    </row>
    <row r="2102" spans="1:23" x14ac:dyDescent="0.3">
      <c r="A2102" s="3">
        <f t="shared" si="369"/>
        <v>2085</v>
      </c>
      <c r="B2102" s="4" t="s">
        <v>1573</v>
      </c>
      <c r="C2102" s="3">
        <v>5</v>
      </c>
      <c r="D2102" s="3" t="s">
        <v>1567</v>
      </c>
      <c r="E2102" s="4" t="s">
        <v>2012</v>
      </c>
      <c r="F2102" s="3" t="s">
        <v>32</v>
      </c>
      <c r="G2102" s="3" t="s">
        <v>2340</v>
      </c>
      <c r="H2102" s="3" t="s">
        <v>2468</v>
      </c>
      <c r="I2102" s="3" t="s">
        <v>2496</v>
      </c>
      <c r="J2102" s="3">
        <v>18.2</v>
      </c>
      <c r="K2102" s="3">
        <v>6000</v>
      </c>
      <c r="L2102" s="3" t="s">
        <v>25</v>
      </c>
      <c r="M2102" s="3">
        <v>1</v>
      </c>
      <c r="N2102" s="28">
        <f t="shared" si="363"/>
        <v>6</v>
      </c>
      <c r="O2102" s="28">
        <f t="shared" si="364"/>
        <v>109.19999999999999</v>
      </c>
      <c r="P2102" s="12">
        <v>0</v>
      </c>
      <c r="Q2102" s="46">
        <f t="shared" si="365"/>
        <v>0</v>
      </c>
      <c r="R2102" s="37"/>
      <c r="S2102" s="3">
        <f t="shared" si="366"/>
        <v>6</v>
      </c>
      <c r="T2102" s="29" t="s">
        <v>2503</v>
      </c>
      <c r="U2102" s="5">
        <f t="shared" si="367"/>
        <v>109.19999999999999</v>
      </c>
      <c r="V2102" s="5">
        <f t="shared" si="368"/>
        <v>0</v>
      </c>
      <c r="W2102" s="5"/>
    </row>
    <row r="2103" spans="1:23" x14ac:dyDescent="0.3">
      <c r="A2103" s="3">
        <f t="shared" si="369"/>
        <v>2086</v>
      </c>
      <c r="B2103" s="4" t="s">
        <v>1573</v>
      </c>
      <c r="C2103" s="3">
        <v>5</v>
      </c>
      <c r="D2103" s="3" t="s">
        <v>1567</v>
      </c>
      <c r="E2103" s="4" t="s">
        <v>2013</v>
      </c>
      <c r="F2103" s="3" t="s">
        <v>32</v>
      </c>
      <c r="G2103" s="3" t="s">
        <v>2340</v>
      </c>
      <c r="H2103" s="3" t="s">
        <v>2468</v>
      </c>
      <c r="I2103" s="3" t="s">
        <v>2496</v>
      </c>
      <c r="J2103" s="3">
        <v>18.2</v>
      </c>
      <c r="K2103" s="3">
        <v>6000</v>
      </c>
      <c r="L2103" s="3" t="s">
        <v>25</v>
      </c>
      <c r="M2103" s="3">
        <v>1</v>
      </c>
      <c r="N2103" s="28">
        <f t="shared" si="363"/>
        <v>6</v>
      </c>
      <c r="O2103" s="28">
        <f t="shared" si="364"/>
        <v>109.19999999999999</v>
      </c>
      <c r="P2103" s="12">
        <v>0</v>
      </c>
      <c r="Q2103" s="46">
        <f t="shared" si="365"/>
        <v>0</v>
      </c>
      <c r="R2103" s="37"/>
      <c r="S2103" s="3">
        <f t="shared" si="366"/>
        <v>6</v>
      </c>
      <c r="T2103" s="29" t="s">
        <v>2503</v>
      </c>
      <c r="U2103" s="5">
        <f t="shared" si="367"/>
        <v>109.19999999999999</v>
      </c>
      <c r="V2103" s="5">
        <f t="shared" si="368"/>
        <v>0</v>
      </c>
      <c r="W2103" s="5"/>
    </row>
    <row r="2104" spans="1:23" x14ac:dyDescent="0.3">
      <c r="A2104" s="3">
        <f t="shared" si="369"/>
        <v>2087</v>
      </c>
      <c r="B2104" s="4" t="s">
        <v>1573</v>
      </c>
      <c r="C2104" s="3">
        <v>5</v>
      </c>
      <c r="D2104" s="3" t="s">
        <v>1567</v>
      </c>
      <c r="E2104" s="4" t="s">
        <v>2014</v>
      </c>
      <c r="F2104" s="3" t="s">
        <v>32</v>
      </c>
      <c r="G2104" s="3" t="s">
        <v>2340</v>
      </c>
      <c r="H2104" s="3" t="s">
        <v>2468</v>
      </c>
      <c r="I2104" s="3" t="s">
        <v>2496</v>
      </c>
      <c r="J2104" s="3">
        <v>18.2</v>
      </c>
      <c r="K2104" s="3">
        <v>6000</v>
      </c>
      <c r="L2104" s="3" t="s">
        <v>25</v>
      </c>
      <c r="M2104" s="3">
        <v>1</v>
      </c>
      <c r="N2104" s="28">
        <f t="shared" si="363"/>
        <v>6</v>
      </c>
      <c r="O2104" s="28">
        <f t="shared" si="364"/>
        <v>109.19999999999999</v>
      </c>
      <c r="P2104" s="12">
        <v>0</v>
      </c>
      <c r="Q2104" s="46">
        <f t="shared" si="365"/>
        <v>0</v>
      </c>
      <c r="R2104" s="37"/>
      <c r="S2104" s="3">
        <f t="shared" si="366"/>
        <v>6</v>
      </c>
      <c r="T2104" s="29" t="s">
        <v>2503</v>
      </c>
      <c r="U2104" s="5">
        <f t="shared" si="367"/>
        <v>109.19999999999999</v>
      </c>
      <c r="V2104" s="5">
        <f t="shared" si="368"/>
        <v>0</v>
      </c>
      <c r="W2104" s="5"/>
    </row>
    <row r="2105" spans="1:23" x14ac:dyDescent="0.3">
      <c r="A2105" s="3">
        <f t="shared" si="369"/>
        <v>2088</v>
      </c>
      <c r="B2105" s="4" t="s">
        <v>1573</v>
      </c>
      <c r="C2105" s="3">
        <v>5</v>
      </c>
      <c r="D2105" s="3" t="s">
        <v>1567</v>
      </c>
      <c r="E2105" s="4" t="s">
        <v>2015</v>
      </c>
      <c r="F2105" s="3" t="s">
        <v>32</v>
      </c>
      <c r="G2105" s="3" t="s">
        <v>2340</v>
      </c>
      <c r="H2105" s="3" t="s">
        <v>2468</v>
      </c>
      <c r="I2105" s="3" t="s">
        <v>2496</v>
      </c>
      <c r="J2105" s="3">
        <v>18.2</v>
      </c>
      <c r="K2105" s="3">
        <v>6000</v>
      </c>
      <c r="L2105" s="3" t="s">
        <v>25</v>
      </c>
      <c r="M2105" s="3">
        <v>1</v>
      </c>
      <c r="N2105" s="28">
        <f t="shared" ref="N2105:N2114" si="370">(K2105/1000)*M2105</f>
        <v>6</v>
      </c>
      <c r="O2105" s="28">
        <f t="shared" ref="O2105:O2114" si="371">N2105*J2105</f>
        <v>109.19999999999999</v>
      </c>
      <c r="P2105" s="12">
        <v>0</v>
      </c>
      <c r="Q2105" s="46">
        <f t="shared" si="365"/>
        <v>0</v>
      </c>
      <c r="R2105" s="37"/>
      <c r="S2105" s="3">
        <f t="shared" si="366"/>
        <v>6</v>
      </c>
      <c r="T2105" s="29" t="s">
        <v>2503</v>
      </c>
      <c r="U2105" s="5">
        <f t="shared" si="367"/>
        <v>109.19999999999999</v>
      </c>
      <c r="V2105" s="5">
        <f t="shared" si="368"/>
        <v>0</v>
      </c>
      <c r="W2105" s="5"/>
    </row>
    <row r="2106" spans="1:23" x14ac:dyDescent="0.3">
      <c r="A2106" s="3">
        <f t="shared" si="369"/>
        <v>2089</v>
      </c>
      <c r="B2106" s="4" t="s">
        <v>1573</v>
      </c>
      <c r="C2106" s="3">
        <v>5</v>
      </c>
      <c r="D2106" s="3" t="s">
        <v>1567</v>
      </c>
      <c r="E2106" s="4" t="s">
        <v>2016</v>
      </c>
      <c r="F2106" s="3" t="s">
        <v>32</v>
      </c>
      <c r="G2106" s="3" t="s">
        <v>2340</v>
      </c>
      <c r="H2106" s="3" t="s">
        <v>2468</v>
      </c>
      <c r="I2106" s="3" t="s">
        <v>2496</v>
      </c>
      <c r="J2106" s="3">
        <v>18.2</v>
      </c>
      <c r="K2106" s="3">
        <v>6000</v>
      </c>
      <c r="L2106" s="3" t="s">
        <v>25</v>
      </c>
      <c r="M2106" s="3">
        <v>1</v>
      </c>
      <c r="N2106" s="28">
        <f t="shared" si="370"/>
        <v>6</v>
      </c>
      <c r="O2106" s="28">
        <f t="shared" si="371"/>
        <v>109.19999999999999</v>
      </c>
      <c r="P2106" s="12">
        <v>0</v>
      </c>
      <c r="Q2106" s="46">
        <f t="shared" si="365"/>
        <v>0</v>
      </c>
      <c r="R2106" s="37"/>
      <c r="S2106" s="3">
        <f t="shared" si="366"/>
        <v>6</v>
      </c>
      <c r="T2106" s="29" t="s">
        <v>2503</v>
      </c>
      <c r="U2106" s="5">
        <f t="shared" si="367"/>
        <v>109.19999999999999</v>
      </c>
      <c r="V2106" s="5">
        <f t="shared" si="368"/>
        <v>0</v>
      </c>
      <c r="W2106" s="5"/>
    </row>
    <row r="2107" spans="1:23" x14ac:dyDescent="0.3">
      <c r="A2107" s="3">
        <f t="shared" si="369"/>
        <v>2090</v>
      </c>
      <c r="B2107" s="4" t="s">
        <v>1573</v>
      </c>
      <c r="C2107" s="3">
        <v>5</v>
      </c>
      <c r="D2107" s="3" t="s">
        <v>1567</v>
      </c>
      <c r="E2107" s="4" t="s">
        <v>2017</v>
      </c>
      <c r="F2107" s="3" t="s">
        <v>32</v>
      </c>
      <c r="G2107" s="3" t="s">
        <v>2340</v>
      </c>
      <c r="H2107" s="3" t="s">
        <v>2468</v>
      </c>
      <c r="I2107" s="3" t="s">
        <v>2496</v>
      </c>
      <c r="J2107" s="3">
        <v>18.2</v>
      </c>
      <c r="K2107" s="3">
        <v>6000</v>
      </c>
      <c r="L2107" s="3" t="s">
        <v>25</v>
      </c>
      <c r="M2107" s="3">
        <v>1</v>
      </c>
      <c r="N2107" s="28">
        <f t="shared" si="370"/>
        <v>6</v>
      </c>
      <c r="O2107" s="28">
        <f t="shared" si="371"/>
        <v>109.19999999999999</v>
      </c>
      <c r="P2107" s="12">
        <v>0</v>
      </c>
      <c r="Q2107" s="46">
        <f t="shared" si="365"/>
        <v>0</v>
      </c>
      <c r="R2107" s="37"/>
      <c r="S2107" s="3">
        <f t="shared" si="366"/>
        <v>6</v>
      </c>
      <c r="T2107" s="29" t="s">
        <v>2503</v>
      </c>
      <c r="U2107" s="5">
        <f t="shared" si="367"/>
        <v>109.19999999999999</v>
      </c>
      <c r="V2107" s="5">
        <f t="shared" si="368"/>
        <v>0</v>
      </c>
      <c r="W2107" s="5"/>
    </row>
    <row r="2108" spans="1:23" x14ac:dyDescent="0.3">
      <c r="A2108" s="3">
        <f t="shared" si="369"/>
        <v>2091</v>
      </c>
      <c r="B2108" s="4" t="s">
        <v>1573</v>
      </c>
      <c r="C2108" s="3">
        <v>5</v>
      </c>
      <c r="D2108" s="3" t="s">
        <v>1567</v>
      </c>
      <c r="E2108" s="4" t="s">
        <v>2018</v>
      </c>
      <c r="F2108" s="3" t="s">
        <v>32</v>
      </c>
      <c r="G2108" s="3" t="s">
        <v>2340</v>
      </c>
      <c r="H2108" s="3" t="s">
        <v>2468</v>
      </c>
      <c r="I2108" s="3" t="s">
        <v>2496</v>
      </c>
      <c r="J2108" s="3">
        <v>18.2</v>
      </c>
      <c r="K2108" s="3">
        <v>6000</v>
      </c>
      <c r="L2108" s="3" t="s">
        <v>25</v>
      </c>
      <c r="M2108" s="3">
        <v>1</v>
      </c>
      <c r="N2108" s="28">
        <f t="shared" si="370"/>
        <v>6</v>
      </c>
      <c r="O2108" s="28">
        <f t="shared" si="371"/>
        <v>109.19999999999999</v>
      </c>
      <c r="P2108" s="12">
        <v>0</v>
      </c>
      <c r="Q2108" s="46">
        <f t="shared" si="365"/>
        <v>0</v>
      </c>
      <c r="R2108" s="37"/>
      <c r="S2108" s="3">
        <f t="shared" si="366"/>
        <v>6</v>
      </c>
      <c r="T2108" s="29" t="s">
        <v>2503</v>
      </c>
      <c r="U2108" s="5">
        <f t="shared" si="367"/>
        <v>109.19999999999999</v>
      </c>
      <c r="V2108" s="5">
        <f t="shared" si="368"/>
        <v>0</v>
      </c>
      <c r="W2108" s="5"/>
    </row>
    <row r="2109" spans="1:23" ht="43.2" x14ac:dyDescent="0.3">
      <c r="A2109" s="3">
        <f t="shared" si="369"/>
        <v>2092</v>
      </c>
      <c r="B2109" s="4" t="s">
        <v>2019</v>
      </c>
      <c r="C2109" s="3">
        <v>7</v>
      </c>
      <c r="D2109" s="3" t="s">
        <v>1569</v>
      </c>
      <c r="E2109" s="4" t="s">
        <v>2020</v>
      </c>
      <c r="F2109" s="3" t="s">
        <v>31</v>
      </c>
      <c r="G2109" s="3" t="s">
        <v>2308</v>
      </c>
      <c r="H2109" s="3" t="s">
        <v>2473</v>
      </c>
      <c r="I2109" s="3" t="s">
        <v>2496</v>
      </c>
      <c r="J2109" s="3">
        <v>56.8</v>
      </c>
      <c r="K2109" s="3">
        <v>12000</v>
      </c>
      <c r="L2109" s="3" t="s">
        <v>25</v>
      </c>
      <c r="M2109" s="3">
        <v>1</v>
      </c>
      <c r="N2109" s="28">
        <f t="shared" si="370"/>
        <v>12</v>
      </c>
      <c r="O2109" s="28">
        <f t="shared" si="371"/>
        <v>681.59999999999991</v>
      </c>
      <c r="P2109" s="12">
        <v>0</v>
      </c>
      <c r="Q2109" s="46">
        <f t="shared" si="365"/>
        <v>0</v>
      </c>
      <c r="R2109" s="15"/>
      <c r="S2109" s="3">
        <f t="shared" si="366"/>
        <v>12</v>
      </c>
      <c r="T2109" s="30" t="s">
        <v>2502</v>
      </c>
      <c r="U2109" s="41">
        <f t="shared" si="367"/>
        <v>681.59999999999991</v>
      </c>
      <c r="V2109" s="41">
        <f t="shared" si="368"/>
        <v>0</v>
      </c>
      <c r="W2109" s="5"/>
    </row>
    <row r="2110" spans="1:23" ht="43.2" x14ac:dyDescent="0.3">
      <c r="A2110" s="3">
        <f t="shared" si="369"/>
        <v>2093</v>
      </c>
      <c r="B2110" s="4" t="s">
        <v>2019</v>
      </c>
      <c r="C2110" s="3">
        <v>7</v>
      </c>
      <c r="D2110" s="3" t="s">
        <v>1569</v>
      </c>
      <c r="E2110" s="4" t="s">
        <v>2021</v>
      </c>
      <c r="F2110" s="3" t="s">
        <v>6</v>
      </c>
      <c r="G2110" s="7" t="s">
        <v>2344</v>
      </c>
      <c r="H2110" s="7" t="s">
        <v>2467</v>
      </c>
      <c r="I2110" s="7" t="s">
        <v>2496</v>
      </c>
      <c r="J2110" s="7">
        <v>49.9</v>
      </c>
      <c r="K2110" s="3">
        <v>12000</v>
      </c>
      <c r="L2110" s="3" t="s">
        <v>25</v>
      </c>
      <c r="M2110" s="3">
        <v>1</v>
      </c>
      <c r="N2110" s="28">
        <f t="shared" si="370"/>
        <v>12</v>
      </c>
      <c r="O2110" s="28">
        <f t="shared" si="371"/>
        <v>598.79999999999995</v>
      </c>
      <c r="P2110" s="12">
        <v>0</v>
      </c>
      <c r="Q2110" s="46">
        <f t="shared" si="365"/>
        <v>0</v>
      </c>
      <c r="R2110" s="37"/>
      <c r="S2110" s="3">
        <f t="shared" si="366"/>
        <v>12</v>
      </c>
      <c r="T2110" s="30" t="s">
        <v>2502</v>
      </c>
      <c r="U2110" s="29">
        <f t="shared" si="367"/>
        <v>598.79999999999995</v>
      </c>
      <c r="V2110" s="29">
        <f t="shared" si="368"/>
        <v>0</v>
      </c>
      <c r="W2110" s="5"/>
    </row>
    <row r="2111" spans="1:23" ht="43.2" x14ac:dyDescent="0.3">
      <c r="A2111" s="3">
        <f t="shared" si="369"/>
        <v>2094</v>
      </c>
      <c r="B2111" s="4" t="s">
        <v>2019</v>
      </c>
      <c r="C2111" s="3">
        <v>7</v>
      </c>
      <c r="D2111" s="3" t="s">
        <v>1569</v>
      </c>
      <c r="E2111" s="4" t="s">
        <v>2022</v>
      </c>
      <c r="F2111" s="3" t="s">
        <v>59</v>
      </c>
      <c r="G2111" s="3" t="s">
        <v>2310</v>
      </c>
      <c r="H2111" s="3" t="s">
        <v>2466</v>
      </c>
      <c r="I2111" s="3" t="s">
        <v>2496</v>
      </c>
      <c r="J2111" s="3">
        <v>72.400000000000006</v>
      </c>
      <c r="K2111" s="3">
        <v>12000</v>
      </c>
      <c r="L2111" s="3" t="s">
        <v>25</v>
      </c>
      <c r="M2111" s="3">
        <v>1</v>
      </c>
      <c r="N2111" s="28">
        <f t="shared" si="370"/>
        <v>12</v>
      </c>
      <c r="O2111" s="28">
        <f t="shared" si="371"/>
        <v>868.80000000000007</v>
      </c>
      <c r="P2111" s="12">
        <v>0</v>
      </c>
      <c r="Q2111" s="46">
        <f t="shared" si="365"/>
        <v>0</v>
      </c>
      <c r="R2111" s="37"/>
      <c r="S2111" s="3">
        <f t="shared" si="366"/>
        <v>12</v>
      </c>
      <c r="T2111" s="30" t="s">
        <v>2502</v>
      </c>
      <c r="U2111" s="29">
        <f t="shared" si="367"/>
        <v>868.80000000000007</v>
      </c>
      <c r="V2111" s="29">
        <f t="shared" si="368"/>
        <v>0</v>
      </c>
      <c r="W2111" s="5"/>
    </row>
    <row r="2112" spans="1:23" ht="43.2" x14ac:dyDescent="0.3">
      <c r="A2112" s="3">
        <f t="shared" si="369"/>
        <v>2095</v>
      </c>
      <c r="B2112" s="4" t="s">
        <v>2019</v>
      </c>
      <c r="C2112" s="3">
        <v>7</v>
      </c>
      <c r="D2112" s="3" t="s">
        <v>1569</v>
      </c>
      <c r="E2112" s="4" t="s">
        <v>2023</v>
      </c>
      <c r="F2112" s="3" t="s">
        <v>31</v>
      </c>
      <c r="G2112" s="3" t="s">
        <v>2308</v>
      </c>
      <c r="H2112" s="3" t="s">
        <v>2473</v>
      </c>
      <c r="I2112" s="3" t="s">
        <v>2496</v>
      </c>
      <c r="J2112" s="3">
        <v>56.8</v>
      </c>
      <c r="K2112" s="3">
        <v>12000</v>
      </c>
      <c r="L2112" s="3" t="s">
        <v>25</v>
      </c>
      <c r="M2112" s="3">
        <v>1</v>
      </c>
      <c r="N2112" s="28">
        <f t="shared" si="370"/>
        <v>12</v>
      </c>
      <c r="O2112" s="28">
        <f t="shared" si="371"/>
        <v>681.59999999999991</v>
      </c>
      <c r="P2112" s="12">
        <v>0</v>
      </c>
      <c r="Q2112" s="46">
        <f t="shared" si="365"/>
        <v>0</v>
      </c>
      <c r="R2112" s="15"/>
      <c r="S2112" s="3">
        <f t="shared" si="366"/>
        <v>12</v>
      </c>
      <c r="T2112" s="30" t="s">
        <v>2502</v>
      </c>
      <c r="U2112" s="41">
        <f t="shared" si="367"/>
        <v>681.59999999999991</v>
      </c>
      <c r="V2112" s="41">
        <f t="shared" si="368"/>
        <v>0</v>
      </c>
      <c r="W2112" s="5"/>
    </row>
    <row r="2113" spans="1:23" ht="43.2" x14ac:dyDescent="0.3">
      <c r="A2113" s="3">
        <f t="shared" si="369"/>
        <v>2096</v>
      </c>
      <c r="B2113" s="4" t="s">
        <v>2019</v>
      </c>
      <c r="C2113" s="3">
        <v>7</v>
      </c>
      <c r="D2113" s="3" t="s">
        <v>1569</v>
      </c>
      <c r="E2113" s="4" t="s">
        <v>2024</v>
      </c>
      <c r="F2113" s="3" t="s">
        <v>6</v>
      </c>
      <c r="G2113" s="7" t="s">
        <v>2344</v>
      </c>
      <c r="H2113" s="7" t="s">
        <v>2467</v>
      </c>
      <c r="I2113" s="7" t="s">
        <v>2496</v>
      </c>
      <c r="J2113" s="7">
        <v>49.9</v>
      </c>
      <c r="K2113" s="3">
        <f>5018-440</f>
        <v>4578</v>
      </c>
      <c r="L2113" s="3" t="s">
        <v>25</v>
      </c>
      <c r="M2113" s="3">
        <v>1</v>
      </c>
      <c r="N2113" s="28">
        <f t="shared" si="370"/>
        <v>4.5780000000000003</v>
      </c>
      <c r="O2113" s="28">
        <f t="shared" si="371"/>
        <v>228.44220000000001</v>
      </c>
      <c r="P2113" s="12">
        <v>0</v>
      </c>
      <c r="Q2113" s="46">
        <f t="shared" si="365"/>
        <v>0</v>
      </c>
      <c r="R2113" s="37"/>
      <c r="S2113" s="3">
        <f t="shared" si="366"/>
        <v>4.5780000000000003</v>
      </c>
      <c r="T2113" s="30" t="s">
        <v>2502</v>
      </c>
      <c r="U2113" s="29">
        <f t="shared" si="367"/>
        <v>228.44220000000001</v>
      </c>
      <c r="V2113" s="29">
        <f t="shared" si="368"/>
        <v>0</v>
      </c>
      <c r="W2113" s="5"/>
    </row>
    <row r="2114" spans="1:23" ht="43.2" x14ac:dyDescent="0.3">
      <c r="A2114" s="3">
        <f t="shared" si="369"/>
        <v>2097</v>
      </c>
      <c r="B2114" s="4" t="s">
        <v>2019</v>
      </c>
      <c r="C2114" s="3">
        <v>7</v>
      </c>
      <c r="D2114" s="3" t="s">
        <v>1569</v>
      </c>
      <c r="E2114" s="4" t="s">
        <v>2025</v>
      </c>
      <c r="F2114" s="3" t="s">
        <v>6</v>
      </c>
      <c r="G2114" s="7" t="s">
        <v>2344</v>
      </c>
      <c r="H2114" s="7" t="s">
        <v>2467</v>
      </c>
      <c r="I2114" s="7" t="s">
        <v>2496</v>
      </c>
      <c r="J2114" s="7">
        <v>49.9</v>
      </c>
      <c r="K2114" s="3">
        <f>5018-440</f>
        <v>4578</v>
      </c>
      <c r="L2114" s="3" t="s">
        <v>25</v>
      </c>
      <c r="M2114" s="3">
        <v>1</v>
      </c>
      <c r="N2114" s="28">
        <f t="shared" si="370"/>
        <v>4.5780000000000003</v>
      </c>
      <c r="O2114" s="28">
        <f t="shared" si="371"/>
        <v>228.44220000000001</v>
      </c>
      <c r="P2114" s="12">
        <v>0</v>
      </c>
      <c r="Q2114" s="46">
        <f t="shared" si="365"/>
        <v>0</v>
      </c>
      <c r="R2114" s="37"/>
      <c r="S2114" s="3">
        <f t="shared" si="366"/>
        <v>4.5780000000000003</v>
      </c>
      <c r="T2114" s="30" t="s">
        <v>2502</v>
      </c>
      <c r="U2114" s="29">
        <f t="shared" si="367"/>
        <v>228.44220000000001</v>
      </c>
      <c r="V2114" s="29">
        <f t="shared" si="368"/>
        <v>0</v>
      </c>
      <c r="W2114" s="5"/>
    </row>
    <row r="2115" spans="1:23" ht="43.2" x14ac:dyDescent="0.3">
      <c r="A2115" s="3">
        <f t="shared" si="369"/>
        <v>2098</v>
      </c>
      <c r="B2115" s="4" t="s">
        <v>2019</v>
      </c>
      <c r="C2115" s="3">
        <v>7</v>
      </c>
      <c r="D2115" s="3" t="s">
        <v>1569</v>
      </c>
      <c r="E2115" s="4" t="s">
        <v>2026</v>
      </c>
      <c r="F2115" s="3" t="s">
        <v>35</v>
      </c>
      <c r="G2115" s="7" t="s">
        <v>2346</v>
      </c>
      <c r="H2115" s="7" t="s">
        <v>2467</v>
      </c>
      <c r="I2115" s="7" t="s">
        <v>2496</v>
      </c>
      <c r="J2115" s="7">
        <v>49.9</v>
      </c>
      <c r="K2115" s="3">
        <f>5018-440</f>
        <v>4578</v>
      </c>
      <c r="L2115" s="3" t="s">
        <v>25</v>
      </c>
      <c r="M2115" s="3">
        <v>1</v>
      </c>
      <c r="N2115" s="28">
        <f t="shared" ref="N2115:N2124" si="372">(K2115/1000)*M2115</f>
        <v>4.5780000000000003</v>
      </c>
      <c r="O2115" s="28">
        <f t="shared" ref="O2115:O2124" si="373">N2115*J2115</f>
        <v>228.44220000000001</v>
      </c>
      <c r="P2115" s="12">
        <v>0</v>
      </c>
      <c r="Q2115" s="46">
        <f t="shared" ref="Q2115:Q2178" si="374">N2115*P2115</f>
        <v>0</v>
      </c>
      <c r="R2115" s="37"/>
      <c r="S2115" s="3">
        <f t="shared" ref="S2115:S2178" si="375">N2115-Q2115</f>
        <v>4.5780000000000003</v>
      </c>
      <c r="T2115" s="30" t="s">
        <v>2502</v>
      </c>
      <c r="U2115" s="29">
        <f t="shared" si="367"/>
        <v>228.44220000000001</v>
      </c>
      <c r="V2115" s="29">
        <f t="shared" si="368"/>
        <v>0</v>
      </c>
      <c r="W2115" s="5"/>
    </row>
    <row r="2116" spans="1:23" ht="43.2" x14ac:dyDescent="0.3">
      <c r="A2116" s="3">
        <f t="shared" si="369"/>
        <v>2099</v>
      </c>
      <c r="B2116" s="4" t="s">
        <v>2019</v>
      </c>
      <c r="C2116" s="3">
        <v>7</v>
      </c>
      <c r="D2116" s="3" t="s">
        <v>1569</v>
      </c>
      <c r="E2116" s="4" t="s">
        <v>2027</v>
      </c>
      <c r="F2116" s="3" t="s">
        <v>59</v>
      </c>
      <c r="G2116" s="3" t="s">
        <v>2310</v>
      </c>
      <c r="H2116" s="3" t="s">
        <v>2466</v>
      </c>
      <c r="I2116" s="3" t="s">
        <v>2496</v>
      </c>
      <c r="J2116" s="3">
        <v>72.400000000000006</v>
      </c>
      <c r="K2116" s="3">
        <v>13500</v>
      </c>
      <c r="L2116" s="3" t="s">
        <v>25</v>
      </c>
      <c r="M2116" s="3">
        <v>1</v>
      </c>
      <c r="N2116" s="28">
        <f t="shared" si="372"/>
        <v>13.5</v>
      </c>
      <c r="O2116" s="28">
        <f t="shared" si="373"/>
        <v>977.40000000000009</v>
      </c>
      <c r="P2116" s="12">
        <v>0</v>
      </c>
      <c r="Q2116" s="46">
        <f t="shared" si="374"/>
        <v>0</v>
      </c>
      <c r="R2116" s="37"/>
      <c r="S2116" s="3">
        <f t="shared" si="375"/>
        <v>13.5</v>
      </c>
      <c r="T2116" s="30" t="s">
        <v>2502</v>
      </c>
      <c r="U2116" s="29">
        <f t="shared" si="367"/>
        <v>977.40000000000009</v>
      </c>
      <c r="V2116" s="29">
        <f t="shared" si="368"/>
        <v>0</v>
      </c>
      <c r="W2116" s="5"/>
    </row>
    <row r="2117" spans="1:23" ht="43.2" x14ac:dyDescent="0.3">
      <c r="A2117" s="3">
        <f t="shared" si="369"/>
        <v>2100</v>
      </c>
      <c r="B2117" s="4" t="s">
        <v>2019</v>
      </c>
      <c r="C2117" s="3">
        <v>7</v>
      </c>
      <c r="D2117" s="3" t="s">
        <v>1569</v>
      </c>
      <c r="E2117" s="4" t="s">
        <v>2028</v>
      </c>
      <c r="F2117" s="3" t="s">
        <v>40</v>
      </c>
      <c r="G2117" s="3" t="s">
        <v>2339</v>
      </c>
      <c r="H2117" s="3" t="s">
        <v>2486</v>
      </c>
      <c r="I2117" s="3" t="s">
        <v>2496</v>
      </c>
      <c r="J2117" s="3">
        <v>31.5</v>
      </c>
      <c r="K2117" s="3">
        <f>5018-440</f>
        <v>4578</v>
      </c>
      <c r="L2117" s="3" t="s">
        <v>25</v>
      </c>
      <c r="M2117" s="3">
        <v>1</v>
      </c>
      <c r="N2117" s="28">
        <f t="shared" si="372"/>
        <v>4.5780000000000003</v>
      </c>
      <c r="O2117" s="28">
        <f t="shared" si="373"/>
        <v>144.20700000000002</v>
      </c>
      <c r="P2117" s="12">
        <v>0</v>
      </c>
      <c r="Q2117" s="46">
        <f t="shared" si="374"/>
        <v>0</v>
      </c>
      <c r="R2117" s="38"/>
      <c r="S2117" s="3">
        <f t="shared" si="375"/>
        <v>4.5780000000000003</v>
      </c>
      <c r="T2117" s="30" t="s">
        <v>2502</v>
      </c>
      <c r="U2117" s="10">
        <f t="shared" si="367"/>
        <v>144.20700000000002</v>
      </c>
      <c r="V2117" s="10">
        <f t="shared" si="368"/>
        <v>0</v>
      </c>
      <c r="W2117" s="5"/>
    </row>
    <row r="2118" spans="1:23" ht="43.2" x14ac:dyDescent="0.3">
      <c r="A2118" s="3">
        <f t="shared" si="369"/>
        <v>2101</v>
      </c>
      <c r="B2118" s="4" t="s">
        <v>2019</v>
      </c>
      <c r="C2118" s="3">
        <v>7</v>
      </c>
      <c r="D2118" s="3" t="s">
        <v>1569</v>
      </c>
      <c r="E2118" s="4" t="s">
        <v>2031</v>
      </c>
      <c r="F2118" s="3" t="s">
        <v>6</v>
      </c>
      <c r="G2118" s="7" t="s">
        <v>2344</v>
      </c>
      <c r="H2118" s="7" t="s">
        <v>2467</v>
      </c>
      <c r="I2118" s="7" t="s">
        <v>2496</v>
      </c>
      <c r="J2118" s="7">
        <v>49.9</v>
      </c>
      <c r="K2118" s="3">
        <v>13500</v>
      </c>
      <c r="L2118" s="3" t="s">
        <v>25</v>
      </c>
      <c r="M2118" s="3">
        <v>1</v>
      </c>
      <c r="N2118" s="28">
        <f t="shared" si="372"/>
        <v>13.5</v>
      </c>
      <c r="O2118" s="28">
        <f t="shared" si="373"/>
        <v>673.65</v>
      </c>
      <c r="P2118" s="12">
        <v>0</v>
      </c>
      <c r="Q2118" s="46">
        <f t="shared" si="374"/>
        <v>0</v>
      </c>
      <c r="R2118" s="37"/>
      <c r="S2118" s="3">
        <f t="shared" si="375"/>
        <v>13.5</v>
      </c>
      <c r="T2118" s="30" t="s">
        <v>2502</v>
      </c>
      <c r="U2118" s="29">
        <f t="shared" si="367"/>
        <v>673.65</v>
      </c>
      <c r="V2118" s="29">
        <f t="shared" si="368"/>
        <v>0</v>
      </c>
      <c r="W2118" s="5"/>
    </row>
    <row r="2119" spans="1:23" ht="43.2" x14ac:dyDescent="0.3">
      <c r="A2119" s="3">
        <f t="shared" si="369"/>
        <v>2102</v>
      </c>
      <c r="B2119" s="4" t="s">
        <v>2019</v>
      </c>
      <c r="C2119" s="3">
        <v>7</v>
      </c>
      <c r="D2119" s="3" t="s">
        <v>1569</v>
      </c>
      <c r="E2119" s="4" t="s">
        <v>2029</v>
      </c>
      <c r="F2119" s="3" t="s">
        <v>2030</v>
      </c>
      <c r="G2119" s="3" t="s">
        <v>2312</v>
      </c>
      <c r="H2119" s="3" t="s">
        <v>2475</v>
      </c>
      <c r="I2119" s="3" t="s">
        <v>2496</v>
      </c>
      <c r="J2119" s="3">
        <v>94</v>
      </c>
      <c r="K2119" s="3">
        <v>13500</v>
      </c>
      <c r="L2119" s="3" t="s">
        <v>25</v>
      </c>
      <c r="M2119" s="3">
        <v>1</v>
      </c>
      <c r="N2119" s="28">
        <f t="shared" si="372"/>
        <v>13.5</v>
      </c>
      <c r="O2119" s="28">
        <f t="shared" si="373"/>
        <v>1269</v>
      </c>
      <c r="P2119" s="12">
        <v>0</v>
      </c>
      <c r="Q2119" s="46">
        <f t="shared" si="374"/>
        <v>0</v>
      </c>
      <c r="R2119" s="37"/>
      <c r="S2119" s="3">
        <f t="shared" si="375"/>
        <v>13.5</v>
      </c>
      <c r="T2119" s="30" t="s">
        <v>2502</v>
      </c>
      <c r="U2119" s="29">
        <f t="shared" si="367"/>
        <v>1269</v>
      </c>
      <c r="V2119" s="29">
        <f t="shared" si="368"/>
        <v>0</v>
      </c>
      <c r="W2119" s="5"/>
    </row>
    <row r="2120" spans="1:23" ht="43.2" x14ac:dyDescent="0.3">
      <c r="A2120" s="3">
        <f t="shared" si="369"/>
        <v>2103</v>
      </c>
      <c r="B2120" s="4" t="s">
        <v>2019</v>
      </c>
      <c r="C2120" s="3">
        <v>7</v>
      </c>
      <c r="D2120" s="3" t="s">
        <v>1569</v>
      </c>
      <c r="E2120" s="4" t="s">
        <v>2032</v>
      </c>
      <c r="F2120" s="3" t="s">
        <v>59</v>
      </c>
      <c r="G2120" s="3" t="s">
        <v>2310</v>
      </c>
      <c r="H2120" s="3" t="s">
        <v>2466</v>
      </c>
      <c r="I2120" s="3" t="s">
        <v>2496</v>
      </c>
      <c r="J2120" s="3">
        <v>72.400000000000006</v>
      </c>
      <c r="K2120" s="3">
        <v>13500</v>
      </c>
      <c r="L2120" s="3" t="s">
        <v>25</v>
      </c>
      <c r="M2120" s="3">
        <v>1</v>
      </c>
      <c r="N2120" s="28">
        <f t="shared" si="372"/>
        <v>13.5</v>
      </c>
      <c r="O2120" s="28">
        <f t="shared" si="373"/>
        <v>977.40000000000009</v>
      </c>
      <c r="P2120" s="12">
        <v>0</v>
      </c>
      <c r="Q2120" s="46">
        <f t="shared" si="374"/>
        <v>0</v>
      </c>
      <c r="R2120" s="37"/>
      <c r="S2120" s="3">
        <f t="shared" si="375"/>
        <v>13.5</v>
      </c>
      <c r="T2120" s="30" t="s">
        <v>2502</v>
      </c>
      <c r="U2120" s="29">
        <f t="shared" si="367"/>
        <v>977.40000000000009</v>
      </c>
      <c r="V2120" s="29">
        <f t="shared" si="368"/>
        <v>0</v>
      </c>
      <c r="W2120" s="5"/>
    </row>
    <row r="2121" spans="1:23" ht="43.2" x14ac:dyDescent="0.3">
      <c r="A2121" s="3">
        <f t="shared" si="369"/>
        <v>2104</v>
      </c>
      <c r="B2121" s="4" t="s">
        <v>2019</v>
      </c>
      <c r="C2121" s="3">
        <v>7</v>
      </c>
      <c r="D2121" s="3" t="s">
        <v>1569</v>
      </c>
      <c r="E2121" s="4" t="s">
        <v>2033</v>
      </c>
      <c r="F2121" s="3" t="s">
        <v>31</v>
      </c>
      <c r="G2121" s="3" t="s">
        <v>2308</v>
      </c>
      <c r="H2121" s="3" t="s">
        <v>2473</v>
      </c>
      <c r="I2121" s="3" t="s">
        <v>2496</v>
      </c>
      <c r="J2121" s="3">
        <v>56.8</v>
      </c>
      <c r="K2121" s="3">
        <v>12000</v>
      </c>
      <c r="L2121" s="3" t="s">
        <v>25</v>
      </c>
      <c r="M2121" s="3">
        <v>1</v>
      </c>
      <c r="N2121" s="28">
        <f t="shared" si="372"/>
        <v>12</v>
      </c>
      <c r="O2121" s="28">
        <f t="shared" si="373"/>
        <v>681.59999999999991</v>
      </c>
      <c r="P2121" s="12">
        <v>0</v>
      </c>
      <c r="Q2121" s="46">
        <f t="shared" si="374"/>
        <v>0</v>
      </c>
      <c r="R2121" s="15"/>
      <c r="S2121" s="3">
        <f t="shared" si="375"/>
        <v>12</v>
      </c>
      <c r="T2121" s="30" t="s">
        <v>2502</v>
      </c>
      <c r="U2121" s="41">
        <f t="shared" si="367"/>
        <v>681.59999999999991</v>
      </c>
      <c r="V2121" s="41">
        <f t="shared" si="368"/>
        <v>0</v>
      </c>
      <c r="W2121" s="5"/>
    </row>
    <row r="2122" spans="1:23" ht="43.2" x14ac:dyDescent="0.3">
      <c r="A2122" s="3">
        <f t="shared" si="369"/>
        <v>2105</v>
      </c>
      <c r="B2122" s="4" t="s">
        <v>2019</v>
      </c>
      <c r="C2122" s="3">
        <v>7</v>
      </c>
      <c r="D2122" s="3" t="s">
        <v>1569</v>
      </c>
      <c r="E2122" s="4" t="s">
        <v>2034</v>
      </c>
      <c r="F2122" s="3" t="s">
        <v>40</v>
      </c>
      <c r="G2122" s="3" t="s">
        <v>2339</v>
      </c>
      <c r="H2122" s="3" t="s">
        <v>2486</v>
      </c>
      <c r="I2122" s="3" t="s">
        <v>2496</v>
      </c>
      <c r="J2122" s="3">
        <v>31.5</v>
      </c>
      <c r="K2122" s="3">
        <f>5018-440</f>
        <v>4578</v>
      </c>
      <c r="L2122" s="3" t="s">
        <v>25</v>
      </c>
      <c r="M2122" s="3">
        <v>1</v>
      </c>
      <c r="N2122" s="28">
        <f t="shared" si="372"/>
        <v>4.5780000000000003</v>
      </c>
      <c r="O2122" s="28">
        <f t="shared" si="373"/>
        <v>144.20700000000002</v>
      </c>
      <c r="P2122" s="12">
        <v>0</v>
      </c>
      <c r="Q2122" s="46">
        <f t="shared" si="374"/>
        <v>0</v>
      </c>
      <c r="R2122" s="38"/>
      <c r="S2122" s="3">
        <f t="shared" si="375"/>
        <v>4.5780000000000003</v>
      </c>
      <c r="T2122" s="30" t="s">
        <v>2502</v>
      </c>
      <c r="U2122" s="10">
        <f t="shared" si="367"/>
        <v>144.20700000000002</v>
      </c>
      <c r="V2122" s="10">
        <f t="shared" si="368"/>
        <v>0</v>
      </c>
      <c r="W2122" s="5"/>
    </row>
    <row r="2123" spans="1:23" ht="43.2" x14ac:dyDescent="0.3">
      <c r="A2123" s="3">
        <f t="shared" si="369"/>
        <v>2106</v>
      </c>
      <c r="B2123" s="4" t="s">
        <v>2019</v>
      </c>
      <c r="C2123" s="3">
        <v>7</v>
      </c>
      <c r="D2123" s="3" t="s">
        <v>1569</v>
      </c>
      <c r="E2123" s="4" t="s">
        <v>2035</v>
      </c>
      <c r="F2123" s="3" t="s">
        <v>6</v>
      </c>
      <c r="G2123" s="7" t="s">
        <v>2344</v>
      </c>
      <c r="H2123" s="7" t="s">
        <v>2467</v>
      </c>
      <c r="I2123" s="7" t="s">
        <v>2496</v>
      </c>
      <c r="J2123" s="7">
        <v>49.9</v>
      </c>
      <c r="K2123" s="3">
        <v>12000</v>
      </c>
      <c r="L2123" s="3" t="s">
        <v>25</v>
      </c>
      <c r="M2123" s="3">
        <v>1</v>
      </c>
      <c r="N2123" s="28">
        <f t="shared" si="372"/>
        <v>12</v>
      </c>
      <c r="O2123" s="28">
        <f t="shared" si="373"/>
        <v>598.79999999999995</v>
      </c>
      <c r="P2123" s="12">
        <v>0</v>
      </c>
      <c r="Q2123" s="46">
        <f t="shared" si="374"/>
        <v>0</v>
      </c>
      <c r="R2123" s="37"/>
      <c r="S2123" s="3">
        <f t="shared" si="375"/>
        <v>12</v>
      </c>
      <c r="T2123" s="30" t="s">
        <v>2502</v>
      </c>
      <c r="U2123" s="29">
        <f t="shared" si="367"/>
        <v>598.79999999999995</v>
      </c>
      <c r="V2123" s="29">
        <f t="shared" si="368"/>
        <v>0</v>
      </c>
      <c r="W2123" s="5"/>
    </row>
    <row r="2124" spans="1:23" ht="43.2" x14ac:dyDescent="0.3">
      <c r="A2124" s="3">
        <f t="shared" si="369"/>
        <v>2107</v>
      </c>
      <c r="B2124" s="4" t="s">
        <v>2019</v>
      </c>
      <c r="C2124" s="3">
        <v>7</v>
      </c>
      <c r="D2124" s="3" t="s">
        <v>1569</v>
      </c>
      <c r="E2124" s="4" t="s">
        <v>2036</v>
      </c>
      <c r="F2124" s="3" t="s">
        <v>59</v>
      </c>
      <c r="G2124" s="3" t="s">
        <v>2310</v>
      </c>
      <c r="H2124" s="3" t="s">
        <v>2466</v>
      </c>
      <c r="I2124" s="3" t="s">
        <v>2496</v>
      </c>
      <c r="J2124" s="3">
        <v>72.400000000000006</v>
      </c>
      <c r="K2124" s="3">
        <v>12000</v>
      </c>
      <c r="L2124" s="3" t="s">
        <v>25</v>
      </c>
      <c r="M2124" s="3">
        <v>1</v>
      </c>
      <c r="N2124" s="28">
        <f t="shared" si="372"/>
        <v>12</v>
      </c>
      <c r="O2124" s="28">
        <f t="shared" si="373"/>
        <v>868.80000000000007</v>
      </c>
      <c r="P2124" s="12">
        <v>0</v>
      </c>
      <c r="Q2124" s="46">
        <f t="shared" si="374"/>
        <v>0</v>
      </c>
      <c r="R2124" s="37"/>
      <c r="S2124" s="3">
        <f t="shared" si="375"/>
        <v>12</v>
      </c>
      <c r="T2124" s="30" t="s">
        <v>2502</v>
      </c>
      <c r="U2124" s="29">
        <f t="shared" si="367"/>
        <v>868.80000000000007</v>
      </c>
      <c r="V2124" s="29">
        <f t="shared" si="368"/>
        <v>0</v>
      </c>
      <c r="W2124" s="5"/>
    </row>
    <row r="2125" spans="1:23" ht="43.2" x14ac:dyDescent="0.3">
      <c r="A2125" s="3">
        <f t="shared" si="369"/>
        <v>2108</v>
      </c>
      <c r="B2125" s="4" t="s">
        <v>2019</v>
      </c>
      <c r="C2125" s="3">
        <v>7</v>
      </c>
      <c r="D2125" s="3" t="s">
        <v>1569</v>
      </c>
      <c r="E2125" s="4" t="s">
        <v>2037</v>
      </c>
      <c r="F2125" s="3" t="s">
        <v>31</v>
      </c>
      <c r="G2125" s="3" t="s">
        <v>2308</v>
      </c>
      <c r="H2125" s="3" t="s">
        <v>2473</v>
      </c>
      <c r="I2125" s="3" t="s">
        <v>2496</v>
      </c>
      <c r="J2125" s="3">
        <v>56.8</v>
      </c>
      <c r="K2125" s="3">
        <v>12000</v>
      </c>
      <c r="L2125" s="3" t="s">
        <v>25</v>
      </c>
      <c r="M2125" s="3">
        <v>1</v>
      </c>
      <c r="N2125" s="28">
        <f t="shared" ref="N2125:N2153" si="376">(K2125/1000)*M2125</f>
        <v>12</v>
      </c>
      <c r="O2125" s="28">
        <f t="shared" ref="O2125:O2153" si="377">N2125*J2125</f>
        <v>681.59999999999991</v>
      </c>
      <c r="P2125" s="12">
        <v>0</v>
      </c>
      <c r="Q2125" s="46">
        <f t="shared" si="374"/>
        <v>0</v>
      </c>
      <c r="R2125" s="15"/>
      <c r="S2125" s="3">
        <f t="shared" si="375"/>
        <v>12</v>
      </c>
      <c r="T2125" s="30" t="s">
        <v>2502</v>
      </c>
      <c r="U2125" s="41">
        <f t="shared" si="367"/>
        <v>681.59999999999991</v>
      </c>
      <c r="V2125" s="41">
        <f t="shared" si="368"/>
        <v>0</v>
      </c>
      <c r="W2125" s="5"/>
    </row>
    <row r="2126" spans="1:23" ht="43.2" x14ac:dyDescent="0.3">
      <c r="A2126" s="3">
        <f t="shared" si="369"/>
        <v>2109</v>
      </c>
      <c r="B2126" s="4" t="s">
        <v>2019</v>
      </c>
      <c r="C2126" s="3">
        <v>7</v>
      </c>
      <c r="D2126" s="3" t="s">
        <v>1572</v>
      </c>
      <c r="E2126" s="4" t="s">
        <v>2038</v>
      </c>
      <c r="F2126" s="3" t="s">
        <v>31</v>
      </c>
      <c r="G2126" s="3" t="s">
        <v>2308</v>
      </c>
      <c r="H2126" s="3" t="s">
        <v>2473</v>
      </c>
      <c r="I2126" s="3" t="s">
        <v>2496</v>
      </c>
      <c r="J2126" s="3">
        <v>56.8</v>
      </c>
      <c r="K2126" s="3">
        <v>9000</v>
      </c>
      <c r="L2126" s="3" t="s">
        <v>25</v>
      </c>
      <c r="M2126" s="3">
        <v>1</v>
      </c>
      <c r="N2126" s="28">
        <f t="shared" si="376"/>
        <v>9</v>
      </c>
      <c r="O2126" s="28">
        <f t="shared" si="377"/>
        <v>511.2</v>
      </c>
      <c r="P2126" s="12">
        <v>0</v>
      </c>
      <c r="Q2126" s="46">
        <f t="shared" si="374"/>
        <v>0</v>
      </c>
      <c r="R2126" s="15"/>
      <c r="S2126" s="3">
        <f t="shared" si="375"/>
        <v>9</v>
      </c>
      <c r="T2126" s="30" t="s">
        <v>2502</v>
      </c>
      <c r="U2126" s="41">
        <f t="shared" ref="U2126:U2189" si="378">S2126*J2126</f>
        <v>511.2</v>
      </c>
      <c r="V2126" s="41">
        <f t="shared" ref="V2126:V2189" si="379">Q2126*J2126</f>
        <v>0</v>
      </c>
      <c r="W2126" s="5"/>
    </row>
    <row r="2127" spans="1:23" ht="43.2" x14ac:dyDescent="0.3">
      <c r="A2127" s="3">
        <f t="shared" si="369"/>
        <v>2110</v>
      </c>
      <c r="B2127" s="4" t="s">
        <v>2019</v>
      </c>
      <c r="C2127" s="3">
        <v>7</v>
      </c>
      <c r="D2127" s="3" t="s">
        <v>1572</v>
      </c>
      <c r="E2127" s="4" t="s">
        <v>2039</v>
      </c>
      <c r="F2127" s="3" t="s">
        <v>31</v>
      </c>
      <c r="G2127" s="3" t="s">
        <v>2308</v>
      </c>
      <c r="H2127" s="3" t="s">
        <v>2473</v>
      </c>
      <c r="I2127" s="3" t="s">
        <v>2496</v>
      </c>
      <c r="J2127" s="3">
        <v>56.8</v>
      </c>
      <c r="K2127" s="3">
        <v>9000</v>
      </c>
      <c r="L2127" s="3" t="s">
        <v>25</v>
      </c>
      <c r="M2127" s="3">
        <v>1</v>
      </c>
      <c r="N2127" s="28">
        <f t="shared" si="376"/>
        <v>9</v>
      </c>
      <c r="O2127" s="28">
        <f t="shared" si="377"/>
        <v>511.2</v>
      </c>
      <c r="P2127" s="12">
        <v>0</v>
      </c>
      <c r="Q2127" s="46">
        <f t="shared" si="374"/>
        <v>0</v>
      </c>
      <c r="R2127" s="15"/>
      <c r="S2127" s="3">
        <f t="shared" si="375"/>
        <v>9</v>
      </c>
      <c r="T2127" s="30" t="s">
        <v>2502</v>
      </c>
      <c r="U2127" s="41">
        <f t="shared" si="378"/>
        <v>511.2</v>
      </c>
      <c r="V2127" s="41">
        <f t="shared" si="379"/>
        <v>0</v>
      </c>
      <c r="W2127" s="5"/>
    </row>
    <row r="2128" spans="1:23" ht="43.2" x14ac:dyDescent="0.3">
      <c r="A2128" s="3">
        <f t="shared" si="369"/>
        <v>2111</v>
      </c>
      <c r="B2128" s="4" t="s">
        <v>2019</v>
      </c>
      <c r="C2128" s="3">
        <v>7</v>
      </c>
      <c r="D2128" s="3" t="s">
        <v>1572</v>
      </c>
      <c r="E2128" s="4" t="s">
        <v>2040</v>
      </c>
      <c r="F2128" s="3" t="s">
        <v>31</v>
      </c>
      <c r="G2128" s="3" t="s">
        <v>2308</v>
      </c>
      <c r="H2128" s="3" t="s">
        <v>2473</v>
      </c>
      <c r="I2128" s="3" t="s">
        <v>2496</v>
      </c>
      <c r="J2128" s="3">
        <v>56.8</v>
      </c>
      <c r="K2128" s="3">
        <v>9000</v>
      </c>
      <c r="L2128" s="3" t="s">
        <v>25</v>
      </c>
      <c r="M2128" s="3">
        <v>1</v>
      </c>
      <c r="N2128" s="28">
        <f t="shared" si="376"/>
        <v>9</v>
      </c>
      <c r="O2128" s="28">
        <f t="shared" si="377"/>
        <v>511.2</v>
      </c>
      <c r="P2128" s="12">
        <v>0</v>
      </c>
      <c r="Q2128" s="46">
        <f t="shared" si="374"/>
        <v>0</v>
      </c>
      <c r="R2128" s="15"/>
      <c r="S2128" s="3">
        <f t="shared" si="375"/>
        <v>9</v>
      </c>
      <c r="T2128" s="30" t="s">
        <v>2502</v>
      </c>
      <c r="U2128" s="41">
        <f t="shared" si="378"/>
        <v>511.2</v>
      </c>
      <c r="V2128" s="41">
        <f t="shared" si="379"/>
        <v>0</v>
      </c>
      <c r="W2128" s="5"/>
    </row>
    <row r="2129" spans="1:23" ht="43.2" x14ac:dyDescent="0.3">
      <c r="A2129" s="3">
        <f t="shared" si="369"/>
        <v>2112</v>
      </c>
      <c r="B2129" s="4" t="s">
        <v>2019</v>
      </c>
      <c r="C2129" s="3">
        <v>7</v>
      </c>
      <c r="D2129" s="3" t="s">
        <v>1572</v>
      </c>
      <c r="E2129" s="4" t="s">
        <v>2041</v>
      </c>
      <c r="F2129" s="3" t="s">
        <v>31</v>
      </c>
      <c r="G2129" s="3" t="s">
        <v>2308</v>
      </c>
      <c r="H2129" s="3" t="s">
        <v>2473</v>
      </c>
      <c r="I2129" s="3" t="s">
        <v>2496</v>
      </c>
      <c r="J2129" s="3">
        <v>56.8</v>
      </c>
      <c r="K2129" s="3">
        <v>9000</v>
      </c>
      <c r="L2129" s="3" t="s">
        <v>25</v>
      </c>
      <c r="M2129" s="3">
        <v>1</v>
      </c>
      <c r="N2129" s="28">
        <f t="shared" si="376"/>
        <v>9</v>
      </c>
      <c r="O2129" s="28">
        <f t="shared" si="377"/>
        <v>511.2</v>
      </c>
      <c r="P2129" s="12">
        <v>0</v>
      </c>
      <c r="Q2129" s="46">
        <f t="shared" si="374"/>
        <v>0</v>
      </c>
      <c r="R2129" s="15"/>
      <c r="S2129" s="3">
        <f t="shared" si="375"/>
        <v>9</v>
      </c>
      <c r="T2129" s="30" t="s">
        <v>2502</v>
      </c>
      <c r="U2129" s="41">
        <f t="shared" si="378"/>
        <v>511.2</v>
      </c>
      <c r="V2129" s="41">
        <f t="shared" si="379"/>
        <v>0</v>
      </c>
      <c r="W2129" s="5"/>
    </row>
    <row r="2130" spans="1:23" ht="43.2" x14ac:dyDescent="0.3">
      <c r="A2130" s="3">
        <f t="shared" si="369"/>
        <v>2113</v>
      </c>
      <c r="B2130" s="4" t="s">
        <v>2019</v>
      </c>
      <c r="C2130" s="3">
        <v>7</v>
      </c>
      <c r="D2130" s="3" t="s">
        <v>1572</v>
      </c>
      <c r="E2130" s="4" t="s">
        <v>2042</v>
      </c>
      <c r="F2130" s="3" t="s">
        <v>31</v>
      </c>
      <c r="G2130" s="3" t="s">
        <v>2308</v>
      </c>
      <c r="H2130" s="3" t="s">
        <v>2473</v>
      </c>
      <c r="I2130" s="3" t="s">
        <v>2496</v>
      </c>
      <c r="J2130" s="3">
        <v>56.8</v>
      </c>
      <c r="K2130" s="3">
        <v>9000</v>
      </c>
      <c r="L2130" s="3" t="s">
        <v>25</v>
      </c>
      <c r="M2130" s="3">
        <v>1</v>
      </c>
      <c r="N2130" s="28">
        <f t="shared" si="376"/>
        <v>9</v>
      </c>
      <c r="O2130" s="28">
        <f t="shared" si="377"/>
        <v>511.2</v>
      </c>
      <c r="P2130" s="12">
        <v>0</v>
      </c>
      <c r="Q2130" s="46">
        <f t="shared" si="374"/>
        <v>0</v>
      </c>
      <c r="R2130" s="15"/>
      <c r="S2130" s="3">
        <f t="shared" si="375"/>
        <v>9</v>
      </c>
      <c r="T2130" s="30" t="s">
        <v>2502</v>
      </c>
      <c r="U2130" s="41">
        <f t="shared" si="378"/>
        <v>511.2</v>
      </c>
      <c r="V2130" s="41">
        <f t="shared" si="379"/>
        <v>0</v>
      </c>
      <c r="W2130" s="5"/>
    </row>
    <row r="2131" spans="1:23" ht="43.2" x14ac:dyDescent="0.3">
      <c r="A2131" s="3">
        <f t="shared" si="369"/>
        <v>2114</v>
      </c>
      <c r="B2131" s="4" t="s">
        <v>2019</v>
      </c>
      <c r="C2131" s="3">
        <v>7</v>
      </c>
      <c r="D2131" s="3" t="s">
        <v>1572</v>
      </c>
      <c r="E2131" s="4" t="s">
        <v>2043</v>
      </c>
      <c r="F2131" s="3" t="s">
        <v>31</v>
      </c>
      <c r="G2131" s="3" t="s">
        <v>2308</v>
      </c>
      <c r="H2131" s="3" t="s">
        <v>2473</v>
      </c>
      <c r="I2131" s="3" t="s">
        <v>2496</v>
      </c>
      <c r="J2131" s="3">
        <v>56.8</v>
      </c>
      <c r="K2131" s="3">
        <v>9000</v>
      </c>
      <c r="L2131" s="3" t="s">
        <v>25</v>
      </c>
      <c r="M2131" s="3">
        <v>1</v>
      </c>
      <c r="N2131" s="28">
        <f t="shared" si="376"/>
        <v>9</v>
      </c>
      <c r="O2131" s="28">
        <f t="shared" si="377"/>
        <v>511.2</v>
      </c>
      <c r="P2131" s="12">
        <v>0</v>
      </c>
      <c r="Q2131" s="46">
        <f t="shared" si="374"/>
        <v>0</v>
      </c>
      <c r="R2131" s="15"/>
      <c r="S2131" s="3">
        <f t="shared" si="375"/>
        <v>9</v>
      </c>
      <c r="T2131" s="30" t="s">
        <v>2502</v>
      </c>
      <c r="U2131" s="41">
        <f t="shared" si="378"/>
        <v>511.2</v>
      </c>
      <c r="V2131" s="41">
        <f t="shared" si="379"/>
        <v>0</v>
      </c>
      <c r="W2131" s="5"/>
    </row>
    <row r="2132" spans="1:23" ht="43.2" x14ac:dyDescent="0.3">
      <c r="A2132" s="3">
        <f t="shared" ref="A2132:A2195" si="380">A2131+1</f>
        <v>2115</v>
      </c>
      <c r="B2132" s="4" t="s">
        <v>2019</v>
      </c>
      <c r="C2132" s="3">
        <v>7</v>
      </c>
      <c r="D2132" s="3" t="s">
        <v>1572</v>
      </c>
      <c r="E2132" s="4" t="s">
        <v>2044</v>
      </c>
      <c r="F2132" s="3" t="s">
        <v>2045</v>
      </c>
      <c r="G2132" s="3" t="s">
        <v>2309</v>
      </c>
      <c r="H2132" s="3" t="s">
        <v>2474</v>
      </c>
      <c r="I2132" s="3" t="s">
        <v>2496</v>
      </c>
      <c r="J2132" s="3">
        <v>65.400000000000006</v>
      </c>
      <c r="K2132" s="3">
        <v>9000</v>
      </c>
      <c r="L2132" s="3" t="s">
        <v>25</v>
      </c>
      <c r="M2132" s="3">
        <v>1</v>
      </c>
      <c r="N2132" s="28">
        <f t="shared" si="376"/>
        <v>9</v>
      </c>
      <c r="O2132" s="28">
        <f t="shared" si="377"/>
        <v>588.6</v>
      </c>
      <c r="P2132" s="12">
        <v>0</v>
      </c>
      <c r="Q2132" s="46">
        <f t="shared" si="374"/>
        <v>0</v>
      </c>
      <c r="R2132" s="37"/>
      <c r="S2132" s="3">
        <f t="shared" si="375"/>
        <v>9</v>
      </c>
      <c r="T2132" s="30" t="s">
        <v>2502</v>
      </c>
      <c r="U2132" s="29">
        <f t="shared" si="378"/>
        <v>588.6</v>
      </c>
      <c r="V2132" s="29">
        <f t="shared" si="379"/>
        <v>0</v>
      </c>
      <c r="W2132" s="5"/>
    </row>
    <row r="2133" spans="1:23" ht="43.2" x14ac:dyDescent="0.3">
      <c r="A2133" s="3">
        <f t="shared" si="380"/>
        <v>2116</v>
      </c>
      <c r="B2133" s="4" t="s">
        <v>2019</v>
      </c>
      <c r="C2133" s="3">
        <v>7</v>
      </c>
      <c r="D2133" s="3" t="s">
        <v>1572</v>
      </c>
      <c r="E2133" s="4" t="s">
        <v>2046</v>
      </c>
      <c r="F2133" s="3" t="s">
        <v>2045</v>
      </c>
      <c r="G2133" s="3" t="s">
        <v>2309</v>
      </c>
      <c r="H2133" s="3" t="s">
        <v>2474</v>
      </c>
      <c r="I2133" s="3" t="s">
        <v>2496</v>
      </c>
      <c r="J2133" s="3">
        <v>65.400000000000006</v>
      </c>
      <c r="K2133" s="3">
        <v>9000</v>
      </c>
      <c r="L2133" s="3" t="s">
        <v>25</v>
      </c>
      <c r="M2133" s="3">
        <v>1</v>
      </c>
      <c r="N2133" s="28">
        <f t="shared" si="376"/>
        <v>9</v>
      </c>
      <c r="O2133" s="28">
        <f t="shared" si="377"/>
        <v>588.6</v>
      </c>
      <c r="P2133" s="12">
        <v>0</v>
      </c>
      <c r="Q2133" s="46">
        <f t="shared" si="374"/>
        <v>0</v>
      </c>
      <c r="R2133" s="37"/>
      <c r="S2133" s="3">
        <f t="shared" si="375"/>
        <v>9</v>
      </c>
      <c r="T2133" s="30" t="s">
        <v>2502</v>
      </c>
      <c r="U2133" s="29">
        <f t="shared" si="378"/>
        <v>588.6</v>
      </c>
      <c r="V2133" s="29">
        <f t="shared" si="379"/>
        <v>0</v>
      </c>
      <c r="W2133" s="5"/>
    </row>
    <row r="2134" spans="1:23" ht="43.2" x14ac:dyDescent="0.3">
      <c r="A2134" s="3">
        <f t="shared" si="380"/>
        <v>2117</v>
      </c>
      <c r="B2134" s="4" t="s">
        <v>2019</v>
      </c>
      <c r="C2134" s="3">
        <v>7</v>
      </c>
      <c r="D2134" s="3" t="s">
        <v>1572</v>
      </c>
      <c r="E2134" s="4" t="s">
        <v>2047</v>
      </c>
      <c r="F2134" s="3" t="s">
        <v>2045</v>
      </c>
      <c r="G2134" s="3" t="s">
        <v>2309</v>
      </c>
      <c r="H2134" s="3" t="s">
        <v>2474</v>
      </c>
      <c r="I2134" s="3" t="s">
        <v>2496</v>
      </c>
      <c r="J2134" s="3">
        <v>65.400000000000006</v>
      </c>
      <c r="K2134" s="3">
        <v>9000</v>
      </c>
      <c r="L2134" s="3" t="s">
        <v>25</v>
      </c>
      <c r="M2134" s="3">
        <v>1</v>
      </c>
      <c r="N2134" s="28">
        <f t="shared" si="376"/>
        <v>9</v>
      </c>
      <c r="O2134" s="28">
        <f t="shared" si="377"/>
        <v>588.6</v>
      </c>
      <c r="P2134" s="12">
        <v>0</v>
      </c>
      <c r="Q2134" s="46">
        <f t="shared" si="374"/>
        <v>0</v>
      </c>
      <c r="R2134" s="37"/>
      <c r="S2134" s="3">
        <f t="shared" si="375"/>
        <v>9</v>
      </c>
      <c r="T2134" s="30" t="s">
        <v>2502</v>
      </c>
      <c r="U2134" s="29">
        <f t="shared" si="378"/>
        <v>588.6</v>
      </c>
      <c r="V2134" s="29">
        <f t="shared" si="379"/>
        <v>0</v>
      </c>
      <c r="W2134" s="5"/>
    </row>
    <row r="2135" spans="1:23" ht="43.2" x14ac:dyDescent="0.3">
      <c r="A2135" s="3">
        <f t="shared" si="380"/>
        <v>2118</v>
      </c>
      <c r="B2135" s="4" t="s">
        <v>2019</v>
      </c>
      <c r="C2135" s="3">
        <v>7</v>
      </c>
      <c r="D2135" s="3" t="s">
        <v>1572</v>
      </c>
      <c r="E2135" s="4" t="s">
        <v>2048</v>
      </c>
      <c r="F2135" s="3" t="s">
        <v>2045</v>
      </c>
      <c r="G2135" s="3" t="s">
        <v>2309</v>
      </c>
      <c r="H2135" s="3" t="s">
        <v>2474</v>
      </c>
      <c r="I2135" s="3" t="s">
        <v>2496</v>
      </c>
      <c r="J2135" s="3">
        <v>65.400000000000006</v>
      </c>
      <c r="K2135" s="3">
        <v>9000</v>
      </c>
      <c r="L2135" s="3" t="s">
        <v>25</v>
      </c>
      <c r="M2135" s="3">
        <v>1</v>
      </c>
      <c r="N2135" s="28">
        <f t="shared" si="376"/>
        <v>9</v>
      </c>
      <c r="O2135" s="28">
        <f t="shared" si="377"/>
        <v>588.6</v>
      </c>
      <c r="P2135" s="12">
        <v>0</v>
      </c>
      <c r="Q2135" s="46">
        <f t="shared" si="374"/>
        <v>0</v>
      </c>
      <c r="R2135" s="37"/>
      <c r="S2135" s="3">
        <f t="shared" si="375"/>
        <v>9</v>
      </c>
      <c r="T2135" s="30" t="s">
        <v>2502</v>
      </c>
      <c r="U2135" s="29">
        <f t="shared" si="378"/>
        <v>588.6</v>
      </c>
      <c r="V2135" s="29">
        <f t="shared" si="379"/>
        <v>0</v>
      </c>
      <c r="W2135" s="5"/>
    </row>
    <row r="2136" spans="1:23" ht="43.2" x14ac:dyDescent="0.3">
      <c r="A2136" s="3">
        <f t="shared" si="380"/>
        <v>2119</v>
      </c>
      <c r="B2136" s="4" t="s">
        <v>2019</v>
      </c>
      <c r="C2136" s="3">
        <v>7</v>
      </c>
      <c r="D2136" s="3" t="s">
        <v>1572</v>
      </c>
      <c r="E2136" s="4" t="s">
        <v>2049</v>
      </c>
      <c r="F2136" s="3" t="s">
        <v>2045</v>
      </c>
      <c r="G2136" s="3" t="s">
        <v>2309</v>
      </c>
      <c r="H2136" s="3" t="s">
        <v>2474</v>
      </c>
      <c r="I2136" s="3" t="s">
        <v>2496</v>
      </c>
      <c r="J2136" s="3">
        <v>65.400000000000006</v>
      </c>
      <c r="K2136" s="3">
        <v>9000</v>
      </c>
      <c r="L2136" s="3" t="s">
        <v>25</v>
      </c>
      <c r="M2136" s="3">
        <v>1</v>
      </c>
      <c r="N2136" s="28">
        <f t="shared" si="376"/>
        <v>9</v>
      </c>
      <c r="O2136" s="28">
        <f t="shared" si="377"/>
        <v>588.6</v>
      </c>
      <c r="P2136" s="12">
        <v>0</v>
      </c>
      <c r="Q2136" s="46">
        <f t="shared" si="374"/>
        <v>0</v>
      </c>
      <c r="R2136" s="37"/>
      <c r="S2136" s="3">
        <f t="shared" si="375"/>
        <v>9</v>
      </c>
      <c r="T2136" s="30" t="s">
        <v>2502</v>
      </c>
      <c r="U2136" s="29">
        <f t="shared" si="378"/>
        <v>588.6</v>
      </c>
      <c r="V2136" s="29">
        <f t="shared" si="379"/>
        <v>0</v>
      </c>
      <c r="W2136" s="5"/>
    </row>
    <row r="2137" spans="1:23" ht="43.2" x14ac:dyDescent="0.3">
      <c r="A2137" s="3">
        <f t="shared" si="380"/>
        <v>2120</v>
      </c>
      <c r="B2137" s="4" t="s">
        <v>2019</v>
      </c>
      <c r="C2137" s="3">
        <v>7</v>
      </c>
      <c r="D2137" s="3" t="s">
        <v>1572</v>
      </c>
      <c r="E2137" s="4" t="s">
        <v>2050</v>
      </c>
      <c r="F2137" s="3" t="s">
        <v>2045</v>
      </c>
      <c r="G2137" s="3" t="s">
        <v>2309</v>
      </c>
      <c r="H2137" s="3" t="s">
        <v>2474</v>
      </c>
      <c r="I2137" s="3" t="s">
        <v>2496</v>
      </c>
      <c r="J2137" s="3">
        <v>65.400000000000006</v>
      </c>
      <c r="K2137" s="3">
        <v>9000</v>
      </c>
      <c r="L2137" s="3" t="s">
        <v>25</v>
      </c>
      <c r="M2137" s="3">
        <v>1</v>
      </c>
      <c r="N2137" s="28">
        <f t="shared" si="376"/>
        <v>9</v>
      </c>
      <c r="O2137" s="28">
        <f t="shared" si="377"/>
        <v>588.6</v>
      </c>
      <c r="P2137" s="12">
        <v>0</v>
      </c>
      <c r="Q2137" s="46">
        <f t="shared" si="374"/>
        <v>0</v>
      </c>
      <c r="R2137" s="37"/>
      <c r="S2137" s="3">
        <f t="shared" si="375"/>
        <v>9</v>
      </c>
      <c r="T2137" s="30" t="s">
        <v>2502</v>
      </c>
      <c r="U2137" s="29">
        <f t="shared" si="378"/>
        <v>588.6</v>
      </c>
      <c r="V2137" s="29">
        <f t="shared" si="379"/>
        <v>0</v>
      </c>
      <c r="W2137" s="5"/>
    </row>
    <row r="2138" spans="1:23" ht="43.2" x14ac:dyDescent="0.3">
      <c r="A2138" s="3">
        <f t="shared" si="380"/>
        <v>2121</v>
      </c>
      <c r="B2138" s="4" t="s">
        <v>2019</v>
      </c>
      <c r="C2138" s="3">
        <v>7</v>
      </c>
      <c r="D2138" s="3" t="s">
        <v>1567</v>
      </c>
      <c r="E2138" s="4" t="s">
        <v>2051</v>
      </c>
      <c r="F2138" s="3" t="s">
        <v>32</v>
      </c>
      <c r="G2138" s="3" t="s">
        <v>2340</v>
      </c>
      <c r="H2138" s="3" t="s">
        <v>2468</v>
      </c>
      <c r="I2138" s="3" t="s">
        <v>2496</v>
      </c>
      <c r="J2138" s="3">
        <v>18.2</v>
      </c>
      <c r="K2138" s="3">
        <v>10800</v>
      </c>
      <c r="L2138" s="3" t="s">
        <v>25</v>
      </c>
      <c r="M2138" s="3">
        <v>1</v>
      </c>
      <c r="N2138" s="28">
        <f t="shared" si="376"/>
        <v>10.8</v>
      </c>
      <c r="O2138" s="28">
        <f t="shared" si="377"/>
        <v>196.56</v>
      </c>
      <c r="P2138" s="12">
        <v>0</v>
      </c>
      <c r="Q2138" s="46">
        <f t="shared" si="374"/>
        <v>0</v>
      </c>
      <c r="R2138" s="37"/>
      <c r="S2138" s="3">
        <f t="shared" si="375"/>
        <v>10.8</v>
      </c>
      <c r="T2138" s="30" t="s">
        <v>2502</v>
      </c>
      <c r="U2138" s="5">
        <f t="shared" si="378"/>
        <v>196.56</v>
      </c>
      <c r="V2138" s="5">
        <f t="shared" si="379"/>
        <v>0</v>
      </c>
      <c r="W2138" s="5"/>
    </row>
    <row r="2139" spans="1:23" ht="43.2" x14ac:dyDescent="0.3">
      <c r="A2139" s="3">
        <f t="shared" si="380"/>
        <v>2122</v>
      </c>
      <c r="B2139" s="4" t="s">
        <v>2019</v>
      </c>
      <c r="C2139" s="3">
        <v>7</v>
      </c>
      <c r="D2139" s="3" t="s">
        <v>1567</v>
      </c>
      <c r="E2139" s="4" t="s">
        <v>2052</v>
      </c>
      <c r="F2139" s="3" t="s">
        <v>32</v>
      </c>
      <c r="G2139" s="3" t="s">
        <v>2340</v>
      </c>
      <c r="H2139" s="3" t="s">
        <v>2468</v>
      </c>
      <c r="I2139" s="3" t="s">
        <v>2496</v>
      </c>
      <c r="J2139" s="3">
        <v>18.2</v>
      </c>
      <c r="K2139" s="3">
        <v>10800</v>
      </c>
      <c r="L2139" s="3" t="s">
        <v>25</v>
      </c>
      <c r="M2139" s="3">
        <v>1</v>
      </c>
      <c r="N2139" s="28">
        <f t="shared" si="376"/>
        <v>10.8</v>
      </c>
      <c r="O2139" s="28">
        <f t="shared" si="377"/>
        <v>196.56</v>
      </c>
      <c r="P2139" s="12">
        <v>0</v>
      </c>
      <c r="Q2139" s="46">
        <f t="shared" si="374"/>
        <v>0</v>
      </c>
      <c r="R2139" s="37"/>
      <c r="S2139" s="3">
        <f t="shared" si="375"/>
        <v>10.8</v>
      </c>
      <c r="T2139" s="30" t="s">
        <v>2502</v>
      </c>
      <c r="U2139" s="5">
        <f t="shared" si="378"/>
        <v>196.56</v>
      </c>
      <c r="V2139" s="5">
        <f t="shared" si="379"/>
        <v>0</v>
      </c>
      <c r="W2139" s="5"/>
    </row>
    <row r="2140" spans="1:23" ht="43.2" x14ac:dyDescent="0.3">
      <c r="A2140" s="3">
        <f t="shared" si="380"/>
        <v>2123</v>
      </c>
      <c r="B2140" s="4" t="s">
        <v>2019</v>
      </c>
      <c r="C2140" s="3">
        <v>7</v>
      </c>
      <c r="D2140" s="3" t="s">
        <v>1567</v>
      </c>
      <c r="E2140" s="4" t="s">
        <v>2053</v>
      </c>
      <c r="F2140" s="3" t="s">
        <v>32</v>
      </c>
      <c r="G2140" s="3" t="s">
        <v>2340</v>
      </c>
      <c r="H2140" s="3" t="s">
        <v>2468</v>
      </c>
      <c r="I2140" s="3" t="s">
        <v>2496</v>
      </c>
      <c r="J2140" s="3">
        <v>18.2</v>
      </c>
      <c r="K2140" s="3">
        <v>10800</v>
      </c>
      <c r="L2140" s="3" t="s">
        <v>25</v>
      </c>
      <c r="M2140" s="3">
        <v>1</v>
      </c>
      <c r="N2140" s="28">
        <f t="shared" si="376"/>
        <v>10.8</v>
      </c>
      <c r="O2140" s="28">
        <f t="shared" si="377"/>
        <v>196.56</v>
      </c>
      <c r="P2140" s="12">
        <v>0</v>
      </c>
      <c r="Q2140" s="46">
        <f t="shared" si="374"/>
        <v>0</v>
      </c>
      <c r="R2140" s="37"/>
      <c r="S2140" s="3">
        <f t="shared" si="375"/>
        <v>10.8</v>
      </c>
      <c r="T2140" s="30" t="s">
        <v>2502</v>
      </c>
      <c r="U2140" s="5">
        <f t="shared" si="378"/>
        <v>196.56</v>
      </c>
      <c r="V2140" s="5">
        <f t="shared" si="379"/>
        <v>0</v>
      </c>
      <c r="W2140" s="5"/>
    </row>
    <row r="2141" spans="1:23" ht="43.2" x14ac:dyDescent="0.3">
      <c r="A2141" s="3">
        <f t="shared" si="380"/>
        <v>2124</v>
      </c>
      <c r="B2141" s="4" t="s">
        <v>2019</v>
      </c>
      <c r="C2141" s="3">
        <v>7</v>
      </c>
      <c r="D2141" s="3" t="s">
        <v>1567</v>
      </c>
      <c r="E2141" s="4" t="s">
        <v>2054</v>
      </c>
      <c r="F2141" s="3" t="s">
        <v>32</v>
      </c>
      <c r="G2141" s="3" t="s">
        <v>2340</v>
      </c>
      <c r="H2141" s="3" t="s">
        <v>2468</v>
      </c>
      <c r="I2141" s="3" t="s">
        <v>2496</v>
      </c>
      <c r="J2141" s="3">
        <v>18.2</v>
      </c>
      <c r="K2141" s="3">
        <v>10800</v>
      </c>
      <c r="L2141" s="3" t="s">
        <v>25</v>
      </c>
      <c r="M2141" s="3">
        <v>1</v>
      </c>
      <c r="N2141" s="28">
        <f t="shared" si="376"/>
        <v>10.8</v>
      </c>
      <c r="O2141" s="28">
        <f t="shared" si="377"/>
        <v>196.56</v>
      </c>
      <c r="P2141" s="12">
        <v>0</v>
      </c>
      <c r="Q2141" s="46">
        <f t="shared" si="374"/>
        <v>0</v>
      </c>
      <c r="R2141" s="37"/>
      <c r="S2141" s="3">
        <f t="shared" si="375"/>
        <v>10.8</v>
      </c>
      <c r="T2141" s="30" t="s">
        <v>2502</v>
      </c>
      <c r="U2141" s="5">
        <f t="shared" si="378"/>
        <v>196.56</v>
      </c>
      <c r="V2141" s="5">
        <f t="shared" si="379"/>
        <v>0</v>
      </c>
      <c r="W2141" s="5"/>
    </row>
    <row r="2142" spans="1:23" ht="43.2" x14ac:dyDescent="0.3">
      <c r="A2142" s="3">
        <f t="shared" si="380"/>
        <v>2125</v>
      </c>
      <c r="B2142" s="4" t="s">
        <v>2019</v>
      </c>
      <c r="C2142" s="3">
        <v>7</v>
      </c>
      <c r="D2142" s="3" t="s">
        <v>1567</v>
      </c>
      <c r="E2142" s="4" t="s">
        <v>2055</v>
      </c>
      <c r="F2142" s="3" t="s">
        <v>32</v>
      </c>
      <c r="G2142" s="3" t="s">
        <v>2340</v>
      </c>
      <c r="H2142" s="3" t="s">
        <v>2468</v>
      </c>
      <c r="I2142" s="3" t="s">
        <v>2496</v>
      </c>
      <c r="J2142" s="3">
        <v>18.2</v>
      </c>
      <c r="K2142" s="3">
        <v>10800</v>
      </c>
      <c r="L2142" s="3" t="s">
        <v>25</v>
      </c>
      <c r="M2142" s="3">
        <v>1</v>
      </c>
      <c r="N2142" s="28">
        <f t="shared" si="376"/>
        <v>10.8</v>
      </c>
      <c r="O2142" s="28">
        <f t="shared" si="377"/>
        <v>196.56</v>
      </c>
      <c r="P2142" s="12">
        <v>0</v>
      </c>
      <c r="Q2142" s="46">
        <f t="shared" si="374"/>
        <v>0</v>
      </c>
      <c r="R2142" s="37"/>
      <c r="S2142" s="3">
        <f t="shared" si="375"/>
        <v>10.8</v>
      </c>
      <c r="T2142" s="30" t="s">
        <v>2502</v>
      </c>
      <c r="U2142" s="5">
        <f t="shared" si="378"/>
        <v>196.56</v>
      </c>
      <c r="V2142" s="5">
        <f t="shared" si="379"/>
        <v>0</v>
      </c>
      <c r="W2142" s="5"/>
    </row>
    <row r="2143" spans="1:23" ht="43.2" x14ac:dyDescent="0.3">
      <c r="A2143" s="3">
        <f t="shared" si="380"/>
        <v>2126</v>
      </c>
      <c r="B2143" s="4" t="s">
        <v>2019</v>
      </c>
      <c r="C2143" s="3">
        <v>7</v>
      </c>
      <c r="D2143" s="3" t="s">
        <v>1567</v>
      </c>
      <c r="E2143" s="4" t="s">
        <v>2056</v>
      </c>
      <c r="F2143" s="3" t="s">
        <v>32</v>
      </c>
      <c r="G2143" s="3" t="s">
        <v>2340</v>
      </c>
      <c r="H2143" s="3" t="s">
        <v>2468</v>
      </c>
      <c r="I2143" s="3" t="s">
        <v>2496</v>
      </c>
      <c r="J2143" s="3">
        <v>18.2</v>
      </c>
      <c r="K2143" s="3">
        <v>10800</v>
      </c>
      <c r="L2143" s="3" t="s">
        <v>25</v>
      </c>
      <c r="M2143" s="3">
        <v>1</v>
      </c>
      <c r="N2143" s="28">
        <f t="shared" si="376"/>
        <v>10.8</v>
      </c>
      <c r="O2143" s="28">
        <f t="shared" si="377"/>
        <v>196.56</v>
      </c>
      <c r="P2143" s="12">
        <v>0</v>
      </c>
      <c r="Q2143" s="46">
        <f t="shared" si="374"/>
        <v>0</v>
      </c>
      <c r="R2143" s="37"/>
      <c r="S2143" s="3">
        <f t="shared" si="375"/>
        <v>10.8</v>
      </c>
      <c r="T2143" s="30" t="s">
        <v>2502</v>
      </c>
      <c r="U2143" s="5">
        <f t="shared" si="378"/>
        <v>196.56</v>
      </c>
      <c r="V2143" s="5">
        <f t="shared" si="379"/>
        <v>0</v>
      </c>
      <c r="W2143" s="5"/>
    </row>
    <row r="2144" spans="1:23" ht="43.2" x14ac:dyDescent="0.3">
      <c r="A2144" s="3">
        <f t="shared" si="380"/>
        <v>2127</v>
      </c>
      <c r="B2144" s="4" t="s">
        <v>2019</v>
      </c>
      <c r="C2144" s="3">
        <v>7</v>
      </c>
      <c r="D2144" s="3" t="s">
        <v>1567</v>
      </c>
      <c r="E2144" s="4" t="s">
        <v>2057</v>
      </c>
      <c r="F2144" s="3" t="s">
        <v>32</v>
      </c>
      <c r="G2144" s="3" t="s">
        <v>2340</v>
      </c>
      <c r="H2144" s="3" t="s">
        <v>2468</v>
      </c>
      <c r="I2144" s="3" t="s">
        <v>2496</v>
      </c>
      <c r="J2144" s="3">
        <v>18.2</v>
      </c>
      <c r="K2144" s="3">
        <v>10800</v>
      </c>
      <c r="L2144" s="3" t="s">
        <v>25</v>
      </c>
      <c r="M2144" s="3">
        <v>1</v>
      </c>
      <c r="N2144" s="28">
        <f t="shared" si="376"/>
        <v>10.8</v>
      </c>
      <c r="O2144" s="28">
        <f t="shared" si="377"/>
        <v>196.56</v>
      </c>
      <c r="P2144" s="12">
        <v>0</v>
      </c>
      <c r="Q2144" s="46">
        <f t="shared" si="374"/>
        <v>0</v>
      </c>
      <c r="R2144" s="37"/>
      <c r="S2144" s="3">
        <f t="shared" si="375"/>
        <v>10.8</v>
      </c>
      <c r="T2144" s="30" t="s">
        <v>2502</v>
      </c>
      <c r="U2144" s="5">
        <f t="shared" si="378"/>
        <v>196.56</v>
      </c>
      <c r="V2144" s="5">
        <f t="shared" si="379"/>
        <v>0</v>
      </c>
      <c r="W2144" s="5"/>
    </row>
    <row r="2145" spans="1:23" ht="43.2" x14ac:dyDescent="0.3">
      <c r="A2145" s="3">
        <f t="shared" si="380"/>
        <v>2128</v>
      </c>
      <c r="B2145" s="4" t="s">
        <v>2019</v>
      </c>
      <c r="C2145" s="3">
        <v>7</v>
      </c>
      <c r="D2145" s="3" t="s">
        <v>1567</v>
      </c>
      <c r="E2145" s="4" t="s">
        <v>2058</v>
      </c>
      <c r="F2145" s="3" t="s">
        <v>32</v>
      </c>
      <c r="G2145" s="3" t="s">
        <v>2340</v>
      </c>
      <c r="H2145" s="3" t="s">
        <v>2468</v>
      </c>
      <c r="I2145" s="3" t="s">
        <v>2496</v>
      </c>
      <c r="J2145" s="3">
        <v>18.2</v>
      </c>
      <c r="K2145" s="3">
        <v>10800</v>
      </c>
      <c r="L2145" s="3" t="s">
        <v>25</v>
      </c>
      <c r="M2145" s="3">
        <v>1</v>
      </c>
      <c r="N2145" s="28">
        <f t="shared" si="376"/>
        <v>10.8</v>
      </c>
      <c r="O2145" s="28">
        <f t="shared" si="377"/>
        <v>196.56</v>
      </c>
      <c r="P2145" s="12">
        <v>0</v>
      </c>
      <c r="Q2145" s="46">
        <f t="shared" si="374"/>
        <v>0</v>
      </c>
      <c r="R2145" s="37"/>
      <c r="S2145" s="3">
        <f t="shared" si="375"/>
        <v>10.8</v>
      </c>
      <c r="T2145" s="30" t="s">
        <v>2502</v>
      </c>
      <c r="U2145" s="5">
        <f t="shared" si="378"/>
        <v>196.56</v>
      </c>
      <c r="V2145" s="5">
        <f t="shared" si="379"/>
        <v>0</v>
      </c>
      <c r="W2145" s="5"/>
    </row>
    <row r="2146" spans="1:23" ht="43.2" x14ac:dyDescent="0.3">
      <c r="A2146" s="3">
        <f t="shared" si="380"/>
        <v>2129</v>
      </c>
      <c r="B2146" s="4" t="s">
        <v>2019</v>
      </c>
      <c r="C2146" s="3">
        <v>7</v>
      </c>
      <c r="D2146" s="3" t="s">
        <v>1567</v>
      </c>
      <c r="E2146" s="4" t="s">
        <v>2059</v>
      </c>
      <c r="F2146" s="3" t="s">
        <v>32</v>
      </c>
      <c r="G2146" s="3" t="s">
        <v>2340</v>
      </c>
      <c r="H2146" s="3" t="s">
        <v>2468</v>
      </c>
      <c r="I2146" s="3" t="s">
        <v>2496</v>
      </c>
      <c r="J2146" s="3">
        <v>18.2</v>
      </c>
      <c r="K2146" s="3">
        <v>10800</v>
      </c>
      <c r="L2146" s="3" t="s">
        <v>25</v>
      </c>
      <c r="M2146" s="3">
        <v>1</v>
      </c>
      <c r="N2146" s="28">
        <f t="shared" si="376"/>
        <v>10.8</v>
      </c>
      <c r="O2146" s="28">
        <f t="shared" si="377"/>
        <v>196.56</v>
      </c>
      <c r="P2146" s="12">
        <v>0</v>
      </c>
      <c r="Q2146" s="46">
        <f t="shared" si="374"/>
        <v>0</v>
      </c>
      <c r="R2146" s="37"/>
      <c r="S2146" s="3">
        <f t="shared" si="375"/>
        <v>10.8</v>
      </c>
      <c r="T2146" s="30" t="s">
        <v>2502</v>
      </c>
      <c r="U2146" s="5">
        <f t="shared" si="378"/>
        <v>196.56</v>
      </c>
      <c r="V2146" s="5">
        <f t="shared" si="379"/>
        <v>0</v>
      </c>
      <c r="W2146" s="5"/>
    </row>
    <row r="2147" spans="1:23" ht="43.2" x14ac:dyDescent="0.3">
      <c r="A2147" s="3">
        <f t="shared" si="380"/>
        <v>2130</v>
      </c>
      <c r="B2147" s="4" t="s">
        <v>2019</v>
      </c>
      <c r="C2147" s="3">
        <v>7</v>
      </c>
      <c r="D2147" s="3" t="s">
        <v>1567</v>
      </c>
      <c r="E2147" s="4" t="s">
        <v>2060</v>
      </c>
      <c r="F2147" s="3" t="s">
        <v>32</v>
      </c>
      <c r="G2147" s="3" t="s">
        <v>2340</v>
      </c>
      <c r="H2147" s="3" t="s">
        <v>2468</v>
      </c>
      <c r="I2147" s="3" t="s">
        <v>2496</v>
      </c>
      <c r="J2147" s="3">
        <v>18.2</v>
      </c>
      <c r="K2147" s="3">
        <v>10800</v>
      </c>
      <c r="L2147" s="3" t="s">
        <v>25</v>
      </c>
      <c r="M2147" s="3">
        <v>1</v>
      </c>
      <c r="N2147" s="28">
        <f t="shared" si="376"/>
        <v>10.8</v>
      </c>
      <c r="O2147" s="28">
        <f t="shared" si="377"/>
        <v>196.56</v>
      </c>
      <c r="P2147" s="12">
        <v>0</v>
      </c>
      <c r="Q2147" s="46">
        <f t="shared" si="374"/>
        <v>0</v>
      </c>
      <c r="R2147" s="37"/>
      <c r="S2147" s="3">
        <f t="shared" si="375"/>
        <v>10.8</v>
      </c>
      <c r="T2147" s="30" t="s">
        <v>2502</v>
      </c>
      <c r="U2147" s="5">
        <f t="shared" si="378"/>
        <v>196.56</v>
      </c>
      <c r="V2147" s="5">
        <f t="shared" si="379"/>
        <v>0</v>
      </c>
      <c r="W2147" s="5"/>
    </row>
    <row r="2148" spans="1:23" ht="43.2" x14ac:dyDescent="0.3">
      <c r="A2148" s="3">
        <f t="shared" si="380"/>
        <v>2131</v>
      </c>
      <c r="B2148" s="4" t="s">
        <v>2019</v>
      </c>
      <c r="C2148" s="3">
        <v>7</v>
      </c>
      <c r="D2148" s="3" t="s">
        <v>1567</v>
      </c>
      <c r="E2148" s="4" t="s">
        <v>2061</v>
      </c>
      <c r="F2148" s="3" t="s">
        <v>32</v>
      </c>
      <c r="G2148" s="3" t="s">
        <v>2340</v>
      </c>
      <c r="H2148" s="3" t="s">
        <v>2468</v>
      </c>
      <c r="I2148" s="3" t="s">
        <v>2496</v>
      </c>
      <c r="J2148" s="3">
        <v>18.2</v>
      </c>
      <c r="K2148" s="3">
        <v>10800</v>
      </c>
      <c r="L2148" s="3" t="s">
        <v>25</v>
      </c>
      <c r="M2148" s="3">
        <v>1</v>
      </c>
      <c r="N2148" s="28">
        <f t="shared" si="376"/>
        <v>10.8</v>
      </c>
      <c r="O2148" s="28">
        <f t="shared" si="377"/>
        <v>196.56</v>
      </c>
      <c r="P2148" s="12">
        <v>0</v>
      </c>
      <c r="Q2148" s="46">
        <f t="shared" si="374"/>
        <v>0</v>
      </c>
      <c r="R2148" s="37"/>
      <c r="S2148" s="3">
        <f t="shared" si="375"/>
        <v>10.8</v>
      </c>
      <c r="T2148" s="30" t="s">
        <v>2502</v>
      </c>
      <c r="U2148" s="5">
        <f t="shared" si="378"/>
        <v>196.56</v>
      </c>
      <c r="V2148" s="5">
        <f t="shared" si="379"/>
        <v>0</v>
      </c>
      <c r="W2148" s="5"/>
    </row>
    <row r="2149" spans="1:23" ht="43.2" x14ac:dyDescent="0.3">
      <c r="A2149" s="3">
        <f t="shared" si="380"/>
        <v>2132</v>
      </c>
      <c r="B2149" s="4" t="s">
        <v>2019</v>
      </c>
      <c r="C2149" s="3">
        <v>7</v>
      </c>
      <c r="D2149" s="3" t="s">
        <v>1567</v>
      </c>
      <c r="E2149" s="4" t="s">
        <v>2062</v>
      </c>
      <c r="F2149" s="3" t="s">
        <v>32</v>
      </c>
      <c r="G2149" s="3" t="s">
        <v>2340</v>
      </c>
      <c r="H2149" s="3" t="s">
        <v>2468</v>
      </c>
      <c r="I2149" s="3" t="s">
        <v>2496</v>
      </c>
      <c r="J2149" s="3">
        <v>18.2</v>
      </c>
      <c r="K2149" s="3">
        <v>10800</v>
      </c>
      <c r="L2149" s="3" t="s">
        <v>25</v>
      </c>
      <c r="M2149" s="3">
        <v>1</v>
      </c>
      <c r="N2149" s="28">
        <f t="shared" si="376"/>
        <v>10.8</v>
      </c>
      <c r="O2149" s="28">
        <f t="shared" si="377"/>
        <v>196.56</v>
      </c>
      <c r="P2149" s="12">
        <v>0</v>
      </c>
      <c r="Q2149" s="46">
        <f t="shared" si="374"/>
        <v>0</v>
      </c>
      <c r="R2149" s="37"/>
      <c r="S2149" s="3">
        <f t="shared" si="375"/>
        <v>10.8</v>
      </c>
      <c r="T2149" s="30" t="s">
        <v>2502</v>
      </c>
      <c r="U2149" s="5">
        <f t="shared" si="378"/>
        <v>196.56</v>
      </c>
      <c r="V2149" s="5">
        <f t="shared" si="379"/>
        <v>0</v>
      </c>
      <c r="W2149" s="5"/>
    </row>
    <row r="2150" spans="1:23" ht="43.2" x14ac:dyDescent="0.3">
      <c r="A2150" s="3">
        <f t="shared" si="380"/>
        <v>2133</v>
      </c>
      <c r="B2150" s="4" t="s">
        <v>2019</v>
      </c>
      <c r="C2150" s="3">
        <v>7</v>
      </c>
      <c r="D2150" s="3" t="s">
        <v>1567</v>
      </c>
      <c r="E2150" s="4" t="s">
        <v>2063</v>
      </c>
      <c r="F2150" s="3" t="s">
        <v>32</v>
      </c>
      <c r="G2150" s="3" t="s">
        <v>2340</v>
      </c>
      <c r="H2150" s="3" t="s">
        <v>2468</v>
      </c>
      <c r="I2150" s="3" t="s">
        <v>2496</v>
      </c>
      <c r="J2150" s="3">
        <v>18.2</v>
      </c>
      <c r="K2150" s="3">
        <v>10800</v>
      </c>
      <c r="L2150" s="3" t="s">
        <v>25</v>
      </c>
      <c r="M2150" s="3">
        <v>1</v>
      </c>
      <c r="N2150" s="28">
        <f t="shared" si="376"/>
        <v>10.8</v>
      </c>
      <c r="O2150" s="28">
        <f t="shared" si="377"/>
        <v>196.56</v>
      </c>
      <c r="P2150" s="12">
        <v>0</v>
      </c>
      <c r="Q2150" s="46">
        <f t="shared" si="374"/>
        <v>0</v>
      </c>
      <c r="R2150" s="37"/>
      <c r="S2150" s="3">
        <f t="shared" si="375"/>
        <v>10.8</v>
      </c>
      <c r="T2150" s="30" t="s">
        <v>2502</v>
      </c>
      <c r="U2150" s="5">
        <f t="shared" si="378"/>
        <v>196.56</v>
      </c>
      <c r="V2150" s="5">
        <f t="shared" si="379"/>
        <v>0</v>
      </c>
      <c r="W2150" s="5"/>
    </row>
    <row r="2151" spans="1:23" ht="43.2" x14ac:dyDescent="0.3">
      <c r="A2151" s="3">
        <f t="shared" si="380"/>
        <v>2134</v>
      </c>
      <c r="B2151" s="4" t="s">
        <v>2019</v>
      </c>
      <c r="C2151" s="3">
        <v>7</v>
      </c>
      <c r="D2151" s="3" t="s">
        <v>1567</v>
      </c>
      <c r="E2151" s="4" t="s">
        <v>2064</v>
      </c>
      <c r="F2151" s="3" t="s">
        <v>32</v>
      </c>
      <c r="G2151" s="3" t="s">
        <v>2340</v>
      </c>
      <c r="H2151" s="3" t="s">
        <v>2468</v>
      </c>
      <c r="I2151" s="3" t="s">
        <v>2496</v>
      </c>
      <c r="J2151" s="3">
        <v>18.2</v>
      </c>
      <c r="K2151" s="3">
        <v>10800</v>
      </c>
      <c r="L2151" s="3" t="s">
        <v>25</v>
      </c>
      <c r="M2151" s="3">
        <v>1</v>
      </c>
      <c r="N2151" s="28">
        <f t="shared" si="376"/>
        <v>10.8</v>
      </c>
      <c r="O2151" s="28">
        <f t="shared" si="377"/>
        <v>196.56</v>
      </c>
      <c r="P2151" s="12">
        <v>0</v>
      </c>
      <c r="Q2151" s="46">
        <f t="shared" si="374"/>
        <v>0</v>
      </c>
      <c r="R2151" s="37"/>
      <c r="S2151" s="3">
        <f t="shared" si="375"/>
        <v>10.8</v>
      </c>
      <c r="T2151" s="30" t="s">
        <v>2502</v>
      </c>
      <c r="U2151" s="5">
        <f t="shared" si="378"/>
        <v>196.56</v>
      </c>
      <c r="V2151" s="5">
        <f t="shared" si="379"/>
        <v>0</v>
      </c>
      <c r="W2151" s="5"/>
    </row>
    <row r="2152" spans="1:23" ht="43.2" x14ac:dyDescent="0.3">
      <c r="A2152" s="3">
        <f t="shared" si="380"/>
        <v>2135</v>
      </c>
      <c r="B2152" s="4" t="s">
        <v>2019</v>
      </c>
      <c r="C2152" s="3">
        <v>7</v>
      </c>
      <c r="D2152" s="3" t="s">
        <v>1567</v>
      </c>
      <c r="E2152" s="4" t="s">
        <v>2065</v>
      </c>
      <c r="F2152" s="3" t="s">
        <v>32</v>
      </c>
      <c r="G2152" s="3" t="s">
        <v>2340</v>
      </c>
      <c r="H2152" s="3" t="s">
        <v>2468</v>
      </c>
      <c r="I2152" s="3" t="s">
        <v>2496</v>
      </c>
      <c r="J2152" s="3">
        <v>18.2</v>
      </c>
      <c r="K2152" s="3">
        <v>10800</v>
      </c>
      <c r="L2152" s="3" t="s">
        <v>25</v>
      </c>
      <c r="M2152" s="3">
        <v>1</v>
      </c>
      <c r="N2152" s="28">
        <f t="shared" si="376"/>
        <v>10.8</v>
      </c>
      <c r="O2152" s="28">
        <f t="shared" si="377"/>
        <v>196.56</v>
      </c>
      <c r="P2152" s="12">
        <v>0</v>
      </c>
      <c r="Q2152" s="46">
        <f t="shared" si="374"/>
        <v>0</v>
      </c>
      <c r="R2152" s="37"/>
      <c r="S2152" s="3">
        <f t="shared" si="375"/>
        <v>10.8</v>
      </c>
      <c r="T2152" s="30" t="s">
        <v>2502</v>
      </c>
      <c r="U2152" s="5">
        <f t="shared" si="378"/>
        <v>196.56</v>
      </c>
      <c r="V2152" s="5">
        <f t="shared" si="379"/>
        <v>0</v>
      </c>
      <c r="W2152" s="5"/>
    </row>
    <row r="2153" spans="1:23" ht="43.2" x14ac:dyDescent="0.3">
      <c r="A2153" s="3">
        <f t="shared" si="380"/>
        <v>2136</v>
      </c>
      <c r="B2153" s="4" t="s">
        <v>2019</v>
      </c>
      <c r="C2153" s="3">
        <v>7</v>
      </c>
      <c r="D2153" s="3" t="s">
        <v>1567</v>
      </c>
      <c r="E2153" s="4" t="s">
        <v>2066</v>
      </c>
      <c r="F2153" s="3" t="s">
        <v>32</v>
      </c>
      <c r="G2153" s="3" t="s">
        <v>2340</v>
      </c>
      <c r="H2153" s="3" t="s">
        <v>2468</v>
      </c>
      <c r="I2153" s="3" t="s">
        <v>2496</v>
      </c>
      <c r="J2153" s="3">
        <v>18.2</v>
      </c>
      <c r="K2153" s="3">
        <v>10800</v>
      </c>
      <c r="L2153" s="3" t="s">
        <v>25</v>
      </c>
      <c r="M2153" s="3">
        <v>1</v>
      </c>
      <c r="N2153" s="28">
        <f t="shared" si="376"/>
        <v>10.8</v>
      </c>
      <c r="O2153" s="28">
        <f t="shared" si="377"/>
        <v>196.56</v>
      </c>
      <c r="P2153" s="12">
        <v>0</v>
      </c>
      <c r="Q2153" s="46">
        <f t="shared" si="374"/>
        <v>0</v>
      </c>
      <c r="R2153" s="37"/>
      <c r="S2153" s="3">
        <f t="shared" si="375"/>
        <v>10.8</v>
      </c>
      <c r="T2153" s="30" t="s">
        <v>2502</v>
      </c>
      <c r="U2153" s="5">
        <f t="shared" si="378"/>
        <v>196.56</v>
      </c>
      <c r="V2153" s="5">
        <f t="shared" si="379"/>
        <v>0</v>
      </c>
      <c r="W2153" s="5"/>
    </row>
    <row r="2154" spans="1:23" ht="43.2" x14ac:dyDescent="0.3">
      <c r="A2154" s="3">
        <f t="shared" si="380"/>
        <v>2137</v>
      </c>
      <c r="B2154" s="4" t="s">
        <v>2067</v>
      </c>
      <c r="C2154" s="3">
        <v>8</v>
      </c>
      <c r="D2154" s="3" t="s">
        <v>1569</v>
      </c>
      <c r="E2154" s="4" t="s">
        <v>2068</v>
      </c>
      <c r="F2154" s="3" t="s">
        <v>2082</v>
      </c>
      <c r="G2154" s="3" t="s">
        <v>2313</v>
      </c>
      <c r="H2154" s="3" t="s">
        <v>2476</v>
      </c>
      <c r="I2154" s="3" t="s">
        <v>2496</v>
      </c>
      <c r="J2154" s="3">
        <v>106</v>
      </c>
      <c r="K2154" s="3">
        <f>25000-440</f>
        <v>24560</v>
      </c>
      <c r="L2154" s="3" t="s">
        <v>25</v>
      </c>
      <c r="M2154" s="3">
        <v>1</v>
      </c>
      <c r="N2154" s="28">
        <f t="shared" ref="N2154:N2160" si="381">(K2154/1000)*M2154</f>
        <v>24.56</v>
      </c>
      <c r="O2154" s="28">
        <f t="shared" ref="O2154:O2160" si="382">N2154*J2154</f>
        <v>2603.3599999999997</v>
      </c>
      <c r="P2154" s="12">
        <v>0</v>
      </c>
      <c r="Q2154" s="46">
        <f t="shared" si="374"/>
        <v>0</v>
      </c>
      <c r="R2154" s="37"/>
      <c r="S2154" s="3">
        <f t="shared" si="375"/>
        <v>24.56</v>
      </c>
      <c r="T2154" s="30" t="s">
        <v>2502</v>
      </c>
      <c r="U2154" s="29">
        <f t="shared" si="378"/>
        <v>2603.3599999999997</v>
      </c>
      <c r="V2154" s="29">
        <f t="shared" si="379"/>
        <v>0</v>
      </c>
      <c r="W2154" s="5"/>
    </row>
    <row r="2155" spans="1:23" ht="43.2" x14ac:dyDescent="0.3">
      <c r="A2155" s="3">
        <f t="shared" si="380"/>
        <v>2138</v>
      </c>
      <c r="B2155" s="4" t="s">
        <v>2067</v>
      </c>
      <c r="C2155" s="3">
        <v>8</v>
      </c>
      <c r="D2155" s="3" t="s">
        <v>1569</v>
      </c>
      <c r="E2155" s="4" t="s">
        <v>2071</v>
      </c>
      <c r="F2155" s="3" t="s">
        <v>2083</v>
      </c>
      <c r="G2155" s="3" t="s">
        <v>2311</v>
      </c>
      <c r="H2155" s="3" t="s">
        <v>2466</v>
      </c>
      <c r="I2155" s="3" t="s">
        <v>2496</v>
      </c>
      <c r="J2155" s="3">
        <v>72.400000000000006</v>
      </c>
      <c r="K2155" s="3">
        <f>26000-440</f>
        <v>25560</v>
      </c>
      <c r="L2155" s="3" t="s">
        <v>25</v>
      </c>
      <c r="M2155" s="3">
        <v>1</v>
      </c>
      <c r="N2155" s="40">
        <f t="shared" si="381"/>
        <v>25.56</v>
      </c>
      <c r="O2155" s="40">
        <f t="shared" si="382"/>
        <v>1850.5440000000001</v>
      </c>
      <c r="P2155" s="12">
        <v>0</v>
      </c>
      <c r="Q2155" s="46">
        <f t="shared" si="374"/>
        <v>0</v>
      </c>
      <c r="R2155" s="37"/>
      <c r="S2155" s="3">
        <f t="shared" si="375"/>
        <v>25.56</v>
      </c>
      <c r="T2155" s="30" t="s">
        <v>2502</v>
      </c>
      <c r="U2155" s="41">
        <f t="shared" si="378"/>
        <v>1850.5440000000001</v>
      </c>
      <c r="V2155" s="41">
        <f t="shared" si="379"/>
        <v>0</v>
      </c>
      <c r="W2155" s="5"/>
    </row>
    <row r="2156" spans="1:23" ht="43.2" x14ac:dyDescent="0.3">
      <c r="A2156" s="3">
        <f t="shared" si="380"/>
        <v>2139</v>
      </c>
      <c r="B2156" s="4" t="s">
        <v>2067</v>
      </c>
      <c r="C2156" s="3">
        <v>8</v>
      </c>
      <c r="D2156" s="3" t="s">
        <v>1569</v>
      </c>
      <c r="E2156" s="4" t="s">
        <v>2072</v>
      </c>
      <c r="F2156" s="3" t="s">
        <v>2083</v>
      </c>
      <c r="G2156" s="3" t="s">
        <v>2311</v>
      </c>
      <c r="H2156" s="3" t="s">
        <v>2466</v>
      </c>
      <c r="I2156" s="3" t="s">
        <v>2496</v>
      </c>
      <c r="J2156" s="3">
        <v>72.400000000000006</v>
      </c>
      <c r="K2156" s="3">
        <f>25000-440</f>
        <v>24560</v>
      </c>
      <c r="L2156" s="3" t="s">
        <v>25</v>
      </c>
      <c r="M2156" s="3">
        <v>1</v>
      </c>
      <c r="N2156" s="40">
        <f t="shared" si="381"/>
        <v>24.56</v>
      </c>
      <c r="O2156" s="40">
        <f t="shared" si="382"/>
        <v>1778.144</v>
      </c>
      <c r="P2156" s="12">
        <v>0</v>
      </c>
      <c r="Q2156" s="46">
        <f t="shared" si="374"/>
        <v>0</v>
      </c>
      <c r="R2156" s="37"/>
      <c r="S2156" s="3">
        <f t="shared" si="375"/>
        <v>24.56</v>
      </c>
      <c r="T2156" s="30" t="s">
        <v>2502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4ac:dyDescent="0.3">
      <c r="A2157" s="3">
        <f t="shared" si="380"/>
        <v>2140</v>
      </c>
      <c r="B2157" s="4" t="s">
        <v>2067</v>
      </c>
      <c r="C2157" s="3">
        <v>8</v>
      </c>
      <c r="D2157" s="3" t="s">
        <v>1569</v>
      </c>
      <c r="E2157" s="4" t="s">
        <v>2073</v>
      </c>
      <c r="F2157" s="3" t="s">
        <v>59</v>
      </c>
      <c r="G2157" s="3" t="s">
        <v>2310</v>
      </c>
      <c r="H2157" s="3" t="s">
        <v>2466</v>
      </c>
      <c r="I2157" s="3" t="s">
        <v>2496</v>
      </c>
      <c r="J2157" s="3">
        <v>72.400000000000006</v>
      </c>
      <c r="K2157" s="3">
        <v>6968</v>
      </c>
      <c r="L2157" s="3" t="s">
        <v>25</v>
      </c>
      <c r="M2157" s="3">
        <v>1</v>
      </c>
      <c r="N2157" s="28">
        <f t="shared" si="381"/>
        <v>6.968</v>
      </c>
      <c r="O2157" s="28">
        <f t="shared" si="382"/>
        <v>504.48320000000001</v>
      </c>
      <c r="P2157" s="12">
        <v>0</v>
      </c>
      <c r="Q2157" s="46">
        <f t="shared" si="374"/>
        <v>0</v>
      </c>
      <c r="R2157" s="14"/>
      <c r="S2157" s="3">
        <f t="shared" si="375"/>
        <v>6.968</v>
      </c>
      <c r="T2157" s="30" t="s">
        <v>2502</v>
      </c>
      <c r="U2157" s="5">
        <f t="shared" si="378"/>
        <v>504.48320000000001</v>
      </c>
      <c r="V2157" s="5">
        <f t="shared" si="379"/>
        <v>0</v>
      </c>
      <c r="W2157" s="5"/>
    </row>
    <row r="2158" spans="1:23" ht="43.2" x14ac:dyDescent="0.3">
      <c r="A2158" s="3">
        <f t="shared" si="380"/>
        <v>2141</v>
      </c>
      <c r="B2158" s="4" t="s">
        <v>2067</v>
      </c>
      <c r="C2158" s="3">
        <v>8</v>
      </c>
      <c r="D2158" s="3" t="s">
        <v>1569</v>
      </c>
      <c r="E2158" s="4" t="s">
        <v>2074</v>
      </c>
      <c r="F2158" s="3" t="s">
        <v>59</v>
      </c>
      <c r="G2158" s="3" t="s">
        <v>2310</v>
      </c>
      <c r="H2158" s="3" t="s">
        <v>2466</v>
      </c>
      <c r="I2158" s="3" t="s">
        <v>2496</v>
      </c>
      <c r="J2158" s="3">
        <v>72.400000000000006</v>
      </c>
      <c r="K2158" s="3">
        <v>10700</v>
      </c>
      <c r="L2158" s="3" t="s">
        <v>25</v>
      </c>
      <c r="M2158" s="3">
        <v>1</v>
      </c>
      <c r="N2158" s="28">
        <f t="shared" si="381"/>
        <v>10.7</v>
      </c>
      <c r="O2158" s="28">
        <f t="shared" si="382"/>
        <v>774.68000000000006</v>
      </c>
      <c r="P2158" s="12">
        <v>0</v>
      </c>
      <c r="Q2158" s="46">
        <f t="shared" si="374"/>
        <v>0</v>
      </c>
      <c r="R2158" s="14"/>
      <c r="S2158" s="3">
        <f t="shared" si="375"/>
        <v>10.7</v>
      </c>
      <c r="T2158" s="30" t="s">
        <v>2502</v>
      </c>
      <c r="U2158" s="5">
        <f t="shared" si="378"/>
        <v>774.68000000000006</v>
      </c>
      <c r="V2158" s="5">
        <f t="shared" si="379"/>
        <v>0</v>
      </c>
      <c r="W2158" s="5"/>
    </row>
    <row r="2159" spans="1:23" ht="43.2" x14ac:dyDescent="0.3">
      <c r="A2159" s="3">
        <f t="shared" si="380"/>
        <v>2142</v>
      </c>
      <c r="B2159" s="4" t="s">
        <v>2067</v>
      </c>
      <c r="C2159" s="3">
        <v>8</v>
      </c>
      <c r="D2159" s="3" t="s">
        <v>1569</v>
      </c>
      <c r="E2159" s="4" t="s">
        <v>2069</v>
      </c>
      <c r="F2159" s="3" t="s">
        <v>59</v>
      </c>
      <c r="G2159" s="3" t="s">
        <v>2310</v>
      </c>
      <c r="H2159" s="3" t="s">
        <v>2466</v>
      </c>
      <c r="I2159" s="3" t="s">
        <v>2496</v>
      </c>
      <c r="J2159" s="3">
        <v>72.400000000000006</v>
      </c>
      <c r="K2159" s="3">
        <f>25000-440</f>
        <v>24560</v>
      </c>
      <c r="L2159" s="3" t="s">
        <v>25</v>
      </c>
      <c r="M2159" s="3">
        <v>1</v>
      </c>
      <c r="N2159" s="28">
        <f t="shared" si="381"/>
        <v>24.56</v>
      </c>
      <c r="O2159" s="28">
        <f t="shared" si="382"/>
        <v>1778.144</v>
      </c>
      <c r="P2159" s="12">
        <v>0</v>
      </c>
      <c r="Q2159" s="46">
        <f t="shared" si="374"/>
        <v>0</v>
      </c>
      <c r="R2159" s="14"/>
      <c r="S2159" s="3">
        <f t="shared" si="375"/>
        <v>24.56</v>
      </c>
      <c r="T2159" s="30" t="s">
        <v>2502</v>
      </c>
      <c r="U2159" s="5">
        <f t="shared" si="378"/>
        <v>1778.144</v>
      </c>
      <c r="V2159" s="5">
        <f t="shared" si="379"/>
        <v>0</v>
      </c>
      <c r="W2159" s="5"/>
    </row>
    <row r="2160" spans="1:23" ht="43.2" x14ac:dyDescent="0.3">
      <c r="A2160" s="3">
        <f t="shared" si="380"/>
        <v>2143</v>
      </c>
      <c r="B2160" s="4" t="s">
        <v>2067</v>
      </c>
      <c r="C2160" s="3">
        <v>8</v>
      </c>
      <c r="D2160" s="3" t="s">
        <v>1569</v>
      </c>
      <c r="E2160" s="4" t="s">
        <v>2075</v>
      </c>
      <c r="F2160" s="3" t="s">
        <v>2030</v>
      </c>
      <c r="G2160" s="3" t="s">
        <v>2312</v>
      </c>
      <c r="H2160" s="3" t="s">
        <v>2475</v>
      </c>
      <c r="I2160" s="3" t="s">
        <v>2496</v>
      </c>
      <c r="J2160" s="3">
        <v>94</v>
      </c>
      <c r="K2160" s="3">
        <f>26000-440</f>
        <v>25560</v>
      </c>
      <c r="L2160" s="3" t="s">
        <v>25</v>
      </c>
      <c r="M2160" s="3">
        <v>1</v>
      </c>
      <c r="N2160" s="28">
        <f t="shared" si="381"/>
        <v>25.56</v>
      </c>
      <c r="O2160" s="28">
        <f t="shared" si="382"/>
        <v>2402.64</v>
      </c>
      <c r="P2160" s="12">
        <v>0</v>
      </c>
      <c r="Q2160" s="46">
        <f t="shared" si="374"/>
        <v>0</v>
      </c>
      <c r="R2160" s="37"/>
      <c r="S2160" s="3">
        <f t="shared" si="375"/>
        <v>25.56</v>
      </c>
      <c r="T2160" s="30" t="s">
        <v>2502</v>
      </c>
      <c r="U2160" s="29">
        <f t="shared" si="378"/>
        <v>2402.64</v>
      </c>
      <c r="V2160" s="29">
        <f t="shared" si="379"/>
        <v>0</v>
      </c>
      <c r="W2160" s="5"/>
    </row>
    <row r="2161" spans="1:23" ht="43.2" x14ac:dyDescent="0.3">
      <c r="A2161" s="3">
        <f t="shared" si="380"/>
        <v>2144</v>
      </c>
      <c r="B2161" s="4" t="s">
        <v>2067</v>
      </c>
      <c r="C2161" s="3">
        <v>8</v>
      </c>
      <c r="D2161" s="3" t="s">
        <v>1569</v>
      </c>
      <c r="E2161" s="4" t="s">
        <v>2076</v>
      </c>
      <c r="F2161" s="3" t="s">
        <v>31</v>
      </c>
      <c r="G2161" s="3" t="s">
        <v>2308</v>
      </c>
      <c r="H2161" s="3" t="s">
        <v>2473</v>
      </c>
      <c r="I2161" s="3" t="s">
        <v>2496</v>
      </c>
      <c r="J2161" s="3">
        <v>56.8</v>
      </c>
      <c r="K2161" s="3">
        <f>25000-440</f>
        <v>24560</v>
      </c>
      <c r="L2161" s="3" t="s">
        <v>25</v>
      </c>
      <c r="M2161" s="3">
        <v>1</v>
      </c>
      <c r="N2161" s="40">
        <f t="shared" ref="N2161:N2166" si="383">(K2161/1000)*M2161</f>
        <v>24.56</v>
      </c>
      <c r="O2161" s="40">
        <f t="shared" ref="O2161:O2166" si="384">N2161*J2161</f>
        <v>1395.0079999999998</v>
      </c>
      <c r="P2161" s="12">
        <v>0</v>
      </c>
      <c r="Q2161" s="46">
        <f t="shared" si="374"/>
        <v>0</v>
      </c>
      <c r="R2161" s="15"/>
      <c r="S2161" s="3">
        <f t="shared" si="375"/>
        <v>24.56</v>
      </c>
      <c r="T2161" s="30" t="s">
        <v>2502</v>
      </c>
      <c r="U2161" s="41">
        <f t="shared" si="378"/>
        <v>1395.0079999999998</v>
      </c>
      <c r="V2161" s="41">
        <f t="shared" si="379"/>
        <v>0</v>
      </c>
      <c r="W2161" s="5"/>
    </row>
    <row r="2162" spans="1:23" ht="43.2" x14ac:dyDescent="0.3">
      <c r="A2162" s="3">
        <f t="shared" si="380"/>
        <v>2145</v>
      </c>
      <c r="B2162" s="4" t="s">
        <v>2067</v>
      </c>
      <c r="C2162" s="3">
        <v>8</v>
      </c>
      <c r="D2162" s="3" t="s">
        <v>1569</v>
      </c>
      <c r="E2162" s="4" t="s">
        <v>2077</v>
      </c>
      <c r="F2162" s="3" t="s">
        <v>31</v>
      </c>
      <c r="G2162" s="3" t="s">
        <v>2308</v>
      </c>
      <c r="H2162" s="3" t="s">
        <v>2473</v>
      </c>
      <c r="I2162" s="3" t="s">
        <v>2496</v>
      </c>
      <c r="J2162" s="3">
        <v>56.8</v>
      </c>
      <c r="K2162" s="3">
        <v>6968</v>
      </c>
      <c r="L2162" s="3" t="s">
        <v>25</v>
      </c>
      <c r="M2162" s="3">
        <v>1</v>
      </c>
      <c r="N2162" s="40">
        <f t="shared" si="383"/>
        <v>6.968</v>
      </c>
      <c r="O2162" s="40">
        <f t="shared" si="384"/>
        <v>395.7824</v>
      </c>
      <c r="P2162" s="12">
        <v>0</v>
      </c>
      <c r="Q2162" s="46">
        <f t="shared" si="374"/>
        <v>0</v>
      </c>
      <c r="R2162" s="15"/>
      <c r="S2162" s="3">
        <f t="shared" si="375"/>
        <v>6.968</v>
      </c>
      <c r="T2162" s="30" t="s">
        <v>2502</v>
      </c>
      <c r="U2162" s="41">
        <f t="shared" si="378"/>
        <v>395.7824</v>
      </c>
      <c r="V2162" s="41">
        <f t="shared" si="379"/>
        <v>0</v>
      </c>
      <c r="W2162" s="5"/>
    </row>
    <row r="2163" spans="1:23" ht="43.2" x14ac:dyDescent="0.3">
      <c r="A2163" s="3">
        <f t="shared" si="380"/>
        <v>2146</v>
      </c>
      <c r="B2163" s="4" t="s">
        <v>2067</v>
      </c>
      <c r="C2163" s="3">
        <v>8</v>
      </c>
      <c r="D2163" s="3" t="s">
        <v>1569</v>
      </c>
      <c r="E2163" s="4" t="s">
        <v>2078</v>
      </c>
      <c r="F2163" s="3" t="s">
        <v>31</v>
      </c>
      <c r="G2163" s="3" t="s">
        <v>2308</v>
      </c>
      <c r="H2163" s="3" t="s">
        <v>2473</v>
      </c>
      <c r="I2163" s="3" t="s">
        <v>2496</v>
      </c>
      <c r="J2163" s="3">
        <v>56.8</v>
      </c>
      <c r="K2163" s="3">
        <v>10700</v>
      </c>
      <c r="L2163" s="3" t="s">
        <v>25</v>
      </c>
      <c r="M2163" s="3">
        <v>1</v>
      </c>
      <c r="N2163" s="28">
        <f t="shared" si="383"/>
        <v>10.7</v>
      </c>
      <c r="O2163" s="40">
        <f t="shared" si="384"/>
        <v>607.75999999999988</v>
      </c>
      <c r="P2163" s="12">
        <v>0</v>
      </c>
      <c r="Q2163" s="46">
        <f t="shared" si="374"/>
        <v>0</v>
      </c>
      <c r="R2163" s="15"/>
      <c r="S2163" s="3">
        <f t="shared" si="375"/>
        <v>10.7</v>
      </c>
      <c r="T2163" s="30" t="s">
        <v>2502</v>
      </c>
      <c r="U2163" s="41">
        <f t="shared" si="378"/>
        <v>607.75999999999988</v>
      </c>
      <c r="V2163" s="41">
        <f t="shared" si="379"/>
        <v>0</v>
      </c>
      <c r="W2163" s="5"/>
    </row>
    <row r="2164" spans="1:23" ht="43.2" x14ac:dyDescent="0.3">
      <c r="A2164" s="3">
        <f t="shared" si="380"/>
        <v>2147</v>
      </c>
      <c r="B2164" s="4" t="s">
        <v>2067</v>
      </c>
      <c r="C2164" s="3">
        <v>8</v>
      </c>
      <c r="D2164" s="3" t="s">
        <v>1569</v>
      </c>
      <c r="E2164" s="4" t="s">
        <v>2070</v>
      </c>
      <c r="F2164" s="3" t="s">
        <v>59</v>
      </c>
      <c r="G2164" s="3" t="s">
        <v>2310</v>
      </c>
      <c r="H2164" s="3" t="s">
        <v>2466</v>
      </c>
      <c r="I2164" s="3" t="s">
        <v>2496</v>
      </c>
      <c r="J2164" s="3">
        <v>72.400000000000006</v>
      </c>
      <c r="K2164" s="3">
        <f>25000-440</f>
        <v>24560</v>
      </c>
      <c r="L2164" s="3" t="s">
        <v>25</v>
      </c>
      <c r="M2164" s="3">
        <v>1</v>
      </c>
      <c r="N2164" s="28">
        <f t="shared" si="383"/>
        <v>24.56</v>
      </c>
      <c r="O2164" s="28">
        <f t="shared" si="384"/>
        <v>1778.144</v>
      </c>
      <c r="P2164" s="12">
        <v>0</v>
      </c>
      <c r="Q2164" s="46">
        <f t="shared" si="374"/>
        <v>0</v>
      </c>
      <c r="R2164" s="14"/>
      <c r="S2164" s="3">
        <f t="shared" si="375"/>
        <v>24.56</v>
      </c>
      <c r="T2164" s="30" t="s">
        <v>2502</v>
      </c>
      <c r="U2164" s="5">
        <f t="shared" si="378"/>
        <v>1778.144</v>
      </c>
      <c r="V2164" s="5">
        <f t="shared" si="379"/>
        <v>0</v>
      </c>
      <c r="W2164" s="5"/>
    </row>
    <row r="2165" spans="1:23" ht="43.2" x14ac:dyDescent="0.3">
      <c r="A2165" s="3">
        <f t="shared" si="380"/>
        <v>2148</v>
      </c>
      <c r="B2165" s="4" t="s">
        <v>2067</v>
      </c>
      <c r="C2165" s="3">
        <v>8</v>
      </c>
      <c r="D2165" s="3" t="s">
        <v>1569</v>
      </c>
      <c r="E2165" s="4" t="s">
        <v>2079</v>
      </c>
      <c r="F2165" s="3" t="s">
        <v>59</v>
      </c>
      <c r="G2165" s="3" t="s">
        <v>2310</v>
      </c>
      <c r="H2165" s="3" t="s">
        <v>2466</v>
      </c>
      <c r="I2165" s="3" t="s">
        <v>2496</v>
      </c>
      <c r="J2165" s="3">
        <v>72.400000000000006</v>
      </c>
      <c r="K2165" s="3">
        <f>26000-440</f>
        <v>25560</v>
      </c>
      <c r="L2165" s="3" t="s">
        <v>25</v>
      </c>
      <c r="M2165" s="3">
        <v>1</v>
      </c>
      <c r="N2165" s="28">
        <f t="shared" si="383"/>
        <v>25.56</v>
      </c>
      <c r="O2165" s="28">
        <f t="shared" si="384"/>
        <v>1850.5440000000001</v>
      </c>
      <c r="P2165" s="12">
        <v>0</v>
      </c>
      <c r="Q2165" s="46">
        <f t="shared" si="374"/>
        <v>0</v>
      </c>
      <c r="R2165" s="14"/>
      <c r="S2165" s="3">
        <f t="shared" si="375"/>
        <v>25.56</v>
      </c>
      <c r="T2165" s="30" t="s">
        <v>2502</v>
      </c>
      <c r="U2165" s="5">
        <f t="shared" si="378"/>
        <v>1850.5440000000001</v>
      </c>
      <c r="V2165" s="5">
        <f t="shared" si="379"/>
        <v>0</v>
      </c>
      <c r="W2165" s="5"/>
    </row>
    <row r="2166" spans="1:23" ht="43.2" x14ac:dyDescent="0.3">
      <c r="A2166" s="3">
        <f t="shared" si="380"/>
        <v>2149</v>
      </c>
      <c r="B2166" s="4" t="s">
        <v>2067</v>
      </c>
      <c r="C2166" s="3">
        <v>8</v>
      </c>
      <c r="D2166" s="3" t="s">
        <v>1569</v>
      </c>
      <c r="E2166" s="4" t="s">
        <v>2080</v>
      </c>
      <c r="F2166" s="3" t="s">
        <v>59</v>
      </c>
      <c r="G2166" s="3" t="s">
        <v>2310</v>
      </c>
      <c r="H2166" s="3" t="s">
        <v>2466</v>
      </c>
      <c r="I2166" s="3" t="s">
        <v>2496</v>
      </c>
      <c r="J2166" s="3">
        <v>72.400000000000006</v>
      </c>
      <c r="K2166" s="3">
        <f>25000-440</f>
        <v>24560</v>
      </c>
      <c r="L2166" s="3" t="s">
        <v>25</v>
      </c>
      <c r="M2166" s="3">
        <v>1</v>
      </c>
      <c r="N2166" s="28">
        <f t="shared" si="383"/>
        <v>24.56</v>
      </c>
      <c r="O2166" s="28">
        <f t="shared" si="384"/>
        <v>1778.144</v>
      </c>
      <c r="P2166" s="12">
        <v>0</v>
      </c>
      <c r="Q2166" s="46">
        <f t="shared" si="374"/>
        <v>0</v>
      </c>
      <c r="R2166" s="14"/>
      <c r="S2166" s="3">
        <f t="shared" si="375"/>
        <v>24.56</v>
      </c>
      <c r="T2166" s="30" t="s">
        <v>2502</v>
      </c>
      <c r="U2166" s="5">
        <f t="shared" si="378"/>
        <v>1778.144</v>
      </c>
      <c r="V2166" s="5">
        <f t="shared" si="379"/>
        <v>0</v>
      </c>
      <c r="W2166" s="5"/>
    </row>
    <row r="2167" spans="1:23" ht="43.2" x14ac:dyDescent="0.3">
      <c r="A2167" s="3">
        <f t="shared" si="380"/>
        <v>2150</v>
      </c>
      <c r="B2167" s="4" t="s">
        <v>2067</v>
      </c>
      <c r="C2167" s="3">
        <v>8</v>
      </c>
      <c r="D2167" s="3" t="s">
        <v>1569</v>
      </c>
      <c r="E2167" s="4" t="s">
        <v>2081</v>
      </c>
      <c r="F2167" s="3" t="s">
        <v>628</v>
      </c>
      <c r="G2167" s="3" t="s">
        <v>2332</v>
      </c>
      <c r="H2167" s="3" t="s">
        <v>2482</v>
      </c>
      <c r="I2167" s="3" t="s">
        <v>2496</v>
      </c>
      <c r="J2167" s="3">
        <v>66</v>
      </c>
      <c r="K2167" s="3">
        <v>10700</v>
      </c>
      <c r="L2167" s="3" t="s">
        <v>25</v>
      </c>
      <c r="M2167" s="3">
        <v>1</v>
      </c>
      <c r="N2167" s="28">
        <f t="shared" ref="N2167:N2173" si="385">(K2167/1000)*M2167</f>
        <v>10.7</v>
      </c>
      <c r="O2167" s="28">
        <f t="shared" ref="O2167:O2173" si="386">N2167*J2167</f>
        <v>706.19999999999993</v>
      </c>
      <c r="P2167" s="12">
        <v>0</v>
      </c>
      <c r="Q2167" s="46">
        <f t="shared" si="374"/>
        <v>0</v>
      </c>
      <c r="R2167" s="37"/>
      <c r="S2167" s="3">
        <f t="shared" si="375"/>
        <v>10.7</v>
      </c>
      <c r="T2167" s="30" t="s">
        <v>2502</v>
      </c>
      <c r="U2167" s="29">
        <f t="shared" si="378"/>
        <v>706.19999999999993</v>
      </c>
      <c r="V2167" s="29">
        <f t="shared" si="379"/>
        <v>0</v>
      </c>
      <c r="W2167" s="5"/>
    </row>
    <row r="2168" spans="1:23" ht="43.2" x14ac:dyDescent="0.3">
      <c r="A2168" s="3">
        <f t="shared" si="380"/>
        <v>2151</v>
      </c>
      <c r="B2168" s="4" t="s">
        <v>2067</v>
      </c>
      <c r="C2168" s="3">
        <v>8</v>
      </c>
      <c r="D2168" s="3" t="s">
        <v>1572</v>
      </c>
      <c r="E2168" s="4" t="s">
        <v>2102</v>
      </c>
      <c r="F2168" s="3" t="s">
        <v>31</v>
      </c>
      <c r="G2168" s="3" t="s">
        <v>2308</v>
      </c>
      <c r="H2168" s="3" t="s">
        <v>2473</v>
      </c>
      <c r="I2168" s="3" t="s">
        <v>2496</v>
      </c>
      <c r="J2168" s="3">
        <v>56.8</v>
      </c>
      <c r="K2168" s="3">
        <v>6000</v>
      </c>
      <c r="L2168" s="3" t="s">
        <v>25</v>
      </c>
      <c r="M2168" s="3">
        <v>1</v>
      </c>
      <c r="N2168" s="28">
        <f t="shared" si="385"/>
        <v>6</v>
      </c>
      <c r="O2168" s="28">
        <f t="shared" si="386"/>
        <v>340.79999999999995</v>
      </c>
      <c r="P2168" s="12">
        <v>0</v>
      </c>
      <c r="Q2168" s="46">
        <f t="shared" si="374"/>
        <v>0</v>
      </c>
      <c r="R2168" s="15"/>
      <c r="S2168" s="3">
        <f t="shared" si="375"/>
        <v>6</v>
      </c>
      <c r="T2168" s="30" t="s">
        <v>2502</v>
      </c>
      <c r="U2168" s="41">
        <f t="shared" si="378"/>
        <v>340.79999999999995</v>
      </c>
      <c r="V2168" s="41">
        <f t="shared" si="379"/>
        <v>0</v>
      </c>
      <c r="W2168" s="5"/>
    </row>
    <row r="2169" spans="1:23" ht="43.2" x14ac:dyDescent="0.3">
      <c r="A2169" s="3">
        <f t="shared" si="380"/>
        <v>2152</v>
      </c>
      <c r="B2169" s="4" t="s">
        <v>2067</v>
      </c>
      <c r="C2169" s="3">
        <v>8</v>
      </c>
      <c r="D2169" s="3" t="s">
        <v>1572</v>
      </c>
      <c r="E2169" s="4" t="s">
        <v>2103</v>
      </c>
      <c r="F2169" s="3" t="s">
        <v>31</v>
      </c>
      <c r="G2169" s="3" t="s">
        <v>2308</v>
      </c>
      <c r="H2169" s="3" t="s">
        <v>2473</v>
      </c>
      <c r="I2169" s="3" t="s">
        <v>2496</v>
      </c>
      <c r="J2169" s="3">
        <v>56.8</v>
      </c>
      <c r="K2169" s="3">
        <v>6000</v>
      </c>
      <c r="L2169" s="3" t="s">
        <v>25</v>
      </c>
      <c r="M2169" s="3">
        <v>1</v>
      </c>
      <c r="N2169" s="28">
        <f t="shared" si="385"/>
        <v>6</v>
      </c>
      <c r="O2169" s="28">
        <f t="shared" si="386"/>
        <v>340.79999999999995</v>
      </c>
      <c r="P2169" s="12">
        <v>0</v>
      </c>
      <c r="Q2169" s="46">
        <f t="shared" si="374"/>
        <v>0</v>
      </c>
      <c r="R2169" s="15"/>
      <c r="S2169" s="3">
        <f t="shared" si="375"/>
        <v>6</v>
      </c>
      <c r="T2169" s="30" t="s">
        <v>2502</v>
      </c>
      <c r="U2169" s="41">
        <f t="shared" si="378"/>
        <v>340.79999999999995</v>
      </c>
      <c r="V2169" s="41">
        <f t="shared" si="379"/>
        <v>0</v>
      </c>
      <c r="W2169" s="5"/>
    </row>
    <row r="2170" spans="1:23" ht="43.2" x14ac:dyDescent="0.3">
      <c r="A2170" s="3">
        <f t="shared" si="380"/>
        <v>2153</v>
      </c>
      <c r="B2170" s="4" t="s">
        <v>2067</v>
      </c>
      <c r="C2170" s="3">
        <v>8</v>
      </c>
      <c r="D2170" s="3" t="s">
        <v>1572</v>
      </c>
      <c r="E2170" s="4" t="s">
        <v>2104</v>
      </c>
      <c r="F2170" s="3" t="s">
        <v>31</v>
      </c>
      <c r="G2170" s="3" t="s">
        <v>2308</v>
      </c>
      <c r="H2170" s="3" t="s">
        <v>2473</v>
      </c>
      <c r="I2170" s="3" t="s">
        <v>2496</v>
      </c>
      <c r="J2170" s="3">
        <v>56.8</v>
      </c>
      <c r="K2170" s="3">
        <v>6000</v>
      </c>
      <c r="L2170" s="3" t="s">
        <v>25</v>
      </c>
      <c r="M2170" s="3">
        <v>1</v>
      </c>
      <c r="N2170" s="28">
        <f t="shared" si="385"/>
        <v>6</v>
      </c>
      <c r="O2170" s="28">
        <f t="shared" si="386"/>
        <v>340.79999999999995</v>
      </c>
      <c r="P2170" s="12">
        <v>0</v>
      </c>
      <c r="Q2170" s="46">
        <f t="shared" si="374"/>
        <v>0</v>
      </c>
      <c r="R2170" s="15"/>
      <c r="S2170" s="3">
        <f t="shared" si="375"/>
        <v>6</v>
      </c>
      <c r="T2170" s="30" t="s">
        <v>2502</v>
      </c>
      <c r="U2170" s="41">
        <f t="shared" si="378"/>
        <v>340.79999999999995</v>
      </c>
      <c r="V2170" s="41">
        <f t="shared" si="379"/>
        <v>0</v>
      </c>
      <c r="W2170" s="5"/>
    </row>
    <row r="2171" spans="1:23" ht="43.2" x14ac:dyDescent="0.3">
      <c r="A2171" s="3">
        <f t="shared" si="380"/>
        <v>2154</v>
      </c>
      <c r="B2171" s="4" t="s">
        <v>2067</v>
      </c>
      <c r="C2171" s="3">
        <v>8</v>
      </c>
      <c r="D2171" s="3" t="s">
        <v>1572</v>
      </c>
      <c r="E2171" s="4" t="s">
        <v>2105</v>
      </c>
      <c r="F2171" s="3" t="s">
        <v>1028</v>
      </c>
      <c r="G2171" s="3" t="s">
        <v>2306</v>
      </c>
      <c r="H2171" s="3" t="s">
        <v>2472</v>
      </c>
      <c r="I2171" s="3" t="s">
        <v>2496</v>
      </c>
      <c r="J2171" s="3">
        <v>44.1</v>
      </c>
      <c r="K2171" s="3">
        <v>6000</v>
      </c>
      <c r="L2171" s="3" t="s">
        <v>25</v>
      </c>
      <c r="M2171" s="3">
        <v>1</v>
      </c>
      <c r="N2171" s="28">
        <f t="shared" si="385"/>
        <v>6</v>
      </c>
      <c r="O2171" s="28">
        <f t="shared" si="386"/>
        <v>264.60000000000002</v>
      </c>
      <c r="P2171" s="12">
        <v>0</v>
      </c>
      <c r="Q2171" s="46">
        <f t="shared" si="374"/>
        <v>0</v>
      </c>
      <c r="R2171" s="15"/>
      <c r="S2171" s="3">
        <f t="shared" si="375"/>
        <v>6</v>
      </c>
      <c r="T2171" s="30" t="s">
        <v>2502</v>
      </c>
      <c r="U2171" s="29">
        <f t="shared" si="378"/>
        <v>264.60000000000002</v>
      </c>
      <c r="V2171" s="29">
        <f t="shared" si="379"/>
        <v>0</v>
      </c>
      <c r="W2171" s="5"/>
    </row>
    <row r="2172" spans="1:23" ht="43.2" x14ac:dyDescent="0.3">
      <c r="A2172" s="3">
        <f t="shared" si="380"/>
        <v>2155</v>
      </c>
      <c r="B2172" s="4" t="s">
        <v>2067</v>
      </c>
      <c r="C2172" s="3">
        <v>8</v>
      </c>
      <c r="D2172" s="3" t="s">
        <v>1572</v>
      </c>
      <c r="E2172" s="4" t="s">
        <v>2106</v>
      </c>
      <c r="F2172" s="3" t="s">
        <v>6</v>
      </c>
      <c r="G2172" s="7" t="s">
        <v>2344</v>
      </c>
      <c r="H2172" s="7" t="s">
        <v>2467</v>
      </c>
      <c r="I2172" s="7" t="s">
        <v>2496</v>
      </c>
      <c r="J2172" s="7">
        <v>49.9</v>
      </c>
      <c r="K2172" s="3">
        <v>6000</v>
      </c>
      <c r="L2172" s="3" t="s">
        <v>25</v>
      </c>
      <c r="M2172" s="3">
        <v>1</v>
      </c>
      <c r="N2172" s="28">
        <f t="shared" si="385"/>
        <v>6</v>
      </c>
      <c r="O2172" s="28">
        <f t="shared" si="386"/>
        <v>299.39999999999998</v>
      </c>
      <c r="P2172" s="12">
        <v>0</v>
      </c>
      <c r="Q2172" s="46">
        <f t="shared" si="374"/>
        <v>0</v>
      </c>
      <c r="R2172" s="37"/>
      <c r="S2172" s="3">
        <f t="shared" si="375"/>
        <v>6</v>
      </c>
      <c r="T2172" s="30" t="s">
        <v>2502</v>
      </c>
      <c r="U2172" s="29">
        <f t="shared" si="378"/>
        <v>299.39999999999998</v>
      </c>
      <c r="V2172" s="29">
        <f t="shared" si="379"/>
        <v>0</v>
      </c>
      <c r="W2172" s="5"/>
    </row>
    <row r="2173" spans="1:23" ht="43.2" x14ac:dyDescent="0.3">
      <c r="A2173" s="3">
        <f t="shared" si="380"/>
        <v>2156</v>
      </c>
      <c r="B2173" s="4" t="s">
        <v>2067</v>
      </c>
      <c r="C2173" s="3">
        <v>8</v>
      </c>
      <c r="D2173" s="3" t="s">
        <v>1572</v>
      </c>
      <c r="E2173" s="4" t="s">
        <v>2107</v>
      </c>
      <c r="F2173" s="3" t="s">
        <v>1063</v>
      </c>
      <c r="G2173" s="3" t="s">
        <v>2338</v>
      </c>
      <c r="H2173" s="3" t="s">
        <v>2505</v>
      </c>
      <c r="I2173" s="3" t="s">
        <v>2496</v>
      </c>
      <c r="J2173" s="3">
        <v>137</v>
      </c>
      <c r="K2173" s="3">
        <v>6000</v>
      </c>
      <c r="L2173" s="3" t="s">
        <v>25</v>
      </c>
      <c r="M2173" s="3">
        <v>1</v>
      </c>
      <c r="N2173" s="28">
        <f t="shared" si="385"/>
        <v>6</v>
      </c>
      <c r="O2173" s="28">
        <f t="shared" si="386"/>
        <v>822</v>
      </c>
      <c r="P2173" s="12">
        <v>0</v>
      </c>
      <c r="Q2173" s="46">
        <f t="shared" si="374"/>
        <v>0</v>
      </c>
      <c r="R2173" s="15"/>
      <c r="S2173" s="3">
        <f t="shared" si="375"/>
        <v>6</v>
      </c>
      <c r="T2173" s="30" t="s">
        <v>2502</v>
      </c>
      <c r="U2173" s="29">
        <f t="shared" si="378"/>
        <v>822</v>
      </c>
      <c r="V2173" s="29">
        <f t="shared" si="379"/>
        <v>0</v>
      </c>
      <c r="W2173" s="5"/>
    </row>
    <row r="2174" spans="1:23" ht="43.2" x14ac:dyDescent="0.3">
      <c r="A2174" s="3">
        <f t="shared" si="380"/>
        <v>2157</v>
      </c>
      <c r="B2174" s="4" t="s">
        <v>2067</v>
      </c>
      <c r="C2174" s="3">
        <v>8</v>
      </c>
      <c r="D2174" s="3" t="s">
        <v>1572</v>
      </c>
      <c r="E2174" s="4" t="s">
        <v>2108</v>
      </c>
      <c r="F2174" s="3" t="s">
        <v>227</v>
      </c>
      <c r="G2174" s="3" t="s">
        <v>2333</v>
      </c>
      <c r="H2174" s="3" t="s">
        <v>2483</v>
      </c>
      <c r="I2174" s="3" t="s">
        <v>2496</v>
      </c>
      <c r="J2174" s="3">
        <v>76</v>
      </c>
      <c r="K2174" s="3">
        <v>6000</v>
      </c>
      <c r="L2174" s="3" t="s">
        <v>25</v>
      </c>
      <c r="M2174" s="3">
        <v>1</v>
      </c>
      <c r="N2174" s="28">
        <f t="shared" ref="N2174:N2180" si="387">(K2174/1000)*M2174</f>
        <v>6</v>
      </c>
      <c r="O2174" s="28">
        <f t="shared" ref="O2174:O2180" si="388">N2174*J2174</f>
        <v>456</v>
      </c>
      <c r="P2174" s="12">
        <v>0</v>
      </c>
      <c r="Q2174" s="46">
        <f t="shared" si="374"/>
        <v>0</v>
      </c>
      <c r="R2174" s="15"/>
      <c r="S2174" s="3">
        <f t="shared" si="375"/>
        <v>6</v>
      </c>
      <c r="T2174" s="45" t="s">
        <v>2502</v>
      </c>
      <c r="U2174" s="47">
        <f t="shared" si="378"/>
        <v>456</v>
      </c>
      <c r="V2174" s="47">
        <f t="shared" si="379"/>
        <v>0</v>
      </c>
      <c r="W2174" s="5"/>
    </row>
    <row r="2175" spans="1:23" ht="43.2" x14ac:dyDescent="0.3">
      <c r="A2175" s="3">
        <f t="shared" si="380"/>
        <v>2158</v>
      </c>
      <c r="B2175" s="4" t="s">
        <v>2067</v>
      </c>
      <c r="C2175" s="3">
        <v>8</v>
      </c>
      <c r="D2175" s="3" t="s">
        <v>1572</v>
      </c>
      <c r="E2175" s="4" t="s">
        <v>2109</v>
      </c>
      <c r="F2175" s="3" t="s">
        <v>227</v>
      </c>
      <c r="G2175" s="3" t="s">
        <v>2333</v>
      </c>
      <c r="H2175" s="3" t="s">
        <v>2483</v>
      </c>
      <c r="I2175" s="3" t="s">
        <v>2496</v>
      </c>
      <c r="J2175" s="3">
        <v>76</v>
      </c>
      <c r="K2175" s="3">
        <v>6000</v>
      </c>
      <c r="L2175" s="3" t="s">
        <v>25</v>
      </c>
      <c r="M2175" s="3">
        <v>1</v>
      </c>
      <c r="N2175" s="28">
        <f t="shared" si="387"/>
        <v>6</v>
      </c>
      <c r="O2175" s="28">
        <f t="shared" si="388"/>
        <v>456</v>
      </c>
      <c r="P2175" s="12">
        <v>0</v>
      </c>
      <c r="Q2175" s="46">
        <f t="shared" si="374"/>
        <v>0</v>
      </c>
      <c r="R2175" s="15"/>
      <c r="S2175" s="3">
        <f t="shared" si="375"/>
        <v>6</v>
      </c>
      <c r="T2175" s="45" t="s">
        <v>2502</v>
      </c>
      <c r="U2175" s="47">
        <f t="shared" si="378"/>
        <v>456</v>
      </c>
      <c r="V2175" s="47">
        <f t="shared" si="379"/>
        <v>0</v>
      </c>
      <c r="W2175" s="5"/>
    </row>
    <row r="2176" spans="1:23" ht="43.2" x14ac:dyDescent="0.3">
      <c r="A2176" s="3">
        <f t="shared" si="380"/>
        <v>2159</v>
      </c>
      <c r="B2176" s="4" t="s">
        <v>2067</v>
      </c>
      <c r="C2176" s="3">
        <v>8</v>
      </c>
      <c r="D2176" s="3" t="s">
        <v>1572</v>
      </c>
      <c r="E2176" s="4" t="s">
        <v>2110</v>
      </c>
      <c r="F2176" s="3" t="s">
        <v>227</v>
      </c>
      <c r="G2176" s="3" t="s">
        <v>2333</v>
      </c>
      <c r="H2176" s="3" t="s">
        <v>2483</v>
      </c>
      <c r="I2176" s="3" t="s">
        <v>2496</v>
      </c>
      <c r="J2176" s="3">
        <v>76</v>
      </c>
      <c r="K2176" s="3">
        <v>6000</v>
      </c>
      <c r="L2176" s="3" t="s">
        <v>25</v>
      </c>
      <c r="M2176" s="3">
        <v>1</v>
      </c>
      <c r="N2176" s="28">
        <f t="shared" si="387"/>
        <v>6</v>
      </c>
      <c r="O2176" s="28">
        <f t="shared" si="388"/>
        <v>456</v>
      </c>
      <c r="P2176" s="12">
        <v>0</v>
      </c>
      <c r="Q2176" s="46">
        <f t="shared" si="374"/>
        <v>0</v>
      </c>
      <c r="R2176" s="15"/>
      <c r="S2176" s="3">
        <f t="shared" si="375"/>
        <v>6</v>
      </c>
      <c r="T2176" s="45" t="s">
        <v>2502</v>
      </c>
      <c r="U2176" s="47">
        <f t="shared" si="378"/>
        <v>456</v>
      </c>
      <c r="V2176" s="47">
        <f t="shared" si="379"/>
        <v>0</v>
      </c>
      <c r="W2176" s="5"/>
    </row>
    <row r="2177" spans="1:23" ht="43.2" x14ac:dyDescent="0.3">
      <c r="A2177" s="3">
        <f t="shared" si="380"/>
        <v>2160</v>
      </c>
      <c r="B2177" s="4" t="s">
        <v>2067</v>
      </c>
      <c r="C2177" s="3">
        <v>8</v>
      </c>
      <c r="D2177" s="3" t="s">
        <v>1572</v>
      </c>
      <c r="E2177" s="4" t="s">
        <v>2111</v>
      </c>
      <c r="F2177" s="3" t="s">
        <v>227</v>
      </c>
      <c r="G2177" s="3" t="s">
        <v>2333</v>
      </c>
      <c r="H2177" s="3" t="s">
        <v>2483</v>
      </c>
      <c r="I2177" s="3" t="s">
        <v>2496</v>
      </c>
      <c r="J2177" s="3">
        <v>76</v>
      </c>
      <c r="K2177" s="3">
        <v>6000</v>
      </c>
      <c r="L2177" s="3" t="s">
        <v>25</v>
      </c>
      <c r="M2177" s="3">
        <v>1</v>
      </c>
      <c r="N2177" s="28">
        <f t="shared" si="387"/>
        <v>6</v>
      </c>
      <c r="O2177" s="28">
        <f t="shared" si="388"/>
        <v>456</v>
      </c>
      <c r="P2177" s="12">
        <v>0</v>
      </c>
      <c r="Q2177" s="46">
        <f t="shared" si="374"/>
        <v>0</v>
      </c>
      <c r="R2177" s="15"/>
      <c r="S2177" s="3">
        <f t="shared" si="375"/>
        <v>6</v>
      </c>
      <c r="T2177" s="45" t="s">
        <v>2502</v>
      </c>
      <c r="U2177" s="47">
        <f t="shared" si="378"/>
        <v>456</v>
      </c>
      <c r="V2177" s="47">
        <f t="shared" si="379"/>
        <v>0</v>
      </c>
      <c r="W2177" s="5"/>
    </row>
    <row r="2178" spans="1:23" ht="43.2" x14ac:dyDescent="0.3">
      <c r="A2178" s="3">
        <f t="shared" si="380"/>
        <v>2161</v>
      </c>
      <c r="B2178" s="4" t="s">
        <v>2067</v>
      </c>
      <c r="C2178" s="3">
        <v>8</v>
      </c>
      <c r="D2178" s="3" t="s">
        <v>1572</v>
      </c>
      <c r="E2178" s="4" t="s">
        <v>2112</v>
      </c>
      <c r="F2178" s="3" t="s">
        <v>227</v>
      </c>
      <c r="G2178" s="3" t="s">
        <v>2333</v>
      </c>
      <c r="H2178" s="3" t="s">
        <v>2483</v>
      </c>
      <c r="I2178" s="3" t="s">
        <v>2496</v>
      </c>
      <c r="J2178" s="3">
        <v>76</v>
      </c>
      <c r="K2178" s="3">
        <v>6000</v>
      </c>
      <c r="L2178" s="3" t="s">
        <v>25</v>
      </c>
      <c r="M2178" s="3">
        <v>1</v>
      </c>
      <c r="N2178" s="28">
        <f t="shared" si="387"/>
        <v>6</v>
      </c>
      <c r="O2178" s="28">
        <f t="shared" si="388"/>
        <v>456</v>
      </c>
      <c r="P2178" s="12">
        <v>0</v>
      </c>
      <c r="Q2178" s="46">
        <f t="shared" si="374"/>
        <v>0</v>
      </c>
      <c r="R2178" s="15"/>
      <c r="S2178" s="3">
        <f t="shared" si="375"/>
        <v>6</v>
      </c>
      <c r="T2178" s="45" t="s">
        <v>2502</v>
      </c>
      <c r="U2178" s="47">
        <f t="shared" si="378"/>
        <v>456</v>
      </c>
      <c r="V2178" s="47">
        <f t="shared" si="379"/>
        <v>0</v>
      </c>
      <c r="W2178" s="5"/>
    </row>
    <row r="2179" spans="1:23" ht="43.2" x14ac:dyDescent="0.3">
      <c r="A2179" s="3">
        <f t="shared" si="380"/>
        <v>2162</v>
      </c>
      <c r="B2179" s="4" t="s">
        <v>2067</v>
      </c>
      <c r="C2179" s="3">
        <v>8</v>
      </c>
      <c r="D2179" s="3" t="s">
        <v>1572</v>
      </c>
      <c r="E2179" s="4" t="s">
        <v>2113</v>
      </c>
      <c r="F2179" s="3" t="s">
        <v>227</v>
      </c>
      <c r="G2179" s="3" t="s">
        <v>2333</v>
      </c>
      <c r="H2179" s="3" t="s">
        <v>2483</v>
      </c>
      <c r="I2179" s="3" t="s">
        <v>2496</v>
      </c>
      <c r="J2179" s="3">
        <v>76</v>
      </c>
      <c r="K2179" s="3">
        <v>6000</v>
      </c>
      <c r="L2179" s="3" t="s">
        <v>25</v>
      </c>
      <c r="M2179" s="3">
        <v>1</v>
      </c>
      <c r="N2179" s="28">
        <f t="shared" si="387"/>
        <v>6</v>
      </c>
      <c r="O2179" s="28">
        <f t="shared" si="388"/>
        <v>456</v>
      </c>
      <c r="P2179" s="12">
        <v>0</v>
      </c>
      <c r="Q2179" s="46">
        <f t="shared" ref="Q2179:Q2242" si="389">N2179*P2179</f>
        <v>0</v>
      </c>
      <c r="R2179" s="15"/>
      <c r="S2179" s="3">
        <f t="shared" ref="S2179:S2242" si="390">N2179-Q2179</f>
        <v>6</v>
      </c>
      <c r="T2179" s="45" t="s">
        <v>2502</v>
      </c>
      <c r="U2179" s="47">
        <f t="shared" si="378"/>
        <v>456</v>
      </c>
      <c r="V2179" s="47">
        <f t="shared" si="379"/>
        <v>0</v>
      </c>
      <c r="W2179" s="5"/>
    </row>
    <row r="2180" spans="1:23" ht="43.2" x14ac:dyDescent="0.3">
      <c r="A2180" s="3">
        <f t="shared" si="380"/>
        <v>2163</v>
      </c>
      <c r="B2180" s="4" t="s">
        <v>2067</v>
      </c>
      <c r="C2180" s="3">
        <v>8</v>
      </c>
      <c r="D2180" s="3" t="s">
        <v>1572</v>
      </c>
      <c r="E2180" s="4" t="s">
        <v>2111</v>
      </c>
      <c r="F2180" s="3" t="s">
        <v>227</v>
      </c>
      <c r="G2180" s="3" t="s">
        <v>2333</v>
      </c>
      <c r="H2180" s="3" t="s">
        <v>2483</v>
      </c>
      <c r="I2180" s="3" t="s">
        <v>2496</v>
      </c>
      <c r="J2180" s="3">
        <v>76</v>
      </c>
      <c r="K2180" s="3">
        <v>6000</v>
      </c>
      <c r="L2180" s="3" t="s">
        <v>25</v>
      </c>
      <c r="M2180" s="3">
        <v>1</v>
      </c>
      <c r="N2180" s="28">
        <f t="shared" si="387"/>
        <v>6</v>
      </c>
      <c r="O2180" s="28">
        <f t="shared" si="388"/>
        <v>456</v>
      </c>
      <c r="P2180" s="12">
        <v>0</v>
      </c>
      <c r="Q2180" s="46">
        <f t="shared" si="389"/>
        <v>0</v>
      </c>
      <c r="R2180" s="15"/>
      <c r="S2180" s="3">
        <f t="shared" si="390"/>
        <v>6</v>
      </c>
      <c r="T2180" s="45" t="s">
        <v>2502</v>
      </c>
      <c r="U2180" s="47">
        <f t="shared" si="378"/>
        <v>456</v>
      </c>
      <c r="V2180" s="47">
        <f t="shared" si="379"/>
        <v>0</v>
      </c>
      <c r="W2180" s="5"/>
    </row>
    <row r="2181" spans="1:23" ht="43.2" x14ac:dyDescent="0.3">
      <c r="A2181" s="3">
        <f t="shared" si="380"/>
        <v>2164</v>
      </c>
      <c r="B2181" s="4" t="s">
        <v>2067</v>
      </c>
      <c r="C2181" s="3">
        <v>8</v>
      </c>
      <c r="D2181" s="3" t="s">
        <v>1572</v>
      </c>
      <c r="E2181" s="4" t="s">
        <v>2114</v>
      </c>
      <c r="F2181" s="3" t="s">
        <v>920</v>
      </c>
      <c r="G2181" s="3" t="s">
        <v>2319</v>
      </c>
      <c r="H2181" s="3" t="s">
        <v>2474</v>
      </c>
      <c r="I2181" s="3" t="s">
        <v>2496</v>
      </c>
      <c r="J2181" s="3">
        <v>65.400000000000006</v>
      </c>
      <c r="K2181" s="3">
        <v>8000</v>
      </c>
      <c r="L2181" s="3" t="s">
        <v>25</v>
      </c>
      <c r="M2181" s="3">
        <v>1</v>
      </c>
      <c r="N2181" s="28">
        <f t="shared" ref="N2181:N2225" si="391">(K2181/1000)*M2181</f>
        <v>8</v>
      </c>
      <c r="O2181" s="28">
        <f t="shared" ref="O2181:O2225" si="392">N2181*J2181</f>
        <v>523.20000000000005</v>
      </c>
      <c r="P2181" s="12">
        <v>0</v>
      </c>
      <c r="Q2181" s="46">
        <f t="shared" si="389"/>
        <v>0</v>
      </c>
      <c r="R2181" s="37"/>
      <c r="S2181" s="3">
        <f t="shared" si="390"/>
        <v>8</v>
      </c>
      <c r="T2181" s="30" t="s">
        <v>2502</v>
      </c>
      <c r="U2181" s="41">
        <f t="shared" si="378"/>
        <v>523.20000000000005</v>
      </c>
      <c r="V2181" s="41">
        <f t="shared" si="379"/>
        <v>0</v>
      </c>
      <c r="W2181" s="5"/>
    </row>
    <row r="2182" spans="1:23" ht="43.2" x14ac:dyDescent="0.3">
      <c r="A2182" s="3">
        <f t="shared" si="380"/>
        <v>2165</v>
      </c>
      <c r="B2182" s="4" t="s">
        <v>2067</v>
      </c>
      <c r="C2182" s="3">
        <v>8</v>
      </c>
      <c r="D2182" s="3" t="s">
        <v>1572</v>
      </c>
      <c r="E2182" s="4" t="s">
        <v>2115</v>
      </c>
      <c r="F2182" s="3" t="s">
        <v>920</v>
      </c>
      <c r="G2182" s="3" t="s">
        <v>2319</v>
      </c>
      <c r="H2182" s="3" t="s">
        <v>2474</v>
      </c>
      <c r="I2182" s="3" t="s">
        <v>2496</v>
      </c>
      <c r="J2182" s="3">
        <v>65.400000000000006</v>
      </c>
      <c r="K2182" s="3">
        <v>8000</v>
      </c>
      <c r="L2182" s="3" t="s">
        <v>25</v>
      </c>
      <c r="M2182" s="3">
        <v>1</v>
      </c>
      <c r="N2182" s="28">
        <f t="shared" si="391"/>
        <v>8</v>
      </c>
      <c r="O2182" s="28">
        <f t="shared" si="392"/>
        <v>523.20000000000005</v>
      </c>
      <c r="P2182" s="12">
        <v>0</v>
      </c>
      <c r="Q2182" s="46">
        <f t="shared" si="389"/>
        <v>0</v>
      </c>
      <c r="R2182" s="37"/>
      <c r="S2182" s="3">
        <f t="shared" si="390"/>
        <v>8</v>
      </c>
      <c r="T2182" s="30" t="s">
        <v>2502</v>
      </c>
      <c r="U2182" s="41">
        <f t="shared" si="378"/>
        <v>523.20000000000005</v>
      </c>
      <c r="V2182" s="41">
        <f t="shared" si="379"/>
        <v>0</v>
      </c>
      <c r="W2182" s="5"/>
    </row>
    <row r="2183" spans="1:23" ht="43.2" x14ac:dyDescent="0.3">
      <c r="A2183" s="3">
        <f t="shared" si="380"/>
        <v>2166</v>
      </c>
      <c r="B2183" s="4" t="s">
        <v>2067</v>
      </c>
      <c r="C2183" s="3">
        <v>8</v>
      </c>
      <c r="D2183" s="3" t="s">
        <v>1572</v>
      </c>
      <c r="E2183" s="4" t="s">
        <v>2116</v>
      </c>
      <c r="F2183" s="3" t="s">
        <v>1096</v>
      </c>
      <c r="G2183" s="3" t="s">
        <v>2316</v>
      </c>
      <c r="H2183" s="3" t="s">
        <v>2470</v>
      </c>
      <c r="I2183" s="3" t="s">
        <v>2496</v>
      </c>
      <c r="J2183" s="3">
        <v>41.4</v>
      </c>
      <c r="K2183" s="3">
        <v>3000</v>
      </c>
      <c r="L2183" s="3" t="s">
        <v>25</v>
      </c>
      <c r="M2183" s="3">
        <v>1</v>
      </c>
      <c r="N2183" s="28">
        <f t="shared" si="391"/>
        <v>3</v>
      </c>
      <c r="O2183" s="28">
        <f t="shared" si="392"/>
        <v>124.19999999999999</v>
      </c>
      <c r="P2183" s="12">
        <v>0</v>
      </c>
      <c r="Q2183" s="46">
        <f t="shared" si="389"/>
        <v>0</v>
      </c>
      <c r="R2183" s="14"/>
      <c r="S2183" s="3">
        <f t="shared" si="390"/>
        <v>3</v>
      </c>
      <c r="T2183" s="30" t="s">
        <v>2502</v>
      </c>
      <c r="U2183" s="5">
        <f t="shared" si="378"/>
        <v>124.19999999999999</v>
      </c>
      <c r="V2183" s="5">
        <f t="shared" si="379"/>
        <v>0</v>
      </c>
      <c r="W2183" s="5"/>
    </row>
    <row r="2184" spans="1:23" ht="43.2" x14ac:dyDescent="0.3">
      <c r="A2184" s="3">
        <f t="shared" si="380"/>
        <v>2167</v>
      </c>
      <c r="B2184" s="4" t="s">
        <v>2067</v>
      </c>
      <c r="C2184" s="3">
        <v>8</v>
      </c>
      <c r="D2184" s="3" t="s">
        <v>1572</v>
      </c>
      <c r="E2184" s="4" t="s">
        <v>2117</v>
      </c>
      <c r="F2184" s="3" t="s">
        <v>920</v>
      </c>
      <c r="G2184" s="3" t="s">
        <v>2319</v>
      </c>
      <c r="H2184" s="3" t="s">
        <v>2474</v>
      </c>
      <c r="I2184" s="3" t="s">
        <v>2496</v>
      </c>
      <c r="J2184" s="3">
        <v>65.400000000000006</v>
      </c>
      <c r="K2184" s="3">
        <v>8000</v>
      </c>
      <c r="L2184" s="3" t="s">
        <v>25</v>
      </c>
      <c r="M2184" s="3">
        <v>1</v>
      </c>
      <c r="N2184" s="28">
        <f t="shared" si="391"/>
        <v>8</v>
      </c>
      <c r="O2184" s="28">
        <f t="shared" si="392"/>
        <v>523.20000000000005</v>
      </c>
      <c r="P2184" s="12">
        <v>0</v>
      </c>
      <c r="Q2184" s="46">
        <f t="shared" si="389"/>
        <v>0</v>
      </c>
      <c r="R2184" s="37"/>
      <c r="S2184" s="3">
        <f t="shared" si="390"/>
        <v>8</v>
      </c>
      <c r="T2184" s="30" t="s">
        <v>2502</v>
      </c>
      <c r="U2184" s="41">
        <f t="shared" si="378"/>
        <v>523.20000000000005</v>
      </c>
      <c r="V2184" s="41">
        <f t="shared" si="379"/>
        <v>0</v>
      </c>
      <c r="W2184" s="5"/>
    </row>
    <row r="2185" spans="1:23" ht="43.2" x14ac:dyDescent="0.3">
      <c r="A2185" s="3">
        <f t="shared" si="380"/>
        <v>2168</v>
      </c>
      <c r="B2185" s="4" t="s">
        <v>2067</v>
      </c>
      <c r="C2185" s="3">
        <v>8</v>
      </c>
      <c r="D2185" s="3" t="s">
        <v>1572</v>
      </c>
      <c r="E2185" s="4" t="s">
        <v>2118</v>
      </c>
      <c r="F2185" s="3" t="s">
        <v>920</v>
      </c>
      <c r="G2185" s="3" t="s">
        <v>2319</v>
      </c>
      <c r="H2185" s="3" t="s">
        <v>2474</v>
      </c>
      <c r="I2185" s="3" t="s">
        <v>2496</v>
      </c>
      <c r="J2185" s="3">
        <v>65.400000000000006</v>
      </c>
      <c r="K2185" s="3">
        <v>8000</v>
      </c>
      <c r="L2185" s="3" t="s">
        <v>25</v>
      </c>
      <c r="M2185" s="3">
        <v>1</v>
      </c>
      <c r="N2185" s="28">
        <f t="shared" si="391"/>
        <v>8</v>
      </c>
      <c r="O2185" s="28">
        <f t="shared" si="392"/>
        <v>523.20000000000005</v>
      </c>
      <c r="P2185" s="12">
        <v>0</v>
      </c>
      <c r="Q2185" s="46">
        <f t="shared" si="389"/>
        <v>0</v>
      </c>
      <c r="R2185" s="37"/>
      <c r="S2185" s="3">
        <f t="shared" si="390"/>
        <v>8</v>
      </c>
      <c r="T2185" s="30" t="s">
        <v>2502</v>
      </c>
      <c r="U2185" s="41">
        <f t="shared" si="378"/>
        <v>523.20000000000005</v>
      </c>
      <c r="V2185" s="41">
        <f t="shared" si="379"/>
        <v>0</v>
      </c>
      <c r="W2185" s="5"/>
    </row>
    <row r="2186" spans="1:23" ht="43.2" x14ac:dyDescent="0.3">
      <c r="A2186" s="3">
        <f t="shared" si="380"/>
        <v>2169</v>
      </c>
      <c r="B2186" s="4" t="s">
        <v>2067</v>
      </c>
      <c r="C2186" s="3">
        <v>8</v>
      </c>
      <c r="D2186" s="3" t="s">
        <v>1572</v>
      </c>
      <c r="E2186" s="4" t="s">
        <v>2119</v>
      </c>
      <c r="F2186" s="3" t="s">
        <v>1102</v>
      </c>
      <c r="G2186" s="3" t="s">
        <v>2327</v>
      </c>
      <c r="H2186" s="3" t="s">
        <v>2478</v>
      </c>
      <c r="I2186" s="3" t="s">
        <v>2496</v>
      </c>
      <c r="J2186" s="3">
        <v>49.6</v>
      </c>
      <c r="K2186" s="3">
        <v>3000</v>
      </c>
      <c r="L2186" s="3" t="s">
        <v>25</v>
      </c>
      <c r="M2186" s="3">
        <v>1</v>
      </c>
      <c r="N2186" s="28">
        <f t="shared" si="391"/>
        <v>3</v>
      </c>
      <c r="O2186" s="28">
        <f t="shared" si="392"/>
        <v>148.80000000000001</v>
      </c>
      <c r="P2186" s="12">
        <v>0</v>
      </c>
      <c r="Q2186" s="46">
        <f t="shared" si="389"/>
        <v>0</v>
      </c>
      <c r="R2186" s="15"/>
      <c r="S2186" s="3">
        <f t="shared" si="390"/>
        <v>3</v>
      </c>
      <c r="T2186" s="30" t="s">
        <v>2502</v>
      </c>
      <c r="U2186" s="29">
        <f t="shared" si="378"/>
        <v>148.80000000000001</v>
      </c>
      <c r="V2186" s="29">
        <f t="shared" si="379"/>
        <v>0</v>
      </c>
      <c r="W2186" s="5"/>
    </row>
    <row r="2187" spans="1:23" ht="43.2" x14ac:dyDescent="0.3">
      <c r="A2187" s="3">
        <f t="shared" si="380"/>
        <v>2170</v>
      </c>
      <c r="B2187" s="4" t="s">
        <v>2067</v>
      </c>
      <c r="C2187" s="3">
        <v>8</v>
      </c>
      <c r="D2187" s="3" t="s">
        <v>1572</v>
      </c>
      <c r="E2187" s="4" t="s">
        <v>2120</v>
      </c>
      <c r="F2187" s="3" t="s">
        <v>735</v>
      </c>
      <c r="G2187" s="3" t="s">
        <v>2336</v>
      </c>
      <c r="H2187" s="3" t="s">
        <v>2484</v>
      </c>
      <c r="I2187" s="3" t="s">
        <v>2496</v>
      </c>
      <c r="J2187" s="3">
        <v>94.6</v>
      </c>
      <c r="K2187" s="3">
        <v>8000</v>
      </c>
      <c r="L2187" s="3" t="s">
        <v>25</v>
      </c>
      <c r="M2187" s="3">
        <v>1</v>
      </c>
      <c r="N2187" s="28">
        <f t="shared" si="391"/>
        <v>8</v>
      </c>
      <c r="O2187" s="28">
        <f t="shared" si="392"/>
        <v>756.8</v>
      </c>
      <c r="P2187" s="12">
        <v>0</v>
      </c>
      <c r="Q2187" s="46">
        <f t="shared" si="389"/>
        <v>0</v>
      </c>
      <c r="R2187" s="37"/>
      <c r="S2187" s="3">
        <f t="shared" si="390"/>
        <v>8</v>
      </c>
      <c r="T2187" s="30" t="s">
        <v>2502</v>
      </c>
      <c r="U2187" s="29">
        <f t="shared" si="378"/>
        <v>756.8</v>
      </c>
      <c r="V2187" s="29">
        <f t="shared" si="379"/>
        <v>0</v>
      </c>
      <c r="W2187" s="5"/>
    </row>
    <row r="2188" spans="1:23" ht="43.2" x14ac:dyDescent="0.3">
      <c r="A2188" s="3">
        <f t="shared" si="380"/>
        <v>2171</v>
      </c>
      <c r="B2188" s="4" t="s">
        <v>2067</v>
      </c>
      <c r="C2188" s="3">
        <v>8</v>
      </c>
      <c r="D2188" s="3" t="s">
        <v>1572</v>
      </c>
      <c r="E2188" s="4" t="s">
        <v>2121</v>
      </c>
      <c r="F2188" s="3" t="s">
        <v>735</v>
      </c>
      <c r="G2188" s="3" t="s">
        <v>2336</v>
      </c>
      <c r="H2188" s="3" t="s">
        <v>2484</v>
      </c>
      <c r="I2188" s="3" t="s">
        <v>2496</v>
      </c>
      <c r="J2188" s="3">
        <v>94.6</v>
      </c>
      <c r="K2188" s="3">
        <v>8000</v>
      </c>
      <c r="L2188" s="3" t="s">
        <v>25</v>
      </c>
      <c r="M2188" s="3">
        <v>1</v>
      </c>
      <c r="N2188" s="28">
        <f t="shared" si="391"/>
        <v>8</v>
      </c>
      <c r="O2188" s="28">
        <f t="shared" si="392"/>
        <v>756.8</v>
      </c>
      <c r="P2188" s="12">
        <v>0</v>
      </c>
      <c r="Q2188" s="46">
        <f t="shared" si="389"/>
        <v>0</v>
      </c>
      <c r="R2188" s="37"/>
      <c r="S2188" s="3">
        <f t="shared" si="390"/>
        <v>8</v>
      </c>
      <c r="T2188" s="30" t="s">
        <v>2502</v>
      </c>
      <c r="U2188" s="29">
        <f t="shared" si="378"/>
        <v>756.8</v>
      </c>
      <c r="V2188" s="29">
        <f t="shared" si="379"/>
        <v>0</v>
      </c>
      <c r="W2188" s="5"/>
    </row>
    <row r="2189" spans="1:23" ht="43.2" x14ac:dyDescent="0.3">
      <c r="A2189" s="3">
        <f t="shared" si="380"/>
        <v>2172</v>
      </c>
      <c r="B2189" s="4" t="s">
        <v>2067</v>
      </c>
      <c r="C2189" s="3">
        <v>8</v>
      </c>
      <c r="D2189" s="3" t="s">
        <v>1572</v>
      </c>
      <c r="E2189" s="4" t="s">
        <v>2084</v>
      </c>
      <c r="F2189" s="3" t="s">
        <v>1173</v>
      </c>
      <c r="G2189" s="3" t="s">
        <v>2329</v>
      </c>
      <c r="H2189" s="3" t="s">
        <v>2479</v>
      </c>
      <c r="I2189" s="3" t="s">
        <v>2496</v>
      </c>
      <c r="J2189" s="3">
        <v>79.7</v>
      </c>
      <c r="K2189" s="3">
        <v>6000</v>
      </c>
      <c r="L2189" s="3" t="s">
        <v>25</v>
      </c>
      <c r="M2189" s="3">
        <v>1</v>
      </c>
      <c r="N2189" s="28">
        <f t="shared" si="391"/>
        <v>6</v>
      </c>
      <c r="O2189" s="28">
        <f t="shared" si="392"/>
        <v>478.20000000000005</v>
      </c>
      <c r="P2189" s="12">
        <v>0</v>
      </c>
      <c r="Q2189" s="46">
        <f t="shared" si="389"/>
        <v>0</v>
      </c>
      <c r="R2189" s="15"/>
      <c r="S2189" s="3">
        <f t="shared" si="390"/>
        <v>6</v>
      </c>
      <c r="T2189" s="45" t="s">
        <v>2502</v>
      </c>
      <c r="U2189" s="47">
        <f t="shared" si="378"/>
        <v>478.20000000000005</v>
      </c>
      <c r="V2189" s="47">
        <f t="shared" si="379"/>
        <v>0</v>
      </c>
      <c r="W2189" s="5"/>
    </row>
    <row r="2190" spans="1:23" ht="43.2" x14ac:dyDescent="0.3">
      <c r="A2190" s="3">
        <f t="shared" si="380"/>
        <v>2173</v>
      </c>
      <c r="B2190" s="4" t="s">
        <v>2067</v>
      </c>
      <c r="C2190" s="3">
        <v>8</v>
      </c>
      <c r="D2190" s="3" t="s">
        <v>1572</v>
      </c>
      <c r="E2190" s="4" t="s">
        <v>2085</v>
      </c>
      <c r="F2190" s="3" t="s">
        <v>32</v>
      </c>
      <c r="G2190" s="3" t="s">
        <v>2340</v>
      </c>
      <c r="H2190" s="3" t="s">
        <v>2468</v>
      </c>
      <c r="I2190" s="3" t="s">
        <v>2496</v>
      </c>
      <c r="J2190" s="3">
        <v>18.2</v>
      </c>
      <c r="K2190" s="3">
        <v>2200</v>
      </c>
      <c r="L2190" s="3" t="s">
        <v>25</v>
      </c>
      <c r="M2190" s="3">
        <v>1</v>
      </c>
      <c r="N2190" s="28">
        <f t="shared" si="391"/>
        <v>2.2000000000000002</v>
      </c>
      <c r="O2190" s="28">
        <f t="shared" si="392"/>
        <v>40.04</v>
      </c>
      <c r="P2190" s="12">
        <v>0</v>
      </c>
      <c r="Q2190" s="46">
        <f t="shared" si="389"/>
        <v>0</v>
      </c>
      <c r="R2190" s="37"/>
      <c r="S2190" s="3">
        <f t="shared" si="390"/>
        <v>2.2000000000000002</v>
      </c>
      <c r="T2190" s="30" t="s">
        <v>2502</v>
      </c>
      <c r="U2190" s="5">
        <f t="shared" ref="U2190:U2253" si="393">S2190*J2190</f>
        <v>40.04</v>
      </c>
      <c r="V2190" s="5">
        <f t="shared" ref="V2190:V2253" si="394">Q2190*J2190</f>
        <v>0</v>
      </c>
      <c r="W2190" s="5"/>
    </row>
    <row r="2191" spans="1:23" ht="43.2" x14ac:dyDescent="0.3">
      <c r="A2191" s="3">
        <f t="shared" si="380"/>
        <v>2174</v>
      </c>
      <c r="B2191" s="4" t="s">
        <v>2067</v>
      </c>
      <c r="C2191" s="3">
        <v>8</v>
      </c>
      <c r="D2191" s="3" t="s">
        <v>1572</v>
      </c>
      <c r="E2191" s="4" t="s">
        <v>2086</v>
      </c>
      <c r="F2191" s="3" t="s">
        <v>32</v>
      </c>
      <c r="G2191" s="3" t="s">
        <v>2340</v>
      </c>
      <c r="H2191" s="3" t="s">
        <v>2468</v>
      </c>
      <c r="I2191" s="3" t="s">
        <v>2496</v>
      </c>
      <c r="J2191" s="3">
        <v>18.2</v>
      </c>
      <c r="K2191" s="3">
        <v>2200</v>
      </c>
      <c r="L2191" s="3" t="s">
        <v>25</v>
      </c>
      <c r="M2191" s="3">
        <v>1</v>
      </c>
      <c r="N2191" s="28">
        <f t="shared" si="391"/>
        <v>2.2000000000000002</v>
      </c>
      <c r="O2191" s="28">
        <f t="shared" si="392"/>
        <v>40.04</v>
      </c>
      <c r="P2191" s="12">
        <v>0</v>
      </c>
      <c r="Q2191" s="46">
        <f t="shared" si="389"/>
        <v>0</v>
      </c>
      <c r="R2191" s="37"/>
      <c r="S2191" s="3">
        <f t="shared" si="390"/>
        <v>2.2000000000000002</v>
      </c>
      <c r="T2191" s="30" t="s">
        <v>2502</v>
      </c>
      <c r="U2191" s="5">
        <f t="shared" si="393"/>
        <v>40.04</v>
      </c>
      <c r="V2191" s="5">
        <f t="shared" si="394"/>
        <v>0</v>
      </c>
      <c r="W2191" s="5"/>
    </row>
    <row r="2192" spans="1:23" ht="43.2" x14ac:dyDescent="0.3">
      <c r="A2192" s="3">
        <f t="shared" si="380"/>
        <v>2175</v>
      </c>
      <c r="B2192" s="4" t="s">
        <v>2067</v>
      </c>
      <c r="C2192" s="3">
        <v>8</v>
      </c>
      <c r="D2192" s="3" t="s">
        <v>1572</v>
      </c>
      <c r="E2192" s="4" t="s">
        <v>2087</v>
      </c>
      <c r="F2192" s="3" t="s">
        <v>32</v>
      </c>
      <c r="G2192" s="3" t="s">
        <v>2340</v>
      </c>
      <c r="H2192" s="3" t="s">
        <v>2468</v>
      </c>
      <c r="I2192" s="3" t="s">
        <v>2496</v>
      </c>
      <c r="J2192" s="3">
        <v>18.2</v>
      </c>
      <c r="K2192" s="3">
        <v>1350</v>
      </c>
      <c r="L2192" s="3" t="s">
        <v>25</v>
      </c>
      <c r="M2192" s="3">
        <v>1</v>
      </c>
      <c r="N2192" s="28">
        <f t="shared" si="391"/>
        <v>1.35</v>
      </c>
      <c r="O2192" s="28">
        <f t="shared" si="392"/>
        <v>24.57</v>
      </c>
      <c r="P2192" s="12">
        <v>0</v>
      </c>
      <c r="Q2192" s="46">
        <f t="shared" si="389"/>
        <v>0</v>
      </c>
      <c r="R2192" s="37"/>
      <c r="S2192" s="3">
        <f t="shared" si="390"/>
        <v>1.35</v>
      </c>
      <c r="T2192" s="30" t="s">
        <v>2502</v>
      </c>
      <c r="U2192" s="5">
        <f t="shared" si="393"/>
        <v>24.57</v>
      </c>
      <c r="V2192" s="5">
        <f t="shared" si="394"/>
        <v>0</v>
      </c>
      <c r="W2192" s="5"/>
    </row>
    <row r="2193" spans="1:23" ht="43.2" x14ac:dyDescent="0.3">
      <c r="A2193" s="3">
        <f t="shared" si="380"/>
        <v>2176</v>
      </c>
      <c r="B2193" s="4" t="s">
        <v>2067</v>
      </c>
      <c r="C2193" s="3">
        <v>8</v>
      </c>
      <c r="D2193" s="3" t="s">
        <v>1572</v>
      </c>
      <c r="E2193" s="4" t="s">
        <v>2088</v>
      </c>
      <c r="F2193" s="3" t="s">
        <v>22</v>
      </c>
      <c r="G2193" s="7" t="s">
        <v>2343</v>
      </c>
      <c r="H2193" s="7" t="s">
        <v>2487</v>
      </c>
      <c r="I2193" s="7" t="s">
        <v>2496</v>
      </c>
      <c r="J2193" s="7">
        <v>30.6</v>
      </c>
      <c r="K2193" s="3">
        <v>6000</v>
      </c>
      <c r="L2193" s="3" t="s">
        <v>25</v>
      </c>
      <c r="M2193" s="3">
        <v>1</v>
      </c>
      <c r="N2193" s="28">
        <f t="shared" si="391"/>
        <v>6</v>
      </c>
      <c r="O2193" s="28">
        <f t="shared" si="392"/>
        <v>183.60000000000002</v>
      </c>
      <c r="P2193" s="12">
        <v>0</v>
      </c>
      <c r="Q2193" s="46">
        <f t="shared" si="389"/>
        <v>0</v>
      </c>
      <c r="R2193" s="37"/>
      <c r="S2193" s="3">
        <f t="shared" si="390"/>
        <v>6</v>
      </c>
      <c r="T2193" s="30" t="s">
        <v>2502</v>
      </c>
      <c r="U2193" s="29">
        <f t="shared" si="393"/>
        <v>183.60000000000002</v>
      </c>
      <c r="V2193" s="29">
        <f t="shared" si="394"/>
        <v>0</v>
      </c>
      <c r="W2193" s="5"/>
    </row>
    <row r="2194" spans="1:23" ht="43.2" x14ac:dyDescent="0.3">
      <c r="A2194" s="3">
        <f t="shared" si="380"/>
        <v>2177</v>
      </c>
      <c r="B2194" s="4" t="s">
        <v>2067</v>
      </c>
      <c r="C2194" s="3">
        <v>8</v>
      </c>
      <c r="D2194" s="3" t="s">
        <v>1572</v>
      </c>
      <c r="E2194" s="4" t="s">
        <v>2089</v>
      </c>
      <c r="F2194" s="3" t="s">
        <v>32</v>
      </c>
      <c r="G2194" s="3" t="s">
        <v>2340</v>
      </c>
      <c r="H2194" s="3" t="s">
        <v>2468</v>
      </c>
      <c r="I2194" s="3" t="s">
        <v>2496</v>
      </c>
      <c r="J2194" s="3">
        <v>18.2</v>
      </c>
      <c r="K2194" s="3">
        <v>2200</v>
      </c>
      <c r="L2194" s="3" t="s">
        <v>25</v>
      </c>
      <c r="M2194" s="3">
        <v>1</v>
      </c>
      <c r="N2194" s="28">
        <f t="shared" si="391"/>
        <v>2.2000000000000002</v>
      </c>
      <c r="O2194" s="28">
        <f t="shared" si="392"/>
        <v>40.04</v>
      </c>
      <c r="P2194" s="12">
        <v>0</v>
      </c>
      <c r="Q2194" s="46">
        <f t="shared" si="389"/>
        <v>0</v>
      </c>
      <c r="R2194" s="37"/>
      <c r="S2194" s="3">
        <f t="shared" si="390"/>
        <v>2.2000000000000002</v>
      </c>
      <c r="T2194" s="30" t="s">
        <v>2502</v>
      </c>
      <c r="U2194" s="5">
        <f t="shared" si="393"/>
        <v>40.04</v>
      </c>
      <c r="V2194" s="5">
        <f t="shared" si="394"/>
        <v>0</v>
      </c>
      <c r="W2194" s="5"/>
    </row>
    <row r="2195" spans="1:23" ht="43.2" x14ac:dyDescent="0.3">
      <c r="A2195" s="3">
        <f t="shared" si="380"/>
        <v>2178</v>
      </c>
      <c r="B2195" s="4" t="s">
        <v>2067</v>
      </c>
      <c r="C2195" s="3">
        <v>8</v>
      </c>
      <c r="D2195" s="3" t="s">
        <v>1572</v>
      </c>
      <c r="E2195" s="4" t="s">
        <v>2090</v>
      </c>
      <c r="F2195" s="3" t="s">
        <v>32</v>
      </c>
      <c r="G2195" s="3" t="s">
        <v>2340</v>
      </c>
      <c r="H2195" s="3" t="s">
        <v>2468</v>
      </c>
      <c r="I2195" s="3" t="s">
        <v>2496</v>
      </c>
      <c r="J2195" s="3">
        <v>18.2</v>
      </c>
      <c r="K2195" s="3">
        <v>2200</v>
      </c>
      <c r="L2195" s="3" t="s">
        <v>25</v>
      </c>
      <c r="M2195" s="3">
        <v>1</v>
      </c>
      <c r="N2195" s="28">
        <f t="shared" si="391"/>
        <v>2.2000000000000002</v>
      </c>
      <c r="O2195" s="28">
        <f t="shared" si="392"/>
        <v>40.04</v>
      </c>
      <c r="P2195" s="12">
        <v>0</v>
      </c>
      <c r="Q2195" s="46">
        <f t="shared" si="389"/>
        <v>0</v>
      </c>
      <c r="R2195" s="37"/>
      <c r="S2195" s="3">
        <f t="shared" si="390"/>
        <v>2.2000000000000002</v>
      </c>
      <c r="T2195" s="30" t="s">
        <v>2502</v>
      </c>
      <c r="U2195" s="5">
        <f t="shared" si="393"/>
        <v>40.04</v>
      </c>
      <c r="V2195" s="5">
        <f t="shared" si="394"/>
        <v>0</v>
      </c>
      <c r="W2195" s="5"/>
    </row>
    <row r="2196" spans="1:23" ht="43.2" x14ac:dyDescent="0.3">
      <c r="A2196" s="3">
        <f t="shared" ref="A2196:A2259" si="395">A2195+1</f>
        <v>2179</v>
      </c>
      <c r="B2196" s="4" t="s">
        <v>2067</v>
      </c>
      <c r="C2196" s="3">
        <v>8</v>
      </c>
      <c r="D2196" s="3" t="s">
        <v>1572</v>
      </c>
      <c r="E2196" s="4" t="s">
        <v>2091</v>
      </c>
      <c r="F2196" s="3" t="s">
        <v>32</v>
      </c>
      <c r="G2196" s="3" t="s">
        <v>2340</v>
      </c>
      <c r="H2196" s="3" t="s">
        <v>2468</v>
      </c>
      <c r="I2196" s="3" t="s">
        <v>2496</v>
      </c>
      <c r="J2196" s="3">
        <v>18.2</v>
      </c>
      <c r="K2196" s="3">
        <v>1350</v>
      </c>
      <c r="L2196" s="3" t="s">
        <v>25</v>
      </c>
      <c r="M2196" s="3">
        <v>1</v>
      </c>
      <c r="N2196" s="28">
        <f t="shared" si="391"/>
        <v>1.35</v>
      </c>
      <c r="O2196" s="28">
        <f t="shared" si="392"/>
        <v>24.57</v>
      </c>
      <c r="P2196" s="12">
        <v>0</v>
      </c>
      <c r="Q2196" s="46">
        <f t="shared" si="389"/>
        <v>0</v>
      </c>
      <c r="R2196" s="37"/>
      <c r="S2196" s="3">
        <f t="shared" si="390"/>
        <v>1.35</v>
      </c>
      <c r="T2196" s="30" t="s">
        <v>2502</v>
      </c>
      <c r="U2196" s="5">
        <f t="shared" si="393"/>
        <v>24.57</v>
      </c>
      <c r="V2196" s="5">
        <f t="shared" si="394"/>
        <v>0</v>
      </c>
      <c r="W2196" s="5"/>
    </row>
    <row r="2197" spans="1:23" ht="43.2" x14ac:dyDescent="0.3">
      <c r="A2197" s="3">
        <f t="shared" si="395"/>
        <v>2180</v>
      </c>
      <c r="B2197" s="4" t="s">
        <v>2067</v>
      </c>
      <c r="C2197" s="3">
        <v>8</v>
      </c>
      <c r="D2197" s="3" t="s">
        <v>1572</v>
      </c>
      <c r="E2197" s="4" t="s">
        <v>2092</v>
      </c>
      <c r="F2197" s="3" t="s">
        <v>1078</v>
      </c>
      <c r="G2197" s="3" t="s">
        <v>2337</v>
      </c>
      <c r="H2197" s="3" t="s">
        <v>2485</v>
      </c>
      <c r="I2197" s="3" t="s">
        <v>2496</v>
      </c>
      <c r="J2197" s="3">
        <v>106</v>
      </c>
      <c r="K2197" s="3">
        <v>6000</v>
      </c>
      <c r="L2197" s="3" t="s">
        <v>25</v>
      </c>
      <c r="M2197" s="3">
        <v>1</v>
      </c>
      <c r="N2197" s="28">
        <f t="shared" si="391"/>
        <v>6</v>
      </c>
      <c r="O2197" s="28">
        <f t="shared" si="392"/>
        <v>636</v>
      </c>
      <c r="P2197" s="12">
        <v>0</v>
      </c>
      <c r="Q2197" s="46">
        <f t="shared" si="389"/>
        <v>0</v>
      </c>
      <c r="R2197" s="37"/>
      <c r="S2197" s="3">
        <f t="shared" si="390"/>
        <v>6</v>
      </c>
      <c r="T2197" s="30" t="s">
        <v>2502</v>
      </c>
      <c r="U2197" s="29">
        <f t="shared" si="393"/>
        <v>636</v>
      </c>
      <c r="V2197" s="29">
        <f t="shared" si="394"/>
        <v>0</v>
      </c>
      <c r="W2197" s="5"/>
    </row>
    <row r="2198" spans="1:23" ht="43.2" x14ac:dyDescent="0.3">
      <c r="A2198" s="3">
        <f t="shared" si="395"/>
        <v>2181</v>
      </c>
      <c r="B2198" s="4" t="s">
        <v>2067</v>
      </c>
      <c r="C2198" s="3">
        <v>8</v>
      </c>
      <c r="D2198" s="3" t="s">
        <v>1572</v>
      </c>
      <c r="E2198" s="4" t="s">
        <v>2093</v>
      </c>
      <c r="F2198" s="3" t="s">
        <v>1184</v>
      </c>
      <c r="G2198" s="3" t="s">
        <v>2330</v>
      </c>
      <c r="H2198" s="3" t="s">
        <v>2479</v>
      </c>
      <c r="I2198" s="3" t="s">
        <v>2496</v>
      </c>
      <c r="J2198" s="3">
        <v>79.7</v>
      </c>
      <c r="K2198" s="3">
        <v>6000</v>
      </c>
      <c r="L2198" s="3" t="s">
        <v>25</v>
      </c>
      <c r="M2198" s="3">
        <v>1</v>
      </c>
      <c r="N2198" s="28">
        <f t="shared" si="391"/>
        <v>6</v>
      </c>
      <c r="O2198" s="28">
        <f t="shared" si="392"/>
        <v>478.20000000000005</v>
      </c>
      <c r="P2198" s="12">
        <v>0</v>
      </c>
      <c r="Q2198" s="46">
        <f t="shared" si="389"/>
        <v>0</v>
      </c>
      <c r="R2198" s="14"/>
      <c r="S2198" s="3">
        <f t="shared" si="390"/>
        <v>6</v>
      </c>
      <c r="T2198" s="30" t="s">
        <v>2502</v>
      </c>
      <c r="U2198" s="29">
        <f t="shared" si="393"/>
        <v>478.20000000000005</v>
      </c>
      <c r="V2198" s="29">
        <f t="shared" si="394"/>
        <v>0</v>
      </c>
      <c r="W2198" s="5"/>
    </row>
    <row r="2199" spans="1:23" ht="43.2" x14ac:dyDescent="0.3">
      <c r="A2199" s="3">
        <f t="shared" si="395"/>
        <v>2182</v>
      </c>
      <c r="B2199" s="4" t="s">
        <v>2067</v>
      </c>
      <c r="C2199" s="3">
        <v>8</v>
      </c>
      <c r="D2199" s="3" t="s">
        <v>1572</v>
      </c>
      <c r="E2199" s="4" t="s">
        <v>2094</v>
      </c>
      <c r="F2199" s="3" t="s">
        <v>22</v>
      </c>
      <c r="G2199" s="7" t="s">
        <v>2343</v>
      </c>
      <c r="H2199" s="7" t="s">
        <v>2487</v>
      </c>
      <c r="I2199" s="7" t="s">
        <v>2496</v>
      </c>
      <c r="J2199" s="7">
        <v>30.6</v>
      </c>
      <c r="K2199" s="3">
        <v>3000</v>
      </c>
      <c r="L2199" s="3" t="s">
        <v>25</v>
      </c>
      <c r="M2199" s="3">
        <v>1</v>
      </c>
      <c r="N2199" s="28">
        <f t="shared" si="391"/>
        <v>3</v>
      </c>
      <c r="O2199" s="28">
        <f t="shared" si="392"/>
        <v>91.800000000000011</v>
      </c>
      <c r="P2199" s="12">
        <v>0</v>
      </c>
      <c r="Q2199" s="46">
        <f t="shared" si="389"/>
        <v>0</v>
      </c>
      <c r="R2199" s="37"/>
      <c r="S2199" s="3">
        <f t="shared" si="390"/>
        <v>3</v>
      </c>
      <c r="T2199" s="30" t="s">
        <v>2502</v>
      </c>
      <c r="U2199" s="29">
        <f t="shared" si="393"/>
        <v>91.800000000000011</v>
      </c>
      <c r="V2199" s="29">
        <f t="shared" si="394"/>
        <v>0</v>
      </c>
      <c r="W2199" s="5"/>
    </row>
    <row r="2200" spans="1:23" ht="43.2" x14ac:dyDescent="0.3">
      <c r="A2200" s="3">
        <f t="shared" si="395"/>
        <v>2183</v>
      </c>
      <c r="B2200" s="4" t="s">
        <v>2067</v>
      </c>
      <c r="C2200" s="3">
        <v>8</v>
      </c>
      <c r="D2200" s="3" t="s">
        <v>1572</v>
      </c>
      <c r="E2200" s="4" t="s">
        <v>2095</v>
      </c>
      <c r="F2200" s="3" t="s">
        <v>1078</v>
      </c>
      <c r="G2200" s="3" t="s">
        <v>2337</v>
      </c>
      <c r="H2200" s="3" t="s">
        <v>2485</v>
      </c>
      <c r="I2200" s="3" t="s">
        <v>2496</v>
      </c>
      <c r="J2200" s="3">
        <v>106</v>
      </c>
      <c r="K2200" s="3">
        <v>6000</v>
      </c>
      <c r="L2200" s="3" t="s">
        <v>25</v>
      </c>
      <c r="M2200" s="3">
        <v>1</v>
      </c>
      <c r="N2200" s="28">
        <f t="shared" si="391"/>
        <v>6</v>
      </c>
      <c r="O2200" s="28">
        <f t="shared" si="392"/>
        <v>636</v>
      </c>
      <c r="P2200" s="12">
        <v>0</v>
      </c>
      <c r="Q2200" s="46">
        <f t="shared" si="389"/>
        <v>0</v>
      </c>
      <c r="R2200" s="37"/>
      <c r="S2200" s="3">
        <f t="shared" si="390"/>
        <v>6</v>
      </c>
      <c r="T2200" s="30" t="s">
        <v>2502</v>
      </c>
      <c r="U2200" s="29">
        <f t="shared" si="393"/>
        <v>636</v>
      </c>
      <c r="V2200" s="29">
        <f t="shared" si="394"/>
        <v>0</v>
      </c>
      <c r="W2200" s="5"/>
    </row>
    <row r="2201" spans="1:23" ht="43.2" x14ac:dyDescent="0.3">
      <c r="A2201" s="3">
        <f t="shared" si="395"/>
        <v>2184</v>
      </c>
      <c r="B2201" s="4" t="s">
        <v>2067</v>
      </c>
      <c r="C2201" s="3">
        <v>8</v>
      </c>
      <c r="D2201" s="3" t="s">
        <v>1572</v>
      </c>
      <c r="E2201" s="4" t="s">
        <v>2096</v>
      </c>
      <c r="F2201" s="3" t="s">
        <v>1196</v>
      </c>
      <c r="G2201" s="3" t="s">
        <v>2325</v>
      </c>
      <c r="H2201" s="3" t="s">
        <v>2470</v>
      </c>
      <c r="I2201" s="3" t="s">
        <v>2496</v>
      </c>
      <c r="J2201" s="3">
        <v>41.4</v>
      </c>
      <c r="K2201" s="3">
        <v>6000</v>
      </c>
      <c r="L2201" s="3" t="s">
        <v>25</v>
      </c>
      <c r="M2201" s="3">
        <v>1</v>
      </c>
      <c r="N2201" s="28">
        <f t="shared" si="391"/>
        <v>6</v>
      </c>
      <c r="O2201" s="40">
        <f t="shared" si="392"/>
        <v>248.39999999999998</v>
      </c>
      <c r="P2201" s="12">
        <v>0</v>
      </c>
      <c r="Q2201" s="46">
        <f t="shared" si="389"/>
        <v>0</v>
      </c>
      <c r="R2201" s="37"/>
      <c r="S2201" s="3">
        <f t="shared" si="390"/>
        <v>6</v>
      </c>
      <c r="T2201" s="30" t="s">
        <v>2502</v>
      </c>
      <c r="U2201" s="41">
        <f t="shared" si="393"/>
        <v>248.39999999999998</v>
      </c>
      <c r="V2201" s="41">
        <f t="shared" si="394"/>
        <v>0</v>
      </c>
      <c r="W2201" s="5"/>
    </row>
    <row r="2202" spans="1:23" ht="43.2" x14ac:dyDescent="0.3">
      <c r="A2202" s="3">
        <f t="shared" si="395"/>
        <v>2185</v>
      </c>
      <c r="B2202" s="4" t="s">
        <v>2067</v>
      </c>
      <c r="C2202" s="3">
        <v>8</v>
      </c>
      <c r="D2202" s="3" t="s">
        <v>1572</v>
      </c>
      <c r="E2202" s="4" t="s">
        <v>2097</v>
      </c>
      <c r="F2202" s="3" t="s">
        <v>1196</v>
      </c>
      <c r="G2202" s="3" t="s">
        <v>2325</v>
      </c>
      <c r="H2202" s="3" t="s">
        <v>2470</v>
      </c>
      <c r="I2202" s="3" t="s">
        <v>2496</v>
      </c>
      <c r="J2202" s="3">
        <v>41.4</v>
      </c>
      <c r="K2202" s="3">
        <v>6000</v>
      </c>
      <c r="L2202" s="3" t="s">
        <v>25</v>
      </c>
      <c r="M2202" s="3">
        <v>1</v>
      </c>
      <c r="N2202" s="28">
        <f t="shared" si="391"/>
        <v>6</v>
      </c>
      <c r="O2202" s="40">
        <f t="shared" si="392"/>
        <v>248.39999999999998</v>
      </c>
      <c r="P2202" s="12">
        <v>0</v>
      </c>
      <c r="Q2202" s="46">
        <f t="shared" si="389"/>
        <v>0</v>
      </c>
      <c r="R2202" s="37"/>
      <c r="S2202" s="3">
        <f t="shared" si="390"/>
        <v>6</v>
      </c>
      <c r="T2202" s="30" t="s">
        <v>2502</v>
      </c>
      <c r="U2202" s="41">
        <f t="shared" si="393"/>
        <v>248.39999999999998</v>
      </c>
      <c r="V2202" s="41">
        <f t="shared" si="394"/>
        <v>0</v>
      </c>
      <c r="W2202" s="5"/>
    </row>
    <row r="2203" spans="1:23" ht="43.2" x14ac:dyDescent="0.3">
      <c r="A2203" s="3">
        <f t="shared" si="395"/>
        <v>2186</v>
      </c>
      <c r="B2203" s="4" t="s">
        <v>2067</v>
      </c>
      <c r="C2203" s="3">
        <v>8</v>
      </c>
      <c r="D2203" s="3" t="s">
        <v>1572</v>
      </c>
      <c r="E2203" s="4" t="s">
        <v>2098</v>
      </c>
      <c r="F2203" s="3" t="s">
        <v>1200</v>
      </c>
      <c r="G2203" s="3" t="s">
        <v>2334</v>
      </c>
      <c r="H2203" s="3" t="s">
        <v>2483</v>
      </c>
      <c r="I2203" s="3" t="s">
        <v>2496</v>
      </c>
      <c r="J2203" s="3">
        <v>76</v>
      </c>
      <c r="K2203" s="3">
        <v>6000</v>
      </c>
      <c r="L2203" s="3" t="s">
        <v>25</v>
      </c>
      <c r="M2203" s="3">
        <v>1</v>
      </c>
      <c r="N2203" s="28">
        <f t="shared" si="391"/>
        <v>6</v>
      </c>
      <c r="O2203" s="28">
        <f t="shared" si="392"/>
        <v>456</v>
      </c>
      <c r="P2203" s="12">
        <v>0</v>
      </c>
      <c r="Q2203" s="46">
        <f t="shared" si="389"/>
        <v>0</v>
      </c>
      <c r="R2203" s="15"/>
      <c r="S2203" s="3">
        <f t="shared" si="390"/>
        <v>6</v>
      </c>
      <c r="T2203" s="30" t="s">
        <v>2502</v>
      </c>
      <c r="U2203" s="5">
        <f t="shared" si="393"/>
        <v>456</v>
      </c>
      <c r="V2203" s="5">
        <f t="shared" si="394"/>
        <v>0</v>
      </c>
      <c r="W2203" s="5"/>
    </row>
    <row r="2204" spans="1:23" ht="43.2" x14ac:dyDescent="0.3">
      <c r="A2204" s="3">
        <f t="shared" si="395"/>
        <v>2187</v>
      </c>
      <c r="B2204" s="4" t="s">
        <v>2067</v>
      </c>
      <c r="C2204" s="3">
        <v>8</v>
      </c>
      <c r="D2204" s="3" t="s">
        <v>1572</v>
      </c>
      <c r="E2204" s="4" t="s">
        <v>2099</v>
      </c>
      <c r="F2204" s="3" t="s">
        <v>1196</v>
      </c>
      <c r="G2204" s="3" t="s">
        <v>2325</v>
      </c>
      <c r="H2204" s="3" t="s">
        <v>2470</v>
      </c>
      <c r="I2204" s="3" t="s">
        <v>2496</v>
      </c>
      <c r="J2204" s="3">
        <v>41.4</v>
      </c>
      <c r="K2204" s="3">
        <v>6000</v>
      </c>
      <c r="L2204" s="3" t="s">
        <v>25</v>
      </c>
      <c r="M2204" s="3">
        <v>1</v>
      </c>
      <c r="N2204" s="28">
        <f t="shared" si="391"/>
        <v>6</v>
      </c>
      <c r="O2204" s="40">
        <f t="shared" si="392"/>
        <v>248.39999999999998</v>
      </c>
      <c r="P2204" s="12">
        <v>0</v>
      </c>
      <c r="Q2204" s="46">
        <f t="shared" si="389"/>
        <v>0</v>
      </c>
      <c r="R2204" s="37"/>
      <c r="S2204" s="3">
        <f t="shared" si="390"/>
        <v>6</v>
      </c>
      <c r="T2204" s="30" t="s">
        <v>2502</v>
      </c>
      <c r="U2204" s="41">
        <f t="shared" si="393"/>
        <v>248.39999999999998</v>
      </c>
      <c r="V2204" s="41">
        <f t="shared" si="394"/>
        <v>0</v>
      </c>
      <c r="W2204" s="5"/>
    </row>
    <row r="2205" spans="1:23" ht="43.2" x14ac:dyDescent="0.3">
      <c r="A2205" s="3">
        <f t="shared" si="395"/>
        <v>2188</v>
      </c>
      <c r="B2205" s="4" t="s">
        <v>2067</v>
      </c>
      <c r="C2205" s="3">
        <v>8</v>
      </c>
      <c r="D2205" s="3" t="s">
        <v>1572</v>
      </c>
      <c r="E2205" s="4" t="s">
        <v>2100</v>
      </c>
      <c r="F2205" s="3" t="s">
        <v>1196</v>
      </c>
      <c r="G2205" s="3" t="s">
        <v>2325</v>
      </c>
      <c r="H2205" s="3" t="s">
        <v>2470</v>
      </c>
      <c r="I2205" s="3" t="s">
        <v>2496</v>
      </c>
      <c r="J2205" s="3">
        <v>41.4</v>
      </c>
      <c r="K2205" s="3">
        <v>6000</v>
      </c>
      <c r="L2205" s="3" t="s">
        <v>25</v>
      </c>
      <c r="M2205" s="3">
        <v>1</v>
      </c>
      <c r="N2205" s="28">
        <f t="shared" si="391"/>
        <v>6</v>
      </c>
      <c r="O2205" s="40">
        <f t="shared" si="392"/>
        <v>248.39999999999998</v>
      </c>
      <c r="P2205" s="12">
        <v>0</v>
      </c>
      <c r="Q2205" s="46">
        <f t="shared" si="389"/>
        <v>0</v>
      </c>
      <c r="R2205" s="37"/>
      <c r="S2205" s="3">
        <f t="shared" si="390"/>
        <v>6</v>
      </c>
      <c r="T2205" s="30" t="s">
        <v>2502</v>
      </c>
      <c r="U2205" s="41">
        <f t="shared" si="393"/>
        <v>248.39999999999998</v>
      </c>
      <c r="V2205" s="41">
        <f t="shared" si="394"/>
        <v>0</v>
      </c>
      <c r="W2205" s="5"/>
    </row>
    <row r="2206" spans="1:23" ht="43.2" x14ac:dyDescent="0.3">
      <c r="A2206" s="3">
        <f t="shared" si="395"/>
        <v>2189</v>
      </c>
      <c r="B2206" s="4" t="s">
        <v>2067</v>
      </c>
      <c r="C2206" s="3">
        <v>8</v>
      </c>
      <c r="D2206" s="3" t="s">
        <v>1572</v>
      </c>
      <c r="E2206" s="4" t="s">
        <v>2101</v>
      </c>
      <c r="F2206" s="3" t="s">
        <v>1184</v>
      </c>
      <c r="G2206" s="3" t="s">
        <v>2330</v>
      </c>
      <c r="H2206" s="3" t="s">
        <v>2479</v>
      </c>
      <c r="I2206" s="3" t="s">
        <v>2496</v>
      </c>
      <c r="J2206" s="3">
        <v>79.7</v>
      </c>
      <c r="K2206" s="3">
        <v>6000</v>
      </c>
      <c r="L2206" s="3" t="s">
        <v>25</v>
      </c>
      <c r="M2206" s="3">
        <v>1</v>
      </c>
      <c r="N2206" s="28">
        <f t="shared" si="391"/>
        <v>6</v>
      </c>
      <c r="O2206" s="28">
        <f t="shared" si="392"/>
        <v>478.20000000000005</v>
      </c>
      <c r="P2206" s="12">
        <v>0</v>
      </c>
      <c r="Q2206" s="46">
        <f t="shared" si="389"/>
        <v>0</v>
      </c>
      <c r="R2206" s="14"/>
      <c r="S2206" s="3">
        <f t="shared" si="390"/>
        <v>6</v>
      </c>
      <c r="T2206" s="30" t="s">
        <v>2502</v>
      </c>
      <c r="U2206" s="29">
        <f t="shared" si="393"/>
        <v>478.20000000000005</v>
      </c>
      <c r="V2206" s="29">
        <f t="shared" si="394"/>
        <v>0</v>
      </c>
      <c r="W2206" s="5"/>
    </row>
    <row r="2207" spans="1:23" ht="43.2" x14ac:dyDescent="0.3">
      <c r="A2207" s="3">
        <f t="shared" si="395"/>
        <v>2190</v>
      </c>
      <c r="B2207" s="4" t="s">
        <v>2067</v>
      </c>
      <c r="C2207" s="3">
        <v>8</v>
      </c>
      <c r="D2207" s="3" t="s">
        <v>1572</v>
      </c>
      <c r="E2207" s="4" t="s">
        <v>2122</v>
      </c>
      <c r="F2207" s="3" t="s">
        <v>1173</v>
      </c>
      <c r="G2207" s="3" t="s">
        <v>2329</v>
      </c>
      <c r="H2207" s="3" t="s">
        <v>2479</v>
      </c>
      <c r="I2207" s="3" t="s">
        <v>2496</v>
      </c>
      <c r="J2207" s="3">
        <v>79.7</v>
      </c>
      <c r="K2207" s="3">
        <v>6000</v>
      </c>
      <c r="L2207" s="3" t="s">
        <v>25</v>
      </c>
      <c r="M2207" s="3">
        <v>1</v>
      </c>
      <c r="N2207" s="28">
        <f t="shared" si="391"/>
        <v>6</v>
      </c>
      <c r="O2207" s="28">
        <f t="shared" si="392"/>
        <v>478.20000000000005</v>
      </c>
      <c r="P2207" s="12">
        <v>0</v>
      </c>
      <c r="Q2207" s="46">
        <f t="shared" si="389"/>
        <v>0</v>
      </c>
      <c r="R2207" s="15"/>
      <c r="S2207" s="3">
        <f t="shared" si="390"/>
        <v>6</v>
      </c>
      <c r="T2207" s="45" t="s">
        <v>2502</v>
      </c>
      <c r="U2207" s="47">
        <f t="shared" si="393"/>
        <v>478.20000000000005</v>
      </c>
      <c r="V2207" s="47">
        <f t="shared" si="394"/>
        <v>0</v>
      </c>
      <c r="W2207" s="5"/>
    </row>
    <row r="2208" spans="1:23" ht="43.2" x14ac:dyDescent="0.3">
      <c r="A2208" s="3">
        <f t="shared" si="395"/>
        <v>2191</v>
      </c>
      <c r="B2208" s="4" t="s">
        <v>2067</v>
      </c>
      <c r="C2208" s="3">
        <v>8</v>
      </c>
      <c r="D2208" s="3" t="s">
        <v>1572</v>
      </c>
      <c r="E2208" s="4" t="s">
        <v>2123</v>
      </c>
      <c r="F2208" s="3" t="s">
        <v>32</v>
      </c>
      <c r="G2208" s="3" t="s">
        <v>2340</v>
      </c>
      <c r="H2208" s="3" t="s">
        <v>2468</v>
      </c>
      <c r="I2208" s="3" t="s">
        <v>2496</v>
      </c>
      <c r="J2208" s="3">
        <v>18.2</v>
      </c>
      <c r="K2208" s="3">
        <v>2200</v>
      </c>
      <c r="L2208" s="3" t="s">
        <v>25</v>
      </c>
      <c r="M2208" s="3">
        <v>1</v>
      </c>
      <c r="N2208" s="28">
        <f t="shared" si="391"/>
        <v>2.2000000000000002</v>
      </c>
      <c r="O2208" s="28">
        <f t="shared" si="392"/>
        <v>40.04</v>
      </c>
      <c r="P2208" s="12">
        <v>0</v>
      </c>
      <c r="Q2208" s="46">
        <f t="shared" si="389"/>
        <v>0</v>
      </c>
      <c r="R2208" s="37"/>
      <c r="S2208" s="3">
        <f t="shared" si="390"/>
        <v>2.2000000000000002</v>
      </c>
      <c r="T2208" s="30" t="s">
        <v>2502</v>
      </c>
      <c r="U2208" s="5">
        <f t="shared" si="393"/>
        <v>40.04</v>
      </c>
      <c r="V2208" s="5">
        <f t="shared" si="394"/>
        <v>0</v>
      </c>
      <c r="W2208" s="5"/>
    </row>
    <row r="2209" spans="1:23" ht="43.2" x14ac:dyDescent="0.3">
      <c r="A2209" s="3">
        <f t="shared" si="395"/>
        <v>2192</v>
      </c>
      <c r="B2209" s="4" t="s">
        <v>2067</v>
      </c>
      <c r="C2209" s="3">
        <v>8</v>
      </c>
      <c r="D2209" s="3" t="s">
        <v>1572</v>
      </c>
      <c r="E2209" s="4" t="s">
        <v>2124</v>
      </c>
      <c r="F2209" s="3" t="s">
        <v>32</v>
      </c>
      <c r="G2209" s="3" t="s">
        <v>2340</v>
      </c>
      <c r="H2209" s="3" t="s">
        <v>2468</v>
      </c>
      <c r="I2209" s="3" t="s">
        <v>2496</v>
      </c>
      <c r="J2209" s="3">
        <v>18.2</v>
      </c>
      <c r="K2209" s="3">
        <v>2200</v>
      </c>
      <c r="L2209" s="3" t="s">
        <v>25</v>
      </c>
      <c r="M2209" s="3">
        <v>1</v>
      </c>
      <c r="N2209" s="28">
        <f t="shared" si="391"/>
        <v>2.2000000000000002</v>
      </c>
      <c r="O2209" s="28">
        <f t="shared" si="392"/>
        <v>40.04</v>
      </c>
      <c r="P2209" s="12">
        <v>0</v>
      </c>
      <c r="Q2209" s="46">
        <f t="shared" si="389"/>
        <v>0</v>
      </c>
      <c r="R2209" s="37"/>
      <c r="S2209" s="3">
        <f t="shared" si="390"/>
        <v>2.2000000000000002</v>
      </c>
      <c r="T2209" s="30" t="s">
        <v>2502</v>
      </c>
      <c r="U2209" s="5">
        <f t="shared" si="393"/>
        <v>40.04</v>
      </c>
      <c r="V2209" s="5">
        <f t="shared" si="394"/>
        <v>0</v>
      </c>
      <c r="W2209" s="5"/>
    </row>
    <row r="2210" spans="1:23" ht="43.2" x14ac:dyDescent="0.3">
      <c r="A2210" s="3">
        <f t="shared" si="395"/>
        <v>2193</v>
      </c>
      <c r="B2210" s="4" t="s">
        <v>2067</v>
      </c>
      <c r="C2210" s="3">
        <v>8</v>
      </c>
      <c r="D2210" s="3" t="s">
        <v>1572</v>
      </c>
      <c r="E2210" s="4" t="s">
        <v>2125</v>
      </c>
      <c r="F2210" s="3" t="s">
        <v>32</v>
      </c>
      <c r="G2210" s="3" t="s">
        <v>2340</v>
      </c>
      <c r="H2210" s="3" t="s">
        <v>2468</v>
      </c>
      <c r="I2210" s="3" t="s">
        <v>2496</v>
      </c>
      <c r="J2210" s="3">
        <v>18.2</v>
      </c>
      <c r="K2210" s="3">
        <v>1350</v>
      </c>
      <c r="L2210" s="3" t="s">
        <v>25</v>
      </c>
      <c r="M2210" s="3">
        <v>1</v>
      </c>
      <c r="N2210" s="28">
        <f t="shared" si="391"/>
        <v>1.35</v>
      </c>
      <c r="O2210" s="28">
        <f t="shared" si="392"/>
        <v>24.57</v>
      </c>
      <c r="P2210" s="12">
        <v>0</v>
      </c>
      <c r="Q2210" s="46">
        <f t="shared" si="389"/>
        <v>0</v>
      </c>
      <c r="R2210" s="37"/>
      <c r="S2210" s="3">
        <f t="shared" si="390"/>
        <v>1.35</v>
      </c>
      <c r="T2210" s="30" t="s">
        <v>2502</v>
      </c>
      <c r="U2210" s="5">
        <f t="shared" si="393"/>
        <v>24.57</v>
      </c>
      <c r="V2210" s="5">
        <f t="shared" si="394"/>
        <v>0</v>
      </c>
      <c r="W2210" s="5"/>
    </row>
    <row r="2211" spans="1:23" ht="43.2" x14ac:dyDescent="0.3">
      <c r="A2211" s="3">
        <f t="shared" si="395"/>
        <v>2194</v>
      </c>
      <c r="B2211" s="4" t="s">
        <v>2067</v>
      </c>
      <c r="C2211" s="3">
        <v>8</v>
      </c>
      <c r="D2211" s="3" t="s">
        <v>1572</v>
      </c>
      <c r="E2211" s="4" t="s">
        <v>2126</v>
      </c>
      <c r="F2211" s="3" t="s">
        <v>22</v>
      </c>
      <c r="G2211" s="7" t="s">
        <v>2343</v>
      </c>
      <c r="H2211" s="7" t="s">
        <v>2487</v>
      </c>
      <c r="I2211" s="7" t="s">
        <v>2496</v>
      </c>
      <c r="J2211" s="7">
        <v>30.6</v>
      </c>
      <c r="K2211" s="3">
        <v>6000</v>
      </c>
      <c r="L2211" s="3" t="s">
        <v>25</v>
      </c>
      <c r="M2211" s="3">
        <v>1</v>
      </c>
      <c r="N2211" s="28">
        <f t="shared" si="391"/>
        <v>6</v>
      </c>
      <c r="O2211" s="28">
        <f t="shared" si="392"/>
        <v>183.60000000000002</v>
      </c>
      <c r="P2211" s="12">
        <v>0</v>
      </c>
      <c r="Q2211" s="46">
        <f t="shared" si="389"/>
        <v>0</v>
      </c>
      <c r="R2211" s="37"/>
      <c r="S2211" s="3">
        <f t="shared" si="390"/>
        <v>6</v>
      </c>
      <c r="T2211" s="30" t="s">
        <v>2502</v>
      </c>
      <c r="U2211" s="29">
        <f t="shared" si="393"/>
        <v>183.60000000000002</v>
      </c>
      <c r="V2211" s="29">
        <f t="shared" si="394"/>
        <v>0</v>
      </c>
      <c r="W2211" s="5"/>
    </row>
    <row r="2212" spans="1:23" ht="43.2" x14ac:dyDescent="0.3">
      <c r="A2212" s="3">
        <f t="shared" si="395"/>
        <v>2195</v>
      </c>
      <c r="B2212" s="4" t="s">
        <v>2067</v>
      </c>
      <c r="C2212" s="3">
        <v>8</v>
      </c>
      <c r="D2212" s="3" t="s">
        <v>1572</v>
      </c>
      <c r="E2212" s="4" t="s">
        <v>2127</v>
      </c>
      <c r="F2212" s="3" t="s">
        <v>32</v>
      </c>
      <c r="G2212" s="3" t="s">
        <v>2340</v>
      </c>
      <c r="H2212" s="3" t="s">
        <v>2468</v>
      </c>
      <c r="I2212" s="3" t="s">
        <v>2496</v>
      </c>
      <c r="J2212" s="3">
        <v>18.2</v>
      </c>
      <c r="K2212" s="3">
        <v>2200</v>
      </c>
      <c r="L2212" s="3" t="s">
        <v>25</v>
      </c>
      <c r="M2212" s="3">
        <v>1</v>
      </c>
      <c r="N2212" s="28">
        <f t="shared" si="391"/>
        <v>2.2000000000000002</v>
      </c>
      <c r="O2212" s="28">
        <f t="shared" si="392"/>
        <v>40.04</v>
      </c>
      <c r="P2212" s="12">
        <v>0</v>
      </c>
      <c r="Q2212" s="46">
        <f t="shared" si="389"/>
        <v>0</v>
      </c>
      <c r="R2212" s="37"/>
      <c r="S2212" s="3">
        <f t="shared" si="390"/>
        <v>2.2000000000000002</v>
      </c>
      <c r="T2212" s="30" t="s">
        <v>2502</v>
      </c>
      <c r="U2212" s="5">
        <f t="shared" si="393"/>
        <v>40.04</v>
      </c>
      <c r="V2212" s="5">
        <f t="shared" si="394"/>
        <v>0</v>
      </c>
      <c r="W2212" s="5"/>
    </row>
    <row r="2213" spans="1:23" ht="43.2" x14ac:dyDescent="0.3">
      <c r="A2213" s="3">
        <f t="shared" si="395"/>
        <v>2196</v>
      </c>
      <c r="B2213" s="4" t="s">
        <v>2067</v>
      </c>
      <c r="C2213" s="3">
        <v>8</v>
      </c>
      <c r="D2213" s="3" t="s">
        <v>1572</v>
      </c>
      <c r="E2213" s="4" t="s">
        <v>2128</v>
      </c>
      <c r="F2213" s="3" t="s">
        <v>32</v>
      </c>
      <c r="G2213" s="3" t="s">
        <v>2340</v>
      </c>
      <c r="H2213" s="3" t="s">
        <v>2468</v>
      </c>
      <c r="I2213" s="3" t="s">
        <v>2496</v>
      </c>
      <c r="J2213" s="3">
        <v>18.2</v>
      </c>
      <c r="K2213" s="3">
        <v>2200</v>
      </c>
      <c r="L2213" s="3" t="s">
        <v>25</v>
      </c>
      <c r="M2213" s="3">
        <v>1</v>
      </c>
      <c r="N2213" s="28">
        <f t="shared" si="391"/>
        <v>2.2000000000000002</v>
      </c>
      <c r="O2213" s="28">
        <f t="shared" si="392"/>
        <v>40.04</v>
      </c>
      <c r="P2213" s="12">
        <v>0</v>
      </c>
      <c r="Q2213" s="46">
        <f t="shared" si="389"/>
        <v>0</v>
      </c>
      <c r="R2213" s="37"/>
      <c r="S2213" s="3">
        <f t="shared" si="390"/>
        <v>2.2000000000000002</v>
      </c>
      <c r="T2213" s="30" t="s">
        <v>2502</v>
      </c>
      <c r="U2213" s="5">
        <f t="shared" si="393"/>
        <v>40.04</v>
      </c>
      <c r="V2213" s="5">
        <f t="shared" si="394"/>
        <v>0</v>
      </c>
      <c r="W2213" s="5"/>
    </row>
    <row r="2214" spans="1:23" ht="43.2" x14ac:dyDescent="0.3">
      <c r="A2214" s="3">
        <f t="shared" si="395"/>
        <v>2197</v>
      </c>
      <c r="B2214" s="4" t="s">
        <v>2067</v>
      </c>
      <c r="C2214" s="3">
        <v>8</v>
      </c>
      <c r="D2214" s="3" t="s">
        <v>1572</v>
      </c>
      <c r="E2214" s="4" t="s">
        <v>2129</v>
      </c>
      <c r="F2214" s="3" t="s">
        <v>32</v>
      </c>
      <c r="G2214" s="3" t="s">
        <v>2340</v>
      </c>
      <c r="H2214" s="3" t="s">
        <v>2468</v>
      </c>
      <c r="I2214" s="3" t="s">
        <v>2496</v>
      </c>
      <c r="J2214" s="3">
        <v>18.2</v>
      </c>
      <c r="K2214" s="3">
        <v>1350</v>
      </c>
      <c r="L2214" s="3" t="s">
        <v>25</v>
      </c>
      <c r="M2214" s="3">
        <v>1</v>
      </c>
      <c r="N2214" s="28">
        <f t="shared" si="391"/>
        <v>1.35</v>
      </c>
      <c r="O2214" s="28">
        <f t="shared" si="392"/>
        <v>24.57</v>
      </c>
      <c r="P2214" s="12">
        <v>0</v>
      </c>
      <c r="Q2214" s="46">
        <f t="shared" si="389"/>
        <v>0</v>
      </c>
      <c r="R2214" s="37"/>
      <c r="S2214" s="3">
        <f t="shared" si="390"/>
        <v>1.35</v>
      </c>
      <c r="T2214" s="30" t="s">
        <v>2502</v>
      </c>
      <c r="U2214" s="5">
        <f t="shared" si="393"/>
        <v>24.57</v>
      </c>
      <c r="V2214" s="5">
        <f t="shared" si="394"/>
        <v>0</v>
      </c>
      <c r="W2214" s="5"/>
    </row>
    <row r="2215" spans="1:23" ht="43.2" x14ac:dyDescent="0.3">
      <c r="A2215" s="3">
        <f t="shared" si="395"/>
        <v>2198</v>
      </c>
      <c r="B2215" s="4" t="s">
        <v>2067</v>
      </c>
      <c r="C2215" s="3">
        <v>8</v>
      </c>
      <c r="D2215" s="3" t="s">
        <v>1572</v>
      </c>
      <c r="E2215" s="4" t="s">
        <v>2130</v>
      </c>
      <c r="F2215" s="3" t="s">
        <v>1078</v>
      </c>
      <c r="G2215" s="3" t="s">
        <v>2337</v>
      </c>
      <c r="H2215" s="3" t="s">
        <v>2485</v>
      </c>
      <c r="I2215" s="3" t="s">
        <v>2496</v>
      </c>
      <c r="J2215" s="3">
        <v>106</v>
      </c>
      <c r="K2215" s="3">
        <v>6000</v>
      </c>
      <c r="L2215" s="3" t="s">
        <v>25</v>
      </c>
      <c r="M2215" s="3">
        <v>1</v>
      </c>
      <c r="N2215" s="28">
        <f t="shared" si="391"/>
        <v>6</v>
      </c>
      <c r="O2215" s="28">
        <f t="shared" si="392"/>
        <v>636</v>
      </c>
      <c r="P2215" s="12">
        <v>0</v>
      </c>
      <c r="Q2215" s="46">
        <f t="shared" si="389"/>
        <v>0</v>
      </c>
      <c r="R2215" s="37"/>
      <c r="S2215" s="3">
        <f t="shared" si="390"/>
        <v>6</v>
      </c>
      <c r="T2215" s="30" t="s">
        <v>2502</v>
      </c>
      <c r="U2215" s="29">
        <f t="shared" si="393"/>
        <v>636</v>
      </c>
      <c r="V2215" s="29">
        <f t="shared" si="394"/>
        <v>0</v>
      </c>
      <c r="W2215" s="5"/>
    </row>
    <row r="2216" spans="1:23" ht="43.2" x14ac:dyDescent="0.3">
      <c r="A2216" s="3">
        <f t="shared" si="395"/>
        <v>2199</v>
      </c>
      <c r="B2216" s="4" t="s">
        <v>2067</v>
      </c>
      <c r="C2216" s="3">
        <v>8</v>
      </c>
      <c r="D2216" s="3" t="s">
        <v>1572</v>
      </c>
      <c r="E2216" s="4" t="s">
        <v>2131</v>
      </c>
      <c r="F2216" s="3" t="s">
        <v>1184</v>
      </c>
      <c r="G2216" s="3" t="s">
        <v>2330</v>
      </c>
      <c r="H2216" s="3" t="s">
        <v>2479</v>
      </c>
      <c r="I2216" s="3" t="s">
        <v>2496</v>
      </c>
      <c r="J2216" s="3">
        <v>79.7</v>
      </c>
      <c r="K2216" s="3">
        <v>6000</v>
      </c>
      <c r="L2216" s="3" t="s">
        <v>25</v>
      </c>
      <c r="M2216" s="3">
        <v>1</v>
      </c>
      <c r="N2216" s="28">
        <f t="shared" si="391"/>
        <v>6</v>
      </c>
      <c r="O2216" s="28">
        <f t="shared" si="392"/>
        <v>478.20000000000005</v>
      </c>
      <c r="P2216" s="12">
        <v>0</v>
      </c>
      <c r="Q2216" s="46">
        <f t="shared" si="389"/>
        <v>0</v>
      </c>
      <c r="R2216" s="14"/>
      <c r="S2216" s="3">
        <f t="shared" si="390"/>
        <v>6</v>
      </c>
      <c r="T2216" s="30" t="s">
        <v>2502</v>
      </c>
      <c r="U2216" s="29">
        <f t="shared" si="393"/>
        <v>478.20000000000005</v>
      </c>
      <c r="V2216" s="29">
        <f t="shared" si="394"/>
        <v>0</v>
      </c>
      <c r="W2216" s="5"/>
    </row>
    <row r="2217" spans="1:23" ht="43.2" x14ac:dyDescent="0.3">
      <c r="A2217" s="3">
        <f t="shared" si="395"/>
        <v>2200</v>
      </c>
      <c r="B2217" s="4" t="s">
        <v>2067</v>
      </c>
      <c r="C2217" s="3">
        <v>8</v>
      </c>
      <c r="D2217" s="3" t="s">
        <v>1572</v>
      </c>
      <c r="E2217" s="4" t="s">
        <v>2132</v>
      </c>
      <c r="F2217" s="3" t="s">
        <v>22</v>
      </c>
      <c r="G2217" s="7" t="s">
        <v>2343</v>
      </c>
      <c r="H2217" s="7" t="s">
        <v>2487</v>
      </c>
      <c r="I2217" s="7" t="s">
        <v>2496</v>
      </c>
      <c r="J2217" s="7">
        <v>30.6</v>
      </c>
      <c r="K2217" s="3">
        <v>3000</v>
      </c>
      <c r="L2217" s="3" t="s">
        <v>25</v>
      </c>
      <c r="M2217" s="3">
        <v>1</v>
      </c>
      <c r="N2217" s="28">
        <f t="shared" si="391"/>
        <v>3</v>
      </c>
      <c r="O2217" s="28">
        <f t="shared" si="392"/>
        <v>91.800000000000011</v>
      </c>
      <c r="P2217" s="12">
        <v>0</v>
      </c>
      <c r="Q2217" s="46">
        <f t="shared" si="389"/>
        <v>0</v>
      </c>
      <c r="R2217" s="37"/>
      <c r="S2217" s="3">
        <f t="shared" si="390"/>
        <v>3</v>
      </c>
      <c r="T2217" s="30" t="s">
        <v>2502</v>
      </c>
      <c r="U2217" s="29">
        <f t="shared" si="393"/>
        <v>91.800000000000011</v>
      </c>
      <c r="V2217" s="29">
        <f t="shared" si="394"/>
        <v>0</v>
      </c>
      <c r="W2217" s="5"/>
    </row>
    <row r="2218" spans="1:23" ht="43.2" x14ac:dyDescent="0.3">
      <c r="A2218" s="3">
        <f t="shared" si="395"/>
        <v>2201</v>
      </c>
      <c r="B2218" s="4" t="s">
        <v>2067</v>
      </c>
      <c r="C2218" s="3">
        <v>8</v>
      </c>
      <c r="D2218" s="3" t="s">
        <v>1572</v>
      </c>
      <c r="E2218" s="4" t="s">
        <v>2133</v>
      </c>
      <c r="F2218" s="3" t="s">
        <v>1078</v>
      </c>
      <c r="G2218" s="3" t="s">
        <v>2337</v>
      </c>
      <c r="H2218" s="3" t="s">
        <v>2485</v>
      </c>
      <c r="I2218" s="3" t="s">
        <v>2496</v>
      </c>
      <c r="J2218" s="3">
        <v>106</v>
      </c>
      <c r="K2218" s="3">
        <v>6000</v>
      </c>
      <c r="L2218" s="3" t="s">
        <v>25</v>
      </c>
      <c r="M2218" s="3">
        <v>1</v>
      </c>
      <c r="N2218" s="28">
        <f t="shared" si="391"/>
        <v>6</v>
      </c>
      <c r="O2218" s="28">
        <f t="shared" si="392"/>
        <v>636</v>
      </c>
      <c r="P2218" s="12">
        <v>0</v>
      </c>
      <c r="Q2218" s="46">
        <f t="shared" si="389"/>
        <v>0</v>
      </c>
      <c r="R2218" s="37"/>
      <c r="S2218" s="3">
        <f t="shared" si="390"/>
        <v>6</v>
      </c>
      <c r="T2218" s="30" t="s">
        <v>2502</v>
      </c>
      <c r="U2218" s="29">
        <f t="shared" si="393"/>
        <v>636</v>
      </c>
      <c r="V2218" s="29">
        <f t="shared" si="394"/>
        <v>0</v>
      </c>
      <c r="W2218" s="5"/>
    </row>
    <row r="2219" spans="1:23" ht="43.2" x14ac:dyDescent="0.3">
      <c r="A2219" s="3">
        <f t="shared" si="395"/>
        <v>2202</v>
      </c>
      <c r="B2219" s="4" t="s">
        <v>2067</v>
      </c>
      <c r="C2219" s="3">
        <v>8</v>
      </c>
      <c r="D2219" s="3" t="s">
        <v>1572</v>
      </c>
      <c r="E2219" s="4" t="s">
        <v>2134</v>
      </c>
      <c r="F2219" s="3" t="s">
        <v>1196</v>
      </c>
      <c r="G2219" s="3" t="s">
        <v>2325</v>
      </c>
      <c r="H2219" s="3" t="s">
        <v>2470</v>
      </c>
      <c r="I2219" s="3" t="s">
        <v>2496</v>
      </c>
      <c r="J2219" s="3">
        <v>41.4</v>
      </c>
      <c r="K2219" s="3">
        <v>6000</v>
      </c>
      <c r="L2219" s="3" t="s">
        <v>25</v>
      </c>
      <c r="M2219" s="3">
        <v>1</v>
      </c>
      <c r="N2219" s="28">
        <f t="shared" si="391"/>
        <v>6</v>
      </c>
      <c r="O2219" s="40">
        <f t="shared" si="392"/>
        <v>248.39999999999998</v>
      </c>
      <c r="P2219" s="12">
        <v>0</v>
      </c>
      <c r="Q2219" s="46">
        <f t="shared" si="389"/>
        <v>0</v>
      </c>
      <c r="R2219" s="37"/>
      <c r="S2219" s="3">
        <f t="shared" si="390"/>
        <v>6</v>
      </c>
      <c r="T2219" s="30" t="s">
        <v>2502</v>
      </c>
      <c r="U2219" s="41">
        <f t="shared" si="393"/>
        <v>248.39999999999998</v>
      </c>
      <c r="V2219" s="41">
        <f t="shared" si="394"/>
        <v>0</v>
      </c>
      <c r="W2219" s="5"/>
    </row>
    <row r="2220" spans="1:23" ht="43.2" x14ac:dyDescent="0.3">
      <c r="A2220" s="3">
        <f t="shared" si="395"/>
        <v>2203</v>
      </c>
      <c r="B2220" s="4" t="s">
        <v>2067</v>
      </c>
      <c r="C2220" s="3">
        <v>8</v>
      </c>
      <c r="D2220" s="3" t="s">
        <v>1572</v>
      </c>
      <c r="E2220" s="4" t="s">
        <v>2135</v>
      </c>
      <c r="F2220" s="3" t="s">
        <v>1196</v>
      </c>
      <c r="G2220" s="3" t="s">
        <v>2325</v>
      </c>
      <c r="H2220" s="3" t="s">
        <v>2470</v>
      </c>
      <c r="I2220" s="3" t="s">
        <v>2496</v>
      </c>
      <c r="J2220" s="3">
        <v>41.4</v>
      </c>
      <c r="K2220" s="3">
        <v>6000</v>
      </c>
      <c r="L2220" s="3" t="s">
        <v>25</v>
      </c>
      <c r="M2220" s="3">
        <v>1</v>
      </c>
      <c r="N2220" s="28">
        <f t="shared" si="391"/>
        <v>6</v>
      </c>
      <c r="O2220" s="40">
        <f t="shared" si="392"/>
        <v>248.39999999999998</v>
      </c>
      <c r="P2220" s="12">
        <v>0</v>
      </c>
      <c r="Q2220" s="46">
        <f t="shared" si="389"/>
        <v>0</v>
      </c>
      <c r="R2220" s="37"/>
      <c r="S2220" s="3">
        <f t="shared" si="390"/>
        <v>6</v>
      </c>
      <c r="T2220" s="30" t="s">
        <v>2502</v>
      </c>
      <c r="U2220" s="41">
        <f t="shared" si="393"/>
        <v>248.39999999999998</v>
      </c>
      <c r="V2220" s="41">
        <f t="shared" si="394"/>
        <v>0</v>
      </c>
      <c r="W2220" s="5"/>
    </row>
    <row r="2221" spans="1:23" ht="43.2" x14ac:dyDescent="0.3">
      <c r="A2221" s="3">
        <f t="shared" si="395"/>
        <v>2204</v>
      </c>
      <c r="B2221" s="4" t="s">
        <v>2067</v>
      </c>
      <c r="C2221" s="3">
        <v>8</v>
      </c>
      <c r="D2221" s="3" t="s">
        <v>1572</v>
      </c>
      <c r="E2221" s="4" t="s">
        <v>2136</v>
      </c>
      <c r="F2221" s="3" t="s">
        <v>1200</v>
      </c>
      <c r="G2221" s="3" t="s">
        <v>2334</v>
      </c>
      <c r="H2221" s="3" t="s">
        <v>2483</v>
      </c>
      <c r="I2221" s="3" t="s">
        <v>2496</v>
      </c>
      <c r="J2221" s="3">
        <v>76</v>
      </c>
      <c r="K2221" s="3">
        <v>6000</v>
      </c>
      <c r="L2221" s="3" t="s">
        <v>25</v>
      </c>
      <c r="M2221" s="3">
        <v>1</v>
      </c>
      <c r="N2221" s="28">
        <f t="shared" si="391"/>
        <v>6</v>
      </c>
      <c r="O2221" s="28">
        <f t="shared" si="392"/>
        <v>456</v>
      </c>
      <c r="P2221" s="12">
        <v>0</v>
      </c>
      <c r="Q2221" s="46">
        <f t="shared" si="389"/>
        <v>0</v>
      </c>
      <c r="R2221" s="15"/>
      <c r="S2221" s="3">
        <f t="shared" si="390"/>
        <v>6</v>
      </c>
      <c r="T2221" s="30" t="s">
        <v>2502</v>
      </c>
      <c r="U2221" s="5">
        <f t="shared" si="393"/>
        <v>456</v>
      </c>
      <c r="V2221" s="5">
        <f t="shared" si="394"/>
        <v>0</v>
      </c>
      <c r="W2221" s="5"/>
    </row>
    <row r="2222" spans="1:23" ht="43.2" x14ac:dyDescent="0.3">
      <c r="A2222" s="3">
        <f t="shared" si="395"/>
        <v>2205</v>
      </c>
      <c r="B2222" s="4" t="s">
        <v>2067</v>
      </c>
      <c r="C2222" s="3">
        <v>8</v>
      </c>
      <c r="D2222" s="3" t="s">
        <v>1572</v>
      </c>
      <c r="E2222" s="4" t="s">
        <v>2137</v>
      </c>
      <c r="F2222" s="3" t="s">
        <v>1196</v>
      </c>
      <c r="G2222" s="3" t="s">
        <v>2325</v>
      </c>
      <c r="H2222" s="3" t="s">
        <v>2470</v>
      </c>
      <c r="I2222" s="3" t="s">
        <v>2496</v>
      </c>
      <c r="J2222" s="3">
        <v>41.4</v>
      </c>
      <c r="K2222" s="3">
        <v>6000</v>
      </c>
      <c r="L2222" s="3" t="s">
        <v>25</v>
      </c>
      <c r="M2222" s="3">
        <v>1</v>
      </c>
      <c r="N2222" s="28">
        <f t="shared" si="391"/>
        <v>6</v>
      </c>
      <c r="O2222" s="40">
        <f t="shared" si="392"/>
        <v>248.39999999999998</v>
      </c>
      <c r="P2222" s="12">
        <v>0</v>
      </c>
      <c r="Q2222" s="46">
        <f t="shared" si="389"/>
        <v>0</v>
      </c>
      <c r="R2222" s="37"/>
      <c r="S2222" s="3">
        <f t="shared" si="390"/>
        <v>6</v>
      </c>
      <c r="T2222" s="30" t="s">
        <v>2502</v>
      </c>
      <c r="U2222" s="41">
        <f t="shared" si="393"/>
        <v>248.39999999999998</v>
      </c>
      <c r="V2222" s="41">
        <f t="shared" si="394"/>
        <v>0</v>
      </c>
      <c r="W2222" s="5"/>
    </row>
    <row r="2223" spans="1:23" ht="43.2" x14ac:dyDescent="0.3">
      <c r="A2223" s="3">
        <f t="shared" si="395"/>
        <v>2206</v>
      </c>
      <c r="B2223" s="4" t="s">
        <v>2067</v>
      </c>
      <c r="C2223" s="3">
        <v>8</v>
      </c>
      <c r="D2223" s="3" t="s">
        <v>1572</v>
      </c>
      <c r="E2223" s="4" t="s">
        <v>2138</v>
      </c>
      <c r="F2223" s="3" t="s">
        <v>1196</v>
      </c>
      <c r="G2223" s="3" t="s">
        <v>2325</v>
      </c>
      <c r="H2223" s="3" t="s">
        <v>2470</v>
      </c>
      <c r="I2223" s="3" t="s">
        <v>2496</v>
      </c>
      <c r="J2223" s="3">
        <v>41.4</v>
      </c>
      <c r="K2223" s="3">
        <v>6000</v>
      </c>
      <c r="L2223" s="3" t="s">
        <v>25</v>
      </c>
      <c r="M2223" s="3">
        <v>1</v>
      </c>
      <c r="N2223" s="28">
        <f t="shared" si="391"/>
        <v>6</v>
      </c>
      <c r="O2223" s="40">
        <f t="shared" si="392"/>
        <v>248.39999999999998</v>
      </c>
      <c r="P2223" s="12">
        <v>0</v>
      </c>
      <c r="Q2223" s="46">
        <f t="shared" si="389"/>
        <v>0</v>
      </c>
      <c r="R2223" s="37"/>
      <c r="S2223" s="3">
        <f t="shared" si="390"/>
        <v>6</v>
      </c>
      <c r="T2223" s="30" t="s">
        <v>2502</v>
      </c>
      <c r="U2223" s="41">
        <f t="shared" si="393"/>
        <v>248.39999999999998</v>
      </c>
      <c r="V2223" s="41">
        <f t="shared" si="394"/>
        <v>0</v>
      </c>
      <c r="W2223" s="5"/>
    </row>
    <row r="2224" spans="1:23" ht="43.2" x14ac:dyDescent="0.3">
      <c r="A2224" s="3">
        <f t="shared" si="395"/>
        <v>2207</v>
      </c>
      <c r="B2224" s="4" t="s">
        <v>2067</v>
      </c>
      <c r="C2224" s="3">
        <v>8</v>
      </c>
      <c r="D2224" s="3" t="s">
        <v>1572</v>
      </c>
      <c r="E2224" s="4" t="s">
        <v>2139</v>
      </c>
      <c r="F2224" s="3" t="s">
        <v>1184</v>
      </c>
      <c r="G2224" s="3" t="s">
        <v>2330</v>
      </c>
      <c r="H2224" s="3" t="s">
        <v>2479</v>
      </c>
      <c r="I2224" s="3" t="s">
        <v>2496</v>
      </c>
      <c r="J2224" s="3">
        <v>79.7</v>
      </c>
      <c r="K2224" s="3">
        <v>6000</v>
      </c>
      <c r="L2224" s="3" t="s">
        <v>25</v>
      </c>
      <c r="M2224" s="3">
        <v>1</v>
      </c>
      <c r="N2224" s="28">
        <f t="shared" si="391"/>
        <v>6</v>
      </c>
      <c r="O2224" s="28">
        <f t="shared" si="392"/>
        <v>478.20000000000005</v>
      </c>
      <c r="P2224" s="12">
        <v>0</v>
      </c>
      <c r="Q2224" s="46">
        <f t="shared" si="389"/>
        <v>0</v>
      </c>
      <c r="R2224" s="14"/>
      <c r="S2224" s="3">
        <f t="shared" si="390"/>
        <v>6</v>
      </c>
      <c r="T2224" s="30" t="s">
        <v>2502</v>
      </c>
      <c r="U2224" s="29">
        <f t="shared" si="393"/>
        <v>478.20000000000005</v>
      </c>
      <c r="V2224" s="29">
        <f t="shared" si="394"/>
        <v>0</v>
      </c>
      <c r="W2224" s="5"/>
    </row>
    <row r="2225" spans="1:23" ht="43.2" x14ac:dyDescent="0.3">
      <c r="A2225" s="3">
        <f t="shared" si="395"/>
        <v>2208</v>
      </c>
      <c r="B2225" s="4" t="s">
        <v>2067</v>
      </c>
      <c r="C2225" s="3">
        <v>8</v>
      </c>
      <c r="D2225" s="3" t="s">
        <v>1571</v>
      </c>
      <c r="E2225" s="4" t="s">
        <v>2140</v>
      </c>
      <c r="F2225" s="3" t="s">
        <v>812</v>
      </c>
      <c r="G2225" s="3"/>
      <c r="H2225" s="3"/>
      <c r="I2225" s="3" t="s">
        <v>2496</v>
      </c>
      <c r="J2225" s="3">
        <v>13.32</v>
      </c>
      <c r="K2225" s="3">
        <v>2700</v>
      </c>
      <c r="L2225" s="3" t="s">
        <v>25</v>
      </c>
      <c r="M2225" s="3">
        <v>1</v>
      </c>
      <c r="N2225" s="28">
        <f t="shared" si="391"/>
        <v>2.7</v>
      </c>
      <c r="O2225" s="40">
        <f t="shared" si="392"/>
        <v>35.964000000000006</v>
      </c>
      <c r="P2225" s="12">
        <v>0</v>
      </c>
      <c r="Q2225" s="46">
        <f t="shared" si="389"/>
        <v>0</v>
      </c>
      <c r="R2225" s="37"/>
      <c r="S2225" s="3">
        <f t="shared" si="390"/>
        <v>2.7</v>
      </c>
      <c r="T2225" s="30" t="s">
        <v>2502</v>
      </c>
      <c r="U2225" s="41">
        <f t="shared" si="393"/>
        <v>35.964000000000006</v>
      </c>
      <c r="V2225" s="41">
        <f t="shared" si="394"/>
        <v>0</v>
      </c>
      <c r="W2225" s="5"/>
    </row>
    <row r="2226" spans="1:23" ht="43.2" x14ac:dyDescent="0.3">
      <c r="A2226" s="3">
        <f t="shared" si="395"/>
        <v>2209</v>
      </c>
      <c r="B2226" s="4" t="s">
        <v>2067</v>
      </c>
      <c r="C2226" s="3">
        <v>8</v>
      </c>
      <c r="D2226" s="3" t="s">
        <v>1571</v>
      </c>
      <c r="E2226" s="4" t="s">
        <v>2141</v>
      </c>
      <c r="F2226" s="3" t="s">
        <v>735</v>
      </c>
      <c r="G2226" s="3" t="s">
        <v>2336</v>
      </c>
      <c r="H2226" s="3" t="s">
        <v>2484</v>
      </c>
      <c r="I2226" s="3" t="s">
        <v>2496</v>
      </c>
      <c r="J2226" s="3">
        <v>94.6</v>
      </c>
      <c r="K2226" s="3">
        <v>2700</v>
      </c>
      <c r="L2226" s="3" t="s">
        <v>25</v>
      </c>
      <c r="M2226" s="3">
        <v>1</v>
      </c>
      <c r="N2226" s="28">
        <f t="shared" ref="N2226:N2285" si="396">(K2226/1000)*M2226</f>
        <v>2.7</v>
      </c>
      <c r="O2226" s="28">
        <f t="shared" ref="O2226:O2285" si="397">N2226*J2226</f>
        <v>255.42</v>
      </c>
      <c r="P2226" s="12">
        <v>0</v>
      </c>
      <c r="Q2226" s="46">
        <f t="shared" si="389"/>
        <v>0</v>
      </c>
      <c r="R2226" s="37"/>
      <c r="S2226" s="3">
        <f t="shared" si="390"/>
        <v>2.7</v>
      </c>
      <c r="T2226" s="30" t="s">
        <v>2502</v>
      </c>
      <c r="U2226" s="29">
        <f t="shared" si="393"/>
        <v>255.42</v>
      </c>
      <c r="V2226" s="29">
        <f t="shared" si="394"/>
        <v>0</v>
      </c>
      <c r="W2226" s="5"/>
    </row>
    <row r="2227" spans="1:23" ht="43.2" x14ac:dyDescent="0.3">
      <c r="A2227" s="3">
        <f t="shared" si="395"/>
        <v>2210</v>
      </c>
      <c r="B2227" s="4" t="s">
        <v>2067</v>
      </c>
      <c r="C2227" s="3">
        <v>8</v>
      </c>
      <c r="D2227" s="3" t="s">
        <v>1571</v>
      </c>
      <c r="E2227" s="4" t="s">
        <v>2142</v>
      </c>
      <c r="F2227" s="3" t="s">
        <v>735</v>
      </c>
      <c r="G2227" s="3" t="s">
        <v>2336</v>
      </c>
      <c r="H2227" s="3" t="s">
        <v>2484</v>
      </c>
      <c r="I2227" s="3" t="s">
        <v>2496</v>
      </c>
      <c r="J2227" s="3">
        <v>94.6</v>
      </c>
      <c r="K2227" s="3">
        <v>2700</v>
      </c>
      <c r="L2227" s="3" t="s">
        <v>25</v>
      </c>
      <c r="M2227" s="3">
        <v>1</v>
      </c>
      <c r="N2227" s="28">
        <f t="shared" si="396"/>
        <v>2.7</v>
      </c>
      <c r="O2227" s="28">
        <f t="shared" si="397"/>
        <v>255.42</v>
      </c>
      <c r="P2227" s="12">
        <v>0</v>
      </c>
      <c r="Q2227" s="46">
        <f t="shared" si="389"/>
        <v>0</v>
      </c>
      <c r="R2227" s="37"/>
      <c r="S2227" s="3">
        <f t="shared" si="390"/>
        <v>2.7</v>
      </c>
      <c r="T2227" s="30" t="s">
        <v>2502</v>
      </c>
      <c r="U2227" s="29">
        <f t="shared" si="393"/>
        <v>255.42</v>
      </c>
      <c r="V2227" s="29">
        <f t="shared" si="394"/>
        <v>0</v>
      </c>
      <c r="W2227" s="5"/>
    </row>
    <row r="2228" spans="1:23" ht="43.2" x14ac:dyDescent="0.3">
      <c r="A2228" s="3">
        <f t="shared" si="395"/>
        <v>2211</v>
      </c>
      <c r="B2228" s="4" t="s">
        <v>2067</v>
      </c>
      <c r="C2228" s="3">
        <v>8</v>
      </c>
      <c r="D2228" s="3" t="s">
        <v>1571</v>
      </c>
      <c r="E2228" s="4" t="s">
        <v>2143</v>
      </c>
      <c r="F2228" s="3" t="s">
        <v>735</v>
      </c>
      <c r="G2228" s="3" t="s">
        <v>2336</v>
      </c>
      <c r="H2228" s="3" t="s">
        <v>2484</v>
      </c>
      <c r="I2228" s="3" t="s">
        <v>2496</v>
      </c>
      <c r="J2228" s="3">
        <v>94.6</v>
      </c>
      <c r="K2228" s="3">
        <v>2700</v>
      </c>
      <c r="L2228" s="3" t="s">
        <v>25</v>
      </c>
      <c r="M2228" s="3">
        <v>1</v>
      </c>
      <c r="N2228" s="28">
        <f t="shared" si="396"/>
        <v>2.7</v>
      </c>
      <c r="O2228" s="28">
        <f t="shared" si="397"/>
        <v>255.42</v>
      </c>
      <c r="P2228" s="12">
        <v>0</v>
      </c>
      <c r="Q2228" s="46">
        <f t="shared" si="389"/>
        <v>0</v>
      </c>
      <c r="R2228" s="37"/>
      <c r="S2228" s="3">
        <f t="shared" si="390"/>
        <v>2.7</v>
      </c>
      <c r="T2228" s="30" t="s">
        <v>2502</v>
      </c>
      <c r="U2228" s="29">
        <f t="shared" si="393"/>
        <v>255.42</v>
      </c>
      <c r="V2228" s="29">
        <f t="shared" si="394"/>
        <v>0</v>
      </c>
      <c r="W2228" s="5"/>
    </row>
    <row r="2229" spans="1:23" ht="43.2" x14ac:dyDescent="0.3">
      <c r="A2229" s="3">
        <f t="shared" si="395"/>
        <v>2212</v>
      </c>
      <c r="B2229" s="4" t="s">
        <v>2067</v>
      </c>
      <c r="C2229" s="3">
        <v>8</v>
      </c>
      <c r="D2229" s="3" t="s">
        <v>1571</v>
      </c>
      <c r="E2229" s="4" t="s">
        <v>2144</v>
      </c>
      <c r="F2229" s="3" t="s">
        <v>735</v>
      </c>
      <c r="G2229" s="3" t="s">
        <v>2336</v>
      </c>
      <c r="H2229" s="3" t="s">
        <v>2484</v>
      </c>
      <c r="I2229" s="3" t="s">
        <v>2496</v>
      </c>
      <c r="J2229" s="3">
        <v>94.6</v>
      </c>
      <c r="K2229" s="3">
        <v>2700</v>
      </c>
      <c r="L2229" s="3" t="s">
        <v>25</v>
      </c>
      <c r="M2229" s="3">
        <v>1</v>
      </c>
      <c r="N2229" s="28">
        <f t="shared" si="396"/>
        <v>2.7</v>
      </c>
      <c r="O2229" s="28">
        <f t="shared" si="397"/>
        <v>255.42</v>
      </c>
      <c r="P2229" s="12">
        <v>0</v>
      </c>
      <c r="Q2229" s="46">
        <f t="shared" si="389"/>
        <v>0</v>
      </c>
      <c r="R2229" s="37"/>
      <c r="S2229" s="3">
        <f t="shared" si="390"/>
        <v>2.7</v>
      </c>
      <c r="T2229" s="30" t="s">
        <v>2502</v>
      </c>
      <c r="U2229" s="29">
        <f t="shared" si="393"/>
        <v>255.42</v>
      </c>
      <c r="V2229" s="29">
        <f t="shared" si="394"/>
        <v>0</v>
      </c>
      <c r="W2229" s="5"/>
    </row>
    <row r="2230" spans="1:23" ht="43.2" x14ac:dyDescent="0.3">
      <c r="A2230" s="3">
        <f t="shared" si="395"/>
        <v>2213</v>
      </c>
      <c r="B2230" s="4" t="s">
        <v>2067</v>
      </c>
      <c r="C2230" s="3">
        <v>8</v>
      </c>
      <c r="D2230" s="3" t="s">
        <v>1571</v>
      </c>
      <c r="E2230" s="4" t="s">
        <v>2145</v>
      </c>
      <c r="F2230" s="3" t="s">
        <v>735</v>
      </c>
      <c r="G2230" s="3" t="s">
        <v>2336</v>
      </c>
      <c r="H2230" s="3" t="s">
        <v>2484</v>
      </c>
      <c r="I2230" s="3" t="s">
        <v>2496</v>
      </c>
      <c r="J2230" s="3">
        <v>94.6</v>
      </c>
      <c r="K2230" s="3">
        <v>2700</v>
      </c>
      <c r="L2230" s="3" t="s">
        <v>25</v>
      </c>
      <c r="M2230" s="3">
        <v>1</v>
      </c>
      <c r="N2230" s="28">
        <f t="shared" si="396"/>
        <v>2.7</v>
      </c>
      <c r="O2230" s="28">
        <f t="shared" si="397"/>
        <v>255.42</v>
      </c>
      <c r="P2230" s="12">
        <v>0</v>
      </c>
      <c r="Q2230" s="46">
        <f t="shared" si="389"/>
        <v>0</v>
      </c>
      <c r="R2230" s="37"/>
      <c r="S2230" s="3">
        <f t="shared" si="390"/>
        <v>2.7</v>
      </c>
      <c r="T2230" s="30" t="s">
        <v>2502</v>
      </c>
      <c r="U2230" s="29">
        <f t="shared" si="393"/>
        <v>255.42</v>
      </c>
      <c r="V2230" s="29">
        <f t="shared" si="394"/>
        <v>0</v>
      </c>
      <c r="W2230" s="5"/>
    </row>
    <row r="2231" spans="1:23" ht="43.2" x14ac:dyDescent="0.3">
      <c r="A2231" s="3">
        <f t="shared" si="395"/>
        <v>2214</v>
      </c>
      <c r="B2231" s="4" t="s">
        <v>2067</v>
      </c>
      <c r="C2231" s="3">
        <v>8</v>
      </c>
      <c r="D2231" s="3" t="s">
        <v>1571</v>
      </c>
      <c r="E2231" s="4" t="s">
        <v>2146</v>
      </c>
      <c r="F2231" s="3" t="s">
        <v>735</v>
      </c>
      <c r="G2231" s="3" t="s">
        <v>2336</v>
      </c>
      <c r="H2231" s="3" t="s">
        <v>2484</v>
      </c>
      <c r="I2231" s="3" t="s">
        <v>2496</v>
      </c>
      <c r="J2231" s="3">
        <v>94.6</v>
      </c>
      <c r="K2231" s="3">
        <v>2700</v>
      </c>
      <c r="L2231" s="3" t="s">
        <v>25</v>
      </c>
      <c r="M2231" s="3">
        <v>1</v>
      </c>
      <c r="N2231" s="28">
        <f t="shared" si="396"/>
        <v>2.7</v>
      </c>
      <c r="O2231" s="28">
        <f t="shared" si="397"/>
        <v>255.42</v>
      </c>
      <c r="P2231" s="12">
        <v>0</v>
      </c>
      <c r="Q2231" s="46">
        <f t="shared" si="389"/>
        <v>0</v>
      </c>
      <c r="R2231" s="37"/>
      <c r="S2231" s="3">
        <f t="shared" si="390"/>
        <v>2.7</v>
      </c>
      <c r="T2231" s="30" t="s">
        <v>2502</v>
      </c>
      <c r="U2231" s="29">
        <f t="shared" si="393"/>
        <v>255.42</v>
      </c>
      <c r="V2231" s="29">
        <f t="shared" si="394"/>
        <v>0</v>
      </c>
      <c r="W2231" s="5"/>
    </row>
    <row r="2232" spans="1:23" ht="43.2" x14ac:dyDescent="0.3">
      <c r="A2232" s="3">
        <f t="shared" si="395"/>
        <v>2215</v>
      </c>
      <c r="B2232" s="4" t="s">
        <v>2067</v>
      </c>
      <c r="C2232" s="3">
        <v>8</v>
      </c>
      <c r="D2232" s="3" t="s">
        <v>1571</v>
      </c>
      <c r="E2232" s="4" t="s">
        <v>2147</v>
      </c>
      <c r="F2232" s="3" t="s">
        <v>735</v>
      </c>
      <c r="G2232" s="3" t="s">
        <v>2336</v>
      </c>
      <c r="H2232" s="3" t="s">
        <v>2484</v>
      </c>
      <c r="I2232" s="3" t="s">
        <v>2496</v>
      </c>
      <c r="J2232" s="3">
        <v>94.6</v>
      </c>
      <c r="K2232" s="3">
        <v>2700</v>
      </c>
      <c r="L2232" s="3" t="s">
        <v>25</v>
      </c>
      <c r="M2232" s="3">
        <v>1</v>
      </c>
      <c r="N2232" s="28">
        <f t="shared" si="396"/>
        <v>2.7</v>
      </c>
      <c r="O2232" s="28">
        <f t="shared" si="397"/>
        <v>255.42</v>
      </c>
      <c r="P2232" s="12">
        <v>0</v>
      </c>
      <c r="Q2232" s="46">
        <f t="shared" si="389"/>
        <v>0</v>
      </c>
      <c r="R2232" s="37"/>
      <c r="S2232" s="3">
        <f t="shared" si="390"/>
        <v>2.7</v>
      </c>
      <c r="T2232" s="30" t="s">
        <v>2502</v>
      </c>
      <c r="U2232" s="29">
        <f t="shared" si="393"/>
        <v>255.42</v>
      </c>
      <c r="V2232" s="29">
        <f t="shared" si="394"/>
        <v>0</v>
      </c>
      <c r="W2232" s="5"/>
    </row>
    <row r="2233" spans="1:23" ht="43.2" x14ac:dyDescent="0.3">
      <c r="A2233" s="3">
        <f t="shared" si="395"/>
        <v>2216</v>
      </c>
      <c r="B2233" s="4" t="s">
        <v>2067</v>
      </c>
      <c r="C2233" s="3">
        <v>8</v>
      </c>
      <c r="D2233" s="3" t="s">
        <v>1571</v>
      </c>
      <c r="E2233" s="4" t="s">
        <v>2148</v>
      </c>
      <c r="F2233" s="3" t="s">
        <v>735</v>
      </c>
      <c r="G2233" s="3" t="s">
        <v>2336</v>
      </c>
      <c r="H2233" s="3" t="s">
        <v>2484</v>
      </c>
      <c r="I2233" s="3" t="s">
        <v>2496</v>
      </c>
      <c r="J2233" s="3">
        <v>94.6</v>
      </c>
      <c r="K2233" s="3">
        <v>2700</v>
      </c>
      <c r="L2233" s="3" t="s">
        <v>25</v>
      </c>
      <c r="M2233" s="3">
        <v>1</v>
      </c>
      <c r="N2233" s="28">
        <f t="shared" si="396"/>
        <v>2.7</v>
      </c>
      <c r="O2233" s="28">
        <f t="shared" si="397"/>
        <v>255.42</v>
      </c>
      <c r="P2233" s="12">
        <v>0</v>
      </c>
      <c r="Q2233" s="46">
        <f t="shared" si="389"/>
        <v>0</v>
      </c>
      <c r="R2233" s="37"/>
      <c r="S2233" s="3">
        <f t="shared" si="390"/>
        <v>2.7</v>
      </c>
      <c r="T2233" s="30" t="s">
        <v>2502</v>
      </c>
      <c r="U2233" s="29">
        <f t="shared" si="393"/>
        <v>255.42</v>
      </c>
      <c r="V2233" s="29">
        <f t="shared" si="394"/>
        <v>0</v>
      </c>
      <c r="W2233" s="5"/>
    </row>
    <row r="2234" spans="1:23" ht="43.2" x14ac:dyDescent="0.3">
      <c r="A2234" s="3">
        <f t="shared" si="395"/>
        <v>2217</v>
      </c>
      <c r="B2234" s="4" t="s">
        <v>2067</v>
      </c>
      <c r="C2234" s="3">
        <v>8</v>
      </c>
      <c r="D2234" s="3" t="s">
        <v>1571</v>
      </c>
      <c r="E2234" s="4" t="s">
        <v>2149</v>
      </c>
      <c r="F2234" s="3" t="s">
        <v>735</v>
      </c>
      <c r="G2234" s="3" t="s">
        <v>2336</v>
      </c>
      <c r="H2234" s="3" t="s">
        <v>2484</v>
      </c>
      <c r="I2234" s="3" t="s">
        <v>2496</v>
      </c>
      <c r="J2234" s="3">
        <v>94.6</v>
      </c>
      <c r="K2234" s="3">
        <v>2700</v>
      </c>
      <c r="L2234" s="3" t="s">
        <v>25</v>
      </c>
      <c r="M2234" s="3">
        <v>1</v>
      </c>
      <c r="N2234" s="28">
        <f t="shared" si="396"/>
        <v>2.7</v>
      </c>
      <c r="O2234" s="28">
        <f t="shared" si="397"/>
        <v>255.42</v>
      </c>
      <c r="P2234" s="12">
        <v>0</v>
      </c>
      <c r="Q2234" s="46">
        <f t="shared" si="389"/>
        <v>0</v>
      </c>
      <c r="R2234" s="37"/>
      <c r="S2234" s="3">
        <f t="shared" si="390"/>
        <v>2.7</v>
      </c>
      <c r="T2234" s="30" t="s">
        <v>2502</v>
      </c>
      <c r="U2234" s="29">
        <f t="shared" si="393"/>
        <v>255.42</v>
      </c>
      <c r="V2234" s="29">
        <f t="shared" si="394"/>
        <v>0</v>
      </c>
      <c r="W2234" s="5"/>
    </row>
    <row r="2235" spans="1:23" ht="43.2" x14ac:dyDescent="0.3">
      <c r="A2235" s="3">
        <f t="shared" si="395"/>
        <v>2218</v>
      </c>
      <c r="B2235" s="4" t="s">
        <v>2067</v>
      </c>
      <c r="C2235" s="3">
        <v>8</v>
      </c>
      <c r="D2235" s="3" t="s">
        <v>1571</v>
      </c>
      <c r="E2235" s="4" t="s">
        <v>2150</v>
      </c>
      <c r="F2235" s="3" t="s">
        <v>735</v>
      </c>
      <c r="G2235" s="3" t="s">
        <v>2336</v>
      </c>
      <c r="H2235" s="3" t="s">
        <v>2484</v>
      </c>
      <c r="I2235" s="3" t="s">
        <v>2496</v>
      </c>
      <c r="J2235" s="3">
        <v>94.6</v>
      </c>
      <c r="K2235" s="3">
        <v>2700</v>
      </c>
      <c r="L2235" s="3" t="s">
        <v>25</v>
      </c>
      <c r="M2235" s="3">
        <v>1</v>
      </c>
      <c r="N2235" s="28">
        <f t="shared" si="396"/>
        <v>2.7</v>
      </c>
      <c r="O2235" s="28">
        <f t="shared" si="397"/>
        <v>255.42</v>
      </c>
      <c r="P2235" s="12">
        <v>0</v>
      </c>
      <c r="Q2235" s="46">
        <f t="shared" si="389"/>
        <v>0</v>
      </c>
      <c r="R2235" s="37"/>
      <c r="S2235" s="3">
        <f t="shared" si="390"/>
        <v>2.7</v>
      </c>
      <c r="T2235" s="30" t="s">
        <v>2502</v>
      </c>
      <c r="U2235" s="29">
        <f t="shared" si="393"/>
        <v>255.42</v>
      </c>
      <c r="V2235" s="29">
        <f t="shared" si="394"/>
        <v>0</v>
      </c>
      <c r="W2235" s="5"/>
    </row>
    <row r="2236" spans="1:23" ht="43.2" x14ac:dyDescent="0.3">
      <c r="A2236" s="3">
        <f t="shared" si="395"/>
        <v>2219</v>
      </c>
      <c r="B2236" s="4" t="s">
        <v>2067</v>
      </c>
      <c r="C2236" s="3">
        <v>8</v>
      </c>
      <c r="D2236" s="3" t="s">
        <v>1571</v>
      </c>
      <c r="E2236" s="4" t="s">
        <v>2151</v>
      </c>
      <c r="F2236" s="3" t="s">
        <v>735</v>
      </c>
      <c r="G2236" s="3" t="s">
        <v>2336</v>
      </c>
      <c r="H2236" s="3" t="s">
        <v>2484</v>
      </c>
      <c r="I2236" s="3" t="s">
        <v>2496</v>
      </c>
      <c r="J2236" s="3">
        <v>94.6</v>
      </c>
      <c r="K2236" s="3">
        <v>2700</v>
      </c>
      <c r="L2236" s="3" t="s">
        <v>25</v>
      </c>
      <c r="M2236" s="3">
        <v>1</v>
      </c>
      <c r="N2236" s="28">
        <f t="shared" si="396"/>
        <v>2.7</v>
      </c>
      <c r="O2236" s="28">
        <f t="shared" si="397"/>
        <v>255.42</v>
      </c>
      <c r="P2236" s="12">
        <v>0</v>
      </c>
      <c r="Q2236" s="46">
        <f t="shared" si="389"/>
        <v>0</v>
      </c>
      <c r="R2236" s="37"/>
      <c r="S2236" s="3">
        <f t="shared" si="390"/>
        <v>2.7</v>
      </c>
      <c r="T2236" s="30" t="s">
        <v>2502</v>
      </c>
      <c r="U2236" s="29">
        <f t="shared" si="393"/>
        <v>255.42</v>
      </c>
      <c r="V2236" s="29">
        <f t="shared" si="394"/>
        <v>0</v>
      </c>
      <c r="W2236" s="5"/>
    </row>
    <row r="2237" spans="1:23" ht="43.2" x14ac:dyDescent="0.3">
      <c r="A2237" s="3">
        <f t="shared" si="395"/>
        <v>2220</v>
      </c>
      <c r="B2237" s="4" t="s">
        <v>2067</v>
      </c>
      <c r="C2237" s="3">
        <v>8</v>
      </c>
      <c r="D2237" s="3" t="s">
        <v>1571</v>
      </c>
      <c r="E2237" s="4" t="s">
        <v>2152</v>
      </c>
      <c r="F2237" s="3" t="s">
        <v>735</v>
      </c>
      <c r="G2237" s="3" t="s">
        <v>2336</v>
      </c>
      <c r="H2237" s="3" t="s">
        <v>2484</v>
      </c>
      <c r="I2237" s="3" t="s">
        <v>2496</v>
      </c>
      <c r="J2237" s="3">
        <v>94.6</v>
      </c>
      <c r="K2237" s="3">
        <v>2700</v>
      </c>
      <c r="L2237" s="3" t="s">
        <v>25</v>
      </c>
      <c r="M2237" s="3">
        <v>1</v>
      </c>
      <c r="N2237" s="28">
        <f t="shared" si="396"/>
        <v>2.7</v>
      </c>
      <c r="O2237" s="28">
        <f t="shared" si="397"/>
        <v>255.42</v>
      </c>
      <c r="P2237" s="12">
        <v>0</v>
      </c>
      <c r="Q2237" s="46">
        <f t="shared" si="389"/>
        <v>0</v>
      </c>
      <c r="R2237" s="37"/>
      <c r="S2237" s="3">
        <f t="shared" si="390"/>
        <v>2.7</v>
      </c>
      <c r="T2237" s="30" t="s">
        <v>2502</v>
      </c>
      <c r="U2237" s="29">
        <f t="shared" si="393"/>
        <v>255.42</v>
      </c>
      <c r="V2237" s="29">
        <f t="shared" si="394"/>
        <v>0</v>
      </c>
      <c r="W2237" s="5"/>
    </row>
    <row r="2238" spans="1:23" ht="43.2" x14ac:dyDescent="0.3">
      <c r="A2238" s="3">
        <f t="shared" si="395"/>
        <v>2221</v>
      </c>
      <c r="B2238" s="4" t="s">
        <v>2067</v>
      </c>
      <c r="C2238" s="3">
        <v>8</v>
      </c>
      <c r="D2238" s="3" t="s">
        <v>1571</v>
      </c>
      <c r="E2238" s="4" t="s">
        <v>2153</v>
      </c>
      <c r="F2238" s="3" t="s">
        <v>735</v>
      </c>
      <c r="G2238" s="3" t="s">
        <v>2336</v>
      </c>
      <c r="H2238" s="3" t="s">
        <v>2484</v>
      </c>
      <c r="I2238" s="3" t="s">
        <v>2496</v>
      </c>
      <c r="J2238" s="3">
        <v>94.6</v>
      </c>
      <c r="K2238" s="3">
        <v>2700</v>
      </c>
      <c r="L2238" s="3" t="s">
        <v>25</v>
      </c>
      <c r="M2238" s="3">
        <v>1</v>
      </c>
      <c r="N2238" s="28">
        <f t="shared" si="396"/>
        <v>2.7</v>
      </c>
      <c r="O2238" s="28">
        <f t="shared" si="397"/>
        <v>255.42</v>
      </c>
      <c r="P2238" s="12">
        <v>0</v>
      </c>
      <c r="Q2238" s="46">
        <f t="shared" si="389"/>
        <v>0</v>
      </c>
      <c r="R2238" s="37"/>
      <c r="S2238" s="3">
        <f t="shared" si="390"/>
        <v>2.7</v>
      </c>
      <c r="T2238" s="30" t="s">
        <v>2502</v>
      </c>
      <c r="U2238" s="29">
        <f t="shared" si="393"/>
        <v>255.42</v>
      </c>
      <c r="V2238" s="29">
        <f t="shared" si="394"/>
        <v>0</v>
      </c>
      <c r="W2238" s="5"/>
    </row>
    <row r="2239" spans="1:23" ht="43.2" x14ac:dyDescent="0.3">
      <c r="A2239" s="3">
        <f t="shared" si="395"/>
        <v>2222</v>
      </c>
      <c r="B2239" s="4" t="s">
        <v>2067</v>
      </c>
      <c r="C2239" s="3">
        <v>8</v>
      </c>
      <c r="D2239" s="3" t="s">
        <v>1571</v>
      </c>
      <c r="E2239" s="4" t="s">
        <v>2154</v>
      </c>
      <c r="F2239" s="3" t="s">
        <v>735</v>
      </c>
      <c r="G2239" s="3" t="s">
        <v>2336</v>
      </c>
      <c r="H2239" s="3" t="s">
        <v>2484</v>
      </c>
      <c r="I2239" s="3" t="s">
        <v>2496</v>
      </c>
      <c r="J2239" s="3">
        <v>94.6</v>
      </c>
      <c r="K2239" s="3">
        <v>2700</v>
      </c>
      <c r="L2239" s="3" t="s">
        <v>25</v>
      </c>
      <c r="M2239" s="3">
        <v>1</v>
      </c>
      <c r="N2239" s="28">
        <f t="shared" si="396"/>
        <v>2.7</v>
      </c>
      <c r="O2239" s="28">
        <f t="shared" si="397"/>
        <v>255.42</v>
      </c>
      <c r="P2239" s="12">
        <v>0</v>
      </c>
      <c r="Q2239" s="46">
        <f t="shared" si="389"/>
        <v>0</v>
      </c>
      <c r="R2239" s="37"/>
      <c r="S2239" s="3">
        <f t="shared" si="390"/>
        <v>2.7</v>
      </c>
      <c r="T2239" s="30" t="s">
        <v>2502</v>
      </c>
      <c r="U2239" s="29">
        <f t="shared" si="393"/>
        <v>255.42</v>
      </c>
      <c r="V2239" s="29">
        <f t="shared" si="394"/>
        <v>0</v>
      </c>
      <c r="W2239" s="5"/>
    </row>
    <row r="2240" spans="1:23" ht="43.2" x14ac:dyDescent="0.3">
      <c r="A2240" s="3">
        <f t="shared" si="395"/>
        <v>2223</v>
      </c>
      <c r="B2240" s="4" t="s">
        <v>2067</v>
      </c>
      <c r="C2240" s="3">
        <v>8</v>
      </c>
      <c r="D2240" s="3" t="s">
        <v>1571</v>
      </c>
      <c r="E2240" s="4" t="s">
        <v>2155</v>
      </c>
      <c r="F2240" s="3" t="s">
        <v>735</v>
      </c>
      <c r="G2240" s="3" t="s">
        <v>2336</v>
      </c>
      <c r="H2240" s="3" t="s">
        <v>2484</v>
      </c>
      <c r="I2240" s="3" t="s">
        <v>2496</v>
      </c>
      <c r="J2240" s="3">
        <v>94.6</v>
      </c>
      <c r="K2240" s="3">
        <v>2700</v>
      </c>
      <c r="L2240" s="3" t="s">
        <v>25</v>
      </c>
      <c r="M2240" s="3">
        <v>1</v>
      </c>
      <c r="N2240" s="28">
        <f t="shared" si="396"/>
        <v>2.7</v>
      </c>
      <c r="O2240" s="28">
        <f t="shared" si="397"/>
        <v>255.42</v>
      </c>
      <c r="P2240" s="12">
        <v>0</v>
      </c>
      <c r="Q2240" s="46">
        <f t="shared" si="389"/>
        <v>0</v>
      </c>
      <c r="R2240" s="37"/>
      <c r="S2240" s="3">
        <f t="shared" si="390"/>
        <v>2.7</v>
      </c>
      <c r="T2240" s="30" t="s">
        <v>2502</v>
      </c>
      <c r="U2240" s="29">
        <f t="shared" si="393"/>
        <v>255.42</v>
      </c>
      <c r="V2240" s="29">
        <f t="shared" si="394"/>
        <v>0</v>
      </c>
      <c r="W2240" s="5"/>
    </row>
    <row r="2241" spans="1:23" ht="43.2" x14ac:dyDescent="0.3">
      <c r="A2241" s="3">
        <f t="shared" si="395"/>
        <v>2224</v>
      </c>
      <c r="B2241" s="4" t="s">
        <v>2067</v>
      </c>
      <c r="C2241" s="3">
        <v>8</v>
      </c>
      <c r="D2241" s="3" t="s">
        <v>1571</v>
      </c>
      <c r="E2241" s="4" t="s">
        <v>2156</v>
      </c>
      <c r="F2241" s="3" t="s">
        <v>735</v>
      </c>
      <c r="G2241" s="3" t="s">
        <v>2336</v>
      </c>
      <c r="H2241" s="3" t="s">
        <v>2484</v>
      </c>
      <c r="I2241" s="3" t="s">
        <v>2496</v>
      </c>
      <c r="J2241" s="3">
        <v>94.6</v>
      </c>
      <c r="K2241" s="3">
        <v>2700</v>
      </c>
      <c r="L2241" s="3" t="s">
        <v>25</v>
      </c>
      <c r="M2241" s="3">
        <v>1</v>
      </c>
      <c r="N2241" s="28">
        <f t="shared" si="396"/>
        <v>2.7</v>
      </c>
      <c r="O2241" s="28">
        <f t="shared" si="397"/>
        <v>255.42</v>
      </c>
      <c r="P2241" s="12">
        <v>0</v>
      </c>
      <c r="Q2241" s="46">
        <f t="shared" si="389"/>
        <v>0</v>
      </c>
      <c r="R2241" s="37"/>
      <c r="S2241" s="3">
        <f t="shared" si="390"/>
        <v>2.7</v>
      </c>
      <c r="T2241" s="30" t="s">
        <v>2502</v>
      </c>
      <c r="U2241" s="29">
        <f t="shared" si="393"/>
        <v>255.42</v>
      </c>
      <c r="V2241" s="29">
        <f t="shared" si="394"/>
        <v>0</v>
      </c>
      <c r="W2241" s="5"/>
    </row>
    <row r="2242" spans="1:23" ht="43.2" x14ac:dyDescent="0.3">
      <c r="A2242" s="3">
        <f t="shared" si="395"/>
        <v>2225</v>
      </c>
      <c r="B2242" s="4" t="s">
        <v>2067</v>
      </c>
      <c r="C2242" s="3">
        <v>8</v>
      </c>
      <c r="D2242" s="3" t="s">
        <v>1571</v>
      </c>
      <c r="E2242" s="4" t="s">
        <v>2157</v>
      </c>
      <c r="F2242" s="3" t="s">
        <v>735</v>
      </c>
      <c r="G2242" s="3" t="s">
        <v>2336</v>
      </c>
      <c r="H2242" s="3" t="s">
        <v>2484</v>
      </c>
      <c r="I2242" s="3" t="s">
        <v>2496</v>
      </c>
      <c r="J2242" s="3">
        <v>94.6</v>
      </c>
      <c r="K2242" s="3">
        <v>2700</v>
      </c>
      <c r="L2242" s="3" t="s">
        <v>25</v>
      </c>
      <c r="M2242" s="3">
        <v>1</v>
      </c>
      <c r="N2242" s="28">
        <f t="shared" si="396"/>
        <v>2.7</v>
      </c>
      <c r="O2242" s="28">
        <f t="shared" si="397"/>
        <v>255.42</v>
      </c>
      <c r="P2242" s="12">
        <v>0</v>
      </c>
      <c r="Q2242" s="46">
        <f t="shared" si="389"/>
        <v>0</v>
      </c>
      <c r="R2242" s="37"/>
      <c r="S2242" s="3">
        <f t="shared" si="390"/>
        <v>2.7</v>
      </c>
      <c r="T2242" s="30" t="s">
        <v>2502</v>
      </c>
      <c r="U2242" s="29">
        <f t="shared" si="393"/>
        <v>255.42</v>
      </c>
      <c r="V2242" s="29">
        <f t="shared" si="394"/>
        <v>0</v>
      </c>
      <c r="W2242" s="5"/>
    </row>
    <row r="2243" spans="1:23" ht="43.2" x14ac:dyDescent="0.3">
      <c r="A2243" s="3">
        <f t="shared" si="395"/>
        <v>2226</v>
      </c>
      <c r="B2243" s="4" t="s">
        <v>2067</v>
      </c>
      <c r="C2243" s="3">
        <v>8</v>
      </c>
      <c r="D2243" s="3" t="s">
        <v>1571</v>
      </c>
      <c r="E2243" s="4" t="s">
        <v>2158</v>
      </c>
      <c r="F2243" s="3" t="s">
        <v>735</v>
      </c>
      <c r="G2243" s="3" t="s">
        <v>2336</v>
      </c>
      <c r="H2243" s="3" t="s">
        <v>2484</v>
      </c>
      <c r="I2243" s="3" t="s">
        <v>2496</v>
      </c>
      <c r="J2243" s="3">
        <v>94.6</v>
      </c>
      <c r="K2243" s="3">
        <v>2700</v>
      </c>
      <c r="L2243" s="3" t="s">
        <v>25</v>
      </c>
      <c r="M2243" s="3">
        <v>1</v>
      </c>
      <c r="N2243" s="28">
        <f t="shared" si="396"/>
        <v>2.7</v>
      </c>
      <c r="O2243" s="28">
        <f t="shared" si="397"/>
        <v>255.42</v>
      </c>
      <c r="P2243" s="12">
        <v>0</v>
      </c>
      <c r="Q2243" s="46">
        <f t="shared" ref="Q2243:Q2306" si="398">N2243*P2243</f>
        <v>0</v>
      </c>
      <c r="R2243" s="37"/>
      <c r="S2243" s="3">
        <f t="shared" ref="S2243:S2306" si="399">N2243-Q2243</f>
        <v>2.7</v>
      </c>
      <c r="T2243" s="30" t="s">
        <v>2502</v>
      </c>
      <c r="U2243" s="29">
        <f t="shared" si="393"/>
        <v>255.42</v>
      </c>
      <c r="V2243" s="29">
        <f t="shared" si="394"/>
        <v>0</v>
      </c>
      <c r="W2243" s="5"/>
    </row>
    <row r="2244" spans="1:23" ht="43.2" x14ac:dyDescent="0.3">
      <c r="A2244" s="3">
        <f t="shared" si="395"/>
        <v>2227</v>
      </c>
      <c r="B2244" s="4" t="s">
        <v>2067</v>
      </c>
      <c r="C2244" s="3">
        <v>8</v>
      </c>
      <c r="D2244" s="3" t="s">
        <v>1571</v>
      </c>
      <c r="E2244" s="4" t="s">
        <v>2159</v>
      </c>
      <c r="F2244" s="3" t="s">
        <v>735</v>
      </c>
      <c r="G2244" s="3" t="s">
        <v>2336</v>
      </c>
      <c r="H2244" s="3" t="s">
        <v>2484</v>
      </c>
      <c r="I2244" s="3" t="s">
        <v>2496</v>
      </c>
      <c r="J2244" s="3">
        <v>94.6</v>
      </c>
      <c r="K2244" s="3">
        <v>2700</v>
      </c>
      <c r="L2244" s="3" t="s">
        <v>25</v>
      </c>
      <c r="M2244" s="3">
        <v>1</v>
      </c>
      <c r="N2244" s="28">
        <f t="shared" si="396"/>
        <v>2.7</v>
      </c>
      <c r="O2244" s="28">
        <f t="shared" si="397"/>
        <v>255.42</v>
      </c>
      <c r="P2244" s="12">
        <v>0</v>
      </c>
      <c r="Q2244" s="46">
        <f t="shared" si="398"/>
        <v>0</v>
      </c>
      <c r="R2244" s="37"/>
      <c r="S2244" s="3">
        <f t="shared" si="399"/>
        <v>2.7</v>
      </c>
      <c r="T2244" s="30" t="s">
        <v>2502</v>
      </c>
      <c r="U2244" s="29">
        <f t="shared" si="393"/>
        <v>255.42</v>
      </c>
      <c r="V2244" s="29">
        <f t="shared" si="394"/>
        <v>0</v>
      </c>
      <c r="W2244" s="5"/>
    </row>
    <row r="2245" spans="1:23" ht="43.2" x14ac:dyDescent="0.3">
      <c r="A2245" s="3">
        <f t="shared" si="395"/>
        <v>2228</v>
      </c>
      <c r="B2245" s="4" t="s">
        <v>2067</v>
      </c>
      <c r="C2245" s="3">
        <v>8</v>
      </c>
      <c r="D2245" s="3" t="s">
        <v>1571</v>
      </c>
      <c r="E2245" s="4" t="s">
        <v>2160</v>
      </c>
      <c r="F2245" s="3" t="s">
        <v>735</v>
      </c>
      <c r="G2245" s="3" t="s">
        <v>2336</v>
      </c>
      <c r="H2245" s="3" t="s">
        <v>2484</v>
      </c>
      <c r="I2245" s="3" t="s">
        <v>2496</v>
      </c>
      <c r="J2245" s="3">
        <v>94.6</v>
      </c>
      <c r="K2245" s="3">
        <v>2700</v>
      </c>
      <c r="L2245" s="3" t="s">
        <v>25</v>
      </c>
      <c r="M2245" s="3">
        <v>1</v>
      </c>
      <c r="N2245" s="28">
        <f t="shared" si="396"/>
        <v>2.7</v>
      </c>
      <c r="O2245" s="28">
        <f t="shared" si="397"/>
        <v>255.42</v>
      </c>
      <c r="P2245" s="12">
        <v>0</v>
      </c>
      <c r="Q2245" s="46">
        <f t="shared" si="398"/>
        <v>0</v>
      </c>
      <c r="R2245" s="37"/>
      <c r="S2245" s="3">
        <f t="shared" si="399"/>
        <v>2.7</v>
      </c>
      <c r="T2245" s="30" t="s">
        <v>2502</v>
      </c>
      <c r="U2245" s="29">
        <f t="shared" si="393"/>
        <v>255.42</v>
      </c>
      <c r="V2245" s="29">
        <f t="shared" si="394"/>
        <v>0</v>
      </c>
      <c r="W2245" s="5"/>
    </row>
    <row r="2246" spans="1:23" ht="43.2" x14ac:dyDescent="0.3">
      <c r="A2246" s="3">
        <f t="shared" si="395"/>
        <v>2229</v>
      </c>
      <c r="B2246" s="4" t="s">
        <v>2067</v>
      </c>
      <c r="C2246" s="3">
        <v>8</v>
      </c>
      <c r="D2246" s="3" t="s">
        <v>1571</v>
      </c>
      <c r="E2246" s="4" t="s">
        <v>2161</v>
      </c>
      <c r="F2246" s="3" t="s">
        <v>735</v>
      </c>
      <c r="G2246" s="3" t="s">
        <v>2336</v>
      </c>
      <c r="H2246" s="3" t="s">
        <v>2484</v>
      </c>
      <c r="I2246" s="3" t="s">
        <v>2496</v>
      </c>
      <c r="J2246" s="3">
        <v>94.6</v>
      </c>
      <c r="K2246" s="3">
        <v>2700</v>
      </c>
      <c r="L2246" s="3" t="s">
        <v>25</v>
      </c>
      <c r="M2246" s="3">
        <v>1</v>
      </c>
      <c r="N2246" s="28">
        <f t="shared" si="396"/>
        <v>2.7</v>
      </c>
      <c r="O2246" s="28">
        <f t="shared" si="397"/>
        <v>255.42</v>
      </c>
      <c r="P2246" s="12">
        <v>0</v>
      </c>
      <c r="Q2246" s="46">
        <f t="shared" si="398"/>
        <v>0</v>
      </c>
      <c r="R2246" s="37"/>
      <c r="S2246" s="3">
        <f t="shared" si="399"/>
        <v>2.7</v>
      </c>
      <c r="T2246" s="30" t="s">
        <v>2502</v>
      </c>
      <c r="U2246" s="29">
        <f t="shared" si="393"/>
        <v>255.42</v>
      </c>
      <c r="V2246" s="29">
        <f t="shared" si="394"/>
        <v>0</v>
      </c>
      <c r="W2246" s="5"/>
    </row>
    <row r="2247" spans="1:23" ht="43.2" x14ac:dyDescent="0.3">
      <c r="A2247" s="3">
        <f t="shared" si="395"/>
        <v>2230</v>
      </c>
      <c r="B2247" s="4" t="s">
        <v>2067</v>
      </c>
      <c r="C2247" s="3">
        <v>8</v>
      </c>
      <c r="D2247" s="3" t="s">
        <v>1571</v>
      </c>
      <c r="E2247" s="4" t="s">
        <v>2162</v>
      </c>
      <c r="F2247" s="3" t="s">
        <v>812</v>
      </c>
      <c r="G2247" s="3"/>
      <c r="H2247" s="3"/>
      <c r="I2247" s="3" t="s">
        <v>2496</v>
      </c>
      <c r="J2247" s="3">
        <v>13.32</v>
      </c>
      <c r="K2247" s="3">
        <v>2800</v>
      </c>
      <c r="L2247" s="3" t="s">
        <v>25</v>
      </c>
      <c r="M2247" s="3">
        <v>1</v>
      </c>
      <c r="N2247" s="28">
        <f t="shared" si="396"/>
        <v>2.8</v>
      </c>
      <c r="O2247" s="40">
        <f t="shared" si="397"/>
        <v>37.295999999999999</v>
      </c>
      <c r="P2247" s="12">
        <v>0</v>
      </c>
      <c r="Q2247" s="46">
        <f t="shared" si="398"/>
        <v>0</v>
      </c>
      <c r="R2247" s="37"/>
      <c r="S2247" s="3">
        <f t="shared" si="399"/>
        <v>2.8</v>
      </c>
      <c r="T2247" s="30" t="s">
        <v>2502</v>
      </c>
      <c r="U2247" s="41">
        <f t="shared" si="393"/>
        <v>37.295999999999999</v>
      </c>
      <c r="V2247" s="41">
        <f t="shared" si="394"/>
        <v>0</v>
      </c>
      <c r="W2247" s="5"/>
    </row>
    <row r="2248" spans="1:23" ht="43.2" x14ac:dyDescent="0.3">
      <c r="A2248" s="3">
        <f t="shared" si="395"/>
        <v>2231</v>
      </c>
      <c r="B2248" s="4" t="s">
        <v>2067</v>
      </c>
      <c r="C2248" s="3">
        <v>8</v>
      </c>
      <c r="D2248" s="3" t="s">
        <v>1571</v>
      </c>
      <c r="E2248" s="4" t="s">
        <v>2163</v>
      </c>
      <c r="F2248" s="3" t="s">
        <v>812</v>
      </c>
      <c r="G2248" s="3"/>
      <c r="H2248" s="3"/>
      <c r="I2248" s="3" t="s">
        <v>2496</v>
      </c>
      <c r="J2248" s="3">
        <v>13.32</v>
      </c>
      <c r="K2248" s="3">
        <v>2800</v>
      </c>
      <c r="L2248" s="3" t="s">
        <v>25</v>
      </c>
      <c r="M2248" s="3">
        <v>1</v>
      </c>
      <c r="N2248" s="28">
        <f t="shared" si="396"/>
        <v>2.8</v>
      </c>
      <c r="O2248" s="40">
        <f t="shared" si="397"/>
        <v>37.295999999999999</v>
      </c>
      <c r="P2248" s="12">
        <v>0</v>
      </c>
      <c r="Q2248" s="46">
        <f t="shared" si="398"/>
        <v>0</v>
      </c>
      <c r="R2248" s="37"/>
      <c r="S2248" s="3">
        <f t="shared" si="399"/>
        <v>2.8</v>
      </c>
      <c r="T2248" s="30" t="s">
        <v>2502</v>
      </c>
      <c r="U2248" s="41">
        <f t="shared" si="393"/>
        <v>37.295999999999999</v>
      </c>
      <c r="V2248" s="41">
        <f t="shared" si="394"/>
        <v>0</v>
      </c>
      <c r="W2248" s="5"/>
    </row>
    <row r="2249" spans="1:23" ht="43.2" x14ac:dyDescent="0.3">
      <c r="A2249" s="3">
        <f t="shared" si="395"/>
        <v>2232</v>
      </c>
      <c r="B2249" s="4" t="s">
        <v>2067</v>
      </c>
      <c r="C2249" s="3">
        <v>8</v>
      </c>
      <c r="D2249" s="3" t="s">
        <v>1571</v>
      </c>
      <c r="E2249" s="4" t="s">
        <v>2164</v>
      </c>
      <c r="F2249" s="3" t="s">
        <v>812</v>
      </c>
      <c r="G2249" s="3"/>
      <c r="H2249" s="3"/>
      <c r="I2249" s="3" t="s">
        <v>2496</v>
      </c>
      <c r="J2249" s="3">
        <v>13.32</v>
      </c>
      <c r="K2249" s="3">
        <v>2800</v>
      </c>
      <c r="L2249" s="3" t="s">
        <v>25</v>
      </c>
      <c r="M2249" s="3">
        <v>1</v>
      </c>
      <c r="N2249" s="28">
        <f t="shared" si="396"/>
        <v>2.8</v>
      </c>
      <c r="O2249" s="40">
        <f t="shared" si="397"/>
        <v>37.295999999999999</v>
      </c>
      <c r="P2249" s="12">
        <v>0</v>
      </c>
      <c r="Q2249" s="46">
        <f t="shared" si="398"/>
        <v>0</v>
      </c>
      <c r="R2249" s="37"/>
      <c r="S2249" s="3">
        <f t="shared" si="399"/>
        <v>2.8</v>
      </c>
      <c r="T2249" s="30" t="s">
        <v>2502</v>
      </c>
      <c r="U2249" s="41">
        <f t="shared" si="393"/>
        <v>37.295999999999999</v>
      </c>
      <c r="V2249" s="41">
        <f t="shared" si="394"/>
        <v>0</v>
      </c>
      <c r="W2249" s="5"/>
    </row>
    <row r="2250" spans="1:23" ht="43.2" x14ac:dyDescent="0.3">
      <c r="A2250" s="3">
        <f t="shared" si="395"/>
        <v>2233</v>
      </c>
      <c r="B2250" s="4" t="s">
        <v>2067</v>
      </c>
      <c r="C2250" s="3">
        <v>8</v>
      </c>
      <c r="D2250" s="3" t="s">
        <v>1571</v>
      </c>
      <c r="E2250" s="4" t="s">
        <v>2165</v>
      </c>
      <c r="F2250" s="3" t="s">
        <v>812</v>
      </c>
      <c r="G2250" s="3"/>
      <c r="H2250" s="3"/>
      <c r="I2250" s="3" t="s">
        <v>2496</v>
      </c>
      <c r="J2250" s="3">
        <v>13.32</v>
      </c>
      <c r="K2250" s="3">
        <v>2800</v>
      </c>
      <c r="L2250" s="3" t="s">
        <v>25</v>
      </c>
      <c r="M2250" s="3">
        <v>1</v>
      </c>
      <c r="N2250" s="28">
        <f t="shared" si="396"/>
        <v>2.8</v>
      </c>
      <c r="O2250" s="40">
        <f t="shared" si="397"/>
        <v>37.295999999999999</v>
      </c>
      <c r="P2250" s="12">
        <v>0</v>
      </c>
      <c r="Q2250" s="46">
        <f t="shared" si="398"/>
        <v>0</v>
      </c>
      <c r="R2250" s="37"/>
      <c r="S2250" s="3">
        <f t="shared" si="399"/>
        <v>2.8</v>
      </c>
      <c r="T2250" s="30" t="s">
        <v>2502</v>
      </c>
      <c r="U2250" s="41">
        <f t="shared" si="393"/>
        <v>37.295999999999999</v>
      </c>
      <c r="V2250" s="41">
        <f t="shared" si="394"/>
        <v>0</v>
      </c>
      <c r="W2250" s="5"/>
    </row>
    <row r="2251" spans="1:23" ht="43.2" x14ac:dyDescent="0.3">
      <c r="A2251" s="3">
        <f t="shared" si="395"/>
        <v>2234</v>
      </c>
      <c r="B2251" s="4" t="s">
        <v>2067</v>
      </c>
      <c r="C2251" s="3">
        <v>8</v>
      </c>
      <c r="D2251" s="3" t="s">
        <v>1571</v>
      </c>
      <c r="E2251" s="4" t="s">
        <v>2166</v>
      </c>
      <c r="F2251" s="3" t="s">
        <v>812</v>
      </c>
      <c r="G2251" s="3"/>
      <c r="H2251" s="3"/>
      <c r="I2251" s="3" t="s">
        <v>2496</v>
      </c>
      <c r="J2251" s="3">
        <v>13.32</v>
      </c>
      <c r="K2251" s="3">
        <v>2800</v>
      </c>
      <c r="L2251" s="3" t="s">
        <v>25</v>
      </c>
      <c r="M2251" s="3">
        <v>1</v>
      </c>
      <c r="N2251" s="28">
        <f t="shared" si="396"/>
        <v>2.8</v>
      </c>
      <c r="O2251" s="40">
        <f t="shared" si="397"/>
        <v>37.295999999999999</v>
      </c>
      <c r="P2251" s="12">
        <v>0</v>
      </c>
      <c r="Q2251" s="46">
        <f t="shared" si="398"/>
        <v>0</v>
      </c>
      <c r="R2251" s="37"/>
      <c r="S2251" s="3">
        <f t="shared" si="399"/>
        <v>2.8</v>
      </c>
      <c r="T2251" s="30" t="s">
        <v>2502</v>
      </c>
      <c r="U2251" s="41">
        <f t="shared" si="393"/>
        <v>37.295999999999999</v>
      </c>
      <c r="V2251" s="41">
        <f t="shared" si="394"/>
        <v>0</v>
      </c>
      <c r="W2251" s="5"/>
    </row>
    <row r="2252" spans="1:23" ht="43.2" x14ac:dyDescent="0.3">
      <c r="A2252" s="3">
        <f t="shared" si="395"/>
        <v>2235</v>
      </c>
      <c r="B2252" s="4" t="s">
        <v>2067</v>
      </c>
      <c r="C2252" s="3">
        <v>8</v>
      </c>
      <c r="D2252" s="3" t="s">
        <v>1571</v>
      </c>
      <c r="E2252" s="4" t="s">
        <v>2167</v>
      </c>
      <c r="F2252" s="3" t="s">
        <v>812</v>
      </c>
      <c r="G2252" s="3"/>
      <c r="H2252" s="3"/>
      <c r="I2252" s="3" t="s">
        <v>2496</v>
      </c>
      <c r="J2252" s="3">
        <v>13.32</v>
      </c>
      <c r="K2252" s="3">
        <v>2800</v>
      </c>
      <c r="L2252" s="3" t="s">
        <v>25</v>
      </c>
      <c r="M2252" s="3">
        <v>1</v>
      </c>
      <c r="N2252" s="28">
        <f t="shared" si="396"/>
        <v>2.8</v>
      </c>
      <c r="O2252" s="40">
        <f t="shared" si="397"/>
        <v>37.295999999999999</v>
      </c>
      <c r="P2252" s="12">
        <v>0</v>
      </c>
      <c r="Q2252" s="46">
        <f t="shared" si="398"/>
        <v>0</v>
      </c>
      <c r="R2252" s="37"/>
      <c r="S2252" s="3">
        <f t="shared" si="399"/>
        <v>2.8</v>
      </c>
      <c r="T2252" s="30" t="s">
        <v>2502</v>
      </c>
      <c r="U2252" s="41">
        <f t="shared" si="393"/>
        <v>37.295999999999999</v>
      </c>
      <c r="V2252" s="41">
        <f t="shared" si="394"/>
        <v>0</v>
      </c>
      <c r="W2252" s="5"/>
    </row>
    <row r="2253" spans="1:23" ht="43.2" x14ac:dyDescent="0.3">
      <c r="A2253" s="3">
        <f t="shared" si="395"/>
        <v>2236</v>
      </c>
      <c r="B2253" s="4" t="s">
        <v>2067</v>
      </c>
      <c r="C2253" s="3">
        <v>8</v>
      </c>
      <c r="D2253" s="3" t="s">
        <v>1571</v>
      </c>
      <c r="E2253" s="4" t="s">
        <v>2168</v>
      </c>
      <c r="F2253" s="3" t="s">
        <v>812</v>
      </c>
      <c r="G2253" s="3"/>
      <c r="H2253" s="3"/>
      <c r="I2253" s="3" t="s">
        <v>2496</v>
      </c>
      <c r="J2253" s="3">
        <v>13.32</v>
      </c>
      <c r="K2253" s="3">
        <v>2800</v>
      </c>
      <c r="L2253" s="3" t="s">
        <v>25</v>
      </c>
      <c r="M2253" s="3">
        <v>1</v>
      </c>
      <c r="N2253" s="28">
        <f t="shared" si="396"/>
        <v>2.8</v>
      </c>
      <c r="O2253" s="40">
        <f t="shared" si="397"/>
        <v>37.295999999999999</v>
      </c>
      <c r="P2253" s="12">
        <v>0</v>
      </c>
      <c r="Q2253" s="46">
        <f t="shared" si="398"/>
        <v>0</v>
      </c>
      <c r="R2253" s="37"/>
      <c r="S2253" s="3">
        <f t="shared" si="399"/>
        <v>2.8</v>
      </c>
      <c r="T2253" s="30" t="s">
        <v>2502</v>
      </c>
      <c r="U2253" s="41">
        <f t="shared" si="393"/>
        <v>37.295999999999999</v>
      </c>
      <c r="V2253" s="41">
        <f t="shared" si="394"/>
        <v>0</v>
      </c>
      <c r="W2253" s="5"/>
    </row>
    <row r="2254" spans="1:23" ht="43.2" x14ac:dyDescent="0.3">
      <c r="A2254" s="3">
        <f t="shared" si="395"/>
        <v>2237</v>
      </c>
      <c r="B2254" s="4" t="s">
        <v>2067</v>
      </c>
      <c r="C2254" s="3">
        <v>8</v>
      </c>
      <c r="D2254" s="3" t="s">
        <v>1571</v>
      </c>
      <c r="E2254" s="4" t="s">
        <v>2169</v>
      </c>
      <c r="F2254" s="3" t="s">
        <v>812</v>
      </c>
      <c r="G2254" s="3"/>
      <c r="H2254" s="3"/>
      <c r="I2254" s="3" t="s">
        <v>2496</v>
      </c>
      <c r="J2254" s="3">
        <v>13.32</v>
      </c>
      <c r="K2254" s="3">
        <v>2800</v>
      </c>
      <c r="L2254" s="3" t="s">
        <v>25</v>
      </c>
      <c r="M2254" s="3">
        <v>1</v>
      </c>
      <c r="N2254" s="28">
        <f t="shared" si="396"/>
        <v>2.8</v>
      </c>
      <c r="O2254" s="40">
        <f t="shared" si="397"/>
        <v>37.295999999999999</v>
      </c>
      <c r="P2254" s="12">
        <v>0</v>
      </c>
      <c r="Q2254" s="46">
        <f t="shared" si="398"/>
        <v>0</v>
      </c>
      <c r="R2254" s="37"/>
      <c r="S2254" s="3">
        <f t="shared" si="399"/>
        <v>2.8</v>
      </c>
      <c r="T2254" s="30" t="s">
        <v>2502</v>
      </c>
      <c r="U2254" s="41">
        <f t="shared" ref="U2254:U2317" si="400">S2254*J2254</f>
        <v>37.295999999999999</v>
      </c>
      <c r="V2254" s="41">
        <f t="shared" ref="V2254:V2317" si="401">Q2254*J2254</f>
        <v>0</v>
      </c>
      <c r="W2254" s="5"/>
    </row>
    <row r="2255" spans="1:23" ht="43.2" x14ac:dyDescent="0.3">
      <c r="A2255" s="3">
        <f t="shared" si="395"/>
        <v>2238</v>
      </c>
      <c r="B2255" s="4" t="s">
        <v>2067</v>
      </c>
      <c r="C2255" s="3">
        <v>8</v>
      </c>
      <c r="D2255" s="3" t="s">
        <v>1571</v>
      </c>
      <c r="E2255" s="4" t="s">
        <v>2170</v>
      </c>
      <c r="F2255" s="3" t="s">
        <v>812</v>
      </c>
      <c r="G2255" s="3"/>
      <c r="H2255" s="3"/>
      <c r="I2255" s="3" t="s">
        <v>2496</v>
      </c>
      <c r="J2255" s="3">
        <v>13.32</v>
      </c>
      <c r="K2255" s="3">
        <v>2800</v>
      </c>
      <c r="L2255" s="3" t="s">
        <v>25</v>
      </c>
      <c r="M2255" s="3">
        <v>1</v>
      </c>
      <c r="N2255" s="28">
        <f t="shared" si="396"/>
        <v>2.8</v>
      </c>
      <c r="O2255" s="40">
        <f t="shared" si="397"/>
        <v>37.295999999999999</v>
      </c>
      <c r="P2255" s="12">
        <v>0</v>
      </c>
      <c r="Q2255" s="46">
        <f t="shared" si="398"/>
        <v>0</v>
      </c>
      <c r="R2255" s="37"/>
      <c r="S2255" s="3">
        <f t="shared" si="399"/>
        <v>2.8</v>
      </c>
      <c r="T2255" s="30" t="s">
        <v>2502</v>
      </c>
      <c r="U2255" s="41">
        <f t="shared" si="400"/>
        <v>37.295999999999999</v>
      </c>
      <c r="V2255" s="41">
        <f t="shared" si="401"/>
        <v>0</v>
      </c>
      <c r="W2255" s="5"/>
    </row>
    <row r="2256" spans="1:23" ht="43.2" x14ac:dyDescent="0.3">
      <c r="A2256" s="3">
        <f t="shared" si="395"/>
        <v>2239</v>
      </c>
      <c r="B2256" s="4" t="s">
        <v>2067</v>
      </c>
      <c r="C2256" s="3">
        <v>8</v>
      </c>
      <c r="D2256" s="3" t="s">
        <v>1571</v>
      </c>
      <c r="E2256" s="4" t="s">
        <v>2171</v>
      </c>
      <c r="F2256" s="3" t="s">
        <v>812</v>
      </c>
      <c r="G2256" s="3"/>
      <c r="H2256" s="3"/>
      <c r="I2256" s="3" t="s">
        <v>2496</v>
      </c>
      <c r="J2256" s="3">
        <v>13.32</v>
      </c>
      <c r="K2256" s="3">
        <v>2800</v>
      </c>
      <c r="L2256" s="3" t="s">
        <v>25</v>
      </c>
      <c r="M2256" s="3">
        <v>1</v>
      </c>
      <c r="N2256" s="28">
        <f t="shared" si="396"/>
        <v>2.8</v>
      </c>
      <c r="O2256" s="40">
        <f t="shared" si="397"/>
        <v>37.295999999999999</v>
      </c>
      <c r="P2256" s="12">
        <v>0</v>
      </c>
      <c r="Q2256" s="46">
        <f t="shared" si="398"/>
        <v>0</v>
      </c>
      <c r="R2256" s="37"/>
      <c r="S2256" s="3">
        <f t="shared" si="399"/>
        <v>2.8</v>
      </c>
      <c r="T2256" s="30" t="s">
        <v>2502</v>
      </c>
      <c r="U2256" s="41">
        <f t="shared" si="400"/>
        <v>37.295999999999999</v>
      </c>
      <c r="V2256" s="41">
        <f t="shared" si="401"/>
        <v>0</v>
      </c>
      <c r="W2256" s="5"/>
    </row>
    <row r="2257" spans="1:23" ht="43.2" x14ac:dyDescent="0.3">
      <c r="A2257" s="3">
        <f t="shared" si="395"/>
        <v>2240</v>
      </c>
      <c r="B2257" s="4" t="s">
        <v>2067</v>
      </c>
      <c r="C2257" s="3">
        <v>8</v>
      </c>
      <c r="D2257" s="3" t="s">
        <v>1571</v>
      </c>
      <c r="E2257" s="4" t="s">
        <v>2172</v>
      </c>
      <c r="F2257" s="3" t="s">
        <v>812</v>
      </c>
      <c r="G2257" s="3"/>
      <c r="H2257" s="3"/>
      <c r="I2257" s="3" t="s">
        <v>2496</v>
      </c>
      <c r="J2257" s="3">
        <v>13.32</v>
      </c>
      <c r="K2257" s="3">
        <v>2800</v>
      </c>
      <c r="L2257" s="3" t="s">
        <v>25</v>
      </c>
      <c r="M2257" s="3">
        <v>1</v>
      </c>
      <c r="N2257" s="28">
        <f t="shared" si="396"/>
        <v>2.8</v>
      </c>
      <c r="O2257" s="40">
        <f t="shared" si="397"/>
        <v>37.295999999999999</v>
      </c>
      <c r="P2257" s="12">
        <v>0</v>
      </c>
      <c r="Q2257" s="46">
        <f t="shared" si="398"/>
        <v>0</v>
      </c>
      <c r="R2257" s="37"/>
      <c r="S2257" s="3">
        <f t="shared" si="399"/>
        <v>2.8</v>
      </c>
      <c r="T2257" s="30" t="s">
        <v>2502</v>
      </c>
      <c r="U2257" s="41">
        <f t="shared" si="400"/>
        <v>37.295999999999999</v>
      </c>
      <c r="V2257" s="41">
        <f t="shared" si="401"/>
        <v>0</v>
      </c>
      <c r="W2257" s="5"/>
    </row>
    <row r="2258" spans="1:23" ht="43.2" x14ac:dyDescent="0.3">
      <c r="A2258" s="3">
        <f t="shared" si="395"/>
        <v>2241</v>
      </c>
      <c r="B2258" s="4" t="s">
        <v>2067</v>
      </c>
      <c r="C2258" s="3">
        <v>8</v>
      </c>
      <c r="D2258" s="3" t="s">
        <v>1571</v>
      </c>
      <c r="E2258" s="4" t="s">
        <v>2173</v>
      </c>
      <c r="F2258" s="3" t="s">
        <v>812</v>
      </c>
      <c r="G2258" s="3"/>
      <c r="H2258" s="3"/>
      <c r="I2258" s="3" t="s">
        <v>2496</v>
      </c>
      <c r="J2258" s="3">
        <v>13.32</v>
      </c>
      <c r="K2258" s="3">
        <v>2800</v>
      </c>
      <c r="L2258" s="3" t="s">
        <v>25</v>
      </c>
      <c r="M2258" s="3">
        <v>1</v>
      </c>
      <c r="N2258" s="28">
        <f t="shared" si="396"/>
        <v>2.8</v>
      </c>
      <c r="O2258" s="40">
        <f t="shared" si="397"/>
        <v>37.295999999999999</v>
      </c>
      <c r="P2258" s="12">
        <v>0</v>
      </c>
      <c r="Q2258" s="46">
        <f t="shared" si="398"/>
        <v>0</v>
      </c>
      <c r="R2258" s="37"/>
      <c r="S2258" s="3">
        <f t="shared" si="399"/>
        <v>2.8</v>
      </c>
      <c r="T2258" s="30" t="s">
        <v>2502</v>
      </c>
      <c r="U2258" s="41">
        <f t="shared" si="400"/>
        <v>37.295999999999999</v>
      </c>
      <c r="V2258" s="41">
        <f t="shared" si="401"/>
        <v>0</v>
      </c>
      <c r="W2258" s="5"/>
    </row>
    <row r="2259" spans="1:23" ht="43.2" x14ac:dyDescent="0.3">
      <c r="A2259" s="3">
        <f t="shared" si="395"/>
        <v>2242</v>
      </c>
      <c r="B2259" s="4" t="s">
        <v>2067</v>
      </c>
      <c r="C2259" s="3">
        <v>8</v>
      </c>
      <c r="D2259" s="3" t="s">
        <v>1571</v>
      </c>
      <c r="E2259" s="4" t="s">
        <v>2174</v>
      </c>
      <c r="F2259" s="3" t="s">
        <v>812</v>
      </c>
      <c r="G2259" s="3"/>
      <c r="H2259" s="3"/>
      <c r="I2259" s="3" t="s">
        <v>2496</v>
      </c>
      <c r="J2259" s="3">
        <v>13.32</v>
      </c>
      <c r="K2259" s="3">
        <v>2800</v>
      </c>
      <c r="L2259" s="3" t="s">
        <v>25</v>
      </c>
      <c r="M2259" s="3">
        <v>1</v>
      </c>
      <c r="N2259" s="28">
        <f t="shared" si="396"/>
        <v>2.8</v>
      </c>
      <c r="O2259" s="40">
        <f t="shared" si="397"/>
        <v>37.295999999999999</v>
      </c>
      <c r="P2259" s="12">
        <v>0</v>
      </c>
      <c r="Q2259" s="46">
        <f t="shared" si="398"/>
        <v>0</v>
      </c>
      <c r="R2259" s="37"/>
      <c r="S2259" s="3">
        <f t="shared" si="399"/>
        <v>2.8</v>
      </c>
      <c r="T2259" s="30" t="s">
        <v>2502</v>
      </c>
      <c r="U2259" s="41">
        <f t="shared" si="400"/>
        <v>37.295999999999999</v>
      </c>
      <c r="V2259" s="41">
        <f t="shared" si="401"/>
        <v>0</v>
      </c>
      <c r="W2259" s="5"/>
    </row>
    <row r="2260" spans="1:23" ht="43.2" x14ac:dyDescent="0.3">
      <c r="A2260" s="3">
        <f t="shared" ref="A2260:A2323" si="402">A2259+1</f>
        <v>2243</v>
      </c>
      <c r="B2260" s="4" t="s">
        <v>2067</v>
      </c>
      <c r="C2260" s="3">
        <v>8</v>
      </c>
      <c r="D2260" s="3" t="s">
        <v>1571</v>
      </c>
      <c r="E2260" s="4" t="s">
        <v>2175</v>
      </c>
      <c r="F2260" s="3" t="s">
        <v>812</v>
      </c>
      <c r="G2260" s="3"/>
      <c r="H2260" s="3"/>
      <c r="I2260" s="3" t="s">
        <v>2496</v>
      </c>
      <c r="J2260" s="3">
        <v>13.32</v>
      </c>
      <c r="K2260" s="3">
        <v>2800</v>
      </c>
      <c r="L2260" s="3" t="s">
        <v>25</v>
      </c>
      <c r="M2260" s="3">
        <v>1</v>
      </c>
      <c r="N2260" s="28">
        <f t="shared" si="396"/>
        <v>2.8</v>
      </c>
      <c r="O2260" s="40">
        <f t="shared" si="397"/>
        <v>37.295999999999999</v>
      </c>
      <c r="P2260" s="12">
        <v>0</v>
      </c>
      <c r="Q2260" s="46">
        <f t="shared" si="398"/>
        <v>0</v>
      </c>
      <c r="R2260" s="37"/>
      <c r="S2260" s="3">
        <f t="shared" si="399"/>
        <v>2.8</v>
      </c>
      <c r="T2260" s="30" t="s">
        <v>2502</v>
      </c>
      <c r="U2260" s="41">
        <f t="shared" si="400"/>
        <v>37.295999999999999</v>
      </c>
      <c r="V2260" s="41">
        <f t="shared" si="401"/>
        <v>0</v>
      </c>
      <c r="W2260" s="5"/>
    </row>
    <row r="2261" spans="1:23" ht="43.2" x14ac:dyDescent="0.3">
      <c r="A2261" s="3">
        <f t="shared" si="402"/>
        <v>2244</v>
      </c>
      <c r="B2261" s="4" t="s">
        <v>2067</v>
      </c>
      <c r="C2261" s="3">
        <v>8</v>
      </c>
      <c r="D2261" s="3" t="s">
        <v>1571</v>
      </c>
      <c r="E2261" s="4" t="s">
        <v>2176</v>
      </c>
      <c r="F2261" s="3" t="s">
        <v>812</v>
      </c>
      <c r="G2261" s="3"/>
      <c r="H2261" s="3"/>
      <c r="I2261" s="3" t="s">
        <v>2496</v>
      </c>
      <c r="J2261" s="3">
        <v>13.32</v>
      </c>
      <c r="K2261" s="3">
        <v>2800</v>
      </c>
      <c r="L2261" s="3" t="s">
        <v>25</v>
      </c>
      <c r="M2261" s="3">
        <v>1</v>
      </c>
      <c r="N2261" s="28">
        <f t="shared" si="396"/>
        <v>2.8</v>
      </c>
      <c r="O2261" s="40">
        <f t="shared" si="397"/>
        <v>37.295999999999999</v>
      </c>
      <c r="P2261" s="12">
        <v>0</v>
      </c>
      <c r="Q2261" s="46">
        <f t="shared" si="398"/>
        <v>0</v>
      </c>
      <c r="R2261" s="37"/>
      <c r="S2261" s="3">
        <f t="shared" si="399"/>
        <v>2.8</v>
      </c>
      <c r="T2261" s="30" t="s">
        <v>2502</v>
      </c>
      <c r="U2261" s="41">
        <f t="shared" si="400"/>
        <v>37.295999999999999</v>
      </c>
      <c r="V2261" s="41">
        <f t="shared" si="401"/>
        <v>0</v>
      </c>
      <c r="W2261" s="5"/>
    </row>
    <row r="2262" spans="1:23" ht="43.2" x14ac:dyDescent="0.3">
      <c r="A2262" s="3">
        <f t="shared" si="402"/>
        <v>2245</v>
      </c>
      <c r="B2262" s="4" t="s">
        <v>2067</v>
      </c>
      <c r="C2262" s="3">
        <v>8</v>
      </c>
      <c r="D2262" s="3" t="s">
        <v>1571</v>
      </c>
      <c r="E2262" s="4" t="s">
        <v>2177</v>
      </c>
      <c r="F2262" s="3" t="s">
        <v>812</v>
      </c>
      <c r="G2262" s="3"/>
      <c r="H2262" s="3"/>
      <c r="I2262" s="3" t="s">
        <v>2496</v>
      </c>
      <c r="J2262" s="3">
        <v>13.32</v>
      </c>
      <c r="K2262" s="3">
        <v>2800</v>
      </c>
      <c r="L2262" s="3" t="s">
        <v>25</v>
      </c>
      <c r="M2262" s="3">
        <v>1</v>
      </c>
      <c r="N2262" s="28">
        <f t="shared" si="396"/>
        <v>2.8</v>
      </c>
      <c r="O2262" s="40">
        <f t="shared" si="397"/>
        <v>37.295999999999999</v>
      </c>
      <c r="P2262" s="12">
        <v>0</v>
      </c>
      <c r="Q2262" s="46">
        <f t="shared" si="398"/>
        <v>0</v>
      </c>
      <c r="R2262" s="37"/>
      <c r="S2262" s="3">
        <f t="shared" si="399"/>
        <v>2.8</v>
      </c>
      <c r="T2262" s="30" t="s">
        <v>2502</v>
      </c>
      <c r="U2262" s="41">
        <f t="shared" si="400"/>
        <v>37.295999999999999</v>
      </c>
      <c r="V2262" s="41">
        <f t="shared" si="401"/>
        <v>0</v>
      </c>
      <c r="W2262" s="5"/>
    </row>
    <row r="2263" spans="1:23" ht="43.2" x14ac:dyDescent="0.3">
      <c r="A2263" s="3">
        <f t="shared" si="402"/>
        <v>2246</v>
      </c>
      <c r="B2263" s="4" t="s">
        <v>2067</v>
      </c>
      <c r="C2263" s="3">
        <v>8</v>
      </c>
      <c r="D2263" s="3" t="s">
        <v>1571</v>
      </c>
      <c r="E2263" s="4" t="s">
        <v>2178</v>
      </c>
      <c r="F2263" s="3" t="s">
        <v>812</v>
      </c>
      <c r="G2263" s="3"/>
      <c r="H2263" s="3"/>
      <c r="I2263" s="3" t="s">
        <v>2496</v>
      </c>
      <c r="J2263" s="3">
        <v>13.32</v>
      </c>
      <c r="K2263" s="3">
        <v>2800</v>
      </c>
      <c r="L2263" s="3" t="s">
        <v>25</v>
      </c>
      <c r="M2263" s="3">
        <v>1</v>
      </c>
      <c r="N2263" s="28">
        <f t="shared" si="396"/>
        <v>2.8</v>
      </c>
      <c r="O2263" s="40">
        <f t="shared" si="397"/>
        <v>37.295999999999999</v>
      </c>
      <c r="P2263" s="12">
        <v>0</v>
      </c>
      <c r="Q2263" s="46">
        <f t="shared" si="398"/>
        <v>0</v>
      </c>
      <c r="R2263" s="37"/>
      <c r="S2263" s="3">
        <f t="shared" si="399"/>
        <v>2.8</v>
      </c>
      <c r="T2263" s="30" t="s">
        <v>2502</v>
      </c>
      <c r="U2263" s="41">
        <f t="shared" si="400"/>
        <v>37.295999999999999</v>
      </c>
      <c r="V2263" s="41">
        <f t="shared" si="401"/>
        <v>0</v>
      </c>
      <c r="W2263" s="5"/>
    </row>
    <row r="2264" spans="1:23" ht="43.2" x14ac:dyDescent="0.3">
      <c r="A2264" s="3">
        <f t="shared" si="402"/>
        <v>2247</v>
      </c>
      <c r="B2264" s="4" t="s">
        <v>2067</v>
      </c>
      <c r="C2264" s="3">
        <v>8</v>
      </c>
      <c r="D2264" s="3" t="s">
        <v>1571</v>
      </c>
      <c r="E2264" s="4" t="s">
        <v>2179</v>
      </c>
      <c r="F2264" s="3" t="s">
        <v>812</v>
      </c>
      <c r="G2264" s="3"/>
      <c r="H2264" s="3"/>
      <c r="I2264" s="3" t="s">
        <v>2496</v>
      </c>
      <c r="J2264" s="3">
        <v>13.32</v>
      </c>
      <c r="K2264" s="3">
        <v>2800</v>
      </c>
      <c r="L2264" s="3" t="s">
        <v>25</v>
      </c>
      <c r="M2264" s="3">
        <v>1</v>
      </c>
      <c r="N2264" s="28">
        <f t="shared" si="396"/>
        <v>2.8</v>
      </c>
      <c r="O2264" s="40">
        <f t="shared" si="397"/>
        <v>37.295999999999999</v>
      </c>
      <c r="P2264" s="12">
        <v>0</v>
      </c>
      <c r="Q2264" s="46">
        <f t="shared" si="398"/>
        <v>0</v>
      </c>
      <c r="R2264" s="37"/>
      <c r="S2264" s="3">
        <f t="shared" si="399"/>
        <v>2.8</v>
      </c>
      <c r="T2264" s="30" t="s">
        <v>2502</v>
      </c>
      <c r="U2264" s="41">
        <f t="shared" si="400"/>
        <v>37.295999999999999</v>
      </c>
      <c r="V2264" s="41">
        <f t="shared" si="401"/>
        <v>0</v>
      </c>
      <c r="W2264" s="5"/>
    </row>
    <row r="2265" spans="1:23" ht="43.2" x14ac:dyDescent="0.3">
      <c r="A2265" s="3">
        <f t="shared" si="402"/>
        <v>2248</v>
      </c>
      <c r="B2265" s="4" t="s">
        <v>2067</v>
      </c>
      <c r="C2265" s="3">
        <v>8</v>
      </c>
      <c r="D2265" s="3" t="s">
        <v>1571</v>
      </c>
      <c r="E2265" s="4" t="s">
        <v>2180</v>
      </c>
      <c r="F2265" s="3" t="s">
        <v>812</v>
      </c>
      <c r="G2265" s="3"/>
      <c r="H2265" s="3"/>
      <c r="I2265" s="3" t="s">
        <v>2496</v>
      </c>
      <c r="J2265" s="3">
        <v>13.32</v>
      </c>
      <c r="K2265" s="3">
        <v>2800</v>
      </c>
      <c r="L2265" s="3" t="s">
        <v>25</v>
      </c>
      <c r="M2265" s="3">
        <v>1</v>
      </c>
      <c r="N2265" s="28">
        <f t="shared" si="396"/>
        <v>2.8</v>
      </c>
      <c r="O2265" s="40">
        <f t="shared" si="397"/>
        <v>37.295999999999999</v>
      </c>
      <c r="P2265" s="12">
        <v>0</v>
      </c>
      <c r="Q2265" s="46">
        <f t="shared" si="398"/>
        <v>0</v>
      </c>
      <c r="R2265" s="37"/>
      <c r="S2265" s="3">
        <f t="shared" si="399"/>
        <v>2.8</v>
      </c>
      <c r="T2265" s="30" t="s">
        <v>2502</v>
      </c>
      <c r="U2265" s="41">
        <f t="shared" si="400"/>
        <v>37.295999999999999</v>
      </c>
      <c r="V2265" s="41">
        <f t="shared" si="401"/>
        <v>0</v>
      </c>
      <c r="W2265" s="5"/>
    </row>
    <row r="2266" spans="1:23" ht="43.2" x14ac:dyDescent="0.3">
      <c r="A2266" s="3">
        <f t="shared" si="402"/>
        <v>2249</v>
      </c>
      <c r="B2266" s="4" t="s">
        <v>2067</v>
      </c>
      <c r="C2266" s="3">
        <v>8</v>
      </c>
      <c r="D2266" s="3" t="s">
        <v>1571</v>
      </c>
      <c r="E2266" s="4" t="s">
        <v>2181</v>
      </c>
      <c r="F2266" s="3" t="s">
        <v>812</v>
      </c>
      <c r="G2266" s="3"/>
      <c r="H2266" s="3"/>
      <c r="I2266" s="3" t="s">
        <v>2496</v>
      </c>
      <c r="J2266" s="3">
        <v>13.32</v>
      </c>
      <c r="K2266" s="3">
        <v>2800</v>
      </c>
      <c r="L2266" s="3" t="s">
        <v>25</v>
      </c>
      <c r="M2266" s="3">
        <v>1</v>
      </c>
      <c r="N2266" s="28">
        <f t="shared" si="396"/>
        <v>2.8</v>
      </c>
      <c r="O2266" s="40">
        <f t="shared" si="397"/>
        <v>37.295999999999999</v>
      </c>
      <c r="P2266" s="12">
        <v>0</v>
      </c>
      <c r="Q2266" s="46">
        <f t="shared" si="398"/>
        <v>0</v>
      </c>
      <c r="R2266" s="37"/>
      <c r="S2266" s="3">
        <f t="shared" si="399"/>
        <v>2.8</v>
      </c>
      <c r="T2266" s="30" t="s">
        <v>2502</v>
      </c>
      <c r="U2266" s="41">
        <f t="shared" si="400"/>
        <v>37.295999999999999</v>
      </c>
      <c r="V2266" s="41">
        <f t="shared" si="401"/>
        <v>0</v>
      </c>
      <c r="W2266" s="5"/>
    </row>
    <row r="2267" spans="1:23" ht="43.2" x14ac:dyDescent="0.3">
      <c r="A2267" s="3">
        <f t="shared" si="402"/>
        <v>2250</v>
      </c>
      <c r="B2267" s="4" t="s">
        <v>2067</v>
      </c>
      <c r="C2267" s="3">
        <v>8</v>
      </c>
      <c r="D2267" s="3" t="s">
        <v>1571</v>
      </c>
      <c r="E2267" s="4" t="s">
        <v>2182</v>
      </c>
      <c r="F2267" s="3" t="s">
        <v>812</v>
      </c>
      <c r="G2267" s="3"/>
      <c r="H2267" s="3"/>
      <c r="I2267" s="3" t="s">
        <v>2496</v>
      </c>
      <c r="J2267" s="3">
        <v>13.32</v>
      </c>
      <c r="K2267" s="3">
        <v>2800</v>
      </c>
      <c r="L2267" s="3" t="s">
        <v>25</v>
      </c>
      <c r="M2267" s="3">
        <v>1</v>
      </c>
      <c r="N2267" s="28">
        <f t="shared" si="396"/>
        <v>2.8</v>
      </c>
      <c r="O2267" s="40">
        <f t="shared" si="397"/>
        <v>37.295999999999999</v>
      </c>
      <c r="P2267" s="12">
        <v>0</v>
      </c>
      <c r="Q2267" s="46">
        <f t="shared" si="398"/>
        <v>0</v>
      </c>
      <c r="R2267" s="37"/>
      <c r="S2267" s="3">
        <f t="shared" si="399"/>
        <v>2.8</v>
      </c>
      <c r="T2267" s="30" t="s">
        <v>2502</v>
      </c>
      <c r="U2267" s="41">
        <f t="shared" si="400"/>
        <v>37.295999999999999</v>
      </c>
      <c r="V2267" s="41">
        <f t="shared" si="401"/>
        <v>0</v>
      </c>
      <c r="W2267" s="5"/>
    </row>
    <row r="2268" spans="1:23" ht="43.2" x14ac:dyDescent="0.3">
      <c r="A2268" s="3">
        <f t="shared" si="402"/>
        <v>2251</v>
      </c>
      <c r="B2268" s="4" t="s">
        <v>2067</v>
      </c>
      <c r="C2268" s="3">
        <v>8</v>
      </c>
      <c r="D2268" s="3" t="s">
        <v>1571</v>
      </c>
      <c r="E2268" s="4" t="s">
        <v>2183</v>
      </c>
      <c r="F2268" s="3" t="s">
        <v>812</v>
      </c>
      <c r="G2268" s="3"/>
      <c r="H2268" s="3"/>
      <c r="I2268" s="3" t="s">
        <v>2496</v>
      </c>
      <c r="J2268" s="3">
        <v>13.32</v>
      </c>
      <c r="K2268" s="3">
        <v>2800</v>
      </c>
      <c r="L2268" s="3" t="s">
        <v>25</v>
      </c>
      <c r="M2268" s="3">
        <v>1</v>
      </c>
      <c r="N2268" s="28">
        <f t="shared" si="396"/>
        <v>2.8</v>
      </c>
      <c r="O2268" s="40">
        <f t="shared" si="397"/>
        <v>37.295999999999999</v>
      </c>
      <c r="P2268" s="12">
        <v>0</v>
      </c>
      <c r="Q2268" s="46">
        <f t="shared" si="398"/>
        <v>0</v>
      </c>
      <c r="R2268" s="37"/>
      <c r="S2268" s="3">
        <f t="shared" si="399"/>
        <v>2.8</v>
      </c>
      <c r="T2268" s="30" t="s">
        <v>2502</v>
      </c>
      <c r="U2268" s="41">
        <f t="shared" si="400"/>
        <v>37.295999999999999</v>
      </c>
      <c r="V2268" s="41">
        <f t="shared" si="401"/>
        <v>0</v>
      </c>
      <c r="W2268" s="5"/>
    </row>
    <row r="2269" spans="1:23" ht="43.2" x14ac:dyDescent="0.3">
      <c r="A2269" s="3">
        <f t="shared" si="402"/>
        <v>2252</v>
      </c>
      <c r="B2269" s="4" t="s">
        <v>2067</v>
      </c>
      <c r="C2269" s="3">
        <v>8</v>
      </c>
      <c r="D2269" s="3" t="s">
        <v>1571</v>
      </c>
      <c r="E2269" s="4" t="s">
        <v>2184</v>
      </c>
      <c r="F2269" s="3" t="s">
        <v>812</v>
      </c>
      <c r="G2269" s="3"/>
      <c r="H2269" s="3"/>
      <c r="I2269" s="3" t="s">
        <v>2496</v>
      </c>
      <c r="J2269" s="3">
        <v>13.32</v>
      </c>
      <c r="K2269" s="3">
        <v>2800</v>
      </c>
      <c r="L2269" s="3" t="s">
        <v>25</v>
      </c>
      <c r="M2269" s="3">
        <v>1</v>
      </c>
      <c r="N2269" s="28">
        <f t="shared" si="396"/>
        <v>2.8</v>
      </c>
      <c r="O2269" s="40">
        <f t="shared" si="397"/>
        <v>37.295999999999999</v>
      </c>
      <c r="P2269" s="12">
        <v>0</v>
      </c>
      <c r="Q2269" s="46">
        <f t="shared" si="398"/>
        <v>0</v>
      </c>
      <c r="R2269" s="37"/>
      <c r="S2269" s="3">
        <f t="shared" si="399"/>
        <v>2.8</v>
      </c>
      <c r="T2269" s="30" t="s">
        <v>2502</v>
      </c>
      <c r="U2269" s="41">
        <f t="shared" si="400"/>
        <v>37.295999999999999</v>
      </c>
      <c r="V2269" s="41">
        <f t="shared" si="401"/>
        <v>0</v>
      </c>
      <c r="W2269" s="5"/>
    </row>
    <row r="2270" spans="1:23" ht="43.2" x14ac:dyDescent="0.3">
      <c r="A2270" s="3">
        <f t="shared" si="402"/>
        <v>2253</v>
      </c>
      <c r="B2270" s="4" t="s">
        <v>2067</v>
      </c>
      <c r="C2270" s="3">
        <v>8</v>
      </c>
      <c r="D2270" s="3" t="s">
        <v>1571</v>
      </c>
      <c r="E2270" s="4" t="s">
        <v>2185</v>
      </c>
      <c r="F2270" s="3" t="s">
        <v>812</v>
      </c>
      <c r="G2270" s="3"/>
      <c r="H2270" s="3"/>
      <c r="I2270" s="3" t="s">
        <v>2496</v>
      </c>
      <c r="J2270" s="3">
        <v>13.32</v>
      </c>
      <c r="K2270" s="3">
        <v>2800</v>
      </c>
      <c r="L2270" s="3" t="s">
        <v>25</v>
      </c>
      <c r="M2270" s="3">
        <v>1</v>
      </c>
      <c r="N2270" s="28">
        <f t="shared" si="396"/>
        <v>2.8</v>
      </c>
      <c r="O2270" s="40">
        <f t="shared" si="397"/>
        <v>37.295999999999999</v>
      </c>
      <c r="P2270" s="12">
        <v>0</v>
      </c>
      <c r="Q2270" s="46">
        <f t="shared" si="398"/>
        <v>0</v>
      </c>
      <c r="R2270" s="37"/>
      <c r="S2270" s="3">
        <f t="shared" si="399"/>
        <v>2.8</v>
      </c>
      <c r="T2270" s="30" t="s">
        <v>2502</v>
      </c>
      <c r="U2270" s="41">
        <f t="shared" si="400"/>
        <v>37.295999999999999</v>
      </c>
      <c r="V2270" s="41">
        <f t="shared" si="401"/>
        <v>0</v>
      </c>
      <c r="W2270" s="5"/>
    </row>
    <row r="2271" spans="1:23" ht="43.2" x14ac:dyDescent="0.3">
      <c r="A2271" s="3">
        <f t="shared" si="402"/>
        <v>2254</v>
      </c>
      <c r="B2271" s="4" t="s">
        <v>2067</v>
      </c>
      <c r="C2271" s="3">
        <v>8</v>
      </c>
      <c r="D2271" s="3" t="s">
        <v>1571</v>
      </c>
      <c r="E2271" s="4" t="s">
        <v>2186</v>
      </c>
      <c r="F2271" s="3" t="s">
        <v>812</v>
      </c>
      <c r="G2271" s="3"/>
      <c r="H2271" s="3"/>
      <c r="I2271" s="3" t="s">
        <v>2496</v>
      </c>
      <c r="J2271" s="3">
        <v>13.32</v>
      </c>
      <c r="K2271" s="3">
        <v>2800</v>
      </c>
      <c r="L2271" s="3" t="s">
        <v>25</v>
      </c>
      <c r="M2271" s="3">
        <v>1</v>
      </c>
      <c r="N2271" s="28">
        <f t="shared" si="396"/>
        <v>2.8</v>
      </c>
      <c r="O2271" s="40">
        <f t="shared" si="397"/>
        <v>37.295999999999999</v>
      </c>
      <c r="P2271" s="12">
        <v>0</v>
      </c>
      <c r="Q2271" s="46">
        <f t="shared" si="398"/>
        <v>0</v>
      </c>
      <c r="R2271" s="37"/>
      <c r="S2271" s="3">
        <f t="shared" si="399"/>
        <v>2.8</v>
      </c>
      <c r="T2271" s="30" t="s">
        <v>2502</v>
      </c>
      <c r="U2271" s="41">
        <f t="shared" si="400"/>
        <v>37.295999999999999</v>
      </c>
      <c r="V2271" s="41">
        <f t="shared" si="401"/>
        <v>0</v>
      </c>
      <c r="W2271" s="5"/>
    </row>
    <row r="2272" spans="1:23" ht="43.2" x14ac:dyDescent="0.3">
      <c r="A2272" s="3">
        <f t="shared" si="402"/>
        <v>2255</v>
      </c>
      <c r="B2272" s="4" t="s">
        <v>2067</v>
      </c>
      <c r="C2272" s="3">
        <v>8</v>
      </c>
      <c r="D2272" s="3" t="s">
        <v>1571</v>
      </c>
      <c r="E2272" s="4" t="s">
        <v>2187</v>
      </c>
      <c r="F2272" s="3" t="s">
        <v>812</v>
      </c>
      <c r="G2272" s="3"/>
      <c r="H2272" s="3"/>
      <c r="I2272" s="3" t="s">
        <v>2496</v>
      </c>
      <c r="J2272" s="3">
        <v>13.32</v>
      </c>
      <c r="K2272" s="3">
        <v>2800</v>
      </c>
      <c r="L2272" s="3" t="s">
        <v>25</v>
      </c>
      <c r="M2272" s="3">
        <v>1</v>
      </c>
      <c r="N2272" s="28">
        <f t="shared" si="396"/>
        <v>2.8</v>
      </c>
      <c r="O2272" s="40">
        <f t="shared" si="397"/>
        <v>37.295999999999999</v>
      </c>
      <c r="P2272" s="12">
        <v>0</v>
      </c>
      <c r="Q2272" s="46">
        <f t="shared" si="398"/>
        <v>0</v>
      </c>
      <c r="R2272" s="37"/>
      <c r="S2272" s="3">
        <f t="shared" si="399"/>
        <v>2.8</v>
      </c>
      <c r="T2272" s="30" t="s">
        <v>2502</v>
      </c>
      <c r="U2272" s="41">
        <f t="shared" si="400"/>
        <v>37.295999999999999</v>
      </c>
      <c r="V2272" s="41">
        <f t="shared" si="401"/>
        <v>0</v>
      </c>
      <c r="W2272" s="5"/>
    </row>
    <row r="2273" spans="1:23" ht="43.2" x14ac:dyDescent="0.3">
      <c r="A2273" s="3">
        <f t="shared" si="402"/>
        <v>2256</v>
      </c>
      <c r="B2273" s="4" t="s">
        <v>2067</v>
      </c>
      <c r="C2273" s="3">
        <v>8</v>
      </c>
      <c r="D2273" s="3" t="s">
        <v>1571</v>
      </c>
      <c r="E2273" s="4" t="s">
        <v>2188</v>
      </c>
      <c r="F2273" s="3" t="s">
        <v>812</v>
      </c>
      <c r="G2273" s="3"/>
      <c r="H2273" s="3"/>
      <c r="I2273" s="3" t="s">
        <v>2496</v>
      </c>
      <c r="J2273" s="3">
        <v>13.32</v>
      </c>
      <c r="K2273" s="3">
        <v>2800</v>
      </c>
      <c r="L2273" s="3" t="s">
        <v>25</v>
      </c>
      <c r="M2273" s="3">
        <v>1</v>
      </c>
      <c r="N2273" s="28">
        <f t="shared" si="396"/>
        <v>2.8</v>
      </c>
      <c r="O2273" s="40">
        <f t="shared" si="397"/>
        <v>37.295999999999999</v>
      </c>
      <c r="P2273" s="12">
        <v>0</v>
      </c>
      <c r="Q2273" s="46">
        <f t="shared" si="398"/>
        <v>0</v>
      </c>
      <c r="R2273" s="37"/>
      <c r="S2273" s="3">
        <f t="shared" si="399"/>
        <v>2.8</v>
      </c>
      <c r="T2273" s="30" t="s">
        <v>2502</v>
      </c>
      <c r="U2273" s="41">
        <f t="shared" si="400"/>
        <v>37.295999999999999</v>
      </c>
      <c r="V2273" s="41">
        <f t="shared" si="401"/>
        <v>0</v>
      </c>
      <c r="W2273" s="5"/>
    </row>
    <row r="2274" spans="1:23" ht="43.2" x14ac:dyDescent="0.3">
      <c r="A2274" s="3">
        <f t="shared" si="402"/>
        <v>2257</v>
      </c>
      <c r="B2274" s="4" t="s">
        <v>2067</v>
      </c>
      <c r="C2274" s="3">
        <v>8</v>
      </c>
      <c r="D2274" s="3" t="s">
        <v>1571</v>
      </c>
      <c r="E2274" s="4" t="s">
        <v>2189</v>
      </c>
      <c r="F2274" s="3" t="s">
        <v>812</v>
      </c>
      <c r="G2274" s="3"/>
      <c r="H2274" s="3"/>
      <c r="I2274" s="3" t="s">
        <v>2496</v>
      </c>
      <c r="J2274" s="3">
        <v>13.32</v>
      </c>
      <c r="K2274" s="3">
        <v>2800</v>
      </c>
      <c r="L2274" s="3" t="s">
        <v>25</v>
      </c>
      <c r="M2274" s="3">
        <v>1</v>
      </c>
      <c r="N2274" s="28">
        <f t="shared" si="396"/>
        <v>2.8</v>
      </c>
      <c r="O2274" s="40">
        <f t="shared" si="397"/>
        <v>37.295999999999999</v>
      </c>
      <c r="P2274" s="12">
        <v>0</v>
      </c>
      <c r="Q2274" s="46">
        <f t="shared" si="398"/>
        <v>0</v>
      </c>
      <c r="R2274" s="37"/>
      <c r="S2274" s="3">
        <f t="shared" si="399"/>
        <v>2.8</v>
      </c>
      <c r="T2274" s="30" t="s">
        <v>2502</v>
      </c>
      <c r="U2274" s="41">
        <f t="shared" si="400"/>
        <v>37.295999999999999</v>
      </c>
      <c r="V2274" s="41">
        <f t="shared" si="401"/>
        <v>0</v>
      </c>
      <c r="W2274" s="5"/>
    </row>
    <row r="2275" spans="1:23" ht="43.2" x14ac:dyDescent="0.3">
      <c r="A2275" s="3">
        <f t="shared" si="402"/>
        <v>2258</v>
      </c>
      <c r="B2275" s="4" t="s">
        <v>2067</v>
      </c>
      <c r="C2275" s="3">
        <v>8</v>
      </c>
      <c r="D2275" s="3" t="s">
        <v>1571</v>
      </c>
      <c r="E2275" s="4" t="s">
        <v>2190</v>
      </c>
      <c r="F2275" s="3" t="s">
        <v>812</v>
      </c>
      <c r="G2275" s="3"/>
      <c r="H2275" s="3"/>
      <c r="I2275" s="3" t="s">
        <v>2496</v>
      </c>
      <c r="J2275" s="3">
        <v>13.32</v>
      </c>
      <c r="K2275" s="3">
        <v>2800</v>
      </c>
      <c r="L2275" s="3" t="s">
        <v>25</v>
      </c>
      <c r="M2275" s="3">
        <v>1</v>
      </c>
      <c r="N2275" s="28">
        <f t="shared" si="396"/>
        <v>2.8</v>
      </c>
      <c r="O2275" s="40">
        <f t="shared" si="397"/>
        <v>37.295999999999999</v>
      </c>
      <c r="P2275" s="12">
        <v>0</v>
      </c>
      <c r="Q2275" s="46">
        <f t="shared" si="398"/>
        <v>0</v>
      </c>
      <c r="R2275" s="37"/>
      <c r="S2275" s="3">
        <f t="shared" si="399"/>
        <v>2.8</v>
      </c>
      <c r="T2275" s="30" t="s">
        <v>2502</v>
      </c>
      <c r="U2275" s="41">
        <f t="shared" si="400"/>
        <v>37.295999999999999</v>
      </c>
      <c r="V2275" s="41">
        <f t="shared" si="401"/>
        <v>0</v>
      </c>
      <c r="W2275" s="5"/>
    </row>
    <row r="2276" spans="1:23" ht="43.2" x14ac:dyDescent="0.3">
      <c r="A2276" s="3">
        <f t="shared" si="402"/>
        <v>2259</v>
      </c>
      <c r="B2276" s="4" t="s">
        <v>2067</v>
      </c>
      <c r="C2276" s="3">
        <v>8</v>
      </c>
      <c r="D2276" s="3" t="s">
        <v>1571</v>
      </c>
      <c r="E2276" s="4" t="s">
        <v>2191</v>
      </c>
      <c r="F2276" s="3" t="s">
        <v>812</v>
      </c>
      <c r="G2276" s="3"/>
      <c r="H2276" s="3"/>
      <c r="I2276" s="3" t="s">
        <v>2496</v>
      </c>
      <c r="J2276" s="3">
        <v>13.32</v>
      </c>
      <c r="K2276" s="3">
        <v>2800</v>
      </c>
      <c r="L2276" s="3" t="s">
        <v>25</v>
      </c>
      <c r="M2276" s="3">
        <v>1</v>
      </c>
      <c r="N2276" s="28">
        <f t="shared" si="396"/>
        <v>2.8</v>
      </c>
      <c r="O2276" s="40">
        <f t="shared" si="397"/>
        <v>37.295999999999999</v>
      </c>
      <c r="P2276" s="12">
        <v>0</v>
      </c>
      <c r="Q2276" s="46">
        <f t="shared" si="398"/>
        <v>0</v>
      </c>
      <c r="R2276" s="37"/>
      <c r="S2276" s="3">
        <f t="shared" si="399"/>
        <v>2.8</v>
      </c>
      <c r="T2276" s="30" t="s">
        <v>2502</v>
      </c>
      <c r="U2276" s="41">
        <f t="shared" si="400"/>
        <v>37.295999999999999</v>
      </c>
      <c r="V2276" s="41">
        <f t="shared" si="401"/>
        <v>0</v>
      </c>
      <c r="W2276" s="5"/>
    </row>
    <row r="2277" spans="1:23" ht="43.2" x14ac:dyDescent="0.3">
      <c r="A2277" s="3">
        <f t="shared" si="402"/>
        <v>2260</v>
      </c>
      <c r="B2277" s="4" t="s">
        <v>2067</v>
      </c>
      <c r="C2277" s="3">
        <v>8</v>
      </c>
      <c r="D2277" s="3" t="s">
        <v>1571</v>
      </c>
      <c r="E2277" s="4" t="s">
        <v>2192</v>
      </c>
      <c r="F2277" s="3" t="s">
        <v>812</v>
      </c>
      <c r="G2277" s="3"/>
      <c r="H2277" s="3"/>
      <c r="I2277" s="3" t="s">
        <v>2496</v>
      </c>
      <c r="J2277" s="3">
        <v>13.32</v>
      </c>
      <c r="K2277" s="3">
        <v>2800</v>
      </c>
      <c r="L2277" s="3" t="s">
        <v>25</v>
      </c>
      <c r="M2277" s="3">
        <v>1</v>
      </c>
      <c r="N2277" s="28">
        <f t="shared" si="396"/>
        <v>2.8</v>
      </c>
      <c r="O2277" s="40">
        <f t="shared" si="397"/>
        <v>37.295999999999999</v>
      </c>
      <c r="P2277" s="12">
        <v>0</v>
      </c>
      <c r="Q2277" s="46">
        <f t="shared" si="398"/>
        <v>0</v>
      </c>
      <c r="R2277" s="37"/>
      <c r="S2277" s="3">
        <f t="shared" si="399"/>
        <v>2.8</v>
      </c>
      <c r="T2277" s="30" t="s">
        <v>2502</v>
      </c>
      <c r="U2277" s="41">
        <f t="shared" si="400"/>
        <v>37.295999999999999</v>
      </c>
      <c r="V2277" s="41">
        <f t="shared" si="401"/>
        <v>0</v>
      </c>
      <c r="W2277" s="5"/>
    </row>
    <row r="2278" spans="1:23" ht="43.2" x14ac:dyDescent="0.3">
      <c r="A2278" s="3">
        <f t="shared" si="402"/>
        <v>2261</v>
      </c>
      <c r="B2278" s="4" t="s">
        <v>2067</v>
      </c>
      <c r="C2278" s="3">
        <v>8</v>
      </c>
      <c r="D2278" s="3" t="s">
        <v>1571</v>
      </c>
      <c r="E2278" s="4" t="s">
        <v>2193</v>
      </c>
      <c r="F2278" s="3" t="s">
        <v>812</v>
      </c>
      <c r="G2278" s="3"/>
      <c r="H2278" s="3"/>
      <c r="I2278" s="3" t="s">
        <v>2496</v>
      </c>
      <c r="J2278" s="3">
        <v>13.32</v>
      </c>
      <c r="K2278" s="3">
        <v>2800</v>
      </c>
      <c r="L2278" s="3" t="s">
        <v>25</v>
      </c>
      <c r="M2278" s="3">
        <v>1</v>
      </c>
      <c r="N2278" s="28">
        <f t="shared" si="396"/>
        <v>2.8</v>
      </c>
      <c r="O2278" s="40">
        <f t="shared" si="397"/>
        <v>37.295999999999999</v>
      </c>
      <c r="P2278" s="12">
        <v>0</v>
      </c>
      <c r="Q2278" s="46">
        <f t="shared" si="398"/>
        <v>0</v>
      </c>
      <c r="R2278" s="37"/>
      <c r="S2278" s="3">
        <f t="shared" si="399"/>
        <v>2.8</v>
      </c>
      <c r="T2278" s="30" t="s">
        <v>2502</v>
      </c>
      <c r="U2278" s="41">
        <f t="shared" si="400"/>
        <v>37.295999999999999</v>
      </c>
      <c r="V2278" s="41">
        <f t="shared" si="401"/>
        <v>0</v>
      </c>
      <c r="W2278" s="5"/>
    </row>
    <row r="2279" spans="1:23" ht="43.2" x14ac:dyDescent="0.3">
      <c r="A2279" s="3">
        <f t="shared" si="402"/>
        <v>2262</v>
      </c>
      <c r="B2279" s="4" t="s">
        <v>2067</v>
      </c>
      <c r="C2279" s="3">
        <v>8</v>
      </c>
      <c r="D2279" s="3" t="s">
        <v>1571</v>
      </c>
      <c r="E2279" s="4" t="s">
        <v>2194</v>
      </c>
      <c r="F2279" s="3" t="s">
        <v>812</v>
      </c>
      <c r="G2279" s="3"/>
      <c r="H2279" s="3"/>
      <c r="I2279" s="3" t="s">
        <v>2496</v>
      </c>
      <c r="J2279" s="3">
        <v>13.32</v>
      </c>
      <c r="K2279" s="3">
        <v>2800</v>
      </c>
      <c r="L2279" s="3" t="s">
        <v>25</v>
      </c>
      <c r="M2279" s="3">
        <v>1</v>
      </c>
      <c r="N2279" s="28">
        <f t="shared" si="396"/>
        <v>2.8</v>
      </c>
      <c r="O2279" s="40">
        <f t="shared" si="397"/>
        <v>37.295999999999999</v>
      </c>
      <c r="P2279" s="12">
        <v>0</v>
      </c>
      <c r="Q2279" s="46">
        <f t="shared" si="398"/>
        <v>0</v>
      </c>
      <c r="R2279" s="37"/>
      <c r="S2279" s="3">
        <f t="shared" si="399"/>
        <v>2.8</v>
      </c>
      <c r="T2279" s="30" t="s">
        <v>2502</v>
      </c>
      <c r="U2279" s="41">
        <f t="shared" si="400"/>
        <v>37.295999999999999</v>
      </c>
      <c r="V2279" s="41">
        <f t="shared" si="401"/>
        <v>0</v>
      </c>
      <c r="W2279" s="5"/>
    </row>
    <row r="2280" spans="1:23" ht="43.2" x14ac:dyDescent="0.3">
      <c r="A2280" s="3">
        <f t="shared" si="402"/>
        <v>2263</v>
      </c>
      <c r="B2280" s="4" t="s">
        <v>2067</v>
      </c>
      <c r="C2280" s="3">
        <v>8</v>
      </c>
      <c r="D2280" s="3" t="s">
        <v>1571</v>
      </c>
      <c r="E2280" s="4" t="s">
        <v>2195</v>
      </c>
      <c r="F2280" s="3" t="s">
        <v>812</v>
      </c>
      <c r="G2280" s="3"/>
      <c r="H2280" s="3"/>
      <c r="I2280" s="3" t="s">
        <v>2496</v>
      </c>
      <c r="J2280" s="3">
        <v>13.32</v>
      </c>
      <c r="K2280" s="3">
        <v>2800</v>
      </c>
      <c r="L2280" s="3" t="s">
        <v>25</v>
      </c>
      <c r="M2280" s="3">
        <v>1</v>
      </c>
      <c r="N2280" s="28">
        <f t="shared" si="396"/>
        <v>2.8</v>
      </c>
      <c r="O2280" s="40">
        <f t="shared" si="397"/>
        <v>37.295999999999999</v>
      </c>
      <c r="P2280" s="12">
        <v>0</v>
      </c>
      <c r="Q2280" s="46">
        <f t="shared" si="398"/>
        <v>0</v>
      </c>
      <c r="R2280" s="37"/>
      <c r="S2280" s="3">
        <f t="shared" si="399"/>
        <v>2.8</v>
      </c>
      <c r="T2280" s="30" t="s">
        <v>2502</v>
      </c>
      <c r="U2280" s="41">
        <f t="shared" si="400"/>
        <v>37.295999999999999</v>
      </c>
      <c r="V2280" s="41">
        <f t="shared" si="401"/>
        <v>0</v>
      </c>
      <c r="W2280" s="5"/>
    </row>
    <row r="2281" spans="1:23" ht="43.2" x14ac:dyDescent="0.3">
      <c r="A2281" s="3">
        <f t="shared" si="402"/>
        <v>2264</v>
      </c>
      <c r="B2281" s="4" t="s">
        <v>2067</v>
      </c>
      <c r="C2281" s="3">
        <v>8</v>
      </c>
      <c r="D2281" s="3" t="s">
        <v>1571</v>
      </c>
      <c r="E2281" s="4" t="s">
        <v>2196</v>
      </c>
      <c r="F2281" s="3" t="s">
        <v>812</v>
      </c>
      <c r="G2281" s="3"/>
      <c r="H2281" s="3"/>
      <c r="I2281" s="3" t="s">
        <v>2496</v>
      </c>
      <c r="J2281" s="3">
        <v>13.32</v>
      </c>
      <c r="K2281" s="3">
        <v>2800</v>
      </c>
      <c r="L2281" s="3" t="s">
        <v>25</v>
      </c>
      <c r="M2281" s="3">
        <v>1</v>
      </c>
      <c r="N2281" s="28">
        <f t="shared" si="396"/>
        <v>2.8</v>
      </c>
      <c r="O2281" s="40">
        <f t="shared" si="397"/>
        <v>37.295999999999999</v>
      </c>
      <c r="P2281" s="12">
        <v>0</v>
      </c>
      <c r="Q2281" s="46">
        <f t="shared" si="398"/>
        <v>0</v>
      </c>
      <c r="R2281" s="37"/>
      <c r="S2281" s="3">
        <f t="shared" si="399"/>
        <v>2.8</v>
      </c>
      <c r="T2281" s="30" t="s">
        <v>2502</v>
      </c>
      <c r="U2281" s="41">
        <f t="shared" si="400"/>
        <v>37.295999999999999</v>
      </c>
      <c r="V2281" s="41">
        <f t="shared" si="401"/>
        <v>0</v>
      </c>
      <c r="W2281" s="5"/>
    </row>
    <row r="2282" spans="1:23" ht="43.2" x14ac:dyDescent="0.3">
      <c r="A2282" s="3">
        <f t="shared" si="402"/>
        <v>2265</v>
      </c>
      <c r="B2282" s="4" t="s">
        <v>2067</v>
      </c>
      <c r="C2282" s="3">
        <v>8</v>
      </c>
      <c r="D2282" s="3" t="s">
        <v>1571</v>
      </c>
      <c r="E2282" s="4" t="s">
        <v>2197</v>
      </c>
      <c r="F2282" s="3" t="s">
        <v>812</v>
      </c>
      <c r="G2282" s="3"/>
      <c r="H2282" s="3"/>
      <c r="I2282" s="3" t="s">
        <v>2496</v>
      </c>
      <c r="J2282" s="3">
        <v>13.32</v>
      </c>
      <c r="K2282" s="3">
        <v>2800</v>
      </c>
      <c r="L2282" s="3" t="s">
        <v>25</v>
      </c>
      <c r="M2282" s="3">
        <v>1</v>
      </c>
      <c r="N2282" s="28">
        <f t="shared" si="396"/>
        <v>2.8</v>
      </c>
      <c r="O2282" s="40">
        <f t="shared" si="397"/>
        <v>37.295999999999999</v>
      </c>
      <c r="P2282" s="12">
        <v>0</v>
      </c>
      <c r="Q2282" s="46">
        <f t="shared" si="398"/>
        <v>0</v>
      </c>
      <c r="R2282" s="37"/>
      <c r="S2282" s="3">
        <f t="shared" si="399"/>
        <v>2.8</v>
      </c>
      <c r="T2282" s="30" t="s">
        <v>2502</v>
      </c>
      <c r="U2282" s="41">
        <f t="shared" si="400"/>
        <v>37.295999999999999</v>
      </c>
      <c r="V2282" s="41">
        <f t="shared" si="401"/>
        <v>0</v>
      </c>
      <c r="W2282" s="5"/>
    </row>
    <row r="2283" spans="1:23" ht="43.2" x14ac:dyDescent="0.3">
      <c r="A2283" s="3">
        <f t="shared" si="402"/>
        <v>2266</v>
      </c>
      <c r="B2283" s="4" t="s">
        <v>2067</v>
      </c>
      <c r="C2283" s="3">
        <v>8</v>
      </c>
      <c r="D2283" s="3" t="s">
        <v>1571</v>
      </c>
      <c r="E2283" s="4" t="s">
        <v>2198</v>
      </c>
      <c r="F2283" s="3" t="s">
        <v>812</v>
      </c>
      <c r="G2283" s="3"/>
      <c r="H2283" s="3"/>
      <c r="I2283" s="3" t="s">
        <v>2496</v>
      </c>
      <c r="J2283" s="3">
        <v>13.32</v>
      </c>
      <c r="K2283" s="3">
        <v>2800</v>
      </c>
      <c r="L2283" s="3" t="s">
        <v>25</v>
      </c>
      <c r="M2283" s="3">
        <v>1</v>
      </c>
      <c r="N2283" s="28">
        <f t="shared" si="396"/>
        <v>2.8</v>
      </c>
      <c r="O2283" s="40">
        <f t="shared" si="397"/>
        <v>37.295999999999999</v>
      </c>
      <c r="P2283" s="12">
        <v>0</v>
      </c>
      <c r="Q2283" s="46">
        <f t="shared" si="398"/>
        <v>0</v>
      </c>
      <c r="R2283" s="37"/>
      <c r="S2283" s="3">
        <f t="shared" si="399"/>
        <v>2.8</v>
      </c>
      <c r="T2283" s="30" t="s">
        <v>2502</v>
      </c>
      <c r="U2283" s="41">
        <f t="shared" si="400"/>
        <v>37.295999999999999</v>
      </c>
      <c r="V2283" s="41">
        <f t="shared" si="401"/>
        <v>0</v>
      </c>
      <c r="W2283" s="5"/>
    </row>
    <row r="2284" spans="1:23" ht="43.2" x14ac:dyDescent="0.3">
      <c r="A2284" s="3">
        <f t="shared" si="402"/>
        <v>2267</v>
      </c>
      <c r="B2284" s="4" t="s">
        <v>2067</v>
      </c>
      <c r="C2284" s="3">
        <v>8</v>
      </c>
      <c r="D2284" s="3" t="s">
        <v>1571</v>
      </c>
      <c r="E2284" s="4" t="s">
        <v>2199</v>
      </c>
      <c r="F2284" s="3" t="s">
        <v>812</v>
      </c>
      <c r="G2284" s="3"/>
      <c r="H2284" s="3"/>
      <c r="I2284" s="3" t="s">
        <v>2496</v>
      </c>
      <c r="J2284" s="3">
        <v>13.32</v>
      </c>
      <c r="K2284" s="3">
        <v>2800</v>
      </c>
      <c r="L2284" s="3" t="s">
        <v>25</v>
      </c>
      <c r="M2284" s="3">
        <v>1</v>
      </c>
      <c r="N2284" s="28">
        <f t="shared" si="396"/>
        <v>2.8</v>
      </c>
      <c r="O2284" s="40">
        <f t="shared" si="397"/>
        <v>37.295999999999999</v>
      </c>
      <c r="P2284" s="12">
        <v>0</v>
      </c>
      <c r="Q2284" s="46">
        <f t="shared" si="398"/>
        <v>0</v>
      </c>
      <c r="R2284" s="37"/>
      <c r="S2284" s="3">
        <f t="shared" si="399"/>
        <v>2.8</v>
      </c>
      <c r="T2284" s="30" t="s">
        <v>2502</v>
      </c>
      <c r="U2284" s="41">
        <f t="shared" si="400"/>
        <v>37.295999999999999</v>
      </c>
      <c r="V2284" s="41">
        <f t="shared" si="401"/>
        <v>0</v>
      </c>
      <c r="W2284" s="5"/>
    </row>
    <row r="2285" spans="1:23" ht="43.2" x14ac:dyDescent="0.3">
      <c r="A2285" s="3">
        <f t="shared" si="402"/>
        <v>2268</v>
      </c>
      <c r="B2285" s="4" t="s">
        <v>2067</v>
      </c>
      <c r="C2285" s="3">
        <v>8</v>
      </c>
      <c r="D2285" s="3" t="s">
        <v>1571</v>
      </c>
      <c r="E2285" s="4" t="s">
        <v>2200</v>
      </c>
      <c r="F2285" s="3" t="s">
        <v>812</v>
      </c>
      <c r="G2285" s="3"/>
      <c r="H2285" s="3"/>
      <c r="I2285" s="3" t="s">
        <v>2496</v>
      </c>
      <c r="J2285" s="3">
        <v>13.32</v>
      </c>
      <c r="K2285" s="3">
        <v>2800</v>
      </c>
      <c r="L2285" s="3" t="s">
        <v>25</v>
      </c>
      <c r="M2285" s="3">
        <v>1</v>
      </c>
      <c r="N2285" s="28">
        <f t="shared" si="396"/>
        <v>2.8</v>
      </c>
      <c r="O2285" s="40">
        <f t="shared" si="397"/>
        <v>37.295999999999999</v>
      </c>
      <c r="P2285" s="12">
        <v>0</v>
      </c>
      <c r="Q2285" s="46">
        <f t="shared" si="398"/>
        <v>0</v>
      </c>
      <c r="R2285" s="37"/>
      <c r="S2285" s="3">
        <f t="shared" si="399"/>
        <v>2.8</v>
      </c>
      <c r="T2285" s="30" t="s">
        <v>2502</v>
      </c>
      <c r="U2285" s="41">
        <f t="shared" si="400"/>
        <v>37.295999999999999</v>
      </c>
      <c r="V2285" s="41">
        <f t="shared" si="401"/>
        <v>0</v>
      </c>
      <c r="W2285" s="5"/>
    </row>
    <row r="2286" spans="1:23" ht="43.2" x14ac:dyDescent="0.3">
      <c r="A2286" s="3">
        <f t="shared" si="402"/>
        <v>2269</v>
      </c>
      <c r="B2286" s="4" t="s">
        <v>2067</v>
      </c>
      <c r="C2286" s="3">
        <v>8</v>
      </c>
      <c r="D2286" s="3" t="s">
        <v>1567</v>
      </c>
      <c r="E2286" s="4" t="s">
        <v>1427</v>
      </c>
      <c r="F2286" s="3" t="s">
        <v>1426</v>
      </c>
      <c r="G2286" s="3" t="s">
        <v>2340</v>
      </c>
      <c r="H2286" s="3" t="s">
        <v>2468</v>
      </c>
      <c r="I2286" s="3" t="s">
        <v>2496</v>
      </c>
      <c r="J2286" s="3">
        <v>18.2</v>
      </c>
      <c r="K2286" s="3">
        <v>6700</v>
      </c>
      <c r="L2286" s="3" t="s">
        <v>25</v>
      </c>
      <c r="M2286" s="3">
        <v>1</v>
      </c>
      <c r="N2286" s="28">
        <f t="shared" ref="N2286:N2349" si="403">(K2286/1000)*M2286</f>
        <v>6.7</v>
      </c>
      <c r="O2286" s="28">
        <f t="shared" ref="O2286:O2349" si="404">N2286*J2286</f>
        <v>121.94</v>
      </c>
      <c r="P2286" s="12">
        <v>0</v>
      </c>
      <c r="Q2286" s="46">
        <f t="shared" si="398"/>
        <v>0</v>
      </c>
      <c r="R2286" s="37"/>
      <c r="S2286" s="3">
        <f t="shared" si="399"/>
        <v>6.7</v>
      </c>
      <c r="T2286" s="30" t="s">
        <v>2502</v>
      </c>
      <c r="U2286" s="5">
        <f t="shared" si="400"/>
        <v>121.94</v>
      </c>
      <c r="V2286" s="5">
        <f t="shared" si="401"/>
        <v>0</v>
      </c>
      <c r="W2286" s="5"/>
    </row>
    <row r="2287" spans="1:23" ht="43.2" x14ac:dyDescent="0.3">
      <c r="A2287" s="3">
        <f t="shared" si="402"/>
        <v>2270</v>
      </c>
      <c r="B2287" s="4" t="s">
        <v>2067</v>
      </c>
      <c r="C2287" s="3">
        <v>8</v>
      </c>
      <c r="D2287" s="3" t="s">
        <v>1567</v>
      </c>
      <c r="E2287" s="4" t="s">
        <v>1428</v>
      </c>
      <c r="F2287" s="3" t="s">
        <v>1426</v>
      </c>
      <c r="G2287" s="3" t="s">
        <v>2340</v>
      </c>
      <c r="H2287" s="3" t="s">
        <v>2468</v>
      </c>
      <c r="I2287" s="3" t="s">
        <v>2496</v>
      </c>
      <c r="J2287" s="3">
        <v>18.2</v>
      </c>
      <c r="K2287" s="3">
        <v>6700</v>
      </c>
      <c r="L2287" s="3" t="s">
        <v>25</v>
      </c>
      <c r="M2287" s="3">
        <v>1</v>
      </c>
      <c r="N2287" s="28">
        <f t="shared" si="403"/>
        <v>6.7</v>
      </c>
      <c r="O2287" s="28">
        <f t="shared" si="404"/>
        <v>121.94</v>
      </c>
      <c r="P2287" s="12">
        <v>0</v>
      </c>
      <c r="Q2287" s="46">
        <f t="shared" si="398"/>
        <v>0</v>
      </c>
      <c r="R2287" s="37"/>
      <c r="S2287" s="3">
        <f t="shared" si="399"/>
        <v>6.7</v>
      </c>
      <c r="T2287" s="30" t="s">
        <v>2502</v>
      </c>
      <c r="U2287" s="5">
        <f t="shared" si="400"/>
        <v>121.94</v>
      </c>
      <c r="V2287" s="5">
        <f t="shared" si="401"/>
        <v>0</v>
      </c>
      <c r="W2287" s="5"/>
    </row>
    <row r="2288" spans="1:23" ht="43.2" x14ac:dyDescent="0.3">
      <c r="A2288" s="3">
        <f t="shared" si="402"/>
        <v>2271</v>
      </c>
      <c r="B2288" s="4" t="s">
        <v>2067</v>
      </c>
      <c r="C2288" s="3">
        <v>8</v>
      </c>
      <c r="D2288" s="3" t="s">
        <v>1567</v>
      </c>
      <c r="E2288" s="4" t="s">
        <v>1429</v>
      </c>
      <c r="F2288" s="3" t="s">
        <v>1426</v>
      </c>
      <c r="G2288" s="3" t="s">
        <v>2340</v>
      </c>
      <c r="H2288" s="3" t="s">
        <v>2468</v>
      </c>
      <c r="I2288" s="3" t="s">
        <v>2496</v>
      </c>
      <c r="J2288" s="3">
        <v>18.2</v>
      </c>
      <c r="K2288" s="3">
        <v>6700</v>
      </c>
      <c r="L2288" s="3" t="s">
        <v>25</v>
      </c>
      <c r="M2288" s="3">
        <v>1</v>
      </c>
      <c r="N2288" s="28">
        <f t="shared" si="403"/>
        <v>6.7</v>
      </c>
      <c r="O2288" s="28">
        <f t="shared" si="404"/>
        <v>121.94</v>
      </c>
      <c r="P2288" s="12">
        <v>0</v>
      </c>
      <c r="Q2288" s="46">
        <f t="shared" si="398"/>
        <v>0</v>
      </c>
      <c r="R2288" s="37"/>
      <c r="S2288" s="3">
        <f t="shared" si="399"/>
        <v>6.7</v>
      </c>
      <c r="T2288" s="30" t="s">
        <v>2502</v>
      </c>
      <c r="U2288" s="5">
        <f t="shared" si="400"/>
        <v>121.94</v>
      </c>
      <c r="V2288" s="5">
        <f t="shared" si="401"/>
        <v>0</v>
      </c>
      <c r="W2288" s="5"/>
    </row>
    <row r="2289" spans="1:23" ht="43.2" x14ac:dyDescent="0.3">
      <c r="A2289" s="3">
        <f t="shared" si="402"/>
        <v>2272</v>
      </c>
      <c r="B2289" s="4" t="s">
        <v>2067</v>
      </c>
      <c r="C2289" s="3">
        <v>8</v>
      </c>
      <c r="D2289" s="3" t="s">
        <v>1567</v>
      </c>
      <c r="E2289" s="4" t="s">
        <v>1430</v>
      </c>
      <c r="F2289" s="3" t="s">
        <v>1426</v>
      </c>
      <c r="G2289" s="3" t="s">
        <v>2340</v>
      </c>
      <c r="H2289" s="3" t="s">
        <v>2468</v>
      </c>
      <c r="I2289" s="3" t="s">
        <v>2496</v>
      </c>
      <c r="J2289" s="3">
        <v>18.2</v>
      </c>
      <c r="K2289" s="3">
        <v>6700</v>
      </c>
      <c r="L2289" s="3" t="s">
        <v>25</v>
      </c>
      <c r="M2289" s="3">
        <v>1</v>
      </c>
      <c r="N2289" s="28">
        <f t="shared" si="403"/>
        <v>6.7</v>
      </c>
      <c r="O2289" s="28">
        <f t="shared" si="404"/>
        <v>121.94</v>
      </c>
      <c r="P2289" s="12">
        <v>0</v>
      </c>
      <c r="Q2289" s="46">
        <f t="shared" si="398"/>
        <v>0</v>
      </c>
      <c r="R2289" s="37"/>
      <c r="S2289" s="3">
        <f t="shared" si="399"/>
        <v>6.7</v>
      </c>
      <c r="T2289" s="30" t="s">
        <v>2502</v>
      </c>
      <c r="U2289" s="5">
        <f t="shared" si="400"/>
        <v>121.94</v>
      </c>
      <c r="V2289" s="5">
        <f t="shared" si="401"/>
        <v>0</v>
      </c>
      <c r="W2289" s="5"/>
    </row>
    <row r="2290" spans="1:23" ht="43.2" x14ac:dyDescent="0.3">
      <c r="A2290" s="3">
        <f t="shared" si="402"/>
        <v>2273</v>
      </c>
      <c r="B2290" s="4" t="s">
        <v>2067</v>
      </c>
      <c r="C2290" s="3">
        <v>8</v>
      </c>
      <c r="D2290" s="3" t="s">
        <v>1567</v>
      </c>
      <c r="E2290" s="4" t="s">
        <v>1431</v>
      </c>
      <c r="F2290" s="3" t="s">
        <v>1426</v>
      </c>
      <c r="G2290" s="3" t="s">
        <v>2340</v>
      </c>
      <c r="H2290" s="3" t="s">
        <v>2468</v>
      </c>
      <c r="I2290" s="3" t="s">
        <v>2496</v>
      </c>
      <c r="J2290" s="3">
        <v>18.2</v>
      </c>
      <c r="K2290" s="3">
        <v>6700</v>
      </c>
      <c r="L2290" s="3" t="s">
        <v>25</v>
      </c>
      <c r="M2290" s="3">
        <v>1</v>
      </c>
      <c r="N2290" s="28">
        <f t="shared" si="403"/>
        <v>6.7</v>
      </c>
      <c r="O2290" s="28">
        <f t="shared" si="404"/>
        <v>121.94</v>
      </c>
      <c r="P2290" s="12">
        <v>0</v>
      </c>
      <c r="Q2290" s="46">
        <f t="shared" si="398"/>
        <v>0</v>
      </c>
      <c r="R2290" s="37"/>
      <c r="S2290" s="3">
        <f t="shared" si="399"/>
        <v>6.7</v>
      </c>
      <c r="T2290" s="30" t="s">
        <v>2502</v>
      </c>
      <c r="U2290" s="5">
        <f t="shared" si="400"/>
        <v>121.94</v>
      </c>
      <c r="V2290" s="5">
        <f t="shared" si="401"/>
        <v>0</v>
      </c>
      <c r="W2290" s="5"/>
    </row>
    <row r="2291" spans="1:23" ht="43.2" x14ac:dyDescent="0.3">
      <c r="A2291" s="3">
        <f t="shared" si="402"/>
        <v>2274</v>
      </c>
      <c r="B2291" s="4" t="s">
        <v>2067</v>
      </c>
      <c r="C2291" s="3">
        <v>8</v>
      </c>
      <c r="D2291" s="3" t="s">
        <v>1567</v>
      </c>
      <c r="E2291" s="4" t="s">
        <v>1432</v>
      </c>
      <c r="F2291" s="3" t="s">
        <v>1426</v>
      </c>
      <c r="G2291" s="3" t="s">
        <v>2340</v>
      </c>
      <c r="H2291" s="3" t="s">
        <v>2468</v>
      </c>
      <c r="I2291" s="3" t="s">
        <v>2496</v>
      </c>
      <c r="J2291" s="3">
        <v>18.2</v>
      </c>
      <c r="K2291" s="3">
        <v>6700</v>
      </c>
      <c r="L2291" s="3" t="s">
        <v>25</v>
      </c>
      <c r="M2291" s="3">
        <v>1</v>
      </c>
      <c r="N2291" s="28">
        <f t="shared" si="403"/>
        <v>6.7</v>
      </c>
      <c r="O2291" s="28">
        <f t="shared" si="404"/>
        <v>121.94</v>
      </c>
      <c r="P2291" s="12">
        <v>0</v>
      </c>
      <c r="Q2291" s="46">
        <f t="shared" si="398"/>
        <v>0</v>
      </c>
      <c r="R2291" s="37"/>
      <c r="S2291" s="3">
        <f t="shared" si="399"/>
        <v>6.7</v>
      </c>
      <c r="T2291" s="30" t="s">
        <v>2502</v>
      </c>
      <c r="U2291" s="5">
        <f t="shared" si="400"/>
        <v>121.94</v>
      </c>
      <c r="V2291" s="5">
        <f t="shared" si="401"/>
        <v>0</v>
      </c>
      <c r="W2291" s="5"/>
    </row>
    <row r="2292" spans="1:23" ht="43.2" x14ac:dyDescent="0.3">
      <c r="A2292" s="3">
        <f t="shared" si="402"/>
        <v>2275</v>
      </c>
      <c r="B2292" s="4" t="s">
        <v>2067</v>
      </c>
      <c r="C2292" s="3">
        <v>8</v>
      </c>
      <c r="D2292" s="3" t="s">
        <v>1567</v>
      </c>
      <c r="E2292" s="4" t="s">
        <v>1433</v>
      </c>
      <c r="F2292" s="3" t="s">
        <v>1426</v>
      </c>
      <c r="G2292" s="3" t="s">
        <v>2340</v>
      </c>
      <c r="H2292" s="3" t="s">
        <v>2468</v>
      </c>
      <c r="I2292" s="3" t="s">
        <v>2496</v>
      </c>
      <c r="J2292" s="3">
        <v>18.2</v>
      </c>
      <c r="K2292" s="3">
        <v>6700</v>
      </c>
      <c r="L2292" s="3" t="s">
        <v>25</v>
      </c>
      <c r="M2292" s="3">
        <v>1</v>
      </c>
      <c r="N2292" s="28">
        <f t="shared" si="403"/>
        <v>6.7</v>
      </c>
      <c r="O2292" s="28">
        <f t="shared" si="404"/>
        <v>121.94</v>
      </c>
      <c r="P2292" s="12">
        <v>0</v>
      </c>
      <c r="Q2292" s="46">
        <f t="shared" si="398"/>
        <v>0</v>
      </c>
      <c r="R2292" s="37"/>
      <c r="S2292" s="3">
        <f t="shared" si="399"/>
        <v>6.7</v>
      </c>
      <c r="T2292" s="30" t="s">
        <v>2502</v>
      </c>
      <c r="U2292" s="5">
        <f t="shared" si="400"/>
        <v>121.94</v>
      </c>
      <c r="V2292" s="5">
        <f t="shared" si="401"/>
        <v>0</v>
      </c>
      <c r="W2292" s="5"/>
    </row>
    <row r="2293" spans="1:23" ht="43.2" x14ac:dyDescent="0.3">
      <c r="A2293" s="3">
        <f t="shared" si="402"/>
        <v>2276</v>
      </c>
      <c r="B2293" s="4" t="s">
        <v>2067</v>
      </c>
      <c r="C2293" s="3">
        <v>8</v>
      </c>
      <c r="D2293" s="3" t="s">
        <v>1567</v>
      </c>
      <c r="E2293" s="4" t="s">
        <v>1434</v>
      </c>
      <c r="F2293" s="3" t="s">
        <v>1426</v>
      </c>
      <c r="G2293" s="3" t="s">
        <v>2340</v>
      </c>
      <c r="H2293" s="3" t="s">
        <v>2468</v>
      </c>
      <c r="I2293" s="3" t="s">
        <v>2496</v>
      </c>
      <c r="J2293" s="3">
        <v>18.2</v>
      </c>
      <c r="K2293" s="3">
        <v>6700</v>
      </c>
      <c r="L2293" s="3" t="s">
        <v>25</v>
      </c>
      <c r="M2293" s="3">
        <v>1</v>
      </c>
      <c r="N2293" s="28">
        <f t="shared" si="403"/>
        <v>6.7</v>
      </c>
      <c r="O2293" s="28">
        <f t="shared" si="404"/>
        <v>121.94</v>
      </c>
      <c r="P2293" s="12">
        <v>0</v>
      </c>
      <c r="Q2293" s="46">
        <f t="shared" si="398"/>
        <v>0</v>
      </c>
      <c r="R2293" s="37"/>
      <c r="S2293" s="3">
        <f t="shared" si="399"/>
        <v>6.7</v>
      </c>
      <c r="T2293" s="30" t="s">
        <v>2502</v>
      </c>
      <c r="U2293" s="5">
        <f t="shared" si="400"/>
        <v>121.94</v>
      </c>
      <c r="V2293" s="5">
        <f t="shared" si="401"/>
        <v>0</v>
      </c>
      <c r="W2293" s="5"/>
    </row>
    <row r="2294" spans="1:23" ht="43.2" x14ac:dyDescent="0.3">
      <c r="A2294" s="3">
        <f t="shared" si="402"/>
        <v>2277</v>
      </c>
      <c r="B2294" s="4" t="s">
        <v>2067</v>
      </c>
      <c r="C2294" s="3">
        <v>8</v>
      </c>
      <c r="D2294" s="3" t="s">
        <v>1567</v>
      </c>
      <c r="E2294" s="4" t="s">
        <v>1435</v>
      </c>
      <c r="F2294" s="3" t="s">
        <v>1426</v>
      </c>
      <c r="G2294" s="3" t="s">
        <v>2340</v>
      </c>
      <c r="H2294" s="3" t="s">
        <v>2468</v>
      </c>
      <c r="I2294" s="3" t="s">
        <v>2496</v>
      </c>
      <c r="J2294" s="3">
        <v>18.2</v>
      </c>
      <c r="K2294" s="3">
        <v>6700</v>
      </c>
      <c r="L2294" s="3" t="s">
        <v>25</v>
      </c>
      <c r="M2294" s="3">
        <v>1</v>
      </c>
      <c r="N2294" s="28">
        <f t="shared" si="403"/>
        <v>6.7</v>
      </c>
      <c r="O2294" s="28">
        <f t="shared" si="404"/>
        <v>121.94</v>
      </c>
      <c r="P2294" s="12">
        <v>0</v>
      </c>
      <c r="Q2294" s="46">
        <f t="shared" si="398"/>
        <v>0</v>
      </c>
      <c r="R2294" s="37"/>
      <c r="S2294" s="3">
        <f t="shared" si="399"/>
        <v>6.7</v>
      </c>
      <c r="T2294" s="30" t="s">
        <v>2502</v>
      </c>
      <c r="U2294" s="5">
        <f t="shared" si="400"/>
        <v>121.94</v>
      </c>
      <c r="V2294" s="5">
        <f t="shared" si="401"/>
        <v>0</v>
      </c>
      <c r="W2294" s="5"/>
    </row>
    <row r="2295" spans="1:23" ht="43.2" x14ac:dyDescent="0.3">
      <c r="A2295" s="3">
        <f t="shared" si="402"/>
        <v>2278</v>
      </c>
      <c r="B2295" s="4" t="s">
        <v>2067</v>
      </c>
      <c r="C2295" s="3">
        <v>8</v>
      </c>
      <c r="D2295" s="3" t="s">
        <v>1567</v>
      </c>
      <c r="E2295" s="4" t="s">
        <v>1436</v>
      </c>
      <c r="F2295" s="3" t="s">
        <v>1426</v>
      </c>
      <c r="G2295" s="3" t="s">
        <v>2340</v>
      </c>
      <c r="H2295" s="3" t="s">
        <v>2468</v>
      </c>
      <c r="I2295" s="3" t="s">
        <v>2496</v>
      </c>
      <c r="J2295" s="3">
        <v>18.2</v>
      </c>
      <c r="K2295" s="3">
        <v>6700</v>
      </c>
      <c r="L2295" s="3" t="s">
        <v>25</v>
      </c>
      <c r="M2295" s="3">
        <v>1</v>
      </c>
      <c r="N2295" s="28">
        <f t="shared" si="403"/>
        <v>6.7</v>
      </c>
      <c r="O2295" s="28">
        <f t="shared" si="404"/>
        <v>121.94</v>
      </c>
      <c r="P2295" s="12">
        <v>0</v>
      </c>
      <c r="Q2295" s="46">
        <f t="shared" si="398"/>
        <v>0</v>
      </c>
      <c r="R2295" s="37"/>
      <c r="S2295" s="3">
        <f t="shared" si="399"/>
        <v>6.7</v>
      </c>
      <c r="T2295" s="30" t="s">
        <v>2502</v>
      </c>
      <c r="U2295" s="5">
        <f t="shared" si="400"/>
        <v>121.94</v>
      </c>
      <c r="V2295" s="5">
        <f t="shared" si="401"/>
        <v>0</v>
      </c>
      <c r="W2295" s="5"/>
    </row>
    <row r="2296" spans="1:23" ht="43.2" x14ac:dyDescent="0.3">
      <c r="A2296" s="3">
        <f t="shared" si="402"/>
        <v>2279</v>
      </c>
      <c r="B2296" s="4" t="s">
        <v>2067</v>
      </c>
      <c r="C2296" s="3">
        <v>8</v>
      </c>
      <c r="D2296" s="3" t="s">
        <v>1567</v>
      </c>
      <c r="E2296" s="4" t="s">
        <v>1437</v>
      </c>
      <c r="F2296" s="3" t="s">
        <v>1426</v>
      </c>
      <c r="G2296" s="3" t="s">
        <v>2340</v>
      </c>
      <c r="H2296" s="3" t="s">
        <v>2468</v>
      </c>
      <c r="I2296" s="3" t="s">
        <v>2496</v>
      </c>
      <c r="J2296" s="3">
        <v>18.2</v>
      </c>
      <c r="K2296" s="3">
        <v>6700</v>
      </c>
      <c r="L2296" s="3" t="s">
        <v>25</v>
      </c>
      <c r="M2296" s="3">
        <v>1</v>
      </c>
      <c r="N2296" s="28">
        <f t="shared" si="403"/>
        <v>6.7</v>
      </c>
      <c r="O2296" s="28">
        <f t="shared" si="404"/>
        <v>121.94</v>
      </c>
      <c r="P2296" s="12">
        <v>0</v>
      </c>
      <c r="Q2296" s="46">
        <f t="shared" si="398"/>
        <v>0</v>
      </c>
      <c r="R2296" s="37"/>
      <c r="S2296" s="3">
        <f t="shared" si="399"/>
        <v>6.7</v>
      </c>
      <c r="T2296" s="30" t="s">
        <v>2502</v>
      </c>
      <c r="U2296" s="5">
        <f t="shared" si="400"/>
        <v>121.94</v>
      </c>
      <c r="V2296" s="5">
        <f t="shared" si="401"/>
        <v>0</v>
      </c>
      <c r="W2296" s="5"/>
    </row>
    <row r="2297" spans="1:23" ht="43.2" x14ac:dyDescent="0.3">
      <c r="A2297" s="3">
        <f t="shared" si="402"/>
        <v>2280</v>
      </c>
      <c r="B2297" s="4" t="s">
        <v>2067</v>
      </c>
      <c r="C2297" s="3">
        <v>8</v>
      </c>
      <c r="D2297" s="3" t="s">
        <v>1567</v>
      </c>
      <c r="E2297" s="4" t="s">
        <v>1438</v>
      </c>
      <c r="F2297" s="3" t="s">
        <v>1426</v>
      </c>
      <c r="G2297" s="3" t="s">
        <v>2340</v>
      </c>
      <c r="H2297" s="3" t="s">
        <v>2468</v>
      </c>
      <c r="I2297" s="3" t="s">
        <v>2496</v>
      </c>
      <c r="J2297" s="3">
        <v>18.2</v>
      </c>
      <c r="K2297" s="3">
        <v>6700</v>
      </c>
      <c r="L2297" s="3" t="s">
        <v>25</v>
      </c>
      <c r="M2297" s="3">
        <v>1</v>
      </c>
      <c r="N2297" s="28">
        <f t="shared" si="403"/>
        <v>6.7</v>
      </c>
      <c r="O2297" s="28">
        <f t="shared" si="404"/>
        <v>121.94</v>
      </c>
      <c r="P2297" s="12">
        <v>0</v>
      </c>
      <c r="Q2297" s="46">
        <f t="shared" si="398"/>
        <v>0</v>
      </c>
      <c r="R2297" s="37"/>
      <c r="S2297" s="3">
        <f t="shared" si="399"/>
        <v>6.7</v>
      </c>
      <c r="T2297" s="30" t="s">
        <v>2502</v>
      </c>
      <c r="U2297" s="5">
        <f t="shared" si="400"/>
        <v>121.94</v>
      </c>
      <c r="V2297" s="5">
        <f t="shared" si="401"/>
        <v>0</v>
      </c>
      <c r="W2297" s="5"/>
    </row>
    <row r="2298" spans="1:23" ht="43.2" x14ac:dyDescent="0.3">
      <c r="A2298" s="3">
        <f t="shared" si="402"/>
        <v>2281</v>
      </c>
      <c r="B2298" s="4" t="s">
        <v>2067</v>
      </c>
      <c r="C2298" s="3">
        <v>8</v>
      </c>
      <c r="D2298" s="3" t="s">
        <v>1567</v>
      </c>
      <c r="E2298" s="4" t="s">
        <v>1439</v>
      </c>
      <c r="F2298" s="3" t="s">
        <v>1426</v>
      </c>
      <c r="G2298" s="3" t="s">
        <v>2340</v>
      </c>
      <c r="H2298" s="3" t="s">
        <v>2468</v>
      </c>
      <c r="I2298" s="3" t="s">
        <v>2496</v>
      </c>
      <c r="J2298" s="3">
        <v>18.2</v>
      </c>
      <c r="K2298" s="3">
        <v>6700</v>
      </c>
      <c r="L2298" s="3" t="s">
        <v>25</v>
      </c>
      <c r="M2298" s="3">
        <v>1</v>
      </c>
      <c r="N2298" s="28">
        <f t="shared" si="403"/>
        <v>6.7</v>
      </c>
      <c r="O2298" s="28">
        <f t="shared" si="404"/>
        <v>121.94</v>
      </c>
      <c r="P2298" s="12">
        <v>0</v>
      </c>
      <c r="Q2298" s="46">
        <f t="shared" si="398"/>
        <v>0</v>
      </c>
      <c r="R2298" s="37"/>
      <c r="S2298" s="3">
        <f t="shared" si="399"/>
        <v>6.7</v>
      </c>
      <c r="T2298" s="30" t="s">
        <v>2502</v>
      </c>
      <c r="U2298" s="5">
        <f t="shared" si="400"/>
        <v>121.94</v>
      </c>
      <c r="V2298" s="5">
        <f t="shared" si="401"/>
        <v>0</v>
      </c>
      <c r="W2298" s="5"/>
    </row>
    <row r="2299" spans="1:23" ht="43.2" x14ac:dyDescent="0.3">
      <c r="A2299" s="3">
        <f t="shared" si="402"/>
        <v>2282</v>
      </c>
      <c r="B2299" s="4" t="s">
        <v>2067</v>
      </c>
      <c r="C2299" s="3">
        <v>8</v>
      </c>
      <c r="D2299" s="3" t="s">
        <v>1567</v>
      </c>
      <c r="E2299" s="4" t="s">
        <v>1440</v>
      </c>
      <c r="F2299" s="3" t="s">
        <v>1426</v>
      </c>
      <c r="G2299" s="3" t="s">
        <v>2340</v>
      </c>
      <c r="H2299" s="3" t="s">
        <v>2468</v>
      </c>
      <c r="I2299" s="3" t="s">
        <v>2496</v>
      </c>
      <c r="J2299" s="3">
        <v>18.2</v>
      </c>
      <c r="K2299" s="3">
        <v>6700</v>
      </c>
      <c r="L2299" s="3" t="s">
        <v>25</v>
      </c>
      <c r="M2299" s="3">
        <v>1</v>
      </c>
      <c r="N2299" s="28">
        <f t="shared" si="403"/>
        <v>6.7</v>
      </c>
      <c r="O2299" s="28">
        <f t="shared" si="404"/>
        <v>121.94</v>
      </c>
      <c r="P2299" s="12">
        <v>0</v>
      </c>
      <c r="Q2299" s="46">
        <f t="shared" si="398"/>
        <v>0</v>
      </c>
      <c r="R2299" s="37"/>
      <c r="S2299" s="3">
        <f t="shared" si="399"/>
        <v>6.7</v>
      </c>
      <c r="T2299" s="30" t="s">
        <v>2502</v>
      </c>
      <c r="U2299" s="5">
        <f t="shared" si="400"/>
        <v>121.94</v>
      </c>
      <c r="V2299" s="5">
        <f t="shared" si="401"/>
        <v>0</v>
      </c>
      <c r="W2299" s="5"/>
    </row>
    <row r="2300" spans="1:23" ht="43.2" x14ac:dyDescent="0.3">
      <c r="A2300" s="3">
        <f t="shared" si="402"/>
        <v>2283</v>
      </c>
      <c r="B2300" s="4" t="s">
        <v>2067</v>
      </c>
      <c r="C2300" s="3">
        <v>8</v>
      </c>
      <c r="D2300" s="3" t="s">
        <v>1567</v>
      </c>
      <c r="E2300" s="4" t="s">
        <v>1441</v>
      </c>
      <c r="F2300" s="3" t="s">
        <v>1426</v>
      </c>
      <c r="G2300" s="3" t="s">
        <v>2340</v>
      </c>
      <c r="H2300" s="3" t="s">
        <v>2468</v>
      </c>
      <c r="I2300" s="3" t="s">
        <v>2496</v>
      </c>
      <c r="J2300" s="3">
        <v>18.2</v>
      </c>
      <c r="K2300" s="3">
        <v>6700</v>
      </c>
      <c r="L2300" s="3" t="s">
        <v>25</v>
      </c>
      <c r="M2300" s="3">
        <v>1</v>
      </c>
      <c r="N2300" s="28">
        <f t="shared" si="403"/>
        <v>6.7</v>
      </c>
      <c r="O2300" s="28">
        <f t="shared" si="404"/>
        <v>121.94</v>
      </c>
      <c r="P2300" s="12">
        <v>0</v>
      </c>
      <c r="Q2300" s="46">
        <f t="shared" si="398"/>
        <v>0</v>
      </c>
      <c r="R2300" s="37"/>
      <c r="S2300" s="3">
        <f t="shared" si="399"/>
        <v>6.7</v>
      </c>
      <c r="T2300" s="30" t="s">
        <v>2502</v>
      </c>
      <c r="U2300" s="5">
        <f t="shared" si="400"/>
        <v>121.94</v>
      </c>
      <c r="V2300" s="5">
        <f t="shared" si="401"/>
        <v>0</v>
      </c>
      <c r="W2300" s="5"/>
    </row>
    <row r="2301" spans="1:23" ht="43.2" x14ac:dyDescent="0.3">
      <c r="A2301" s="3">
        <f t="shared" si="402"/>
        <v>2284</v>
      </c>
      <c r="B2301" s="4" t="s">
        <v>2067</v>
      </c>
      <c r="C2301" s="3">
        <v>8</v>
      </c>
      <c r="D2301" s="3" t="s">
        <v>1567</v>
      </c>
      <c r="E2301" s="4" t="s">
        <v>1442</v>
      </c>
      <c r="F2301" s="3" t="s">
        <v>1426</v>
      </c>
      <c r="G2301" s="3" t="s">
        <v>2340</v>
      </c>
      <c r="H2301" s="3" t="s">
        <v>2468</v>
      </c>
      <c r="I2301" s="3" t="s">
        <v>2496</v>
      </c>
      <c r="J2301" s="3">
        <v>18.2</v>
      </c>
      <c r="K2301" s="3">
        <v>6700</v>
      </c>
      <c r="L2301" s="3" t="s">
        <v>25</v>
      </c>
      <c r="M2301" s="3">
        <v>1</v>
      </c>
      <c r="N2301" s="28">
        <f t="shared" si="403"/>
        <v>6.7</v>
      </c>
      <c r="O2301" s="28">
        <f t="shared" si="404"/>
        <v>121.94</v>
      </c>
      <c r="P2301" s="12">
        <v>0</v>
      </c>
      <c r="Q2301" s="46">
        <f t="shared" si="398"/>
        <v>0</v>
      </c>
      <c r="R2301" s="37"/>
      <c r="S2301" s="3">
        <f t="shared" si="399"/>
        <v>6.7</v>
      </c>
      <c r="T2301" s="30" t="s">
        <v>2502</v>
      </c>
      <c r="U2301" s="5">
        <f t="shared" si="400"/>
        <v>121.94</v>
      </c>
      <c r="V2301" s="5">
        <f t="shared" si="401"/>
        <v>0</v>
      </c>
      <c r="W2301" s="5"/>
    </row>
    <row r="2302" spans="1:23" ht="43.2" x14ac:dyDescent="0.3">
      <c r="A2302" s="3">
        <f t="shared" si="402"/>
        <v>2285</v>
      </c>
      <c r="B2302" s="4" t="s">
        <v>2067</v>
      </c>
      <c r="C2302" s="3">
        <v>8</v>
      </c>
      <c r="D2302" s="3" t="s">
        <v>1567</v>
      </c>
      <c r="E2302" s="4" t="s">
        <v>1443</v>
      </c>
      <c r="F2302" s="3" t="s">
        <v>1426</v>
      </c>
      <c r="G2302" s="3" t="s">
        <v>2340</v>
      </c>
      <c r="H2302" s="3" t="s">
        <v>2468</v>
      </c>
      <c r="I2302" s="3" t="s">
        <v>2496</v>
      </c>
      <c r="J2302" s="3">
        <v>18.2</v>
      </c>
      <c r="K2302" s="3">
        <v>6700</v>
      </c>
      <c r="L2302" s="3" t="s">
        <v>25</v>
      </c>
      <c r="M2302" s="3">
        <v>1</v>
      </c>
      <c r="N2302" s="28">
        <f t="shared" si="403"/>
        <v>6.7</v>
      </c>
      <c r="O2302" s="28">
        <f t="shared" si="404"/>
        <v>121.94</v>
      </c>
      <c r="P2302" s="12">
        <v>0</v>
      </c>
      <c r="Q2302" s="46">
        <f t="shared" si="398"/>
        <v>0</v>
      </c>
      <c r="R2302" s="37"/>
      <c r="S2302" s="3">
        <f t="shared" si="399"/>
        <v>6.7</v>
      </c>
      <c r="T2302" s="30" t="s">
        <v>2502</v>
      </c>
      <c r="U2302" s="5">
        <f t="shared" si="400"/>
        <v>121.94</v>
      </c>
      <c r="V2302" s="5">
        <f t="shared" si="401"/>
        <v>0</v>
      </c>
      <c r="W2302" s="5"/>
    </row>
    <row r="2303" spans="1:23" ht="43.2" x14ac:dyDescent="0.3">
      <c r="A2303" s="3">
        <f t="shared" si="402"/>
        <v>2286</v>
      </c>
      <c r="B2303" s="4" t="s">
        <v>2067</v>
      </c>
      <c r="C2303" s="3">
        <v>8</v>
      </c>
      <c r="D2303" s="3" t="s">
        <v>1567</v>
      </c>
      <c r="E2303" s="4" t="s">
        <v>1444</v>
      </c>
      <c r="F2303" s="3" t="s">
        <v>1426</v>
      </c>
      <c r="G2303" s="3" t="s">
        <v>2340</v>
      </c>
      <c r="H2303" s="3" t="s">
        <v>2468</v>
      </c>
      <c r="I2303" s="3" t="s">
        <v>2496</v>
      </c>
      <c r="J2303" s="3">
        <v>18.2</v>
      </c>
      <c r="K2303" s="3">
        <v>6700</v>
      </c>
      <c r="L2303" s="3" t="s">
        <v>25</v>
      </c>
      <c r="M2303" s="3">
        <v>1</v>
      </c>
      <c r="N2303" s="28">
        <f t="shared" si="403"/>
        <v>6.7</v>
      </c>
      <c r="O2303" s="28">
        <f t="shared" si="404"/>
        <v>121.94</v>
      </c>
      <c r="P2303" s="12">
        <v>0</v>
      </c>
      <c r="Q2303" s="46">
        <f t="shared" si="398"/>
        <v>0</v>
      </c>
      <c r="R2303" s="37"/>
      <c r="S2303" s="3">
        <f t="shared" si="399"/>
        <v>6.7</v>
      </c>
      <c r="T2303" s="30" t="s">
        <v>2502</v>
      </c>
      <c r="U2303" s="5">
        <f t="shared" si="400"/>
        <v>121.94</v>
      </c>
      <c r="V2303" s="5">
        <f t="shared" si="401"/>
        <v>0</v>
      </c>
      <c r="W2303" s="5"/>
    </row>
    <row r="2304" spans="1:23" ht="43.2" x14ac:dyDescent="0.3">
      <c r="A2304" s="3">
        <f t="shared" si="402"/>
        <v>2287</v>
      </c>
      <c r="B2304" s="4" t="s">
        <v>2067</v>
      </c>
      <c r="C2304" s="3">
        <v>8</v>
      </c>
      <c r="D2304" s="3" t="s">
        <v>1567</v>
      </c>
      <c r="E2304" s="4" t="s">
        <v>1445</v>
      </c>
      <c r="F2304" s="3" t="s">
        <v>1426</v>
      </c>
      <c r="G2304" s="3" t="s">
        <v>2340</v>
      </c>
      <c r="H2304" s="3" t="s">
        <v>2468</v>
      </c>
      <c r="I2304" s="3" t="s">
        <v>2496</v>
      </c>
      <c r="J2304" s="3">
        <v>18.2</v>
      </c>
      <c r="K2304" s="3">
        <v>6700</v>
      </c>
      <c r="L2304" s="3" t="s">
        <v>25</v>
      </c>
      <c r="M2304" s="3">
        <v>1</v>
      </c>
      <c r="N2304" s="28">
        <f t="shared" si="403"/>
        <v>6.7</v>
      </c>
      <c r="O2304" s="28">
        <f t="shared" si="404"/>
        <v>121.94</v>
      </c>
      <c r="P2304" s="12">
        <v>0</v>
      </c>
      <c r="Q2304" s="46">
        <f t="shared" si="398"/>
        <v>0</v>
      </c>
      <c r="R2304" s="37"/>
      <c r="S2304" s="3">
        <f t="shared" si="399"/>
        <v>6.7</v>
      </c>
      <c r="T2304" s="30" t="s">
        <v>2502</v>
      </c>
      <c r="U2304" s="5">
        <f t="shared" si="400"/>
        <v>121.94</v>
      </c>
      <c r="V2304" s="5">
        <f t="shared" si="401"/>
        <v>0</v>
      </c>
      <c r="W2304" s="5"/>
    </row>
    <row r="2305" spans="1:23" ht="43.2" x14ac:dyDescent="0.3">
      <c r="A2305" s="3">
        <f t="shared" si="402"/>
        <v>2288</v>
      </c>
      <c r="B2305" s="4" t="s">
        <v>2067</v>
      </c>
      <c r="C2305" s="3">
        <v>8</v>
      </c>
      <c r="D2305" s="3" t="s">
        <v>1567</v>
      </c>
      <c r="E2305" s="4" t="s">
        <v>1446</v>
      </c>
      <c r="F2305" s="3" t="s">
        <v>1426</v>
      </c>
      <c r="G2305" s="3" t="s">
        <v>2340</v>
      </c>
      <c r="H2305" s="3" t="s">
        <v>2468</v>
      </c>
      <c r="I2305" s="3" t="s">
        <v>2496</v>
      </c>
      <c r="J2305" s="3">
        <v>18.2</v>
      </c>
      <c r="K2305" s="3">
        <v>6700</v>
      </c>
      <c r="L2305" s="3" t="s">
        <v>25</v>
      </c>
      <c r="M2305" s="3">
        <v>1</v>
      </c>
      <c r="N2305" s="28">
        <f t="shared" si="403"/>
        <v>6.7</v>
      </c>
      <c r="O2305" s="28">
        <f t="shared" si="404"/>
        <v>121.94</v>
      </c>
      <c r="P2305" s="12">
        <v>0</v>
      </c>
      <c r="Q2305" s="46">
        <f t="shared" si="398"/>
        <v>0</v>
      </c>
      <c r="R2305" s="37"/>
      <c r="S2305" s="3">
        <f t="shared" si="399"/>
        <v>6.7</v>
      </c>
      <c r="T2305" s="30" t="s">
        <v>2502</v>
      </c>
      <c r="U2305" s="5">
        <f t="shared" si="400"/>
        <v>121.94</v>
      </c>
      <c r="V2305" s="5">
        <f t="shared" si="401"/>
        <v>0</v>
      </c>
      <c r="W2305" s="5"/>
    </row>
    <row r="2306" spans="1:23" ht="43.2" x14ac:dyDescent="0.3">
      <c r="A2306" s="3">
        <f t="shared" si="402"/>
        <v>2289</v>
      </c>
      <c r="B2306" s="4" t="s">
        <v>2067</v>
      </c>
      <c r="C2306" s="3">
        <v>8</v>
      </c>
      <c r="D2306" s="3" t="s">
        <v>1567</v>
      </c>
      <c r="E2306" s="4" t="s">
        <v>1447</v>
      </c>
      <c r="F2306" s="3" t="s">
        <v>1426</v>
      </c>
      <c r="G2306" s="3" t="s">
        <v>2340</v>
      </c>
      <c r="H2306" s="3" t="s">
        <v>2468</v>
      </c>
      <c r="I2306" s="3" t="s">
        <v>2496</v>
      </c>
      <c r="J2306" s="3">
        <v>18.2</v>
      </c>
      <c r="K2306" s="3">
        <v>7000</v>
      </c>
      <c r="L2306" s="3" t="s">
        <v>25</v>
      </c>
      <c r="M2306" s="3">
        <v>1</v>
      </c>
      <c r="N2306" s="28">
        <f t="shared" si="403"/>
        <v>7</v>
      </c>
      <c r="O2306" s="28">
        <f t="shared" si="404"/>
        <v>127.39999999999999</v>
      </c>
      <c r="P2306" s="12">
        <v>0</v>
      </c>
      <c r="Q2306" s="46">
        <f t="shared" si="398"/>
        <v>0</v>
      </c>
      <c r="R2306" s="37"/>
      <c r="S2306" s="3">
        <f t="shared" si="399"/>
        <v>7</v>
      </c>
      <c r="T2306" s="30" t="s">
        <v>2502</v>
      </c>
      <c r="U2306" s="5">
        <f t="shared" si="400"/>
        <v>127.39999999999999</v>
      </c>
      <c r="V2306" s="5">
        <f t="shared" si="401"/>
        <v>0</v>
      </c>
      <c r="W2306" s="5"/>
    </row>
    <row r="2307" spans="1:23" ht="43.2" x14ac:dyDescent="0.3">
      <c r="A2307" s="3">
        <f t="shared" si="402"/>
        <v>2290</v>
      </c>
      <c r="B2307" s="4" t="s">
        <v>2067</v>
      </c>
      <c r="C2307" s="3">
        <v>8</v>
      </c>
      <c r="D2307" s="3" t="s">
        <v>1567</v>
      </c>
      <c r="E2307" s="4" t="s">
        <v>1448</v>
      </c>
      <c r="F2307" s="3" t="s">
        <v>1426</v>
      </c>
      <c r="G2307" s="3" t="s">
        <v>2340</v>
      </c>
      <c r="H2307" s="3" t="s">
        <v>2468</v>
      </c>
      <c r="I2307" s="3" t="s">
        <v>2496</v>
      </c>
      <c r="J2307" s="3">
        <v>18.2</v>
      </c>
      <c r="K2307" s="3">
        <v>7000</v>
      </c>
      <c r="L2307" s="3" t="s">
        <v>25</v>
      </c>
      <c r="M2307" s="3">
        <v>1</v>
      </c>
      <c r="N2307" s="28">
        <f t="shared" si="403"/>
        <v>7</v>
      </c>
      <c r="O2307" s="28">
        <f t="shared" si="404"/>
        <v>127.39999999999999</v>
      </c>
      <c r="P2307" s="12">
        <v>0</v>
      </c>
      <c r="Q2307" s="46">
        <f t="shared" ref="Q2307:Q2356" si="405">N2307*P2307</f>
        <v>0</v>
      </c>
      <c r="R2307" s="37"/>
      <c r="S2307" s="3">
        <f t="shared" ref="S2307:S2356" si="406">N2307-Q2307</f>
        <v>7</v>
      </c>
      <c r="T2307" s="30" t="s">
        <v>2502</v>
      </c>
      <c r="U2307" s="5">
        <f t="shared" si="400"/>
        <v>127.39999999999999</v>
      </c>
      <c r="V2307" s="5">
        <f t="shared" si="401"/>
        <v>0</v>
      </c>
      <c r="W2307" s="5"/>
    </row>
    <row r="2308" spans="1:23" ht="43.2" x14ac:dyDescent="0.3">
      <c r="A2308" s="3">
        <f t="shared" si="402"/>
        <v>2291</v>
      </c>
      <c r="B2308" s="4" t="s">
        <v>2067</v>
      </c>
      <c r="C2308" s="3">
        <v>8</v>
      </c>
      <c r="D2308" s="3" t="s">
        <v>1567</v>
      </c>
      <c r="E2308" s="4" t="s">
        <v>1449</v>
      </c>
      <c r="F2308" s="3" t="s">
        <v>1426</v>
      </c>
      <c r="G2308" s="3" t="s">
        <v>2340</v>
      </c>
      <c r="H2308" s="3" t="s">
        <v>2468</v>
      </c>
      <c r="I2308" s="3" t="s">
        <v>2496</v>
      </c>
      <c r="J2308" s="3">
        <v>18.2</v>
      </c>
      <c r="K2308" s="3">
        <v>7000</v>
      </c>
      <c r="L2308" s="3" t="s">
        <v>25</v>
      </c>
      <c r="M2308" s="3">
        <v>1</v>
      </c>
      <c r="N2308" s="28">
        <f t="shared" si="403"/>
        <v>7</v>
      </c>
      <c r="O2308" s="28">
        <f t="shared" si="404"/>
        <v>127.39999999999999</v>
      </c>
      <c r="P2308" s="12">
        <v>0</v>
      </c>
      <c r="Q2308" s="46">
        <f t="shared" si="405"/>
        <v>0</v>
      </c>
      <c r="R2308" s="37"/>
      <c r="S2308" s="3">
        <f t="shared" si="406"/>
        <v>7</v>
      </c>
      <c r="T2308" s="30" t="s">
        <v>2502</v>
      </c>
      <c r="U2308" s="5">
        <f t="shared" si="400"/>
        <v>127.39999999999999</v>
      </c>
      <c r="V2308" s="5">
        <f t="shared" si="401"/>
        <v>0</v>
      </c>
      <c r="W2308" s="5"/>
    </row>
    <row r="2309" spans="1:23" ht="43.2" x14ac:dyDescent="0.3">
      <c r="A2309" s="3">
        <f t="shared" si="402"/>
        <v>2292</v>
      </c>
      <c r="B2309" s="4" t="s">
        <v>2067</v>
      </c>
      <c r="C2309" s="3">
        <v>8</v>
      </c>
      <c r="D2309" s="3" t="s">
        <v>1567</v>
      </c>
      <c r="E2309" s="4" t="s">
        <v>1450</v>
      </c>
      <c r="F2309" s="3" t="s">
        <v>1426</v>
      </c>
      <c r="G2309" s="3" t="s">
        <v>2340</v>
      </c>
      <c r="H2309" s="3" t="s">
        <v>2468</v>
      </c>
      <c r="I2309" s="3" t="s">
        <v>2496</v>
      </c>
      <c r="J2309" s="3">
        <v>18.2</v>
      </c>
      <c r="K2309" s="3">
        <v>7000</v>
      </c>
      <c r="L2309" s="3" t="s">
        <v>25</v>
      </c>
      <c r="M2309" s="3">
        <v>1</v>
      </c>
      <c r="N2309" s="28">
        <f t="shared" si="403"/>
        <v>7</v>
      </c>
      <c r="O2309" s="28">
        <f t="shared" si="404"/>
        <v>127.39999999999999</v>
      </c>
      <c r="P2309" s="12">
        <v>0</v>
      </c>
      <c r="Q2309" s="46">
        <f t="shared" si="405"/>
        <v>0</v>
      </c>
      <c r="R2309" s="37"/>
      <c r="S2309" s="3">
        <f t="shared" si="406"/>
        <v>7</v>
      </c>
      <c r="T2309" s="30" t="s">
        <v>2502</v>
      </c>
      <c r="U2309" s="5">
        <f t="shared" si="400"/>
        <v>127.39999999999999</v>
      </c>
      <c r="V2309" s="5">
        <f t="shared" si="401"/>
        <v>0</v>
      </c>
      <c r="W2309" s="5"/>
    </row>
    <row r="2310" spans="1:23" ht="43.2" x14ac:dyDescent="0.3">
      <c r="A2310" s="3">
        <f t="shared" si="402"/>
        <v>2293</v>
      </c>
      <c r="B2310" s="4" t="s">
        <v>2067</v>
      </c>
      <c r="C2310" s="3">
        <v>8</v>
      </c>
      <c r="D2310" s="3" t="s">
        <v>1567</v>
      </c>
      <c r="E2310" s="4" t="s">
        <v>1451</v>
      </c>
      <c r="F2310" s="3" t="s">
        <v>1426</v>
      </c>
      <c r="G2310" s="3" t="s">
        <v>2340</v>
      </c>
      <c r="H2310" s="3" t="s">
        <v>2468</v>
      </c>
      <c r="I2310" s="3" t="s">
        <v>2496</v>
      </c>
      <c r="J2310" s="3">
        <v>18.2</v>
      </c>
      <c r="K2310" s="3">
        <v>7000</v>
      </c>
      <c r="L2310" s="3" t="s">
        <v>25</v>
      </c>
      <c r="M2310" s="3">
        <v>1</v>
      </c>
      <c r="N2310" s="28">
        <f t="shared" si="403"/>
        <v>7</v>
      </c>
      <c r="O2310" s="28">
        <f t="shared" si="404"/>
        <v>127.39999999999999</v>
      </c>
      <c r="P2310" s="12">
        <v>0</v>
      </c>
      <c r="Q2310" s="46">
        <f t="shared" si="405"/>
        <v>0</v>
      </c>
      <c r="R2310" s="37"/>
      <c r="S2310" s="3">
        <f t="shared" si="406"/>
        <v>7</v>
      </c>
      <c r="T2310" s="30" t="s">
        <v>2502</v>
      </c>
      <c r="U2310" s="5">
        <f t="shared" si="400"/>
        <v>127.39999999999999</v>
      </c>
      <c r="V2310" s="5">
        <f t="shared" si="401"/>
        <v>0</v>
      </c>
      <c r="W2310" s="5"/>
    </row>
    <row r="2311" spans="1:23" ht="43.2" x14ac:dyDescent="0.3">
      <c r="A2311" s="3">
        <f t="shared" si="402"/>
        <v>2294</v>
      </c>
      <c r="B2311" s="4" t="s">
        <v>2067</v>
      </c>
      <c r="C2311" s="3">
        <v>8</v>
      </c>
      <c r="D2311" s="3" t="s">
        <v>1567</v>
      </c>
      <c r="E2311" s="4" t="s">
        <v>1452</v>
      </c>
      <c r="F2311" s="3" t="s">
        <v>1426</v>
      </c>
      <c r="G2311" s="3" t="s">
        <v>2340</v>
      </c>
      <c r="H2311" s="3" t="s">
        <v>2468</v>
      </c>
      <c r="I2311" s="3" t="s">
        <v>2496</v>
      </c>
      <c r="J2311" s="3">
        <v>18.2</v>
      </c>
      <c r="K2311" s="3">
        <v>7000</v>
      </c>
      <c r="L2311" s="3" t="s">
        <v>25</v>
      </c>
      <c r="M2311" s="3">
        <v>1</v>
      </c>
      <c r="N2311" s="28">
        <f t="shared" si="403"/>
        <v>7</v>
      </c>
      <c r="O2311" s="28">
        <f t="shared" si="404"/>
        <v>127.39999999999999</v>
      </c>
      <c r="P2311" s="12">
        <v>0</v>
      </c>
      <c r="Q2311" s="46">
        <f t="shared" si="405"/>
        <v>0</v>
      </c>
      <c r="R2311" s="37"/>
      <c r="S2311" s="3">
        <f t="shared" si="406"/>
        <v>7</v>
      </c>
      <c r="T2311" s="30" t="s">
        <v>2502</v>
      </c>
      <c r="U2311" s="5">
        <f t="shared" si="400"/>
        <v>127.39999999999999</v>
      </c>
      <c r="V2311" s="5">
        <f t="shared" si="401"/>
        <v>0</v>
      </c>
      <c r="W2311" s="5"/>
    </row>
    <row r="2312" spans="1:23" ht="43.2" x14ac:dyDescent="0.3">
      <c r="A2312" s="3">
        <f t="shared" si="402"/>
        <v>2295</v>
      </c>
      <c r="B2312" s="4" t="s">
        <v>2067</v>
      </c>
      <c r="C2312" s="3">
        <v>8</v>
      </c>
      <c r="D2312" s="3" t="s">
        <v>1567</v>
      </c>
      <c r="E2312" s="4" t="s">
        <v>1453</v>
      </c>
      <c r="F2312" s="3" t="s">
        <v>1426</v>
      </c>
      <c r="G2312" s="3" t="s">
        <v>2340</v>
      </c>
      <c r="H2312" s="3" t="s">
        <v>2468</v>
      </c>
      <c r="I2312" s="3" t="s">
        <v>2496</v>
      </c>
      <c r="J2312" s="3">
        <v>18.2</v>
      </c>
      <c r="K2312" s="3">
        <v>7000</v>
      </c>
      <c r="L2312" s="3" t="s">
        <v>25</v>
      </c>
      <c r="M2312" s="3">
        <v>1</v>
      </c>
      <c r="N2312" s="28">
        <f t="shared" si="403"/>
        <v>7</v>
      </c>
      <c r="O2312" s="28">
        <f t="shared" si="404"/>
        <v>127.39999999999999</v>
      </c>
      <c r="P2312" s="12">
        <v>0</v>
      </c>
      <c r="Q2312" s="46">
        <f t="shared" si="405"/>
        <v>0</v>
      </c>
      <c r="R2312" s="37"/>
      <c r="S2312" s="3">
        <f t="shared" si="406"/>
        <v>7</v>
      </c>
      <c r="T2312" s="30" t="s">
        <v>2502</v>
      </c>
      <c r="U2312" s="5">
        <f t="shared" si="400"/>
        <v>127.39999999999999</v>
      </c>
      <c r="V2312" s="5">
        <f t="shared" si="401"/>
        <v>0</v>
      </c>
      <c r="W2312" s="5"/>
    </row>
    <row r="2313" spans="1:23" ht="43.2" x14ac:dyDescent="0.3">
      <c r="A2313" s="3">
        <f t="shared" si="402"/>
        <v>2296</v>
      </c>
      <c r="B2313" s="4" t="s">
        <v>2067</v>
      </c>
      <c r="C2313" s="3">
        <v>8</v>
      </c>
      <c r="D2313" s="3" t="s">
        <v>1567</v>
      </c>
      <c r="E2313" s="4" t="s">
        <v>1454</v>
      </c>
      <c r="F2313" s="3" t="s">
        <v>1426</v>
      </c>
      <c r="G2313" s="3" t="s">
        <v>2340</v>
      </c>
      <c r="H2313" s="3" t="s">
        <v>2468</v>
      </c>
      <c r="I2313" s="3" t="s">
        <v>2496</v>
      </c>
      <c r="J2313" s="3">
        <v>18.2</v>
      </c>
      <c r="K2313" s="3">
        <v>7000</v>
      </c>
      <c r="L2313" s="3" t="s">
        <v>25</v>
      </c>
      <c r="M2313" s="3">
        <v>1</v>
      </c>
      <c r="N2313" s="28">
        <f t="shared" si="403"/>
        <v>7</v>
      </c>
      <c r="O2313" s="28">
        <f t="shared" si="404"/>
        <v>127.39999999999999</v>
      </c>
      <c r="P2313" s="12">
        <v>0</v>
      </c>
      <c r="Q2313" s="46">
        <f t="shared" si="405"/>
        <v>0</v>
      </c>
      <c r="R2313" s="37"/>
      <c r="S2313" s="3">
        <f t="shared" si="406"/>
        <v>7</v>
      </c>
      <c r="T2313" s="30" t="s">
        <v>2502</v>
      </c>
      <c r="U2313" s="5">
        <f t="shared" si="400"/>
        <v>127.39999999999999</v>
      </c>
      <c r="V2313" s="5">
        <f t="shared" si="401"/>
        <v>0</v>
      </c>
      <c r="W2313" s="5"/>
    </row>
    <row r="2314" spans="1:23" ht="43.2" x14ac:dyDescent="0.3">
      <c r="A2314" s="3">
        <f t="shared" si="402"/>
        <v>2297</v>
      </c>
      <c r="B2314" s="4" t="s">
        <v>2067</v>
      </c>
      <c r="C2314" s="3">
        <v>8</v>
      </c>
      <c r="D2314" s="3" t="s">
        <v>1567</v>
      </c>
      <c r="E2314" s="4" t="s">
        <v>1455</v>
      </c>
      <c r="F2314" s="3" t="s">
        <v>1426</v>
      </c>
      <c r="G2314" s="3" t="s">
        <v>2340</v>
      </c>
      <c r="H2314" s="3" t="s">
        <v>2468</v>
      </c>
      <c r="I2314" s="3" t="s">
        <v>2496</v>
      </c>
      <c r="J2314" s="3">
        <v>18.2</v>
      </c>
      <c r="K2314" s="3">
        <v>7000</v>
      </c>
      <c r="L2314" s="3" t="s">
        <v>25</v>
      </c>
      <c r="M2314" s="3">
        <v>1</v>
      </c>
      <c r="N2314" s="28">
        <f t="shared" si="403"/>
        <v>7</v>
      </c>
      <c r="O2314" s="28">
        <f t="shared" si="404"/>
        <v>127.39999999999999</v>
      </c>
      <c r="P2314" s="12">
        <v>0</v>
      </c>
      <c r="Q2314" s="46">
        <f t="shared" si="405"/>
        <v>0</v>
      </c>
      <c r="R2314" s="37"/>
      <c r="S2314" s="3">
        <f t="shared" si="406"/>
        <v>7</v>
      </c>
      <c r="T2314" s="30" t="s">
        <v>2502</v>
      </c>
      <c r="U2314" s="5">
        <f t="shared" si="400"/>
        <v>127.39999999999999</v>
      </c>
      <c r="V2314" s="5">
        <f t="shared" si="401"/>
        <v>0</v>
      </c>
      <c r="W2314" s="5"/>
    </row>
    <row r="2315" spans="1:23" ht="43.2" x14ac:dyDescent="0.3">
      <c r="A2315" s="3">
        <f t="shared" si="402"/>
        <v>2298</v>
      </c>
      <c r="B2315" s="4" t="s">
        <v>2067</v>
      </c>
      <c r="C2315" s="3">
        <v>8</v>
      </c>
      <c r="D2315" s="3" t="s">
        <v>1567</v>
      </c>
      <c r="E2315" s="4" t="s">
        <v>1456</v>
      </c>
      <c r="F2315" s="3" t="s">
        <v>1426</v>
      </c>
      <c r="G2315" s="3" t="s">
        <v>2340</v>
      </c>
      <c r="H2315" s="3" t="s">
        <v>2468</v>
      </c>
      <c r="I2315" s="3" t="s">
        <v>2496</v>
      </c>
      <c r="J2315" s="3">
        <v>18.2</v>
      </c>
      <c r="K2315" s="3">
        <v>7000</v>
      </c>
      <c r="L2315" s="3" t="s">
        <v>25</v>
      </c>
      <c r="M2315" s="3">
        <v>1</v>
      </c>
      <c r="N2315" s="28">
        <f t="shared" si="403"/>
        <v>7</v>
      </c>
      <c r="O2315" s="28">
        <f t="shared" si="404"/>
        <v>127.39999999999999</v>
      </c>
      <c r="P2315" s="12">
        <v>0</v>
      </c>
      <c r="Q2315" s="46">
        <f t="shared" si="405"/>
        <v>0</v>
      </c>
      <c r="R2315" s="37"/>
      <c r="S2315" s="3">
        <f t="shared" si="406"/>
        <v>7</v>
      </c>
      <c r="T2315" s="30" t="s">
        <v>2502</v>
      </c>
      <c r="U2315" s="5">
        <f t="shared" si="400"/>
        <v>127.39999999999999</v>
      </c>
      <c r="V2315" s="5">
        <f t="shared" si="401"/>
        <v>0</v>
      </c>
      <c r="W2315" s="5"/>
    </row>
    <row r="2316" spans="1:23" ht="43.2" x14ac:dyDescent="0.3">
      <c r="A2316" s="3">
        <f t="shared" si="402"/>
        <v>2299</v>
      </c>
      <c r="B2316" s="4" t="s">
        <v>2067</v>
      </c>
      <c r="C2316" s="3">
        <v>8</v>
      </c>
      <c r="D2316" s="3" t="s">
        <v>1567</v>
      </c>
      <c r="E2316" s="4" t="s">
        <v>1457</v>
      </c>
      <c r="F2316" s="3" t="s">
        <v>1426</v>
      </c>
      <c r="G2316" s="3" t="s">
        <v>2340</v>
      </c>
      <c r="H2316" s="3" t="s">
        <v>2468</v>
      </c>
      <c r="I2316" s="3" t="s">
        <v>2496</v>
      </c>
      <c r="J2316" s="3">
        <v>18.2</v>
      </c>
      <c r="K2316" s="3">
        <v>7000</v>
      </c>
      <c r="L2316" s="3" t="s">
        <v>25</v>
      </c>
      <c r="M2316" s="3">
        <v>1</v>
      </c>
      <c r="N2316" s="28">
        <f t="shared" si="403"/>
        <v>7</v>
      </c>
      <c r="O2316" s="28">
        <f t="shared" si="404"/>
        <v>127.39999999999999</v>
      </c>
      <c r="P2316" s="12">
        <v>0</v>
      </c>
      <c r="Q2316" s="46">
        <f t="shared" si="405"/>
        <v>0</v>
      </c>
      <c r="R2316" s="37"/>
      <c r="S2316" s="3">
        <f t="shared" si="406"/>
        <v>7</v>
      </c>
      <c r="T2316" s="30" t="s">
        <v>2502</v>
      </c>
      <c r="U2316" s="5">
        <f t="shared" si="400"/>
        <v>127.39999999999999</v>
      </c>
      <c r="V2316" s="5">
        <f t="shared" si="401"/>
        <v>0</v>
      </c>
      <c r="W2316" s="5"/>
    </row>
    <row r="2317" spans="1:23" ht="43.2" x14ac:dyDescent="0.3">
      <c r="A2317" s="3">
        <f t="shared" si="402"/>
        <v>2300</v>
      </c>
      <c r="B2317" s="4" t="s">
        <v>2067</v>
      </c>
      <c r="C2317" s="3">
        <v>8</v>
      </c>
      <c r="D2317" s="3" t="s">
        <v>1567</v>
      </c>
      <c r="E2317" s="4" t="s">
        <v>1458</v>
      </c>
      <c r="F2317" s="3" t="s">
        <v>1426</v>
      </c>
      <c r="G2317" s="3" t="s">
        <v>2340</v>
      </c>
      <c r="H2317" s="3" t="s">
        <v>2468</v>
      </c>
      <c r="I2317" s="3" t="s">
        <v>2496</v>
      </c>
      <c r="J2317" s="3">
        <v>18.2</v>
      </c>
      <c r="K2317" s="3">
        <v>7000</v>
      </c>
      <c r="L2317" s="3" t="s">
        <v>25</v>
      </c>
      <c r="M2317" s="3">
        <v>1</v>
      </c>
      <c r="N2317" s="28">
        <f t="shared" si="403"/>
        <v>7</v>
      </c>
      <c r="O2317" s="28">
        <f t="shared" si="404"/>
        <v>127.39999999999999</v>
      </c>
      <c r="P2317" s="12">
        <v>0</v>
      </c>
      <c r="Q2317" s="46">
        <f t="shared" si="405"/>
        <v>0</v>
      </c>
      <c r="R2317" s="37"/>
      <c r="S2317" s="3">
        <f t="shared" si="406"/>
        <v>7</v>
      </c>
      <c r="T2317" s="30" t="s">
        <v>2502</v>
      </c>
      <c r="U2317" s="5">
        <f t="shared" si="400"/>
        <v>127.39999999999999</v>
      </c>
      <c r="V2317" s="5">
        <f t="shared" si="401"/>
        <v>0</v>
      </c>
      <c r="W2317" s="5"/>
    </row>
    <row r="2318" spans="1:23" ht="43.2" x14ac:dyDescent="0.3">
      <c r="A2318" s="3">
        <f t="shared" si="402"/>
        <v>2301</v>
      </c>
      <c r="B2318" s="4" t="s">
        <v>2067</v>
      </c>
      <c r="C2318" s="3">
        <v>8</v>
      </c>
      <c r="D2318" s="3" t="s">
        <v>1567</v>
      </c>
      <c r="E2318" s="4" t="s">
        <v>1459</v>
      </c>
      <c r="F2318" s="3" t="s">
        <v>1426</v>
      </c>
      <c r="G2318" s="3" t="s">
        <v>2340</v>
      </c>
      <c r="H2318" s="3" t="s">
        <v>2468</v>
      </c>
      <c r="I2318" s="3" t="s">
        <v>2496</v>
      </c>
      <c r="J2318" s="3">
        <v>18.2</v>
      </c>
      <c r="K2318" s="3">
        <v>7000</v>
      </c>
      <c r="L2318" s="3" t="s">
        <v>25</v>
      </c>
      <c r="M2318" s="3">
        <v>1</v>
      </c>
      <c r="N2318" s="28">
        <f t="shared" si="403"/>
        <v>7</v>
      </c>
      <c r="O2318" s="28">
        <f t="shared" si="404"/>
        <v>127.39999999999999</v>
      </c>
      <c r="P2318" s="12">
        <v>0</v>
      </c>
      <c r="Q2318" s="46">
        <f t="shared" si="405"/>
        <v>0</v>
      </c>
      <c r="R2318" s="37"/>
      <c r="S2318" s="3">
        <f t="shared" si="406"/>
        <v>7</v>
      </c>
      <c r="T2318" s="30" t="s">
        <v>2502</v>
      </c>
      <c r="U2318" s="5">
        <f t="shared" ref="U2318:U2381" si="407">S2318*J2318</f>
        <v>127.39999999999999</v>
      </c>
      <c r="V2318" s="5">
        <f t="shared" ref="V2318:V2381" si="408">Q2318*J2318</f>
        <v>0</v>
      </c>
      <c r="W2318" s="5"/>
    </row>
    <row r="2319" spans="1:23" ht="43.2" x14ac:dyDescent="0.3">
      <c r="A2319" s="3">
        <f t="shared" si="402"/>
        <v>2302</v>
      </c>
      <c r="B2319" s="4" t="s">
        <v>2067</v>
      </c>
      <c r="C2319" s="3">
        <v>8</v>
      </c>
      <c r="D2319" s="3" t="s">
        <v>1567</v>
      </c>
      <c r="E2319" s="4" t="s">
        <v>2201</v>
      </c>
      <c r="F2319" s="3" t="s">
        <v>1426</v>
      </c>
      <c r="G2319" s="3" t="s">
        <v>2340</v>
      </c>
      <c r="H2319" s="3" t="s">
        <v>2468</v>
      </c>
      <c r="I2319" s="3" t="s">
        <v>2496</v>
      </c>
      <c r="J2319" s="3">
        <v>18.2</v>
      </c>
      <c r="K2319" s="3">
        <v>6800</v>
      </c>
      <c r="L2319" s="3" t="s">
        <v>25</v>
      </c>
      <c r="M2319" s="3">
        <v>1</v>
      </c>
      <c r="N2319" s="28">
        <f t="shared" si="403"/>
        <v>6.8</v>
      </c>
      <c r="O2319" s="28">
        <f t="shared" si="404"/>
        <v>123.75999999999999</v>
      </c>
      <c r="P2319" s="12">
        <v>0</v>
      </c>
      <c r="Q2319" s="46">
        <f t="shared" si="405"/>
        <v>0</v>
      </c>
      <c r="R2319" s="37"/>
      <c r="S2319" s="3">
        <f t="shared" si="406"/>
        <v>6.8</v>
      </c>
      <c r="T2319" s="30" t="s">
        <v>2502</v>
      </c>
      <c r="U2319" s="5">
        <f t="shared" si="407"/>
        <v>123.75999999999999</v>
      </c>
      <c r="V2319" s="5">
        <f t="shared" si="408"/>
        <v>0</v>
      </c>
      <c r="W2319" s="5"/>
    </row>
    <row r="2320" spans="1:23" ht="43.2" x14ac:dyDescent="0.3">
      <c r="A2320" s="3">
        <f t="shared" si="402"/>
        <v>2303</v>
      </c>
      <c r="B2320" s="4" t="s">
        <v>2067</v>
      </c>
      <c r="C2320" s="3">
        <v>8</v>
      </c>
      <c r="D2320" s="3" t="s">
        <v>1567</v>
      </c>
      <c r="E2320" s="4" t="s">
        <v>2202</v>
      </c>
      <c r="F2320" s="3" t="s">
        <v>1426</v>
      </c>
      <c r="G2320" s="3" t="s">
        <v>2340</v>
      </c>
      <c r="H2320" s="3" t="s">
        <v>2468</v>
      </c>
      <c r="I2320" s="3" t="s">
        <v>2496</v>
      </c>
      <c r="J2320" s="3">
        <v>18.2</v>
      </c>
      <c r="K2320" s="3">
        <v>6800</v>
      </c>
      <c r="L2320" s="3" t="s">
        <v>25</v>
      </c>
      <c r="M2320" s="3">
        <v>1</v>
      </c>
      <c r="N2320" s="28">
        <f t="shared" si="403"/>
        <v>6.8</v>
      </c>
      <c r="O2320" s="28">
        <f t="shared" si="404"/>
        <v>123.75999999999999</v>
      </c>
      <c r="P2320" s="12">
        <v>0</v>
      </c>
      <c r="Q2320" s="46">
        <f t="shared" si="405"/>
        <v>0</v>
      </c>
      <c r="R2320" s="37"/>
      <c r="S2320" s="3">
        <f t="shared" si="406"/>
        <v>6.8</v>
      </c>
      <c r="T2320" s="30" t="s">
        <v>2502</v>
      </c>
      <c r="U2320" s="5">
        <f t="shared" si="407"/>
        <v>123.75999999999999</v>
      </c>
      <c r="V2320" s="5">
        <f t="shared" si="408"/>
        <v>0</v>
      </c>
      <c r="W2320" s="5"/>
    </row>
    <row r="2321" spans="1:23" ht="43.2" x14ac:dyDescent="0.3">
      <c r="A2321" s="3">
        <f t="shared" si="402"/>
        <v>2304</v>
      </c>
      <c r="B2321" s="4" t="s">
        <v>2067</v>
      </c>
      <c r="C2321" s="3">
        <v>8</v>
      </c>
      <c r="D2321" s="3" t="s">
        <v>1567</v>
      </c>
      <c r="E2321" s="4" t="s">
        <v>2203</v>
      </c>
      <c r="F2321" s="3" t="s">
        <v>1426</v>
      </c>
      <c r="G2321" s="3" t="s">
        <v>2340</v>
      </c>
      <c r="H2321" s="3" t="s">
        <v>2468</v>
      </c>
      <c r="I2321" s="3" t="s">
        <v>2496</v>
      </c>
      <c r="J2321" s="3">
        <v>18.2</v>
      </c>
      <c r="K2321" s="3">
        <v>6800</v>
      </c>
      <c r="L2321" s="3" t="s">
        <v>25</v>
      </c>
      <c r="M2321" s="3">
        <v>1</v>
      </c>
      <c r="N2321" s="28">
        <f t="shared" si="403"/>
        <v>6.8</v>
      </c>
      <c r="O2321" s="28">
        <f t="shared" si="404"/>
        <v>123.75999999999999</v>
      </c>
      <c r="P2321" s="12">
        <v>0</v>
      </c>
      <c r="Q2321" s="46">
        <f t="shared" si="405"/>
        <v>0</v>
      </c>
      <c r="R2321" s="37"/>
      <c r="S2321" s="3">
        <f t="shared" si="406"/>
        <v>6.8</v>
      </c>
      <c r="T2321" s="30" t="s">
        <v>2502</v>
      </c>
      <c r="U2321" s="5">
        <f t="shared" si="407"/>
        <v>123.75999999999999</v>
      </c>
      <c r="V2321" s="5">
        <f t="shared" si="408"/>
        <v>0</v>
      </c>
      <c r="W2321" s="5"/>
    </row>
    <row r="2322" spans="1:23" ht="43.2" x14ac:dyDescent="0.3">
      <c r="A2322" s="3">
        <f t="shared" si="402"/>
        <v>2305</v>
      </c>
      <c r="B2322" s="4" t="s">
        <v>2067</v>
      </c>
      <c r="C2322" s="3">
        <v>8</v>
      </c>
      <c r="D2322" s="3" t="s">
        <v>1567</v>
      </c>
      <c r="E2322" s="4" t="s">
        <v>2204</v>
      </c>
      <c r="F2322" s="3" t="s">
        <v>1426</v>
      </c>
      <c r="G2322" s="3" t="s">
        <v>2340</v>
      </c>
      <c r="H2322" s="3" t="s">
        <v>2468</v>
      </c>
      <c r="I2322" s="3" t="s">
        <v>2496</v>
      </c>
      <c r="J2322" s="3">
        <v>18.2</v>
      </c>
      <c r="K2322" s="3">
        <v>6800</v>
      </c>
      <c r="L2322" s="3" t="s">
        <v>25</v>
      </c>
      <c r="M2322" s="3">
        <v>1</v>
      </c>
      <c r="N2322" s="28">
        <f t="shared" si="403"/>
        <v>6.8</v>
      </c>
      <c r="O2322" s="28">
        <f t="shared" si="404"/>
        <v>123.75999999999999</v>
      </c>
      <c r="P2322" s="12">
        <v>0</v>
      </c>
      <c r="Q2322" s="46">
        <f t="shared" si="405"/>
        <v>0</v>
      </c>
      <c r="R2322" s="37"/>
      <c r="S2322" s="3">
        <f t="shared" si="406"/>
        <v>6.8</v>
      </c>
      <c r="T2322" s="30" t="s">
        <v>2502</v>
      </c>
      <c r="U2322" s="5">
        <f t="shared" si="407"/>
        <v>123.75999999999999</v>
      </c>
      <c r="V2322" s="5">
        <f t="shared" si="408"/>
        <v>0</v>
      </c>
      <c r="W2322" s="5"/>
    </row>
    <row r="2323" spans="1:23" ht="43.2" x14ac:dyDescent="0.3">
      <c r="A2323" s="3">
        <f t="shared" si="402"/>
        <v>2306</v>
      </c>
      <c r="B2323" s="4" t="s">
        <v>2067</v>
      </c>
      <c r="C2323" s="3">
        <v>8</v>
      </c>
      <c r="D2323" s="3" t="s">
        <v>1567</v>
      </c>
      <c r="E2323" s="4" t="s">
        <v>2205</v>
      </c>
      <c r="F2323" s="3" t="s">
        <v>1426</v>
      </c>
      <c r="G2323" s="3" t="s">
        <v>2340</v>
      </c>
      <c r="H2323" s="3" t="s">
        <v>2468</v>
      </c>
      <c r="I2323" s="3" t="s">
        <v>2496</v>
      </c>
      <c r="J2323" s="3">
        <v>18.2</v>
      </c>
      <c r="K2323" s="3">
        <v>6800</v>
      </c>
      <c r="L2323" s="3" t="s">
        <v>25</v>
      </c>
      <c r="M2323" s="3">
        <v>1</v>
      </c>
      <c r="N2323" s="28">
        <f t="shared" si="403"/>
        <v>6.8</v>
      </c>
      <c r="O2323" s="28">
        <f t="shared" si="404"/>
        <v>123.75999999999999</v>
      </c>
      <c r="P2323" s="12">
        <v>0</v>
      </c>
      <c r="Q2323" s="46">
        <f t="shared" si="405"/>
        <v>0</v>
      </c>
      <c r="R2323" s="37"/>
      <c r="S2323" s="3">
        <f t="shared" si="406"/>
        <v>6.8</v>
      </c>
      <c r="T2323" s="30" t="s">
        <v>2502</v>
      </c>
      <c r="U2323" s="5">
        <f t="shared" si="407"/>
        <v>123.75999999999999</v>
      </c>
      <c r="V2323" s="5">
        <f t="shared" si="408"/>
        <v>0</v>
      </c>
      <c r="W2323" s="5"/>
    </row>
    <row r="2324" spans="1:23" ht="43.2" x14ac:dyDescent="0.3">
      <c r="A2324" s="3">
        <f t="shared" ref="A2324:A2387" si="409">A2323+1</f>
        <v>2307</v>
      </c>
      <c r="B2324" s="4" t="s">
        <v>2067</v>
      </c>
      <c r="C2324" s="3">
        <v>8</v>
      </c>
      <c r="D2324" s="3" t="s">
        <v>1567</v>
      </c>
      <c r="E2324" s="4" t="s">
        <v>2206</v>
      </c>
      <c r="F2324" s="3" t="s">
        <v>1426</v>
      </c>
      <c r="G2324" s="3" t="s">
        <v>2340</v>
      </c>
      <c r="H2324" s="3" t="s">
        <v>2468</v>
      </c>
      <c r="I2324" s="3" t="s">
        <v>2496</v>
      </c>
      <c r="J2324" s="3">
        <v>18.2</v>
      </c>
      <c r="K2324" s="3">
        <v>6800</v>
      </c>
      <c r="L2324" s="3" t="s">
        <v>25</v>
      </c>
      <c r="M2324" s="3">
        <v>1</v>
      </c>
      <c r="N2324" s="28">
        <f t="shared" si="403"/>
        <v>6.8</v>
      </c>
      <c r="O2324" s="28">
        <f t="shared" si="404"/>
        <v>123.75999999999999</v>
      </c>
      <c r="P2324" s="12">
        <v>0</v>
      </c>
      <c r="Q2324" s="46">
        <f t="shared" si="405"/>
        <v>0</v>
      </c>
      <c r="R2324" s="37"/>
      <c r="S2324" s="3">
        <f t="shared" si="406"/>
        <v>6.8</v>
      </c>
      <c r="T2324" s="30" t="s">
        <v>2502</v>
      </c>
      <c r="U2324" s="5">
        <f t="shared" si="407"/>
        <v>123.75999999999999</v>
      </c>
      <c r="V2324" s="5">
        <f t="shared" si="408"/>
        <v>0</v>
      </c>
      <c r="W2324" s="5"/>
    </row>
    <row r="2325" spans="1:23" ht="43.2" x14ac:dyDescent="0.3">
      <c r="A2325" s="3">
        <f t="shared" si="409"/>
        <v>2308</v>
      </c>
      <c r="B2325" s="4" t="s">
        <v>2067</v>
      </c>
      <c r="C2325" s="3">
        <v>8</v>
      </c>
      <c r="D2325" s="3" t="s">
        <v>1567</v>
      </c>
      <c r="E2325" s="4" t="s">
        <v>2207</v>
      </c>
      <c r="F2325" s="3" t="s">
        <v>1426</v>
      </c>
      <c r="G2325" s="3" t="s">
        <v>2340</v>
      </c>
      <c r="H2325" s="3" t="s">
        <v>2468</v>
      </c>
      <c r="I2325" s="3" t="s">
        <v>2496</v>
      </c>
      <c r="J2325" s="3">
        <v>18.2</v>
      </c>
      <c r="K2325" s="3">
        <v>6800</v>
      </c>
      <c r="L2325" s="3" t="s">
        <v>25</v>
      </c>
      <c r="M2325" s="3">
        <v>1</v>
      </c>
      <c r="N2325" s="28">
        <f t="shared" si="403"/>
        <v>6.8</v>
      </c>
      <c r="O2325" s="28">
        <f t="shared" si="404"/>
        <v>123.75999999999999</v>
      </c>
      <c r="P2325" s="12">
        <v>0</v>
      </c>
      <c r="Q2325" s="46">
        <f t="shared" si="405"/>
        <v>0</v>
      </c>
      <c r="R2325" s="37"/>
      <c r="S2325" s="3">
        <f t="shared" si="406"/>
        <v>6.8</v>
      </c>
      <c r="T2325" s="30" t="s">
        <v>2502</v>
      </c>
      <c r="U2325" s="5">
        <f t="shared" si="407"/>
        <v>123.75999999999999</v>
      </c>
      <c r="V2325" s="5">
        <f t="shared" si="408"/>
        <v>0</v>
      </c>
      <c r="W2325" s="5"/>
    </row>
    <row r="2326" spans="1:23" ht="43.2" x14ac:dyDescent="0.3">
      <c r="A2326" s="3">
        <f t="shared" si="409"/>
        <v>2309</v>
      </c>
      <c r="B2326" s="4" t="s">
        <v>2067</v>
      </c>
      <c r="C2326" s="3">
        <v>8</v>
      </c>
      <c r="D2326" s="3" t="s">
        <v>1567</v>
      </c>
      <c r="E2326" s="4" t="s">
        <v>2208</v>
      </c>
      <c r="F2326" s="3" t="s">
        <v>1426</v>
      </c>
      <c r="G2326" s="3" t="s">
        <v>2340</v>
      </c>
      <c r="H2326" s="3" t="s">
        <v>2468</v>
      </c>
      <c r="I2326" s="3" t="s">
        <v>2496</v>
      </c>
      <c r="J2326" s="3">
        <v>18.2</v>
      </c>
      <c r="K2326" s="3">
        <v>6800</v>
      </c>
      <c r="L2326" s="3" t="s">
        <v>25</v>
      </c>
      <c r="M2326" s="3">
        <v>1</v>
      </c>
      <c r="N2326" s="28">
        <f t="shared" si="403"/>
        <v>6.8</v>
      </c>
      <c r="O2326" s="28">
        <f t="shared" si="404"/>
        <v>123.75999999999999</v>
      </c>
      <c r="P2326" s="12">
        <v>0</v>
      </c>
      <c r="Q2326" s="46">
        <f t="shared" si="405"/>
        <v>0</v>
      </c>
      <c r="R2326" s="37"/>
      <c r="S2326" s="3">
        <f t="shared" si="406"/>
        <v>6.8</v>
      </c>
      <c r="T2326" s="30" t="s">
        <v>2502</v>
      </c>
      <c r="U2326" s="5">
        <f t="shared" si="407"/>
        <v>123.75999999999999</v>
      </c>
      <c r="V2326" s="5">
        <f t="shared" si="408"/>
        <v>0</v>
      </c>
      <c r="W2326" s="5"/>
    </row>
    <row r="2327" spans="1:23" ht="43.2" x14ac:dyDescent="0.3">
      <c r="A2327" s="3">
        <f t="shared" si="409"/>
        <v>2310</v>
      </c>
      <c r="B2327" s="4" t="s">
        <v>2067</v>
      </c>
      <c r="C2327" s="3">
        <v>8</v>
      </c>
      <c r="D2327" s="3" t="s">
        <v>1567</v>
      </c>
      <c r="E2327" s="4" t="s">
        <v>2209</v>
      </c>
      <c r="F2327" s="3" t="s">
        <v>1426</v>
      </c>
      <c r="G2327" s="3" t="s">
        <v>2340</v>
      </c>
      <c r="H2327" s="3" t="s">
        <v>2468</v>
      </c>
      <c r="I2327" s="3" t="s">
        <v>2496</v>
      </c>
      <c r="J2327" s="3">
        <v>18.2</v>
      </c>
      <c r="K2327" s="3">
        <v>6800</v>
      </c>
      <c r="L2327" s="3" t="s">
        <v>25</v>
      </c>
      <c r="M2327" s="3">
        <v>1</v>
      </c>
      <c r="N2327" s="28">
        <f t="shared" si="403"/>
        <v>6.8</v>
      </c>
      <c r="O2327" s="28">
        <f t="shared" si="404"/>
        <v>123.75999999999999</v>
      </c>
      <c r="P2327" s="12">
        <v>0</v>
      </c>
      <c r="Q2327" s="46">
        <f t="shared" si="405"/>
        <v>0</v>
      </c>
      <c r="R2327" s="37"/>
      <c r="S2327" s="3">
        <f t="shared" si="406"/>
        <v>6.8</v>
      </c>
      <c r="T2327" s="30" t="s">
        <v>2502</v>
      </c>
      <c r="U2327" s="5">
        <f t="shared" si="407"/>
        <v>123.75999999999999</v>
      </c>
      <c r="V2327" s="5">
        <f t="shared" si="408"/>
        <v>0</v>
      </c>
      <c r="W2327" s="5"/>
    </row>
    <row r="2328" spans="1:23" ht="43.2" x14ac:dyDescent="0.3">
      <c r="A2328" s="3">
        <f t="shared" si="409"/>
        <v>2311</v>
      </c>
      <c r="B2328" s="4" t="s">
        <v>2067</v>
      </c>
      <c r="C2328" s="3">
        <v>8</v>
      </c>
      <c r="D2328" s="3" t="s">
        <v>1567</v>
      </c>
      <c r="E2328" s="4" t="s">
        <v>2210</v>
      </c>
      <c r="F2328" s="3" t="s">
        <v>1426</v>
      </c>
      <c r="G2328" s="3" t="s">
        <v>2340</v>
      </c>
      <c r="H2328" s="3" t="s">
        <v>2468</v>
      </c>
      <c r="I2328" s="3" t="s">
        <v>2496</v>
      </c>
      <c r="J2328" s="3">
        <v>18.2</v>
      </c>
      <c r="K2328" s="3">
        <v>6800</v>
      </c>
      <c r="L2328" s="3" t="s">
        <v>25</v>
      </c>
      <c r="M2328" s="3">
        <v>1</v>
      </c>
      <c r="N2328" s="28">
        <f t="shared" si="403"/>
        <v>6.8</v>
      </c>
      <c r="O2328" s="28">
        <f t="shared" si="404"/>
        <v>123.75999999999999</v>
      </c>
      <c r="P2328" s="12">
        <v>0</v>
      </c>
      <c r="Q2328" s="46">
        <f t="shared" si="405"/>
        <v>0</v>
      </c>
      <c r="R2328" s="37"/>
      <c r="S2328" s="3">
        <f t="shared" si="406"/>
        <v>6.8</v>
      </c>
      <c r="T2328" s="30" t="s">
        <v>2502</v>
      </c>
      <c r="U2328" s="5">
        <f t="shared" si="407"/>
        <v>123.75999999999999</v>
      </c>
      <c r="V2328" s="5">
        <f t="shared" si="408"/>
        <v>0</v>
      </c>
      <c r="W2328" s="5"/>
    </row>
    <row r="2329" spans="1:23" ht="43.2" x14ac:dyDescent="0.3">
      <c r="A2329" s="3">
        <f t="shared" si="409"/>
        <v>2312</v>
      </c>
      <c r="B2329" s="4" t="s">
        <v>2067</v>
      </c>
      <c r="C2329" s="3">
        <v>8</v>
      </c>
      <c r="D2329" s="3" t="s">
        <v>1567</v>
      </c>
      <c r="E2329" s="4" t="s">
        <v>2211</v>
      </c>
      <c r="F2329" s="3" t="s">
        <v>1426</v>
      </c>
      <c r="G2329" s="3" t="s">
        <v>2340</v>
      </c>
      <c r="H2329" s="3" t="s">
        <v>2468</v>
      </c>
      <c r="I2329" s="3" t="s">
        <v>2496</v>
      </c>
      <c r="J2329" s="3">
        <v>18.2</v>
      </c>
      <c r="K2329" s="3">
        <v>6800</v>
      </c>
      <c r="L2329" s="3" t="s">
        <v>25</v>
      </c>
      <c r="M2329" s="3">
        <v>1</v>
      </c>
      <c r="N2329" s="28">
        <f t="shared" si="403"/>
        <v>6.8</v>
      </c>
      <c r="O2329" s="28">
        <f t="shared" si="404"/>
        <v>123.75999999999999</v>
      </c>
      <c r="P2329" s="12">
        <v>0</v>
      </c>
      <c r="Q2329" s="46">
        <f t="shared" si="405"/>
        <v>0</v>
      </c>
      <c r="R2329" s="37"/>
      <c r="S2329" s="3">
        <f t="shared" si="406"/>
        <v>6.8</v>
      </c>
      <c r="T2329" s="30" t="s">
        <v>2502</v>
      </c>
      <c r="U2329" s="5">
        <f t="shared" si="407"/>
        <v>123.75999999999999</v>
      </c>
      <c r="V2329" s="5">
        <f t="shared" si="408"/>
        <v>0</v>
      </c>
      <c r="W2329" s="5"/>
    </row>
    <row r="2330" spans="1:23" ht="43.2" x14ac:dyDescent="0.3">
      <c r="A2330" s="3">
        <f t="shared" si="409"/>
        <v>2313</v>
      </c>
      <c r="B2330" s="4" t="s">
        <v>2067</v>
      </c>
      <c r="C2330" s="3">
        <v>8</v>
      </c>
      <c r="D2330" s="3" t="s">
        <v>1567</v>
      </c>
      <c r="E2330" s="4" t="s">
        <v>2212</v>
      </c>
      <c r="F2330" s="3" t="s">
        <v>1426</v>
      </c>
      <c r="G2330" s="3" t="s">
        <v>2340</v>
      </c>
      <c r="H2330" s="3" t="s">
        <v>2468</v>
      </c>
      <c r="I2330" s="3" t="s">
        <v>2496</v>
      </c>
      <c r="J2330" s="3">
        <v>18.2</v>
      </c>
      <c r="K2330" s="3">
        <v>6800</v>
      </c>
      <c r="L2330" s="3" t="s">
        <v>25</v>
      </c>
      <c r="M2330" s="3">
        <v>1</v>
      </c>
      <c r="N2330" s="28">
        <f t="shared" si="403"/>
        <v>6.8</v>
      </c>
      <c r="O2330" s="28">
        <f t="shared" si="404"/>
        <v>123.75999999999999</v>
      </c>
      <c r="P2330" s="12">
        <v>0</v>
      </c>
      <c r="Q2330" s="46">
        <f t="shared" si="405"/>
        <v>0</v>
      </c>
      <c r="R2330" s="37"/>
      <c r="S2330" s="3">
        <f t="shared" si="406"/>
        <v>6.8</v>
      </c>
      <c r="T2330" s="30" t="s">
        <v>2502</v>
      </c>
      <c r="U2330" s="5">
        <f t="shared" si="407"/>
        <v>123.75999999999999</v>
      </c>
      <c r="V2330" s="5">
        <f t="shared" si="408"/>
        <v>0</v>
      </c>
      <c r="W2330" s="5"/>
    </row>
    <row r="2331" spans="1:23" ht="43.2" x14ac:dyDescent="0.3">
      <c r="A2331" s="3">
        <f t="shared" si="409"/>
        <v>2314</v>
      </c>
      <c r="B2331" s="4" t="s">
        <v>2067</v>
      </c>
      <c r="C2331" s="3">
        <v>8</v>
      </c>
      <c r="D2331" s="3" t="s">
        <v>1567</v>
      </c>
      <c r="E2331" s="4" t="s">
        <v>2213</v>
      </c>
      <c r="F2331" s="3" t="s">
        <v>1426</v>
      </c>
      <c r="G2331" s="3" t="s">
        <v>2340</v>
      </c>
      <c r="H2331" s="3" t="s">
        <v>2468</v>
      </c>
      <c r="I2331" s="3" t="s">
        <v>2496</v>
      </c>
      <c r="J2331" s="3">
        <v>18.2</v>
      </c>
      <c r="K2331" s="3">
        <v>6800</v>
      </c>
      <c r="L2331" s="3" t="s">
        <v>25</v>
      </c>
      <c r="M2331" s="3">
        <v>1</v>
      </c>
      <c r="N2331" s="28">
        <f t="shared" si="403"/>
        <v>6.8</v>
      </c>
      <c r="O2331" s="28">
        <f t="shared" si="404"/>
        <v>123.75999999999999</v>
      </c>
      <c r="P2331" s="12">
        <v>0</v>
      </c>
      <c r="Q2331" s="46">
        <f t="shared" si="405"/>
        <v>0</v>
      </c>
      <c r="R2331" s="37"/>
      <c r="S2331" s="3">
        <f t="shared" si="406"/>
        <v>6.8</v>
      </c>
      <c r="T2331" s="30" t="s">
        <v>2502</v>
      </c>
      <c r="U2331" s="5">
        <f t="shared" si="407"/>
        <v>123.75999999999999</v>
      </c>
      <c r="V2331" s="5">
        <f t="shared" si="408"/>
        <v>0</v>
      </c>
      <c r="W2331" s="5"/>
    </row>
    <row r="2332" spans="1:23" ht="43.2" x14ac:dyDescent="0.3">
      <c r="A2332" s="3">
        <f t="shared" si="409"/>
        <v>2315</v>
      </c>
      <c r="B2332" s="4" t="s">
        <v>2067</v>
      </c>
      <c r="C2332" s="3">
        <v>8</v>
      </c>
      <c r="D2332" s="3" t="s">
        <v>1567</v>
      </c>
      <c r="E2332" s="4" t="s">
        <v>2214</v>
      </c>
      <c r="F2332" s="3" t="s">
        <v>1426</v>
      </c>
      <c r="G2332" s="3" t="s">
        <v>2340</v>
      </c>
      <c r="H2332" s="3" t="s">
        <v>2468</v>
      </c>
      <c r="I2332" s="3" t="s">
        <v>2496</v>
      </c>
      <c r="J2332" s="3">
        <v>18.2</v>
      </c>
      <c r="K2332" s="3">
        <v>6800</v>
      </c>
      <c r="L2332" s="3" t="s">
        <v>25</v>
      </c>
      <c r="M2332" s="3">
        <v>1</v>
      </c>
      <c r="N2332" s="28">
        <f t="shared" si="403"/>
        <v>6.8</v>
      </c>
      <c r="O2332" s="28">
        <f t="shared" si="404"/>
        <v>123.75999999999999</v>
      </c>
      <c r="P2332" s="12">
        <v>0</v>
      </c>
      <c r="Q2332" s="46">
        <f t="shared" si="405"/>
        <v>0</v>
      </c>
      <c r="R2332" s="37"/>
      <c r="S2332" s="3">
        <f t="shared" si="406"/>
        <v>6.8</v>
      </c>
      <c r="T2332" s="30" t="s">
        <v>2502</v>
      </c>
      <c r="U2332" s="5">
        <f t="shared" si="407"/>
        <v>123.75999999999999</v>
      </c>
      <c r="V2332" s="5">
        <f t="shared" si="408"/>
        <v>0</v>
      </c>
      <c r="W2332" s="5"/>
    </row>
    <row r="2333" spans="1:23" ht="43.2" x14ac:dyDescent="0.3">
      <c r="A2333" s="3">
        <f t="shared" si="409"/>
        <v>2316</v>
      </c>
      <c r="B2333" s="4" t="s">
        <v>2067</v>
      </c>
      <c r="C2333" s="3">
        <v>8</v>
      </c>
      <c r="D2333" s="3" t="s">
        <v>1567</v>
      </c>
      <c r="E2333" s="4" t="s">
        <v>2215</v>
      </c>
      <c r="F2333" s="3" t="s">
        <v>1426</v>
      </c>
      <c r="G2333" s="3" t="s">
        <v>2340</v>
      </c>
      <c r="H2333" s="3" t="s">
        <v>2468</v>
      </c>
      <c r="I2333" s="3" t="s">
        <v>2496</v>
      </c>
      <c r="J2333" s="3">
        <v>18.2</v>
      </c>
      <c r="K2333" s="3">
        <v>6800</v>
      </c>
      <c r="L2333" s="3" t="s">
        <v>25</v>
      </c>
      <c r="M2333" s="3">
        <v>1</v>
      </c>
      <c r="N2333" s="28">
        <f t="shared" si="403"/>
        <v>6.8</v>
      </c>
      <c r="O2333" s="28">
        <f t="shared" si="404"/>
        <v>123.75999999999999</v>
      </c>
      <c r="P2333" s="12">
        <v>0</v>
      </c>
      <c r="Q2333" s="46">
        <f t="shared" si="405"/>
        <v>0</v>
      </c>
      <c r="R2333" s="37"/>
      <c r="S2333" s="3">
        <f t="shared" si="406"/>
        <v>6.8</v>
      </c>
      <c r="T2333" s="30" t="s">
        <v>2502</v>
      </c>
      <c r="U2333" s="5">
        <f t="shared" si="407"/>
        <v>123.75999999999999</v>
      </c>
      <c r="V2333" s="5">
        <f t="shared" si="408"/>
        <v>0</v>
      </c>
      <c r="W2333" s="5"/>
    </row>
    <row r="2334" spans="1:23" ht="43.2" x14ac:dyDescent="0.3">
      <c r="A2334" s="3">
        <f t="shared" si="409"/>
        <v>2317</v>
      </c>
      <c r="B2334" s="4" t="s">
        <v>2067</v>
      </c>
      <c r="C2334" s="3">
        <v>8</v>
      </c>
      <c r="D2334" s="3" t="s">
        <v>1567</v>
      </c>
      <c r="E2334" s="4" t="s">
        <v>2216</v>
      </c>
      <c r="F2334" s="3" t="s">
        <v>1426</v>
      </c>
      <c r="G2334" s="3" t="s">
        <v>2340</v>
      </c>
      <c r="H2334" s="3" t="s">
        <v>2468</v>
      </c>
      <c r="I2334" s="3" t="s">
        <v>2496</v>
      </c>
      <c r="J2334" s="3">
        <v>18.2</v>
      </c>
      <c r="K2334" s="3">
        <v>6800</v>
      </c>
      <c r="L2334" s="3" t="s">
        <v>25</v>
      </c>
      <c r="M2334" s="3">
        <v>1</v>
      </c>
      <c r="N2334" s="28">
        <f t="shared" si="403"/>
        <v>6.8</v>
      </c>
      <c r="O2334" s="28">
        <f t="shared" si="404"/>
        <v>123.75999999999999</v>
      </c>
      <c r="P2334" s="12">
        <v>0</v>
      </c>
      <c r="Q2334" s="46">
        <f t="shared" si="405"/>
        <v>0</v>
      </c>
      <c r="R2334" s="37"/>
      <c r="S2334" s="3">
        <f t="shared" si="406"/>
        <v>6.8</v>
      </c>
      <c r="T2334" s="30" t="s">
        <v>2502</v>
      </c>
      <c r="U2334" s="5">
        <f t="shared" si="407"/>
        <v>123.75999999999999</v>
      </c>
      <c r="V2334" s="5">
        <f t="shared" si="408"/>
        <v>0</v>
      </c>
      <c r="W2334" s="5"/>
    </row>
    <row r="2335" spans="1:23" ht="43.2" x14ac:dyDescent="0.3">
      <c r="A2335" s="3">
        <f t="shared" si="409"/>
        <v>2318</v>
      </c>
      <c r="B2335" s="4" t="s">
        <v>2067</v>
      </c>
      <c r="C2335" s="3">
        <v>8</v>
      </c>
      <c r="D2335" s="3" t="s">
        <v>1567</v>
      </c>
      <c r="E2335" s="4" t="s">
        <v>2217</v>
      </c>
      <c r="F2335" s="3" t="s">
        <v>1426</v>
      </c>
      <c r="G2335" s="3" t="s">
        <v>2340</v>
      </c>
      <c r="H2335" s="3" t="s">
        <v>2468</v>
      </c>
      <c r="I2335" s="3" t="s">
        <v>2496</v>
      </c>
      <c r="J2335" s="3">
        <v>18.2</v>
      </c>
      <c r="K2335" s="3">
        <v>6800</v>
      </c>
      <c r="L2335" s="3" t="s">
        <v>25</v>
      </c>
      <c r="M2335" s="3">
        <v>1</v>
      </c>
      <c r="N2335" s="28">
        <f t="shared" si="403"/>
        <v>6.8</v>
      </c>
      <c r="O2335" s="28">
        <f t="shared" si="404"/>
        <v>123.75999999999999</v>
      </c>
      <c r="P2335" s="12">
        <v>0</v>
      </c>
      <c r="Q2335" s="46">
        <f t="shared" si="405"/>
        <v>0</v>
      </c>
      <c r="R2335" s="37"/>
      <c r="S2335" s="3">
        <f t="shared" si="406"/>
        <v>6.8</v>
      </c>
      <c r="T2335" s="30" t="s">
        <v>2502</v>
      </c>
      <c r="U2335" s="5">
        <f t="shared" si="407"/>
        <v>123.75999999999999</v>
      </c>
      <c r="V2335" s="5">
        <f t="shared" si="408"/>
        <v>0</v>
      </c>
      <c r="W2335" s="5"/>
    </row>
    <row r="2336" spans="1:23" ht="43.2" x14ac:dyDescent="0.3">
      <c r="A2336" s="3">
        <f t="shared" si="409"/>
        <v>2319</v>
      </c>
      <c r="B2336" s="4" t="s">
        <v>2067</v>
      </c>
      <c r="C2336" s="3">
        <v>8</v>
      </c>
      <c r="D2336" s="3" t="s">
        <v>1567</v>
      </c>
      <c r="E2336" s="4" t="s">
        <v>2218</v>
      </c>
      <c r="F2336" s="3" t="s">
        <v>1426</v>
      </c>
      <c r="G2336" s="3" t="s">
        <v>2340</v>
      </c>
      <c r="H2336" s="3" t="s">
        <v>2468</v>
      </c>
      <c r="I2336" s="3" t="s">
        <v>2496</v>
      </c>
      <c r="J2336" s="3">
        <v>18.2</v>
      </c>
      <c r="K2336" s="3">
        <v>6800</v>
      </c>
      <c r="L2336" s="3" t="s">
        <v>25</v>
      </c>
      <c r="M2336" s="3">
        <v>1</v>
      </c>
      <c r="N2336" s="28">
        <f t="shared" si="403"/>
        <v>6.8</v>
      </c>
      <c r="O2336" s="28">
        <f t="shared" si="404"/>
        <v>123.75999999999999</v>
      </c>
      <c r="P2336" s="12">
        <v>0</v>
      </c>
      <c r="Q2336" s="46">
        <f t="shared" si="405"/>
        <v>0</v>
      </c>
      <c r="R2336" s="37"/>
      <c r="S2336" s="3">
        <f t="shared" si="406"/>
        <v>6.8</v>
      </c>
      <c r="T2336" s="30" t="s">
        <v>2502</v>
      </c>
      <c r="U2336" s="5">
        <f t="shared" si="407"/>
        <v>123.75999999999999</v>
      </c>
      <c r="V2336" s="5">
        <f t="shared" si="408"/>
        <v>0</v>
      </c>
      <c r="W2336" s="5"/>
    </row>
    <row r="2337" spans="1:23" ht="43.2" x14ac:dyDescent="0.3">
      <c r="A2337" s="3">
        <f t="shared" si="409"/>
        <v>2320</v>
      </c>
      <c r="B2337" s="4" t="s">
        <v>2067</v>
      </c>
      <c r="C2337" s="3">
        <v>8</v>
      </c>
      <c r="D2337" s="3" t="s">
        <v>1567</v>
      </c>
      <c r="E2337" s="4" t="s">
        <v>2219</v>
      </c>
      <c r="F2337" s="3" t="s">
        <v>1426</v>
      </c>
      <c r="G2337" s="3" t="s">
        <v>2340</v>
      </c>
      <c r="H2337" s="3" t="s">
        <v>2468</v>
      </c>
      <c r="I2337" s="3" t="s">
        <v>2496</v>
      </c>
      <c r="J2337" s="3">
        <v>18.2</v>
      </c>
      <c r="K2337" s="3">
        <v>6800</v>
      </c>
      <c r="L2337" s="3" t="s">
        <v>25</v>
      </c>
      <c r="M2337" s="3">
        <v>1</v>
      </c>
      <c r="N2337" s="28">
        <f t="shared" si="403"/>
        <v>6.8</v>
      </c>
      <c r="O2337" s="28">
        <f t="shared" si="404"/>
        <v>123.75999999999999</v>
      </c>
      <c r="P2337" s="12">
        <v>0</v>
      </c>
      <c r="Q2337" s="46">
        <f t="shared" si="405"/>
        <v>0</v>
      </c>
      <c r="R2337" s="37"/>
      <c r="S2337" s="3">
        <f t="shared" si="406"/>
        <v>6.8</v>
      </c>
      <c r="T2337" s="30" t="s">
        <v>2502</v>
      </c>
      <c r="U2337" s="5">
        <f t="shared" si="407"/>
        <v>123.75999999999999</v>
      </c>
      <c r="V2337" s="5">
        <f t="shared" si="408"/>
        <v>0</v>
      </c>
      <c r="W2337" s="5"/>
    </row>
    <row r="2338" spans="1:23" ht="43.2" x14ac:dyDescent="0.3">
      <c r="A2338" s="3">
        <f t="shared" si="409"/>
        <v>2321</v>
      </c>
      <c r="B2338" s="4" t="s">
        <v>2067</v>
      </c>
      <c r="C2338" s="3">
        <v>8</v>
      </c>
      <c r="D2338" s="3" t="s">
        <v>1567</v>
      </c>
      <c r="E2338" s="4" t="s">
        <v>2220</v>
      </c>
      <c r="F2338" s="3" t="s">
        <v>1426</v>
      </c>
      <c r="G2338" s="3" t="s">
        <v>2340</v>
      </c>
      <c r="H2338" s="3" t="s">
        <v>2468</v>
      </c>
      <c r="I2338" s="3" t="s">
        <v>2496</v>
      </c>
      <c r="J2338" s="3">
        <v>18.2</v>
      </c>
      <c r="K2338" s="3">
        <v>6800</v>
      </c>
      <c r="L2338" s="3" t="s">
        <v>25</v>
      </c>
      <c r="M2338" s="3">
        <v>1</v>
      </c>
      <c r="N2338" s="28">
        <f t="shared" si="403"/>
        <v>6.8</v>
      </c>
      <c r="O2338" s="28">
        <f t="shared" si="404"/>
        <v>123.75999999999999</v>
      </c>
      <c r="P2338" s="12">
        <v>0</v>
      </c>
      <c r="Q2338" s="46">
        <f t="shared" si="405"/>
        <v>0</v>
      </c>
      <c r="R2338" s="37"/>
      <c r="S2338" s="3">
        <f t="shared" si="406"/>
        <v>6.8</v>
      </c>
      <c r="T2338" s="30" t="s">
        <v>2502</v>
      </c>
      <c r="U2338" s="5">
        <f t="shared" si="407"/>
        <v>123.75999999999999</v>
      </c>
      <c r="V2338" s="5">
        <f t="shared" si="408"/>
        <v>0</v>
      </c>
      <c r="W2338" s="5"/>
    </row>
    <row r="2339" spans="1:23" ht="43.2" x14ac:dyDescent="0.3">
      <c r="A2339" s="3">
        <f t="shared" si="409"/>
        <v>2322</v>
      </c>
      <c r="B2339" s="4" t="s">
        <v>2067</v>
      </c>
      <c r="C2339" s="3">
        <v>8</v>
      </c>
      <c r="D2339" s="3" t="s">
        <v>1567</v>
      </c>
      <c r="E2339" s="4" t="s">
        <v>2221</v>
      </c>
      <c r="F2339" s="3" t="s">
        <v>1426</v>
      </c>
      <c r="G2339" s="3" t="s">
        <v>2340</v>
      </c>
      <c r="H2339" s="3" t="s">
        <v>2468</v>
      </c>
      <c r="I2339" s="3" t="s">
        <v>2496</v>
      </c>
      <c r="J2339" s="3">
        <v>18.2</v>
      </c>
      <c r="K2339" s="3">
        <v>6800</v>
      </c>
      <c r="L2339" s="3" t="s">
        <v>25</v>
      </c>
      <c r="M2339" s="3">
        <v>1</v>
      </c>
      <c r="N2339" s="28">
        <f t="shared" si="403"/>
        <v>6.8</v>
      </c>
      <c r="O2339" s="28">
        <f t="shared" si="404"/>
        <v>123.75999999999999</v>
      </c>
      <c r="P2339" s="12">
        <v>0</v>
      </c>
      <c r="Q2339" s="46">
        <f t="shared" si="405"/>
        <v>0</v>
      </c>
      <c r="R2339" s="37"/>
      <c r="S2339" s="3">
        <f t="shared" si="406"/>
        <v>6.8</v>
      </c>
      <c r="T2339" s="30" t="s">
        <v>2502</v>
      </c>
      <c r="U2339" s="5">
        <f t="shared" si="407"/>
        <v>123.75999999999999</v>
      </c>
      <c r="V2339" s="5">
        <f t="shared" si="408"/>
        <v>0</v>
      </c>
      <c r="W2339" s="5"/>
    </row>
    <row r="2340" spans="1:23" ht="43.2" x14ac:dyDescent="0.3">
      <c r="A2340" s="3">
        <f t="shared" si="409"/>
        <v>2323</v>
      </c>
      <c r="B2340" s="4" t="s">
        <v>2067</v>
      </c>
      <c r="C2340" s="3">
        <v>8</v>
      </c>
      <c r="D2340" s="3" t="s">
        <v>1567</v>
      </c>
      <c r="E2340" s="4" t="s">
        <v>2222</v>
      </c>
      <c r="F2340" s="3" t="s">
        <v>1426</v>
      </c>
      <c r="G2340" s="3" t="s">
        <v>2340</v>
      </c>
      <c r="H2340" s="3" t="s">
        <v>2468</v>
      </c>
      <c r="I2340" s="3" t="s">
        <v>2496</v>
      </c>
      <c r="J2340" s="3">
        <v>18.2</v>
      </c>
      <c r="K2340" s="3">
        <v>6800</v>
      </c>
      <c r="L2340" s="3" t="s">
        <v>25</v>
      </c>
      <c r="M2340" s="3">
        <v>1</v>
      </c>
      <c r="N2340" s="28">
        <f t="shared" si="403"/>
        <v>6.8</v>
      </c>
      <c r="O2340" s="28">
        <f t="shared" si="404"/>
        <v>123.75999999999999</v>
      </c>
      <c r="P2340" s="12">
        <v>0</v>
      </c>
      <c r="Q2340" s="46">
        <f t="shared" si="405"/>
        <v>0</v>
      </c>
      <c r="R2340" s="37"/>
      <c r="S2340" s="3">
        <f t="shared" si="406"/>
        <v>6.8</v>
      </c>
      <c r="T2340" s="30" t="s">
        <v>2502</v>
      </c>
      <c r="U2340" s="5">
        <f t="shared" si="407"/>
        <v>123.75999999999999</v>
      </c>
      <c r="V2340" s="5">
        <f t="shared" si="408"/>
        <v>0</v>
      </c>
      <c r="W2340" s="5"/>
    </row>
    <row r="2341" spans="1:23" ht="43.2" x14ac:dyDescent="0.3">
      <c r="A2341" s="3">
        <f t="shared" si="409"/>
        <v>2324</v>
      </c>
      <c r="B2341" s="4" t="s">
        <v>2067</v>
      </c>
      <c r="C2341" s="3">
        <v>8</v>
      </c>
      <c r="D2341" s="3" t="s">
        <v>1567</v>
      </c>
      <c r="E2341" s="4" t="s">
        <v>2223</v>
      </c>
      <c r="F2341" s="3" t="s">
        <v>1426</v>
      </c>
      <c r="G2341" s="3" t="s">
        <v>2340</v>
      </c>
      <c r="H2341" s="3" t="s">
        <v>2468</v>
      </c>
      <c r="I2341" s="3" t="s">
        <v>2496</v>
      </c>
      <c r="J2341" s="3">
        <v>18.2</v>
      </c>
      <c r="K2341" s="3">
        <v>6800</v>
      </c>
      <c r="L2341" s="3" t="s">
        <v>25</v>
      </c>
      <c r="M2341" s="3">
        <v>1</v>
      </c>
      <c r="N2341" s="28">
        <f t="shared" si="403"/>
        <v>6.8</v>
      </c>
      <c r="O2341" s="28">
        <f t="shared" si="404"/>
        <v>123.75999999999999</v>
      </c>
      <c r="P2341" s="12">
        <v>0</v>
      </c>
      <c r="Q2341" s="46">
        <f t="shared" si="405"/>
        <v>0</v>
      </c>
      <c r="R2341" s="37"/>
      <c r="S2341" s="3">
        <f t="shared" si="406"/>
        <v>6.8</v>
      </c>
      <c r="T2341" s="30" t="s">
        <v>2502</v>
      </c>
      <c r="U2341" s="5">
        <f t="shared" si="407"/>
        <v>123.75999999999999</v>
      </c>
      <c r="V2341" s="5">
        <f t="shared" si="408"/>
        <v>0</v>
      </c>
      <c r="W2341" s="5"/>
    </row>
    <row r="2342" spans="1:23" ht="43.2" x14ac:dyDescent="0.3">
      <c r="A2342" s="3">
        <f t="shared" si="409"/>
        <v>2325</v>
      </c>
      <c r="B2342" s="4" t="s">
        <v>2067</v>
      </c>
      <c r="C2342" s="3">
        <v>8</v>
      </c>
      <c r="D2342" s="3" t="s">
        <v>1567</v>
      </c>
      <c r="E2342" s="4" t="s">
        <v>2224</v>
      </c>
      <c r="F2342" s="3" t="s">
        <v>1426</v>
      </c>
      <c r="G2342" s="3" t="s">
        <v>2340</v>
      </c>
      <c r="H2342" s="3" t="s">
        <v>2468</v>
      </c>
      <c r="I2342" s="3" t="s">
        <v>2496</v>
      </c>
      <c r="J2342" s="3">
        <v>18.2</v>
      </c>
      <c r="K2342" s="3">
        <v>6800</v>
      </c>
      <c r="L2342" s="3" t="s">
        <v>25</v>
      </c>
      <c r="M2342" s="3">
        <v>1</v>
      </c>
      <c r="N2342" s="28">
        <f t="shared" si="403"/>
        <v>6.8</v>
      </c>
      <c r="O2342" s="28">
        <f t="shared" si="404"/>
        <v>123.75999999999999</v>
      </c>
      <c r="P2342" s="12">
        <v>0</v>
      </c>
      <c r="Q2342" s="46">
        <f t="shared" si="405"/>
        <v>0</v>
      </c>
      <c r="R2342" s="37"/>
      <c r="S2342" s="3">
        <f t="shared" si="406"/>
        <v>6.8</v>
      </c>
      <c r="T2342" s="30" t="s">
        <v>2502</v>
      </c>
      <c r="U2342" s="5">
        <f t="shared" si="407"/>
        <v>123.75999999999999</v>
      </c>
      <c r="V2342" s="5">
        <f t="shared" si="408"/>
        <v>0</v>
      </c>
      <c r="W2342" s="5"/>
    </row>
    <row r="2343" spans="1:23" ht="43.2" x14ac:dyDescent="0.3">
      <c r="A2343" s="3">
        <f t="shared" si="409"/>
        <v>2326</v>
      </c>
      <c r="B2343" s="4" t="s">
        <v>2067</v>
      </c>
      <c r="C2343" s="3">
        <v>8</v>
      </c>
      <c r="D2343" s="3" t="s">
        <v>1567</v>
      </c>
      <c r="E2343" s="4" t="s">
        <v>2225</v>
      </c>
      <c r="F2343" s="3" t="s">
        <v>1426</v>
      </c>
      <c r="G2343" s="3" t="s">
        <v>2340</v>
      </c>
      <c r="H2343" s="3" t="s">
        <v>2468</v>
      </c>
      <c r="I2343" s="3" t="s">
        <v>2496</v>
      </c>
      <c r="J2343" s="3">
        <v>18.2</v>
      </c>
      <c r="K2343" s="3">
        <v>6800</v>
      </c>
      <c r="L2343" s="3" t="s">
        <v>25</v>
      </c>
      <c r="M2343" s="3">
        <v>1</v>
      </c>
      <c r="N2343" s="28">
        <f t="shared" si="403"/>
        <v>6.8</v>
      </c>
      <c r="O2343" s="28">
        <f t="shared" si="404"/>
        <v>123.75999999999999</v>
      </c>
      <c r="P2343" s="12">
        <v>0</v>
      </c>
      <c r="Q2343" s="46">
        <f t="shared" si="405"/>
        <v>0</v>
      </c>
      <c r="R2343" s="37"/>
      <c r="S2343" s="3">
        <f t="shared" si="406"/>
        <v>6.8</v>
      </c>
      <c r="T2343" s="30" t="s">
        <v>2502</v>
      </c>
      <c r="U2343" s="5">
        <f t="shared" si="407"/>
        <v>123.75999999999999</v>
      </c>
      <c r="V2343" s="5">
        <f t="shared" si="408"/>
        <v>0</v>
      </c>
      <c r="W2343" s="5"/>
    </row>
    <row r="2344" spans="1:23" ht="43.2" x14ac:dyDescent="0.3">
      <c r="A2344" s="3">
        <f t="shared" si="409"/>
        <v>2327</v>
      </c>
      <c r="B2344" s="4" t="s">
        <v>2067</v>
      </c>
      <c r="C2344" s="3">
        <v>8</v>
      </c>
      <c r="D2344" s="3" t="s">
        <v>1567</v>
      </c>
      <c r="E2344" s="4" t="s">
        <v>2226</v>
      </c>
      <c r="F2344" s="3" t="s">
        <v>1426</v>
      </c>
      <c r="G2344" s="3" t="s">
        <v>2340</v>
      </c>
      <c r="H2344" s="3" t="s">
        <v>2468</v>
      </c>
      <c r="I2344" s="3" t="s">
        <v>2496</v>
      </c>
      <c r="J2344" s="3">
        <v>18.2</v>
      </c>
      <c r="K2344" s="3">
        <v>6800</v>
      </c>
      <c r="L2344" s="3" t="s">
        <v>25</v>
      </c>
      <c r="M2344" s="3">
        <v>1</v>
      </c>
      <c r="N2344" s="28">
        <f t="shared" si="403"/>
        <v>6.8</v>
      </c>
      <c r="O2344" s="28">
        <f t="shared" si="404"/>
        <v>123.75999999999999</v>
      </c>
      <c r="P2344" s="12">
        <v>0</v>
      </c>
      <c r="Q2344" s="46">
        <f t="shared" si="405"/>
        <v>0</v>
      </c>
      <c r="R2344" s="37"/>
      <c r="S2344" s="3">
        <f t="shared" si="406"/>
        <v>6.8</v>
      </c>
      <c r="T2344" s="30" t="s">
        <v>2502</v>
      </c>
      <c r="U2344" s="5">
        <f t="shared" si="407"/>
        <v>123.75999999999999</v>
      </c>
      <c r="V2344" s="5">
        <f t="shared" si="408"/>
        <v>0</v>
      </c>
      <c r="W2344" s="5"/>
    </row>
    <row r="2345" spans="1:23" ht="43.2" x14ac:dyDescent="0.3">
      <c r="A2345" s="3">
        <f t="shared" si="409"/>
        <v>2328</v>
      </c>
      <c r="B2345" s="4" t="s">
        <v>2067</v>
      </c>
      <c r="C2345" s="3">
        <v>8</v>
      </c>
      <c r="D2345" s="3" t="s">
        <v>1567</v>
      </c>
      <c r="E2345" s="4" t="s">
        <v>2227</v>
      </c>
      <c r="F2345" s="3" t="s">
        <v>1426</v>
      </c>
      <c r="G2345" s="3" t="s">
        <v>2340</v>
      </c>
      <c r="H2345" s="3" t="s">
        <v>2468</v>
      </c>
      <c r="I2345" s="3" t="s">
        <v>2496</v>
      </c>
      <c r="J2345" s="3">
        <v>18.2</v>
      </c>
      <c r="K2345" s="3">
        <v>6800</v>
      </c>
      <c r="L2345" s="3" t="s">
        <v>25</v>
      </c>
      <c r="M2345" s="3">
        <v>1</v>
      </c>
      <c r="N2345" s="28">
        <f t="shared" si="403"/>
        <v>6.8</v>
      </c>
      <c r="O2345" s="28">
        <f t="shared" si="404"/>
        <v>123.75999999999999</v>
      </c>
      <c r="P2345" s="12">
        <v>0</v>
      </c>
      <c r="Q2345" s="46">
        <f t="shared" si="405"/>
        <v>0</v>
      </c>
      <c r="R2345" s="37"/>
      <c r="S2345" s="3">
        <f t="shared" si="406"/>
        <v>6.8</v>
      </c>
      <c r="T2345" s="30" t="s">
        <v>2502</v>
      </c>
      <c r="U2345" s="5">
        <f t="shared" si="407"/>
        <v>123.75999999999999</v>
      </c>
      <c r="V2345" s="5">
        <f t="shared" si="408"/>
        <v>0</v>
      </c>
      <c r="W2345" s="5"/>
    </row>
    <row r="2346" spans="1:23" ht="43.2" x14ac:dyDescent="0.3">
      <c r="A2346" s="3">
        <f t="shared" si="409"/>
        <v>2329</v>
      </c>
      <c r="B2346" s="4" t="s">
        <v>2067</v>
      </c>
      <c r="C2346" s="3">
        <v>8</v>
      </c>
      <c r="D2346" s="3" t="s">
        <v>1567</v>
      </c>
      <c r="E2346" s="4" t="s">
        <v>2228</v>
      </c>
      <c r="F2346" s="3" t="s">
        <v>1426</v>
      </c>
      <c r="G2346" s="3" t="s">
        <v>2340</v>
      </c>
      <c r="H2346" s="3" t="s">
        <v>2468</v>
      </c>
      <c r="I2346" s="3" t="s">
        <v>2496</v>
      </c>
      <c r="J2346" s="3">
        <v>18.2</v>
      </c>
      <c r="K2346" s="3">
        <v>6800</v>
      </c>
      <c r="L2346" s="3" t="s">
        <v>25</v>
      </c>
      <c r="M2346" s="3">
        <v>1</v>
      </c>
      <c r="N2346" s="28">
        <f t="shared" si="403"/>
        <v>6.8</v>
      </c>
      <c r="O2346" s="28">
        <f t="shared" si="404"/>
        <v>123.75999999999999</v>
      </c>
      <c r="P2346" s="12">
        <v>0</v>
      </c>
      <c r="Q2346" s="46">
        <f t="shared" si="405"/>
        <v>0</v>
      </c>
      <c r="R2346" s="37"/>
      <c r="S2346" s="3">
        <f t="shared" si="406"/>
        <v>6.8</v>
      </c>
      <c r="T2346" s="30" t="s">
        <v>2502</v>
      </c>
      <c r="U2346" s="5">
        <f t="shared" si="407"/>
        <v>123.75999999999999</v>
      </c>
      <c r="V2346" s="5">
        <f t="shared" si="408"/>
        <v>0</v>
      </c>
      <c r="W2346" s="5"/>
    </row>
    <row r="2347" spans="1:23" ht="43.2" x14ac:dyDescent="0.3">
      <c r="A2347" s="3">
        <f t="shared" si="409"/>
        <v>2330</v>
      </c>
      <c r="B2347" s="4" t="s">
        <v>2067</v>
      </c>
      <c r="C2347" s="3">
        <v>8</v>
      </c>
      <c r="D2347" s="3" t="s">
        <v>1567</v>
      </c>
      <c r="E2347" s="4" t="s">
        <v>2229</v>
      </c>
      <c r="F2347" s="3" t="s">
        <v>1426</v>
      </c>
      <c r="G2347" s="3" t="s">
        <v>2340</v>
      </c>
      <c r="H2347" s="3" t="s">
        <v>2468</v>
      </c>
      <c r="I2347" s="3" t="s">
        <v>2496</v>
      </c>
      <c r="J2347" s="3">
        <v>18.2</v>
      </c>
      <c r="K2347" s="3">
        <v>6800</v>
      </c>
      <c r="L2347" s="3" t="s">
        <v>25</v>
      </c>
      <c r="M2347" s="3">
        <v>1</v>
      </c>
      <c r="N2347" s="28">
        <f t="shared" si="403"/>
        <v>6.8</v>
      </c>
      <c r="O2347" s="28">
        <f t="shared" si="404"/>
        <v>123.75999999999999</v>
      </c>
      <c r="P2347" s="12">
        <v>0</v>
      </c>
      <c r="Q2347" s="46">
        <f t="shared" si="405"/>
        <v>0</v>
      </c>
      <c r="R2347" s="37"/>
      <c r="S2347" s="3">
        <f t="shared" si="406"/>
        <v>6.8</v>
      </c>
      <c r="T2347" s="30" t="s">
        <v>2502</v>
      </c>
      <c r="U2347" s="5">
        <f t="shared" si="407"/>
        <v>123.75999999999999</v>
      </c>
      <c r="V2347" s="5">
        <f t="shared" si="408"/>
        <v>0</v>
      </c>
      <c r="W2347" s="5"/>
    </row>
    <row r="2348" spans="1:23" ht="43.2" x14ac:dyDescent="0.3">
      <c r="A2348" s="3">
        <f t="shared" si="409"/>
        <v>2331</v>
      </c>
      <c r="B2348" s="4" t="s">
        <v>2067</v>
      </c>
      <c r="C2348" s="3">
        <v>8</v>
      </c>
      <c r="D2348" s="3" t="s">
        <v>1567</v>
      </c>
      <c r="E2348" s="4" t="s">
        <v>2230</v>
      </c>
      <c r="F2348" s="3" t="s">
        <v>1426</v>
      </c>
      <c r="G2348" s="3" t="s">
        <v>2340</v>
      </c>
      <c r="H2348" s="3" t="s">
        <v>2468</v>
      </c>
      <c r="I2348" s="3" t="s">
        <v>2496</v>
      </c>
      <c r="J2348" s="3">
        <v>18.2</v>
      </c>
      <c r="K2348" s="3">
        <v>6800</v>
      </c>
      <c r="L2348" s="3" t="s">
        <v>25</v>
      </c>
      <c r="M2348" s="3">
        <v>1</v>
      </c>
      <c r="N2348" s="28">
        <f t="shared" si="403"/>
        <v>6.8</v>
      </c>
      <c r="O2348" s="28">
        <f t="shared" si="404"/>
        <v>123.75999999999999</v>
      </c>
      <c r="P2348" s="12">
        <v>0</v>
      </c>
      <c r="Q2348" s="46">
        <f t="shared" si="405"/>
        <v>0</v>
      </c>
      <c r="R2348" s="37"/>
      <c r="S2348" s="3">
        <f t="shared" si="406"/>
        <v>6.8</v>
      </c>
      <c r="T2348" s="30" t="s">
        <v>2502</v>
      </c>
      <c r="U2348" s="5">
        <f t="shared" si="407"/>
        <v>123.75999999999999</v>
      </c>
      <c r="V2348" s="5">
        <f t="shared" si="408"/>
        <v>0</v>
      </c>
      <c r="W2348" s="5"/>
    </row>
    <row r="2349" spans="1:23" ht="43.2" x14ac:dyDescent="0.3">
      <c r="A2349" s="3">
        <f t="shared" si="409"/>
        <v>2332</v>
      </c>
      <c r="B2349" s="4" t="s">
        <v>2067</v>
      </c>
      <c r="C2349" s="3">
        <v>8</v>
      </c>
      <c r="D2349" s="3" t="s">
        <v>1567</v>
      </c>
      <c r="E2349" s="4" t="s">
        <v>2231</v>
      </c>
      <c r="F2349" s="3" t="s">
        <v>1426</v>
      </c>
      <c r="G2349" s="3" t="s">
        <v>2340</v>
      </c>
      <c r="H2349" s="3" t="s">
        <v>2468</v>
      </c>
      <c r="I2349" s="3" t="s">
        <v>2496</v>
      </c>
      <c r="J2349" s="3">
        <v>18.2</v>
      </c>
      <c r="K2349" s="3">
        <v>6800</v>
      </c>
      <c r="L2349" s="3" t="s">
        <v>25</v>
      </c>
      <c r="M2349" s="3">
        <v>1</v>
      </c>
      <c r="N2349" s="28">
        <f t="shared" si="403"/>
        <v>6.8</v>
      </c>
      <c r="O2349" s="28">
        <f t="shared" si="404"/>
        <v>123.75999999999999</v>
      </c>
      <c r="P2349" s="12">
        <v>0</v>
      </c>
      <c r="Q2349" s="46">
        <f t="shared" si="405"/>
        <v>0</v>
      </c>
      <c r="R2349" s="37"/>
      <c r="S2349" s="3">
        <f t="shared" si="406"/>
        <v>6.8</v>
      </c>
      <c r="T2349" s="30" t="s">
        <v>2502</v>
      </c>
      <c r="U2349" s="5">
        <f t="shared" si="407"/>
        <v>123.75999999999999</v>
      </c>
      <c r="V2349" s="5">
        <f t="shared" si="408"/>
        <v>0</v>
      </c>
      <c r="W2349" s="5"/>
    </row>
    <row r="2350" spans="1:23" ht="43.2" x14ac:dyDescent="0.3">
      <c r="A2350" s="3">
        <f t="shared" si="409"/>
        <v>2333</v>
      </c>
      <c r="B2350" s="4" t="s">
        <v>2067</v>
      </c>
      <c r="C2350" s="3">
        <v>8</v>
      </c>
      <c r="D2350" s="3" t="s">
        <v>1567</v>
      </c>
      <c r="E2350" s="4" t="s">
        <v>2232</v>
      </c>
      <c r="F2350" s="3" t="s">
        <v>1426</v>
      </c>
      <c r="G2350" s="3" t="s">
        <v>2340</v>
      </c>
      <c r="H2350" s="3" t="s">
        <v>2468</v>
      </c>
      <c r="I2350" s="3" t="s">
        <v>2496</v>
      </c>
      <c r="J2350" s="3">
        <v>18.2</v>
      </c>
      <c r="K2350" s="3">
        <v>6800</v>
      </c>
      <c r="L2350" s="3" t="s">
        <v>25</v>
      </c>
      <c r="M2350" s="3">
        <v>1</v>
      </c>
      <c r="N2350" s="28">
        <f t="shared" ref="N2350:N2356" si="410">(K2350/1000)*M2350</f>
        <v>6.8</v>
      </c>
      <c r="O2350" s="28">
        <f t="shared" ref="O2350:O2356" si="411">N2350*J2350</f>
        <v>123.75999999999999</v>
      </c>
      <c r="P2350" s="12">
        <v>0</v>
      </c>
      <c r="Q2350" s="46">
        <f t="shared" si="405"/>
        <v>0</v>
      </c>
      <c r="R2350" s="37"/>
      <c r="S2350" s="3">
        <f t="shared" si="406"/>
        <v>6.8</v>
      </c>
      <c r="T2350" s="30" t="s">
        <v>2502</v>
      </c>
      <c r="U2350" s="5">
        <f t="shared" si="407"/>
        <v>123.75999999999999</v>
      </c>
      <c r="V2350" s="5">
        <f t="shared" si="408"/>
        <v>0</v>
      </c>
      <c r="W2350" s="5"/>
    </row>
    <row r="2351" spans="1:23" ht="43.2" x14ac:dyDescent="0.3">
      <c r="A2351" s="3">
        <f t="shared" si="409"/>
        <v>2334</v>
      </c>
      <c r="B2351" s="4" t="s">
        <v>2067</v>
      </c>
      <c r="C2351" s="3">
        <v>8</v>
      </c>
      <c r="D2351" s="3" t="s">
        <v>1567</v>
      </c>
      <c r="E2351" s="4" t="s">
        <v>2233</v>
      </c>
      <c r="F2351" s="3" t="s">
        <v>1426</v>
      </c>
      <c r="G2351" s="3" t="s">
        <v>2340</v>
      </c>
      <c r="H2351" s="3" t="s">
        <v>2468</v>
      </c>
      <c r="I2351" s="3" t="s">
        <v>2496</v>
      </c>
      <c r="J2351" s="3">
        <v>18.2</v>
      </c>
      <c r="K2351" s="3">
        <v>6800</v>
      </c>
      <c r="L2351" s="3" t="s">
        <v>25</v>
      </c>
      <c r="M2351" s="3">
        <v>1</v>
      </c>
      <c r="N2351" s="28">
        <f t="shared" si="410"/>
        <v>6.8</v>
      </c>
      <c r="O2351" s="28">
        <f t="shared" si="411"/>
        <v>123.75999999999999</v>
      </c>
      <c r="P2351" s="12">
        <v>0</v>
      </c>
      <c r="Q2351" s="46">
        <f t="shared" si="405"/>
        <v>0</v>
      </c>
      <c r="R2351" s="37"/>
      <c r="S2351" s="3">
        <f t="shared" si="406"/>
        <v>6.8</v>
      </c>
      <c r="T2351" s="30" t="s">
        <v>2502</v>
      </c>
      <c r="U2351" s="5">
        <f t="shared" si="407"/>
        <v>123.75999999999999</v>
      </c>
      <c r="V2351" s="5">
        <f t="shared" si="408"/>
        <v>0</v>
      </c>
      <c r="W2351" s="5"/>
    </row>
    <row r="2352" spans="1:23" ht="43.2" x14ac:dyDescent="0.3">
      <c r="A2352" s="3">
        <f t="shared" si="409"/>
        <v>2335</v>
      </c>
      <c r="B2352" s="4" t="s">
        <v>2067</v>
      </c>
      <c r="C2352" s="3">
        <v>8</v>
      </c>
      <c r="D2352" s="3" t="s">
        <v>1567</v>
      </c>
      <c r="E2352" s="4" t="s">
        <v>2234</v>
      </c>
      <c r="F2352" s="3" t="s">
        <v>1426</v>
      </c>
      <c r="G2352" s="3" t="s">
        <v>2340</v>
      </c>
      <c r="H2352" s="3" t="s">
        <v>2468</v>
      </c>
      <c r="I2352" s="3" t="s">
        <v>2496</v>
      </c>
      <c r="J2352" s="3">
        <v>18.2</v>
      </c>
      <c r="K2352" s="3">
        <v>6800</v>
      </c>
      <c r="L2352" s="3" t="s">
        <v>25</v>
      </c>
      <c r="M2352" s="3">
        <v>1</v>
      </c>
      <c r="N2352" s="28">
        <f t="shared" si="410"/>
        <v>6.8</v>
      </c>
      <c r="O2352" s="28">
        <f t="shared" si="411"/>
        <v>123.75999999999999</v>
      </c>
      <c r="P2352" s="12">
        <v>0</v>
      </c>
      <c r="Q2352" s="46">
        <f t="shared" si="405"/>
        <v>0</v>
      </c>
      <c r="R2352" s="37"/>
      <c r="S2352" s="3">
        <f t="shared" si="406"/>
        <v>6.8</v>
      </c>
      <c r="T2352" s="30" t="s">
        <v>2502</v>
      </c>
      <c r="U2352" s="5">
        <f t="shared" si="407"/>
        <v>123.75999999999999</v>
      </c>
      <c r="V2352" s="5">
        <f t="shared" si="408"/>
        <v>0</v>
      </c>
      <c r="W2352" s="5"/>
    </row>
    <row r="2353" spans="1:23" ht="43.2" x14ac:dyDescent="0.3">
      <c r="A2353" s="3">
        <f t="shared" si="409"/>
        <v>2336</v>
      </c>
      <c r="B2353" s="4" t="s">
        <v>2067</v>
      </c>
      <c r="C2353" s="3">
        <v>8</v>
      </c>
      <c r="D2353" s="3" t="s">
        <v>1567</v>
      </c>
      <c r="E2353" s="4" t="s">
        <v>2235</v>
      </c>
      <c r="F2353" s="3" t="s">
        <v>1426</v>
      </c>
      <c r="G2353" s="3" t="s">
        <v>2340</v>
      </c>
      <c r="H2353" s="3" t="s">
        <v>2468</v>
      </c>
      <c r="I2353" s="3" t="s">
        <v>2496</v>
      </c>
      <c r="J2353" s="3">
        <v>18.2</v>
      </c>
      <c r="K2353" s="3">
        <v>6800</v>
      </c>
      <c r="L2353" s="3" t="s">
        <v>25</v>
      </c>
      <c r="M2353" s="3">
        <v>1</v>
      </c>
      <c r="N2353" s="28">
        <f t="shared" si="410"/>
        <v>6.8</v>
      </c>
      <c r="O2353" s="28">
        <f t="shared" si="411"/>
        <v>123.75999999999999</v>
      </c>
      <c r="P2353" s="12">
        <v>0</v>
      </c>
      <c r="Q2353" s="46">
        <f t="shared" si="405"/>
        <v>0</v>
      </c>
      <c r="R2353" s="37"/>
      <c r="S2353" s="3">
        <f t="shared" si="406"/>
        <v>6.8</v>
      </c>
      <c r="T2353" s="30" t="s">
        <v>2502</v>
      </c>
      <c r="U2353" s="5">
        <f t="shared" si="407"/>
        <v>123.75999999999999</v>
      </c>
      <c r="V2353" s="5">
        <f t="shared" si="408"/>
        <v>0</v>
      </c>
      <c r="W2353" s="5"/>
    </row>
    <row r="2354" spans="1:23" ht="43.2" x14ac:dyDescent="0.3">
      <c r="A2354" s="3">
        <f t="shared" si="409"/>
        <v>2337</v>
      </c>
      <c r="B2354" s="4" t="s">
        <v>2067</v>
      </c>
      <c r="C2354" s="3">
        <v>8</v>
      </c>
      <c r="D2354" s="3" t="s">
        <v>1567</v>
      </c>
      <c r="E2354" s="4" t="s">
        <v>2236</v>
      </c>
      <c r="F2354" s="3" t="s">
        <v>1426</v>
      </c>
      <c r="G2354" s="3" t="s">
        <v>2340</v>
      </c>
      <c r="H2354" s="3" t="s">
        <v>2468</v>
      </c>
      <c r="I2354" s="3" t="s">
        <v>2496</v>
      </c>
      <c r="J2354" s="3">
        <v>18.2</v>
      </c>
      <c r="K2354" s="3">
        <v>6800</v>
      </c>
      <c r="L2354" s="3" t="s">
        <v>25</v>
      </c>
      <c r="M2354" s="3">
        <v>1</v>
      </c>
      <c r="N2354" s="28">
        <f t="shared" si="410"/>
        <v>6.8</v>
      </c>
      <c r="O2354" s="28">
        <f t="shared" si="411"/>
        <v>123.75999999999999</v>
      </c>
      <c r="P2354" s="12">
        <v>0</v>
      </c>
      <c r="Q2354" s="46">
        <f t="shared" si="405"/>
        <v>0</v>
      </c>
      <c r="R2354" s="37"/>
      <c r="S2354" s="3">
        <f t="shared" si="406"/>
        <v>6.8</v>
      </c>
      <c r="T2354" s="30" t="s">
        <v>2502</v>
      </c>
      <c r="U2354" s="5">
        <f t="shared" si="407"/>
        <v>123.75999999999999</v>
      </c>
      <c r="V2354" s="5">
        <f t="shared" si="408"/>
        <v>0</v>
      </c>
      <c r="W2354" s="5"/>
    </row>
    <row r="2355" spans="1:23" ht="43.2" x14ac:dyDescent="0.3">
      <c r="A2355" s="3">
        <f t="shared" si="409"/>
        <v>2338</v>
      </c>
      <c r="B2355" s="4" t="s">
        <v>2067</v>
      </c>
      <c r="C2355" s="3">
        <v>8</v>
      </c>
      <c r="D2355" s="3" t="s">
        <v>1567</v>
      </c>
      <c r="E2355" s="4" t="s">
        <v>2237</v>
      </c>
      <c r="F2355" s="3" t="s">
        <v>1426</v>
      </c>
      <c r="G2355" s="3" t="s">
        <v>2340</v>
      </c>
      <c r="H2355" s="3" t="s">
        <v>2468</v>
      </c>
      <c r="I2355" s="3" t="s">
        <v>2496</v>
      </c>
      <c r="J2355" s="3">
        <v>18.2</v>
      </c>
      <c r="K2355" s="3">
        <v>6800</v>
      </c>
      <c r="L2355" s="3" t="s">
        <v>25</v>
      </c>
      <c r="M2355" s="3">
        <v>1</v>
      </c>
      <c r="N2355" s="28">
        <f t="shared" si="410"/>
        <v>6.8</v>
      </c>
      <c r="O2355" s="28">
        <f t="shared" si="411"/>
        <v>123.75999999999999</v>
      </c>
      <c r="P2355" s="12">
        <v>0</v>
      </c>
      <c r="Q2355" s="46">
        <f t="shared" si="405"/>
        <v>0</v>
      </c>
      <c r="R2355" s="37"/>
      <c r="S2355" s="3">
        <f t="shared" si="406"/>
        <v>6.8</v>
      </c>
      <c r="T2355" s="30" t="s">
        <v>2502</v>
      </c>
      <c r="U2355" s="5">
        <f t="shared" si="407"/>
        <v>123.75999999999999</v>
      </c>
      <c r="V2355" s="5">
        <f t="shared" si="408"/>
        <v>0</v>
      </c>
      <c r="W2355" s="5"/>
    </row>
    <row r="2356" spans="1:23" ht="43.2" x14ac:dyDescent="0.3">
      <c r="A2356" s="3">
        <f t="shared" si="409"/>
        <v>2339</v>
      </c>
      <c r="B2356" s="4" t="s">
        <v>2067</v>
      </c>
      <c r="C2356" s="3">
        <v>8</v>
      </c>
      <c r="D2356" s="3" t="s">
        <v>1567</v>
      </c>
      <c r="E2356" s="4" t="s">
        <v>2238</v>
      </c>
      <c r="F2356" s="3" t="s">
        <v>1426</v>
      </c>
      <c r="G2356" s="3" t="s">
        <v>2340</v>
      </c>
      <c r="H2356" s="3" t="s">
        <v>2468</v>
      </c>
      <c r="I2356" s="3" t="s">
        <v>2496</v>
      </c>
      <c r="J2356" s="3">
        <v>18.2</v>
      </c>
      <c r="K2356" s="3">
        <v>6800</v>
      </c>
      <c r="L2356" s="3" t="s">
        <v>25</v>
      </c>
      <c r="M2356" s="3">
        <v>1</v>
      </c>
      <c r="N2356" s="28">
        <f t="shared" si="410"/>
        <v>6.8</v>
      </c>
      <c r="O2356" s="28">
        <f t="shared" si="411"/>
        <v>123.75999999999999</v>
      </c>
      <c r="P2356" s="12">
        <v>0</v>
      </c>
      <c r="Q2356" s="46">
        <f t="shared" si="405"/>
        <v>0</v>
      </c>
      <c r="R2356" s="37"/>
      <c r="S2356" s="3">
        <f t="shared" si="406"/>
        <v>6.8</v>
      </c>
      <c r="T2356" s="30" t="s">
        <v>2502</v>
      </c>
      <c r="U2356" s="5">
        <f t="shared" si="407"/>
        <v>123.75999999999999</v>
      </c>
      <c r="V2356" s="5">
        <f t="shared" si="408"/>
        <v>0</v>
      </c>
      <c r="W2356" s="5"/>
    </row>
    <row r="2357" spans="1:23" ht="43.2" x14ac:dyDescent="0.3">
      <c r="A2357" s="3">
        <f t="shared" si="409"/>
        <v>2340</v>
      </c>
      <c r="B2357" s="4" t="s">
        <v>2561</v>
      </c>
      <c r="C2357" s="3">
        <v>1</v>
      </c>
      <c r="D2357" s="3" t="s">
        <v>2239</v>
      </c>
      <c r="E2357" s="4" t="s">
        <v>2240</v>
      </c>
      <c r="F2357" s="3" t="s">
        <v>2241</v>
      </c>
      <c r="G2357" s="3"/>
      <c r="H2357" s="3"/>
      <c r="I2357" s="3" t="s">
        <v>2508</v>
      </c>
      <c r="J2357" s="3">
        <v>0.18</v>
      </c>
      <c r="K2357" s="3">
        <v>70</v>
      </c>
      <c r="L2357" s="3" t="s">
        <v>25</v>
      </c>
      <c r="M2357" s="3">
        <f>(186*2)*6</f>
        <v>2232</v>
      </c>
      <c r="N2357" s="53" t="s">
        <v>3</v>
      </c>
      <c r="O2357" s="28">
        <f t="shared" ref="O2357:O2362" si="412">J2357*M2357</f>
        <v>401.76</v>
      </c>
      <c r="P2357" s="12">
        <v>0.1</v>
      </c>
      <c r="Q2357" s="46">
        <f t="shared" ref="Q2357:Q2372" si="413">O2357*P2357</f>
        <v>40.176000000000002</v>
      </c>
      <c r="R2357" s="12"/>
      <c r="S2357" s="3">
        <f t="shared" ref="S2357:S2372" si="414">M2357-Q2357</f>
        <v>2191.8240000000001</v>
      </c>
      <c r="T2357" s="30" t="s">
        <v>2502</v>
      </c>
      <c r="U2357" s="54">
        <f t="shared" si="407"/>
        <v>394.52832000000001</v>
      </c>
      <c r="V2357" s="54">
        <f t="shared" si="408"/>
        <v>7.2316799999999999</v>
      </c>
      <c r="W2357" s="5"/>
    </row>
    <row r="2358" spans="1:23" ht="43.2" x14ac:dyDescent="0.3">
      <c r="A2358" s="3">
        <f t="shared" si="409"/>
        <v>2341</v>
      </c>
      <c r="B2358" s="4" t="s">
        <v>2561</v>
      </c>
      <c r="C2358" s="3">
        <v>1</v>
      </c>
      <c r="D2358" s="3" t="s">
        <v>2239</v>
      </c>
      <c r="E2358" s="4" t="s">
        <v>2242</v>
      </c>
      <c r="F2358" s="3" t="s">
        <v>5</v>
      </c>
      <c r="G2358" s="3"/>
      <c r="H2358" s="3"/>
      <c r="I2358" s="3" t="s">
        <v>2508</v>
      </c>
      <c r="J2358" s="3">
        <v>0.13</v>
      </c>
      <c r="K2358" s="3">
        <v>60</v>
      </c>
      <c r="L2358" s="3" t="s">
        <v>25</v>
      </c>
      <c r="M2358" s="3">
        <f>(326*2)*4</f>
        <v>2608</v>
      </c>
      <c r="N2358" s="53" t="s">
        <v>3</v>
      </c>
      <c r="O2358" s="28">
        <f t="shared" si="412"/>
        <v>339.04</v>
      </c>
      <c r="P2358" s="13">
        <v>0.1</v>
      </c>
      <c r="Q2358" s="46">
        <f t="shared" si="413"/>
        <v>33.904000000000003</v>
      </c>
      <c r="R2358" s="13"/>
      <c r="S2358" s="3">
        <f t="shared" si="414"/>
        <v>2574.096</v>
      </c>
      <c r="T2358" s="30" t="s">
        <v>2502</v>
      </c>
      <c r="U2358" s="11">
        <f t="shared" si="407"/>
        <v>334.63247999999999</v>
      </c>
      <c r="V2358" s="11">
        <f t="shared" si="408"/>
        <v>4.4075200000000008</v>
      </c>
      <c r="W2358" s="5"/>
    </row>
    <row r="2359" spans="1:23" ht="43.2" x14ac:dyDescent="0.3">
      <c r="A2359" s="3">
        <f t="shared" si="409"/>
        <v>2342</v>
      </c>
      <c r="B2359" s="4" t="s">
        <v>2561</v>
      </c>
      <c r="C2359" s="3">
        <v>1</v>
      </c>
      <c r="D2359" s="3" t="s">
        <v>2239</v>
      </c>
      <c r="E2359" s="4" t="s">
        <v>2243</v>
      </c>
      <c r="F2359" s="3" t="s">
        <v>5</v>
      </c>
      <c r="G2359" s="3"/>
      <c r="H2359" s="3"/>
      <c r="I2359" s="3" t="s">
        <v>2508</v>
      </c>
      <c r="J2359" s="3">
        <v>0.13</v>
      </c>
      <c r="K2359" s="3">
        <v>65</v>
      </c>
      <c r="L2359" s="3" t="s">
        <v>25</v>
      </c>
      <c r="M2359" s="3">
        <f>(285*2)*6</f>
        <v>3420</v>
      </c>
      <c r="N2359" s="53" t="s">
        <v>3</v>
      </c>
      <c r="O2359" s="28">
        <f t="shared" si="412"/>
        <v>444.6</v>
      </c>
      <c r="P2359" s="13">
        <v>0.1</v>
      </c>
      <c r="Q2359" s="46">
        <f t="shared" si="413"/>
        <v>44.460000000000008</v>
      </c>
      <c r="R2359" s="13"/>
      <c r="S2359" s="3">
        <f t="shared" si="414"/>
        <v>3375.54</v>
      </c>
      <c r="T2359" s="30" t="s">
        <v>2502</v>
      </c>
      <c r="U2359" s="11">
        <f t="shared" si="407"/>
        <v>438.8202</v>
      </c>
      <c r="V2359" s="11">
        <f t="shared" si="408"/>
        <v>5.7798000000000016</v>
      </c>
      <c r="W2359" s="5"/>
    </row>
    <row r="2360" spans="1:23" ht="43.2" x14ac:dyDescent="0.3">
      <c r="A2360" s="3">
        <f t="shared" si="409"/>
        <v>2343</v>
      </c>
      <c r="B2360" s="4" t="s">
        <v>918</v>
      </c>
      <c r="C2360" s="3">
        <v>2</v>
      </c>
      <c r="D2360" s="3" t="s">
        <v>2239</v>
      </c>
      <c r="E2360" s="4" t="s">
        <v>2240</v>
      </c>
      <c r="F2360" s="3" t="s">
        <v>2241</v>
      </c>
      <c r="G2360" s="3"/>
      <c r="H2360" s="3"/>
      <c r="I2360" s="3" t="s">
        <v>2508</v>
      </c>
      <c r="J2360" s="3">
        <v>0.18</v>
      </c>
      <c r="K2360" s="3">
        <v>70</v>
      </c>
      <c r="L2360" s="3" t="s">
        <v>25</v>
      </c>
      <c r="M2360" s="3">
        <f>(195*2)*6</f>
        <v>2340</v>
      </c>
      <c r="N2360" s="53" t="s">
        <v>3</v>
      </c>
      <c r="O2360" s="28">
        <f t="shared" si="412"/>
        <v>421.2</v>
      </c>
      <c r="P2360" s="15">
        <v>0.15</v>
      </c>
      <c r="Q2360" s="46">
        <f t="shared" si="413"/>
        <v>63.179999999999993</v>
      </c>
      <c r="R2360" s="15"/>
      <c r="S2360" s="3">
        <f t="shared" si="414"/>
        <v>2276.8200000000002</v>
      </c>
      <c r="T2360" s="30" t="s">
        <v>2502</v>
      </c>
      <c r="U2360" s="54">
        <f t="shared" si="407"/>
        <v>409.82760000000002</v>
      </c>
      <c r="V2360" s="54">
        <f t="shared" si="408"/>
        <v>11.372399999999999</v>
      </c>
      <c r="W2360" s="5"/>
    </row>
    <row r="2361" spans="1:23" ht="43.2" x14ac:dyDescent="0.3">
      <c r="A2361" s="3">
        <f t="shared" si="409"/>
        <v>2344</v>
      </c>
      <c r="B2361" s="4" t="s">
        <v>918</v>
      </c>
      <c r="C2361" s="3">
        <v>2</v>
      </c>
      <c r="D2361" s="3" t="s">
        <v>2239</v>
      </c>
      <c r="E2361" s="4" t="s">
        <v>2242</v>
      </c>
      <c r="F2361" s="3" t="s">
        <v>5</v>
      </c>
      <c r="G2361" s="3"/>
      <c r="H2361" s="3"/>
      <c r="I2361" s="3" t="s">
        <v>2508</v>
      </c>
      <c r="J2361" s="3">
        <v>0.13</v>
      </c>
      <c r="K2361" s="3">
        <v>60</v>
      </c>
      <c r="L2361" s="3" t="s">
        <v>25</v>
      </c>
      <c r="M2361" s="3">
        <f>(246*2)*4</f>
        <v>1968</v>
      </c>
      <c r="N2361" s="53" t="s">
        <v>3</v>
      </c>
      <c r="O2361" s="28">
        <f t="shared" si="412"/>
        <v>255.84</v>
      </c>
      <c r="P2361" s="15">
        <v>0.15</v>
      </c>
      <c r="Q2361" s="46">
        <f t="shared" si="413"/>
        <v>38.375999999999998</v>
      </c>
      <c r="R2361" s="15"/>
      <c r="S2361" s="3">
        <f t="shared" si="414"/>
        <v>1929.624</v>
      </c>
      <c r="T2361" s="30" t="s">
        <v>2502</v>
      </c>
      <c r="U2361" s="11">
        <f t="shared" si="407"/>
        <v>250.85112000000001</v>
      </c>
      <c r="V2361" s="11">
        <f t="shared" si="408"/>
        <v>4.98888</v>
      </c>
      <c r="W2361" s="5"/>
    </row>
    <row r="2362" spans="1:23" ht="43.2" x14ac:dyDescent="0.3">
      <c r="A2362" s="3">
        <f t="shared" si="409"/>
        <v>2345</v>
      </c>
      <c r="B2362" s="4" t="s">
        <v>918</v>
      </c>
      <c r="C2362" s="3">
        <v>2</v>
      </c>
      <c r="D2362" s="3" t="s">
        <v>2239</v>
      </c>
      <c r="E2362" s="4" t="s">
        <v>2243</v>
      </c>
      <c r="F2362" s="3" t="s">
        <v>5</v>
      </c>
      <c r="G2362" s="3"/>
      <c r="H2362" s="3"/>
      <c r="I2362" s="3" t="s">
        <v>2508</v>
      </c>
      <c r="J2362" s="3">
        <v>0.13</v>
      </c>
      <c r="K2362" s="3">
        <v>65</v>
      </c>
      <c r="L2362" s="3" t="s">
        <v>25</v>
      </c>
      <c r="M2362" s="3">
        <f>(6*2)*6</f>
        <v>72</v>
      </c>
      <c r="N2362" s="53" t="s">
        <v>3</v>
      </c>
      <c r="O2362" s="28">
        <f t="shared" si="412"/>
        <v>9.36</v>
      </c>
      <c r="P2362" s="15">
        <v>0.15</v>
      </c>
      <c r="Q2362" s="46">
        <f t="shared" si="413"/>
        <v>1.4039999999999999</v>
      </c>
      <c r="R2362" s="15"/>
      <c r="S2362" s="3">
        <f t="shared" si="414"/>
        <v>70.596000000000004</v>
      </c>
      <c r="T2362" s="30" t="s">
        <v>2502</v>
      </c>
      <c r="U2362" s="11">
        <f t="shared" si="407"/>
        <v>9.177480000000001</v>
      </c>
      <c r="V2362" s="11">
        <f t="shared" si="408"/>
        <v>0.18251999999999999</v>
      </c>
      <c r="W2362" s="5"/>
    </row>
    <row r="2363" spans="1:23" ht="43.2" x14ac:dyDescent="0.3">
      <c r="A2363" s="3">
        <f t="shared" si="409"/>
        <v>2346</v>
      </c>
      <c r="B2363" s="4" t="s">
        <v>918</v>
      </c>
      <c r="C2363" s="3">
        <v>2</v>
      </c>
      <c r="D2363" s="3" t="s">
        <v>2239</v>
      </c>
      <c r="E2363" s="4" t="s">
        <v>2244</v>
      </c>
      <c r="F2363" s="3" t="s">
        <v>2245</v>
      </c>
      <c r="G2363" s="3"/>
      <c r="H2363" s="3"/>
      <c r="I2363" s="3" t="s">
        <v>2508</v>
      </c>
      <c r="J2363" s="3">
        <v>0.09</v>
      </c>
      <c r="K2363" s="3">
        <v>50</v>
      </c>
      <c r="L2363" s="3" t="s">
        <v>25</v>
      </c>
      <c r="M2363" s="3">
        <f>(76*2)*2</f>
        <v>304</v>
      </c>
      <c r="N2363" s="53" t="s">
        <v>3</v>
      </c>
      <c r="O2363" s="28">
        <f t="shared" ref="O2363:O2372" si="415">J2363*M2363</f>
        <v>27.36</v>
      </c>
      <c r="P2363" s="15">
        <v>0.15</v>
      </c>
      <c r="Q2363" s="64">
        <f t="shared" si="413"/>
        <v>4.1040000000000001</v>
      </c>
      <c r="R2363" s="15"/>
      <c r="S2363" s="7">
        <f t="shared" si="414"/>
        <v>299.89600000000002</v>
      </c>
      <c r="T2363" s="30" t="s">
        <v>2502</v>
      </c>
      <c r="U2363" s="11">
        <f t="shared" si="407"/>
        <v>26.990639999999999</v>
      </c>
      <c r="V2363" s="11">
        <f t="shared" si="408"/>
        <v>0.36936000000000002</v>
      </c>
      <c r="W2363" s="5"/>
    </row>
    <row r="2364" spans="1:23" ht="43.2" x14ac:dyDescent="0.3">
      <c r="A2364" s="3">
        <f t="shared" si="409"/>
        <v>2347</v>
      </c>
      <c r="B2364" s="4" t="s">
        <v>1502</v>
      </c>
      <c r="C2364" s="3">
        <v>3</v>
      </c>
      <c r="D2364" s="3" t="s">
        <v>2239</v>
      </c>
      <c r="E2364" s="4" t="s">
        <v>2240</v>
      </c>
      <c r="F2364" s="3" t="s">
        <v>2241</v>
      </c>
      <c r="G2364" s="3"/>
      <c r="H2364" s="3"/>
      <c r="I2364" s="3" t="s">
        <v>2508</v>
      </c>
      <c r="J2364" s="3">
        <v>0.18</v>
      </c>
      <c r="K2364" s="3">
        <v>70</v>
      </c>
      <c r="L2364" s="3" t="s">
        <v>25</v>
      </c>
      <c r="M2364" s="3">
        <f>(27*2)*6</f>
        <v>324</v>
      </c>
      <c r="N2364" s="53" t="s">
        <v>3</v>
      </c>
      <c r="O2364" s="28">
        <f t="shared" si="415"/>
        <v>58.32</v>
      </c>
      <c r="P2364" s="15">
        <v>0.9</v>
      </c>
      <c r="Q2364" s="46">
        <f t="shared" si="413"/>
        <v>52.488</v>
      </c>
      <c r="R2364" s="15"/>
      <c r="S2364" s="3">
        <f t="shared" si="414"/>
        <v>271.512</v>
      </c>
      <c r="T2364" s="30" t="s">
        <v>2502</v>
      </c>
      <c r="U2364" s="54">
        <f t="shared" si="407"/>
        <v>48.872160000000001</v>
      </c>
      <c r="V2364" s="54">
        <f t="shared" si="408"/>
        <v>9.4478399999999993</v>
      </c>
      <c r="W2364" s="5"/>
    </row>
    <row r="2365" spans="1:23" ht="43.2" x14ac:dyDescent="0.3">
      <c r="A2365" s="3">
        <f t="shared" si="409"/>
        <v>2348</v>
      </c>
      <c r="B2365" s="4" t="s">
        <v>1502</v>
      </c>
      <c r="C2365" s="3">
        <v>3</v>
      </c>
      <c r="D2365" s="3" t="s">
        <v>2239</v>
      </c>
      <c r="E2365" s="4" t="s">
        <v>2242</v>
      </c>
      <c r="F2365" s="3" t="s">
        <v>5</v>
      </c>
      <c r="G2365" s="3"/>
      <c r="H2365" s="3"/>
      <c r="I2365" s="3" t="s">
        <v>2508</v>
      </c>
      <c r="J2365" s="3">
        <v>0.13</v>
      </c>
      <c r="K2365" s="3">
        <v>60</v>
      </c>
      <c r="L2365" s="3" t="s">
        <v>25</v>
      </c>
      <c r="M2365" s="3">
        <f>(23*2)*4</f>
        <v>184</v>
      </c>
      <c r="N2365" s="53" t="s">
        <v>3</v>
      </c>
      <c r="O2365" s="28">
        <f t="shared" si="415"/>
        <v>23.92</v>
      </c>
      <c r="P2365" s="15">
        <v>0.9</v>
      </c>
      <c r="Q2365" s="46">
        <f t="shared" si="413"/>
        <v>21.528000000000002</v>
      </c>
      <c r="R2365" s="15"/>
      <c r="S2365" s="3">
        <f t="shared" si="414"/>
        <v>162.47200000000001</v>
      </c>
      <c r="T2365" s="30" t="s">
        <v>2502</v>
      </c>
      <c r="U2365" s="11">
        <f t="shared" si="407"/>
        <v>21.121360000000003</v>
      </c>
      <c r="V2365" s="11">
        <f t="shared" si="408"/>
        <v>2.7986400000000002</v>
      </c>
      <c r="W2365" s="5"/>
    </row>
    <row r="2366" spans="1:23" ht="43.2" x14ac:dyDescent="0.3">
      <c r="A2366" s="3">
        <f t="shared" si="409"/>
        <v>2349</v>
      </c>
      <c r="B2366" s="4" t="s">
        <v>1573</v>
      </c>
      <c r="C2366" s="3">
        <v>5</v>
      </c>
      <c r="D2366" s="3" t="s">
        <v>2239</v>
      </c>
      <c r="E2366" s="4" t="s">
        <v>2240</v>
      </c>
      <c r="F2366" s="3" t="s">
        <v>2241</v>
      </c>
      <c r="G2366" s="3"/>
      <c r="H2366" s="3"/>
      <c r="I2366" s="3" t="s">
        <v>2508</v>
      </c>
      <c r="J2366" s="3">
        <v>0.18</v>
      </c>
      <c r="K2366" s="3">
        <v>70</v>
      </c>
      <c r="L2366" s="3" t="s">
        <v>25</v>
      </c>
      <c r="M2366" s="3">
        <f>(110*2)*6</f>
        <v>1320</v>
      </c>
      <c r="N2366" s="53" t="s">
        <v>3</v>
      </c>
      <c r="O2366" s="28">
        <f t="shared" si="415"/>
        <v>237.6</v>
      </c>
      <c r="P2366" s="38">
        <v>0.8</v>
      </c>
      <c r="Q2366" s="46">
        <f t="shared" si="413"/>
        <v>190.08</v>
      </c>
      <c r="R2366" s="38"/>
      <c r="S2366" s="3">
        <f t="shared" si="414"/>
        <v>1129.92</v>
      </c>
      <c r="T2366" s="30" t="s">
        <v>2502</v>
      </c>
      <c r="U2366" s="54">
        <f t="shared" si="407"/>
        <v>203.38560000000001</v>
      </c>
      <c r="V2366" s="54">
        <f t="shared" si="408"/>
        <v>34.214399999999998</v>
      </c>
      <c r="W2366" s="5"/>
    </row>
    <row r="2367" spans="1:23" ht="43.2" x14ac:dyDescent="0.3">
      <c r="A2367" s="3">
        <f t="shared" si="409"/>
        <v>2350</v>
      </c>
      <c r="B2367" s="4" t="s">
        <v>1573</v>
      </c>
      <c r="C2367" s="3">
        <v>5</v>
      </c>
      <c r="D2367" s="3" t="s">
        <v>2239</v>
      </c>
      <c r="E2367" s="4" t="s">
        <v>2244</v>
      </c>
      <c r="F2367" s="3" t="s">
        <v>2245</v>
      </c>
      <c r="G2367" s="3"/>
      <c r="H2367" s="3"/>
      <c r="I2367" s="3" t="s">
        <v>2508</v>
      </c>
      <c r="J2367" s="3">
        <v>0.09</v>
      </c>
      <c r="K2367" s="3">
        <v>65</v>
      </c>
      <c r="L2367" s="3" t="s">
        <v>25</v>
      </c>
      <c r="M2367" s="3">
        <f>(260*2)*2</f>
        <v>1040</v>
      </c>
      <c r="N2367" s="53" t="s">
        <v>3</v>
      </c>
      <c r="O2367" s="28">
        <f t="shared" si="415"/>
        <v>93.6</v>
      </c>
      <c r="P2367" s="15">
        <v>0.8</v>
      </c>
      <c r="Q2367" s="46">
        <f t="shared" si="413"/>
        <v>74.88</v>
      </c>
      <c r="R2367" s="15"/>
      <c r="S2367" s="3">
        <f t="shared" si="414"/>
        <v>965.12</v>
      </c>
      <c r="T2367" s="30" t="s">
        <v>2502</v>
      </c>
      <c r="U2367" s="11">
        <f t="shared" si="407"/>
        <v>86.860799999999998</v>
      </c>
      <c r="V2367" s="11">
        <f t="shared" si="408"/>
        <v>6.7391999999999994</v>
      </c>
      <c r="W2367" s="5"/>
    </row>
    <row r="2368" spans="1:23" ht="43.2" x14ac:dyDescent="0.3">
      <c r="A2368" s="3">
        <f t="shared" si="409"/>
        <v>2351</v>
      </c>
      <c r="B2368" s="4" t="s">
        <v>2019</v>
      </c>
      <c r="C2368" s="3">
        <v>7</v>
      </c>
      <c r="D2368" s="3" t="s">
        <v>2239</v>
      </c>
      <c r="E2368" s="4" t="s">
        <v>2240</v>
      </c>
      <c r="F2368" s="3" t="s">
        <v>2241</v>
      </c>
      <c r="G2368" s="3"/>
      <c r="H2368" s="3"/>
      <c r="I2368" s="3" t="s">
        <v>2508</v>
      </c>
      <c r="J2368" s="3">
        <v>0.18</v>
      </c>
      <c r="K2368" s="3">
        <v>70</v>
      </c>
      <c r="L2368" s="3" t="s">
        <v>25</v>
      </c>
      <c r="M2368" s="3">
        <f>(12*2)*6</f>
        <v>144</v>
      </c>
      <c r="N2368" s="53" t="s">
        <v>3</v>
      </c>
      <c r="O2368" s="28">
        <f t="shared" si="415"/>
        <v>25.919999999999998</v>
      </c>
      <c r="P2368" s="38">
        <v>0.8</v>
      </c>
      <c r="Q2368" s="46">
        <f t="shared" si="413"/>
        <v>20.736000000000001</v>
      </c>
      <c r="R2368" s="38"/>
      <c r="S2368" s="3">
        <f t="shared" si="414"/>
        <v>123.264</v>
      </c>
      <c r="T2368" s="30" t="s">
        <v>2502</v>
      </c>
      <c r="U2368" s="54">
        <f t="shared" si="407"/>
        <v>22.187519999999999</v>
      </c>
      <c r="V2368" s="54">
        <f t="shared" si="408"/>
        <v>3.7324799999999998</v>
      </c>
      <c r="W2368" s="5"/>
    </row>
    <row r="2369" spans="1:23" ht="43.2" x14ac:dyDescent="0.3">
      <c r="A2369" s="3">
        <f t="shared" si="409"/>
        <v>2352</v>
      </c>
      <c r="B2369" s="4" t="s">
        <v>2019</v>
      </c>
      <c r="C2369" s="3">
        <v>7</v>
      </c>
      <c r="D2369" s="3" t="s">
        <v>2239</v>
      </c>
      <c r="E2369" s="4" t="s">
        <v>2244</v>
      </c>
      <c r="F2369" s="3" t="s">
        <v>2245</v>
      </c>
      <c r="G2369" s="3"/>
      <c r="H2369" s="3"/>
      <c r="I2369" s="3" t="s">
        <v>2508</v>
      </c>
      <c r="J2369" s="3">
        <v>0.09</v>
      </c>
      <c r="K2369" s="3">
        <v>50</v>
      </c>
      <c r="L2369" s="3" t="s">
        <v>25</v>
      </c>
      <c r="M2369" s="3">
        <f>(16*2)*2</f>
        <v>64</v>
      </c>
      <c r="N2369" s="53" t="s">
        <v>3</v>
      </c>
      <c r="O2369" s="28">
        <f t="shared" si="415"/>
        <v>5.76</v>
      </c>
      <c r="P2369" s="15">
        <v>0.8</v>
      </c>
      <c r="Q2369" s="64">
        <f t="shared" si="413"/>
        <v>4.6079999999999997</v>
      </c>
      <c r="R2369" s="15"/>
      <c r="S2369" s="7">
        <f t="shared" si="414"/>
        <v>59.392000000000003</v>
      </c>
      <c r="T2369" s="30" t="s">
        <v>2502</v>
      </c>
      <c r="U2369" s="11">
        <f t="shared" si="407"/>
        <v>5.3452799999999998</v>
      </c>
      <c r="V2369" s="11">
        <f t="shared" si="408"/>
        <v>0.41471999999999998</v>
      </c>
      <c r="W2369" s="5"/>
    </row>
    <row r="2370" spans="1:23" ht="43.2" x14ac:dyDescent="0.3">
      <c r="A2370" s="3">
        <f t="shared" si="409"/>
        <v>2353</v>
      </c>
      <c r="B2370" s="4" t="s">
        <v>2067</v>
      </c>
      <c r="C2370" s="3">
        <v>8</v>
      </c>
      <c r="D2370" s="3" t="s">
        <v>2239</v>
      </c>
      <c r="E2370" s="4" t="s">
        <v>2240</v>
      </c>
      <c r="F2370" s="3" t="s">
        <v>2241</v>
      </c>
      <c r="G2370" s="3"/>
      <c r="H2370" s="3"/>
      <c r="I2370" s="3" t="s">
        <v>2508</v>
      </c>
      <c r="J2370" s="3">
        <v>0.18</v>
      </c>
      <c r="K2370" s="3">
        <v>70</v>
      </c>
      <c r="L2370" s="3" t="s">
        <v>25</v>
      </c>
      <c r="M2370" s="3">
        <f>(57*2)*6</f>
        <v>684</v>
      </c>
      <c r="N2370" s="53" t="s">
        <v>3</v>
      </c>
      <c r="O2370" s="28">
        <f t="shared" si="415"/>
        <v>123.11999999999999</v>
      </c>
      <c r="P2370" s="38">
        <v>0.3</v>
      </c>
      <c r="Q2370" s="46">
        <f t="shared" si="413"/>
        <v>36.935999999999993</v>
      </c>
      <c r="R2370" s="38"/>
      <c r="S2370" s="3">
        <f t="shared" si="414"/>
        <v>647.06399999999996</v>
      </c>
      <c r="T2370" s="30" t="s">
        <v>2502</v>
      </c>
      <c r="U2370" s="54">
        <f t="shared" si="407"/>
        <v>116.47151999999998</v>
      </c>
      <c r="V2370" s="54">
        <f t="shared" si="408"/>
        <v>6.6484799999999984</v>
      </c>
      <c r="W2370" s="5"/>
    </row>
    <row r="2371" spans="1:23" ht="43.2" x14ac:dyDescent="0.3">
      <c r="A2371" s="3">
        <f t="shared" si="409"/>
        <v>2354</v>
      </c>
      <c r="B2371" s="4" t="s">
        <v>2067</v>
      </c>
      <c r="C2371" s="3">
        <v>8</v>
      </c>
      <c r="D2371" s="3" t="s">
        <v>2239</v>
      </c>
      <c r="E2371" s="4" t="s">
        <v>2244</v>
      </c>
      <c r="F2371" s="3" t="s">
        <v>2245</v>
      </c>
      <c r="G2371" s="3"/>
      <c r="H2371" s="3"/>
      <c r="I2371" s="3" t="s">
        <v>2508</v>
      </c>
      <c r="J2371" s="3">
        <v>0.09</v>
      </c>
      <c r="K2371" s="3">
        <v>50</v>
      </c>
      <c r="L2371" s="3" t="s">
        <v>25</v>
      </c>
      <c r="M2371" s="3">
        <f>(72*2)*2</f>
        <v>288</v>
      </c>
      <c r="N2371" s="53" t="s">
        <v>3</v>
      </c>
      <c r="O2371" s="28">
        <f t="shared" si="415"/>
        <v>25.919999999999998</v>
      </c>
      <c r="P2371" s="15">
        <v>0.3</v>
      </c>
      <c r="Q2371" s="64">
        <f t="shared" si="413"/>
        <v>7.7759999999999989</v>
      </c>
      <c r="R2371" s="15"/>
      <c r="S2371" s="7">
        <f t="shared" si="414"/>
        <v>280.22399999999999</v>
      </c>
      <c r="T2371" s="30" t="s">
        <v>2502</v>
      </c>
      <c r="U2371" s="11">
        <f t="shared" si="407"/>
        <v>25.220159999999996</v>
      </c>
      <c r="V2371" s="11">
        <f t="shared" si="408"/>
        <v>0.69983999999999991</v>
      </c>
      <c r="W2371" s="5"/>
    </row>
    <row r="2372" spans="1:23" ht="43.2" x14ac:dyDescent="0.3">
      <c r="A2372" s="3">
        <f t="shared" si="409"/>
        <v>2355</v>
      </c>
      <c r="B2372" s="4" t="s">
        <v>2067</v>
      </c>
      <c r="C2372" s="3">
        <v>8</v>
      </c>
      <c r="D2372" s="3" t="s">
        <v>2239</v>
      </c>
      <c r="E2372" s="4" t="s">
        <v>2242</v>
      </c>
      <c r="F2372" s="3" t="s">
        <v>5</v>
      </c>
      <c r="G2372" s="3"/>
      <c r="H2372" s="3"/>
      <c r="I2372" s="3" t="s">
        <v>2508</v>
      </c>
      <c r="J2372" s="3">
        <v>0.13</v>
      </c>
      <c r="K2372" s="3">
        <v>60</v>
      </c>
      <c r="L2372" s="3" t="s">
        <v>25</v>
      </c>
      <c r="M2372" s="3">
        <f>(61*2)*4</f>
        <v>488</v>
      </c>
      <c r="N2372" s="53" t="s">
        <v>3</v>
      </c>
      <c r="O2372" s="28">
        <f t="shared" si="415"/>
        <v>63.440000000000005</v>
      </c>
      <c r="P2372" s="15">
        <v>0.3</v>
      </c>
      <c r="Q2372" s="46">
        <f t="shared" si="413"/>
        <v>19.032</v>
      </c>
      <c r="R2372" s="15"/>
      <c r="S2372" s="3">
        <f t="shared" si="414"/>
        <v>468.96800000000002</v>
      </c>
      <c r="T2372" s="30" t="s">
        <v>2502</v>
      </c>
      <c r="U2372" s="11">
        <f t="shared" si="407"/>
        <v>60.965840000000007</v>
      </c>
      <c r="V2372" s="11">
        <f t="shared" si="408"/>
        <v>2.4741599999999999</v>
      </c>
      <c r="W2372" s="5"/>
    </row>
    <row r="2373" spans="1:23" ht="43.2" x14ac:dyDescent="0.3">
      <c r="A2373" s="3">
        <f t="shared" si="409"/>
        <v>2356</v>
      </c>
      <c r="B2373" s="4" t="s">
        <v>2561</v>
      </c>
      <c r="C2373" s="3">
        <v>1</v>
      </c>
      <c r="D2373" s="3" t="s">
        <v>2246</v>
      </c>
      <c r="E2373" s="4" t="s">
        <v>2248</v>
      </c>
      <c r="F2373" s="3" t="s">
        <v>2247</v>
      </c>
      <c r="G2373" s="3"/>
      <c r="H2373" s="3"/>
      <c r="I2373" s="3" t="s">
        <v>2496</v>
      </c>
      <c r="J2373" s="3">
        <v>4.0999999999999996</v>
      </c>
      <c r="K2373" s="3">
        <v>8000</v>
      </c>
      <c r="L2373" s="3" t="s">
        <v>25</v>
      </c>
      <c r="M2373" s="3">
        <v>1</v>
      </c>
      <c r="N2373" s="28">
        <f t="shared" ref="N2373:N2423" si="416">(K2373/1000)*M2373</f>
        <v>8</v>
      </c>
      <c r="O2373" s="28">
        <f t="shared" ref="O2373:O2423" si="417">N2373*J2373</f>
        <v>32.799999999999997</v>
      </c>
      <c r="P2373" s="13">
        <v>0.9</v>
      </c>
      <c r="Q2373" s="46">
        <f t="shared" ref="Q2373:Q2404" si="418">N2373*P2373</f>
        <v>7.2</v>
      </c>
      <c r="R2373" s="13"/>
      <c r="S2373" s="3">
        <f t="shared" ref="S2373:S2404" si="419">N2373-Q2373</f>
        <v>0.79999999999999982</v>
      </c>
      <c r="T2373" s="30" t="s">
        <v>2502</v>
      </c>
      <c r="U2373" s="5">
        <f t="shared" si="407"/>
        <v>3.2799999999999989</v>
      </c>
      <c r="V2373" s="5">
        <f t="shared" si="408"/>
        <v>29.52</v>
      </c>
      <c r="W2373" s="5"/>
    </row>
    <row r="2374" spans="1:23" ht="43.2" x14ac:dyDescent="0.3">
      <c r="A2374" s="3">
        <f t="shared" si="409"/>
        <v>2357</v>
      </c>
      <c r="B2374" s="4" t="s">
        <v>2561</v>
      </c>
      <c r="C2374" s="3">
        <v>1</v>
      </c>
      <c r="D2374" s="3" t="s">
        <v>2246</v>
      </c>
      <c r="E2374" s="4" t="s">
        <v>2249</v>
      </c>
      <c r="F2374" s="3" t="s">
        <v>2247</v>
      </c>
      <c r="G2374" s="3"/>
      <c r="H2374" s="3"/>
      <c r="I2374" s="3" t="s">
        <v>2496</v>
      </c>
      <c r="J2374" s="3">
        <v>4.0999999999999996</v>
      </c>
      <c r="K2374" s="3">
        <v>8000</v>
      </c>
      <c r="L2374" s="3" t="s">
        <v>25</v>
      </c>
      <c r="M2374" s="3">
        <v>1</v>
      </c>
      <c r="N2374" s="28">
        <f t="shared" si="416"/>
        <v>8</v>
      </c>
      <c r="O2374" s="28">
        <f t="shared" si="417"/>
        <v>32.799999999999997</v>
      </c>
      <c r="P2374" s="13">
        <v>0.9</v>
      </c>
      <c r="Q2374" s="46">
        <f t="shared" si="418"/>
        <v>7.2</v>
      </c>
      <c r="R2374" s="13"/>
      <c r="S2374" s="3">
        <f t="shared" si="419"/>
        <v>0.79999999999999982</v>
      </c>
      <c r="T2374" s="30" t="s">
        <v>2502</v>
      </c>
      <c r="U2374" s="5">
        <f t="shared" si="407"/>
        <v>3.2799999999999989</v>
      </c>
      <c r="V2374" s="5">
        <f t="shared" si="408"/>
        <v>29.52</v>
      </c>
      <c r="W2374" s="5"/>
    </row>
    <row r="2375" spans="1:23" ht="43.2" x14ac:dyDescent="0.3">
      <c r="A2375" s="3">
        <f t="shared" si="409"/>
        <v>2358</v>
      </c>
      <c r="B2375" s="4" t="s">
        <v>2561</v>
      </c>
      <c r="C2375" s="3">
        <v>1</v>
      </c>
      <c r="D2375" s="3" t="s">
        <v>2246</v>
      </c>
      <c r="E2375" s="4" t="s">
        <v>2250</v>
      </c>
      <c r="F2375" s="3" t="s">
        <v>2247</v>
      </c>
      <c r="G2375" s="3"/>
      <c r="H2375" s="3"/>
      <c r="I2375" s="3" t="s">
        <v>2496</v>
      </c>
      <c r="J2375" s="3">
        <v>4.0999999999999996</v>
      </c>
      <c r="K2375" s="3">
        <v>1200</v>
      </c>
      <c r="L2375" s="3" t="s">
        <v>25</v>
      </c>
      <c r="M2375" s="3">
        <v>6</v>
      </c>
      <c r="N2375" s="28">
        <f t="shared" si="416"/>
        <v>7.1999999999999993</v>
      </c>
      <c r="O2375" s="28">
        <f t="shared" si="417"/>
        <v>29.519999999999996</v>
      </c>
      <c r="P2375" s="13">
        <v>0.9</v>
      </c>
      <c r="Q2375" s="46">
        <f t="shared" si="418"/>
        <v>6.4799999999999995</v>
      </c>
      <c r="R2375" s="13"/>
      <c r="S2375" s="3">
        <f t="shared" si="419"/>
        <v>0.71999999999999975</v>
      </c>
      <c r="T2375" s="30" t="s">
        <v>2502</v>
      </c>
      <c r="U2375" s="5">
        <f t="shared" si="407"/>
        <v>2.9519999999999986</v>
      </c>
      <c r="V2375" s="5">
        <f t="shared" si="408"/>
        <v>26.567999999999994</v>
      </c>
      <c r="W2375" s="5"/>
    </row>
    <row r="2376" spans="1:23" ht="43.2" x14ac:dyDescent="0.3">
      <c r="A2376" s="3">
        <f t="shared" si="409"/>
        <v>2359</v>
      </c>
      <c r="B2376" s="4" t="s">
        <v>918</v>
      </c>
      <c r="C2376" s="3">
        <v>2</v>
      </c>
      <c r="D2376" s="3" t="s">
        <v>2246</v>
      </c>
      <c r="E2376" s="4" t="s">
        <v>2251</v>
      </c>
      <c r="F2376" s="3" t="s">
        <v>2247</v>
      </c>
      <c r="G2376" s="3"/>
      <c r="H2376" s="3"/>
      <c r="I2376" s="3" t="s">
        <v>2496</v>
      </c>
      <c r="J2376" s="3">
        <v>4.0999999999999996</v>
      </c>
      <c r="K2376" s="3">
        <v>60000</v>
      </c>
      <c r="L2376" s="3" t="s">
        <v>25</v>
      </c>
      <c r="M2376" s="3">
        <v>1</v>
      </c>
      <c r="N2376" s="28">
        <f t="shared" si="416"/>
        <v>60</v>
      </c>
      <c r="O2376" s="28">
        <f t="shared" si="417"/>
        <v>245.99999999999997</v>
      </c>
      <c r="P2376" s="15">
        <v>0.1</v>
      </c>
      <c r="Q2376" s="46">
        <f t="shared" si="418"/>
        <v>6</v>
      </c>
      <c r="R2376" s="15"/>
      <c r="S2376" s="3">
        <f t="shared" si="419"/>
        <v>54</v>
      </c>
      <c r="T2376" s="30" t="s">
        <v>2502</v>
      </c>
      <c r="U2376" s="5">
        <f t="shared" si="407"/>
        <v>221.39999999999998</v>
      </c>
      <c r="V2376" s="5">
        <f t="shared" si="408"/>
        <v>24.599999999999998</v>
      </c>
      <c r="W2376" s="5"/>
    </row>
    <row r="2377" spans="1:23" ht="43.2" x14ac:dyDescent="0.3">
      <c r="A2377" s="3">
        <f t="shared" si="409"/>
        <v>2360</v>
      </c>
      <c r="B2377" s="4" t="s">
        <v>918</v>
      </c>
      <c r="C2377" s="3">
        <v>2</v>
      </c>
      <c r="D2377" s="3" t="s">
        <v>2246</v>
      </c>
      <c r="E2377" s="4" t="s">
        <v>2252</v>
      </c>
      <c r="F2377" s="3" t="s">
        <v>2247</v>
      </c>
      <c r="G2377" s="3"/>
      <c r="H2377" s="3"/>
      <c r="I2377" s="3" t="s">
        <v>2496</v>
      </c>
      <c r="J2377" s="3">
        <v>4.0999999999999996</v>
      </c>
      <c r="K2377" s="3">
        <v>60000</v>
      </c>
      <c r="L2377" s="3" t="s">
        <v>25</v>
      </c>
      <c r="M2377" s="3">
        <v>1</v>
      </c>
      <c r="N2377" s="28">
        <f t="shared" si="416"/>
        <v>60</v>
      </c>
      <c r="O2377" s="28">
        <f t="shared" si="417"/>
        <v>245.99999999999997</v>
      </c>
      <c r="P2377" s="15">
        <v>0.1</v>
      </c>
      <c r="Q2377" s="46">
        <f t="shared" si="418"/>
        <v>6</v>
      </c>
      <c r="R2377" s="15"/>
      <c r="S2377" s="3">
        <f t="shared" si="419"/>
        <v>54</v>
      </c>
      <c r="T2377" s="30" t="s">
        <v>2502</v>
      </c>
      <c r="U2377" s="5">
        <f t="shared" si="407"/>
        <v>221.39999999999998</v>
      </c>
      <c r="V2377" s="5">
        <f t="shared" si="408"/>
        <v>24.599999999999998</v>
      </c>
      <c r="W2377" s="5"/>
    </row>
    <row r="2378" spans="1:23" ht="43.2" x14ac:dyDescent="0.3">
      <c r="A2378" s="3">
        <f t="shared" si="409"/>
        <v>2361</v>
      </c>
      <c r="B2378" s="4" t="s">
        <v>918</v>
      </c>
      <c r="C2378" s="3">
        <v>2</v>
      </c>
      <c r="D2378" s="3" t="s">
        <v>2246</v>
      </c>
      <c r="E2378" s="4" t="s">
        <v>2253</v>
      </c>
      <c r="F2378" s="3" t="s">
        <v>2247</v>
      </c>
      <c r="G2378" s="3"/>
      <c r="H2378" s="3"/>
      <c r="I2378" s="3" t="s">
        <v>2496</v>
      </c>
      <c r="J2378" s="3">
        <v>4.0999999999999996</v>
      </c>
      <c r="K2378" s="3">
        <v>1200</v>
      </c>
      <c r="L2378" s="3" t="s">
        <v>25</v>
      </c>
      <c r="M2378" s="3">
        <v>40</v>
      </c>
      <c r="N2378" s="28">
        <f t="shared" si="416"/>
        <v>48</v>
      </c>
      <c r="O2378" s="28">
        <f t="shared" si="417"/>
        <v>196.79999999999998</v>
      </c>
      <c r="P2378" s="15">
        <v>0.1</v>
      </c>
      <c r="Q2378" s="46">
        <f t="shared" si="418"/>
        <v>4.8000000000000007</v>
      </c>
      <c r="R2378" s="15"/>
      <c r="S2378" s="3">
        <f t="shared" si="419"/>
        <v>43.2</v>
      </c>
      <c r="T2378" s="30" t="s">
        <v>2502</v>
      </c>
      <c r="U2378" s="5">
        <f t="shared" si="407"/>
        <v>177.12</v>
      </c>
      <c r="V2378" s="5">
        <f t="shared" si="408"/>
        <v>19.68</v>
      </c>
      <c r="W2378" s="5"/>
    </row>
    <row r="2379" spans="1:23" ht="43.2" x14ac:dyDescent="0.3">
      <c r="A2379" s="3">
        <f t="shared" si="409"/>
        <v>2362</v>
      </c>
      <c r="B2379" s="4" t="s">
        <v>918</v>
      </c>
      <c r="C2379" s="3">
        <v>2</v>
      </c>
      <c r="D2379" s="3" t="s">
        <v>2246</v>
      </c>
      <c r="E2379" s="4" t="s">
        <v>2254</v>
      </c>
      <c r="F2379" s="3" t="s">
        <v>2247</v>
      </c>
      <c r="G2379" s="3"/>
      <c r="H2379" s="3"/>
      <c r="I2379" s="3" t="s">
        <v>2496</v>
      </c>
      <c r="J2379" s="3">
        <v>4.0999999999999996</v>
      </c>
      <c r="K2379" s="3">
        <v>98000</v>
      </c>
      <c r="L2379" s="3" t="s">
        <v>25</v>
      </c>
      <c r="M2379" s="3">
        <v>1</v>
      </c>
      <c r="N2379" s="28">
        <f t="shared" si="416"/>
        <v>98</v>
      </c>
      <c r="O2379" s="28">
        <f t="shared" si="417"/>
        <v>401.79999999999995</v>
      </c>
      <c r="P2379" s="15">
        <v>0.2</v>
      </c>
      <c r="Q2379" s="46">
        <f t="shared" si="418"/>
        <v>19.600000000000001</v>
      </c>
      <c r="R2379" s="15"/>
      <c r="S2379" s="3">
        <f t="shared" si="419"/>
        <v>78.400000000000006</v>
      </c>
      <c r="T2379" s="30" t="s">
        <v>2502</v>
      </c>
      <c r="U2379" s="5">
        <f t="shared" si="407"/>
        <v>321.44</v>
      </c>
      <c r="V2379" s="5">
        <f t="shared" si="408"/>
        <v>80.36</v>
      </c>
      <c r="W2379" s="5"/>
    </row>
    <row r="2380" spans="1:23" ht="43.2" x14ac:dyDescent="0.3">
      <c r="A2380" s="3">
        <f t="shared" si="409"/>
        <v>2363</v>
      </c>
      <c r="B2380" s="4" t="s">
        <v>918</v>
      </c>
      <c r="C2380" s="3">
        <v>2</v>
      </c>
      <c r="D2380" s="3" t="s">
        <v>2246</v>
      </c>
      <c r="E2380" s="4" t="s">
        <v>2255</v>
      </c>
      <c r="F2380" s="3" t="s">
        <v>2247</v>
      </c>
      <c r="G2380" s="3"/>
      <c r="H2380" s="3"/>
      <c r="I2380" s="3" t="s">
        <v>2496</v>
      </c>
      <c r="J2380" s="3">
        <v>4.0999999999999996</v>
      </c>
      <c r="K2380" s="3">
        <v>98000</v>
      </c>
      <c r="L2380" s="3" t="s">
        <v>25</v>
      </c>
      <c r="M2380" s="3">
        <v>1</v>
      </c>
      <c r="N2380" s="28">
        <f t="shared" si="416"/>
        <v>98</v>
      </c>
      <c r="O2380" s="28">
        <f t="shared" si="417"/>
        <v>401.79999999999995</v>
      </c>
      <c r="P2380" s="15">
        <v>0.2</v>
      </c>
      <c r="Q2380" s="46">
        <f t="shared" si="418"/>
        <v>19.600000000000001</v>
      </c>
      <c r="R2380" s="15"/>
      <c r="S2380" s="3">
        <f t="shared" si="419"/>
        <v>78.400000000000006</v>
      </c>
      <c r="T2380" s="30" t="s">
        <v>2502</v>
      </c>
      <c r="U2380" s="5">
        <f t="shared" si="407"/>
        <v>321.44</v>
      </c>
      <c r="V2380" s="5">
        <f t="shared" si="408"/>
        <v>80.36</v>
      </c>
      <c r="W2380" s="5"/>
    </row>
    <row r="2381" spans="1:23" ht="43.2" x14ac:dyDescent="0.3">
      <c r="A2381" s="3">
        <f t="shared" si="409"/>
        <v>2364</v>
      </c>
      <c r="B2381" s="4" t="s">
        <v>918</v>
      </c>
      <c r="C2381" s="3">
        <v>2</v>
      </c>
      <c r="D2381" s="3" t="s">
        <v>2246</v>
      </c>
      <c r="E2381" s="4" t="s">
        <v>2256</v>
      </c>
      <c r="F2381" s="3" t="s">
        <v>2247</v>
      </c>
      <c r="G2381" s="3"/>
      <c r="H2381" s="3"/>
      <c r="I2381" s="3" t="s">
        <v>2496</v>
      </c>
      <c r="J2381" s="3">
        <v>4.0999999999999996</v>
      </c>
      <c r="K2381" s="3">
        <v>1200</v>
      </c>
      <c r="L2381" s="3" t="s">
        <v>25</v>
      </c>
      <c r="M2381" s="3">
        <v>65</v>
      </c>
      <c r="N2381" s="28">
        <f t="shared" si="416"/>
        <v>78</v>
      </c>
      <c r="O2381" s="28">
        <f t="shared" si="417"/>
        <v>319.79999999999995</v>
      </c>
      <c r="P2381" s="15">
        <v>0.2</v>
      </c>
      <c r="Q2381" s="46">
        <f t="shared" si="418"/>
        <v>15.600000000000001</v>
      </c>
      <c r="R2381" s="15"/>
      <c r="S2381" s="3">
        <f t="shared" si="419"/>
        <v>62.4</v>
      </c>
      <c r="T2381" s="30" t="s">
        <v>2502</v>
      </c>
      <c r="U2381" s="5">
        <f t="shared" si="407"/>
        <v>255.83999999999997</v>
      </c>
      <c r="V2381" s="5">
        <f t="shared" si="408"/>
        <v>63.96</v>
      </c>
      <c r="W2381" s="5"/>
    </row>
    <row r="2382" spans="1:23" ht="43.2" x14ac:dyDescent="0.3">
      <c r="A2382" s="3">
        <f t="shared" si="409"/>
        <v>2365</v>
      </c>
      <c r="B2382" s="4" t="s">
        <v>918</v>
      </c>
      <c r="C2382" s="3">
        <v>2</v>
      </c>
      <c r="D2382" s="3" t="s">
        <v>2246</v>
      </c>
      <c r="E2382" s="4" t="s">
        <v>2257</v>
      </c>
      <c r="F2382" s="3" t="s">
        <v>2247</v>
      </c>
      <c r="G2382" s="3"/>
      <c r="H2382" s="3"/>
      <c r="I2382" s="3" t="s">
        <v>2496</v>
      </c>
      <c r="J2382" s="3">
        <v>4.0999999999999996</v>
      </c>
      <c r="K2382" s="3">
        <v>23350</v>
      </c>
      <c r="L2382" s="3" t="s">
        <v>25</v>
      </c>
      <c r="M2382" s="3">
        <v>1</v>
      </c>
      <c r="N2382" s="28">
        <f t="shared" si="416"/>
        <v>23.35</v>
      </c>
      <c r="O2382" s="28">
        <f t="shared" si="417"/>
        <v>95.734999999999999</v>
      </c>
      <c r="P2382" s="15">
        <v>0.4</v>
      </c>
      <c r="Q2382" s="46">
        <f t="shared" si="418"/>
        <v>9.3400000000000016</v>
      </c>
      <c r="R2382" s="15"/>
      <c r="S2382" s="3">
        <f t="shared" si="419"/>
        <v>14.01</v>
      </c>
      <c r="T2382" s="30" t="s">
        <v>2502</v>
      </c>
      <c r="U2382" s="5">
        <f t="shared" ref="U2382:U2423" si="420">S2382*J2382</f>
        <v>57.440999999999995</v>
      </c>
      <c r="V2382" s="5">
        <f t="shared" ref="V2382:V2423" si="421">Q2382*J2382</f>
        <v>38.294000000000004</v>
      </c>
      <c r="W2382" s="5"/>
    </row>
    <row r="2383" spans="1:23" ht="43.2" x14ac:dyDescent="0.3">
      <c r="A2383" s="3">
        <f t="shared" si="409"/>
        <v>2366</v>
      </c>
      <c r="B2383" s="4" t="s">
        <v>918</v>
      </c>
      <c r="C2383" s="3">
        <v>2</v>
      </c>
      <c r="D2383" s="3" t="s">
        <v>2246</v>
      </c>
      <c r="E2383" s="4" t="s">
        <v>2258</v>
      </c>
      <c r="F2383" s="3" t="s">
        <v>2247</v>
      </c>
      <c r="G2383" s="3"/>
      <c r="H2383" s="3"/>
      <c r="I2383" s="3" t="s">
        <v>2496</v>
      </c>
      <c r="J2383" s="3">
        <v>4.0999999999999996</v>
      </c>
      <c r="K2383" s="3">
        <v>23350</v>
      </c>
      <c r="L2383" s="3" t="s">
        <v>25</v>
      </c>
      <c r="M2383" s="3">
        <v>1</v>
      </c>
      <c r="N2383" s="28">
        <f t="shared" si="416"/>
        <v>23.35</v>
      </c>
      <c r="O2383" s="28">
        <f t="shared" si="417"/>
        <v>95.734999999999999</v>
      </c>
      <c r="P2383" s="15">
        <v>0.4</v>
      </c>
      <c r="Q2383" s="46">
        <f t="shared" si="418"/>
        <v>9.3400000000000016</v>
      </c>
      <c r="R2383" s="15"/>
      <c r="S2383" s="3">
        <f t="shared" si="419"/>
        <v>14.01</v>
      </c>
      <c r="T2383" s="30" t="s">
        <v>2502</v>
      </c>
      <c r="U2383" s="5">
        <f t="shared" si="420"/>
        <v>57.440999999999995</v>
      </c>
      <c r="V2383" s="5">
        <f t="shared" si="421"/>
        <v>38.294000000000004</v>
      </c>
      <c r="W2383" s="5"/>
    </row>
    <row r="2384" spans="1:23" ht="43.2" x14ac:dyDescent="0.3">
      <c r="A2384" s="3">
        <f t="shared" si="409"/>
        <v>2367</v>
      </c>
      <c r="B2384" s="4" t="s">
        <v>918</v>
      </c>
      <c r="C2384" s="3">
        <v>2</v>
      </c>
      <c r="D2384" s="3" t="s">
        <v>2246</v>
      </c>
      <c r="E2384" s="4" t="s">
        <v>2259</v>
      </c>
      <c r="F2384" s="3" t="s">
        <v>2247</v>
      </c>
      <c r="G2384" s="3"/>
      <c r="H2384" s="3"/>
      <c r="I2384" s="3" t="s">
        <v>2496</v>
      </c>
      <c r="J2384" s="3">
        <v>4.0999999999999996</v>
      </c>
      <c r="K2384" s="3">
        <v>1200</v>
      </c>
      <c r="L2384" s="3" t="s">
        <v>25</v>
      </c>
      <c r="M2384" s="3">
        <v>16</v>
      </c>
      <c r="N2384" s="28">
        <f t="shared" si="416"/>
        <v>19.2</v>
      </c>
      <c r="O2384" s="28">
        <f t="shared" si="417"/>
        <v>78.719999999999985</v>
      </c>
      <c r="P2384" s="15">
        <v>0.4</v>
      </c>
      <c r="Q2384" s="46">
        <f t="shared" si="418"/>
        <v>7.68</v>
      </c>
      <c r="R2384" s="15"/>
      <c r="S2384" s="3">
        <f t="shared" si="419"/>
        <v>11.52</v>
      </c>
      <c r="T2384" s="30" t="s">
        <v>2502</v>
      </c>
      <c r="U2384" s="5">
        <f t="shared" si="420"/>
        <v>47.231999999999992</v>
      </c>
      <c r="V2384" s="5">
        <f t="shared" si="421"/>
        <v>31.487999999999996</v>
      </c>
      <c r="W2384" s="5"/>
    </row>
    <row r="2385" spans="1:23" ht="43.2" x14ac:dyDescent="0.3">
      <c r="A2385" s="3">
        <f t="shared" si="409"/>
        <v>2368</v>
      </c>
      <c r="B2385" s="4" t="s">
        <v>918</v>
      </c>
      <c r="C2385" s="3">
        <v>2</v>
      </c>
      <c r="D2385" s="3" t="s">
        <v>2246</v>
      </c>
      <c r="E2385" s="4" t="s">
        <v>2263</v>
      </c>
      <c r="F2385" s="3" t="s">
        <v>2247</v>
      </c>
      <c r="G2385" s="3"/>
      <c r="H2385" s="3"/>
      <c r="I2385" s="3" t="s">
        <v>2496</v>
      </c>
      <c r="J2385" s="3">
        <v>4.0999999999999996</v>
      </c>
      <c r="K2385" s="3">
        <v>46600</v>
      </c>
      <c r="L2385" s="3" t="s">
        <v>25</v>
      </c>
      <c r="M2385" s="3">
        <v>1</v>
      </c>
      <c r="N2385" s="28">
        <f t="shared" si="416"/>
        <v>46.6</v>
      </c>
      <c r="O2385" s="28">
        <f t="shared" si="417"/>
        <v>191.06</v>
      </c>
      <c r="P2385" s="15">
        <v>0.4</v>
      </c>
      <c r="Q2385" s="46">
        <f t="shared" si="418"/>
        <v>18.64</v>
      </c>
      <c r="R2385" s="15"/>
      <c r="S2385" s="3">
        <f t="shared" si="419"/>
        <v>27.96</v>
      </c>
      <c r="T2385" s="30" t="s">
        <v>2502</v>
      </c>
      <c r="U2385" s="5">
        <f t="shared" si="420"/>
        <v>114.636</v>
      </c>
      <c r="V2385" s="5">
        <f t="shared" si="421"/>
        <v>76.423999999999992</v>
      </c>
      <c r="W2385" s="5"/>
    </row>
    <row r="2386" spans="1:23" ht="43.2" x14ac:dyDescent="0.3">
      <c r="A2386" s="3">
        <f t="shared" si="409"/>
        <v>2369</v>
      </c>
      <c r="B2386" s="4" t="s">
        <v>918</v>
      </c>
      <c r="C2386" s="3">
        <v>2</v>
      </c>
      <c r="D2386" s="3" t="s">
        <v>2246</v>
      </c>
      <c r="E2386" s="4" t="s">
        <v>2264</v>
      </c>
      <c r="F2386" s="3" t="s">
        <v>2247</v>
      </c>
      <c r="G2386" s="3"/>
      <c r="H2386" s="3"/>
      <c r="I2386" s="3" t="s">
        <v>2496</v>
      </c>
      <c r="J2386" s="3">
        <v>4.0999999999999996</v>
      </c>
      <c r="K2386" s="3">
        <v>46600</v>
      </c>
      <c r="L2386" s="3" t="s">
        <v>25</v>
      </c>
      <c r="M2386" s="3">
        <v>1</v>
      </c>
      <c r="N2386" s="28">
        <f t="shared" si="416"/>
        <v>46.6</v>
      </c>
      <c r="O2386" s="28">
        <f t="shared" si="417"/>
        <v>191.06</v>
      </c>
      <c r="P2386" s="15">
        <v>0.4</v>
      </c>
      <c r="Q2386" s="46">
        <f t="shared" si="418"/>
        <v>18.64</v>
      </c>
      <c r="R2386" s="15"/>
      <c r="S2386" s="3">
        <f t="shared" si="419"/>
        <v>27.96</v>
      </c>
      <c r="T2386" s="30" t="s">
        <v>2502</v>
      </c>
      <c r="U2386" s="5">
        <f t="shared" si="420"/>
        <v>114.636</v>
      </c>
      <c r="V2386" s="5">
        <f t="shared" si="421"/>
        <v>76.423999999999992</v>
      </c>
      <c r="W2386" s="5"/>
    </row>
    <row r="2387" spans="1:23" ht="43.2" x14ac:dyDescent="0.3">
      <c r="A2387" s="3">
        <f t="shared" si="409"/>
        <v>2370</v>
      </c>
      <c r="B2387" s="4" t="s">
        <v>918</v>
      </c>
      <c r="C2387" s="3">
        <v>2</v>
      </c>
      <c r="D2387" s="3" t="s">
        <v>2246</v>
      </c>
      <c r="E2387" s="4" t="s">
        <v>2265</v>
      </c>
      <c r="F2387" s="3" t="s">
        <v>2247</v>
      </c>
      <c r="G2387" s="3"/>
      <c r="H2387" s="3"/>
      <c r="I2387" s="3" t="s">
        <v>2496</v>
      </c>
      <c r="J2387" s="3">
        <v>4.0999999999999996</v>
      </c>
      <c r="K2387" s="3">
        <v>1200</v>
      </c>
      <c r="L2387" s="3" t="s">
        <v>25</v>
      </c>
      <c r="M2387" s="3">
        <v>32</v>
      </c>
      <c r="N2387" s="28">
        <f t="shared" si="416"/>
        <v>38.4</v>
      </c>
      <c r="O2387" s="28">
        <f t="shared" si="417"/>
        <v>157.43999999999997</v>
      </c>
      <c r="P2387" s="15">
        <v>0.4</v>
      </c>
      <c r="Q2387" s="46">
        <f t="shared" si="418"/>
        <v>15.36</v>
      </c>
      <c r="R2387" s="15"/>
      <c r="S2387" s="3">
        <f t="shared" si="419"/>
        <v>23.04</v>
      </c>
      <c r="T2387" s="30" t="s">
        <v>2502</v>
      </c>
      <c r="U2387" s="5">
        <f t="shared" si="420"/>
        <v>94.463999999999984</v>
      </c>
      <c r="V2387" s="5">
        <f t="shared" si="421"/>
        <v>62.975999999999992</v>
      </c>
      <c r="W2387" s="5"/>
    </row>
    <row r="2388" spans="1:23" ht="43.2" x14ac:dyDescent="0.3">
      <c r="A2388" s="3">
        <f t="shared" ref="A2388:A2451" si="422">A2387+1</f>
        <v>2371</v>
      </c>
      <c r="B2388" s="4" t="s">
        <v>918</v>
      </c>
      <c r="C2388" s="3">
        <v>2</v>
      </c>
      <c r="D2388" s="3" t="s">
        <v>2246</v>
      </c>
      <c r="E2388" s="4" t="s">
        <v>2260</v>
      </c>
      <c r="F2388" s="3" t="s">
        <v>2247</v>
      </c>
      <c r="G2388" s="3"/>
      <c r="H2388" s="3"/>
      <c r="I2388" s="3" t="s">
        <v>2496</v>
      </c>
      <c r="J2388" s="3">
        <v>4.0999999999999996</v>
      </c>
      <c r="K2388" s="3">
        <v>61750</v>
      </c>
      <c r="L2388" s="3" t="s">
        <v>25</v>
      </c>
      <c r="M2388" s="3">
        <v>1</v>
      </c>
      <c r="N2388" s="28">
        <f t="shared" si="416"/>
        <v>61.75</v>
      </c>
      <c r="O2388" s="28">
        <f t="shared" si="417"/>
        <v>253.17499999999998</v>
      </c>
      <c r="P2388" s="15">
        <v>0.3</v>
      </c>
      <c r="Q2388" s="46">
        <f t="shared" si="418"/>
        <v>18.524999999999999</v>
      </c>
      <c r="R2388" s="15"/>
      <c r="S2388" s="3">
        <f t="shared" si="419"/>
        <v>43.225000000000001</v>
      </c>
      <c r="T2388" s="30" t="s">
        <v>2502</v>
      </c>
      <c r="U2388" s="5">
        <f t="shared" si="420"/>
        <v>177.2225</v>
      </c>
      <c r="V2388" s="5">
        <f t="shared" si="421"/>
        <v>75.952499999999986</v>
      </c>
      <c r="W2388" s="5"/>
    </row>
    <row r="2389" spans="1:23" ht="43.2" x14ac:dyDescent="0.3">
      <c r="A2389" s="3">
        <f t="shared" si="422"/>
        <v>2372</v>
      </c>
      <c r="B2389" s="4" t="s">
        <v>918</v>
      </c>
      <c r="C2389" s="3">
        <v>2</v>
      </c>
      <c r="D2389" s="3" t="s">
        <v>2246</v>
      </c>
      <c r="E2389" s="4" t="s">
        <v>2261</v>
      </c>
      <c r="F2389" s="3" t="s">
        <v>2247</v>
      </c>
      <c r="G2389" s="3"/>
      <c r="H2389" s="3"/>
      <c r="I2389" s="3" t="s">
        <v>2496</v>
      </c>
      <c r="J2389" s="3">
        <v>4.0999999999999996</v>
      </c>
      <c r="K2389" s="3">
        <v>61750</v>
      </c>
      <c r="L2389" s="3" t="s">
        <v>25</v>
      </c>
      <c r="M2389" s="3">
        <v>1</v>
      </c>
      <c r="N2389" s="28">
        <f t="shared" si="416"/>
        <v>61.75</v>
      </c>
      <c r="O2389" s="28">
        <f t="shared" si="417"/>
        <v>253.17499999999998</v>
      </c>
      <c r="P2389" s="15">
        <v>0.3</v>
      </c>
      <c r="Q2389" s="46">
        <f t="shared" si="418"/>
        <v>18.524999999999999</v>
      </c>
      <c r="R2389" s="15"/>
      <c r="S2389" s="3">
        <f t="shared" si="419"/>
        <v>43.225000000000001</v>
      </c>
      <c r="T2389" s="30" t="s">
        <v>2502</v>
      </c>
      <c r="U2389" s="5">
        <f t="shared" si="420"/>
        <v>177.2225</v>
      </c>
      <c r="V2389" s="5">
        <f t="shared" si="421"/>
        <v>75.952499999999986</v>
      </c>
      <c r="W2389" s="5"/>
    </row>
    <row r="2390" spans="1:23" ht="43.2" x14ac:dyDescent="0.3">
      <c r="A2390" s="3">
        <f t="shared" si="422"/>
        <v>2373</v>
      </c>
      <c r="B2390" s="4" t="s">
        <v>918</v>
      </c>
      <c r="C2390" s="3">
        <v>2</v>
      </c>
      <c r="D2390" s="3" t="s">
        <v>2246</v>
      </c>
      <c r="E2390" s="4" t="s">
        <v>2262</v>
      </c>
      <c r="F2390" s="3" t="s">
        <v>2247</v>
      </c>
      <c r="G2390" s="3"/>
      <c r="H2390" s="3"/>
      <c r="I2390" s="3" t="s">
        <v>2496</v>
      </c>
      <c r="J2390" s="3">
        <v>4.0999999999999996</v>
      </c>
      <c r="K2390" s="3">
        <v>1200</v>
      </c>
      <c r="L2390" s="3" t="s">
        <v>25</v>
      </c>
      <c r="M2390" s="3">
        <v>42</v>
      </c>
      <c r="N2390" s="28">
        <f t="shared" si="416"/>
        <v>50.4</v>
      </c>
      <c r="O2390" s="28">
        <f t="shared" si="417"/>
        <v>206.64</v>
      </c>
      <c r="P2390" s="15">
        <v>0.3</v>
      </c>
      <c r="Q2390" s="46">
        <f t="shared" si="418"/>
        <v>15.12</v>
      </c>
      <c r="R2390" s="15"/>
      <c r="S2390" s="3">
        <f t="shared" si="419"/>
        <v>35.28</v>
      </c>
      <c r="T2390" s="30" t="s">
        <v>2502</v>
      </c>
      <c r="U2390" s="5">
        <f t="shared" si="420"/>
        <v>144.648</v>
      </c>
      <c r="V2390" s="5">
        <f t="shared" si="421"/>
        <v>61.99199999999999</v>
      </c>
      <c r="W2390" s="5"/>
    </row>
    <row r="2391" spans="1:23" ht="43.2" x14ac:dyDescent="0.3">
      <c r="A2391" s="3">
        <f t="shared" si="422"/>
        <v>2374</v>
      </c>
      <c r="B2391" s="4" t="s">
        <v>918</v>
      </c>
      <c r="C2391" s="3">
        <v>2</v>
      </c>
      <c r="D2391" s="3" t="s">
        <v>2246</v>
      </c>
      <c r="E2391" s="4" t="s">
        <v>2266</v>
      </c>
      <c r="F2391" s="3" t="s">
        <v>2247</v>
      </c>
      <c r="G2391" s="3"/>
      <c r="H2391" s="3"/>
      <c r="I2391" s="3" t="s">
        <v>2496</v>
      </c>
      <c r="J2391" s="3">
        <v>4.0999999999999996</v>
      </c>
      <c r="K2391" s="3">
        <v>51200</v>
      </c>
      <c r="L2391" s="3" t="s">
        <v>25</v>
      </c>
      <c r="M2391" s="3">
        <v>1</v>
      </c>
      <c r="N2391" s="28">
        <f t="shared" si="416"/>
        <v>51.2</v>
      </c>
      <c r="O2391" s="28">
        <f t="shared" si="417"/>
        <v>209.92</v>
      </c>
      <c r="P2391" s="15">
        <v>0.2</v>
      </c>
      <c r="Q2391" s="46">
        <f t="shared" si="418"/>
        <v>10.240000000000002</v>
      </c>
      <c r="R2391" s="15"/>
      <c r="S2391" s="3">
        <f t="shared" si="419"/>
        <v>40.96</v>
      </c>
      <c r="T2391" s="30" t="s">
        <v>2502</v>
      </c>
      <c r="U2391" s="5">
        <f t="shared" si="420"/>
        <v>167.93599999999998</v>
      </c>
      <c r="V2391" s="5">
        <f t="shared" si="421"/>
        <v>41.984000000000002</v>
      </c>
      <c r="W2391" s="5"/>
    </row>
    <row r="2392" spans="1:23" ht="43.2" x14ac:dyDescent="0.3">
      <c r="A2392" s="3">
        <f t="shared" si="422"/>
        <v>2375</v>
      </c>
      <c r="B2392" s="4" t="s">
        <v>918</v>
      </c>
      <c r="C2392" s="3">
        <v>2</v>
      </c>
      <c r="D2392" s="3" t="s">
        <v>2246</v>
      </c>
      <c r="E2392" s="4" t="s">
        <v>2267</v>
      </c>
      <c r="F2392" s="3" t="s">
        <v>2247</v>
      </c>
      <c r="G2392" s="3"/>
      <c r="H2392" s="3"/>
      <c r="I2392" s="3" t="s">
        <v>2496</v>
      </c>
      <c r="J2392" s="3">
        <v>4.0999999999999996</v>
      </c>
      <c r="K2392" s="3">
        <v>51200</v>
      </c>
      <c r="L2392" s="3" t="s">
        <v>25</v>
      </c>
      <c r="M2392" s="3">
        <v>1</v>
      </c>
      <c r="N2392" s="28">
        <f t="shared" si="416"/>
        <v>51.2</v>
      </c>
      <c r="O2392" s="28">
        <f t="shared" si="417"/>
        <v>209.92</v>
      </c>
      <c r="P2392" s="15">
        <v>0.2</v>
      </c>
      <c r="Q2392" s="46">
        <f t="shared" si="418"/>
        <v>10.240000000000002</v>
      </c>
      <c r="R2392" s="15"/>
      <c r="S2392" s="3">
        <f t="shared" si="419"/>
        <v>40.96</v>
      </c>
      <c r="T2392" s="30" t="s">
        <v>2502</v>
      </c>
      <c r="U2392" s="5">
        <f t="shared" si="420"/>
        <v>167.93599999999998</v>
      </c>
      <c r="V2392" s="5">
        <f t="shared" si="421"/>
        <v>41.984000000000002</v>
      </c>
      <c r="W2392" s="5"/>
    </row>
    <row r="2393" spans="1:23" ht="43.2" x14ac:dyDescent="0.3">
      <c r="A2393" s="3">
        <f t="shared" si="422"/>
        <v>2376</v>
      </c>
      <c r="B2393" s="4" t="s">
        <v>918</v>
      </c>
      <c r="C2393" s="3">
        <v>2</v>
      </c>
      <c r="D2393" s="3" t="s">
        <v>2246</v>
      </c>
      <c r="E2393" s="4" t="s">
        <v>2268</v>
      </c>
      <c r="F2393" s="3" t="s">
        <v>2247</v>
      </c>
      <c r="G2393" s="3"/>
      <c r="H2393" s="3"/>
      <c r="I2393" s="3" t="s">
        <v>2496</v>
      </c>
      <c r="J2393" s="3">
        <v>4.0999999999999996</v>
      </c>
      <c r="K2393" s="3">
        <v>1200</v>
      </c>
      <c r="L2393" s="3" t="s">
        <v>25</v>
      </c>
      <c r="M2393" s="3">
        <v>34</v>
      </c>
      <c r="N2393" s="28">
        <f t="shared" si="416"/>
        <v>40.799999999999997</v>
      </c>
      <c r="O2393" s="28">
        <f t="shared" si="417"/>
        <v>167.27999999999997</v>
      </c>
      <c r="P2393" s="15">
        <v>0.2</v>
      </c>
      <c r="Q2393" s="46">
        <f t="shared" si="418"/>
        <v>8.16</v>
      </c>
      <c r="R2393" s="15"/>
      <c r="S2393" s="3">
        <f t="shared" si="419"/>
        <v>32.64</v>
      </c>
      <c r="T2393" s="30" t="s">
        <v>2502</v>
      </c>
      <c r="U2393" s="5">
        <f t="shared" si="420"/>
        <v>133.82399999999998</v>
      </c>
      <c r="V2393" s="5">
        <f t="shared" si="421"/>
        <v>33.455999999999996</v>
      </c>
      <c r="W2393" s="5"/>
    </row>
    <row r="2394" spans="1:23" ht="43.2" x14ac:dyDescent="0.3">
      <c r="A2394" s="3">
        <f t="shared" si="422"/>
        <v>2377</v>
      </c>
      <c r="B2394" s="4" t="s">
        <v>918</v>
      </c>
      <c r="C2394" s="3">
        <v>2</v>
      </c>
      <c r="D2394" s="3" t="s">
        <v>2246</v>
      </c>
      <c r="E2394" s="4" t="s">
        <v>2266</v>
      </c>
      <c r="F2394" s="3" t="s">
        <v>2247</v>
      </c>
      <c r="G2394" s="3"/>
      <c r="H2394" s="3"/>
      <c r="I2394" s="3" t="s">
        <v>2496</v>
      </c>
      <c r="J2394" s="3">
        <v>4.0999999999999996</v>
      </c>
      <c r="K2394" s="3">
        <v>41500</v>
      </c>
      <c r="L2394" s="3" t="s">
        <v>25</v>
      </c>
      <c r="M2394" s="3">
        <v>1</v>
      </c>
      <c r="N2394" s="28">
        <f t="shared" si="416"/>
        <v>41.5</v>
      </c>
      <c r="O2394" s="28">
        <f t="shared" si="417"/>
        <v>170.14999999999998</v>
      </c>
      <c r="P2394" s="15">
        <v>0.2</v>
      </c>
      <c r="Q2394" s="46">
        <f t="shared" si="418"/>
        <v>8.3000000000000007</v>
      </c>
      <c r="R2394" s="15"/>
      <c r="S2394" s="3">
        <f t="shared" si="419"/>
        <v>33.200000000000003</v>
      </c>
      <c r="T2394" s="30" t="s">
        <v>2502</v>
      </c>
      <c r="U2394" s="5">
        <f t="shared" si="420"/>
        <v>136.12</v>
      </c>
      <c r="V2394" s="5">
        <f t="shared" si="421"/>
        <v>34.03</v>
      </c>
      <c r="W2394" s="5"/>
    </row>
    <row r="2395" spans="1:23" ht="43.2" x14ac:dyDescent="0.3">
      <c r="A2395" s="3">
        <f t="shared" si="422"/>
        <v>2378</v>
      </c>
      <c r="B2395" s="4" t="s">
        <v>918</v>
      </c>
      <c r="C2395" s="3">
        <v>2</v>
      </c>
      <c r="D2395" s="3" t="s">
        <v>2246</v>
      </c>
      <c r="E2395" s="4" t="s">
        <v>2267</v>
      </c>
      <c r="F2395" s="3" t="s">
        <v>2247</v>
      </c>
      <c r="G2395" s="3"/>
      <c r="H2395" s="3"/>
      <c r="I2395" s="3" t="s">
        <v>2496</v>
      </c>
      <c r="J2395" s="3">
        <v>4.0999999999999996</v>
      </c>
      <c r="K2395" s="3">
        <v>41500</v>
      </c>
      <c r="L2395" s="3" t="s">
        <v>25</v>
      </c>
      <c r="M2395" s="3">
        <v>1</v>
      </c>
      <c r="N2395" s="28">
        <f t="shared" si="416"/>
        <v>41.5</v>
      </c>
      <c r="O2395" s="28">
        <f t="shared" si="417"/>
        <v>170.14999999999998</v>
      </c>
      <c r="P2395" s="15">
        <v>0.2</v>
      </c>
      <c r="Q2395" s="46">
        <f t="shared" si="418"/>
        <v>8.3000000000000007</v>
      </c>
      <c r="R2395" s="15"/>
      <c r="S2395" s="3">
        <f t="shared" si="419"/>
        <v>33.200000000000003</v>
      </c>
      <c r="T2395" s="30" t="s">
        <v>2502</v>
      </c>
      <c r="U2395" s="5">
        <f t="shared" si="420"/>
        <v>136.12</v>
      </c>
      <c r="V2395" s="5">
        <f t="shared" si="421"/>
        <v>34.03</v>
      </c>
      <c r="W2395" s="5"/>
    </row>
    <row r="2396" spans="1:23" ht="43.2" x14ac:dyDescent="0.3">
      <c r="A2396" s="3">
        <f t="shared" si="422"/>
        <v>2379</v>
      </c>
      <c r="B2396" s="4" t="s">
        <v>918</v>
      </c>
      <c r="C2396" s="3">
        <v>2</v>
      </c>
      <c r="D2396" s="3" t="s">
        <v>2246</v>
      </c>
      <c r="E2396" s="4" t="s">
        <v>2268</v>
      </c>
      <c r="F2396" s="3" t="s">
        <v>2247</v>
      </c>
      <c r="G2396" s="3"/>
      <c r="H2396" s="3"/>
      <c r="I2396" s="3" t="s">
        <v>2496</v>
      </c>
      <c r="J2396" s="3">
        <v>4.0999999999999996</v>
      </c>
      <c r="K2396" s="3">
        <v>1200</v>
      </c>
      <c r="L2396" s="3" t="s">
        <v>25</v>
      </c>
      <c r="M2396" s="3">
        <v>28</v>
      </c>
      <c r="N2396" s="28">
        <f t="shared" si="416"/>
        <v>33.6</v>
      </c>
      <c r="O2396" s="28">
        <f t="shared" si="417"/>
        <v>137.76</v>
      </c>
      <c r="P2396" s="15">
        <v>0.2</v>
      </c>
      <c r="Q2396" s="46">
        <f t="shared" si="418"/>
        <v>6.7200000000000006</v>
      </c>
      <c r="R2396" s="15"/>
      <c r="S2396" s="3">
        <f t="shared" si="419"/>
        <v>26.880000000000003</v>
      </c>
      <c r="T2396" s="30" t="s">
        <v>2502</v>
      </c>
      <c r="U2396" s="5">
        <f t="shared" si="420"/>
        <v>110.208</v>
      </c>
      <c r="V2396" s="5">
        <f t="shared" si="421"/>
        <v>27.552</v>
      </c>
      <c r="W2396" s="5"/>
    </row>
    <row r="2397" spans="1:23" ht="43.2" x14ac:dyDescent="0.3">
      <c r="A2397" s="3">
        <f t="shared" si="422"/>
        <v>2380</v>
      </c>
      <c r="B2397" s="4" t="s">
        <v>1573</v>
      </c>
      <c r="C2397" s="3">
        <v>5</v>
      </c>
      <c r="D2397" s="3" t="s">
        <v>2246</v>
      </c>
      <c r="E2397" s="4" t="s">
        <v>2272</v>
      </c>
      <c r="F2397" s="3" t="s">
        <v>2247</v>
      </c>
      <c r="G2397" s="3"/>
      <c r="H2397" s="3"/>
      <c r="I2397" s="3" t="s">
        <v>2496</v>
      </c>
      <c r="J2397" s="3">
        <v>4.0999999999999996</v>
      </c>
      <c r="K2397" s="3">
        <v>10650</v>
      </c>
      <c r="L2397" s="3" t="s">
        <v>25</v>
      </c>
      <c r="M2397" s="3">
        <v>1</v>
      </c>
      <c r="N2397" s="28">
        <f t="shared" si="416"/>
        <v>10.65</v>
      </c>
      <c r="O2397" s="28">
        <f t="shared" si="417"/>
        <v>43.664999999999999</v>
      </c>
      <c r="P2397" s="99">
        <v>0</v>
      </c>
      <c r="Q2397" s="46">
        <f t="shared" si="418"/>
        <v>0</v>
      </c>
      <c r="R2397" s="5"/>
      <c r="S2397" s="3">
        <f t="shared" si="419"/>
        <v>10.65</v>
      </c>
      <c r="T2397" s="30" t="s">
        <v>2502</v>
      </c>
      <c r="U2397" s="5">
        <f t="shared" si="420"/>
        <v>43.664999999999999</v>
      </c>
      <c r="V2397" s="5">
        <f t="shared" si="421"/>
        <v>0</v>
      </c>
      <c r="W2397" s="5"/>
    </row>
    <row r="2398" spans="1:23" ht="43.2" x14ac:dyDescent="0.3">
      <c r="A2398" s="3">
        <f t="shared" si="422"/>
        <v>2381</v>
      </c>
      <c r="B2398" s="4" t="s">
        <v>1573</v>
      </c>
      <c r="C2398" s="3">
        <v>5</v>
      </c>
      <c r="D2398" s="3" t="s">
        <v>2246</v>
      </c>
      <c r="E2398" s="4" t="s">
        <v>2273</v>
      </c>
      <c r="F2398" s="3" t="s">
        <v>2247</v>
      </c>
      <c r="G2398" s="3"/>
      <c r="H2398" s="3"/>
      <c r="I2398" s="3" t="s">
        <v>2496</v>
      </c>
      <c r="J2398" s="3">
        <v>4.0999999999999996</v>
      </c>
      <c r="K2398" s="3">
        <v>10650</v>
      </c>
      <c r="L2398" s="3" t="s">
        <v>25</v>
      </c>
      <c r="M2398" s="3">
        <v>1</v>
      </c>
      <c r="N2398" s="28">
        <f t="shared" si="416"/>
        <v>10.65</v>
      </c>
      <c r="O2398" s="28">
        <f t="shared" si="417"/>
        <v>43.664999999999999</v>
      </c>
      <c r="P2398" s="51">
        <v>0</v>
      </c>
      <c r="Q2398" s="46">
        <f t="shared" si="418"/>
        <v>0</v>
      </c>
      <c r="R2398" s="51"/>
      <c r="S2398" s="3">
        <f t="shared" si="419"/>
        <v>10.65</v>
      </c>
      <c r="T2398" s="30" t="s">
        <v>2502</v>
      </c>
      <c r="U2398" s="47">
        <f t="shared" si="420"/>
        <v>43.664999999999999</v>
      </c>
      <c r="V2398" s="47">
        <f t="shared" si="421"/>
        <v>0</v>
      </c>
      <c r="W2398" s="5"/>
    </row>
    <row r="2399" spans="1:23" ht="43.2" x14ac:dyDescent="0.3">
      <c r="A2399" s="3">
        <f t="shared" si="422"/>
        <v>2382</v>
      </c>
      <c r="B2399" s="4" t="s">
        <v>1573</v>
      </c>
      <c r="C2399" s="3">
        <v>5</v>
      </c>
      <c r="D2399" s="3" t="s">
        <v>2246</v>
      </c>
      <c r="E2399" s="4" t="s">
        <v>2274</v>
      </c>
      <c r="F2399" s="3" t="s">
        <v>2247</v>
      </c>
      <c r="G2399" s="3"/>
      <c r="H2399" s="3"/>
      <c r="I2399" s="3" t="s">
        <v>2496</v>
      </c>
      <c r="J2399" s="3">
        <v>4.0999999999999996</v>
      </c>
      <c r="K2399" s="3">
        <v>1200</v>
      </c>
      <c r="L2399" s="3" t="s">
        <v>25</v>
      </c>
      <c r="M2399" s="3">
        <v>8</v>
      </c>
      <c r="N2399" s="28">
        <f t="shared" si="416"/>
        <v>9.6</v>
      </c>
      <c r="O2399" s="28">
        <f t="shared" si="417"/>
        <v>39.359999999999992</v>
      </c>
      <c r="P2399" s="51">
        <v>0</v>
      </c>
      <c r="Q2399" s="46">
        <f t="shared" si="418"/>
        <v>0</v>
      </c>
      <c r="R2399" s="51"/>
      <c r="S2399" s="3">
        <f t="shared" si="419"/>
        <v>9.6</v>
      </c>
      <c r="T2399" s="30" t="s">
        <v>2502</v>
      </c>
      <c r="U2399" s="47">
        <f t="shared" si="420"/>
        <v>39.359999999999992</v>
      </c>
      <c r="V2399" s="47">
        <f t="shared" si="421"/>
        <v>0</v>
      </c>
      <c r="W2399" s="5"/>
    </row>
    <row r="2400" spans="1:23" ht="43.2" x14ac:dyDescent="0.3">
      <c r="A2400" s="3">
        <f t="shared" si="422"/>
        <v>2383</v>
      </c>
      <c r="B2400" s="4" t="s">
        <v>1573</v>
      </c>
      <c r="C2400" s="3">
        <v>5</v>
      </c>
      <c r="D2400" s="3" t="s">
        <v>2246</v>
      </c>
      <c r="E2400" s="4" t="s">
        <v>2269</v>
      </c>
      <c r="F2400" s="3" t="s">
        <v>2247</v>
      </c>
      <c r="G2400" s="3"/>
      <c r="H2400" s="3"/>
      <c r="I2400" s="3" t="s">
        <v>2496</v>
      </c>
      <c r="J2400" s="3">
        <v>4.0999999999999996</v>
      </c>
      <c r="K2400" s="3">
        <v>13400</v>
      </c>
      <c r="L2400" s="3" t="s">
        <v>25</v>
      </c>
      <c r="M2400" s="3">
        <v>1</v>
      </c>
      <c r="N2400" s="28">
        <f t="shared" si="416"/>
        <v>13.4</v>
      </c>
      <c r="O2400" s="28">
        <f t="shared" si="417"/>
        <v>54.94</v>
      </c>
      <c r="P2400" s="51">
        <v>0</v>
      </c>
      <c r="Q2400" s="46">
        <f t="shared" si="418"/>
        <v>0</v>
      </c>
      <c r="R2400" s="51"/>
      <c r="S2400" s="3">
        <f t="shared" si="419"/>
        <v>13.4</v>
      </c>
      <c r="T2400" s="30" t="s">
        <v>2502</v>
      </c>
      <c r="U2400" s="47">
        <f t="shared" si="420"/>
        <v>54.94</v>
      </c>
      <c r="V2400" s="47">
        <f t="shared" si="421"/>
        <v>0</v>
      </c>
      <c r="W2400" s="5"/>
    </row>
    <row r="2401" spans="1:23" ht="43.2" x14ac:dyDescent="0.3">
      <c r="A2401" s="3">
        <f t="shared" si="422"/>
        <v>2384</v>
      </c>
      <c r="B2401" s="4" t="s">
        <v>1573</v>
      </c>
      <c r="C2401" s="3">
        <v>5</v>
      </c>
      <c r="D2401" s="3" t="s">
        <v>2246</v>
      </c>
      <c r="E2401" s="4" t="s">
        <v>2270</v>
      </c>
      <c r="F2401" s="3" t="s">
        <v>2247</v>
      </c>
      <c r="G2401" s="3"/>
      <c r="H2401" s="3"/>
      <c r="I2401" s="3" t="s">
        <v>2496</v>
      </c>
      <c r="J2401" s="3">
        <v>4.0999999999999996</v>
      </c>
      <c r="K2401" s="3">
        <v>13400</v>
      </c>
      <c r="L2401" s="3" t="s">
        <v>25</v>
      </c>
      <c r="M2401" s="3">
        <v>1</v>
      </c>
      <c r="N2401" s="28">
        <f t="shared" si="416"/>
        <v>13.4</v>
      </c>
      <c r="O2401" s="28">
        <f t="shared" si="417"/>
        <v>54.94</v>
      </c>
      <c r="P2401" s="51">
        <v>0</v>
      </c>
      <c r="Q2401" s="46">
        <f t="shared" si="418"/>
        <v>0</v>
      </c>
      <c r="R2401" s="51"/>
      <c r="S2401" s="3">
        <f t="shared" si="419"/>
        <v>13.4</v>
      </c>
      <c r="T2401" s="30" t="s">
        <v>2502</v>
      </c>
      <c r="U2401" s="47">
        <f t="shared" si="420"/>
        <v>54.94</v>
      </c>
      <c r="V2401" s="47">
        <f t="shared" si="421"/>
        <v>0</v>
      </c>
      <c r="W2401" s="5"/>
    </row>
    <row r="2402" spans="1:23" ht="43.2" x14ac:dyDescent="0.3">
      <c r="A2402" s="3">
        <f t="shared" si="422"/>
        <v>2385</v>
      </c>
      <c r="B2402" s="4" t="s">
        <v>1573</v>
      </c>
      <c r="C2402" s="3">
        <v>5</v>
      </c>
      <c r="D2402" s="3" t="s">
        <v>2246</v>
      </c>
      <c r="E2402" s="4" t="s">
        <v>2271</v>
      </c>
      <c r="F2402" s="3" t="s">
        <v>2247</v>
      </c>
      <c r="G2402" s="3"/>
      <c r="H2402" s="3"/>
      <c r="I2402" s="3" t="s">
        <v>2496</v>
      </c>
      <c r="J2402" s="3">
        <v>4.0999999999999996</v>
      </c>
      <c r="K2402" s="3">
        <v>1200</v>
      </c>
      <c r="L2402" s="3" t="s">
        <v>25</v>
      </c>
      <c r="M2402" s="3">
        <v>9</v>
      </c>
      <c r="N2402" s="28">
        <f t="shared" si="416"/>
        <v>10.799999999999999</v>
      </c>
      <c r="O2402" s="28">
        <f t="shared" si="417"/>
        <v>44.279999999999994</v>
      </c>
      <c r="P2402" s="99">
        <v>0</v>
      </c>
      <c r="Q2402" s="46">
        <f t="shared" si="418"/>
        <v>0</v>
      </c>
      <c r="R2402" s="5"/>
      <c r="S2402" s="3">
        <f t="shared" si="419"/>
        <v>10.799999999999999</v>
      </c>
      <c r="T2402" s="30" t="s">
        <v>2502</v>
      </c>
      <c r="U2402" s="5">
        <f t="shared" si="420"/>
        <v>44.279999999999994</v>
      </c>
      <c r="V2402" s="5">
        <f t="shared" si="421"/>
        <v>0</v>
      </c>
      <c r="W2402" s="5"/>
    </row>
    <row r="2403" spans="1:23" ht="43.2" x14ac:dyDescent="0.3">
      <c r="A2403" s="3">
        <f t="shared" si="422"/>
        <v>2386</v>
      </c>
      <c r="B2403" s="4" t="s">
        <v>1573</v>
      </c>
      <c r="C2403" s="3">
        <v>5</v>
      </c>
      <c r="D2403" s="3" t="s">
        <v>2246</v>
      </c>
      <c r="E2403" s="4" t="s">
        <v>2275</v>
      </c>
      <c r="F2403" s="3" t="s">
        <v>2247</v>
      </c>
      <c r="G2403" s="3"/>
      <c r="H2403" s="3"/>
      <c r="I2403" s="3" t="s">
        <v>2496</v>
      </c>
      <c r="J2403" s="3">
        <v>4.0999999999999996</v>
      </c>
      <c r="K2403" s="3">
        <v>10650</v>
      </c>
      <c r="L2403" s="3" t="s">
        <v>25</v>
      </c>
      <c r="M2403" s="3">
        <v>1</v>
      </c>
      <c r="N2403" s="28">
        <f t="shared" si="416"/>
        <v>10.65</v>
      </c>
      <c r="O2403" s="28">
        <f t="shared" si="417"/>
        <v>43.664999999999999</v>
      </c>
      <c r="P2403" s="99">
        <v>0</v>
      </c>
      <c r="Q2403" s="46">
        <f t="shared" si="418"/>
        <v>0</v>
      </c>
      <c r="R2403" s="5"/>
      <c r="S2403" s="3">
        <f t="shared" si="419"/>
        <v>10.65</v>
      </c>
      <c r="T2403" s="30" t="s">
        <v>2502</v>
      </c>
      <c r="U2403" s="5">
        <f t="shared" si="420"/>
        <v>43.664999999999999</v>
      </c>
      <c r="V2403" s="5">
        <f t="shared" si="421"/>
        <v>0</v>
      </c>
      <c r="W2403" s="5"/>
    </row>
    <row r="2404" spans="1:23" ht="43.2" x14ac:dyDescent="0.3">
      <c r="A2404" s="3">
        <f t="shared" si="422"/>
        <v>2387</v>
      </c>
      <c r="B2404" s="4" t="s">
        <v>1573</v>
      </c>
      <c r="C2404" s="3">
        <v>5</v>
      </c>
      <c r="D2404" s="3" t="s">
        <v>2246</v>
      </c>
      <c r="E2404" s="4" t="s">
        <v>2276</v>
      </c>
      <c r="F2404" s="3" t="s">
        <v>2247</v>
      </c>
      <c r="G2404" s="3"/>
      <c r="H2404" s="3"/>
      <c r="I2404" s="3" t="s">
        <v>2496</v>
      </c>
      <c r="J2404" s="3">
        <v>4.0999999999999996</v>
      </c>
      <c r="K2404" s="3">
        <v>10650</v>
      </c>
      <c r="L2404" s="3" t="s">
        <v>25</v>
      </c>
      <c r="M2404" s="3">
        <v>1</v>
      </c>
      <c r="N2404" s="28">
        <f t="shared" si="416"/>
        <v>10.65</v>
      </c>
      <c r="O2404" s="28">
        <f t="shared" si="417"/>
        <v>43.664999999999999</v>
      </c>
      <c r="P2404" s="51">
        <v>0</v>
      </c>
      <c r="Q2404" s="46">
        <f t="shared" si="418"/>
        <v>0</v>
      </c>
      <c r="R2404" s="51"/>
      <c r="S2404" s="3">
        <f t="shared" si="419"/>
        <v>10.65</v>
      </c>
      <c r="T2404" s="30" t="s">
        <v>2502</v>
      </c>
      <c r="U2404" s="29">
        <f t="shared" si="420"/>
        <v>43.664999999999999</v>
      </c>
      <c r="V2404" s="29">
        <f t="shared" si="421"/>
        <v>0</v>
      </c>
      <c r="W2404" s="5"/>
    </row>
    <row r="2405" spans="1:23" ht="43.2" x14ac:dyDescent="0.3">
      <c r="A2405" s="3">
        <f t="shared" si="422"/>
        <v>2388</v>
      </c>
      <c r="B2405" s="4" t="s">
        <v>1573</v>
      </c>
      <c r="C2405" s="3">
        <v>5</v>
      </c>
      <c r="D2405" s="3" t="s">
        <v>2246</v>
      </c>
      <c r="E2405" s="4" t="s">
        <v>2277</v>
      </c>
      <c r="F2405" s="3" t="s">
        <v>2247</v>
      </c>
      <c r="G2405" s="3"/>
      <c r="H2405" s="3"/>
      <c r="I2405" s="3" t="s">
        <v>2496</v>
      </c>
      <c r="J2405" s="3">
        <v>4.0999999999999996</v>
      </c>
      <c r="K2405" s="3">
        <v>1200</v>
      </c>
      <c r="L2405" s="3" t="s">
        <v>25</v>
      </c>
      <c r="M2405" s="3">
        <v>8</v>
      </c>
      <c r="N2405" s="28">
        <f t="shared" si="416"/>
        <v>9.6</v>
      </c>
      <c r="O2405" s="28">
        <f t="shared" si="417"/>
        <v>39.359999999999992</v>
      </c>
      <c r="P2405" s="99">
        <v>0</v>
      </c>
      <c r="Q2405" s="46">
        <f t="shared" ref="Q2405:Q2436" si="423">N2405*P2405</f>
        <v>0</v>
      </c>
      <c r="R2405" s="5"/>
      <c r="S2405" s="3">
        <f t="shared" ref="S2405:S2436" si="424">N2405-Q2405</f>
        <v>9.6</v>
      </c>
      <c r="T2405" s="30" t="s">
        <v>2502</v>
      </c>
      <c r="U2405" s="5">
        <f t="shared" si="420"/>
        <v>39.359999999999992</v>
      </c>
      <c r="V2405" s="5">
        <f t="shared" si="421"/>
        <v>0</v>
      </c>
      <c r="W2405" s="5"/>
    </row>
    <row r="2406" spans="1:23" ht="43.2" x14ac:dyDescent="0.3">
      <c r="A2406" s="3">
        <f t="shared" si="422"/>
        <v>2389</v>
      </c>
      <c r="B2406" s="4" t="s">
        <v>1573</v>
      </c>
      <c r="C2406" s="3">
        <v>5</v>
      </c>
      <c r="D2406" s="3" t="s">
        <v>2246</v>
      </c>
      <c r="E2406" s="4" t="s">
        <v>2278</v>
      </c>
      <c r="F2406" s="3" t="s">
        <v>2247</v>
      </c>
      <c r="G2406" s="3"/>
      <c r="H2406" s="3"/>
      <c r="I2406" s="3" t="s">
        <v>2496</v>
      </c>
      <c r="J2406" s="3">
        <v>4.0999999999999996</v>
      </c>
      <c r="K2406" s="3">
        <v>13400</v>
      </c>
      <c r="L2406" s="3" t="s">
        <v>25</v>
      </c>
      <c r="M2406" s="3">
        <v>1</v>
      </c>
      <c r="N2406" s="28">
        <f t="shared" si="416"/>
        <v>13.4</v>
      </c>
      <c r="O2406" s="28">
        <f t="shared" si="417"/>
        <v>54.94</v>
      </c>
      <c r="P2406" s="99">
        <v>0</v>
      </c>
      <c r="Q2406" s="46">
        <f t="shared" si="423"/>
        <v>0</v>
      </c>
      <c r="R2406" s="5"/>
      <c r="S2406" s="3">
        <f t="shared" si="424"/>
        <v>13.4</v>
      </c>
      <c r="T2406" s="30" t="s">
        <v>2502</v>
      </c>
      <c r="U2406" s="5">
        <f t="shared" si="420"/>
        <v>54.94</v>
      </c>
      <c r="V2406" s="5">
        <f t="shared" si="421"/>
        <v>0</v>
      </c>
      <c r="W2406" s="5"/>
    </row>
    <row r="2407" spans="1:23" ht="43.2" x14ac:dyDescent="0.3">
      <c r="A2407" s="3">
        <f t="shared" si="422"/>
        <v>2390</v>
      </c>
      <c r="B2407" s="4" t="s">
        <v>1573</v>
      </c>
      <c r="C2407" s="3">
        <v>5</v>
      </c>
      <c r="D2407" s="3" t="s">
        <v>2246</v>
      </c>
      <c r="E2407" s="4" t="s">
        <v>2279</v>
      </c>
      <c r="F2407" s="3" t="s">
        <v>2247</v>
      </c>
      <c r="G2407" s="3"/>
      <c r="H2407" s="3"/>
      <c r="I2407" s="3" t="s">
        <v>2496</v>
      </c>
      <c r="J2407" s="3">
        <v>4.0999999999999996</v>
      </c>
      <c r="K2407" s="3">
        <v>13400</v>
      </c>
      <c r="L2407" s="3" t="s">
        <v>25</v>
      </c>
      <c r="M2407" s="3">
        <v>1</v>
      </c>
      <c r="N2407" s="28">
        <f t="shared" si="416"/>
        <v>13.4</v>
      </c>
      <c r="O2407" s="28">
        <f t="shared" si="417"/>
        <v>54.94</v>
      </c>
      <c r="P2407" s="99">
        <v>0</v>
      </c>
      <c r="Q2407" s="46">
        <f t="shared" si="423"/>
        <v>0</v>
      </c>
      <c r="R2407" s="5"/>
      <c r="S2407" s="3">
        <f t="shared" si="424"/>
        <v>13.4</v>
      </c>
      <c r="T2407" s="30" t="s">
        <v>2502</v>
      </c>
      <c r="U2407" s="5">
        <f t="shared" si="420"/>
        <v>54.94</v>
      </c>
      <c r="V2407" s="5">
        <f t="shared" si="421"/>
        <v>0</v>
      </c>
      <c r="W2407" s="5"/>
    </row>
    <row r="2408" spans="1:23" ht="43.2" x14ac:dyDescent="0.3">
      <c r="A2408" s="3">
        <f t="shared" si="422"/>
        <v>2391</v>
      </c>
      <c r="B2408" s="4" t="s">
        <v>1573</v>
      </c>
      <c r="C2408" s="3">
        <v>5</v>
      </c>
      <c r="D2408" s="3" t="s">
        <v>2246</v>
      </c>
      <c r="E2408" s="4" t="s">
        <v>2280</v>
      </c>
      <c r="F2408" s="3" t="s">
        <v>2247</v>
      </c>
      <c r="G2408" s="3"/>
      <c r="H2408" s="3"/>
      <c r="I2408" s="3" t="s">
        <v>2496</v>
      </c>
      <c r="J2408" s="3">
        <v>4.0999999999999996</v>
      </c>
      <c r="K2408" s="3">
        <v>1200</v>
      </c>
      <c r="L2408" s="3" t="s">
        <v>25</v>
      </c>
      <c r="M2408" s="3">
        <v>9</v>
      </c>
      <c r="N2408" s="28">
        <f t="shared" si="416"/>
        <v>10.799999999999999</v>
      </c>
      <c r="O2408" s="28">
        <f t="shared" si="417"/>
        <v>44.279999999999994</v>
      </c>
      <c r="P2408" s="99">
        <v>0</v>
      </c>
      <c r="Q2408" s="46">
        <f t="shared" si="423"/>
        <v>0</v>
      </c>
      <c r="R2408" s="5"/>
      <c r="S2408" s="3">
        <f t="shared" si="424"/>
        <v>10.799999999999999</v>
      </c>
      <c r="T2408" s="30" t="s">
        <v>2502</v>
      </c>
      <c r="U2408" s="5">
        <f t="shared" si="420"/>
        <v>44.279999999999994</v>
      </c>
      <c r="V2408" s="5">
        <f t="shared" si="421"/>
        <v>0</v>
      </c>
      <c r="W2408" s="5"/>
    </row>
    <row r="2409" spans="1:23" ht="43.2" x14ac:dyDescent="0.3">
      <c r="A2409" s="3">
        <f t="shared" si="422"/>
        <v>2392</v>
      </c>
      <c r="B2409" s="4" t="s">
        <v>1573</v>
      </c>
      <c r="C2409" s="3">
        <v>5</v>
      </c>
      <c r="D2409" s="3" t="s">
        <v>2246</v>
      </c>
      <c r="E2409" s="4" t="s">
        <v>2281</v>
      </c>
      <c r="F2409" s="3" t="s">
        <v>2247</v>
      </c>
      <c r="G2409" s="3"/>
      <c r="H2409" s="3"/>
      <c r="I2409" s="3" t="s">
        <v>2496</v>
      </c>
      <c r="J2409" s="3">
        <v>4.0999999999999996</v>
      </c>
      <c r="K2409" s="3">
        <v>27025</v>
      </c>
      <c r="L2409" s="3" t="s">
        <v>25</v>
      </c>
      <c r="M2409" s="3">
        <v>1</v>
      </c>
      <c r="N2409" s="28">
        <f t="shared" si="416"/>
        <v>27.024999999999999</v>
      </c>
      <c r="O2409" s="28">
        <f t="shared" si="417"/>
        <v>110.80249999999998</v>
      </c>
      <c r="P2409" s="99">
        <v>0</v>
      </c>
      <c r="Q2409" s="46">
        <f t="shared" si="423"/>
        <v>0</v>
      </c>
      <c r="R2409" s="5"/>
      <c r="S2409" s="3">
        <f t="shared" si="424"/>
        <v>27.024999999999999</v>
      </c>
      <c r="T2409" s="30" t="s">
        <v>2502</v>
      </c>
      <c r="U2409" s="5">
        <f t="shared" si="420"/>
        <v>110.80249999999998</v>
      </c>
      <c r="V2409" s="5">
        <f t="shared" si="421"/>
        <v>0</v>
      </c>
      <c r="W2409" s="5"/>
    </row>
    <row r="2410" spans="1:23" ht="43.2" x14ac:dyDescent="0.3">
      <c r="A2410" s="3">
        <f t="shared" si="422"/>
        <v>2393</v>
      </c>
      <c r="B2410" s="4" t="s">
        <v>1573</v>
      </c>
      <c r="C2410" s="3">
        <v>5</v>
      </c>
      <c r="D2410" s="3" t="s">
        <v>2246</v>
      </c>
      <c r="E2410" s="4" t="s">
        <v>2282</v>
      </c>
      <c r="F2410" s="3" t="s">
        <v>2247</v>
      </c>
      <c r="G2410" s="3"/>
      <c r="H2410" s="3"/>
      <c r="I2410" s="3" t="s">
        <v>2496</v>
      </c>
      <c r="J2410" s="3">
        <v>4.0999999999999996</v>
      </c>
      <c r="K2410" s="3">
        <v>27025</v>
      </c>
      <c r="L2410" s="3" t="s">
        <v>25</v>
      </c>
      <c r="M2410" s="3">
        <v>1</v>
      </c>
      <c r="N2410" s="28">
        <f t="shared" si="416"/>
        <v>27.024999999999999</v>
      </c>
      <c r="O2410" s="28">
        <f t="shared" si="417"/>
        <v>110.80249999999998</v>
      </c>
      <c r="P2410" s="51">
        <v>0</v>
      </c>
      <c r="Q2410" s="46">
        <f t="shared" si="423"/>
        <v>0</v>
      </c>
      <c r="R2410" s="51"/>
      <c r="S2410" s="3">
        <f t="shared" si="424"/>
        <v>27.024999999999999</v>
      </c>
      <c r="T2410" s="30" t="s">
        <v>2502</v>
      </c>
      <c r="U2410" s="47">
        <f t="shared" si="420"/>
        <v>110.80249999999998</v>
      </c>
      <c r="V2410" s="47">
        <f t="shared" si="421"/>
        <v>0</v>
      </c>
      <c r="W2410" s="5"/>
    </row>
    <row r="2411" spans="1:23" ht="43.2" x14ac:dyDescent="0.3">
      <c r="A2411" s="3">
        <f t="shared" si="422"/>
        <v>2394</v>
      </c>
      <c r="B2411" s="4" t="s">
        <v>1573</v>
      </c>
      <c r="C2411" s="3">
        <v>5</v>
      </c>
      <c r="D2411" s="3" t="s">
        <v>2246</v>
      </c>
      <c r="E2411" s="4" t="s">
        <v>2283</v>
      </c>
      <c r="F2411" s="3" t="s">
        <v>2247</v>
      </c>
      <c r="G2411" s="3"/>
      <c r="H2411" s="3"/>
      <c r="I2411" s="3" t="s">
        <v>2496</v>
      </c>
      <c r="J2411" s="3">
        <v>4.0999999999999996</v>
      </c>
      <c r="K2411" s="3">
        <v>1200</v>
      </c>
      <c r="L2411" s="3" t="s">
        <v>25</v>
      </c>
      <c r="M2411" s="3">
        <v>18</v>
      </c>
      <c r="N2411" s="28">
        <f t="shared" si="416"/>
        <v>21.599999999999998</v>
      </c>
      <c r="O2411" s="28">
        <f t="shared" si="417"/>
        <v>88.559999999999988</v>
      </c>
      <c r="P2411" s="99">
        <v>0</v>
      </c>
      <c r="Q2411" s="46">
        <f t="shared" si="423"/>
        <v>0</v>
      </c>
      <c r="R2411" s="5"/>
      <c r="S2411" s="3">
        <f t="shared" si="424"/>
        <v>21.599999999999998</v>
      </c>
      <c r="T2411" s="30" t="s">
        <v>2502</v>
      </c>
      <c r="U2411" s="5">
        <f t="shared" si="420"/>
        <v>88.559999999999988</v>
      </c>
      <c r="V2411" s="5">
        <f t="shared" si="421"/>
        <v>0</v>
      </c>
      <c r="W2411" s="5"/>
    </row>
    <row r="2412" spans="1:23" ht="43.2" x14ac:dyDescent="0.3">
      <c r="A2412" s="3">
        <f t="shared" si="422"/>
        <v>2395</v>
      </c>
      <c r="B2412" s="4" t="s">
        <v>2019</v>
      </c>
      <c r="C2412" s="3">
        <v>7</v>
      </c>
      <c r="D2412" s="3" t="s">
        <v>2246</v>
      </c>
      <c r="E2412" s="4" t="s">
        <v>2284</v>
      </c>
      <c r="F2412" s="3" t="s">
        <v>2247</v>
      </c>
      <c r="G2412" s="3"/>
      <c r="H2412" s="3"/>
      <c r="I2412" s="3" t="s">
        <v>2496</v>
      </c>
      <c r="J2412" s="3">
        <v>4.0999999999999996</v>
      </c>
      <c r="K2412" s="3">
        <v>57400</v>
      </c>
      <c r="L2412" s="3" t="s">
        <v>25</v>
      </c>
      <c r="M2412" s="3">
        <v>1</v>
      </c>
      <c r="N2412" s="28">
        <f t="shared" si="416"/>
        <v>57.4</v>
      </c>
      <c r="O2412" s="28">
        <f t="shared" si="417"/>
        <v>235.33999999999997</v>
      </c>
      <c r="P2412" s="15">
        <v>0.2</v>
      </c>
      <c r="Q2412" s="46">
        <f t="shared" si="423"/>
        <v>11.48</v>
      </c>
      <c r="R2412" s="15"/>
      <c r="S2412" s="3">
        <f t="shared" si="424"/>
        <v>45.92</v>
      </c>
      <c r="T2412" s="30" t="s">
        <v>2502</v>
      </c>
      <c r="U2412" s="29">
        <f t="shared" si="420"/>
        <v>188.27199999999999</v>
      </c>
      <c r="V2412" s="29">
        <f t="shared" si="421"/>
        <v>47.067999999999998</v>
      </c>
      <c r="W2412" s="5"/>
    </row>
    <row r="2413" spans="1:23" ht="43.2" x14ac:dyDescent="0.3">
      <c r="A2413" s="3">
        <f t="shared" si="422"/>
        <v>2396</v>
      </c>
      <c r="B2413" s="4" t="s">
        <v>2019</v>
      </c>
      <c r="C2413" s="3">
        <v>7</v>
      </c>
      <c r="D2413" s="3" t="s">
        <v>2246</v>
      </c>
      <c r="E2413" s="4" t="s">
        <v>2285</v>
      </c>
      <c r="F2413" s="3" t="s">
        <v>2247</v>
      </c>
      <c r="G2413" s="3"/>
      <c r="H2413" s="3"/>
      <c r="I2413" s="3" t="s">
        <v>2496</v>
      </c>
      <c r="J2413" s="3">
        <v>4.0999999999999996</v>
      </c>
      <c r="K2413" s="3">
        <v>57400</v>
      </c>
      <c r="L2413" s="3" t="s">
        <v>25</v>
      </c>
      <c r="M2413" s="3">
        <v>1</v>
      </c>
      <c r="N2413" s="28">
        <f t="shared" si="416"/>
        <v>57.4</v>
      </c>
      <c r="O2413" s="28">
        <f t="shared" si="417"/>
        <v>235.33999999999997</v>
      </c>
      <c r="P2413" s="15">
        <v>0.2</v>
      </c>
      <c r="Q2413" s="46">
        <f t="shared" si="423"/>
        <v>11.48</v>
      </c>
      <c r="R2413" s="15"/>
      <c r="S2413" s="3">
        <f t="shared" si="424"/>
        <v>45.92</v>
      </c>
      <c r="T2413" s="30" t="s">
        <v>2502</v>
      </c>
      <c r="U2413" s="29">
        <f t="shared" si="420"/>
        <v>188.27199999999999</v>
      </c>
      <c r="V2413" s="29">
        <f t="shared" si="421"/>
        <v>47.067999999999998</v>
      </c>
      <c r="W2413" s="5"/>
    </row>
    <row r="2414" spans="1:23" ht="43.2" x14ac:dyDescent="0.3">
      <c r="A2414" s="3">
        <f t="shared" si="422"/>
        <v>2397</v>
      </c>
      <c r="B2414" s="4" t="s">
        <v>2019</v>
      </c>
      <c r="C2414" s="3">
        <v>7</v>
      </c>
      <c r="D2414" s="3" t="s">
        <v>2246</v>
      </c>
      <c r="E2414" s="4" t="s">
        <v>2286</v>
      </c>
      <c r="F2414" s="3" t="s">
        <v>2247</v>
      </c>
      <c r="G2414" s="3"/>
      <c r="H2414" s="3"/>
      <c r="I2414" s="3" t="s">
        <v>2496</v>
      </c>
      <c r="J2414" s="3">
        <v>4.0999999999999996</v>
      </c>
      <c r="K2414" s="3">
        <v>1200</v>
      </c>
      <c r="L2414" s="3" t="s">
        <v>25</v>
      </c>
      <c r="M2414" s="3">
        <v>39</v>
      </c>
      <c r="N2414" s="28">
        <f t="shared" si="416"/>
        <v>46.8</v>
      </c>
      <c r="O2414" s="28">
        <f t="shared" si="417"/>
        <v>191.87999999999997</v>
      </c>
      <c r="P2414" s="15">
        <v>0.2</v>
      </c>
      <c r="Q2414" s="46">
        <f t="shared" si="423"/>
        <v>9.36</v>
      </c>
      <c r="R2414" s="15"/>
      <c r="S2414" s="3">
        <f t="shared" si="424"/>
        <v>37.44</v>
      </c>
      <c r="T2414" s="30" t="s">
        <v>2502</v>
      </c>
      <c r="U2414" s="29">
        <f t="shared" si="420"/>
        <v>153.50399999999999</v>
      </c>
      <c r="V2414" s="29">
        <f t="shared" si="421"/>
        <v>38.375999999999998</v>
      </c>
      <c r="W2414" s="5"/>
    </row>
    <row r="2415" spans="1:23" ht="43.2" x14ac:dyDescent="0.3">
      <c r="A2415" s="3">
        <f t="shared" si="422"/>
        <v>2398</v>
      </c>
      <c r="B2415" s="4" t="s">
        <v>2067</v>
      </c>
      <c r="C2415" s="3">
        <v>8</v>
      </c>
      <c r="D2415" s="3" t="s">
        <v>2246</v>
      </c>
      <c r="E2415" s="4" t="s">
        <v>2287</v>
      </c>
      <c r="F2415" s="3" t="s">
        <v>2247</v>
      </c>
      <c r="G2415" s="3"/>
      <c r="H2415" s="3"/>
      <c r="I2415" s="3" t="s">
        <v>2496</v>
      </c>
      <c r="J2415" s="3">
        <v>4.0999999999999996</v>
      </c>
      <c r="K2415" s="3">
        <v>54000</v>
      </c>
      <c r="L2415" s="3" t="s">
        <v>25</v>
      </c>
      <c r="M2415" s="3">
        <v>1</v>
      </c>
      <c r="N2415" s="28">
        <f t="shared" si="416"/>
        <v>54</v>
      </c>
      <c r="O2415" s="28">
        <f t="shared" si="417"/>
        <v>221.39999999999998</v>
      </c>
      <c r="P2415" s="38">
        <v>0.4</v>
      </c>
      <c r="Q2415" s="46">
        <f t="shared" si="423"/>
        <v>21.6</v>
      </c>
      <c r="R2415" s="14"/>
      <c r="S2415" s="3">
        <f t="shared" si="424"/>
        <v>32.4</v>
      </c>
      <c r="T2415" s="30" t="s">
        <v>2502</v>
      </c>
      <c r="U2415" s="5">
        <f t="shared" si="420"/>
        <v>132.83999999999997</v>
      </c>
      <c r="V2415" s="5">
        <f t="shared" si="421"/>
        <v>88.56</v>
      </c>
      <c r="W2415" s="5"/>
    </row>
    <row r="2416" spans="1:23" ht="43.2" x14ac:dyDescent="0.3">
      <c r="A2416" s="3">
        <f t="shared" si="422"/>
        <v>2399</v>
      </c>
      <c r="B2416" s="4" t="s">
        <v>2067</v>
      </c>
      <c r="C2416" s="3">
        <v>8</v>
      </c>
      <c r="D2416" s="3" t="s">
        <v>2246</v>
      </c>
      <c r="E2416" s="4" t="s">
        <v>2288</v>
      </c>
      <c r="F2416" s="3" t="s">
        <v>2247</v>
      </c>
      <c r="G2416" s="3"/>
      <c r="H2416" s="3"/>
      <c r="I2416" s="3" t="s">
        <v>2496</v>
      </c>
      <c r="J2416" s="3">
        <v>4.0999999999999996</v>
      </c>
      <c r="K2416" s="3">
        <v>54000</v>
      </c>
      <c r="L2416" s="3" t="s">
        <v>25</v>
      </c>
      <c r="M2416" s="3">
        <v>1</v>
      </c>
      <c r="N2416" s="28">
        <f t="shared" si="416"/>
        <v>54</v>
      </c>
      <c r="O2416" s="28">
        <f t="shared" si="417"/>
        <v>221.39999999999998</v>
      </c>
      <c r="P2416" s="15">
        <v>0.5</v>
      </c>
      <c r="Q2416" s="46">
        <f t="shared" si="423"/>
        <v>27</v>
      </c>
      <c r="R2416" s="15"/>
      <c r="S2416" s="3">
        <f t="shared" si="424"/>
        <v>27</v>
      </c>
      <c r="T2416" s="30" t="s">
        <v>2502</v>
      </c>
      <c r="U2416" s="29">
        <f t="shared" si="420"/>
        <v>110.69999999999999</v>
      </c>
      <c r="V2416" s="29">
        <f t="shared" si="421"/>
        <v>110.69999999999999</v>
      </c>
      <c r="W2416" s="5"/>
    </row>
    <row r="2417" spans="1:23" ht="43.2" x14ac:dyDescent="0.3">
      <c r="A2417" s="3">
        <f t="shared" si="422"/>
        <v>2400</v>
      </c>
      <c r="B2417" s="4" t="s">
        <v>2067</v>
      </c>
      <c r="C2417" s="3">
        <v>8</v>
      </c>
      <c r="D2417" s="3" t="s">
        <v>2246</v>
      </c>
      <c r="E2417" s="4" t="s">
        <v>2289</v>
      </c>
      <c r="F2417" s="3" t="s">
        <v>2247</v>
      </c>
      <c r="G2417" s="3"/>
      <c r="H2417" s="3"/>
      <c r="I2417" s="3" t="s">
        <v>2496</v>
      </c>
      <c r="J2417" s="3">
        <v>4.0999999999999996</v>
      </c>
      <c r="K2417" s="3">
        <v>1200</v>
      </c>
      <c r="L2417" s="3" t="s">
        <v>25</v>
      </c>
      <c r="M2417" s="3">
        <v>36</v>
      </c>
      <c r="N2417" s="28">
        <f t="shared" si="416"/>
        <v>43.199999999999996</v>
      </c>
      <c r="O2417" s="28">
        <f t="shared" si="417"/>
        <v>177.11999999999998</v>
      </c>
      <c r="P2417" s="38">
        <v>0.4</v>
      </c>
      <c r="Q2417" s="46">
        <f t="shared" si="423"/>
        <v>17.279999999999998</v>
      </c>
      <c r="R2417" s="14"/>
      <c r="S2417" s="3">
        <f t="shared" si="424"/>
        <v>25.919999999999998</v>
      </c>
      <c r="T2417" s="30" t="s">
        <v>2502</v>
      </c>
      <c r="U2417" s="5">
        <f t="shared" si="420"/>
        <v>106.27199999999998</v>
      </c>
      <c r="V2417" s="5">
        <f t="shared" si="421"/>
        <v>70.847999999999985</v>
      </c>
      <c r="W2417" s="5"/>
    </row>
    <row r="2418" spans="1:23" ht="43.2" x14ac:dyDescent="0.3">
      <c r="A2418" s="3">
        <f t="shared" si="422"/>
        <v>2401</v>
      </c>
      <c r="B2418" s="4" t="s">
        <v>2067</v>
      </c>
      <c r="C2418" s="3">
        <v>8</v>
      </c>
      <c r="D2418" s="3" t="s">
        <v>2246</v>
      </c>
      <c r="E2418" s="4" t="s">
        <v>2290</v>
      </c>
      <c r="F2418" s="3" t="s">
        <v>2247</v>
      </c>
      <c r="G2418" s="3"/>
      <c r="H2418" s="3"/>
      <c r="I2418" s="3" t="s">
        <v>2496</v>
      </c>
      <c r="J2418" s="3">
        <v>4.0999999999999996</v>
      </c>
      <c r="K2418" s="3">
        <v>46750</v>
      </c>
      <c r="L2418" s="3" t="s">
        <v>25</v>
      </c>
      <c r="M2418" s="3">
        <v>1</v>
      </c>
      <c r="N2418" s="28">
        <f t="shared" si="416"/>
        <v>46.75</v>
      </c>
      <c r="O2418" s="28">
        <f t="shared" si="417"/>
        <v>191.67499999999998</v>
      </c>
      <c r="P2418" s="38">
        <v>0.6</v>
      </c>
      <c r="Q2418" s="46">
        <f t="shared" si="423"/>
        <v>28.05</v>
      </c>
      <c r="R2418" s="14"/>
      <c r="S2418" s="3">
        <f t="shared" si="424"/>
        <v>18.7</v>
      </c>
      <c r="T2418" s="30" t="s">
        <v>2502</v>
      </c>
      <c r="U2418" s="5">
        <f t="shared" si="420"/>
        <v>76.669999999999987</v>
      </c>
      <c r="V2418" s="5">
        <f t="shared" si="421"/>
        <v>115.005</v>
      </c>
      <c r="W2418" s="5"/>
    </row>
    <row r="2419" spans="1:23" ht="43.2" x14ac:dyDescent="0.3">
      <c r="A2419" s="3">
        <f t="shared" si="422"/>
        <v>2402</v>
      </c>
      <c r="B2419" s="4" t="s">
        <v>2067</v>
      </c>
      <c r="C2419" s="3">
        <v>8</v>
      </c>
      <c r="D2419" s="3" t="s">
        <v>2246</v>
      </c>
      <c r="E2419" s="4" t="s">
        <v>2291</v>
      </c>
      <c r="F2419" s="3" t="s">
        <v>2247</v>
      </c>
      <c r="G2419" s="3"/>
      <c r="H2419" s="3"/>
      <c r="I2419" s="3" t="s">
        <v>2496</v>
      </c>
      <c r="J2419" s="3">
        <v>4.0999999999999996</v>
      </c>
      <c r="K2419" s="3">
        <v>46750</v>
      </c>
      <c r="L2419" s="3" t="s">
        <v>25</v>
      </c>
      <c r="M2419" s="3">
        <v>1</v>
      </c>
      <c r="N2419" s="28">
        <f t="shared" si="416"/>
        <v>46.75</v>
      </c>
      <c r="O2419" s="28">
        <f t="shared" si="417"/>
        <v>191.67499999999998</v>
      </c>
      <c r="P2419" s="15">
        <v>0.6</v>
      </c>
      <c r="Q2419" s="46">
        <f t="shared" si="423"/>
        <v>28.05</v>
      </c>
      <c r="R2419" s="15"/>
      <c r="S2419" s="3">
        <f t="shared" si="424"/>
        <v>18.7</v>
      </c>
      <c r="T2419" s="30" t="s">
        <v>2502</v>
      </c>
      <c r="U2419" s="29">
        <f t="shared" si="420"/>
        <v>76.669999999999987</v>
      </c>
      <c r="V2419" s="29">
        <f t="shared" si="421"/>
        <v>115.005</v>
      </c>
      <c r="W2419" s="5"/>
    </row>
    <row r="2420" spans="1:23" ht="43.2" x14ac:dyDescent="0.3">
      <c r="A2420" s="3">
        <f t="shared" si="422"/>
        <v>2403</v>
      </c>
      <c r="B2420" s="4" t="s">
        <v>2067</v>
      </c>
      <c r="C2420" s="3">
        <v>8</v>
      </c>
      <c r="D2420" s="3" t="s">
        <v>2246</v>
      </c>
      <c r="E2420" s="4" t="s">
        <v>2292</v>
      </c>
      <c r="F2420" s="3" t="s">
        <v>2247</v>
      </c>
      <c r="G2420" s="3"/>
      <c r="H2420" s="3"/>
      <c r="I2420" s="3" t="s">
        <v>2496</v>
      </c>
      <c r="J2420" s="3">
        <v>4.0999999999999996</v>
      </c>
      <c r="K2420" s="3">
        <v>1200</v>
      </c>
      <c r="L2420" s="3" t="s">
        <v>25</v>
      </c>
      <c r="M2420" s="3">
        <v>32</v>
      </c>
      <c r="N2420" s="28">
        <f t="shared" si="416"/>
        <v>38.4</v>
      </c>
      <c r="O2420" s="28">
        <f t="shared" si="417"/>
        <v>157.43999999999997</v>
      </c>
      <c r="P2420" s="38">
        <v>0.4</v>
      </c>
      <c r="Q2420" s="46">
        <f t="shared" si="423"/>
        <v>15.36</v>
      </c>
      <c r="R2420" s="14"/>
      <c r="S2420" s="3">
        <f t="shared" si="424"/>
        <v>23.04</v>
      </c>
      <c r="T2420" s="30" t="s">
        <v>2502</v>
      </c>
      <c r="U2420" s="5">
        <f t="shared" si="420"/>
        <v>94.463999999999984</v>
      </c>
      <c r="V2420" s="5">
        <f t="shared" si="421"/>
        <v>62.975999999999992</v>
      </c>
      <c r="W2420" s="5"/>
    </row>
    <row r="2421" spans="1:23" ht="43.2" x14ac:dyDescent="0.3">
      <c r="A2421" s="3">
        <f t="shared" si="422"/>
        <v>2404</v>
      </c>
      <c r="B2421" s="4" t="s">
        <v>2067</v>
      </c>
      <c r="C2421" s="3">
        <v>8</v>
      </c>
      <c r="D2421" s="3" t="s">
        <v>2246</v>
      </c>
      <c r="E2421" s="4" t="s">
        <v>2293</v>
      </c>
      <c r="F2421" s="3" t="s">
        <v>2247</v>
      </c>
      <c r="G2421" s="3"/>
      <c r="H2421" s="3"/>
      <c r="I2421" s="3" t="s">
        <v>2496</v>
      </c>
      <c r="J2421" s="3">
        <v>4.0999999999999996</v>
      </c>
      <c r="K2421" s="3">
        <v>46750</v>
      </c>
      <c r="L2421" s="3" t="s">
        <v>25</v>
      </c>
      <c r="M2421" s="3">
        <v>1</v>
      </c>
      <c r="N2421" s="28">
        <f t="shared" si="416"/>
        <v>46.75</v>
      </c>
      <c r="O2421" s="28">
        <f t="shared" si="417"/>
        <v>191.67499999999998</v>
      </c>
      <c r="P2421" s="38">
        <v>0.6</v>
      </c>
      <c r="Q2421" s="46">
        <f t="shared" si="423"/>
        <v>28.05</v>
      </c>
      <c r="R2421" s="14"/>
      <c r="S2421" s="3">
        <f t="shared" si="424"/>
        <v>18.7</v>
      </c>
      <c r="T2421" s="30" t="s">
        <v>2502</v>
      </c>
      <c r="U2421" s="5">
        <f t="shared" si="420"/>
        <v>76.669999999999987</v>
      </c>
      <c r="V2421" s="5">
        <f t="shared" si="421"/>
        <v>115.005</v>
      </c>
      <c r="W2421" s="5"/>
    </row>
    <row r="2422" spans="1:23" ht="43.2" x14ac:dyDescent="0.3">
      <c r="A2422" s="3">
        <f t="shared" si="422"/>
        <v>2405</v>
      </c>
      <c r="B2422" s="4" t="s">
        <v>2067</v>
      </c>
      <c r="C2422" s="3">
        <v>8</v>
      </c>
      <c r="D2422" s="3" t="s">
        <v>2246</v>
      </c>
      <c r="E2422" s="4" t="s">
        <v>2294</v>
      </c>
      <c r="F2422" s="3" t="s">
        <v>2247</v>
      </c>
      <c r="G2422" s="3"/>
      <c r="H2422" s="3"/>
      <c r="I2422" s="3" t="s">
        <v>2496</v>
      </c>
      <c r="J2422" s="3">
        <v>4.0999999999999996</v>
      </c>
      <c r="K2422" s="3">
        <v>46750</v>
      </c>
      <c r="L2422" s="3" t="s">
        <v>25</v>
      </c>
      <c r="M2422" s="3">
        <v>1</v>
      </c>
      <c r="N2422" s="28">
        <f t="shared" si="416"/>
        <v>46.75</v>
      </c>
      <c r="O2422" s="28">
        <f t="shared" si="417"/>
        <v>191.67499999999998</v>
      </c>
      <c r="P2422" s="15">
        <v>0.6</v>
      </c>
      <c r="Q2422" s="46">
        <f t="shared" si="423"/>
        <v>28.05</v>
      </c>
      <c r="R2422" s="15"/>
      <c r="S2422" s="3">
        <f t="shared" si="424"/>
        <v>18.7</v>
      </c>
      <c r="T2422" s="30" t="s">
        <v>2502</v>
      </c>
      <c r="U2422" s="29">
        <f t="shared" si="420"/>
        <v>76.669999999999987</v>
      </c>
      <c r="V2422" s="29">
        <f t="shared" si="421"/>
        <v>115.005</v>
      </c>
      <c r="W2422" s="5"/>
    </row>
    <row r="2423" spans="1:23" ht="43.2" x14ac:dyDescent="0.3">
      <c r="A2423" s="3">
        <f t="shared" si="422"/>
        <v>2406</v>
      </c>
      <c r="B2423" s="4" t="s">
        <v>2067</v>
      </c>
      <c r="C2423" s="3">
        <v>8</v>
      </c>
      <c r="D2423" s="3" t="s">
        <v>2246</v>
      </c>
      <c r="E2423" s="4" t="s">
        <v>2295</v>
      </c>
      <c r="F2423" s="3" t="s">
        <v>2247</v>
      </c>
      <c r="G2423" s="3"/>
      <c r="H2423" s="3"/>
      <c r="I2423" s="3" t="s">
        <v>2496</v>
      </c>
      <c r="J2423" s="3">
        <v>4.0999999999999996</v>
      </c>
      <c r="K2423" s="3">
        <v>1200</v>
      </c>
      <c r="L2423" s="3" t="s">
        <v>25</v>
      </c>
      <c r="M2423" s="3">
        <v>32</v>
      </c>
      <c r="N2423" s="28">
        <f t="shared" si="416"/>
        <v>38.4</v>
      </c>
      <c r="O2423" s="28">
        <f t="shared" si="417"/>
        <v>157.43999999999997</v>
      </c>
      <c r="P2423" s="38">
        <v>0.4</v>
      </c>
      <c r="Q2423" s="46">
        <f t="shared" si="423"/>
        <v>15.36</v>
      </c>
      <c r="R2423" s="14"/>
      <c r="S2423" s="3">
        <f t="shared" si="424"/>
        <v>23.04</v>
      </c>
      <c r="T2423" s="30" t="s">
        <v>2502</v>
      </c>
      <c r="U2423" s="5">
        <f t="shared" si="420"/>
        <v>94.463999999999984</v>
      </c>
      <c r="V2423" s="5">
        <f t="shared" si="421"/>
        <v>62.975999999999992</v>
      </c>
      <c r="W2423" s="5"/>
    </row>
    <row r="2424" spans="1:23" ht="43.2" x14ac:dyDescent="0.3">
      <c r="A2424" s="3">
        <f t="shared" si="422"/>
        <v>2407</v>
      </c>
      <c r="B2424" s="4" t="s">
        <v>2561</v>
      </c>
      <c r="C2424" s="3">
        <v>1</v>
      </c>
      <c r="D2424" s="3" t="s">
        <v>2296</v>
      </c>
      <c r="E2424" s="4" t="s">
        <v>2675</v>
      </c>
      <c r="F2424" s="3" t="s">
        <v>2297</v>
      </c>
      <c r="G2424" s="3"/>
      <c r="H2424" s="3"/>
      <c r="I2424" s="3" t="s">
        <v>2506</v>
      </c>
      <c r="J2424" s="3">
        <v>35</v>
      </c>
      <c r="K2424" s="3">
        <v>7.47</v>
      </c>
      <c r="L2424" s="3" t="s">
        <v>2298</v>
      </c>
      <c r="M2424" s="3">
        <v>1</v>
      </c>
      <c r="N2424" s="39">
        <f>K2424*M2424</f>
        <v>7.47</v>
      </c>
      <c r="O2424" s="39">
        <f>K2424*J2424</f>
        <v>261.45</v>
      </c>
      <c r="P2424" s="12">
        <v>0.95</v>
      </c>
      <c r="Q2424" s="46">
        <f t="shared" si="423"/>
        <v>7.0964999999999998</v>
      </c>
      <c r="R2424" s="12"/>
      <c r="S2424" s="3">
        <f t="shared" si="424"/>
        <v>0.37349999999999994</v>
      </c>
      <c r="T2424" s="30" t="s">
        <v>2502</v>
      </c>
      <c r="U2424" s="41">
        <f t="shared" ref="U2424:U2439" si="425">O2424-V2424</f>
        <v>13.072500000000019</v>
      </c>
      <c r="V2424" s="41">
        <f t="shared" ref="V2424:V2439" si="426">P2424*O2424</f>
        <v>248.37749999999997</v>
      </c>
      <c r="W2424" s="5"/>
    </row>
    <row r="2425" spans="1:23" ht="43.2" x14ac:dyDescent="0.3">
      <c r="A2425" s="3">
        <f t="shared" si="422"/>
        <v>2408</v>
      </c>
      <c r="B2425" s="4" t="s">
        <v>918</v>
      </c>
      <c r="C2425" s="3">
        <v>2</v>
      </c>
      <c r="D2425" s="3" t="s">
        <v>2296</v>
      </c>
      <c r="E2425" s="4" t="s">
        <v>2675</v>
      </c>
      <c r="F2425" s="3" t="s">
        <v>2297</v>
      </c>
      <c r="G2425" s="3"/>
      <c r="H2425" s="3"/>
      <c r="I2425" s="3" t="s">
        <v>2506</v>
      </c>
      <c r="J2425" s="3">
        <v>35</v>
      </c>
      <c r="K2425" s="3">
        <v>166</v>
      </c>
      <c r="L2425" s="3" t="s">
        <v>2298</v>
      </c>
      <c r="M2425" s="3">
        <v>1</v>
      </c>
      <c r="N2425" s="39">
        <f t="shared" ref="N2425:N2439" si="427">K2425*M2425</f>
        <v>166</v>
      </c>
      <c r="O2425" s="39">
        <f t="shared" ref="O2425:O2439" si="428">K2425*J2425</f>
        <v>5810</v>
      </c>
      <c r="P2425" s="15">
        <v>0.5</v>
      </c>
      <c r="Q2425" s="46">
        <f t="shared" si="423"/>
        <v>83</v>
      </c>
      <c r="R2425" s="15"/>
      <c r="S2425" s="3">
        <f t="shared" si="424"/>
        <v>83</v>
      </c>
      <c r="T2425" s="30" t="s">
        <v>2502</v>
      </c>
      <c r="U2425" s="41">
        <f t="shared" si="425"/>
        <v>2905</v>
      </c>
      <c r="V2425" s="41">
        <f t="shared" si="426"/>
        <v>2905</v>
      </c>
      <c r="W2425" s="5"/>
    </row>
    <row r="2426" spans="1:23" ht="43.2" x14ac:dyDescent="0.3">
      <c r="A2426" s="3">
        <f t="shared" si="422"/>
        <v>2409</v>
      </c>
      <c r="B2426" s="4" t="s">
        <v>918</v>
      </c>
      <c r="C2426" s="3">
        <v>2</v>
      </c>
      <c r="D2426" s="3" t="s">
        <v>2296</v>
      </c>
      <c r="E2426" s="4" t="s">
        <v>2299</v>
      </c>
      <c r="F2426" s="3" t="s">
        <v>2297</v>
      </c>
      <c r="G2426" s="3"/>
      <c r="H2426" s="3"/>
      <c r="I2426" s="3" t="s">
        <v>2506</v>
      </c>
      <c r="J2426" s="3">
        <v>35</v>
      </c>
      <c r="K2426" s="3">
        <v>79.2</v>
      </c>
      <c r="L2426" s="3" t="s">
        <v>2298</v>
      </c>
      <c r="M2426" s="3">
        <v>1</v>
      </c>
      <c r="N2426" s="39">
        <f t="shared" si="427"/>
        <v>79.2</v>
      </c>
      <c r="O2426" s="39">
        <f t="shared" si="428"/>
        <v>2772</v>
      </c>
      <c r="P2426" s="15">
        <v>1</v>
      </c>
      <c r="Q2426" s="46">
        <f t="shared" si="423"/>
        <v>79.2</v>
      </c>
      <c r="R2426" s="15"/>
      <c r="S2426" s="3">
        <f t="shared" si="424"/>
        <v>0</v>
      </c>
      <c r="T2426" s="30" t="s">
        <v>2502</v>
      </c>
      <c r="U2426" s="41">
        <f t="shared" si="425"/>
        <v>0</v>
      </c>
      <c r="V2426" s="41">
        <f t="shared" si="426"/>
        <v>2772</v>
      </c>
      <c r="W2426" s="5"/>
    </row>
    <row r="2427" spans="1:23" ht="43.2" x14ac:dyDescent="0.3">
      <c r="A2427" s="3">
        <f t="shared" si="422"/>
        <v>2410</v>
      </c>
      <c r="B2427" s="4" t="s">
        <v>918</v>
      </c>
      <c r="C2427" s="3">
        <v>2</v>
      </c>
      <c r="D2427" s="3" t="s">
        <v>2296</v>
      </c>
      <c r="E2427" s="4" t="s">
        <v>2675</v>
      </c>
      <c r="F2427" s="3" t="s">
        <v>2297</v>
      </c>
      <c r="G2427" s="3"/>
      <c r="H2427" s="3"/>
      <c r="I2427" s="3" t="s">
        <v>2506</v>
      </c>
      <c r="J2427" s="3">
        <v>35</v>
      </c>
      <c r="K2427" s="3">
        <f>16+28</f>
        <v>44</v>
      </c>
      <c r="L2427" s="3" t="s">
        <v>2298</v>
      </c>
      <c r="M2427" s="3">
        <v>1</v>
      </c>
      <c r="N2427" s="39">
        <f t="shared" si="427"/>
        <v>44</v>
      </c>
      <c r="O2427" s="39">
        <f t="shared" si="428"/>
        <v>1540</v>
      </c>
      <c r="P2427" s="15">
        <v>0.95</v>
      </c>
      <c r="Q2427" s="46">
        <f t="shared" si="423"/>
        <v>41.8</v>
      </c>
      <c r="R2427" s="15"/>
      <c r="S2427" s="3">
        <f t="shared" si="424"/>
        <v>2.2000000000000028</v>
      </c>
      <c r="T2427" s="30" t="s">
        <v>2502</v>
      </c>
      <c r="U2427" s="41">
        <f t="shared" si="425"/>
        <v>77</v>
      </c>
      <c r="V2427" s="41">
        <f t="shared" si="426"/>
        <v>1463</v>
      </c>
      <c r="W2427" s="5"/>
    </row>
    <row r="2428" spans="1:23" ht="43.2" x14ac:dyDescent="0.3">
      <c r="A2428" s="3">
        <f t="shared" si="422"/>
        <v>2411</v>
      </c>
      <c r="B2428" s="4" t="s">
        <v>918</v>
      </c>
      <c r="C2428" s="3">
        <v>2</v>
      </c>
      <c r="D2428" s="3" t="s">
        <v>2296</v>
      </c>
      <c r="E2428" s="4" t="s">
        <v>2675</v>
      </c>
      <c r="F2428" s="3" t="s">
        <v>2297</v>
      </c>
      <c r="G2428" s="3"/>
      <c r="H2428" s="3"/>
      <c r="I2428" s="3" t="s">
        <v>2506</v>
      </c>
      <c r="J2428" s="3">
        <v>35</v>
      </c>
      <c r="K2428" s="3">
        <v>144</v>
      </c>
      <c r="L2428" s="3" t="s">
        <v>2298</v>
      </c>
      <c r="M2428" s="3">
        <v>1</v>
      </c>
      <c r="N2428" s="39">
        <f t="shared" si="427"/>
        <v>144</v>
      </c>
      <c r="O2428" s="39">
        <f>K2428*J2428</f>
        <v>5040</v>
      </c>
      <c r="P2428" s="15">
        <v>0.6</v>
      </c>
      <c r="Q2428" s="46">
        <f t="shared" si="423"/>
        <v>86.399999999999991</v>
      </c>
      <c r="R2428" s="15"/>
      <c r="S2428" s="3">
        <f t="shared" si="424"/>
        <v>57.600000000000009</v>
      </c>
      <c r="T2428" s="30" t="s">
        <v>2502</v>
      </c>
      <c r="U2428" s="41">
        <f t="shared" si="425"/>
        <v>2016</v>
      </c>
      <c r="V2428" s="41">
        <f t="shared" si="426"/>
        <v>3024</v>
      </c>
      <c r="W2428" s="5"/>
    </row>
    <row r="2429" spans="1:23" ht="43.2" x14ac:dyDescent="0.3">
      <c r="A2429" s="3">
        <f t="shared" si="422"/>
        <v>2412</v>
      </c>
      <c r="B2429" s="4" t="s">
        <v>918</v>
      </c>
      <c r="C2429" s="3">
        <v>2</v>
      </c>
      <c r="D2429" s="3" t="s">
        <v>2296</v>
      </c>
      <c r="E2429" s="4" t="s">
        <v>2675</v>
      </c>
      <c r="F2429" s="3" t="s">
        <v>2297</v>
      </c>
      <c r="G2429" s="3"/>
      <c r="H2429" s="3"/>
      <c r="I2429" s="3" t="s">
        <v>2506</v>
      </c>
      <c r="J2429" s="3">
        <v>35</v>
      </c>
      <c r="K2429" s="3">
        <v>162</v>
      </c>
      <c r="L2429" s="3" t="s">
        <v>2298</v>
      </c>
      <c r="M2429" s="3">
        <v>1</v>
      </c>
      <c r="N2429" s="39">
        <f t="shared" si="427"/>
        <v>162</v>
      </c>
      <c r="O2429" s="39">
        <f t="shared" si="428"/>
        <v>5670</v>
      </c>
      <c r="P2429" s="15">
        <v>0.6</v>
      </c>
      <c r="Q2429" s="46">
        <f t="shared" si="423"/>
        <v>97.2</v>
      </c>
      <c r="R2429" s="15"/>
      <c r="S2429" s="3">
        <f t="shared" si="424"/>
        <v>64.8</v>
      </c>
      <c r="T2429" s="30" t="s">
        <v>2502</v>
      </c>
      <c r="U2429" s="41">
        <f t="shared" si="425"/>
        <v>2268</v>
      </c>
      <c r="V2429" s="41">
        <f t="shared" si="426"/>
        <v>3402</v>
      </c>
      <c r="W2429" s="5"/>
    </row>
    <row r="2430" spans="1:23" ht="43.2" x14ac:dyDescent="0.3">
      <c r="A2430" s="3">
        <f t="shared" si="422"/>
        <v>2413</v>
      </c>
      <c r="B2430" s="4" t="s">
        <v>918</v>
      </c>
      <c r="C2430" s="3">
        <v>2</v>
      </c>
      <c r="D2430" s="3" t="s">
        <v>2296</v>
      </c>
      <c r="E2430" s="4" t="s">
        <v>2675</v>
      </c>
      <c r="F2430" s="3" t="s">
        <v>2297</v>
      </c>
      <c r="G2430" s="3"/>
      <c r="H2430" s="3"/>
      <c r="I2430" s="3" t="s">
        <v>2506</v>
      </c>
      <c r="J2430" s="3">
        <v>35</v>
      </c>
      <c r="K2430" s="3">
        <v>168</v>
      </c>
      <c r="L2430" s="3" t="s">
        <v>2298</v>
      </c>
      <c r="M2430" s="3">
        <v>1</v>
      </c>
      <c r="N2430" s="39">
        <f t="shared" si="427"/>
        <v>168</v>
      </c>
      <c r="O2430" s="39">
        <f t="shared" si="428"/>
        <v>5880</v>
      </c>
      <c r="P2430" s="15">
        <v>0.6</v>
      </c>
      <c r="Q2430" s="46">
        <f t="shared" si="423"/>
        <v>100.8</v>
      </c>
      <c r="R2430" s="15"/>
      <c r="S2430" s="3">
        <f t="shared" si="424"/>
        <v>67.2</v>
      </c>
      <c r="T2430" s="30" t="s">
        <v>2502</v>
      </c>
      <c r="U2430" s="41">
        <f t="shared" si="425"/>
        <v>2352</v>
      </c>
      <c r="V2430" s="41">
        <f t="shared" si="426"/>
        <v>3528</v>
      </c>
      <c r="W2430" s="5"/>
    </row>
    <row r="2431" spans="1:23" ht="43.2" x14ac:dyDescent="0.3">
      <c r="A2431" s="3">
        <f t="shared" si="422"/>
        <v>2414</v>
      </c>
      <c r="B2431" s="4" t="s">
        <v>918</v>
      </c>
      <c r="C2431" s="3">
        <v>2</v>
      </c>
      <c r="D2431" s="3" t="s">
        <v>2296</v>
      </c>
      <c r="E2431" s="4" t="s">
        <v>2675</v>
      </c>
      <c r="F2431" s="3" t="s">
        <v>2297</v>
      </c>
      <c r="G2431" s="3"/>
      <c r="H2431" s="3"/>
      <c r="I2431" s="3" t="s">
        <v>2506</v>
      </c>
      <c r="J2431" s="3">
        <v>35</v>
      </c>
      <c r="K2431" s="3">
        <v>112.5</v>
      </c>
      <c r="L2431" s="3" t="s">
        <v>2298</v>
      </c>
      <c r="M2431" s="3">
        <v>1</v>
      </c>
      <c r="N2431" s="39">
        <f t="shared" si="427"/>
        <v>112.5</v>
      </c>
      <c r="O2431" s="39">
        <f t="shared" si="428"/>
        <v>3937.5</v>
      </c>
      <c r="P2431" s="15">
        <v>0.6</v>
      </c>
      <c r="Q2431" s="46">
        <f t="shared" si="423"/>
        <v>67.5</v>
      </c>
      <c r="R2431" s="15"/>
      <c r="S2431" s="3">
        <f t="shared" si="424"/>
        <v>45</v>
      </c>
      <c r="T2431" s="30" t="s">
        <v>2502</v>
      </c>
      <c r="U2431" s="41">
        <f t="shared" si="425"/>
        <v>1575</v>
      </c>
      <c r="V2431" s="41">
        <f t="shared" si="426"/>
        <v>2362.5</v>
      </c>
      <c r="W2431" s="5"/>
    </row>
    <row r="2432" spans="1:23" ht="43.2" x14ac:dyDescent="0.3">
      <c r="A2432" s="3">
        <f t="shared" si="422"/>
        <v>2415</v>
      </c>
      <c r="B2432" s="4" t="s">
        <v>1573</v>
      </c>
      <c r="C2432" s="3">
        <v>5</v>
      </c>
      <c r="D2432" s="3" t="s">
        <v>2296</v>
      </c>
      <c r="E2432" s="4" t="s">
        <v>2675</v>
      </c>
      <c r="F2432" s="3" t="s">
        <v>2297</v>
      </c>
      <c r="G2432" s="3"/>
      <c r="H2432" s="3"/>
      <c r="I2432" s="3" t="s">
        <v>2506</v>
      </c>
      <c r="J2432" s="3">
        <v>35</v>
      </c>
      <c r="K2432" s="3">
        <v>15</v>
      </c>
      <c r="L2432" s="3" t="s">
        <v>2298</v>
      </c>
      <c r="M2432" s="3">
        <v>1</v>
      </c>
      <c r="N2432" s="39">
        <f t="shared" si="427"/>
        <v>15</v>
      </c>
      <c r="O2432" s="39">
        <f t="shared" si="428"/>
        <v>525</v>
      </c>
      <c r="P2432" s="51">
        <v>0</v>
      </c>
      <c r="Q2432" s="46">
        <f t="shared" si="423"/>
        <v>0</v>
      </c>
      <c r="R2432" s="51"/>
      <c r="S2432" s="3">
        <f t="shared" si="424"/>
        <v>15</v>
      </c>
      <c r="T2432" s="30" t="s">
        <v>2502</v>
      </c>
      <c r="U2432" s="41">
        <f t="shared" si="425"/>
        <v>525</v>
      </c>
      <c r="V2432" s="41">
        <f t="shared" si="426"/>
        <v>0</v>
      </c>
      <c r="W2432" s="5"/>
    </row>
    <row r="2433" spans="1:23" ht="43.2" x14ac:dyDescent="0.3">
      <c r="A2433" s="3">
        <f t="shared" si="422"/>
        <v>2416</v>
      </c>
      <c r="B2433" s="4" t="s">
        <v>1573</v>
      </c>
      <c r="C2433" s="3">
        <v>5</v>
      </c>
      <c r="D2433" s="3" t="s">
        <v>2296</v>
      </c>
      <c r="E2433" s="4" t="s">
        <v>2675</v>
      </c>
      <c r="F2433" s="3" t="s">
        <v>2297</v>
      </c>
      <c r="G2433" s="3"/>
      <c r="H2433" s="3"/>
      <c r="I2433" s="3" t="s">
        <v>2506</v>
      </c>
      <c r="J2433" s="3">
        <v>35</v>
      </c>
      <c r="K2433" s="3">
        <v>22.4</v>
      </c>
      <c r="L2433" s="3" t="s">
        <v>2298</v>
      </c>
      <c r="M2433" s="3">
        <v>1</v>
      </c>
      <c r="N2433" s="39">
        <f t="shared" si="427"/>
        <v>22.4</v>
      </c>
      <c r="O2433" s="39">
        <f t="shared" si="428"/>
        <v>784</v>
      </c>
      <c r="P2433" s="51">
        <v>0</v>
      </c>
      <c r="Q2433" s="46">
        <f t="shared" si="423"/>
        <v>0</v>
      </c>
      <c r="R2433" s="51"/>
      <c r="S2433" s="3">
        <f t="shared" si="424"/>
        <v>22.4</v>
      </c>
      <c r="T2433" s="30" t="s">
        <v>2502</v>
      </c>
      <c r="U2433" s="41">
        <f t="shared" si="425"/>
        <v>784</v>
      </c>
      <c r="V2433" s="41">
        <f t="shared" si="426"/>
        <v>0</v>
      </c>
      <c r="W2433" s="5"/>
    </row>
    <row r="2434" spans="1:23" ht="43.2" x14ac:dyDescent="0.3">
      <c r="A2434" s="3">
        <f t="shared" si="422"/>
        <v>2417</v>
      </c>
      <c r="B2434" s="4" t="s">
        <v>1573</v>
      </c>
      <c r="C2434" s="3">
        <v>5</v>
      </c>
      <c r="D2434" s="3" t="s">
        <v>2296</v>
      </c>
      <c r="E2434" s="4" t="s">
        <v>2675</v>
      </c>
      <c r="F2434" s="3" t="s">
        <v>2297</v>
      </c>
      <c r="G2434" s="3"/>
      <c r="H2434" s="3"/>
      <c r="I2434" s="3" t="s">
        <v>2506</v>
      </c>
      <c r="J2434" s="3">
        <v>35</v>
      </c>
      <c r="K2434" s="3">
        <v>57</v>
      </c>
      <c r="L2434" s="3" t="s">
        <v>2298</v>
      </c>
      <c r="M2434" s="3">
        <v>1</v>
      </c>
      <c r="N2434" s="39">
        <f t="shared" si="427"/>
        <v>57</v>
      </c>
      <c r="O2434" s="39">
        <f t="shared" si="428"/>
        <v>1995</v>
      </c>
      <c r="P2434" s="51">
        <v>0</v>
      </c>
      <c r="Q2434" s="46">
        <f t="shared" si="423"/>
        <v>0</v>
      </c>
      <c r="R2434" s="51"/>
      <c r="S2434" s="3">
        <f t="shared" si="424"/>
        <v>57</v>
      </c>
      <c r="T2434" s="30" t="s">
        <v>2502</v>
      </c>
      <c r="U2434" s="41">
        <f t="shared" si="425"/>
        <v>1995</v>
      </c>
      <c r="V2434" s="41">
        <f t="shared" si="426"/>
        <v>0</v>
      </c>
      <c r="W2434" s="5"/>
    </row>
    <row r="2435" spans="1:23" ht="43.2" x14ac:dyDescent="0.3">
      <c r="A2435" s="3">
        <f t="shared" si="422"/>
        <v>2418</v>
      </c>
      <c r="B2435" s="4" t="s">
        <v>1573</v>
      </c>
      <c r="C2435" s="3">
        <v>5</v>
      </c>
      <c r="D2435" s="3" t="s">
        <v>2296</v>
      </c>
      <c r="E2435" s="4" t="s">
        <v>2675</v>
      </c>
      <c r="F2435" s="3" t="s">
        <v>2297</v>
      </c>
      <c r="G2435" s="3"/>
      <c r="H2435" s="3"/>
      <c r="I2435" s="3" t="s">
        <v>2506</v>
      </c>
      <c r="J2435" s="3">
        <v>35</v>
      </c>
      <c r="K2435" s="3">
        <v>15</v>
      </c>
      <c r="L2435" s="3" t="s">
        <v>2298</v>
      </c>
      <c r="M2435" s="3">
        <v>1</v>
      </c>
      <c r="N2435" s="39">
        <f t="shared" si="427"/>
        <v>15</v>
      </c>
      <c r="O2435" s="39">
        <f t="shared" si="428"/>
        <v>525</v>
      </c>
      <c r="P2435" s="51">
        <v>0</v>
      </c>
      <c r="Q2435" s="46">
        <f t="shared" si="423"/>
        <v>0</v>
      </c>
      <c r="R2435" s="51"/>
      <c r="S2435" s="3">
        <f t="shared" si="424"/>
        <v>15</v>
      </c>
      <c r="T2435" s="30" t="s">
        <v>2502</v>
      </c>
      <c r="U2435" s="41">
        <f t="shared" si="425"/>
        <v>525</v>
      </c>
      <c r="V2435" s="41">
        <f t="shared" si="426"/>
        <v>0</v>
      </c>
      <c r="W2435" s="5"/>
    </row>
    <row r="2436" spans="1:23" ht="43.2" x14ac:dyDescent="0.3">
      <c r="A2436" s="3">
        <f t="shared" si="422"/>
        <v>2419</v>
      </c>
      <c r="B2436" s="4" t="s">
        <v>1573</v>
      </c>
      <c r="C2436" s="3">
        <v>5</v>
      </c>
      <c r="D2436" s="3" t="s">
        <v>2296</v>
      </c>
      <c r="E2436" s="4" t="s">
        <v>2675</v>
      </c>
      <c r="F2436" s="3" t="s">
        <v>2297</v>
      </c>
      <c r="G2436" s="3"/>
      <c r="H2436" s="3"/>
      <c r="I2436" s="3" t="s">
        <v>2506</v>
      </c>
      <c r="J2436" s="3">
        <v>35</v>
      </c>
      <c r="K2436" s="3">
        <v>22.4</v>
      </c>
      <c r="L2436" s="3" t="s">
        <v>2298</v>
      </c>
      <c r="M2436" s="3">
        <v>1</v>
      </c>
      <c r="N2436" s="39">
        <f t="shared" si="427"/>
        <v>22.4</v>
      </c>
      <c r="O2436" s="39">
        <f t="shared" si="428"/>
        <v>784</v>
      </c>
      <c r="P2436" s="51">
        <v>0</v>
      </c>
      <c r="Q2436" s="46">
        <f t="shared" si="423"/>
        <v>0</v>
      </c>
      <c r="R2436" s="51"/>
      <c r="S2436" s="3">
        <f t="shared" si="424"/>
        <v>22.4</v>
      </c>
      <c r="T2436" s="30" t="s">
        <v>2502</v>
      </c>
      <c r="U2436" s="41">
        <f t="shared" si="425"/>
        <v>784</v>
      </c>
      <c r="V2436" s="41">
        <f t="shared" si="426"/>
        <v>0</v>
      </c>
      <c r="W2436" s="5"/>
    </row>
    <row r="2437" spans="1:23" ht="43.2" x14ac:dyDescent="0.3">
      <c r="A2437" s="3">
        <f t="shared" si="422"/>
        <v>2420</v>
      </c>
      <c r="B2437" s="4" t="s">
        <v>2067</v>
      </c>
      <c r="C2437" s="3">
        <v>8</v>
      </c>
      <c r="D2437" s="3" t="s">
        <v>2296</v>
      </c>
      <c r="E2437" s="4" t="s">
        <v>2675</v>
      </c>
      <c r="F2437" s="3" t="s">
        <v>2297</v>
      </c>
      <c r="G2437" s="3"/>
      <c r="H2437" s="3"/>
      <c r="I2437" s="3" t="s">
        <v>2506</v>
      </c>
      <c r="J2437" s="3">
        <v>35</v>
      </c>
      <c r="K2437" s="3">
        <v>166.5</v>
      </c>
      <c r="L2437" s="3" t="s">
        <v>2298</v>
      </c>
      <c r="M2437" s="3">
        <v>1</v>
      </c>
      <c r="N2437" s="39">
        <f t="shared" si="427"/>
        <v>166.5</v>
      </c>
      <c r="O2437" s="39">
        <f t="shared" si="428"/>
        <v>5827.5</v>
      </c>
      <c r="P2437" s="15">
        <v>0.55000000000000004</v>
      </c>
      <c r="Q2437" s="46">
        <f t="shared" ref="Q2437:Q2446" si="429">N2437*P2437</f>
        <v>91.575000000000003</v>
      </c>
      <c r="R2437" s="15"/>
      <c r="S2437" s="3">
        <f t="shared" ref="S2437:S2446" si="430">N2437-Q2437</f>
        <v>74.924999999999997</v>
      </c>
      <c r="T2437" s="30" t="s">
        <v>2502</v>
      </c>
      <c r="U2437" s="41">
        <f t="shared" si="425"/>
        <v>2622.3749999999995</v>
      </c>
      <c r="V2437" s="41">
        <f t="shared" si="426"/>
        <v>3205.1250000000005</v>
      </c>
      <c r="W2437" s="5"/>
    </row>
    <row r="2438" spans="1:23" ht="43.2" x14ac:dyDescent="0.3">
      <c r="A2438" s="3">
        <f t="shared" si="422"/>
        <v>2421</v>
      </c>
      <c r="B2438" s="4" t="s">
        <v>2067</v>
      </c>
      <c r="C2438" s="3">
        <v>8</v>
      </c>
      <c r="D2438" s="3" t="s">
        <v>2296</v>
      </c>
      <c r="E2438" s="4" t="s">
        <v>2675</v>
      </c>
      <c r="F2438" s="3" t="s">
        <v>2297</v>
      </c>
      <c r="G2438" s="3"/>
      <c r="H2438" s="3"/>
      <c r="I2438" s="3" t="s">
        <v>2506</v>
      </c>
      <c r="J2438" s="3">
        <v>35</v>
      </c>
      <c r="K2438" s="3">
        <v>147</v>
      </c>
      <c r="L2438" s="3" t="s">
        <v>2298</v>
      </c>
      <c r="M2438" s="3">
        <v>1</v>
      </c>
      <c r="N2438" s="39">
        <f t="shared" si="427"/>
        <v>147</v>
      </c>
      <c r="O2438" s="39">
        <f t="shared" si="428"/>
        <v>5145</v>
      </c>
      <c r="P2438" s="15">
        <v>0.6</v>
      </c>
      <c r="Q2438" s="46">
        <f t="shared" si="429"/>
        <v>88.2</v>
      </c>
      <c r="R2438" s="15"/>
      <c r="S2438" s="3">
        <f t="shared" si="430"/>
        <v>58.8</v>
      </c>
      <c r="T2438" s="30" t="s">
        <v>2502</v>
      </c>
      <c r="U2438" s="41">
        <f t="shared" si="425"/>
        <v>2058</v>
      </c>
      <c r="V2438" s="41">
        <f t="shared" si="426"/>
        <v>3087</v>
      </c>
      <c r="W2438" s="5"/>
    </row>
    <row r="2439" spans="1:23" ht="43.2" x14ac:dyDescent="0.3">
      <c r="A2439" s="3">
        <f t="shared" si="422"/>
        <v>2422</v>
      </c>
      <c r="B2439" s="4" t="s">
        <v>2067</v>
      </c>
      <c r="C2439" s="3">
        <v>8</v>
      </c>
      <c r="D2439" s="3" t="s">
        <v>2296</v>
      </c>
      <c r="E2439" s="4" t="s">
        <v>2675</v>
      </c>
      <c r="F2439" s="3" t="s">
        <v>2297</v>
      </c>
      <c r="G2439" s="3"/>
      <c r="H2439" s="3"/>
      <c r="I2439" s="3" t="s">
        <v>2506</v>
      </c>
      <c r="J2439" s="3">
        <v>35</v>
      </c>
      <c r="K2439" s="3">
        <v>129</v>
      </c>
      <c r="L2439" s="3" t="s">
        <v>2298</v>
      </c>
      <c r="M2439" s="3">
        <v>1</v>
      </c>
      <c r="N2439" s="39">
        <f t="shared" si="427"/>
        <v>129</v>
      </c>
      <c r="O2439" s="39">
        <f t="shared" si="428"/>
        <v>4515</v>
      </c>
      <c r="P2439" s="15">
        <v>0.7</v>
      </c>
      <c r="Q2439" s="46">
        <f t="shared" si="429"/>
        <v>90.3</v>
      </c>
      <c r="R2439" s="15"/>
      <c r="S2439" s="3">
        <f t="shared" si="430"/>
        <v>38.700000000000003</v>
      </c>
      <c r="T2439" s="30" t="s">
        <v>2502</v>
      </c>
      <c r="U2439" s="41">
        <f t="shared" si="425"/>
        <v>1354.5</v>
      </c>
      <c r="V2439" s="41">
        <f t="shared" si="426"/>
        <v>3160.5</v>
      </c>
      <c r="W2439" s="5"/>
    </row>
    <row r="2440" spans="1:23" ht="43.2" x14ac:dyDescent="0.3">
      <c r="A2440" s="3">
        <f t="shared" si="422"/>
        <v>2423</v>
      </c>
      <c r="B2440" s="4" t="s">
        <v>918</v>
      </c>
      <c r="C2440" s="3">
        <v>2</v>
      </c>
      <c r="D2440" s="3" t="s">
        <v>2300</v>
      </c>
      <c r="E2440" s="4" t="s">
        <v>2301</v>
      </c>
      <c r="F2440" s="6" t="s">
        <v>3</v>
      </c>
      <c r="G2440" s="6"/>
      <c r="H2440" s="6"/>
      <c r="I2440" s="6" t="s">
        <v>2506</v>
      </c>
      <c r="J2440" s="52">
        <v>7.0650000000000004</v>
      </c>
      <c r="K2440" s="3">
        <v>1050</v>
      </c>
      <c r="L2440" s="3" t="s">
        <v>2298</v>
      </c>
      <c r="M2440" s="3">
        <v>1</v>
      </c>
      <c r="N2440" s="40">
        <f t="shared" ref="N2440:N2446" si="431">K2440*M2440</f>
        <v>1050</v>
      </c>
      <c r="O2440" s="40">
        <f t="shared" ref="O2440:O2446" si="432">N2440*J2440</f>
        <v>7418.25</v>
      </c>
      <c r="P2440" s="15">
        <v>0.1</v>
      </c>
      <c r="Q2440" s="46">
        <f t="shared" si="429"/>
        <v>105</v>
      </c>
      <c r="R2440" s="15"/>
      <c r="S2440" s="3">
        <f t="shared" si="430"/>
        <v>945</v>
      </c>
      <c r="T2440" s="30" t="s">
        <v>2502</v>
      </c>
      <c r="U2440" s="41">
        <f t="shared" ref="U2440:U2446" si="433">S2440*J2440</f>
        <v>6676.4250000000002</v>
      </c>
      <c r="V2440" s="41">
        <f t="shared" ref="V2440:V2446" si="434">Q2440*J2440</f>
        <v>741.82500000000005</v>
      </c>
      <c r="W2440" s="5"/>
    </row>
    <row r="2441" spans="1:23" ht="43.2" x14ac:dyDescent="0.3">
      <c r="A2441" s="3">
        <f t="shared" si="422"/>
        <v>2424</v>
      </c>
      <c r="B2441" s="4" t="s">
        <v>1573</v>
      </c>
      <c r="C2441" s="3">
        <v>5</v>
      </c>
      <c r="D2441" s="3" t="s">
        <v>2300</v>
      </c>
      <c r="E2441" s="4" t="s">
        <v>2301</v>
      </c>
      <c r="F2441" s="6" t="s">
        <v>3</v>
      </c>
      <c r="G2441" s="6"/>
      <c r="H2441" s="6"/>
      <c r="I2441" s="6" t="s">
        <v>2506</v>
      </c>
      <c r="J2441" s="52">
        <v>7.0650000000000004</v>
      </c>
      <c r="K2441" s="3">
        <v>2650</v>
      </c>
      <c r="L2441" s="3" t="s">
        <v>2298</v>
      </c>
      <c r="M2441" s="3">
        <v>1</v>
      </c>
      <c r="N2441" s="40">
        <f t="shared" si="431"/>
        <v>2650</v>
      </c>
      <c r="O2441" s="40">
        <f t="shared" si="432"/>
        <v>18722.25</v>
      </c>
      <c r="P2441" s="38">
        <v>0.95</v>
      </c>
      <c r="Q2441" s="46">
        <f t="shared" si="429"/>
        <v>2517.5</v>
      </c>
      <c r="R2441" s="38"/>
      <c r="S2441" s="3">
        <f t="shared" si="430"/>
        <v>132.5</v>
      </c>
      <c r="T2441" s="30" t="s">
        <v>2502</v>
      </c>
      <c r="U2441" s="41">
        <f t="shared" si="433"/>
        <v>936.11250000000007</v>
      </c>
      <c r="V2441" s="41">
        <f t="shared" si="434"/>
        <v>17786.137500000001</v>
      </c>
      <c r="W2441" s="5"/>
    </row>
    <row r="2442" spans="1:23" ht="43.2" x14ac:dyDescent="0.3">
      <c r="A2442" s="3">
        <f t="shared" si="422"/>
        <v>2425</v>
      </c>
      <c r="B2442" s="4" t="s">
        <v>2019</v>
      </c>
      <c r="C2442" s="3">
        <v>7</v>
      </c>
      <c r="D2442" s="3" t="s">
        <v>2300</v>
      </c>
      <c r="E2442" s="4" t="s">
        <v>2301</v>
      </c>
      <c r="F2442" s="6" t="s">
        <v>3</v>
      </c>
      <c r="G2442" s="6"/>
      <c r="H2442" s="6"/>
      <c r="I2442" s="6" t="s">
        <v>2506</v>
      </c>
      <c r="J2442" s="52">
        <v>7.0650000000000004</v>
      </c>
      <c r="K2442" s="3">
        <v>360</v>
      </c>
      <c r="L2442" s="3" t="s">
        <v>2298</v>
      </c>
      <c r="M2442" s="3">
        <v>1</v>
      </c>
      <c r="N2442" s="40">
        <f t="shared" si="431"/>
        <v>360</v>
      </c>
      <c r="O2442" s="40">
        <f t="shared" si="432"/>
        <v>2543.4</v>
      </c>
      <c r="P2442" s="38">
        <v>0.4</v>
      </c>
      <c r="Q2442" s="46">
        <f t="shared" si="429"/>
        <v>144</v>
      </c>
      <c r="R2442" s="38"/>
      <c r="S2442" s="3">
        <f t="shared" si="430"/>
        <v>216</v>
      </c>
      <c r="T2442" s="30" t="s">
        <v>2502</v>
      </c>
      <c r="U2442" s="41">
        <f t="shared" si="433"/>
        <v>1526.0400000000002</v>
      </c>
      <c r="V2442" s="41">
        <f t="shared" si="434"/>
        <v>1017.36</v>
      </c>
      <c r="W2442" s="5"/>
    </row>
    <row r="2443" spans="1:23" ht="43.2" x14ac:dyDescent="0.3">
      <c r="A2443" s="3">
        <f t="shared" si="422"/>
        <v>2426</v>
      </c>
      <c r="B2443" s="4" t="s">
        <v>2067</v>
      </c>
      <c r="C2443" s="3">
        <v>8</v>
      </c>
      <c r="D2443" s="3" t="s">
        <v>2300</v>
      </c>
      <c r="E2443" s="4" t="s">
        <v>2302</v>
      </c>
      <c r="F2443" s="6" t="s">
        <v>3</v>
      </c>
      <c r="G2443" s="6"/>
      <c r="H2443" s="6"/>
      <c r="I2443" s="6" t="s">
        <v>2506</v>
      </c>
      <c r="J2443" s="52">
        <v>7.0650000000000004</v>
      </c>
      <c r="K2443" s="3">
        <v>112.5</v>
      </c>
      <c r="L2443" s="3" t="s">
        <v>2298</v>
      </c>
      <c r="M2443" s="3">
        <v>1</v>
      </c>
      <c r="N2443" s="40">
        <f t="shared" si="431"/>
        <v>112.5</v>
      </c>
      <c r="O2443" s="40">
        <f t="shared" si="432"/>
        <v>794.8125</v>
      </c>
      <c r="P2443" s="38">
        <v>0.1</v>
      </c>
      <c r="Q2443" s="46">
        <f t="shared" si="429"/>
        <v>11.25</v>
      </c>
      <c r="R2443" s="38"/>
      <c r="S2443" s="3">
        <f t="shared" si="430"/>
        <v>101.25</v>
      </c>
      <c r="T2443" s="30" t="s">
        <v>2502</v>
      </c>
      <c r="U2443" s="41">
        <f t="shared" si="433"/>
        <v>715.33125000000007</v>
      </c>
      <c r="V2443" s="41">
        <f t="shared" si="434"/>
        <v>79.481250000000003</v>
      </c>
      <c r="W2443" s="5"/>
    </row>
    <row r="2444" spans="1:23" ht="43.2" x14ac:dyDescent="0.3">
      <c r="A2444" s="3">
        <f t="shared" si="422"/>
        <v>2427</v>
      </c>
      <c r="B2444" s="4" t="s">
        <v>2067</v>
      </c>
      <c r="C2444" s="3">
        <v>8</v>
      </c>
      <c r="D2444" s="3" t="s">
        <v>2300</v>
      </c>
      <c r="E2444" s="4" t="s">
        <v>2303</v>
      </c>
      <c r="F2444" s="6" t="s">
        <v>3</v>
      </c>
      <c r="G2444" s="6"/>
      <c r="H2444" s="6"/>
      <c r="I2444" s="6" t="s">
        <v>2506</v>
      </c>
      <c r="J2444" s="52">
        <v>7.0650000000000004</v>
      </c>
      <c r="K2444" s="3">
        <v>526.5</v>
      </c>
      <c r="L2444" s="3" t="s">
        <v>2298</v>
      </c>
      <c r="M2444" s="3">
        <v>1</v>
      </c>
      <c r="N2444" s="40">
        <f t="shared" si="431"/>
        <v>526.5</v>
      </c>
      <c r="O2444" s="40">
        <f t="shared" si="432"/>
        <v>3719.7225000000003</v>
      </c>
      <c r="P2444" s="38">
        <v>0.1</v>
      </c>
      <c r="Q2444" s="46">
        <f t="shared" si="429"/>
        <v>52.650000000000006</v>
      </c>
      <c r="R2444" s="38"/>
      <c r="S2444" s="3">
        <f t="shared" si="430"/>
        <v>473.85</v>
      </c>
      <c r="T2444" s="30" t="s">
        <v>2502</v>
      </c>
      <c r="U2444" s="41">
        <f t="shared" si="433"/>
        <v>3347.7502500000005</v>
      </c>
      <c r="V2444" s="41">
        <f t="shared" si="434"/>
        <v>371.97225000000009</v>
      </c>
      <c r="W2444" s="5"/>
    </row>
    <row r="2445" spans="1:23" ht="43.2" x14ac:dyDescent="0.3">
      <c r="A2445" s="3">
        <f t="shared" si="422"/>
        <v>2428</v>
      </c>
      <c r="B2445" s="4" t="s">
        <v>2067</v>
      </c>
      <c r="C2445" s="3">
        <v>8</v>
      </c>
      <c r="D2445" s="3" t="s">
        <v>2300</v>
      </c>
      <c r="E2445" s="4" t="s">
        <v>2304</v>
      </c>
      <c r="F2445" s="6" t="s">
        <v>3</v>
      </c>
      <c r="G2445" s="6"/>
      <c r="H2445" s="6"/>
      <c r="I2445" s="6" t="s">
        <v>2506</v>
      </c>
      <c r="J2445" s="52">
        <v>7.0650000000000004</v>
      </c>
      <c r="K2445" s="3">
        <v>225</v>
      </c>
      <c r="L2445" s="3" t="s">
        <v>2298</v>
      </c>
      <c r="M2445" s="3">
        <v>1</v>
      </c>
      <c r="N2445" s="40">
        <f t="shared" si="431"/>
        <v>225</v>
      </c>
      <c r="O2445" s="40">
        <f t="shared" si="432"/>
        <v>1589.625</v>
      </c>
      <c r="P2445" s="38">
        <v>0.1</v>
      </c>
      <c r="Q2445" s="46">
        <f t="shared" si="429"/>
        <v>22.5</v>
      </c>
      <c r="R2445" s="38"/>
      <c r="S2445" s="3">
        <f t="shared" si="430"/>
        <v>202.5</v>
      </c>
      <c r="T2445" s="30" t="s">
        <v>2502</v>
      </c>
      <c r="U2445" s="41">
        <f t="shared" si="433"/>
        <v>1430.6625000000001</v>
      </c>
      <c r="V2445" s="41">
        <f t="shared" si="434"/>
        <v>158.96250000000001</v>
      </c>
      <c r="W2445" s="5"/>
    </row>
    <row r="2446" spans="1:23" ht="43.2" x14ac:dyDescent="0.3">
      <c r="A2446" s="3">
        <f t="shared" si="422"/>
        <v>2429</v>
      </c>
      <c r="B2446" s="4" t="s">
        <v>2067</v>
      </c>
      <c r="C2446" s="3">
        <v>8</v>
      </c>
      <c r="D2446" s="3" t="s">
        <v>2300</v>
      </c>
      <c r="E2446" s="4" t="s">
        <v>2305</v>
      </c>
      <c r="F2446" s="6" t="s">
        <v>3</v>
      </c>
      <c r="G2446" s="6"/>
      <c r="H2446" s="6"/>
      <c r="I2446" s="6" t="s">
        <v>2506</v>
      </c>
      <c r="J2446" s="52">
        <v>7.0650000000000004</v>
      </c>
      <c r="K2446" s="3">
        <v>202.5</v>
      </c>
      <c r="L2446" s="3" t="s">
        <v>2298</v>
      </c>
      <c r="M2446" s="3">
        <v>1</v>
      </c>
      <c r="N2446" s="40">
        <f t="shared" si="431"/>
        <v>202.5</v>
      </c>
      <c r="O2446" s="40">
        <f t="shared" si="432"/>
        <v>1430.6625000000001</v>
      </c>
      <c r="P2446" s="38">
        <v>0.1</v>
      </c>
      <c r="Q2446" s="46">
        <f t="shared" si="429"/>
        <v>20.25</v>
      </c>
      <c r="R2446" s="38"/>
      <c r="S2446" s="3">
        <f t="shared" si="430"/>
        <v>182.25</v>
      </c>
      <c r="T2446" s="30" t="s">
        <v>2502</v>
      </c>
      <c r="U2446" s="41">
        <f t="shared" si="433"/>
        <v>1287.5962500000001</v>
      </c>
      <c r="V2446" s="41">
        <f t="shared" si="434"/>
        <v>143.06625</v>
      </c>
      <c r="W2446" s="5"/>
    </row>
    <row r="2447" spans="1:23" ht="44.4" customHeight="1" x14ac:dyDescent="0.3">
      <c r="A2447" s="3">
        <f t="shared" si="422"/>
        <v>2430</v>
      </c>
      <c r="B2447" s="4" t="s">
        <v>918</v>
      </c>
      <c r="C2447" s="3">
        <v>2</v>
      </c>
      <c r="D2447" s="3" t="s">
        <v>2655</v>
      </c>
      <c r="E2447" s="4" t="s">
        <v>2513</v>
      </c>
      <c r="F2447" s="3" t="s">
        <v>2511</v>
      </c>
      <c r="G2447" s="3"/>
      <c r="H2447" s="3"/>
      <c r="I2447" s="3" t="s">
        <v>2508</v>
      </c>
      <c r="J2447" s="42">
        <f>460*460*25*0.00000785</f>
        <v>41.526499999999999</v>
      </c>
      <c r="K2447" s="3">
        <f>0.46*0.46</f>
        <v>0.21160000000000001</v>
      </c>
      <c r="L2447" s="3" t="s">
        <v>2298</v>
      </c>
      <c r="M2447" s="3">
        <v>5</v>
      </c>
      <c r="N2447" s="3">
        <f>M2447*K2447</f>
        <v>1.0580000000000001</v>
      </c>
      <c r="O2447" s="42">
        <f t="shared" ref="O2447:O2485" si="435">M2447*J2447</f>
        <v>207.63249999999999</v>
      </c>
      <c r="P2447" s="15">
        <v>0.5</v>
      </c>
      <c r="Q2447" s="49"/>
      <c r="R2447" s="15"/>
      <c r="S2447" s="42"/>
      <c r="T2447" s="5"/>
      <c r="U2447" s="58">
        <f t="shared" ref="U2447:U2478" si="436">O2447-V2447</f>
        <v>103.81625</v>
      </c>
      <c r="V2447" s="58">
        <f t="shared" ref="V2447:V2478" si="437">O2447*P2447</f>
        <v>103.81625</v>
      </c>
      <c r="W2447" s="5"/>
    </row>
    <row r="2448" spans="1:23" ht="44.4" customHeight="1" x14ac:dyDescent="0.3">
      <c r="A2448" s="3">
        <f t="shared" si="422"/>
        <v>2431</v>
      </c>
      <c r="B2448" s="4" t="s">
        <v>918</v>
      </c>
      <c r="C2448" s="3">
        <v>2</v>
      </c>
      <c r="D2448" s="3" t="s">
        <v>2659</v>
      </c>
      <c r="E2448" s="4" t="s">
        <v>2514</v>
      </c>
      <c r="F2448" s="3" t="s">
        <v>2511</v>
      </c>
      <c r="G2448" s="3"/>
      <c r="H2448" s="3"/>
      <c r="I2448" s="3" t="s">
        <v>2508</v>
      </c>
      <c r="J2448" s="42">
        <f>460*460*40*0.00000785</f>
        <v>66.442399999999992</v>
      </c>
      <c r="K2448" s="3">
        <f>0.46*0.46</f>
        <v>0.21160000000000001</v>
      </c>
      <c r="L2448" s="3" t="s">
        <v>2298</v>
      </c>
      <c r="M2448" s="3">
        <v>2</v>
      </c>
      <c r="N2448" s="3">
        <f t="shared" ref="N2448:N2494" si="438">M2448*K2448</f>
        <v>0.42320000000000002</v>
      </c>
      <c r="O2448" s="42">
        <f t="shared" si="435"/>
        <v>132.88479999999998</v>
      </c>
      <c r="P2448" s="15">
        <v>0.7</v>
      </c>
      <c r="Q2448" s="49"/>
      <c r="R2448" s="15"/>
      <c r="S2448" s="42"/>
      <c r="T2448" s="5"/>
      <c r="U2448" s="58">
        <f t="shared" si="436"/>
        <v>39.865440000000007</v>
      </c>
      <c r="V2448" s="58">
        <f t="shared" si="437"/>
        <v>93.019359999999978</v>
      </c>
      <c r="W2448" s="5"/>
    </row>
    <row r="2449" spans="1:23" ht="44.4" customHeight="1" x14ac:dyDescent="0.3">
      <c r="A2449" s="3">
        <f t="shared" si="422"/>
        <v>2432</v>
      </c>
      <c r="B2449" s="4" t="s">
        <v>918</v>
      </c>
      <c r="C2449" s="3">
        <v>2</v>
      </c>
      <c r="D2449" s="3" t="s">
        <v>2661</v>
      </c>
      <c r="E2449" s="4" t="s">
        <v>2515</v>
      </c>
      <c r="F2449" s="3" t="s">
        <v>2511</v>
      </c>
      <c r="G2449" s="3"/>
      <c r="H2449" s="3"/>
      <c r="I2449" s="3" t="s">
        <v>2508</v>
      </c>
      <c r="J2449" s="42">
        <f>460*460*50*0.00000785</f>
        <v>83.052999999999997</v>
      </c>
      <c r="K2449" s="3">
        <f>0.46*0.46</f>
        <v>0.21160000000000001</v>
      </c>
      <c r="L2449" s="3" t="s">
        <v>2298</v>
      </c>
      <c r="M2449" s="3">
        <v>6</v>
      </c>
      <c r="N2449" s="3">
        <f t="shared" si="438"/>
        <v>1.2696000000000001</v>
      </c>
      <c r="O2449" s="42">
        <f t="shared" si="435"/>
        <v>498.31799999999998</v>
      </c>
      <c r="P2449" s="15">
        <v>0.7</v>
      </c>
      <c r="Q2449" s="49"/>
      <c r="R2449" s="15"/>
      <c r="S2449" s="42"/>
      <c r="T2449" s="5"/>
      <c r="U2449" s="58">
        <f t="shared" si="436"/>
        <v>149.49540000000002</v>
      </c>
      <c r="V2449" s="58">
        <f t="shared" si="437"/>
        <v>348.82259999999997</v>
      </c>
      <c r="W2449" s="5"/>
    </row>
    <row r="2450" spans="1:23" ht="44.4" customHeight="1" x14ac:dyDescent="0.3">
      <c r="A2450" s="3">
        <f t="shared" si="422"/>
        <v>2433</v>
      </c>
      <c r="B2450" s="4" t="s">
        <v>918</v>
      </c>
      <c r="C2450" s="3">
        <v>2</v>
      </c>
      <c r="D2450" s="3" t="s">
        <v>2661</v>
      </c>
      <c r="E2450" s="4" t="s">
        <v>2516</v>
      </c>
      <c r="F2450" s="3" t="s">
        <v>2511</v>
      </c>
      <c r="G2450" s="3"/>
      <c r="H2450" s="3"/>
      <c r="I2450" s="3" t="s">
        <v>2508</v>
      </c>
      <c r="J2450" s="42">
        <f>460*460*50*0.00000785</f>
        <v>83.052999999999997</v>
      </c>
      <c r="K2450" s="3">
        <f>0.46*0.46</f>
        <v>0.21160000000000001</v>
      </c>
      <c r="L2450" s="3" t="s">
        <v>2298</v>
      </c>
      <c r="M2450" s="3">
        <v>3</v>
      </c>
      <c r="N2450" s="3">
        <f t="shared" si="438"/>
        <v>0.63480000000000003</v>
      </c>
      <c r="O2450" s="42">
        <f t="shared" si="435"/>
        <v>249.15899999999999</v>
      </c>
      <c r="P2450" s="15">
        <v>0.5</v>
      </c>
      <c r="Q2450" s="49"/>
      <c r="R2450" s="15"/>
      <c r="S2450" s="42"/>
      <c r="T2450" s="5"/>
      <c r="U2450" s="58">
        <f t="shared" si="436"/>
        <v>124.5795</v>
      </c>
      <c r="V2450" s="58">
        <f t="shared" si="437"/>
        <v>124.5795</v>
      </c>
      <c r="W2450" s="5"/>
    </row>
    <row r="2451" spans="1:23" ht="44.4" customHeight="1" x14ac:dyDescent="0.3">
      <c r="A2451" s="3">
        <f t="shared" si="422"/>
        <v>2434</v>
      </c>
      <c r="B2451" s="4" t="s">
        <v>918</v>
      </c>
      <c r="C2451" s="3">
        <v>2</v>
      </c>
      <c r="D2451" s="3" t="s">
        <v>2661</v>
      </c>
      <c r="E2451" s="4" t="s">
        <v>2517</v>
      </c>
      <c r="F2451" s="3" t="s">
        <v>2511</v>
      </c>
      <c r="G2451" s="3"/>
      <c r="H2451" s="3"/>
      <c r="I2451" s="3" t="s">
        <v>2508</v>
      </c>
      <c r="J2451" s="42">
        <f>460*460*50*0.00000785</f>
        <v>83.052999999999997</v>
      </c>
      <c r="K2451" s="3">
        <f>0.46*0.46</f>
        <v>0.21160000000000001</v>
      </c>
      <c r="L2451" s="3" t="s">
        <v>2298</v>
      </c>
      <c r="M2451" s="3">
        <v>1</v>
      </c>
      <c r="N2451" s="3">
        <f t="shared" si="438"/>
        <v>0.21160000000000001</v>
      </c>
      <c r="O2451" s="42">
        <f t="shared" si="435"/>
        <v>83.052999999999997</v>
      </c>
      <c r="P2451" s="15">
        <v>0.6</v>
      </c>
      <c r="Q2451" s="49"/>
      <c r="R2451" s="15"/>
      <c r="S2451" s="42"/>
      <c r="T2451" s="5"/>
      <c r="U2451" s="58">
        <f t="shared" si="436"/>
        <v>33.221200000000003</v>
      </c>
      <c r="V2451" s="58">
        <f t="shared" si="437"/>
        <v>49.831799999999994</v>
      </c>
      <c r="W2451" s="5"/>
    </row>
    <row r="2452" spans="1:23" ht="44.4" customHeight="1" x14ac:dyDescent="0.3">
      <c r="A2452" s="3">
        <f t="shared" ref="A2452:A2462" si="439">A2451+1</f>
        <v>2435</v>
      </c>
      <c r="B2452" s="4" t="s">
        <v>918</v>
      </c>
      <c r="C2452" s="3">
        <v>2</v>
      </c>
      <c r="D2452" s="3" t="s">
        <v>2661</v>
      </c>
      <c r="E2452" s="4" t="s">
        <v>2518</v>
      </c>
      <c r="F2452" s="3" t="s">
        <v>2512</v>
      </c>
      <c r="G2452" s="3"/>
      <c r="H2452" s="3"/>
      <c r="I2452" s="3" t="s">
        <v>2508</v>
      </c>
      <c r="J2452" s="42">
        <f>510*510*50*0.00000785</f>
        <v>102.08924999999999</v>
      </c>
      <c r="K2452" s="3">
        <f>0.51*0.51</f>
        <v>0.2601</v>
      </c>
      <c r="L2452" s="3" t="s">
        <v>2298</v>
      </c>
      <c r="M2452" s="3">
        <v>9</v>
      </c>
      <c r="N2452" s="3">
        <f t="shared" si="438"/>
        <v>2.3409</v>
      </c>
      <c r="O2452" s="42">
        <f t="shared" si="435"/>
        <v>918.80324999999993</v>
      </c>
      <c r="P2452" s="15">
        <v>0.5</v>
      </c>
      <c r="Q2452" s="49"/>
      <c r="R2452" s="15"/>
      <c r="S2452" s="42"/>
      <c r="T2452" s="5"/>
      <c r="U2452" s="58">
        <f t="shared" si="436"/>
        <v>459.40162499999997</v>
      </c>
      <c r="V2452" s="58">
        <f t="shared" si="437"/>
        <v>459.40162499999997</v>
      </c>
      <c r="W2452" s="5"/>
    </row>
    <row r="2453" spans="1:23" ht="44.4" customHeight="1" x14ac:dyDescent="0.3">
      <c r="A2453" s="3">
        <f t="shared" si="439"/>
        <v>2436</v>
      </c>
      <c r="B2453" s="4" t="s">
        <v>918</v>
      </c>
      <c r="C2453" s="3">
        <v>2</v>
      </c>
      <c r="D2453" s="3" t="s">
        <v>2661</v>
      </c>
      <c r="E2453" s="4" t="s">
        <v>2519</v>
      </c>
      <c r="F2453" s="3" t="s">
        <v>2512</v>
      </c>
      <c r="G2453" s="3"/>
      <c r="H2453" s="3"/>
      <c r="I2453" s="3" t="s">
        <v>2508</v>
      </c>
      <c r="J2453" s="42">
        <f>510*510*50*0.00000785</f>
        <v>102.08924999999999</v>
      </c>
      <c r="K2453" s="3">
        <f>0.51*0.51</f>
        <v>0.2601</v>
      </c>
      <c r="L2453" s="3" t="s">
        <v>2298</v>
      </c>
      <c r="M2453" s="3">
        <v>4</v>
      </c>
      <c r="N2453" s="3">
        <f t="shared" si="438"/>
        <v>1.0404</v>
      </c>
      <c r="O2453" s="42">
        <f t="shared" si="435"/>
        <v>408.35699999999997</v>
      </c>
      <c r="P2453" s="15">
        <v>0.5</v>
      </c>
      <c r="Q2453" s="49"/>
      <c r="R2453" s="15"/>
      <c r="S2453" s="42"/>
      <c r="T2453" s="5"/>
      <c r="U2453" s="58">
        <f t="shared" si="436"/>
        <v>204.17849999999999</v>
      </c>
      <c r="V2453" s="58">
        <f t="shared" si="437"/>
        <v>204.17849999999999</v>
      </c>
      <c r="W2453" s="5"/>
    </row>
    <row r="2454" spans="1:23" ht="44.4" customHeight="1" x14ac:dyDescent="0.3">
      <c r="A2454" s="3">
        <f t="shared" si="439"/>
        <v>2437</v>
      </c>
      <c r="B2454" s="4" t="s">
        <v>918</v>
      </c>
      <c r="C2454" s="3">
        <v>2</v>
      </c>
      <c r="D2454" s="3" t="s">
        <v>2661</v>
      </c>
      <c r="E2454" s="4" t="s">
        <v>2520</v>
      </c>
      <c r="F2454" s="3" t="s">
        <v>2512</v>
      </c>
      <c r="G2454" s="3"/>
      <c r="H2454" s="3"/>
      <c r="I2454" s="3" t="s">
        <v>2508</v>
      </c>
      <c r="J2454" s="42">
        <f>510*510*50*0.00000785</f>
        <v>102.08924999999999</v>
      </c>
      <c r="K2454" s="3">
        <f>0.51*0.51</f>
        <v>0.2601</v>
      </c>
      <c r="L2454" s="3" t="s">
        <v>2298</v>
      </c>
      <c r="M2454" s="3">
        <v>4</v>
      </c>
      <c r="N2454" s="3">
        <f t="shared" si="438"/>
        <v>1.0404</v>
      </c>
      <c r="O2454" s="42">
        <f t="shared" si="435"/>
        <v>408.35699999999997</v>
      </c>
      <c r="P2454" s="15">
        <v>0.5</v>
      </c>
      <c r="Q2454" s="49"/>
      <c r="R2454" s="15"/>
      <c r="S2454" s="42"/>
      <c r="T2454" s="5"/>
      <c r="U2454" s="58">
        <f t="shared" si="436"/>
        <v>204.17849999999999</v>
      </c>
      <c r="V2454" s="58">
        <f t="shared" si="437"/>
        <v>204.17849999999999</v>
      </c>
      <c r="W2454" s="5"/>
    </row>
    <row r="2455" spans="1:23" ht="44.4" customHeight="1" x14ac:dyDescent="0.3">
      <c r="A2455" s="3">
        <f t="shared" si="439"/>
        <v>2438</v>
      </c>
      <c r="B2455" s="4" t="s">
        <v>918</v>
      </c>
      <c r="C2455" s="3">
        <v>2</v>
      </c>
      <c r="D2455" s="3" t="s">
        <v>2661</v>
      </c>
      <c r="E2455" s="4" t="s">
        <v>2522</v>
      </c>
      <c r="F2455" s="3" t="s">
        <v>2521</v>
      </c>
      <c r="G2455" s="3"/>
      <c r="H2455" s="3"/>
      <c r="I2455" s="3" t="s">
        <v>2508</v>
      </c>
      <c r="J2455" s="42">
        <f>560*560*50*0.00000785</f>
        <v>123.08799999999999</v>
      </c>
      <c r="K2455" s="3">
        <f>0.56*0.56</f>
        <v>0.31360000000000005</v>
      </c>
      <c r="L2455" s="3" t="s">
        <v>2298</v>
      </c>
      <c r="M2455" s="3">
        <v>5</v>
      </c>
      <c r="N2455" s="3">
        <f t="shared" si="438"/>
        <v>1.5680000000000003</v>
      </c>
      <c r="O2455" s="42">
        <f t="shared" si="435"/>
        <v>615.43999999999994</v>
      </c>
      <c r="P2455" s="15">
        <v>0.5</v>
      </c>
      <c r="Q2455" s="49"/>
      <c r="R2455" s="15"/>
      <c r="S2455" s="42"/>
      <c r="T2455" s="5"/>
      <c r="U2455" s="58">
        <f t="shared" si="436"/>
        <v>307.71999999999997</v>
      </c>
      <c r="V2455" s="58">
        <f t="shared" si="437"/>
        <v>307.71999999999997</v>
      </c>
      <c r="W2455" s="5"/>
    </row>
    <row r="2456" spans="1:23" ht="44.4" customHeight="1" x14ac:dyDescent="0.3">
      <c r="A2456" s="3">
        <f t="shared" si="439"/>
        <v>2439</v>
      </c>
      <c r="B2456" s="4" t="s">
        <v>918</v>
      </c>
      <c r="C2456" s="3">
        <v>2</v>
      </c>
      <c r="D2456" s="3" t="s">
        <v>2673</v>
      </c>
      <c r="E2456" s="4" t="s">
        <v>2674</v>
      </c>
      <c r="F2456" s="3" t="s">
        <v>2521</v>
      </c>
      <c r="G2456" s="3"/>
      <c r="H2456" s="3"/>
      <c r="I2456" s="3" t="s">
        <v>2508</v>
      </c>
      <c r="J2456" s="42">
        <f>560*560*60*0.00000785</f>
        <v>147.70559999999998</v>
      </c>
      <c r="K2456" s="3">
        <f>0.56*0.56</f>
        <v>0.31360000000000005</v>
      </c>
      <c r="L2456" s="3" t="s">
        <v>2298</v>
      </c>
      <c r="M2456" s="3">
        <v>4</v>
      </c>
      <c r="N2456" s="3">
        <f t="shared" si="438"/>
        <v>1.2544000000000002</v>
      </c>
      <c r="O2456" s="42">
        <f t="shared" si="435"/>
        <v>590.8223999999999</v>
      </c>
      <c r="P2456" s="15">
        <v>0.5</v>
      </c>
      <c r="Q2456" s="49"/>
      <c r="R2456" s="15"/>
      <c r="S2456" s="42"/>
      <c r="T2456" s="5"/>
      <c r="U2456" s="58">
        <f t="shared" si="436"/>
        <v>295.41119999999995</v>
      </c>
      <c r="V2456" s="58">
        <f t="shared" si="437"/>
        <v>295.41119999999995</v>
      </c>
      <c r="W2456" s="5"/>
    </row>
    <row r="2457" spans="1:23" ht="44.4" customHeight="1" x14ac:dyDescent="0.3">
      <c r="A2457" s="3">
        <f t="shared" si="439"/>
        <v>2440</v>
      </c>
      <c r="B2457" s="4" t="s">
        <v>2019</v>
      </c>
      <c r="C2457" s="3">
        <v>7</v>
      </c>
      <c r="D2457" s="3" t="s">
        <v>2654</v>
      </c>
      <c r="E2457" s="4" t="s">
        <v>2526</v>
      </c>
      <c r="F2457" s="3" t="s">
        <v>2523</v>
      </c>
      <c r="G2457" s="3"/>
      <c r="H2457" s="3"/>
      <c r="I2457" s="3" t="s">
        <v>2508</v>
      </c>
      <c r="J2457" s="42">
        <f>300*300*20*0.00000785</f>
        <v>14.129999999999999</v>
      </c>
      <c r="K2457" s="3">
        <f>0.3*0.3</f>
        <v>0.09</v>
      </c>
      <c r="L2457" s="3" t="s">
        <v>2298</v>
      </c>
      <c r="M2457" s="3">
        <v>4</v>
      </c>
      <c r="N2457" s="3">
        <f t="shared" si="438"/>
        <v>0.36</v>
      </c>
      <c r="O2457" s="42">
        <f t="shared" si="435"/>
        <v>56.519999999999996</v>
      </c>
      <c r="P2457" s="15">
        <v>0.4</v>
      </c>
      <c r="Q2457" s="49"/>
      <c r="R2457" s="15"/>
      <c r="S2457" s="42"/>
      <c r="T2457" s="5"/>
      <c r="U2457" s="58">
        <f t="shared" si="436"/>
        <v>33.911999999999992</v>
      </c>
      <c r="V2457" s="58">
        <f t="shared" si="437"/>
        <v>22.608000000000001</v>
      </c>
      <c r="W2457" s="5"/>
    </row>
    <row r="2458" spans="1:23" ht="44.4" customHeight="1" x14ac:dyDescent="0.3">
      <c r="A2458" s="3">
        <f t="shared" si="439"/>
        <v>2441</v>
      </c>
      <c r="B2458" s="4" t="s">
        <v>2019</v>
      </c>
      <c r="C2458" s="3">
        <v>7</v>
      </c>
      <c r="D2458" s="3" t="s">
        <v>2655</v>
      </c>
      <c r="E2458" s="4" t="s">
        <v>2527</v>
      </c>
      <c r="F2458" s="3" t="s">
        <v>2524</v>
      </c>
      <c r="G2458" s="3"/>
      <c r="H2458" s="3"/>
      <c r="I2458" s="3" t="s">
        <v>2508</v>
      </c>
      <c r="J2458" s="42">
        <f>400*400*25*0.00000785</f>
        <v>31.4</v>
      </c>
      <c r="K2458" s="3">
        <f>0.4*0.4</f>
        <v>0.16000000000000003</v>
      </c>
      <c r="L2458" s="3" t="s">
        <v>2298</v>
      </c>
      <c r="M2458" s="3">
        <v>6</v>
      </c>
      <c r="N2458" s="3">
        <f t="shared" si="438"/>
        <v>0.96000000000000019</v>
      </c>
      <c r="O2458" s="42">
        <f t="shared" si="435"/>
        <v>188.39999999999998</v>
      </c>
      <c r="P2458" s="15">
        <v>0.4</v>
      </c>
      <c r="Q2458" s="49"/>
      <c r="R2458" s="15"/>
      <c r="S2458" s="42"/>
      <c r="T2458" s="5"/>
      <c r="U2458" s="58">
        <f t="shared" si="436"/>
        <v>113.03999999999998</v>
      </c>
      <c r="V2458" s="58">
        <f t="shared" si="437"/>
        <v>75.36</v>
      </c>
      <c r="W2458" s="5"/>
    </row>
    <row r="2459" spans="1:23" ht="44.4" customHeight="1" x14ac:dyDescent="0.3">
      <c r="A2459" s="3">
        <f t="shared" si="439"/>
        <v>2442</v>
      </c>
      <c r="B2459" s="4" t="s">
        <v>2019</v>
      </c>
      <c r="C2459" s="3">
        <v>7</v>
      </c>
      <c r="D2459" s="3" t="s">
        <v>2659</v>
      </c>
      <c r="E2459" s="4" t="s">
        <v>2514</v>
      </c>
      <c r="F2459" s="3" t="s">
        <v>2525</v>
      </c>
      <c r="G2459" s="3"/>
      <c r="H2459" s="3"/>
      <c r="I2459" s="3" t="s">
        <v>2508</v>
      </c>
      <c r="J2459" s="42">
        <f>500*400*40*0.00000785</f>
        <v>62.8</v>
      </c>
      <c r="K2459" s="3">
        <f>0.4*0.5</f>
        <v>0.2</v>
      </c>
      <c r="L2459" s="3" t="s">
        <v>2298</v>
      </c>
      <c r="M2459" s="3">
        <v>3</v>
      </c>
      <c r="N2459" s="3">
        <f t="shared" si="438"/>
        <v>0.60000000000000009</v>
      </c>
      <c r="O2459" s="42">
        <f t="shared" si="435"/>
        <v>188.39999999999998</v>
      </c>
      <c r="P2459" s="15">
        <v>0.4</v>
      </c>
      <c r="Q2459" s="49"/>
      <c r="R2459" s="15"/>
      <c r="S2459" s="42"/>
      <c r="T2459" s="5"/>
      <c r="U2459" s="58">
        <f t="shared" si="436"/>
        <v>113.03999999999998</v>
      </c>
      <c r="V2459" s="58">
        <f t="shared" si="437"/>
        <v>75.36</v>
      </c>
      <c r="W2459" s="5"/>
    </row>
    <row r="2460" spans="1:23" ht="44.4" customHeight="1" x14ac:dyDescent="0.3">
      <c r="A2460" s="3">
        <f t="shared" si="439"/>
        <v>2443</v>
      </c>
      <c r="B2460" s="4" t="s">
        <v>2019</v>
      </c>
      <c r="C2460" s="3">
        <v>7</v>
      </c>
      <c r="D2460" s="3" t="s">
        <v>2659</v>
      </c>
      <c r="E2460" s="4" t="s">
        <v>2528</v>
      </c>
      <c r="F2460" s="3" t="s">
        <v>2525</v>
      </c>
      <c r="G2460" s="3"/>
      <c r="H2460" s="3"/>
      <c r="I2460" s="3" t="s">
        <v>2508</v>
      </c>
      <c r="J2460" s="42">
        <f>500*400*40*0.00000785</f>
        <v>62.8</v>
      </c>
      <c r="K2460" s="3">
        <f>0.4*0.5</f>
        <v>0.2</v>
      </c>
      <c r="L2460" s="3" t="s">
        <v>2298</v>
      </c>
      <c r="M2460" s="3">
        <v>1</v>
      </c>
      <c r="N2460" s="3">
        <f t="shared" si="438"/>
        <v>0.2</v>
      </c>
      <c r="O2460" s="42">
        <f t="shared" si="435"/>
        <v>62.8</v>
      </c>
      <c r="P2460" s="15">
        <v>0.4</v>
      </c>
      <c r="Q2460" s="49"/>
      <c r="R2460" s="15"/>
      <c r="S2460" s="42"/>
      <c r="T2460" s="5"/>
      <c r="U2460" s="58">
        <f t="shared" si="436"/>
        <v>37.679999999999993</v>
      </c>
      <c r="V2460" s="58">
        <f t="shared" si="437"/>
        <v>25.12</v>
      </c>
      <c r="W2460" s="5"/>
    </row>
    <row r="2461" spans="1:23" ht="44.4" customHeight="1" x14ac:dyDescent="0.3">
      <c r="A2461" s="3">
        <f t="shared" si="439"/>
        <v>2444</v>
      </c>
      <c r="B2461" s="4" t="s">
        <v>2019</v>
      </c>
      <c r="C2461" s="3">
        <v>7</v>
      </c>
      <c r="D2461" s="3" t="s">
        <v>2661</v>
      </c>
      <c r="E2461" s="4" t="s">
        <v>2529</v>
      </c>
      <c r="F2461" s="3" t="s">
        <v>2525</v>
      </c>
      <c r="G2461" s="3"/>
      <c r="H2461" s="3"/>
      <c r="I2461" s="3" t="s">
        <v>2508</v>
      </c>
      <c r="J2461" s="42">
        <f>500*400*50*0.00000785</f>
        <v>78.5</v>
      </c>
      <c r="K2461" s="3">
        <f>0.4*0.5</f>
        <v>0.2</v>
      </c>
      <c r="L2461" s="3" t="s">
        <v>2298</v>
      </c>
      <c r="M2461" s="3">
        <v>4</v>
      </c>
      <c r="N2461" s="3">
        <f t="shared" si="438"/>
        <v>0.8</v>
      </c>
      <c r="O2461" s="42">
        <f t="shared" si="435"/>
        <v>314</v>
      </c>
      <c r="P2461" s="15">
        <v>0.4</v>
      </c>
      <c r="Q2461" s="49"/>
      <c r="R2461" s="15"/>
      <c r="S2461" s="42"/>
      <c r="T2461" s="5"/>
      <c r="U2461" s="58">
        <f t="shared" si="436"/>
        <v>188.39999999999998</v>
      </c>
      <c r="V2461" s="58">
        <f t="shared" si="437"/>
        <v>125.60000000000001</v>
      </c>
      <c r="W2461" s="5"/>
    </row>
    <row r="2462" spans="1:23" ht="44.4" customHeight="1" x14ac:dyDescent="0.3">
      <c r="A2462" s="3">
        <f t="shared" si="439"/>
        <v>2445</v>
      </c>
      <c r="B2462" s="4" t="s">
        <v>2019</v>
      </c>
      <c r="C2462" s="3">
        <v>7</v>
      </c>
      <c r="D2462" s="3" t="s">
        <v>2661</v>
      </c>
      <c r="E2462" s="4" t="s">
        <v>2518</v>
      </c>
      <c r="F2462" s="3" t="s">
        <v>2525</v>
      </c>
      <c r="G2462" s="3"/>
      <c r="H2462" s="3"/>
      <c r="I2462" s="3" t="s">
        <v>2508</v>
      </c>
      <c r="J2462" s="42">
        <f>500*400*50*0.00000785</f>
        <v>78.5</v>
      </c>
      <c r="K2462" s="3">
        <f>0.4*0.5</f>
        <v>0.2</v>
      </c>
      <c r="L2462" s="3" t="s">
        <v>2298</v>
      </c>
      <c r="M2462" s="3">
        <v>1</v>
      </c>
      <c r="N2462" s="3">
        <f t="shared" si="438"/>
        <v>0.2</v>
      </c>
      <c r="O2462" s="42">
        <f t="shared" si="435"/>
        <v>78.5</v>
      </c>
      <c r="P2462" s="15">
        <v>0.4</v>
      </c>
      <c r="Q2462" s="49"/>
      <c r="R2462" s="15"/>
      <c r="S2462" s="42"/>
      <c r="T2462" s="5"/>
      <c r="U2462" s="58">
        <f t="shared" si="436"/>
        <v>47.099999999999994</v>
      </c>
      <c r="V2462" s="58">
        <f t="shared" si="437"/>
        <v>31.400000000000002</v>
      </c>
      <c r="W2462" s="5"/>
    </row>
    <row r="2463" spans="1:23" ht="44.4" customHeight="1" x14ac:dyDescent="0.3">
      <c r="A2463" s="3">
        <f t="shared" ref="A2463:A2492" si="440">A2462+1</f>
        <v>2446</v>
      </c>
      <c r="B2463" s="4" t="s">
        <v>2067</v>
      </c>
      <c r="C2463" s="3">
        <v>8</v>
      </c>
      <c r="D2463" s="3" t="s">
        <v>2654</v>
      </c>
      <c r="E2463" s="4" t="s">
        <v>2530</v>
      </c>
      <c r="F2463" s="3" t="s">
        <v>2523</v>
      </c>
      <c r="G2463" s="3"/>
      <c r="H2463" s="3"/>
      <c r="I2463" s="3" t="s">
        <v>2508</v>
      </c>
      <c r="J2463" s="42">
        <f>300*300*20*0.00000785</f>
        <v>14.129999999999999</v>
      </c>
      <c r="K2463" s="3">
        <f>0.3*0.3</f>
        <v>0.09</v>
      </c>
      <c r="L2463" s="3" t="s">
        <v>2298</v>
      </c>
      <c r="M2463" s="3">
        <v>3</v>
      </c>
      <c r="N2463" s="3">
        <f t="shared" si="438"/>
        <v>0.27</v>
      </c>
      <c r="O2463" s="42">
        <f t="shared" si="435"/>
        <v>42.39</v>
      </c>
      <c r="P2463" s="15">
        <v>0.6</v>
      </c>
      <c r="Q2463" s="49"/>
      <c r="R2463" s="15"/>
      <c r="S2463" s="42"/>
      <c r="T2463" s="5"/>
      <c r="U2463" s="58">
        <f t="shared" si="436"/>
        <v>16.956</v>
      </c>
      <c r="V2463" s="58">
        <f t="shared" si="437"/>
        <v>25.434000000000001</v>
      </c>
      <c r="W2463" s="5"/>
    </row>
    <row r="2464" spans="1:23" ht="44.4" customHeight="1" x14ac:dyDescent="0.3">
      <c r="A2464" s="3">
        <f t="shared" si="440"/>
        <v>2447</v>
      </c>
      <c r="B2464" s="4" t="s">
        <v>2067</v>
      </c>
      <c r="C2464" s="3">
        <v>8</v>
      </c>
      <c r="D2464" s="3" t="s">
        <v>2654</v>
      </c>
      <c r="E2464" s="4" t="s">
        <v>2531</v>
      </c>
      <c r="F2464" s="3" t="s">
        <v>2532</v>
      </c>
      <c r="G2464" s="3"/>
      <c r="H2464" s="3"/>
      <c r="I2464" s="3" t="s">
        <v>2508</v>
      </c>
      <c r="J2464" s="42">
        <f>380*380*20*0.00000785</f>
        <v>22.6708</v>
      </c>
      <c r="K2464" s="3">
        <f>0.38*0.38</f>
        <v>0.1444</v>
      </c>
      <c r="L2464" s="3" t="s">
        <v>2298</v>
      </c>
      <c r="M2464" s="3">
        <v>9</v>
      </c>
      <c r="N2464" s="3">
        <f t="shared" si="438"/>
        <v>1.2996000000000001</v>
      </c>
      <c r="O2464" s="42">
        <f t="shared" si="435"/>
        <v>204.03719999999998</v>
      </c>
      <c r="P2464" s="15">
        <v>0.6</v>
      </c>
      <c r="Q2464" s="49"/>
      <c r="R2464" s="15"/>
      <c r="S2464" s="42"/>
      <c r="T2464" s="5"/>
      <c r="U2464" s="58">
        <f t="shared" si="436"/>
        <v>81.614879999999999</v>
      </c>
      <c r="V2464" s="58">
        <f t="shared" si="437"/>
        <v>122.42231999999998</v>
      </c>
      <c r="W2464" s="5"/>
    </row>
    <row r="2465" spans="1:23" ht="44.4" customHeight="1" x14ac:dyDescent="0.3">
      <c r="A2465" s="3">
        <f t="shared" si="440"/>
        <v>2448</v>
      </c>
      <c r="B2465" s="4" t="s">
        <v>2067</v>
      </c>
      <c r="C2465" s="3">
        <v>8</v>
      </c>
      <c r="D2465" s="3" t="s">
        <v>2655</v>
      </c>
      <c r="E2465" s="4" t="s">
        <v>2533</v>
      </c>
      <c r="F2465" s="3" t="s">
        <v>2532</v>
      </c>
      <c r="G2465" s="3"/>
      <c r="H2465" s="3"/>
      <c r="I2465" s="3" t="s">
        <v>2508</v>
      </c>
      <c r="J2465" s="42">
        <f>380*380*25*0.00000785</f>
        <v>28.338499999999996</v>
      </c>
      <c r="K2465" s="3">
        <f>0.38*0.38</f>
        <v>0.1444</v>
      </c>
      <c r="L2465" s="3" t="s">
        <v>2298</v>
      </c>
      <c r="M2465" s="3">
        <v>24</v>
      </c>
      <c r="N2465" s="3">
        <f t="shared" si="438"/>
        <v>3.4656000000000002</v>
      </c>
      <c r="O2465" s="42">
        <f t="shared" si="435"/>
        <v>680.12399999999991</v>
      </c>
      <c r="P2465" s="15">
        <v>0.6</v>
      </c>
      <c r="Q2465" s="49"/>
      <c r="R2465" s="15"/>
      <c r="S2465" s="42"/>
      <c r="T2465" s="5"/>
      <c r="U2465" s="58">
        <f t="shared" si="436"/>
        <v>272.0496</v>
      </c>
      <c r="V2465" s="58">
        <f t="shared" si="437"/>
        <v>408.07439999999991</v>
      </c>
      <c r="W2465" s="5"/>
    </row>
    <row r="2466" spans="1:23" ht="44.4" customHeight="1" x14ac:dyDescent="0.3">
      <c r="A2466" s="3">
        <f t="shared" si="440"/>
        <v>2449</v>
      </c>
      <c r="B2466" s="4" t="s">
        <v>2067</v>
      </c>
      <c r="C2466" s="3">
        <v>8</v>
      </c>
      <c r="D2466" s="3" t="s">
        <v>2655</v>
      </c>
      <c r="E2466" s="4" t="s">
        <v>2527</v>
      </c>
      <c r="F2466" s="3" t="s">
        <v>2534</v>
      </c>
      <c r="G2466" s="3"/>
      <c r="H2466" s="3"/>
      <c r="I2466" s="3" t="s">
        <v>2508</v>
      </c>
      <c r="J2466" s="42">
        <f>480*380*25*0.00000785</f>
        <v>35.795999999999999</v>
      </c>
      <c r="K2466" s="3">
        <f>0.48*0.38</f>
        <v>0.18240000000000001</v>
      </c>
      <c r="L2466" s="3" t="s">
        <v>2298</v>
      </c>
      <c r="M2466" s="3">
        <v>5</v>
      </c>
      <c r="N2466" s="3">
        <f t="shared" si="438"/>
        <v>0.91200000000000003</v>
      </c>
      <c r="O2466" s="42">
        <f t="shared" si="435"/>
        <v>178.98</v>
      </c>
      <c r="P2466" s="15">
        <v>0.6</v>
      </c>
      <c r="Q2466" s="49"/>
      <c r="R2466" s="15"/>
      <c r="S2466" s="42"/>
      <c r="T2466" s="5"/>
      <c r="U2466" s="58">
        <f t="shared" si="436"/>
        <v>71.591999999999999</v>
      </c>
      <c r="V2466" s="58">
        <f t="shared" si="437"/>
        <v>107.38799999999999</v>
      </c>
      <c r="W2466" s="5"/>
    </row>
    <row r="2467" spans="1:23" ht="44.4" customHeight="1" x14ac:dyDescent="0.3">
      <c r="A2467" s="3">
        <f t="shared" si="440"/>
        <v>2450</v>
      </c>
      <c r="B2467" s="4" t="s">
        <v>2067</v>
      </c>
      <c r="C2467" s="3">
        <v>8</v>
      </c>
      <c r="D2467" s="3" t="s">
        <v>2659</v>
      </c>
      <c r="E2467" s="4" t="s">
        <v>2535</v>
      </c>
      <c r="F2467" s="3" t="s">
        <v>2532</v>
      </c>
      <c r="G2467" s="3"/>
      <c r="H2467" s="3"/>
      <c r="I2467" s="3" t="s">
        <v>2508</v>
      </c>
      <c r="J2467" s="42">
        <f>380*380*40*0.00000785</f>
        <v>45.3416</v>
      </c>
      <c r="K2467" s="3">
        <f>0.38*0.38</f>
        <v>0.1444</v>
      </c>
      <c r="L2467" s="3" t="s">
        <v>2298</v>
      </c>
      <c r="M2467" s="3">
        <v>1</v>
      </c>
      <c r="N2467" s="3">
        <f t="shared" si="438"/>
        <v>0.1444</v>
      </c>
      <c r="O2467" s="42">
        <f t="shared" si="435"/>
        <v>45.3416</v>
      </c>
      <c r="P2467" s="15">
        <v>0.5</v>
      </c>
      <c r="Q2467" s="49"/>
      <c r="R2467" s="15"/>
      <c r="S2467" s="42"/>
      <c r="T2467" s="5"/>
      <c r="U2467" s="58">
        <f t="shared" si="436"/>
        <v>22.6708</v>
      </c>
      <c r="V2467" s="58">
        <f t="shared" si="437"/>
        <v>22.6708</v>
      </c>
      <c r="W2467" s="5"/>
    </row>
    <row r="2468" spans="1:23" ht="44.4" customHeight="1" x14ac:dyDescent="0.3">
      <c r="A2468" s="3">
        <f t="shared" si="440"/>
        <v>2451</v>
      </c>
      <c r="B2468" s="4" t="s">
        <v>2067</v>
      </c>
      <c r="C2468" s="3">
        <v>8</v>
      </c>
      <c r="D2468" s="3" t="s">
        <v>2660</v>
      </c>
      <c r="E2468" s="4" t="s">
        <v>2537</v>
      </c>
      <c r="F2468" s="3" t="s">
        <v>2536</v>
      </c>
      <c r="G2468" s="3"/>
      <c r="H2468" s="3"/>
      <c r="I2468" s="3" t="s">
        <v>2508</v>
      </c>
      <c r="J2468" s="42">
        <f>580*500*45*0.00000785</f>
        <v>102.4425</v>
      </c>
      <c r="K2468" s="3">
        <f>0.58*0.5</f>
        <v>0.28999999999999998</v>
      </c>
      <c r="L2468" s="3" t="s">
        <v>2298</v>
      </c>
      <c r="M2468" s="3">
        <v>1</v>
      </c>
      <c r="N2468" s="3">
        <f t="shared" si="438"/>
        <v>0.28999999999999998</v>
      </c>
      <c r="O2468" s="42">
        <f t="shared" si="435"/>
        <v>102.4425</v>
      </c>
      <c r="P2468" s="15">
        <v>0.5</v>
      </c>
      <c r="Q2468" s="49"/>
      <c r="R2468" s="15"/>
      <c r="S2468" s="42"/>
      <c r="T2468" s="5"/>
      <c r="U2468" s="58">
        <f t="shared" si="436"/>
        <v>51.221249999999998</v>
      </c>
      <c r="V2468" s="58">
        <f t="shared" si="437"/>
        <v>51.221249999999998</v>
      </c>
      <c r="W2468" s="5"/>
    </row>
    <row r="2469" spans="1:23" ht="44.4" customHeight="1" x14ac:dyDescent="0.3">
      <c r="A2469" s="3">
        <f t="shared" si="440"/>
        <v>2452</v>
      </c>
      <c r="B2469" s="4" t="s">
        <v>2067</v>
      </c>
      <c r="C2469" s="3">
        <v>8</v>
      </c>
      <c r="D2469" s="3" t="s">
        <v>2661</v>
      </c>
      <c r="E2469" s="4" t="s">
        <v>2522</v>
      </c>
      <c r="F2469" s="3" t="s">
        <v>2534</v>
      </c>
      <c r="G2469" s="3"/>
      <c r="H2469" s="3"/>
      <c r="I2469" s="3" t="s">
        <v>2508</v>
      </c>
      <c r="J2469" s="42">
        <f>480*380*50*0.00000785</f>
        <v>71.591999999999999</v>
      </c>
      <c r="K2469" s="3">
        <f>0.48*0.38</f>
        <v>0.18240000000000001</v>
      </c>
      <c r="L2469" s="3" t="s">
        <v>2298</v>
      </c>
      <c r="M2469" s="3">
        <v>1</v>
      </c>
      <c r="N2469" s="3">
        <f t="shared" si="438"/>
        <v>0.18240000000000001</v>
      </c>
      <c r="O2469" s="42">
        <f t="shared" si="435"/>
        <v>71.591999999999999</v>
      </c>
      <c r="P2469" s="15">
        <v>0.5</v>
      </c>
      <c r="Q2469" s="49"/>
      <c r="R2469" s="15"/>
      <c r="S2469" s="42"/>
      <c r="T2469" s="5"/>
      <c r="U2469" s="58">
        <f t="shared" si="436"/>
        <v>35.795999999999999</v>
      </c>
      <c r="V2469" s="58">
        <f t="shared" si="437"/>
        <v>35.795999999999999</v>
      </c>
      <c r="W2469" s="5"/>
    </row>
    <row r="2470" spans="1:23" ht="44.4" customHeight="1" x14ac:dyDescent="0.3">
      <c r="A2470" s="3">
        <f t="shared" si="440"/>
        <v>2453</v>
      </c>
      <c r="B2470" s="4" t="s">
        <v>2067</v>
      </c>
      <c r="C2470" s="3">
        <v>8</v>
      </c>
      <c r="D2470" s="3" t="s">
        <v>2661</v>
      </c>
      <c r="E2470" s="4" t="s">
        <v>2517</v>
      </c>
      <c r="F2470" s="3" t="s">
        <v>2538</v>
      </c>
      <c r="G2470" s="3"/>
      <c r="H2470" s="3"/>
      <c r="I2470" s="3" t="s">
        <v>2508</v>
      </c>
      <c r="J2470" s="42">
        <f>480*500*50*0.00000785</f>
        <v>94.199999999999989</v>
      </c>
      <c r="K2470" s="3">
        <f>0.48*0.5</f>
        <v>0.24</v>
      </c>
      <c r="L2470" s="3" t="s">
        <v>2298</v>
      </c>
      <c r="M2470" s="3">
        <v>1</v>
      </c>
      <c r="N2470" s="3">
        <f t="shared" si="438"/>
        <v>0.24</v>
      </c>
      <c r="O2470" s="42">
        <f t="shared" si="435"/>
        <v>94.199999999999989</v>
      </c>
      <c r="P2470" s="15">
        <v>0.5</v>
      </c>
      <c r="Q2470" s="49"/>
      <c r="R2470" s="15"/>
      <c r="S2470" s="42"/>
      <c r="T2470" s="5"/>
      <c r="U2470" s="58">
        <f t="shared" si="436"/>
        <v>47.099999999999994</v>
      </c>
      <c r="V2470" s="58">
        <f t="shared" si="437"/>
        <v>47.099999999999994</v>
      </c>
      <c r="W2470" s="5"/>
    </row>
    <row r="2471" spans="1:23" ht="44.4" customHeight="1" x14ac:dyDescent="0.3">
      <c r="A2471" s="3">
        <f t="shared" si="440"/>
        <v>2454</v>
      </c>
      <c r="B2471" s="4" t="s">
        <v>2067</v>
      </c>
      <c r="C2471" s="3">
        <v>8</v>
      </c>
      <c r="D2471" s="3" t="s">
        <v>2661</v>
      </c>
      <c r="E2471" s="4" t="s">
        <v>2515</v>
      </c>
      <c r="F2471" s="3" t="s">
        <v>2539</v>
      </c>
      <c r="G2471" s="3"/>
      <c r="H2471" s="3"/>
      <c r="I2471" s="3" t="s">
        <v>2508</v>
      </c>
      <c r="J2471" s="42">
        <f>580*360*50*0.00000785</f>
        <v>81.953999999999994</v>
      </c>
      <c r="K2471" s="3">
        <f>0.58*0.36</f>
        <v>0.20879999999999999</v>
      </c>
      <c r="L2471" s="3" t="s">
        <v>2298</v>
      </c>
      <c r="M2471" s="3">
        <v>6</v>
      </c>
      <c r="N2471" s="3">
        <f t="shared" si="438"/>
        <v>1.2527999999999999</v>
      </c>
      <c r="O2471" s="42">
        <f t="shared" si="435"/>
        <v>491.72399999999993</v>
      </c>
      <c r="P2471" s="15">
        <v>0.6</v>
      </c>
      <c r="Q2471" s="49"/>
      <c r="R2471" s="15"/>
      <c r="S2471" s="42"/>
      <c r="T2471" s="5"/>
      <c r="U2471" s="58">
        <f t="shared" si="436"/>
        <v>196.68959999999998</v>
      </c>
      <c r="V2471" s="58">
        <f t="shared" si="437"/>
        <v>295.03439999999995</v>
      </c>
      <c r="W2471" s="5"/>
    </row>
    <row r="2472" spans="1:23" ht="44.4" customHeight="1" x14ac:dyDescent="0.3">
      <c r="A2472" s="3">
        <f t="shared" si="440"/>
        <v>2455</v>
      </c>
      <c r="B2472" s="4" t="s">
        <v>2067</v>
      </c>
      <c r="C2472" s="3">
        <v>8</v>
      </c>
      <c r="D2472" s="3" t="s">
        <v>2673</v>
      </c>
      <c r="E2472" s="4" t="s">
        <v>2540</v>
      </c>
      <c r="F2472" s="3" t="s">
        <v>2536</v>
      </c>
      <c r="G2472" s="3"/>
      <c r="H2472" s="3"/>
      <c r="I2472" s="3" t="s">
        <v>2508</v>
      </c>
      <c r="J2472" s="42">
        <f>580*500*60*0.00000785</f>
        <v>136.59</v>
      </c>
      <c r="K2472" s="3">
        <f>0.58*0.5</f>
        <v>0.28999999999999998</v>
      </c>
      <c r="L2472" s="3"/>
      <c r="M2472" s="3">
        <v>2</v>
      </c>
      <c r="N2472" s="3">
        <f t="shared" si="438"/>
        <v>0.57999999999999996</v>
      </c>
      <c r="O2472" s="42">
        <f t="shared" si="435"/>
        <v>273.18</v>
      </c>
      <c r="P2472" s="15">
        <v>0.6</v>
      </c>
      <c r="Q2472" s="49"/>
      <c r="R2472" s="15"/>
      <c r="S2472" s="42"/>
      <c r="T2472" s="5"/>
      <c r="U2472" s="58">
        <f t="shared" si="436"/>
        <v>109.27200000000002</v>
      </c>
      <c r="V2472" s="58">
        <f t="shared" si="437"/>
        <v>163.90799999999999</v>
      </c>
      <c r="W2472" s="5"/>
    </row>
    <row r="2473" spans="1:23" ht="44.4" customHeight="1" x14ac:dyDescent="0.3">
      <c r="A2473" s="3">
        <f t="shared" si="440"/>
        <v>2456</v>
      </c>
      <c r="B2473" s="4" t="s">
        <v>2067</v>
      </c>
      <c r="C2473" s="3">
        <v>8</v>
      </c>
      <c r="D2473" s="3" t="s">
        <v>2673</v>
      </c>
      <c r="E2473" s="4" t="s">
        <v>2541</v>
      </c>
      <c r="F2473" s="3" t="s">
        <v>2539</v>
      </c>
      <c r="G2473" s="3"/>
      <c r="H2473" s="3"/>
      <c r="I2473" s="3" t="s">
        <v>2508</v>
      </c>
      <c r="J2473" s="42">
        <f>580*360*60*0.00000785</f>
        <v>98.344799999999992</v>
      </c>
      <c r="K2473" s="3">
        <f>0.58*0.36</f>
        <v>0.20879999999999999</v>
      </c>
      <c r="L2473" s="3" t="s">
        <v>2298</v>
      </c>
      <c r="M2473" s="3">
        <v>3</v>
      </c>
      <c r="N2473" s="3">
        <f t="shared" si="438"/>
        <v>0.62639999999999996</v>
      </c>
      <c r="O2473" s="42">
        <f t="shared" si="435"/>
        <v>295.03440000000001</v>
      </c>
      <c r="P2473" s="15">
        <v>0.6</v>
      </c>
      <c r="Q2473" s="49"/>
      <c r="R2473" s="15"/>
      <c r="S2473" s="42"/>
      <c r="T2473" s="5"/>
      <c r="U2473" s="58">
        <f t="shared" si="436"/>
        <v>118.01376000000002</v>
      </c>
      <c r="V2473" s="58">
        <f t="shared" si="437"/>
        <v>177.02063999999999</v>
      </c>
      <c r="W2473" s="5"/>
    </row>
    <row r="2474" spans="1:23" ht="44.4" customHeight="1" x14ac:dyDescent="0.3">
      <c r="A2474" s="3">
        <f t="shared" si="440"/>
        <v>2457</v>
      </c>
      <c r="B2474" s="4" t="s">
        <v>2509</v>
      </c>
      <c r="C2474" s="3">
        <v>7</v>
      </c>
      <c r="D2474" s="3" t="s">
        <v>2658</v>
      </c>
      <c r="E2474" s="4" t="s">
        <v>2542</v>
      </c>
      <c r="F2474" s="3" t="s">
        <v>2543</v>
      </c>
      <c r="G2474" s="3"/>
      <c r="H2474" s="3"/>
      <c r="I2474" s="3" t="s">
        <v>2508</v>
      </c>
      <c r="J2474" s="42">
        <f>330*440*35*0.00000785</f>
        <v>39.893699999999995</v>
      </c>
      <c r="K2474" s="3">
        <f>0.33*0.44</f>
        <v>0.1452</v>
      </c>
      <c r="L2474" s="3" t="s">
        <v>2298</v>
      </c>
      <c r="M2474" s="3">
        <v>36</v>
      </c>
      <c r="N2474" s="3">
        <f t="shared" si="438"/>
        <v>5.2271999999999998</v>
      </c>
      <c r="O2474" s="42">
        <f t="shared" si="435"/>
        <v>1436.1731999999997</v>
      </c>
      <c r="P2474" s="15">
        <v>0.7</v>
      </c>
      <c r="Q2474" s="49"/>
      <c r="R2474" s="15"/>
      <c r="S2474" s="42"/>
      <c r="T2474" s="5"/>
      <c r="U2474" s="58">
        <f t="shared" si="436"/>
        <v>430.85195999999996</v>
      </c>
      <c r="V2474" s="58">
        <f t="shared" si="437"/>
        <v>1005.3212399999998</v>
      </c>
      <c r="W2474" s="5"/>
    </row>
    <row r="2475" spans="1:23" ht="44.4" customHeight="1" x14ac:dyDescent="0.3">
      <c r="A2475" s="3">
        <f t="shared" si="440"/>
        <v>2458</v>
      </c>
      <c r="B2475" s="4" t="s">
        <v>2509</v>
      </c>
      <c r="C2475" s="3">
        <v>7</v>
      </c>
      <c r="D2475" s="3" t="s">
        <v>2656</v>
      </c>
      <c r="E2475" s="4" t="s">
        <v>2546</v>
      </c>
      <c r="F2475" s="3" t="s">
        <v>2524</v>
      </c>
      <c r="G2475" s="3"/>
      <c r="H2475" s="3"/>
      <c r="I2475" s="3" t="s">
        <v>2508</v>
      </c>
      <c r="J2475" s="42">
        <f>400*400*30*0.00000785</f>
        <v>37.68</v>
      </c>
      <c r="K2475" s="3">
        <f>0.4*0.4</f>
        <v>0.16000000000000003</v>
      </c>
      <c r="L2475" s="3" t="s">
        <v>2298</v>
      </c>
      <c r="M2475" s="3">
        <v>2</v>
      </c>
      <c r="N2475" s="3">
        <f t="shared" si="438"/>
        <v>0.32000000000000006</v>
      </c>
      <c r="O2475" s="42">
        <f t="shared" si="435"/>
        <v>75.36</v>
      </c>
      <c r="P2475" s="15">
        <v>0.7</v>
      </c>
      <c r="Q2475" s="49"/>
      <c r="R2475" s="15"/>
      <c r="S2475" s="42"/>
      <c r="T2475" s="5"/>
      <c r="U2475" s="58">
        <f t="shared" si="436"/>
        <v>22.608000000000004</v>
      </c>
      <c r="V2475" s="58">
        <f t="shared" si="437"/>
        <v>52.751999999999995</v>
      </c>
      <c r="W2475" s="5"/>
    </row>
    <row r="2476" spans="1:23" ht="44.4" customHeight="1" x14ac:dyDescent="0.3">
      <c r="A2476" s="3">
        <f t="shared" si="440"/>
        <v>2459</v>
      </c>
      <c r="B2476" s="4" t="s">
        <v>2509</v>
      </c>
      <c r="C2476" s="3">
        <v>7</v>
      </c>
      <c r="D2476" s="3" t="s">
        <v>2654</v>
      </c>
      <c r="E2476" s="4" t="s">
        <v>2547</v>
      </c>
      <c r="F2476" s="3" t="s">
        <v>2523</v>
      </c>
      <c r="G2476" s="3"/>
      <c r="H2476" s="3"/>
      <c r="I2476" s="3" t="s">
        <v>2508</v>
      </c>
      <c r="J2476" s="42">
        <f>400*400*20*0.00000785</f>
        <v>25.119999999999997</v>
      </c>
      <c r="K2476" s="3">
        <f>0.3*0.3</f>
        <v>0.09</v>
      </c>
      <c r="L2476" s="3" t="s">
        <v>2298</v>
      </c>
      <c r="M2476" s="3">
        <v>2</v>
      </c>
      <c r="N2476" s="3">
        <f t="shared" si="438"/>
        <v>0.18</v>
      </c>
      <c r="O2476" s="42">
        <f t="shared" si="435"/>
        <v>50.239999999999995</v>
      </c>
      <c r="P2476" s="15">
        <v>0.7</v>
      </c>
      <c r="Q2476" s="49"/>
      <c r="R2476" s="15"/>
      <c r="S2476" s="42"/>
      <c r="T2476" s="5"/>
      <c r="U2476" s="58">
        <f t="shared" si="436"/>
        <v>15.072000000000003</v>
      </c>
      <c r="V2476" s="58">
        <f t="shared" si="437"/>
        <v>35.167999999999992</v>
      </c>
      <c r="W2476" s="5"/>
    </row>
    <row r="2477" spans="1:23" ht="44.4" customHeight="1" x14ac:dyDescent="0.3">
      <c r="A2477" s="3">
        <f t="shared" si="440"/>
        <v>2460</v>
      </c>
      <c r="B2477" s="4" t="s">
        <v>2509</v>
      </c>
      <c r="C2477" s="3">
        <v>7</v>
      </c>
      <c r="D2477" s="3" t="s">
        <v>2656</v>
      </c>
      <c r="E2477" s="4" t="s">
        <v>2548</v>
      </c>
      <c r="F2477" s="3" t="s">
        <v>2549</v>
      </c>
      <c r="G2477" s="3"/>
      <c r="H2477" s="3"/>
      <c r="I2477" s="3" t="s">
        <v>2508</v>
      </c>
      <c r="J2477" s="42">
        <f>420*420*30*0.00000785</f>
        <v>41.542199999999994</v>
      </c>
      <c r="K2477" s="3">
        <f>0.42*0.42</f>
        <v>0.17639999999999997</v>
      </c>
      <c r="L2477" s="3" t="s">
        <v>2298</v>
      </c>
      <c r="M2477" s="3">
        <v>4</v>
      </c>
      <c r="N2477" s="3">
        <f t="shared" si="438"/>
        <v>0.70559999999999989</v>
      </c>
      <c r="O2477" s="42">
        <f t="shared" si="435"/>
        <v>166.16879999999998</v>
      </c>
      <c r="P2477" s="15">
        <v>0.7</v>
      </c>
      <c r="Q2477" s="49"/>
      <c r="R2477" s="15"/>
      <c r="S2477" s="42"/>
      <c r="T2477" s="5"/>
      <c r="U2477" s="58">
        <f t="shared" si="436"/>
        <v>49.850639999999999</v>
      </c>
      <c r="V2477" s="58">
        <f t="shared" si="437"/>
        <v>116.31815999999998</v>
      </c>
      <c r="W2477" s="5"/>
    </row>
    <row r="2478" spans="1:23" ht="44.4" customHeight="1" x14ac:dyDescent="0.3">
      <c r="A2478" s="3">
        <f t="shared" si="440"/>
        <v>2461</v>
      </c>
      <c r="B2478" s="4" t="s">
        <v>1573</v>
      </c>
      <c r="C2478" s="3">
        <v>5</v>
      </c>
      <c r="D2478" s="3" t="s">
        <v>2656</v>
      </c>
      <c r="E2478" s="4" t="s">
        <v>2550</v>
      </c>
      <c r="F2478" s="3" t="s">
        <v>2532</v>
      </c>
      <c r="G2478" s="3"/>
      <c r="H2478" s="3"/>
      <c r="I2478" s="3" t="s">
        <v>2508</v>
      </c>
      <c r="J2478" s="42">
        <f>380*380*30*0.00000785</f>
        <v>34.0062</v>
      </c>
      <c r="K2478" s="3">
        <f>0.38*0.38</f>
        <v>0.1444</v>
      </c>
      <c r="L2478" s="3" t="s">
        <v>2298</v>
      </c>
      <c r="M2478" s="3">
        <v>18</v>
      </c>
      <c r="N2478" s="3">
        <f t="shared" si="438"/>
        <v>2.5992000000000002</v>
      </c>
      <c r="O2478" s="42">
        <f t="shared" si="435"/>
        <v>612.11159999999995</v>
      </c>
      <c r="P2478" s="15">
        <v>0.4</v>
      </c>
      <c r="Q2478" s="49"/>
      <c r="R2478" s="15"/>
      <c r="S2478" s="42"/>
      <c r="T2478" s="5"/>
      <c r="U2478" s="58">
        <f t="shared" si="436"/>
        <v>367.26695999999993</v>
      </c>
      <c r="V2478" s="58">
        <f t="shared" si="437"/>
        <v>244.84464</v>
      </c>
      <c r="W2478" s="5"/>
    </row>
    <row r="2479" spans="1:23" ht="44.4" customHeight="1" x14ac:dyDescent="0.3">
      <c r="A2479" s="3">
        <f t="shared" si="440"/>
        <v>2462</v>
      </c>
      <c r="B2479" s="4" t="s">
        <v>1573</v>
      </c>
      <c r="C2479" s="3">
        <v>5</v>
      </c>
      <c r="D2479" s="3" t="s">
        <v>2655</v>
      </c>
      <c r="E2479" s="4" t="s">
        <v>2551</v>
      </c>
      <c r="F2479" s="3" t="s">
        <v>2552</v>
      </c>
      <c r="G2479" s="3"/>
      <c r="H2479" s="3"/>
      <c r="I2479" s="3" t="s">
        <v>2508</v>
      </c>
      <c r="J2479" s="42">
        <f>406*406*25*0.00000785</f>
        <v>32.349064999999996</v>
      </c>
      <c r="K2479" s="3">
        <f>0.46*0.46</f>
        <v>0.21160000000000001</v>
      </c>
      <c r="L2479" s="3" t="s">
        <v>2298</v>
      </c>
      <c r="M2479" s="3">
        <v>31</v>
      </c>
      <c r="N2479" s="3">
        <f t="shared" si="438"/>
        <v>6.5596000000000005</v>
      </c>
      <c r="O2479" s="42">
        <f t="shared" si="435"/>
        <v>1002.8210149999999</v>
      </c>
      <c r="P2479" s="15">
        <v>0.4</v>
      </c>
      <c r="Q2479" s="49"/>
      <c r="R2479" s="15"/>
      <c r="S2479" s="42"/>
      <c r="T2479" s="5"/>
      <c r="U2479" s="58">
        <f t="shared" ref="U2479:U2510" si="441">O2479-V2479</f>
        <v>601.69260899999995</v>
      </c>
      <c r="V2479" s="58">
        <f t="shared" ref="V2479:V2510" si="442">O2479*P2479</f>
        <v>401.12840599999998</v>
      </c>
      <c r="W2479" s="5"/>
    </row>
    <row r="2480" spans="1:23" ht="44.4" customHeight="1" x14ac:dyDescent="0.3">
      <c r="A2480" s="3">
        <f t="shared" si="440"/>
        <v>2463</v>
      </c>
      <c r="B2480" s="4" t="s">
        <v>2356</v>
      </c>
      <c r="C2480" s="3">
        <v>3</v>
      </c>
      <c r="D2480" s="3" t="s">
        <v>2655</v>
      </c>
      <c r="E2480" s="4" t="s">
        <v>2554</v>
      </c>
      <c r="F2480" s="3" t="s">
        <v>2523</v>
      </c>
      <c r="G2480" s="3"/>
      <c r="H2480" s="3"/>
      <c r="I2480" s="3" t="s">
        <v>2508</v>
      </c>
      <c r="J2480" s="42">
        <f>300*300*25*0.00000785</f>
        <v>17.662499999999998</v>
      </c>
      <c r="K2480" s="3">
        <f>0.3*0.3</f>
        <v>0.09</v>
      </c>
      <c r="L2480" s="3" t="s">
        <v>2298</v>
      </c>
      <c r="M2480" s="3">
        <v>6</v>
      </c>
      <c r="N2480" s="3">
        <f t="shared" si="438"/>
        <v>0.54</v>
      </c>
      <c r="O2480" s="42">
        <f t="shared" si="435"/>
        <v>105.97499999999999</v>
      </c>
      <c r="P2480" s="15">
        <v>0.4</v>
      </c>
      <c r="Q2480" s="49"/>
      <c r="R2480" s="15"/>
      <c r="S2480" s="42"/>
      <c r="T2480" s="5"/>
      <c r="U2480" s="58">
        <f t="shared" si="441"/>
        <v>63.584999999999994</v>
      </c>
      <c r="V2480" s="58">
        <f t="shared" si="442"/>
        <v>42.39</v>
      </c>
      <c r="W2480" s="5"/>
    </row>
    <row r="2481" spans="1:23" ht="44.4" customHeight="1" x14ac:dyDescent="0.3">
      <c r="A2481" s="3">
        <f t="shared" si="440"/>
        <v>2464</v>
      </c>
      <c r="B2481" s="4" t="s">
        <v>2356</v>
      </c>
      <c r="C2481" s="3">
        <v>3</v>
      </c>
      <c r="D2481" s="3" t="s">
        <v>2655</v>
      </c>
      <c r="E2481" s="4" t="s">
        <v>2553</v>
      </c>
      <c r="F2481" s="3" t="s">
        <v>2524</v>
      </c>
      <c r="G2481" s="3"/>
      <c r="H2481" s="3"/>
      <c r="I2481" s="3" t="s">
        <v>2508</v>
      </c>
      <c r="J2481" s="42">
        <f>400*400*25*0.00000785</f>
        <v>31.4</v>
      </c>
      <c r="K2481" s="3">
        <f>0.4*0.4</f>
        <v>0.16000000000000003</v>
      </c>
      <c r="L2481" s="3" t="s">
        <v>2298</v>
      </c>
      <c r="M2481" s="3">
        <v>7</v>
      </c>
      <c r="N2481" s="3">
        <f t="shared" si="438"/>
        <v>1.1200000000000001</v>
      </c>
      <c r="O2481" s="42">
        <f t="shared" si="435"/>
        <v>219.79999999999998</v>
      </c>
      <c r="P2481" s="15">
        <v>0.4</v>
      </c>
      <c r="Q2481" s="49"/>
      <c r="R2481" s="15"/>
      <c r="S2481" s="42"/>
      <c r="T2481" s="5"/>
      <c r="U2481" s="58">
        <f t="shared" si="441"/>
        <v>131.88</v>
      </c>
      <c r="V2481" s="58">
        <f t="shared" si="442"/>
        <v>87.92</v>
      </c>
      <c r="W2481" s="5"/>
    </row>
    <row r="2482" spans="1:23" ht="44.4" customHeight="1" x14ac:dyDescent="0.3">
      <c r="A2482" s="3">
        <f t="shared" si="440"/>
        <v>2465</v>
      </c>
      <c r="B2482" s="4" t="s">
        <v>2356</v>
      </c>
      <c r="C2482" s="3">
        <v>3</v>
      </c>
      <c r="D2482" s="3" t="s">
        <v>2655</v>
      </c>
      <c r="E2482" s="4" t="s">
        <v>2527</v>
      </c>
      <c r="F2482" s="3" t="s">
        <v>2532</v>
      </c>
      <c r="G2482" s="3"/>
      <c r="H2482" s="3"/>
      <c r="I2482" s="3" t="s">
        <v>2508</v>
      </c>
      <c r="J2482" s="42">
        <f>380*380*25*0.00000785</f>
        <v>28.338499999999996</v>
      </c>
      <c r="K2482" s="3">
        <f>0.38*0.38</f>
        <v>0.1444</v>
      </c>
      <c r="L2482" s="3" t="s">
        <v>2298</v>
      </c>
      <c r="M2482" s="3">
        <v>8</v>
      </c>
      <c r="N2482" s="3">
        <f t="shared" si="438"/>
        <v>1.1552</v>
      </c>
      <c r="O2482" s="42">
        <f t="shared" si="435"/>
        <v>226.70799999999997</v>
      </c>
      <c r="P2482" s="15">
        <v>0.4</v>
      </c>
      <c r="Q2482" s="49"/>
      <c r="R2482" s="15"/>
      <c r="S2482" s="42"/>
      <c r="T2482" s="5"/>
      <c r="U2482" s="58">
        <f t="shared" si="441"/>
        <v>136.02479999999997</v>
      </c>
      <c r="V2482" s="58">
        <f t="shared" si="442"/>
        <v>90.683199999999999</v>
      </c>
      <c r="W2482" s="5"/>
    </row>
    <row r="2483" spans="1:23" ht="44.4" customHeight="1" x14ac:dyDescent="0.3">
      <c r="A2483" s="3">
        <f t="shared" si="440"/>
        <v>2466</v>
      </c>
      <c r="B2483" s="4" t="s">
        <v>1502</v>
      </c>
      <c r="C2483" s="3">
        <v>3</v>
      </c>
      <c r="D2483" s="3" t="s">
        <v>2655</v>
      </c>
      <c r="E2483" s="4" t="s">
        <v>2554</v>
      </c>
      <c r="F2483" s="3" t="s">
        <v>2532</v>
      </c>
      <c r="G2483" s="3"/>
      <c r="H2483" s="3"/>
      <c r="I2483" s="3" t="s">
        <v>2508</v>
      </c>
      <c r="J2483" s="42">
        <f>380*380*25*0.00000785</f>
        <v>28.338499999999996</v>
      </c>
      <c r="K2483" s="3">
        <f>0.38*0.38</f>
        <v>0.1444</v>
      </c>
      <c r="L2483" s="3" t="s">
        <v>2298</v>
      </c>
      <c r="M2483" s="3">
        <v>12</v>
      </c>
      <c r="N2483" s="3">
        <f t="shared" si="438"/>
        <v>1.7328000000000001</v>
      </c>
      <c r="O2483" s="42">
        <f t="shared" si="435"/>
        <v>340.06199999999995</v>
      </c>
      <c r="P2483" s="15">
        <v>0.7</v>
      </c>
      <c r="Q2483" s="49"/>
      <c r="R2483" s="15"/>
      <c r="S2483" s="42"/>
      <c r="T2483" s="5"/>
      <c r="U2483" s="58">
        <f t="shared" si="441"/>
        <v>102.01859999999999</v>
      </c>
      <c r="V2483" s="58">
        <f t="shared" si="442"/>
        <v>238.04339999999996</v>
      </c>
      <c r="W2483" s="5"/>
    </row>
    <row r="2484" spans="1:23" ht="44.4" customHeight="1" x14ac:dyDescent="0.3">
      <c r="A2484" s="3">
        <f t="shared" si="440"/>
        <v>2467</v>
      </c>
      <c r="B2484" s="4" t="s">
        <v>1502</v>
      </c>
      <c r="C2484" s="3">
        <v>3</v>
      </c>
      <c r="D2484" s="3" t="s">
        <v>2655</v>
      </c>
      <c r="E2484" s="4" t="s">
        <v>2553</v>
      </c>
      <c r="F2484" s="3" t="s">
        <v>2555</v>
      </c>
      <c r="G2484" s="3"/>
      <c r="H2484" s="3"/>
      <c r="I2484" s="3" t="s">
        <v>2508</v>
      </c>
      <c r="J2484" s="42">
        <f>305*305*25*0.00000785</f>
        <v>18.25615625</v>
      </c>
      <c r="K2484" s="3">
        <f>0.35*0.35</f>
        <v>0.12249999999999998</v>
      </c>
      <c r="L2484" s="3" t="s">
        <v>2298</v>
      </c>
      <c r="M2484" s="3">
        <v>6</v>
      </c>
      <c r="N2484" s="3">
        <f t="shared" si="438"/>
        <v>0.73499999999999988</v>
      </c>
      <c r="O2484" s="42">
        <f t="shared" si="435"/>
        <v>109.53693749999999</v>
      </c>
      <c r="P2484" s="15">
        <v>0.7</v>
      </c>
      <c r="Q2484" s="49"/>
      <c r="R2484" s="15"/>
      <c r="S2484" s="42"/>
      <c r="T2484" s="5"/>
      <c r="U2484" s="58">
        <f t="shared" si="441"/>
        <v>32.861081249999998</v>
      </c>
      <c r="V2484" s="58">
        <f t="shared" si="442"/>
        <v>76.675856249999995</v>
      </c>
      <c r="W2484" s="5"/>
    </row>
    <row r="2485" spans="1:23" ht="44.4" customHeight="1" x14ac:dyDescent="0.3">
      <c r="A2485" s="3">
        <f t="shared" si="440"/>
        <v>2468</v>
      </c>
      <c r="B2485" s="4" t="s">
        <v>1573</v>
      </c>
      <c r="C2485" s="3">
        <v>5</v>
      </c>
      <c r="D2485" s="3" t="s">
        <v>2655</v>
      </c>
      <c r="E2485" s="4" t="s">
        <v>2554</v>
      </c>
      <c r="F2485" s="3" t="s">
        <v>2556</v>
      </c>
      <c r="G2485" s="3"/>
      <c r="H2485" s="3"/>
      <c r="I2485" s="3" t="s">
        <v>2508</v>
      </c>
      <c r="J2485" s="42">
        <f>450*450*25*0.00000785</f>
        <v>39.740624999999994</v>
      </c>
      <c r="K2485" s="3">
        <f>0.45*0.45</f>
        <v>0.20250000000000001</v>
      </c>
      <c r="L2485" s="3" t="s">
        <v>2298</v>
      </c>
      <c r="M2485" s="3">
        <v>10</v>
      </c>
      <c r="N2485" s="3">
        <f t="shared" si="438"/>
        <v>2.0250000000000004</v>
      </c>
      <c r="O2485" s="42">
        <f t="shared" si="435"/>
        <v>397.40624999999994</v>
      </c>
      <c r="P2485" s="15">
        <v>0.7</v>
      </c>
      <c r="Q2485" s="49"/>
      <c r="R2485" s="15"/>
      <c r="S2485" s="42"/>
      <c r="T2485" s="5"/>
      <c r="U2485" s="58">
        <f t="shared" si="441"/>
        <v>119.22187500000001</v>
      </c>
      <c r="V2485" s="58">
        <f t="shared" si="442"/>
        <v>278.18437499999993</v>
      </c>
      <c r="W2485" s="5"/>
    </row>
    <row r="2486" spans="1:23" ht="44.4" customHeight="1" x14ac:dyDescent="0.3">
      <c r="A2486" s="3">
        <f t="shared" si="440"/>
        <v>2469</v>
      </c>
      <c r="B2486" s="4" t="s">
        <v>1573</v>
      </c>
      <c r="C2486" s="3">
        <v>5</v>
      </c>
      <c r="D2486" s="3" t="s">
        <v>2657</v>
      </c>
      <c r="E2486" s="4" t="s">
        <v>2557</v>
      </c>
      <c r="F2486" s="3" t="s">
        <v>2556</v>
      </c>
      <c r="G2486" s="3"/>
      <c r="H2486" s="3"/>
      <c r="I2486" s="3" t="s">
        <v>2508</v>
      </c>
      <c r="J2486" s="42">
        <f>450*450*32*0.00000785</f>
        <v>50.867999999999995</v>
      </c>
      <c r="K2486" s="3">
        <f>0.45*0.45</f>
        <v>0.20250000000000001</v>
      </c>
      <c r="L2486" s="3" t="s">
        <v>2298</v>
      </c>
      <c r="M2486" s="3">
        <v>12</v>
      </c>
      <c r="N2486" s="3">
        <f t="shared" si="438"/>
        <v>2.4300000000000002</v>
      </c>
      <c r="O2486" s="42">
        <f t="shared" ref="O2486:O2494" si="443">M2486*J2486</f>
        <v>610.41599999999994</v>
      </c>
      <c r="P2486" s="15">
        <v>0.95</v>
      </c>
      <c r="Q2486" s="49"/>
      <c r="R2486" s="15"/>
      <c r="S2486" s="42"/>
      <c r="T2486" s="5"/>
      <c r="U2486" s="58">
        <f t="shared" si="441"/>
        <v>30.520800000000008</v>
      </c>
      <c r="V2486" s="58">
        <f t="shared" si="442"/>
        <v>579.89519999999993</v>
      </c>
      <c r="W2486" s="5"/>
    </row>
    <row r="2487" spans="1:23" ht="44.4" customHeight="1" x14ac:dyDescent="0.3">
      <c r="A2487" s="3">
        <f t="shared" si="440"/>
        <v>2470</v>
      </c>
      <c r="B2487" s="4" t="s">
        <v>1573</v>
      </c>
      <c r="C2487" s="3">
        <v>5</v>
      </c>
      <c r="D2487" s="3" t="s">
        <v>2657</v>
      </c>
      <c r="E2487" s="4" t="s">
        <v>2558</v>
      </c>
      <c r="F2487" s="3" t="s">
        <v>2560</v>
      </c>
      <c r="G2487" s="3"/>
      <c r="H2487" s="3"/>
      <c r="I2487" s="3" t="s">
        <v>2508</v>
      </c>
      <c r="J2487" s="42">
        <f>508*508*32*0.00000785</f>
        <v>64.825676799999997</v>
      </c>
      <c r="K2487" s="3">
        <f>0.508*0.508</f>
        <v>0.25806400000000002</v>
      </c>
      <c r="L2487" s="3" t="s">
        <v>2298</v>
      </c>
      <c r="M2487" s="3">
        <v>16</v>
      </c>
      <c r="N2487" s="3">
        <f t="shared" si="438"/>
        <v>4.1290240000000002</v>
      </c>
      <c r="O2487" s="42">
        <f t="shared" si="443"/>
        <v>1037.2108287999999</v>
      </c>
      <c r="P2487" s="15">
        <v>0.95</v>
      </c>
      <c r="Q2487" s="49"/>
      <c r="R2487" s="15"/>
      <c r="S2487" s="42"/>
      <c r="T2487" s="5"/>
      <c r="U2487" s="58">
        <f t="shared" si="441"/>
        <v>51.86054144000002</v>
      </c>
      <c r="V2487" s="58">
        <f t="shared" si="442"/>
        <v>985.35028735999992</v>
      </c>
      <c r="W2487" s="5"/>
    </row>
    <row r="2488" spans="1:23" ht="44.4" customHeight="1" x14ac:dyDescent="0.3">
      <c r="A2488" s="3">
        <f t="shared" si="440"/>
        <v>2471</v>
      </c>
      <c r="B2488" s="4" t="s">
        <v>1573</v>
      </c>
      <c r="C2488" s="3">
        <v>5</v>
      </c>
      <c r="D2488" s="3" t="s">
        <v>2657</v>
      </c>
      <c r="E2488" s="4" t="s">
        <v>2559</v>
      </c>
      <c r="F2488" s="3" t="s">
        <v>2556</v>
      </c>
      <c r="G2488" s="3"/>
      <c r="H2488" s="3"/>
      <c r="I2488" s="3" t="s">
        <v>2508</v>
      </c>
      <c r="J2488" s="42">
        <f>450*450*32*0.00000785</f>
        <v>50.867999999999995</v>
      </c>
      <c r="K2488" s="3">
        <f>0.45*0.45</f>
        <v>0.20250000000000001</v>
      </c>
      <c r="L2488" s="3" t="s">
        <v>2298</v>
      </c>
      <c r="M2488" s="3">
        <v>12</v>
      </c>
      <c r="N2488" s="3">
        <f t="shared" si="438"/>
        <v>2.4300000000000002</v>
      </c>
      <c r="O2488" s="42">
        <f t="shared" si="443"/>
        <v>610.41599999999994</v>
      </c>
      <c r="P2488" s="15">
        <v>0.95</v>
      </c>
      <c r="Q2488" s="49"/>
      <c r="R2488" s="15"/>
      <c r="S2488" s="42"/>
      <c r="T2488" s="5"/>
      <c r="U2488" s="58">
        <f t="shared" si="441"/>
        <v>30.520800000000008</v>
      </c>
      <c r="V2488" s="58">
        <f t="shared" si="442"/>
        <v>579.89519999999993</v>
      </c>
      <c r="W2488" s="5"/>
    </row>
    <row r="2489" spans="1:23" ht="44.4" customHeight="1" x14ac:dyDescent="0.3">
      <c r="A2489" s="3">
        <f t="shared" si="440"/>
        <v>2472</v>
      </c>
      <c r="B2489" s="4" t="s">
        <v>2561</v>
      </c>
      <c r="C2489" s="3">
        <v>1</v>
      </c>
      <c r="D2489" s="3" t="s">
        <v>2655</v>
      </c>
      <c r="E2489" s="4" t="s">
        <v>2554</v>
      </c>
      <c r="F2489" s="3" t="s">
        <v>2562</v>
      </c>
      <c r="G2489" s="3"/>
      <c r="H2489" s="3"/>
      <c r="I2489" s="3" t="s">
        <v>2508</v>
      </c>
      <c r="J2489" s="42">
        <f>400*300*25*0.00000785</f>
        <v>23.549999999999997</v>
      </c>
      <c r="K2489" s="3">
        <f>0.4*0.3</f>
        <v>0.12</v>
      </c>
      <c r="L2489" s="3" t="s">
        <v>2298</v>
      </c>
      <c r="M2489" s="3">
        <v>6</v>
      </c>
      <c r="N2489" s="3">
        <f t="shared" si="438"/>
        <v>0.72</v>
      </c>
      <c r="O2489" s="42">
        <f t="shared" si="443"/>
        <v>141.29999999999998</v>
      </c>
      <c r="P2489" s="15">
        <v>0.6</v>
      </c>
      <c r="Q2489" s="49"/>
      <c r="R2489" s="15"/>
      <c r="S2489" s="42"/>
      <c r="T2489" s="5"/>
      <c r="U2489" s="58">
        <f t="shared" si="441"/>
        <v>56.519999999999996</v>
      </c>
      <c r="V2489" s="58">
        <f t="shared" si="442"/>
        <v>84.779999999999987</v>
      </c>
      <c r="W2489" s="5"/>
    </row>
    <row r="2490" spans="1:23" ht="44.4" customHeight="1" x14ac:dyDescent="0.3">
      <c r="A2490" s="3">
        <f t="shared" si="440"/>
        <v>2473</v>
      </c>
      <c r="B2490" s="4" t="s">
        <v>2561</v>
      </c>
      <c r="C2490" s="3">
        <v>1</v>
      </c>
      <c r="D2490" s="3" t="s">
        <v>2655</v>
      </c>
      <c r="E2490" s="4" t="s">
        <v>2553</v>
      </c>
      <c r="F2490" s="3" t="s">
        <v>2562</v>
      </c>
      <c r="G2490" s="3"/>
      <c r="H2490" s="3"/>
      <c r="I2490" s="3" t="s">
        <v>2508</v>
      </c>
      <c r="J2490" s="42">
        <f>400*300*25*0.00000785</f>
        <v>23.549999999999997</v>
      </c>
      <c r="K2490" s="3">
        <f>0.4*0.3</f>
        <v>0.12</v>
      </c>
      <c r="L2490" s="3" t="s">
        <v>2298</v>
      </c>
      <c r="M2490" s="3">
        <v>14</v>
      </c>
      <c r="N2490" s="3">
        <f t="shared" si="438"/>
        <v>1.68</v>
      </c>
      <c r="O2490" s="42">
        <f t="shared" si="443"/>
        <v>329.69999999999993</v>
      </c>
      <c r="P2490" s="15">
        <v>0.6</v>
      </c>
      <c r="Q2490" s="49"/>
      <c r="R2490" s="15"/>
      <c r="S2490" s="42"/>
      <c r="T2490" s="5"/>
      <c r="U2490" s="58">
        <f t="shared" si="441"/>
        <v>131.87999999999997</v>
      </c>
      <c r="V2490" s="58">
        <f t="shared" si="442"/>
        <v>197.81999999999996</v>
      </c>
      <c r="W2490" s="5"/>
    </row>
    <row r="2491" spans="1:23" ht="44.4" customHeight="1" x14ac:dyDescent="0.3">
      <c r="A2491" s="3">
        <f t="shared" si="440"/>
        <v>2474</v>
      </c>
      <c r="B2491" s="4" t="s">
        <v>2561</v>
      </c>
      <c r="C2491" s="3">
        <v>1</v>
      </c>
      <c r="D2491" s="3" t="s">
        <v>2661</v>
      </c>
      <c r="E2491" s="4" t="s">
        <v>2516</v>
      </c>
      <c r="F2491" s="3" t="s">
        <v>2563</v>
      </c>
      <c r="G2491" s="3"/>
      <c r="H2491" s="3"/>
      <c r="I2491" s="3" t="s">
        <v>2508</v>
      </c>
      <c r="J2491" s="42">
        <f>500*500*50*0.00000785</f>
        <v>98.124999999999986</v>
      </c>
      <c r="K2491" s="3">
        <f>0.5*0.5</f>
        <v>0.25</v>
      </c>
      <c r="L2491" s="3" t="s">
        <v>2298</v>
      </c>
      <c r="M2491" s="3">
        <v>24</v>
      </c>
      <c r="N2491" s="3">
        <f t="shared" si="438"/>
        <v>6</v>
      </c>
      <c r="O2491" s="42">
        <f t="shared" si="443"/>
        <v>2354.9999999999995</v>
      </c>
      <c r="P2491" s="15">
        <v>0.6</v>
      </c>
      <c r="Q2491" s="49"/>
      <c r="R2491" s="15"/>
      <c r="S2491" s="42"/>
      <c r="T2491" s="5"/>
      <c r="U2491" s="58">
        <f t="shared" si="441"/>
        <v>941.99999999999977</v>
      </c>
      <c r="V2491" s="58">
        <f t="shared" si="442"/>
        <v>1412.9999999999998</v>
      </c>
      <c r="W2491" s="5"/>
    </row>
    <row r="2492" spans="1:23" ht="44.4" customHeight="1" x14ac:dyDescent="0.3">
      <c r="A2492" s="3">
        <f t="shared" si="440"/>
        <v>2475</v>
      </c>
      <c r="B2492" s="4" t="s">
        <v>2561</v>
      </c>
      <c r="C2492" s="3">
        <v>1</v>
      </c>
      <c r="D2492" s="3" t="s">
        <v>2655</v>
      </c>
      <c r="E2492" s="4" t="s">
        <v>2564</v>
      </c>
      <c r="F2492" s="3" t="s">
        <v>2562</v>
      </c>
      <c r="G2492" s="3"/>
      <c r="H2492" s="3"/>
      <c r="I2492" s="3" t="s">
        <v>2508</v>
      </c>
      <c r="J2492" s="42">
        <f>400*300*25*0.00000785</f>
        <v>23.549999999999997</v>
      </c>
      <c r="K2492" s="3">
        <f>0.4*0.3</f>
        <v>0.12</v>
      </c>
      <c r="L2492" s="3" t="s">
        <v>2298</v>
      </c>
      <c r="M2492" s="3">
        <v>14</v>
      </c>
      <c r="N2492" s="3">
        <f t="shared" si="438"/>
        <v>1.68</v>
      </c>
      <c r="O2492" s="42">
        <f t="shared" si="443"/>
        <v>329.69999999999993</v>
      </c>
      <c r="P2492" s="15">
        <v>0.6</v>
      </c>
      <c r="Q2492" s="49"/>
      <c r="R2492" s="15"/>
      <c r="S2492" s="42"/>
      <c r="T2492" s="5"/>
      <c r="U2492" s="58">
        <f t="shared" si="441"/>
        <v>131.87999999999997</v>
      </c>
      <c r="V2492" s="58">
        <f t="shared" si="442"/>
        <v>197.81999999999996</v>
      </c>
      <c r="W2492" s="5"/>
    </row>
    <row r="2493" spans="1:23" ht="44.4" customHeight="1" x14ac:dyDescent="0.3">
      <c r="A2493" s="3">
        <f t="shared" ref="A2493:A2525" si="444">A2492+1</f>
        <v>2476</v>
      </c>
      <c r="B2493" s="4" t="s">
        <v>2561</v>
      </c>
      <c r="C2493" s="3">
        <v>1</v>
      </c>
      <c r="D2493" s="3" t="s">
        <v>2661</v>
      </c>
      <c r="E2493" s="4" t="s">
        <v>2518</v>
      </c>
      <c r="F2493" s="3" t="s">
        <v>2556</v>
      </c>
      <c r="G2493" s="3"/>
      <c r="H2493" s="3"/>
      <c r="I2493" s="3" t="s">
        <v>2508</v>
      </c>
      <c r="J2493" s="42">
        <f>450*450*50*0.00000785</f>
        <v>79.481249999999989</v>
      </c>
      <c r="K2493" s="3">
        <f>0.45*0.45</f>
        <v>0.20250000000000001</v>
      </c>
      <c r="L2493" s="3" t="s">
        <v>2298</v>
      </c>
      <c r="M2493" s="3">
        <v>18</v>
      </c>
      <c r="N2493" s="3">
        <f t="shared" si="438"/>
        <v>3.6450000000000005</v>
      </c>
      <c r="O2493" s="42">
        <f t="shared" si="443"/>
        <v>1430.6624999999999</v>
      </c>
      <c r="P2493" s="15">
        <v>0.6</v>
      </c>
      <c r="Q2493" s="49"/>
      <c r="R2493" s="15"/>
      <c r="S2493" s="42"/>
      <c r="T2493" s="5"/>
      <c r="U2493" s="58">
        <f t="shared" si="441"/>
        <v>572.26499999999999</v>
      </c>
      <c r="V2493" s="58">
        <f t="shared" si="442"/>
        <v>858.39749999999992</v>
      </c>
      <c r="W2493" s="5"/>
    </row>
    <row r="2494" spans="1:23" ht="44.4" customHeight="1" x14ac:dyDescent="0.3">
      <c r="A2494" s="3">
        <f t="shared" si="444"/>
        <v>2477</v>
      </c>
      <c r="B2494" s="4" t="s">
        <v>2561</v>
      </c>
      <c r="C2494" s="3">
        <v>1</v>
      </c>
      <c r="D2494" s="3" t="s">
        <v>2661</v>
      </c>
      <c r="E2494" s="4" t="s">
        <v>2519</v>
      </c>
      <c r="F2494" s="3" t="s">
        <v>2556</v>
      </c>
      <c r="G2494" s="3"/>
      <c r="H2494" s="3"/>
      <c r="I2494" s="3" t="s">
        <v>2508</v>
      </c>
      <c r="J2494" s="42">
        <f>450*450*50*0.00000785</f>
        <v>79.481249999999989</v>
      </c>
      <c r="K2494" s="3">
        <f>0.45*0.45</f>
        <v>0.20250000000000001</v>
      </c>
      <c r="L2494" s="3" t="s">
        <v>2298</v>
      </c>
      <c r="M2494" s="3">
        <v>4</v>
      </c>
      <c r="N2494" s="3">
        <f t="shared" si="438"/>
        <v>0.81</v>
      </c>
      <c r="O2494" s="42">
        <f t="shared" si="443"/>
        <v>317.92499999999995</v>
      </c>
      <c r="P2494" s="15">
        <v>0.6</v>
      </c>
      <c r="Q2494" s="49"/>
      <c r="R2494" s="15"/>
      <c r="S2494" s="42"/>
      <c r="T2494" s="5"/>
      <c r="U2494" s="58">
        <f t="shared" si="441"/>
        <v>127.16999999999999</v>
      </c>
      <c r="V2494" s="58">
        <f t="shared" si="442"/>
        <v>190.75499999999997</v>
      </c>
      <c r="W2494" s="5"/>
    </row>
    <row r="2495" spans="1:23" ht="44.4" customHeight="1" x14ac:dyDescent="0.3">
      <c r="A2495" s="3">
        <f t="shared" si="444"/>
        <v>2478</v>
      </c>
      <c r="B2495" s="4" t="s">
        <v>918</v>
      </c>
      <c r="C2495" s="3">
        <v>2</v>
      </c>
      <c r="D2495" s="3" t="s">
        <v>2638</v>
      </c>
      <c r="E2495" s="4" t="s">
        <v>2565</v>
      </c>
      <c r="F2495" s="3" t="s">
        <v>2566</v>
      </c>
      <c r="G2495" s="3"/>
      <c r="H2495" s="3"/>
      <c r="I2495" s="3" t="s">
        <v>2508</v>
      </c>
      <c r="J2495" s="42">
        <v>1.77</v>
      </c>
      <c r="K2495" s="3"/>
      <c r="L2495" s="3"/>
      <c r="M2495" s="3">
        <f>5*4</f>
        <v>20</v>
      </c>
      <c r="N2495" s="3"/>
      <c r="O2495" s="42">
        <f t="shared" ref="O2495:O2521" si="445">M2495*J2495</f>
        <v>35.4</v>
      </c>
      <c r="P2495" s="15">
        <v>0.5</v>
      </c>
      <c r="Q2495" s="49"/>
      <c r="R2495" s="15"/>
      <c r="S2495" s="42"/>
      <c r="T2495" s="5"/>
      <c r="U2495" s="58">
        <f t="shared" si="441"/>
        <v>17.7</v>
      </c>
      <c r="V2495" s="58">
        <f t="shared" si="442"/>
        <v>17.7</v>
      </c>
      <c r="W2495" s="5"/>
    </row>
    <row r="2496" spans="1:23" ht="44.4" customHeight="1" x14ac:dyDescent="0.3">
      <c r="A2496" s="3">
        <f t="shared" si="444"/>
        <v>2479</v>
      </c>
      <c r="B2496" s="4" t="s">
        <v>918</v>
      </c>
      <c r="C2496" s="3">
        <v>2</v>
      </c>
      <c r="D2496" s="3" t="s">
        <v>2641</v>
      </c>
      <c r="E2496" s="4" t="s">
        <v>2567</v>
      </c>
      <c r="F2496" s="3" t="s">
        <v>2566</v>
      </c>
      <c r="G2496" s="3"/>
      <c r="H2496" s="3"/>
      <c r="I2496" s="3" t="s">
        <v>2508</v>
      </c>
      <c r="J2496" s="42">
        <f>3.14*15*15*500*0.00000785</f>
        <v>2.7730124999999997</v>
      </c>
      <c r="K2496" s="3"/>
      <c r="L2496" s="3"/>
      <c r="M2496" s="3">
        <f>2*4</f>
        <v>8</v>
      </c>
      <c r="N2496" s="3"/>
      <c r="O2496" s="42">
        <f t="shared" si="445"/>
        <v>22.184099999999997</v>
      </c>
      <c r="P2496" s="15">
        <v>0.7</v>
      </c>
      <c r="Q2496" s="49"/>
      <c r="R2496" s="15"/>
      <c r="S2496" s="42"/>
      <c r="T2496" s="5"/>
      <c r="U2496" s="58">
        <f t="shared" si="441"/>
        <v>6.6552299999999995</v>
      </c>
      <c r="V2496" s="58">
        <f t="shared" si="442"/>
        <v>15.528869999999998</v>
      </c>
      <c r="W2496" s="5"/>
    </row>
    <row r="2497" spans="1:23" ht="44.4" customHeight="1" x14ac:dyDescent="0.3">
      <c r="A2497" s="3">
        <f t="shared" si="444"/>
        <v>2480</v>
      </c>
      <c r="B2497" s="4" t="s">
        <v>918</v>
      </c>
      <c r="C2497" s="3">
        <v>2</v>
      </c>
      <c r="D2497" s="3" t="s">
        <v>2641</v>
      </c>
      <c r="E2497" s="4" t="s">
        <v>2567</v>
      </c>
      <c r="F2497" s="3" t="s">
        <v>2566</v>
      </c>
      <c r="G2497" s="3"/>
      <c r="H2497" s="3"/>
      <c r="I2497" s="3" t="s">
        <v>2508</v>
      </c>
      <c r="J2497" s="42">
        <f>3.14*15*15*500*0.00000785</f>
        <v>2.7730124999999997</v>
      </c>
      <c r="K2497" s="3"/>
      <c r="L2497" s="3"/>
      <c r="M2497" s="3">
        <f>6*4</f>
        <v>24</v>
      </c>
      <c r="N2497" s="3"/>
      <c r="O2497" s="42">
        <f t="shared" si="445"/>
        <v>66.552299999999988</v>
      </c>
      <c r="P2497" s="15">
        <v>0.7</v>
      </c>
      <c r="Q2497" s="49"/>
      <c r="R2497" s="15"/>
      <c r="S2497" s="42"/>
      <c r="T2497" s="5"/>
      <c r="U2497" s="58">
        <f t="shared" si="441"/>
        <v>19.965690000000002</v>
      </c>
      <c r="V2497" s="58">
        <f t="shared" si="442"/>
        <v>46.586609999999986</v>
      </c>
      <c r="W2497" s="5"/>
    </row>
    <row r="2498" spans="1:23" ht="44.4" customHeight="1" x14ac:dyDescent="0.3">
      <c r="A2498" s="3">
        <f t="shared" si="444"/>
        <v>2481</v>
      </c>
      <c r="B2498" s="4" t="s">
        <v>918</v>
      </c>
      <c r="C2498" s="3">
        <v>2</v>
      </c>
      <c r="D2498" s="3" t="s">
        <v>2642</v>
      </c>
      <c r="E2498" s="4" t="s">
        <v>2568</v>
      </c>
      <c r="F2498" s="3" t="s">
        <v>2566</v>
      </c>
      <c r="G2498" s="3"/>
      <c r="H2498" s="3"/>
      <c r="I2498" s="3" t="s">
        <v>2508</v>
      </c>
      <c r="J2498" s="42">
        <f>3.14*18*18*500*0.00000785</f>
        <v>3.9931379999999996</v>
      </c>
      <c r="K2498" s="3"/>
      <c r="L2498" s="3"/>
      <c r="M2498" s="3">
        <f>3*4</f>
        <v>12</v>
      </c>
      <c r="N2498" s="3"/>
      <c r="O2498" s="42">
        <f t="shared" si="445"/>
        <v>47.917655999999994</v>
      </c>
      <c r="P2498" s="15">
        <v>0.5</v>
      </c>
      <c r="Q2498" s="49"/>
      <c r="R2498" s="15"/>
      <c r="S2498" s="42"/>
      <c r="T2498" s="5"/>
      <c r="U2498" s="58">
        <f t="shared" si="441"/>
        <v>23.958827999999997</v>
      </c>
      <c r="V2498" s="58">
        <f t="shared" si="442"/>
        <v>23.958827999999997</v>
      </c>
      <c r="W2498" s="5"/>
    </row>
    <row r="2499" spans="1:23" ht="44.4" customHeight="1" x14ac:dyDescent="0.3">
      <c r="A2499" s="3">
        <f t="shared" si="444"/>
        <v>2482</v>
      </c>
      <c r="B2499" s="4" t="s">
        <v>918</v>
      </c>
      <c r="C2499" s="3">
        <v>2</v>
      </c>
      <c r="D2499" s="3" t="s">
        <v>2644</v>
      </c>
      <c r="E2499" s="4" t="s">
        <v>2569</v>
      </c>
      <c r="F2499" s="3" t="s">
        <v>2566</v>
      </c>
      <c r="G2499" s="3"/>
      <c r="H2499" s="3"/>
      <c r="I2499" s="3" t="s">
        <v>2508</v>
      </c>
      <c r="J2499" s="42">
        <f>3.14*21*21*500*0.00000785</f>
        <v>5.4351044999999996</v>
      </c>
      <c r="K2499" s="3"/>
      <c r="L2499" s="3"/>
      <c r="M2499" s="3">
        <f>1*4</f>
        <v>4</v>
      </c>
      <c r="N2499" s="3"/>
      <c r="O2499" s="42">
        <f t="shared" si="445"/>
        <v>21.740417999999998</v>
      </c>
      <c r="P2499" s="15">
        <v>0.6</v>
      </c>
      <c r="Q2499" s="49"/>
      <c r="R2499" s="15"/>
      <c r="S2499" s="42"/>
      <c r="T2499" s="5"/>
      <c r="U2499" s="58">
        <f t="shared" si="441"/>
        <v>8.6961671999999997</v>
      </c>
      <c r="V2499" s="58">
        <f t="shared" si="442"/>
        <v>13.044250799999999</v>
      </c>
      <c r="W2499" s="5"/>
    </row>
    <row r="2500" spans="1:23" ht="44.4" customHeight="1" x14ac:dyDescent="0.3">
      <c r="A2500" s="3">
        <f t="shared" si="444"/>
        <v>2483</v>
      </c>
      <c r="B2500" s="4" t="s">
        <v>918</v>
      </c>
      <c r="C2500" s="3">
        <v>2</v>
      </c>
      <c r="D2500" s="3" t="s">
        <v>2641</v>
      </c>
      <c r="E2500" s="4" t="s">
        <v>2567</v>
      </c>
      <c r="F2500" s="3" t="s">
        <v>2566</v>
      </c>
      <c r="G2500" s="3"/>
      <c r="H2500" s="3"/>
      <c r="I2500" s="3" t="s">
        <v>2508</v>
      </c>
      <c r="J2500" s="42">
        <f>3.14*15*15*500*0.00000785</f>
        <v>2.7730124999999997</v>
      </c>
      <c r="K2500" s="3"/>
      <c r="L2500" s="3"/>
      <c r="M2500" s="3">
        <f>9*4</f>
        <v>36</v>
      </c>
      <c r="N2500" s="3"/>
      <c r="O2500" s="42">
        <f t="shared" si="445"/>
        <v>99.828449999999989</v>
      </c>
      <c r="P2500" s="15">
        <v>0.5</v>
      </c>
      <c r="Q2500" s="49"/>
      <c r="R2500" s="15"/>
      <c r="S2500" s="42"/>
      <c r="T2500" s="5"/>
      <c r="U2500" s="58">
        <f t="shared" si="441"/>
        <v>49.914224999999995</v>
      </c>
      <c r="V2500" s="58">
        <f t="shared" si="442"/>
        <v>49.914224999999995</v>
      </c>
      <c r="W2500" s="5"/>
    </row>
    <row r="2501" spans="1:23" ht="44.4" customHeight="1" x14ac:dyDescent="0.3">
      <c r="A2501" s="3">
        <f t="shared" si="444"/>
        <v>2484</v>
      </c>
      <c r="B2501" s="4" t="s">
        <v>918</v>
      </c>
      <c r="C2501" s="3">
        <v>2</v>
      </c>
      <c r="D2501" s="3" t="s">
        <v>2642</v>
      </c>
      <c r="E2501" s="4" t="s">
        <v>2568</v>
      </c>
      <c r="F2501" s="3" t="s">
        <v>2566</v>
      </c>
      <c r="G2501" s="3"/>
      <c r="H2501" s="3"/>
      <c r="I2501" s="3" t="s">
        <v>2508</v>
      </c>
      <c r="J2501" s="42">
        <f>3.14*18*18*500*0.00000785</f>
        <v>3.9931379999999996</v>
      </c>
      <c r="K2501" s="3"/>
      <c r="L2501" s="3"/>
      <c r="M2501" s="3">
        <f>4*4</f>
        <v>16</v>
      </c>
      <c r="N2501" s="3"/>
      <c r="O2501" s="42">
        <f t="shared" si="445"/>
        <v>63.890207999999994</v>
      </c>
      <c r="P2501" s="15">
        <v>0.5</v>
      </c>
      <c r="Q2501" s="49"/>
      <c r="R2501" s="15"/>
      <c r="S2501" s="42"/>
      <c r="T2501" s="5"/>
      <c r="U2501" s="58">
        <f t="shared" si="441"/>
        <v>31.945103999999997</v>
      </c>
      <c r="V2501" s="58">
        <f t="shared" si="442"/>
        <v>31.945103999999997</v>
      </c>
      <c r="W2501" s="5"/>
    </row>
    <row r="2502" spans="1:23" ht="44.4" customHeight="1" x14ac:dyDescent="0.3">
      <c r="A2502" s="3">
        <f t="shared" si="444"/>
        <v>2485</v>
      </c>
      <c r="B2502" s="4" t="s">
        <v>918</v>
      </c>
      <c r="C2502" s="3">
        <v>2</v>
      </c>
      <c r="D2502" s="3" t="s">
        <v>2644</v>
      </c>
      <c r="E2502" s="4" t="s">
        <v>2569</v>
      </c>
      <c r="F2502" s="3" t="s">
        <v>2566</v>
      </c>
      <c r="G2502" s="3"/>
      <c r="H2502" s="3"/>
      <c r="I2502" s="3" t="s">
        <v>2508</v>
      </c>
      <c r="J2502" s="42">
        <f>3.14*21*21*500*0.00000785</f>
        <v>5.4351044999999996</v>
      </c>
      <c r="K2502" s="3"/>
      <c r="L2502" s="3"/>
      <c r="M2502" s="3">
        <f>4*6</f>
        <v>24</v>
      </c>
      <c r="N2502" s="3"/>
      <c r="O2502" s="42">
        <f t="shared" si="445"/>
        <v>130.44250799999998</v>
      </c>
      <c r="P2502" s="15">
        <v>0.5</v>
      </c>
      <c r="Q2502" s="49"/>
      <c r="R2502" s="15"/>
      <c r="S2502" s="42"/>
      <c r="T2502" s="5"/>
      <c r="U2502" s="58">
        <f t="shared" si="441"/>
        <v>65.221253999999988</v>
      </c>
      <c r="V2502" s="58">
        <f t="shared" si="442"/>
        <v>65.221253999999988</v>
      </c>
      <c r="W2502" s="5"/>
    </row>
    <row r="2503" spans="1:23" ht="44.4" customHeight="1" x14ac:dyDescent="0.3">
      <c r="A2503" s="3">
        <f t="shared" si="444"/>
        <v>2486</v>
      </c>
      <c r="B2503" s="4" t="s">
        <v>918</v>
      </c>
      <c r="C2503" s="3">
        <v>2</v>
      </c>
      <c r="D2503" s="3" t="s">
        <v>2646</v>
      </c>
      <c r="E2503" s="4" t="s">
        <v>2570</v>
      </c>
      <c r="F2503" s="3" t="s">
        <v>2566</v>
      </c>
      <c r="G2503" s="3"/>
      <c r="H2503" s="3"/>
      <c r="I2503" s="3" t="s">
        <v>2508</v>
      </c>
      <c r="J2503" s="42">
        <f>3.14*24*24*500*0.00000785</f>
        <v>7.0989119999999986</v>
      </c>
      <c r="K2503" s="3"/>
      <c r="L2503" s="3"/>
      <c r="M2503" s="3">
        <f>5*4</f>
        <v>20</v>
      </c>
      <c r="N2503" s="3"/>
      <c r="O2503" s="42">
        <f t="shared" si="445"/>
        <v>141.97823999999997</v>
      </c>
      <c r="P2503" s="15">
        <v>0.5</v>
      </c>
      <c r="Q2503" s="49"/>
      <c r="R2503" s="15"/>
      <c r="S2503" s="42"/>
      <c r="T2503" s="5"/>
      <c r="U2503" s="58">
        <f t="shared" si="441"/>
        <v>70.989119999999986</v>
      </c>
      <c r="V2503" s="58">
        <f t="shared" si="442"/>
        <v>70.989119999999986</v>
      </c>
      <c r="W2503" s="5"/>
    </row>
    <row r="2504" spans="1:23" ht="44.4" customHeight="1" x14ac:dyDescent="0.3">
      <c r="A2504" s="3">
        <f t="shared" si="444"/>
        <v>2487</v>
      </c>
      <c r="B2504" s="4" t="s">
        <v>918</v>
      </c>
      <c r="C2504" s="3">
        <v>2</v>
      </c>
      <c r="D2504" s="3" t="s">
        <v>2648</v>
      </c>
      <c r="E2504" s="4" t="s">
        <v>2571</v>
      </c>
      <c r="F2504" s="3" t="s">
        <v>2566</v>
      </c>
      <c r="G2504" s="3"/>
      <c r="H2504" s="3"/>
      <c r="I2504" s="3" t="s">
        <v>2508</v>
      </c>
      <c r="J2504" s="42">
        <f>3.14*32*32*500*0.00000785</f>
        <v>12.620287999999999</v>
      </c>
      <c r="K2504" s="3"/>
      <c r="L2504" s="3"/>
      <c r="M2504" s="3">
        <f>4*4</f>
        <v>16</v>
      </c>
      <c r="N2504" s="3"/>
      <c r="O2504" s="42">
        <f t="shared" si="445"/>
        <v>201.92460799999998</v>
      </c>
      <c r="P2504" s="15">
        <v>0.5</v>
      </c>
      <c r="Q2504" s="49"/>
      <c r="R2504" s="15"/>
      <c r="S2504" s="42"/>
      <c r="T2504" s="5"/>
      <c r="U2504" s="58">
        <f t="shared" si="441"/>
        <v>100.96230399999999</v>
      </c>
      <c r="V2504" s="58">
        <f t="shared" si="442"/>
        <v>100.96230399999999</v>
      </c>
      <c r="W2504" s="5"/>
    </row>
    <row r="2505" spans="1:23" ht="44.4" customHeight="1" x14ac:dyDescent="0.3">
      <c r="A2505" s="3">
        <f t="shared" si="444"/>
        <v>2488</v>
      </c>
      <c r="B2505" s="4" t="s">
        <v>2019</v>
      </c>
      <c r="C2505" s="3">
        <v>7</v>
      </c>
      <c r="D2505" s="3" t="s">
        <v>2638</v>
      </c>
      <c r="E2505" s="4" t="s">
        <v>2565</v>
      </c>
      <c r="F2505" s="3" t="s">
        <v>2566</v>
      </c>
      <c r="G2505" s="3"/>
      <c r="H2505" s="3"/>
      <c r="I2505" s="3" t="s">
        <v>2508</v>
      </c>
      <c r="J2505" s="42">
        <v>1.77</v>
      </c>
      <c r="K2505" s="3"/>
      <c r="L2505" s="3"/>
      <c r="M2505" s="3">
        <f>4*4</f>
        <v>16</v>
      </c>
      <c r="N2505" s="3"/>
      <c r="O2505" s="42">
        <f t="shared" si="445"/>
        <v>28.32</v>
      </c>
      <c r="P2505" s="15">
        <v>0.4</v>
      </c>
      <c r="Q2505" s="49"/>
      <c r="R2505" s="15"/>
      <c r="S2505" s="42"/>
      <c r="T2505" s="5"/>
      <c r="U2505" s="58">
        <f t="shared" si="441"/>
        <v>16.991999999999997</v>
      </c>
      <c r="V2505" s="58">
        <f t="shared" si="442"/>
        <v>11.328000000000001</v>
      </c>
      <c r="W2505" s="5"/>
    </row>
    <row r="2506" spans="1:23" ht="44.4" customHeight="1" x14ac:dyDescent="0.3">
      <c r="A2506" s="3">
        <f t="shared" si="444"/>
        <v>2489</v>
      </c>
      <c r="B2506" s="4" t="s">
        <v>2019</v>
      </c>
      <c r="C2506" s="3">
        <v>7</v>
      </c>
      <c r="D2506" s="3" t="s">
        <v>2640</v>
      </c>
      <c r="E2506" s="4" t="s">
        <v>2572</v>
      </c>
      <c r="F2506" s="3" t="s">
        <v>2566</v>
      </c>
      <c r="G2506" s="3"/>
      <c r="H2506" s="3"/>
      <c r="I2506" s="3" t="s">
        <v>2508</v>
      </c>
      <c r="J2506" s="42">
        <f>3.14*14*14*500*0.00000785</f>
        <v>2.4156019999999998</v>
      </c>
      <c r="K2506" s="3"/>
      <c r="L2506" s="3"/>
      <c r="M2506" s="3">
        <v>6</v>
      </c>
      <c r="N2506" s="3"/>
      <c r="O2506" s="42">
        <f t="shared" si="445"/>
        <v>14.493611999999999</v>
      </c>
      <c r="P2506" s="15">
        <v>0.4</v>
      </c>
      <c r="Q2506" s="49"/>
      <c r="R2506" s="15"/>
      <c r="S2506" s="42"/>
      <c r="T2506" s="5"/>
      <c r="U2506" s="58">
        <f t="shared" si="441"/>
        <v>8.6961671999999979</v>
      </c>
      <c r="V2506" s="58">
        <f t="shared" si="442"/>
        <v>5.7974448000000001</v>
      </c>
      <c r="W2506" s="5"/>
    </row>
    <row r="2507" spans="1:23" ht="44.4" customHeight="1" x14ac:dyDescent="0.3">
      <c r="A2507" s="3">
        <f t="shared" si="444"/>
        <v>2490</v>
      </c>
      <c r="B2507" s="4" t="s">
        <v>2019</v>
      </c>
      <c r="C2507" s="3">
        <v>7</v>
      </c>
      <c r="D2507" s="3" t="s">
        <v>2640</v>
      </c>
      <c r="E2507" s="4" t="s">
        <v>2572</v>
      </c>
      <c r="F2507" s="3" t="s">
        <v>2566</v>
      </c>
      <c r="G2507" s="3"/>
      <c r="H2507" s="3"/>
      <c r="I2507" s="3" t="s">
        <v>2508</v>
      </c>
      <c r="J2507" s="42">
        <f>3.14*14*14*500*0.00000785</f>
        <v>2.4156019999999998</v>
      </c>
      <c r="K2507" s="3"/>
      <c r="L2507" s="3"/>
      <c r="M2507" s="3">
        <f>4*4</f>
        <v>16</v>
      </c>
      <c r="N2507" s="3"/>
      <c r="O2507" s="42">
        <f t="shared" si="445"/>
        <v>38.649631999999997</v>
      </c>
      <c r="P2507" s="15">
        <v>0.4</v>
      </c>
      <c r="Q2507" s="49"/>
      <c r="R2507" s="15"/>
      <c r="S2507" s="42"/>
      <c r="T2507" s="5"/>
      <c r="U2507" s="58">
        <f t="shared" si="441"/>
        <v>23.189779199999997</v>
      </c>
      <c r="V2507" s="58">
        <f t="shared" si="442"/>
        <v>15.4598528</v>
      </c>
      <c r="W2507" s="5"/>
    </row>
    <row r="2508" spans="1:23" ht="44.4" customHeight="1" x14ac:dyDescent="0.3">
      <c r="A2508" s="3">
        <f t="shared" si="444"/>
        <v>2491</v>
      </c>
      <c r="B2508" s="4" t="s">
        <v>2019</v>
      </c>
      <c r="C2508" s="3">
        <v>7</v>
      </c>
      <c r="D2508" s="3" t="s">
        <v>2640</v>
      </c>
      <c r="E2508" s="4" t="s">
        <v>2572</v>
      </c>
      <c r="F2508" s="3" t="s">
        <v>2566</v>
      </c>
      <c r="G2508" s="3"/>
      <c r="H2508" s="3"/>
      <c r="I2508" s="3" t="s">
        <v>2508</v>
      </c>
      <c r="J2508" s="42">
        <f>3.14*14*14*500*0.00000785</f>
        <v>2.4156019999999998</v>
      </c>
      <c r="K2508" s="3"/>
      <c r="L2508" s="3"/>
      <c r="M2508" s="3">
        <f>1*5</f>
        <v>5</v>
      </c>
      <c r="N2508" s="3"/>
      <c r="O2508" s="42">
        <f t="shared" si="445"/>
        <v>12.078009999999999</v>
      </c>
      <c r="P2508" s="15">
        <v>0.4</v>
      </c>
      <c r="Q2508" s="49"/>
      <c r="R2508" s="15"/>
      <c r="S2508" s="42"/>
      <c r="T2508" s="5"/>
      <c r="U2508" s="58">
        <f t="shared" si="441"/>
        <v>7.2468059999999994</v>
      </c>
      <c r="V2508" s="58">
        <f t="shared" si="442"/>
        <v>4.8312039999999996</v>
      </c>
      <c r="W2508" s="5"/>
    </row>
    <row r="2509" spans="1:23" ht="44.4" customHeight="1" x14ac:dyDescent="0.3">
      <c r="A2509" s="3">
        <f t="shared" si="444"/>
        <v>2492</v>
      </c>
      <c r="B2509" s="4" t="s">
        <v>2019</v>
      </c>
      <c r="C2509" s="3">
        <v>7</v>
      </c>
      <c r="D2509" s="3" t="s">
        <v>2640</v>
      </c>
      <c r="E2509" s="4" t="s">
        <v>2572</v>
      </c>
      <c r="F2509" s="3" t="s">
        <v>2566</v>
      </c>
      <c r="G2509" s="3"/>
      <c r="H2509" s="3"/>
      <c r="I2509" s="3" t="s">
        <v>2508</v>
      </c>
      <c r="J2509" s="42">
        <f>3.14*14*14*500*0.00000785</f>
        <v>2.4156019999999998</v>
      </c>
      <c r="K2509" s="3"/>
      <c r="L2509" s="3"/>
      <c r="M2509" s="3">
        <f>4*4</f>
        <v>16</v>
      </c>
      <c r="N2509" s="3"/>
      <c r="O2509" s="42">
        <f t="shared" si="445"/>
        <v>38.649631999999997</v>
      </c>
      <c r="P2509" s="15">
        <v>0.4</v>
      </c>
      <c r="Q2509" s="49"/>
      <c r="R2509" s="15"/>
      <c r="S2509" s="42"/>
      <c r="T2509" s="5"/>
      <c r="U2509" s="58">
        <f t="shared" si="441"/>
        <v>23.189779199999997</v>
      </c>
      <c r="V2509" s="58">
        <f t="shared" si="442"/>
        <v>15.4598528</v>
      </c>
      <c r="W2509" s="5"/>
    </row>
    <row r="2510" spans="1:23" ht="44.4" customHeight="1" x14ac:dyDescent="0.3">
      <c r="A2510" s="3">
        <f t="shared" si="444"/>
        <v>2493</v>
      </c>
      <c r="B2510" s="4" t="s">
        <v>2019</v>
      </c>
      <c r="C2510" s="3">
        <v>7</v>
      </c>
      <c r="D2510" s="3" t="s">
        <v>2640</v>
      </c>
      <c r="E2510" s="4" t="s">
        <v>2572</v>
      </c>
      <c r="F2510" s="3" t="s">
        <v>2566</v>
      </c>
      <c r="G2510" s="3"/>
      <c r="H2510" s="3"/>
      <c r="I2510" s="3" t="s">
        <v>2508</v>
      </c>
      <c r="J2510" s="42">
        <f>3.14*14*14*500*0.00000785</f>
        <v>2.4156019999999998</v>
      </c>
      <c r="K2510" s="3"/>
      <c r="L2510" s="3"/>
      <c r="M2510" s="3">
        <f>1*6</f>
        <v>6</v>
      </c>
      <c r="N2510" s="3"/>
      <c r="O2510" s="42">
        <f t="shared" si="445"/>
        <v>14.493611999999999</v>
      </c>
      <c r="P2510" s="15">
        <v>0.4</v>
      </c>
      <c r="Q2510" s="49"/>
      <c r="R2510" s="15"/>
      <c r="S2510" s="42"/>
      <c r="T2510" s="5"/>
      <c r="U2510" s="58">
        <f t="shared" si="441"/>
        <v>8.6961671999999979</v>
      </c>
      <c r="V2510" s="58">
        <f t="shared" si="442"/>
        <v>5.7974448000000001</v>
      </c>
      <c r="W2510" s="5"/>
    </row>
    <row r="2511" spans="1:23" ht="44.4" customHeight="1" x14ac:dyDescent="0.3">
      <c r="A2511" s="3">
        <f t="shared" si="444"/>
        <v>2494</v>
      </c>
      <c r="B2511" s="4" t="s">
        <v>2067</v>
      </c>
      <c r="C2511" s="3">
        <v>8</v>
      </c>
      <c r="D2511" s="3" t="s">
        <v>2638</v>
      </c>
      <c r="E2511" s="4" t="s">
        <v>2565</v>
      </c>
      <c r="F2511" s="3" t="s">
        <v>2566</v>
      </c>
      <c r="G2511" s="3"/>
      <c r="H2511" s="3"/>
      <c r="I2511" s="3" t="s">
        <v>2508</v>
      </c>
      <c r="J2511" s="42">
        <v>1.77</v>
      </c>
      <c r="K2511" s="3"/>
      <c r="L2511" s="3"/>
      <c r="M2511" s="3">
        <f>3*4</f>
        <v>12</v>
      </c>
      <c r="N2511" s="3"/>
      <c r="O2511" s="42">
        <f t="shared" si="445"/>
        <v>21.240000000000002</v>
      </c>
      <c r="P2511" s="15">
        <v>0.6</v>
      </c>
      <c r="Q2511" s="49"/>
      <c r="R2511" s="15"/>
      <c r="S2511" s="42"/>
      <c r="T2511" s="5"/>
      <c r="U2511" s="58">
        <f t="shared" ref="U2511:U2542" si="446">O2511-V2511</f>
        <v>8.4960000000000004</v>
      </c>
      <c r="V2511" s="58">
        <f t="shared" ref="V2511:V2542" si="447">O2511*P2511</f>
        <v>12.744000000000002</v>
      </c>
      <c r="W2511" s="5"/>
    </row>
    <row r="2512" spans="1:23" ht="44.4" customHeight="1" x14ac:dyDescent="0.3">
      <c r="A2512" s="3">
        <f t="shared" si="444"/>
        <v>2495</v>
      </c>
      <c r="B2512" s="4" t="s">
        <v>2067</v>
      </c>
      <c r="C2512" s="3">
        <v>8</v>
      </c>
      <c r="D2512" s="3" t="s">
        <v>2638</v>
      </c>
      <c r="E2512" s="4" t="s">
        <v>2565</v>
      </c>
      <c r="F2512" s="3" t="s">
        <v>2566</v>
      </c>
      <c r="G2512" s="3"/>
      <c r="H2512" s="3"/>
      <c r="I2512" s="3" t="s">
        <v>2508</v>
      </c>
      <c r="J2512" s="42">
        <v>1.77</v>
      </c>
      <c r="K2512" s="3"/>
      <c r="L2512" s="3"/>
      <c r="M2512" s="3">
        <f>9*4</f>
        <v>36</v>
      </c>
      <c r="N2512" s="3"/>
      <c r="O2512" s="42">
        <f t="shared" si="445"/>
        <v>63.72</v>
      </c>
      <c r="P2512" s="15">
        <v>0.6</v>
      </c>
      <c r="Q2512" s="49"/>
      <c r="R2512" s="15"/>
      <c r="S2512" s="42"/>
      <c r="T2512" s="5"/>
      <c r="U2512" s="58">
        <f t="shared" si="446"/>
        <v>25.488</v>
      </c>
      <c r="V2512" s="58">
        <f t="shared" si="447"/>
        <v>38.231999999999999</v>
      </c>
      <c r="W2512" s="5"/>
    </row>
    <row r="2513" spans="1:23" ht="44.4" customHeight="1" x14ac:dyDescent="0.3">
      <c r="A2513" s="3">
        <f t="shared" si="444"/>
        <v>2496</v>
      </c>
      <c r="B2513" s="4" t="s">
        <v>2067</v>
      </c>
      <c r="C2513" s="3">
        <v>8</v>
      </c>
      <c r="D2513" s="3" t="s">
        <v>2641</v>
      </c>
      <c r="E2513" s="4" t="s">
        <v>2567</v>
      </c>
      <c r="F2513" s="3" t="s">
        <v>2566</v>
      </c>
      <c r="G2513" s="3"/>
      <c r="H2513" s="3"/>
      <c r="I2513" s="3" t="s">
        <v>2508</v>
      </c>
      <c r="J2513" s="42">
        <f>3.14*15*15*500*0.00000785</f>
        <v>2.7730124999999997</v>
      </c>
      <c r="K2513" s="3"/>
      <c r="L2513" s="3"/>
      <c r="M2513" s="3">
        <f>24*4</f>
        <v>96</v>
      </c>
      <c r="N2513" s="3"/>
      <c r="O2513" s="42">
        <f t="shared" si="445"/>
        <v>266.20919999999995</v>
      </c>
      <c r="P2513" s="15">
        <v>0.6</v>
      </c>
      <c r="Q2513" s="49"/>
      <c r="R2513" s="15"/>
      <c r="S2513" s="42"/>
      <c r="T2513" s="5"/>
      <c r="U2513" s="58">
        <f t="shared" si="446"/>
        <v>106.48367999999999</v>
      </c>
      <c r="V2513" s="58">
        <f t="shared" si="447"/>
        <v>159.72551999999996</v>
      </c>
      <c r="W2513" s="5"/>
    </row>
    <row r="2514" spans="1:23" ht="44.4" customHeight="1" x14ac:dyDescent="0.3">
      <c r="A2514" s="3">
        <f t="shared" si="444"/>
        <v>2497</v>
      </c>
      <c r="B2514" s="4" t="s">
        <v>2067</v>
      </c>
      <c r="C2514" s="3">
        <v>8</v>
      </c>
      <c r="D2514" s="3" t="s">
        <v>2640</v>
      </c>
      <c r="E2514" s="4" t="s">
        <v>2572</v>
      </c>
      <c r="F2514" s="3" t="s">
        <v>2566</v>
      </c>
      <c r="G2514" s="3"/>
      <c r="H2514" s="3"/>
      <c r="I2514" s="3" t="s">
        <v>2508</v>
      </c>
      <c r="J2514" s="42">
        <f>3.14*14*14*500*0.00000785</f>
        <v>2.4156019999999998</v>
      </c>
      <c r="K2514" s="3"/>
      <c r="L2514" s="3"/>
      <c r="M2514" s="3">
        <f>5*4</f>
        <v>20</v>
      </c>
      <c r="N2514" s="3"/>
      <c r="O2514" s="42">
        <f t="shared" si="445"/>
        <v>48.312039999999996</v>
      </c>
      <c r="P2514" s="15">
        <v>0.6</v>
      </c>
      <c r="Q2514" s="49"/>
      <c r="R2514" s="15"/>
      <c r="S2514" s="42"/>
      <c r="T2514" s="5"/>
      <c r="U2514" s="58">
        <f t="shared" si="446"/>
        <v>19.324815999999998</v>
      </c>
      <c r="V2514" s="58">
        <f t="shared" si="447"/>
        <v>28.987223999999998</v>
      </c>
      <c r="W2514" s="5"/>
    </row>
    <row r="2515" spans="1:23" ht="44.4" customHeight="1" x14ac:dyDescent="0.3">
      <c r="A2515" s="3">
        <f t="shared" si="444"/>
        <v>2498</v>
      </c>
      <c r="B2515" s="4" t="s">
        <v>2067</v>
      </c>
      <c r="C2515" s="3">
        <v>8</v>
      </c>
      <c r="D2515" s="3" t="s">
        <v>2643</v>
      </c>
      <c r="E2515" s="4" t="s">
        <v>2573</v>
      </c>
      <c r="F2515" s="3" t="s">
        <v>2566</v>
      </c>
      <c r="G2515" s="3"/>
      <c r="H2515" s="3"/>
      <c r="I2515" s="3" t="s">
        <v>2508</v>
      </c>
      <c r="J2515" s="42">
        <f>3.14*20*20*500*0.00000785</f>
        <v>4.9297999999999993</v>
      </c>
      <c r="K2515" s="3"/>
      <c r="L2515" s="3"/>
      <c r="M2515" s="3">
        <f>1*4</f>
        <v>4</v>
      </c>
      <c r="N2515" s="3"/>
      <c r="O2515" s="42">
        <f t="shared" si="445"/>
        <v>19.719199999999997</v>
      </c>
      <c r="P2515" s="15">
        <v>0.5</v>
      </c>
      <c r="Q2515" s="49"/>
      <c r="R2515" s="15"/>
      <c r="S2515" s="42"/>
      <c r="T2515" s="5"/>
      <c r="U2515" s="58">
        <f t="shared" si="446"/>
        <v>9.8595999999999986</v>
      </c>
      <c r="V2515" s="58">
        <f t="shared" si="447"/>
        <v>9.8595999999999986</v>
      </c>
      <c r="W2515" s="5"/>
    </row>
    <row r="2516" spans="1:23" ht="44.4" customHeight="1" x14ac:dyDescent="0.3">
      <c r="A2516" s="3">
        <f t="shared" si="444"/>
        <v>2499</v>
      </c>
      <c r="B2516" s="4" t="s">
        <v>2067</v>
      </c>
      <c r="C2516" s="3">
        <v>8</v>
      </c>
      <c r="D2516" s="3" t="s">
        <v>2647</v>
      </c>
      <c r="E2516" s="4" t="s">
        <v>2574</v>
      </c>
      <c r="F2516" s="3" t="s">
        <v>2566</v>
      </c>
      <c r="G2516" s="3"/>
      <c r="H2516" s="3"/>
      <c r="I2516" s="3" t="s">
        <v>2508</v>
      </c>
      <c r="J2516" s="42">
        <f>3.14*29*29*500*0.00000785</f>
        <v>10.364904500000002</v>
      </c>
      <c r="K2516" s="3"/>
      <c r="L2516" s="3"/>
      <c r="M2516" s="3">
        <f>1*4</f>
        <v>4</v>
      </c>
      <c r="N2516" s="3"/>
      <c r="O2516" s="42">
        <f t="shared" si="445"/>
        <v>41.459618000000006</v>
      </c>
      <c r="P2516" s="15">
        <v>0.5</v>
      </c>
      <c r="Q2516" s="49"/>
      <c r="R2516" s="15"/>
      <c r="S2516" s="42"/>
      <c r="T2516" s="5"/>
      <c r="U2516" s="58">
        <f t="shared" si="446"/>
        <v>20.729809000000003</v>
      </c>
      <c r="V2516" s="58">
        <f t="shared" si="447"/>
        <v>20.729809000000003</v>
      </c>
      <c r="W2516" s="5"/>
    </row>
    <row r="2517" spans="1:23" ht="44.4" customHeight="1" x14ac:dyDescent="0.3">
      <c r="A2517" s="3">
        <f t="shared" si="444"/>
        <v>2500</v>
      </c>
      <c r="B2517" s="4" t="s">
        <v>2067</v>
      </c>
      <c r="C2517" s="3">
        <v>8</v>
      </c>
      <c r="D2517" s="3" t="s">
        <v>2645</v>
      </c>
      <c r="E2517" s="4" t="s">
        <v>2575</v>
      </c>
      <c r="F2517" s="3" t="s">
        <v>2566</v>
      </c>
      <c r="G2517" s="3"/>
      <c r="H2517" s="3"/>
      <c r="I2517" s="3" t="s">
        <v>2508</v>
      </c>
      <c r="J2517" s="42">
        <f>3.14*23*23*500*0.00000785</f>
        <v>6.5196604999999996</v>
      </c>
      <c r="K2517" s="3"/>
      <c r="L2517" s="3"/>
      <c r="M2517" s="3">
        <f>1*4</f>
        <v>4</v>
      </c>
      <c r="N2517" s="3"/>
      <c r="O2517" s="42">
        <f t="shared" si="445"/>
        <v>26.078641999999999</v>
      </c>
      <c r="P2517" s="15">
        <v>0.5</v>
      </c>
      <c r="Q2517" s="49"/>
      <c r="R2517" s="15"/>
      <c r="S2517" s="42"/>
      <c r="T2517" s="5"/>
      <c r="U2517" s="58">
        <f t="shared" si="446"/>
        <v>13.039320999999999</v>
      </c>
      <c r="V2517" s="58">
        <f t="shared" si="447"/>
        <v>13.039320999999999</v>
      </c>
      <c r="W2517" s="5"/>
    </row>
    <row r="2518" spans="1:23" ht="44.4" customHeight="1" x14ac:dyDescent="0.3">
      <c r="A2518" s="3">
        <f t="shared" si="444"/>
        <v>2501</v>
      </c>
      <c r="B2518" s="4" t="s">
        <v>2067</v>
      </c>
      <c r="C2518" s="3">
        <v>8</v>
      </c>
      <c r="D2518" s="3" t="s">
        <v>2649</v>
      </c>
      <c r="E2518" s="4" t="s">
        <v>2576</v>
      </c>
      <c r="F2518" s="3" t="s">
        <v>2566</v>
      </c>
      <c r="G2518" s="3"/>
      <c r="H2518" s="3"/>
      <c r="I2518" s="3" t="s">
        <v>2508</v>
      </c>
      <c r="J2518" s="42">
        <f>3.14*33*33*500*0.00000785</f>
        <v>13.4213805</v>
      </c>
      <c r="K2518" s="3"/>
      <c r="L2518" s="3"/>
      <c r="M2518" s="3">
        <f>1*4</f>
        <v>4</v>
      </c>
      <c r="N2518" s="3"/>
      <c r="O2518" s="42">
        <f t="shared" si="445"/>
        <v>53.685521999999999</v>
      </c>
      <c r="P2518" s="15">
        <v>0.5</v>
      </c>
      <c r="Q2518" s="49"/>
      <c r="R2518" s="15"/>
      <c r="S2518" s="42"/>
      <c r="T2518" s="5"/>
      <c r="U2518" s="58">
        <f t="shared" si="446"/>
        <v>26.842760999999999</v>
      </c>
      <c r="V2518" s="58">
        <f t="shared" si="447"/>
        <v>26.842760999999999</v>
      </c>
      <c r="W2518" s="5"/>
    </row>
    <row r="2519" spans="1:23" ht="44.4" customHeight="1" x14ac:dyDescent="0.3">
      <c r="A2519" s="3">
        <f t="shared" si="444"/>
        <v>2502</v>
      </c>
      <c r="B2519" s="4" t="s">
        <v>2067</v>
      </c>
      <c r="C2519" s="3">
        <v>8</v>
      </c>
      <c r="D2519" s="3" t="s">
        <v>2646</v>
      </c>
      <c r="E2519" s="4" t="s">
        <v>2570</v>
      </c>
      <c r="F2519" s="3" t="s">
        <v>2566</v>
      </c>
      <c r="G2519" s="3"/>
      <c r="H2519" s="3"/>
      <c r="I2519" s="3" t="s">
        <v>2508</v>
      </c>
      <c r="J2519" s="42">
        <f>3.14*24*24*500*0.00000785</f>
        <v>7.0989119999999986</v>
      </c>
      <c r="K2519" s="3"/>
      <c r="L2519" s="3"/>
      <c r="M2519" s="3">
        <f>6*4</f>
        <v>24</v>
      </c>
      <c r="N2519" s="3"/>
      <c r="O2519" s="42">
        <f t="shared" si="445"/>
        <v>170.37388799999997</v>
      </c>
      <c r="P2519" s="15">
        <v>0.6</v>
      </c>
      <c r="Q2519" s="49"/>
      <c r="R2519" s="15"/>
      <c r="S2519" s="42"/>
      <c r="T2519" s="5"/>
      <c r="U2519" s="58">
        <f t="shared" si="446"/>
        <v>68.149555199999995</v>
      </c>
      <c r="V2519" s="58">
        <f t="shared" si="447"/>
        <v>102.22433279999997</v>
      </c>
      <c r="W2519" s="5"/>
    </row>
    <row r="2520" spans="1:23" ht="44.4" customHeight="1" x14ac:dyDescent="0.3">
      <c r="A2520" s="3">
        <f t="shared" si="444"/>
        <v>2503</v>
      </c>
      <c r="B2520" s="4" t="s">
        <v>2067</v>
      </c>
      <c r="C2520" s="3">
        <v>8</v>
      </c>
      <c r="D2520" s="3" t="s">
        <v>2647</v>
      </c>
      <c r="E2520" s="4" t="s">
        <v>2574</v>
      </c>
      <c r="F2520" s="3" t="s">
        <v>2566</v>
      </c>
      <c r="G2520" s="3"/>
      <c r="H2520" s="3"/>
      <c r="I2520" s="3" t="s">
        <v>2508</v>
      </c>
      <c r="J2520" s="42">
        <f>3.14*29*29*500*0.00000785</f>
        <v>10.364904500000002</v>
      </c>
      <c r="K2520" s="3"/>
      <c r="L2520" s="3"/>
      <c r="M2520" s="3">
        <f>2*6</f>
        <v>12</v>
      </c>
      <c r="N2520" s="3"/>
      <c r="O2520" s="42">
        <f t="shared" si="445"/>
        <v>124.37885400000002</v>
      </c>
      <c r="P2520" s="15">
        <v>0.6</v>
      </c>
      <c r="Q2520" s="49"/>
      <c r="R2520" s="15"/>
      <c r="S2520" s="42"/>
      <c r="T2520" s="5"/>
      <c r="U2520" s="58">
        <f t="shared" si="446"/>
        <v>49.75154160000001</v>
      </c>
      <c r="V2520" s="58">
        <f t="shared" si="447"/>
        <v>74.627312400000008</v>
      </c>
      <c r="W2520" s="5"/>
    </row>
    <row r="2521" spans="1:23" ht="44.4" customHeight="1" x14ac:dyDescent="0.3">
      <c r="A2521" s="3">
        <f t="shared" si="444"/>
        <v>2504</v>
      </c>
      <c r="B2521" s="4" t="s">
        <v>2067</v>
      </c>
      <c r="C2521" s="3">
        <v>8</v>
      </c>
      <c r="D2521" s="3" t="s">
        <v>2647</v>
      </c>
      <c r="E2521" s="4" t="s">
        <v>2574</v>
      </c>
      <c r="F2521" s="3" t="s">
        <v>2566</v>
      </c>
      <c r="G2521" s="3"/>
      <c r="H2521" s="3"/>
      <c r="I2521" s="3" t="s">
        <v>2508</v>
      </c>
      <c r="J2521" s="42">
        <f>3.14*29*29*500*0.00000785</f>
        <v>10.364904500000002</v>
      </c>
      <c r="K2521" s="3"/>
      <c r="L2521" s="3"/>
      <c r="M2521" s="3">
        <f>3*4</f>
        <v>12</v>
      </c>
      <c r="N2521" s="3"/>
      <c r="O2521" s="42">
        <f t="shared" si="445"/>
        <v>124.37885400000002</v>
      </c>
      <c r="P2521" s="15">
        <v>0.6</v>
      </c>
      <c r="Q2521" s="49"/>
      <c r="R2521" s="15"/>
      <c r="S2521" s="42"/>
      <c r="T2521" s="5"/>
      <c r="U2521" s="58">
        <f t="shared" si="446"/>
        <v>49.75154160000001</v>
      </c>
      <c r="V2521" s="58">
        <f t="shared" si="447"/>
        <v>74.627312400000008</v>
      </c>
      <c r="W2521" s="5"/>
    </row>
    <row r="2522" spans="1:23" ht="44.4" customHeight="1" x14ac:dyDescent="0.3">
      <c r="A2522" s="3">
        <f t="shared" si="444"/>
        <v>2505</v>
      </c>
      <c r="B2522" s="4" t="s">
        <v>2561</v>
      </c>
      <c r="C2522" s="3">
        <v>1</v>
      </c>
      <c r="D2522" s="3" t="s">
        <v>2640</v>
      </c>
      <c r="E2522" s="4" t="s">
        <v>2572</v>
      </c>
      <c r="F2522" s="3" t="s">
        <v>2566</v>
      </c>
      <c r="G2522" s="3"/>
      <c r="H2522" s="3"/>
      <c r="I2522" s="3" t="s">
        <v>2508</v>
      </c>
      <c r="J2522" s="42">
        <f>3.14*14*14*500*0.00000785</f>
        <v>2.4156019999999998</v>
      </c>
      <c r="K2522" s="3"/>
      <c r="L2522" s="3"/>
      <c r="M2522" s="3">
        <f>6*4</f>
        <v>24</v>
      </c>
      <c r="N2522" s="3"/>
      <c r="O2522" s="42">
        <f t="shared" ref="O2522:O2527" si="448">M2522*J2522</f>
        <v>57.974447999999995</v>
      </c>
      <c r="P2522" s="15">
        <v>0.6</v>
      </c>
      <c r="Q2522" s="49"/>
      <c r="R2522" s="15"/>
      <c r="S2522" s="42"/>
      <c r="T2522" s="5"/>
      <c r="U2522" s="58">
        <f t="shared" si="446"/>
        <v>23.189779199999997</v>
      </c>
      <c r="V2522" s="58">
        <f t="shared" si="447"/>
        <v>34.784668799999999</v>
      </c>
      <c r="W2522" s="5"/>
    </row>
    <row r="2523" spans="1:23" ht="44.4" customHeight="1" x14ac:dyDescent="0.3">
      <c r="A2523" s="3">
        <f t="shared" si="444"/>
        <v>2506</v>
      </c>
      <c r="B2523" s="4" t="s">
        <v>2561</v>
      </c>
      <c r="C2523" s="3">
        <v>1</v>
      </c>
      <c r="D2523" s="3" t="s">
        <v>2640</v>
      </c>
      <c r="E2523" s="4" t="s">
        <v>2572</v>
      </c>
      <c r="F2523" s="3" t="s">
        <v>2566</v>
      </c>
      <c r="G2523" s="3"/>
      <c r="H2523" s="3"/>
      <c r="I2523" s="3" t="s">
        <v>2508</v>
      </c>
      <c r="J2523" s="42">
        <f>3.14*14*14*500*0.00000785</f>
        <v>2.4156019999999998</v>
      </c>
      <c r="K2523" s="3"/>
      <c r="L2523" s="3"/>
      <c r="M2523" s="3">
        <f>14*4</f>
        <v>56</v>
      </c>
      <c r="N2523" s="3"/>
      <c r="O2523" s="42">
        <f t="shared" si="448"/>
        <v>135.27371199999999</v>
      </c>
      <c r="P2523" s="15">
        <v>0.6</v>
      </c>
      <c r="Q2523" s="49"/>
      <c r="R2523" s="15"/>
      <c r="S2523" s="42"/>
      <c r="T2523" s="5"/>
      <c r="U2523" s="58">
        <f t="shared" si="446"/>
        <v>54.109484800000004</v>
      </c>
      <c r="V2523" s="58">
        <f t="shared" si="447"/>
        <v>81.164227199999985</v>
      </c>
      <c r="W2523" s="5"/>
    </row>
    <row r="2524" spans="1:23" ht="44.4" customHeight="1" x14ac:dyDescent="0.3">
      <c r="A2524" s="3">
        <f t="shared" si="444"/>
        <v>2507</v>
      </c>
      <c r="B2524" s="4" t="s">
        <v>2561</v>
      </c>
      <c r="C2524" s="3">
        <v>1</v>
      </c>
      <c r="D2524" s="3" t="s">
        <v>2645</v>
      </c>
      <c r="E2524" s="4" t="s">
        <v>2575</v>
      </c>
      <c r="F2524" s="3" t="s">
        <v>2566</v>
      </c>
      <c r="G2524" s="3"/>
      <c r="H2524" s="3"/>
      <c r="I2524" s="3" t="s">
        <v>2508</v>
      </c>
      <c r="J2524" s="42">
        <f>3.14*23*23*500*0.00000785</f>
        <v>6.5196604999999996</v>
      </c>
      <c r="K2524" s="3"/>
      <c r="L2524" s="3"/>
      <c r="M2524" s="3">
        <f>24*4</f>
        <v>96</v>
      </c>
      <c r="N2524" s="3"/>
      <c r="O2524" s="42">
        <f t="shared" si="448"/>
        <v>625.88740799999994</v>
      </c>
      <c r="P2524" s="15">
        <v>0.6</v>
      </c>
      <c r="Q2524" s="49"/>
      <c r="R2524" s="15"/>
      <c r="S2524" s="42"/>
      <c r="T2524" s="5"/>
      <c r="U2524" s="58">
        <f t="shared" si="446"/>
        <v>250.35496319999999</v>
      </c>
      <c r="V2524" s="58">
        <f t="shared" si="447"/>
        <v>375.53244479999995</v>
      </c>
      <c r="W2524" s="5"/>
    </row>
    <row r="2525" spans="1:23" ht="44.4" customHeight="1" x14ac:dyDescent="0.3">
      <c r="A2525" s="3">
        <f t="shared" si="444"/>
        <v>2508</v>
      </c>
      <c r="B2525" s="4" t="s">
        <v>2561</v>
      </c>
      <c r="C2525" s="3">
        <v>1</v>
      </c>
      <c r="D2525" s="3" t="s">
        <v>2640</v>
      </c>
      <c r="E2525" s="4" t="s">
        <v>2572</v>
      </c>
      <c r="F2525" s="3" t="s">
        <v>2566</v>
      </c>
      <c r="G2525" s="3"/>
      <c r="H2525" s="3"/>
      <c r="I2525" s="3" t="s">
        <v>2508</v>
      </c>
      <c r="J2525" s="42">
        <f>3.14*14*14*500*0.00000785</f>
        <v>2.4156019999999998</v>
      </c>
      <c r="K2525" s="3"/>
      <c r="L2525" s="3"/>
      <c r="M2525" s="3">
        <f>14*4</f>
        <v>56</v>
      </c>
      <c r="N2525" s="3"/>
      <c r="O2525" s="42">
        <f t="shared" si="448"/>
        <v>135.27371199999999</v>
      </c>
      <c r="P2525" s="15">
        <v>0.6</v>
      </c>
      <c r="Q2525" s="49"/>
      <c r="R2525" s="15"/>
      <c r="S2525" s="42"/>
      <c r="T2525" s="5"/>
      <c r="U2525" s="58">
        <f t="shared" si="446"/>
        <v>54.109484800000004</v>
      </c>
      <c r="V2525" s="58">
        <f t="shared" si="447"/>
        <v>81.164227199999985</v>
      </c>
      <c r="W2525" s="5"/>
    </row>
    <row r="2526" spans="1:23" ht="44.4" customHeight="1" x14ac:dyDescent="0.3">
      <c r="A2526" s="3">
        <f t="shared" ref="A2526:A2544" si="449">A2525+1</f>
        <v>2509</v>
      </c>
      <c r="B2526" s="4" t="s">
        <v>2561</v>
      </c>
      <c r="C2526" s="3">
        <v>1</v>
      </c>
      <c r="D2526" s="3" t="s">
        <v>2645</v>
      </c>
      <c r="E2526" s="4" t="s">
        <v>2575</v>
      </c>
      <c r="F2526" s="3" t="s">
        <v>2566</v>
      </c>
      <c r="G2526" s="3"/>
      <c r="H2526" s="3"/>
      <c r="I2526" s="3" t="s">
        <v>2508</v>
      </c>
      <c r="J2526" s="42">
        <f>3.14*23*23*500*0.00000785</f>
        <v>6.5196604999999996</v>
      </c>
      <c r="K2526" s="3"/>
      <c r="L2526" s="3"/>
      <c r="M2526" s="3">
        <f>18*4</f>
        <v>72</v>
      </c>
      <c r="N2526" s="3"/>
      <c r="O2526" s="42">
        <f t="shared" si="448"/>
        <v>469.41555599999998</v>
      </c>
      <c r="P2526" s="15">
        <v>0.6</v>
      </c>
      <c r="Q2526" s="49"/>
      <c r="R2526" s="15"/>
      <c r="S2526" s="42"/>
      <c r="T2526" s="5"/>
      <c r="U2526" s="58">
        <f t="shared" si="446"/>
        <v>187.7662224</v>
      </c>
      <c r="V2526" s="58">
        <f t="shared" si="447"/>
        <v>281.64933359999998</v>
      </c>
      <c r="W2526" s="5"/>
    </row>
    <row r="2527" spans="1:23" ht="44.4" customHeight="1" x14ac:dyDescent="0.3">
      <c r="A2527" s="3">
        <f t="shared" si="449"/>
        <v>2510</v>
      </c>
      <c r="B2527" s="4" t="s">
        <v>2561</v>
      </c>
      <c r="C2527" s="3">
        <v>1</v>
      </c>
      <c r="D2527" s="3" t="s">
        <v>2645</v>
      </c>
      <c r="E2527" s="4" t="s">
        <v>2575</v>
      </c>
      <c r="F2527" s="3" t="s">
        <v>2566</v>
      </c>
      <c r="G2527" s="3"/>
      <c r="H2527" s="3"/>
      <c r="I2527" s="3" t="s">
        <v>2508</v>
      </c>
      <c r="J2527" s="42">
        <f>3.14*23*23*500*0.00000785</f>
        <v>6.5196604999999996</v>
      </c>
      <c r="K2527" s="3"/>
      <c r="L2527" s="3"/>
      <c r="M2527" s="3">
        <f>4*4</f>
        <v>16</v>
      </c>
      <c r="N2527" s="3"/>
      <c r="O2527" s="42">
        <f t="shared" si="448"/>
        <v>104.31456799999999</v>
      </c>
      <c r="P2527" s="15">
        <v>0.6</v>
      </c>
      <c r="Q2527" s="49"/>
      <c r="R2527" s="15"/>
      <c r="S2527" s="42"/>
      <c r="T2527" s="5"/>
      <c r="U2527" s="58">
        <f t="shared" si="446"/>
        <v>41.725827199999998</v>
      </c>
      <c r="V2527" s="58">
        <f t="shared" si="447"/>
        <v>62.588740799999997</v>
      </c>
      <c r="W2527" s="5"/>
    </row>
    <row r="2528" spans="1:23" ht="44.4" customHeight="1" x14ac:dyDescent="0.3">
      <c r="A2528" s="3">
        <f t="shared" si="449"/>
        <v>2511</v>
      </c>
      <c r="B2528" s="4" t="s">
        <v>1573</v>
      </c>
      <c r="C2528" s="3">
        <v>5</v>
      </c>
      <c r="D2528" s="3" t="s">
        <v>2641</v>
      </c>
      <c r="E2528" s="4" t="s">
        <v>2567</v>
      </c>
      <c r="F2528" s="3" t="s">
        <v>2566</v>
      </c>
      <c r="G2528" s="3"/>
      <c r="H2528" s="3"/>
      <c r="I2528" s="3" t="s">
        <v>2508</v>
      </c>
      <c r="J2528" s="42">
        <f>3.14*15*15*500*0.00000785</f>
        <v>2.7730124999999997</v>
      </c>
      <c r="K2528" s="3"/>
      <c r="L2528" s="3"/>
      <c r="M2528" s="3">
        <f>10*4</f>
        <v>40</v>
      </c>
      <c r="N2528" s="3"/>
      <c r="O2528" s="42">
        <f>M2528*J2528</f>
        <v>110.92049999999999</v>
      </c>
      <c r="P2528" s="15">
        <v>0.7</v>
      </c>
      <c r="Q2528" s="49"/>
      <c r="R2528" s="15"/>
      <c r="S2528" s="42"/>
      <c r="T2528" s="5"/>
      <c r="U2528" s="58">
        <f t="shared" si="446"/>
        <v>33.276150000000001</v>
      </c>
      <c r="V2528" s="58">
        <f t="shared" si="447"/>
        <v>77.644349999999989</v>
      </c>
      <c r="W2528" s="5"/>
    </row>
    <row r="2529" spans="1:23" ht="44.4" customHeight="1" x14ac:dyDescent="0.3">
      <c r="A2529" s="3">
        <f t="shared" si="449"/>
        <v>2512</v>
      </c>
      <c r="B2529" s="4" t="s">
        <v>1573</v>
      </c>
      <c r="C2529" s="3">
        <v>5</v>
      </c>
      <c r="D2529" s="3" t="s">
        <v>2641</v>
      </c>
      <c r="E2529" s="4" t="s">
        <v>2567</v>
      </c>
      <c r="F2529" s="3" t="s">
        <v>2566</v>
      </c>
      <c r="G2529" s="3"/>
      <c r="H2529" s="3"/>
      <c r="I2529" s="3" t="s">
        <v>2508</v>
      </c>
      <c r="J2529" s="42">
        <f>3.14*15*15*500*0.00000785</f>
        <v>2.7730124999999997</v>
      </c>
      <c r="K2529" s="3"/>
      <c r="L2529" s="3"/>
      <c r="M2529" s="3">
        <f>12*6</f>
        <v>72</v>
      </c>
      <c r="N2529" s="3"/>
      <c r="O2529" s="42">
        <f>M2529*J2529</f>
        <v>199.65689999999998</v>
      </c>
      <c r="P2529" s="15">
        <v>0.95</v>
      </c>
      <c r="Q2529" s="49"/>
      <c r="R2529" s="15"/>
      <c r="S2529" s="42"/>
      <c r="T2529" s="5"/>
      <c r="U2529" s="58">
        <f t="shared" si="446"/>
        <v>9.9828449999999975</v>
      </c>
      <c r="V2529" s="58">
        <f t="shared" si="447"/>
        <v>189.67405499999998</v>
      </c>
      <c r="W2529" s="5"/>
    </row>
    <row r="2530" spans="1:23" ht="44.4" customHeight="1" x14ac:dyDescent="0.3">
      <c r="A2530" s="3">
        <f t="shared" si="449"/>
        <v>2513</v>
      </c>
      <c r="B2530" s="4" t="s">
        <v>1573</v>
      </c>
      <c r="C2530" s="3">
        <v>5</v>
      </c>
      <c r="D2530" s="3" t="s">
        <v>2641</v>
      </c>
      <c r="E2530" s="4" t="s">
        <v>2567</v>
      </c>
      <c r="F2530" s="3" t="s">
        <v>2566</v>
      </c>
      <c r="G2530" s="3"/>
      <c r="H2530" s="3"/>
      <c r="I2530" s="3" t="s">
        <v>2508</v>
      </c>
      <c r="J2530" s="42">
        <f>3.14*15*15*500*0.00000785</f>
        <v>2.7730124999999997</v>
      </c>
      <c r="K2530" s="3"/>
      <c r="L2530" s="3"/>
      <c r="M2530" s="3">
        <f>16*4</f>
        <v>64</v>
      </c>
      <c r="N2530" s="3"/>
      <c r="O2530" s="42">
        <f>M2530*J2530</f>
        <v>177.47279999999998</v>
      </c>
      <c r="P2530" s="15">
        <v>0.95</v>
      </c>
      <c r="Q2530" s="49"/>
      <c r="R2530" s="15"/>
      <c r="S2530" s="42"/>
      <c r="T2530" s="5"/>
      <c r="U2530" s="58">
        <f t="shared" si="446"/>
        <v>8.8736399999999946</v>
      </c>
      <c r="V2530" s="58">
        <f t="shared" si="447"/>
        <v>168.59915999999998</v>
      </c>
      <c r="W2530" s="5"/>
    </row>
    <row r="2531" spans="1:23" ht="44.4" customHeight="1" x14ac:dyDescent="0.3">
      <c r="A2531" s="3">
        <f t="shared" si="449"/>
        <v>2514</v>
      </c>
      <c r="B2531" s="4" t="s">
        <v>1573</v>
      </c>
      <c r="C2531" s="3">
        <v>5</v>
      </c>
      <c r="D2531" s="3" t="s">
        <v>2641</v>
      </c>
      <c r="E2531" s="4" t="s">
        <v>2567</v>
      </c>
      <c r="F2531" s="3" t="s">
        <v>2566</v>
      </c>
      <c r="G2531" s="3"/>
      <c r="H2531" s="3"/>
      <c r="I2531" s="3" t="s">
        <v>2508</v>
      </c>
      <c r="J2531" s="42">
        <f>3.14*15*15*500*0.00000785</f>
        <v>2.7730124999999997</v>
      </c>
      <c r="K2531" s="3"/>
      <c r="L2531" s="3"/>
      <c r="M2531" s="3">
        <f>12*6</f>
        <v>72</v>
      </c>
      <c r="N2531" s="3"/>
      <c r="O2531" s="42">
        <f>M2531*J2531</f>
        <v>199.65689999999998</v>
      </c>
      <c r="P2531" s="15">
        <v>0.95</v>
      </c>
      <c r="Q2531" s="49"/>
      <c r="R2531" s="15"/>
      <c r="S2531" s="42"/>
      <c r="T2531" s="5"/>
      <c r="U2531" s="58">
        <f t="shared" si="446"/>
        <v>9.9828449999999975</v>
      </c>
      <c r="V2531" s="58">
        <f t="shared" si="447"/>
        <v>189.67405499999998</v>
      </c>
      <c r="W2531" s="5"/>
    </row>
    <row r="2532" spans="1:23" ht="44.4" customHeight="1" x14ac:dyDescent="0.3">
      <c r="A2532" s="3">
        <f t="shared" si="449"/>
        <v>2515</v>
      </c>
      <c r="B2532" s="4" t="s">
        <v>1573</v>
      </c>
      <c r="C2532" s="3">
        <v>5</v>
      </c>
      <c r="D2532" s="3" t="s">
        <v>2639</v>
      </c>
      <c r="E2532" s="4" t="s">
        <v>2577</v>
      </c>
      <c r="F2532" s="3" t="s">
        <v>2566</v>
      </c>
      <c r="G2532" s="3"/>
      <c r="H2532" s="3"/>
      <c r="I2532" s="3" t="s">
        <v>2508</v>
      </c>
      <c r="J2532" s="42">
        <f>3.14*13*13*500*0.00000785</f>
        <v>2.0828404999999997</v>
      </c>
      <c r="K2532" s="3"/>
      <c r="L2532" s="3"/>
      <c r="M2532" s="3">
        <f>18*4</f>
        <v>72</v>
      </c>
      <c r="N2532" s="3"/>
      <c r="O2532" s="42">
        <f t="shared" ref="O2532:O2542" si="450">M2532*J2532</f>
        <v>149.96451599999997</v>
      </c>
      <c r="P2532" s="15">
        <v>0.4</v>
      </c>
      <c r="Q2532" s="49"/>
      <c r="R2532" s="15"/>
      <c r="S2532" s="42"/>
      <c r="T2532" s="5"/>
      <c r="U2532" s="58">
        <f t="shared" si="446"/>
        <v>89.978709599999974</v>
      </c>
      <c r="V2532" s="58">
        <f t="shared" si="447"/>
        <v>59.985806399999994</v>
      </c>
      <c r="W2532" s="5"/>
    </row>
    <row r="2533" spans="1:23" ht="44.4" customHeight="1" x14ac:dyDescent="0.3">
      <c r="A2533" s="3">
        <f t="shared" si="449"/>
        <v>2516</v>
      </c>
      <c r="B2533" s="4" t="s">
        <v>1573</v>
      </c>
      <c r="C2533" s="3">
        <v>5</v>
      </c>
      <c r="D2533" s="3" t="s">
        <v>2640</v>
      </c>
      <c r="E2533" s="4" t="s">
        <v>2572</v>
      </c>
      <c r="F2533" s="3" t="s">
        <v>2566</v>
      </c>
      <c r="G2533" s="3"/>
      <c r="H2533" s="3"/>
      <c r="I2533" s="3" t="s">
        <v>2508</v>
      </c>
      <c r="J2533" s="42">
        <f>3.14*14*14*500*0.00000785</f>
        <v>2.4156019999999998</v>
      </c>
      <c r="K2533" s="3"/>
      <c r="L2533" s="3"/>
      <c r="M2533" s="3">
        <f>31*4</f>
        <v>124</v>
      </c>
      <c r="N2533" s="3"/>
      <c r="O2533" s="42">
        <f t="shared" si="450"/>
        <v>299.53464799999995</v>
      </c>
      <c r="P2533" s="15">
        <v>0.4</v>
      </c>
      <c r="Q2533" s="49"/>
      <c r="R2533" s="15"/>
      <c r="S2533" s="42"/>
      <c r="T2533" s="5"/>
      <c r="U2533" s="58">
        <f t="shared" si="446"/>
        <v>179.72078879999998</v>
      </c>
      <c r="V2533" s="58">
        <f t="shared" si="447"/>
        <v>119.81385919999998</v>
      </c>
      <c r="W2533" s="5"/>
    </row>
    <row r="2534" spans="1:23" ht="44.4" customHeight="1" x14ac:dyDescent="0.3">
      <c r="A2534" s="3">
        <f t="shared" si="449"/>
        <v>2517</v>
      </c>
      <c r="B2534" s="4" t="s">
        <v>1502</v>
      </c>
      <c r="C2534" s="3">
        <v>3</v>
      </c>
      <c r="D2534" s="3" t="s">
        <v>2639</v>
      </c>
      <c r="E2534" s="4" t="s">
        <v>2577</v>
      </c>
      <c r="F2534" s="3" t="s">
        <v>2566</v>
      </c>
      <c r="G2534" s="3"/>
      <c r="H2534" s="3"/>
      <c r="I2534" s="3" t="s">
        <v>2508</v>
      </c>
      <c r="J2534" s="42">
        <f>3.14*13*13*500*0.00000785</f>
        <v>2.0828404999999997</v>
      </c>
      <c r="K2534" s="3"/>
      <c r="L2534" s="3"/>
      <c r="M2534" s="3">
        <f>12*4</f>
        <v>48</v>
      </c>
      <c r="N2534" s="3"/>
      <c r="O2534" s="42">
        <f t="shared" si="450"/>
        <v>99.976343999999983</v>
      </c>
      <c r="P2534" s="15">
        <v>0.7</v>
      </c>
      <c r="Q2534" s="49"/>
      <c r="R2534" s="15"/>
      <c r="S2534" s="42"/>
      <c r="T2534" s="5"/>
      <c r="U2534" s="58">
        <f t="shared" si="446"/>
        <v>29.992903200000001</v>
      </c>
      <c r="V2534" s="58">
        <f t="shared" si="447"/>
        <v>69.983440799999983</v>
      </c>
      <c r="W2534" s="5"/>
    </row>
    <row r="2535" spans="1:23" ht="44.4" customHeight="1" x14ac:dyDescent="0.3">
      <c r="A2535" s="3">
        <f t="shared" si="449"/>
        <v>2518</v>
      </c>
      <c r="B2535" s="4" t="s">
        <v>1502</v>
      </c>
      <c r="C2535" s="3">
        <v>3</v>
      </c>
      <c r="D2535" s="3" t="s">
        <v>2639</v>
      </c>
      <c r="E2535" s="4" t="s">
        <v>2577</v>
      </c>
      <c r="F2535" s="3" t="s">
        <v>2566</v>
      </c>
      <c r="G2535" s="3"/>
      <c r="H2535" s="3"/>
      <c r="I2535" s="3" t="s">
        <v>2508</v>
      </c>
      <c r="J2535" s="42">
        <f>3.14*13*13*500*0.00000785</f>
        <v>2.0828404999999997</v>
      </c>
      <c r="K2535" s="3"/>
      <c r="L2535" s="3"/>
      <c r="M2535" s="3">
        <f>6*4</f>
        <v>24</v>
      </c>
      <c r="N2535" s="3"/>
      <c r="O2535" s="42">
        <f t="shared" si="450"/>
        <v>49.988171999999992</v>
      </c>
      <c r="P2535" s="15">
        <v>0.7</v>
      </c>
      <c r="Q2535" s="49"/>
      <c r="R2535" s="15"/>
      <c r="S2535" s="42"/>
      <c r="T2535" s="5"/>
      <c r="U2535" s="58">
        <f t="shared" si="446"/>
        <v>14.9964516</v>
      </c>
      <c r="V2535" s="58">
        <f t="shared" si="447"/>
        <v>34.991720399999991</v>
      </c>
      <c r="W2535" s="5"/>
    </row>
    <row r="2536" spans="1:23" ht="44.4" customHeight="1" x14ac:dyDescent="0.3">
      <c r="A2536" s="3">
        <f t="shared" si="449"/>
        <v>2519</v>
      </c>
      <c r="B2536" s="4" t="s">
        <v>2356</v>
      </c>
      <c r="C2536" s="3">
        <v>3</v>
      </c>
      <c r="D2536" s="3" t="s">
        <v>2638</v>
      </c>
      <c r="E2536" s="4" t="s">
        <v>2565</v>
      </c>
      <c r="F2536" s="3" t="s">
        <v>2566</v>
      </c>
      <c r="G2536" s="3"/>
      <c r="H2536" s="3"/>
      <c r="I2536" s="3" t="s">
        <v>2508</v>
      </c>
      <c r="J2536" s="42">
        <v>1.77</v>
      </c>
      <c r="K2536" s="3"/>
      <c r="L2536" s="3"/>
      <c r="M2536" s="3">
        <f>6*4</f>
        <v>24</v>
      </c>
      <c r="N2536" s="3"/>
      <c r="O2536" s="42">
        <f t="shared" si="450"/>
        <v>42.480000000000004</v>
      </c>
      <c r="P2536" s="15">
        <v>0.4</v>
      </c>
      <c r="Q2536" s="49"/>
      <c r="R2536" s="15"/>
      <c r="S2536" s="42"/>
      <c r="T2536" s="5"/>
      <c r="U2536" s="58">
        <f t="shared" si="446"/>
        <v>25.488000000000003</v>
      </c>
      <c r="V2536" s="58">
        <f t="shared" si="447"/>
        <v>16.992000000000001</v>
      </c>
      <c r="W2536" s="5"/>
    </row>
    <row r="2537" spans="1:23" ht="44.4" customHeight="1" x14ac:dyDescent="0.3">
      <c r="A2537" s="3">
        <f t="shared" si="449"/>
        <v>2520</v>
      </c>
      <c r="B2537" s="4" t="s">
        <v>2356</v>
      </c>
      <c r="C2537" s="3">
        <v>3</v>
      </c>
      <c r="D2537" s="3" t="s">
        <v>2640</v>
      </c>
      <c r="E2537" s="4" t="s">
        <v>2572</v>
      </c>
      <c r="F2537" s="3" t="s">
        <v>2566</v>
      </c>
      <c r="G2537" s="3"/>
      <c r="H2537" s="3"/>
      <c r="I2537" s="3" t="s">
        <v>2508</v>
      </c>
      <c r="J2537" s="42">
        <f t="shared" ref="J2537:J2542" si="451">3.14*14*14*500*0.00000785</f>
        <v>2.4156019999999998</v>
      </c>
      <c r="K2537" s="3"/>
      <c r="L2537" s="3"/>
      <c r="M2537" s="3">
        <f>7*4</f>
        <v>28</v>
      </c>
      <c r="N2537" s="3"/>
      <c r="O2537" s="42">
        <f t="shared" si="450"/>
        <v>67.636855999999995</v>
      </c>
      <c r="P2537" s="15">
        <v>0.4</v>
      </c>
      <c r="Q2537" s="49"/>
      <c r="R2537" s="15"/>
      <c r="S2537" s="42"/>
      <c r="T2537" s="5"/>
      <c r="U2537" s="58">
        <f t="shared" si="446"/>
        <v>40.5821136</v>
      </c>
      <c r="V2537" s="58">
        <f t="shared" si="447"/>
        <v>27.054742399999999</v>
      </c>
      <c r="W2537" s="5"/>
    </row>
    <row r="2538" spans="1:23" ht="44.4" customHeight="1" x14ac:dyDescent="0.3">
      <c r="A2538" s="3">
        <f t="shared" si="449"/>
        <v>2521</v>
      </c>
      <c r="B2538" s="4" t="s">
        <v>2356</v>
      </c>
      <c r="C2538" s="3">
        <v>3</v>
      </c>
      <c r="D2538" s="3" t="s">
        <v>2640</v>
      </c>
      <c r="E2538" s="4" t="s">
        <v>2572</v>
      </c>
      <c r="F2538" s="3" t="s">
        <v>2566</v>
      </c>
      <c r="G2538" s="3"/>
      <c r="H2538" s="3"/>
      <c r="I2538" s="3" t="s">
        <v>2508</v>
      </c>
      <c r="J2538" s="42">
        <f t="shared" si="451"/>
        <v>2.4156019999999998</v>
      </c>
      <c r="K2538" s="3"/>
      <c r="L2538" s="3"/>
      <c r="M2538" s="3">
        <f>8*4</f>
        <v>32</v>
      </c>
      <c r="N2538" s="3"/>
      <c r="O2538" s="42">
        <f t="shared" si="450"/>
        <v>77.299263999999994</v>
      </c>
      <c r="P2538" s="15">
        <v>0.4</v>
      </c>
      <c r="Q2538" s="49"/>
      <c r="R2538" s="15"/>
      <c r="S2538" s="42"/>
      <c r="T2538" s="5"/>
      <c r="U2538" s="58">
        <f t="shared" si="446"/>
        <v>46.379558399999993</v>
      </c>
      <c r="V2538" s="58">
        <f t="shared" si="447"/>
        <v>30.9197056</v>
      </c>
      <c r="W2538" s="5"/>
    </row>
    <row r="2539" spans="1:23" ht="44.4" customHeight="1" x14ac:dyDescent="0.3">
      <c r="A2539" s="3">
        <f t="shared" si="449"/>
        <v>2522</v>
      </c>
      <c r="B2539" s="4" t="s">
        <v>2509</v>
      </c>
      <c r="C2539" s="3">
        <v>7</v>
      </c>
      <c r="D2539" s="3" t="s">
        <v>2645</v>
      </c>
      <c r="E2539" s="4" t="s">
        <v>2575</v>
      </c>
      <c r="F2539" s="3" t="s">
        <v>2566</v>
      </c>
      <c r="G2539" s="3"/>
      <c r="H2539" s="3"/>
      <c r="I2539" s="3" t="s">
        <v>2508</v>
      </c>
      <c r="J2539" s="42">
        <f>3.14*23*23*500*0.00000785</f>
        <v>6.5196604999999996</v>
      </c>
      <c r="K2539" s="3"/>
      <c r="L2539" s="3"/>
      <c r="M2539" s="3">
        <f>36*4</f>
        <v>144</v>
      </c>
      <c r="N2539" s="3"/>
      <c r="O2539" s="42">
        <f t="shared" si="450"/>
        <v>938.83111199999996</v>
      </c>
      <c r="P2539" s="15">
        <v>0.7</v>
      </c>
      <c r="Q2539" s="49"/>
      <c r="R2539" s="15"/>
      <c r="S2539" s="42"/>
      <c r="T2539" s="5"/>
      <c r="U2539" s="58">
        <f t="shared" si="446"/>
        <v>281.64933359999998</v>
      </c>
      <c r="V2539" s="58">
        <f t="shared" si="447"/>
        <v>657.18177839999998</v>
      </c>
      <c r="W2539" s="5"/>
    </row>
    <row r="2540" spans="1:23" ht="44.4" customHeight="1" x14ac:dyDescent="0.3">
      <c r="A2540" s="3">
        <f t="shared" si="449"/>
        <v>2523</v>
      </c>
      <c r="B2540" s="4" t="s">
        <v>2509</v>
      </c>
      <c r="C2540" s="3">
        <v>7</v>
      </c>
      <c r="D2540" s="3" t="s">
        <v>2644</v>
      </c>
      <c r="E2540" s="4" t="s">
        <v>2569</v>
      </c>
      <c r="F2540" s="3" t="s">
        <v>2566</v>
      </c>
      <c r="G2540" s="3"/>
      <c r="H2540" s="3"/>
      <c r="I2540" s="3" t="s">
        <v>2508</v>
      </c>
      <c r="J2540" s="42">
        <f>3.14*21*21*500*0.00000785</f>
        <v>5.4351044999999996</v>
      </c>
      <c r="K2540" s="3"/>
      <c r="L2540" s="3"/>
      <c r="M2540" s="3">
        <f>2*4</f>
        <v>8</v>
      </c>
      <c r="N2540" s="3"/>
      <c r="O2540" s="42">
        <f t="shared" si="450"/>
        <v>43.480835999999996</v>
      </c>
      <c r="P2540" s="15">
        <v>0.7</v>
      </c>
      <c r="Q2540" s="49"/>
      <c r="R2540" s="15"/>
      <c r="S2540" s="42"/>
      <c r="T2540" s="5"/>
      <c r="U2540" s="58">
        <f t="shared" si="446"/>
        <v>13.0442508</v>
      </c>
      <c r="V2540" s="58">
        <f t="shared" si="447"/>
        <v>30.436585199999996</v>
      </c>
      <c r="W2540" s="5"/>
    </row>
    <row r="2541" spans="1:23" ht="44.4" customHeight="1" x14ac:dyDescent="0.3">
      <c r="A2541" s="3">
        <f t="shared" si="449"/>
        <v>2524</v>
      </c>
      <c r="B2541" s="4" t="s">
        <v>2509</v>
      </c>
      <c r="C2541" s="3">
        <v>7</v>
      </c>
      <c r="D2541" s="3" t="s">
        <v>2640</v>
      </c>
      <c r="E2541" s="4" t="s">
        <v>2572</v>
      </c>
      <c r="F2541" s="3" t="s">
        <v>2566</v>
      </c>
      <c r="G2541" s="3"/>
      <c r="H2541" s="3"/>
      <c r="I2541" s="3" t="s">
        <v>2508</v>
      </c>
      <c r="J2541" s="42">
        <f t="shared" si="451"/>
        <v>2.4156019999999998</v>
      </c>
      <c r="K2541" s="3"/>
      <c r="L2541" s="3"/>
      <c r="M2541" s="3">
        <f>2*4</f>
        <v>8</v>
      </c>
      <c r="N2541" s="3"/>
      <c r="O2541" s="42">
        <f t="shared" si="450"/>
        <v>19.324815999999998</v>
      </c>
      <c r="P2541" s="15">
        <v>0.7</v>
      </c>
      <c r="Q2541" s="49"/>
      <c r="R2541" s="15"/>
      <c r="S2541" s="42"/>
      <c r="T2541" s="5"/>
      <c r="U2541" s="58">
        <f t="shared" si="446"/>
        <v>5.797444800000001</v>
      </c>
      <c r="V2541" s="58">
        <f t="shared" si="447"/>
        <v>13.527371199999997</v>
      </c>
      <c r="W2541" s="5"/>
    </row>
    <row r="2542" spans="1:23" ht="44.4" customHeight="1" x14ac:dyDescent="0.3">
      <c r="A2542" s="3">
        <f t="shared" si="449"/>
        <v>2525</v>
      </c>
      <c r="B2542" s="4" t="s">
        <v>2509</v>
      </c>
      <c r="C2542" s="3">
        <v>7</v>
      </c>
      <c r="D2542" s="3" t="s">
        <v>2640</v>
      </c>
      <c r="E2542" s="4" t="s">
        <v>2572</v>
      </c>
      <c r="F2542" s="3" t="s">
        <v>2566</v>
      </c>
      <c r="G2542" s="3"/>
      <c r="H2542" s="3"/>
      <c r="I2542" s="3" t="s">
        <v>2508</v>
      </c>
      <c r="J2542" s="42">
        <f t="shared" si="451"/>
        <v>2.4156019999999998</v>
      </c>
      <c r="K2542" s="3"/>
      <c r="L2542" s="3"/>
      <c r="M2542" s="3">
        <f>4*4</f>
        <v>16</v>
      </c>
      <c r="N2542" s="3"/>
      <c r="O2542" s="42">
        <f t="shared" si="450"/>
        <v>38.649631999999997</v>
      </c>
      <c r="P2542" s="15">
        <v>0.7</v>
      </c>
      <c r="Q2542" s="49"/>
      <c r="R2542" s="15"/>
      <c r="S2542" s="42"/>
      <c r="T2542" s="5"/>
      <c r="U2542" s="58">
        <f t="shared" si="446"/>
        <v>11.594889600000002</v>
      </c>
      <c r="V2542" s="58">
        <f t="shared" si="447"/>
        <v>27.054742399999995</v>
      </c>
      <c r="W2542" s="5"/>
    </row>
    <row r="2543" spans="1:23" ht="44.4" customHeight="1" x14ac:dyDescent="0.3">
      <c r="A2543" s="3">
        <f t="shared" si="449"/>
        <v>2526</v>
      </c>
      <c r="B2543" s="4" t="s">
        <v>2019</v>
      </c>
      <c r="C2543" s="3">
        <v>7</v>
      </c>
      <c r="D2543" s="3" t="s">
        <v>2578</v>
      </c>
      <c r="E2543" s="4" t="s">
        <v>2580</v>
      </c>
      <c r="F2543" s="3" t="s">
        <v>2579</v>
      </c>
      <c r="G2543" s="3"/>
      <c r="H2543" s="3"/>
      <c r="I2543" s="3" t="s">
        <v>2496</v>
      </c>
      <c r="J2543" s="3">
        <f t="shared" ref="J2543:J2549" si="452">6*100*1000*0.00000785</f>
        <v>4.71</v>
      </c>
      <c r="K2543" s="3">
        <v>57400</v>
      </c>
      <c r="L2543" s="3" t="s">
        <v>25</v>
      </c>
      <c r="M2543" s="3">
        <v>1</v>
      </c>
      <c r="N2543" s="3">
        <f t="shared" ref="N2543:N2552" si="453">(K2543/1000)*M2543</f>
        <v>57.4</v>
      </c>
      <c r="O2543" s="3">
        <f t="shared" ref="O2543:O2552" si="454">N2543*J2543</f>
        <v>270.35399999999998</v>
      </c>
      <c r="P2543" s="15">
        <v>0.2</v>
      </c>
      <c r="Q2543" s="46">
        <f t="shared" ref="Q2543:Q2559" si="455">N2543*P2543</f>
        <v>11.48</v>
      </c>
      <c r="R2543" s="15"/>
      <c r="S2543" s="3">
        <f t="shared" ref="S2543:S2559" si="456">N2543-Q2543</f>
        <v>45.92</v>
      </c>
      <c r="T2543" s="30" t="s">
        <v>2502</v>
      </c>
      <c r="U2543" s="29">
        <f t="shared" ref="U2543:U2559" si="457">S2543*J2543</f>
        <v>216.28319999999999</v>
      </c>
      <c r="V2543" s="29">
        <f t="shared" ref="V2543:V2559" si="458">Q2543*J2543</f>
        <v>54.070799999999998</v>
      </c>
      <c r="W2543" s="5"/>
    </row>
    <row r="2544" spans="1:23" ht="44.4" customHeight="1" x14ac:dyDescent="0.3">
      <c r="A2544" s="3">
        <f t="shared" si="449"/>
        <v>2527</v>
      </c>
      <c r="B2544" s="4" t="s">
        <v>1573</v>
      </c>
      <c r="C2544" s="3">
        <v>5</v>
      </c>
      <c r="D2544" s="3" t="s">
        <v>2578</v>
      </c>
      <c r="E2544" s="4" t="s">
        <v>2581</v>
      </c>
      <c r="F2544" s="3" t="s">
        <v>2579</v>
      </c>
      <c r="G2544" s="3"/>
      <c r="H2544" s="3"/>
      <c r="I2544" s="3" t="s">
        <v>2496</v>
      </c>
      <c r="J2544" s="3">
        <f t="shared" si="452"/>
        <v>4.71</v>
      </c>
      <c r="K2544" s="3">
        <v>27025</v>
      </c>
      <c r="L2544" s="3" t="s">
        <v>25</v>
      </c>
      <c r="M2544" s="3">
        <v>1</v>
      </c>
      <c r="N2544" s="3">
        <f t="shared" si="453"/>
        <v>27.024999999999999</v>
      </c>
      <c r="O2544" s="3">
        <f t="shared" si="454"/>
        <v>127.28774999999999</v>
      </c>
      <c r="P2544" s="51">
        <v>0</v>
      </c>
      <c r="Q2544" s="46">
        <f t="shared" si="455"/>
        <v>0</v>
      </c>
      <c r="R2544" s="51"/>
      <c r="S2544" s="3">
        <f t="shared" si="456"/>
        <v>27.024999999999999</v>
      </c>
      <c r="T2544" s="30" t="s">
        <v>2502</v>
      </c>
      <c r="U2544" s="29">
        <f t="shared" si="457"/>
        <v>127.28774999999999</v>
      </c>
      <c r="V2544" s="29">
        <f t="shared" si="458"/>
        <v>0</v>
      </c>
      <c r="W2544" s="5"/>
    </row>
    <row r="2545" spans="1:23" ht="44.4" customHeight="1" x14ac:dyDescent="0.3">
      <c r="A2545" s="3">
        <f t="shared" ref="A2545:A2552" si="459">A2544+1</f>
        <v>2528</v>
      </c>
      <c r="B2545" s="4" t="s">
        <v>1573</v>
      </c>
      <c r="C2545" s="3">
        <v>5</v>
      </c>
      <c r="D2545" s="3" t="s">
        <v>2578</v>
      </c>
      <c r="E2545" s="4" t="s">
        <v>2582</v>
      </c>
      <c r="F2545" s="3" t="s">
        <v>2579</v>
      </c>
      <c r="G2545" s="3"/>
      <c r="H2545" s="3"/>
      <c r="I2545" s="3" t="s">
        <v>2496</v>
      </c>
      <c r="J2545" s="3">
        <f t="shared" si="452"/>
        <v>4.71</v>
      </c>
      <c r="K2545" s="3">
        <v>10650</v>
      </c>
      <c r="L2545" s="3" t="s">
        <v>25</v>
      </c>
      <c r="M2545" s="3">
        <v>1</v>
      </c>
      <c r="N2545" s="3">
        <f t="shared" si="453"/>
        <v>10.65</v>
      </c>
      <c r="O2545" s="3">
        <f t="shared" si="454"/>
        <v>50.161500000000004</v>
      </c>
      <c r="P2545" s="51">
        <v>0</v>
      </c>
      <c r="Q2545" s="46">
        <f t="shared" si="455"/>
        <v>0</v>
      </c>
      <c r="R2545" s="51"/>
      <c r="S2545" s="3">
        <f t="shared" si="456"/>
        <v>10.65</v>
      </c>
      <c r="T2545" s="30" t="s">
        <v>2502</v>
      </c>
      <c r="U2545" s="29">
        <f t="shared" si="457"/>
        <v>50.161500000000004</v>
      </c>
      <c r="V2545" s="29">
        <f t="shared" si="458"/>
        <v>0</v>
      </c>
      <c r="W2545" s="5"/>
    </row>
    <row r="2546" spans="1:23" ht="44.4" customHeight="1" x14ac:dyDescent="0.3">
      <c r="A2546" s="3">
        <f t="shared" si="459"/>
        <v>2529</v>
      </c>
      <c r="B2546" s="4" t="s">
        <v>1573</v>
      </c>
      <c r="C2546" s="3">
        <v>5</v>
      </c>
      <c r="D2546" s="3" t="s">
        <v>2578</v>
      </c>
      <c r="E2546" s="4" t="s">
        <v>2583</v>
      </c>
      <c r="F2546" s="3" t="s">
        <v>2579</v>
      </c>
      <c r="G2546" s="3"/>
      <c r="H2546" s="3"/>
      <c r="I2546" s="3" t="s">
        <v>2496</v>
      </c>
      <c r="J2546" s="3">
        <f t="shared" si="452"/>
        <v>4.71</v>
      </c>
      <c r="K2546" s="3">
        <v>13400</v>
      </c>
      <c r="L2546" s="3" t="s">
        <v>25</v>
      </c>
      <c r="M2546" s="3">
        <v>1</v>
      </c>
      <c r="N2546" s="3">
        <f t="shared" si="453"/>
        <v>13.4</v>
      </c>
      <c r="O2546" s="3">
        <f t="shared" si="454"/>
        <v>63.114000000000004</v>
      </c>
      <c r="P2546" s="51">
        <v>0</v>
      </c>
      <c r="Q2546" s="46">
        <f t="shared" si="455"/>
        <v>0</v>
      </c>
      <c r="R2546" s="51"/>
      <c r="S2546" s="3">
        <f t="shared" si="456"/>
        <v>13.4</v>
      </c>
      <c r="T2546" s="30" t="s">
        <v>2502</v>
      </c>
      <c r="U2546" s="29">
        <f t="shared" si="457"/>
        <v>63.114000000000004</v>
      </c>
      <c r="V2546" s="29">
        <f t="shared" si="458"/>
        <v>0</v>
      </c>
      <c r="W2546" s="5"/>
    </row>
    <row r="2547" spans="1:23" ht="44.4" customHeight="1" x14ac:dyDescent="0.3">
      <c r="A2547" s="3">
        <f t="shared" si="459"/>
        <v>2530</v>
      </c>
      <c r="B2547" s="4" t="s">
        <v>1573</v>
      </c>
      <c r="C2547" s="3">
        <v>5</v>
      </c>
      <c r="D2547" s="3" t="s">
        <v>2578</v>
      </c>
      <c r="E2547" s="4" t="s">
        <v>2585</v>
      </c>
      <c r="F2547" s="3" t="s">
        <v>2579</v>
      </c>
      <c r="G2547" s="3"/>
      <c r="H2547" s="3"/>
      <c r="I2547" s="3" t="s">
        <v>2496</v>
      </c>
      <c r="J2547" s="3">
        <f t="shared" si="452"/>
        <v>4.71</v>
      </c>
      <c r="K2547" s="3">
        <v>13400</v>
      </c>
      <c r="L2547" s="3" t="s">
        <v>25</v>
      </c>
      <c r="M2547" s="3">
        <v>1</v>
      </c>
      <c r="N2547" s="3">
        <f t="shared" si="453"/>
        <v>13.4</v>
      </c>
      <c r="O2547" s="3">
        <f t="shared" si="454"/>
        <v>63.114000000000004</v>
      </c>
      <c r="P2547" s="51">
        <v>0</v>
      </c>
      <c r="Q2547" s="46">
        <f t="shared" si="455"/>
        <v>0</v>
      </c>
      <c r="R2547" s="51"/>
      <c r="S2547" s="3">
        <f t="shared" si="456"/>
        <v>13.4</v>
      </c>
      <c r="T2547" s="30" t="s">
        <v>2502</v>
      </c>
      <c r="U2547" s="29">
        <f t="shared" si="457"/>
        <v>63.114000000000004</v>
      </c>
      <c r="V2547" s="29">
        <f t="shared" si="458"/>
        <v>0</v>
      </c>
      <c r="W2547" s="5"/>
    </row>
    <row r="2548" spans="1:23" ht="44.4" customHeight="1" x14ac:dyDescent="0.3">
      <c r="A2548" s="3">
        <f t="shared" si="459"/>
        <v>2531</v>
      </c>
      <c r="B2548" s="4" t="s">
        <v>1573</v>
      </c>
      <c r="C2548" s="3">
        <v>5</v>
      </c>
      <c r="D2548" s="3" t="s">
        <v>2578</v>
      </c>
      <c r="E2548" s="4" t="s">
        <v>2584</v>
      </c>
      <c r="F2548" s="3" t="s">
        <v>2579</v>
      </c>
      <c r="G2548" s="3"/>
      <c r="H2548" s="3"/>
      <c r="I2548" s="3" t="s">
        <v>2496</v>
      </c>
      <c r="J2548" s="3">
        <f t="shared" si="452"/>
        <v>4.71</v>
      </c>
      <c r="K2548" s="3">
        <v>10650</v>
      </c>
      <c r="L2548" s="3" t="s">
        <v>25</v>
      </c>
      <c r="M2548" s="3">
        <v>1</v>
      </c>
      <c r="N2548" s="3">
        <f t="shared" si="453"/>
        <v>10.65</v>
      </c>
      <c r="O2548" s="3">
        <f t="shared" si="454"/>
        <v>50.161500000000004</v>
      </c>
      <c r="P2548" s="51">
        <v>0</v>
      </c>
      <c r="Q2548" s="46">
        <f t="shared" si="455"/>
        <v>0</v>
      </c>
      <c r="R2548" s="51"/>
      <c r="S2548" s="3">
        <f t="shared" si="456"/>
        <v>10.65</v>
      </c>
      <c r="T2548" s="30" t="s">
        <v>2502</v>
      </c>
      <c r="U2548" s="29">
        <f t="shared" si="457"/>
        <v>50.161500000000004</v>
      </c>
      <c r="V2548" s="29">
        <f t="shared" si="458"/>
        <v>0</v>
      </c>
      <c r="W2548" s="5"/>
    </row>
    <row r="2549" spans="1:23" ht="44.4" customHeight="1" x14ac:dyDescent="0.3">
      <c r="A2549" s="3">
        <f t="shared" si="459"/>
        <v>2532</v>
      </c>
      <c r="B2549" s="4" t="s">
        <v>2067</v>
      </c>
      <c r="C2549" s="3">
        <v>8</v>
      </c>
      <c r="D2549" s="3" t="s">
        <v>2578</v>
      </c>
      <c r="E2549" s="4" t="s">
        <v>2586</v>
      </c>
      <c r="F2549" s="3" t="s">
        <v>2579</v>
      </c>
      <c r="G2549" s="3"/>
      <c r="H2549" s="3"/>
      <c r="I2549" s="3" t="s">
        <v>2496</v>
      </c>
      <c r="J2549" s="3">
        <f t="shared" si="452"/>
        <v>4.71</v>
      </c>
      <c r="K2549" s="3">
        <v>54000</v>
      </c>
      <c r="L2549" s="3" t="s">
        <v>25</v>
      </c>
      <c r="M2549" s="3">
        <v>1</v>
      </c>
      <c r="N2549" s="3">
        <f t="shared" si="453"/>
        <v>54</v>
      </c>
      <c r="O2549" s="3">
        <f t="shared" si="454"/>
        <v>254.34</v>
      </c>
      <c r="P2549" s="15">
        <v>0.5</v>
      </c>
      <c r="Q2549" s="46">
        <f t="shared" si="455"/>
        <v>27</v>
      </c>
      <c r="R2549" s="15"/>
      <c r="S2549" s="3">
        <f t="shared" si="456"/>
        <v>27</v>
      </c>
      <c r="T2549" s="30" t="s">
        <v>2502</v>
      </c>
      <c r="U2549" s="29">
        <f t="shared" si="457"/>
        <v>127.17</v>
      </c>
      <c r="V2549" s="29">
        <f t="shared" si="458"/>
        <v>127.17</v>
      </c>
      <c r="W2549" s="5"/>
    </row>
    <row r="2550" spans="1:23" ht="44.4" customHeight="1" x14ac:dyDescent="0.3">
      <c r="A2550" s="3">
        <f t="shared" si="459"/>
        <v>2533</v>
      </c>
      <c r="B2550" s="4" t="s">
        <v>2067</v>
      </c>
      <c r="C2550" s="3">
        <v>8</v>
      </c>
      <c r="D2550" s="3" t="s">
        <v>2578</v>
      </c>
      <c r="E2550" s="4" t="s">
        <v>2587</v>
      </c>
      <c r="F2550" s="3" t="s">
        <v>2579</v>
      </c>
      <c r="G2550" s="3"/>
      <c r="H2550" s="3"/>
      <c r="I2550" s="3" t="s">
        <v>2496</v>
      </c>
      <c r="J2550" s="3">
        <f t="shared" ref="J2550:J2559" si="460">6*100*1000*0.00000785</f>
        <v>4.71</v>
      </c>
      <c r="K2550" s="3">
        <v>46750</v>
      </c>
      <c r="L2550" s="3" t="s">
        <v>25</v>
      </c>
      <c r="M2550" s="3">
        <v>1</v>
      </c>
      <c r="N2550" s="3">
        <f t="shared" si="453"/>
        <v>46.75</v>
      </c>
      <c r="O2550" s="3">
        <f t="shared" si="454"/>
        <v>220.1925</v>
      </c>
      <c r="P2550" s="15">
        <v>0.6</v>
      </c>
      <c r="Q2550" s="46">
        <f t="shared" si="455"/>
        <v>28.05</v>
      </c>
      <c r="R2550" s="15"/>
      <c r="S2550" s="3">
        <f t="shared" si="456"/>
        <v>18.7</v>
      </c>
      <c r="T2550" s="30" t="s">
        <v>2502</v>
      </c>
      <c r="U2550" s="29">
        <f t="shared" si="457"/>
        <v>88.076999999999998</v>
      </c>
      <c r="V2550" s="29">
        <f t="shared" si="458"/>
        <v>132.1155</v>
      </c>
      <c r="W2550" s="5"/>
    </row>
    <row r="2551" spans="1:23" ht="44.4" customHeight="1" x14ac:dyDescent="0.3">
      <c r="A2551" s="3">
        <f t="shared" si="459"/>
        <v>2534</v>
      </c>
      <c r="B2551" s="4" t="s">
        <v>2067</v>
      </c>
      <c r="C2551" s="3">
        <v>8</v>
      </c>
      <c r="D2551" s="3" t="s">
        <v>2578</v>
      </c>
      <c r="E2551" s="4" t="s">
        <v>2588</v>
      </c>
      <c r="F2551" s="3" t="s">
        <v>2579</v>
      </c>
      <c r="G2551" s="3"/>
      <c r="H2551" s="3"/>
      <c r="I2551" s="3" t="s">
        <v>2496</v>
      </c>
      <c r="J2551" s="3">
        <f t="shared" si="460"/>
        <v>4.71</v>
      </c>
      <c r="K2551" s="3">
        <v>46750</v>
      </c>
      <c r="L2551" s="3" t="s">
        <v>25</v>
      </c>
      <c r="M2551" s="3">
        <v>1</v>
      </c>
      <c r="N2551" s="3">
        <f t="shared" si="453"/>
        <v>46.75</v>
      </c>
      <c r="O2551" s="3">
        <f t="shared" si="454"/>
        <v>220.1925</v>
      </c>
      <c r="P2551" s="15">
        <v>0.6</v>
      </c>
      <c r="Q2551" s="46">
        <f t="shared" si="455"/>
        <v>28.05</v>
      </c>
      <c r="R2551" s="15"/>
      <c r="S2551" s="3">
        <f t="shared" si="456"/>
        <v>18.7</v>
      </c>
      <c r="T2551" s="30" t="s">
        <v>2502</v>
      </c>
      <c r="U2551" s="29">
        <f t="shared" si="457"/>
        <v>88.076999999999998</v>
      </c>
      <c r="V2551" s="29">
        <f t="shared" si="458"/>
        <v>132.1155</v>
      </c>
      <c r="W2551" s="5"/>
    </row>
    <row r="2552" spans="1:23" ht="44.4" customHeight="1" x14ac:dyDescent="0.3">
      <c r="A2552" s="3">
        <f t="shared" si="459"/>
        <v>2535</v>
      </c>
      <c r="B2552" s="4" t="s">
        <v>918</v>
      </c>
      <c r="C2552" s="3">
        <v>2</v>
      </c>
      <c r="D2552" s="3" t="s">
        <v>2578</v>
      </c>
      <c r="E2552" s="4" t="s">
        <v>2589</v>
      </c>
      <c r="F2552" s="3" t="s">
        <v>2579</v>
      </c>
      <c r="G2552" s="3"/>
      <c r="H2552" s="3"/>
      <c r="I2552" s="3" t="s">
        <v>2496</v>
      </c>
      <c r="J2552" s="3">
        <f t="shared" si="460"/>
        <v>4.71</v>
      </c>
      <c r="K2552" s="3">
        <v>60000</v>
      </c>
      <c r="L2552" s="3" t="s">
        <v>25</v>
      </c>
      <c r="M2552" s="3">
        <v>1</v>
      </c>
      <c r="N2552" s="3">
        <f t="shared" si="453"/>
        <v>60</v>
      </c>
      <c r="O2552" s="3">
        <f t="shared" si="454"/>
        <v>282.60000000000002</v>
      </c>
      <c r="P2552" s="15">
        <v>0.1</v>
      </c>
      <c r="Q2552" s="46">
        <f t="shared" si="455"/>
        <v>6</v>
      </c>
      <c r="R2552" s="15"/>
      <c r="S2552" s="3">
        <f t="shared" si="456"/>
        <v>54</v>
      </c>
      <c r="T2552" s="30" t="s">
        <v>2502</v>
      </c>
      <c r="U2552" s="29">
        <f t="shared" si="457"/>
        <v>254.34</v>
      </c>
      <c r="V2552" s="29">
        <f t="shared" si="458"/>
        <v>28.259999999999998</v>
      </c>
      <c r="W2552" s="5"/>
    </row>
    <row r="2553" spans="1:23" ht="44.4" customHeight="1" x14ac:dyDescent="0.3">
      <c r="A2553" s="3">
        <f t="shared" ref="A2553:A2558" si="461">A2552+1</f>
        <v>2536</v>
      </c>
      <c r="B2553" s="4" t="s">
        <v>918</v>
      </c>
      <c r="C2553" s="3">
        <v>2</v>
      </c>
      <c r="D2553" s="3" t="s">
        <v>2578</v>
      </c>
      <c r="E2553" s="4" t="s">
        <v>2590</v>
      </c>
      <c r="F2553" s="3" t="s">
        <v>2579</v>
      </c>
      <c r="G2553" s="3"/>
      <c r="H2553" s="3"/>
      <c r="I2553" s="3" t="s">
        <v>2496</v>
      </c>
      <c r="J2553" s="3">
        <f t="shared" si="460"/>
        <v>4.71</v>
      </c>
      <c r="K2553" s="3">
        <v>98000</v>
      </c>
      <c r="L2553" s="3" t="s">
        <v>25</v>
      </c>
      <c r="M2553" s="3">
        <v>1</v>
      </c>
      <c r="N2553" s="3">
        <f t="shared" ref="N2553:N2558" si="462">(K2553/1000)*M2553</f>
        <v>98</v>
      </c>
      <c r="O2553" s="3">
        <f t="shared" ref="O2553:O2558" si="463">N2553*J2553</f>
        <v>461.58</v>
      </c>
      <c r="P2553" s="15">
        <v>0.2</v>
      </c>
      <c r="Q2553" s="46">
        <f t="shared" si="455"/>
        <v>19.600000000000001</v>
      </c>
      <c r="R2553" s="15"/>
      <c r="S2553" s="3">
        <f t="shared" si="456"/>
        <v>78.400000000000006</v>
      </c>
      <c r="T2553" s="30" t="s">
        <v>2502</v>
      </c>
      <c r="U2553" s="29">
        <f t="shared" si="457"/>
        <v>369.26400000000001</v>
      </c>
      <c r="V2553" s="29">
        <f t="shared" si="458"/>
        <v>92.316000000000003</v>
      </c>
      <c r="W2553" s="5"/>
    </row>
    <row r="2554" spans="1:23" ht="44.4" customHeight="1" x14ac:dyDescent="0.3">
      <c r="A2554" s="3">
        <f t="shared" si="461"/>
        <v>2537</v>
      </c>
      <c r="B2554" s="4" t="s">
        <v>918</v>
      </c>
      <c r="C2554" s="3">
        <v>2</v>
      </c>
      <c r="D2554" s="3" t="s">
        <v>2578</v>
      </c>
      <c r="E2554" s="4" t="s">
        <v>2591</v>
      </c>
      <c r="F2554" s="3" t="s">
        <v>2579</v>
      </c>
      <c r="G2554" s="3"/>
      <c r="H2554" s="3"/>
      <c r="I2554" s="3" t="s">
        <v>2496</v>
      </c>
      <c r="J2554" s="3">
        <f t="shared" si="460"/>
        <v>4.71</v>
      </c>
      <c r="K2554" s="3">
        <v>23350</v>
      </c>
      <c r="L2554" s="3" t="s">
        <v>25</v>
      </c>
      <c r="M2554" s="3">
        <v>1</v>
      </c>
      <c r="N2554" s="3">
        <f t="shared" si="462"/>
        <v>23.35</v>
      </c>
      <c r="O2554" s="3">
        <f t="shared" si="463"/>
        <v>109.97850000000001</v>
      </c>
      <c r="P2554" s="15">
        <v>0.4</v>
      </c>
      <c r="Q2554" s="46">
        <f t="shared" si="455"/>
        <v>9.3400000000000016</v>
      </c>
      <c r="R2554" s="15"/>
      <c r="S2554" s="3">
        <f t="shared" si="456"/>
        <v>14.01</v>
      </c>
      <c r="T2554" s="30" t="s">
        <v>2502</v>
      </c>
      <c r="U2554" s="29">
        <f t="shared" si="457"/>
        <v>65.987099999999998</v>
      </c>
      <c r="V2554" s="29">
        <f t="shared" si="458"/>
        <v>43.991400000000006</v>
      </c>
      <c r="W2554" s="5"/>
    </row>
    <row r="2555" spans="1:23" ht="44.4" customHeight="1" x14ac:dyDescent="0.3">
      <c r="A2555" s="3">
        <f t="shared" si="461"/>
        <v>2538</v>
      </c>
      <c r="B2555" s="4" t="s">
        <v>918</v>
      </c>
      <c r="C2555" s="3">
        <v>2</v>
      </c>
      <c r="D2555" s="3" t="s">
        <v>2578</v>
      </c>
      <c r="E2555" s="4" t="s">
        <v>2592</v>
      </c>
      <c r="F2555" s="3" t="s">
        <v>2579</v>
      </c>
      <c r="G2555" s="3"/>
      <c r="H2555" s="3"/>
      <c r="I2555" s="3" t="s">
        <v>2496</v>
      </c>
      <c r="J2555" s="3">
        <f t="shared" si="460"/>
        <v>4.71</v>
      </c>
      <c r="K2555" s="3">
        <v>46600</v>
      </c>
      <c r="L2555" s="3" t="s">
        <v>25</v>
      </c>
      <c r="M2555" s="3">
        <v>1</v>
      </c>
      <c r="N2555" s="3">
        <f t="shared" si="462"/>
        <v>46.6</v>
      </c>
      <c r="O2555" s="3">
        <f t="shared" si="463"/>
        <v>219.48600000000002</v>
      </c>
      <c r="P2555" s="15">
        <v>0.4</v>
      </c>
      <c r="Q2555" s="46">
        <f t="shared" si="455"/>
        <v>18.64</v>
      </c>
      <c r="R2555" s="15"/>
      <c r="S2555" s="3">
        <f t="shared" si="456"/>
        <v>27.96</v>
      </c>
      <c r="T2555" s="30" t="s">
        <v>2502</v>
      </c>
      <c r="U2555" s="29">
        <f t="shared" si="457"/>
        <v>131.69159999999999</v>
      </c>
      <c r="V2555" s="29">
        <f t="shared" si="458"/>
        <v>87.794399999999996</v>
      </c>
      <c r="W2555" s="5"/>
    </row>
    <row r="2556" spans="1:23" ht="44.4" customHeight="1" x14ac:dyDescent="0.3">
      <c r="A2556" s="3">
        <f t="shared" si="461"/>
        <v>2539</v>
      </c>
      <c r="B2556" s="4" t="s">
        <v>918</v>
      </c>
      <c r="C2556" s="3">
        <v>2</v>
      </c>
      <c r="D2556" s="3" t="s">
        <v>2578</v>
      </c>
      <c r="E2556" s="4" t="s">
        <v>2593</v>
      </c>
      <c r="F2556" s="3" t="s">
        <v>2579</v>
      </c>
      <c r="G2556" s="3"/>
      <c r="H2556" s="3"/>
      <c r="I2556" s="3" t="s">
        <v>2496</v>
      </c>
      <c r="J2556" s="3">
        <f t="shared" si="460"/>
        <v>4.71</v>
      </c>
      <c r="K2556" s="3">
        <v>61750</v>
      </c>
      <c r="L2556" s="3" t="s">
        <v>25</v>
      </c>
      <c r="M2556" s="3">
        <v>1</v>
      </c>
      <c r="N2556" s="3">
        <f t="shared" si="462"/>
        <v>61.75</v>
      </c>
      <c r="O2556" s="3">
        <f t="shared" si="463"/>
        <v>290.84249999999997</v>
      </c>
      <c r="P2556" s="15">
        <v>0.3</v>
      </c>
      <c r="Q2556" s="46">
        <f t="shared" si="455"/>
        <v>18.524999999999999</v>
      </c>
      <c r="R2556" s="15"/>
      <c r="S2556" s="3">
        <f t="shared" si="456"/>
        <v>43.225000000000001</v>
      </c>
      <c r="T2556" s="30" t="s">
        <v>2502</v>
      </c>
      <c r="U2556" s="29">
        <f t="shared" si="457"/>
        <v>203.58975000000001</v>
      </c>
      <c r="V2556" s="29">
        <f t="shared" si="458"/>
        <v>87.252749999999992</v>
      </c>
      <c r="W2556" s="5"/>
    </row>
    <row r="2557" spans="1:23" ht="44.4" customHeight="1" x14ac:dyDescent="0.3">
      <c r="A2557" s="3">
        <f t="shared" si="461"/>
        <v>2540</v>
      </c>
      <c r="B2557" s="4" t="s">
        <v>918</v>
      </c>
      <c r="C2557" s="3">
        <v>2</v>
      </c>
      <c r="D2557" s="3" t="s">
        <v>2578</v>
      </c>
      <c r="E2557" s="4" t="s">
        <v>2594</v>
      </c>
      <c r="F2557" s="3" t="s">
        <v>2579</v>
      </c>
      <c r="G2557" s="3"/>
      <c r="H2557" s="3"/>
      <c r="I2557" s="3" t="s">
        <v>2496</v>
      </c>
      <c r="J2557" s="3">
        <f t="shared" si="460"/>
        <v>4.71</v>
      </c>
      <c r="K2557" s="3">
        <v>51200</v>
      </c>
      <c r="L2557" s="3" t="s">
        <v>25</v>
      </c>
      <c r="M2557" s="3">
        <v>1</v>
      </c>
      <c r="N2557" s="3">
        <f t="shared" si="462"/>
        <v>51.2</v>
      </c>
      <c r="O2557" s="3">
        <f t="shared" si="463"/>
        <v>241.15200000000002</v>
      </c>
      <c r="P2557" s="15">
        <v>0.2</v>
      </c>
      <c r="Q2557" s="46">
        <f t="shared" si="455"/>
        <v>10.240000000000002</v>
      </c>
      <c r="R2557" s="15"/>
      <c r="S2557" s="3">
        <f t="shared" si="456"/>
        <v>40.96</v>
      </c>
      <c r="T2557" s="30" t="s">
        <v>2502</v>
      </c>
      <c r="U2557" s="29">
        <f t="shared" si="457"/>
        <v>192.92160000000001</v>
      </c>
      <c r="V2557" s="29">
        <f t="shared" si="458"/>
        <v>48.23040000000001</v>
      </c>
      <c r="W2557" s="5"/>
    </row>
    <row r="2558" spans="1:23" ht="44.4" customHeight="1" x14ac:dyDescent="0.3">
      <c r="A2558" s="3">
        <f t="shared" si="461"/>
        <v>2541</v>
      </c>
      <c r="B2558" s="4" t="s">
        <v>918</v>
      </c>
      <c r="C2558" s="3">
        <v>2</v>
      </c>
      <c r="D2558" s="3" t="s">
        <v>2578</v>
      </c>
      <c r="E2558" s="4" t="s">
        <v>2594</v>
      </c>
      <c r="F2558" s="3" t="s">
        <v>2579</v>
      </c>
      <c r="G2558" s="3"/>
      <c r="H2558" s="3"/>
      <c r="I2558" s="3" t="s">
        <v>2496</v>
      </c>
      <c r="J2558" s="3">
        <f t="shared" si="460"/>
        <v>4.71</v>
      </c>
      <c r="K2558" s="3">
        <v>41500</v>
      </c>
      <c r="L2558" s="3" t="s">
        <v>25</v>
      </c>
      <c r="M2558" s="3">
        <v>1</v>
      </c>
      <c r="N2558" s="3">
        <f t="shared" si="462"/>
        <v>41.5</v>
      </c>
      <c r="O2558" s="3">
        <f t="shared" si="463"/>
        <v>195.465</v>
      </c>
      <c r="P2558" s="15">
        <v>0.2</v>
      </c>
      <c r="Q2558" s="46">
        <f t="shared" si="455"/>
        <v>8.3000000000000007</v>
      </c>
      <c r="R2558" s="15"/>
      <c r="S2558" s="3">
        <f t="shared" si="456"/>
        <v>33.200000000000003</v>
      </c>
      <c r="T2558" s="30" t="s">
        <v>2502</v>
      </c>
      <c r="U2558" s="29">
        <f t="shared" si="457"/>
        <v>156.37200000000001</v>
      </c>
      <c r="V2558" s="29">
        <f t="shared" si="458"/>
        <v>39.093000000000004</v>
      </c>
      <c r="W2558" s="5"/>
    </row>
    <row r="2559" spans="1:23" ht="44.4" customHeight="1" x14ac:dyDescent="0.3">
      <c r="A2559" s="3">
        <f t="shared" ref="A2559:A2567" si="464">A2558+1</f>
        <v>2542</v>
      </c>
      <c r="B2559" s="4" t="s">
        <v>918</v>
      </c>
      <c r="C2559" s="3">
        <v>2</v>
      </c>
      <c r="D2559" s="3" t="s">
        <v>2578</v>
      </c>
      <c r="E2559" s="4" t="s">
        <v>2595</v>
      </c>
      <c r="F2559" s="3" t="s">
        <v>2579</v>
      </c>
      <c r="G2559" s="3"/>
      <c r="H2559" s="3"/>
      <c r="I2559" s="3" t="s">
        <v>2496</v>
      </c>
      <c r="J2559" s="3">
        <f t="shared" si="460"/>
        <v>4.71</v>
      </c>
      <c r="K2559" s="3">
        <v>8000</v>
      </c>
      <c r="L2559" s="3" t="s">
        <v>25</v>
      </c>
      <c r="M2559" s="3">
        <v>1</v>
      </c>
      <c r="N2559" s="3">
        <f>(K2559/1000)*M2559</f>
        <v>8</v>
      </c>
      <c r="O2559" s="3">
        <f>N2559*J2559</f>
        <v>37.68</v>
      </c>
      <c r="P2559" s="15">
        <v>0.9</v>
      </c>
      <c r="Q2559" s="46">
        <f t="shared" si="455"/>
        <v>7.2</v>
      </c>
      <c r="R2559" s="15"/>
      <c r="S2559" s="3">
        <f t="shared" si="456"/>
        <v>0.79999999999999982</v>
      </c>
      <c r="T2559" s="30" t="s">
        <v>2596</v>
      </c>
      <c r="U2559" s="29">
        <f t="shared" si="457"/>
        <v>3.7679999999999993</v>
      </c>
      <c r="V2559" s="29">
        <f t="shared" si="458"/>
        <v>33.911999999999999</v>
      </c>
      <c r="W2559" s="5"/>
    </row>
    <row r="2560" spans="1:23" ht="44.4" customHeight="1" x14ac:dyDescent="0.3">
      <c r="A2560" s="3">
        <f t="shared" si="464"/>
        <v>2543</v>
      </c>
      <c r="B2560" s="4" t="s">
        <v>1573</v>
      </c>
      <c r="C2560" s="3">
        <v>5</v>
      </c>
      <c r="D2560" s="3" t="s">
        <v>2597</v>
      </c>
      <c r="E2560" s="4" t="s">
        <v>2598</v>
      </c>
      <c r="F2560" s="3"/>
      <c r="G2560" s="3"/>
      <c r="H2560" s="3"/>
      <c r="I2560" s="3" t="s">
        <v>2508</v>
      </c>
      <c r="J2560" s="3">
        <v>0.13</v>
      </c>
      <c r="K2560" s="3"/>
      <c r="L2560" s="3"/>
      <c r="M2560" s="3">
        <v>204</v>
      </c>
      <c r="N2560" s="39"/>
      <c r="O2560" s="40">
        <f>M2560*J2560</f>
        <v>26.52</v>
      </c>
      <c r="P2560" s="51">
        <v>0</v>
      </c>
      <c r="Q2560" s="46"/>
      <c r="R2560" s="51"/>
      <c r="S2560" s="3"/>
      <c r="T2560" s="30" t="s">
        <v>2599</v>
      </c>
      <c r="U2560" s="41">
        <f t="shared" ref="U2560:U2568" si="465">O2560-V2560</f>
        <v>26.52</v>
      </c>
      <c r="V2560" s="41">
        <f>O2560*P2560</f>
        <v>0</v>
      </c>
      <c r="W2560" s="5"/>
    </row>
    <row r="2561" spans="1:23" ht="44.4" customHeight="1" x14ac:dyDescent="0.3">
      <c r="A2561" s="3">
        <f t="shared" si="464"/>
        <v>2544</v>
      </c>
      <c r="B2561" s="4" t="s">
        <v>2067</v>
      </c>
      <c r="C2561" s="3">
        <v>8</v>
      </c>
      <c r="D2561" s="3" t="s">
        <v>2597</v>
      </c>
      <c r="E2561" s="4" t="s">
        <v>2598</v>
      </c>
      <c r="F2561" s="3"/>
      <c r="G2561" s="3"/>
      <c r="H2561" s="3"/>
      <c r="I2561" s="3" t="s">
        <v>2508</v>
      </c>
      <c r="J2561" s="3">
        <v>0.13</v>
      </c>
      <c r="K2561" s="3"/>
      <c r="L2561" s="3"/>
      <c r="M2561" s="3">
        <v>676</v>
      </c>
      <c r="N2561" s="39"/>
      <c r="O2561" s="40">
        <f>M2561*J2561</f>
        <v>87.88000000000001</v>
      </c>
      <c r="P2561" s="51">
        <v>0</v>
      </c>
      <c r="Q2561" s="46"/>
      <c r="R2561" s="51"/>
      <c r="S2561" s="3"/>
      <c r="T2561" s="30" t="s">
        <v>2599</v>
      </c>
      <c r="U2561" s="41">
        <f t="shared" si="465"/>
        <v>87.88000000000001</v>
      </c>
      <c r="V2561" s="41">
        <f>O2561*P2561</f>
        <v>0</v>
      </c>
      <c r="W2561" s="5"/>
    </row>
    <row r="2562" spans="1:23" ht="44.4" customHeight="1" x14ac:dyDescent="0.3">
      <c r="A2562" s="3">
        <f t="shared" si="464"/>
        <v>2545</v>
      </c>
      <c r="B2562" s="4" t="s">
        <v>918</v>
      </c>
      <c r="C2562" s="3">
        <v>2</v>
      </c>
      <c r="D2562" s="3" t="s">
        <v>2597</v>
      </c>
      <c r="E2562" s="4" t="s">
        <v>2598</v>
      </c>
      <c r="F2562" s="3"/>
      <c r="G2562" s="3"/>
      <c r="H2562" s="3"/>
      <c r="I2562" s="3" t="s">
        <v>2508</v>
      </c>
      <c r="J2562" s="3">
        <v>0.13</v>
      </c>
      <c r="K2562" s="3"/>
      <c r="L2562" s="3"/>
      <c r="M2562" s="3">
        <v>1336</v>
      </c>
      <c r="N2562" s="39"/>
      <c r="O2562" s="40">
        <f>M2562*J2562</f>
        <v>173.68</v>
      </c>
      <c r="P2562" s="51">
        <v>0</v>
      </c>
      <c r="Q2562" s="46"/>
      <c r="R2562" s="51"/>
      <c r="S2562" s="3"/>
      <c r="T2562" s="30" t="s">
        <v>2599</v>
      </c>
      <c r="U2562" s="41">
        <f t="shared" si="465"/>
        <v>173.68</v>
      </c>
      <c r="V2562" s="41">
        <f>O2562*P2562</f>
        <v>0</v>
      </c>
      <c r="W2562" s="5"/>
    </row>
    <row r="2563" spans="1:23" ht="44.4" customHeight="1" x14ac:dyDescent="0.3">
      <c r="A2563" s="3">
        <f t="shared" si="464"/>
        <v>2546</v>
      </c>
      <c r="B2563" s="4" t="s">
        <v>2561</v>
      </c>
      <c r="C2563" s="3">
        <v>1</v>
      </c>
      <c r="D2563" s="3" t="s">
        <v>2597</v>
      </c>
      <c r="E2563" s="4" t="s">
        <v>2598</v>
      </c>
      <c r="F2563" s="3"/>
      <c r="G2563" s="3"/>
      <c r="H2563" s="3"/>
      <c r="I2563" s="3" t="s">
        <v>2508</v>
      </c>
      <c r="J2563" s="3">
        <v>0.13</v>
      </c>
      <c r="K2563" s="3"/>
      <c r="L2563" s="3"/>
      <c r="M2563" s="3">
        <v>16</v>
      </c>
      <c r="N2563" s="39"/>
      <c r="O2563" s="40">
        <f>M2563*J2563</f>
        <v>2.08</v>
      </c>
      <c r="P2563" s="51">
        <v>0</v>
      </c>
      <c r="Q2563" s="46"/>
      <c r="R2563" s="51"/>
      <c r="S2563" s="3"/>
      <c r="T2563" s="30" t="s">
        <v>2599</v>
      </c>
      <c r="U2563" s="41">
        <f t="shared" si="465"/>
        <v>2.08</v>
      </c>
      <c r="V2563" s="41">
        <f>O2563*P2563</f>
        <v>0</v>
      </c>
      <c r="W2563" s="5"/>
    </row>
    <row r="2564" spans="1:23" ht="44.4" customHeight="1" x14ac:dyDescent="0.3">
      <c r="A2564" s="3">
        <f t="shared" si="464"/>
        <v>2547</v>
      </c>
      <c r="B2564" s="4" t="s">
        <v>2601</v>
      </c>
      <c r="C2564" s="3"/>
      <c r="D2564" s="3" t="s">
        <v>2296</v>
      </c>
      <c r="E2564" s="4" t="s">
        <v>2600</v>
      </c>
      <c r="F2564" s="3" t="s">
        <v>2297</v>
      </c>
      <c r="G2564" s="3"/>
      <c r="H2564" s="3"/>
      <c r="I2564" s="3" t="s">
        <v>2506</v>
      </c>
      <c r="J2564" s="3">
        <v>39</v>
      </c>
      <c r="K2564" s="3">
        <v>597</v>
      </c>
      <c r="L2564" s="3" t="s">
        <v>2298</v>
      </c>
      <c r="M2564" s="3">
        <v>1</v>
      </c>
      <c r="N2564" s="39">
        <f>K2564*M2564</f>
        <v>597</v>
      </c>
      <c r="O2564" s="39">
        <f>K2564*J2564</f>
        <v>23283</v>
      </c>
      <c r="P2564" s="15">
        <v>0.2</v>
      </c>
      <c r="Q2564" s="46">
        <f>N2564*P2564</f>
        <v>119.4</v>
      </c>
      <c r="R2564" s="15"/>
      <c r="S2564" s="3">
        <f>N2564-Q2564</f>
        <v>477.6</v>
      </c>
      <c r="T2564" s="30" t="s">
        <v>2502</v>
      </c>
      <c r="U2564" s="41">
        <f t="shared" si="465"/>
        <v>18626.400000000001</v>
      </c>
      <c r="V2564" s="41">
        <f>P2564*O2564</f>
        <v>4656.6000000000004</v>
      </c>
      <c r="W2564" s="5"/>
    </row>
    <row r="2565" spans="1:23" ht="44.4" customHeight="1" x14ac:dyDescent="0.3">
      <c r="A2565" s="3">
        <f t="shared" si="464"/>
        <v>2548</v>
      </c>
      <c r="B2565" s="4" t="s">
        <v>2509</v>
      </c>
      <c r="C2565" s="3">
        <v>7</v>
      </c>
      <c r="D2565" s="3" t="s">
        <v>2296</v>
      </c>
      <c r="E2565" s="4" t="s">
        <v>2675</v>
      </c>
      <c r="F2565" s="3" t="s">
        <v>2297</v>
      </c>
      <c r="G2565" s="3"/>
      <c r="H2565" s="3"/>
      <c r="I2565" s="3" t="s">
        <v>2506</v>
      </c>
      <c r="J2565" s="3">
        <v>35</v>
      </c>
      <c r="K2565" s="3">
        <v>42</v>
      </c>
      <c r="L2565" s="3" t="s">
        <v>2298</v>
      </c>
      <c r="M2565" s="3">
        <v>1</v>
      </c>
      <c r="N2565" s="39">
        <f>K2565*M2565</f>
        <v>42</v>
      </c>
      <c r="O2565" s="39">
        <f>K2565*J2565</f>
        <v>1470</v>
      </c>
      <c r="P2565" s="51">
        <v>0.6</v>
      </c>
      <c r="Q2565" s="46"/>
      <c r="R2565" s="51"/>
      <c r="S2565" s="3"/>
      <c r="T2565" s="30"/>
      <c r="U2565" s="58">
        <f t="shared" si="465"/>
        <v>588</v>
      </c>
      <c r="V2565" s="58">
        <f>O2565*P2565</f>
        <v>882</v>
      </c>
      <c r="W2565" s="5"/>
    </row>
    <row r="2566" spans="1:23" ht="44.4" customHeight="1" x14ac:dyDescent="0.3">
      <c r="A2566" s="3">
        <f t="shared" si="464"/>
        <v>2549</v>
      </c>
      <c r="B2566" s="4" t="s">
        <v>2509</v>
      </c>
      <c r="C2566" s="3">
        <v>7</v>
      </c>
      <c r="D2566" s="3" t="s">
        <v>2296</v>
      </c>
      <c r="E2566" s="4" t="s">
        <v>2675</v>
      </c>
      <c r="F2566" s="3" t="s">
        <v>2297</v>
      </c>
      <c r="G2566" s="3"/>
      <c r="H2566" s="3"/>
      <c r="I2566" s="3" t="s">
        <v>2506</v>
      </c>
      <c r="J2566" s="3">
        <v>35</v>
      </c>
      <c r="K2566" s="3">
        <v>10.5</v>
      </c>
      <c r="L2566" s="3" t="s">
        <v>2298</v>
      </c>
      <c r="M2566" s="3">
        <v>1</v>
      </c>
      <c r="N2566" s="39">
        <f>K2566*M2566</f>
        <v>10.5</v>
      </c>
      <c r="O2566" s="39">
        <f>K2566*J2566</f>
        <v>367.5</v>
      </c>
      <c r="P2566" s="51">
        <v>0.6</v>
      </c>
      <c r="Q2566" s="46"/>
      <c r="R2566" s="51"/>
      <c r="S2566" s="3"/>
      <c r="T2566" s="30"/>
      <c r="U2566" s="58">
        <f t="shared" si="465"/>
        <v>147</v>
      </c>
      <c r="V2566" s="58">
        <f>O2566*P2566</f>
        <v>220.5</v>
      </c>
      <c r="W2566" s="5"/>
    </row>
    <row r="2567" spans="1:23" ht="44.4" customHeight="1" x14ac:dyDescent="0.3">
      <c r="A2567" s="3">
        <f t="shared" si="464"/>
        <v>2550</v>
      </c>
      <c r="B2567" s="4" t="s">
        <v>2509</v>
      </c>
      <c r="C2567" s="3">
        <v>7</v>
      </c>
      <c r="D2567" s="3" t="s">
        <v>2296</v>
      </c>
      <c r="E2567" s="4" t="s">
        <v>2675</v>
      </c>
      <c r="F2567" s="3" t="s">
        <v>2297</v>
      </c>
      <c r="G2567" s="3"/>
      <c r="H2567" s="3"/>
      <c r="I2567" s="3" t="s">
        <v>2506</v>
      </c>
      <c r="J2567" s="3">
        <v>35</v>
      </c>
      <c r="K2567" s="3">
        <v>10.5</v>
      </c>
      <c r="L2567" s="3" t="s">
        <v>2298</v>
      </c>
      <c r="M2567" s="3">
        <v>1</v>
      </c>
      <c r="N2567" s="39">
        <f>K2567*M2567</f>
        <v>10.5</v>
      </c>
      <c r="O2567" s="39">
        <f>K2567*J2567</f>
        <v>367.5</v>
      </c>
      <c r="P2567" s="51">
        <v>0.6</v>
      </c>
      <c r="Q2567" s="46"/>
      <c r="R2567" s="51"/>
      <c r="S2567" s="3"/>
      <c r="T2567" s="30"/>
      <c r="U2567" s="58">
        <f t="shared" si="465"/>
        <v>147</v>
      </c>
      <c r="V2567" s="58">
        <f>O2567*P2567</f>
        <v>220.5</v>
      </c>
      <c r="W2567" s="5"/>
    </row>
    <row r="2568" spans="1:23" ht="44.4" customHeight="1" x14ac:dyDescent="0.3">
      <c r="A2568" s="3">
        <f t="shared" ref="A2568:A2581" si="466">A2567+1</f>
        <v>2551</v>
      </c>
      <c r="B2568" s="4" t="s">
        <v>2509</v>
      </c>
      <c r="C2568" s="3">
        <v>7</v>
      </c>
      <c r="D2568" s="3" t="s">
        <v>2296</v>
      </c>
      <c r="E2568" s="4" t="s">
        <v>2675</v>
      </c>
      <c r="F2568" s="3" t="s">
        <v>2297</v>
      </c>
      <c r="G2568" s="3"/>
      <c r="H2568" s="3"/>
      <c r="I2568" s="3" t="s">
        <v>2506</v>
      </c>
      <c r="J2568" s="3">
        <v>35</v>
      </c>
      <c r="K2568" s="3">
        <v>1.75</v>
      </c>
      <c r="L2568" s="3" t="s">
        <v>2298</v>
      </c>
      <c r="M2568" s="3">
        <v>1</v>
      </c>
      <c r="N2568" s="39">
        <f>K2568*M2568</f>
        <v>1.75</v>
      </c>
      <c r="O2568" s="39">
        <f>K2568*J2568</f>
        <v>61.25</v>
      </c>
      <c r="P2568" s="51">
        <v>0.6</v>
      </c>
      <c r="Q2568" s="46"/>
      <c r="R2568" s="51"/>
      <c r="S2568" s="3"/>
      <c r="T2568" s="30"/>
      <c r="U2568" s="58">
        <f t="shared" si="465"/>
        <v>24.5</v>
      </c>
      <c r="V2568" s="58">
        <f>O2568*P2568</f>
        <v>36.75</v>
      </c>
      <c r="W2568" s="5"/>
    </row>
    <row r="2569" spans="1:23" ht="44.4" customHeight="1" x14ac:dyDescent="0.3">
      <c r="A2569" s="3">
        <f t="shared" si="466"/>
        <v>2552</v>
      </c>
      <c r="B2569" s="4" t="s">
        <v>2509</v>
      </c>
      <c r="C2569" s="3">
        <v>7</v>
      </c>
      <c r="D2569" s="3" t="s">
        <v>1569</v>
      </c>
      <c r="E2569" s="4" t="s">
        <v>2603</v>
      </c>
      <c r="F2569" s="3" t="s">
        <v>6</v>
      </c>
      <c r="G2569" s="7" t="s">
        <v>2344</v>
      </c>
      <c r="H2569" s="7" t="s">
        <v>2467</v>
      </c>
      <c r="I2569" s="7" t="s">
        <v>2496</v>
      </c>
      <c r="J2569" s="7">
        <v>49.9</v>
      </c>
      <c r="K2569" s="3">
        <v>3635</v>
      </c>
      <c r="L2569" s="3" t="s">
        <v>25</v>
      </c>
      <c r="M2569" s="3">
        <v>1</v>
      </c>
      <c r="N2569" s="28">
        <f t="shared" ref="N2569:N2581" si="467">(K2569/1000)*M2569</f>
        <v>3.6349999999999998</v>
      </c>
      <c r="O2569" s="28">
        <f t="shared" ref="O2569:O2581" si="468">N2569*J2569</f>
        <v>181.38649999999998</v>
      </c>
      <c r="P2569" s="12">
        <v>0</v>
      </c>
      <c r="Q2569" s="46">
        <f t="shared" ref="Q2569:Q2591" si="469">N2569*P2569</f>
        <v>0</v>
      </c>
      <c r="R2569" s="37"/>
      <c r="S2569" s="3">
        <f t="shared" ref="S2569:S2591" si="470">N2569-Q2569</f>
        <v>3.6349999999999998</v>
      </c>
      <c r="T2569" s="30" t="s">
        <v>2502</v>
      </c>
      <c r="U2569" s="29">
        <f t="shared" ref="U2569:U2591" si="471">S2569*J2569</f>
        <v>181.38649999999998</v>
      </c>
      <c r="V2569" s="29">
        <f t="shared" ref="V2569:V2591" si="472">Q2569*J2569</f>
        <v>0</v>
      </c>
      <c r="W2569" s="5"/>
    </row>
    <row r="2570" spans="1:23" ht="44.4" customHeight="1" x14ac:dyDescent="0.3">
      <c r="A2570" s="3">
        <f t="shared" si="466"/>
        <v>2553</v>
      </c>
      <c r="B2570" s="4" t="s">
        <v>2509</v>
      </c>
      <c r="C2570" s="3">
        <v>7</v>
      </c>
      <c r="D2570" s="3" t="s">
        <v>1569</v>
      </c>
      <c r="E2570" s="4" t="s">
        <v>2604</v>
      </c>
      <c r="F2570" s="3" t="s">
        <v>6</v>
      </c>
      <c r="G2570" s="7" t="s">
        <v>2344</v>
      </c>
      <c r="H2570" s="7" t="s">
        <v>2467</v>
      </c>
      <c r="I2570" s="7" t="s">
        <v>2496</v>
      </c>
      <c r="J2570" s="7">
        <v>49.9</v>
      </c>
      <c r="K2570" s="3">
        <v>3635</v>
      </c>
      <c r="L2570" s="3" t="s">
        <v>25</v>
      </c>
      <c r="M2570" s="3">
        <v>1</v>
      </c>
      <c r="N2570" s="28">
        <f t="shared" si="467"/>
        <v>3.6349999999999998</v>
      </c>
      <c r="O2570" s="28">
        <f t="shared" si="468"/>
        <v>181.38649999999998</v>
      </c>
      <c r="P2570" s="12">
        <v>0</v>
      </c>
      <c r="Q2570" s="46">
        <f t="shared" si="469"/>
        <v>0</v>
      </c>
      <c r="R2570" s="37"/>
      <c r="S2570" s="3">
        <f t="shared" si="470"/>
        <v>3.6349999999999998</v>
      </c>
      <c r="T2570" s="30" t="s">
        <v>2502</v>
      </c>
      <c r="U2570" s="29">
        <f t="shared" si="471"/>
        <v>181.38649999999998</v>
      </c>
      <c r="V2570" s="29">
        <f t="shared" si="472"/>
        <v>0</v>
      </c>
      <c r="W2570" s="5"/>
    </row>
    <row r="2571" spans="1:23" ht="44.4" customHeight="1" x14ac:dyDescent="0.3">
      <c r="A2571" s="3">
        <f t="shared" si="466"/>
        <v>2554</v>
      </c>
      <c r="B2571" s="4" t="s">
        <v>2509</v>
      </c>
      <c r="C2571" s="3">
        <v>7</v>
      </c>
      <c r="D2571" s="3" t="s">
        <v>1569</v>
      </c>
      <c r="E2571" s="4" t="s">
        <v>2605</v>
      </c>
      <c r="F2571" s="3" t="s">
        <v>35</v>
      </c>
      <c r="G2571" s="7" t="s">
        <v>2346</v>
      </c>
      <c r="H2571" s="7" t="s">
        <v>2467</v>
      </c>
      <c r="I2571" s="3" t="s">
        <v>2496</v>
      </c>
      <c r="J2571" s="7">
        <v>49.9</v>
      </c>
      <c r="K2571" s="3">
        <v>6060</v>
      </c>
      <c r="L2571" s="3" t="s">
        <v>25</v>
      </c>
      <c r="M2571" s="3">
        <v>1</v>
      </c>
      <c r="N2571" s="28">
        <f t="shared" si="467"/>
        <v>6.06</v>
      </c>
      <c r="O2571" s="28">
        <f t="shared" si="468"/>
        <v>302.39399999999995</v>
      </c>
      <c r="P2571" s="12">
        <v>0</v>
      </c>
      <c r="Q2571" s="46">
        <f t="shared" si="469"/>
        <v>0</v>
      </c>
      <c r="R2571" s="37"/>
      <c r="S2571" s="3">
        <f t="shared" si="470"/>
        <v>6.06</v>
      </c>
      <c r="T2571" s="30" t="s">
        <v>2502</v>
      </c>
      <c r="U2571" s="29">
        <f t="shared" si="471"/>
        <v>302.39399999999995</v>
      </c>
      <c r="V2571" s="29">
        <f t="shared" si="472"/>
        <v>0</v>
      </c>
      <c r="W2571" s="5"/>
    </row>
    <row r="2572" spans="1:23" ht="44.4" customHeight="1" x14ac:dyDescent="0.3">
      <c r="A2572" s="3">
        <f t="shared" si="466"/>
        <v>2555</v>
      </c>
      <c r="B2572" s="4" t="s">
        <v>2509</v>
      </c>
      <c r="C2572" s="3">
        <v>7</v>
      </c>
      <c r="D2572" s="3" t="s">
        <v>1569</v>
      </c>
      <c r="E2572" s="4" t="s">
        <v>2606</v>
      </c>
      <c r="F2572" s="3" t="s">
        <v>35</v>
      </c>
      <c r="G2572" s="7" t="s">
        <v>2346</v>
      </c>
      <c r="H2572" s="7" t="s">
        <v>2467</v>
      </c>
      <c r="I2572" s="3" t="s">
        <v>2496</v>
      </c>
      <c r="J2572" s="7">
        <v>49.9</v>
      </c>
      <c r="K2572" s="3">
        <v>6060</v>
      </c>
      <c r="L2572" s="3" t="s">
        <v>25</v>
      </c>
      <c r="M2572" s="3">
        <v>1</v>
      </c>
      <c r="N2572" s="28">
        <f t="shared" si="467"/>
        <v>6.06</v>
      </c>
      <c r="O2572" s="28">
        <f t="shared" si="468"/>
        <v>302.39399999999995</v>
      </c>
      <c r="P2572" s="12">
        <v>0</v>
      </c>
      <c r="Q2572" s="46">
        <f t="shared" si="469"/>
        <v>0</v>
      </c>
      <c r="R2572" s="37"/>
      <c r="S2572" s="3">
        <f t="shared" si="470"/>
        <v>6.06</v>
      </c>
      <c r="T2572" s="30" t="s">
        <v>2502</v>
      </c>
      <c r="U2572" s="29">
        <f t="shared" si="471"/>
        <v>302.39399999999995</v>
      </c>
      <c r="V2572" s="29">
        <f t="shared" si="472"/>
        <v>0</v>
      </c>
      <c r="W2572" s="5"/>
    </row>
    <row r="2573" spans="1:23" ht="44.4" customHeight="1" x14ac:dyDescent="0.3">
      <c r="A2573" s="3">
        <f t="shared" si="466"/>
        <v>2556</v>
      </c>
      <c r="B2573" s="4" t="s">
        <v>2509</v>
      </c>
      <c r="C2573" s="3">
        <v>7</v>
      </c>
      <c r="D2573" s="3" t="s">
        <v>1572</v>
      </c>
      <c r="E2573" s="4" t="s">
        <v>2608</v>
      </c>
      <c r="F2573" s="3" t="s">
        <v>633</v>
      </c>
      <c r="G2573" s="3" t="s">
        <v>2324</v>
      </c>
      <c r="H2573" s="3" t="s">
        <v>2480</v>
      </c>
      <c r="I2573" s="3" t="s">
        <v>2496</v>
      </c>
      <c r="J2573" s="3">
        <v>32</v>
      </c>
      <c r="K2573" s="3">
        <v>4500</v>
      </c>
      <c r="L2573" s="3" t="s">
        <v>25</v>
      </c>
      <c r="M2573" s="3">
        <v>1</v>
      </c>
      <c r="N2573" s="28">
        <f t="shared" si="467"/>
        <v>4.5</v>
      </c>
      <c r="O2573" s="28">
        <f t="shared" si="468"/>
        <v>144</v>
      </c>
      <c r="P2573" s="12">
        <v>0</v>
      </c>
      <c r="Q2573" s="46">
        <f t="shared" si="469"/>
        <v>0</v>
      </c>
      <c r="R2573" s="37"/>
      <c r="S2573" s="3">
        <f t="shared" si="470"/>
        <v>4.5</v>
      </c>
      <c r="T2573" s="30" t="s">
        <v>2502</v>
      </c>
      <c r="U2573" s="29">
        <f t="shared" si="471"/>
        <v>144</v>
      </c>
      <c r="V2573" s="29">
        <f t="shared" si="472"/>
        <v>0</v>
      </c>
      <c r="W2573" s="5"/>
    </row>
    <row r="2574" spans="1:23" ht="44.4" customHeight="1" x14ac:dyDescent="0.3">
      <c r="A2574" s="3">
        <f t="shared" si="466"/>
        <v>2557</v>
      </c>
      <c r="B2574" s="4" t="s">
        <v>2509</v>
      </c>
      <c r="C2574" s="3">
        <v>7</v>
      </c>
      <c r="D2574" s="3" t="s">
        <v>1572</v>
      </c>
      <c r="E2574" s="4" t="s">
        <v>2609</v>
      </c>
      <c r="F2574" s="3" t="s">
        <v>32</v>
      </c>
      <c r="G2574" s="3" t="s">
        <v>2340</v>
      </c>
      <c r="H2574" s="3" t="s">
        <v>2468</v>
      </c>
      <c r="I2574" s="3" t="s">
        <v>2496</v>
      </c>
      <c r="J2574" s="3">
        <v>18.2</v>
      </c>
      <c r="K2574" s="3">
        <v>3000</v>
      </c>
      <c r="L2574" s="3" t="s">
        <v>25</v>
      </c>
      <c r="M2574" s="3">
        <v>1</v>
      </c>
      <c r="N2574" s="28">
        <f t="shared" si="467"/>
        <v>3</v>
      </c>
      <c r="O2574" s="28">
        <f t="shared" si="468"/>
        <v>54.599999999999994</v>
      </c>
      <c r="P2574" s="12">
        <v>0</v>
      </c>
      <c r="Q2574" s="46">
        <f t="shared" si="469"/>
        <v>0</v>
      </c>
      <c r="R2574" s="37"/>
      <c r="S2574" s="3">
        <f t="shared" si="470"/>
        <v>3</v>
      </c>
      <c r="T2574" s="30" t="s">
        <v>2502</v>
      </c>
      <c r="U2574" s="29">
        <f t="shared" si="471"/>
        <v>54.599999999999994</v>
      </c>
      <c r="V2574" s="29">
        <f t="shared" si="472"/>
        <v>0</v>
      </c>
      <c r="W2574" s="5"/>
    </row>
    <row r="2575" spans="1:23" ht="44.4" customHeight="1" x14ac:dyDescent="0.3">
      <c r="A2575" s="3">
        <f t="shared" si="466"/>
        <v>2558</v>
      </c>
      <c r="B2575" s="4" t="s">
        <v>2509</v>
      </c>
      <c r="C2575" s="3">
        <v>7</v>
      </c>
      <c r="D2575" s="3" t="s">
        <v>1572</v>
      </c>
      <c r="E2575" s="4" t="s">
        <v>2610</v>
      </c>
      <c r="F2575" s="3" t="s">
        <v>633</v>
      </c>
      <c r="G2575" s="3" t="s">
        <v>2324</v>
      </c>
      <c r="H2575" s="3" t="s">
        <v>2480</v>
      </c>
      <c r="I2575" s="3" t="s">
        <v>2496</v>
      </c>
      <c r="J2575" s="3">
        <v>32</v>
      </c>
      <c r="K2575" s="3">
        <v>3000</v>
      </c>
      <c r="L2575" s="3" t="s">
        <v>25</v>
      </c>
      <c r="M2575" s="3">
        <v>1</v>
      </c>
      <c r="N2575" s="28">
        <f t="shared" si="467"/>
        <v>3</v>
      </c>
      <c r="O2575" s="28">
        <f t="shared" si="468"/>
        <v>96</v>
      </c>
      <c r="P2575" s="12">
        <v>0</v>
      </c>
      <c r="Q2575" s="46">
        <f t="shared" si="469"/>
        <v>0</v>
      </c>
      <c r="R2575" s="37"/>
      <c r="S2575" s="3">
        <f t="shared" si="470"/>
        <v>3</v>
      </c>
      <c r="T2575" s="30" t="s">
        <v>2502</v>
      </c>
      <c r="U2575" s="29">
        <f t="shared" si="471"/>
        <v>96</v>
      </c>
      <c r="V2575" s="29">
        <f t="shared" si="472"/>
        <v>0</v>
      </c>
      <c r="W2575" s="5"/>
    </row>
    <row r="2576" spans="1:23" ht="44.4" customHeight="1" x14ac:dyDescent="0.3">
      <c r="A2576" s="3">
        <f t="shared" si="466"/>
        <v>2559</v>
      </c>
      <c r="B2576" s="4" t="s">
        <v>2509</v>
      </c>
      <c r="C2576" s="3">
        <v>7</v>
      </c>
      <c r="D2576" s="3" t="s">
        <v>1572</v>
      </c>
      <c r="E2576" s="4" t="s">
        <v>2611</v>
      </c>
      <c r="F2576" s="3" t="s">
        <v>1017</v>
      </c>
      <c r="G2576" s="3" t="s">
        <v>2342</v>
      </c>
      <c r="H2576" s="3" t="s">
        <v>2469</v>
      </c>
      <c r="I2576" s="3" t="s">
        <v>2496</v>
      </c>
      <c r="J2576" s="3">
        <v>21.3</v>
      </c>
      <c r="K2576" s="3">
        <v>3000</v>
      </c>
      <c r="L2576" s="3" t="s">
        <v>25</v>
      </c>
      <c r="M2576" s="3">
        <v>1</v>
      </c>
      <c r="N2576" s="28">
        <f t="shared" si="467"/>
        <v>3</v>
      </c>
      <c r="O2576" s="28">
        <f t="shared" si="468"/>
        <v>63.900000000000006</v>
      </c>
      <c r="P2576" s="12">
        <v>0</v>
      </c>
      <c r="Q2576" s="46">
        <f t="shared" si="469"/>
        <v>0</v>
      </c>
      <c r="R2576" s="37"/>
      <c r="S2576" s="3">
        <f t="shared" si="470"/>
        <v>3</v>
      </c>
      <c r="T2576" s="30" t="s">
        <v>2502</v>
      </c>
      <c r="U2576" s="29">
        <f t="shared" si="471"/>
        <v>63.900000000000006</v>
      </c>
      <c r="V2576" s="29">
        <f t="shared" si="472"/>
        <v>0</v>
      </c>
      <c r="W2576" s="5"/>
    </row>
    <row r="2577" spans="1:23" ht="44.4" customHeight="1" x14ac:dyDescent="0.3">
      <c r="A2577" s="3">
        <f t="shared" si="466"/>
        <v>2560</v>
      </c>
      <c r="B2577" s="4" t="s">
        <v>2509</v>
      </c>
      <c r="C2577" s="3">
        <v>7</v>
      </c>
      <c r="D2577" s="3" t="s">
        <v>1572</v>
      </c>
      <c r="E2577" s="4" t="s">
        <v>2607</v>
      </c>
      <c r="F2577" s="3" t="s">
        <v>633</v>
      </c>
      <c r="G2577" s="3" t="s">
        <v>2324</v>
      </c>
      <c r="H2577" s="3" t="s">
        <v>2480</v>
      </c>
      <c r="I2577" s="3" t="s">
        <v>2496</v>
      </c>
      <c r="J2577" s="3">
        <v>32</v>
      </c>
      <c r="K2577" s="3">
        <v>4500</v>
      </c>
      <c r="L2577" s="3" t="s">
        <v>25</v>
      </c>
      <c r="M2577" s="3">
        <v>1</v>
      </c>
      <c r="N2577" s="28">
        <f t="shared" si="467"/>
        <v>4.5</v>
      </c>
      <c r="O2577" s="28">
        <f t="shared" si="468"/>
        <v>144</v>
      </c>
      <c r="P2577" s="12">
        <v>0</v>
      </c>
      <c r="Q2577" s="46">
        <f t="shared" si="469"/>
        <v>0</v>
      </c>
      <c r="R2577" s="37"/>
      <c r="S2577" s="3">
        <f t="shared" si="470"/>
        <v>4.5</v>
      </c>
      <c r="T2577" s="30" t="s">
        <v>2502</v>
      </c>
      <c r="U2577" s="29">
        <f t="shared" si="471"/>
        <v>144</v>
      </c>
      <c r="V2577" s="29">
        <f t="shared" si="472"/>
        <v>0</v>
      </c>
      <c r="W2577" s="5"/>
    </row>
    <row r="2578" spans="1:23" ht="44.4" customHeight="1" x14ac:dyDescent="0.3">
      <c r="A2578" s="3">
        <f t="shared" si="466"/>
        <v>2561</v>
      </c>
      <c r="B2578" s="4" t="s">
        <v>2509</v>
      </c>
      <c r="C2578" s="3">
        <v>7</v>
      </c>
      <c r="D2578" s="3" t="s">
        <v>1570</v>
      </c>
      <c r="E2578" s="4" t="s">
        <v>2613</v>
      </c>
      <c r="F2578" s="3" t="s">
        <v>22</v>
      </c>
      <c r="G2578" s="7" t="s">
        <v>2343</v>
      </c>
      <c r="H2578" s="7" t="s">
        <v>2487</v>
      </c>
      <c r="I2578" s="7" t="s">
        <v>2496</v>
      </c>
      <c r="J2578" s="7">
        <v>30.6</v>
      </c>
      <c r="K2578" s="3">
        <v>7200</v>
      </c>
      <c r="L2578" s="3" t="s">
        <v>25</v>
      </c>
      <c r="M2578" s="3">
        <v>1</v>
      </c>
      <c r="N2578" s="28">
        <f t="shared" si="467"/>
        <v>7.2</v>
      </c>
      <c r="O2578" s="28">
        <f t="shared" si="468"/>
        <v>220.32000000000002</v>
      </c>
      <c r="P2578" s="12">
        <v>0</v>
      </c>
      <c r="Q2578" s="46">
        <f t="shared" si="469"/>
        <v>0</v>
      </c>
      <c r="R2578" s="37"/>
      <c r="S2578" s="3">
        <f t="shared" si="470"/>
        <v>7.2</v>
      </c>
      <c r="T2578" s="30" t="s">
        <v>2502</v>
      </c>
      <c r="U2578" s="29">
        <f t="shared" si="471"/>
        <v>220.32000000000002</v>
      </c>
      <c r="V2578" s="29">
        <f t="shared" si="472"/>
        <v>0</v>
      </c>
      <c r="W2578" s="5"/>
    </row>
    <row r="2579" spans="1:23" ht="44.4" customHeight="1" x14ac:dyDescent="0.3">
      <c r="A2579" s="3">
        <f t="shared" si="466"/>
        <v>2562</v>
      </c>
      <c r="B2579" s="4" t="s">
        <v>2509</v>
      </c>
      <c r="C2579" s="3">
        <v>7</v>
      </c>
      <c r="D2579" s="3" t="s">
        <v>1570</v>
      </c>
      <c r="E2579" s="4" t="s">
        <v>2612</v>
      </c>
      <c r="F2579" s="3" t="s">
        <v>2602</v>
      </c>
      <c r="G2579" s="3"/>
      <c r="H2579" s="3"/>
      <c r="I2579" s="3" t="s">
        <v>2496</v>
      </c>
      <c r="J2579" s="3">
        <v>16.399999999999999</v>
      </c>
      <c r="K2579" s="3">
        <v>3600</v>
      </c>
      <c r="L2579" s="3" t="s">
        <v>25</v>
      </c>
      <c r="M2579" s="3">
        <v>1</v>
      </c>
      <c r="N2579" s="28">
        <f t="shared" si="467"/>
        <v>3.6</v>
      </c>
      <c r="O2579" s="28">
        <f t="shared" si="468"/>
        <v>59.04</v>
      </c>
      <c r="P2579" s="12">
        <v>0</v>
      </c>
      <c r="Q2579" s="46">
        <f t="shared" si="469"/>
        <v>0</v>
      </c>
      <c r="R2579" s="37"/>
      <c r="S2579" s="3">
        <f t="shared" si="470"/>
        <v>3.6</v>
      </c>
      <c r="T2579" s="30" t="s">
        <v>2502</v>
      </c>
      <c r="U2579" s="29">
        <f t="shared" si="471"/>
        <v>59.04</v>
      </c>
      <c r="V2579" s="29">
        <f t="shared" si="472"/>
        <v>0</v>
      </c>
      <c r="W2579" s="5"/>
    </row>
    <row r="2580" spans="1:23" ht="44.4" customHeight="1" x14ac:dyDescent="0.3">
      <c r="A2580" s="3">
        <f t="shared" si="466"/>
        <v>2563</v>
      </c>
      <c r="B2580" s="4" t="s">
        <v>2509</v>
      </c>
      <c r="C2580" s="3">
        <v>7</v>
      </c>
      <c r="D2580" s="3" t="s">
        <v>1572</v>
      </c>
      <c r="E2580" s="4" t="s">
        <v>2614</v>
      </c>
      <c r="F2580" s="3" t="s">
        <v>1078</v>
      </c>
      <c r="G2580" s="3" t="s">
        <v>2337</v>
      </c>
      <c r="H2580" s="3" t="s">
        <v>2485</v>
      </c>
      <c r="I2580" s="3" t="s">
        <v>2496</v>
      </c>
      <c r="J2580" s="3">
        <v>106</v>
      </c>
      <c r="K2580" s="3">
        <v>15000</v>
      </c>
      <c r="L2580" s="3" t="s">
        <v>25</v>
      </c>
      <c r="M2580" s="3">
        <v>1</v>
      </c>
      <c r="N2580" s="28">
        <f t="shared" si="467"/>
        <v>15</v>
      </c>
      <c r="O2580" s="28">
        <f t="shared" si="468"/>
        <v>1590</v>
      </c>
      <c r="P2580" s="12">
        <v>0</v>
      </c>
      <c r="Q2580" s="46">
        <f t="shared" si="469"/>
        <v>0</v>
      </c>
      <c r="R2580" s="37"/>
      <c r="S2580" s="3">
        <f t="shared" si="470"/>
        <v>15</v>
      </c>
      <c r="T2580" s="30" t="s">
        <v>2502</v>
      </c>
      <c r="U2580" s="29">
        <f t="shared" si="471"/>
        <v>1590</v>
      </c>
      <c r="V2580" s="29">
        <f t="shared" si="472"/>
        <v>0</v>
      </c>
      <c r="W2580" s="5"/>
    </row>
    <row r="2581" spans="1:23" ht="44.4" customHeight="1" x14ac:dyDescent="0.3">
      <c r="A2581" s="3">
        <f t="shared" si="466"/>
        <v>2564</v>
      </c>
      <c r="B2581" s="4" t="s">
        <v>2509</v>
      </c>
      <c r="C2581" s="3">
        <v>7</v>
      </c>
      <c r="D2581" s="3" t="s">
        <v>1572</v>
      </c>
      <c r="E2581" s="4" t="s">
        <v>2615</v>
      </c>
      <c r="F2581" s="3" t="s">
        <v>1078</v>
      </c>
      <c r="G2581" s="3" t="s">
        <v>2337</v>
      </c>
      <c r="H2581" s="3" t="s">
        <v>2485</v>
      </c>
      <c r="I2581" s="3" t="s">
        <v>2496</v>
      </c>
      <c r="J2581" s="3">
        <v>106</v>
      </c>
      <c r="K2581" s="3">
        <v>15000</v>
      </c>
      <c r="L2581" s="3" t="s">
        <v>25</v>
      </c>
      <c r="M2581" s="3">
        <v>1</v>
      </c>
      <c r="N2581" s="28">
        <f t="shared" si="467"/>
        <v>15</v>
      </c>
      <c r="O2581" s="28">
        <f t="shared" si="468"/>
        <v>1590</v>
      </c>
      <c r="P2581" s="12">
        <v>0</v>
      </c>
      <c r="Q2581" s="46">
        <f t="shared" si="469"/>
        <v>0</v>
      </c>
      <c r="R2581" s="37"/>
      <c r="S2581" s="3">
        <f t="shared" si="470"/>
        <v>15</v>
      </c>
      <c r="T2581" s="30" t="s">
        <v>2502</v>
      </c>
      <c r="U2581" s="29">
        <f t="shared" si="471"/>
        <v>1590</v>
      </c>
      <c r="V2581" s="29">
        <f t="shared" si="472"/>
        <v>0</v>
      </c>
      <c r="W2581" s="5"/>
    </row>
    <row r="2582" spans="1:23" ht="44.4" customHeight="1" x14ac:dyDescent="0.3">
      <c r="A2582" s="3">
        <f>A2581+1</f>
        <v>2565</v>
      </c>
      <c r="B2582" s="4" t="s">
        <v>2509</v>
      </c>
      <c r="C2582" s="3">
        <v>7</v>
      </c>
      <c r="D2582" s="3" t="s">
        <v>1570</v>
      </c>
      <c r="E2582" s="4" t="s">
        <v>2616</v>
      </c>
      <c r="F2582" s="3" t="s">
        <v>32</v>
      </c>
      <c r="G2582" s="3" t="s">
        <v>2340</v>
      </c>
      <c r="H2582" s="3" t="s">
        <v>2468</v>
      </c>
      <c r="I2582" s="3" t="s">
        <v>2496</v>
      </c>
      <c r="J2582" s="3">
        <v>18.2</v>
      </c>
      <c r="K2582" s="3">
        <v>3000</v>
      </c>
      <c r="L2582" s="3" t="s">
        <v>25</v>
      </c>
      <c r="M2582" s="3">
        <v>1</v>
      </c>
      <c r="N2582" s="28">
        <f>(K2582/1000)*M2582</f>
        <v>3</v>
      </c>
      <c r="O2582" s="28">
        <f>N2582*J2582</f>
        <v>54.599999999999994</v>
      </c>
      <c r="P2582" s="12">
        <v>0</v>
      </c>
      <c r="Q2582" s="46">
        <f t="shared" si="469"/>
        <v>0</v>
      </c>
      <c r="R2582" s="37"/>
      <c r="S2582" s="3">
        <f t="shared" si="470"/>
        <v>3</v>
      </c>
      <c r="T2582" s="30" t="s">
        <v>2502</v>
      </c>
      <c r="U2582" s="29">
        <f t="shared" si="471"/>
        <v>54.599999999999994</v>
      </c>
      <c r="V2582" s="29">
        <f t="shared" si="472"/>
        <v>0</v>
      </c>
      <c r="W2582" s="5"/>
    </row>
    <row r="2583" spans="1:23" ht="44.4" customHeight="1" x14ac:dyDescent="0.3">
      <c r="A2583" s="3">
        <f>A2582+1</f>
        <v>2566</v>
      </c>
      <c r="B2583" s="4" t="s">
        <v>2509</v>
      </c>
      <c r="C2583" s="3">
        <v>7</v>
      </c>
      <c r="D2583" s="3" t="s">
        <v>1572</v>
      </c>
      <c r="E2583" s="4" t="s">
        <v>2617</v>
      </c>
      <c r="F2583" s="3" t="s">
        <v>32</v>
      </c>
      <c r="G2583" s="3" t="s">
        <v>2340</v>
      </c>
      <c r="H2583" s="3" t="s">
        <v>2468</v>
      </c>
      <c r="I2583" s="3" t="s">
        <v>2496</v>
      </c>
      <c r="J2583" s="3">
        <v>18.2</v>
      </c>
      <c r="K2583" s="3">
        <v>3000</v>
      </c>
      <c r="L2583" s="3" t="s">
        <v>25</v>
      </c>
      <c r="M2583" s="3">
        <v>1</v>
      </c>
      <c r="N2583" s="28">
        <f>(K2583/1000)*M2583</f>
        <v>3</v>
      </c>
      <c r="O2583" s="28">
        <f>N2583*J2583</f>
        <v>54.599999999999994</v>
      </c>
      <c r="P2583" s="12">
        <v>0</v>
      </c>
      <c r="Q2583" s="46">
        <f t="shared" si="469"/>
        <v>0</v>
      </c>
      <c r="R2583" s="37"/>
      <c r="S2583" s="3">
        <f t="shared" si="470"/>
        <v>3</v>
      </c>
      <c r="T2583" s="30" t="s">
        <v>2502</v>
      </c>
      <c r="U2583" s="29">
        <f t="shared" si="471"/>
        <v>54.599999999999994</v>
      </c>
      <c r="V2583" s="29">
        <f t="shared" si="472"/>
        <v>0</v>
      </c>
      <c r="W2583" s="5"/>
    </row>
    <row r="2584" spans="1:23" ht="44.4" customHeight="1" x14ac:dyDescent="0.3">
      <c r="A2584" s="3">
        <f t="shared" ref="A2584:A2592" si="473">A2583+1</f>
        <v>2567</v>
      </c>
      <c r="B2584" s="4" t="s">
        <v>2509</v>
      </c>
      <c r="C2584" s="3">
        <v>7</v>
      </c>
      <c r="D2584" s="3" t="s">
        <v>1572</v>
      </c>
      <c r="E2584" s="4" t="s">
        <v>2618</v>
      </c>
      <c r="F2584" s="3" t="s">
        <v>32</v>
      </c>
      <c r="G2584" s="3" t="s">
        <v>2340</v>
      </c>
      <c r="H2584" s="3" t="s">
        <v>2468</v>
      </c>
      <c r="I2584" s="3" t="s">
        <v>2496</v>
      </c>
      <c r="J2584" s="3">
        <v>18.2</v>
      </c>
      <c r="K2584" s="3">
        <v>3000</v>
      </c>
      <c r="L2584" s="3" t="s">
        <v>25</v>
      </c>
      <c r="M2584" s="3">
        <v>1</v>
      </c>
      <c r="N2584" s="28">
        <f t="shared" ref="N2584:N2591" si="474">(K2584/1000)*M2584</f>
        <v>3</v>
      </c>
      <c r="O2584" s="28">
        <f t="shared" ref="O2584:O2591" si="475">N2584*J2584</f>
        <v>54.599999999999994</v>
      </c>
      <c r="P2584" s="12">
        <v>0</v>
      </c>
      <c r="Q2584" s="46">
        <f t="shared" si="469"/>
        <v>0</v>
      </c>
      <c r="R2584" s="37"/>
      <c r="S2584" s="3">
        <f t="shared" si="470"/>
        <v>3</v>
      </c>
      <c r="T2584" s="30" t="s">
        <v>2502</v>
      </c>
      <c r="U2584" s="29">
        <f t="shared" si="471"/>
        <v>54.599999999999994</v>
      </c>
      <c r="V2584" s="29">
        <f t="shared" si="472"/>
        <v>0</v>
      </c>
      <c r="W2584" s="5"/>
    </row>
    <row r="2585" spans="1:23" ht="44.4" customHeight="1" x14ac:dyDescent="0.3">
      <c r="A2585" s="3">
        <f t="shared" si="473"/>
        <v>2568</v>
      </c>
      <c r="B2585" s="4" t="s">
        <v>2509</v>
      </c>
      <c r="C2585" s="3">
        <v>7</v>
      </c>
      <c r="D2585" s="3" t="s">
        <v>1572</v>
      </c>
      <c r="E2585" s="4" t="s">
        <v>2619</v>
      </c>
      <c r="F2585" s="3" t="s">
        <v>32</v>
      </c>
      <c r="G2585" s="3" t="s">
        <v>2340</v>
      </c>
      <c r="H2585" s="3" t="s">
        <v>2468</v>
      </c>
      <c r="I2585" s="3" t="s">
        <v>2496</v>
      </c>
      <c r="J2585" s="3">
        <v>18.2</v>
      </c>
      <c r="K2585" s="3">
        <v>3000</v>
      </c>
      <c r="L2585" s="3" t="s">
        <v>25</v>
      </c>
      <c r="M2585" s="3">
        <v>1</v>
      </c>
      <c r="N2585" s="28">
        <f t="shared" si="474"/>
        <v>3</v>
      </c>
      <c r="O2585" s="28">
        <f t="shared" si="475"/>
        <v>54.599999999999994</v>
      </c>
      <c r="P2585" s="12">
        <v>0</v>
      </c>
      <c r="Q2585" s="46">
        <f t="shared" si="469"/>
        <v>0</v>
      </c>
      <c r="R2585" s="37"/>
      <c r="S2585" s="3">
        <f t="shared" si="470"/>
        <v>3</v>
      </c>
      <c r="T2585" s="30" t="s">
        <v>2502</v>
      </c>
      <c r="U2585" s="29">
        <f t="shared" si="471"/>
        <v>54.599999999999994</v>
      </c>
      <c r="V2585" s="29">
        <f t="shared" si="472"/>
        <v>0</v>
      </c>
      <c r="W2585" s="5"/>
    </row>
    <row r="2586" spans="1:23" ht="44.4" customHeight="1" x14ac:dyDescent="0.3">
      <c r="A2586" s="3">
        <f t="shared" si="473"/>
        <v>2569</v>
      </c>
      <c r="B2586" s="4" t="s">
        <v>2509</v>
      </c>
      <c r="C2586" s="3">
        <v>7</v>
      </c>
      <c r="D2586" s="3" t="s">
        <v>1572</v>
      </c>
      <c r="E2586" s="4" t="s">
        <v>2620</v>
      </c>
      <c r="F2586" s="3" t="s">
        <v>32</v>
      </c>
      <c r="G2586" s="3" t="s">
        <v>2340</v>
      </c>
      <c r="H2586" s="3" t="s">
        <v>2468</v>
      </c>
      <c r="I2586" s="3" t="s">
        <v>2496</v>
      </c>
      <c r="J2586" s="3">
        <v>18.2</v>
      </c>
      <c r="K2586" s="3">
        <v>3000</v>
      </c>
      <c r="L2586" s="3" t="s">
        <v>25</v>
      </c>
      <c r="M2586" s="3">
        <v>1</v>
      </c>
      <c r="N2586" s="28">
        <f t="shared" si="474"/>
        <v>3</v>
      </c>
      <c r="O2586" s="28">
        <f t="shared" si="475"/>
        <v>54.599999999999994</v>
      </c>
      <c r="P2586" s="12">
        <v>0</v>
      </c>
      <c r="Q2586" s="46">
        <f t="shared" si="469"/>
        <v>0</v>
      </c>
      <c r="R2586" s="37"/>
      <c r="S2586" s="3">
        <f t="shared" si="470"/>
        <v>3</v>
      </c>
      <c r="T2586" s="30" t="s">
        <v>2502</v>
      </c>
      <c r="U2586" s="29">
        <f t="shared" si="471"/>
        <v>54.599999999999994</v>
      </c>
      <c r="V2586" s="29">
        <f t="shared" si="472"/>
        <v>0</v>
      </c>
      <c r="W2586" s="5"/>
    </row>
    <row r="2587" spans="1:23" ht="44.4" customHeight="1" x14ac:dyDescent="0.3">
      <c r="A2587" s="3">
        <f t="shared" si="473"/>
        <v>2570</v>
      </c>
      <c r="B2587" s="4" t="s">
        <v>2509</v>
      </c>
      <c r="C2587" s="3">
        <v>7</v>
      </c>
      <c r="D2587" s="3" t="s">
        <v>1572</v>
      </c>
      <c r="E2587" s="4" t="s">
        <v>2621</v>
      </c>
      <c r="F2587" s="3" t="s">
        <v>32</v>
      </c>
      <c r="G2587" s="3" t="s">
        <v>2340</v>
      </c>
      <c r="H2587" s="3" t="s">
        <v>2468</v>
      </c>
      <c r="I2587" s="3" t="s">
        <v>2496</v>
      </c>
      <c r="J2587" s="3">
        <v>18.2</v>
      </c>
      <c r="K2587" s="3">
        <v>3000</v>
      </c>
      <c r="L2587" s="3" t="s">
        <v>25</v>
      </c>
      <c r="M2587" s="3">
        <v>1</v>
      </c>
      <c r="N2587" s="28">
        <f t="shared" si="474"/>
        <v>3</v>
      </c>
      <c r="O2587" s="28">
        <f t="shared" si="475"/>
        <v>54.599999999999994</v>
      </c>
      <c r="P2587" s="12">
        <v>0</v>
      </c>
      <c r="Q2587" s="46">
        <f t="shared" si="469"/>
        <v>0</v>
      </c>
      <c r="R2587" s="37"/>
      <c r="S2587" s="3">
        <f t="shared" si="470"/>
        <v>3</v>
      </c>
      <c r="T2587" s="30" t="s">
        <v>2502</v>
      </c>
      <c r="U2587" s="29">
        <f t="shared" si="471"/>
        <v>54.599999999999994</v>
      </c>
      <c r="V2587" s="29">
        <f t="shared" si="472"/>
        <v>0</v>
      </c>
      <c r="W2587" s="5"/>
    </row>
    <row r="2588" spans="1:23" ht="44.4" customHeight="1" x14ac:dyDescent="0.3">
      <c r="A2588" s="3">
        <f t="shared" si="473"/>
        <v>2571</v>
      </c>
      <c r="B2588" s="4" t="s">
        <v>2509</v>
      </c>
      <c r="C2588" s="3">
        <v>7</v>
      </c>
      <c r="D2588" s="3" t="s">
        <v>1572</v>
      </c>
      <c r="E2588" s="4" t="s">
        <v>2622</v>
      </c>
      <c r="F2588" s="3" t="s">
        <v>32</v>
      </c>
      <c r="G2588" s="3" t="s">
        <v>2340</v>
      </c>
      <c r="H2588" s="3" t="s">
        <v>2468</v>
      </c>
      <c r="I2588" s="3" t="s">
        <v>2496</v>
      </c>
      <c r="J2588" s="3">
        <v>18.2</v>
      </c>
      <c r="K2588" s="3">
        <v>3000</v>
      </c>
      <c r="L2588" s="3" t="s">
        <v>25</v>
      </c>
      <c r="M2588" s="3">
        <v>1</v>
      </c>
      <c r="N2588" s="28">
        <f t="shared" si="474"/>
        <v>3</v>
      </c>
      <c r="O2588" s="28">
        <f t="shared" si="475"/>
        <v>54.599999999999994</v>
      </c>
      <c r="P2588" s="12">
        <v>0</v>
      </c>
      <c r="Q2588" s="46">
        <f t="shared" si="469"/>
        <v>0</v>
      </c>
      <c r="R2588" s="37"/>
      <c r="S2588" s="3">
        <f t="shared" si="470"/>
        <v>3</v>
      </c>
      <c r="T2588" s="30" t="s">
        <v>2502</v>
      </c>
      <c r="U2588" s="29">
        <f t="shared" si="471"/>
        <v>54.599999999999994</v>
      </c>
      <c r="V2588" s="29">
        <f t="shared" si="472"/>
        <v>0</v>
      </c>
      <c r="W2588" s="5"/>
    </row>
    <row r="2589" spans="1:23" ht="44.4" customHeight="1" x14ac:dyDescent="0.3">
      <c r="A2589" s="3">
        <f t="shared" si="473"/>
        <v>2572</v>
      </c>
      <c r="B2589" s="4" t="s">
        <v>2509</v>
      </c>
      <c r="C2589" s="3">
        <v>7</v>
      </c>
      <c r="D2589" s="3" t="s">
        <v>1572</v>
      </c>
      <c r="E2589" s="4" t="s">
        <v>2623</v>
      </c>
      <c r="F2589" s="3" t="s">
        <v>32</v>
      </c>
      <c r="G2589" s="3" t="s">
        <v>2340</v>
      </c>
      <c r="H2589" s="3" t="s">
        <v>2468</v>
      </c>
      <c r="I2589" s="3" t="s">
        <v>2496</v>
      </c>
      <c r="J2589" s="3">
        <v>18.2</v>
      </c>
      <c r="K2589" s="3">
        <v>3000</v>
      </c>
      <c r="L2589" s="3" t="s">
        <v>25</v>
      </c>
      <c r="M2589" s="3">
        <v>1</v>
      </c>
      <c r="N2589" s="28">
        <f t="shared" si="474"/>
        <v>3</v>
      </c>
      <c r="O2589" s="28">
        <f t="shared" si="475"/>
        <v>54.599999999999994</v>
      </c>
      <c r="P2589" s="12">
        <v>0</v>
      </c>
      <c r="Q2589" s="46">
        <f t="shared" si="469"/>
        <v>0</v>
      </c>
      <c r="R2589" s="37"/>
      <c r="S2589" s="3">
        <f t="shared" si="470"/>
        <v>3</v>
      </c>
      <c r="T2589" s="30" t="s">
        <v>2502</v>
      </c>
      <c r="U2589" s="29">
        <f t="shared" si="471"/>
        <v>54.599999999999994</v>
      </c>
      <c r="V2589" s="29">
        <f t="shared" si="472"/>
        <v>0</v>
      </c>
      <c r="W2589" s="5"/>
    </row>
    <row r="2590" spans="1:23" ht="44.4" customHeight="1" x14ac:dyDescent="0.3">
      <c r="A2590" s="3">
        <f t="shared" si="473"/>
        <v>2573</v>
      </c>
      <c r="B2590" s="4" t="s">
        <v>2509</v>
      </c>
      <c r="C2590" s="3">
        <v>7</v>
      </c>
      <c r="D2590" s="3" t="s">
        <v>1572</v>
      </c>
      <c r="E2590" s="4" t="s">
        <v>2624</v>
      </c>
      <c r="F2590" s="3" t="s">
        <v>32</v>
      </c>
      <c r="G2590" s="3" t="s">
        <v>2340</v>
      </c>
      <c r="H2590" s="3" t="s">
        <v>2468</v>
      </c>
      <c r="I2590" s="3" t="s">
        <v>2496</v>
      </c>
      <c r="J2590" s="3">
        <v>18.2</v>
      </c>
      <c r="K2590" s="3">
        <v>3000</v>
      </c>
      <c r="L2590" s="3" t="s">
        <v>25</v>
      </c>
      <c r="M2590" s="3">
        <v>1</v>
      </c>
      <c r="N2590" s="28">
        <f t="shared" si="474"/>
        <v>3</v>
      </c>
      <c r="O2590" s="28">
        <f t="shared" si="475"/>
        <v>54.599999999999994</v>
      </c>
      <c r="P2590" s="12">
        <v>0</v>
      </c>
      <c r="Q2590" s="46">
        <f t="shared" si="469"/>
        <v>0</v>
      </c>
      <c r="R2590" s="37"/>
      <c r="S2590" s="3">
        <f t="shared" si="470"/>
        <v>3</v>
      </c>
      <c r="T2590" s="30" t="s">
        <v>2502</v>
      </c>
      <c r="U2590" s="29">
        <f t="shared" si="471"/>
        <v>54.599999999999994</v>
      </c>
      <c r="V2590" s="29">
        <f t="shared" si="472"/>
        <v>0</v>
      </c>
      <c r="W2590" s="5"/>
    </row>
    <row r="2591" spans="1:23" ht="44.4" customHeight="1" x14ac:dyDescent="0.3">
      <c r="A2591" s="3">
        <f t="shared" si="473"/>
        <v>2574</v>
      </c>
      <c r="B2591" s="4" t="s">
        <v>2509</v>
      </c>
      <c r="C2591" s="3">
        <v>7</v>
      </c>
      <c r="D2591" s="3" t="s">
        <v>1572</v>
      </c>
      <c r="E2591" s="4" t="s">
        <v>2625</v>
      </c>
      <c r="F2591" s="3" t="s">
        <v>32</v>
      </c>
      <c r="G2591" s="3" t="s">
        <v>2340</v>
      </c>
      <c r="H2591" s="3" t="s">
        <v>2468</v>
      </c>
      <c r="I2591" s="3" t="s">
        <v>2496</v>
      </c>
      <c r="J2591" s="3">
        <v>18.2</v>
      </c>
      <c r="K2591" s="3">
        <v>3000</v>
      </c>
      <c r="L2591" s="3" t="s">
        <v>25</v>
      </c>
      <c r="M2591" s="3">
        <v>1</v>
      </c>
      <c r="N2591" s="28">
        <f t="shared" si="474"/>
        <v>3</v>
      </c>
      <c r="O2591" s="28">
        <f t="shared" si="475"/>
        <v>54.599999999999994</v>
      </c>
      <c r="P2591" s="12">
        <v>0</v>
      </c>
      <c r="Q2591" s="46">
        <f t="shared" si="469"/>
        <v>0</v>
      </c>
      <c r="R2591" s="37"/>
      <c r="S2591" s="3">
        <f t="shared" si="470"/>
        <v>3</v>
      </c>
      <c r="T2591" s="30" t="s">
        <v>2502</v>
      </c>
      <c r="U2591" s="29">
        <f t="shared" si="471"/>
        <v>54.599999999999994</v>
      </c>
      <c r="V2591" s="29">
        <f t="shared" si="472"/>
        <v>0</v>
      </c>
      <c r="W2591" s="5"/>
    </row>
    <row r="2592" spans="1:23" ht="44.4" customHeight="1" x14ac:dyDescent="0.3">
      <c r="A2592" s="3">
        <f t="shared" si="473"/>
        <v>2575</v>
      </c>
      <c r="B2592" s="4" t="s">
        <v>918</v>
      </c>
      <c r="C2592" s="3">
        <v>2</v>
      </c>
      <c r="D2592" s="3" t="s">
        <v>2684</v>
      </c>
      <c r="E2592" s="4" t="s">
        <v>2628</v>
      </c>
      <c r="F2592" s="3" t="s">
        <v>2680</v>
      </c>
      <c r="G2592" s="3"/>
      <c r="H2592" s="3"/>
      <c r="I2592" s="3" t="s">
        <v>2508</v>
      </c>
      <c r="J2592" s="3">
        <f>10*100*400*0.00000785</f>
        <v>3.1399999999999997</v>
      </c>
      <c r="K2592" s="3">
        <f>0.1*0.4</f>
        <v>4.0000000000000008E-2</v>
      </c>
      <c r="L2592" s="3" t="s">
        <v>2298</v>
      </c>
      <c r="M2592" s="3">
        <f>17*4</f>
        <v>68</v>
      </c>
      <c r="N2592" s="39">
        <f>K2592*M2592</f>
        <v>2.7200000000000006</v>
      </c>
      <c r="O2592" s="40">
        <f t="shared" ref="O2592:O2623" si="476">M2592*J2592</f>
        <v>213.51999999999998</v>
      </c>
      <c r="P2592" s="51">
        <v>0</v>
      </c>
      <c r="Q2592" s="46"/>
      <c r="R2592" s="51"/>
      <c r="S2592" s="3"/>
      <c r="T2592" s="30"/>
      <c r="U2592" s="41">
        <f t="shared" ref="U2592:U2623" si="477">O2592-V2592</f>
        <v>213.51999999999998</v>
      </c>
      <c r="V2592" s="41">
        <f t="shared" ref="V2592:V2623" si="478">O2592*P2592</f>
        <v>0</v>
      </c>
      <c r="W2592" s="5"/>
    </row>
    <row r="2593" spans="1:23" ht="44.4" customHeight="1" x14ac:dyDescent="0.3">
      <c r="A2593" s="3">
        <f t="shared" ref="A2593:A2598" si="479">A2592+1</f>
        <v>2576</v>
      </c>
      <c r="B2593" s="4" t="s">
        <v>918</v>
      </c>
      <c r="C2593" s="3">
        <v>2</v>
      </c>
      <c r="D2593" s="3" t="s">
        <v>2684</v>
      </c>
      <c r="E2593" s="4" t="s">
        <v>2627</v>
      </c>
      <c r="F2593" s="3" t="s">
        <v>2681</v>
      </c>
      <c r="G2593" s="3"/>
      <c r="H2593" s="3"/>
      <c r="I2593" s="3" t="s">
        <v>2508</v>
      </c>
      <c r="J2593" s="3">
        <f>20*300*400*0.00000785</f>
        <v>18.84</v>
      </c>
      <c r="K2593" s="3">
        <f>0.3*0.4</f>
        <v>0.12</v>
      </c>
      <c r="L2593" s="3" t="s">
        <v>2298</v>
      </c>
      <c r="M2593" s="3">
        <v>17</v>
      </c>
      <c r="N2593" s="39">
        <f>M2593*K2593</f>
        <v>2.04</v>
      </c>
      <c r="O2593" s="40">
        <f t="shared" si="476"/>
        <v>320.27999999999997</v>
      </c>
      <c r="P2593" s="51">
        <v>0</v>
      </c>
      <c r="Q2593" s="46"/>
      <c r="R2593" s="51"/>
      <c r="S2593" s="3"/>
      <c r="T2593" s="30"/>
      <c r="U2593" s="41">
        <f t="shared" si="477"/>
        <v>320.27999999999997</v>
      </c>
      <c r="V2593" s="41">
        <f t="shared" si="478"/>
        <v>0</v>
      </c>
      <c r="W2593" s="5"/>
    </row>
    <row r="2594" spans="1:23" ht="44.4" customHeight="1" x14ac:dyDescent="0.3">
      <c r="A2594" s="3">
        <f t="shared" si="479"/>
        <v>2577</v>
      </c>
      <c r="B2594" s="4" t="s">
        <v>918</v>
      </c>
      <c r="C2594" s="3">
        <v>2</v>
      </c>
      <c r="D2594" s="3" t="s">
        <v>2684</v>
      </c>
      <c r="E2594" s="4" t="s">
        <v>2629</v>
      </c>
      <c r="F2594" s="3" t="s">
        <v>2681</v>
      </c>
      <c r="G2594" s="3"/>
      <c r="H2594" s="3"/>
      <c r="I2594" s="3" t="s">
        <v>2508</v>
      </c>
      <c r="J2594" s="3">
        <f>20*450*400*0.00000785</f>
        <v>28.259999999999998</v>
      </c>
      <c r="K2594" s="3"/>
      <c r="L2594" s="3"/>
      <c r="M2594" s="3">
        <v>17</v>
      </c>
      <c r="N2594" s="39"/>
      <c r="O2594" s="40">
        <f t="shared" si="476"/>
        <v>480.41999999999996</v>
      </c>
      <c r="P2594" s="51">
        <v>0</v>
      </c>
      <c r="Q2594" s="46"/>
      <c r="R2594" s="51"/>
      <c r="S2594" s="3"/>
      <c r="T2594" s="30"/>
      <c r="U2594" s="41">
        <f t="shared" si="477"/>
        <v>480.41999999999996</v>
      </c>
      <c r="V2594" s="41">
        <f t="shared" si="478"/>
        <v>0</v>
      </c>
      <c r="W2594" s="5"/>
    </row>
    <row r="2595" spans="1:23" ht="44.4" customHeight="1" x14ac:dyDescent="0.3">
      <c r="A2595" s="3">
        <f t="shared" si="479"/>
        <v>2578</v>
      </c>
      <c r="B2595" s="4" t="s">
        <v>918</v>
      </c>
      <c r="C2595" s="3">
        <v>2</v>
      </c>
      <c r="D2595" s="3" t="s">
        <v>2684</v>
      </c>
      <c r="E2595" s="4" t="s">
        <v>2630</v>
      </c>
      <c r="F2595" s="3" t="s">
        <v>2681</v>
      </c>
      <c r="G2595" s="3"/>
      <c r="H2595" s="3"/>
      <c r="I2595" s="3" t="s">
        <v>2508</v>
      </c>
      <c r="J2595" s="3">
        <f>20*150*400*0.00000785</f>
        <v>9.42</v>
      </c>
      <c r="K2595" s="3">
        <f>0.15*0.4</f>
        <v>0.06</v>
      </c>
      <c r="L2595" s="3" t="s">
        <v>2298</v>
      </c>
      <c r="M2595" s="3">
        <v>17</v>
      </c>
      <c r="N2595" s="39">
        <f>M2595*K2595</f>
        <v>1.02</v>
      </c>
      <c r="O2595" s="40">
        <f t="shared" si="476"/>
        <v>160.13999999999999</v>
      </c>
      <c r="P2595" s="51">
        <v>0</v>
      </c>
      <c r="Q2595" s="46"/>
      <c r="R2595" s="51"/>
      <c r="S2595" s="3"/>
      <c r="T2595" s="30"/>
      <c r="U2595" s="41">
        <f t="shared" si="477"/>
        <v>160.13999999999999</v>
      </c>
      <c r="V2595" s="41">
        <f t="shared" si="478"/>
        <v>0</v>
      </c>
      <c r="W2595" s="5"/>
    </row>
    <row r="2596" spans="1:23" ht="44.4" customHeight="1" x14ac:dyDescent="0.3">
      <c r="A2596" s="3">
        <f t="shared" si="479"/>
        <v>2579</v>
      </c>
      <c r="B2596" s="4" t="s">
        <v>918</v>
      </c>
      <c r="C2596" s="3">
        <v>2</v>
      </c>
      <c r="D2596" s="3" t="s">
        <v>2684</v>
      </c>
      <c r="E2596" s="4" t="s">
        <v>2631</v>
      </c>
      <c r="F2596" s="3" t="s">
        <v>2681</v>
      </c>
      <c r="G2596" s="3"/>
      <c r="H2596" s="3"/>
      <c r="I2596" s="3" t="s">
        <v>2508</v>
      </c>
      <c r="J2596" s="3">
        <f>20*450*250*0.00000785</f>
        <v>17.662499999999998</v>
      </c>
      <c r="K2596" s="3"/>
      <c r="L2596" s="3"/>
      <c r="M2596" s="3">
        <v>17</v>
      </c>
      <c r="N2596" s="39"/>
      <c r="O2596" s="40">
        <f t="shared" si="476"/>
        <v>300.26249999999999</v>
      </c>
      <c r="P2596" s="51">
        <v>0</v>
      </c>
      <c r="Q2596" s="46"/>
      <c r="R2596" s="51"/>
      <c r="S2596" s="3"/>
      <c r="T2596" s="30"/>
      <c r="U2596" s="41">
        <f t="shared" si="477"/>
        <v>300.26249999999999</v>
      </c>
      <c r="V2596" s="41">
        <f t="shared" si="478"/>
        <v>0</v>
      </c>
      <c r="W2596" s="5"/>
    </row>
    <row r="2597" spans="1:23" ht="44.4" customHeight="1" x14ac:dyDescent="0.3">
      <c r="A2597" s="3">
        <f t="shared" si="479"/>
        <v>2580</v>
      </c>
      <c r="B2597" s="4" t="s">
        <v>918</v>
      </c>
      <c r="C2597" s="3">
        <v>2</v>
      </c>
      <c r="D2597" s="3" t="s">
        <v>2684</v>
      </c>
      <c r="E2597" s="4" t="s">
        <v>2632</v>
      </c>
      <c r="F2597" s="3" t="s">
        <v>2680</v>
      </c>
      <c r="G2597" s="3"/>
      <c r="H2597" s="3"/>
      <c r="I2597" s="3" t="s">
        <v>2508</v>
      </c>
      <c r="J2597" s="3">
        <f>10*600*600*0.00000785</f>
        <v>28.259999999999998</v>
      </c>
      <c r="K2597" s="3">
        <f>0.6*0.6</f>
        <v>0.36</v>
      </c>
      <c r="L2597" s="3" t="s">
        <v>2298</v>
      </c>
      <c r="M2597" s="3">
        <f>19*4</f>
        <v>76</v>
      </c>
      <c r="N2597" s="39">
        <f>K2597*M2597</f>
        <v>27.36</v>
      </c>
      <c r="O2597" s="40">
        <f t="shared" si="476"/>
        <v>2147.7599999999998</v>
      </c>
      <c r="P2597" s="51">
        <v>0</v>
      </c>
      <c r="Q2597" s="46"/>
      <c r="R2597" s="51"/>
      <c r="S2597" s="3"/>
      <c r="T2597" s="30"/>
      <c r="U2597" s="41">
        <f t="shared" si="477"/>
        <v>2147.7599999999998</v>
      </c>
      <c r="V2597" s="41">
        <f t="shared" si="478"/>
        <v>0</v>
      </c>
      <c r="W2597" s="5"/>
    </row>
    <row r="2598" spans="1:23" ht="44.4" customHeight="1" x14ac:dyDescent="0.3">
      <c r="A2598" s="3">
        <f t="shared" si="479"/>
        <v>2581</v>
      </c>
      <c r="B2598" s="4" t="s">
        <v>918</v>
      </c>
      <c r="C2598" s="3">
        <v>2</v>
      </c>
      <c r="D2598" s="3" t="s">
        <v>2684</v>
      </c>
      <c r="E2598" s="4" t="s">
        <v>2633</v>
      </c>
      <c r="F2598" s="3" t="s">
        <v>2680</v>
      </c>
      <c r="G2598" s="3"/>
      <c r="H2598" s="3"/>
      <c r="I2598" s="3" t="s">
        <v>2508</v>
      </c>
      <c r="J2598" s="3">
        <f>10*300*600*0.00000785</f>
        <v>14.129999999999999</v>
      </c>
      <c r="K2598" s="3">
        <f>0.3*0.6</f>
        <v>0.18</v>
      </c>
      <c r="L2598" s="3" t="s">
        <v>2298</v>
      </c>
      <c r="M2598" s="3">
        <v>20</v>
      </c>
      <c r="N2598" s="39">
        <f>M2598*K2598</f>
        <v>3.5999999999999996</v>
      </c>
      <c r="O2598" s="40">
        <f t="shared" si="476"/>
        <v>282.59999999999997</v>
      </c>
      <c r="P2598" s="51">
        <v>0</v>
      </c>
      <c r="Q2598" s="46"/>
      <c r="R2598" s="51"/>
      <c r="S2598" s="3"/>
      <c r="T2598" s="30"/>
      <c r="U2598" s="41">
        <f t="shared" si="477"/>
        <v>282.59999999999997</v>
      </c>
      <c r="V2598" s="41">
        <f t="shared" si="478"/>
        <v>0</v>
      </c>
      <c r="W2598" s="5"/>
    </row>
    <row r="2599" spans="1:23" ht="44.4" customHeight="1" x14ac:dyDescent="0.3">
      <c r="A2599" s="3">
        <f t="shared" ref="A2599:A2612" si="480">A2598+1</f>
        <v>2582</v>
      </c>
      <c r="B2599" s="4" t="s">
        <v>918</v>
      </c>
      <c r="C2599" s="3">
        <v>2</v>
      </c>
      <c r="D2599" s="3" t="s">
        <v>2684</v>
      </c>
      <c r="E2599" s="4" t="s">
        <v>2634</v>
      </c>
      <c r="F2599" s="3" t="s">
        <v>2680</v>
      </c>
      <c r="G2599" s="3"/>
      <c r="H2599" s="3"/>
      <c r="I2599" s="3" t="s">
        <v>2508</v>
      </c>
      <c r="J2599" s="3">
        <f>10*200*400*0.00000785</f>
        <v>6.2799999999999994</v>
      </c>
      <c r="K2599" s="3">
        <f>0.2*0.4</f>
        <v>8.0000000000000016E-2</v>
      </c>
      <c r="L2599" s="3" t="s">
        <v>2298</v>
      </c>
      <c r="M2599" s="3">
        <v>36</v>
      </c>
      <c r="N2599" s="39">
        <f>M2599*K2599</f>
        <v>2.8800000000000008</v>
      </c>
      <c r="O2599" s="40">
        <f t="shared" si="476"/>
        <v>226.07999999999998</v>
      </c>
      <c r="P2599" s="51">
        <v>0</v>
      </c>
      <c r="Q2599" s="46"/>
      <c r="R2599" s="51"/>
      <c r="S2599" s="3"/>
      <c r="T2599" s="30"/>
      <c r="U2599" s="41">
        <f t="shared" si="477"/>
        <v>226.07999999999998</v>
      </c>
      <c r="V2599" s="41">
        <f t="shared" si="478"/>
        <v>0</v>
      </c>
      <c r="W2599" s="5"/>
    </row>
    <row r="2600" spans="1:23" ht="44.4" customHeight="1" x14ac:dyDescent="0.3">
      <c r="A2600" s="3">
        <f t="shared" si="480"/>
        <v>2583</v>
      </c>
      <c r="B2600" s="4" t="s">
        <v>2561</v>
      </c>
      <c r="C2600" s="3">
        <v>1</v>
      </c>
      <c r="D2600" s="3" t="s">
        <v>2684</v>
      </c>
      <c r="E2600" s="4" t="s">
        <v>2628</v>
      </c>
      <c r="F2600" s="3" t="s">
        <v>2680</v>
      </c>
      <c r="G2600" s="3"/>
      <c r="H2600" s="3"/>
      <c r="I2600" s="3" t="s">
        <v>2508</v>
      </c>
      <c r="J2600" s="3">
        <f>10*100*400*0.00000785</f>
        <v>3.1399999999999997</v>
      </c>
      <c r="K2600" s="3">
        <f>0.1*0.4</f>
        <v>4.0000000000000008E-2</v>
      </c>
      <c r="L2600" s="3" t="s">
        <v>2298</v>
      </c>
      <c r="M2600" s="3">
        <f>30*4</f>
        <v>120</v>
      </c>
      <c r="N2600" s="39">
        <f>K2600*M2600</f>
        <v>4.8000000000000007</v>
      </c>
      <c r="O2600" s="40">
        <f t="shared" si="476"/>
        <v>376.79999999999995</v>
      </c>
      <c r="P2600" s="51">
        <v>0</v>
      </c>
      <c r="Q2600" s="46"/>
      <c r="R2600" s="51"/>
      <c r="S2600" s="3"/>
      <c r="T2600" s="30"/>
      <c r="U2600" s="41">
        <f t="shared" si="477"/>
        <v>376.79999999999995</v>
      </c>
      <c r="V2600" s="41">
        <f t="shared" si="478"/>
        <v>0</v>
      </c>
      <c r="W2600" s="5"/>
    </row>
    <row r="2601" spans="1:23" ht="44.4" customHeight="1" x14ac:dyDescent="0.3">
      <c r="A2601" s="3">
        <f t="shared" si="480"/>
        <v>2584</v>
      </c>
      <c r="B2601" s="4" t="s">
        <v>2561</v>
      </c>
      <c r="C2601" s="3">
        <v>1</v>
      </c>
      <c r="D2601" s="3" t="s">
        <v>2684</v>
      </c>
      <c r="E2601" s="4" t="s">
        <v>2627</v>
      </c>
      <c r="F2601" s="3" t="s">
        <v>2681</v>
      </c>
      <c r="G2601" s="3"/>
      <c r="H2601" s="3"/>
      <c r="I2601" s="3" t="s">
        <v>2508</v>
      </c>
      <c r="J2601" s="3">
        <f>20*300*400*0.00000785</f>
        <v>18.84</v>
      </c>
      <c r="K2601" s="3">
        <f>0.3*0.4</f>
        <v>0.12</v>
      </c>
      <c r="L2601" s="3" t="s">
        <v>2298</v>
      </c>
      <c r="M2601" s="3">
        <v>60</v>
      </c>
      <c r="N2601" s="39">
        <f>M2601*K2601</f>
        <v>7.1999999999999993</v>
      </c>
      <c r="O2601" s="40">
        <f t="shared" si="476"/>
        <v>1130.4000000000001</v>
      </c>
      <c r="P2601" s="51">
        <v>0</v>
      </c>
      <c r="Q2601" s="46"/>
      <c r="R2601" s="51"/>
      <c r="S2601" s="3"/>
      <c r="T2601" s="30"/>
      <c r="U2601" s="41">
        <f t="shared" si="477"/>
        <v>1130.4000000000001</v>
      </c>
      <c r="V2601" s="41">
        <f t="shared" si="478"/>
        <v>0</v>
      </c>
      <c r="W2601" s="5"/>
    </row>
    <row r="2602" spans="1:23" ht="44.4" customHeight="1" x14ac:dyDescent="0.3">
      <c r="A2602" s="3">
        <f t="shared" si="480"/>
        <v>2585</v>
      </c>
      <c r="B2602" s="4" t="s">
        <v>2561</v>
      </c>
      <c r="C2602" s="3">
        <v>1</v>
      </c>
      <c r="D2602" s="3" t="s">
        <v>2684</v>
      </c>
      <c r="E2602" s="4" t="s">
        <v>2629</v>
      </c>
      <c r="F2602" s="3" t="s">
        <v>2681</v>
      </c>
      <c r="G2602" s="3"/>
      <c r="H2602" s="3"/>
      <c r="I2602" s="3" t="s">
        <v>2508</v>
      </c>
      <c r="J2602" s="3">
        <f>20*450*400*0.00000785</f>
        <v>28.259999999999998</v>
      </c>
      <c r="K2602" s="3"/>
      <c r="L2602" s="3"/>
      <c r="M2602" s="3">
        <v>30</v>
      </c>
      <c r="N2602" s="39"/>
      <c r="O2602" s="40">
        <f t="shared" si="476"/>
        <v>847.8</v>
      </c>
      <c r="P2602" s="51">
        <v>0</v>
      </c>
      <c r="Q2602" s="46"/>
      <c r="R2602" s="51"/>
      <c r="S2602" s="3"/>
      <c r="T2602" s="30"/>
      <c r="U2602" s="41">
        <f t="shared" si="477"/>
        <v>847.8</v>
      </c>
      <c r="V2602" s="41">
        <f t="shared" si="478"/>
        <v>0</v>
      </c>
      <c r="W2602" s="5"/>
    </row>
    <row r="2603" spans="1:23" ht="44.4" customHeight="1" x14ac:dyDescent="0.3">
      <c r="A2603" s="3">
        <f t="shared" si="480"/>
        <v>2586</v>
      </c>
      <c r="B2603" s="4" t="s">
        <v>2561</v>
      </c>
      <c r="C2603" s="3">
        <v>1</v>
      </c>
      <c r="D2603" s="3" t="s">
        <v>2684</v>
      </c>
      <c r="E2603" s="4" t="s">
        <v>2632</v>
      </c>
      <c r="F2603" s="3" t="s">
        <v>2680</v>
      </c>
      <c r="G2603" s="3"/>
      <c r="H2603" s="3"/>
      <c r="I2603" s="3" t="s">
        <v>2508</v>
      </c>
      <c r="J2603" s="3">
        <f>10*600*600*0.00000785</f>
        <v>28.259999999999998</v>
      </c>
      <c r="K2603" s="3">
        <f>0.6*0.6</f>
        <v>0.36</v>
      </c>
      <c r="L2603" s="3" t="s">
        <v>2298</v>
      </c>
      <c r="M2603" s="3">
        <v>26</v>
      </c>
      <c r="N2603" s="39">
        <f>K2603*M2603</f>
        <v>9.36</v>
      </c>
      <c r="O2603" s="40">
        <f t="shared" si="476"/>
        <v>734.76</v>
      </c>
      <c r="P2603" s="51">
        <v>0</v>
      </c>
      <c r="Q2603" s="46"/>
      <c r="R2603" s="51"/>
      <c r="S2603" s="3"/>
      <c r="T2603" s="30"/>
      <c r="U2603" s="41">
        <f t="shared" si="477"/>
        <v>734.76</v>
      </c>
      <c r="V2603" s="41">
        <f t="shared" si="478"/>
        <v>0</v>
      </c>
      <c r="W2603" s="5"/>
    </row>
    <row r="2604" spans="1:23" ht="44.4" customHeight="1" x14ac:dyDescent="0.3">
      <c r="A2604" s="3">
        <f t="shared" si="480"/>
        <v>2587</v>
      </c>
      <c r="B2604" s="4" t="s">
        <v>2561</v>
      </c>
      <c r="C2604" s="3">
        <v>1</v>
      </c>
      <c r="D2604" s="3" t="s">
        <v>2684</v>
      </c>
      <c r="E2604" s="4" t="s">
        <v>2633</v>
      </c>
      <c r="F2604" s="3" t="s">
        <v>2680</v>
      </c>
      <c r="G2604" s="3"/>
      <c r="H2604" s="3"/>
      <c r="I2604" s="3" t="s">
        <v>2508</v>
      </c>
      <c r="J2604" s="3">
        <f>10*300*600*0.00000785</f>
        <v>14.129999999999999</v>
      </c>
      <c r="K2604" s="3">
        <f>0.3*0.6</f>
        <v>0.18</v>
      </c>
      <c r="L2604" s="3" t="s">
        <v>2298</v>
      </c>
      <c r="M2604" s="3">
        <v>25</v>
      </c>
      <c r="N2604" s="39">
        <f>M2604*K2604</f>
        <v>4.5</v>
      </c>
      <c r="O2604" s="40">
        <f t="shared" si="476"/>
        <v>353.25</v>
      </c>
      <c r="P2604" s="51">
        <v>0</v>
      </c>
      <c r="Q2604" s="46"/>
      <c r="R2604" s="51"/>
      <c r="S2604" s="3"/>
      <c r="T2604" s="30"/>
      <c r="U2604" s="41">
        <f t="shared" si="477"/>
        <v>353.25</v>
      </c>
      <c r="V2604" s="41">
        <f t="shared" si="478"/>
        <v>0</v>
      </c>
      <c r="W2604" s="5"/>
    </row>
    <row r="2605" spans="1:23" ht="44.4" customHeight="1" x14ac:dyDescent="0.3">
      <c r="A2605" s="3">
        <f t="shared" si="480"/>
        <v>2588</v>
      </c>
      <c r="B2605" s="4" t="s">
        <v>2561</v>
      </c>
      <c r="C2605" s="3">
        <v>1</v>
      </c>
      <c r="D2605" s="3" t="s">
        <v>2684</v>
      </c>
      <c r="E2605" s="4" t="s">
        <v>2634</v>
      </c>
      <c r="F2605" s="3" t="s">
        <v>2680</v>
      </c>
      <c r="G2605" s="3"/>
      <c r="H2605" s="3"/>
      <c r="I2605" s="3" t="s">
        <v>2508</v>
      </c>
      <c r="J2605" s="3">
        <f>10*200*400*0.00000785</f>
        <v>6.2799999999999994</v>
      </c>
      <c r="K2605" s="3">
        <f>0.2*0.4</f>
        <v>8.0000000000000016E-2</v>
      </c>
      <c r="L2605" s="3" t="s">
        <v>2298</v>
      </c>
      <c r="M2605" s="3">
        <v>50</v>
      </c>
      <c r="N2605" s="39">
        <f>M2605*K2605</f>
        <v>4.0000000000000009</v>
      </c>
      <c r="O2605" s="40">
        <f t="shared" si="476"/>
        <v>313.99999999999994</v>
      </c>
      <c r="P2605" s="51">
        <v>0</v>
      </c>
      <c r="Q2605" s="46"/>
      <c r="R2605" s="51"/>
      <c r="S2605" s="3"/>
      <c r="T2605" s="30"/>
      <c r="U2605" s="41">
        <f t="shared" si="477"/>
        <v>313.99999999999994</v>
      </c>
      <c r="V2605" s="41">
        <f t="shared" si="478"/>
        <v>0</v>
      </c>
      <c r="W2605" s="5"/>
    </row>
    <row r="2606" spans="1:23" ht="44.4" customHeight="1" x14ac:dyDescent="0.3">
      <c r="A2606" s="3">
        <f t="shared" si="480"/>
        <v>2589</v>
      </c>
      <c r="B2606" s="4" t="s">
        <v>2067</v>
      </c>
      <c r="C2606" s="3">
        <v>8</v>
      </c>
      <c r="D2606" s="3" t="s">
        <v>2684</v>
      </c>
      <c r="E2606" s="4" t="s">
        <v>2628</v>
      </c>
      <c r="F2606" s="3" t="s">
        <v>2680</v>
      </c>
      <c r="G2606" s="3"/>
      <c r="H2606" s="3"/>
      <c r="I2606" s="3" t="s">
        <v>2508</v>
      </c>
      <c r="J2606" s="3">
        <f>10*100*400*0.00000785</f>
        <v>3.1399999999999997</v>
      </c>
      <c r="K2606" s="3">
        <f>0.1*0.4</f>
        <v>4.0000000000000008E-2</v>
      </c>
      <c r="L2606" s="3" t="s">
        <v>2298</v>
      </c>
      <c r="M2606" s="3">
        <f>15*4</f>
        <v>60</v>
      </c>
      <c r="N2606" s="39">
        <f>K2606*M2606</f>
        <v>2.4000000000000004</v>
      </c>
      <c r="O2606" s="40">
        <f t="shared" si="476"/>
        <v>188.39999999999998</v>
      </c>
      <c r="P2606" s="51">
        <v>0</v>
      </c>
      <c r="Q2606" s="46"/>
      <c r="R2606" s="51"/>
      <c r="S2606" s="3"/>
      <c r="T2606" s="30"/>
      <c r="U2606" s="41">
        <f t="shared" si="477"/>
        <v>188.39999999999998</v>
      </c>
      <c r="V2606" s="41">
        <f t="shared" si="478"/>
        <v>0</v>
      </c>
      <c r="W2606" s="5"/>
    </row>
    <row r="2607" spans="1:23" ht="44.4" customHeight="1" x14ac:dyDescent="0.3">
      <c r="A2607" s="3">
        <f t="shared" si="480"/>
        <v>2590</v>
      </c>
      <c r="B2607" s="4" t="s">
        <v>2067</v>
      </c>
      <c r="C2607" s="3">
        <v>8</v>
      </c>
      <c r="D2607" s="3" t="s">
        <v>2684</v>
      </c>
      <c r="E2607" s="4" t="s">
        <v>2627</v>
      </c>
      <c r="F2607" s="3" t="s">
        <v>2681</v>
      </c>
      <c r="G2607" s="3"/>
      <c r="H2607" s="3"/>
      <c r="I2607" s="3" t="s">
        <v>2508</v>
      </c>
      <c r="J2607" s="3">
        <f>20*300*400*0.00000785</f>
        <v>18.84</v>
      </c>
      <c r="K2607" s="3">
        <f>0.3*0.4</f>
        <v>0.12</v>
      </c>
      <c r="L2607" s="3" t="s">
        <v>2298</v>
      </c>
      <c r="M2607" s="3">
        <v>19</v>
      </c>
      <c r="N2607" s="39">
        <f>M2607*K2607</f>
        <v>2.2799999999999998</v>
      </c>
      <c r="O2607" s="40">
        <f t="shared" si="476"/>
        <v>357.96</v>
      </c>
      <c r="P2607" s="51">
        <v>0</v>
      </c>
      <c r="Q2607" s="46"/>
      <c r="R2607" s="51"/>
      <c r="S2607" s="3"/>
      <c r="T2607" s="30"/>
      <c r="U2607" s="41">
        <f t="shared" si="477"/>
        <v>357.96</v>
      </c>
      <c r="V2607" s="41">
        <f t="shared" si="478"/>
        <v>0</v>
      </c>
      <c r="W2607" s="5"/>
    </row>
    <row r="2608" spans="1:23" ht="44.4" customHeight="1" x14ac:dyDescent="0.3">
      <c r="A2608" s="3">
        <f t="shared" si="480"/>
        <v>2591</v>
      </c>
      <c r="B2608" s="4" t="s">
        <v>2067</v>
      </c>
      <c r="C2608" s="3">
        <v>8</v>
      </c>
      <c r="D2608" s="3" t="s">
        <v>2684</v>
      </c>
      <c r="E2608" s="4" t="s">
        <v>2629</v>
      </c>
      <c r="F2608" s="3" t="s">
        <v>2681</v>
      </c>
      <c r="G2608" s="3"/>
      <c r="H2608" s="3"/>
      <c r="I2608" s="3" t="s">
        <v>2508</v>
      </c>
      <c r="J2608" s="3">
        <f>20*450*400*0.00000785</f>
        <v>28.259999999999998</v>
      </c>
      <c r="K2608" s="3"/>
      <c r="L2608" s="3"/>
      <c r="M2608" s="3">
        <v>19</v>
      </c>
      <c r="N2608" s="39"/>
      <c r="O2608" s="40">
        <f t="shared" si="476"/>
        <v>536.93999999999994</v>
      </c>
      <c r="P2608" s="51">
        <v>0</v>
      </c>
      <c r="Q2608" s="46"/>
      <c r="R2608" s="51"/>
      <c r="S2608" s="3"/>
      <c r="T2608" s="30"/>
      <c r="U2608" s="41">
        <f t="shared" si="477"/>
        <v>536.93999999999994</v>
      </c>
      <c r="V2608" s="41">
        <f t="shared" si="478"/>
        <v>0</v>
      </c>
      <c r="W2608" s="5"/>
    </row>
    <row r="2609" spans="1:23" ht="44.4" customHeight="1" x14ac:dyDescent="0.3">
      <c r="A2609" s="3">
        <f t="shared" si="480"/>
        <v>2592</v>
      </c>
      <c r="B2609" s="4" t="s">
        <v>2067</v>
      </c>
      <c r="C2609" s="3">
        <v>8</v>
      </c>
      <c r="D2609" s="3" t="s">
        <v>2684</v>
      </c>
      <c r="E2609" s="4" t="s">
        <v>2630</v>
      </c>
      <c r="F2609" s="3" t="s">
        <v>2681</v>
      </c>
      <c r="G2609" s="3"/>
      <c r="H2609" s="3"/>
      <c r="I2609" s="3" t="s">
        <v>2508</v>
      </c>
      <c r="J2609" s="3">
        <f>20*150*400*0.00000785</f>
        <v>9.42</v>
      </c>
      <c r="K2609" s="3">
        <f>0.15*0.4</f>
        <v>0.06</v>
      </c>
      <c r="L2609" s="3" t="s">
        <v>2298</v>
      </c>
      <c r="M2609" s="3">
        <v>19</v>
      </c>
      <c r="N2609" s="39">
        <f>M2609*K2609</f>
        <v>1.1399999999999999</v>
      </c>
      <c r="O2609" s="40">
        <f t="shared" si="476"/>
        <v>178.98</v>
      </c>
      <c r="P2609" s="51">
        <v>0</v>
      </c>
      <c r="Q2609" s="46"/>
      <c r="R2609" s="51"/>
      <c r="S2609" s="3"/>
      <c r="T2609" s="30"/>
      <c r="U2609" s="41">
        <f t="shared" si="477"/>
        <v>178.98</v>
      </c>
      <c r="V2609" s="41">
        <f t="shared" si="478"/>
        <v>0</v>
      </c>
      <c r="W2609" s="5"/>
    </row>
    <row r="2610" spans="1:23" ht="44.4" customHeight="1" x14ac:dyDescent="0.3">
      <c r="A2610" s="3">
        <f t="shared" si="480"/>
        <v>2593</v>
      </c>
      <c r="B2610" s="4" t="s">
        <v>2067</v>
      </c>
      <c r="C2610" s="3">
        <v>8</v>
      </c>
      <c r="D2610" s="3" t="s">
        <v>2684</v>
      </c>
      <c r="E2610" s="4" t="s">
        <v>2631</v>
      </c>
      <c r="F2610" s="3" t="s">
        <v>2681</v>
      </c>
      <c r="G2610" s="3"/>
      <c r="H2610" s="3"/>
      <c r="I2610" s="3" t="s">
        <v>2508</v>
      </c>
      <c r="J2610" s="3">
        <f>20*450*250*0.00000785</f>
        <v>17.662499999999998</v>
      </c>
      <c r="K2610" s="3"/>
      <c r="L2610" s="3"/>
      <c r="M2610" s="3">
        <v>24</v>
      </c>
      <c r="N2610" s="39"/>
      <c r="O2610" s="40">
        <f t="shared" si="476"/>
        <v>423.9</v>
      </c>
      <c r="P2610" s="51">
        <v>0</v>
      </c>
      <c r="Q2610" s="46"/>
      <c r="R2610" s="51"/>
      <c r="S2610" s="3"/>
      <c r="T2610" s="30"/>
      <c r="U2610" s="41">
        <f t="shared" si="477"/>
        <v>423.9</v>
      </c>
      <c r="V2610" s="41">
        <f t="shared" si="478"/>
        <v>0</v>
      </c>
      <c r="W2610" s="5"/>
    </row>
    <row r="2611" spans="1:23" ht="44.4" customHeight="1" x14ac:dyDescent="0.3">
      <c r="A2611" s="3">
        <f t="shared" si="480"/>
        <v>2594</v>
      </c>
      <c r="B2611" s="4" t="s">
        <v>2067</v>
      </c>
      <c r="C2611" s="3">
        <v>8</v>
      </c>
      <c r="D2611" s="3" t="s">
        <v>2684</v>
      </c>
      <c r="E2611" s="4" t="s">
        <v>2632</v>
      </c>
      <c r="F2611" s="3" t="s">
        <v>2680</v>
      </c>
      <c r="G2611" s="3"/>
      <c r="H2611" s="3"/>
      <c r="I2611" s="3" t="s">
        <v>2508</v>
      </c>
      <c r="J2611" s="3">
        <f>10*600*600*0.00000785</f>
        <v>28.259999999999998</v>
      </c>
      <c r="K2611" s="3">
        <f>0.6*0.6</f>
        <v>0.36</v>
      </c>
      <c r="L2611" s="3" t="s">
        <v>2298</v>
      </c>
      <c r="M2611" s="3">
        <f>20*4</f>
        <v>80</v>
      </c>
      <c r="N2611" s="39">
        <f>K2611*M2611</f>
        <v>28.799999999999997</v>
      </c>
      <c r="O2611" s="40">
        <f t="shared" si="476"/>
        <v>2260.7999999999997</v>
      </c>
      <c r="P2611" s="51">
        <v>0</v>
      </c>
      <c r="Q2611" s="46"/>
      <c r="R2611" s="51"/>
      <c r="S2611" s="3"/>
      <c r="T2611" s="30"/>
      <c r="U2611" s="41">
        <f t="shared" si="477"/>
        <v>2260.7999999999997</v>
      </c>
      <c r="V2611" s="41">
        <f t="shared" si="478"/>
        <v>0</v>
      </c>
      <c r="W2611" s="5"/>
    </row>
    <row r="2612" spans="1:23" ht="44.4" customHeight="1" x14ac:dyDescent="0.3">
      <c r="A2612" s="3">
        <f t="shared" si="480"/>
        <v>2595</v>
      </c>
      <c r="B2612" s="4" t="s">
        <v>2067</v>
      </c>
      <c r="C2612" s="3">
        <v>8</v>
      </c>
      <c r="D2612" s="3" t="s">
        <v>2684</v>
      </c>
      <c r="E2612" s="4" t="s">
        <v>2633</v>
      </c>
      <c r="F2612" s="3" t="s">
        <v>2680</v>
      </c>
      <c r="G2612" s="3"/>
      <c r="H2612" s="3"/>
      <c r="I2612" s="3" t="s">
        <v>2508</v>
      </c>
      <c r="J2612" s="3">
        <f>10*300*600*0.00000785</f>
        <v>14.129999999999999</v>
      </c>
      <c r="K2612" s="3">
        <f>0.3*0.6</f>
        <v>0.18</v>
      </c>
      <c r="L2612" s="3" t="s">
        <v>2298</v>
      </c>
      <c r="M2612" s="3">
        <v>20</v>
      </c>
      <c r="N2612" s="39">
        <f>M2612*K2612</f>
        <v>3.5999999999999996</v>
      </c>
      <c r="O2612" s="40">
        <f t="shared" si="476"/>
        <v>282.59999999999997</v>
      </c>
      <c r="P2612" s="51">
        <v>0</v>
      </c>
      <c r="Q2612" s="46"/>
      <c r="R2612" s="51"/>
      <c r="S2612" s="3"/>
      <c r="T2612" s="30"/>
      <c r="U2612" s="41">
        <f t="shared" si="477"/>
        <v>282.59999999999997</v>
      </c>
      <c r="V2612" s="41">
        <f t="shared" si="478"/>
        <v>0</v>
      </c>
      <c r="W2612" s="5"/>
    </row>
    <row r="2613" spans="1:23" ht="44.4" customHeight="1" x14ac:dyDescent="0.3">
      <c r="A2613" s="3">
        <f t="shared" ref="A2613:A2620" si="481">A2612+1</f>
        <v>2596</v>
      </c>
      <c r="B2613" s="4" t="s">
        <v>2067</v>
      </c>
      <c r="C2613" s="3">
        <v>8</v>
      </c>
      <c r="D2613" s="3" t="s">
        <v>2684</v>
      </c>
      <c r="E2613" s="4" t="s">
        <v>2634</v>
      </c>
      <c r="F2613" s="3" t="s">
        <v>2680</v>
      </c>
      <c r="G2613" s="3"/>
      <c r="H2613" s="3"/>
      <c r="I2613" s="3" t="s">
        <v>2508</v>
      </c>
      <c r="J2613" s="3">
        <f>10*200*400*0.00000785</f>
        <v>6.2799999999999994</v>
      </c>
      <c r="K2613" s="3">
        <f>0.2*0.4</f>
        <v>8.0000000000000016E-2</v>
      </c>
      <c r="L2613" s="3" t="s">
        <v>2298</v>
      </c>
      <c r="M2613" s="3">
        <v>34</v>
      </c>
      <c r="N2613" s="39">
        <f>M2613*K2613</f>
        <v>2.7200000000000006</v>
      </c>
      <c r="O2613" s="40">
        <f t="shared" si="476"/>
        <v>213.51999999999998</v>
      </c>
      <c r="P2613" s="51">
        <v>0</v>
      </c>
      <c r="Q2613" s="46"/>
      <c r="R2613" s="51"/>
      <c r="S2613" s="3"/>
      <c r="T2613" s="30"/>
      <c r="U2613" s="41">
        <f t="shared" si="477"/>
        <v>213.51999999999998</v>
      </c>
      <c r="V2613" s="41">
        <f t="shared" si="478"/>
        <v>0</v>
      </c>
      <c r="W2613" s="5"/>
    </row>
    <row r="2614" spans="1:23" ht="44.4" customHeight="1" x14ac:dyDescent="0.3">
      <c r="A2614" s="3">
        <f t="shared" si="481"/>
        <v>2597</v>
      </c>
      <c r="B2614" s="4" t="s">
        <v>2019</v>
      </c>
      <c r="C2614" s="3">
        <v>7</v>
      </c>
      <c r="D2614" s="3" t="s">
        <v>2684</v>
      </c>
      <c r="E2614" s="4" t="s">
        <v>2628</v>
      </c>
      <c r="F2614" s="3" t="s">
        <v>2680</v>
      </c>
      <c r="G2614" s="3"/>
      <c r="H2614" s="3"/>
      <c r="I2614" s="3" t="s">
        <v>2508</v>
      </c>
      <c r="J2614" s="3">
        <f>10*100*400*0.00000785</f>
        <v>3.1399999999999997</v>
      </c>
      <c r="K2614" s="3">
        <f>0.1*0.4</f>
        <v>4.0000000000000008E-2</v>
      </c>
      <c r="L2614" s="3" t="s">
        <v>2298</v>
      </c>
      <c r="M2614" s="3">
        <f>6*4</f>
        <v>24</v>
      </c>
      <c r="N2614" s="39">
        <f>K2614*M2614</f>
        <v>0.96000000000000019</v>
      </c>
      <c r="O2614" s="40">
        <f t="shared" si="476"/>
        <v>75.359999999999985</v>
      </c>
      <c r="P2614" s="51">
        <v>0</v>
      </c>
      <c r="Q2614" s="46"/>
      <c r="R2614" s="51"/>
      <c r="S2614" s="3"/>
      <c r="T2614" s="30"/>
      <c r="U2614" s="41">
        <f t="shared" si="477"/>
        <v>75.359999999999985</v>
      </c>
      <c r="V2614" s="41">
        <f t="shared" si="478"/>
        <v>0</v>
      </c>
      <c r="W2614" s="5"/>
    </row>
    <row r="2615" spans="1:23" ht="44.4" customHeight="1" x14ac:dyDescent="0.3">
      <c r="A2615" s="3">
        <f t="shared" si="481"/>
        <v>2598</v>
      </c>
      <c r="B2615" s="4" t="s">
        <v>2019</v>
      </c>
      <c r="C2615" s="3">
        <v>7</v>
      </c>
      <c r="D2615" s="3" t="s">
        <v>2684</v>
      </c>
      <c r="E2615" s="4" t="s">
        <v>2627</v>
      </c>
      <c r="F2615" s="3" t="s">
        <v>2681</v>
      </c>
      <c r="G2615" s="3"/>
      <c r="H2615" s="3"/>
      <c r="I2615" s="3" t="s">
        <v>2508</v>
      </c>
      <c r="J2615" s="3">
        <f>20*300*400*0.00000785</f>
        <v>18.84</v>
      </c>
      <c r="K2615" s="3">
        <f>0.3*0.4</f>
        <v>0.12</v>
      </c>
      <c r="L2615" s="3" t="s">
        <v>2298</v>
      </c>
      <c r="M2615" s="3">
        <v>8</v>
      </c>
      <c r="N2615" s="39">
        <f>M2615*K2615</f>
        <v>0.96</v>
      </c>
      <c r="O2615" s="40">
        <f t="shared" si="476"/>
        <v>150.72</v>
      </c>
      <c r="P2615" s="51">
        <v>0</v>
      </c>
      <c r="Q2615" s="46"/>
      <c r="R2615" s="51"/>
      <c r="S2615" s="3"/>
      <c r="T2615" s="30"/>
      <c r="U2615" s="41">
        <f t="shared" si="477"/>
        <v>150.72</v>
      </c>
      <c r="V2615" s="41">
        <f t="shared" si="478"/>
        <v>0</v>
      </c>
      <c r="W2615" s="5"/>
    </row>
    <row r="2616" spans="1:23" ht="44.4" customHeight="1" x14ac:dyDescent="0.3">
      <c r="A2616" s="3">
        <f t="shared" si="481"/>
        <v>2599</v>
      </c>
      <c r="B2616" s="4" t="s">
        <v>2019</v>
      </c>
      <c r="C2616" s="3">
        <v>7</v>
      </c>
      <c r="D2616" s="3" t="s">
        <v>2684</v>
      </c>
      <c r="E2616" s="4" t="s">
        <v>2629</v>
      </c>
      <c r="F2616" s="3" t="s">
        <v>2681</v>
      </c>
      <c r="G2616" s="3"/>
      <c r="H2616" s="3"/>
      <c r="I2616" s="3" t="s">
        <v>2508</v>
      </c>
      <c r="J2616" s="3">
        <f>20*450*400*0.00000785</f>
        <v>28.259999999999998</v>
      </c>
      <c r="K2616" s="3"/>
      <c r="L2616" s="3"/>
      <c r="M2616" s="3">
        <v>8</v>
      </c>
      <c r="N2616" s="39"/>
      <c r="O2616" s="40">
        <f t="shared" si="476"/>
        <v>226.07999999999998</v>
      </c>
      <c r="P2616" s="51">
        <v>0</v>
      </c>
      <c r="Q2616" s="46"/>
      <c r="R2616" s="51"/>
      <c r="S2616" s="3"/>
      <c r="T2616" s="30"/>
      <c r="U2616" s="41">
        <f t="shared" si="477"/>
        <v>226.07999999999998</v>
      </c>
      <c r="V2616" s="41">
        <f t="shared" si="478"/>
        <v>0</v>
      </c>
      <c r="W2616" s="5"/>
    </row>
    <row r="2617" spans="1:23" ht="44.4" customHeight="1" x14ac:dyDescent="0.3">
      <c r="A2617" s="3">
        <f t="shared" si="481"/>
        <v>2600</v>
      </c>
      <c r="B2617" s="4" t="s">
        <v>2019</v>
      </c>
      <c r="C2617" s="3">
        <v>7</v>
      </c>
      <c r="D2617" s="3" t="s">
        <v>2684</v>
      </c>
      <c r="E2617" s="4" t="s">
        <v>2630</v>
      </c>
      <c r="F2617" s="3" t="s">
        <v>2681</v>
      </c>
      <c r="G2617" s="3"/>
      <c r="H2617" s="3"/>
      <c r="I2617" s="3" t="s">
        <v>2508</v>
      </c>
      <c r="J2617" s="3">
        <f>20*150*400*0.00000785</f>
        <v>9.42</v>
      </c>
      <c r="K2617" s="3">
        <f>0.15*0.4</f>
        <v>0.06</v>
      </c>
      <c r="L2617" s="3" t="s">
        <v>2298</v>
      </c>
      <c r="M2617" s="3">
        <v>8</v>
      </c>
      <c r="N2617" s="39">
        <f>M2617*K2617</f>
        <v>0.48</v>
      </c>
      <c r="O2617" s="40">
        <f t="shared" si="476"/>
        <v>75.36</v>
      </c>
      <c r="P2617" s="51">
        <v>0</v>
      </c>
      <c r="Q2617" s="46"/>
      <c r="R2617" s="51"/>
      <c r="S2617" s="3"/>
      <c r="T2617" s="30"/>
      <c r="U2617" s="41">
        <f t="shared" si="477"/>
        <v>75.36</v>
      </c>
      <c r="V2617" s="41">
        <f t="shared" si="478"/>
        <v>0</v>
      </c>
      <c r="W2617" s="5"/>
    </row>
    <row r="2618" spans="1:23" ht="44.4" customHeight="1" x14ac:dyDescent="0.3">
      <c r="A2618" s="3">
        <f t="shared" si="481"/>
        <v>2601</v>
      </c>
      <c r="B2618" s="4" t="s">
        <v>2019</v>
      </c>
      <c r="C2618" s="3">
        <v>7</v>
      </c>
      <c r="D2618" s="3" t="s">
        <v>2684</v>
      </c>
      <c r="E2618" s="4" t="s">
        <v>2631</v>
      </c>
      <c r="F2618" s="3" t="s">
        <v>2681</v>
      </c>
      <c r="G2618" s="3"/>
      <c r="H2618" s="3"/>
      <c r="I2618" s="3" t="s">
        <v>2508</v>
      </c>
      <c r="J2618" s="3">
        <f>20*450*250*0.00000785</f>
        <v>17.662499999999998</v>
      </c>
      <c r="K2618" s="3"/>
      <c r="L2618" s="3"/>
      <c r="M2618" s="3">
        <v>8</v>
      </c>
      <c r="N2618" s="39"/>
      <c r="O2618" s="40">
        <f t="shared" si="476"/>
        <v>141.29999999999998</v>
      </c>
      <c r="P2618" s="51">
        <v>0</v>
      </c>
      <c r="Q2618" s="46"/>
      <c r="R2618" s="51"/>
      <c r="S2618" s="3"/>
      <c r="T2618" s="30"/>
      <c r="U2618" s="41">
        <f t="shared" si="477"/>
        <v>141.29999999999998</v>
      </c>
      <c r="V2618" s="41">
        <f t="shared" si="478"/>
        <v>0</v>
      </c>
      <c r="W2618" s="5"/>
    </row>
    <row r="2619" spans="1:23" ht="44.4" customHeight="1" x14ac:dyDescent="0.3">
      <c r="A2619" s="3">
        <f t="shared" si="481"/>
        <v>2602</v>
      </c>
      <c r="B2619" s="4" t="s">
        <v>2019</v>
      </c>
      <c r="C2619" s="3">
        <v>7</v>
      </c>
      <c r="D2619" s="3" t="s">
        <v>2684</v>
      </c>
      <c r="E2619" s="4" t="s">
        <v>2632</v>
      </c>
      <c r="F2619" s="3" t="s">
        <v>2680</v>
      </c>
      <c r="G2619" s="3"/>
      <c r="H2619" s="3"/>
      <c r="I2619" s="3" t="s">
        <v>2508</v>
      </c>
      <c r="J2619" s="3">
        <f>10*600*600*0.00000785</f>
        <v>28.259999999999998</v>
      </c>
      <c r="K2619" s="3">
        <f>0.6*0.6</f>
        <v>0.36</v>
      </c>
      <c r="L2619" s="3" t="s">
        <v>2298</v>
      </c>
      <c r="M2619" s="3">
        <v>20</v>
      </c>
      <c r="N2619" s="39">
        <f>K2619*M2619</f>
        <v>7.1999999999999993</v>
      </c>
      <c r="O2619" s="40">
        <f t="shared" si="476"/>
        <v>565.19999999999993</v>
      </c>
      <c r="P2619" s="51">
        <v>0</v>
      </c>
      <c r="Q2619" s="46"/>
      <c r="R2619" s="51"/>
      <c r="S2619" s="3"/>
      <c r="T2619" s="30"/>
      <c r="U2619" s="41">
        <f t="shared" si="477"/>
        <v>565.19999999999993</v>
      </c>
      <c r="V2619" s="41">
        <f t="shared" si="478"/>
        <v>0</v>
      </c>
      <c r="W2619" s="5"/>
    </row>
    <row r="2620" spans="1:23" ht="44.4" customHeight="1" x14ac:dyDescent="0.3">
      <c r="A2620" s="3">
        <f t="shared" si="481"/>
        <v>2603</v>
      </c>
      <c r="B2620" s="4" t="s">
        <v>2019</v>
      </c>
      <c r="C2620" s="3">
        <v>7</v>
      </c>
      <c r="D2620" s="3" t="s">
        <v>2684</v>
      </c>
      <c r="E2620" s="4" t="s">
        <v>2633</v>
      </c>
      <c r="F2620" s="3" t="s">
        <v>2680</v>
      </c>
      <c r="G2620" s="3"/>
      <c r="H2620" s="3"/>
      <c r="I2620" s="3" t="s">
        <v>2508</v>
      </c>
      <c r="J2620" s="3">
        <f>10*300*600*0.00000785</f>
        <v>14.129999999999999</v>
      </c>
      <c r="K2620" s="3">
        <f>0.3*0.6</f>
        <v>0.18</v>
      </c>
      <c r="L2620" s="3" t="s">
        <v>2298</v>
      </c>
      <c r="M2620" s="3">
        <v>20</v>
      </c>
      <c r="N2620" s="39">
        <f>M2620*K2620</f>
        <v>3.5999999999999996</v>
      </c>
      <c r="O2620" s="40">
        <f t="shared" si="476"/>
        <v>282.59999999999997</v>
      </c>
      <c r="P2620" s="51">
        <v>0</v>
      </c>
      <c r="Q2620" s="46"/>
      <c r="R2620" s="51"/>
      <c r="S2620" s="3"/>
      <c r="T2620" s="30"/>
      <c r="U2620" s="41">
        <f t="shared" si="477"/>
        <v>282.59999999999997</v>
      </c>
      <c r="V2620" s="41">
        <f t="shared" si="478"/>
        <v>0</v>
      </c>
      <c r="W2620" s="5"/>
    </row>
    <row r="2621" spans="1:23" ht="44.4" customHeight="1" x14ac:dyDescent="0.3">
      <c r="A2621" s="3">
        <f t="shared" ref="A2621:A2628" si="482">A2620+1</f>
        <v>2604</v>
      </c>
      <c r="B2621" s="4" t="s">
        <v>2019</v>
      </c>
      <c r="C2621" s="3">
        <v>7</v>
      </c>
      <c r="D2621" s="3" t="s">
        <v>2684</v>
      </c>
      <c r="E2621" s="4" t="s">
        <v>2634</v>
      </c>
      <c r="F2621" s="3" t="s">
        <v>2680</v>
      </c>
      <c r="G2621" s="3"/>
      <c r="H2621" s="3"/>
      <c r="I2621" s="3" t="s">
        <v>2508</v>
      </c>
      <c r="J2621" s="3">
        <f>10*200*400*0.00000785</f>
        <v>6.2799999999999994</v>
      </c>
      <c r="K2621" s="3">
        <f>0.2*0.4</f>
        <v>8.0000000000000016E-2</v>
      </c>
      <c r="L2621" s="3" t="s">
        <v>2298</v>
      </c>
      <c r="M2621" s="3">
        <v>34</v>
      </c>
      <c r="N2621" s="39">
        <f>M2621*K2621</f>
        <v>2.7200000000000006</v>
      </c>
      <c r="O2621" s="40">
        <f t="shared" si="476"/>
        <v>213.51999999999998</v>
      </c>
      <c r="P2621" s="51">
        <v>0</v>
      </c>
      <c r="Q2621" s="46"/>
      <c r="R2621" s="51"/>
      <c r="S2621" s="3"/>
      <c r="T2621" s="30"/>
      <c r="U2621" s="41">
        <f t="shared" si="477"/>
        <v>213.51999999999998</v>
      </c>
      <c r="V2621" s="41">
        <f t="shared" si="478"/>
        <v>0</v>
      </c>
      <c r="W2621" s="5"/>
    </row>
    <row r="2622" spans="1:23" ht="44.4" customHeight="1" x14ac:dyDescent="0.3">
      <c r="A2622" s="3">
        <f t="shared" si="482"/>
        <v>2605</v>
      </c>
      <c r="B2622" s="4" t="s">
        <v>1573</v>
      </c>
      <c r="C2622" s="3">
        <v>5</v>
      </c>
      <c r="D2622" s="3" t="s">
        <v>2684</v>
      </c>
      <c r="E2622" s="4" t="s">
        <v>2628</v>
      </c>
      <c r="F2622" s="3" t="s">
        <v>2680</v>
      </c>
      <c r="G2622" s="3"/>
      <c r="H2622" s="3"/>
      <c r="I2622" s="3" t="s">
        <v>2508</v>
      </c>
      <c r="J2622" s="3">
        <f>10*100*400*0.00000785</f>
        <v>3.1399999999999997</v>
      </c>
      <c r="K2622" s="3">
        <f>0.1*0.4</f>
        <v>4.0000000000000008E-2</v>
      </c>
      <c r="L2622" s="3" t="s">
        <v>2298</v>
      </c>
      <c r="M2622" s="3">
        <f>82*4</f>
        <v>328</v>
      </c>
      <c r="N2622" s="39">
        <f>K2622*M2622</f>
        <v>13.120000000000003</v>
      </c>
      <c r="O2622" s="40">
        <f t="shared" si="476"/>
        <v>1029.9199999999998</v>
      </c>
      <c r="P2622" s="51">
        <v>0</v>
      </c>
      <c r="Q2622" s="46"/>
      <c r="R2622" s="51"/>
      <c r="S2622" s="3"/>
      <c r="T2622" s="30"/>
      <c r="U2622" s="41">
        <f t="shared" si="477"/>
        <v>1029.9199999999998</v>
      </c>
      <c r="V2622" s="41">
        <f t="shared" si="478"/>
        <v>0</v>
      </c>
      <c r="W2622" s="5"/>
    </row>
    <row r="2623" spans="1:23" ht="44.4" customHeight="1" x14ac:dyDescent="0.3">
      <c r="A2623" s="3">
        <f t="shared" si="482"/>
        <v>2606</v>
      </c>
      <c r="B2623" s="4" t="s">
        <v>1573</v>
      </c>
      <c r="C2623" s="3">
        <v>5</v>
      </c>
      <c r="D2623" s="3" t="s">
        <v>2684</v>
      </c>
      <c r="E2623" s="4" t="s">
        <v>2627</v>
      </c>
      <c r="F2623" s="3" t="s">
        <v>2681</v>
      </c>
      <c r="G2623" s="3"/>
      <c r="H2623" s="3"/>
      <c r="I2623" s="3" t="s">
        <v>2508</v>
      </c>
      <c r="J2623" s="3">
        <f>20*300*400*0.00000785</f>
        <v>18.84</v>
      </c>
      <c r="K2623" s="3">
        <f>0.3*0.4</f>
        <v>0.12</v>
      </c>
      <c r="L2623" s="3" t="s">
        <v>2298</v>
      </c>
      <c r="M2623" s="3">
        <v>82</v>
      </c>
      <c r="N2623" s="39">
        <f>M2623*K2623</f>
        <v>9.84</v>
      </c>
      <c r="O2623" s="40">
        <f t="shared" si="476"/>
        <v>1544.8799999999999</v>
      </c>
      <c r="P2623" s="51">
        <v>0</v>
      </c>
      <c r="Q2623" s="46"/>
      <c r="R2623" s="51"/>
      <c r="S2623" s="3"/>
      <c r="T2623" s="30"/>
      <c r="U2623" s="41">
        <f t="shared" si="477"/>
        <v>1544.8799999999999</v>
      </c>
      <c r="V2623" s="41">
        <f t="shared" si="478"/>
        <v>0</v>
      </c>
      <c r="W2623" s="5"/>
    </row>
    <row r="2624" spans="1:23" ht="44.4" customHeight="1" x14ac:dyDescent="0.3">
      <c r="A2624" s="3">
        <f t="shared" si="482"/>
        <v>2607</v>
      </c>
      <c r="B2624" s="4" t="s">
        <v>1573</v>
      </c>
      <c r="C2624" s="3">
        <v>5</v>
      </c>
      <c r="D2624" s="3" t="s">
        <v>2684</v>
      </c>
      <c r="E2624" s="4" t="s">
        <v>2629</v>
      </c>
      <c r="F2624" s="3" t="s">
        <v>2681</v>
      </c>
      <c r="G2624" s="3"/>
      <c r="H2624" s="3"/>
      <c r="I2624" s="3" t="s">
        <v>2508</v>
      </c>
      <c r="J2624" s="3">
        <f>20*450*400*0.00000785</f>
        <v>28.259999999999998</v>
      </c>
      <c r="K2624" s="3"/>
      <c r="L2624" s="3"/>
      <c r="M2624" s="3">
        <v>20</v>
      </c>
      <c r="N2624" s="39"/>
      <c r="O2624" s="40">
        <f t="shared" ref="O2624:O2652" si="483">M2624*J2624</f>
        <v>565.19999999999993</v>
      </c>
      <c r="P2624" s="51">
        <v>0</v>
      </c>
      <c r="Q2624" s="46"/>
      <c r="R2624" s="51"/>
      <c r="S2624" s="3"/>
      <c r="T2624" s="30"/>
      <c r="U2624" s="41">
        <f t="shared" ref="U2624:U2652" si="484">O2624-V2624</f>
        <v>565.19999999999993</v>
      </c>
      <c r="V2624" s="41">
        <f t="shared" ref="V2624:V2652" si="485">O2624*P2624</f>
        <v>0</v>
      </c>
      <c r="W2624" s="5"/>
    </row>
    <row r="2625" spans="1:23" ht="44.4" customHeight="1" x14ac:dyDescent="0.3">
      <c r="A2625" s="3">
        <f t="shared" si="482"/>
        <v>2608</v>
      </c>
      <c r="B2625" s="4" t="s">
        <v>1573</v>
      </c>
      <c r="C2625" s="3">
        <v>5</v>
      </c>
      <c r="D2625" s="3" t="s">
        <v>2684</v>
      </c>
      <c r="E2625" s="4" t="s">
        <v>2630</v>
      </c>
      <c r="F2625" s="3" t="s">
        <v>2681</v>
      </c>
      <c r="G2625" s="3"/>
      <c r="H2625" s="3"/>
      <c r="I2625" s="3" t="s">
        <v>2508</v>
      </c>
      <c r="J2625" s="3">
        <f>20*150*400*0.00000785</f>
        <v>9.42</v>
      </c>
      <c r="K2625" s="3">
        <f>0.15*0.4</f>
        <v>0.06</v>
      </c>
      <c r="L2625" s="3" t="s">
        <v>2298</v>
      </c>
      <c r="M2625" s="3">
        <v>20</v>
      </c>
      <c r="N2625" s="39">
        <f>M2625*K2625</f>
        <v>1.2</v>
      </c>
      <c r="O2625" s="40">
        <f t="shared" si="483"/>
        <v>188.4</v>
      </c>
      <c r="P2625" s="51">
        <v>0</v>
      </c>
      <c r="Q2625" s="46"/>
      <c r="R2625" s="51"/>
      <c r="S2625" s="3"/>
      <c r="T2625" s="30"/>
      <c r="U2625" s="41">
        <f t="shared" si="484"/>
        <v>188.4</v>
      </c>
      <c r="V2625" s="41">
        <f t="shared" si="485"/>
        <v>0</v>
      </c>
      <c r="W2625" s="5"/>
    </row>
    <row r="2626" spans="1:23" ht="44.4" customHeight="1" x14ac:dyDescent="0.3">
      <c r="A2626" s="3">
        <f t="shared" si="482"/>
        <v>2609</v>
      </c>
      <c r="B2626" s="4" t="s">
        <v>1573</v>
      </c>
      <c r="C2626" s="3">
        <v>5</v>
      </c>
      <c r="D2626" s="3" t="s">
        <v>2684</v>
      </c>
      <c r="E2626" s="4" t="s">
        <v>2631</v>
      </c>
      <c r="F2626" s="3" t="s">
        <v>2681</v>
      </c>
      <c r="G2626" s="3"/>
      <c r="H2626" s="3"/>
      <c r="I2626" s="3" t="s">
        <v>2508</v>
      </c>
      <c r="J2626" s="3">
        <f>20*450*250*0.00000785</f>
        <v>17.662499999999998</v>
      </c>
      <c r="K2626" s="3"/>
      <c r="L2626" s="3"/>
      <c r="M2626" s="3">
        <v>20</v>
      </c>
      <c r="N2626" s="39"/>
      <c r="O2626" s="40">
        <f t="shared" si="483"/>
        <v>353.24999999999994</v>
      </c>
      <c r="P2626" s="51">
        <v>0</v>
      </c>
      <c r="Q2626" s="46"/>
      <c r="R2626" s="51"/>
      <c r="S2626" s="3"/>
      <c r="T2626" s="30"/>
      <c r="U2626" s="41">
        <f t="shared" si="484"/>
        <v>353.24999999999994</v>
      </c>
      <c r="V2626" s="41">
        <f t="shared" si="485"/>
        <v>0</v>
      </c>
      <c r="W2626" s="5"/>
    </row>
    <row r="2627" spans="1:23" ht="44.4" customHeight="1" x14ac:dyDescent="0.3">
      <c r="A2627" s="3">
        <f t="shared" si="482"/>
        <v>2610</v>
      </c>
      <c r="B2627" s="4" t="s">
        <v>1573</v>
      </c>
      <c r="C2627" s="3">
        <v>5</v>
      </c>
      <c r="D2627" s="3" t="s">
        <v>2684</v>
      </c>
      <c r="E2627" s="4" t="s">
        <v>2632</v>
      </c>
      <c r="F2627" s="3" t="s">
        <v>2680</v>
      </c>
      <c r="G2627" s="3"/>
      <c r="H2627" s="3"/>
      <c r="I2627" s="3" t="s">
        <v>2508</v>
      </c>
      <c r="J2627" s="3">
        <f>10*600*600*0.00000785</f>
        <v>28.259999999999998</v>
      </c>
      <c r="K2627" s="3">
        <f>0.6*0.6</f>
        <v>0.36</v>
      </c>
      <c r="L2627" s="3" t="s">
        <v>2298</v>
      </c>
      <c r="M2627" s="3">
        <v>8</v>
      </c>
      <c r="N2627" s="39">
        <f>K2627*M2627</f>
        <v>2.88</v>
      </c>
      <c r="O2627" s="40">
        <f t="shared" si="483"/>
        <v>226.07999999999998</v>
      </c>
      <c r="P2627" s="51">
        <v>0</v>
      </c>
      <c r="Q2627" s="46"/>
      <c r="R2627" s="51"/>
      <c r="S2627" s="3"/>
      <c r="T2627" s="30"/>
      <c r="U2627" s="41">
        <f t="shared" si="484"/>
        <v>226.07999999999998</v>
      </c>
      <c r="V2627" s="41">
        <f t="shared" si="485"/>
        <v>0</v>
      </c>
      <c r="W2627" s="5"/>
    </row>
    <row r="2628" spans="1:23" ht="44.4" customHeight="1" x14ac:dyDescent="0.3">
      <c r="A2628" s="3">
        <f t="shared" si="482"/>
        <v>2611</v>
      </c>
      <c r="B2628" s="4" t="s">
        <v>1573</v>
      </c>
      <c r="C2628" s="3">
        <v>5</v>
      </c>
      <c r="D2628" s="3" t="s">
        <v>2684</v>
      </c>
      <c r="E2628" s="4" t="s">
        <v>2633</v>
      </c>
      <c r="F2628" s="3" t="s">
        <v>2680</v>
      </c>
      <c r="G2628" s="3"/>
      <c r="H2628" s="3"/>
      <c r="I2628" s="3" t="s">
        <v>2508</v>
      </c>
      <c r="J2628" s="3">
        <f>10*300*600*0.00000785</f>
        <v>14.129999999999999</v>
      </c>
      <c r="K2628" s="3">
        <f>0.3*0.6</f>
        <v>0.18</v>
      </c>
      <c r="L2628" s="3" t="s">
        <v>2298</v>
      </c>
      <c r="M2628" s="3">
        <f>8*4</f>
        <v>32</v>
      </c>
      <c r="N2628" s="39">
        <f>M2628*K2628</f>
        <v>5.76</v>
      </c>
      <c r="O2628" s="40">
        <f t="shared" si="483"/>
        <v>452.15999999999997</v>
      </c>
      <c r="P2628" s="51">
        <v>0</v>
      </c>
      <c r="Q2628" s="46"/>
      <c r="R2628" s="51"/>
      <c r="S2628" s="3"/>
      <c r="T2628" s="30"/>
      <c r="U2628" s="41">
        <f t="shared" si="484"/>
        <v>452.15999999999997</v>
      </c>
      <c r="V2628" s="41">
        <f t="shared" si="485"/>
        <v>0</v>
      </c>
      <c r="W2628" s="5"/>
    </row>
    <row r="2629" spans="1:23" ht="44.4" customHeight="1" x14ac:dyDescent="0.3">
      <c r="A2629" s="3">
        <f t="shared" ref="A2629:A2637" si="486">A2628+1</f>
        <v>2612</v>
      </c>
      <c r="B2629" s="4" t="s">
        <v>1573</v>
      </c>
      <c r="C2629" s="3">
        <v>5</v>
      </c>
      <c r="D2629" s="3" t="s">
        <v>2684</v>
      </c>
      <c r="E2629" s="4" t="s">
        <v>2634</v>
      </c>
      <c r="F2629" s="3" t="s">
        <v>2680</v>
      </c>
      <c r="G2629" s="3"/>
      <c r="H2629" s="3"/>
      <c r="I2629" s="3" t="s">
        <v>2508</v>
      </c>
      <c r="J2629" s="3">
        <f>10*200*400*0.00000785</f>
        <v>6.2799999999999994</v>
      </c>
      <c r="K2629" s="3">
        <f>0.2*0.4</f>
        <v>8.0000000000000016E-2</v>
      </c>
      <c r="L2629" s="3" t="s">
        <v>2298</v>
      </c>
      <c r="M2629" s="3">
        <v>32</v>
      </c>
      <c r="N2629" s="39">
        <f>M2629*K2629</f>
        <v>2.5600000000000005</v>
      </c>
      <c r="O2629" s="40">
        <f t="shared" si="483"/>
        <v>200.95999999999998</v>
      </c>
      <c r="P2629" s="51">
        <v>0</v>
      </c>
      <c r="Q2629" s="46"/>
      <c r="R2629" s="51"/>
      <c r="S2629" s="3"/>
      <c r="T2629" s="30"/>
      <c r="U2629" s="41">
        <f t="shared" si="484"/>
        <v>200.95999999999998</v>
      </c>
      <c r="V2629" s="41">
        <f t="shared" si="485"/>
        <v>0</v>
      </c>
      <c r="W2629" s="5"/>
    </row>
    <row r="2630" spans="1:23" ht="44.4" customHeight="1" x14ac:dyDescent="0.3">
      <c r="A2630" s="3">
        <f t="shared" si="486"/>
        <v>2613</v>
      </c>
      <c r="B2630" s="4" t="s">
        <v>2356</v>
      </c>
      <c r="C2630" s="3">
        <v>3</v>
      </c>
      <c r="D2630" s="3" t="s">
        <v>2684</v>
      </c>
      <c r="E2630" s="4" t="s">
        <v>2628</v>
      </c>
      <c r="F2630" s="3" t="s">
        <v>2680</v>
      </c>
      <c r="G2630" s="3"/>
      <c r="H2630" s="3"/>
      <c r="I2630" s="3" t="s">
        <v>2508</v>
      </c>
      <c r="J2630" s="3">
        <f>10*100*400*0.00000785</f>
        <v>3.1399999999999997</v>
      </c>
      <c r="K2630" s="3">
        <f>0.1*0.4</f>
        <v>4.0000000000000008E-2</v>
      </c>
      <c r="L2630" s="3" t="s">
        <v>2298</v>
      </c>
      <c r="M2630" s="3">
        <f>15*4</f>
        <v>60</v>
      </c>
      <c r="N2630" s="39">
        <f>K2630*M2630</f>
        <v>2.4000000000000004</v>
      </c>
      <c r="O2630" s="40">
        <f t="shared" si="483"/>
        <v>188.39999999999998</v>
      </c>
      <c r="P2630" s="51">
        <v>0</v>
      </c>
      <c r="Q2630" s="46"/>
      <c r="R2630" s="51"/>
      <c r="S2630" s="3"/>
      <c r="T2630" s="30"/>
      <c r="U2630" s="41">
        <f t="shared" si="484"/>
        <v>188.39999999999998</v>
      </c>
      <c r="V2630" s="41">
        <f t="shared" si="485"/>
        <v>0</v>
      </c>
      <c r="W2630" s="5"/>
    </row>
    <row r="2631" spans="1:23" ht="44.4" customHeight="1" x14ac:dyDescent="0.3">
      <c r="A2631" s="3">
        <f t="shared" si="486"/>
        <v>2614</v>
      </c>
      <c r="B2631" s="4" t="s">
        <v>2356</v>
      </c>
      <c r="C2631" s="3">
        <v>3</v>
      </c>
      <c r="D2631" s="3" t="s">
        <v>2684</v>
      </c>
      <c r="E2631" s="4" t="s">
        <v>2627</v>
      </c>
      <c r="F2631" s="3" t="s">
        <v>2681</v>
      </c>
      <c r="G2631" s="3"/>
      <c r="H2631" s="3"/>
      <c r="I2631" s="3" t="s">
        <v>2508</v>
      </c>
      <c r="J2631" s="3">
        <f>20*300*400*0.00000785</f>
        <v>18.84</v>
      </c>
      <c r="K2631" s="3">
        <f>0.3*0.4</f>
        <v>0.12</v>
      </c>
      <c r="L2631" s="3" t="s">
        <v>2298</v>
      </c>
      <c r="M2631" s="3">
        <v>19</v>
      </c>
      <c r="N2631" s="39">
        <f>M2631*K2631</f>
        <v>2.2799999999999998</v>
      </c>
      <c r="O2631" s="40">
        <f t="shared" si="483"/>
        <v>357.96</v>
      </c>
      <c r="P2631" s="51">
        <v>0</v>
      </c>
      <c r="Q2631" s="46"/>
      <c r="R2631" s="51"/>
      <c r="S2631" s="3"/>
      <c r="T2631" s="30"/>
      <c r="U2631" s="41">
        <f t="shared" si="484"/>
        <v>357.96</v>
      </c>
      <c r="V2631" s="41">
        <f t="shared" si="485"/>
        <v>0</v>
      </c>
      <c r="W2631" s="5"/>
    </row>
    <row r="2632" spans="1:23" ht="44.4" customHeight="1" x14ac:dyDescent="0.3">
      <c r="A2632" s="3">
        <f t="shared" si="486"/>
        <v>2615</v>
      </c>
      <c r="B2632" s="4" t="s">
        <v>2356</v>
      </c>
      <c r="C2632" s="3">
        <v>3</v>
      </c>
      <c r="D2632" s="3" t="s">
        <v>2684</v>
      </c>
      <c r="E2632" s="4" t="s">
        <v>2629</v>
      </c>
      <c r="F2632" s="3" t="s">
        <v>2681</v>
      </c>
      <c r="G2632" s="3"/>
      <c r="H2632" s="3"/>
      <c r="I2632" s="3" t="s">
        <v>2508</v>
      </c>
      <c r="J2632" s="3">
        <f>20*450*400*0.00000785</f>
        <v>28.259999999999998</v>
      </c>
      <c r="K2632" s="3"/>
      <c r="L2632" s="3"/>
      <c r="M2632" s="3">
        <v>19</v>
      </c>
      <c r="N2632" s="39"/>
      <c r="O2632" s="40">
        <f t="shared" si="483"/>
        <v>536.93999999999994</v>
      </c>
      <c r="P2632" s="51">
        <v>0</v>
      </c>
      <c r="Q2632" s="46"/>
      <c r="R2632" s="51"/>
      <c r="S2632" s="3"/>
      <c r="T2632" s="30"/>
      <c r="U2632" s="41">
        <f t="shared" si="484"/>
        <v>536.93999999999994</v>
      </c>
      <c r="V2632" s="41">
        <f t="shared" si="485"/>
        <v>0</v>
      </c>
      <c r="W2632" s="5"/>
    </row>
    <row r="2633" spans="1:23" ht="44.4" customHeight="1" x14ac:dyDescent="0.3">
      <c r="A2633" s="3">
        <f t="shared" si="486"/>
        <v>2616</v>
      </c>
      <c r="B2633" s="4" t="s">
        <v>2356</v>
      </c>
      <c r="C2633" s="3">
        <v>3</v>
      </c>
      <c r="D2633" s="3" t="s">
        <v>2684</v>
      </c>
      <c r="E2633" s="4" t="s">
        <v>2630</v>
      </c>
      <c r="F2633" s="3" t="s">
        <v>2681</v>
      </c>
      <c r="G2633" s="3"/>
      <c r="H2633" s="3"/>
      <c r="I2633" s="3" t="s">
        <v>2508</v>
      </c>
      <c r="J2633" s="3">
        <f>20*150*400*0.00000785</f>
        <v>9.42</v>
      </c>
      <c r="K2633" s="3">
        <f>0.15*0.4</f>
        <v>0.06</v>
      </c>
      <c r="L2633" s="3" t="s">
        <v>2298</v>
      </c>
      <c r="M2633" s="3">
        <v>19</v>
      </c>
      <c r="N2633" s="39">
        <f>M2633*K2633</f>
        <v>1.1399999999999999</v>
      </c>
      <c r="O2633" s="40">
        <f t="shared" si="483"/>
        <v>178.98</v>
      </c>
      <c r="P2633" s="51">
        <v>0</v>
      </c>
      <c r="Q2633" s="46"/>
      <c r="R2633" s="51"/>
      <c r="S2633" s="3"/>
      <c r="T2633" s="30"/>
      <c r="U2633" s="41">
        <f t="shared" si="484"/>
        <v>178.98</v>
      </c>
      <c r="V2633" s="41">
        <f t="shared" si="485"/>
        <v>0</v>
      </c>
      <c r="W2633" s="5"/>
    </row>
    <row r="2634" spans="1:23" ht="44.4" customHeight="1" x14ac:dyDescent="0.3">
      <c r="A2634" s="3">
        <f t="shared" si="486"/>
        <v>2617</v>
      </c>
      <c r="B2634" s="4" t="s">
        <v>2356</v>
      </c>
      <c r="C2634" s="3">
        <v>3</v>
      </c>
      <c r="D2634" s="3" t="s">
        <v>2684</v>
      </c>
      <c r="E2634" s="4" t="s">
        <v>2631</v>
      </c>
      <c r="F2634" s="3" t="s">
        <v>2681</v>
      </c>
      <c r="G2634" s="3"/>
      <c r="H2634" s="3"/>
      <c r="I2634" s="3" t="s">
        <v>2508</v>
      </c>
      <c r="J2634" s="3">
        <f>20*450*250*0.00000785</f>
        <v>17.662499999999998</v>
      </c>
      <c r="K2634" s="3"/>
      <c r="L2634" s="3"/>
      <c r="M2634" s="3">
        <v>24</v>
      </c>
      <c r="N2634" s="39"/>
      <c r="O2634" s="40">
        <f t="shared" si="483"/>
        <v>423.9</v>
      </c>
      <c r="P2634" s="51">
        <v>0</v>
      </c>
      <c r="Q2634" s="46"/>
      <c r="R2634" s="51"/>
      <c r="S2634" s="3"/>
      <c r="T2634" s="30"/>
      <c r="U2634" s="41">
        <f t="shared" si="484"/>
        <v>423.9</v>
      </c>
      <c r="V2634" s="41">
        <f t="shared" si="485"/>
        <v>0</v>
      </c>
      <c r="W2634" s="5"/>
    </row>
    <row r="2635" spans="1:23" ht="44.4" customHeight="1" x14ac:dyDescent="0.3">
      <c r="A2635" s="3">
        <f t="shared" si="486"/>
        <v>2618</v>
      </c>
      <c r="B2635" s="4" t="s">
        <v>2356</v>
      </c>
      <c r="C2635" s="3">
        <v>3</v>
      </c>
      <c r="D2635" s="3" t="s">
        <v>2684</v>
      </c>
      <c r="E2635" s="4" t="s">
        <v>2632</v>
      </c>
      <c r="F2635" s="3" t="s">
        <v>2680</v>
      </c>
      <c r="G2635" s="3"/>
      <c r="H2635" s="3"/>
      <c r="I2635" s="3" t="s">
        <v>2508</v>
      </c>
      <c r="J2635" s="3">
        <f>10*600*600*0.00000785</f>
        <v>28.259999999999998</v>
      </c>
      <c r="K2635" s="3">
        <f>0.6*0.6</f>
        <v>0.36</v>
      </c>
      <c r="L2635" s="3" t="s">
        <v>2298</v>
      </c>
      <c r="M2635" s="3">
        <f>20*4</f>
        <v>80</v>
      </c>
      <c r="N2635" s="39">
        <f>K2635*M2635</f>
        <v>28.799999999999997</v>
      </c>
      <c r="O2635" s="40">
        <f t="shared" si="483"/>
        <v>2260.7999999999997</v>
      </c>
      <c r="P2635" s="51">
        <v>0</v>
      </c>
      <c r="Q2635" s="46"/>
      <c r="R2635" s="51"/>
      <c r="S2635" s="3"/>
      <c r="T2635" s="30"/>
      <c r="U2635" s="41">
        <f t="shared" si="484"/>
        <v>2260.7999999999997</v>
      </c>
      <c r="V2635" s="41">
        <f t="shared" si="485"/>
        <v>0</v>
      </c>
      <c r="W2635" s="5"/>
    </row>
    <row r="2636" spans="1:23" ht="44.4" customHeight="1" x14ac:dyDescent="0.3">
      <c r="A2636" s="3">
        <f t="shared" si="486"/>
        <v>2619</v>
      </c>
      <c r="B2636" s="4" t="s">
        <v>2356</v>
      </c>
      <c r="C2636" s="3">
        <v>3</v>
      </c>
      <c r="D2636" s="3" t="s">
        <v>2684</v>
      </c>
      <c r="E2636" s="4" t="s">
        <v>2633</v>
      </c>
      <c r="F2636" s="3" t="s">
        <v>2680</v>
      </c>
      <c r="G2636" s="3"/>
      <c r="H2636" s="3"/>
      <c r="I2636" s="3" t="s">
        <v>2508</v>
      </c>
      <c r="J2636" s="3">
        <f>10*300*600*0.00000785</f>
        <v>14.129999999999999</v>
      </c>
      <c r="K2636" s="3">
        <f>0.3*0.6</f>
        <v>0.18</v>
      </c>
      <c r="L2636" s="3" t="s">
        <v>2298</v>
      </c>
      <c r="M2636" s="3">
        <v>20</v>
      </c>
      <c r="N2636" s="39">
        <f>M2636*K2636</f>
        <v>3.5999999999999996</v>
      </c>
      <c r="O2636" s="40">
        <f t="shared" si="483"/>
        <v>282.59999999999997</v>
      </c>
      <c r="P2636" s="51">
        <v>0</v>
      </c>
      <c r="Q2636" s="46"/>
      <c r="R2636" s="51"/>
      <c r="S2636" s="3"/>
      <c r="T2636" s="30"/>
      <c r="U2636" s="41">
        <f t="shared" si="484"/>
        <v>282.59999999999997</v>
      </c>
      <c r="V2636" s="41">
        <f t="shared" si="485"/>
        <v>0</v>
      </c>
      <c r="W2636" s="5"/>
    </row>
    <row r="2637" spans="1:23" ht="44.4" customHeight="1" x14ac:dyDescent="0.3">
      <c r="A2637" s="3">
        <f t="shared" si="486"/>
        <v>2620</v>
      </c>
      <c r="B2637" s="4" t="s">
        <v>2356</v>
      </c>
      <c r="C2637" s="3">
        <v>3</v>
      </c>
      <c r="D2637" s="3" t="s">
        <v>2684</v>
      </c>
      <c r="E2637" s="4" t="s">
        <v>2634</v>
      </c>
      <c r="F2637" s="3" t="s">
        <v>2680</v>
      </c>
      <c r="G2637" s="3"/>
      <c r="H2637" s="3"/>
      <c r="I2637" s="3" t="s">
        <v>2508</v>
      </c>
      <c r="J2637" s="3">
        <f>10*200*400*0.00000785</f>
        <v>6.2799999999999994</v>
      </c>
      <c r="K2637" s="3">
        <f>0.2*0.4</f>
        <v>8.0000000000000016E-2</v>
      </c>
      <c r="L2637" s="3" t="s">
        <v>2298</v>
      </c>
      <c r="M2637" s="3">
        <v>34</v>
      </c>
      <c r="N2637" s="39">
        <f>M2637*K2637</f>
        <v>2.7200000000000006</v>
      </c>
      <c r="O2637" s="40">
        <f t="shared" si="483"/>
        <v>213.51999999999998</v>
      </c>
      <c r="P2637" s="51">
        <v>0</v>
      </c>
      <c r="Q2637" s="46"/>
      <c r="R2637" s="51"/>
      <c r="S2637" s="3"/>
      <c r="T2637" s="30"/>
      <c r="U2637" s="41">
        <f t="shared" si="484"/>
        <v>213.51999999999998</v>
      </c>
      <c r="V2637" s="41">
        <f t="shared" si="485"/>
        <v>0</v>
      </c>
      <c r="W2637" s="5"/>
    </row>
    <row r="2638" spans="1:23" ht="44.4" customHeight="1" x14ac:dyDescent="0.3">
      <c r="A2638" s="3">
        <f t="shared" ref="A2638:A2652" si="487">A2637+1</f>
        <v>2621</v>
      </c>
      <c r="B2638" s="4" t="s">
        <v>1502</v>
      </c>
      <c r="C2638" s="3">
        <v>3</v>
      </c>
      <c r="D2638" s="3" t="s">
        <v>2684</v>
      </c>
      <c r="E2638" s="4" t="s">
        <v>2628</v>
      </c>
      <c r="F2638" s="3" t="s">
        <v>2680</v>
      </c>
      <c r="G2638" s="3"/>
      <c r="H2638" s="3"/>
      <c r="I2638" s="3" t="s">
        <v>2508</v>
      </c>
      <c r="J2638" s="3">
        <f>10*100*400*0.00000785</f>
        <v>3.1399999999999997</v>
      </c>
      <c r="K2638" s="3">
        <f>0.1*0.4</f>
        <v>4.0000000000000008E-2</v>
      </c>
      <c r="L2638" s="3" t="s">
        <v>2298</v>
      </c>
      <c r="M2638" s="3">
        <f>8*4</f>
        <v>32</v>
      </c>
      <c r="N2638" s="39">
        <f>K2638*M2638</f>
        <v>1.2800000000000002</v>
      </c>
      <c r="O2638" s="40">
        <f t="shared" si="483"/>
        <v>100.47999999999999</v>
      </c>
      <c r="P2638" s="51">
        <v>0</v>
      </c>
      <c r="Q2638" s="46"/>
      <c r="R2638" s="51"/>
      <c r="S2638" s="3"/>
      <c r="T2638" s="30"/>
      <c r="U2638" s="41">
        <f t="shared" si="484"/>
        <v>100.47999999999999</v>
      </c>
      <c r="V2638" s="41">
        <f t="shared" si="485"/>
        <v>0</v>
      </c>
      <c r="W2638" s="5"/>
    </row>
    <row r="2639" spans="1:23" ht="44.4" customHeight="1" x14ac:dyDescent="0.3">
      <c r="A2639" s="3">
        <f t="shared" si="487"/>
        <v>2622</v>
      </c>
      <c r="B2639" s="4" t="s">
        <v>1502</v>
      </c>
      <c r="C2639" s="3">
        <v>3</v>
      </c>
      <c r="D2639" s="3" t="s">
        <v>2684</v>
      </c>
      <c r="E2639" s="4" t="s">
        <v>2627</v>
      </c>
      <c r="F2639" s="3" t="s">
        <v>2681</v>
      </c>
      <c r="G2639" s="3"/>
      <c r="H2639" s="3"/>
      <c r="I2639" s="3" t="s">
        <v>2508</v>
      </c>
      <c r="J2639" s="3">
        <f>20*300*400*0.00000785</f>
        <v>18.84</v>
      </c>
      <c r="K2639" s="3">
        <f>0.3*0.4</f>
        <v>0.12</v>
      </c>
      <c r="L2639" s="3" t="s">
        <v>2298</v>
      </c>
      <c r="M2639" s="3">
        <v>8</v>
      </c>
      <c r="N2639" s="39">
        <f>M2639*K2639</f>
        <v>0.96</v>
      </c>
      <c r="O2639" s="40">
        <f t="shared" si="483"/>
        <v>150.72</v>
      </c>
      <c r="P2639" s="51">
        <v>0</v>
      </c>
      <c r="Q2639" s="46"/>
      <c r="R2639" s="51"/>
      <c r="S2639" s="3"/>
      <c r="T2639" s="30"/>
      <c r="U2639" s="41">
        <f t="shared" si="484"/>
        <v>150.72</v>
      </c>
      <c r="V2639" s="41">
        <f t="shared" si="485"/>
        <v>0</v>
      </c>
      <c r="W2639" s="5"/>
    </row>
    <row r="2640" spans="1:23" ht="44.4" customHeight="1" x14ac:dyDescent="0.3">
      <c r="A2640" s="3">
        <f t="shared" si="487"/>
        <v>2623</v>
      </c>
      <c r="B2640" s="4" t="s">
        <v>1502</v>
      </c>
      <c r="C2640" s="3">
        <v>3</v>
      </c>
      <c r="D2640" s="3" t="s">
        <v>2684</v>
      </c>
      <c r="E2640" s="4" t="s">
        <v>2629</v>
      </c>
      <c r="F2640" s="3" t="s">
        <v>2681</v>
      </c>
      <c r="G2640" s="3"/>
      <c r="H2640" s="3"/>
      <c r="I2640" s="3" t="s">
        <v>2508</v>
      </c>
      <c r="J2640" s="3">
        <f>20*450*400*0.00000785</f>
        <v>28.259999999999998</v>
      </c>
      <c r="K2640" s="3"/>
      <c r="L2640" s="3"/>
      <c r="M2640" s="3">
        <v>8</v>
      </c>
      <c r="N2640" s="39"/>
      <c r="O2640" s="40">
        <f t="shared" si="483"/>
        <v>226.07999999999998</v>
      </c>
      <c r="P2640" s="51">
        <v>0</v>
      </c>
      <c r="Q2640" s="46"/>
      <c r="R2640" s="51"/>
      <c r="S2640" s="3"/>
      <c r="T2640" s="30"/>
      <c r="U2640" s="41">
        <f t="shared" si="484"/>
        <v>226.07999999999998</v>
      </c>
      <c r="V2640" s="41">
        <f t="shared" si="485"/>
        <v>0</v>
      </c>
      <c r="W2640" s="5"/>
    </row>
    <row r="2641" spans="1:23" ht="44.4" customHeight="1" x14ac:dyDescent="0.3">
      <c r="A2641" s="3">
        <f t="shared" si="487"/>
        <v>2624</v>
      </c>
      <c r="B2641" s="4" t="s">
        <v>1502</v>
      </c>
      <c r="C2641" s="3">
        <v>3</v>
      </c>
      <c r="D2641" s="3" t="s">
        <v>2684</v>
      </c>
      <c r="E2641" s="4" t="s">
        <v>2630</v>
      </c>
      <c r="F2641" s="3" t="s">
        <v>2681</v>
      </c>
      <c r="G2641" s="3"/>
      <c r="H2641" s="3"/>
      <c r="I2641" s="3" t="s">
        <v>2508</v>
      </c>
      <c r="J2641" s="3">
        <f>20*150*400*0.00000785</f>
        <v>9.42</v>
      </c>
      <c r="K2641" s="3">
        <f>0.15*0.4</f>
        <v>0.06</v>
      </c>
      <c r="L2641" s="3" t="s">
        <v>2298</v>
      </c>
      <c r="M2641" s="3">
        <v>8</v>
      </c>
      <c r="N2641" s="39">
        <f>M2641*K2641</f>
        <v>0.48</v>
      </c>
      <c r="O2641" s="40">
        <f t="shared" si="483"/>
        <v>75.36</v>
      </c>
      <c r="P2641" s="51">
        <v>0</v>
      </c>
      <c r="Q2641" s="46"/>
      <c r="R2641" s="51"/>
      <c r="S2641" s="3"/>
      <c r="T2641" s="30"/>
      <c r="U2641" s="41">
        <f t="shared" si="484"/>
        <v>75.36</v>
      </c>
      <c r="V2641" s="41">
        <f t="shared" si="485"/>
        <v>0</v>
      </c>
      <c r="W2641" s="5"/>
    </row>
    <row r="2642" spans="1:23" ht="44.4" customHeight="1" x14ac:dyDescent="0.3">
      <c r="A2642" s="3">
        <f t="shared" si="487"/>
        <v>2625</v>
      </c>
      <c r="B2642" s="4" t="s">
        <v>1502</v>
      </c>
      <c r="C2642" s="3">
        <v>3</v>
      </c>
      <c r="D2642" s="3" t="s">
        <v>2684</v>
      </c>
      <c r="E2642" s="4" t="s">
        <v>2631</v>
      </c>
      <c r="F2642" s="3" t="s">
        <v>2681</v>
      </c>
      <c r="G2642" s="3"/>
      <c r="H2642" s="3"/>
      <c r="I2642" s="3" t="s">
        <v>2508</v>
      </c>
      <c r="J2642" s="3">
        <f>20*450*250*0.00000785</f>
        <v>17.662499999999998</v>
      </c>
      <c r="K2642" s="3"/>
      <c r="L2642" s="3"/>
      <c r="M2642" s="3">
        <v>8</v>
      </c>
      <c r="N2642" s="39"/>
      <c r="O2642" s="40">
        <f t="shared" si="483"/>
        <v>141.29999999999998</v>
      </c>
      <c r="P2642" s="51">
        <v>0</v>
      </c>
      <c r="Q2642" s="46"/>
      <c r="R2642" s="51"/>
      <c r="S2642" s="3"/>
      <c r="T2642" s="30"/>
      <c r="U2642" s="41">
        <f t="shared" si="484"/>
        <v>141.29999999999998</v>
      </c>
      <c r="V2642" s="41">
        <f t="shared" si="485"/>
        <v>0</v>
      </c>
      <c r="W2642" s="5"/>
    </row>
    <row r="2643" spans="1:23" ht="44.4" customHeight="1" x14ac:dyDescent="0.3">
      <c r="A2643" s="3">
        <f t="shared" si="487"/>
        <v>2626</v>
      </c>
      <c r="B2643" s="4" t="s">
        <v>1502</v>
      </c>
      <c r="C2643" s="3">
        <v>3</v>
      </c>
      <c r="D2643" s="3" t="s">
        <v>2684</v>
      </c>
      <c r="E2643" s="4" t="s">
        <v>2632</v>
      </c>
      <c r="F2643" s="3" t="s">
        <v>2680</v>
      </c>
      <c r="G2643" s="3"/>
      <c r="H2643" s="3"/>
      <c r="I2643" s="3" t="s">
        <v>2508</v>
      </c>
      <c r="J2643" s="3">
        <f>10*600*600*0.00000785</f>
        <v>28.259999999999998</v>
      </c>
      <c r="K2643" s="3">
        <f>0.6*0.6</f>
        <v>0.36</v>
      </c>
      <c r="L2643" s="3" t="s">
        <v>2298</v>
      </c>
      <c r="M2643" s="3">
        <v>8</v>
      </c>
      <c r="N2643" s="39">
        <f>K2643*M2643</f>
        <v>2.88</v>
      </c>
      <c r="O2643" s="40">
        <f t="shared" si="483"/>
        <v>226.07999999999998</v>
      </c>
      <c r="P2643" s="51">
        <v>0</v>
      </c>
      <c r="Q2643" s="46"/>
      <c r="R2643" s="51"/>
      <c r="S2643" s="3"/>
      <c r="T2643" s="30"/>
      <c r="U2643" s="41">
        <f t="shared" si="484"/>
        <v>226.07999999999998</v>
      </c>
      <c r="V2643" s="41">
        <f t="shared" si="485"/>
        <v>0</v>
      </c>
      <c r="W2643" s="5"/>
    </row>
    <row r="2644" spans="1:23" ht="44.4" customHeight="1" x14ac:dyDescent="0.3">
      <c r="A2644" s="3">
        <f t="shared" si="487"/>
        <v>2627</v>
      </c>
      <c r="B2644" s="4" t="s">
        <v>1502</v>
      </c>
      <c r="C2644" s="3">
        <v>3</v>
      </c>
      <c r="D2644" s="3" t="s">
        <v>2684</v>
      </c>
      <c r="E2644" s="4" t="s">
        <v>2633</v>
      </c>
      <c r="F2644" s="3" t="s">
        <v>2680</v>
      </c>
      <c r="G2644" s="3"/>
      <c r="H2644" s="3"/>
      <c r="I2644" s="3" t="s">
        <v>2508</v>
      </c>
      <c r="J2644" s="3">
        <f>10*300*600*0.00000785</f>
        <v>14.129999999999999</v>
      </c>
      <c r="K2644" s="3">
        <f>0.3*0.6</f>
        <v>0.18</v>
      </c>
      <c r="L2644" s="3" t="s">
        <v>2298</v>
      </c>
      <c r="M2644" s="3">
        <f>8*4</f>
        <v>32</v>
      </c>
      <c r="N2644" s="39">
        <f>M2644*K2644</f>
        <v>5.76</v>
      </c>
      <c r="O2644" s="40">
        <f t="shared" si="483"/>
        <v>452.15999999999997</v>
      </c>
      <c r="P2644" s="51">
        <v>0</v>
      </c>
      <c r="Q2644" s="46"/>
      <c r="R2644" s="51"/>
      <c r="S2644" s="3"/>
      <c r="T2644" s="30"/>
      <c r="U2644" s="41">
        <f t="shared" si="484"/>
        <v>452.15999999999997</v>
      </c>
      <c r="V2644" s="41">
        <f t="shared" si="485"/>
        <v>0</v>
      </c>
      <c r="W2644" s="5"/>
    </row>
    <row r="2645" spans="1:23" ht="44.4" customHeight="1" x14ac:dyDescent="0.3">
      <c r="A2645" s="3">
        <f t="shared" si="487"/>
        <v>2628</v>
      </c>
      <c r="B2645" s="4" t="s">
        <v>1502</v>
      </c>
      <c r="C2645" s="3">
        <v>3</v>
      </c>
      <c r="D2645" s="3" t="s">
        <v>2684</v>
      </c>
      <c r="E2645" s="4" t="s">
        <v>2634</v>
      </c>
      <c r="F2645" s="3" t="s">
        <v>2680</v>
      </c>
      <c r="G2645" s="3"/>
      <c r="H2645" s="3"/>
      <c r="I2645" s="3" t="s">
        <v>2508</v>
      </c>
      <c r="J2645" s="3">
        <f>10*200*400*0.00000785</f>
        <v>6.2799999999999994</v>
      </c>
      <c r="K2645" s="3">
        <f>0.2*0.4</f>
        <v>8.0000000000000016E-2</v>
      </c>
      <c r="L2645" s="3" t="s">
        <v>2298</v>
      </c>
      <c r="M2645" s="3">
        <v>32</v>
      </c>
      <c r="N2645" s="39">
        <f>M2645*K2645</f>
        <v>2.5600000000000005</v>
      </c>
      <c r="O2645" s="40">
        <f t="shared" si="483"/>
        <v>200.95999999999998</v>
      </c>
      <c r="P2645" s="51">
        <v>0</v>
      </c>
      <c r="Q2645" s="46"/>
      <c r="R2645" s="51"/>
      <c r="S2645" s="3"/>
      <c r="T2645" s="30"/>
      <c r="U2645" s="41">
        <f t="shared" si="484"/>
        <v>200.95999999999998</v>
      </c>
      <c r="V2645" s="41">
        <f t="shared" si="485"/>
        <v>0</v>
      </c>
      <c r="W2645" s="5"/>
    </row>
    <row r="2646" spans="1:23" ht="44.4" customHeight="1" x14ac:dyDescent="0.3">
      <c r="A2646" s="3">
        <f t="shared" si="487"/>
        <v>2629</v>
      </c>
      <c r="B2646" s="4" t="s">
        <v>2509</v>
      </c>
      <c r="C2646" s="3">
        <v>7</v>
      </c>
      <c r="D2646" s="3" t="s">
        <v>2684</v>
      </c>
      <c r="E2646" s="4" t="s">
        <v>2628</v>
      </c>
      <c r="F2646" s="3" t="s">
        <v>2680</v>
      </c>
      <c r="G2646" s="3"/>
      <c r="H2646" s="3"/>
      <c r="I2646" s="3" t="s">
        <v>2508</v>
      </c>
      <c r="J2646" s="3">
        <f>10*100*400*0.00000785</f>
        <v>3.1399999999999997</v>
      </c>
      <c r="K2646" s="3">
        <f>0.1*0.4</f>
        <v>4.0000000000000008E-2</v>
      </c>
      <c r="L2646" s="3" t="s">
        <v>2298</v>
      </c>
      <c r="M2646" s="3">
        <v>16</v>
      </c>
      <c r="N2646" s="39">
        <f>K2646*M2646</f>
        <v>0.64000000000000012</v>
      </c>
      <c r="O2646" s="40">
        <f t="shared" si="483"/>
        <v>50.239999999999995</v>
      </c>
      <c r="P2646" s="51">
        <v>0</v>
      </c>
      <c r="Q2646" s="46"/>
      <c r="R2646" s="51"/>
      <c r="S2646" s="3"/>
      <c r="T2646" s="30"/>
      <c r="U2646" s="41">
        <f t="shared" si="484"/>
        <v>50.239999999999995</v>
      </c>
      <c r="V2646" s="41">
        <f t="shared" si="485"/>
        <v>0</v>
      </c>
      <c r="W2646" s="5"/>
    </row>
    <row r="2647" spans="1:23" ht="44.4" customHeight="1" x14ac:dyDescent="0.3">
      <c r="A2647" s="3">
        <f t="shared" si="487"/>
        <v>2630</v>
      </c>
      <c r="B2647" s="4" t="s">
        <v>2509</v>
      </c>
      <c r="C2647" s="3">
        <v>7</v>
      </c>
      <c r="D2647" s="3" t="s">
        <v>2684</v>
      </c>
      <c r="E2647" s="4" t="s">
        <v>2627</v>
      </c>
      <c r="F2647" s="3" t="s">
        <v>2681</v>
      </c>
      <c r="G2647" s="3"/>
      <c r="H2647" s="3"/>
      <c r="I2647" s="3" t="s">
        <v>2508</v>
      </c>
      <c r="J2647" s="3">
        <f>20*300*400*0.00000785</f>
        <v>18.84</v>
      </c>
      <c r="K2647" s="3">
        <f>0.3*0.4</f>
        <v>0.12</v>
      </c>
      <c r="L2647" s="3" t="s">
        <v>2298</v>
      </c>
      <c r="M2647" s="3">
        <v>4</v>
      </c>
      <c r="N2647" s="39">
        <f>M2647*K2647</f>
        <v>0.48</v>
      </c>
      <c r="O2647" s="40">
        <f t="shared" si="483"/>
        <v>75.36</v>
      </c>
      <c r="P2647" s="51">
        <v>0</v>
      </c>
      <c r="Q2647" s="46"/>
      <c r="R2647" s="51"/>
      <c r="S2647" s="3"/>
      <c r="T2647" s="30"/>
      <c r="U2647" s="41">
        <f t="shared" si="484"/>
        <v>75.36</v>
      </c>
      <c r="V2647" s="41">
        <f t="shared" si="485"/>
        <v>0</v>
      </c>
      <c r="W2647" s="5"/>
    </row>
    <row r="2648" spans="1:23" ht="44.4" customHeight="1" x14ac:dyDescent="0.3">
      <c r="A2648" s="3">
        <f t="shared" si="487"/>
        <v>2631</v>
      </c>
      <c r="B2648" s="4" t="s">
        <v>2509</v>
      </c>
      <c r="C2648" s="3">
        <v>7</v>
      </c>
      <c r="D2648" s="3" t="s">
        <v>2684</v>
      </c>
      <c r="E2648" s="4" t="s">
        <v>2629</v>
      </c>
      <c r="F2648" s="3" t="s">
        <v>2681</v>
      </c>
      <c r="G2648" s="3"/>
      <c r="H2648" s="3"/>
      <c r="I2648" s="3" t="s">
        <v>2508</v>
      </c>
      <c r="J2648" s="3">
        <f>20*450*400*0.00000785</f>
        <v>28.259999999999998</v>
      </c>
      <c r="K2648" s="3"/>
      <c r="L2648" s="3"/>
      <c r="M2648" s="3">
        <v>2</v>
      </c>
      <c r="N2648" s="39"/>
      <c r="O2648" s="40">
        <f t="shared" si="483"/>
        <v>56.519999999999996</v>
      </c>
      <c r="P2648" s="51">
        <v>0</v>
      </c>
      <c r="Q2648" s="46"/>
      <c r="R2648" s="51"/>
      <c r="S2648" s="3"/>
      <c r="T2648" s="30"/>
      <c r="U2648" s="41">
        <f t="shared" si="484"/>
        <v>56.519999999999996</v>
      </c>
      <c r="V2648" s="41">
        <f t="shared" si="485"/>
        <v>0</v>
      </c>
      <c r="W2648" s="5"/>
    </row>
    <row r="2649" spans="1:23" ht="44.4" customHeight="1" x14ac:dyDescent="0.3">
      <c r="A2649" s="3">
        <f t="shared" si="487"/>
        <v>2632</v>
      </c>
      <c r="B2649" s="4" t="s">
        <v>2509</v>
      </c>
      <c r="C2649" s="3">
        <v>7</v>
      </c>
      <c r="D2649" s="3" t="s">
        <v>2684</v>
      </c>
      <c r="E2649" s="4" t="s">
        <v>2630</v>
      </c>
      <c r="F2649" s="3" t="s">
        <v>2681</v>
      </c>
      <c r="G2649" s="3"/>
      <c r="H2649" s="3"/>
      <c r="I2649" s="3" t="s">
        <v>2508</v>
      </c>
      <c r="J2649" s="3">
        <f>20*150*400*0.00000785</f>
        <v>9.42</v>
      </c>
      <c r="K2649" s="3">
        <f>0.15*0.4</f>
        <v>0.06</v>
      </c>
      <c r="L2649" s="3" t="s">
        <v>2298</v>
      </c>
      <c r="M2649" s="3">
        <v>4</v>
      </c>
      <c r="N2649" s="39">
        <f>M2649*K2649</f>
        <v>0.24</v>
      </c>
      <c r="O2649" s="40">
        <f t="shared" si="483"/>
        <v>37.68</v>
      </c>
      <c r="P2649" s="51">
        <v>0</v>
      </c>
      <c r="Q2649" s="46"/>
      <c r="R2649" s="51"/>
      <c r="S2649" s="3"/>
      <c r="T2649" s="30"/>
      <c r="U2649" s="41">
        <f t="shared" si="484"/>
        <v>37.68</v>
      </c>
      <c r="V2649" s="41">
        <f t="shared" si="485"/>
        <v>0</v>
      </c>
      <c r="W2649" s="5"/>
    </row>
    <row r="2650" spans="1:23" ht="44.4" customHeight="1" x14ac:dyDescent="0.3">
      <c r="A2650" s="3">
        <f t="shared" si="487"/>
        <v>2633</v>
      </c>
      <c r="B2650" s="4" t="s">
        <v>2509</v>
      </c>
      <c r="C2650" s="3">
        <v>7</v>
      </c>
      <c r="D2650" s="3" t="s">
        <v>2684</v>
      </c>
      <c r="E2650" s="4" t="s">
        <v>2631</v>
      </c>
      <c r="F2650" s="3" t="s">
        <v>2681</v>
      </c>
      <c r="G2650" s="3"/>
      <c r="H2650" s="3"/>
      <c r="I2650" s="3" t="s">
        <v>2508</v>
      </c>
      <c r="J2650" s="3">
        <f>20*450*250*0.00000785</f>
        <v>17.662499999999998</v>
      </c>
      <c r="K2650" s="3"/>
      <c r="L2650" s="3"/>
      <c r="M2650" s="3">
        <v>2</v>
      </c>
      <c r="N2650" s="39"/>
      <c r="O2650" s="40">
        <f t="shared" si="483"/>
        <v>35.324999999999996</v>
      </c>
      <c r="P2650" s="51">
        <v>0</v>
      </c>
      <c r="Q2650" s="46"/>
      <c r="R2650" s="51"/>
      <c r="S2650" s="3"/>
      <c r="T2650" s="30"/>
      <c r="U2650" s="41">
        <f t="shared" si="484"/>
        <v>35.324999999999996</v>
      </c>
      <c r="V2650" s="41">
        <f t="shared" si="485"/>
        <v>0</v>
      </c>
      <c r="W2650" s="5"/>
    </row>
    <row r="2651" spans="1:23" ht="44.4" customHeight="1" x14ac:dyDescent="0.3">
      <c r="A2651" s="3">
        <f t="shared" si="487"/>
        <v>2634</v>
      </c>
      <c r="B2651" s="4" t="s">
        <v>2509</v>
      </c>
      <c r="C2651" s="3">
        <v>7</v>
      </c>
      <c r="D2651" s="3" t="s">
        <v>2684</v>
      </c>
      <c r="E2651" s="4" t="s">
        <v>2633</v>
      </c>
      <c r="F2651" s="3" t="s">
        <v>2680</v>
      </c>
      <c r="G2651" s="3"/>
      <c r="H2651" s="3"/>
      <c r="I2651" s="3" t="s">
        <v>2508</v>
      </c>
      <c r="J2651" s="3">
        <f>10*300*600*0.00000785</f>
        <v>14.129999999999999</v>
      </c>
      <c r="K2651" s="3">
        <f>0.3*0.6</f>
        <v>0.18</v>
      </c>
      <c r="L2651" s="3" t="s">
        <v>2298</v>
      </c>
      <c r="M2651" s="3">
        <f>2*4</f>
        <v>8</v>
      </c>
      <c r="N2651" s="39">
        <f>M2651*K2651</f>
        <v>1.44</v>
      </c>
      <c r="O2651" s="40">
        <f t="shared" si="483"/>
        <v>113.03999999999999</v>
      </c>
      <c r="P2651" s="51">
        <v>0</v>
      </c>
      <c r="Q2651" s="46"/>
      <c r="R2651" s="51"/>
      <c r="S2651" s="3"/>
      <c r="T2651" s="30"/>
      <c r="U2651" s="41">
        <f t="shared" si="484"/>
        <v>113.03999999999999</v>
      </c>
      <c r="V2651" s="41">
        <f t="shared" si="485"/>
        <v>0</v>
      </c>
      <c r="W2651" s="5"/>
    </row>
    <row r="2652" spans="1:23" ht="44.4" customHeight="1" x14ac:dyDescent="0.3">
      <c r="A2652" s="3">
        <f t="shared" si="487"/>
        <v>2635</v>
      </c>
      <c r="B2652" s="4" t="s">
        <v>2509</v>
      </c>
      <c r="C2652" s="3">
        <v>7</v>
      </c>
      <c r="D2652" s="3" t="s">
        <v>2684</v>
      </c>
      <c r="E2652" s="4" t="s">
        <v>2634</v>
      </c>
      <c r="F2652" s="3" t="s">
        <v>2680</v>
      </c>
      <c r="G2652" s="3"/>
      <c r="H2652" s="3"/>
      <c r="I2652" s="3" t="s">
        <v>2508</v>
      </c>
      <c r="J2652" s="3">
        <f>10*200*400*0.00000785</f>
        <v>6.2799999999999994</v>
      </c>
      <c r="K2652" s="3">
        <f>0.2*0.4</f>
        <v>8.0000000000000016E-2</v>
      </c>
      <c r="L2652" s="3" t="s">
        <v>2298</v>
      </c>
      <c r="M2652" s="3">
        <v>12</v>
      </c>
      <c r="N2652" s="39">
        <f>M2652*K2652</f>
        <v>0.96000000000000019</v>
      </c>
      <c r="O2652" s="40">
        <f t="shared" si="483"/>
        <v>75.359999999999985</v>
      </c>
      <c r="P2652" s="51">
        <v>0</v>
      </c>
      <c r="Q2652" s="46"/>
      <c r="R2652" s="51"/>
      <c r="S2652" s="3"/>
      <c r="T2652" s="30"/>
      <c r="U2652" s="41">
        <f t="shared" si="484"/>
        <v>75.359999999999985</v>
      </c>
      <c r="V2652" s="41">
        <f t="shared" si="485"/>
        <v>0</v>
      </c>
      <c r="W2652" s="5"/>
    </row>
    <row r="2653" spans="1:23" ht="44.4" customHeight="1" x14ac:dyDescent="0.3"/>
    <row r="2654" spans="1:23" ht="44.4" customHeight="1" x14ac:dyDescent="0.3"/>
    <row r="2655" spans="1:23" ht="44.4" customHeight="1" x14ac:dyDescent="0.3"/>
    <row r="2656" spans="1:23" ht="44.4" customHeight="1" x14ac:dyDescent="0.3"/>
    <row r="2657" ht="44.4" customHeight="1" x14ac:dyDescent="0.3"/>
    <row r="2658" ht="44.4" customHeight="1" x14ac:dyDescent="0.3"/>
    <row r="2659" ht="44.4" customHeight="1" x14ac:dyDescent="0.3"/>
    <row r="2660" ht="44.4" customHeight="1" x14ac:dyDescent="0.3"/>
    <row r="2661" ht="44.4" customHeight="1" x14ac:dyDescent="0.3"/>
    <row r="2662" ht="44.4" customHeight="1" x14ac:dyDescent="0.3"/>
    <row r="2663" ht="44.4" customHeight="1" x14ac:dyDescent="0.3"/>
    <row r="2664" ht="44.4" customHeight="1" x14ac:dyDescent="0.3"/>
    <row r="2665" ht="44.4" customHeight="1" x14ac:dyDescent="0.3"/>
    <row r="2666" ht="44.4" customHeight="1" x14ac:dyDescent="0.3"/>
    <row r="2667" ht="44.4" customHeight="1" x14ac:dyDescent="0.3"/>
    <row r="2668" ht="44.4" customHeight="1" x14ac:dyDescent="0.3"/>
    <row r="2669" ht="44.4" customHeight="1" x14ac:dyDescent="0.3"/>
    <row r="2670" ht="44.4" customHeight="1" x14ac:dyDescent="0.3"/>
    <row r="2671" ht="44.4" customHeight="1" x14ac:dyDescent="0.3"/>
    <row r="2672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W2652" xr:uid="{27179D42-0D2C-4102-8AB8-27E77E882CD5}"/>
  <mergeCells count="15">
    <mergeCell ref="B15:B16"/>
    <mergeCell ref="A15:A16"/>
    <mergeCell ref="U15:W15"/>
    <mergeCell ref="G15:G16"/>
    <mergeCell ref="N15:N16"/>
    <mergeCell ref="O15:O16"/>
    <mergeCell ref="C3:E3"/>
    <mergeCell ref="K15:L15"/>
    <mergeCell ref="I15:J15"/>
    <mergeCell ref="M15:M16"/>
    <mergeCell ref="H15:H16"/>
    <mergeCell ref="F15:F16"/>
    <mergeCell ref="E15:E16"/>
    <mergeCell ref="D15:D16"/>
    <mergeCell ref="C15:C16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55E3E-B671-4FB3-8D35-6D9DC5B00594}">
  <dimension ref="A1:AB2728"/>
  <sheetViews>
    <sheetView topLeftCell="A12" zoomScale="55" zoomScaleNormal="55" workbookViewId="0">
      <pane xSplit="1" ySplit="6" topLeftCell="E18" activePane="bottomRight" state="frozen"/>
      <selection activeCell="F32" sqref="F32"/>
      <selection pane="topRight" activeCell="F32" sqref="F32"/>
      <selection pane="bottomLeft" activeCell="F32" sqref="F32"/>
      <selection pane="bottomRight" activeCell="H53" sqref="H53"/>
    </sheetView>
  </sheetViews>
  <sheetFormatPr defaultColWidth="8.88671875" defaultRowHeight="14.4" x14ac:dyDescent="0.3"/>
  <cols>
    <col min="1" max="1" width="6.33203125" style="1" customWidth="1"/>
    <col min="2" max="2" width="32" style="1" customWidth="1"/>
    <col min="3" max="3" width="11" style="1" customWidth="1"/>
    <col min="4" max="4" width="21" style="1" bestFit="1" customWidth="1"/>
    <col min="5" max="5" width="40.33203125" style="1" customWidth="1"/>
    <col min="6" max="6" width="11.88671875" style="1" bestFit="1" customWidth="1"/>
    <col min="7" max="7" width="20.5546875" style="1" customWidth="1"/>
    <col min="8" max="8" width="19.33203125" style="1" customWidth="1"/>
    <col min="9" max="10" width="11.88671875" style="1" customWidth="1"/>
    <col min="11" max="11" width="8.88671875" style="1"/>
    <col min="12" max="12" width="5" style="1" customWidth="1"/>
    <col min="13" max="13" width="8.88671875" style="1"/>
    <col min="14" max="14" width="9.88671875" style="1" customWidth="1"/>
    <col min="15" max="15" width="15.44140625" style="1" customWidth="1"/>
    <col min="16" max="16" width="12" style="1" customWidth="1"/>
    <col min="17" max="17" width="12" style="16" customWidth="1"/>
    <col min="18" max="18" width="12" style="1" hidden="1" customWidth="1"/>
    <col min="19" max="19" width="12" style="1" customWidth="1"/>
    <col min="20" max="20" width="51.33203125" style="1" customWidth="1"/>
    <col min="21" max="22" width="12.33203125" style="1" customWidth="1"/>
    <col min="23" max="23" width="26.6640625" style="1" customWidth="1"/>
    <col min="24" max="25" width="14.33203125" style="1" customWidth="1"/>
    <col min="26" max="26" width="13.33203125" style="1" customWidth="1"/>
    <col min="27" max="16384" width="8.88671875" style="1"/>
  </cols>
  <sheetData>
    <row r="1" spans="1:27" customFormat="1" hidden="1" x14ac:dyDescent="0.3">
      <c r="A1" s="1"/>
      <c r="B1" s="2"/>
      <c r="C1" s="1"/>
      <c r="D1" s="1"/>
      <c r="E1" s="2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7" customFormat="1" hidden="1" x14ac:dyDescent="0.3">
      <c r="A2" s="1"/>
      <c r="B2" s="2"/>
      <c r="C2" s="1"/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7" customFormat="1" ht="28.95" hidden="1" customHeight="1" x14ac:dyDescent="0.3">
      <c r="A3" s="1" t="s">
        <v>0</v>
      </c>
      <c r="B3" s="2" t="s">
        <v>4</v>
      </c>
      <c r="C3" s="154" t="s">
        <v>10</v>
      </c>
      <c r="D3" s="154"/>
      <c r="E3" s="154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7" customFormat="1" hidden="1" x14ac:dyDescent="0.3">
      <c r="A4" s="1">
        <v>1</v>
      </c>
      <c r="B4" s="2" t="s">
        <v>12</v>
      </c>
      <c r="C4" s="1">
        <v>16</v>
      </c>
      <c r="D4" s="1"/>
      <c r="E4" s="2" t="s">
        <v>11</v>
      </c>
      <c r="F4" s="9" t="s">
        <v>18</v>
      </c>
      <c r="G4" s="9"/>
      <c r="H4" s="9"/>
      <c r="I4" s="9"/>
      <c r="J4" s="9"/>
      <c r="K4" s="1"/>
      <c r="L4" s="1"/>
      <c r="M4" s="1"/>
      <c r="N4" s="1"/>
      <c r="O4" s="1"/>
      <c r="U4" s="8"/>
    </row>
    <row r="5" spans="1:27" customFormat="1" hidden="1" x14ac:dyDescent="0.3">
      <c r="A5" s="1">
        <v>2</v>
      </c>
      <c r="B5" s="2" t="s">
        <v>13</v>
      </c>
      <c r="C5" s="1">
        <v>62</v>
      </c>
      <c r="D5" s="1"/>
      <c r="E5" s="2" t="s">
        <v>11</v>
      </c>
      <c r="F5" s="9" t="s">
        <v>18</v>
      </c>
      <c r="G5" s="9"/>
      <c r="H5" s="9"/>
      <c r="I5" s="9"/>
      <c r="J5" s="9"/>
      <c r="K5" s="1"/>
      <c r="L5" s="1"/>
      <c r="M5" s="1"/>
      <c r="N5" s="1"/>
      <c r="O5" s="1"/>
      <c r="U5" s="8"/>
    </row>
    <row r="6" spans="1:27" customFormat="1" hidden="1" x14ac:dyDescent="0.3">
      <c r="A6" s="1">
        <v>3</v>
      </c>
      <c r="B6" s="2" t="s">
        <v>14</v>
      </c>
      <c r="C6" s="1">
        <v>26</v>
      </c>
      <c r="D6" s="1"/>
      <c r="E6" s="2" t="s">
        <v>11</v>
      </c>
      <c r="F6" s="9"/>
      <c r="G6" s="9"/>
      <c r="H6" s="9"/>
      <c r="I6" s="9"/>
      <c r="J6" s="9"/>
      <c r="K6" s="1"/>
      <c r="L6" s="1"/>
      <c r="M6" s="1"/>
      <c r="N6" s="1"/>
      <c r="O6" s="1"/>
      <c r="U6" s="8"/>
    </row>
    <row r="7" spans="1:27" customFormat="1" hidden="1" x14ac:dyDescent="0.3">
      <c r="A7" s="1">
        <v>4</v>
      </c>
      <c r="B7" s="2" t="s">
        <v>2</v>
      </c>
      <c r="C7" s="1">
        <v>20</v>
      </c>
      <c r="D7" s="1"/>
      <c r="E7" s="2" t="s">
        <v>11</v>
      </c>
      <c r="F7" s="9" t="s">
        <v>18</v>
      </c>
      <c r="G7" s="9"/>
      <c r="H7" s="9"/>
      <c r="I7" s="9"/>
      <c r="J7" s="9"/>
      <c r="K7" s="1"/>
      <c r="L7" s="1"/>
      <c r="M7" s="1"/>
      <c r="N7" s="1"/>
      <c r="O7" s="1"/>
      <c r="U7" s="8"/>
    </row>
    <row r="8" spans="1:27" customFormat="1" hidden="1" x14ac:dyDescent="0.3">
      <c r="A8" s="1">
        <v>5</v>
      </c>
      <c r="B8" s="2" t="s">
        <v>15</v>
      </c>
      <c r="C8" s="1">
        <v>35</v>
      </c>
      <c r="D8" s="1"/>
      <c r="E8" s="2" t="s">
        <v>11</v>
      </c>
      <c r="F8" s="9"/>
      <c r="G8" s="9"/>
      <c r="H8" s="9"/>
      <c r="I8" s="9"/>
      <c r="J8" s="9"/>
      <c r="K8" s="1"/>
      <c r="L8" s="1"/>
      <c r="M8" s="1"/>
      <c r="N8" s="1"/>
      <c r="O8" s="1"/>
      <c r="U8" s="8"/>
    </row>
    <row r="9" spans="1:27" customFormat="1" hidden="1" x14ac:dyDescent="0.3">
      <c r="A9" s="1">
        <v>7</v>
      </c>
      <c r="B9" s="2" t="s">
        <v>16</v>
      </c>
      <c r="C9" s="1">
        <v>56</v>
      </c>
      <c r="D9" s="1"/>
      <c r="E9" s="2" t="s">
        <v>11</v>
      </c>
      <c r="F9" s="9" t="s">
        <v>18</v>
      </c>
      <c r="G9" s="9"/>
      <c r="H9" s="9"/>
      <c r="I9" s="9"/>
      <c r="J9" s="9"/>
      <c r="K9" s="1"/>
      <c r="L9" s="1"/>
      <c r="M9" s="1"/>
      <c r="N9" s="1"/>
      <c r="O9" s="1"/>
      <c r="U9" s="8"/>
    </row>
    <row r="10" spans="1:27" customFormat="1" hidden="1" x14ac:dyDescent="0.3">
      <c r="A10" s="1">
        <v>8</v>
      </c>
      <c r="B10" s="2" t="s">
        <v>1</v>
      </c>
      <c r="C10" s="1">
        <v>43</v>
      </c>
      <c r="D10" s="1"/>
      <c r="E10" s="2" t="s">
        <v>11</v>
      </c>
      <c r="F10" s="9"/>
      <c r="G10" s="9"/>
      <c r="H10" s="9"/>
      <c r="I10" s="9"/>
      <c r="J10" s="9"/>
      <c r="K10" s="1"/>
      <c r="L10" s="1"/>
      <c r="M10" s="1"/>
      <c r="N10" s="1"/>
      <c r="O10" s="1"/>
      <c r="U10" s="8"/>
    </row>
    <row r="11" spans="1:27" customFormat="1" hidden="1" x14ac:dyDescent="0.3">
      <c r="A11" s="1">
        <v>9</v>
      </c>
      <c r="B11" s="2" t="s">
        <v>17</v>
      </c>
      <c r="C11" s="1">
        <v>27</v>
      </c>
      <c r="D11" s="1"/>
      <c r="E11" s="2" t="s">
        <v>11</v>
      </c>
      <c r="F11" s="9" t="s">
        <v>18</v>
      </c>
      <c r="G11" s="9"/>
      <c r="H11" s="9"/>
      <c r="I11" s="9"/>
      <c r="J11" s="9"/>
      <c r="K11" s="1"/>
      <c r="L11" s="1"/>
      <c r="M11" s="1"/>
      <c r="N11" s="1"/>
      <c r="O11" s="1"/>
      <c r="U11" s="8"/>
    </row>
    <row r="12" spans="1:27" x14ac:dyDescent="0.3">
      <c r="F12" s="9"/>
      <c r="G12" s="9"/>
      <c r="H12" s="9"/>
      <c r="I12" s="9"/>
      <c r="J12" s="9"/>
      <c r="U12" s="9"/>
    </row>
    <row r="13" spans="1:27" x14ac:dyDescent="0.3">
      <c r="F13" s="9"/>
      <c r="G13" s="9"/>
      <c r="H13" s="9"/>
      <c r="I13" s="9"/>
      <c r="J13" s="9"/>
      <c r="O13" s="9">
        <f>O14/1000</f>
        <v>740.8430111153001</v>
      </c>
      <c r="P13" s="107" t="s">
        <v>2544</v>
      </c>
      <c r="Q13" s="103"/>
      <c r="R13" s="59"/>
      <c r="U13" s="9">
        <f>U14/1000</f>
        <v>646.86696503369171</v>
      </c>
      <c r="V13" s="9">
        <f>V14/1000</f>
        <v>93.976046081610022</v>
      </c>
      <c r="W13" s="107" t="s">
        <v>2544</v>
      </c>
      <c r="Z13" s="111">
        <f>Z14/1000</f>
        <v>384.7129086024118</v>
      </c>
      <c r="AA13" s="107" t="s">
        <v>2544</v>
      </c>
    </row>
    <row r="14" spans="1:27" x14ac:dyDescent="0.3">
      <c r="F14" s="9"/>
      <c r="G14" s="9"/>
      <c r="H14" s="9"/>
      <c r="I14" s="9"/>
      <c r="J14" s="9"/>
      <c r="O14" s="108">
        <f>SUM(O18:O2652)</f>
        <v>740843.01111530012</v>
      </c>
      <c r="P14" s="1" t="s">
        <v>2545</v>
      </c>
      <c r="R14" s="2"/>
      <c r="U14" s="109">
        <f>SUM(U18:U2652)</f>
        <v>646866.96503369173</v>
      </c>
      <c r="V14" s="78">
        <f>SUM(V18:V4442)</f>
        <v>93976.046081610024</v>
      </c>
      <c r="W14" s="1" t="s">
        <v>2545</v>
      </c>
      <c r="Z14" s="112">
        <f>SUM(Z18:Z2652)</f>
        <v>384712.9086024118</v>
      </c>
      <c r="AA14" s="1" t="s">
        <v>2545</v>
      </c>
    </row>
    <row r="15" spans="1:27" x14ac:dyDescent="0.3">
      <c r="A15" s="181" t="s">
        <v>0</v>
      </c>
      <c r="B15" s="181" t="s">
        <v>4</v>
      </c>
      <c r="C15" s="183" t="s">
        <v>33</v>
      </c>
      <c r="D15" s="183" t="s">
        <v>1566</v>
      </c>
      <c r="E15" s="183" t="s">
        <v>19</v>
      </c>
      <c r="F15" s="185" t="s">
        <v>20</v>
      </c>
      <c r="G15" s="185" t="s">
        <v>2499</v>
      </c>
      <c r="H15" s="185" t="s">
        <v>2489</v>
      </c>
      <c r="I15" s="157" t="s">
        <v>2493</v>
      </c>
      <c r="J15" s="158"/>
      <c r="K15" s="155" t="s">
        <v>2492</v>
      </c>
      <c r="L15" s="156"/>
      <c r="M15" s="179" t="s">
        <v>9</v>
      </c>
      <c r="N15" s="173" t="s">
        <v>2653</v>
      </c>
      <c r="O15" s="173" t="s">
        <v>2501</v>
      </c>
      <c r="P15" s="175" t="s">
        <v>2495</v>
      </c>
      <c r="Q15" s="176"/>
      <c r="R15" s="176"/>
      <c r="S15" s="176"/>
      <c r="T15" s="177"/>
      <c r="U15" s="169" t="s">
        <v>2494</v>
      </c>
      <c r="V15" s="169"/>
      <c r="W15" s="170"/>
      <c r="X15" s="178" t="s">
        <v>2708</v>
      </c>
      <c r="Y15" s="178"/>
      <c r="Z15" s="178"/>
    </row>
    <row r="16" spans="1:27" ht="41.4" customHeight="1" x14ac:dyDescent="0.3">
      <c r="A16" s="182"/>
      <c r="B16" s="182"/>
      <c r="C16" s="184"/>
      <c r="D16" s="184"/>
      <c r="E16" s="184"/>
      <c r="F16" s="186"/>
      <c r="G16" s="186"/>
      <c r="H16" s="186"/>
      <c r="I16" s="72" t="s">
        <v>24</v>
      </c>
      <c r="J16" s="72" t="s">
        <v>2490</v>
      </c>
      <c r="K16" s="74" t="s">
        <v>23</v>
      </c>
      <c r="L16" s="74" t="s">
        <v>24</v>
      </c>
      <c r="M16" s="180"/>
      <c r="N16" s="174"/>
      <c r="O16" s="174"/>
      <c r="P16" s="62" t="s">
        <v>2637</v>
      </c>
      <c r="Q16" s="21" t="s">
        <v>2651</v>
      </c>
      <c r="R16" s="62"/>
      <c r="S16" s="21" t="s">
        <v>2650</v>
      </c>
      <c r="T16" s="22" t="s">
        <v>2491</v>
      </c>
      <c r="U16" s="23" t="s">
        <v>2497</v>
      </c>
      <c r="V16" s="23" t="s">
        <v>2498</v>
      </c>
      <c r="W16" s="24" t="s">
        <v>2491</v>
      </c>
      <c r="X16" s="101" t="s">
        <v>2709</v>
      </c>
      <c r="Y16" s="101" t="s">
        <v>2710</v>
      </c>
      <c r="Z16" s="106" t="s">
        <v>2711</v>
      </c>
    </row>
    <row r="17" spans="1:28" ht="16.95" customHeight="1" x14ac:dyDescent="0.3">
      <c r="A17" s="68"/>
      <c r="B17" s="68"/>
      <c r="C17" s="70"/>
      <c r="D17" s="70"/>
      <c r="E17" s="70"/>
      <c r="F17" s="71"/>
      <c r="G17" s="71"/>
      <c r="H17" s="71"/>
      <c r="I17" s="72"/>
      <c r="J17" s="72"/>
      <c r="K17" s="74"/>
      <c r="L17" s="74"/>
      <c r="M17" s="75"/>
      <c r="N17" s="76"/>
      <c r="O17" s="76"/>
      <c r="P17" s="57"/>
      <c r="Q17" s="21"/>
      <c r="R17" s="57"/>
      <c r="S17" s="21"/>
      <c r="T17" s="22"/>
      <c r="U17" s="23"/>
      <c r="V17" s="23"/>
      <c r="W17" s="24"/>
      <c r="X17" s="101"/>
      <c r="Y17" s="101"/>
      <c r="Z17" s="104"/>
    </row>
    <row r="18" spans="1:28" x14ac:dyDescent="0.3">
      <c r="A18" s="3">
        <v>1</v>
      </c>
      <c r="B18" s="3" t="s">
        <v>2561</v>
      </c>
      <c r="C18" s="3">
        <v>1</v>
      </c>
      <c r="D18" s="3" t="s">
        <v>1569</v>
      </c>
      <c r="E18" s="3" t="s">
        <v>21</v>
      </c>
      <c r="F18" s="7" t="s">
        <v>22</v>
      </c>
      <c r="G18" s="7" t="s">
        <v>2343</v>
      </c>
      <c r="H18" s="7" t="s">
        <v>2487</v>
      </c>
      <c r="I18" s="7" t="s">
        <v>2496</v>
      </c>
      <c r="J18" s="7">
        <v>30.6</v>
      </c>
      <c r="K18" s="3">
        <v>3700</v>
      </c>
      <c r="L18" s="3" t="s">
        <v>25</v>
      </c>
      <c r="M18" s="3">
        <v>1</v>
      </c>
      <c r="N18" s="28">
        <f t="shared" ref="N18:N81" si="0">(K18/1000)*M18</f>
        <v>3.7</v>
      </c>
      <c r="O18" s="28">
        <f t="shared" ref="O18:O81" si="1">N18*J18</f>
        <v>113.22000000000001</v>
      </c>
      <c r="P18" s="50">
        <v>1</v>
      </c>
      <c r="Q18" s="46">
        <f t="shared" ref="Q18:Q81" si="2">N18*P18</f>
        <v>3.7</v>
      </c>
      <c r="R18" s="50"/>
      <c r="S18" s="3">
        <f t="shared" ref="S18:S81" si="3">N18-Q18</f>
        <v>0</v>
      </c>
      <c r="T18" s="3" t="s">
        <v>2503</v>
      </c>
      <c r="U18" s="3">
        <f t="shared" ref="U18:U68" si="4">S18*J18</f>
        <v>0</v>
      </c>
      <c r="V18" s="3">
        <f t="shared" ref="V18:V68" si="5">Q18*J18</f>
        <v>113.22000000000001</v>
      </c>
      <c r="W18" s="3"/>
      <c r="X18" s="3">
        <v>0</v>
      </c>
      <c r="Y18" s="61">
        <f t="shared" ref="Y18:Y66" si="6">N18-X18</f>
        <v>3.7</v>
      </c>
      <c r="Z18" s="3">
        <f>X18*J18*M18</f>
        <v>0</v>
      </c>
      <c r="AA18" s="1">
        <v>0</v>
      </c>
      <c r="AB18" s="1">
        <f>AA18/1000</f>
        <v>0</v>
      </c>
    </row>
    <row r="19" spans="1:28" x14ac:dyDescent="0.3">
      <c r="A19" s="3">
        <f>A18+1</f>
        <v>2</v>
      </c>
      <c r="B19" s="3" t="s">
        <v>2561</v>
      </c>
      <c r="C19" s="3">
        <v>1</v>
      </c>
      <c r="D19" s="3" t="s">
        <v>1569</v>
      </c>
      <c r="E19" s="3" t="s">
        <v>26</v>
      </c>
      <c r="F19" s="7" t="s">
        <v>22</v>
      </c>
      <c r="G19" s="7" t="s">
        <v>2343</v>
      </c>
      <c r="H19" s="7" t="s">
        <v>2487</v>
      </c>
      <c r="I19" s="7" t="s">
        <v>2496</v>
      </c>
      <c r="J19" s="7">
        <v>30.6</v>
      </c>
      <c r="K19" s="3">
        <v>3700</v>
      </c>
      <c r="L19" s="3" t="s">
        <v>25</v>
      </c>
      <c r="M19" s="3">
        <v>1</v>
      </c>
      <c r="N19" s="28">
        <f t="shared" si="0"/>
        <v>3.7</v>
      </c>
      <c r="O19" s="28">
        <f t="shared" si="1"/>
        <v>113.22000000000001</v>
      </c>
      <c r="P19" s="12">
        <v>1</v>
      </c>
      <c r="Q19" s="46">
        <f t="shared" si="2"/>
        <v>3.7</v>
      </c>
      <c r="R19" s="12"/>
      <c r="S19" s="3">
        <f t="shared" si="3"/>
        <v>0</v>
      </c>
      <c r="T19" s="3" t="s">
        <v>2503</v>
      </c>
      <c r="U19" s="3">
        <f t="shared" si="4"/>
        <v>0</v>
      </c>
      <c r="V19" s="3">
        <f t="shared" si="5"/>
        <v>113.22000000000001</v>
      </c>
      <c r="W19" s="3"/>
      <c r="X19" s="3">
        <v>0</v>
      </c>
      <c r="Y19" s="61">
        <f t="shared" si="6"/>
        <v>3.7</v>
      </c>
      <c r="Z19" s="3">
        <f t="shared" ref="Z19:Z82" si="7">X19*J19*M19</f>
        <v>0</v>
      </c>
      <c r="AA19" s="1">
        <v>0</v>
      </c>
      <c r="AB19" s="1">
        <f t="shared" ref="AB19:AB82" si="8">AA19/1000</f>
        <v>0</v>
      </c>
    </row>
    <row r="20" spans="1:28" x14ac:dyDescent="0.3">
      <c r="A20" s="3">
        <f t="shared" ref="A20:A83" si="9">A19+1</f>
        <v>3</v>
      </c>
      <c r="B20" s="3" t="s">
        <v>2561</v>
      </c>
      <c r="C20" s="3">
        <v>1</v>
      </c>
      <c r="D20" s="3" t="s">
        <v>1569</v>
      </c>
      <c r="E20" s="3" t="s">
        <v>27</v>
      </c>
      <c r="F20" s="7" t="s">
        <v>22</v>
      </c>
      <c r="G20" s="7" t="s">
        <v>2343</v>
      </c>
      <c r="H20" s="7" t="s">
        <v>2487</v>
      </c>
      <c r="I20" s="7" t="s">
        <v>2496</v>
      </c>
      <c r="J20" s="7">
        <v>30.6</v>
      </c>
      <c r="K20" s="3">
        <v>3700</v>
      </c>
      <c r="L20" s="3" t="s">
        <v>25</v>
      </c>
      <c r="M20" s="3">
        <v>1</v>
      </c>
      <c r="N20" s="28">
        <f t="shared" si="0"/>
        <v>3.7</v>
      </c>
      <c r="O20" s="28">
        <f t="shared" si="1"/>
        <v>113.22000000000001</v>
      </c>
      <c r="P20" s="12">
        <v>1</v>
      </c>
      <c r="Q20" s="46">
        <f t="shared" si="2"/>
        <v>3.7</v>
      </c>
      <c r="R20" s="12"/>
      <c r="S20" s="3">
        <f t="shared" si="3"/>
        <v>0</v>
      </c>
      <c r="T20" s="3" t="s">
        <v>2503</v>
      </c>
      <c r="U20" s="3">
        <f t="shared" si="4"/>
        <v>0</v>
      </c>
      <c r="V20" s="3">
        <f t="shared" si="5"/>
        <v>113.22000000000001</v>
      </c>
      <c r="W20" s="3"/>
      <c r="X20" s="3">
        <v>0</v>
      </c>
      <c r="Y20" s="61">
        <f t="shared" si="6"/>
        <v>3.7</v>
      </c>
      <c r="Z20" s="3">
        <f t="shared" si="7"/>
        <v>0</v>
      </c>
      <c r="AA20" s="1">
        <v>0</v>
      </c>
      <c r="AB20" s="1">
        <f t="shared" si="8"/>
        <v>0</v>
      </c>
    </row>
    <row r="21" spans="1:28" x14ac:dyDescent="0.3">
      <c r="A21" s="3">
        <f t="shared" si="9"/>
        <v>4</v>
      </c>
      <c r="B21" s="3" t="s">
        <v>2561</v>
      </c>
      <c r="C21" s="3">
        <v>1</v>
      </c>
      <c r="D21" s="3" t="s">
        <v>1569</v>
      </c>
      <c r="E21" s="3" t="s">
        <v>28</v>
      </c>
      <c r="F21" s="7" t="s">
        <v>22</v>
      </c>
      <c r="G21" s="7" t="s">
        <v>2343</v>
      </c>
      <c r="H21" s="7" t="s">
        <v>2487</v>
      </c>
      <c r="I21" s="7" t="s">
        <v>2496</v>
      </c>
      <c r="J21" s="7">
        <v>30.6</v>
      </c>
      <c r="K21" s="3">
        <v>3700</v>
      </c>
      <c r="L21" s="3" t="s">
        <v>25</v>
      </c>
      <c r="M21" s="3">
        <v>1</v>
      </c>
      <c r="N21" s="28">
        <f t="shared" si="0"/>
        <v>3.7</v>
      </c>
      <c r="O21" s="28">
        <f t="shared" si="1"/>
        <v>113.22000000000001</v>
      </c>
      <c r="P21" s="12">
        <v>1</v>
      </c>
      <c r="Q21" s="46">
        <f t="shared" si="2"/>
        <v>3.7</v>
      </c>
      <c r="R21" s="12"/>
      <c r="S21" s="3">
        <f t="shared" si="3"/>
        <v>0</v>
      </c>
      <c r="T21" s="3" t="s">
        <v>2503</v>
      </c>
      <c r="U21" s="3">
        <f t="shared" si="4"/>
        <v>0</v>
      </c>
      <c r="V21" s="3">
        <f t="shared" si="5"/>
        <v>113.22000000000001</v>
      </c>
      <c r="W21" s="3"/>
      <c r="X21" s="3">
        <v>0</v>
      </c>
      <c r="Y21" s="61">
        <f t="shared" si="6"/>
        <v>3.7</v>
      </c>
      <c r="Z21" s="3">
        <f t="shared" si="7"/>
        <v>0</v>
      </c>
      <c r="AA21" s="1">
        <v>0</v>
      </c>
      <c r="AB21" s="1">
        <f t="shared" si="8"/>
        <v>0</v>
      </c>
    </row>
    <row r="22" spans="1:28" x14ac:dyDescent="0.3">
      <c r="A22" s="3">
        <f t="shared" si="9"/>
        <v>5</v>
      </c>
      <c r="B22" s="3" t="s">
        <v>2561</v>
      </c>
      <c r="C22" s="3">
        <v>1</v>
      </c>
      <c r="D22" s="3" t="s">
        <v>1569</v>
      </c>
      <c r="E22" s="3" t="s">
        <v>29</v>
      </c>
      <c r="F22" s="7" t="s">
        <v>22</v>
      </c>
      <c r="G22" s="7" t="s">
        <v>2343</v>
      </c>
      <c r="H22" s="7" t="s">
        <v>2487</v>
      </c>
      <c r="I22" s="7" t="s">
        <v>2496</v>
      </c>
      <c r="J22" s="7">
        <v>30.6</v>
      </c>
      <c r="K22" s="3">
        <v>3700</v>
      </c>
      <c r="L22" s="3" t="s">
        <v>25</v>
      </c>
      <c r="M22" s="3">
        <v>1</v>
      </c>
      <c r="N22" s="28">
        <f t="shared" si="0"/>
        <v>3.7</v>
      </c>
      <c r="O22" s="28">
        <f t="shared" si="1"/>
        <v>113.22000000000001</v>
      </c>
      <c r="P22" s="12">
        <v>1</v>
      </c>
      <c r="Q22" s="46">
        <f t="shared" si="2"/>
        <v>3.7</v>
      </c>
      <c r="R22" s="12"/>
      <c r="S22" s="3">
        <f t="shared" si="3"/>
        <v>0</v>
      </c>
      <c r="T22" s="3" t="s">
        <v>2503</v>
      </c>
      <c r="U22" s="3">
        <f t="shared" si="4"/>
        <v>0</v>
      </c>
      <c r="V22" s="3">
        <f t="shared" si="5"/>
        <v>113.22000000000001</v>
      </c>
      <c r="W22" s="3"/>
      <c r="X22" s="3">
        <v>0</v>
      </c>
      <c r="Y22" s="61">
        <f t="shared" si="6"/>
        <v>3.7</v>
      </c>
      <c r="Z22" s="3">
        <f t="shared" si="7"/>
        <v>0</v>
      </c>
      <c r="AA22" s="1">
        <v>0</v>
      </c>
      <c r="AB22" s="1">
        <f t="shared" si="8"/>
        <v>0</v>
      </c>
    </row>
    <row r="23" spans="1:28" x14ac:dyDescent="0.3">
      <c r="A23" s="3">
        <f t="shared" si="9"/>
        <v>6</v>
      </c>
      <c r="B23" s="3" t="s">
        <v>2561</v>
      </c>
      <c r="C23" s="3">
        <v>1</v>
      </c>
      <c r="D23" s="3" t="s">
        <v>1569</v>
      </c>
      <c r="E23" s="3" t="s">
        <v>30</v>
      </c>
      <c r="F23" s="7" t="s">
        <v>22</v>
      </c>
      <c r="G23" s="7" t="s">
        <v>2343</v>
      </c>
      <c r="H23" s="7" t="s">
        <v>2487</v>
      </c>
      <c r="I23" s="7" t="s">
        <v>2496</v>
      </c>
      <c r="J23" s="7">
        <v>30.6</v>
      </c>
      <c r="K23" s="3">
        <v>3700</v>
      </c>
      <c r="L23" s="3" t="s">
        <v>25</v>
      </c>
      <c r="M23" s="3">
        <v>1</v>
      </c>
      <c r="N23" s="28">
        <f t="shared" si="0"/>
        <v>3.7</v>
      </c>
      <c r="O23" s="28">
        <f t="shared" si="1"/>
        <v>113.22000000000001</v>
      </c>
      <c r="P23" s="12">
        <v>1</v>
      </c>
      <c r="Q23" s="46">
        <f t="shared" si="2"/>
        <v>3.7</v>
      </c>
      <c r="R23" s="12"/>
      <c r="S23" s="3">
        <f t="shared" si="3"/>
        <v>0</v>
      </c>
      <c r="T23" s="3" t="s">
        <v>2503</v>
      </c>
      <c r="U23" s="3">
        <f t="shared" si="4"/>
        <v>0</v>
      </c>
      <c r="V23" s="3">
        <f t="shared" si="5"/>
        <v>113.22000000000001</v>
      </c>
      <c r="W23" s="3"/>
      <c r="X23" s="3">
        <v>0</v>
      </c>
      <c r="Y23" s="61">
        <f t="shared" si="6"/>
        <v>3.7</v>
      </c>
      <c r="Z23" s="3">
        <f t="shared" si="7"/>
        <v>0</v>
      </c>
      <c r="AA23" s="1">
        <v>0</v>
      </c>
      <c r="AB23" s="1">
        <f t="shared" si="8"/>
        <v>0</v>
      </c>
    </row>
    <row r="24" spans="1:28" x14ac:dyDescent="0.3">
      <c r="A24" s="3">
        <f t="shared" si="9"/>
        <v>7</v>
      </c>
      <c r="B24" s="3" t="s">
        <v>2561</v>
      </c>
      <c r="C24" s="3">
        <v>1</v>
      </c>
      <c r="D24" s="3" t="s">
        <v>1569</v>
      </c>
      <c r="E24" s="3" t="s">
        <v>34</v>
      </c>
      <c r="F24" s="7" t="s">
        <v>35</v>
      </c>
      <c r="G24" s="7" t="s">
        <v>2346</v>
      </c>
      <c r="H24" s="7" t="s">
        <v>2467</v>
      </c>
      <c r="I24" s="7" t="s">
        <v>2496</v>
      </c>
      <c r="J24" s="7">
        <v>49.9</v>
      </c>
      <c r="K24" s="3">
        <v>7700</v>
      </c>
      <c r="L24" s="3" t="s">
        <v>25</v>
      </c>
      <c r="M24" s="3">
        <v>1</v>
      </c>
      <c r="N24" s="28">
        <f t="shared" si="0"/>
        <v>7.7</v>
      </c>
      <c r="O24" s="28">
        <f t="shared" si="1"/>
        <v>384.23</v>
      </c>
      <c r="P24" s="12">
        <v>1</v>
      </c>
      <c r="Q24" s="46">
        <f t="shared" si="2"/>
        <v>7.7</v>
      </c>
      <c r="R24" s="12"/>
      <c r="S24" s="3">
        <f t="shared" si="3"/>
        <v>0</v>
      </c>
      <c r="T24" s="3" t="s">
        <v>2503</v>
      </c>
      <c r="U24" s="3">
        <f t="shared" si="4"/>
        <v>0</v>
      </c>
      <c r="V24" s="3">
        <f t="shared" si="5"/>
        <v>384.23</v>
      </c>
      <c r="W24" s="3"/>
      <c r="X24" s="3">
        <v>0</v>
      </c>
      <c r="Y24" s="61">
        <f t="shared" si="6"/>
        <v>7.7</v>
      </c>
      <c r="Z24" s="3">
        <f t="shared" si="7"/>
        <v>0</v>
      </c>
      <c r="AA24" s="1">
        <v>0</v>
      </c>
      <c r="AB24" s="1">
        <f t="shared" si="8"/>
        <v>0</v>
      </c>
    </row>
    <row r="25" spans="1:28" x14ac:dyDescent="0.3">
      <c r="A25" s="3">
        <f t="shared" si="9"/>
        <v>8</v>
      </c>
      <c r="B25" s="3" t="s">
        <v>2561</v>
      </c>
      <c r="C25" s="3">
        <v>1</v>
      </c>
      <c r="D25" s="3" t="s">
        <v>1569</v>
      </c>
      <c r="E25" s="3" t="s">
        <v>36</v>
      </c>
      <c r="F25" s="7" t="s">
        <v>35</v>
      </c>
      <c r="G25" s="7" t="s">
        <v>2346</v>
      </c>
      <c r="H25" s="7" t="s">
        <v>2467</v>
      </c>
      <c r="I25" s="7" t="s">
        <v>2496</v>
      </c>
      <c r="J25" s="7">
        <v>49.9</v>
      </c>
      <c r="K25" s="3">
        <v>7700</v>
      </c>
      <c r="L25" s="3" t="s">
        <v>25</v>
      </c>
      <c r="M25" s="3">
        <v>1</v>
      </c>
      <c r="N25" s="28">
        <f t="shared" si="0"/>
        <v>7.7</v>
      </c>
      <c r="O25" s="28">
        <f t="shared" si="1"/>
        <v>384.23</v>
      </c>
      <c r="P25" s="12">
        <v>1</v>
      </c>
      <c r="Q25" s="46">
        <f t="shared" si="2"/>
        <v>7.7</v>
      </c>
      <c r="R25" s="12"/>
      <c r="S25" s="3">
        <f t="shared" si="3"/>
        <v>0</v>
      </c>
      <c r="T25" s="3" t="s">
        <v>2503</v>
      </c>
      <c r="U25" s="3">
        <f t="shared" si="4"/>
        <v>0</v>
      </c>
      <c r="V25" s="3">
        <f t="shared" si="5"/>
        <v>384.23</v>
      </c>
      <c r="W25" s="3"/>
      <c r="X25" s="3">
        <v>0</v>
      </c>
      <c r="Y25" s="61">
        <f t="shared" si="6"/>
        <v>7.7</v>
      </c>
      <c r="Z25" s="3">
        <f t="shared" si="7"/>
        <v>0</v>
      </c>
      <c r="AA25" s="1">
        <v>0</v>
      </c>
      <c r="AB25" s="1">
        <f t="shared" si="8"/>
        <v>0</v>
      </c>
    </row>
    <row r="26" spans="1:28" x14ac:dyDescent="0.3">
      <c r="A26" s="3">
        <f t="shared" si="9"/>
        <v>9</v>
      </c>
      <c r="B26" s="3" t="s">
        <v>2561</v>
      </c>
      <c r="C26" s="3">
        <v>1</v>
      </c>
      <c r="D26" s="3" t="s">
        <v>1569</v>
      </c>
      <c r="E26" s="3" t="s">
        <v>37</v>
      </c>
      <c r="F26" s="7" t="s">
        <v>35</v>
      </c>
      <c r="G26" s="7" t="s">
        <v>2346</v>
      </c>
      <c r="H26" s="7" t="s">
        <v>2467</v>
      </c>
      <c r="I26" s="7" t="s">
        <v>2496</v>
      </c>
      <c r="J26" s="7">
        <v>49.9</v>
      </c>
      <c r="K26" s="3">
        <v>7700</v>
      </c>
      <c r="L26" s="3" t="s">
        <v>25</v>
      </c>
      <c r="M26" s="3">
        <v>1</v>
      </c>
      <c r="N26" s="28">
        <f t="shared" si="0"/>
        <v>7.7</v>
      </c>
      <c r="O26" s="28">
        <f t="shared" si="1"/>
        <v>384.23</v>
      </c>
      <c r="P26" s="12">
        <v>1</v>
      </c>
      <c r="Q26" s="46">
        <f t="shared" si="2"/>
        <v>7.7</v>
      </c>
      <c r="R26" s="12"/>
      <c r="S26" s="3">
        <f t="shared" si="3"/>
        <v>0</v>
      </c>
      <c r="T26" s="3" t="s">
        <v>2503</v>
      </c>
      <c r="U26" s="3">
        <f t="shared" si="4"/>
        <v>0</v>
      </c>
      <c r="V26" s="3">
        <f t="shared" si="5"/>
        <v>384.23</v>
      </c>
      <c r="W26" s="3"/>
      <c r="X26" s="3">
        <v>0</v>
      </c>
      <c r="Y26" s="61">
        <f t="shared" si="6"/>
        <v>7.7</v>
      </c>
      <c r="Z26" s="3">
        <f t="shared" si="7"/>
        <v>0</v>
      </c>
      <c r="AA26" s="1">
        <v>0</v>
      </c>
      <c r="AB26" s="1">
        <f t="shared" si="8"/>
        <v>0</v>
      </c>
    </row>
    <row r="27" spans="1:28" x14ac:dyDescent="0.3">
      <c r="A27" s="3">
        <f t="shared" si="9"/>
        <v>10</v>
      </c>
      <c r="B27" s="3" t="s">
        <v>2561</v>
      </c>
      <c r="C27" s="3">
        <v>1</v>
      </c>
      <c r="D27" s="3" t="s">
        <v>1569</v>
      </c>
      <c r="E27" s="3" t="s">
        <v>38</v>
      </c>
      <c r="F27" s="7" t="s">
        <v>35</v>
      </c>
      <c r="G27" s="7" t="s">
        <v>2346</v>
      </c>
      <c r="H27" s="7" t="s">
        <v>2467</v>
      </c>
      <c r="I27" s="7" t="s">
        <v>2496</v>
      </c>
      <c r="J27" s="7">
        <v>49.9</v>
      </c>
      <c r="K27" s="3">
        <v>7700</v>
      </c>
      <c r="L27" s="3" t="s">
        <v>25</v>
      </c>
      <c r="M27" s="3">
        <v>1</v>
      </c>
      <c r="N27" s="28">
        <f t="shared" si="0"/>
        <v>7.7</v>
      </c>
      <c r="O27" s="28">
        <f t="shared" si="1"/>
        <v>384.23</v>
      </c>
      <c r="P27" s="12">
        <v>1</v>
      </c>
      <c r="Q27" s="46">
        <f t="shared" si="2"/>
        <v>7.7</v>
      </c>
      <c r="R27" s="12"/>
      <c r="S27" s="3">
        <f t="shared" si="3"/>
        <v>0</v>
      </c>
      <c r="T27" s="3" t="s">
        <v>2503</v>
      </c>
      <c r="U27" s="3">
        <f t="shared" si="4"/>
        <v>0</v>
      </c>
      <c r="V27" s="3">
        <f t="shared" si="5"/>
        <v>384.23</v>
      </c>
      <c r="W27" s="3"/>
      <c r="X27" s="3">
        <v>0</v>
      </c>
      <c r="Y27" s="61">
        <f t="shared" si="6"/>
        <v>7.7</v>
      </c>
      <c r="Z27" s="3">
        <f t="shared" si="7"/>
        <v>0</v>
      </c>
      <c r="AA27" s="1">
        <v>0</v>
      </c>
      <c r="AB27" s="1">
        <f t="shared" si="8"/>
        <v>0</v>
      </c>
    </row>
    <row r="28" spans="1:28" x14ac:dyDescent="0.3">
      <c r="A28" s="3">
        <f t="shared" si="9"/>
        <v>11</v>
      </c>
      <c r="B28" s="3" t="s">
        <v>2561</v>
      </c>
      <c r="C28" s="3">
        <v>1</v>
      </c>
      <c r="D28" s="3" t="s">
        <v>1569</v>
      </c>
      <c r="E28" s="3" t="s">
        <v>41</v>
      </c>
      <c r="F28" s="7" t="s">
        <v>6</v>
      </c>
      <c r="G28" s="7" t="s">
        <v>2344</v>
      </c>
      <c r="H28" s="7" t="s">
        <v>2467</v>
      </c>
      <c r="I28" s="7" t="s">
        <v>2496</v>
      </c>
      <c r="J28" s="7">
        <v>49.9</v>
      </c>
      <c r="K28" s="3">
        <v>5200</v>
      </c>
      <c r="L28" s="3" t="s">
        <v>25</v>
      </c>
      <c r="M28" s="3">
        <v>1</v>
      </c>
      <c r="N28" s="28">
        <f t="shared" si="0"/>
        <v>5.2</v>
      </c>
      <c r="O28" s="28">
        <f t="shared" si="1"/>
        <v>259.48</v>
      </c>
      <c r="P28" s="12">
        <v>1</v>
      </c>
      <c r="Q28" s="46">
        <f t="shared" si="2"/>
        <v>5.2</v>
      </c>
      <c r="R28" s="13"/>
      <c r="S28" s="3">
        <f t="shared" si="3"/>
        <v>0</v>
      </c>
      <c r="T28" s="3" t="s">
        <v>2503</v>
      </c>
      <c r="U28" s="3">
        <f t="shared" si="4"/>
        <v>0</v>
      </c>
      <c r="V28" s="3">
        <f t="shared" si="5"/>
        <v>259.48</v>
      </c>
      <c r="W28" s="3"/>
      <c r="X28" s="3">
        <v>0</v>
      </c>
      <c r="Y28" s="61">
        <f t="shared" si="6"/>
        <v>5.2</v>
      </c>
      <c r="Z28" s="3">
        <f t="shared" si="7"/>
        <v>0</v>
      </c>
      <c r="AA28" s="1">
        <v>0</v>
      </c>
      <c r="AB28" s="1">
        <f t="shared" si="8"/>
        <v>0</v>
      </c>
    </row>
    <row r="29" spans="1:28" x14ac:dyDescent="0.3">
      <c r="A29" s="3">
        <f t="shared" si="9"/>
        <v>12</v>
      </c>
      <c r="B29" s="3" t="s">
        <v>2561</v>
      </c>
      <c r="C29" s="3">
        <v>1</v>
      </c>
      <c r="D29" s="3" t="s">
        <v>1569</v>
      </c>
      <c r="E29" s="3" t="s">
        <v>42</v>
      </c>
      <c r="F29" s="7" t="s">
        <v>6</v>
      </c>
      <c r="G29" s="7" t="s">
        <v>2344</v>
      </c>
      <c r="H29" s="7" t="s">
        <v>2467</v>
      </c>
      <c r="I29" s="7" t="s">
        <v>2496</v>
      </c>
      <c r="J29" s="7">
        <v>49.9</v>
      </c>
      <c r="K29" s="3">
        <v>5200</v>
      </c>
      <c r="L29" s="3" t="s">
        <v>25</v>
      </c>
      <c r="M29" s="3">
        <v>1</v>
      </c>
      <c r="N29" s="28">
        <f t="shared" si="0"/>
        <v>5.2</v>
      </c>
      <c r="O29" s="28">
        <f t="shared" si="1"/>
        <v>259.48</v>
      </c>
      <c r="P29" s="12">
        <v>1</v>
      </c>
      <c r="Q29" s="46">
        <f t="shared" si="2"/>
        <v>5.2</v>
      </c>
      <c r="R29" s="12"/>
      <c r="S29" s="3">
        <f t="shared" si="3"/>
        <v>0</v>
      </c>
      <c r="T29" s="3" t="s">
        <v>2503</v>
      </c>
      <c r="U29" s="3">
        <f t="shared" si="4"/>
        <v>0</v>
      </c>
      <c r="V29" s="3">
        <f t="shared" si="5"/>
        <v>259.48</v>
      </c>
      <c r="W29" s="3"/>
      <c r="X29" s="3">
        <v>0</v>
      </c>
      <c r="Y29" s="61">
        <f t="shared" si="6"/>
        <v>5.2</v>
      </c>
      <c r="Z29" s="3">
        <f t="shared" si="7"/>
        <v>0</v>
      </c>
      <c r="AA29" s="1">
        <v>0</v>
      </c>
      <c r="AB29" s="1">
        <f t="shared" si="8"/>
        <v>0</v>
      </c>
    </row>
    <row r="30" spans="1:28" x14ac:dyDescent="0.3">
      <c r="A30" s="3">
        <f t="shared" si="9"/>
        <v>13</v>
      </c>
      <c r="B30" s="3" t="s">
        <v>2561</v>
      </c>
      <c r="C30" s="3">
        <v>1</v>
      </c>
      <c r="D30" s="3" t="s">
        <v>1569</v>
      </c>
      <c r="E30" s="3" t="s">
        <v>43</v>
      </c>
      <c r="F30" s="7" t="s">
        <v>6</v>
      </c>
      <c r="G30" s="7" t="s">
        <v>2344</v>
      </c>
      <c r="H30" s="7" t="s">
        <v>2467</v>
      </c>
      <c r="I30" s="7" t="s">
        <v>2496</v>
      </c>
      <c r="J30" s="7">
        <v>49.9</v>
      </c>
      <c r="K30" s="3">
        <v>5200</v>
      </c>
      <c r="L30" s="3" t="s">
        <v>25</v>
      </c>
      <c r="M30" s="3">
        <v>1</v>
      </c>
      <c r="N30" s="28">
        <f t="shared" si="0"/>
        <v>5.2</v>
      </c>
      <c r="O30" s="28">
        <f t="shared" si="1"/>
        <v>259.48</v>
      </c>
      <c r="P30" s="12">
        <v>1</v>
      </c>
      <c r="Q30" s="46">
        <f t="shared" si="2"/>
        <v>5.2</v>
      </c>
      <c r="R30" s="12"/>
      <c r="S30" s="3">
        <f t="shared" si="3"/>
        <v>0</v>
      </c>
      <c r="T30" s="3" t="s">
        <v>2503</v>
      </c>
      <c r="U30" s="3">
        <f t="shared" si="4"/>
        <v>0</v>
      </c>
      <c r="V30" s="3">
        <f t="shared" si="5"/>
        <v>259.48</v>
      </c>
      <c r="W30" s="3"/>
      <c r="X30" s="3">
        <v>0</v>
      </c>
      <c r="Y30" s="61">
        <f t="shared" si="6"/>
        <v>5.2</v>
      </c>
      <c r="Z30" s="3">
        <f t="shared" si="7"/>
        <v>0</v>
      </c>
      <c r="AA30" s="1">
        <v>0</v>
      </c>
      <c r="AB30" s="1">
        <f t="shared" si="8"/>
        <v>0</v>
      </c>
    </row>
    <row r="31" spans="1:28" x14ac:dyDescent="0.3">
      <c r="A31" s="3">
        <f t="shared" si="9"/>
        <v>14</v>
      </c>
      <c r="B31" s="3" t="s">
        <v>2561</v>
      </c>
      <c r="C31" s="3">
        <v>1</v>
      </c>
      <c r="D31" s="3" t="s">
        <v>1569</v>
      </c>
      <c r="E31" s="3" t="s">
        <v>44</v>
      </c>
      <c r="F31" s="7" t="s">
        <v>6</v>
      </c>
      <c r="G31" s="7" t="s">
        <v>2344</v>
      </c>
      <c r="H31" s="7" t="s">
        <v>2467</v>
      </c>
      <c r="I31" s="7" t="s">
        <v>2496</v>
      </c>
      <c r="J31" s="7">
        <v>49.9</v>
      </c>
      <c r="K31" s="3">
        <v>5200</v>
      </c>
      <c r="L31" s="3" t="s">
        <v>25</v>
      </c>
      <c r="M31" s="3">
        <v>1</v>
      </c>
      <c r="N31" s="28">
        <f t="shared" si="0"/>
        <v>5.2</v>
      </c>
      <c r="O31" s="28">
        <f t="shared" si="1"/>
        <v>259.48</v>
      </c>
      <c r="P31" s="12">
        <v>1</v>
      </c>
      <c r="Q31" s="46">
        <f t="shared" si="2"/>
        <v>5.2</v>
      </c>
      <c r="R31" s="12"/>
      <c r="S31" s="3">
        <f t="shared" si="3"/>
        <v>0</v>
      </c>
      <c r="T31" s="3" t="s">
        <v>2503</v>
      </c>
      <c r="U31" s="3">
        <f t="shared" si="4"/>
        <v>0</v>
      </c>
      <c r="V31" s="3">
        <f t="shared" si="5"/>
        <v>259.48</v>
      </c>
      <c r="W31" s="3"/>
      <c r="X31" s="3">
        <v>0</v>
      </c>
      <c r="Y31" s="61">
        <f t="shared" si="6"/>
        <v>5.2</v>
      </c>
      <c r="Z31" s="3">
        <f t="shared" si="7"/>
        <v>0</v>
      </c>
      <c r="AA31" s="1">
        <v>0</v>
      </c>
      <c r="AB31" s="1">
        <f t="shared" si="8"/>
        <v>0</v>
      </c>
    </row>
    <row r="32" spans="1:28" x14ac:dyDescent="0.3">
      <c r="A32" s="3">
        <f t="shared" si="9"/>
        <v>15</v>
      </c>
      <c r="B32" s="3" t="s">
        <v>2561</v>
      </c>
      <c r="C32" s="3">
        <v>1</v>
      </c>
      <c r="D32" s="3" t="s">
        <v>1569</v>
      </c>
      <c r="E32" s="3" t="s">
        <v>45</v>
      </c>
      <c r="F32" s="7" t="s">
        <v>6</v>
      </c>
      <c r="G32" s="7" t="s">
        <v>2344</v>
      </c>
      <c r="H32" s="7" t="s">
        <v>2467</v>
      </c>
      <c r="I32" s="7" t="s">
        <v>2496</v>
      </c>
      <c r="J32" s="7">
        <v>49.9</v>
      </c>
      <c r="K32" s="3">
        <v>7200</v>
      </c>
      <c r="L32" s="3" t="s">
        <v>25</v>
      </c>
      <c r="M32" s="3">
        <v>1</v>
      </c>
      <c r="N32" s="28">
        <f t="shared" si="0"/>
        <v>7.2</v>
      </c>
      <c r="O32" s="28">
        <f t="shared" si="1"/>
        <v>359.28</v>
      </c>
      <c r="P32" s="12">
        <v>1</v>
      </c>
      <c r="Q32" s="46">
        <f t="shared" si="2"/>
        <v>7.2</v>
      </c>
      <c r="R32" s="12"/>
      <c r="S32" s="3">
        <f t="shared" si="3"/>
        <v>0</v>
      </c>
      <c r="T32" s="3" t="s">
        <v>2503</v>
      </c>
      <c r="U32" s="3">
        <f t="shared" si="4"/>
        <v>0</v>
      </c>
      <c r="V32" s="3">
        <f t="shared" si="5"/>
        <v>359.28</v>
      </c>
      <c r="W32" s="3"/>
      <c r="X32" s="3">
        <v>0</v>
      </c>
      <c r="Y32" s="61">
        <f t="shared" si="6"/>
        <v>7.2</v>
      </c>
      <c r="Z32" s="3">
        <f t="shared" si="7"/>
        <v>0</v>
      </c>
      <c r="AA32" s="1">
        <v>0</v>
      </c>
      <c r="AB32" s="1">
        <f t="shared" si="8"/>
        <v>0</v>
      </c>
    </row>
    <row r="33" spans="1:28" x14ac:dyDescent="0.3">
      <c r="A33" s="3">
        <f t="shared" si="9"/>
        <v>16</v>
      </c>
      <c r="B33" s="3" t="s">
        <v>2561</v>
      </c>
      <c r="C33" s="3">
        <v>1</v>
      </c>
      <c r="D33" s="3" t="s">
        <v>1569</v>
      </c>
      <c r="E33" s="3" t="s">
        <v>46</v>
      </c>
      <c r="F33" s="7" t="s">
        <v>6</v>
      </c>
      <c r="G33" s="7" t="s">
        <v>2344</v>
      </c>
      <c r="H33" s="7" t="s">
        <v>2467</v>
      </c>
      <c r="I33" s="7" t="s">
        <v>2496</v>
      </c>
      <c r="J33" s="7">
        <v>49.9</v>
      </c>
      <c r="K33" s="3">
        <v>7200</v>
      </c>
      <c r="L33" s="3" t="s">
        <v>25</v>
      </c>
      <c r="M33" s="3">
        <v>1</v>
      </c>
      <c r="N33" s="28">
        <f t="shared" si="0"/>
        <v>7.2</v>
      </c>
      <c r="O33" s="28">
        <f t="shared" si="1"/>
        <v>359.28</v>
      </c>
      <c r="P33" s="12">
        <v>1</v>
      </c>
      <c r="Q33" s="46">
        <f t="shared" si="2"/>
        <v>7.2</v>
      </c>
      <c r="R33" s="12"/>
      <c r="S33" s="3">
        <f t="shared" si="3"/>
        <v>0</v>
      </c>
      <c r="T33" s="3" t="s">
        <v>2503</v>
      </c>
      <c r="U33" s="3">
        <f t="shared" si="4"/>
        <v>0</v>
      </c>
      <c r="V33" s="3">
        <f t="shared" si="5"/>
        <v>359.28</v>
      </c>
      <c r="W33" s="3"/>
      <c r="X33" s="3">
        <v>0</v>
      </c>
      <c r="Y33" s="61">
        <f t="shared" si="6"/>
        <v>7.2</v>
      </c>
      <c r="Z33" s="3">
        <f t="shared" si="7"/>
        <v>0</v>
      </c>
      <c r="AA33" s="1">
        <v>0</v>
      </c>
      <c r="AB33" s="1">
        <f t="shared" si="8"/>
        <v>0</v>
      </c>
    </row>
    <row r="34" spans="1:28" x14ac:dyDescent="0.3">
      <c r="A34" s="3">
        <f t="shared" si="9"/>
        <v>17</v>
      </c>
      <c r="B34" s="3" t="s">
        <v>2561</v>
      </c>
      <c r="C34" s="3">
        <v>1</v>
      </c>
      <c r="D34" s="3" t="s">
        <v>1569</v>
      </c>
      <c r="E34" s="3" t="s">
        <v>47</v>
      </c>
      <c r="F34" s="7" t="s">
        <v>6</v>
      </c>
      <c r="G34" s="7" t="s">
        <v>2344</v>
      </c>
      <c r="H34" s="7" t="s">
        <v>2467</v>
      </c>
      <c r="I34" s="7" t="s">
        <v>2496</v>
      </c>
      <c r="J34" s="7">
        <v>49.9</v>
      </c>
      <c r="K34" s="3">
        <v>7200</v>
      </c>
      <c r="L34" s="3" t="s">
        <v>25</v>
      </c>
      <c r="M34" s="3">
        <v>1</v>
      </c>
      <c r="N34" s="28">
        <f t="shared" si="0"/>
        <v>7.2</v>
      </c>
      <c r="O34" s="28">
        <f t="shared" si="1"/>
        <v>359.28</v>
      </c>
      <c r="P34" s="12">
        <v>1</v>
      </c>
      <c r="Q34" s="46">
        <f t="shared" si="2"/>
        <v>7.2</v>
      </c>
      <c r="R34" s="12"/>
      <c r="S34" s="3">
        <f t="shared" si="3"/>
        <v>0</v>
      </c>
      <c r="T34" s="3" t="s">
        <v>2503</v>
      </c>
      <c r="U34" s="3">
        <f t="shared" si="4"/>
        <v>0</v>
      </c>
      <c r="V34" s="3">
        <f t="shared" si="5"/>
        <v>359.28</v>
      </c>
      <c r="W34" s="3"/>
      <c r="X34" s="3">
        <v>0</v>
      </c>
      <c r="Y34" s="61">
        <f t="shared" si="6"/>
        <v>7.2</v>
      </c>
      <c r="Z34" s="3">
        <f t="shared" si="7"/>
        <v>0</v>
      </c>
      <c r="AA34" s="1">
        <v>0</v>
      </c>
      <c r="AB34" s="1">
        <f t="shared" si="8"/>
        <v>0</v>
      </c>
    </row>
    <row r="35" spans="1:28" x14ac:dyDescent="0.3">
      <c r="A35" s="3">
        <f t="shared" si="9"/>
        <v>18</v>
      </c>
      <c r="B35" s="3" t="s">
        <v>2561</v>
      </c>
      <c r="C35" s="3">
        <v>1</v>
      </c>
      <c r="D35" s="3" t="s">
        <v>1569</v>
      </c>
      <c r="E35" s="3" t="s">
        <v>48</v>
      </c>
      <c r="F35" s="3" t="s">
        <v>6</v>
      </c>
      <c r="G35" s="7" t="s">
        <v>2344</v>
      </c>
      <c r="H35" s="7" t="s">
        <v>2467</v>
      </c>
      <c r="I35" s="7" t="s">
        <v>2496</v>
      </c>
      <c r="J35" s="7">
        <v>49.9</v>
      </c>
      <c r="K35" s="3">
        <v>7200</v>
      </c>
      <c r="L35" s="3" t="s">
        <v>25</v>
      </c>
      <c r="M35" s="3">
        <v>1</v>
      </c>
      <c r="N35" s="28">
        <f t="shared" si="0"/>
        <v>7.2</v>
      </c>
      <c r="O35" s="28">
        <f t="shared" si="1"/>
        <v>359.28</v>
      </c>
      <c r="P35" s="12">
        <v>1</v>
      </c>
      <c r="Q35" s="46">
        <f t="shared" si="2"/>
        <v>7.2</v>
      </c>
      <c r="R35" s="12"/>
      <c r="S35" s="3">
        <f t="shared" si="3"/>
        <v>0</v>
      </c>
      <c r="T35" s="3" t="s">
        <v>2503</v>
      </c>
      <c r="U35" s="3">
        <f t="shared" si="4"/>
        <v>0</v>
      </c>
      <c r="V35" s="3">
        <f t="shared" si="5"/>
        <v>359.28</v>
      </c>
      <c r="W35" s="3"/>
      <c r="X35" s="3">
        <v>0</v>
      </c>
      <c r="Y35" s="61">
        <f t="shared" si="6"/>
        <v>7.2</v>
      </c>
      <c r="Z35" s="3">
        <f t="shared" si="7"/>
        <v>0</v>
      </c>
      <c r="AA35" s="1">
        <v>0</v>
      </c>
      <c r="AB35" s="1">
        <f t="shared" si="8"/>
        <v>0</v>
      </c>
    </row>
    <row r="36" spans="1:28" x14ac:dyDescent="0.3">
      <c r="A36" s="3">
        <f t="shared" si="9"/>
        <v>19</v>
      </c>
      <c r="B36" s="3" t="s">
        <v>2561</v>
      </c>
      <c r="C36" s="3">
        <v>1</v>
      </c>
      <c r="D36" s="3" t="s">
        <v>1569</v>
      </c>
      <c r="E36" s="3" t="s">
        <v>49</v>
      </c>
      <c r="F36" s="3" t="s">
        <v>6</v>
      </c>
      <c r="G36" s="7" t="s">
        <v>2344</v>
      </c>
      <c r="H36" s="7" t="s">
        <v>2467</v>
      </c>
      <c r="I36" s="7" t="s">
        <v>2496</v>
      </c>
      <c r="J36" s="7">
        <v>49.9</v>
      </c>
      <c r="K36" s="3">
        <v>8700</v>
      </c>
      <c r="L36" s="3" t="s">
        <v>25</v>
      </c>
      <c r="M36" s="3">
        <v>1</v>
      </c>
      <c r="N36" s="28">
        <f t="shared" si="0"/>
        <v>8.6999999999999993</v>
      </c>
      <c r="O36" s="28">
        <f t="shared" si="1"/>
        <v>434.12999999999994</v>
      </c>
      <c r="P36" s="12">
        <v>1</v>
      </c>
      <c r="Q36" s="46">
        <f t="shared" si="2"/>
        <v>8.6999999999999993</v>
      </c>
      <c r="R36" s="12"/>
      <c r="S36" s="3">
        <f t="shared" si="3"/>
        <v>0</v>
      </c>
      <c r="T36" s="3" t="s">
        <v>2503</v>
      </c>
      <c r="U36" s="3">
        <f t="shared" si="4"/>
        <v>0</v>
      </c>
      <c r="V36" s="3">
        <f t="shared" si="5"/>
        <v>434.12999999999994</v>
      </c>
      <c r="W36" s="3"/>
      <c r="X36" s="3">
        <v>0</v>
      </c>
      <c r="Y36" s="61">
        <f t="shared" si="6"/>
        <v>8.6999999999999993</v>
      </c>
      <c r="Z36" s="3">
        <f t="shared" si="7"/>
        <v>0</v>
      </c>
      <c r="AA36" s="1">
        <v>0</v>
      </c>
      <c r="AB36" s="1">
        <f t="shared" si="8"/>
        <v>0</v>
      </c>
    </row>
    <row r="37" spans="1:28" x14ac:dyDescent="0.3">
      <c r="A37" s="3">
        <f t="shared" si="9"/>
        <v>20</v>
      </c>
      <c r="B37" s="3" t="s">
        <v>2561</v>
      </c>
      <c r="C37" s="3">
        <v>1</v>
      </c>
      <c r="D37" s="3" t="s">
        <v>1569</v>
      </c>
      <c r="E37" s="3" t="s">
        <v>50</v>
      </c>
      <c r="F37" s="3" t="s">
        <v>6</v>
      </c>
      <c r="G37" s="7" t="s">
        <v>2344</v>
      </c>
      <c r="H37" s="7" t="s">
        <v>2467</v>
      </c>
      <c r="I37" s="7" t="s">
        <v>2496</v>
      </c>
      <c r="J37" s="7">
        <v>49.9</v>
      </c>
      <c r="K37" s="3">
        <v>8700</v>
      </c>
      <c r="L37" s="3" t="s">
        <v>25</v>
      </c>
      <c r="M37" s="3">
        <v>1</v>
      </c>
      <c r="N37" s="28">
        <f t="shared" si="0"/>
        <v>8.6999999999999993</v>
      </c>
      <c r="O37" s="28">
        <f t="shared" si="1"/>
        <v>434.12999999999994</v>
      </c>
      <c r="P37" s="12">
        <v>1</v>
      </c>
      <c r="Q37" s="46">
        <f t="shared" si="2"/>
        <v>8.6999999999999993</v>
      </c>
      <c r="R37" s="12"/>
      <c r="S37" s="3">
        <f t="shared" si="3"/>
        <v>0</v>
      </c>
      <c r="T37" s="3" t="s">
        <v>2503</v>
      </c>
      <c r="U37" s="3">
        <f t="shared" si="4"/>
        <v>0</v>
      </c>
      <c r="V37" s="3">
        <f t="shared" si="5"/>
        <v>434.12999999999994</v>
      </c>
      <c r="W37" s="3"/>
      <c r="X37" s="3">
        <v>0</v>
      </c>
      <c r="Y37" s="61">
        <f t="shared" si="6"/>
        <v>8.6999999999999993</v>
      </c>
      <c r="Z37" s="3">
        <f t="shared" si="7"/>
        <v>0</v>
      </c>
      <c r="AA37" s="1">
        <v>0</v>
      </c>
      <c r="AB37" s="1">
        <f t="shared" si="8"/>
        <v>0</v>
      </c>
    </row>
    <row r="38" spans="1:28" x14ac:dyDescent="0.3">
      <c r="A38" s="3">
        <f t="shared" si="9"/>
        <v>21</v>
      </c>
      <c r="B38" s="3" t="s">
        <v>2561</v>
      </c>
      <c r="C38" s="3">
        <v>1</v>
      </c>
      <c r="D38" s="3" t="s">
        <v>1569</v>
      </c>
      <c r="E38" s="3" t="s">
        <v>51</v>
      </c>
      <c r="F38" s="3" t="s">
        <v>6</v>
      </c>
      <c r="G38" s="7" t="s">
        <v>2344</v>
      </c>
      <c r="H38" s="7" t="s">
        <v>2467</v>
      </c>
      <c r="I38" s="7" t="s">
        <v>2496</v>
      </c>
      <c r="J38" s="7">
        <v>49.9</v>
      </c>
      <c r="K38" s="3">
        <v>8700</v>
      </c>
      <c r="L38" s="3" t="s">
        <v>25</v>
      </c>
      <c r="M38" s="3">
        <v>1</v>
      </c>
      <c r="N38" s="28">
        <f t="shared" si="0"/>
        <v>8.6999999999999993</v>
      </c>
      <c r="O38" s="28">
        <f t="shared" si="1"/>
        <v>434.12999999999994</v>
      </c>
      <c r="P38" s="12">
        <v>1</v>
      </c>
      <c r="Q38" s="46">
        <f t="shared" si="2"/>
        <v>8.6999999999999993</v>
      </c>
      <c r="R38" s="12"/>
      <c r="S38" s="3">
        <f t="shared" si="3"/>
        <v>0</v>
      </c>
      <c r="T38" s="3" t="s">
        <v>2503</v>
      </c>
      <c r="U38" s="3">
        <f t="shared" si="4"/>
        <v>0</v>
      </c>
      <c r="V38" s="3">
        <f t="shared" si="5"/>
        <v>434.12999999999994</v>
      </c>
      <c r="W38" s="3"/>
      <c r="X38" s="3">
        <v>0</v>
      </c>
      <c r="Y38" s="61">
        <f t="shared" si="6"/>
        <v>8.6999999999999993</v>
      </c>
      <c r="Z38" s="3">
        <f t="shared" si="7"/>
        <v>0</v>
      </c>
      <c r="AA38" s="1">
        <v>0</v>
      </c>
      <c r="AB38" s="1">
        <f t="shared" si="8"/>
        <v>0</v>
      </c>
    </row>
    <row r="39" spans="1:28" x14ac:dyDescent="0.3">
      <c r="A39" s="3">
        <f t="shared" si="9"/>
        <v>22</v>
      </c>
      <c r="B39" s="3" t="s">
        <v>2561</v>
      </c>
      <c r="C39" s="3">
        <v>1</v>
      </c>
      <c r="D39" s="3" t="s">
        <v>1569</v>
      </c>
      <c r="E39" s="3" t="s">
        <v>52</v>
      </c>
      <c r="F39" s="3" t="s">
        <v>6</v>
      </c>
      <c r="G39" s="7" t="s">
        <v>2344</v>
      </c>
      <c r="H39" s="7" t="s">
        <v>2467</v>
      </c>
      <c r="I39" s="7" t="s">
        <v>2496</v>
      </c>
      <c r="J39" s="7">
        <v>49.9</v>
      </c>
      <c r="K39" s="3">
        <v>8700</v>
      </c>
      <c r="L39" s="3" t="s">
        <v>25</v>
      </c>
      <c r="M39" s="3">
        <v>1</v>
      </c>
      <c r="N39" s="28">
        <f t="shared" si="0"/>
        <v>8.6999999999999993</v>
      </c>
      <c r="O39" s="28">
        <f t="shared" si="1"/>
        <v>434.12999999999994</v>
      </c>
      <c r="P39" s="12">
        <v>1</v>
      </c>
      <c r="Q39" s="46">
        <f t="shared" si="2"/>
        <v>8.6999999999999993</v>
      </c>
      <c r="R39" s="12"/>
      <c r="S39" s="3">
        <f t="shared" si="3"/>
        <v>0</v>
      </c>
      <c r="T39" s="3" t="s">
        <v>2503</v>
      </c>
      <c r="U39" s="3">
        <f t="shared" si="4"/>
        <v>0</v>
      </c>
      <c r="V39" s="3">
        <f t="shared" si="5"/>
        <v>434.12999999999994</v>
      </c>
      <c r="W39" s="3"/>
      <c r="X39" s="3">
        <v>0</v>
      </c>
      <c r="Y39" s="61">
        <f t="shared" si="6"/>
        <v>8.6999999999999993</v>
      </c>
      <c r="Z39" s="3">
        <f t="shared" si="7"/>
        <v>0</v>
      </c>
      <c r="AA39" s="1">
        <v>0</v>
      </c>
      <c r="AB39" s="1">
        <f t="shared" si="8"/>
        <v>0</v>
      </c>
    </row>
    <row r="40" spans="1:28" x14ac:dyDescent="0.3">
      <c r="A40" s="3">
        <f t="shared" si="9"/>
        <v>23</v>
      </c>
      <c r="B40" s="3" t="s">
        <v>2561</v>
      </c>
      <c r="C40" s="3">
        <v>1</v>
      </c>
      <c r="D40" s="3" t="s">
        <v>1569</v>
      </c>
      <c r="E40" s="3" t="s">
        <v>53</v>
      </c>
      <c r="F40" s="3" t="s">
        <v>6</v>
      </c>
      <c r="G40" s="7" t="s">
        <v>2344</v>
      </c>
      <c r="H40" s="7" t="s">
        <v>2467</v>
      </c>
      <c r="I40" s="7" t="s">
        <v>2496</v>
      </c>
      <c r="J40" s="7">
        <v>49.9</v>
      </c>
      <c r="K40" s="3">
        <v>8700</v>
      </c>
      <c r="L40" s="3" t="s">
        <v>25</v>
      </c>
      <c r="M40" s="3">
        <v>1</v>
      </c>
      <c r="N40" s="28">
        <f t="shared" si="0"/>
        <v>8.6999999999999993</v>
      </c>
      <c r="O40" s="28">
        <f t="shared" si="1"/>
        <v>434.12999999999994</v>
      </c>
      <c r="P40" s="12">
        <v>1</v>
      </c>
      <c r="Q40" s="46">
        <f t="shared" si="2"/>
        <v>8.6999999999999993</v>
      </c>
      <c r="R40" s="12"/>
      <c r="S40" s="3">
        <f t="shared" si="3"/>
        <v>0</v>
      </c>
      <c r="T40" s="3" t="s">
        <v>2503</v>
      </c>
      <c r="U40" s="3">
        <f t="shared" si="4"/>
        <v>0</v>
      </c>
      <c r="V40" s="3">
        <f t="shared" si="5"/>
        <v>434.12999999999994</v>
      </c>
      <c r="W40" s="3"/>
      <c r="X40" s="3">
        <v>0</v>
      </c>
      <c r="Y40" s="61">
        <f t="shared" si="6"/>
        <v>8.6999999999999993</v>
      </c>
      <c r="Z40" s="3">
        <f t="shared" si="7"/>
        <v>0</v>
      </c>
      <c r="AA40" s="1">
        <v>0</v>
      </c>
      <c r="AB40" s="1">
        <f t="shared" si="8"/>
        <v>0</v>
      </c>
    </row>
    <row r="41" spans="1:28" x14ac:dyDescent="0.3">
      <c r="A41" s="3">
        <f t="shared" si="9"/>
        <v>24</v>
      </c>
      <c r="B41" s="3" t="s">
        <v>2561</v>
      </c>
      <c r="C41" s="3">
        <v>1</v>
      </c>
      <c r="D41" s="3" t="s">
        <v>1569</v>
      </c>
      <c r="E41" s="3" t="s">
        <v>54</v>
      </c>
      <c r="F41" s="3" t="s">
        <v>6</v>
      </c>
      <c r="G41" s="7" t="s">
        <v>2344</v>
      </c>
      <c r="H41" s="7" t="s">
        <v>2467</v>
      </c>
      <c r="I41" s="7" t="s">
        <v>2496</v>
      </c>
      <c r="J41" s="7">
        <v>49.9</v>
      </c>
      <c r="K41" s="3">
        <v>8700</v>
      </c>
      <c r="L41" s="3" t="s">
        <v>25</v>
      </c>
      <c r="M41" s="3">
        <v>1</v>
      </c>
      <c r="N41" s="28">
        <f t="shared" si="0"/>
        <v>8.6999999999999993</v>
      </c>
      <c r="O41" s="28">
        <f t="shared" si="1"/>
        <v>434.12999999999994</v>
      </c>
      <c r="P41" s="12">
        <v>1</v>
      </c>
      <c r="Q41" s="46">
        <f t="shared" si="2"/>
        <v>8.6999999999999993</v>
      </c>
      <c r="R41" s="12"/>
      <c r="S41" s="3">
        <f t="shared" si="3"/>
        <v>0</v>
      </c>
      <c r="T41" s="3" t="s">
        <v>2503</v>
      </c>
      <c r="U41" s="3">
        <f t="shared" si="4"/>
        <v>0</v>
      </c>
      <c r="V41" s="3">
        <f t="shared" si="5"/>
        <v>434.12999999999994</v>
      </c>
      <c r="W41" s="3"/>
      <c r="X41" s="3">
        <v>0</v>
      </c>
      <c r="Y41" s="61">
        <f t="shared" si="6"/>
        <v>8.6999999999999993</v>
      </c>
      <c r="Z41" s="3">
        <f t="shared" si="7"/>
        <v>0</v>
      </c>
      <c r="AA41" s="1">
        <v>0</v>
      </c>
      <c r="AB41" s="1">
        <f t="shared" si="8"/>
        <v>0</v>
      </c>
    </row>
    <row r="42" spans="1:28" x14ac:dyDescent="0.3">
      <c r="A42" s="3">
        <f t="shared" si="9"/>
        <v>25</v>
      </c>
      <c r="B42" s="3" t="s">
        <v>2561</v>
      </c>
      <c r="C42" s="3">
        <v>1</v>
      </c>
      <c r="D42" s="3" t="s">
        <v>1569</v>
      </c>
      <c r="E42" s="3" t="s">
        <v>55</v>
      </c>
      <c r="F42" s="3" t="s">
        <v>35</v>
      </c>
      <c r="G42" s="7" t="s">
        <v>2346</v>
      </c>
      <c r="H42" s="7" t="s">
        <v>2467</v>
      </c>
      <c r="I42" s="7" t="s">
        <v>2496</v>
      </c>
      <c r="J42" s="7">
        <v>49.9</v>
      </c>
      <c r="K42" s="3">
        <v>8700</v>
      </c>
      <c r="L42" s="3" t="s">
        <v>25</v>
      </c>
      <c r="M42" s="3">
        <v>1</v>
      </c>
      <c r="N42" s="28">
        <f t="shared" si="0"/>
        <v>8.6999999999999993</v>
      </c>
      <c r="O42" s="28">
        <f t="shared" si="1"/>
        <v>434.12999999999994</v>
      </c>
      <c r="P42" s="12">
        <v>1</v>
      </c>
      <c r="Q42" s="46">
        <f t="shared" si="2"/>
        <v>8.6999999999999993</v>
      </c>
      <c r="R42" s="12"/>
      <c r="S42" s="3">
        <f t="shared" si="3"/>
        <v>0</v>
      </c>
      <c r="T42" s="3" t="s">
        <v>2503</v>
      </c>
      <c r="U42" s="3">
        <f t="shared" si="4"/>
        <v>0</v>
      </c>
      <c r="V42" s="3">
        <f t="shared" si="5"/>
        <v>434.12999999999994</v>
      </c>
      <c r="W42" s="3"/>
      <c r="X42" s="3">
        <v>0</v>
      </c>
      <c r="Y42" s="61">
        <f t="shared" si="6"/>
        <v>8.6999999999999993</v>
      </c>
      <c r="Z42" s="3">
        <f t="shared" si="7"/>
        <v>0</v>
      </c>
      <c r="AA42" s="1">
        <v>0</v>
      </c>
      <c r="AB42" s="1">
        <f t="shared" si="8"/>
        <v>0</v>
      </c>
    </row>
    <row r="43" spans="1:28" x14ac:dyDescent="0.3">
      <c r="A43" s="3">
        <f t="shared" si="9"/>
        <v>26</v>
      </c>
      <c r="B43" s="3" t="s">
        <v>2561</v>
      </c>
      <c r="C43" s="3">
        <v>1</v>
      </c>
      <c r="D43" s="3" t="s">
        <v>1569</v>
      </c>
      <c r="E43" s="3" t="s">
        <v>56</v>
      </c>
      <c r="F43" s="3" t="s">
        <v>35</v>
      </c>
      <c r="G43" s="7" t="s">
        <v>2346</v>
      </c>
      <c r="H43" s="7" t="s">
        <v>2467</v>
      </c>
      <c r="I43" s="7" t="s">
        <v>2496</v>
      </c>
      <c r="J43" s="7">
        <v>49.9</v>
      </c>
      <c r="K43" s="3">
        <v>8700</v>
      </c>
      <c r="L43" s="3" t="s">
        <v>25</v>
      </c>
      <c r="M43" s="3">
        <v>1</v>
      </c>
      <c r="N43" s="28">
        <f t="shared" si="0"/>
        <v>8.6999999999999993</v>
      </c>
      <c r="O43" s="28">
        <f t="shared" si="1"/>
        <v>434.12999999999994</v>
      </c>
      <c r="P43" s="12">
        <v>1</v>
      </c>
      <c r="Q43" s="46">
        <f t="shared" si="2"/>
        <v>8.6999999999999993</v>
      </c>
      <c r="R43" s="12"/>
      <c r="S43" s="3">
        <f t="shared" si="3"/>
        <v>0</v>
      </c>
      <c r="T43" s="3" t="s">
        <v>2503</v>
      </c>
      <c r="U43" s="3">
        <f t="shared" si="4"/>
        <v>0</v>
      </c>
      <c r="V43" s="3">
        <f t="shared" si="5"/>
        <v>434.12999999999994</v>
      </c>
      <c r="W43" s="3"/>
      <c r="X43" s="3">
        <v>0</v>
      </c>
      <c r="Y43" s="61">
        <f t="shared" si="6"/>
        <v>8.6999999999999993</v>
      </c>
      <c r="Z43" s="3">
        <f t="shared" si="7"/>
        <v>0</v>
      </c>
      <c r="AA43" s="1">
        <v>0</v>
      </c>
      <c r="AB43" s="1">
        <f t="shared" si="8"/>
        <v>0</v>
      </c>
    </row>
    <row r="44" spans="1:28" ht="43.2" x14ac:dyDescent="0.3">
      <c r="A44" s="3">
        <f t="shared" si="9"/>
        <v>27</v>
      </c>
      <c r="B44" s="3" t="s">
        <v>2561</v>
      </c>
      <c r="C44" s="3">
        <v>1</v>
      </c>
      <c r="D44" s="3" t="s">
        <v>1569</v>
      </c>
      <c r="E44" s="3" t="s">
        <v>57</v>
      </c>
      <c r="F44" s="3" t="s">
        <v>59</v>
      </c>
      <c r="G44" s="3" t="s">
        <v>2310</v>
      </c>
      <c r="H44" s="3" t="s">
        <v>2466</v>
      </c>
      <c r="I44" s="3" t="s">
        <v>2496</v>
      </c>
      <c r="J44" s="3">
        <v>72.400000000000006</v>
      </c>
      <c r="K44" s="3">
        <v>8700</v>
      </c>
      <c r="L44" s="3" t="s">
        <v>25</v>
      </c>
      <c r="M44" s="3">
        <v>1</v>
      </c>
      <c r="N44" s="28">
        <f t="shared" si="0"/>
        <v>8.6999999999999993</v>
      </c>
      <c r="O44" s="28">
        <f t="shared" si="1"/>
        <v>629.88</v>
      </c>
      <c r="P44" s="12">
        <v>0</v>
      </c>
      <c r="Q44" s="46">
        <f t="shared" si="2"/>
        <v>0</v>
      </c>
      <c r="R44" s="12"/>
      <c r="S44" s="3">
        <f t="shared" si="3"/>
        <v>8.6999999999999993</v>
      </c>
      <c r="T44" s="46" t="s">
        <v>2502</v>
      </c>
      <c r="U44" s="3">
        <f t="shared" si="4"/>
        <v>629.88</v>
      </c>
      <c r="V44" s="3">
        <f t="shared" si="5"/>
        <v>0</v>
      </c>
      <c r="W44" s="3"/>
      <c r="X44" s="3">
        <v>1.74</v>
      </c>
      <c r="Y44" s="42">
        <f t="shared" si="6"/>
        <v>6.9599999999999991</v>
      </c>
      <c r="Z44" s="3">
        <f t="shared" si="7"/>
        <v>125.97600000000001</v>
      </c>
      <c r="AA44" s="1">
        <v>1740</v>
      </c>
      <c r="AB44" s="1">
        <f t="shared" si="8"/>
        <v>1.74</v>
      </c>
    </row>
    <row r="45" spans="1:28" ht="43.2" x14ac:dyDescent="0.3">
      <c r="A45" s="3">
        <f t="shared" si="9"/>
        <v>28</v>
      </c>
      <c r="B45" s="3" t="s">
        <v>2561</v>
      </c>
      <c r="C45" s="3">
        <v>1</v>
      </c>
      <c r="D45" s="3" t="s">
        <v>1569</v>
      </c>
      <c r="E45" s="3" t="s">
        <v>58</v>
      </c>
      <c r="F45" s="3" t="s">
        <v>59</v>
      </c>
      <c r="G45" s="3" t="s">
        <v>2310</v>
      </c>
      <c r="H45" s="3" t="s">
        <v>2466</v>
      </c>
      <c r="I45" s="3" t="s">
        <v>2496</v>
      </c>
      <c r="J45" s="3">
        <v>72.400000000000006</v>
      </c>
      <c r="K45" s="3">
        <v>8700</v>
      </c>
      <c r="L45" s="3" t="s">
        <v>25</v>
      </c>
      <c r="M45" s="3">
        <v>1</v>
      </c>
      <c r="N45" s="28">
        <f t="shared" si="0"/>
        <v>8.6999999999999993</v>
      </c>
      <c r="O45" s="28">
        <f t="shared" si="1"/>
        <v>629.88</v>
      </c>
      <c r="P45" s="12">
        <v>0</v>
      </c>
      <c r="Q45" s="46">
        <f t="shared" si="2"/>
        <v>0</v>
      </c>
      <c r="R45" s="12"/>
      <c r="S45" s="3">
        <f t="shared" si="3"/>
        <v>8.6999999999999993</v>
      </c>
      <c r="T45" s="46" t="s">
        <v>2502</v>
      </c>
      <c r="U45" s="3">
        <f t="shared" si="4"/>
        <v>629.88</v>
      </c>
      <c r="V45" s="3">
        <f t="shared" si="5"/>
        <v>0</v>
      </c>
      <c r="W45" s="3"/>
      <c r="X45" s="3">
        <v>1.74</v>
      </c>
      <c r="Y45" s="42">
        <f t="shared" si="6"/>
        <v>6.9599999999999991</v>
      </c>
      <c r="Z45" s="3">
        <f t="shared" si="7"/>
        <v>125.97600000000001</v>
      </c>
      <c r="AA45" s="1">
        <v>1740</v>
      </c>
      <c r="AB45" s="1">
        <f t="shared" si="8"/>
        <v>1.74</v>
      </c>
    </row>
    <row r="46" spans="1:28" ht="43.2" x14ac:dyDescent="0.3">
      <c r="A46" s="3">
        <f t="shared" si="9"/>
        <v>29</v>
      </c>
      <c r="B46" s="3" t="s">
        <v>2561</v>
      </c>
      <c r="C46" s="3">
        <v>1</v>
      </c>
      <c r="D46" s="3" t="s">
        <v>1569</v>
      </c>
      <c r="E46" s="3" t="s">
        <v>60</v>
      </c>
      <c r="F46" s="3" t="s">
        <v>59</v>
      </c>
      <c r="G46" s="3" t="s">
        <v>2310</v>
      </c>
      <c r="H46" s="3" t="s">
        <v>2466</v>
      </c>
      <c r="I46" s="3" t="s">
        <v>2496</v>
      </c>
      <c r="J46" s="3">
        <v>72.400000000000006</v>
      </c>
      <c r="K46" s="3">
        <v>8700</v>
      </c>
      <c r="L46" s="3" t="s">
        <v>25</v>
      </c>
      <c r="M46" s="3">
        <v>1</v>
      </c>
      <c r="N46" s="28">
        <f t="shared" si="0"/>
        <v>8.6999999999999993</v>
      </c>
      <c r="O46" s="28">
        <f t="shared" si="1"/>
        <v>629.88</v>
      </c>
      <c r="P46" s="12">
        <v>0</v>
      </c>
      <c r="Q46" s="46">
        <f t="shared" si="2"/>
        <v>0</v>
      </c>
      <c r="R46" s="12"/>
      <c r="S46" s="3">
        <f t="shared" si="3"/>
        <v>8.6999999999999993</v>
      </c>
      <c r="T46" s="46" t="s">
        <v>2502</v>
      </c>
      <c r="U46" s="3">
        <f t="shared" si="4"/>
        <v>629.88</v>
      </c>
      <c r="V46" s="3">
        <f t="shared" si="5"/>
        <v>0</v>
      </c>
      <c r="W46" s="3"/>
      <c r="X46" s="3">
        <v>6.09</v>
      </c>
      <c r="Y46" s="42">
        <f t="shared" si="6"/>
        <v>2.6099999999999994</v>
      </c>
      <c r="Z46" s="3">
        <f t="shared" si="7"/>
        <v>440.916</v>
      </c>
      <c r="AA46" s="1">
        <v>6090</v>
      </c>
      <c r="AB46" s="1">
        <f t="shared" si="8"/>
        <v>6.09</v>
      </c>
    </row>
    <row r="47" spans="1:28" ht="43.2" x14ac:dyDescent="0.3">
      <c r="A47" s="3">
        <f t="shared" si="9"/>
        <v>30</v>
      </c>
      <c r="B47" s="3" t="s">
        <v>2561</v>
      </c>
      <c r="C47" s="3">
        <v>1</v>
      </c>
      <c r="D47" s="3" t="s">
        <v>1569</v>
      </c>
      <c r="E47" s="3" t="s">
        <v>61</v>
      </c>
      <c r="F47" s="3" t="s">
        <v>59</v>
      </c>
      <c r="G47" s="3" t="s">
        <v>2310</v>
      </c>
      <c r="H47" s="3" t="s">
        <v>2466</v>
      </c>
      <c r="I47" s="3" t="s">
        <v>2496</v>
      </c>
      <c r="J47" s="3">
        <v>72.400000000000006</v>
      </c>
      <c r="K47" s="3">
        <v>8700</v>
      </c>
      <c r="L47" s="3" t="s">
        <v>25</v>
      </c>
      <c r="M47" s="3">
        <v>1</v>
      </c>
      <c r="N47" s="28">
        <f t="shared" si="0"/>
        <v>8.6999999999999993</v>
      </c>
      <c r="O47" s="28">
        <f t="shared" si="1"/>
        <v>629.88</v>
      </c>
      <c r="P47" s="12">
        <v>0</v>
      </c>
      <c r="Q47" s="46">
        <f t="shared" si="2"/>
        <v>0</v>
      </c>
      <c r="R47" s="12"/>
      <c r="S47" s="3">
        <f t="shared" si="3"/>
        <v>8.6999999999999993</v>
      </c>
      <c r="T47" s="46" t="s">
        <v>2502</v>
      </c>
      <c r="U47" s="3">
        <f t="shared" si="4"/>
        <v>629.88</v>
      </c>
      <c r="V47" s="3">
        <f t="shared" si="5"/>
        <v>0</v>
      </c>
      <c r="W47" s="3"/>
      <c r="X47" s="3">
        <v>6.09</v>
      </c>
      <c r="Y47" s="42">
        <f t="shared" si="6"/>
        <v>2.6099999999999994</v>
      </c>
      <c r="Z47" s="3">
        <f t="shared" si="7"/>
        <v>440.916</v>
      </c>
      <c r="AA47" s="1">
        <v>6090</v>
      </c>
      <c r="AB47" s="1">
        <f t="shared" si="8"/>
        <v>6.09</v>
      </c>
    </row>
    <row r="48" spans="1:28" ht="43.2" x14ac:dyDescent="0.3">
      <c r="A48" s="3">
        <f t="shared" si="9"/>
        <v>31</v>
      </c>
      <c r="B48" s="3" t="s">
        <v>2561</v>
      </c>
      <c r="C48" s="3">
        <v>1</v>
      </c>
      <c r="D48" s="3" t="s">
        <v>1569</v>
      </c>
      <c r="E48" s="3" t="s">
        <v>62</v>
      </c>
      <c r="F48" s="3" t="s">
        <v>59</v>
      </c>
      <c r="G48" s="3" t="s">
        <v>2310</v>
      </c>
      <c r="H48" s="3" t="s">
        <v>2466</v>
      </c>
      <c r="I48" s="3" t="s">
        <v>2496</v>
      </c>
      <c r="J48" s="3">
        <v>72.400000000000006</v>
      </c>
      <c r="K48" s="3">
        <v>8700</v>
      </c>
      <c r="L48" s="3" t="s">
        <v>25</v>
      </c>
      <c r="M48" s="3">
        <v>1</v>
      </c>
      <c r="N48" s="28">
        <f t="shared" si="0"/>
        <v>8.6999999999999993</v>
      </c>
      <c r="O48" s="28">
        <f t="shared" si="1"/>
        <v>629.88</v>
      </c>
      <c r="P48" s="12">
        <v>0</v>
      </c>
      <c r="Q48" s="46">
        <f t="shared" si="2"/>
        <v>0</v>
      </c>
      <c r="R48" s="12"/>
      <c r="S48" s="3">
        <f t="shared" si="3"/>
        <v>8.6999999999999993</v>
      </c>
      <c r="T48" s="46" t="s">
        <v>2502</v>
      </c>
      <c r="U48" s="3">
        <f t="shared" si="4"/>
        <v>629.88</v>
      </c>
      <c r="V48" s="3">
        <f t="shared" si="5"/>
        <v>0</v>
      </c>
      <c r="W48" s="3"/>
      <c r="X48" s="3">
        <v>3.0449999999999999</v>
      </c>
      <c r="Y48" s="42">
        <f t="shared" si="6"/>
        <v>5.6549999999999994</v>
      </c>
      <c r="Z48" s="3">
        <f t="shared" si="7"/>
        <v>220.458</v>
      </c>
      <c r="AA48" s="1">
        <v>3045</v>
      </c>
      <c r="AB48" s="1">
        <f t="shared" si="8"/>
        <v>3.0449999999999999</v>
      </c>
    </row>
    <row r="49" spans="1:28" ht="43.2" x14ac:dyDescent="0.3">
      <c r="A49" s="3">
        <f t="shared" si="9"/>
        <v>32</v>
      </c>
      <c r="B49" s="3" t="s">
        <v>2561</v>
      </c>
      <c r="C49" s="3">
        <v>1</v>
      </c>
      <c r="D49" s="3" t="s">
        <v>1569</v>
      </c>
      <c r="E49" s="3" t="s">
        <v>63</v>
      </c>
      <c r="F49" s="3" t="s">
        <v>59</v>
      </c>
      <c r="G49" s="3" t="s">
        <v>2310</v>
      </c>
      <c r="H49" s="3" t="s">
        <v>2466</v>
      </c>
      <c r="I49" s="3" t="s">
        <v>2496</v>
      </c>
      <c r="J49" s="3">
        <v>72.400000000000006</v>
      </c>
      <c r="K49" s="3">
        <v>8700</v>
      </c>
      <c r="L49" s="3" t="s">
        <v>25</v>
      </c>
      <c r="M49" s="3">
        <v>1</v>
      </c>
      <c r="N49" s="28">
        <f t="shared" si="0"/>
        <v>8.6999999999999993</v>
      </c>
      <c r="O49" s="28">
        <f t="shared" si="1"/>
        <v>629.88</v>
      </c>
      <c r="P49" s="12">
        <v>0</v>
      </c>
      <c r="Q49" s="46">
        <f t="shared" si="2"/>
        <v>0</v>
      </c>
      <c r="R49" s="12"/>
      <c r="S49" s="3">
        <f t="shared" si="3"/>
        <v>8.6999999999999993</v>
      </c>
      <c r="T49" s="46" t="s">
        <v>2502</v>
      </c>
      <c r="U49" s="3">
        <f t="shared" si="4"/>
        <v>629.88</v>
      </c>
      <c r="V49" s="3">
        <f t="shared" si="5"/>
        <v>0</v>
      </c>
      <c r="W49" s="3"/>
      <c r="X49" s="3">
        <v>4.3499999999999996</v>
      </c>
      <c r="Y49" s="42">
        <f t="shared" si="6"/>
        <v>4.3499999999999996</v>
      </c>
      <c r="Z49" s="3">
        <f t="shared" si="7"/>
        <v>314.94</v>
      </c>
      <c r="AA49" s="1">
        <v>4350</v>
      </c>
      <c r="AB49" s="1">
        <f t="shared" si="8"/>
        <v>4.3499999999999996</v>
      </c>
    </row>
    <row r="50" spans="1:28" ht="43.2" x14ac:dyDescent="0.3">
      <c r="A50" s="3">
        <f t="shared" si="9"/>
        <v>33</v>
      </c>
      <c r="B50" s="3" t="s">
        <v>2561</v>
      </c>
      <c r="C50" s="3">
        <v>1</v>
      </c>
      <c r="D50" s="3" t="s">
        <v>1569</v>
      </c>
      <c r="E50" s="3" t="s">
        <v>64</v>
      </c>
      <c r="F50" s="3" t="s">
        <v>59</v>
      </c>
      <c r="G50" s="3" t="s">
        <v>2310</v>
      </c>
      <c r="H50" s="3" t="s">
        <v>2466</v>
      </c>
      <c r="I50" s="3" t="s">
        <v>2496</v>
      </c>
      <c r="J50" s="3">
        <v>72.400000000000006</v>
      </c>
      <c r="K50" s="3">
        <v>8700</v>
      </c>
      <c r="L50" s="3" t="s">
        <v>25</v>
      </c>
      <c r="M50" s="3">
        <v>1</v>
      </c>
      <c r="N50" s="28">
        <f t="shared" si="0"/>
        <v>8.6999999999999993</v>
      </c>
      <c r="O50" s="28">
        <f t="shared" si="1"/>
        <v>629.88</v>
      </c>
      <c r="P50" s="12">
        <v>0</v>
      </c>
      <c r="Q50" s="46">
        <f t="shared" si="2"/>
        <v>0</v>
      </c>
      <c r="R50" s="12"/>
      <c r="S50" s="3">
        <f t="shared" si="3"/>
        <v>8.6999999999999993</v>
      </c>
      <c r="T50" s="46" t="s">
        <v>2502</v>
      </c>
      <c r="U50" s="3">
        <f t="shared" si="4"/>
        <v>629.88</v>
      </c>
      <c r="V50" s="3">
        <f t="shared" si="5"/>
        <v>0</v>
      </c>
      <c r="W50" s="3"/>
      <c r="X50" s="3">
        <v>5.22</v>
      </c>
      <c r="Y50" s="42">
        <f t="shared" si="6"/>
        <v>3.4799999999999995</v>
      </c>
      <c r="Z50" s="3">
        <f t="shared" si="7"/>
        <v>377.928</v>
      </c>
      <c r="AA50" s="1">
        <v>5220</v>
      </c>
      <c r="AB50" s="1">
        <f t="shared" si="8"/>
        <v>5.22</v>
      </c>
    </row>
    <row r="51" spans="1:28" ht="43.2" x14ac:dyDescent="0.3">
      <c r="A51" s="3">
        <f t="shared" si="9"/>
        <v>34</v>
      </c>
      <c r="B51" s="3" t="s">
        <v>2561</v>
      </c>
      <c r="C51" s="3">
        <v>1</v>
      </c>
      <c r="D51" s="3" t="s">
        <v>1569</v>
      </c>
      <c r="E51" s="3" t="s">
        <v>65</v>
      </c>
      <c r="F51" s="3" t="s">
        <v>59</v>
      </c>
      <c r="G51" s="3" t="s">
        <v>2310</v>
      </c>
      <c r="H51" s="3" t="s">
        <v>2466</v>
      </c>
      <c r="I51" s="3" t="s">
        <v>2496</v>
      </c>
      <c r="J51" s="3">
        <v>72.400000000000006</v>
      </c>
      <c r="K51" s="3">
        <v>8700</v>
      </c>
      <c r="L51" s="3" t="s">
        <v>25</v>
      </c>
      <c r="M51" s="3">
        <v>1</v>
      </c>
      <c r="N51" s="28">
        <f t="shared" si="0"/>
        <v>8.6999999999999993</v>
      </c>
      <c r="O51" s="28">
        <f t="shared" si="1"/>
        <v>629.88</v>
      </c>
      <c r="P51" s="12">
        <v>0</v>
      </c>
      <c r="Q51" s="46">
        <f t="shared" si="2"/>
        <v>0</v>
      </c>
      <c r="R51" s="12"/>
      <c r="S51" s="3">
        <f t="shared" si="3"/>
        <v>8.6999999999999993</v>
      </c>
      <c r="T51" s="46" t="s">
        <v>2502</v>
      </c>
      <c r="U51" s="3">
        <f t="shared" si="4"/>
        <v>629.88</v>
      </c>
      <c r="V51" s="3">
        <f t="shared" si="5"/>
        <v>0</v>
      </c>
      <c r="W51" s="3"/>
      <c r="X51" s="3">
        <v>6.96</v>
      </c>
      <c r="Y51" s="42">
        <f t="shared" si="6"/>
        <v>1.7399999999999993</v>
      </c>
      <c r="Z51" s="3">
        <f t="shared" si="7"/>
        <v>503.90400000000005</v>
      </c>
      <c r="AA51" s="1">
        <v>6960</v>
      </c>
      <c r="AB51" s="1">
        <f t="shared" si="8"/>
        <v>6.96</v>
      </c>
    </row>
    <row r="52" spans="1:28" ht="43.2" x14ac:dyDescent="0.3">
      <c r="A52" s="3">
        <f t="shared" si="9"/>
        <v>35</v>
      </c>
      <c r="B52" s="3" t="s">
        <v>2561</v>
      </c>
      <c r="C52" s="3">
        <v>1</v>
      </c>
      <c r="D52" s="3" t="s">
        <v>1569</v>
      </c>
      <c r="E52" s="3" t="s">
        <v>66</v>
      </c>
      <c r="F52" s="3" t="s">
        <v>59</v>
      </c>
      <c r="G52" s="3" t="s">
        <v>2310</v>
      </c>
      <c r="H52" s="3" t="s">
        <v>2466</v>
      </c>
      <c r="I52" s="3" t="s">
        <v>2496</v>
      </c>
      <c r="J52" s="3">
        <v>72.400000000000006</v>
      </c>
      <c r="K52" s="3">
        <v>8700</v>
      </c>
      <c r="L52" s="3" t="s">
        <v>25</v>
      </c>
      <c r="M52" s="3">
        <v>1</v>
      </c>
      <c r="N52" s="28">
        <f t="shared" si="0"/>
        <v>8.6999999999999993</v>
      </c>
      <c r="O52" s="28">
        <f t="shared" si="1"/>
        <v>629.88</v>
      </c>
      <c r="P52" s="12">
        <v>0</v>
      </c>
      <c r="Q52" s="46">
        <f t="shared" si="2"/>
        <v>0</v>
      </c>
      <c r="R52" s="12"/>
      <c r="S52" s="3">
        <f t="shared" si="3"/>
        <v>8.6999999999999993</v>
      </c>
      <c r="T52" s="46" t="s">
        <v>2502</v>
      </c>
      <c r="U52" s="3">
        <f t="shared" si="4"/>
        <v>629.88</v>
      </c>
      <c r="V52" s="3">
        <f t="shared" si="5"/>
        <v>0</v>
      </c>
      <c r="W52" s="3"/>
      <c r="X52" s="3">
        <v>4.3499999999999996</v>
      </c>
      <c r="Y52" s="42">
        <f t="shared" si="6"/>
        <v>4.3499999999999996</v>
      </c>
      <c r="Z52" s="3">
        <f t="shared" si="7"/>
        <v>314.94</v>
      </c>
      <c r="AA52" s="1">
        <v>4350</v>
      </c>
      <c r="AB52" s="1">
        <f t="shared" si="8"/>
        <v>4.3499999999999996</v>
      </c>
    </row>
    <row r="53" spans="1:28" ht="43.2" x14ac:dyDescent="0.3">
      <c r="A53" s="3">
        <f t="shared" si="9"/>
        <v>36</v>
      </c>
      <c r="B53" s="3" t="s">
        <v>2561</v>
      </c>
      <c r="C53" s="3">
        <v>1</v>
      </c>
      <c r="D53" s="3" t="s">
        <v>1569</v>
      </c>
      <c r="E53" s="3" t="s">
        <v>67</v>
      </c>
      <c r="F53" s="3" t="s">
        <v>59</v>
      </c>
      <c r="G53" s="3" t="s">
        <v>2310</v>
      </c>
      <c r="H53" s="3" t="s">
        <v>2466</v>
      </c>
      <c r="I53" s="3" t="s">
        <v>2496</v>
      </c>
      <c r="J53" s="3">
        <v>72.400000000000006</v>
      </c>
      <c r="K53" s="3">
        <v>8700</v>
      </c>
      <c r="L53" s="3" t="s">
        <v>25</v>
      </c>
      <c r="M53" s="3">
        <v>1</v>
      </c>
      <c r="N53" s="28">
        <f t="shared" si="0"/>
        <v>8.6999999999999993</v>
      </c>
      <c r="O53" s="28">
        <f t="shared" si="1"/>
        <v>629.88</v>
      </c>
      <c r="P53" s="12">
        <v>0</v>
      </c>
      <c r="Q53" s="46">
        <f t="shared" si="2"/>
        <v>0</v>
      </c>
      <c r="R53" s="12"/>
      <c r="S53" s="3">
        <f t="shared" si="3"/>
        <v>8.6999999999999993</v>
      </c>
      <c r="T53" s="46" t="s">
        <v>2502</v>
      </c>
      <c r="U53" s="3">
        <f t="shared" si="4"/>
        <v>629.88</v>
      </c>
      <c r="V53" s="3">
        <f t="shared" si="5"/>
        <v>0</v>
      </c>
      <c r="W53" s="3"/>
      <c r="X53" s="3">
        <v>8.6999999999999993</v>
      </c>
      <c r="Y53" s="42">
        <f t="shared" si="6"/>
        <v>0</v>
      </c>
      <c r="Z53" s="3">
        <f t="shared" si="7"/>
        <v>629.88</v>
      </c>
      <c r="AA53" s="1">
        <v>8700</v>
      </c>
      <c r="AB53" s="1">
        <f t="shared" si="8"/>
        <v>8.6999999999999993</v>
      </c>
    </row>
    <row r="54" spans="1:28" ht="43.2" x14ac:dyDescent="0.3">
      <c r="A54" s="3">
        <f t="shared" si="9"/>
        <v>37</v>
      </c>
      <c r="B54" s="3" t="s">
        <v>2561</v>
      </c>
      <c r="C54" s="3">
        <v>1</v>
      </c>
      <c r="D54" s="3" t="s">
        <v>1569</v>
      </c>
      <c r="E54" s="3" t="s">
        <v>68</v>
      </c>
      <c r="F54" s="3" t="s">
        <v>59</v>
      </c>
      <c r="G54" s="3" t="s">
        <v>2310</v>
      </c>
      <c r="H54" s="3" t="s">
        <v>2466</v>
      </c>
      <c r="I54" s="3" t="s">
        <v>2496</v>
      </c>
      <c r="J54" s="3">
        <v>72.400000000000006</v>
      </c>
      <c r="K54" s="3">
        <v>8700</v>
      </c>
      <c r="L54" s="3" t="s">
        <v>25</v>
      </c>
      <c r="M54" s="3">
        <v>1</v>
      </c>
      <c r="N54" s="28">
        <f t="shared" si="0"/>
        <v>8.6999999999999993</v>
      </c>
      <c r="O54" s="28">
        <f t="shared" si="1"/>
        <v>629.88</v>
      </c>
      <c r="P54" s="12">
        <v>0</v>
      </c>
      <c r="Q54" s="46">
        <f t="shared" si="2"/>
        <v>0</v>
      </c>
      <c r="R54" s="12"/>
      <c r="S54" s="3">
        <f t="shared" si="3"/>
        <v>8.6999999999999993</v>
      </c>
      <c r="T54" s="46" t="s">
        <v>2502</v>
      </c>
      <c r="U54" s="3">
        <f t="shared" si="4"/>
        <v>629.88</v>
      </c>
      <c r="V54" s="3">
        <f t="shared" si="5"/>
        <v>0</v>
      </c>
      <c r="W54" s="3"/>
      <c r="X54" s="3">
        <v>8.6999999999999993</v>
      </c>
      <c r="Y54" s="42">
        <f t="shared" si="6"/>
        <v>0</v>
      </c>
      <c r="Z54" s="3">
        <f t="shared" si="7"/>
        <v>629.88</v>
      </c>
      <c r="AA54" s="1">
        <v>8700</v>
      </c>
      <c r="AB54" s="1">
        <f t="shared" si="8"/>
        <v>8.6999999999999993</v>
      </c>
    </row>
    <row r="55" spans="1:28" ht="43.2" x14ac:dyDescent="0.3">
      <c r="A55" s="3">
        <f t="shared" si="9"/>
        <v>38</v>
      </c>
      <c r="B55" s="3" t="s">
        <v>2561</v>
      </c>
      <c r="C55" s="3">
        <v>1</v>
      </c>
      <c r="D55" s="3" t="s">
        <v>1569</v>
      </c>
      <c r="E55" s="3" t="s">
        <v>69</v>
      </c>
      <c r="F55" s="3" t="s">
        <v>59</v>
      </c>
      <c r="G55" s="3" t="s">
        <v>2310</v>
      </c>
      <c r="H55" s="3" t="s">
        <v>2466</v>
      </c>
      <c r="I55" s="3" t="s">
        <v>2496</v>
      </c>
      <c r="J55" s="3">
        <v>72.400000000000006</v>
      </c>
      <c r="K55" s="3">
        <v>8700</v>
      </c>
      <c r="L55" s="3" t="s">
        <v>25</v>
      </c>
      <c r="M55" s="3">
        <v>1</v>
      </c>
      <c r="N55" s="28">
        <f t="shared" si="0"/>
        <v>8.6999999999999993</v>
      </c>
      <c r="O55" s="28">
        <f t="shared" si="1"/>
        <v>629.88</v>
      </c>
      <c r="P55" s="12">
        <v>0</v>
      </c>
      <c r="Q55" s="46">
        <f t="shared" si="2"/>
        <v>0</v>
      </c>
      <c r="R55" s="12"/>
      <c r="S55" s="3">
        <f t="shared" si="3"/>
        <v>8.6999999999999993</v>
      </c>
      <c r="T55" s="46" t="s">
        <v>2502</v>
      </c>
      <c r="U55" s="3">
        <f t="shared" si="4"/>
        <v>629.88</v>
      </c>
      <c r="V55" s="3">
        <f t="shared" si="5"/>
        <v>0</v>
      </c>
      <c r="W55" s="3"/>
      <c r="X55" s="3">
        <v>8.6999999999999993</v>
      </c>
      <c r="Y55" s="42">
        <f t="shared" si="6"/>
        <v>0</v>
      </c>
      <c r="Z55" s="3">
        <f t="shared" si="7"/>
        <v>629.88</v>
      </c>
      <c r="AA55" s="1">
        <v>8700</v>
      </c>
      <c r="AB55" s="1">
        <f t="shared" si="8"/>
        <v>8.6999999999999993</v>
      </c>
    </row>
    <row r="56" spans="1:28" ht="43.2" x14ac:dyDescent="0.3">
      <c r="A56" s="3">
        <f t="shared" si="9"/>
        <v>39</v>
      </c>
      <c r="B56" s="3" t="s">
        <v>2561</v>
      </c>
      <c r="C56" s="3">
        <v>1</v>
      </c>
      <c r="D56" s="3" t="s">
        <v>1569</v>
      </c>
      <c r="E56" s="3" t="s">
        <v>70</v>
      </c>
      <c r="F56" s="3" t="s">
        <v>59</v>
      </c>
      <c r="G56" s="3" t="s">
        <v>2310</v>
      </c>
      <c r="H56" s="3" t="s">
        <v>2466</v>
      </c>
      <c r="I56" s="3" t="s">
        <v>2496</v>
      </c>
      <c r="J56" s="3">
        <v>72.400000000000006</v>
      </c>
      <c r="K56" s="3">
        <v>8700</v>
      </c>
      <c r="L56" s="3" t="s">
        <v>25</v>
      </c>
      <c r="M56" s="3">
        <v>1</v>
      </c>
      <c r="N56" s="28">
        <f t="shared" si="0"/>
        <v>8.6999999999999993</v>
      </c>
      <c r="O56" s="28">
        <f t="shared" si="1"/>
        <v>629.88</v>
      </c>
      <c r="P56" s="12">
        <v>0</v>
      </c>
      <c r="Q56" s="46">
        <f t="shared" si="2"/>
        <v>0</v>
      </c>
      <c r="R56" s="12"/>
      <c r="S56" s="3">
        <f t="shared" si="3"/>
        <v>8.6999999999999993</v>
      </c>
      <c r="T56" s="46" t="s">
        <v>2502</v>
      </c>
      <c r="U56" s="3">
        <f t="shared" si="4"/>
        <v>629.88</v>
      </c>
      <c r="V56" s="3">
        <f t="shared" si="5"/>
        <v>0</v>
      </c>
      <c r="W56" s="3"/>
      <c r="X56" s="3">
        <v>6.09</v>
      </c>
      <c r="Y56" s="42">
        <f t="shared" si="6"/>
        <v>2.6099999999999994</v>
      </c>
      <c r="Z56" s="3">
        <f t="shared" si="7"/>
        <v>440.916</v>
      </c>
      <c r="AA56" s="1">
        <v>6090</v>
      </c>
      <c r="AB56" s="1">
        <f t="shared" si="8"/>
        <v>6.09</v>
      </c>
    </row>
    <row r="57" spans="1:28" ht="43.2" x14ac:dyDescent="0.3">
      <c r="A57" s="3">
        <f t="shared" si="9"/>
        <v>40</v>
      </c>
      <c r="B57" s="3" t="s">
        <v>2561</v>
      </c>
      <c r="C57" s="3">
        <v>1</v>
      </c>
      <c r="D57" s="3" t="s">
        <v>1569</v>
      </c>
      <c r="E57" s="3" t="s">
        <v>71</v>
      </c>
      <c r="F57" s="3" t="s">
        <v>59</v>
      </c>
      <c r="G57" s="3" t="s">
        <v>2310</v>
      </c>
      <c r="H57" s="3" t="s">
        <v>2466</v>
      </c>
      <c r="I57" s="3" t="s">
        <v>2496</v>
      </c>
      <c r="J57" s="3">
        <v>72.400000000000006</v>
      </c>
      <c r="K57" s="3">
        <v>8700</v>
      </c>
      <c r="L57" s="3" t="s">
        <v>25</v>
      </c>
      <c r="M57" s="3">
        <v>1</v>
      </c>
      <c r="N57" s="28">
        <f t="shared" si="0"/>
        <v>8.6999999999999993</v>
      </c>
      <c r="O57" s="28">
        <f t="shared" si="1"/>
        <v>629.88</v>
      </c>
      <c r="P57" s="12">
        <v>0</v>
      </c>
      <c r="Q57" s="46">
        <f t="shared" si="2"/>
        <v>0</v>
      </c>
      <c r="R57" s="12"/>
      <c r="S57" s="3">
        <f t="shared" si="3"/>
        <v>8.6999999999999993</v>
      </c>
      <c r="T57" s="46" t="s">
        <v>2502</v>
      </c>
      <c r="U57" s="3">
        <f t="shared" si="4"/>
        <v>629.88</v>
      </c>
      <c r="V57" s="3">
        <f t="shared" si="5"/>
        <v>0</v>
      </c>
      <c r="W57" s="3"/>
      <c r="X57" s="3">
        <v>6.09</v>
      </c>
      <c r="Y57" s="42">
        <f t="shared" si="6"/>
        <v>2.6099999999999994</v>
      </c>
      <c r="Z57" s="3">
        <f t="shared" si="7"/>
        <v>440.916</v>
      </c>
      <c r="AA57" s="1">
        <v>6090</v>
      </c>
      <c r="AB57" s="1">
        <f t="shared" si="8"/>
        <v>6.09</v>
      </c>
    </row>
    <row r="58" spans="1:28" ht="43.2" x14ac:dyDescent="0.3">
      <c r="A58" s="3">
        <f t="shared" si="9"/>
        <v>41</v>
      </c>
      <c r="B58" s="3" t="s">
        <v>2561</v>
      </c>
      <c r="C58" s="3">
        <v>1</v>
      </c>
      <c r="D58" s="3" t="s">
        <v>1569</v>
      </c>
      <c r="E58" s="3" t="s">
        <v>72</v>
      </c>
      <c r="F58" s="3" t="s">
        <v>59</v>
      </c>
      <c r="G58" s="3" t="s">
        <v>2310</v>
      </c>
      <c r="H58" s="3" t="s">
        <v>2466</v>
      </c>
      <c r="I58" s="3" t="s">
        <v>2496</v>
      </c>
      <c r="J58" s="3">
        <v>72.400000000000006</v>
      </c>
      <c r="K58" s="3">
        <v>8700</v>
      </c>
      <c r="L58" s="3" t="s">
        <v>25</v>
      </c>
      <c r="M58" s="3">
        <v>1</v>
      </c>
      <c r="N58" s="28">
        <f t="shared" si="0"/>
        <v>8.6999999999999993</v>
      </c>
      <c r="O58" s="28">
        <f t="shared" si="1"/>
        <v>629.88</v>
      </c>
      <c r="P58" s="12">
        <v>0</v>
      </c>
      <c r="Q58" s="46">
        <f t="shared" si="2"/>
        <v>0</v>
      </c>
      <c r="R58" s="12"/>
      <c r="S58" s="3">
        <f t="shared" si="3"/>
        <v>8.6999999999999993</v>
      </c>
      <c r="T58" s="46" t="s">
        <v>2502</v>
      </c>
      <c r="U58" s="3">
        <f t="shared" si="4"/>
        <v>629.88</v>
      </c>
      <c r="V58" s="3">
        <f t="shared" si="5"/>
        <v>0</v>
      </c>
      <c r="W58" s="3"/>
      <c r="X58" s="3">
        <v>6.09</v>
      </c>
      <c r="Y58" s="42">
        <f t="shared" si="6"/>
        <v>2.6099999999999994</v>
      </c>
      <c r="Z58" s="3">
        <f t="shared" si="7"/>
        <v>440.916</v>
      </c>
      <c r="AA58" s="1">
        <v>6090</v>
      </c>
      <c r="AB58" s="1">
        <f t="shared" si="8"/>
        <v>6.09</v>
      </c>
    </row>
    <row r="59" spans="1:28" ht="43.2" x14ac:dyDescent="0.3">
      <c r="A59" s="3">
        <f t="shared" si="9"/>
        <v>42</v>
      </c>
      <c r="B59" s="3" t="s">
        <v>2561</v>
      </c>
      <c r="C59" s="3">
        <v>1</v>
      </c>
      <c r="D59" s="3" t="s">
        <v>1569</v>
      </c>
      <c r="E59" s="3" t="s">
        <v>73</v>
      </c>
      <c r="F59" s="3" t="s">
        <v>59</v>
      </c>
      <c r="G59" s="3" t="s">
        <v>2310</v>
      </c>
      <c r="H59" s="3" t="s">
        <v>2466</v>
      </c>
      <c r="I59" s="3" t="s">
        <v>2496</v>
      </c>
      <c r="J59" s="3">
        <v>72.400000000000006</v>
      </c>
      <c r="K59" s="3">
        <v>8700</v>
      </c>
      <c r="L59" s="3" t="s">
        <v>25</v>
      </c>
      <c r="M59" s="3">
        <v>1</v>
      </c>
      <c r="N59" s="28">
        <f t="shared" si="0"/>
        <v>8.6999999999999993</v>
      </c>
      <c r="O59" s="28">
        <f t="shared" si="1"/>
        <v>629.88</v>
      </c>
      <c r="P59" s="12">
        <v>0</v>
      </c>
      <c r="Q59" s="46">
        <f t="shared" si="2"/>
        <v>0</v>
      </c>
      <c r="R59" s="12"/>
      <c r="S59" s="3">
        <f t="shared" si="3"/>
        <v>8.6999999999999993</v>
      </c>
      <c r="T59" s="46" t="s">
        <v>2502</v>
      </c>
      <c r="U59" s="3">
        <f t="shared" si="4"/>
        <v>629.88</v>
      </c>
      <c r="V59" s="3">
        <f t="shared" si="5"/>
        <v>0</v>
      </c>
      <c r="W59" s="3"/>
      <c r="X59" s="3">
        <v>6.09</v>
      </c>
      <c r="Y59" s="42">
        <f t="shared" si="6"/>
        <v>2.6099999999999994</v>
      </c>
      <c r="Z59" s="3">
        <f t="shared" si="7"/>
        <v>440.916</v>
      </c>
      <c r="AA59" s="1">
        <v>6090</v>
      </c>
      <c r="AB59" s="1">
        <f t="shared" si="8"/>
        <v>6.09</v>
      </c>
    </row>
    <row r="60" spans="1:28" ht="43.2" x14ac:dyDescent="0.3">
      <c r="A60" s="3">
        <f t="shared" si="9"/>
        <v>43</v>
      </c>
      <c r="B60" s="3" t="s">
        <v>2561</v>
      </c>
      <c r="C60" s="3">
        <v>1</v>
      </c>
      <c r="D60" s="3" t="s">
        <v>1569</v>
      </c>
      <c r="E60" s="3" t="s">
        <v>74</v>
      </c>
      <c r="F60" s="3" t="s">
        <v>59</v>
      </c>
      <c r="G60" s="3" t="s">
        <v>2310</v>
      </c>
      <c r="H60" s="3" t="s">
        <v>2466</v>
      </c>
      <c r="I60" s="3" t="s">
        <v>2496</v>
      </c>
      <c r="J60" s="3">
        <v>72.400000000000006</v>
      </c>
      <c r="K60" s="3">
        <v>8700</v>
      </c>
      <c r="L60" s="3" t="s">
        <v>25</v>
      </c>
      <c r="M60" s="3">
        <v>1</v>
      </c>
      <c r="N60" s="28">
        <f t="shared" si="0"/>
        <v>8.6999999999999993</v>
      </c>
      <c r="O60" s="28">
        <f t="shared" si="1"/>
        <v>629.88</v>
      </c>
      <c r="P60" s="12">
        <v>0</v>
      </c>
      <c r="Q60" s="46">
        <f t="shared" si="2"/>
        <v>0</v>
      </c>
      <c r="R60" s="12"/>
      <c r="S60" s="3">
        <f t="shared" si="3"/>
        <v>8.6999999999999993</v>
      </c>
      <c r="T60" s="46" t="s">
        <v>2502</v>
      </c>
      <c r="U60" s="3">
        <f t="shared" si="4"/>
        <v>629.88</v>
      </c>
      <c r="V60" s="3">
        <f t="shared" si="5"/>
        <v>0</v>
      </c>
      <c r="W60" s="3"/>
      <c r="X60" s="3">
        <v>5.22</v>
      </c>
      <c r="Y60" s="42">
        <f t="shared" si="6"/>
        <v>3.4799999999999995</v>
      </c>
      <c r="Z60" s="3">
        <f t="shared" si="7"/>
        <v>377.928</v>
      </c>
      <c r="AA60" s="1">
        <v>5220</v>
      </c>
      <c r="AB60" s="1">
        <f t="shared" si="8"/>
        <v>5.22</v>
      </c>
    </row>
    <row r="61" spans="1:28" ht="43.2" x14ac:dyDescent="0.3">
      <c r="A61" s="3">
        <f t="shared" si="9"/>
        <v>44</v>
      </c>
      <c r="B61" s="3" t="s">
        <v>2561</v>
      </c>
      <c r="C61" s="3">
        <v>1</v>
      </c>
      <c r="D61" s="3" t="s">
        <v>1569</v>
      </c>
      <c r="E61" s="3" t="s">
        <v>75</v>
      </c>
      <c r="F61" s="3" t="s">
        <v>59</v>
      </c>
      <c r="G61" s="3" t="s">
        <v>2310</v>
      </c>
      <c r="H61" s="3" t="s">
        <v>2466</v>
      </c>
      <c r="I61" s="3" t="s">
        <v>2496</v>
      </c>
      <c r="J61" s="3">
        <v>72.400000000000006</v>
      </c>
      <c r="K61" s="3">
        <v>8700</v>
      </c>
      <c r="L61" s="3" t="s">
        <v>25</v>
      </c>
      <c r="M61" s="3">
        <v>1</v>
      </c>
      <c r="N61" s="28">
        <f t="shared" si="0"/>
        <v>8.6999999999999993</v>
      </c>
      <c r="O61" s="28">
        <f t="shared" si="1"/>
        <v>629.88</v>
      </c>
      <c r="P61" s="12">
        <v>0</v>
      </c>
      <c r="Q61" s="46">
        <f t="shared" si="2"/>
        <v>0</v>
      </c>
      <c r="R61" s="12"/>
      <c r="S61" s="3">
        <f t="shared" si="3"/>
        <v>8.6999999999999993</v>
      </c>
      <c r="T61" s="46" t="s">
        <v>2502</v>
      </c>
      <c r="U61" s="3">
        <f t="shared" si="4"/>
        <v>629.88</v>
      </c>
      <c r="V61" s="3">
        <f t="shared" si="5"/>
        <v>0</v>
      </c>
      <c r="W61" s="3"/>
      <c r="X61" s="3">
        <v>5.22</v>
      </c>
      <c r="Y61" s="42">
        <f t="shared" si="6"/>
        <v>3.4799999999999995</v>
      </c>
      <c r="Z61" s="3">
        <f t="shared" si="7"/>
        <v>377.928</v>
      </c>
      <c r="AA61" s="1">
        <v>5220</v>
      </c>
      <c r="AB61" s="1">
        <f t="shared" si="8"/>
        <v>5.22</v>
      </c>
    </row>
    <row r="62" spans="1:28" ht="43.2" x14ac:dyDescent="0.3">
      <c r="A62" s="3">
        <f t="shared" si="9"/>
        <v>45</v>
      </c>
      <c r="B62" s="3" t="s">
        <v>2561</v>
      </c>
      <c r="C62" s="3">
        <v>1</v>
      </c>
      <c r="D62" s="3" t="s">
        <v>1569</v>
      </c>
      <c r="E62" s="3" t="s">
        <v>76</v>
      </c>
      <c r="F62" s="3" t="s">
        <v>59</v>
      </c>
      <c r="G62" s="3" t="s">
        <v>2310</v>
      </c>
      <c r="H62" s="3" t="s">
        <v>2466</v>
      </c>
      <c r="I62" s="3" t="s">
        <v>2496</v>
      </c>
      <c r="J62" s="3">
        <v>72.400000000000006</v>
      </c>
      <c r="K62" s="3">
        <v>8700</v>
      </c>
      <c r="L62" s="3" t="s">
        <v>25</v>
      </c>
      <c r="M62" s="3">
        <v>1</v>
      </c>
      <c r="N62" s="28">
        <f t="shared" si="0"/>
        <v>8.6999999999999993</v>
      </c>
      <c r="O62" s="28">
        <f t="shared" si="1"/>
        <v>629.88</v>
      </c>
      <c r="P62" s="12">
        <v>0</v>
      </c>
      <c r="Q62" s="46">
        <f t="shared" si="2"/>
        <v>0</v>
      </c>
      <c r="R62" s="12"/>
      <c r="S62" s="3">
        <f t="shared" si="3"/>
        <v>8.6999999999999993</v>
      </c>
      <c r="T62" s="46" t="s">
        <v>2502</v>
      </c>
      <c r="U62" s="3">
        <f t="shared" si="4"/>
        <v>629.88</v>
      </c>
      <c r="V62" s="3">
        <f t="shared" si="5"/>
        <v>0</v>
      </c>
      <c r="W62" s="3"/>
      <c r="X62" s="3">
        <v>2.1749999999999998</v>
      </c>
      <c r="Y62" s="42">
        <f t="shared" si="6"/>
        <v>6.5249999999999995</v>
      </c>
      <c r="Z62" s="3">
        <f t="shared" si="7"/>
        <v>157.47</v>
      </c>
      <c r="AA62" s="1">
        <v>2175</v>
      </c>
      <c r="AB62" s="1">
        <f t="shared" si="8"/>
        <v>2.1749999999999998</v>
      </c>
    </row>
    <row r="63" spans="1:28" ht="43.2" x14ac:dyDescent="0.3">
      <c r="A63" s="3">
        <f t="shared" si="9"/>
        <v>46</v>
      </c>
      <c r="B63" s="3" t="s">
        <v>2561</v>
      </c>
      <c r="C63" s="3">
        <v>1</v>
      </c>
      <c r="D63" s="3" t="s">
        <v>1569</v>
      </c>
      <c r="E63" s="3" t="s">
        <v>77</v>
      </c>
      <c r="F63" s="3" t="s">
        <v>59</v>
      </c>
      <c r="G63" s="3" t="s">
        <v>2310</v>
      </c>
      <c r="H63" s="3" t="s">
        <v>2466</v>
      </c>
      <c r="I63" s="3" t="s">
        <v>2496</v>
      </c>
      <c r="J63" s="3">
        <v>72.400000000000006</v>
      </c>
      <c r="K63" s="3">
        <v>8700</v>
      </c>
      <c r="L63" s="3" t="s">
        <v>25</v>
      </c>
      <c r="M63" s="3">
        <v>1</v>
      </c>
      <c r="N63" s="28">
        <f t="shared" si="0"/>
        <v>8.6999999999999993</v>
      </c>
      <c r="O63" s="28">
        <f t="shared" si="1"/>
        <v>629.88</v>
      </c>
      <c r="P63" s="12">
        <v>0</v>
      </c>
      <c r="Q63" s="46">
        <f t="shared" si="2"/>
        <v>0</v>
      </c>
      <c r="R63" s="12"/>
      <c r="S63" s="3">
        <f t="shared" si="3"/>
        <v>8.6999999999999993</v>
      </c>
      <c r="T63" s="46" t="s">
        <v>2502</v>
      </c>
      <c r="U63" s="3">
        <f t="shared" si="4"/>
        <v>629.88</v>
      </c>
      <c r="V63" s="3">
        <f t="shared" si="5"/>
        <v>0</v>
      </c>
      <c r="W63" s="3"/>
      <c r="X63" s="3">
        <v>3.915</v>
      </c>
      <c r="Y63" s="42">
        <f t="shared" si="6"/>
        <v>4.7849999999999993</v>
      </c>
      <c r="Z63" s="3">
        <f t="shared" si="7"/>
        <v>283.44600000000003</v>
      </c>
      <c r="AA63" s="1">
        <v>3915</v>
      </c>
      <c r="AB63" s="1">
        <f t="shared" si="8"/>
        <v>3.915</v>
      </c>
    </row>
    <row r="64" spans="1:28" ht="43.2" x14ac:dyDescent="0.3">
      <c r="A64" s="3">
        <f t="shared" si="9"/>
        <v>47</v>
      </c>
      <c r="B64" s="3" t="s">
        <v>2561</v>
      </c>
      <c r="C64" s="3">
        <v>1</v>
      </c>
      <c r="D64" s="3" t="s">
        <v>1569</v>
      </c>
      <c r="E64" s="3" t="s">
        <v>78</v>
      </c>
      <c r="F64" s="3" t="s">
        <v>59</v>
      </c>
      <c r="G64" s="3" t="s">
        <v>2310</v>
      </c>
      <c r="H64" s="3" t="s">
        <v>2466</v>
      </c>
      <c r="I64" s="3" t="s">
        <v>2496</v>
      </c>
      <c r="J64" s="3">
        <v>72.400000000000006</v>
      </c>
      <c r="K64" s="3">
        <v>8700</v>
      </c>
      <c r="L64" s="3" t="s">
        <v>25</v>
      </c>
      <c r="M64" s="3">
        <v>1</v>
      </c>
      <c r="N64" s="28">
        <f t="shared" si="0"/>
        <v>8.6999999999999993</v>
      </c>
      <c r="O64" s="28">
        <f t="shared" si="1"/>
        <v>629.88</v>
      </c>
      <c r="P64" s="12">
        <v>0</v>
      </c>
      <c r="Q64" s="46">
        <f t="shared" si="2"/>
        <v>0</v>
      </c>
      <c r="R64" s="12"/>
      <c r="S64" s="3">
        <f t="shared" si="3"/>
        <v>8.6999999999999993</v>
      </c>
      <c r="T64" s="46" t="s">
        <v>2502</v>
      </c>
      <c r="U64" s="3">
        <f t="shared" si="4"/>
        <v>629.88</v>
      </c>
      <c r="V64" s="3">
        <f t="shared" si="5"/>
        <v>0</v>
      </c>
      <c r="W64" s="3"/>
      <c r="X64" s="3">
        <v>8.6999999999999993</v>
      </c>
      <c r="Y64" s="42">
        <f t="shared" si="6"/>
        <v>0</v>
      </c>
      <c r="Z64" s="3">
        <f t="shared" si="7"/>
        <v>629.88</v>
      </c>
      <c r="AA64" s="1">
        <v>8700</v>
      </c>
      <c r="AB64" s="1">
        <f t="shared" si="8"/>
        <v>8.6999999999999993</v>
      </c>
    </row>
    <row r="65" spans="1:28" ht="43.2" x14ac:dyDescent="0.3">
      <c r="A65" s="3">
        <f t="shared" si="9"/>
        <v>48</v>
      </c>
      <c r="B65" s="3" t="s">
        <v>2561</v>
      </c>
      <c r="C65" s="3">
        <v>1</v>
      </c>
      <c r="D65" s="3" t="s">
        <v>1569</v>
      </c>
      <c r="E65" s="3" t="s">
        <v>79</v>
      </c>
      <c r="F65" s="3" t="s">
        <v>59</v>
      </c>
      <c r="G65" s="3" t="s">
        <v>2310</v>
      </c>
      <c r="H65" s="3" t="s">
        <v>2466</v>
      </c>
      <c r="I65" s="3" t="s">
        <v>2496</v>
      </c>
      <c r="J65" s="3">
        <v>72.400000000000006</v>
      </c>
      <c r="K65" s="3">
        <v>8700</v>
      </c>
      <c r="L65" s="3" t="s">
        <v>25</v>
      </c>
      <c r="M65" s="3">
        <v>1</v>
      </c>
      <c r="N65" s="28">
        <f t="shared" si="0"/>
        <v>8.6999999999999993</v>
      </c>
      <c r="O65" s="28">
        <f t="shared" si="1"/>
        <v>629.88</v>
      </c>
      <c r="P65" s="12">
        <v>0</v>
      </c>
      <c r="Q65" s="46">
        <f t="shared" si="2"/>
        <v>0</v>
      </c>
      <c r="R65" s="12"/>
      <c r="S65" s="3">
        <f t="shared" si="3"/>
        <v>8.6999999999999993</v>
      </c>
      <c r="T65" s="46" t="s">
        <v>2502</v>
      </c>
      <c r="U65" s="3">
        <f t="shared" si="4"/>
        <v>629.88</v>
      </c>
      <c r="V65" s="3">
        <f t="shared" si="5"/>
        <v>0</v>
      </c>
      <c r="W65" s="3"/>
      <c r="X65" s="3">
        <v>6.09</v>
      </c>
      <c r="Y65" s="42">
        <f t="shared" si="6"/>
        <v>2.6099999999999994</v>
      </c>
      <c r="Z65" s="3">
        <f t="shared" si="7"/>
        <v>440.916</v>
      </c>
      <c r="AA65" s="1">
        <v>6090</v>
      </c>
      <c r="AB65" s="1">
        <f t="shared" si="8"/>
        <v>6.09</v>
      </c>
    </row>
    <row r="66" spans="1:28" ht="43.2" x14ac:dyDescent="0.3">
      <c r="A66" s="3">
        <f t="shared" si="9"/>
        <v>49</v>
      </c>
      <c r="B66" s="3" t="s">
        <v>2561</v>
      </c>
      <c r="C66" s="3">
        <v>1</v>
      </c>
      <c r="D66" s="3" t="s">
        <v>1569</v>
      </c>
      <c r="E66" s="3" t="s">
        <v>80</v>
      </c>
      <c r="F66" s="3" t="s">
        <v>59</v>
      </c>
      <c r="G66" s="3" t="s">
        <v>2310</v>
      </c>
      <c r="H66" s="3" t="s">
        <v>2466</v>
      </c>
      <c r="I66" s="3" t="s">
        <v>2496</v>
      </c>
      <c r="J66" s="3">
        <v>72.400000000000006</v>
      </c>
      <c r="K66" s="3">
        <v>8700</v>
      </c>
      <c r="L66" s="3" t="s">
        <v>25</v>
      </c>
      <c r="M66" s="3">
        <v>1</v>
      </c>
      <c r="N66" s="28">
        <f t="shared" si="0"/>
        <v>8.6999999999999993</v>
      </c>
      <c r="O66" s="28">
        <f t="shared" si="1"/>
        <v>629.88</v>
      </c>
      <c r="P66" s="12">
        <v>0</v>
      </c>
      <c r="Q66" s="46">
        <f t="shared" si="2"/>
        <v>0</v>
      </c>
      <c r="R66" s="12"/>
      <c r="S66" s="3">
        <f t="shared" si="3"/>
        <v>8.6999999999999993</v>
      </c>
      <c r="T66" s="46" t="s">
        <v>2502</v>
      </c>
      <c r="U66" s="3">
        <f t="shared" si="4"/>
        <v>629.88</v>
      </c>
      <c r="V66" s="3">
        <f t="shared" si="5"/>
        <v>0</v>
      </c>
      <c r="W66" s="3"/>
      <c r="X66" s="3">
        <v>6.09</v>
      </c>
      <c r="Y66" s="42">
        <f t="shared" si="6"/>
        <v>2.6099999999999994</v>
      </c>
      <c r="Z66" s="3">
        <f t="shared" si="7"/>
        <v>440.916</v>
      </c>
      <c r="AA66" s="1">
        <v>6090</v>
      </c>
      <c r="AB66" s="1">
        <f t="shared" si="8"/>
        <v>6.09</v>
      </c>
    </row>
    <row r="67" spans="1:28" ht="43.2" x14ac:dyDescent="0.3">
      <c r="A67" s="3">
        <f t="shared" si="9"/>
        <v>50</v>
      </c>
      <c r="B67" s="3" t="s">
        <v>2561</v>
      </c>
      <c r="C67" s="3">
        <v>1</v>
      </c>
      <c r="D67" s="3" t="s">
        <v>1569</v>
      </c>
      <c r="E67" s="3" t="s">
        <v>81</v>
      </c>
      <c r="F67" s="3" t="s">
        <v>59</v>
      </c>
      <c r="G67" s="3" t="s">
        <v>2310</v>
      </c>
      <c r="H67" s="3" t="s">
        <v>2466</v>
      </c>
      <c r="I67" s="3" t="s">
        <v>2496</v>
      </c>
      <c r="J67" s="3">
        <v>72.400000000000006</v>
      </c>
      <c r="K67" s="3">
        <v>8700</v>
      </c>
      <c r="L67" s="3" t="s">
        <v>25</v>
      </c>
      <c r="M67" s="3">
        <v>1</v>
      </c>
      <c r="N67" s="28">
        <f t="shared" si="0"/>
        <v>8.6999999999999993</v>
      </c>
      <c r="O67" s="28">
        <f t="shared" si="1"/>
        <v>629.88</v>
      </c>
      <c r="P67" s="12">
        <v>0</v>
      </c>
      <c r="Q67" s="46">
        <f t="shared" si="2"/>
        <v>0</v>
      </c>
      <c r="R67" s="12"/>
      <c r="S67" s="3">
        <f t="shared" si="3"/>
        <v>8.6999999999999993</v>
      </c>
      <c r="T67" s="46" t="s">
        <v>2502</v>
      </c>
      <c r="U67" s="3">
        <f t="shared" si="4"/>
        <v>629.88</v>
      </c>
      <c r="V67" s="3">
        <f t="shared" si="5"/>
        <v>0</v>
      </c>
      <c r="W67" s="3"/>
      <c r="X67" s="3">
        <v>6.09</v>
      </c>
      <c r="Y67" s="42">
        <f>8.7-8.5</f>
        <v>0.19999999999999929</v>
      </c>
      <c r="Z67" s="3">
        <f t="shared" si="7"/>
        <v>440.916</v>
      </c>
      <c r="AA67" s="1">
        <v>6090</v>
      </c>
      <c r="AB67" s="1">
        <f t="shared" si="8"/>
        <v>6.09</v>
      </c>
    </row>
    <row r="68" spans="1:28" ht="43.2" x14ac:dyDescent="0.3">
      <c r="A68" s="3">
        <f t="shared" si="9"/>
        <v>51</v>
      </c>
      <c r="B68" s="3" t="s">
        <v>2561</v>
      </c>
      <c r="C68" s="3">
        <v>1</v>
      </c>
      <c r="D68" s="3" t="s">
        <v>1569</v>
      </c>
      <c r="E68" s="3" t="s">
        <v>82</v>
      </c>
      <c r="F68" s="3" t="s">
        <v>84</v>
      </c>
      <c r="G68" s="3" t="s">
        <v>2348</v>
      </c>
      <c r="H68" s="3" t="s">
        <v>2488</v>
      </c>
      <c r="I68" s="3" t="s">
        <v>2496</v>
      </c>
      <c r="J68" s="3">
        <v>65.7</v>
      </c>
      <c r="K68" s="3">
        <v>9400</v>
      </c>
      <c r="L68" s="3" t="s">
        <v>25</v>
      </c>
      <c r="M68" s="3">
        <v>1</v>
      </c>
      <c r="N68" s="40">
        <f t="shared" si="0"/>
        <v>9.4</v>
      </c>
      <c r="O68" s="40">
        <f t="shared" si="1"/>
        <v>617.58000000000004</v>
      </c>
      <c r="P68" s="12">
        <v>0</v>
      </c>
      <c r="Q68" s="46">
        <f t="shared" si="2"/>
        <v>0</v>
      </c>
      <c r="R68" s="12"/>
      <c r="S68" s="3">
        <f t="shared" si="3"/>
        <v>9.4</v>
      </c>
      <c r="T68" s="46" t="s">
        <v>2502</v>
      </c>
      <c r="U68" s="42">
        <f t="shared" si="4"/>
        <v>617.58000000000004</v>
      </c>
      <c r="V68" s="42">
        <f t="shared" si="5"/>
        <v>0</v>
      </c>
      <c r="W68" s="3"/>
      <c r="X68" s="3">
        <v>0.47</v>
      </c>
      <c r="Y68" s="42">
        <f>N68-X68</f>
        <v>8.93</v>
      </c>
      <c r="Z68" s="3">
        <f t="shared" si="7"/>
        <v>30.879000000000001</v>
      </c>
      <c r="AA68" s="1">
        <v>470</v>
      </c>
      <c r="AB68" s="1">
        <f t="shared" si="8"/>
        <v>0.47</v>
      </c>
    </row>
    <row r="69" spans="1:28" ht="43.2" x14ac:dyDescent="0.3">
      <c r="A69" s="3">
        <f t="shared" si="9"/>
        <v>52</v>
      </c>
      <c r="B69" s="3" t="s">
        <v>2561</v>
      </c>
      <c r="C69" s="3">
        <v>1</v>
      </c>
      <c r="D69" s="3" t="s">
        <v>1569</v>
      </c>
      <c r="E69" s="3" t="s">
        <v>83</v>
      </c>
      <c r="F69" s="3" t="s">
        <v>84</v>
      </c>
      <c r="G69" s="3" t="s">
        <v>2348</v>
      </c>
      <c r="H69" s="3" t="s">
        <v>2488</v>
      </c>
      <c r="I69" s="3" t="s">
        <v>2496</v>
      </c>
      <c r="J69" s="3">
        <v>65.7</v>
      </c>
      <c r="K69" s="3">
        <v>9950</v>
      </c>
      <c r="L69" s="3" t="s">
        <v>25</v>
      </c>
      <c r="M69" s="3">
        <v>1</v>
      </c>
      <c r="N69" s="39">
        <f t="shared" si="0"/>
        <v>9.9499999999999993</v>
      </c>
      <c r="O69" s="40">
        <f t="shared" si="1"/>
        <v>653.71500000000003</v>
      </c>
      <c r="P69" s="12">
        <v>1</v>
      </c>
      <c r="Q69" s="46">
        <f t="shared" si="2"/>
        <v>9.9499999999999993</v>
      </c>
      <c r="R69" s="12"/>
      <c r="S69" s="3">
        <f t="shared" si="3"/>
        <v>0</v>
      </c>
      <c r="T69" s="46" t="s">
        <v>2502</v>
      </c>
      <c r="U69" s="42">
        <f>O69-V69</f>
        <v>0</v>
      </c>
      <c r="V69" s="42">
        <f>P69*O69</f>
        <v>653.71500000000003</v>
      </c>
      <c r="W69" s="3"/>
      <c r="X69" s="3">
        <v>0</v>
      </c>
      <c r="Y69" s="61">
        <f>N69-X69</f>
        <v>9.9499999999999993</v>
      </c>
      <c r="Z69" s="3">
        <f t="shared" si="7"/>
        <v>0</v>
      </c>
      <c r="AA69" s="1">
        <v>0</v>
      </c>
      <c r="AB69" s="1">
        <f t="shared" si="8"/>
        <v>0</v>
      </c>
    </row>
    <row r="70" spans="1:28" ht="43.2" x14ac:dyDescent="0.3">
      <c r="A70" s="3">
        <f t="shared" si="9"/>
        <v>53</v>
      </c>
      <c r="B70" s="3" t="s">
        <v>2561</v>
      </c>
      <c r="C70" s="3">
        <v>1</v>
      </c>
      <c r="D70" s="3" t="s">
        <v>1569</v>
      </c>
      <c r="E70" s="3" t="s">
        <v>85</v>
      </c>
      <c r="F70" s="3" t="s">
        <v>84</v>
      </c>
      <c r="G70" s="3" t="s">
        <v>2348</v>
      </c>
      <c r="H70" s="3" t="s">
        <v>2488</v>
      </c>
      <c r="I70" s="3" t="s">
        <v>2496</v>
      </c>
      <c r="J70" s="3">
        <v>65.7</v>
      </c>
      <c r="K70" s="3">
        <v>9950</v>
      </c>
      <c r="L70" s="3" t="s">
        <v>25</v>
      </c>
      <c r="M70" s="3">
        <v>1</v>
      </c>
      <c r="N70" s="40">
        <f t="shared" si="0"/>
        <v>9.9499999999999993</v>
      </c>
      <c r="O70" s="40">
        <f t="shared" si="1"/>
        <v>653.71500000000003</v>
      </c>
      <c r="P70" s="12">
        <v>0</v>
      </c>
      <c r="Q70" s="46">
        <f t="shared" si="2"/>
        <v>0</v>
      </c>
      <c r="R70" s="12"/>
      <c r="S70" s="3">
        <f t="shared" si="3"/>
        <v>9.9499999999999993</v>
      </c>
      <c r="T70" s="46" t="s">
        <v>2502</v>
      </c>
      <c r="U70" s="42">
        <f t="shared" ref="U70:U133" si="10">S70*J70</f>
        <v>653.71500000000003</v>
      </c>
      <c r="V70" s="42">
        <f t="shared" ref="V70:V133" si="11">Q70*J70</f>
        <v>0</v>
      </c>
      <c r="W70" s="3"/>
      <c r="X70" s="3">
        <v>0.4975</v>
      </c>
      <c r="Y70" s="61">
        <f t="shared" ref="Y70:Y324" si="12">N70-X70</f>
        <v>9.4524999999999988</v>
      </c>
      <c r="Z70" s="3">
        <f t="shared" si="7"/>
        <v>32.685749999999999</v>
      </c>
      <c r="AA70" s="1">
        <v>497.5</v>
      </c>
      <c r="AB70" s="1">
        <f t="shared" si="8"/>
        <v>0.4975</v>
      </c>
    </row>
    <row r="71" spans="1:28" ht="43.2" x14ac:dyDescent="0.3">
      <c r="A71" s="3">
        <f t="shared" si="9"/>
        <v>54</v>
      </c>
      <c r="B71" s="3" t="s">
        <v>2561</v>
      </c>
      <c r="C71" s="3">
        <v>1</v>
      </c>
      <c r="D71" s="3" t="s">
        <v>1569</v>
      </c>
      <c r="E71" s="3" t="s">
        <v>86</v>
      </c>
      <c r="F71" s="3" t="s">
        <v>84</v>
      </c>
      <c r="G71" s="3" t="s">
        <v>2348</v>
      </c>
      <c r="H71" s="3" t="s">
        <v>2488</v>
      </c>
      <c r="I71" s="3" t="s">
        <v>2496</v>
      </c>
      <c r="J71" s="3">
        <v>65.7</v>
      </c>
      <c r="K71" s="3">
        <v>9950</v>
      </c>
      <c r="L71" s="3" t="s">
        <v>25</v>
      </c>
      <c r="M71" s="3">
        <v>1</v>
      </c>
      <c r="N71" s="40">
        <f t="shared" si="0"/>
        <v>9.9499999999999993</v>
      </c>
      <c r="O71" s="40">
        <f t="shared" si="1"/>
        <v>653.71500000000003</v>
      </c>
      <c r="P71" s="12">
        <v>0</v>
      </c>
      <c r="Q71" s="46">
        <f t="shared" si="2"/>
        <v>0</v>
      </c>
      <c r="R71" s="12"/>
      <c r="S71" s="3">
        <f t="shared" si="3"/>
        <v>9.9499999999999993</v>
      </c>
      <c r="T71" s="46" t="s">
        <v>2502</v>
      </c>
      <c r="U71" s="42">
        <f t="shared" si="10"/>
        <v>653.71500000000003</v>
      </c>
      <c r="V71" s="42">
        <f t="shared" si="11"/>
        <v>0</v>
      </c>
      <c r="W71" s="3"/>
      <c r="X71" s="3">
        <v>0.4975</v>
      </c>
      <c r="Y71" s="61">
        <f t="shared" si="12"/>
        <v>9.4524999999999988</v>
      </c>
      <c r="Z71" s="3">
        <f t="shared" si="7"/>
        <v>32.685749999999999</v>
      </c>
      <c r="AA71" s="1">
        <v>497.5</v>
      </c>
      <c r="AB71" s="1">
        <f t="shared" si="8"/>
        <v>0.4975</v>
      </c>
    </row>
    <row r="72" spans="1:28" ht="43.2" x14ac:dyDescent="0.3">
      <c r="A72" s="3">
        <f t="shared" si="9"/>
        <v>55</v>
      </c>
      <c r="B72" s="3" t="s">
        <v>2561</v>
      </c>
      <c r="C72" s="3">
        <v>1</v>
      </c>
      <c r="D72" s="3" t="s">
        <v>1569</v>
      </c>
      <c r="E72" s="3" t="s">
        <v>87</v>
      </c>
      <c r="F72" s="3" t="s">
        <v>35</v>
      </c>
      <c r="G72" s="7" t="s">
        <v>2346</v>
      </c>
      <c r="H72" s="7" t="s">
        <v>2467</v>
      </c>
      <c r="I72" s="7" t="s">
        <v>2496</v>
      </c>
      <c r="J72" s="7">
        <v>49.9</v>
      </c>
      <c r="K72" s="3">
        <v>9950</v>
      </c>
      <c r="L72" s="3" t="s">
        <v>25</v>
      </c>
      <c r="M72" s="3">
        <v>1</v>
      </c>
      <c r="N72" s="28">
        <f t="shared" si="0"/>
        <v>9.9499999999999993</v>
      </c>
      <c r="O72" s="28">
        <f t="shared" si="1"/>
        <v>496.50499999999994</v>
      </c>
      <c r="P72" s="12">
        <v>0</v>
      </c>
      <c r="Q72" s="46">
        <f t="shared" si="2"/>
        <v>0</v>
      </c>
      <c r="R72" s="12"/>
      <c r="S72" s="3">
        <f t="shared" si="3"/>
        <v>9.9499999999999993</v>
      </c>
      <c r="T72" s="46" t="s">
        <v>2502</v>
      </c>
      <c r="U72" s="3">
        <f t="shared" si="10"/>
        <v>496.50499999999994</v>
      </c>
      <c r="V72" s="3">
        <f t="shared" si="11"/>
        <v>0</v>
      </c>
      <c r="W72" s="3"/>
      <c r="X72" s="3">
        <v>0.4975</v>
      </c>
      <c r="Y72" s="3">
        <f t="shared" si="12"/>
        <v>9.4524999999999988</v>
      </c>
      <c r="Z72" s="3">
        <f t="shared" si="7"/>
        <v>24.82525</v>
      </c>
      <c r="AA72" s="1">
        <v>497.5</v>
      </c>
      <c r="AB72" s="1">
        <f t="shared" si="8"/>
        <v>0.4975</v>
      </c>
    </row>
    <row r="73" spans="1:28" ht="43.2" x14ac:dyDescent="0.3">
      <c r="A73" s="3">
        <f t="shared" si="9"/>
        <v>56</v>
      </c>
      <c r="B73" s="3" t="s">
        <v>2561</v>
      </c>
      <c r="C73" s="3">
        <v>1</v>
      </c>
      <c r="D73" s="3" t="s">
        <v>1569</v>
      </c>
      <c r="E73" s="3" t="s">
        <v>88</v>
      </c>
      <c r="F73" s="3" t="s">
        <v>35</v>
      </c>
      <c r="G73" s="7" t="s">
        <v>2346</v>
      </c>
      <c r="H73" s="7" t="s">
        <v>2467</v>
      </c>
      <c r="I73" s="7" t="s">
        <v>2496</v>
      </c>
      <c r="J73" s="7">
        <v>49.9</v>
      </c>
      <c r="K73" s="3">
        <v>9950</v>
      </c>
      <c r="L73" s="3" t="s">
        <v>25</v>
      </c>
      <c r="M73" s="3">
        <v>1</v>
      </c>
      <c r="N73" s="28">
        <f t="shared" si="0"/>
        <v>9.9499999999999993</v>
      </c>
      <c r="O73" s="28">
        <f t="shared" si="1"/>
        <v>496.50499999999994</v>
      </c>
      <c r="P73" s="12">
        <v>0</v>
      </c>
      <c r="Q73" s="46">
        <f t="shared" si="2"/>
        <v>0</v>
      </c>
      <c r="R73" s="12"/>
      <c r="S73" s="3">
        <f t="shared" si="3"/>
        <v>9.9499999999999993</v>
      </c>
      <c r="T73" s="46" t="s">
        <v>2502</v>
      </c>
      <c r="U73" s="3">
        <f t="shared" si="10"/>
        <v>496.50499999999994</v>
      </c>
      <c r="V73" s="3">
        <f t="shared" si="11"/>
        <v>0</v>
      </c>
      <c r="W73" s="3"/>
      <c r="X73" s="3">
        <v>0.4975</v>
      </c>
      <c r="Y73" s="3">
        <f t="shared" si="12"/>
        <v>9.4524999999999988</v>
      </c>
      <c r="Z73" s="3">
        <f t="shared" si="7"/>
        <v>24.82525</v>
      </c>
      <c r="AA73" s="1">
        <v>497.5</v>
      </c>
      <c r="AB73" s="1">
        <f t="shared" si="8"/>
        <v>0.4975</v>
      </c>
    </row>
    <row r="74" spans="1:28" ht="43.2" x14ac:dyDescent="0.3">
      <c r="A74" s="3">
        <f t="shared" si="9"/>
        <v>57</v>
      </c>
      <c r="B74" s="3" t="s">
        <v>2561</v>
      </c>
      <c r="C74" s="3">
        <v>1</v>
      </c>
      <c r="D74" s="3" t="s">
        <v>1569</v>
      </c>
      <c r="E74" s="3" t="s">
        <v>89</v>
      </c>
      <c r="F74" s="3" t="s">
        <v>35</v>
      </c>
      <c r="G74" s="7" t="s">
        <v>2346</v>
      </c>
      <c r="H74" s="7" t="s">
        <v>2467</v>
      </c>
      <c r="I74" s="7" t="s">
        <v>2496</v>
      </c>
      <c r="J74" s="7">
        <v>49.9</v>
      </c>
      <c r="K74" s="3">
        <v>9950</v>
      </c>
      <c r="L74" s="3" t="s">
        <v>25</v>
      </c>
      <c r="M74" s="3">
        <v>1</v>
      </c>
      <c r="N74" s="28">
        <f t="shared" si="0"/>
        <v>9.9499999999999993</v>
      </c>
      <c r="O74" s="28">
        <f t="shared" si="1"/>
        <v>496.50499999999994</v>
      </c>
      <c r="P74" s="12">
        <v>0</v>
      </c>
      <c r="Q74" s="46">
        <f t="shared" si="2"/>
        <v>0</v>
      </c>
      <c r="R74" s="12"/>
      <c r="S74" s="3">
        <f t="shared" si="3"/>
        <v>9.9499999999999993</v>
      </c>
      <c r="T74" s="46" t="s">
        <v>2502</v>
      </c>
      <c r="U74" s="3">
        <f t="shared" si="10"/>
        <v>496.50499999999994</v>
      </c>
      <c r="V74" s="3">
        <f t="shared" si="11"/>
        <v>0</v>
      </c>
      <c r="W74" s="3"/>
      <c r="X74" s="3">
        <v>2.9849999999999999</v>
      </c>
      <c r="Y74" s="3">
        <f t="shared" si="12"/>
        <v>6.9649999999999999</v>
      </c>
      <c r="Z74" s="3">
        <f t="shared" si="7"/>
        <v>148.95149999999998</v>
      </c>
      <c r="AA74" s="1">
        <v>2985</v>
      </c>
      <c r="AB74" s="1">
        <f t="shared" si="8"/>
        <v>2.9849999999999999</v>
      </c>
    </row>
    <row r="75" spans="1:28" ht="43.2" x14ac:dyDescent="0.3">
      <c r="A75" s="3">
        <f t="shared" si="9"/>
        <v>58</v>
      </c>
      <c r="B75" s="3" t="s">
        <v>2561</v>
      </c>
      <c r="C75" s="3">
        <v>1</v>
      </c>
      <c r="D75" s="3" t="s">
        <v>1569</v>
      </c>
      <c r="E75" s="3" t="s">
        <v>90</v>
      </c>
      <c r="F75" s="3" t="s">
        <v>35</v>
      </c>
      <c r="G75" s="7" t="s">
        <v>2346</v>
      </c>
      <c r="H75" s="7" t="s">
        <v>2467</v>
      </c>
      <c r="I75" s="7" t="s">
        <v>2496</v>
      </c>
      <c r="J75" s="7">
        <v>49.9</v>
      </c>
      <c r="K75" s="3">
        <v>9950</v>
      </c>
      <c r="L75" s="3" t="s">
        <v>25</v>
      </c>
      <c r="M75" s="3">
        <v>1</v>
      </c>
      <c r="N75" s="28">
        <f t="shared" si="0"/>
        <v>9.9499999999999993</v>
      </c>
      <c r="O75" s="28">
        <f t="shared" si="1"/>
        <v>496.50499999999994</v>
      </c>
      <c r="P75" s="12">
        <v>0</v>
      </c>
      <c r="Q75" s="46">
        <f t="shared" si="2"/>
        <v>0</v>
      </c>
      <c r="R75" s="12"/>
      <c r="S75" s="3">
        <f t="shared" si="3"/>
        <v>9.9499999999999993</v>
      </c>
      <c r="T75" s="46" t="s">
        <v>2502</v>
      </c>
      <c r="U75" s="3">
        <f t="shared" si="10"/>
        <v>496.50499999999994</v>
      </c>
      <c r="V75" s="3">
        <f t="shared" si="11"/>
        <v>0</v>
      </c>
      <c r="W75" s="3"/>
      <c r="X75" s="3">
        <v>2.9849999999999999</v>
      </c>
      <c r="Y75" s="3">
        <f t="shared" si="12"/>
        <v>6.9649999999999999</v>
      </c>
      <c r="Z75" s="3">
        <f t="shared" si="7"/>
        <v>148.95149999999998</v>
      </c>
      <c r="AA75" s="1">
        <v>2985</v>
      </c>
      <c r="AB75" s="1">
        <f t="shared" si="8"/>
        <v>2.9849999999999999</v>
      </c>
    </row>
    <row r="76" spans="1:28" ht="43.2" x14ac:dyDescent="0.3">
      <c r="A76" s="3">
        <f t="shared" si="9"/>
        <v>59</v>
      </c>
      <c r="B76" s="3" t="s">
        <v>2561</v>
      </c>
      <c r="C76" s="3">
        <v>1</v>
      </c>
      <c r="D76" s="3" t="s">
        <v>1569</v>
      </c>
      <c r="E76" s="3" t="s">
        <v>91</v>
      </c>
      <c r="F76" s="3" t="s">
        <v>84</v>
      </c>
      <c r="G76" s="3" t="s">
        <v>2348</v>
      </c>
      <c r="H76" s="3" t="s">
        <v>2488</v>
      </c>
      <c r="I76" s="3" t="s">
        <v>2496</v>
      </c>
      <c r="J76" s="3">
        <v>65.7</v>
      </c>
      <c r="K76" s="3">
        <v>9950</v>
      </c>
      <c r="L76" s="3" t="s">
        <v>25</v>
      </c>
      <c r="M76" s="3">
        <v>1</v>
      </c>
      <c r="N76" s="39">
        <f t="shared" si="0"/>
        <v>9.9499999999999993</v>
      </c>
      <c r="O76" s="40">
        <f t="shared" si="1"/>
        <v>653.71500000000003</v>
      </c>
      <c r="P76" s="12">
        <v>0</v>
      </c>
      <c r="Q76" s="46">
        <f t="shared" si="2"/>
        <v>0</v>
      </c>
      <c r="R76" s="12"/>
      <c r="S76" s="3">
        <f t="shared" si="3"/>
        <v>9.9499999999999993</v>
      </c>
      <c r="T76" s="46" t="s">
        <v>2502</v>
      </c>
      <c r="U76" s="42">
        <f t="shared" si="10"/>
        <v>653.71500000000003</v>
      </c>
      <c r="V76" s="42">
        <f t="shared" si="11"/>
        <v>0</v>
      </c>
      <c r="W76" s="3"/>
      <c r="X76" s="3">
        <v>5.97</v>
      </c>
      <c r="Y76" s="3">
        <f t="shared" si="12"/>
        <v>3.9799999999999995</v>
      </c>
      <c r="Z76" s="3">
        <f t="shared" si="7"/>
        <v>392.22899999999998</v>
      </c>
      <c r="AA76" s="1">
        <v>5970</v>
      </c>
      <c r="AB76" s="1">
        <f t="shared" si="8"/>
        <v>5.97</v>
      </c>
    </row>
    <row r="77" spans="1:28" ht="43.2" x14ac:dyDescent="0.3">
      <c r="A77" s="3">
        <f t="shared" si="9"/>
        <v>60</v>
      </c>
      <c r="B77" s="3" t="s">
        <v>2561</v>
      </c>
      <c r="C77" s="3">
        <v>1</v>
      </c>
      <c r="D77" s="3" t="s">
        <v>1569</v>
      </c>
      <c r="E77" s="3" t="s">
        <v>92</v>
      </c>
      <c r="F77" s="3" t="s">
        <v>84</v>
      </c>
      <c r="G77" s="3" t="s">
        <v>2348</v>
      </c>
      <c r="H77" s="3" t="s">
        <v>2488</v>
      </c>
      <c r="I77" s="3" t="s">
        <v>2496</v>
      </c>
      <c r="J77" s="3">
        <v>65.7</v>
      </c>
      <c r="K77" s="3">
        <v>9950</v>
      </c>
      <c r="L77" s="3" t="s">
        <v>25</v>
      </c>
      <c r="M77" s="3">
        <v>1</v>
      </c>
      <c r="N77" s="40">
        <f t="shared" si="0"/>
        <v>9.9499999999999993</v>
      </c>
      <c r="O77" s="40">
        <f t="shared" si="1"/>
        <v>653.71500000000003</v>
      </c>
      <c r="P77" s="12">
        <v>0</v>
      </c>
      <c r="Q77" s="46">
        <f t="shared" si="2"/>
        <v>0</v>
      </c>
      <c r="R77" s="12"/>
      <c r="S77" s="3">
        <f t="shared" si="3"/>
        <v>9.9499999999999993</v>
      </c>
      <c r="T77" s="46" t="s">
        <v>2502</v>
      </c>
      <c r="U77" s="42">
        <f t="shared" si="10"/>
        <v>653.71500000000003</v>
      </c>
      <c r="V77" s="42">
        <f t="shared" si="11"/>
        <v>0</v>
      </c>
      <c r="W77" s="3"/>
      <c r="X77" s="3">
        <v>5.97</v>
      </c>
      <c r="Y77" s="3">
        <f t="shared" si="12"/>
        <v>3.9799999999999995</v>
      </c>
      <c r="Z77" s="3">
        <f t="shared" si="7"/>
        <v>392.22899999999998</v>
      </c>
      <c r="AA77" s="1">
        <v>5970</v>
      </c>
      <c r="AB77" s="1">
        <f t="shared" si="8"/>
        <v>5.97</v>
      </c>
    </row>
    <row r="78" spans="1:28" ht="43.2" x14ac:dyDescent="0.3">
      <c r="A78" s="3">
        <f t="shared" si="9"/>
        <v>61</v>
      </c>
      <c r="B78" s="3" t="s">
        <v>2561</v>
      </c>
      <c r="C78" s="3">
        <v>1</v>
      </c>
      <c r="D78" s="3" t="s">
        <v>1569</v>
      </c>
      <c r="E78" s="3" t="s">
        <v>93</v>
      </c>
      <c r="F78" s="3" t="s">
        <v>84</v>
      </c>
      <c r="G78" s="3" t="s">
        <v>2348</v>
      </c>
      <c r="H78" s="3" t="s">
        <v>2488</v>
      </c>
      <c r="I78" s="3" t="s">
        <v>2496</v>
      </c>
      <c r="J78" s="3">
        <v>65.7</v>
      </c>
      <c r="K78" s="3">
        <v>9950</v>
      </c>
      <c r="L78" s="3" t="s">
        <v>25</v>
      </c>
      <c r="M78" s="3">
        <v>1</v>
      </c>
      <c r="N78" s="40">
        <f t="shared" si="0"/>
        <v>9.9499999999999993</v>
      </c>
      <c r="O78" s="40">
        <f t="shared" si="1"/>
        <v>653.71500000000003</v>
      </c>
      <c r="P78" s="12">
        <v>0</v>
      </c>
      <c r="Q78" s="46">
        <f t="shared" si="2"/>
        <v>0</v>
      </c>
      <c r="R78" s="12"/>
      <c r="S78" s="3">
        <f t="shared" si="3"/>
        <v>9.9499999999999993</v>
      </c>
      <c r="T78" s="46" t="s">
        <v>2502</v>
      </c>
      <c r="U78" s="42">
        <f t="shared" si="10"/>
        <v>653.71500000000003</v>
      </c>
      <c r="V78" s="42">
        <f t="shared" si="11"/>
        <v>0</v>
      </c>
      <c r="W78" s="3"/>
      <c r="X78" s="3">
        <v>6.4675000000000002</v>
      </c>
      <c r="Y78" s="3">
        <f t="shared" si="12"/>
        <v>3.482499999999999</v>
      </c>
      <c r="Z78" s="3">
        <f t="shared" si="7"/>
        <v>424.91475000000003</v>
      </c>
      <c r="AA78" s="1">
        <v>6467.5</v>
      </c>
      <c r="AB78" s="1">
        <f t="shared" si="8"/>
        <v>6.4675000000000002</v>
      </c>
    </row>
    <row r="79" spans="1:28" ht="43.2" x14ac:dyDescent="0.3">
      <c r="A79" s="3">
        <f t="shared" si="9"/>
        <v>62</v>
      </c>
      <c r="B79" s="3" t="s">
        <v>2561</v>
      </c>
      <c r="C79" s="3">
        <v>1</v>
      </c>
      <c r="D79" s="3" t="s">
        <v>1569</v>
      </c>
      <c r="E79" s="3" t="s">
        <v>94</v>
      </c>
      <c r="F79" s="3" t="s">
        <v>84</v>
      </c>
      <c r="G79" s="3" t="s">
        <v>2348</v>
      </c>
      <c r="H79" s="3" t="s">
        <v>2488</v>
      </c>
      <c r="I79" s="3" t="s">
        <v>2496</v>
      </c>
      <c r="J79" s="3">
        <v>65.7</v>
      </c>
      <c r="K79" s="3">
        <v>9950</v>
      </c>
      <c r="L79" s="3" t="s">
        <v>25</v>
      </c>
      <c r="M79" s="3">
        <v>1</v>
      </c>
      <c r="N79" s="40">
        <f t="shared" si="0"/>
        <v>9.9499999999999993</v>
      </c>
      <c r="O79" s="40">
        <f t="shared" si="1"/>
        <v>653.71500000000003</v>
      </c>
      <c r="P79" s="12">
        <v>0</v>
      </c>
      <c r="Q79" s="46">
        <f t="shared" si="2"/>
        <v>0</v>
      </c>
      <c r="R79" s="12"/>
      <c r="S79" s="3">
        <f t="shared" si="3"/>
        <v>9.9499999999999993</v>
      </c>
      <c r="T79" s="46" t="s">
        <v>2502</v>
      </c>
      <c r="U79" s="42">
        <f t="shared" si="10"/>
        <v>653.71500000000003</v>
      </c>
      <c r="V79" s="42">
        <f t="shared" si="11"/>
        <v>0</v>
      </c>
      <c r="W79" s="3"/>
      <c r="X79" s="3">
        <v>6.4675000000000002</v>
      </c>
      <c r="Y79" s="3">
        <f t="shared" si="12"/>
        <v>3.482499999999999</v>
      </c>
      <c r="Z79" s="3">
        <f t="shared" si="7"/>
        <v>424.91475000000003</v>
      </c>
      <c r="AA79" s="1">
        <v>6467.5</v>
      </c>
      <c r="AB79" s="1">
        <f t="shared" si="8"/>
        <v>6.4675000000000002</v>
      </c>
    </row>
    <row r="80" spans="1:28" ht="43.2" x14ac:dyDescent="0.3">
      <c r="A80" s="3">
        <f t="shared" si="9"/>
        <v>63</v>
      </c>
      <c r="B80" s="3" t="s">
        <v>2561</v>
      </c>
      <c r="C80" s="3">
        <v>1</v>
      </c>
      <c r="D80" s="3" t="s">
        <v>1569</v>
      </c>
      <c r="E80" s="3" t="s">
        <v>95</v>
      </c>
      <c r="F80" s="3" t="s">
        <v>84</v>
      </c>
      <c r="G80" s="3" t="s">
        <v>2348</v>
      </c>
      <c r="H80" s="3" t="s">
        <v>2488</v>
      </c>
      <c r="I80" s="3" t="s">
        <v>2496</v>
      </c>
      <c r="J80" s="3">
        <v>65.7</v>
      </c>
      <c r="K80" s="3">
        <v>9950</v>
      </c>
      <c r="L80" s="3" t="s">
        <v>25</v>
      </c>
      <c r="M80" s="3">
        <v>1</v>
      </c>
      <c r="N80" s="40">
        <f t="shared" si="0"/>
        <v>9.9499999999999993</v>
      </c>
      <c r="O80" s="40">
        <f t="shared" si="1"/>
        <v>653.71500000000003</v>
      </c>
      <c r="P80" s="12">
        <v>0</v>
      </c>
      <c r="Q80" s="46">
        <f t="shared" si="2"/>
        <v>0</v>
      </c>
      <c r="R80" s="12"/>
      <c r="S80" s="3">
        <f t="shared" si="3"/>
        <v>9.9499999999999993</v>
      </c>
      <c r="T80" s="46" t="s">
        <v>2502</v>
      </c>
      <c r="U80" s="42">
        <f t="shared" si="10"/>
        <v>653.71500000000003</v>
      </c>
      <c r="V80" s="42">
        <f t="shared" si="11"/>
        <v>0</v>
      </c>
      <c r="W80" s="3"/>
      <c r="X80" s="3">
        <v>4.9749999999999996</v>
      </c>
      <c r="Y80" s="3">
        <f t="shared" si="12"/>
        <v>4.9749999999999996</v>
      </c>
      <c r="Z80" s="3">
        <f t="shared" si="7"/>
        <v>326.85750000000002</v>
      </c>
      <c r="AA80" s="1">
        <v>4975</v>
      </c>
      <c r="AB80" s="1">
        <f t="shared" si="8"/>
        <v>4.9749999999999996</v>
      </c>
    </row>
    <row r="81" spans="1:28" ht="43.2" x14ac:dyDescent="0.3">
      <c r="A81" s="3">
        <f t="shared" si="9"/>
        <v>64</v>
      </c>
      <c r="B81" s="3" t="s">
        <v>2561</v>
      </c>
      <c r="C81" s="3">
        <v>1</v>
      </c>
      <c r="D81" s="3" t="s">
        <v>1569</v>
      </c>
      <c r="E81" s="3" t="s">
        <v>96</v>
      </c>
      <c r="F81" s="3" t="s">
        <v>84</v>
      </c>
      <c r="G81" s="3" t="s">
        <v>2348</v>
      </c>
      <c r="H81" s="3" t="s">
        <v>2488</v>
      </c>
      <c r="I81" s="3" t="s">
        <v>2496</v>
      </c>
      <c r="J81" s="3">
        <v>65.7</v>
      </c>
      <c r="K81" s="3">
        <v>9950</v>
      </c>
      <c r="L81" s="3" t="s">
        <v>25</v>
      </c>
      <c r="M81" s="3">
        <v>1</v>
      </c>
      <c r="N81" s="40">
        <f t="shared" si="0"/>
        <v>9.9499999999999993</v>
      </c>
      <c r="O81" s="40">
        <f t="shared" si="1"/>
        <v>653.71500000000003</v>
      </c>
      <c r="P81" s="12">
        <v>0</v>
      </c>
      <c r="Q81" s="46">
        <f t="shared" si="2"/>
        <v>0</v>
      </c>
      <c r="R81" s="12"/>
      <c r="S81" s="3">
        <f t="shared" si="3"/>
        <v>9.9499999999999993</v>
      </c>
      <c r="T81" s="46" t="s">
        <v>2502</v>
      </c>
      <c r="U81" s="42">
        <f t="shared" si="10"/>
        <v>653.71500000000003</v>
      </c>
      <c r="V81" s="42">
        <f t="shared" si="11"/>
        <v>0</v>
      </c>
      <c r="W81" s="3"/>
      <c r="X81" s="3">
        <v>3.98</v>
      </c>
      <c r="Y81" s="3">
        <f t="shared" si="12"/>
        <v>5.9699999999999989</v>
      </c>
      <c r="Z81" s="3">
        <f t="shared" si="7"/>
        <v>261.48599999999999</v>
      </c>
      <c r="AA81" s="1">
        <v>3980</v>
      </c>
      <c r="AB81" s="1">
        <f t="shared" si="8"/>
        <v>3.98</v>
      </c>
    </row>
    <row r="82" spans="1:28" ht="43.2" x14ac:dyDescent="0.3">
      <c r="A82" s="3">
        <f t="shared" si="9"/>
        <v>65</v>
      </c>
      <c r="B82" s="3" t="s">
        <v>2561</v>
      </c>
      <c r="C82" s="3">
        <v>1</v>
      </c>
      <c r="D82" s="3" t="s">
        <v>1569</v>
      </c>
      <c r="E82" s="3" t="s">
        <v>97</v>
      </c>
      <c r="F82" s="3" t="s">
        <v>84</v>
      </c>
      <c r="G82" s="3" t="s">
        <v>2348</v>
      </c>
      <c r="H82" s="3" t="s">
        <v>2488</v>
      </c>
      <c r="I82" s="3" t="s">
        <v>2496</v>
      </c>
      <c r="J82" s="3">
        <v>65.7</v>
      </c>
      <c r="K82" s="3">
        <v>9950</v>
      </c>
      <c r="L82" s="3" t="s">
        <v>25</v>
      </c>
      <c r="M82" s="3">
        <v>1</v>
      </c>
      <c r="N82" s="40">
        <f t="shared" ref="N82:N95" si="13">(K82/1000)*M82</f>
        <v>9.9499999999999993</v>
      </c>
      <c r="O82" s="40">
        <f t="shared" ref="O82:O95" si="14">N82*J82</f>
        <v>653.71500000000003</v>
      </c>
      <c r="P82" s="12">
        <v>0</v>
      </c>
      <c r="Q82" s="46">
        <f t="shared" ref="Q82:Q145" si="15">N82*P82</f>
        <v>0</v>
      </c>
      <c r="R82" s="12"/>
      <c r="S82" s="3">
        <f t="shared" ref="S82:S145" si="16">N82-Q82</f>
        <v>9.9499999999999993</v>
      </c>
      <c r="T82" s="46" t="s">
        <v>2502</v>
      </c>
      <c r="U82" s="42">
        <f t="shared" si="10"/>
        <v>653.71500000000003</v>
      </c>
      <c r="V82" s="42">
        <f t="shared" si="11"/>
        <v>0</v>
      </c>
      <c r="W82" s="3"/>
      <c r="X82" s="3">
        <v>0.995</v>
      </c>
      <c r="Y82" s="3">
        <f t="shared" si="12"/>
        <v>8.9550000000000001</v>
      </c>
      <c r="Z82" s="3">
        <f t="shared" si="7"/>
        <v>65.371499999999997</v>
      </c>
      <c r="AA82" s="1">
        <v>995</v>
      </c>
      <c r="AB82" s="1">
        <f t="shared" si="8"/>
        <v>0.995</v>
      </c>
    </row>
    <row r="83" spans="1:28" ht="43.2" x14ac:dyDescent="0.3">
      <c r="A83" s="3">
        <f t="shared" si="9"/>
        <v>66</v>
      </c>
      <c r="B83" s="3" t="s">
        <v>2561</v>
      </c>
      <c r="C83" s="3">
        <v>1</v>
      </c>
      <c r="D83" s="3" t="s">
        <v>1569</v>
      </c>
      <c r="E83" s="3" t="s">
        <v>98</v>
      </c>
      <c r="F83" s="3" t="s">
        <v>84</v>
      </c>
      <c r="G83" s="3" t="s">
        <v>2348</v>
      </c>
      <c r="H83" s="3" t="s">
        <v>2488</v>
      </c>
      <c r="I83" s="3" t="s">
        <v>2496</v>
      </c>
      <c r="J83" s="3">
        <v>65.7</v>
      </c>
      <c r="K83" s="3">
        <v>9950</v>
      </c>
      <c r="L83" s="3" t="s">
        <v>25</v>
      </c>
      <c r="M83" s="3">
        <v>1</v>
      </c>
      <c r="N83" s="40">
        <f t="shared" si="13"/>
        <v>9.9499999999999993</v>
      </c>
      <c r="O83" s="40">
        <f t="shared" si="14"/>
        <v>653.71500000000003</v>
      </c>
      <c r="P83" s="12">
        <v>0</v>
      </c>
      <c r="Q83" s="46">
        <f t="shared" si="15"/>
        <v>0</v>
      </c>
      <c r="R83" s="12"/>
      <c r="S83" s="3">
        <f t="shared" si="16"/>
        <v>9.9499999999999993</v>
      </c>
      <c r="T83" s="46" t="s">
        <v>2502</v>
      </c>
      <c r="U83" s="42">
        <f t="shared" si="10"/>
        <v>653.71500000000003</v>
      </c>
      <c r="V83" s="42">
        <f t="shared" si="11"/>
        <v>0</v>
      </c>
      <c r="W83" s="3"/>
      <c r="X83" s="3">
        <v>0.995</v>
      </c>
      <c r="Y83" s="3">
        <f t="shared" si="12"/>
        <v>8.9550000000000001</v>
      </c>
      <c r="Z83" s="3">
        <f t="shared" ref="Z83:Z146" si="17">X83*J83*M83</f>
        <v>65.371499999999997</v>
      </c>
      <c r="AA83" s="1">
        <v>995</v>
      </c>
      <c r="AB83" s="1">
        <f t="shared" ref="AB83:AB146" si="18">AA83/1000</f>
        <v>0.995</v>
      </c>
    </row>
    <row r="84" spans="1:28" ht="43.2" x14ac:dyDescent="0.3">
      <c r="A84" s="3">
        <f t="shared" ref="A84:A147" si="19">A83+1</f>
        <v>67</v>
      </c>
      <c r="B84" s="3" t="s">
        <v>2561</v>
      </c>
      <c r="C84" s="3">
        <v>1</v>
      </c>
      <c r="D84" s="3" t="s">
        <v>1569</v>
      </c>
      <c r="E84" s="3" t="s">
        <v>99</v>
      </c>
      <c r="F84" s="3" t="s">
        <v>84</v>
      </c>
      <c r="G84" s="3" t="s">
        <v>2348</v>
      </c>
      <c r="H84" s="3" t="s">
        <v>2488</v>
      </c>
      <c r="I84" s="3" t="s">
        <v>2496</v>
      </c>
      <c r="J84" s="3">
        <v>65.7</v>
      </c>
      <c r="K84" s="3">
        <v>9950</v>
      </c>
      <c r="L84" s="3" t="s">
        <v>25</v>
      </c>
      <c r="M84" s="3">
        <v>1</v>
      </c>
      <c r="N84" s="40">
        <f t="shared" si="13"/>
        <v>9.9499999999999993</v>
      </c>
      <c r="O84" s="40">
        <f t="shared" si="14"/>
        <v>653.71500000000003</v>
      </c>
      <c r="P84" s="12">
        <v>0</v>
      </c>
      <c r="Q84" s="46">
        <f t="shared" si="15"/>
        <v>0</v>
      </c>
      <c r="R84" s="12"/>
      <c r="S84" s="3">
        <f t="shared" si="16"/>
        <v>9.9499999999999993</v>
      </c>
      <c r="T84" s="46" t="s">
        <v>2502</v>
      </c>
      <c r="U84" s="42">
        <f t="shared" si="10"/>
        <v>653.71500000000003</v>
      </c>
      <c r="V84" s="42">
        <f t="shared" si="11"/>
        <v>0</v>
      </c>
      <c r="W84" s="3"/>
      <c r="X84" s="3">
        <v>0.4975</v>
      </c>
      <c r="Y84" s="3">
        <f t="shared" si="12"/>
        <v>9.4524999999999988</v>
      </c>
      <c r="Z84" s="3">
        <f t="shared" si="17"/>
        <v>32.685749999999999</v>
      </c>
      <c r="AA84" s="1">
        <v>497.5</v>
      </c>
      <c r="AB84" s="1">
        <f t="shared" si="18"/>
        <v>0.4975</v>
      </c>
    </row>
    <row r="85" spans="1:28" ht="43.2" x14ac:dyDescent="0.3">
      <c r="A85" s="3">
        <f t="shared" si="19"/>
        <v>68</v>
      </c>
      <c r="B85" s="3" t="s">
        <v>2561</v>
      </c>
      <c r="C85" s="3">
        <v>1</v>
      </c>
      <c r="D85" s="3" t="s">
        <v>1569</v>
      </c>
      <c r="E85" s="3" t="s">
        <v>100</v>
      </c>
      <c r="F85" s="3" t="s">
        <v>84</v>
      </c>
      <c r="G85" s="3" t="s">
        <v>2348</v>
      </c>
      <c r="H85" s="3" t="s">
        <v>2488</v>
      </c>
      <c r="I85" s="3" t="s">
        <v>2496</v>
      </c>
      <c r="J85" s="3">
        <v>65.7</v>
      </c>
      <c r="K85" s="3">
        <v>9950</v>
      </c>
      <c r="L85" s="3" t="s">
        <v>25</v>
      </c>
      <c r="M85" s="3">
        <v>1</v>
      </c>
      <c r="N85" s="40">
        <f t="shared" si="13"/>
        <v>9.9499999999999993</v>
      </c>
      <c r="O85" s="40">
        <f t="shared" si="14"/>
        <v>653.71500000000003</v>
      </c>
      <c r="P85" s="12">
        <v>0</v>
      </c>
      <c r="Q85" s="46">
        <f t="shared" si="15"/>
        <v>0</v>
      </c>
      <c r="R85" s="12"/>
      <c r="S85" s="3">
        <f t="shared" si="16"/>
        <v>9.9499999999999993</v>
      </c>
      <c r="T85" s="46" t="s">
        <v>2502</v>
      </c>
      <c r="U85" s="42">
        <f t="shared" si="10"/>
        <v>653.71500000000003</v>
      </c>
      <c r="V85" s="42">
        <f t="shared" si="11"/>
        <v>0</v>
      </c>
      <c r="W85" s="3"/>
      <c r="X85" s="3">
        <v>0.4975</v>
      </c>
      <c r="Y85" s="3">
        <f t="shared" si="12"/>
        <v>9.4524999999999988</v>
      </c>
      <c r="Z85" s="3">
        <f t="shared" si="17"/>
        <v>32.685749999999999</v>
      </c>
      <c r="AA85" s="1">
        <v>497.5</v>
      </c>
      <c r="AB85" s="1">
        <f t="shared" si="18"/>
        <v>0.4975</v>
      </c>
    </row>
    <row r="86" spans="1:28" ht="43.2" x14ac:dyDescent="0.3">
      <c r="A86" s="3">
        <f t="shared" si="19"/>
        <v>69</v>
      </c>
      <c r="B86" s="3" t="s">
        <v>2561</v>
      </c>
      <c r="C86" s="3">
        <v>1</v>
      </c>
      <c r="D86" s="3" t="s">
        <v>1569</v>
      </c>
      <c r="E86" s="3" t="s">
        <v>101</v>
      </c>
      <c r="F86" s="3" t="s">
        <v>35</v>
      </c>
      <c r="G86" s="7" t="s">
        <v>2346</v>
      </c>
      <c r="H86" s="7" t="s">
        <v>2467</v>
      </c>
      <c r="I86" s="7" t="s">
        <v>2496</v>
      </c>
      <c r="J86" s="7">
        <v>49.9</v>
      </c>
      <c r="K86" s="3">
        <v>9950</v>
      </c>
      <c r="L86" s="3" t="s">
        <v>25</v>
      </c>
      <c r="M86" s="3">
        <v>1</v>
      </c>
      <c r="N86" s="28">
        <f t="shared" si="13"/>
        <v>9.9499999999999993</v>
      </c>
      <c r="O86" s="28">
        <f t="shared" si="14"/>
        <v>496.50499999999994</v>
      </c>
      <c r="P86" s="12">
        <v>0</v>
      </c>
      <c r="Q86" s="46">
        <f t="shared" si="15"/>
        <v>0</v>
      </c>
      <c r="R86" s="12"/>
      <c r="S86" s="3">
        <f t="shared" si="16"/>
        <v>9.9499999999999993</v>
      </c>
      <c r="T86" s="46" t="s">
        <v>2502</v>
      </c>
      <c r="U86" s="3">
        <f t="shared" si="10"/>
        <v>496.50499999999994</v>
      </c>
      <c r="V86" s="3">
        <f t="shared" si="11"/>
        <v>0</v>
      </c>
      <c r="W86" s="3"/>
      <c r="X86" s="3">
        <v>0.4975</v>
      </c>
      <c r="Y86" s="3">
        <f t="shared" si="12"/>
        <v>9.4524999999999988</v>
      </c>
      <c r="Z86" s="3">
        <f t="shared" si="17"/>
        <v>24.82525</v>
      </c>
      <c r="AA86" s="1">
        <v>497.5</v>
      </c>
      <c r="AB86" s="1">
        <f t="shared" si="18"/>
        <v>0.4975</v>
      </c>
    </row>
    <row r="87" spans="1:28" ht="43.2" x14ac:dyDescent="0.3">
      <c r="A87" s="3">
        <f t="shared" si="19"/>
        <v>70</v>
      </c>
      <c r="B87" s="3" t="s">
        <v>2561</v>
      </c>
      <c r="C87" s="3">
        <v>1</v>
      </c>
      <c r="D87" s="3" t="s">
        <v>1569</v>
      </c>
      <c r="E87" s="3" t="s">
        <v>102</v>
      </c>
      <c r="F87" s="3" t="s">
        <v>35</v>
      </c>
      <c r="G87" s="7" t="s">
        <v>2346</v>
      </c>
      <c r="H87" s="7" t="s">
        <v>2467</v>
      </c>
      <c r="I87" s="7" t="s">
        <v>2496</v>
      </c>
      <c r="J87" s="7">
        <v>49.9</v>
      </c>
      <c r="K87" s="3">
        <v>9950</v>
      </c>
      <c r="L87" s="3" t="s">
        <v>25</v>
      </c>
      <c r="M87" s="3">
        <v>1</v>
      </c>
      <c r="N87" s="28">
        <f t="shared" si="13"/>
        <v>9.9499999999999993</v>
      </c>
      <c r="O87" s="28">
        <f t="shared" si="14"/>
        <v>496.50499999999994</v>
      </c>
      <c r="P87" s="12">
        <v>0</v>
      </c>
      <c r="Q87" s="46">
        <f t="shared" si="15"/>
        <v>0</v>
      </c>
      <c r="R87" s="12"/>
      <c r="S87" s="3">
        <f t="shared" si="16"/>
        <v>9.9499999999999993</v>
      </c>
      <c r="T87" s="46" t="s">
        <v>2502</v>
      </c>
      <c r="U87" s="3">
        <f t="shared" si="10"/>
        <v>496.50499999999994</v>
      </c>
      <c r="V87" s="3">
        <f t="shared" si="11"/>
        <v>0</v>
      </c>
      <c r="W87" s="3"/>
      <c r="X87" s="3">
        <v>0.4975</v>
      </c>
      <c r="Y87" s="3">
        <f t="shared" si="12"/>
        <v>9.4524999999999988</v>
      </c>
      <c r="Z87" s="3">
        <f t="shared" si="17"/>
        <v>24.82525</v>
      </c>
      <c r="AA87" s="1">
        <v>497.5</v>
      </c>
      <c r="AB87" s="1">
        <f t="shared" si="18"/>
        <v>0.4975</v>
      </c>
    </row>
    <row r="88" spans="1:28" ht="43.2" x14ac:dyDescent="0.3">
      <c r="A88" s="3">
        <f t="shared" si="19"/>
        <v>71</v>
      </c>
      <c r="B88" s="3" t="s">
        <v>2561</v>
      </c>
      <c r="C88" s="3">
        <v>1</v>
      </c>
      <c r="D88" s="3" t="s">
        <v>1569</v>
      </c>
      <c r="E88" s="3" t="s">
        <v>103</v>
      </c>
      <c r="F88" s="3" t="s">
        <v>35</v>
      </c>
      <c r="G88" s="7" t="s">
        <v>2346</v>
      </c>
      <c r="H88" s="7" t="s">
        <v>2467</v>
      </c>
      <c r="I88" s="7" t="s">
        <v>2496</v>
      </c>
      <c r="J88" s="7">
        <v>49.9</v>
      </c>
      <c r="K88" s="3">
        <v>8450</v>
      </c>
      <c r="L88" s="3" t="s">
        <v>25</v>
      </c>
      <c r="M88" s="3">
        <v>1</v>
      </c>
      <c r="N88" s="28">
        <f t="shared" si="13"/>
        <v>8.4499999999999993</v>
      </c>
      <c r="O88" s="28">
        <f t="shared" si="14"/>
        <v>421.65499999999997</v>
      </c>
      <c r="P88" s="12">
        <v>0</v>
      </c>
      <c r="Q88" s="46">
        <f t="shared" si="15"/>
        <v>0</v>
      </c>
      <c r="R88" s="12"/>
      <c r="S88" s="3">
        <f t="shared" si="16"/>
        <v>8.4499999999999993</v>
      </c>
      <c r="T88" s="46" t="s">
        <v>2502</v>
      </c>
      <c r="U88" s="3">
        <f t="shared" si="10"/>
        <v>421.65499999999997</v>
      </c>
      <c r="V88" s="3">
        <f t="shared" si="11"/>
        <v>0</v>
      </c>
      <c r="W88" s="3"/>
      <c r="X88" s="3">
        <v>0.42249999999999999</v>
      </c>
      <c r="Y88" s="3">
        <f t="shared" si="12"/>
        <v>8.0274999999999999</v>
      </c>
      <c r="Z88" s="3">
        <f t="shared" si="17"/>
        <v>21.082749999999997</v>
      </c>
      <c r="AA88" s="1">
        <v>422.5</v>
      </c>
      <c r="AB88" s="1">
        <f t="shared" si="18"/>
        <v>0.42249999999999999</v>
      </c>
    </row>
    <row r="89" spans="1:28" ht="43.2" x14ac:dyDescent="0.3">
      <c r="A89" s="3">
        <f t="shared" si="19"/>
        <v>72</v>
      </c>
      <c r="B89" s="3" t="s">
        <v>2561</v>
      </c>
      <c r="C89" s="3">
        <v>1</v>
      </c>
      <c r="D89" s="3" t="s">
        <v>1569</v>
      </c>
      <c r="E89" s="3" t="s">
        <v>104</v>
      </c>
      <c r="F89" s="3" t="s">
        <v>35</v>
      </c>
      <c r="G89" s="7" t="s">
        <v>2346</v>
      </c>
      <c r="H89" s="7" t="s">
        <v>2467</v>
      </c>
      <c r="I89" s="7" t="s">
        <v>2496</v>
      </c>
      <c r="J89" s="7">
        <v>49.9</v>
      </c>
      <c r="K89" s="3">
        <v>8450</v>
      </c>
      <c r="L89" s="3" t="s">
        <v>25</v>
      </c>
      <c r="M89" s="3">
        <v>1</v>
      </c>
      <c r="N89" s="28">
        <f t="shared" si="13"/>
        <v>8.4499999999999993</v>
      </c>
      <c r="O89" s="28">
        <f t="shared" si="14"/>
        <v>421.65499999999997</v>
      </c>
      <c r="P89" s="12">
        <v>0</v>
      </c>
      <c r="Q89" s="46">
        <f t="shared" si="15"/>
        <v>0</v>
      </c>
      <c r="R89" s="12"/>
      <c r="S89" s="3">
        <f t="shared" si="16"/>
        <v>8.4499999999999993</v>
      </c>
      <c r="T89" s="46" t="s">
        <v>2502</v>
      </c>
      <c r="U89" s="3">
        <f t="shared" si="10"/>
        <v>421.65499999999997</v>
      </c>
      <c r="V89" s="3">
        <f t="shared" si="11"/>
        <v>0</v>
      </c>
      <c r="W89" s="3"/>
      <c r="X89" s="3">
        <v>0.42249999999999999</v>
      </c>
      <c r="Y89" s="3">
        <f t="shared" si="12"/>
        <v>8.0274999999999999</v>
      </c>
      <c r="Z89" s="3">
        <f t="shared" si="17"/>
        <v>21.082749999999997</v>
      </c>
      <c r="AA89" s="1">
        <v>422.5</v>
      </c>
      <c r="AB89" s="1">
        <f t="shared" si="18"/>
        <v>0.42249999999999999</v>
      </c>
    </row>
    <row r="90" spans="1:28" ht="43.2" x14ac:dyDescent="0.3">
      <c r="A90" s="3">
        <f t="shared" si="19"/>
        <v>73</v>
      </c>
      <c r="B90" s="3" t="s">
        <v>2561</v>
      </c>
      <c r="C90" s="3">
        <v>1</v>
      </c>
      <c r="D90" s="3" t="s">
        <v>1569</v>
      </c>
      <c r="E90" s="3" t="s">
        <v>105</v>
      </c>
      <c r="F90" s="3" t="s">
        <v>35</v>
      </c>
      <c r="G90" s="7" t="s">
        <v>2346</v>
      </c>
      <c r="H90" s="7" t="s">
        <v>2467</v>
      </c>
      <c r="I90" s="7" t="s">
        <v>2496</v>
      </c>
      <c r="J90" s="7">
        <v>49.9</v>
      </c>
      <c r="K90" s="3">
        <v>8450</v>
      </c>
      <c r="L90" s="3" t="s">
        <v>25</v>
      </c>
      <c r="M90" s="3">
        <v>1</v>
      </c>
      <c r="N90" s="28">
        <f t="shared" si="13"/>
        <v>8.4499999999999993</v>
      </c>
      <c r="O90" s="28">
        <f t="shared" si="14"/>
        <v>421.65499999999997</v>
      </c>
      <c r="P90" s="12">
        <v>0</v>
      </c>
      <c r="Q90" s="46">
        <f t="shared" si="15"/>
        <v>0</v>
      </c>
      <c r="R90" s="12"/>
      <c r="S90" s="3">
        <f t="shared" si="16"/>
        <v>8.4499999999999993</v>
      </c>
      <c r="T90" s="46" t="s">
        <v>2502</v>
      </c>
      <c r="U90" s="3">
        <f t="shared" si="10"/>
        <v>421.65499999999997</v>
      </c>
      <c r="V90" s="3">
        <f t="shared" si="11"/>
        <v>0</v>
      </c>
      <c r="W90" s="3"/>
      <c r="X90" s="3">
        <v>0.42249999999999999</v>
      </c>
      <c r="Y90" s="3">
        <f t="shared" si="12"/>
        <v>8.0274999999999999</v>
      </c>
      <c r="Z90" s="3">
        <f t="shared" si="17"/>
        <v>21.082749999999997</v>
      </c>
      <c r="AA90" s="1">
        <v>422.5</v>
      </c>
      <c r="AB90" s="1">
        <f t="shared" si="18"/>
        <v>0.42249999999999999</v>
      </c>
    </row>
    <row r="91" spans="1:28" ht="43.2" x14ac:dyDescent="0.3">
      <c r="A91" s="3">
        <f t="shared" si="19"/>
        <v>74</v>
      </c>
      <c r="B91" s="3" t="s">
        <v>2561</v>
      </c>
      <c r="C91" s="3">
        <v>1</v>
      </c>
      <c r="D91" s="3" t="s">
        <v>1569</v>
      </c>
      <c r="E91" s="3" t="s">
        <v>106</v>
      </c>
      <c r="F91" s="3" t="s">
        <v>35</v>
      </c>
      <c r="G91" s="7" t="s">
        <v>2346</v>
      </c>
      <c r="H91" s="7" t="s">
        <v>2467</v>
      </c>
      <c r="I91" s="7" t="s">
        <v>2496</v>
      </c>
      <c r="J91" s="7">
        <v>49.9</v>
      </c>
      <c r="K91" s="3">
        <v>8450</v>
      </c>
      <c r="L91" s="3" t="s">
        <v>25</v>
      </c>
      <c r="M91" s="3">
        <v>1</v>
      </c>
      <c r="N91" s="28">
        <f t="shared" si="13"/>
        <v>8.4499999999999993</v>
      </c>
      <c r="O91" s="28">
        <f t="shared" si="14"/>
        <v>421.65499999999997</v>
      </c>
      <c r="P91" s="12">
        <v>0</v>
      </c>
      <c r="Q91" s="46">
        <f t="shared" si="15"/>
        <v>0</v>
      </c>
      <c r="R91" s="12"/>
      <c r="S91" s="3">
        <f t="shared" si="16"/>
        <v>8.4499999999999993</v>
      </c>
      <c r="T91" s="46" t="s">
        <v>2502</v>
      </c>
      <c r="U91" s="3">
        <f t="shared" si="10"/>
        <v>421.65499999999997</v>
      </c>
      <c r="V91" s="3">
        <f t="shared" si="11"/>
        <v>0</v>
      </c>
      <c r="W91" s="3"/>
      <c r="X91" s="3">
        <v>0.42249999999999999</v>
      </c>
      <c r="Y91" s="3">
        <f t="shared" si="12"/>
        <v>8.0274999999999999</v>
      </c>
      <c r="Z91" s="3">
        <f t="shared" si="17"/>
        <v>21.082749999999997</v>
      </c>
      <c r="AA91" s="1">
        <v>422.5</v>
      </c>
      <c r="AB91" s="1">
        <f t="shared" si="18"/>
        <v>0.42249999999999999</v>
      </c>
    </row>
    <row r="92" spans="1:28" ht="43.2" x14ac:dyDescent="0.3">
      <c r="A92" s="3">
        <f t="shared" si="19"/>
        <v>75</v>
      </c>
      <c r="B92" s="3" t="s">
        <v>2561</v>
      </c>
      <c r="C92" s="3">
        <v>1</v>
      </c>
      <c r="D92" s="3" t="s">
        <v>1569</v>
      </c>
      <c r="E92" s="3" t="s">
        <v>107</v>
      </c>
      <c r="F92" s="3" t="s">
        <v>84</v>
      </c>
      <c r="G92" s="3" t="s">
        <v>2348</v>
      </c>
      <c r="H92" s="3" t="s">
        <v>2488</v>
      </c>
      <c r="I92" s="3" t="s">
        <v>2496</v>
      </c>
      <c r="J92" s="3">
        <v>65.7</v>
      </c>
      <c r="K92" s="3">
        <v>8450</v>
      </c>
      <c r="L92" s="3" t="s">
        <v>25</v>
      </c>
      <c r="M92" s="3">
        <v>1</v>
      </c>
      <c r="N92" s="40">
        <f t="shared" si="13"/>
        <v>8.4499999999999993</v>
      </c>
      <c r="O92" s="40">
        <f t="shared" si="14"/>
        <v>555.16499999999996</v>
      </c>
      <c r="P92" s="12">
        <v>0</v>
      </c>
      <c r="Q92" s="46">
        <f t="shared" si="15"/>
        <v>0</v>
      </c>
      <c r="R92" s="12"/>
      <c r="S92" s="3">
        <f t="shared" si="16"/>
        <v>8.4499999999999993</v>
      </c>
      <c r="T92" s="46" t="s">
        <v>2502</v>
      </c>
      <c r="U92" s="42">
        <f t="shared" si="10"/>
        <v>555.16499999999996</v>
      </c>
      <c r="V92" s="42">
        <f t="shared" si="11"/>
        <v>0</v>
      </c>
      <c r="W92" s="3"/>
      <c r="X92" s="3">
        <v>0.42249999999999999</v>
      </c>
      <c r="Y92" s="3">
        <f t="shared" si="12"/>
        <v>8.0274999999999999</v>
      </c>
      <c r="Z92" s="3">
        <f t="shared" si="17"/>
        <v>27.75825</v>
      </c>
      <c r="AA92" s="1">
        <v>422.5</v>
      </c>
      <c r="AB92" s="1">
        <f t="shared" si="18"/>
        <v>0.42249999999999999</v>
      </c>
    </row>
    <row r="93" spans="1:28" ht="43.2" x14ac:dyDescent="0.3">
      <c r="A93" s="3">
        <f t="shared" si="19"/>
        <v>76</v>
      </c>
      <c r="B93" s="3" t="s">
        <v>2561</v>
      </c>
      <c r="C93" s="3">
        <v>1</v>
      </c>
      <c r="D93" s="3" t="s">
        <v>1569</v>
      </c>
      <c r="E93" s="3" t="s">
        <v>108</v>
      </c>
      <c r="F93" s="3" t="s">
        <v>84</v>
      </c>
      <c r="G93" s="3" t="s">
        <v>2348</v>
      </c>
      <c r="H93" s="3" t="s">
        <v>2488</v>
      </c>
      <c r="I93" s="3" t="s">
        <v>2496</v>
      </c>
      <c r="J93" s="3">
        <v>65.7</v>
      </c>
      <c r="K93" s="3">
        <v>8450</v>
      </c>
      <c r="L93" s="3" t="s">
        <v>25</v>
      </c>
      <c r="M93" s="3">
        <v>1</v>
      </c>
      <c r="N93" s="40">
        <f t="shared" si="13"/>
        <v>8.4499999999999993</v>
      </c>
      <c r="O93" s="40">
        <f t="shared" si="14"/>
        <v>555.16499999999996</v>
      </c>
      <c r="P93" s="12">
        <v>0</v>
      </c>
      <c r="Q93" s="46">
        <f t="shared" si="15"/>
        <v>0</v>
      </c>
      <c r="R93" s="12"/>
      <c r="S93" s="3">
        <f t="shared" si="16"/>
        <v>8.4499999999999993</v>
      </c>
      <c r="T93" s="46" t="s">
        <v>2502</v>
      </c>
      <c r="U93" s="42">
        <f t="shared" si="10"/>
        <v>555.16499999999996</v>
      </c>
      <c r="V93" s="42">
        <f t="shared" si="11"/>
        <v>0</v>
      </c>
      <c r="W93" s="3"/>
      <c r="X93" s="3">
        <v>0.42249999999999999</v>
      </c>
      <c r="Y93" s="3">
        <f t="shared" si="12"/>
        <v>8.0274999999999999</v>
      </c>
      <c r="Z93" s="3">
        <f t="shared" si="17"/>
        <v>27.75825</v>
      </c>
      <c r="AA93" s="1">
        <v>422.5</v>
      </c>
      <c r="AB93" s="1">
        <f t="shared" si="18"/>
        <v>0.42249999999999999</v>
      </c>
    </row>
    <row r="94" spans="1:28" ht="43.2" x14ac:dyDescent="0.3">
      <c r="A94" s="3">
        <f t="shared" si="19"/>
        <v>77</v>
      </c>
      <c r="B94" s="3" t="s">
        <v>2561</v>
      </c>
      <c r="C94" s="3">
        <v>1</v>
      </c>
      <c r="D94" s="3" t="s">
        <v>1569</v>
      </c>
      <c r="E94" s="3" t="s">
        <v>109</v>
      </c>
      <c r="F94" s="3" t="s">
        <v>84</v>
      </c>
      <c r="G94" s="3" t="s">
        <v>2348</v>
      </c>
      <c r="H94" s="3" t="s">
        <v>2488</v>
      </c>
      <c r="I94" s="3" t="s">
        <v>2496</v>
      </c>
      <c r="J94" s="3">
        <v>65.7</v>
      </c>
      <c r="K94" s="3">
        <v>8450</v>
      </c>
      <c r="L94" s="3" t="s">
        <v>25</v>
      </c>
      <c r="M94" s="3">
        <v>1</v>
      </c>
      <c r="N94" s="40">
        <f t="shared" si="13"/>
        <v>8.4499999999999993</v>
      </c>
      <c r="O94" s="40">
        <f t="shared" si="14"/>
        <v>555.16499999999996</v>
      </c>
      <c r="P94" s="12">
        <v>0</v>
      </c>
      <c r="Q94" s="46">
        <f t="shared" si="15"/>
        <v>0</v>
      </c>
      <c r="R94" s="12"/>
      <c r="S94" s="3">
        <f t="shared" si="16"/>
        <v>8.4499999999999993</v>
      </c>
      <c r="T94" s="46" t="s">
        <v>2502</v>
      </c>
      <c r="U94" s="42">
        <f t="shared" si="10"/>
        <v>555.16499999999996</v>
      </c>
      <c r="V94" s="42">
        <f t="shared" si="11"/>
        <v>0</v>
      </c>
      <c r="W94" s="3"/>
      <c r="X94" s="3">
        <v>0.42249999999999999</v>
      </c>
      <c r="Y94" s="3">
        <f t="shared" si="12"/>
        <v>8.0274999999999999</v>
      </c>
      <c r="Z94" s="3">
        <f t="shared" si="17"/>
        <v>27.75825</v>
      </c>
      <c r="AA94" s="1">
        <v>422.5</v>
      </c>
      <c r="AB94" s="1">
        <f t="shared" si="18"/>
        <v>0.42249999999999999</v>
      </c>
    </row>
    <row r="95" spans="1:28" ht="43.2" x14ac:dyDescent="0.3">
      <c r="A95" s="3">
        <f t="shared" si="19"/>
        <v>78</v>
      </c>
      <c r="B95" s="3" t="s">
        <v>2561</v>
      </c>
      <c r="C95" s="3">
        <v>1</v>
      </c>
      <c r="D95" s="3" t="s">
        <v>1569</v>
      </c>
      <c r="E95" s="3" t="s">
        <v>110</v>
      </c>
      <c r="F95" s="3" t="s">
        <v>84</v>
      </c>
      <c r="G95" s="3" t="s">
        <v>2348</v>
      </c>
      <c r="H95" s="3" t="s">
        <v>2488</v>
      </c>
      <c r="I95" s="3" t="s">
        <v>2496</v>
      </c>
      <c r="J95" s="3">
        <v>65.7</v>
      </c>
      <c r="K95" s="3">
        <v>8450</v>
      </c>
      <c r="L95" s="3" t="s">
        <v>25</v>
      </c>
      <c r="M95" s="3">
        <v>1</v>
      </c>
      <c r="N95" s="40">
        <f t="shared" si="13"/>
        <v>8.4499999999999993</v>
      </c>
      <c r="O95" s="40">
        <f t="shared" si="14"/>
        <v>555.16499999999996</v>
      </c>
      <c r="P95" s="12">
        <v>0</v>
      </c>
      <c r="Q95" s="46">
        <f t="shared" si="15"/>
        <v>0</v>
      </c>
      <c r="R95" s="12"/>
      <c r="S95" s="3">
        <f t="shared" si="16"/>
        <v>8.4499999999999993</v>
      </c>
      <c r="T95" s="46" t="s">
        <v>2502</v>
      </c>
      <c r="U95" s="42">
        <f t="shared" si="10"/>
        <v>555.16499999999996</v>
      </c>
      <c r="V95" s="42">
        <f t="shared" si="11"/>
        <v>0</v>
      </c>
      <c r="W95" s="3"/>
      <c r="X95" s="3">
        <v>0.42249999999999999</v>
      </c>
      <c r="Y95" s="3">
        <f t="shared" si="12"/>
        <v>8.0274999999999999</v>
      </c>
      <c r="Z95" s="3">
        <f t="shared" si="17"/>
        <v>27.75825</v>
      </c>
      <c r="AA95" s="1">
        <v>422.5</v>
      </c>
      <c r="AB95" s="1">
        <f t="shared" si="18"/>
        <v>0.42249999999999999</v>
      </c>
    </row>
    <row r="96" spans="1:28" x14ac:dyDescent="0.3">
      <c r="A96" s="3">
        <f t="shared" si="19"/>
        <v>79</v>
      </c>
      <c r="B96" s="3" t="s">
        <v>2561</v>
      </c>
      <c r="C96" s="3">
        <v>1</v>
      </c>
      <c r="D96" s="3" t="s">
        <v>1572</v>
      </c>
      <c r="E96" s="3" t="s">
        <v>111</v>
      </c>
      <c r="F96" s="3" t="s">
        <v>8</v>
      </c>
      <c r="G96" s="3" t="s">
        <v>2500</v>
      </c>
      <c r="H96" s="3" t="s">
        <v>2471</v>
      </c>
      <c r="I96" s="3" t="s">
        <v>2496</v>
      </c>
      <c r="J96" s="3">
        <v>32</v>
      </c>
      <c r="K96" s="3">
        <v>6000</v>
      </c>
      <c r="L96" s="3" t="s">
        <v>25</v>
      </c>
      <c r="M96" s="3">
        <v>1</v>
      </c>
      <c r="N96" s="28">
        <f>(K96/1000)*M96</f>
        <v>6</v>
      </c>
      <c r="O96" s="28">
        <f>N96*J96</f>
        <v>192</v>
      </c>
      <c r="P96" s="12">
        <v>1</v>
      </c>
      <c r="Q96" s="46">
        <f t="shared" si="15"/>
        <v>6</v>
      </c>
      <c r="R96" s="13"/>
      <c r="S96" s="3">
        <f t="shared" si="16"/>
        <v>0</v>
      </c>
      <c r="T96" s="3" t="s">
        <v>2503</v>
      </c>
      <c r="U96" s="3">
        <f t="shared" si="10"/>
        <v>0</v>
      </c>
      <c r="V96" s="3">
        <f t="shared" si="11"/>
        <v>192</v>
      </c>
      <c r="W96" s="3"/>
      <c r="X96" s="3">
        <v>0</v>
      </c>
      <c r="Y96" s="3">
        <f t="shared" si="12"/>
        <v>6</v>
      </c>
      <c r="Z96" s="3">
        <f t="shared" si="17"/>
        <v>0</v>
      </c>
      <c r="AA96" s="1">
        <v>0</v>
      </c>
      <c r="AB96" s="1">
        <f t="shared" si="18"/>
        <v>0</v>
      </c>
    </row>
    <row r="97" spans="1:28" x14ac:dyDescent="0.3">
      <c r="A97" s="3">
        <f t="shared" si="19"/>
        <v>80</v>
      </c>
      <c r="B97" s="3" t="s">
        <v>2561</v>
      </c>
      <c r="C97" s="3">
        <v>1</v>
      </c>
      <c r="D97" s="3" t="s">
        <v>1572</v>
      </c>
      <c r="E97" s="3" t="s">
        <v>112</v>
      </c>
      <c r="F97" s="3" t="s">
        <v>8</v>
      </c>
      <c r="G97" s="3" t="s">
        <v>2500</v>
      </c>
      <c r="H97" s="3" t="s">
        <v>2471</v>
      </c>
      <c r="I97" s="3" t="s">
        <v>2496</v>
      </c>
      <c r="J97" s="3">
        <v>32</v>
      </c>
      <c r="K97" s="3">
        <v>6000</v>
      </c>
      <c r="L97" s="3" t="s">
        <v>25</v>
      </c>
      <c r="M97" s="3">
        <v>1</v>
      </c>
      <c r="N97" s="28">
        <f t="shared" ref="N97:N160" si="20">(K97/1000)*M97</f>
        <v>6</v>
      </c>
      <c r="O97" s="28">
        <f t="shared" ref="O97:O160" si="21">N97*J97</f>
        <v>192</v>
      </c>
      <c r="P97" s="12">
        <v>1</v>
      </c>
      <c r="Q97" s="46">
        <f t="shared" si="15"/>
        <v>6</v>
      </c>
      <c r="R97" s="13"/>
      <c r="S97" s="3">
        <f t="shared" si="16"/>
        <v>0</v>
      </c>
      <c r="T97" s="3" t="s">
        <v>2503</v>
      </c>
      <c r="U97" s="3">
        <f t="shared" si="10"/>
        <v>0</v>
      </c>
      <c r="V97" s="3">
        <f t="shared" si="11"/>
        <v>192</v>
      </c>
      <c r="W97" s="3"/>
      <c r="X97" s="3">
        <v>0</v>
      </c>
      <c r="Y97" s="3">
        <f t="shared" si="12"/>
        <v>6</v>
      </c>
      <c r="Z97" s="3">
        <f t="shared" si="17"/>
        <v>0</v>
      </c>
      <c r="AA97" s="1">
        <v>0</v>
      </c>
      <c r="AB97" s="1">
        <f t="shared" si="18"/>
        <v>0</v>
      </c>
    </row>
    <row r="98" spans="1:28" x14ac:dyDescent="0.3">
      <c r="A98" s="3">
        <f t="shared" si="19"/>
        <v>81</v>
      </c>
      <c r="B98" s="3" t="s">
        <v>2561</v>
      </c>
      <c r="C98" s="3">
        <v>1</v>
      </c>
      <c r="D98" s="3" t="s">
        <v>1572</v>
      </c>
      <c r="E98" s="3" t="s">
        <v>113</v>
      </c>
      <c r="F98" s="3" t="s">
        <v>8</v>
      </c>
      <c r="G98" s="3" t="s">
        <v>2500</v>
      </c>
      <c r="H98" s="3" t="s">
        <v>2471</v>
      </c>
      <c r="I98" s="3" t="s">
        <v>2496</v>
      </c>
      <c r="J98" s="3">
        <v>32</v>
      </c>
      <c r="K98" s="3">
        <v>6000</v>
      </c>
      <c r="L98" s="3" t="s">
        <v>25</v>
      </c>
      <c r="M98" s="3">
        <v>1</v>
      </c>
      <c r="N98" s="28">
        <f t="shared" si="20"/>
        <v>6</v>
      </c>
      <c r="O98" s="28">
        <f t="shared" si="21"/>
        <v>192</v>
      </c>
      <c r="P98" s="12">
        <v>1</v>
      </c>
      <c r="Q98" s="46">
        <f t="shared" si="15"/>
        <v>6</v>
      </c>
      <c r="R98" s="13"/>
      <c r="S98" s="3">
        <f t="shared" si="16"/>
        <v>0</v>
      </c>
      <c r="T98" s="3" t="s">
        <v>2503</v>
      </c>
      <c r="U98" s="3">
        <f t="shared" si="10"/>
        <v>0</v>
      </c>
      <c r="V98" s="3">
        <f t="shared" si="11"/>
        <v>192</v>
      </c>
      <c r="W98" s="3"/>
      <c r="X98" s="3">
        <v>0</v>
      </c>
      <c r="Y98" s="3">
        <f t="shared" si="12"/>
        <v>6</v>
      </c>
      <c r="Z98" s="3">
        <f t="shared" si="17"/>
        <v>0</v>
      </c>
      <c r="AA98" s="1">
        <v>0</v>
      </c>
      <c r="AB98" s="1">
        <f t="shared" si="18"/>
        <v>0</v>
      </c>
    </row>
    <row r="99" spans="1:28" x14ac:dyDescent="0.3">
      <c r="A99" s="3">
        <f t="shared" si="19"/>
        <v>82</v>
      </c>
      <c r="B99" s="3" t="s">
        <v>2561</v>
      </c>
      <c r="C99" s="3">
        <v>1</v>
      </c>
      <c r="D99" s="3" t="s">
        <v>1572</v>
      </c>
      <c r="E99" s="3" t="s">
        <v>114</v>
      </c>
      <c r="F99" s="3" t="s">
        <v>8</v>
      </c>
      <c r="G99" s="3" t="s">
        <v>2500</v>
      </c>
      <c r="H99" s="3" t="s">
        <v>2471</v>
      </c>
      <c r="I99" s="3" t="s">
        <v>2496</v>
      </c>
      <c r="J99" s="3">
        <v>32</v>
      </c>
      <c r="K99" s="3">
        <v>6000</v>
      </c>
      <c r="L99" s="3" t="s">
        <v>25</v>
      </c>
      <c r="M99" s="3">
        <v>1</v>
      </c>
      <c r="N99" s="28">
        <f t="shared" si="20"/>
        <v>6</v>
      </c>
      <c r="O99" s="28">
        <f t="shared" si="21"/>
        <v>192</v>
      </c>
      <c r="P99" s="12">
        <v>1</v>
      </c>
      <c r="Q99" s="46">
        <f t="shared" si="15"/>
        <v>6</v>
      </c>
      <c r="R99" s="13"/>
      <c r="S99" s="3">
        <f t="shared" si="16"/>
        <v>0</v>
      </c>
      <c r="T99" s="3" t="s">
        <v>2503</v>
      </c>
      <c r="U99" s="3">
        <f t="shared" si="10"/>
        <v>0</v>
      </c>
      <c r="V99" s="3">
        <f t="shared" si="11"/>
        <v>192</v>
      </c>
      <c r="W99" s="3"/>
      <c r="X99" s="3">
        <v>0</v>
      </c>
      <c r="Y99" s="3">
        <f t="shared" si="12"/>
        <v>6</v>
      </c>
      <c r="Z99" s="3">
        <f t="shared" si="17"/>
        <v>0</v>
      </c>
      <c r="AA99" s="1">
        <v>0</v>
      </c>
      <c r="AB99" s="1">
        <f t="shared" si="18"/>
        <v>0</v>
      </c>
    </row>
    <row r="100" spans="1:28" x14ac:dyDescent="0.3">
      <c r="A100" s="3">
        <f t="shared" si="19"/>
        <v>83</v>
      </c>
      <c r="B100" s="3" t="s">
        <v>2561</v>
      </c>
      <c r="C100" s="3">
        <v>1</v>
      </c>
      <c r="D100" s="3" t="s">
        <v>1572</v>
      </c>
      <c r="E100" s="3" t="s">
        <v>115</v>
      </c>
      <c r="F100" s="3" t="s">
        <v>8</v>
      </c>
      <c r="G100" s="3" t="s">
        <v>2500</v>
      </c>
      <c r="H100" s="3" t="s">
        <v>2471</v>
      </c>
      <c r="I100" s="3" t="s">
        <v>2496</v>
      </c>
      <c r="J100" s="3">
        <v>32</v>
      </c>
      <c r="K100" s="3">
        <v>6000</v>
      </c>
      <c r="L100" s="3" t="s">
        <v>25</v>
      </c>
      <c r="M100" s="3">
        <v>1</v>
      </c>
      <c r="N100" s="28">
        <f t="shared" si="20"/>
        <v>6</v>
      </c>
      <c r="O100" s="28">
        <f t="shared" si="21"/>
        <v>192</v>
      </c>
      <c r="P100" s="12">
        <v>1</v>
      </c>
      <c r="Q100" s="46">
        <f t="shared" si="15"/>
        <v>6</v>
      </c>
      <c r="R100" s="13"/>
      <c r="S100" s="3">
        <f t="shared" si="16"/>
        <v>0</v>
      </c>
      <c r="T100" s="3" t="s">
        <v>2503</v>
      </c>
      <c r="U100" s="3">
        <f t="shared" si="10"/>
        <v>0</v>
      </c>
      <c r="V100" s="3">
        <f t="shared" si="11"/>
        <v>192</v>
      </c>
      <c r="W100" s="3"/>
      <c r="X100" s="3">
        <v>0</v>
      </c>
      <c r="Y100" s="3">
        <f t="shared" si="12"/>
        <v>6</v>
      </c>
      <c r="Z100" s="3">
        <f t="shared" si="17"/>
        <v>0</v>
      </c>
      <c r="AA100" s="1">
        <v>0</v>
      </c>
      <c r="AB100" s="1">
        <f t="shared" si="18"/>
        <v>0</v>
      </c>
    </row>
    <row r="101" spans="1:28" x14ac:dyDescent="0.3">
      <c r="A101" s="3">
        <f t="shared" si="19"/>
        <v>84</v>
      </c>
      <c r="B101" s="3" t="s">
        <v>2561</v>
      </c>
      <c r="C101" s="3">
        <v>1</v>
      </c>
      <c r="D101" s="3" t="s">
        <v>1572</v>
      </c>
      <c r="E101" s="3" t="s">
        <v>116</v>
      </c>
      <c r="F101" s="3" t="s">
        <v>8</v>
      </c>
      <c r="G101" s="3" t="s">
        <v>2500</v>
      </c>
      <c r="H101" s="3" t="s">
        <v>2471</v>
      </c>
      <c r="I101" s="3" t="s">
        <v>2496</v>
      </c>
      <c r="J101" s="3">
        <v>32</v>
      </c>
      <c r="K101" s="3">
        <v>6000</v>
      </c>
      <c r="L101" s="3" t="s">
        <v>25</v>
      </c>
      <c r="M101" s="3">
        <v>1</v>
      </c>
      <c r="N101" s="28">
        <f t="shared" si="20"/>
        <v>6</v>
      </c>
      <c r="O101" s="28">
        <f t="shared" si="21"/>
        <v>192</v>
      </c>
      <c r="P101" s="12">
        <v>1</v>
      </c>
      <c r="Q101" s="46">
        <f t="shared" si="15"/>
        <v>6</v>
      </c>
      <c r="R101" s="13"/>
      <c r="S101" s="3">
        <f t="shared" si="16"/>
        <v>0</v>
      </c>
      <c r="T101" s="3" t="s">
        <v>2503</v>
      </c>
      <c r="U101" s="3">
        <f t="shared" si="10"/>
        <v>0</v>
      </c>
      <c r="V101" s="3">
        <f t="shared" si="11"/>
        <v>192</v>
      </c>
      <c r="W101" s="3"/>
      <c r="X101" s="3">
        <v>0</v>
      </c>
      <c r="Y101" s="3">
        <f t="shared" si="12"/>
        <v>6</v>
      </c>
      <c r="Z101" s="3">
        <f t="shared" si="17"/>
        <v>0</v>
      </c>
      <c r="AA101" s="1">
        <v>0</v>
      </c>
      <c r="AB101" s="1">
        <f t="shared" si="18"/>
        <v>0</v>
      </c>
    </row>
    <row r="102" spans="1:28" ht="18" customHeight="1" x14ac:dyDescent="0.3">
      <c r="A102" s="3">
        <f t="shared" si="19"/>
        <v>85</v>
      </c>
      <c r="B102" s="3" t="s">
        <v>2561</v>
      </c>
      <c r="C102" s="3">
        <v>1</v>
      </c>
      <c r="D102" s="3" t="s">
        <v>1572</v>
      </c>
      <c r="E102" s="3" t="s">
        <v>117</v>
      </c>
      <c r="F102" s="3" t="s">
        <v>39</v>
      </c>
      <c r="G102" s="3" t="s">
        <v>2335</v>
      </c>
      <c r="H102" s="3" t="s">
        <v>2483</v>
      </c>
      <c r="I102" s="3" t="s">
        <v>2496</v>
      </c>
      <c r="J102" s="3">
        <v>76</v>
      </c>
      <c r="K102" s="3">
        <v>15000</v>
      </c>
      <c r="L102" s="3" t="s">
        <v>25</v>
      </c>
      <c r="M102" s="3">
        <v>1</v>
      </c>
      <c r="N102" s="28">
        <f t="shared" si="20"/>
        <v>15</v>
      </c>
      <c r="O102" s="28">
        <f t="shared" si="21"/>
        <v>1140</v>
      </c>
      <c r="P102" s="12">
        <v>1</v>
      </c>
      <c r="Q102" s="46">
        <f t="shared" si="15"/>
        <v>15</v>
      </c>
      <c r="R102" s="13"/>
      <c r="S102" s="3">
        <f t="shared" si="16"/>
        <v>0</v>
      </c>
      <c r="T102" s="3" t="s">
        <v>2503</v>
      </c>
      <c r="U102" s="3">
        <f t="shared" si="10"/>
        <v>0</v>
      </c>
      <c r="V102" s="3">
        <f t="shared" si="11"/>
        <v>1140</v>
      </c>
      <c r="W102" s="3"/>
      <c r="X102" s="3">
        <v>0</v>
      </c>
      <c r="Y102" s="3">
        <f t="shared" si="12"/>
        <v>15</v>
      </c>
      <c r="Z102" s="3">
        <f t="shared" si="17"/>
        <v>0</v>
      </c>
      <c r="AA102" s="1">
        <v>0</v>
      </c>
      <c r="AB102" s="1">
        <f t="shared" si="18"/>
        <v>0</v>
      </c>
    </row>
    <row r="103" spans="1:28" ht="18" customHeight="1" x14ac:dyDescent="0.3">
      <c r="A103" s="3">
        <f t="shared" si="19"/>
        <v>86</v>
      </c>
      <c r="B103" s="3" t="s">
        <v>2561</v>
      </c>
      <c r="C103" s="3">
        <v>1</v>
      </c>
      <c r="D103" s="3" t="s">
        <v>1572</v>
      </c>
      <c r="E103" s="3" t="s">
        <v>118</v>
      </c>
      <c r="F103" s="3" t="s">
        <v>39</v>
      </c>
      <c r="G103" s="3" t="s">
        <v>2335</v>
      </c>
      <c r="H103" s="3" t="s">
        <v>2483</v>
      </c>
      <c r="I103" s="3" t="s">
        <v>2496</v>
      </c>
      <c r="J103" s="3">
        <v>76</v>
      </c>
      <c r="K103" s="3">
        <v>15000</v>
      </c>
      <c r="L103" s="3" t="s">
        <v>25</v>
      </c>
      <c r="M103" s="3">
        <v>1</v>
      </c>
      <c r="N103" s="28">
        <f t="shared" si="20"/>
        <v>15</v>
      </c>
      <c r="O103" s="28">
        <f t="shared" si="21"/>
        <v>1140</v>
      </c>
      <c r="P103" s="12">
        <v>1</v>
      </c>
      <c r="Q103" s="46">
        <f t="shared" si="15"/>
        <v>15</v>
      </c>
      <c r="R103" s="13"/>
      <c r="S103" s="3">
        <f t="shared" si="16"/>
        <v>0</v>
      </c>
      <c r="T103" s="3" t="s">
        <v>2503</v>
      </c>
      <c r="U103" s="3">
        <f t="shared" si="10"/>
        <v>0</v>
      </c>
      <c r="V103" s="3">
        <f t="shared" si="11"/>
        <v>1140</v>
      </c>
      <c r="W103" s="3"/>
      <c r="X103" s="3">
        <v>0</v>
      </c>
      <c r="Y103" s="3">
        <f t="shared" si="12"/>
        <v>15</v>
      </c>
      <c r="Z103" s="3">
        <f t="shared" si="17"/>
        <v>0</v>
      </c>
      <c r="AA103" s="1">
        <v>0</v>
      </c>
      <c r="AB103" s="1">
        <f t="shared" si="18"/>
        <v>0</v>
      </c>
    </row>
    <row r="104" spans="1:28" x14ac:dyDescent="0.3">
      <c r="A104" s="3">
        <f t="shared" si="19"/>
        <v>87</v>
      </c>
      <c r="B104" s="3" t="s">
        <v>2561</v>
      </c>
      <c r="C104" s="3">
        <v>1</v>
      </c>
      <c r="D104" s="3" t="s">
        <v>1572</v>
      </c>
      <c r="E104" s="3" t="s">
        <v>119</v>
      </c>
      <c r="F104" s="3" t="s">
        <v>8</v>
      </c>
      <c r="G104" s="3" t="s">
        <v>2500</v>
      </c>
      <c r="H104" s="3" t="s">
        <v>2471</v>
      </c>
      <c r="I104" s="3" t="s">
        <v>2496</v>
      </c>
      <c r="J104" s="3">
        <v>32</v>
      </c>
      <c r="K104" s="3">
        <v>5000</v>
      </c>
      <c r="L104" s="3" t="s">
        <v>25</v>
      </c>
      <c r="M104" s="3">
        <v>1</v>
      </c>
      <c r="N104" s="28">
        <f t="shared" si="20"/>
        <v>5</v>
      </c>
      <c r="O104" s="28">
        <f t="shared" si="21"/>
        <v>160</v>
      </c>
      <c r="P104" s="12">
        <v>1</v>
      </c>
      <c r="Q104" s="46">
        <f t="shared" si="15"/>
        <v>5</v>
      </c>
      <c r="R104" s="13"/>
      <c r="S104" s="3">
        <f t="shared" si="16"/>
        <v>0</v>
      </c>
      <c r="T104" s="3" t="s">
        <v>2503</v>
      </c>
      <c r="U104" s="3">
        <f t="shared" si="10"/>
        <v>0</v>
      </c>
      <c r="V104" s="3">
        <f t="shared" si="11"/>
        <v>160</v>
      </c>
      <c r="W104" s="3"/>
      <c r="X104" s="3">
        <v>0</v>
      </c>
      <c r="Y104" s="3">
        <f t="shared" si="12"/>
        <v>5</v>
      </c>
      <c r="Z104" s="3">
        <f t="shared" si="17"/>
        <v>0</v>
      </c>
      <c r="AA104" s="1">
        <v>0</v>
      </c>
      <c r="AB104" s="1">
        <f t="shared" si="18"/>
        <v>0</v>
      </c>
    </row>
    <row r="105" spans="1:28" x14ac:dyDescent="0.3">
      <c r="A105" s="3">
        <f t="shared" si="19"/>
        <v>88</v>
      </c>
      <c r="B105" s="3" t="s">
        <v>2561</v>
      </c>
      <c r="C105" s="3">
        <v>1</v>
      </c>
      <c r="D105" s="3" t="s">
        <v>1572</v>
      </c>
      <c r="E105" s="3" t="s">
        <v>120</v>
      </c>
      <c r="F105" s="3" t="s">
        <v>8</v>
      </c>
      <c r="G105" s="3" t="s">
        <v>2500</v>
      </c>
      <c r="H105" s="3" t="s">
        <v>2471</v>
      </c>
      <c r="I105" s="3" t="s">
        <v>2496</v>
      </c>
      <c r="J105" s="3">
        <v>32</v>
      </c>
      <c r="K105" s="3">
        <v>6000</v>
      </c>
      <c r="L105" s="3" t="s">
        <v>25</v>
      </c>
      <c r="M105" s="3">
        <v>1</v>
      </c>
      <c r="N105" s="28">
        <f t="shared" si="20"/>
        <v>6</v>
      </c>
      <c r="O105" s="28">
        <f t="shared" si="21"/>
        <v>192</v>
      </c>
      <c r="P105" s="12">
        <v>1</v>
      </c>
      <c r="Q105" s="46">
        <f t="shared" si="15"/>
        <v>6</v>
      </c>
      <c r="R105" s="13"/>
      <c r="S105" s="3">
        <f t="shared" si="16"/>
        <v>0</v>
      </c>
      <c r="T105" s="3" t="s">
        <v>2503</v>
      </c>
      <c r="U105" s="3">
        <f t="shared" si="10"/>
        <v>0</v>
      </c>
      <c r="V105" s="3">
        <f t="shared" si="11"/>
        <v>192</v>
      </c>
      <c r="W105" s="3"/>
      <c r="X105" s="3">
        <v>0</v>
      </c>
      <c r="Y105" s="3">
        <f t="shared" si="12"/>
        <v>6</v>
      </c>
      <c r="Z105" s="3">
        <f t="shared" si="17"/>
        <v>0</v>
      </c>
      <c r="AA105" s="1">
        <v>0</v>
      </c>
      <c r="AB105" s="1">
        <f t="shared" si="18"/>
        <v>0</v>
      </c>
    </row>
    <row r="106" spans="1:28" x14ac:dyDescent="0.3">
      <c r="A106" s="3">
        <f t="shared" si="19"/>
        <v>89</v>
      </c>
      <c r="B106" s="3" t="s">
        <v>2561</v>
      </c>
      <c r="C106" s="3">
        <v>1</v>
      </c>
      <c r="D106" s="3" t="s">
        <v>1572</v>
      </c>
      <c r="E106" s="3" t="s">
        <v>121</v>
      </c>
      <c r="F106" s="3" t="s">
        <v>8</v>
      </c>
      <c r="G106" s="3" t="s">
        <v>2500</v>
      </c>
      <c r="H106" s="3" t="s">
        <v>2471</v>
      </c>
      <c r="I106" s="3" t="s">
        <v>2496</v>
      </c>
      <c r="J106" s="3">
        <v>32</v>
      </c>
      <c r="K106" s="3">
        <v>6000</v>
      </c>
      <c r="L106" s="3" t="s">
        <v>25</v>
      </c>
      <c r="M106" s="3">
        <v>1</v>
      </c>
      <c r="N106" s="28">
        <f t="shared" si="20"/>
        <v>6</v>
      </c>
      <c r="O106" s="28">
        <f t="shared" si="21"/>
        <v>192</v>
      </c>
      <c r="P106" s="12">
        <v>1</v>
      </c>
      <c r="Q106" s="46">
        <f t="shared" si="15"/>
        <v>6</v>
      </c>
      <c r="R106" s="13"/>
      <c r="S106" s="3">
        <f t="shared" si="16"/>
        <v>0</v>
      </c>
      <c r="T106" s="3" t="s">
        <v>2503</v>
      </c>
      <c r="U106" s="3">
        <f t="shared" si="10"/>
        <v>0</v>
      </c>
      <c r="V106" s="3">
        <f t="shared" si="11"/>
        <v>192</v>
      </c>
      <c r="W106" s="3"/>
      <c r="X106" s="3">
        <v>0</v>
      </c>
      <c r="Y106" s="3">
        <f t="shared" si="12"/>
        <v>6</v>
      </c>
      <c r="Z106" s="3">
        <f t="shared" si="17"/>
        <v>0</v>
      </c>
      <c r="AA106" s="1">
        <v>0</v>
      </c>
      <c r="AB106" s="1">
        <f t="shared" si="18"/>
        <v>0</v>
      </c>
    </row>
    <row r="107" spans="1:28" x14ac:dyDescent="0.3">
      <c r="A107" s="3">
        <f t="shared" si="19"/>
        <v>90</v>
      </c>
      <c r="B107" s="3" t="s">
        <v>2561</v>
      </c>
      <c r="C107" s="3">
        <v>1</v>
      </c>
      <c r="D107" s="3" t="s">
        <v>1572</v>
      </c>
      <c r="E107" s="3" t="s">
        <v>122</v>
      </c>
      <c r="F107" s="3" t="s">
        <v>8</v>
      </c>
      <c r="G107" s="3" t="s">
        <v>2500</v>
      </c>
      <c r="H107" s="3" t="s">
        <v>2471</v>
      </c>
      <c r="I107" s="3" t="s">
        <v>2496</v>
      </c>
      <c r="J107" s="3">
        <v>32</v>
      </c>
      <c r="K107" s="3">
        <v>6000</v>
      </c>
      <c r="L107" s="3" t="s">
        <v>25</v>
      </c>
      <c r="M107" s="3">
        <v>1</v>
      </c>
      <c r="N107" s="28">
        <f t="shared" si="20"/>
        <v>6</v>
      </c>
      <c r="O107" s="28">
        <f t="shared" si="21"/>
        <v>192</v>
      </c>
      <c r="P107" s="12">
        <v>1</v>
      </c>
      <c r="Q107" s="46">
        <f t="shared" si="15"/>
        <v>6</v>
      </c>
      <c r="R107" s="13"/>
      <c r="S107" s="3">
        <f t="shared" si="16"/>
        <v>0</v>
      </c>
      <c r="T107" s="3" t="s">
        <v>2503</v>
      </c>
      <c r="U107" s="3">
        <f t="shared" si="10"/>
        <v>0</v>
      </c>
      <c r="V107" s="3">
        <f t="shared" si="11"/>
        <v>192</v>
      </c>
      <c r="W107" s="3"/>
      <c r="X107" s="3">
        <v>0</v>
      </c>
      <c r="Y107" s="3">
        <f t="shared" si="12"/>
        <v>6</v>
      </c>
      <c r="Z107" s="3">
        <f t="shared" si="17"/>
        <v>0</v>
      </c>
      <c r="AA107" s="1">
        <v>0</v>
      </c>
      <c r="AB107" s="1">
        <f t="shared" si="18"/>
        <v>0</v>
      </c>
    </row>
    <row r="108" spans="1:28" x14ac:dyDescent="0.3">
      <c r="A108" s="3">
        <f t="shared" si="19"/>
        <v>91</v>
      </c>
      <c r="B108" s="3" t="s">
        <v>2561</v>
      </c>
      <c r="C108" s="3">
        <v>1</v>
      </c>
      <c r="D108" s="3" t="s">
        <v>1572</v>
      </c>
      <c r="E108" s="3" t="s">
        <v>123</v>
      </c>
      <c r="F108" s="3" t="s">
        <v>8</v>
      </c>
      <c r="G108" s="3" t="s">
        <v>2500</v>
      </c>
      <c r="H108" s="3" t="s">
        <v>2471</v>
      </c>
      <c r="I108" s="3" t="s">
        <v>2496</v>
      </c>
      <c r="J108" s="3">
        <v>32</v>
      </c>
      <c r="K108" s="3">
        <v>6000</v>
      </c>
      <c r="L108" s="3" t="s">
        <v>25</v>
      </c>
      <c r="M108" s="3">
        <v>1</v>
      </c>
      <c r="N108" s="28">
        <f t="shared" si="20"/>
        <v>6</v>
      </c>
      <c r="O108" s="28">
        <f t="shared" si="21"/>
        <v>192</v>
      </c>
      <c r="P108" s="12">
        <v>1</v>
      </c>
      <c r="Q108" s="46">
        <f t="shared" si="15"/>
        <v>6</v>
      </c>
      <c r="R108" s="13"/>
      <c r="S108" s="3">
        <f t="shared" si="16"/>
        <v>0</v>
      </c>
      <c r="T108" s="3" t="s">
        <v>2503</v>
      </c>
      <c r="U108" s="3">
        <f t="shared" si="10"/>
        <v>0</v>
      </c>
      <c r="V108" s="3">
        <f t="shared" si="11"/>
        <v>192</v>
      </c>
      <c r="W108" s="3"/>
      <c r="X108" s="3">
        <v>0</v>
      </c>
      <c r="Y108" s="3">
        <f t="shared" si="12"/>
        <v>6</v>
      </c>
      <c r="Z108" s="3">
        <f t="shared" si="17"/>
        <v>0</v>
      </c>
      <c r="AA108" s="1">
        <v>0</v>
      </c>
      <c r="AB108" s="1">
        <f t="shared" si="18"/>
        <v>0</v>
      </c>
    </row>
    <row r="109" spans="1:28" x14ac:dyDescent="0.3">
      <c r="A109" s="3">
        <f t="shared" si="19"/>
        <v>92</v>
      </c>
      <c r="B109" s="3" t="s">
        <v>2561</v>
      </c>
      <c r="C109" s="3">
        <v>1</v>
      </c>
      <c r="D109" s="3" t="s">
        <v>1572</v>
      </c>
      <c r="E109" s="3" t="s">
        <v>124</v>
      </c>
      <c r="F109" s="3" t="s">
        <v>8</v>
      </c>
      <c r="G109" s="3" t="s">
        <v>2500</v>
      </c>
      <c r="H109" s="3" t="s">
        <v>2471</v>
      </c>
      <c r="I109" s="3" t="s">
        <v>2496</v>
      </c>
      <c r="J109" s="3">
        <v>32</v>
      </c>
      <c r="K109" s="3">
        <v>6000</v>
      </c>
      <c r="L109" s="3" t="s">
        <v>25</v>
      </c>
      <c r="M109" s="3">
        <v>1</v>
      </c>
      <c r="N109" s="28">
        <f t="shared" si="20"/>
        <v>6</v>
      </c>
      <c r="O109" s="28">
        <f t="shared" si="21"/>
        <v>192</v>
      </c>
      <c r="P109" s="12">
        <v>1</v>
      </c>
      <c r="Q109" s="46">
        <f t="shared" si="15"/>
        <v>6</v>
      </c>
      <c r="R109" s="13"/>
      <c r="S109" s="3">
        <f t="shared" si="16"/>
        <v>0</v>
      </c>
      <c r="T109" s="3" t="s">
        <v>2503</v>
      </c>
      <c r="U109" s="3">
        <f t="shared" si="10"/>
        <v>0</v>
      </c>
      <c r="V109" s="3">
        <f t="shared" si="11"/>
        <v>192</v>
      </c>
      <c r="W109" s="3"/>
      <c r="X109" s="3">
        <v>0</v>
      </c>
      <c r="Y109" s="3">
        <f t="shared" si="12"/>
        <v>6</v>
      </c>
      <c r="Z109" s="3">
        <f t="shared" si="17"/>
        <v>0</v>
      </c>
      <c r="AA109" s="1">
        <v>0</v>
      </c>
      <c r="AB109" s="1">
        <f t="shared" si="18"/>
        <v>0</v>
      </c>
    </row>
    <row r="110" spans="1:28" x14ac:dyDescent="0.3">
      <c r="A110" s="3">
        <f t="shared" si="19"/>
        <v>93</v>
      </c>
      <c r="B110" s="3" t="s">
        <v>2561</v>
      </c>
      <c r="C110" s="3">
        <v>1</v>
      </c>
      <c r="D110" s="3" t="s">
        <v>1572</v>
      </c>
      <c r="E110" s="3" t="s">
        <v>125</v>
      </c>
      <c r="F110" s="3" t="s">
        <v>8</v>
      </c>
      <c r="G110" s="3" t="s">
        <v>2500</v>
      </c>
      <c r="H110" s="3" t="s">
        <v>2471</v>
      </c>
      <c r="I110" s="3" t="s">
        <v>2496</v>
      </c>
      <c r="J110" s="3">
        <v>32</v>
      </c>
      <c r="K110" s="3">
        <v>6000</v>
      </c>
      <c r="L110" s="3" t="s">
        <v>25</v>
      </c>
      <c r="M110" s="3">
        <v>1</v>
      </c>
      <c r="N110" s="28">
        <f t="shared" si="20"/>
        <v>6</v>
      </c>
      <c r="O110" s="28">
        <f t="shared" si="21"/>
        <v>192</v>
      </c>
      <c r="P110" s="12">
        <v>1</v>
      </c>
      <c r="Q110" s="46">
        <f t="shared" si="15"/>
        <v>6</v>
      </c>
      <c r="R110" s="13"/>
      <c r="S110" s="3">
        <f t="shared" si="16"/>
        <v>0</v>
      </c>
      <c r="T110" s="3" t="s">
        <v>2503</v>
      </c>
      <c r="U110" s="3">
        <f t="shared" si="10"/>
        <v>0</v>
      </c>
      <c r="V110" s="3">
        <f t="shared" si="11"/>
        <v>192</v>
      </c>
      <c r="W110" s="3"/>
      <c r="X110" s="3">
        <v>0</v>
      </c>
      <c r="Y110" s="3">
        <f t="shared" si="12"/>
        <v>6</v>
      </c>
      <c r="Z110" s="3">
        <f t="shared" si="17"/>
        <v>0</v>
      </c>
      <c r="AA110" s="1">
        <v>0</v>
      </c>
      <c r="AB110" s="1">
        <f t="shared" si="18"/>
        <v>0</v>
      </c>
    </row>
    <row r="111" spans="1:28" x14ac:dyDescent="0.3">
      <c r="A111" s="3">
        <f t="shared" si="19"/>
        <v>94</v>
      </c>
      <c r="B111" s="3" t="s">
        <v>2561</v>
      </c>
      <c r="C111" s="3">
        <v>1</v>
      </c>
      <c r="D111" s="3" t="s">
        <v>1572</v>
      </c>
      <c r="E111" s="3" t="s">
        <v>126</v>
      </c>
      <c r="F111" s="3" t="s">
        <v>8</v>
      </c>
      <c r="G111" s="3" t="s">
        <v>2500</v>
      </c>
      <c r="H111" s="3" t="s">
        <v>2471</v>
      </c>
      <c r="I111" s="3" t="s">
        <v>2496</v>
      </c>
      <c r="J111" s="3">
        <v>32</v>
      </c>
      <c r="K111" s="3">
        <v>6000</v>
      </c>
      <c r="L111" s="3" t="s">
        <v>25</v>
      </c>
      <c r="M111" s="3">
        <v>1</v>
      </c>
      <c r="N111" s="28">
        <f t="shared" si="20"/>
        <v>6</v>
      </c>
      <c r="O111" s="28">
        <f t="shared" si="21"/>
        <v>192</v>
      </c>
      <c r="P111" s="12">
        <v>1</v>
      </c>
      <c r="Q111" s="46">
        <f t="shared" si="15"/>
        <v>6</v>
      </c>
      <c r="R111" s="13"/>
      <c r="S111" s="3">
        <f t="shared" si="16"/>
        <v>0</v>
      </c>
      <c r="T111" s="3" t="s">
        <v>2503</v>
      </c>
      <c r="U111" s="3">
        <f t="shared" si="10"/>
        <v>0</v>
      </c>
      <c r="V111" s="3">
        <f t="shared" si="11"/>
        <v>192</v>
      </c>
      <c r="W111" s="3"/>
      <c r="X111" s="3">
        <v>0</v>
      </c>
      <c r="Y111" s="3">
        <f t="shared" si="12"/>
        <v>6</v>
      </c>
      <c r="Z111" s="3">
        <f t="shared" si="17"/>
        <v>0</v>
      </c>
      <c r="AA111" s="1">
        <v>0</v>
      </c>
      <c r="AB111" s="1">
        <f t="shared" si="18"/>
        <v>0</v>
      </c>
    </row>
    <row r="112" spans="1:28" x14ac:dyDescent="0.3">
      <c r="A112" s="3">
        <f t="shared" si="19"/>
        <v>95</v>
      </c>
      <c r="B112" s="3" t="s">
        <v>2561</v>
      </c>
      <c r="C112" s="3">
        <v>1</v>
      </c>
      <c r="D112" s="3" t="s">
        <v>1572</v>
      </c>
      <c r="E112" s="3" t="s">
        <v>127</v>
      </c>
      <c r="F112" s="3" t="s">
        <v>8</v>
      </c>
      <c r="G112" s="3" t="s">
        <v>2500</v>
      </c>
      <c r="H112" s="3" t="s">
        <v>2471</v>
      </c>
      <c r="I112" s="3" t="s">
        <v>2496</v>
      </c>
      <c r="J112" s="3">
        <v>32</v>
      </c>
      <c r="K112" s="3">
        <v>6000</v>
      </c>
      <c r="L112" s="3" t="s">
        <v>25</v>
      </c>
      <c r="M112" s="3">
        <v>1</v>
      </c>
      <c r="N112" s="28">
        <f t="shared" si="20"/>
        <v>6</v>
      </c>
      <c r="O112" s="28">
        <f t="shared" si="21"/>
        <v>192</v>
      </c>
      <c r="P112" s="12">
        <v>1</v>
      </c>
      <c r="Q112" s="46">
        <f t="shared" si="15"/>
        <v>6</v>
      </c>
      <c r="R112" s="13"/>
      <c r="S112" s="3">
        <f t="shared" si="16"/>
        <v>0</v>
      </c>
      <c r="T112" s="3" t="s">
        <v>2503</v>
      </c>
      <c r="U112" s="3">
        <f t="shared" si="10"/>
        <v>0</v>
      </c>
      <c r="V112" s="3">
        <f t="shared" si="11"/>
        <v>192</v>
      </c>
      <c r="W112" s="3"/>
      <c r="X112" s="3">
        <v>0</v>
      </c>
      <c r="Y112" s="3">
        <f t="shared" si="12"/>
        <v>6</v>
      </c>
      <c r="Z112" s="3">
        <f t="shared" si="17"/>
        <v>0</v>
      </c>
      <c r="AA112" s="1">
        <v>0</v>
      </c>
      <c r="AB112" s="1">
        <f t="shared" si="18"/>
        <v>0</v>
      </c>
    </row>
    <row r="113" spans="1:28" x14ac:dyDescent="0.3">
      <c r="A113" s="3">
        <f t="shared" si="19"/>
        <v>96</v>
      </c>
      <c r="B113" s="3" t="s">
        <v>2561</v>
      </c>
      <c r="C113" s="3">
        <v>1</v>
      </c>
      <c r="D113" s="3" t="s">
        <v>1572</v>
      </c>
      <c r="E113" s="3" t="s">
        <v>128</v>
      </c>
      <c r="F113" s="3" t="s">
        <v>8</v>
      </c>
      <c r="G113" s="3" t="s">
        <v>2500</v>
      </c>
      <c r="H113" s="3" t="s">
        <v>2471</v>
      </c>
      <c r="I113" s="3" t="s">
        <v>2496</v>
      </c>
      <c r="J113" s="3">
        <v>32</v>
      </c>
      <c r="K113" s="3">
        <v>6000</v>
      </c>
      <c r="L113" s="3" t="s">
        <v>25</v>
      </c>
      <c r="M113" s="3">
        <v>1</v>
      </c>
      <c r="N113" s="28">
        <f t="shared" si="20"/>
        <v>6</v>
      </c>
      <c r="O113" s="28">
        <f t="shared" si="21"/>
        <v>192</v>
      </c>
      <c r="P113" s="12">
        <v>1</v>
      </c>
      <c r="Q113" s="46">
        <f t="shared" si="15"/>
        <v>6</v>
      </c>
      <c r="R113" s="13"/>
      <c r="S113" s="3">
        <f t="shared" si="16"/>
        <v>0</v>
      </c>
      <c r="T113" s="3" t="s">
        <v>2503</v>
      </c>
      <c r="U113" s="3">
        <f t="shared" si="10"/>
        <v>0</v>
      </c>
      <c r="V113" s="3">
        <f t="shared" si="11"/>
        <v>192</v>
      </c>
      <c r="W113" s="3"/>
      <c r="X113" s="3">
        <v>0</v>
      </c>
      <c r="Y113" s="3">
        <f t="shared" si="12"/>
        <v>6</v>
      </c>
      <c r="Z113" s="3">
        <f t="shared" si="17"/>
        <v>0</v>
      </c>
      <c r="AA113" s="1">
        <v>0</v>
      </c>
      <c r="AB113" s="1">
        <f t="shared" si="18"/>
        <v>0</v>
      </c>
    </row>
    <row r="114" spans="1:28" x14ac:dyDescent="0.3">
      <c r="A114" s="3">
        <f t="shared" si="19"/>
        <v>97</v>
      </c>
      <c r="B114" s="3" t="s">
        <v>2561</v>
      </c>
      <c r="C114" s="3">
        <v>1</v>
      </c>
      <c r="D114" s="3" t="s">
        <v>1572</v>
      </c>
      <c r="E114" s="3" t="s">
        <v>129</v>
      </c>
      <c r="F114" s="3" t="s">
        <v>8</v>
      </c>
      <c r="G114" s="3" t="s">
        <v>2500</v>
      </c>
      <c r="H114" s="3" t="s">
        <v>2471</v>
      </c>
      <c r="I114" s="3" t="s">
        <v>2496</v>
      </c>
      <c r="J114" s="3">
        <v>32</v>
      </c>
      <c r="K114" s="3">
        <v>6000</v>
      </c>
      <c r="L114" s="3" t="s">
        <v>25</v>
      </c>
      <c r="M114" s="3">
        <v>1</v>
      </c>
      <c r="N114" s="28">
        <f t="shared" si="20"/>
        <v>6</v>
      </c>
      <c r="O114" s="28">
        <f t="shared" si="21"/>
        <v>192</v>
      </c>
      <c r="P114" s="12">
        <v>1</v>
      </c>
      <c r="Q114" s="46">
        <f t="shared" si="15"/>
        <v>6</v>
      </c>
      <c r="R114" s="13"/>
      <c r="S114" s="3">
        <f t="shared" si="16"/>
        <v>0</v>
      </c>
      <c r="T114" s="3" t="s">
        <v>2503</v>
      </c>
      <c r="U114" s="3">
        <f t="shared" si="10"/>
        <v>0</v>
      </c>
      <c r="V114" s="3">
        <f t="shared" si="11"/>
        <v>192</v>
      </c>
      <c r="W114" s="3"/>
      <c r="X114" s="3">
        <v>0</v>
      </c>
      <c r="Y114" s="3">
        <f t="shared" si="12"/>
        <v>6</v>
      </c>
      <c r="Z114" s="3">
        <f t="shared" si="17"/>
        <v>0</v>
      </c>
      <c r="AA114" s="1">
        <v>0</v>
      </c>
      <c r="AB114" s="1">
        <f t="shared" si="18"/>
        <v>0</v>
      </c>
    </row>
    <row r="115" spans="1:28" x14ac:dyDescent="0.3">
      <c r="A115" s="3">
        <f t="shared" si="19"/>
        <v>98</v>
      </c>
      <c r="B115" s="3" t="s">
        <v>2561</v>
      </c>
      <c r="C115" s="3">
        <v>1</v>
      </c>
      <c r="D115" s="3" t="s">
        <v>1572</v>
      </c>
      <c r="E115" s="3" t="s">
        <v>130</v>
      </c>
      <c r="F115" s="3" t="s">
        <v>8</v>
      </c>
      <c r="G115" s="3" t="s">
        <v>2500</v>
      </c>
      <c r="H115" s="3" t="s">
        <v>2471</v>
      </c>
      <c r="I115" s="3" t="s">
        <v>2496</v>
      </c>
      <c r="J115" s="3">
        <v>32</v>
      </c>
      <c r="K115" s="3">
        <v>6000</v>
      </c>
      <c r="L115" s="3" t="s">
        <v>25</v>
      </c>
      <c r="M115" s="3">
        <v>1</v>
      </c>
      <c r="N115" s="28">
        <f t="shared" si="20"/>
        <v>6</v>
      </c>
      <c r="O115" s="28">
        <f t="shared" si="21"/>
        <v>192</v>
      </c>
      <c r="P115" s="12">
        <v>1</v>
      </c>
      <c r="Q115" s="46">
        <f t="shared" si="15"/>
        <v>6</v>
      </c>
      <c r="R115" s="13"/>
      <c r="S115" s="3">
        <f t="shared" si="16"/>
        <v>0</v>
      </c>
      <c r="T115" s="3" t="s">
        <v>2503</v>
      </c>
      <c r="U115" s="3">
        <f t="shared" si="10"/>
        <v>0</v>
      </c>
      <c r="V115" s="3">
        <f t="shared" si="11"/>
        <v>192</v>
      </c>
      <c r="W115" s="3"/>
      <c r="X115" s="3">
        <v>0</v>
      </c>
      <c r="Y115" s="3">
        <f t="shared" si="12"/>
        <v>6</v>
      </c>
      <c r="Z115" s="3">
        <f t="shared" si="17"/>
        <v>0</v>
      </c>
      <c r="AA115" s="1">
        <v>0</v>
      </c>
      <c r="AB115" s="1">
        <f t="shared" si="18"/>
        <v>0</v>
      </c>
    </row>
    <row r="116" spans="1:28" x14ac:dyDescent="0.3">
      <c r="A116" s="3">
        <f t="shared" si="19"/>
        <v>99</v>
      </c>
      <c r="B116" s="3" t="s">
        <v>2561</v>
      </c>
      <c r="C116" s="3">
        <v>1</v>
      </c>
      <c r="D116" s="3" t="s">
        <v>1572</v>
      </c>
      <c r="E116" s="3" t="s">
        <v>131</v>
      </c>
      <c r="F116" s="3" t="s">
        <v>8</v>
      </c>
      <c r="G116" s="3" t="s">
        <v>2500</v>
      </c>
      <c r="H116" s="3" t="s">
        <v>2471</v>
      </c>
      <c r="I116" s="3" t="s">
        <v>2496</v>
      </c>
      <c r="J116" s="3">
        <v>32</v>
      </c>
      <c r="K116" s="3">
        <v>6000</v>
      </c>
      <c r="L116" s="3" t="s">
        <v>25</v>
      </c>
      <c r="M116" s="3">
        <v>1</v>
      </c>
      <c r="N116" s="28">
        <f t="shared" si="20"/>
        <v>6</v>
      </c>
      <c r="O116" s="28">
        <f t="shared" si="21"/>
        <v>192</v>
      </c>
      <c r="P116" s="12">
        <v>1</v>
      </c>
      <c r="Q116" s="46">
        <f t="shared" si="15"/>
        <v>6</v>
      </c>
      <c r="R116" s="13"/>
      <c r="S116" s="3">
        <f t="shared" si="16"/>
        <v>0</v>
      </c>
      <c r="T116" s="3" t="s">
        <v>2503</v>
      </c>
      <c r="U116" s="3">
        <f t="shared" si="10"/>
        <v>0</v>
      </c>
      <c r="V116" s="3">
        <f t="shared" si="11"/>
        <v>192</v>
      </c>
      <c r="W116" s="3"/>
      <c r="X116" s="3">
        <v>0</v>
      </c>
      <c r="Y116" s="3">
        <f t="shared" si="12"/>
        <v>6</v>
      </c>
      <c r="Z116" s="3">
        <f t="shared" si="17"/>
        <v>0</v>
      </c>
      <c r="AA116" s="1">
        <v>0</v>
      </c>
      <c r="AB116" s="1">
        <f t="shared" si="18"/>
        <v>0</v>
      </c>
    </row>
    <row r="117" spans="1:28" x14ac:dyDescent="0.3">
      <c r="A117" s="3">
        <f t="shared" si="19"/>
        <v>100</v>
      </c>
      <c r="B117" s="3" t="s">
        <v>2561</v>
      </c>
      <c r="C117" s="3">
        <v>1</v>
      </c>
      <c r="D117" s="3" t="s">
        <v>1572</v>
      </c>
      <c r="E117" s="3" t="s">
        <v>132</v>
      </c>
      <c r="F117" s="3" t="s">
        <v>8</v>
      </c>
      <c r="G117" s="3" t="s">
        <v>2500</v>
      </c>
      <c r="H117" s="3" t="s">
        <v>2471</v>
      </c>
      <c r="I117" s="3" t="s">
        <v>2496</v>
      </c>
      <c r="J117" s="3">
        <v>32</v>
      </c>
      <c r="K117" s="3">
        <v>6000</v>
      </c>
      <c r="L117" s="3" t="s">
        <v>25</v>
      </c>
      <c r="M117" s="3">
        <v>1</v>
      </c>
      <c r="N117" s="28">
        <f t="shared" si="20"/>
        <v>6</v>
      </c>
      <c r="O117" s="28">
        <f t="shared" si="21"/>
        <v>192</v>
      </c>
      <c r="P117" s="12">
        <v>1</v>
      </c>
      <c r="Q117" s="46">
        <f t="shared" si="15"/>
        <v>6</v>
      </c>
      <c r="R117" s="13"/>
      <c r="S117" s="3">
        <f t="shared" si="16"/>
        <v>0</v>
      </c>
      <c r="T117" s="3" t="s">
        <v>2503</v>
      </c>
      <c r="U117" s="3">
        <f t="shared" si="10"/>
        <v>0</v>
      </c>
      <c r="V117" s="3">
        <f t="shared" si="11"/>
        <v>192</v>
      </c>
      <c r="W117" s="3"/>
      <c r="X117" s="3">
        <v>0</v>
      </c>
      <c r="Y117" s="3">
        <f t="shared" si="12"/>
        <v>6</v>
      </c>
      <c r="Z117" s="3">
        <f t="shared" si="17"/>
        <v>0</v>
      </c>
      <c r="AA117" s="1">
        <v>0</v>
      </c>
      <c r="AB117" s="1">
        <f t="shared" si="18"/>
        <v>0</v>
      </c>
    </row>
    <row r="118" spans="1:28" x14ac:dyDescent="0.3">
      <c r="A118" s="3">
        <f t="shared" si="19"/>
        <v>101</v>
      </c>
      <c r="B118" s="3" t="s">
        <v>2561</v>
      </c>
      <c r="C118" s="3">
        <v>1</v>
      </c>
      <c r="D118" s="3" t="s">
        <v>1572</v>
      </c>
      <c r="E118" s="3" t="s">
        <v>133</v>
      </c>
      <c r="F118" s="3" t="s">
        <v>8</v>
      </c>
      <c r="G118" s="3" t="s">
        <v>2500</v>
      </c>
      <c r="H118" s="3" t="s">
        <v>2471</v>
      </c>
      <c r="I118" s="3" t="s">
        <v>2496</v>
      </c>
      <c r="J118" s="3">
        <v>32</v>
      </c>
      <c r="K118" s="3">
        <v>6000</v>
      </c>
      <c r="L118" s="3" t="s">
        <v>25</v>
      </c>
      <c r="M118" s="3">
        <v>1</v>
      </c>
      <c r="N118" s="28">
        <f t="shared" si="20"/>
        <v>6</v>
      </c>
      <c r="O118" s="28">
        <f t="shared" si="21"/>
        <v>192</v>
      </c>
      <c r="P118" s="12">
        <v>1</v>
      </c>
      <c r="Q118" s="46">
        <f t="shared" si="15"/>
        <v>6</v>
      </c>
      <c r="R118" s="13"/>
      <c r="S118" s="3">
        <f t="shared" si="16"/>
        <v>0</v>
      </c>
      <c r="T118" s="3" t="s">
        <v>2503</v>
      </c>
      <c r="U118" s="3">
        <f t="shared" si="10"/>
        <v>0</v>
      </c>
      <c r="V118" s="3">
        <f t="shared" si="11"/>
        <v>192</v>
      </c>
      <c r="W118" s="3"/>
      <c r="X118" s="3">
        <v>0</v>
      </c>
      <c r="Y118" s="3">
        <f t="shared" si="12"/>
        <v>6</v>
      </c>
      <c r="Z118" s="3">
        <f t="shared" si="17"/>
        <v>0</v>
      </c>
      <c r="AA118" s="1">
        <v>0</v>
      </c>
      <c r="AB118" s="1">
        <f t="shared" si="18"/>
        <v>0</v>
      </c>
    </row>
    <row r="119" spans="1:28" ht="43.2" customHeight="1" x14ac:dyDescent="0.3">
      <c r="A119" s="3">
        <f t="shared" si="19"/>
        <v>102</v>
      </c>
      <c r="B119" s="3" t="s">
        <v>2561</v>
      </c>
      <c r="C119" s="3">
        <v>1</v>
      </c>
      <c r="D119" s="3" t="s">
        <v>1572</v>
      </c>
      <c r="E119" s="3" t="s">
        <v>134</v>
      </c>
      <c r="F119" s="3" t="s">
        <v>8</v>
      </c>
      <c r="G119" s="3" t="s">
        <v>2500</v>
      </c>
      <c r="H119" s="3" t="s">
        <v>2471</v>
      </c>
      <c r="I119" s="3" t="s">
        <v>2496</v>
      </c>
      <c r="J119" s="3">
        <v>32</v>
      </c>
      <c r="K119" s="3">
        <v>6000</v>
      </c>
      <c r="L119" s="3" t="s">
        <v>25</v>
      </c>
      <c r="M119" s="3">
        <v>1</v>
      </c>
      <c r="N119" s="28">
        <f t="shared" si="20"/>
        <v>6</v>
      </c>
      <c r="O119" s="28">
        <f t="shared" si="21"/>
        <v>192</v>
      </c>
      <c r="P119" s="12">
        <v>0</v>
      </c>
      <c r="Q119" s="46">
        <f t="shared" si="15"/>
        <v>0</v>
      </c>
      <c r="R119" s="13"/>
      <c r="S119" s="3">
        <f t="shared" si="16"/>
        <v>6</v>
      </c>
      <c r="T119" s="46" t="s">
        <v>2502</v>
      </c>
      <c r="U119" s="3">
        <f t="shared" si="10"/>
        <v>192</v>
      </c>
      <c r="V119" s="3">
        <f t="shared" si="11"/>
        <v>0</v>
      </c>
      <c r="W119" s="3"/>
      <c r="X119" s="3">
        <v>0.3</v>
      </c>
      <c r="Y119" s="3">
        <f t="shared" si="12"/>
        <v>5.7</v>
      </c>
      <c r="Z119" s="3">
        <f t="shared" si="17"/>
        <v>9.6</v>
      </c>
      <c r="AA119" s="1">
        <v>300</v>
      </c>
      <c r="AB119" s="1">
        <f t="shared" si="18"/>
        <v>0.3</v>
      </c>
    </row>
    <row r="120" spans="1:28" ht="43.2" customHeight="1" x14ac:dyDescent="0.3">
      <c r="A120" s="3">
        <f t="shared" si="19"/>
        <v>103</v>
      </c>
      <c r="B120" s="3" t="s">
        <v>2561</v>
      </c>
      <c r="C120" s="3">
        <v>1</v>
      </c>
      <c r="D120" s="3" t="s">
        <v>1572</v>
      </c>
      <c r="E120" s="3" t="s">
        <v>135</v>
      </c>
      <c r="F120" s="3" t="s">
        <v>8</v>
      </c>
      <c r="G120" s="3" t="s">
        <v>2500</v>
      </c>
      <c r="H120" s="3" t="s">
        <v>2471</v>
      </c>
      <c r="I120" s="3" t="s">
        <v>2496</v>
      </c>
      <c r="J120" s="3">
        <v>32</v>
      </c>
      <c r="K120" s="3">
        <v>6000</v>
      </c>
      <c r="L120" s="3" t="s">
        <v>25</v>
      </c>
      <c r="M120" s="3">
        <v>1</v>
      </c>
      <c r="N120" s="28">
        <f t="shared" si="20"/>
        <v>6</v>
      </c>
      <c r="O120" s="28">
        <f t="shared" si="21"/>
        <v>192</v>
      </c>
      <c r="P120" s="12">
        <v>0</v>
      </c>
      <c r="Q120" s="46">
        <f t="shared" si="15"/>
        <v>0</v>
      </c>
      <c r="R120" s="13"/>
      <c r="S120" s="3">
        <f t="shared" si="16"/>
        <v>6</v>
      </c>
      <c r="T120" s="46" t="s">
        <v>2502</v>
      </c>
      <c r="U120" s="3">
        <f t="shared" si="10"/>
        <v>192</v>
      </c>
      <c r="V120" s="3">
        <f t="shared" si="11"/>
        <v>0</v>
      </c>
      <c r="W120" s="3"/>
      <c r="X120" s="3">
        <v>0.3</v>
      </c>
      <c r="Y120" s="3">
        <f t="shared" si="12"/>
        <v>5.7</v>
      </c>
      <c r="Z120" s="3">
        <f t="shared" si="17"/>
        <v>9.6</v>
      </c>
      <c r="AA120" s="1">
        <v>300</v>
      </c>
      <c r="AB120" s="1">
        <f t="shared" si="18"/>
        <v>0.3</v>
      </c>
    </row>
    <row r="121" spans="1:28" ht="43.2" x14ac:dyDescent="0.3">
      <c r="A121" s="3">
        <f t="shared" si="19"/>
        <v>104</v>
      </c>
      <c r="B121" s="3" t="s">
        <v>2561</v>
      </c>
      <c r="C121" s="3">
        <v>1</v>
      </c>
      <c r="D121" s="3" t="s">
        <v>1572</v>
      </c>
      <c r="E121" s="3" t="s">
        <v>136</v>
      </c>
      <c r="F121" s="3" t="s">
        <v>39</v>
      </c>
      <c r="G121" s="3" t="s">
        <v>2335</v>
      </c>
      <c r="H121" s="3" t="s">
        <v>2483</v>
      </c>
      <c r="I121" s="3" t="s">
        <v>2496</v>
      </c>
      <c r="J121" s="3">
        <v>76</v>
      </c>
      <c r="K121" s="3">
        <v>12000</v>
      </c>
      <c r="L121" s="3" t="s">
        <v>25</v>
      </c>
      <c r="M121" s="3">
        <v>1</v>
      </c>
      <c r="N121" s="28">
        <f t="shared" si="20"/>
        <v>12</v>
      </c>
      <c r="O121" s="28">
        <f t="shared" si="21"/>
        <v>912</v>
      </c>
      <c r="P121" s="12">
        <v>0</v>
      </c>
      <c r="Q121" s="46">
        <f t="shared" si="15"/>
        <v>0</v>
      </c>
      <c r="R121" s="13"/>
      <c r="S121" s="3">
        <f t="shared" si="16"/>
        <v>12</v>
      </c>
      <c r="T121" s="46" t="s">
        <v>2502</v>
      </c>
      <c r="U121" s="3">
        <f t="shared" si="10"/>
        <v>912</v>
      </c>
      <c r="V121" s="3">
        <f t="shared" si="11"/>
        <v>0</v>
      </c>
      <c r="W121" s="3"/>
      <c r="X121" s="3">
        <v>0.6</v>
      </c>
      <c r="Y121" s="3">
        <f t="shared" si="12"/>
        <v>11.4</v>
      </c>
      <c r="Z121" s="3">
        <f t="shared" si="17"/>
        <v>45.6</v>
      </c>
      <c r="AA121" s="1">
        <v>600</v>
      </c>
      <c r="AB121" s="1">
        <f t="shared" si="18"/>
        <v>0.6</v>
      </c>
    </row>
    <row r="122" spans="1:28" ht="43.2" x14ac:dyDescent="0.3">
      <c r="A122" s="3">
        <f t="shared" si="19"/>
        <v>105</v>
      </c>
      <c r="B122" s="3" t="s">
        <v>2561</v>
      </c>
      <c r="C122" s="3">
        <v>1</v>
      </c>
      <c r="D122" s="3" t="s">
        <v>1572</v>
      </c>
      <c r="E122" s="3" t="s">
        <v>137</v>
      </c>
      <c r="F122" s="3" t="s">
        <v>39</v>
      </c>
      <c r="G122" s="3" t="s">
        <v>2335</v>
      </c>
      <c r="H122" s="3" t="s">
        <v>2483</v>
      </c>
      <c r="I122" s="3" t="s">
        <v>2496</v>
      </c>
      <c r="J122" s="3">
        <v>76</v>
      </c>
      <c r="K122" s="3">
        <v>12000</v>
      </c>
      <c r="L122" s="3" t="s">
        <v>25</v>
      </c>
      <c r="M122" s="3">
        <v>1</v>
      </c>
      <c r="N122" s="28">
        <f t="shared" si="20"/>
        <v>12</v>
      </c>
      <c r="O122" s="28">
        <f t="shared" si="21"/>
        <v>912</v>
      </c>
      <c r="P122" s="12">
        <v>0</v>
      </c>
      <c r="Q122" s="46">
        <f t="shared" si="15"/>
        <v>0</v>
      </c>
      <c r="R122" s="13"/>
      <c r="S122" s="3">
        <f t="shared" si="16"/>
        <v>12</v>
      </c>
      <c r="T122" s="46" t="s">
        <v>2502</v>
      </c>
      <c r="U122" s="3">
        <f t="shared" si="10"/>
        <v>912</v>
      </c>
      <c r="V122" s="3">
        <f t="shared" si="11"/>
        <v>0</v>
      </c>
      <c r="W122" s="3"/>
      <c r="X122" s="3">
        <v>0.6</v>
      </c>
      <c r="Y122" s="3">
        <f t="shared" si="12"/>
        <v>11.4</v>
      </c>
      <c r="Z122" s="3">
        <f t="shared" si="17"/>
        <v>45.6</v>
      </c>
      <c r="AA122" s="1">
        <v>600</v>
      </c>
      <c r="AB122" s="1">
        <f t="shared" si="18"/>
        <v>0.6</v>
      </c>
    </row>
    <row r="123" spans="1:28" ht="43.2" x14ac:dyDescent="0.3">
      <c r="A123" s="3">
        <f t="shared" si="19"/>
        <v>106</v>
      </c>
      <c r="B123" s="3" t="s">
        <v>2561</v>
      </c>
      <c r="C123" s="3">
        <v>1</v>
      </c>
      <c r="D123" s="3" t="s">
        <v>1572</v>
      </c>
      <c r="E123" s="3" t="s">
        <v>140</v>
      </c>
      <c r="F123" s="3" t="s">
        <v>139</v>
      </c>
      <c r="G123" s="3" t="s">
        <v>2326</v>
      </c>
      <c r="H123" s="3" t="s">
        <v>2478</v>
      </c>
      <c r="I123" s="3" t="s">
        <v>2496</v>
      </c>
      <c r="J123" s="3">
        <v>49.6</v>
      </c>
      <c r="K123" s="3">
        <v>6000</v>
      </c>
      <c r="L123" s="3" t="s">
        <v>25</v>
      </c>
      <c r="M123" s="3">
        <v>1</v>
      </c>
      <c r="N123" s="28">
        <f t="shared" si="20"/>
        <v>6</v>
      </c>
      <c r="O123" s="28">
        <f t="shared" si="21"/>
        <v>297.60000000000002</v>
      </c>
      <c r="P123" s="12">
        <v>0</v>
      </c>
      <c r="Q123" s="46">
        <f t="shared" si="15"/>
        <v>0</v>
      </c>
      <c r="R123" s="13"/>
      <c r="S123" s="3">
        <f t="shared" si="16"/>
        <v>6</v>
      </c>
      <c r="T123" s="46" t="s">
        <v>2502</v>
      </c>
      <c r="U123" s="42">
        <f t="shared" si="10"/>
        <v>297.60000000000002</v>
      </c>
      <c r="V123" s="42">
        <f t="shared" si="11"/>
        <v>0</v>
      </c>
      <c r="W123" s="3"/>
      <c r="X123" s="3">
        <v>3.6</v>
      </c>
      <c r="Y123" s="3">
        <f t="shared" si="12"/>
        <v>2.4</v>
      </c>
      <c r="Z123" s="3">
        <f t="shared" si="17"/>
        <v>178.56</v>
      </c>
      <c r="AA123" s="1">
        <v>3600</v>
      </c>
      <c r="AB123" s="1">
        <f t="shared" si="18"/>
        <v>3.6</v>
      </c>
    </row>
    <row r="124" spans="1:28" ht="43.2" x14ac:dyDescent="0.3">
      <c r="A124" s="3">
        <f t="shared" si="19"/>
        <v>107</v>
      </c>
      <c r="B124" s="3" t="s">
        <v>2561</v>
      </c>
      <c r="C124" s="3">
        <v>1</v>
      </c>
      <c r="D124" s="3" t="s">
        <v>1572</v>
      </c>
      <c r="E124" s="3" t="s">
        <v>138</v>
      </c>
      <c r="F124" s="3" t="s">
        <v>139</v>
      </c>
      <c r="G124" s="3" t="s">
        <v>2326</v>
      </c>
      <c r="H124" s="3" t="s">
        <v>2478</v>
      </c>
      <c r="I124" s="3" t="s">
        <v>2496</v>
      </c>
      <c r="J124" s="3">
        <v>49.6</v>
      </c>
      <c r="K124" s="3">
        <v>6000</v>
      </c>
      <c r="L124" s="3" t="s">
        <v>25</v>
      </c>
      <c r="M124" s="3">
        <v>1</v>
      </c>
      <c r="N124" s="28">
        <f t="shared" si="20"/>
        <v>6</v>
      </c>
      <c r="O124" s="28">
        <f t="shared" si="21"/>
        <v>297.60000000000002</v>
      </c>
      <c r="P124" s="12">
        <v>0</v>
      </c>
      <c r="Q124" s="46">
        <f t="shared" si="15"/>
        <v>0</v>
      </c>
      <c r="R124" s="13"/>
      <c r="S124" s="3">
        <f t="shared" si="16"/>
        <v>6</v>
      </c>
      <c r="T124" s="46" t="s">
        <v>2502</v>
      </c>
      <c r="U124" s="42">
        <f t="shared" si="10"/>
        <v>297.60000000000002</v>
      </c>
      <c r="V124" s="42">
        <f t="shared" si="11"/>
        <v>0</v>
      </c>
      <c r="W124" s="3"/>
      <c r="X124" s="3">
        <v>2.4</v>
      </c>
      <c r="Y124" s="3">
        <f t="shared" si="12"/>
        <v>3.6</v>
      </c>
      <c r="Z124" s="3">
        <f t="shared" si="17"/>
        <v>119.03999999999999</v>
      </c>
      <c r="AA124" s="1">
        <v>2400</v>
      </c>
      <c r="AB124" s="1">
        <f t="shared" si="18"/>
        <v>2.4</v>
      </c>
    </row>
    <row r="125" spans="1:28" ht="43.2" x14ac:dyDescent="0.3">
      <c r="A125" s="3">
        <f t="shared" si="19"/>
        <v>108</v>
      </c>
      <c r="B125" s="3" t="s">
        <v>2561</v>
      </c>
      <c r="C125" s="3">
        <v>1</v>
      </c>
      <c r="D125" s="3" t="s">
        <v>1572</v>
      </c>
      <c r="E125" s="3" t="s">
        <v>141</v>
      </c>
      <c r="F125" s="3" t="s">
        <v>139</v>
      </c>
      <c r="G125" s="3" t="s">
        <v>2326</v>
      </c>
      <c r="H125" s="3" t="s">
        <v>2478</v>
      </c>
      <c r="I125" s="3" t="s">
        <v>2496</v>
      </c>
      <c r="J125" s="3">
        <v>49.6</v>
      </c>
      <c r="K125" s="3">
        <v>6000</v>
      </c>
      <c r="L125" s="3" t="s">
        <v>25</v>
      </c>
      <c r="M125" s="3">
        <v>1</v>
      </c>
      <c r="N125" s="28">
        <f t="shared" si="20"/>
        <v>6</v>
      </c>
      <c r="O125" s="28">
        <f t="shared" si="21"/>
        <v>297.60000000000002</v>
      </c>
      <c r="P125" s="12">
        <v>0</v>
      </c>
      <c r="Q125" s="46">
        <f t="shared" si="15"/>
        <v>0</v>
      </c>
      <c r="R125" s="13"/>
      <c r="S125" s="3">
        <f t="shared" si="16"/>
        <v>6</v>
      </c>
      <c r="T125" s="46" t="s">
        <v>2502</v>
      </c>
      <c r="U125" s="42">
        <f t="shared" si="10"/>
        <v>297.60000000000002</v>
      </c>
      <c r="V125" s="42">
        <f t="shared" si="11"/>
        <v>0</v>
      </c>
      <c r="W125" s="3"/>
      <c r="X125" s="3">
        <v>3.6</v>
      </c>
      <c r="Y125" s="3">
        <f t="shared" si="12"/>
        <v>2.4</v>
      </c>
      <c r="Z125" s="3">
        <f t="shared" si="17"/>
        <v>178.56</v>
      </c>
      <c r="AA125" s="1">
        <v>3600</v>
      </c>
      <c r="AB125" s="1">
        <f t="shared" si="18"/>
        <v>3.6</v>
      </c>
    </row>
    <row r="126" spans="1:28" ht="43.2" x14ac:dyDescent="0.3">
      <c r="A126" s="3">
        <f t="shared" si="19"/>
        <v>109</v>
      </c>
      <c r="B126" s="3" t="s">
        <v>2561</v>
      </c>
      <c r="C126" s="3">
        <v>1</v>
      </c>
      <c r="D126" s="3" t="s">
        <v>1572</v>
      </c>
      <c r="E126" s="3" t="s">
        <v>142</v>
      </c>
      <c r="F126" s="3" t="s">
        <v>139</v>
      </c>
      <c r="G126" s="3" t="s">
        <v>2326</v>
      </c>
      <c r="H126" s="3" t="s">
        <v>2478</v>
      </c>
      <c r="I126" s="3" t="s">
        <v>2496</v>
      </c>
      <c r="J126" s="3">
        <v>49.6</v>
      </c>
      <c r="K126" s="3">
        <v>6000</v>
      </c>
      <c r="L126" s="3" t="s">
        <v>25</v>
      </c>
      <c r="M126" s="3">
        <v>1</v>
      </c>
      <c r="N126" s="28">
        <f t="shared" si="20"/>
        <v>6</v>
      </c>
      <c r="O126" s="28">
        <f t="shared" si="21"/>
        <v>297.60000000000002</v>
      </c>
      <c r="P126" s="12">
        <v>0</v>
      </c>
      <c r="Q126" s="46">
        <f t="shared" si="15"/>
        <v>0</v>
      </c>
      <c r="R126" s="13"/>
      <c r="S126" s="3">
        <f t="shared" si="16"/>
        <v>6</v>
      </c>
      <c r="T126" s="46" t="s">
        <v>2502</v>
      </c>
      <c r="U126" s="42">
        <f t="shared" si="10"/>
        <v>297.60000000000002</v>
      </c>
      <c r="V126" s="42">
        <f t="shared" si="11"/>
        <v>0</v>
      </c>
      <c r="W126" s="3"/>
      <c r="X126" s="3">
        <v>3</v>
      </c>
      <c r="Y126" s="3">
        <f t="shared" si="12"/>
        <v>3</v>
      </c>
      <c r="Z126" s="3">
        <f t="shared" si="17"/>
        <v>148.80000000000001</v>
      </c>
      <c r="AA126" s="1">
        <v>3000</v>
      </c>
      <c r="AB126" s="1">
        <f t="shared" si="18"/>
        <v>3</v>
      </c>
    </row>
    <row r="127" spans="1:28" ht="43.2" x14ac:dyDescent="0.3">
      <c r="A127" s="3">
        <f t="shared" si="19"/>
        <v>110</v>
      </c>
      <c r="B127" s="3" t="s">
        <v>2561</v>
      </c>
      <c r="C127" s="3">
        <v>1</v>
      </c>
      <c r="D127" s="3" t="s">
        <v>1572</v>
      </c>
      <c r="E127" s="3" t="s">
        <v>143</v>
      </c>
      <c r="F127" s="3" t="s">
        <v>139</v>
      </c>
      <c r="G127" s="3" t="s">
        <v>2326</v>
      </c>
      <c r="H127" s="3" t="s">
        <v>2478</v>
      </c>
      <c r="I127" s="3" t="s">
        <v>2496</v>
      </c>
      <c r="J127" s="3">
        <v>49.6</v>
      </c>
      <c r="K127" s="3">
        <v>6000</v>
      </c>
      <c r="L127" s="3" t="s">
        <v>25</v>
      </c>
      <c r="M127" s="3">
        <v>1</v>
      </c>
      <c r="N127" s="28">
        <f t="shared" si="20"/>
        <v>6</v>
      </c>
      <c r="O127" s="28">
        <f t="shared" si="21"/>
        <v>297.60000000000002</v>
      </c>
      <c r="P127" s="12">
        <v>0</v>
      </c>
      <c r="Q127" s="46">
        <f t="shared" si="15"/>
        <v>0</v>
      </c>
      <c r="R127" s="13"/>
      <c r="S127" s="3">
        <f t="shared" si="16"/>
        <v>6</v>
      </c>
      <c r="T127" s="46" t="s">
        <v>2502</v>
      </c>
      <c r="U127" s="42">
        <f t="shared" si="10"/>
        <v>297.60000000000002</v>
      </c>
      <c r="V127" s="42">
        <f t="shared" si="11"/>
        <v>0</v>
      </c>
      <c r="W127" s="3"/>
      <c r="X127" s="3">
        <v>4.2</v>
      </c>
      <c r="Y127" s="3">
        <f t="shared" si="12"/>
        <v>1.7999999999999998</v>
      </c>
      <c r="Z127" s="3">
        <f t="shared" si="17"/>
        <v>208.32000000000002</v>
      </c>
      <c r="AA127" s="1">
        <v>4200</v>
      </c>
      <c r="AB127" s="1">
        <f t="shared" si="18"/>
        <v>4.2</v>
      </c>
    </row>
    <row r="128" spans="1:28" ht="43.2" x14ac:dyDescent="0.3">
      <c r="A128" s="3">
        <f t="shared" si="19"/>
        <v>111</v>
      </c>
      <c r="B128" s="3" t="s">
        <v>2561</v>
      </c>
      <c r="C128" s="3">
        <v>1</v>
      </c>
      <c r="D128" s="3" t="s">
        <v>1572</v>
      </c>
      <c r="E128" s="3" t="s">
        <v>144</v>
      </c>
      <c r="F128" s="3" t="s">
        <v>139</v>
      </c>
      <c r="G128" s="3" t="s">
        <v>2326</v>
      </c>
      <c r="H128" s="3" t="s">
        <v>2478</v>
      </c>
      <c r="I128" s="3" t="s">
        <v>2496</v>
      </c>
      <c r="J128" s="3">
        <v>49.6</v>
      </c>
      <c r="K128" s="3">
        <v>6000</v>
      </c>
      <c r="L128" s="3" t="s">
        <v>25</v>
      </c>
      <c r="M128" s="3">
        <v>1</v>
      </c>
      <c r="N128" s="28">
        <f t="shared" si="20"/>
        <v>6</v>
      </c>
      <c r="O128" s="28">
        <f t="shared" si="21"/>
        <v>297.60000000000002</v>
      </c>
      <c r="P128" s="12">
        <v>0</v>
      </c>
      <c r="Q128" s="46">
        <f t="shared" si="15"/>
        <v>0</v>
      </c>
      <c r="R128" s="13"/>
      <c r="S128" s="3">
        <f t="shared" si="16"/>
        <v>6</v>
      </c>
      <c r="T128" s="46" t="s">
        <v>2502</v>
      </c>
      <c r="U128" s="42">
        <f t="shared" si="10"/>
        <v>297.60000000000002</v>
      </c>
      <c r="V128" s="42">
        <f t="shared" si="11"/>
        <v>0</v>
      </c>
      <c r="W128" s="3"/>
      <c r="X128" s="3">
        <v>3.6</v>
      </c>
      <c r="Y128" s="3">
        <f t="shared" si="12"/>
        <v>2.4</v>
      </c>
      <c r="Z128" s="3">
        <f t="shared" si="17"/>
        <v>178.56</v>
      </c>
      <c r="AA128" s="1">
        <v>3600</v>
      </c>
      <c r="AB128" s="1">
        <f t="shared" si="18"/>
        <v>3.6</v>
      </c>
    </row>
    <row r="129" spans="1:28" ht="43.2" x14ac:dyDescent="0.3">
      <c r="A129" s="3">
        <f t="shared" si="19"/>
        <v>112</v>
      </c>
      <c r="B129" s="3" t="s">
        <v>2561</v>
      </c>
      <c r="C129" s="3">
        <v>1</v>
      </c>
      <c r="D129" s="3" t="s">
        <v>1572</v>
      </c>
      <c r="E129" s="3" t="s">
        <v>145</v>
      </c>
      <c r="F129" s="3" t="s">
        <v>139</v>
      </c>
      <c r="G129" s="3" t="s">
        <v>2326</v>
      </c>
      <c r="H129" s="3" t="s">
        <v>2478</v>
      </c>
      <c r="I129" s="3" t="s">
        <v>2496</v>
      </c>
      <c r="J129" s="3">
        <v>49.6</v>
      </c>
      <c r="K129" s="3">
        <v>6000</v>
      </c>
      <c r="L129" s="3" t="s">
        <v>25</v>
      </c>
      <c r="M129" s="3">
        <v>1</v>
      </c>
      <c r="N129" s="28">
        <f t="shared" si="20"/>
        <v>6</v>
      </c>
      <c r="O129" s="28">
        <f t="shared" si="21"/>
        <v>297.60000000000002</v>
      </c>
      <c r="P129" s="12">
        <v>0</v>
      </c>
      <c r="Q129" s="46">
        <f t="shared" si="15"/>
        <v>0</v>
      </c>
      <c r="R129" s="13"/>
      <c r="S129" s="3">
        <f t="shared" si="16"/>
        <v>6</v>
      </c>
      <c r="T129" s="46" t="s">
        <v>2502</v>
      </c>
      <c r="U129" s="42">
        <f t="shared" si="10"/>
        <v>297.60000000000002</v>
      </c>
      <c r="V129" s="42">
        <f t="shared" si="11"/>
        <v>0</v>
      </c>
      <c r="W129" s="3"/>
      <c r="X129" s="3">
        <v>5.4</v>
      </c>
      <c r="Y129" s="3">
        <f t="shared" si="12"/>
        <v>0.59999999999999964</v>
      </c>
      <c r="Z129" s="3">
        <f t="shared" si="17"/>
        <v>267.84000000000003</v>
      </c>
      <c r="AA129" s="1">
        <v>5400</v>
      </c>
      <c r="AB129" s="1">
        <f t="shared" si="18"/>
        <v>5.4</v>
      </c>
    </row>
    <row r="130" spans="1:28" ht="43.2" x14ac:dyDescent="0.3">
      <c r="A130" s="3">
        <f t="shared" si="19"/>
        <v>113</v>
      </c>
      <c r="B130" s="3" t="s">
        <v>2561</v>
      </c>
      <c r="C130" s="3">
        <v>1</v>
      </c>
      <c r="D130" s="3" t="s">
        <v>1572</v>
      </c>
      <c r="E130" s="3" t="s">
        <v>146</v>
      </c>
      <c r="F130" s="3" t="s">
        <v>139</v>
      </c>
      <c r="G130" s="3" t="s">
        <v>2326</v>
      </c>
      <c r="H130" s="3" t="s">
        <v>2478</v>
      </c>
      <c r="I130" s="3" t="s">
        <v>2496</v>
      </c>
      <c r="J130" s="3">
        <v>49.6</v>
      </c>
      <c r="K130" s="3">
        <v>6000</v>
      </c>
      <c r="L130" s="3" t="s">
        <v>25</v>
      </c>
      <c r="M130" s="3">
        <v>1</v>
      </c>
      <c r="N130" s="28">
        <f t="shared" si="20"/>
        <v>6</v>
      </c>
      <c r="O130" s="28">
        <f t="shared" si="21"/>
        <v>297.60000000000002</v>
      </c>
      <c r="P130" s="12">
        <v>0</v>
      </c>
      <c r="Q130" s="46">
        <f t="shared" si="15"/>
        <v>0</v>
      </c>
      <c r="R130" s="13"/>
      <c r="S130" s="3">
        <f t="shared" si="16"/>
        <v>6</v>
      </c>
      <c r="T130" s="46" t="s">
        <v>2502</v>
      </c>
      <c r="U130" s="42">
        <f t="shared" si="10"/>
        <v>297.60000000000002</v>
      </c>
      <c r="V130" s="42">
        <f t="shared" si="11"/>
        <v>0</v>
      </c>
      <c r="W130" s="3"/>
      <c r="X130" s="3">
        <v>4.8</v>
      </c>
      <c r="Y130" s="3">
        <f t="shared" si="12"/>
        <v>1.2000000000000002</v>
      </c>
      <c r="Z130" s="3">
        <f t="shared" si="17"/>
        <v>238.07999999999998</v>
      </c>
      <c r="AA130" s="1">
        <v>4800</v>
      </c>
      <c r="AB130" s="1">
        <f t="shared" si="18"/>
        <v>4.8</v>
      </c>
    </row>
    <row r="131" spans="1:28" ht="43.2" x14ac:dyDescent="0.3">
      <c r="A131" s="3">
        <f t="shared" si="19"/>
        <v>114</v>
      </c>
      <c r="B131" s="3" t="s">
        <v>2561</v>
      </c>
      <c r="C131" s="3">
        <v>1</v>
      </c>
      <c r="D131" s="3" t="s">
        <v>1572</v>
      </c>
      <c r="E131" s="3" t="s">
        <v>147</v>
      </c>
      <c r="F131" s="3" t="s">
        <v>139</v>
      </c>
      <c r="G131" s="3" t="s">
        <v>2326</v>
      </c>
      <c r="H131" s="3" t="s">
        <v>2478</v>
      </c>
      <c r="I131" s="3" t="s">
        <v>2496</v>
      </c>
      <c r="J131" s="3">
        <v>49.6</v>
      </c>
      <c r="K131" s="3">
        <v>6000</v>
      </c>
      <c r="L131" s="3" t="s">
        <v>25</v>
      </c>
      <c r="M131" s="3">
        <v>1</v>
      </c>
      <c r="N131" s="28">
        <f t="shared" si="20"/>
        <v>6</v>
      </c>
      <c r="O131" s="28">
        <f t="shared" si="21"/>
        <v>297.60000000000002</v>
      </c>
      <c r="P131" s="12">
        <v>0</v>
      </c>
      <c r="Q131" s="46">
        <f t="shared" si="15"/>
        <v>0</v>
      </c>
      <c r="R131" s="13"/>
      <c r="S131" s="3">
        <f t="shared" si="16"/>
        <v>6</v>
      </c>
      <c r="T131" s="46" t="s">
        <v>2502</v>
      </c>
      <c r="U131" s="42">
        <f t="shared" si="10"/>
        <v>297.60000000000002</v>
      </c>
      <c r="V131" s="42">
        <f t="shared" si="11"/>
        <v>0</v>
      </c>
      <c r="W131" s="3"/>
      <c r="X131" s="3">
        <v>4.2</v>
      </c>
      <c r="Y131" s="3">
        <f t="shared" si="12"/>
        <v>1.7999999999999998</v>
      </c>
      <c r="Z131" s="3">
        <f t="shared" si="17"/>
        <v>208.32000000000002</v>
      </c>
      <c r="AA131" s="1">
        <v>4200</v>
      </c>
      <c r="AB131" s="1">
        <f t="shared" si="18"/>
        <v>4.2</v>
      </c>
    </row>
    <row r="132" spans="1:28" ht="43.2" x14ac:dyDescent="0.3">
      <c r="A132" s="3">
        <f t="shared" si="19"/>
        <v>115</v>
      </c>
      <c r="B132" s="3" t="s">
        <v>2561</v>
      </c>
      <c r="C132" s="3">
        <v>1</v>
      </c>
      <c r="D132" s="3" t="s">
        <v>1572</v>
      </c>
      <c r="E132" s="3" t="s">
        <v>148</v>
      </c>
      <c r="F132" s="3" t="s">
        <v>139</v>
      </c>
      <c r="G132" s="3" t="s">
        <v>2326</v>
      </c>
      <c r="H132" s="3" t="s">
        <v>2478</v>
      </c>
      <c r="I132" s="3" t="s">
        <v>2496</v>
      </c>
      <c r="J132" s="3">
        <v>49.6</v>
      </c>
      <c r="K132" s="3">
        <v>6000</v>
      </c>
      <c r="L132" s="3" t="s">
        <v>25</v>
      </c>
      <c r="M132" s="3">
        <v>1</v>
      </c>
      <c r="N132" s="28">
        <f t="shared" si="20"/>
        <v>6</v>
      </c>
      <c r="O132" s="28">
        <f t="shared" si="21"/>
        <v>297.60000000000002</v>
      </c>
      <c r="P132" s="12">
        <v>0</v>
      </c>
      <c r="Q132" s="46">
        <f t="shared" si="15"/>
        <v>0</v>
      </c>
      <c r="R132" s="13"/>
      <c r="S132" s="3">
        <f t="shared" si="16"/>
        <v>6</v>
      </c>
      <c r="T132" s="46" t="s">
        <v>2502</v>
      </c>
      <c r="U132" s="42">
        <f t="shared" si="10"/>
        <v>297.60000000000002</v>
      </c>
      <c r="V132" s="42">
        <f t="shared" si="11"/>
        <v>0</v>
      </c>
      <c r="W132" s="3"/>
      <c r="X132" s="3">
        <v>4.2</v>
      </c>
      <c r="Y132" s="3">
        <f t="shared" si="12"/>
        <v>1.7999999999999998</v>
      </c>
      <c r="Z132" s="3">
        <f t="shared" si="17"/>
        <v>208.32000000000002</v>
      </c>
      <c r="AA132" s="1">
        <v>4200</v>
      </c>
      <c r="AB132" s="1">
        <f t="shared" si="18"/>
        <v>4.2</v>
      </c>
    </row>
    <row r="133" spans="1:28" ht="43.2" x14ac:dyDescent="0.3">
      <c r="A133" s="3">
        <f t="shared" si="19"/>
        <v>116</v>
      </c>
      <c r="B133" s="3" t="s">
        <v>2561</v>
      </c>
      <c r="C133" s="3">
        <v>1</v>
      </c>
      <c r="D133" s="3" t="s">
        <v>1572</v>
      </c>
      <c r="E133" s="3" t="s">
        <v>149</v>
      </c>
      <c r="F133" s="3" t="s">
        <v>139</v>
      </c>
      <c r="G133" s="3" t="s">
        <v>2326</v>
      </c>
      <c r="H133" s="3" t="s">
        <v>2478</v>
      </c>
      <c r="I133" s="3" t="s">
        <v>2496</v>
      </c>
      <c r="J133" s="3">
        <v>49.6</v>
      </c>
      <c r="K133" s="3">
        <v>6000</v>
      </c>
      <c r="L133" s="3" t="s">
        <v>25</v>
      </c>
      <c r="M133" s="3">
        <v>1</v>
      </c>
      <c r="N133" s="28">
        <f t="shared" si="20"/>
        <v>6</v>
      </c>
      <c r="O133" s="28">
        <f t="shared" si="21"/>
        <v>297.60000000000002</v>
      </c>
      <c r="P133" s="12">
        <v>0</v>
      </c>
      <c r="Q133" s="46">
        <f t="shared" si="15"/>
        <v>0</v>
      </c>
      <c r="R133" s="13"/>
      <c r="S133" s="3">
        <f t="shared" si="16"/>
        <v>6</v>
      </c>
      <c r="T133" s="46" t="s">
        <v>2502</v>
      </c>
      <c r="U133" s="42">
        <f t="shared" si="10"/>
        <v>297.60000000000002</v>
      </c>
      <c r="V133" s="42">
        <f t="shared" si="11"/>
        <v>0</v>
      </c>
      <c r="W133" s="3"/>
      <c r="X133" s="3">
        <v>4.2</v>
      </c>
      <c r="Y133" s="3">
        <f t="shared" si="12"/>
        <v>1.7999999999999998</v>
      </c>
      <c r="Z133" s="3">
        <f t="shared" si="17"/>
        <v>208.32000000000002</v>
      </c>
      <c r="AA133" s="1">
        <v>4200</v>
      </c>
      <c r="AB133" s="1">
        <f t="shared" si="18"/>
        <v>4.2</v>
      </c>
    </row>
    <row r="134" spans="1:28" ht="43.2" x14ac:dyDescent="0.3">
      <c r="A134" s="3">
        <f t="shared" si="19"/>
        <v>117</v>
      </c>
      <c r="B134" s="3" t="s">
        <v>2561</v>
      </c>
      <c r="C134" s="3">
        <v>1</v>
      </c>
      <c r="D134" s="3" t="s">
        <v>1572</v>
      </c>
      <c r="E134" s="3" t="s">
        <v>150</v>
      </c>
      <c r="F134" s="3" t="s">
        <v>139</v>
      </c>
      <c r="G134" s="3" t="s">
        <v>2326</v>
      </c>
      <c r="H134" s="3" t="s">
        <v>2478</v>
      </c>
      <c r="I134" s="3" t="s">
        <v>2496</v>
      </c>
      <c r="J134" s="3">
        <v>49.6</v>
      </c>
      <c r="K134" s="3">
        <v>6000</v>
      </c>
      <c r="L134" s="3" t="s">
        <v>25</v>
      </c>
      <c r="M134" s="3">
        <v>1</v>
      </c>
      <c r="N134" s="28">
        <f t="shared" si="20"/>
        <v>6</v>
      </c>
      <c r="O134" s="28">
        <f t="shared" si="21"/>
        <v>297.60000000000002</v>
      </c>
      <c r="P134" s="12">
        <v>0</v>
      </c>
      <c r="Q134" s="46">
        <f t="shared" si="15"/>
        <v>0</v>
      </c>
      <c r="R134" s="13"/>
      <c r="S134" s="3">
        <f t="shared" si="16"/>
        <v>6</v>
      </c>
      <c r="T134" s="46" t="s">
        <v>2502</v>
      </c>
      <c r="U134" s="42">
        <f t="shared" ref="U134:U197" si="22">S134*J134</f>
        <v>297.60000000000002</v>
      </c>
      <c r="V134" s="42">
        <f t="shared" ref="V134:V197" si="23">Q134*J134</f>
        <v>0</v>
      </c>
      <c r="W134" s="3"/>
      <c r="X134" s="3">
        <v>4.2</v>
      </c>
      <c r="Y134" s="3">
        <f t="shared" si="12"/>
        <v>1.7999999999999998</v>
      </c>
      <c r="Z134" s="3">
        <f t="shared" si="17"/>
        <v>208.32000000000002</v>
      </c>
      <c r="AA134" s="1">
        <v>4200</v>
      </c>
      <c r="AB134" s="1">
        <f t="shared" si="18"/>
        <v>4.2</v>
      </c>
    </row>
    <row r="135" spans="1:28" ht="43.2" x14ac:dyDescent="0.3">
      <c r="A135" s="3">
        <f t="shared" si="19"/>
        <v>118</v>
      </c>
      <c r="B135" s="3" t="s">
        <v>2561</v>
      </c>
      <c r="C135" s="3">
        <v>1</v>
      </c>
      <c r="D135" s="3" t="s">
        <v>1572</v>
      </c>
      <c r="E135" s="3" t="s">
        <v>151</v>
      </c>
      <c r="F135" s="3" t="s">
        <v>139</v>
      </c>
      <c r="G135" s="3" t="s">
        <v>2326</v>
      </c>
      <c r="H135" s="3" t="s">
        <v>2478</v>
      </c>
      <c r="I135" s="3" t="s">
        <v>2496</v>
      </c>
      <c r="J135" s="3">
        <v>49.6</v>
      </c>
      <c r="K135" s="3">
        <v>6000</v>
      </c>
      <c r="L135" s="3" t="s">
        <v>25</v>
      </c>
      <c r="M135" s="3">
        <v>1</v>
      </c>
      <c r="N135" s="28">
        <f t="shared" si="20"/>
        <v>6</v>
      </c>
      <c r="O135" s="28">
        <f t="shared" si="21"/>
        <v>297.60000000000002</v>
      </c>
      <c r="P135" s="12">
        <v>0</v>
      </c>
      <c r="Q135" s="46">
        <f t="shared" si="15"/>
        <v>0</v>
      </c>
      <c r="R135" s="13"/>
      <c r="S135" s="3">
        <f t="shared" si="16"/>
        <v>6</v>
      </c>
      <c r="T135" s="46" t="s">
        <v>2502</v>
      </c>
      <c r="U135" s="42">
        <f t="shared" si="22"/>
        <v>297.60000000000002</v>
      </c>
      <c r="V135" s="42">
        <f t="shared" si="23"/>
        <v>0</v>
      </c>
      <c r="W135" s="3"/>
      <c r="X135" s="3">
        <v>4.8</v>
      </c>
      <c r="Y135" s="3">
        <f t="shared" si="12"/>
        <v>1.2000000000000002</v>
      </c>
      <c r="Z135" s="3">
        <f t="shared" si="17"/>
        <v>238.07999999999998</v>
      </c>
      <c r="AA135" s="1">
        <v>4800</v>
      </c>
      <c r="AB135" s="1">
        <f t="shared" si="18"/>
        <v>4.8</v>
      </c>
    </row>
    <row r="136" spans="1:28" ht="43.2" x14ac:dyDescent="0.3">
      <c r="A136" s="3">
        <f t="shared" si="19"/>
        <v>119</v>
      </c>
      <c r="B136" s="3" t="s">
        <v>2561</v>
      </c>
      <c r="C136" s="3">
        <v>1</v>
      </c>
      <c r="D136" s="3" t="s">
        <v>1572</v>
      </c>
      <c r="E136" s="3" t="s">
        <v>152</v>
      </c>
      <c r="F136" s="3" t="s">
        <v>139</v>
      </c>
      <c r="G136" s="3" t="s">
        <v>2326</v>
      </c>
      <c r="H136" s="3" t="s">
        <v>2478</v>
      </c>
      <c r="I136" s="3" t="s">
        <v>2496</v>
      </c>
      <c r="J136" s="3">
        <v>49.6</v>
      </c>
      <c r="K136" s="3">
        <v>6000</v>
      </c>
      <c r="L136" s="3" t="s">
        <v>25</v>
      </c>
      <c r="M136" s="3">
        <v>1</v>
      </c>
      <c r="N136" s="28">
        <f t="shared" si="20"/>
        <v>6</v>
      </c>
      <c r="O136" s="28">
        <f t="shared" si="21"/>
        <v>297.60000000000002</v>
      </c>
      <c r="P136" s="12">
        <v>0</v>
      </c>
      <c r="Q136" s="46">
        <f t="shared" si="15"/>
        <v>0</v>
      </c>
      <c r="R136" s="13"/>
      <c r="S136" s="3">
        <f t="shared" si="16"/>
        <v>6</v>
      </c>
      <c r="T136" s="46" t="s">
        <v>2502</v>
      </c>
      <c r="U136" s="42">
        <f t="shared" si="22"/>
        <v>297.60000000000002</v>
      </c>
      <c r="V136" s="42">
        <f t="shared" si="23"/>
        <v>0</v>
      </c>
      <c r="W136" s="3"/>
      <c r="X136" s="3">
        <v>3.6</v>
      </c>
      <c r="Y136" s="3">
        <f t="shared" si="12"/>
        <v>2.4</v>
      </c>
      <c r="Z136" s="3">
        <f t="shared" si="17"/>
        <v>178.56</v>
      </c>
      <c r="AA136" s="1">
        <v>3600</v>
      </c>
      <c r="AB136" s="1">
        <f t="shared" si="18"/>
        <v>3.6</v>
      </c>
    </row>
    <row r="137" spans="1:28" ht="43.2" x14ac:dyDescent="0.3">
      <c r="A137" s="3">
        <f t="shared" si="19"/>
        <v>120</v>
      </c>
      <c r="B137" s="3" t="s">
        <v>2561</v>
      </c>
      <c r="C137" s="3">
        <v>1</v>
      </c>
      <c r="D137" s="3" t="s">
        <v>1572</v>
      </c>
      <c r="E137" s="3" t="s">
        <v>153</v>
      </c>
      <c r="F137" s="3" t="s">
        <v>139</v>
      </c>
      <c r="G137" s="3" t="s">
        <v>2326</v>
      </c>
      <c r="H137" s="3" t="s">
        <v>2478</v>
      </c>
      <c r="I137" s="3" t="s">
        <v>2496</v>
      </c>
      <c r="J137" s="3">
        <v>49.6</v>
      </c>
      <c r="K137" s="3">
        <v>6000</v>
      </c>
      <c r="L137" s="3" t="s">
        <v>25</v>
      </c>
      <c r="M137" s="3">
        <v>1</v>
      </c>
      <c r="N137" s="28">
        <f t="shared" si="20"/>
        <v>6</v>
      </c>
      <c r="O137" s="28">
        <f t="shared" si="21"/>
        <v>297.60000000000002</v>
      </c>
      <c r="P137" s="12">
        <v>0</v>
      </c>
      <c r="Q137" s="46">
        <f t="shared" si="15"/>
        <v>0</v>
      </c>
      <c r="R137" s="13"/>
      <c r="S137" s="3">
        <f t="shared" si="16"/>
        <v>6</v>
      </c>
      <c r="T137" s="46" t="s">
        <v>2502</v>
      </c>
      <c r="U137" s="42">
        <f t="shared" si="22"/>
        <v>297.60000000000002</v>
      </c>
      <c r="V137" s="42">
        <f t="shared" si="23"/>
        <v>0</v>
      </c>
      <c r="W137" s="3"/>
      <c r="X137" s="3">
        <v>3.6</v>
      </c>
      <c r="Y137" s="3">
        <f t="shared" si="12"/>
        <v>2.4</v>
      </c>
      <c r="Z137" s="3">
        <f t="shared" si="17"/>
        <v>178.56</v>
      </c>
      <c r="AA137" s="1">
        <v>3600</v>
      </c>
      <c r="AB137" s="1">
        <f t="shared" si="18"/>
        <v>3.6</v>
      </c>
    </row>
    <row r="138" spans="1:28" ht="43.2" x14ac:dyDescent="0.3">
      <c r="A138" s="3">
        <f t="shared" si="19"/>
        <v>121</v>
      </c>
      <c r="B138" s="3" t="s">
        <v>2561</v>
      </c>
      <c r="C138" s="3">
        <v>1</v>
      </c>
      <c r="D138" s="3" t="s">
        <v>1572</v>
      </c>
      <c r="E138" s="3" t="s">
        <v>154</v>
      </c>
      <c r="F138" s="3" t="s">
        <v>139</v>
      </c>
      <c r="G138" s="3" t="s">
        <v>2326</v>
      </c>
      <c r="H138" s="3" t="s">
        <v>2478</v>
      </c>
      <c r="I138" s="3" t="s">
        <v>2496</v>
      </c>
      <c r="J138" s="3">
        <v>49.6</v>
      </c>
      <c r="K138" s="3">
        <v>6000</v>
      </c>
      <c r="L138" s="3" t="s">
        <v>25</v>
      </c>
      <c r="M138" s="3">
        <v>1</v>
      </c>
      <c r="N138" s="28">
        <f t="shared" si="20"/>
        <v>6</v>
      </c>
      <c r="O138" s="28">
        <f t="shared" si="21"/>
        <v>297.60000000000002</v>
      </c>
      <c r="P138" s="12">
        <v>0</v>
      </c>
      <c r="Q138" s="46">
        <f t="shared" si="15"/>
        <v>0</v>
      </c>
      <c r="R138" s="13"/>
      <c r="S138" s="3">
        <f t="shared" si="16"/>
        <v>6</v>
      </c>
      <c r="T138" s="46" t="s">
        <v>2502</v>
      </c>
      <c r="U138" s="42">
        <f t="shared" si="22"/>
        <v>297.60000000000002</v>
      </c>
      <c r="V138" s="42">
        <f t="shared" si="23"/>
        <v>0</v>
      </c>
      <c r="W138" s="3"/>
      <c r="X138" s="3">
        <v>2.4</v>
      </c>
      <c r="Y138" s="3">
        <f t="shared" si="12"/>
        <v>3.6</v>
      </c>
      <c r="Z138" s="3">
        <f t="shared" si="17"/>
        <v>119.03999999999999</v>
      </c>
      <c r="AA138" s="1">
        <v>2400</v>
      </c>
      <c r="AB138" s="1">
        <f t="shared" si="18"/>
        <v>2.4</v>
      </c>
    </row>
    <row r="139" spans="1:28" ht="43.2" x14ac:dyDescent="0.3">
      <c r="A139" s="3">
        <f t="shared" si="19"/>
        <v>122</v>
      </c>
      <c r="B139" s="3" t="s">
        <v>2561</v>
      </c>
      <c r="C139" s="3">
        <v>1</v>
      </c>
      <c r="D139" s="3" t="s">
        <v>1572</v>
      </c>
      <c r="E139" s="3" t="s">
        <v>155</v>
      </c>
      <c r="F139" s="3" t="s">
        <v>139</v>
      </c>
      <c r="G139" s="3" t="s">
        <v>2326</v>
      </c>
      <c r="H139" s="3" t="s">
        <v>2478</v>
      </c>
      <c r="I139" s="3" t="s">
        <v>2496</v>
      </c>
      <c r="J139" s="3">
        <v>49.6</v>
      </c>
      <c r="K139" s="3">
        <v>6000</v>
      </c>
      <c r="L139" s="3" t="s">
        <v>25</v>
      </c>
      <c r="M139" s="3">
        <v>1</v>
      </c>
      <c r="N139" s="28">
        <f t="shared" si="20"/>
        <v>6</v>
      </c>
      <c r="O139" s="28">
        <f t="shared" si="21"/>
        <v>297.60000000000002</v>
      </c>
      <c r="P139" s="12">
        <v>0</v>
      </c>
      <c r="Q139" s="46">
        <f t="shared" si="15"/>
        <v>0</v>
      </c>
      <c r="R139" s="13"/>
      <c r="S139" s="3">
        <f t="shared" si="16"/>
        <v>6</v>
      </c>
      <c r="T139" s="46" t="s">
        <v>2502</v>
      </c>
      <c r="U139" s="42">
        <f t="shared" si="22"/>
        <v>297.60000000000002</v>
      </c>
      <c r="V139" s="42">
        <f t="shared" si="23"/>
        <v>0</v>
      </c>
      <c r="W139" s="3"/>
      <c r="X139" s="3">
        <v>4.2</v>
      </c>
      <c r="Y139" s="3">
        <f t="shared" si="12"/>
        <v>1.7999999999999998</v>
      </c>
      <c r="Z139" s="3">
        <f t="shared" si="17"/>
        <v>208.32000000000002</v>
      </c>
      <c r="AA139" s="1">
        <v>4200</v>
      </c>
      <c r="AB139" s="1">
        <f t="shared" si="18"/>
        <v>4.2</v>
      </c>
    </row>
    <row r="140" spans="1:28" ht="43.2" x14ac:dyDescent="0.3">
      <c r="A140" s="3">
        <f t="shared" si="19"/>
        <v>123</v>
      </c>
      <c r="B140" s="3" t="s">
        <v>2561</v>
      </c>
      <c r="C140" s="3">
        <v>1</v>
      </c>
      <c r="D140" s="3" t="s">
        <v>1572</v>
      </c>
      <c r="E140" s="3" t="s">
        <v>156</v>
      </c>
      <c r="F140" s="3" t="s">
        <v>139</v>
      </c>
      <c r="G140" s="3" t="s">
        <v>2326</v>
      </c>
      <c r="H140" s="3" t="s">
        <v>2478</v>
      </c>
      <c r="I140" s="3" t="s">
        <v>2496</v>
      </c>
      <c r="J140" s="3">
        <v>49.6</v>
      </c>
      <c r="K140" s="3">
        <v>6000</v>
      </c>
      <c r="L140" s="3" t="s">
        <v>25</v>
      </c>
      <c r="M140" s="3">
        <v>1</v>
      </c>
      <c r="N140" s="28">
        <f t="shared" si="20"/>
        <v>6</v>
      </c>
      <c r="O140" s="28">
        <f t="shared" si="21"/>
        <v>297.60000000000002</v>
      </c>
      <c r="P140" s="12">
        <v>0</v>
      </c>
      <c r="Q140" s="46">
        <f t="shared" si="15"/>
        <v>0</v>
      </c>
      <c r="R140" s="13"/>
      <c r="S140" s="3">
        <f t="shared" si="16"/>
        <v>6</v>
      </c>
      <c r="T140" s="46" t="s">
        <v>2502</v>
      </c>
      <c r="U140" s="42">
        <f t="shared" si="22"/>
        <v>297.60000000000002</v>
      </c>
      <c r="V140" s="42">
        <f t="shared" si="23"/>
        <v>0</v>
      </c>
      <c r="W140" s="3"/>
      <c r="X140" s="3">
        <v>4.2</v>
      </c>
      <c r="Y140" s="3">
        <f t="shared" si="12"/>
        <v>1.7999999999999998</v>
      </c>
      <c r="Z140" s="3">
        <f t="shared" si="17"/>
        <v>208.32000000000002</v>
      </c>
      <c r="AA140" s="1">
        <v>4200</v>
      </c>
      <c r="AB140" s="1">
        <f t="shared" si="18"/>
        <v>4.2</v>
      </c>
    </row>
    <row r="141" spans="1:28" ht="43.2" x14ac:dyDescent="0.3">
      <c r="A141" s="3">
        <f t="shared" si="19"/>
        <v>124</v>
      </c>
      <c r="B141" s="3" t="s">
        <v>2561</v>
      </c>
      <c r="C141" s="3">
        <v>1</v>
      </c>
      <c r="D141" s="3" t="s">
        <v>1572</v>
      </c>
      <c r="E141" s="3" t="s">
        <v>157</v>
      </c>
      <c r="F141" s="3" t="s">
        <v>139</v>
      </c>
      <c r="G141" s="3" t="s">
        <v>2326</v>
      </c>
      <c r="H141" s="3" t="s">
        <v>2478</v>
      </c>
      <c r="I141" s="3" t="s">
        <v>2496</v>
      </c>
      <c r="J141" s="3">
        <v>49.6</v>
      </c>
      <c r="K141" s="3">
        <v>6000</v>
      </c>
      <c r="L141" s="3" t="s">
        <v>25</v>
      </c>
      <c r="M141" s="3">
        <v>1</v>
      </c>
      <c r="N141" s="28">
        <f t="shared" si="20"/>
        <v>6</v>
      </c>
      <c r="O141" s="28">
        <f t="shared" si="21"/>
        <v>297.60000000000002</v>
      </c>
      <c r="P141" s="12">
        <v>0</v>
      </c>
      <c r="Q141" s="46">
        <f t="shared" si="15"/>
        <v>0</v>
      </c>
      <c r="R141" s="13"/>
      <c r="S141" s="3">
        <f t="shared" si="16"/>
        <v>6</v>
      </c>
      <c r="T141" s="46" t="s">
        <v>2502</v>
      </c>
      <c r="U141" s="42">
        <f t="shared" si="22"/>
        <v>297.60000000000002</v>
      </c>
      <c r="V141" s="42">
        <f t="shared" si="23"/>
        <v>0</v>
      </c>
      <c r="W141" s="3"/>
      <c r="X141" s="3">
        <v>3</v>
      </c>
      <c r="Y141" s="3">
        <f t="shared" si="12"/>
        <v>3</v>
      </c>
      <c r="Z141" s="3">
        <f t="shared" si="17"/>
        <v>148.80000000000001</v>
      </c>
      <c r="AA141" s="1">
        <v>3000</v>
      </c>
      <c r="AB141" s="1">
        <f t="shared" si="18"/>
        <v>3</v>
      </c>
    </row>
    <row r="142" spans="1:28" ht="43.2" x14ac:dyDescent="0.3">
      <c r="A142" s="3">
        <f t="shared" si="19"/>
        <v>125</v>
      </c>
      <c r="B142" s="3" t="s">
        <v>2561</v>
      </c>
      <c r="C142" s="3">
        <v>1</v>
      </c>
      <c r="D142" s="3" t="s">
        <v>1572</v>
      </c>
      <c r="E142" s="3" t="s">
        <v>158</v>
      </c>
      <c r="F142" s="3" t="s">
        <v>139</v>
      </c>
      <c r="G142" s="3" t="s">
        <v>2326</v>
      </c>
      <c r="H142" s="3" t="s">
        <v>2478</v>
      </c>
      <c r="I142" s="3" t="s">
        <v>2496</v>
      </c>
      <c r="J142" s="3">
        <v>49.6</v>
      </c>
      <c r="K142" s="3">
        <v>6000</v>
      </c>
      <c r="L142" s="3" t="s">
        <v>25</v>
      </c>
      <c r="M142" s="3">
        <v>1</v>
      </c>
      <c r="N142" s="28">
        <f t="shared" si="20"/>
        <v>6</v>
      </c>
      <c r="O142" s="28">
        <f t="shared" si="21"/>
        <v>297.60000000000002</v>
      </c>
      <c r="P142" s="12">
        <v>0</v>
      </c>
      <c r="Q142" s="46">
        <f t="shared" si="15"/>
        <v>0</v>
      </c>
      <c r="R142" s="13"/>
      <c r="S142" s="3">
        <f t="shared" si="16"/>
        <v>6</v>
      </c>
      <c r="T142" s="46" t="s">
        <v>2502</v>
      </c>
      <c r="U142" s="42">
        <f t="shared" si="22"/>
        <v>297.60000000000002</v>
      </c>
      <c r="V142" s="42">
        <f t="shared" si="23"/>
        <v>0</v>
      </c>
      <c r="W142" s="3"/>
      <c r="X142" s="3">
        <v>3.6</v>
      </c>
      <c r="Y142" s="3">
        <f t="shared" si="12"/>
        <v>2.4</v>
      </c>
      <c r="Z142" s="3">
        <f t="shared" si="17"/>
        <v>178.56</v>
      </c>
      <c r="AA142" s="1">
        <v>3600</v>
      </c>
      <c r="AB142" s="1">
        <f t="shared" si="18"/>
        <v>3.6</v>
      </c>
    </row>
    <row r="143" spans="1:28" ht="43.2" x14ac:dyDescent="0.3">
      <c r="A143" s="3">
        <f t="shared" si="19"/>
        <v>126</v>
      </c>
      <c r="B143" s="3" t="s">
        <v>2561</v>
      </c>
      <c r="C143" s="3">
        <v>1</v>
      </c>
      <c r="D143" s="3" t="s">
        <v>1572</v>
      </c>
      <c r="E143" s="3" t="s">
        <v>159</v>
      </c>
      <c r="F143" s="3" t="s">
        <v>139</v>
      </c>
      <c r="G143" s="3" t="s">
        <v>2326</v>
      </c>
      <c r="H143" s="3" t="s">
        <v>2478</v>
      </c>
      <c r="I143" s="3" t="s">
        <v>2496</v>
      </c>
      <c r="J143" s="3">
        <v>49.6</v>
      </c>
      <c r="K143" s="3">
        <v>6000</v>
      </c>
      <c r="L143" s="3" t="s">
        <v>25</v>
      </c>
      <c r="M143" s="3">
        <v>1</v>
      </c>
      <c r="N143" s="28">
        <f t="shared" si="20"/>
        <v>6</v>
      </c>
      <c r="O143" s="28">
        <f t="shared" si="21"/>
        <v>297.60000000000002</v>
      </c>
      <c r="P143" s="12">
        <v>0</v>
      </c>
      <c r="Q143" s="46">
        <f t="shared" si="15"/>
        <v>0</v>
      </c>
      <c r="R143" s="13"/>
      <c r="S143" s="3">
        <f t="shared" si="16"/>
        <v>6</v>
      </c>
      <c r="T143" s="46" t="s">
        <v>2502</v>
      </c>
      <c r="U143" s="42">
        <f t="shared" si="22"/>
        <v>297.60000000000002</v>
      </c>
      <c r="V143" s="42">
        <f t="shared" si="23"/>
        <v>0</v>
      </c>
      <c r="W143" s="3"/>
      <c r="X143" s="3">
        <v>3.6</v>
      </c>
      <c r="Y143" s="3">
        <f t="shared" si="12"/>
        <v>2.4</v>
      </c>
      <c r="Z143" s="3">
        <f t="shared" si="17"/>
        <v>178.56</v>
      </c>
      <c r="AA143" s="1">
        <v>3600</v>
      </c>
      <c r="AB143" s="1">
        <f t="shared" si="18"/>
        <v>3.6</v>
      </c>
    </row>
    <row r="144" spans="1:28" ht="43.2" x14ac:dyDescent="0.3">
      <c r="A144" s="3">
        <f t="shared" si="19"/>
        <v>127</v>
      </c>
      <c r="B144" s="3" t="s">
        <v>2561</v>
      </c>
      <c r="C144" s="3">
        <v>1</v>
      </c>
      <c r="D144" s="3" t="s">
        <v>1572</v>
      </c>
      <c r="E144" s="3" t="s">
        <v>160</v>
      </c>
      <c r="F144" s="3" t="s">
        <v>139</v>
      </c>
      <c r="G144" s="3" t="s">
        <v>2326</v>
      </c>
      <c r="H144" s="3" t="s">
        <v>2478</v>
      </c>
      <c r="I144" s="3" t="s">
        <v>2496</v>
      </c>
      <c r="J144" s="3">
        <v>49.6</v>
      </c>
      <c r="K144" s="3">
        <v>6000</v>
      </c>
      <c r="L144" s="3" t="s">
        <v>25</v>
      </c>
      <c r="M144" s="3">
        <v>1</v>
      </c>
      <c r="N144" s="28">
        <f t="shared" si="20"/>
        <v>6</v>
      </c>
      <c r="O144" s="28">
        <f t="shared" si="21"/>
        <v>297.60000000000002</v>
      </c>
      <c r="P144" s="12">
        <v>0</v>
      </c>
      <c r="Q144" s="46">
        <f t="shared" si="15"/>
        <v>0</v>
      </c>
      <c r="R144" s="13"/>
      <c r="S144" s="3">
        <f t="shared" si="16"/>
        <v>6</v>
      </c>
      <c r="T144" s="46" t="s">
        <v>2502</v>
      </c>
      <c r="U144" s="42">
        <f t="shared" si="22"/>
        <v>297.60000000000002</v>
      </c>
      <c r="V144" s="42">
        <f t="shared" si="23"/>
        <v>0</v>
      </c>
      <c r="W144" s="3"/>
      <c r="X144" s="3">
        <v>3.6</v>
      </c>
      <c r="Y144" s="3">
        <f t="shared" si="12"/>
        <v>2.4</v>
      </c>
      <c r="Z144" s="3">
        <f t="shared" si="17"/>
        <v>178.56</v>
      </c>
      <c r="AA144" s="1">
        <v>3600</v>
      </c>
      <c r="AB144" s="1">
        <f t="shared" si="18"/>
        <v>3.6</v>
      </c>
    </row>
    <row r="145" spans="1:28" x14ac:dyDescent="0.3">
      <c r="A145" s="3">
        <f t="shared" si="19"/>
        <v>128</v>
      </c>
      <c r="B145" s="3" t="s">
        <v>2561</v>
      </c>
      <c r="C145" s="3">
        <v>1</v>
      </c>
      <c r="D145" s="3" t="s">
        <v>1572</v>
      </c>
      <c r="E145" s="3" t="s">
        <v>161</v>
      </c>
      <c r="F145" s="3" t="s">
        <v>8</v>
      </c>
      <c r="G145" s="3" t="s">
        <v>2500</v>
      </c>
      <c r="H145" s="3" t="s">
        <v>2471</v>
      </c>
      <c r="I145" s="3" t="s">
        <v>2496</v>
      </c>
      <c r="J145" s="3">
        <v>32</v>
      </c>
      <c r="K145" s="3">
        <v>6000</v>
      </c>
      <c r="L145" s="3" t="s">
        <v>25</v>
      </c>
      <c r="M145" s="3">
        <v>1</v>
      </c>
      <c r="N145" s="28">
        <f t="shared" si="20"/>
        <v>6</v>
      </c>
      <c r="O145" s="28">
        <f t="shared" si="21"/>
        <v>192</v>
      </c>
      <c r="P145" s="12">
        <v>1</v>
      </c>
      <c r="Q145" s="46">
        <f t="shared" si="15"/>
        <v>6</v>
      </c>
      <c r="R145" s="13"/>
      <c r="S145" s="3">
        <f t="shared" si="16"/>
        <v>0</v>
      </c>
      <c r="T145" s="3" t="s">
        <v>2503</v>
      </c>
      <c r="U145" s="3">
        <f t="shared" si="22"/>
        <v>0</v>
      </c>
      <c r="V145" s="3">
        <f t="shared" si="23"/>
        <v>192</v>
      </c>
      <c r="W145" s="3"/>
      <c r="X145" s="3">
        <v>0</v>
      </c>
      <c r="Y145" s="3">
        <f t="shared" si="12"/>
        <v>6</v>
      </c>
      <c r="Z145" s="3">
        <f t="shared" si="17"/>
        <v>0</v>
      </c>
      <c r="AA145" s="1">
        <v>0</v>
      </c>
      <c r="AB145" s="1">
        <f t="shared" si="18"/>
        <v>0</v>
      </c>
    </row>
    <row r="146" spans="1:28" x14ac:dyDescent="0.3">
      <c r="A146" s="3">
        <f t="shared" si="19"/>
        <v>129</v>
      </c>
      <c r="B146" s="3" t="s">
        <v>2561</v>
      </c>
      <c r="C146" s="3">
        <v>1</v>
      </c>
      <c r="D146" s="3" t="s">
        <v>1572</v>
      </c>
      <c r="E146" s="3" t="s">
        <v>162</v>
      </c>
      <c r="F146" s="3" t="s">
        <v>8</v>
      </c>
      <c r="G146" s="3" t="s">
        <v>2500</v>
      </c>
      <c r="H146" s="3" t="s">
        <v>2471</v>
      </c>
      <c r="I146" s="3" t="s">
        <v>2496</v>
      </c>
      <c r="J146" s="3">
        <v>32</v>
      </c>
      <c r="K146" s="3">
        <v>6000</v>
      </c>
      <c r="L146" s="3" t="s">
        <v>25</v>
      </c>
      <c r="M146" s="3">
        <v>1</v>
      </c>
      <c r="N146" s="28">
        <f t="shared" si="20"/>
        <v>6</v>
      </c>
      <c r="O146" s="28">
        <f t="shared" si="21"/>
        <v>192</v>
      </c>
      <c r="P146" s="12">
        <v>1</v>
      </c>
      <c r="Q146" s="46">
        <f t="shared" ref="Q146:Q209" si="24">N146*P146</f>
        <v>6</v>
      </c>
      <c r="R146" s="13"/>
      <c r="S146" s="3">
        <f t="shared" ref="S146:S209" si="25">N146-Q146</f>
        <v>0</v>
      </c>
      <c r="T146" s="3" t="s">
        <v>2503</v>
      </c>
      <c r="U146" s="3">
        <f t="shared" si="22"/>
        <v>0</v>
      </c>
      <c r="V146" s="3">
        <f t="shared" si="23"/>
        <v>192</v>
      </c>
      <c r="W146" s="3"/>
      <c r="X146" s="3">
        <v>0</v>
      </c>
      <c r="Y146" s="3">
        <f t="shared" si="12"/>
        <v>6</v>
      </c>
      <c r="Z146" s="3">
        <f t="shared" si="17"/>
        <v>0</v>
      </c>
      <c r="AA146" s="1">
        <v>0</v>
      </c>
      <c r="AB146" s="1">
        <f t="shared" si="18"/>
        <v>0</v>
      </c>
    </row>
    <row r="147" spans="1:28" x14ac:dyDescent="0.3">
      <c r="A147" s="3">
        <f t="shared" si="19"/>
        <v>130</v>
      </c>
      <c r="B147" s="3" t="s">
        <v>2561</v>
      </c>
      <c r="C147" s="3">
        <v>1</v>
      </c>
      <c r="D147" s="3" t="s">
        <v>1572</v>
      </c>
      <c r="E147" s="3" t="s">
        <v>163</v>
      </c>
      <c r="F147" s="3" t="s">
        <v>8</v>
      </c>
      <c r="G147" s="3" t="s">
        <v>2500</v>
      </c>
      <c r="H147" s="3" t="s">
        <v>2471</v>
      </c>
      <c r="I147" s="3" t="s">
        <v>2496</v>
      </c>
      <c r="J147" s="3">
        <v>32</v>
      </c>
      <c r="K147" s="3">
        <v>6000</v>
      </c>
      <c r="L147" s="3" t="s">
        <v>25</v>
      </c>
      <c r="M147" s="3">
        <v>1</v>
      </c>
      <c r="N147" s="28">
        <f t="shared" si="20"/>
        <v>6</v>
      </c>
      <c r="O147" s="28">
        <f t="shared" si="21"/>
        <v>192</v>
      </c>
      <c r="P147" s="12">
        <v>1</v>
      </c>
      <c r="Q147" s="46">
        <f t="shared" si="24"/>
        <v>6</v>
      </c>
      <c r="R147" s="13"/>
      <c r="S147" s="3">
        <f t="shared" si="25"/>
        <v>0</v>
      </c>
      <c r="T147" s="3" t="s">
        <v>2503</v>
      </c>
      <c r="U147" s="3">
        <f t="shared" si="22"/>
        <v>0</v>
      </c>
      <c r="V147" s="3">
        <f t="shared" si="23"/>
        <v>192</v>
      </c>
      <c r="W147" s="3"/>
      <c r="X147" s="3">
        <v>0</v>
      </c>
      <c r="Y147" s="3">
        <f t="shared" si="12"/>
        <v>6</v>
      </c>
      <c r="Z147" s="3">
        <f t="shared" ref="Z147:Z210" si="26">X147*J147*M147</f>
        <v>0</v>
      </c>
      <c r="AA147" s="1">
        <v>0</v>
      </c>
      <c r="AB147" s="1">
        <f t="shared" ref="AB147:AB210" si="27">AA147/1000</f>
        <v>0</v>
      </c>
    </row>
    <row r="148" spans="1:28" x14ac:dyDescent="0.3">
      <c r="A148" s="3">
        <f t="shared" ref="A148:A211" si="28">A147+1</f>
        <v>131</v>
      </c>
      <c r="B148" s="3" t="s">
        <v>2561</v>
      </c>
      <c r="C148" s="3">
        <v>1</v>
      </c>
      <c r="D148" s="3" t="s">
        <v>1572</v>
      </c>
      <c r="E148" s="3" t="s">
        <v>164</v>
      </c>
      <c r="F148" s="3" t="s">
        <v>8</v>
      </c>
      <c r="G148" s="3" t="s">
        <v>2500</v>
      </c>
      <c r="H148" s="3" t="s">
        <v>2471</v>
      </c>
      <c r="I148" s="3" t="s">
        <v>2496</v>
      </c>
      <c r="J148" s="3">
        <v>32</v>
      </c>
      <c r="K148" s="3">
        <v>6000</v>
      </c>
      <c r="L148" s="3" t="s">
        <v>25</v>
      </c>
      <c r="M148" s="3">
        <v>1</v>
      </c>
      <c r="N148" s="28">
        <f t="shared" si="20"/>
        <v>6</v>
      </c>
      <c r="O148" s="28">
        <f t="shared" si="21"/>
        <v>192</v>
      </c>
      <c r="P148" s="12">
        <v>1</v>
      </c>
      <c r="Q148" s="46">
        <f t="shared" si="24"/>
        <v>6</v>
      </c>
      <c r="R148" s="13"/>
      <c r="S148" s="3">
        <f t="shared" si="25"/>
        <v>0</v>
      </c>
      <c r="T148" s="3" t="s">
        <v>2503</v>
      </c>
      <c r="U148" s="3">
        <f t="shared" si="22"/>
        <v>0</v>
      </c>
      <c r="V148" s="3">
        <f t="shared" si="23"/>
        <v>192</v>
      </c>
      <c r="W148" s="3"/>
      <c r="X148" s="3">
        <v>0</v>
      </c>
      <c r="Y148" s="3">
        <f t="shared" si="12"/>
        <v>6</v>
      </c>
      <c r="Z148" s="3">
        <f t="shared" si="26"/>
        <v>0</v>
      </c>
      <c r="AA148" s="1">
        <v>0</v>
      </c>
      <c r="AB148" s="1">
        <f t="shared" si="27"/>
        <v>0</v>
      </c>
    </row>
    <row r="149" spans="1:28" x14ac:dyDescent="0.3">
      <c r="A149" s="3">
        <f t="shared" si="28"/>
        <v>132</v>
      </c>
      <c r="B149" s="3" t="s">
        <v>2561</v>
      </c>
      <c r="C149" s="3">
        <v>1</v>
      </c>
      <c r="D149" s="3" t="s">
        <v>1572</v>
      </c>
      <c r="E149" s="3" t="s">
        <v>165</v>
      </c>
      <c r="F149" s="3" t="s">
        <v>8</v>
      </c>
      <c r="G149" s="3" t="s">
        <v>2500</v>
      </c>
      <c r="H149" s="3" t="s">
        <v>2471</v>
      </c>
      <c r="I149" s="3" t="s">
        <v>2496</v>
      </c>
      <c r="J149" s="3">
        <v>32</v>
      </c>
      <c r="K149" s="3">
        <v>6000</v>
      </c>
      <c r="L149" s="3" t="s">
        <v>25</v>
      </c>
      <c r="M149" s="3">
        <v>1</v>
      </c>
      <c r="N149" s="28">
        <f t="shared" si="20"/>
        <v>6</v>
      </c>
      <c r="O149" s="28">
        <f t="shared" si="21"/>
        <v>192</v>
      </c>
      <c r="P149" s="12">
        <v>1</v>
      </c>
      <c r="Q149" s="46">
        <f t="shared" si="24"/>
        <v>6</v>
      </c>
      <c r="R149" s="13"/>
      <c r="S149" s="3">
        <f t="shared" si="25"/>
        <v>0</v>
      </c>
      <c r="T149" s="3" t="s">
        <v>2503</v>
      </c>
      <c r="U149" s="3">
        <f t="shared" si="22"/>
        <v>0</v>
      </c>
      <c r="V149" s="3">
        <f t="shared" si="23"/>
        <v>192</v>
      </c>
      <c r="W149" s="3"/>
      <c r="X149" s="3">
        <v>0</v>
      </c>
      <c r="Y149" s="3">
        <f t="shared" si="12"/>
        <v>6</v>
      </c>
      <c r="Z149" s="3">
        <f t="shared" si="26"/>
        <v>0</v>
      </c>
      <c r="AA149" s="1">
        <v>0</v>
      </c>
      <c r="AB149" s="1">
        <f t="shared" si="27"/>
        <v>0</v>
      </c>
    </row>
    <row r="150" spans="1:28" x14ac:dyDescent="0.3">
      <c r="A150" s="3">
        <f t="shared" si="28"/>
        <v>133</v>
      </c>
      <c r="B150" s="3" t="s">
        <v>2561</v>
      </c>
      <c r="C150" s="3">
        <v>1</v>
      </c>
      <c r="D150" s="3" t="s">
        <v>1572</v>
      </c>
      <c r="E150" s="3" t="s">
        <v>166</v>
      </c>
      <c r="F150" s="3" t="s">
        <v>8</v>
      </c>
      <c r="G150" s="3" t="s">
        <v>2500</v>
      </c>
      <c r="H150" s="3" t="s">
        <v>2471</v>
      </c>
      <c r="I150" s="3" t="s">
        <v>2496</v>
      </c>
      <c r="J150" s="3">
        <v>32</v>
      </c>
      <c r="K150" s="3">
        <v>6000</v>
      </c>
      <c r="L150" s="3" t="s">
        <v>25</v>
      </c>
      <c r="M150" s="3">
        <v>1</v>
      </c>
      <c r="N150" s="28">
        <f t="shared" si="20"/>
        <v>6</v>
      </c>
      <c r="O150" s="28">
        <f t="shared" si="21"/>
        <v>192</v>
      </c>
      <c r="P150" s="12">
        <v>1</v>
      </c>
      <c r="Q150" s="46">
        <f t="shared" si="24"/>
        <v>6</v>
      </c>
      <c r="R150" s="13"/>
      <c r="S150" s="3">
        <f t="shared" si="25"/>
        <v>0</v>
      </c>
      <c r="T150" s="3" t="s">
        <v>2503</v>
      </c>
      <c r="U150" s="3">
        <f t="shared" si="22"/>
        <v>0</v>
      </c>
      <c r="V150" s="3">
        <f t="shared" si="23"/>
        <v>192</v>
      </c>
      <c r="W150" s="3"/>
      <c r="X150" s="3">
        <v>0</v>
      </c>
      <c r="Y150" s="3">
        <f t="shared" si="12"/>
        <v>6</v>
      </c>
      <c r="Z150" s="3">
        <f t="shared" si="26"/>
        <v>0</v>
      </c>
      <c r="AA150" s="1">
        <v>0</v>
      </c>
      <c r="AB150" s="1">
        <f t="shared" si="27"/>
        <v>0</v>
      </c>
    </row>
    <row r="151" spans="1:28" x14ac:dyDescent="0.3">
      <c r="A151" s="3">
        <f t="shared" si="28"/>
        <v>134</v>
      </c>
      <c r="B151" s="3" t="s">
        <v>2561</v>
      </c>
      <c r="C151" s="3">
        <v>1</v>
      </c>
      <c r="D151" s="3" t="s">
        <v>1572</v>
      </c>
      <c r="E151" s="3" t="s">
        <v>167</v>
      </c>
      <c r="F151" s="3" t="s">
        <v>8</v>
      </c>
      <c r="G151" s="3" t="s">
        <v>2500</v>
      </c>
      <c r="H151" s="3" t="s">
        <v>2471</v>
      </c>
      <c r="I151" s="3" t="s">
        <v>2496</v>
      </c>
      <c r="J151" s="3">
        <v>32</v>
      </c>
      <c r="K151" s="3">
        <v>6000</v>
      </c>
      <c r="L151" s="3" t="s">
        <v>25</v>
      </c>
      <c r="M151" s="3">
        <v>1</v>
      </c>
      <c r="N151" s="28">
        <f t="shared" si="20"/>
        <v>6</v>
      </c>
      <c r="O151" s="28">
        <f t="shared" si="21"/>
        <v>192</v>
      </c>
      <c r="P151" s="12">
        <v>1</v>
      </c>
      <c r="Q151" s="46">
        <f t="shared" si="24"/>
        <v>6</v>
      </c>
      <c r="R151" s="13"/>
      <c r="S151" s="3">
        <f t="shared" si="25"/>
        <v>0</v>
      </c>
      <c r="T151" s="3" t="s">
        <v>2503</v>
      </c>
      <c r="U151" s="3">
        <f t="shared" si="22"/>
        <v>0</v>
      </c>
      <c r="V151" s="3">
        <f t="shared" si="23"/>
        <v>192</v>
      </c>
      <c r="W151" s="3"/>
      <c r="X151" s="3">
        <v>0</v>
      </c>
      <c r="Y151" s="3">
        <f t="shared" si="12"/>
        <v>6</v>
      </c>
      <c r="Z151" s="3">
        <f t="shared" si="26"/>
        <v>0</v>
      </c>
      <c r="AA151" s="1">
        <v>0</v>
      </c>
      <c r="AB151" s="1">
        <f t="shared" si="27"/>
        <v>0</v>
      </c>
    </row>
    <row r="152" spans="1:28" x14ac:dyDescent="0.3">
      <c r="A152" s="3">
        <f t="shared" si="28"/>
        <v>135</v>
      </c>
      <c r="B152" s="3" t="s">
        <v>2561</v>
      </c>
      <c r="C152" s="3">
        <v>1</v>
      </c>
      <c r="D152" s="3" t="s">
        <v>1572</v>
      </c>
      <c r="E152" s="3" t="s">
        <v>168</v>
      </c>
      <c r="F152" s="3" t="s">
        <v>8</v>
      </c>
      <c r="G152" s="3" t="s">
        <v>2500</v>
      </c>
      <c r="H152" s="3" t="s">
        <v>2471</v>
      </c>
      <c r="I152" s="3" t="s">
        <v>2496</v>
      </c>
      <c r="J152" s="3">
        <v>32</v>
      </c>
      <c r="K152" s="3">
        <v>6000</v>
      </c>
      <c r="L152" s="3" t="s">
        <v>25</v>
      </c>
      <c r="M152" s="3">
        <v>1</v>
      </c>
      <c r="N152" s="28">
        <f t="shared" si="20"/>
        <v>6</v>
      </c>
      <c r="O152" s="28">
        <f t="shared" si="21"/>
        <v>192</v>
      </c>
      <c r="P152" s="12">
        <v>1</v>
      </c>
      <c r="Q152" s="46">
        <f t="shared" si="24"/>
        <v>6</v>
      </c>
      <c r="R152" s="13"/>
      <c r="S152" s="3">
        <f t="shared" si="25"/>
        <v>0</v>
      </c>
      <c r="T152" s="3" t="s">
        <v>2503</v>
      </c>
      <c r="U152" s="3">
        <f t="shared" si="22"/>
        <v>0</v>
      </c>
      <c r="V152" s="3">
        <f t="shared" si="23"/>
        <v>192</v>
      </c>
      <c r="W152" s="3"/>
      <c r="X152" s="3">
        <v>0</v>
      </c>
      <c r="Y152" s="3">
        <f t="shared" si="12"/>
        <v>6</v>
      </c>
      <c r="Z152" s="3">
        <f t="shared" si="26"/>
        <v>0</v>
      </c>
      <c r="AA152" s="1">
        <v>0</v>
      </c>
      <c r="AB152" s="1">
        <f t="shared" si="27"/>
        <v>0</v>
      </c>
    </row>
    <row r="153" spans="1:28" ht="43.2" customHeight="1" x14ac:dyDescent="0.3">
      <c r="A153" s="3">
        <f t="shared" si="28"/>
        <v>136</v>
      </c>
      <c r="B153" s="3" t="s">
        <v>2561</v>
      </c>
      <c r="C153" s="3">
        <v>1</v>
      </c>
      <c r="D153" s="3" t="s">
        <v>1572</v>
      </c>
      <c r="E153" s="3" t="s">
        <v>169</v>
      </c>
      <c r="F153" s="3" t="s">
        <v>8</v>
      </c>
      <c r="G153" s="3" t="s">
        <v>2500</v>
      </c>
      <c r="H153" s="3" t="s">
        <v>2471</v>
      </c>
      <c r="I153" s="3" t="s">
        <v>2496</v>
      </c>
      <c r="J153" s="3">
        <v>32</v>
      </c>
      <c r="K153" s="3">
        <v>6000</v>
      </c>
      <c r="L153" s="3" t="s">
        <v>25</v>
      </c>
      <c r="M153" s="3">
        <v>1</v>
      </c>
      <c r="N153" s="28">
        <f t="shared" si="20"/>
        <v>6</v>
      </c>
      <c r="O153" s="28">
        <f t="shared" si="21"/>
        <v>192</v>
      </c>
      <c r="P153" s="12">
        <v>0</v>
      </c>
      <c r="Q153" s="46">
        <f t="shared" si="24"/>
        <v>0</v>
      </c>
      <c r="R153" s="13"/>
      <c r="S153" s="3">
        <f t="shared" si="25"/>
        <v>6</v>
      </c>
      <c r="T153" s="46" t="s">
        <v>2502</v>
      </c>
      <c r="U153" s="3">
        <f t="shared" si="22"/>
        <v>192</v>
      </c>
      <c r="V153" s="3">
        <f t="shared" si="23"/>
        <v>0</v>
      </c>
      <c r="W153" s="3"/>
      <c r="X153" s="3">
        <v>0.3</v>
      </c>
      <c r="Y153" s="3">
        <f t="shared" si="12"/>
        <v>5.7</v>
      </c>
      <c r="Z153" s="3">
        <f t="shared" si="26"/>
        <v>9.6</v>
      </c>
      <c r="AA153" s="1">
        <v>300</v>
      </c>
      <c r="AB153" s="1">
        <f t="shared" si="27"/>
        <v>0.3</v>
      </c>
    </row>
    <row r="154" spans="1:28" ht="43.2" customHeight="1" x14ac:dyDescent="0.3">
      <c r="A154" s="3">
        <f t="shared" si="28"/>
        <v>137</v>
      </c>
      <c r="B154" s="3" t="s">
        <v>2561</v>
      </c>
      <c r="C154" s="3">
        <v>1</v>
      </c>
      <c r="D154" s="3" t="s">
        <v>1572</v>
      </c>
      <c r="E154" s="3" t="s">
        <v>170</v>
      </c>
      <c r="F154" s="3" t="s">
        <v>8</v>
      </c>
      <c r="G154" s="3" t="s">
        <v>2500</v>
      </c>
      <c r="H154" s="3" t="s">
        <v>2471</v>
      </c>
      <c r="I154" s="3" t="s">
        <v>2496</v>
      </c>
      <c r="J154" s="3">
        <v>32</v>
      </c>
      <c r="K154" s="3">
        <v>6000</v>
      </c>
      <c r="L154" s="3" t="s">
        <v>25</v>
      </c>
      <c r="M154" s="3">
        <v>1</v>
      </c>
      <c r="N154" s="28">
        <f t="shared" si="20"/>
        <v>6</v>
      </c>
      <c r="O154" s="28">
        <f t="shared" si="21"/>
        <v>192</v>
      </c>
      <c r="P154" s="12">
        <v>0</v>
      </c>
      <c r="Q154" s="46">
        <f t="shared" si="24"/>
        <v>0</v>
      </c>
      <c r="R154" s="13"/>
      <c r="S154" s="3">
        <f t="shared" si="25"/>
        <v>6</v>
      </c>
      <c r="T154" s="46" t="s">
        <v>2502</v>
      </c>
      <c r="U154" s="3">
        <f t="shared" si="22"/>
        <v>192</v>
      </c>
      <c r="V154" s="3">
        <f t="shared" si="23"/>
        <v>0</v>
      </c>
      <c r="W154" s="3"/>
      <c r="X154" s="3">
        <v>0.3</v>
      </c>
      <c r="Y154" s="3">
        <f t="shared" si="12"/>
        <v>5.7</v>
      </c>
      <c r="Z154" s="3">
        <f t="shared" si="26"/>
        <v>9.6</v>
      </c>
      <c r="AA154" s="1">
        <v>300</v>
      </c>
      <c r="AB154" s="1">
        <f t="shared" si="27"/>
        <v>0.3</v>
      </c>
    </row>
    <row r="155" spans="1:28" ht="43.2" x14ac:dyDescent="0.3">
      <c r="A155" s="3">
        <f t="shared" si="28"/>
        <v>138</v>
      </c>
      <c r="B155" s="3" t="s">
        <v>2561</v>
      </c>
      <c r="C155" s="3">
        <v>1</v>
      </c>
      <c r="D155" s="3" t="s">
        <v>1572</v>
      </c>
      <c r="E155" s="3" t="s">
        <v>171</v>
      </c>
      <c r="F155" s="3" t="s">
        <v>227</v>
      </c>
      <c r="G155" s="3" t="s">
        <v>2333</v>
      </c>
      <c r="H155" s="3" t="s">
        <v>2483</v>
      </c>
      <c r="I155" s="3" t="s">
        <v>2496</v>
      </c>
      <c r="J155" s="3">
        <v>76</v>
      </c>
      <c r="K155" s="3">
        <v>12000</v>
      </c>
      <c r="L155" s="3" t="s">
        <v>25</v>
      </c>
      <c r="M155" s="3">
        <v>1</v>
      </c>
      <c r="N155" s="28">
        <f t="shared" si="20"/>
        <v>12</v>
      </c>
      <c r="O155" s="28">
        <f t="shared" si="21"/>
        <v>912</v>
      </c>
      <c r="P155" s="12">
        <v>0</v>
      </c>
      <c r="Q155" s="46">
        <f t="shared" si="24"/>
        <v>0</v>
      </c>
      <c r="R155" s="12"/>
      <c r="S155" s="3">
        <f t="shared" si="25"/>
        <v>12</v>
      </c>
      <c r="T155" s="46" t="s">
        <v>2502</v>
      </c>
      <c r="U155" s="3">
        <f t="shared" si="22"/>
        <v>912</v>
      </c>
      <c r="V155" s="3">
        <f t="shared" si="23"/>
        <v>0</v>
      </c>
      <c r="W155" s="3"/>
      <c r="X155" s="3">
        <v>9.6</v>
      </c>
      <c r="Y155" s="3">
        <f t="shared" si="12"/>
        <v>2.4000000000000004</v>
      </c>
      <c r="Z155" s="3">
        <f t="shared" si="26"/>
        <v>729.6</v>
      </c>
      <c r="AA155" s="1">
        <v>9600</v>
      </c>
      <c r="AB155" s="1">
        <f t="shared" si="27"/>
        <v>9.6</v>
      </c>
    </row>
    <row r="156" spans="1:28" ht="43.2" x14ac:dyDescent="0.3">
      <c r="A156" s="3">
        <f t="shared" si="28"/>
        <v>139</v>
      </c>
      <c r="B156" s="3" t="s">
        <v>2561</v>
      </c>
      <c r="C156" s="3">
        <v>1</v>
      </c>
      <c r="D156" s="3" t="s">
        <v>1572</v>
      </c>
      <c r="E156" s="3" t="s">
        <v>172</v>
      </c>
      <c r="F156" s="3" t="s">
        <v>227</v>
      </c>
      <c r="G156" s="3" t="s">
        <v>2333</v>
      </c>
      <c r="H156" s="3" t="s">
        <v>2483</v>
      </c>
      <c r="I156" s="3" t="s">
        <v>2496</v>
      </c>
      <c r="J156" s="3">
        <v>76</v>
      </c>
      <c r="K156" s="3">
        <v>12000</v>
      </c>
      <c r="L156" s="3" t="s">
        <v>25</v>
      </c>
      <c r="M156" s="3">
        <v>1</v>
      </c>
      <c r="N156" s="28">
        <f t="shared" si="20"/>
        <v>12</v>
      </c>
      <c r="O156" s="28">
        <f t="shared" si="21"/>
        <v>912</v>
      </c>
      <c r="P156" s="12">
        <v>0</v>
      </c>
      <c r="Q156" s="46">
        <f t="shared" si="24"/>
        <v>0</v>
      </c>
      <c r="R156" s="12"/>
      <c r="S156" s="3">
        <f t="shared" si="25"/>
        <v>12</v>
      </c>
      <c r="T156" s="46" t="s">
        <v>2502</v>
      </c>
      <c r="U156" s="3">
        <f t="shared" si="22"/>
        <v>912</v>
      </c>
      <c r="V156" s="3">
        <f t="shared" si="23"/>
        <v>0</v>
      </c>
      <c r="W156" s="3"/>
      <c r="X156" s="3">
        <v>8.4</v>
      </c>
      <c r="Y156" s="3">
        <f t="shared" si="12"/>
        <v>3.5999999999999996</v>
      </c>
      <c r="Z156" s="3">
        <f t="shared" si="26"/>
        <v>638.4</v>
      </c>
      <c r="AA156" s="1">
        <v>8400</v>
      </c>
      <c r="AB156" s="1">
        <f t="shared" si="27"/>
        <v>8.4</v>
      </c>
    </row>
    <row r="157" spans="1:28" ht="43.2" x14ac:dyDescent="0.3">
      <c r="A157" s="3">
        <f t="shared" si="28"/>
        <v>140</v>
      </c>
      <c r="B157" s="3" t="s">
        <v>2561</v>
      </c>
      <c r="C157" s="3">
        <v>1</v>
      </c>
      <c r="D157" s="3" t="s">
        <v>1572</v>
      </c>
      <c r="E157" s="3" t="s">
        <v>173</v>
      </c>
      <c r="F157" s="3" t="s">
        <v>139</v>
      </c>
      <c r="G157" s="3" t="s">
        <v>2326</v>
      </c>
      <c r="H157" s="3" t="s">
        <v>2478</v>
      </c>
      <c r="I157" s="3" t="s">
        <v>2496</v>
      </c>
      <c r="J157" s="3">
        <v>49.6</v>
      </c>
      <c r="K157" s="3">
        <v>6000</v>
      </c>
      <c r="L157" s="3" t="s">
        <v>25</v>
      </c>
      <c r="M157" s="3">
        <v>1</v>
      </c>
      <c r="N157" s="28">
        <f t="shared" si="20"/>
        <v>6</v>
      </c>
      <c r="O157" s="28">
        <f t="shared" si="21"/>
        <v>297.60000000000002</v>
      </c>
      <c r="P157" s="12">
        <v>0</v>
      </c>
      <c r="Q157" s="46">
        <f t="shared" si="24"/>
        <v>0</v>
      </c>
      <c r="R157" s="13"/>
      <c r="S157" s="3">
        <f t="shared" si="25"/>
        <v>6</v>
      </c>
      <c r="T157" s="46" t="s">
        <v>2502</v>
      </c>
      <c r="U157" s="42">
        <f t="shared" si="22"/>
        <v>297.60000000000002</v>
      </c>
      <c r="V157" s="42">
        <f t="shared" si="23"/>
        <v>0</v>
      </c>
      <c r="W157" s="3"/>
      <c r="X157" s="3">
        <v>4.8</v>
      </c>
      <c r="Y157" s="3">
        <f t="shared" si="12"/>
        <v>1.2000000000000002</v>
      </c>
      <c r="Z157" s="3">
        <f t="shared" si="26"/>
        <v>238.07999999999998</v>
      </c>
      <c r="AA157" s="1">
        <v>4800</v>
      </c>
      <c r="AB157" s="1">
        <f t="shared" si="27"/>
        <v>4.8</v>
      </c>
    </row>
    <row r="158" spans="1:28" ht="43.2" x14ac:dyDescent="0.3">
      <c r="A158" s="3">
        <f t="shared" si="28"/>
        <v>141</v>
      </c>
      <c r="B158" s="3" t="s">
        <v>2561</v>
      </c>
      <c r="C158" s="3">
        <v>1</v>
      </c>
      <c r="D158" s="3" t="s">
        <v>1572</v>
      </c>
      <c r="E158" s="3" t="s">
        <v>174</v>
      </c>
      <c r="F158" s="3" t="s">
        <v>139</v>
      </c>
      <c r="G158" s="3" t="s">
        <v>2326</v>
      </c>
      <c r="H158" s="3" t="s">
        <v>2478</v>
      </c>
      <c r="I158" s="3" t="s">
        <v>2496</v>
      </c>
      <c r="J158" s="3">
        <v>49.6</v>
      </c>
      <c r="K158" s="3">
        <v>6000</v>
      </c>
      <c r="L158" s="3" t="s">
        <v>25</v>
      </c>
      <c r="M158" s="3">
        <v>1</v>
      </c>
      <c r="N158" s="28">
        <f t="shared" si="20"/>
        <v>6</v>
      </c>
      <c r="O158" s="28">
        <f t="shared" si="21"/>
        <v>297.60000000000002</v>
      </c>
      <c r="P158" s="12">
        <v>0</v>
      </c>
      <c r="Q158" s="46">
        <f t="shared" si="24"/>
        <v>0</v>
      </c>
      <c r="R158" s="13"/>
      <c r="S158" s="3">
        <f t="shared" si="25"/>
        <v>6</v>
      </c>
      <c r="T158" s="46" t="s">
        <v>2502</v>
      </c>
      <c r="U158" s="42">
        <f t="shared" si="22"/>
        <v>297.60000000000002</v>
      </c>
      <c r="V158" s="42">
        <f t="shared" si="23"/>
        <v>0</v>
      </c>
      <c r="W158" s="3"/>
      <c r="X158" s="3">
        <v>1.8</v>
      </c>
      <c r="Y158" s="3">
        <f t="shared" si="12"/>
        <v>4.2</v>
      </c>
      <c r="Z158" s="3">
        <f t="shared" si="26"/>
        <v>89.28</v>
      </c>
      <c r="AA158" s="1">
        <v>1800</v>
      </c>
      <c r="AB158" s="1">
        <f t="shared" si="27"/>
        <v>1.8</v>
      </c>
    </row>
    <row r="159" spans="1:28" ht="43.2" x14ac:dyDescent="0.3">
      <c r="A159" s="3">
        <f t="shared" si="28"/>
        <v>142</v>
      </c>
      <c r="B159" s="3" t="s">
        <v>2561</v>
      </c>
      <c r="C159" s="3">
        <v>1</v>
      </c>
      <c r="D159" s="3" t="s">
        <v>1572</v>
      </c>
      <c r="E159" s="3" t="s">
        <v>175</v>
      </c>
      <c r="F159" s="3" t="s">
        <v>139</v>
      </c>
      <c r="G159" s="3" t="s">
        <v>2326</v>
      </c>
      <c r="H159" s="3" t="s">
        <v>2478</v>
      </c>
      <c r="I159" s="3" t="s">
        <v>2496</v>
      </c>
      <c r="J159" s="3">
        <v>49.6</v>
      </c>
      <c r="K159" s="3">
        <v>6000</v>
      </c>
      <c r="L159" s="3" t="s">
        <v>25</v>
      </c>
      <c r="M159" s="3">
        <v>1</v>
      </c>
      <c r="N159" s="28">
        <f t="shared" si="20"/>
        <v>6</v>
      </c>
      <c r="O159" s="28">
        <f t="shared" si="21"/>
        <v>297.60000000000002</v>
      </c>
      <c r="P159" s="12">
        <v>0</v>
      </c>
      <c r="Q159" s="46">
        <f t="shared" si="24"/>
        <v>0</v>
      </c>
      <c r="R159" s="13"/>
      <c r="S159" s="3">
        <f t="shared" si="25"/>
        <v>6</v>
      </c>
      <c r="T159" s="46" t="s">
        <v>2502</v>
      </c>
      <c r="U159" s="42">
        <f t="shared" si="22"/>
        <v>297.60000000000002</v>
      </c>
      <c r="V159" s="42">
        <f t="shared" si="23"/>
        <v>0</v>
      </c>
      <c r="W159" s="3"/>
      <c r="X159" s="3">
        <v>3.6</v>
      </c>
      <c r="Y159" s="3">
        <f t="shared" si="12"/>
        <v>2.4</v>
      </c>
      <c r="Z159" s="3">
        <f t="shared" si="26"/>
        <v>178.56</v>
      </c>
      <c r="AA159" s="1">
        <v>3600</v>
      </c>
      <c r="AB159" s="1">
        <f t="shared" si="27"/>
        <v>3.6</v>
      </c>
    </row>
    <row r="160" spans="1:28" ht="43.2" x14ac:dyDescent="0.3">
      <c r="A160" s="3">
        <f t="shared" si="28"/>
        <v>143</v>
      </c>
      <c r="B160" s="3" t="s">
        <v>2561</v>
      </c>
      <c r="C160" s="3">
        <v>1</v>
      </c>
      <c r="D160" s="3" t="s">
        <v>1572</v>
      </c>
      <c r="E160" s="3" t="s">
        <v>176</v>
      </c>
      <c r="F160" s="3" t="s">
        <v>139</v>
      </c>
      <c r="G160" s="3" t="s">
        <v>2326</v>
      </c>
      <c r="H160" s="3" t="s">
        <v>2478</v>
      </c>
      <c r="I160" s="3" t="s">
        <v>2496</v>
      </c>
      <c r="J160" s="3">
        <v>49.6</v>
      </c>
      <c r="K160" s="3">
        <v>6000</v>
      </c>
      <c r="L160" s="3" t="s">
        <v>25</v>
      </c>
      <c r="M160" s="3">
        <v>1</v>
      </c>
      <c r="N160" s="28">
        <f t="shared" si="20"/>
        <v>6</v>
      </c>
      <c r="O160" s="28">
        <f t="shared" si="21"/>
        <v>297.60000000000002</v>
      </c>
      <c r="P160" s="12">
        <v>0</v>
      </c>
      <c r="Q160" s="46">
        <f t="shared" si="24"/>
        <v>0</v>
      </c>
      <c r="R160" s="13"/>
      <c r="S160" s="3">
        <f t="shared" si="25"/>
        <v>6</v>
      </c>
      <c r="T160" s="46" t="s">
        <v>2502</v>
      </c>
      <c r="U160" s="42">
        <f t="shared" si="22"/>
        <v>297.60000000000002</v>
      </c>
      <c r="V160" s="42">
        <f t="shared" si="23"/>
        <v>0</v>
      </c>
      <c r="W160" s="3"/>
      <c r="X160" s="3">
        <v>2.4</v>
      </c>
      <c r="Y160" s="3">
        <f t="shared" si="12"/>
        <v>3.6</v>
      </c>
      <c r="Z160" s="3">
        <f t="shared" si="26"/>
        <v>119.03999999999999</v>
      </c>
      <c r="AA160" s="1">
        <v>2400</v>
      </c>
      <c r="AB160" s="1">
        <f t="shared" si="27"/>
        <v>2.4</v>
      </c>
    </row>
    <row r="161" spans="1:28" ht="43.2" x14ac:dyDescent="0.3">
      <c r="A161" s="3">
        <f t="shared" si="28"/>
        <v>144</v>
      </c>
      <c r="B161" s="3" t="s">
        <v>2561</v>
      </c>
      <c r="C161" s="3">
        <v>1</v>
      </c>
      <c r="D161" s="3" t="s">
        <v>1572</v>
      </c>
      <c r="E161" s="3" t="s">
        <v>177</v>
      </c>
      <c r="F161" s="3" t="s">
        <v>139</v>
      </c>
      <c r="G161" s="3" t="s">
        <v>2326</v>
      </c>
      <c r="H161" s="3" t="s">
        <v>2478</v>
      </c>
      <c r="I161" s="3" t="s">
        <v>2496</v>
      </c>
      <c r="J161" s="3">
        <v>49.6</v>
      </c>
      <c r="K161" s="3">
        <v>6000</v>
      </c>
      <c r="L161" s="3" t="s">
        <v>25</v>
      </c>
      <c r="M161" s="3">
        <v>1</v>
      </c>
      <c r="N161" s="28">
        <f t="shared" ref="N161:N224" si="29">(K161/1000)*M161</f>
        <v>6</v>
      </c>
      <c r="O161" s="28">
        <f t="shared" ref="O161:O224" si="30">N161*J161</f>
        <v>297.60000000000002</v>
      </c>
      <c r="P161" s="12">
        <v>0</v>
      </c>
      <c r="Q161" s="46">
        <f t="shared" si="24"/>
        <v>0</v>
      </c>
      <c r="R161" s="13"/>
      <c r="S161" s="3">
        <f t="shared" si="25"/>
        <v>6</v>
      </c>
      <c r="T161" s="46" t="s">
        <v>2502</v>
      </c>
      <c r="U161" s="42">
        <f t="shared" si="22"/>
        <v>297.60000000000002</v>
      </c>
      <c r="V161" s="42">
        <f t="shared" si="23"/>
        <v>0</v>
      </c>
      <c r="W161" s="3"/>
      <c r="X161" s="3">
        <v>3.6</v>
      </c>
      <c r="Y161" s="3">
        <f t="shared" si="12"/>
        <v>2.4</v>
      </c>
      <c r="Z161" s="3">
        <f t="shared" si="26"/>
        <v>178.56</v>
      </c>
      <c r="AA161" s="1">
        <v>3600</v>
      </c>
      <c r="AB161" s="1">
        <f t="shared" si="27"/>
        <v>3.6</v>
      </c>
    </row>
    <row r="162" spans="1:28" ht="43.2" x14ac:dyDescent="0.3">
      <c r="A162" s="3">
        <f t="shared" si="28"/>
        <v>145</v>
      </c>
      <c r="B162" s="3" t="s">
        <v>2561</v>
      </c>
      <c r="C162" s="3">
        <v>1</v>
      </c>
      <c r="D162" s="3" t="s">
        <v>1572</v>
      </c>
      <c r="E162" s="3" t="s">
        <v>178</v>
      </c>
      <c r="F162" s="3" t="s">
        <v>139</v>
      </c>
      <c r="G162" s="3" t="s">
        <v>2326</v>
      </c>
      <c r="H162" s="3" t="s">
        <v>2478</v>
      </c>
      <c r="I162" s="3" t="s">
        <v>2496</v>
      </c>
      <c r="J162" s="3">
        <v>49.6</v>
      </c>
      <c r="K162" s="3">
        <v>6000</v>
      </c>
      <c r="L162" s="3" t="s">
        <v>25</v>
      </c>
      <c r="M162" s="3">
        <v>1</v>
      </c>
      <c r="N162" s="28">
        <f t="shared" si="29"/>
        <v>6</v>
      </c>
      <c r="O162" s="28">
        <f t="shared" si="30"/>
        <v>297.60000000000002</v>
      </c>
      <c r="P162" s="12">
        <v>0</v>
      </c>
      <c r="Q162" s="46">
        <f t="shared" si="24"/>
        <v>0</v>
      </c>
      <c r="R162" s="13"/>
      <c r="S162" s="3">
        <f t="shared" si="25"/>
        <v>6</v>
      </c>
      <c r="T162" s="46" t="s">
        <v>2502</v>
      </c>
      <c r="U162" s="42">
        <f t="shared" si="22"/>
        <v>297.60000000000002</v>
      </c>
      <c r="V162" s="42">
        <f t="shared" si="23"/>
        <v>0</v>
      </c>
      <c r="W162" s="3"/>
      <c r="X162" s="3">
        <v>3</v>
      </c>
      <c r="Y162" s="3">
        <f t="shared" si="12"/>
        <v>3</v>
      </c>
      <c r="Z162" s="3">
        <f t="shared" si="26"/>
        <v>148.80000000000001</v>
      </c>
      <c r="AA162" s="1">
        <v>3000</v>
      </c>
      <c r="AB162" s="1">
        <f t="shared" si="27"/>
        <v>3</v>
      </c>
    </row>
    <row r="163" spans="1:28" ht="43.2" x14ac:dyDescent="0.3">
      <c r="A163" s="3">
        <f t="shared" si="28"/>
        <v>146</v>
      </c>
      <c r="B163" s="3" t="s">
        <v>2561</v>
      </c>
      <c r="C163" s="3">
        <v>1</v>
      </c>
      <c r="D163" s="3" t="s">
        <v>1572</v>
      </c>
      <c r="E163" s="3" t="s">
        <v>179</v>
      </c>
      <c r="F163" s="3" t="s">
        <v>139</v>
      </c>
      <c r="G163" s="3" t="s">
        <v>2326</v>
      </c>
      <c r="H163" s="3" t="s">
        <v>2478</v>
      </c>
      <c r="I163" s="3" t="s">
        <v>2496</v>
      </c>
      <c r="J163" s="3">
        <v>49.6</v>
      </c>
      <c r="K163" s="3">
        <v>6000</v>
      </c>
      <c r="L163" s="3" t="s">
        <v>25</v>
      </c>
      <c r="M163" s="3">
        <v>1</v>
      </c>
      <c r="N163" s="28">
        <f t="shared" si="29"/>
        <v>6</v>
      </c>
      <c r="O163" s="28">
        <f t="shared" si="30"/>
        <v>297.60000000000002</v>
      </c>
      <c r="P163" s="12">
        <v>0</v>
      </c>
      <c r="Q163" s="46">
        <f t="shared" si="24"/>
        <v>0</v>
      </c>
      <c r="R163" s="13"/>
      <c r="S163" s="3">
        <f t="shared" si="25"/>
        <v>6</v>
      </c>
      <c r="T163" s="46" t="s">
        <v>2502</v>
      </c>
      <c r="U163" s="42">
        <f t="shared" si="22"/>
        <v>297.60000000000002</v>
      </c>
      <c r="V163" s="42">
        <f t="shared" si="23"/>
        <v>0</v>
      </c>
      <c r="W163" s="3"/>
      <c r="X163" s="3">
        <v>4.2</v>
      </c>
      <c r="Y163" s="3">
        <f t="shared" si="12"/>
        <v>1.7999999999999998</v>
      </c>
      <c r="Z163" s="3">
        <f t="shared" si="26"/>
        <v>208.32000000000002</v>
      </c>
      <c r="AA163" s="1">
        <v>4200</v>
      </c>
      <c r="AB163" s="1">
        <f t="shared" si="27"/>
        <v>4.2</v>
      </c>
    </row>
    <row r="164" spans="1:28" ht="43.2" x14ac:dyDescent="0.3">
      <c r="A164" s="3">
        <f t="shared" si="28"/>
        <v>147</v>
      </c>
      <c r="B164" s="3" t="s">
        <v>2561</v>
      </c>
      <c r="C164" s="3">
        <v>1</v>
      </c>
      <c r="D164" s="3" t="s">
        <v>1572</v>
      </c>
      <c r="E164" s="3" t="s">
        <v>180</v>
      </c>
      <c r="F164" s="3" t="s">
        <v>139</v>
      </c>
      <c r="G164" s="3" t="s">
        <v>2326</v>
      </c>
      <c r="H164" s="3" t="s">
        <v>2478</v>
      </c>
      <c r="I164" s="3" t="s">
        <v>2496</v>
      </c>
      <c r="J164" s="3">
        <v>49.6</v>
      </c>
      <c r="K164" s="3">
        <v>6000</v>
      </c>
      <c r="L164" s="3" t="s">
        <v>25</v>
      </c>
      <c r="M164" s="3">
        <v>1</v>
      </c>
      <c r="N164" s="28">
        <f t="shared" si="29"/>
        <v>6</v>
      </c>
      <c r="O164" s="28">
        <f t="shared" si="30"/>
        <v>297.60000000000002</v>
      </c>
      <c r="P164" s="12">
        <v>0</v>
      </c>
      <c r="Q164" s="46">
        <f t="shared" si="24"/>
        <v>0</v>
      </c>
      <c r="R164" s="13"/>
      <c r="S164" s="3">
        <f t="shared" si="25"/>
        <v>6</v>
      </c>
      <c r="T164" s="46" t="s">
        <v>2502</v>
      </c>
      <c r="U164" s="42">
        <f t="shared" si="22"/>
        <v>297.60000000000002</v>
      </c>
      <c r="V164" s="42">
        <f t="shared" si="23"/>
        <v>0</v>
      </c>
      <c r="W164" s="3"/>
      <c r="X164" s="3">
        <v>3.6</v>
      </c>
      <c r="Y164" s="3">
        <f t="shared" si="12"/>
        <v>2.4</v>
      </c>
      <c r="Z164" s="3">
        <f t="shared" si="26"/>
        <v>178.56</v>
      </c>
      <c r="AA164" s="1">
        <v>3600</v>
      </c>
      <c r="AB164" s="1">
        <f t="shared" si="27"/>
        <v>3.6</v>
      </c>
    </row>
    <row r="165" spans="1:28" ht="43.2" x14ac:dyDescent="0.3">
      <c r="A165" s="3">
        <f t="shared" si="28"/>
        <v>148</v>
      </c>
      <c r="B165" s="3" t="s">
        <v>2561</v>
      </c>
      <c r="C165" s="3">
        <v>1</v>
      </c>
      <c r="D165" s="3" t="s">
        <v>1572</v>
      </c>
      <c r="E165" s="3" t="s">
        <v>181</v>
      </c>
      <c r="F165" s="3" t="s">
        <v>139</v>
      </c>
      <c r="G165" s="3" t="s">
        <v>2326</v>
      </c>
      <c r="H165" s="3" t="s">
        <v>2478</v>
      </c>
      <c r="I165" s="3" t="s">
        <v>2496</v>
      </c>
      <c r="J165" s="3">
        <v>49.6</v>
      </c>
      <c r="K165" s="3">
        <v>6000</v>
      </c>
      <c r="L165" s="3" t="s">
        <v>25</v>
      </c>
      <c r="M165" s="3">
        <v>1</v>
      </c>
      <c r="N165" s="28">
        <f t="shared" si="29"/>
        <v>6</v>
      </c>
      <c r="O165" s="28">
        <f t="shared" si="30"/>
        <v>297.60000000000002</v>
      </c>
      <c r="P165" s="12">
        <v>0</v>
      </c>
      <c r="Q165" s="46">
        <f t="shared" si="24"/>
        <v>0</v>
      </c>
      <c r="R165" s="13"/>
      <c r="S165" s="3">
        <f t="shared" si="25"/>
        <v>6</v>
      </c>
      <c r="T165" s="46" t="s">
        <v>2502</v>
      </c>
      <c r="U165" s="42">
        <f t="shared" si="22"/>
        <v>297.60000000000002</v>
      </c>
      <c r="V165" s="42">
        <f t="shared" si="23"/>
        <v>0</v>
      </c>
      <c r="W165" s="3"/>
      <c r="X165" s="3">
        <v>5.4</v>
      </c>
      <c r="Y165" s="3">
        <f t="shared" si="12"/>
        <v>0.59999999999999964</v>
      </c>
      <c r="Z165" s="3">
        <f t="shared" si="26"/>
        <v>267.84000000000003</v>
      </c>
      <c r="AA165" s="1">
        <v>5400</v>
      </c>
      <c r="AB165" s="1">
        <f t="shared" si="27"/>
        <v>5.4</v>
      </c>
    </row>
    <row r="166" spans="1:28" ht="43.2" x14ac:dyDescent="0.3">
      <c r="A166" s="3">
        <f t="shared" si="28"/>
        <v>149</v>
      </c>
      <c r="B166" s="3" t="s">
        <v>2561</v>
      </c>
      <c r="C166" s="3">
        <v>1</v>
      </c>
      <c r="D166" s="3" t="s">
        <v>1572</v>
      </c>
      <c r="E166" s="3" t="s">
        <v>182</v>
      </c>
      <c r="F166" s="3" t="s">
        <v>139</v>
      </c>
      <c r="G166" s="3" t="s">
        <v>2326</v>
      </c>
      <c r="H166" s="3" t="s">
        <v>2478</v>
      </c>
      <c r="I166" s="3" t="s">
        <v>2496</v>
      </c>
      <c r="J166" s="3">
        <v>49.6</v>
      </c>
      <c r="K166" s="3">
        <v>6000</v>
      </c>
      <c r="L166" s="3" t="s">
        <v>25</v>
      </c>
      <c r="M166" s="3">
        <v>1</v>
      </c>
      <c r="N166" s="28">
        <f t="shared" si="29"/>
        <v>6</v>
      </c>
      <c r="O166" s="28">
        <f t="shared" si="30"/>
        <v>297.60000000000002</v>
      </c>
      <c r="P166" s="12">
        <v>0</v>
      </c>
      <c r="Q166" s="46">
        <f t="shared" si="24"/>
        <v>0</v>
      </c>
      <c r="R166" s="13"/>
      <c r="S166" s="3">
        <f t="shared" si="25"/>
        <v>6</v>
      </c>
      <c r="T166" s="46" t="s">
        <v>2502</v>
      </c>
      <c r="U166" s="42">
        <f t="shared" si="22"/>
        <v>297.60000000000002</v>
      </c>
      <c r="V166" s="42">
        <f t="shared" si="23"/>
        <v>0</v>
      </c>
      <c r="W166" s="3"/>
      <c r="X166" s="3">
        <v>4.8</v>
      </c>
      <c r="Y166" s="3">
        <f t="shared" si="12"/>
        <v>1.2000000000000002</v>
      </c>
      <c r="Z166" s="3">
        <f t="shared" si="26"/>
        <v>238.07999999999998</v>
      </c>
      <c r="AA166" s="1">
        <v>4800</v>
      </c>
      <c r="AB166" s="1">
        <f t="shared" si="27"/>
        <v>4.8</v>
      </c>
    </row>
    <row r="167" spans="1:28" ht="43.2" x14ac:dyDescent="0.3">
      <c r="A167" s="3">
        <f t="shared" si="28"/>
        <v>150</v>
      </c>
      <c r="B167" s="3" t="s">
        <v>2561</v>
      </c>
      <c r="C167" s="3">
        <v>1</v>
      </c>
      <c r="D167" s="3" t="s">
        <v>1572</v>
      </c>
      <c r="E167" s="3" t="s">
        <v>183</v>
      </c>
      <c r="F167" s="3" t="s">
        <v>139</v>
      </c>
      <c r="G167" s="3" t="s">
        <v>2326</v>
      </c>
      <c r="H167" s="3" t="s">
        <v>2478</v>
      </c>
      <c r="I167" s="3" t="s">
        <v>2496</v>
      </c>
      <c r="J167" s="3">
        <v>49.6</v>
      </c>
      <c r="K167" s="3">
        <v>6000</v>
      </c>
      <c r="L167" s="3" t="s">
        <v>25</v>
      </c>
      <c r="M167" s="3">
        <v>1</v>
      </c>
      <c r="N167" s="28">
        <f t="shared" si="29"/>
        <v>6</v>
      </c>
      <c r="O167" s="28">
        <f t="shared" si="30"/>
        <v>297.60000000000002</v>
      </c>
      <c r="P167" s="12">
        <v>0</v>
      </c>
      <c r="Q167" s="46">
        <f t="shared" si="24"/>
        <v>0</v>
      </c>
      <c r="R167" s="13"/>
      <c r="S167" s="3">
        <f t="shared" si="25"/>
        <v>6</v>
      </c>
      <c r="T167" s="46" t="s">
        <v>2502</v>
      </c>
      <c r="U167" s="42">
        <f t="shared" si="22"/>
        <v>297.60000000000002</v>
      </c>
      <c r="V167" s="42">
        <f t="shared" si="23"/>
        <v>0</v>
      </c>
      <c r="W167" s="3"/>
      <c r="X167" s="3">
        <v>4.2</v>
      </c>
      <c r="Y167" s="3">
        <f t="shared" si="12"/>
        <v>1.7999999999999998</v>
      </c>
      <c r="Z167" s="3">
        <f t="shared" si="26"/>
        <v>208.32000000000002</v>
      </c>
      <c r="AA167" s="1">
        <v>4200</v>
      </c>
      <c r="AB167" s="1">
        <f t="shared" si="27"/>
        <v>4.2</v>
      </c>
    </row>
    <row r="168" spans="1:28" ht="43.2" x14ac:dyDescent="0.3">
      <c r="A168" s="3">
        <f t="shared" si="28"/>
        <v>151</v>
      </c>
      <c r="B168" s="3" t="s">
        <v>2561</v>
      </c>
      <c r="C168" s="3">
        <v>1</v>
      </c>
      <c r="D168" s="3" t="s">
        <v>1572</v>
      </c>
      <c r="E168" s="3" t="s">
        <v>184</v>
      </c>
      <c r="F168" s="3" t="s">
        <v>139</v>
      </c>
      <c r="G168" s="3" t="s">
        <v>2326</v>
      </c>
      <c r="H168" s="3" t="s">
        <v>2478</v>
      </c>
      <c r="I168" s="3" t="s">
        <v>2496</v>
      </c>
      <c r="J168" s="3">
        <v>49.6</v>
      </c>
      <c r="K168" s="3">
        <v>6000</v>
      </c>
      <c r="L168" s="3" t="s">
        <v>25</v>
      </c>
      <c r="M168" s="3">
        <v>1</v>
      </c>
      <c r="N168" s="28">
        <f t="shared" si="29"/>
        <v>6</v>
      </c>
      <c r="O168" s="28">
        <f t="shared" si="30"/>
        <v>297.60000000000002</v>
      </c>
      <c r="P168" s="12">
        <v>0</v>
      </c>
      <c r="Q168" s="46">
        <f t="shared" si="24"/>
        <v>0</v>
      </c>
      <c r="R168" s="13"/>
      <c r="S168" s="3">
        <f t="shared" si="25"/>
        <v>6</v>
      </c>
      <c r="T168" s="46" t="s">
        <v>2502</v>
      </c>
      <c r="U168" s="42">
        <f t="shared" si="22"/>
        <v>297.60000000000002</v>
      </c>
      <c r="V168" s="42">
        <f t="shared" si="23"/>
        <v>0</v>
      </c>
      <c r="W168" s="3"/>
      <c r="X168" s="3">
        <v>4.2</v>
      </c>
      <c r="Y168" s="3">
        <f t="shared" si="12"/>
        <v>1.7999999999999998</v>
      </c>
      <c r="Z168" s="3">
        <f t="shared" si="26"/>
        <v>208.32000000000002</v>
      </c>
      <c r="AA168" s="1">
        <v>4200</v>
      </c>
      <c r="AB168" s="1">
        <f t="shared" si="27"/>
        <v>4.2</v>
      </c>
    </row>
    <row r="169" spans="1:28" ht="43.2" x14ac:dyDescent="0.3">
      <c r="A169" s="3">
        <f t="shared" si="28"/>
        <v>152</v>
      </c>
      <c r="B169" s="3" t="s">
        <v>2561</v>
      </c>
      <c r="C169" s="3">
        <v>1</v>
      </c>
      <c r="D169" s="3" t="s">
        <v>1572</v>
      </c>
      <c r="E169" s="3" t="s">
        <v>185</v>
      </c>
      <c r="F169" s="3" t="s">
        <v>139</v>
      </c>
      <c r="G169" s="3" t="s">
        <v>2326</v>
      </c>
      <c r="H169" s="3" t="s">
        <v>2478</v>
      </c>
      <c r="I169" s="3" t="s">
        <v>2496</v>
      </c>
      <c r="J169" s="3">
        <v>49.6</v>
      </c>
      <c r="K169" s="3">
        <v>6000</v>
      </c>
      <c r="L169" s="3" t="s">
        <v>25</v>
      </c>
      <c r="M169" s="3">
        <v>1</v>
      </c>
      <c r="N169" s="28">
        <f t="shared" si="29"/>
        <v>6</v>
      </c>
      <c r="O169" s="28">
        <f t="shared" si="30"/>
        <v>297.60000000000002</v>
      </c>
      <c r="P169" s="12">
        <v>0</v>
      </c>
      <c r="Q169" s="46">
        <f t="shared" si="24"/>
        <v>0</v>
      </c>
      <c r="R169" s="13"/>
      <c r="S169" s="3">
        <f t="shared" si="25"/>
        <v>6</v>
      </c>
      <c r="T169" s="46" t="s">
        <v>2502</v>
      </c>
      <c r="U169" s="42">
        <f t="shared" si="22"/>
        <v>297.60000000000002</v>
      </c>
      <c r="V169" s="42">
        <f t="shared" si="23"/>
        <v>0</v>
      </c>
      <c r="W169" s="3"/>
      <c r="X169" s="3">
        <v>4.2</v>
      </c>
      <c r="Y169" s="3">
        <f t="shared" si="12"/>
        <v>1.7999999999999998</v>
      </c>
      <c r="Z169" s="3">
        <f t="shared" si="26"/>
        <v>208.32000000000002</v>
      </c>
      <c r="AA169" s="1">
        <v>4200</v>
      </c>
      <c r="AB169" s="1">
        <f t="shared" si="27"/>
        <v>4.2</v>
      </c>
    </row>
    <row r="170" spans="1:28" ht="43.2" x14ac:dyDescent="0.3">
      <c r="A170" s="3">
        <f t="shared" si="28"/>
        <v>153</v>
      </c>
      <c r="B170" s="3" t="s">
        <v>2561</v>
      </c>
      <c r="C170" s="3">
        <v>1</v>
      </c>
      <c r="D170" s="3" t="s">
        <v>1572</v>
      </c>
      <c r="E170" s="3" t="s">
        <v>186</v>
      </c>
      <c r="F170" s="3" t="s">
        <v>139</v>
      </c>
      <c r="G170" s="3" t="s">
        <v>2326</v>
      </c>
      <c r="H170" s="3" t="s">
        <v>2478</v>
      </c>
      <c r="I170" s="3" t="s">
        <v>2496</v>
      </c>
      <c r="J170" s="3">
        <v>49.6</v>
      </c>
      <c r="K170" s="3">
        <v>6000</v>
      </c>
      <c r="L170" s="3" t="s">
        <v>25</v>
      </c>
      <c r="M170" s="3">
        <v>1</v>
      </c>
      <c r="N170" s="28">
        <f t="shared" si="29"/>
        <v>6</v>
      </c>
      <c r="O170" s="28">
        <f t="shared" si="30"/>
        <v>297.60000000000002</v>
      </c>
      <c r="P170" s="12">
        <v>0</v>
      </c>
      <c r="Q170" s="46">
        <f t="shared" si="24"/>
        <v>0</v>
      </c>
      <c r="R170" s="13"/>
      <c r="S170" s="3">
        <f t="shared" si="25"/>
        <v>6</v>
      </c>
      <c r="T170" s="46" t="s">
        <v>2502</v>
      </c>
      <c r="U170" s="42">
        <f t="shared" si="22"/>
        <v>297.60000000000002</v>
      </c>
      <c r="V170" s="42">
        <f t="shared" si="23"/>
        <v>0</v>
      </c>
      <c r="W170" s="3"/>
      <c r="X170" s="3">
        <v>4.2</v>
      </c>
      <c r="Y170" s="3">
        <f t="shared" si="12"/>
        <v>1.7999999999999998</v>
      </c>
      <c r="Z170" s="3">
        <f t="shared" si="26"/>
        <v>208.32000000000002</v>
      </c>
      <c r="AA170" s="1">
        <v>4200</v>
      </c>
      <c r="AB170" s="1">
        <f t="shared" si="27"/>
        <v>4.2</v>
      </c>
    </row>
    <row r="171" spans="1:28" ht="43.2" x14ac:dyDescent="0.3">
      <c r="A171" s="3">
        <f t="shared" si="28"/>
        <v>154</v>
      </c>
      <c r="B171" s="3" t="s">
        <v>2561</v>
      </c>
      <c r="C171" s="3">
        <v>1</v>
      </c>
      <c r="D171" s="3" t="s">
        <v>1572</v>
      </c>
      <c r="E171" s="3" t="s">
        <v>187</v>
      </c>
      <c r="F171" s="3" t="s">
        <v>139</v>
      </c>
      <c r="G171" s="3" t="s">
        <v>2326</v>
      </c>
      <c r="H171" s="3" t="s">
        <v>2478</v>
      </c>
      <c r="I171" s="3" t="s">
        <v>2496</v>
      </c>
      <c r="J171" s="3">
        <v>49.6</v>
      </c>
      <c r="K171" s="3">
        <v>6000</v>
      </c>
      <c r="L171" s="3" t="s">
        <v>25</v>
      </c>
      <c r="M171" s="3">
        <v>1</v>
      </c>
      <c r="N171" s="28">
        <f t="shared" si="29"/>
        <v>6</v>
      </c>
      <c r="O171" s="28">
        <f t="shared" si="30"/>
        <v>297.60000000000002</v>
      </c>
      <c r="P171" s="12">
        <v>0</v>
      </c>
      <c r="Q171" s="46">
        <f t="shared" si="24"/>
        <v>0</v>
      </c>
      <c r="R171" s="13"/>
      <c r="S171" s="3">
        <f t="shared" si="25"/>
        <v>6</v>
      </c>
      <c r="T171" s="46" t="s">
        <v>2502</v>
      </c>
      <c r="U171" s="42">
        <f t="shared" si="22"/>
        <v>297.60000000000002</v>
      </c>
      <c r="V171" s="42">
        <f t="shared" si="23"/>
        <v>0</v>
      </c>
      <c r="W171" s="3"/>
      <c r="X171" s="3">
        <v>4.8</v>
      </c>
      <c r="Y171" s="3">
        <f t="shared" si="12"/>
        <v>1.2000000000000002</v>
      </c>
      <c r="Z171" s="3">
        <f t="shared" si="26"/>
        <v>238.07999999999998</v>
      </c>
      <c r="AA171" s="1">
        <v>4800</v>
      </c>
      <c r="AB171" s="1">
        <f t="shared" si="27"/>
        <v>4.8</v>
      </c>
    </row>
    <row r="172" spans="1:28" ht="43.2" x14ac:dyDescent="0.3">
      <c r="A172" s="3">
        <f t="shared" si="28"/>
        <v>155</v>
      </c>
      <c r="B172" s="3" t="s">
        <v>2561</v>
      </c>
      <c r="C172" s="3">
        <v>1</v>
      </c>
      <c r="D172" s="3" t="s">
        <v>1572</v>
      </c>
      <c r="E172" s="3" t="s">
        <v>188</v>
      </c>
      <c r="F172" s="3" t="s">
        <v>139</v>
      </c>
      <c r="G172" s="3" t="s">
        <v>2326</v>
      </c>
      <c r="H172" s="3" t="s">
        <v>2478</v>
      </c>
      <c r="I172" s="3" t="s">
        <v>2496</v>
      </c>
      <c r="J172" s="3">
        <v>49.6</v>
      </c>
      <c r="K172" s="3">
        <v>6000</v>
      </c>
      <c r="L172" s="3" t="s">
        <v>25</v>
      </c>
      <c r="M172" s="3">
        <v>1</v>
      </c>
      <c r="N172" s="28">
        <f t="shared" si="29"/>
        <v>6</v>
      </c>
      <c r="O172" s="28">
        <f t="shared" si="30"/>
        <v>297.60000000000002</v>
      </c>
      <c r="P172" s="12">
        <v>0</v>
      </c>
      <c r="Q172" s="46">
        <f t="shared" si="24"/>
        <v>0</v>
      </c>
      <c r="R172" s="13"/>
      <c r="S172" s="3">
        <f t="shared" si="25"/>
        <v>6</v>
      </c>
      <c r="T172" s="46" t="s">
        <v>2502</v>
      </c>
      <c r="U172" s="42">
        <f t="shared" si="22"/>
        <v>297.60000000000002</v>
      </c>
      <c r="V172" s="42">
        <f t="shared" si="23"/>
        <v>0</v>
      </c>
      <c r="W172" s="3"/>
      <c r="X172" s="3">
        <v>3.6</v>
      </c>
      <c r="Y172" s="3">
        <f t="shared" si="12"/>
        <v>2.4</v>
      </c>
      <c r="Z172" s="3">
        <f t="shared" si="26"/>
        <v>178.56</v>
      </c>
      <c r="AA172" s="1">
        <v>3600</v>
      </c>
      <c r="AB172" s="1">
        <f t="shared" si="27"/>
        <v>3.6</v>
      </c>
    </row>
    <row r="173" spans="1:28" ht="43.2" x14ac:dyDescent="0.3">
      <c r="A173" s="3">
        <f t="shared" si="28"/>
        <v>156</v>
      </c>
      <c r="B173" s="3" t="s">
        <v>2561</v>
      </c>
      <c r="C173" s="3">
        <v>1</v>
      </c>
      <c r="D173" s="3" t="s">
        <v>1572</v>
      </c>
      <c r="E173" s="3" t="s">
        <v>189</v>
      </c>
      <c r="F173" s="3" t="s">
        <v>139</v>
      </c>
      <c r="G173" s="3" t="s">
        <v>2326</v>
      </c>
      <c r="H173" s="3" t="s">
        <v>2478</v>
      </c>
      <c r="I173" s="3" t="s">
        <v>2496</v>
      </c>
      <c r="J173" s="3">
        <v>49.6</v>
      </c>
      <c r="K173" s="3">
        <v>6000</v>
      </c>
      <c r="L173" s="3" t="s">
        <v>25</v>
      </c>
      <c r="M173" s="3">
        <v>1</v>
      </c>
      <c r="N173" s="28">
        <f t="shared" si="29"/>
        <v>6</v>
      </c>
      <c r="O173" s="28">
        <f t="shared" si="30"/>
        <v>297.60000000000002</v>
      </c>
      <c r="P173" s="12">
        <v>0</v>
      </c>
      <c r="Q173" s="46">
        <f t="shared" si="24"/>
        <v>0</v>
      </c>
      <c r="R173" s="13"/>
      <c r="S173" s="3">
        <f t="shared" si="25"/>
        <v>6</v>
      </c>
      <c r="T173" s="46" t="s">
        <v>2502</v>
      </c>
      <c r="U173" s="42">
        <f t="shared" si="22"/>
        <v>297.60000000000002</v>
      </c>
      <c r="V173" s="42">
        <f t="shared" si="23"/>
        <v>0</v>
      </c>
      <c r="W173" s="3"/>
      <c r="X173" s="3">
        <v>3.6</v>
      </c>
      <c r="Y173" s="3">
        <f t="shared" si="12"/>
        <v>2.4</v>
      </c>
      <c r="Z173" s="3">
        <f t="shared" si="26"/>
        <v>178.56</v>
      </c>
      <c r="AA173" s="1">
        <v>3600</v>
      </c>
      <c r="AB173" s="1">
        <f t="shared" si="27"/>
        <v>3.6</v>
      </c>
    </row>
    <row r="174" spans="1:28" ht="43.2" x14ac:dyDescent="0.3">
      <c r="A174" s="3">
        <f t="shared" si="28"/>
        <v>157</v>
      </c>
      <c r="B174" s="3" t="s">
        <v>2561</v>
      </c>
      <c r="C174" s="3">
        <v>1</v>
      </c>
      <c r="D174" s="3" t="s">
        <v>1572</v>
      </c>
      <c r="E174" s="3" t="s">
        <v>190</v>
      </c>
      <c r="F174" s="3" t="s">
        <v>139</v>
      </c>
      <c r="G174" s="3" t="s">
        <v>2326</v>
      </c>
      <c r="H174" s="3" t="s">
        <v>2478</v>
      </c>
      <c r="I174" s="3" t="s">
        <v>2496</v>
      </c>
      <c r="J174" s="3">
        <v>49.6</v>
      </c>
      <c r="K174" s="3">
        <v>6000</v>
      </c>
      <c r="L174" s="3" t="s">
        <v>25</v>
      </c>
      <c r="M174" s="3">
        <v>1</v>
      </c>
      <c r="N174" s="28">
        <f t="shared" si="29"/>
        <v>6</v>
      </c>
      <c r="O174" s="28">
        <f t="shared" si="30"/>
        <v>297.60000000000002</v>
      </c>
      <c r="P174" s="12">
        <v>0</v>
      </c>
      <c r="Q174" s="46">
        <f t="shared" si="24"/>
        <v>0</v>
      </c>
      <c r="R174" s="13"/>
      <c r="S174" s="3">
        <f t="shared" si="25"/>
        <v>6</v>
      </c>
      <c r="T174" s="46" t="s">
        <v>2502</v>
      </c>
      <c r="U174" s="42">
        <f t="shared" si="22"/>
        <v>297.60000000000002</v>
      </c>
      <c r="V174" s="42">
        <f t="shared" si="23"/>
        <v>0</v>
      </c>
      <c r="W174" s="3"/>
      <c r="X174" s="3">
        <v>2.4</v>
      </c>
      <c r="Y174" s="3">
        <f t="shared" si="12"/>
        <v>3.6</v>
      </c>
      <c r="Z174" s="3">
        <f t="shared" si="26"/>
        <v>119.03999999999999</v>
      </c>
      <c r="AA174" s="1">
        <v>2400</v>
      </c>
      <c r="AB174" s="1">
        <f t="shared" si="27"/>
        <v>2.4</v>
      </c>
    </row>
    <row r="175" spans="1:28" ht="43.2" x14ac:dyDescent="0.3">
      <c r="A175" s="3">
        <f t="shared" si="28"/>
        <v>158</v>
      </c>
      <c r="B175" s="3" t="s">
        <v>2561</v>
      </c>
      <c r="C175" s="3">
        <v>1</v>
      </c>
      <c r="D175" s="3" t="s">
        <v>1572</v>
      </c>
      <c r="E175" s="3" t="s">
        <v>191</v>
      </c>
      <c r="F175" s="3" t="s">
        <v>139</v>
      </c>
      <c r="G175" s="3" t="s">
        <v>2326</v>
      </c>
      <c r="H175" s="3" t="s">
        <v>2478</v>
      </c>
      <c r="I175" s="3" t="s">
        <v>2496</v>
      </c>
      <c r="J175" s="3">
        <v>49.6</v>
      </c>
      <c r="K175" s="3">
        <v>6000</v>
      </c>
      <c r="L175" s="3" t="s">
        <v>25</v>
      </c>
      <c r="M175" s="3">
        <v>1</v>
      </c>
      <c r="N175" s="28">
        <f t="shared" si="29"/>
        <v>6</v>
      </c>
      <c r="O175" s="28">
        <f t="shared" si="30"/>
        <v>297.60000000000002</v>
      </c>
      <c r="P175" s="12">
        <v>0</v>
      </c>
      <c r="Q175" s="46">
        <f t="shared" si="24"/>
        <v>0</v>
      </c>
      <c r="R175" s="13"/>
      <c r="S175" s="3">
        <f t="shared" si="25"/>
        <v>6</v>
      </c>
      <c r="T175" s="46" t="s">
        <v>2502</v>
      </c>
      <c r="U175" s="42">
        <f t="shared" si="22"/>
        <v>297.60000000000002</v>
      </c>
      <c r="V175" s="42">
        <f t="shared" si="23"/>
        <v>0</v>
      </c>
      <c r="W175" s="3"/>
      <c r="X175" s="3">
        <v>4.2</v>
      </c>
      <c r="Y175" s="3">
        <f t="shared" si="12"/>
        <v>1.7999999999999998</v>
      </c>
      <c r="Z175" s="3">
        <f t="shared" si="26"/>
        <v>208.32000000000002</v>
      </c>
      <c r="AA175" s="1">
        <v>4200</v>
      </c>
      <c r="AB175" s="1">
        <f t="shared" si="27"/>
        <v>4.2</v>
      </c>
    </row>
    <row r="176" spans="1:28" ht="43.2" x14ac:dyDescent="0.3">
      <c r="A176" s="3">
        <f t="shared" si="28"/>
        <v>159</v>
      </c>
      <c r="B176" s="3" t="s">
        <v>2561</v>
      </c>
      <c r="C176" s="3">
        <v>1</v>
      </c>
      <c r="D176" s="3" t="s">
        <v>1572</v>
      </c>
      <c r="E176" s="3" t="s">
        <v>192</v>
      </c>
      <c r="F176" s="3" t="s">
        <v>139</v>
      </c>
      <c r="G176" s="3" t="s">
        <v>2326</v>
      </c>
      <c r="H176" s="3" t="s">
        <v>2478</v>
      </c>
      <c r="I176" s="3" t="s">
        <v>2496</v>
      </c>
      <c r="J176" s="3">
        <v>49.6</v>
      </c>
      <c r="K176" s="3">
        <v>6000</v>
      </c>
      <c r="L176" s="3" t="s">
        <v>25</v>
      </c>
      <c r="M176" s="3">
        <v>1</v>
      </c>
      <c r="N176" s="28">
        <f t="shared" si="29"/>
        <v>6</v>
      </c>
      <c r="O176" s="28">
        <f t="shared" si="30"/>
        <v>297.60000000000002</v>
      </c>
      <c r="P176" s="12">
        <v>0</v>
      </c>
      <c r="Q176" s="46">
        <f t="shared" si="24"/>
        <v>0</v>
      </c>
      <c r="R176" s="13"/>
      <c r="S176" s="3">
        <f t="shared" si="25"/>
        <v>6</v>
      </c>
      <c r="T176" s="46" t="s">
        <v>2502</v>
      </c>
      <c r="U176" s="42">
        <f t="shared" si="22"/>
        <v>297.60000000000002</v>
      </c>
      <c r="V176" s="42">
        <f t="shared" si="23"/>
        <v>0</v>
      </c>
      <c r="W176" s="3"/>
      <c r="X176" s="3">
        <v>4.2</v>
      </c>
      <c r="Y176" s="3">
        <f t="shared" si="12"/>
        <v>1.7999999999999998</v>
      </c>
      <c r="Z176" s="3">
        <f t="shared" si="26"/>
        <v>208.32000000000002</v>
      </c>
      <c r="AA176" s="1">
        <v>4200</v>
      </c>
      <c r="AB176" s="1">
        <f t="shared" si="27"/>
        <v>4.2</v>
      </c>
    </row>
    <row r="177" spans="1:28" ht="43.2" x14ac:dyDescent="0.3">
      <c r="A177" s="3">
        <f t="shared" si="28"/>
        <v>160</v>
      </c>
      <c r="B177" s="3" t="s">
        <v>2561</v>
      </c>
      <c r="C177" s="3">
        <v>1</v>
      </c>
      <c r="D177" s="3" t="s">
        <v>1572</v>
      </c>
      <c r="E177" s="3" t="s">
        <v>193</v>
      </c>
      <c r="F177" s="3" t="s">
        <v>139</v>
      </c>
      <c r="G177" s="3" t="s">
        <v>2326</v>
      </c>
      <c r="H177" s="3" t="s">
        <v>2478</v>
      </c>
      <c r="I177" s="3" t="s">
        <v>2496</v>
      </c>
      <c r="J177" s="3">
        <v>49.6</v>
      </c>
      <c r="K177" s="3">
        <v>6000</v>
      </c>
      <c r="L177" s="3" t="s">
        <v>25</v>
      </c>
      <c r="M177" s="3">
        <v>1</v>
      </c>
      <c r="N177" s="28">
        <f t="shared" si="29"/>
        <v>6</v>
      </c>
      <c r="O177" s="28">
        <f t="shared" si="30"/>
        <v>297.60000000000002</v>
      </c>
      <c r="P177" s="12">
        <v>0</v>
      </c>
      <c r="Q177" s="46">
        <f t="shared" si="24"/>
        <v>0</v>
      </c>
      <c r="R177" s="13"/>
      <c r="S177" s="3">
        <f t="shared" si="25"/>
        <v>6</v>
      </c>
      <c r="T177" s="46" t="s">
        <v>2502</v>
      </c>
      <c r="U177" s="42">
        <f t="shared" si="22"/>
        <v>297.60000000000002</v>
      </c>
      <c r="V177" s="42">
        <f t="shared" si="23"/>
        <v>0</v>
      </c>
      <c r="W177" s="3"/>
      <c r="X177" s="3">
        <v>3</v>
      </c>
      <c r="Y177" s="3">
        <f t="shared" si="12"/>
        <v>3</v>
      </c>
      <c r="Z177" s="3">
        <f t="shared" si="26"/>
        <v>148.80000000000001</v>
      </c>
      <c r="AA177" s="1">
        <v>3000</v>
      </c>
      <c r="AB177" s="1">
        <f t="shared" si="27"/>
        <v>3</v>
      </c>
    </row>
    <row r="178" spans="1:28" ht="43.2" x14ac:dyDescent="0.3">
      <c r="A178" s="3">
        <f t="shared" si="28"/>
        <v>161</v>
      </c>
      <c r="B178" s="3" t="s">
        <v>2561</v>
      </c>
      <c r="C178" s="3">
        <v>1</v>
      </c>
      <c r="D178" s="3" t="s">
        <v>1572</v>
      </c>
      <c r="E178" s="3" t="s">
        <v>194</v>
      </c>
      <c r="F178" s="3" t="s">
        <v>139</v>
      </c>
      <c r="G178" s="3" t="s">
        <v>2326</v>
      </c>
      <c r="H178" s="3" t="s">
        <v>2478</v>
      </c>
      <c r="I178" s="3" t="s">
        <v>2496</v>
      </c>
      <c r="J178" s="3">
        <v>49.6</v>
      </c>
      <c r="K178" s="3">
        <v>6000</v>
      </c>
      <c r="L178" s="3" t="s">
        <v>25</v>
      </c>
      <c r="M178" s="3">
        <v>1</v>
      </c>
      <c r="N178" s="28">
        <f t="shared" si="29"/>
        <v>6</v>
      </c>
      <c r="O178" s="28">
        <f t="shared" si="30"/>
        <v>297.60000000000002</v>
      </c>
      <c r="P178" s="12">
        <v>0</v>
      </c>
      <c r="Q178" s="46">
        <f t="shared" si="24"/>
        <v>0</v>
      </c>
      <c r="R178" s="13"/>
      <c r="S178" s="3">
        <f t="shared" si="25"/>
        <v>6</v>
      </c>
      <c r="T178" s="46" t="s">
        <v>2502</v>
      </c>
      <c r="U178" s="42">
        <f t="shared" si="22"/>
        <v>297.60000000000002</v>
      </c>
      <c r="V178" s="42">
        <f t="shared" si="23"/>
        <v>0</v>
      </c>
      <c r="W178" s="3"/>
      <c r="X178" s="3">
        <v>3.6</v>
      </c>
      <c r="Y178" s="3">
        <f t="shared" si="12"/>
        <v>2.4</v>
      </c>
      <c r="Z178" s="3">
        <f t="shared" si="26"/>
        <v>178.56</v>
      </c>
      <c r="AA178" s="1">
        <v>3600</v>
      </c>
      <c r="AB178" s="1">
        <f t="shared" si="27"/>
        <v>3.6</v>
      </c>
    </row>
    <row r="179" spans="1:28" ht="43.2" customHeight="1" x14ac:dyDescent="0.3">
      <c r="A179" s="3">
        <f t="shared" si="28"/>
        <v>162</v>
      </c>
      <c r="B179" s="3" t="s">
        <v>2561</v>
      </c>
      <c r="C179" s="3">
        <v>1</v>
      </c>
      <c r="D179" s="3" t="s">
        <v>1572</v>
      </c>
      <c r="E179" s="3" t="s">
        <v>195</v>
      </c>
      <c r="F179" s="3" t="s">
        <v>8</v>
      </c>
      <c r="G179" s="3" t="s">
        <v>2500</v>
      </c>
      <c r="H179" s="3" t="s">
        <v>2471</v>
      </c>
      <c r="I179" s="3" t="s">
        <v>2496</v>
      </c>
      <c r="J179" s="3">
        <v>32</v>
      </c>
      <c r="K179" s="3">
        <v>6000</v>
      </c>
      <c r="L179" s="3" t="s">
        <v>25</v>
      </c>
      <c r="M179" s="3">
        <v>1</v>
      </c>
      <c r="N179" s="28">
        <f t="shared" si="29"/>
        <v>6</v>
      </c>
      <c r="O179" s="28">
        <f t="shared" si="30"/>
        <v>192</v>
      </c>
      <c r="P179" s="12">
        <v>0</v>
      </c>
      <c r="Q179" s="46">
        <f t="shared" si="24"/>
        <v>0</v>
      </c>
      <c r="R179" s="13"/>
      <c r="S179" s="3">
        <f t="shared" si="25"/>
        <v>6</v>
      </c>
      <c r="T179" s="46" t="s">
        <v>2502</v>
      </c>
      <c r="U179" s="3">
        <f t="shared" si="22"/>
        <v>192</v>
      </c>
      <c r="V179" s="3">
        <f t="shared" si="23"/>
        <v>0</v>
      </c>
      <c r="W179" s="3"/>
      <c r="X179" s="3">
        <v>3.6</v>
      </c>
      <c r="Y179" s="3">
        <f t="shared" si="12"/>
        <v>2.4</v>
      </c>
      <c r="Z179" s="3">
        <f t="shared" si="26"/>
        <v>115.2</v>
      </c>
      <c r="AA179" s="1">
        <v>3600</v>
      </c>
      <c r="AB179" s="1">
        <f t="shared" si="27"/>
        <v>3.6</v>
      </c>
    </row>
    <row r="180" spans="1:28" ht="43.2" customHeight="1" x14ac:dyDescent="0.3">
      <c r="A180" s="3">
        <f t="shared" si="28"/>
        <v>163</v>
      </c>
      <c r="B180" s="3" t="s">
        <v>2561</v>
      </c>
      <c r="C180" s="3">
        <v>1</v>
      </c>
      <c r="D180" s="3" t="s">
        <v>1572</v>
      </c>
      <c r="E180" s="3" t="s">
        <v>196</v>
      </c>
      <c r="F180" s="3" t="s">
        <v>8</v>
      </c>
      <c r="G180" s="3" t="s">
        <v>2500</v>
      </c>
      <c r="H180" s="3" t="s">
        <v>2471</v>
      </c>
      <c r="I180" s="3" t="s">
        <v>2496</v>
      </c>
      <c r="J180" s="3">
        <v>32</v>
      </c>
      <c r="K180" s="3">
        <v>6000</v>
      </c>
      <c r="L180" s="3" t="s">
        <v>25</v>
      </c>
      <c r="M180" s="3">
        <v>1</v>
      </c>
      <c r="N180" s="28">
        <f t="shared" si="29"/>
        <v>6</v>
      </c>
      <c r="O180" s="28">
        <f t="shared" si="30"/>
        <v>192</v>
      </c>
      <c r="P180" s="12">
        <v>0</v>
      </c>
      <c r="Q180" s="46">
        <f t="shared" si="24"/>
        <v>0</v>
      </c>
      <c r="R180" s="13"/>
      <c r="S180" s="3">
        <f t="shared" si="25"/>
        <v>6</v>
      </c>
      <c r="T180" s="46" t="s">
        <v>2502</v>
      </c>
      <c r="U180" s="3">
        <f t="shared" si="22"/>
        <v>192</v>
      </c>
      <c r="V180" s="3">
        <f t="shared" si="23"/>
        <v>0</v>
      </c>
      <c r="W180" s="3"/>
      <c r="X180" s="3">
        <v>2.4</v>
      </c>
      <c r="Y180" s="3">
        <f t="shared" si="12"/>
        <v>3.6</v>
      </c>
      <c r="Z180" s="3">
        <f t="shared" si="26"/>
        <v>76.8</v>
      </c>
      <c r="AA180" s="1">
        <v>2400</v>
      </c>
      <c r="AB180" s="1">
        <f t="shared" si="27"/>
        <v>2.4</v>
      </c>
    </row>
    <row r="181" spans="1:28" ht="43.2" customHeight="1" x14ac:dyDescent="0.3">
      <c r="A181" s="3">
        <f t="shared" si="28"/>
        <v>164</v>
      </c>
      <c r="B181" s="3" t="s">
        <v>2561</v>
      </c>
      <c r="C181" s="3">
        <v>1</v>
      </c>
      <c r="D181" s="3" t="s">
        <v>1572</v>
      </c>
      <c r="E181" s="3" t="s">
        <v>197</v>
      </c>
      <c r="F181" s="3" t="s">
        <v>8</v>
      </c>
      <c r="G181" s="3" t="s">
        <v>2500</v>
      </c>
      <c r="H181" s="3" t="s">
        <v>2471</v>
      </c>
      <c r="I181" s="3" t="s">
        <v>2496</v>
      </c>
      <c r="J181" s="3">
        <v>32</v>
      </c>
      <c r="K181" s="3">
        <v>6000</v>
      </c>
      <c r="L181" s="3" t="s">
        <v>25</v>
      </c>
      <c r="M181" s="3">
        <v>1</v>
      </c>
      <c r="N181" s="28">
        <f t="shared" si="29"/>
        <v>6</v>
      </c>
      <c r="O181" s="28">
        <f t="shared" si="30"/>
        <v>192</v>
      </c>
      <c r="P181" s="12">
        <v>0</v>
      </c>
      <c r="Q181" s="46">
        <f t="shared" si="24"/>
        <v>0</v>
      </c>
      <c r="R181" s="13"/>
      <c r="S181" s="3">
        <f t="shared" si="25"/>
        <v>6</v>
      </c>
      <c r="T181" s="46" t="s">
        <v>2502</v>
      </c>
      <c r="U181" s="3">
        <f t="shared" si="22"/>
        <v>192</v>
      </c>
      <c r="V181" s="3">
        <f t="shared" si="23"/>
        <v>0</v>
      </c>
      <c r="W181" s="3"/>
      <c r="X181" s="3">
        <v>3.6</v>
      </c>
      <c r="Y181" s="3">
        <f t="shared" si="12"/>
        <v>2.4</v>
      </c>
      <c r="Z181" s="3">
        <f t="shared" si="26"/>
        <v>115.2</v>
      </c>
      <c r="AA181" s="1">
        <v>3600</v>
      </c>
      <c r="AB181" s="1">
        <f t="shared" si="27"/>
        <v>3.6</v>
      </c>
    </row>
    <row r="182" spans="1:28" ht="43.2" customHeight="1" x14ac:dyDescent="0.3">
      <c r="A182" s="3">
        <f t="shared" si="28"/>
        <v>165</v>
      </c>
      <c r="B182" s="3" t="s">
        <v>2561</v>
      </c>
      <c r="C182" s="3">
        <v>1</v>
      </c>
      <c r="D182" s="3" t="s">
        <v>1572</v>
      </c>
      <c r="E182" s="3" t="s">
        <v>198</v>
      </c>
      <c r="F182" s="3" t="s">
        <v>8</v>
      </c>
      <c r="G182" s="3" t="s">
        <v>2500</v>
      </c>
      <c r="H182" s="3" t="s">
        <v>2471</v>
      </c>
      <c r="I182" s="3" t="s">
        <v>2496</v>
      </c>
      <c r="J182" s="3">
        <v>32</v>
      </c>
      <c r="K182" s="3">
        <v>6000</v>
      </c>
      <c r="L182" s="3" t="s">
        <v>25</v>
      </c>
      <c r="M182" s="3">
        <v>1</v>
      </c>
      <c r="N182" s="28">
        <f t="shared" si="29"/>
        <v>6</v>
      </c>
      <c r="O182" s="28">
        <f t="shared" si="30"/>
        <v>192</v>
      </c>
      <c r="P182" s="12">
        <v>0</v>
      </c>
      <c r="Q182" s="46">
        <f t="shared" si="24"/>
        <v>0</v>
      </c>
      <c r="R182" s="13"/>
      <c r="S182" s="3">
        <f t="shared" si="25"/>
        <v>6</v>
      </c>
      <c r="T182" s="46" t="s">
        <v>2502</v>
      </c>
      <c r="U182" s="3">
        <f t="shared" si="22"/>
        <v>192</v>
      </c>
      <c r="V182" s="3">
        <f t="shared" si="23"/>
        <v>0</v>
      </c>
      <c r="W182" s="3"/>
      <c r="X182" s="3">
        <v>3</v>
      </c>
      <c r="Y182" s="3">
        <f t="shared" si="12"/>
        <v>3</v>
      </c>
      <c r="Z182" s="3">
        <f t="shared" si="26"/>
        <v>96</v>
      </c>
      <c r="AA182" s="1">
        <v>3000</v>
      </c>
      <c r="AB182" s="1">
        <f t="shared" si="27"/>
        <v>3</v>
      </c>
    </row>
    <row r="183" spans="1:28" ht="43.2" customHeight="1" x14ac:dyDescent="0.3">
      <c r="A183" s="3">
        <f t="shared" si="28"/>
        <v>166</v>
      </c>
      <c r="B183" s="3" t="s">
        <v>2561</v>
      </c>
      <c r="C183" s="3">
        <v>1</v>
      </c>
      <c r="D183" s="3" t="s">
        <v>1572</v>
      </c>
      <c r="E183" s="3" t="s">
        <v>199</v>
      </c>
      <c r="F183" s="3" t="s">
        <v>8</v>
      </c>
      <c r="G183" s="3" t="s">
        <v>2500</v>
      </c>
      <c r="H183" s="3" t="s">
        <v>2471</v>
      </c>
      <c r="I183" s="3" t="s">
        <v>2496</v>
      </c>
      <c r="J183" s="3">
        <v>32</v>
      </c>
      <c r="K183" s="3">
        <v>6000</v>
      </c>
      <c r="L183" s="3" t="s">
        <v>25</v>
      </c>
      <c r="M183" s="3">
        <v>1</v>
      </c>
      <c r="N183" s="28">
        <f t="shared" si="29"/>
        <v>6</v>
      </c>
      <c r="O183" s="28">
        <f t="shared" si="30"/>
        <v>192</v>
      </c>
      <c r="P183" s="12">
        <v>0</v>
      </c>
      <c r="Q183" s="46">
        <f t="shared" si="24"/>
        <v>0</v>
      </c>
      <c r="R183" s="13"/>
      <c r="S183" s="3">
        <f t="shared" si="25"/>
        <v>6</v>
      </c>
      <c r="T183" s="46" t="s">
        <v>2502</v>
      </c>
      <c r="U183" s="3">
        <f t="shared" si="22"/>
        <v>192</v>
      </c>
      <c r="V183" s="3">
        <f t="shared" si="23"/>
        <v>0</v>
      </c>
      <c r="W183" s="3"/>
      <c r="X183" s="3">
        <v>4.2</v>
      </c>
      <c r="Y183" s="3">
        <f t="shared" si="12"/>
        <v>1.7999999999999998</v>
      </c>
      <c r="Z183" s="3">
        <f t="shared" si="26"/>
        <v>134.4</v>
      </c>
      <c r="AA183" s="1">
        <v>4200</v>
      </c>
      <c r="AB183" s="1">
        <f t="shared" si="27"/>
        <v>4.2</v>
      </c>
    </row>
    <row r="184" spans="1:28" ht="43.2" customHeight="1" x14ac:dyDescent="0.3">
      <c r="A184" s="3">
        <f t="shared" si="28"/>
        <v>167</v>
      </c>
      <c r="B184" s="3" t="s">
        <v>2561</v>
      </c>
      <c r="C184" s="3">
        <v>1</v>
      </c>
      <c r="D184" s="3" t="s">
        <v>1572</v>
      </c>
      <c r="E184" s="3" t="s">
        <v>200</v>
      </c>
      <c r="F184" s="3" t="s">
        <v>8</v>
      </c>
      <c r="G184" s="3" t="s">
        <v>2500</v>
      </c>
      <c r="H184" s="3" t="s">
        <v>2471</v>
      </c>
      <c r="I184" s="3" t="s">
        <v>2496</v>
      </c>
      <c r="J184" s="3">
        <v>32</v>
      </c>
      <c r="K184" s="3">
        <v>6000</v>
      </c>
      <c r="L184" s="3" t="s">
        <v>25</v>
      </c>
      <c r="M184" s="3">
        <v>1</v>
      </c>
      <c r="N184" s="28">
        <f t="shared" si="29"/>
        <v>6</v>
      </c>
      <c r="O184" s="28">
        <f t="shared" si="30"/>
        <v>192</v>
      </c>
      <c r="P184" s="12">
        <v>0</v>
      </c>
      <c r="Q184" s="46">
        <f t="shared" si="24"/>
        <v>0</v>
      </c>
      <c r="R184" s="13"/>
      <c r="S184" s="3">
        <f t="shared" si="25"/>
        <v>6</v>
      </c>
      <c r="T184" s="46" t="s">
        <v>2502</v>
      </c>
      <c r="U184" s="3">
        <f t="shared" si="22"/>
        <v>192</v>
      </c>
      <c r="V184" s="3">
        <f t="shared" si="23"/>
        <v>0</v>
      </c>
      <c r="W184" s="3"/>
      <c r="X184" s="3">
        <v>3.6</v>
      </c>
      <c r="Y184" s="3">
        <f t="shared" si="12"/>
        <v>2.4</v>
      </c>
      <c r="Z184" s="3">
        <f t="shared" si="26"/>
        <v>115.2</v>
      </c>
      <c r="AA184" s="1">
        <v>3600</v>
      </c>
      <c r="AB184" s="1">
        <f t="shared" si="27"/>
        <v>3.6</v>
      </c>
    </row>
    <row r="185" spans="1:28" ht="43.2" customHeight="1" x14ac:dyDescent="0.3">
      <c r="A185" s="3">
        <f t="shared" si="28"/>
        <v>168</v>
      </c>
      <c r="B185" s="3" t="s">
        <v>2561</v>
      </c>
      <c r="C185" s="3">
        <v>1</v>
      </c>
      <c r="D185" s="3" t="s">
        <v>1572</v>
      </c>
      <c r="E185" s="3" t="s">
        <v>201</v>
      </c>
      <c r="F185" s="3" t="s">
        <v>8</v>
      </c>
      <c r="G185" s="3" t="s">
        <v>2500</v>
      </c>
      <c r="H185" s="3" t="s">
        <v>2471</v>
      </c>
      <c r="I185" s="3" t="s">
        <v>2496</v>
      </c>
      <c r="J185" s="3">
        <v>32</v>
      </c>
      <c r="K185" s="3">
        <v>6000</v>
      </c>
      <c r="L185" s="3" t="s">
        <v>25</v>
      </c>
      <c r="M185" s="3">
        <v>1</v>
      </c>
      <c r="N185" s="28">
        <f t="shared" si="29"/>
        <v>6</v>
      </c>
      <c r="O185" s="28">
        <f t="shared" si="30"/>
        <v>192</v>
      </c>
      <c r="P185" s="12">
        <v>0</v>
      </c>
      <c r="Q185" s="46">
        <f t="shared" si="24"/>
        <v>0</v>
      </c>
      <c r="R185" s="13"/>
      <c r="S185" s="3">
        <f t="shared" si="25"/>
        <v>6</v>
      </c>
      <c r="T185" s="46" t="s">
        <v>2502</v>
      </c>
      <c r="U185" s="3">
        <f t="shared" si="22"/>
        <v>192</v>
      </c>
      <c r="V185" s="3">
        <f t="shared" si="23"/>
        <v>0</v>
      </c>
      <c r="W185" s="3"/>
      <c r="X185" s="3">
        <v>5.4</v>
      </c>
      <c r="Y185" s="3">
        <f t="shared" si="12"/>
        <v>0.59999999999999964</v>
      </c>
      <c r="Z185" s="3">
        <f t="shared" si="26"/>
        <v>172.8</v>
      </c>
      <c r="AA185" s="1">
        <v>5400</v>
      </c>
      <c r="AB185" s="1">
        <f t="shared" si="27"/>
        <v>5.4</v>
      </c>
    </row>
    <row r="186" spans="1:28" ht="43.2" customHeight="1" x14ac:dyDescent="0.3">
      <c r="A186" s="3">
        <f t="shared" si="28"/>
        <v>169</v>
      </c>
      <c r="B186" s="3" t="s">
        <v>2561</v>
      </c>
      <c r="C186" s="3">
        <v>1</v>
      </c>
      <c r="D186" s="3" t="s">
        <v>1572</v>
      </c>
      <c r="E186" s="3" t="s">
        <v>202</v>
      </c>
      <c r="F186" s="3" t="s">
        <v>8</v>
      </c>
      <c r="G186" s="3" t="s">
        <v>2500</v>
      </c>
      <c r="H186" s="3" t="s">
        <v>2471</v>
      </c>
      <c r="I186" s="3" t="s">
        <v>2496</v>
      </c>
      <c r="J186" s="3">
        <v>32</v>
      </c>
      <c r="K186" s="3">
        <v>6000</v>
      </c>
      <c r="L186" s="3" t="s">
        <v>25</v>
      </c>
      <c r="M186" s="3">
        <v>1</v>
      </c>
      <c r="N186" s="28">
        <f t="shared" si="29"/>
        <v>6</v>
      </c>
      <c r="O186" s="28">
        <f t="shared" si="30"/>
        <v>192</v>
      </c>
      <c r="P186" s="12">
        <v>0</v>
      </c>
      <c r="Q186" s="46">
        <f t="shared" si="24"/>
        <v>0</v>
      </c>
      <c r="R186" s="13"/>
      <c r="S186" s="3">
        <f t="shared" si="25"/>
        <v>6</v>
      </c>
      <c r="T186" s="46" t="s">
        <v>2502</v>
      </c>
      <c r="U186" s="3">
        <f t="shared" si="22"/>
        <v>192</v>
      </c>
      <c r="V186" s="3">
        <f t="shared" si="23"/>
        <v>0</v>
      </c>
      <c r="W186" s="3"/>
      <c r="X186" s="3">
        <v>4.8</v>
      </c>
      <c r="Y186" s="3">
        <f t="shared" si="12"/>
        <v>1.2000000000000002</v>
      </c>
      <c r="Z186" s="3">
        <f t="shared" si="26"/>
        <v>153.6</v>
      </c>
      <c r="AA186" s="1">
        <v>4800</v>
      </c>
      <c r="AB186" s="1">
        <f t="shared" si="27"/>
        <v>4.8</v>
      </c>
    </row>
    <row r="187" spans="1:28" ht="43.2" x14ac:dyDescent="0.3">
      <c r="A187" s="3">
        <f t="shared" si="28"/>
        <v>170</v>
      </c>
      <c r="B187" s="3" t="s">
        <v>2561</v>
      </c>
      <c r="C187" s="3">
        <v>1</v>
      </c>
      <c r="D187" s="3" t="s">
        <v>1572</v>
      </c>
      <c r="E187" s="3" t="s">
        <v>203</v>
      </c>
      <c r="F187" s="3" t="s">
        <v>227</v>
      </c>
      <c r="G187" s="3" t="s">
        <v>2333</v>
      </c>
      <c r="H187" s="3" t="s">
        <v>2483</v>
      </c>
      <c r="I187" s="3" t="s">
        <v>2496</v>
      </c>
      <c r="J187" s="3">
        <v>76</v>
      </c>
      <c r="K187" s="3">
        <v>12000</v>
      </c>
      <c r="L187" s="3" t="s">
        <v>25</v>
      </c>
      <c r="M187" s="3">
        <v>1</v>
      </c>
      <c r="N187" s="28">
        <f t="shared" si="29"/>
        <v>12</v>
      </c>
      <c r="O187" s="28">
        <f t="shared" si="30"/>
        <v>912</v>
      </c>
      <c r="P187" s="12">
        <v>0</v>
      </c>
      <c r="Q187" s="46">
        <f t="shared" si="24"/>
        <v>0</v>
      </c>
      <c r="R187" s="12"/>
      <c r="S187" s="3">
        <f t="shared" si="25"/>
        <v>12</v>
      </c>
      <c r="T187" s="46" t="s">
        <v>2502</v>
      </c>
      <c r="U187" s="3">
        <f t="shared" si="22"/>
        <v>912</v>
      </c>
      <c r="V187" s="3">
        <f t="shared" si="23"/>
        <v>0</v>
      </c>
      <c r="W187" s="3"/>
      <c r="X187" s="3">
        <v>8.4</v>
      </c>
      <c r="Y187" s="3">
        <f t="shared" si="12"/>
        <v>3.5999999999999996</v>
      </c>
      <c r="Z187" s="3">
        <f t="shared" si="26"/>
        <v>638.4</v>
      </c>
      <c r="AA187" s="1">
        <v>8400</v>
      </c>
      <c r="AB187" s="1">
        <f t="shared" si="27"/>
        <v>8.4</v>
      </c>
    </row>
    <row r="188" spans="1:28" ht="43.2" x14ac:dyDescent="0.3">
      <c r="A188" s="3">
        <f t="shared" si="28"/>
        <v>171</v>
      </c>
      <c r="B188" s="3" t="s">
        <v>2561</v>
      </c>
      <c r="C188" s="3">
        <v>1</v>
      </c>
      <c r="D188" s="3" t="s">
        <v>1572</v>
      </c>
      <c r="E188" s="3" t="s">
        <v>204</v>
      </c>
      <c r="F188" s="3" t="s">
        <v>227</v>
      </c>
      <c r="G188" s="3" t="s">
        <v>2333</v>
      </c>
      <c r="H188" s="3" t="s">
        <v>2483</v>
      </c>
      <c r="I188" s="3" t="s">
        <v>2496</v>
      </c>
      <c r="J188" s="3">
        <v>76</v>
      </c>
      <c r="K188" s="3">
        <v>12000</v>
      </c>
      <c r="L188" s="3" t="s">
        <v>25</v>
      </c>
      <c r="M188" s="3">
        <v>1</v>
      </c>
      <c r="N188" s="28">
        <f t="shared" si="29"/>
        <v>12</v>
      </c>
      <c r="O188" s="28">
        <f t="shared" si="30"/>
        <v>912</v>
      </c>
      <c r="P188" s="12">
        <v>0</v>
      </c>
      <c r="Q188" s="46">
        <f t="shared" si="24"/>
        <v>0</v>
      </c>
      <c r="R188" s="12"/>
      <c r="S188" s="3">
        <f t="shared" si="25"/>
        <v>12</v>
      </c>
      <c r="T188" s="46" t="s">
        <v>2502</v>
      </c>
      <c r="U188" s="3">
        <f t="shared" si="22"/>
        <v>912</v>
      </c>
      <c r="V188" s="3">
        <f t="shared" si="23"/>
        <v>0</v>
      </c>
      <c r="W188" s="3"/>
      <c r="X188" s="3">
        <v>8.4</v>
      </c>
      <c r="Y188" s="3">
        <f t="shared" si="12"/>
        <v>3.5999999999999996</v>
      </c>
      <c r="Z188" s="3">
        <f t="shared" si="26"/>
        <v>638.4</v>
      </c>
      <c r="AA188" s="1">
        <v>8400</v>
      </c>
      <c r="AB188" s="1">
        <f t="shared" si="27"/>
        <v>8.4</v>
      </c>
    </row>
    <row r="189" spans="1:28" ht="43.2" x14ac:dyDescent="0.3">
      <c r="A189" s="3">
        <f t="shared" si="28"/>
        <v>172</v>
      </c>
      <c r="B189" s="3" t="s">
        <v>2561</v>
      </c>
      <c r="C189" s="3">
        <v>1</v>
      </c>
      <c r="D189" s="3" t="s">
        <v>1572</v>
      </c>
      <c r="E189" s="3" t="s">
        <v>205</v>
      </c>
      <c r="F189" s="3" t="s">
        <v>139</v>
      </c>
      <c r="G189" s="3" t="s">
        <v>2326</v>
      </c>
      <c r="H189" s="3" t="s">
        <v>2478</v>
      </c>
      <c r="I189" s="3" t="s">
        <v>2496</v>
      </c>
      <c r="J189" s="3">
        <v>49.6</v>
      </c>
      <c r="K189" s="3">
        <v>6000</v>
      </c>
      <c r="L189" s="3" t="s">
        <v>25</v>
      </c>
      <c r="M189" s="3">
        <v>1</v>
      </c>
      <c r="N189" s="28">
        <f t="shared" si="29"/>
        <v>6</v>
      </c>
      <c r="O189" s="28">
        <f t="shared" si="30"/>
        <v>297.60000000000002</v>
      </c>
      <c r="P189" s="12">
        <v>0</v>
      </c>
      <c r="Q189" s="46">
        <f t="shared" si="24"/>
        <v>0</v>
      </c>
      <c r="R189" s="13"/>
      <c r="S189" s="3">
        <f t="shared" si="25"/>
        <v>6</v>
      </c>
      <c r="T189" s="46" t="s">
        <v>2502</v>
      </c>
      <c r="U189" s="42">
        <f t="shared" si="22"/>
        <v>297.60000000000002</v>
      </c>
      <c r="V189" s="42">
        <f t="shared" si="23"/>
        <v>0</v>
      </c>
      <c r="W189" s="3"/>
      <c r="X189" s="3">
        <v>4.2</v>
      </c>
      <c r="Y189" s="3">
        <f t="shared" si="12"/>
        <v>1.7999999999999998</v>
      </c>
      <c r="Z189" s="3">
        <f t="shared" si="26"/>
        <v>208.32000000000002</v>
      </c>
      <c r="AA189" s="1">
        <v>4200</v>
      </c>
      <c r="AB189" s="1">
        <f t="shared" si="27"/>
        <v>4.2</v>
      </c>
    </row>
    <row r="190" spans="1:28" ht="43.2" x14ac:dyDescent="0.3">
      <c r="A190" s="3">
        <f t="shared" si="28"/>
        <v>173</v>
      </c>
      <c r="B190" s="3" t="s">
        <v>2561</v>
      </c>
      <c r="C190" s="3">
        <v>1</v>
      </c>
      <c r="D190" s="3" t="s">
        <v>1572</v>
      </c>
      <c r="E190" s="3" t="s">
        <v>206</v>
      </c>
      <c r="F190" s="3" t="s">
        <v>139</v>
      </c>
      <c r="G190" s="3" t="s">
        <v>2326</v>
      </c>
      <c r="H190" s="3" t="s">
        <v>2478</v>
      </c>
      <c r="I190" s="3" t="s">
        <v>2496</v>
      </c>
      <c r="J190" s="3">
        <v>49.6</v>
      </c>
      <c r="K190" s="3">
        <v>6000</v>
      </c>
      <c r="L190" s="3" t="s">
        <v>25</v>
      </c>
      <c r="M190" s="3">
        <v>1</v>
      </c>
      <c r="N190" s="28">
        <f t="shared" si="29"/>
        <v>6</v>
      </c>
      <c r="O190" s="28">
        <f t="shared" si="30"/>
        <v>297.60000000000002</v>
      </c>
      <c r="P190" s="12">
        <v>0</v>
      </c>
      <c r="Q190" s="46">
        <f t="shared" si="24"/>
        <v>0</v>
      </c>
      <c r="R190" s="13"/>
      <c r="S190" s="3">
        <f t="shared" si="25"/>
        <v>6</v>
      </c>
      <c r="T190" s="46" t="s">
        <v>2502</v>
      </c>
      <c r="U190" s="42">
        <f t="shared" si="22"/>
        <v>297.60000000000002</v>
      </c>
      <c r="V190" s="42">
        <f t="shared" si="23"/>
        <v>0</v>
      </c>
      <c r="W190" s="3"/>
      <c r="X190" s="3">
        <v>4.2</v>
      </c>
      <c r="Y190" s="3">
        <f t="shared" si="12"/>
        <v>1.7999999999999998</v>
      </c>
      <c r="Z190" s="3">
        <f t="shared" si="26"/>
        <v>208.32000000000002</v>
      </c>
      <c r="AA190" s="1">
        <v>4200</v>
      </c>
      <c r="AB190" s="1">
        <f t="shared" si="27"/>
        <v>4.2</v>
      </c>
    </row>
    <row r="191" spans="1:28" ht="43.2" x14ac:dyDescent="0.3">
      <c r="A191" s="3">
        <f t="shared" si="28"/>
        <v>174</v>
      </c>
      <c r="B191" s="3" t="s">
        <v>2561</v>
      </c>
      <c r="C191" s="3">
        <v>1</v>
      </c>
      <c r="D191" s="3" t="s">
        <v>1572</v>
      </c>
      <c r="E191" s="3" t="s">
        <v>207</v>
      </c>
      <c r="F191" s="3" t="s">
        <v>139</v>
      </c>
      <c r="G191" s="3" t="s">
        <v>2326</v>
      </c>
      <c r="H191" s="3" t="s">
        <v>2478</v>
      </c>
      <c r="I191" s="3" t="s">
        <v>2496</v>
      </c>
      <c r="J191" s="3">
        <v>49.6</v>
      </c>
      <c r="K191" s="3">
        <v>6000</v>
      </c>
      <c r="L191" s="3" t="s">
        <v>25</v>
      </c>
      <c r="M191" s="3">
        <v>1</v>
      </c>
      <c r="N191" s="28">
        <f t="shared" si="29"/>
        <v>6</v>
      </c>
      <c r="O191" s="28">
        <f t="shared" si="30"/>
        <v>297.60000000000002</v>
      </c>
      <c r="P191" s="12">
        <v>0</v>
      </c>
      <c r="Q191" s="46">
        <f t="shared" si="24"/>
        <v>0</v>
      </c>
      <c r="R191" s="13"/>
      <c r="S191" s="3">
        <f t="shared" si="25"/>
        <v>6</v>
      </c>
      <c r="T191" s="46" t="s">
        <v>2502</v>
      </c>
      <c r="U191" s="42">
        <f t="shared" si="22"/>
        <v>297.60000000000002</v>
      </c>
      <c r="V191" s="42">
        <f t="shared" si="23"/>
        <v>0</v>
      </c>
      <c r="W191" s="3"/>
      <c r="X191" s="3">
        <v>4.8</v>
      </c>
      <c r="Y191" s="3">
        <f t="shared" si="12"/>
        <v>1.2000000000000002</v>
      </c>
      <c r="Z191" s="3">
        <f t="shared" si="26"/>
        <v>238.07999999999998</v>
      </c>
      <c r="AA191" s="1">
        <v>4800</v>
      </c>
      <c r="AB191" s="1">
        <f t="shared" si="27"/>
        <v>4.8</v>
      </c>
    </row>
    <row r="192" spans="1:28" ht="43.2" x14ac:dyDescent="0.3">
      <c r="A192" s="3">
        <f t="shared" si="28"/>
        <v>175</v>
      </c>
      <c r="B192" s="3" t="s">
        <v>2561</v>
      </c>
      <c r="C192" s="3">
        <v>1</v>
      </c>
      <c r="D192" s="3" t="s">
        <v>1572</v>
      </c>
      <c r="E192" s="3" t="s">
        <v>208</v>
      </c>
      <c r="F192" s="3" t="s">
        <v>139</v>
      </c>
      <c r="G192" s="3" t="s">
        <v>2326</v>
      </c>
      <c r="H192" s="3" t="s">
        <v>2478</v>
      </c>
      <c r="I192" s="3" t="s">
        <v>2496</v>
      </c>
      <c r="J192" s="3">
        <v>49.6</v>
      </c>
      <c r="K192" s="3">
        <v>6000</v>
      </c>
      <c r="L192" s="3" t="s">
        <v>25</v>
      </c>
      <c r="M192" s="3">
        <v>1</v>
      </c>
      <c r="N192" s="28">
        <f t="shared" si="29"/>
        <v>6</v>
      </c>
      <c r="O192" s="28">
        <f t="shared" si="30"/>
        <v>297.60000000000002</v>
      </c>
      <c r="P192" s="12">
        <v>0</v>
      </c>
      <c r="Q192" s="46">
        <f t="shared" si="24"/>
        <v>0</v>
      </c>
      <c r="R192" s="13"/>
      <c r="S192" s="3">
        <f t="shared" si="25"/>
        <v>6</v>
      </c>
      <c r="T192" s="46" t="s">
        <v>2502</v>
      </c>
      <c r="U192" s="42">
        <f t="shared" si="22"/>
        <v>297.60000000000002</v>
      </c>
      <c r="V192" s="42">
        <f t="shared" si="23"/>
        <v>0</v>
      </c>
      <c r="W192" s="3"/>
      <c r="X192" s="3">
        <v>3.6</v>
      </c>
      <c r="Y192" s="3">
        <f t="shared" si="12"/>
        <v>2.4</v>
      </c>
      <c r="Z192" s="3">
        <f t="shared" si="26"/>
        <v>178.56</v>
      </c>
      <c r="AA192" s="1">
        <v>3600</v>
      </c>
      <c r="AB192" s="1">
        <f t="shared" si="27"/>
        <v>3.6</v>
      </c>
    </row>
    <row r="193" spans="1:28" ht="43.2" x14ac:dyDescent="0.3">
      <c r="A193" s="3">
        <f t="shared" si="28"/>
        <v>176</v>
      </c>
      <c r="B193" s="3" t="s">
        <v>2561</v>
      </c>
      <c r="C193" s="3">
        <v>1</v>
      </c>
      <c r="D193" s="3" t="s">
        <v>1572</v>
      </c>
      <c r="E193" s="3" t="s">
        <v>209</v>
      </c>
      <c r="F193" s="3" t="s">
        <v>139</v>
      </c>
      <c r="G193" s="3" t="s">
        <v>2326</v>
      </c>
      <c r="H193" s="3" t="s">
        <v>2478</v>
      </c>
      <c r="I193" s="3" t="s">
        <v>2496</v>
      </c>
      <c r="J193" s="3">
        <v>49.6</v>
      </c>
      <c r="K193" s="3">
        <v>6000</v>
      </c>
      <c r="L193" s="3" t="s">
        <v>25</v>
      </c>
      <c r="M193" s="3">
        <v>1</v>
      </c>
      <c r="N193" s="28">
        <f t="shared" si="29"/>
        <v>6</v>
      </c>
      <c r="O193" s="28">
        <f t="shared" si="30"/>
        <v>297.60000000000002</v>
      </c>
      <c r="P193" s="12">
        <v>0</v>
      </c>
      <c r="Q193" s="46">
        <f t="shared" si="24"/>
        <v>0</v>
      </c>
      <c r="R193" s="13"/>
      <c r="S193" s="3">
        <f t="shared" si="25"/>
        <v>6</v>
      </c>
      <c r="T193" s="46" t="s">
        <v>2502</v>
      </c>
      <c r="U193" s="42">
        <f t="shared" si="22"/>
        <v>297.60000000000002</v>
      </c>
      <c r="V193" s="42">
        <f t="shared" si="23"/>
        <v>0</v>
      </c>
      <c r="W193" s="3"/>
      <c r="X193" s="3">
        <v>3.6</v>
      </c>
      <c r="Y193" s="3">
        <f t="shared" si="12"/>
        <v>2.4</v>
      </c>
      <c r="Z193" s="3">
        <f t="shared" si="26"/>
        <v>178.56</v>
      </c>
      <c r="AA193" s="1">
        <v>3600</v>
      </c>
      <c r="AB193" s="1">
        <f t="shared" si="27"/>
        <v>3.6</v>
      </c>
    </row>
    <row r="194" spans="1:28" ht="43.2" x14ac:dyDescent="0.3">
      <c r="A194" s="3">
        <f t="shared" si="28"/>
        <v>177</v>
      </c>
      <c r="B194" s="3" t="s">
        <v>2561</v>
      </c>
      <c r="C194" s="3">
        <v>1</v>
      </c>
      <c r="D194" s="3" t="s">
        <v>1572</v>
      </c>
      <c r="E194" s="3" t="s">
        <v>210</v>
      </c>
      <c r="F194" s="3" t="s">
        <v>139</v>
      </c>
      <c r="G194" s="3" t="s">
        <v>2326</v>
      </c>
      <c r="H194" s="3" t="s">
        <v>2478</v>
      </c>
      <c r="I194" s="3" t="s">
        <v>2496</v>
      </c>
      <c r="J194" s="3">
        <v>49.6</v>
      </c>
      <c r="K194" s="3">
        <v>6000</v>
      </c>
      <c r="L194" s="3" t="s">
        <v>25</v>
      </c>
      <c r="M194" s="3">
        <v>1</v>
      </c>
      <c r="N194" s="28">
        <f t="shared" si="29"/>
        <v>6</v>
      </c>
      <c r="O194" s="28">
        <f t="shared" si="30"/>
        <v>297.60000000000002</v>
      </c>
      <c r="P194" s="12">
        <v>0</v>
      </c>
      <c r="Q194" s="46">
        <f t="shared" si="24"/>
        <v>0</v>
      </c>
      <c r="R194" s="13"/>
      <c r="S194" s="3">
        <f t="shared" si="25"/>
        <v>6</v>
      </c>
      <c r="T194" s="46" t="s">
        <v>2502</v>
      </c>
      <c r="U194" s="42">
        <f t="shared" si="22"/>
        <v>297.60000000000002</v>
      </c>
      <c r="V194" s="42">
        <f t="shared" si="23"/>
        <v>0</v>
      </c>
      <c r="W194" s="3"/>
      <c r="X194" s="3">
        <v>2.4</v>
      </c>
      <c r="Y194" s="3">
        <f t="shared" si="12"/>
        <v>3.6</v>
      </c>
      <c r="Z194" s="3">
        <f t="shared" si="26"/>
        <v>119.03999999999999</v>
      </c>
      <c r="AA194" s="1">
        <v>2400</v>
      </c>
      <c r="AB194" s="1">
        <f t="shared" si="27"/>
        <v>2.4</v>
      </c>
    </row>
    <row r="195" spans="1:28" ht="43.2" x14ac:dyDescent="0.3">
      <c r="A195" s="3">
        <f t="shared" si="28"/>
        <v>178</v>
      </c>
      <c r="B195" s="3" t="s">
        <v>2561</v>
      </c>
      <c r="C195" s="3">
        <v>1</v>
      </c>
      <c r="D195" s="3" t="s">
        <v>1572</v>
      </c>
      <c r="E195" s="3" t="s">
        <v>211</v>
      </c>
      <c r="F195" s="3" t="s">
        <v>139</v>
      </c>
      <c r="G195" s="3" t="s">
        <v>2326</v>
      </c>
      <c r="H195" s="3" t="s">
        <v>2478</v>
      </c>
      <c r="I195" s="3" t="s">
        <v>2496</v>
      </c>
      <c r="J195" s="3">
        <v>49.6</v>
      </c>
      <c r="K195" s="3">
        <v>6000</v>
      </c>
      <c r="L195" s="3" t="s">
        <v>25</v>
      </c>
      <c r="M195" s="3">
        <v>1</v>
      </c>
      <c r="N195" s="28">
        <f t="shared" si="29"/>
        <v>6</v>
      </c>
      <c r="O195" s="28">
        <f t="shared" si="30"/>
        <v>297.60000000000002</v>
      </c>
      <c r="P195" s="12">
        <v>0</v>
      </c>
      <c r="Q195" s="46">
        <f t="shared" si="24"/>
        <v>0</v>
      </c>
      <c r="R195" s="13"/>
      <c r="S195" s="3">
        <f t="shared" si="25"/>
        <v>6</v>
      </c>
      <c r="T195" s="46" t="s">
        <v>2502</v>
      </c>
      <c r="U195" s="42">
        <f t="shared" si="22"/>
        <v>297.60000000000002</v>
      </c>
      <c r="V195" s="42">
        <f t="shared" si="23"/>
        <v>0</v>
      </c>
      <c r="W195" s="3"/>
      <c r="X195" s="3">
        <v>4.2</v>
      </c>
      <c r="Y195" s="3">
        <f t="shared" si="12"/>
        <v>1.7999999999999998</v>
      </c>
      <c r="Z195" s="3">
        <f t="shared" si="26"/>
        <v>208.32000000000002</v>
      </c>
      <c r="AA195" s="1">
        <v>4200</v>
      </c>
      <c r="AB195" s="1">
        <f t="shared" si="27"/>
        <v>4.2</v>
      </c>
    </row>
    <row r="196" spans="1:28" ht="43.2" x14ac:dyDescent="0.3">
      <c r="A196" s="3">
        <f t="shared" si="28"/>
        <v>179</v>
      </c>
      <c r="B196" s="3" t="s">
        <v>2561</v>
      </c>
      <c r="C196" s="3">
        <v>1</v>
      </c>
      <c r="D196" s="3" t="s">
        <v>1572</v>
      </c>
      <c r="E196" s="3" t="s">
        <v>212</v>
      </c>
      <c r="F196" s="3" t="s">
        <v>139</v>
      </c>
      <c r="G196" s="3" t="s">
        <v>2326</v>
      </c>
      <c r="H196" s="3" t="s">
        <v>2478</v>
      </c>
      <c r="I196" s="3" t="s">
        <v>2496</v>
      </c>
      <c r="J196" s="3">
        <v>49.6</v>
      </c>
      <c r="K196" s="3">
        <v>6000</v>
      </c>
      <c r="L196" s="3" t="s">
        <v>25</v>
      </c>
      <c r="M196" s="3">
        <v>1</v>
      </c>
      <c r="N196" s="28">
        <f t="shared" si="29"/>
        <v>6</v>
      </c>
      <c r="O196" s="28">
        <f t="shared" si="30"/>
        <v>297.60000000000002</v>
      </c>
      <c r="P196" s="12">
        <v>0</v>
      </c>
      <c r="Q196" s="46">
        <f t="shared" si="24"/>
        <v>0</v>
      </c>
      <c r="R196" s="13"/>
      <c r="S196" s="3">
        <f t="shared" si="25"/>
        <v>6</v>
      </c>
      <c r="T196" s="46" t="s">
        <v>2502</v>
      </c>
      <c r="U196" s="42">
        <f t="shared" si="22"/>
        <v>297.60000000000002</v>
      </c>
      <c r="V196" s="42">
        <f t="shared" si="23"/>
        <v>0</v>
      </c>
      <c r="W196" s="3"/>
      <c r="X196" s="3">
        <v>4.2</v>
      </c>
      <c r="Y196" s="3">
        <f t="shared" si="12"/>
        <v>1.7999999999999998</v>
      </c>
      <c r="Z196" s="3">
        <f t="shared" si="26"/>
        <v>208.32000000000002</v>
      </c>
      <c r="AA196" s="1">
        <v>4200</v>
      </c>
      <c r="AB196" s="1">
        <f t="shared" si="27"/>
        <v>4.2</v>
      </c>
    </row>
    <row r="197" spans="1:28" ht="43.2" x14ac:dyDescent="0.3">
      <c r="A197" s="3">
        <f t="shared" si="28"/>
        <v>180</v>
      </c>
      <c r="B197" s="3" t="s">
        <v>2561</v>
      </c>
      <c r="C197" s="3">
        <v>1</v>
      </c>
      <c r="D197" s="3" t="s">
        <v>1572</v>
      </c>
      <c r="E197" s="3" t="s">
        <v>213</v>
      </c>
      <c r="F197" s="3" t="s">
        <v>139</v>
      </c>
      <c r="G197" s="3" t="s">
        <v>2326</v>
      </c>
      <c r="H197" s="3" t="s">
        <v>2478</v>
      </c>
      <c r="I197" s="3" t="s">
        <v>2496</v>
      </c>
      <c r="J197" s="3">
        <v>49.6</v>
      </c>
      <c r="K197" s="3">
        <v>6000</v>
      </c>
      <c r="L197" s="3" t="s">
        <v>25</v>
      </c>
      <c r="M197" s="3">
        <v>1</v>
      </c>
      <c r="N197" s="28">
        <f t="shared" si="29"/>
        <v>6</v>
      </c>
      <c r="O197" s="28">
        <f t="shared" si="30"/>
        <v>297.60000000000002</v>
      </c>
      <c r="P197" s="12">
        <v>0</v>
      </c>
      <c r="Q197" s="46">
        <f t="shared" si="24"/>
        <v>0</v>
      </c>
      <c r="R197" s="13"/>
      <c r="S197" s="3">
        <f t="shared" si="25"/>
        <v>6</v>
      </c>
      <c r="T197" s="46" t="s">
        <v>2502</v>
      </c>
      <c r="U197" s="42">
        <f t="shared" si="22"/>
        <v>297.60000000000002</v>
      </c>
      <c r="V197" s="42">
        <f t="shared" si="23"/>
        <v>0</v>
      </c>
      <c r="W197" s="3"/>
      <c r="X197" s="3">
        <v>3</v>
      </c>
      <c r="Y197" s="3">
        <f t="shared" si="12"/>
        <v>3</v>
      </c>
      <c r="Z197" s="3">
        <f t="shared" si="26"/>
        <v>148.80000000000001</v>
      </c>
      <c r="AA197" s="1">
        <v>3000</v>
      </c>
      <c r="AB197" s="1">
        <f t="shared" si="27"/>
        <v>3</v>
      </c>
    </row>
    <row r="198" spans="1:28" ht="43.2" x14ac:dyDescent="0.3">
      <c r="A198" s="3">
        <f t="shared" si="28"/>
        <v>181</v>
      </c>
      <c r="B198" s="3" t="s">
        <v>2561</v>
      </c>
      <c r="C198" s="3">
        <v>1</v>
      </c>
      <c r="D198" s="3" t="s">
        <v>1572</v>
      </c>
      <c r="E198" s="3" t="s">
        <v>214</v>
      </c>
      <c r="F198" s="3" t="s">
        <v>139</v>
      </c>
      <c r="G198" s="3" t="s">
        <v>2326</v>
      </c>
      <c r="H198" s="3" t="s">
        <v>2478</v>
      </c>
      <c r="I198" s="3" t="s">
        <v>2496</v>
      </c>
      <c r="J198" s="3">
        <v>49.6</v>
      </c>
      <c r="K198" s="3">
        <v>6000</v>
      </c>
      <c r="L198" s="3" t="s">
        <v>25</v>
      </c>
      <c r="M198" s="3">
        <v>1</v>
      </c>
      <c r="N198" s="28">
        <f t="shared" si="29"/>
        <v>6</v>
      </c>
      <c r="O198" s="28">
        <f t="shared" si="30"/>
        <v>297.60000000000002</v>
      </c>
      <c r="P198" s="12">
        <v>0</v>
      </c>
      <c r="Q198" s="46">
        <f t="shared" si="24"/>
        <v>0</v>
      </c>
      <c r="R198" s="13"/>
      <c r="S198" s="3">
        <f t="shared" si="25"/>
        <v>6</v>
      </c>
      <c r="T198" s="46" t="s">
        <v>2502</v>
      </c>
      <c r="U198" s="42">
        <f t="shared" ref="U198:U222" si="31">S198*J198</f>
        <v>297.60000000000002</v>
      </c>
      <c r="V198" s="42">
        <f t="shared" ref="V198:V222" si="32">Q198*J198</f>
        <v>0</v>
      </c>
      <c r="W198" s="3"/>
      <c r="X198" s="3">
        <v>3.6</v>
      </c>
      <c r="Y198" s="3">
        <f t="shared" si="12"/>
        <v>2.4</v>
      </c>
      <c r="Z198" s="3">
        <f t="shared" si="26"/>
        <v>178.56</v>
      </c>
      <c r="AA198" s="1">
        <v>3600</v>
      </c>
      <c r="AB198" s="1">
        <f t="shared" si="27"/>
        <v>3.6</v>
      </c>
    </row>
    <row r="199" spans="1:28" ht="43.2" x14ac:dyDescent="0.3">
      <c r="A199" s="3">
        <f t="shared" si="28"/>
        <v>182</v>
      </c>
      <c r="B199" s="3" t="s">
        <v>2561</v>
      </c>
      <c r="C199" s="3">
        <v>1</v>
      </c>
      <c r="D199" s="3" t="s">
        <v>1572</v>
      </c>
      <c r="E199" s="3" t="s">
        <v>215</v>
      </c>
      <c r="F199" s="3" t="s">
        <v>139</v>
      </c>
      <c r="G199" s="3" t="s">
        <v>2326</v>
      </c>
      <c r="H199" s="3" t="s">
        <v>2478</v>
      </c>
      <c r="I199" s="3" t="s">
        <v>2496</v>
      </c>
      <c r="J199" s="3">
        <v>49.6</v>
      </c>
      <c r="K199" s="3">
        <v>6000</v>
      </c>
      <c r="L199" s="3" t="s">
        <v>25</v>
      </c>
      <c r="M199" s="3">
        <v>1</v>
      </c>
      <c r="N199" s="28">
        <f t="shared" si="29"/>
        <v>6</v>
      </c>
      <c r="O199" s="28">
        <f t="shared" si="30"/>
        <v>297.60000000000002</v>
      </c>
      <c r="P199" s="12">
        <v>0</v>
      </c>
      <c r="Q199" s="46">
        <f t="shared" si="24"/>
        <v>0</v>
      </c>
      <c r="R199" s="13"/>
      <c r="S199" s="3">
        <f t="shared" si="25"/>
        <v>6</v>
      </c>
      <c r="T199" s="46" t="s">
        <v>2502</v>
      </c>
      <c r="U199" s="42">
        <f t="shared" si="31"/>
        <v>297.60000000000002</v>
      </c>
      <c r="V199" s="42">
        <f t="shared" si="32"/>
        <v>0</v>
      </c>
      <c r="W199" s="3"/>
      <c r="X199" s="3">
        <v>3.6</v>
      </c>
      <c r="Y199" s="3">
        <f t="shared" si="12"/>
        <v>2.4</v>
      </c>
      <c r="Z199" s="3">
        <f t="shared" si="26"/>
        <v>178.56</v>
      </c>
      <c r="AA199" s="1">
        <v>3600</v>
      </c>
      <c r="AB199" s="1">
        <f t="shared" si="27"/>
        <v>3.6</v>
      </c>
    </row>
    <row r="200" spans="1:28" ht="43.2" x14ac:dyDescent="0.3">
      <c r="A200" s="3">
        <f t="shared" si="28"/>
        <v>183</v>
      </c>
      <c r="B200" s="3" t="s">
        <v>2561</v>
      </c>
      <c r="C200" s="3">
        <v>1</v>
      </c>
      <c r="D200" s="3" t="s">
        <v>1572</v>
      </c>
      <c r="E200" s="3" t="s">
        <v>216</v>
      </c>
      <c r="F200" s="3" t="s">
        <v>139</v>
      </c>
      <c r="G200" s="3" t="s">
        <v>2326</v>
      </c>
      <c r="H200" s="3" t="s">
        <v>2478</v>
      </c>
      <c r="I200" s="3" t="s">
        <v>2496</v>
      </c>
      <c r="J200" s="3">
        <v>49.6</v>
      </c>
      <c r="K200" s="3">
        <v>6000</v>
      </c>
      <c r="L200" s="3" t="s">
        <v>25</v>
      </c>
      <c r="M200" s="3">
        <v>1</v>
      </c>
      <c r="N200" s="28">
        <f t="shared" si="29"/>
        <v>6</v>
      </c>
      <c r="O200" s="28">
        <f t="shared" si="30"/>
        <v>297.60000000000002</v>
      </c>
      <c r="P200" s="12">
        <v>0</v>
      </c>
      <c r="Q200" s="46">
        <f t="shared" si="24"/>
        <v>0</v>
      </c>
      <c r="R200" s="13"/>
      <c r="S200" s="3">
        <f t="shared" si="25"/>
        <v>6</v>
      </c>
      <c r="T200" s="46" t="s">
        <v>2502</v>
      </c>
      <c r="U200" s="42">
        <f t="shared" si="31"/>
        <v>297.60000000000002</v>
      </c>
      <c r="V200" s="42">
        <f t="shared" si="32"/>
        <v>0</v>
      </c>
      <c r="W200" s="3"/>
      <c r="X200" s="3">
        <v>3.6</v>
      </c>
      <c r="Y200" s="3">
        <f t="shared" si="12"/>
        <v>2.4</v>
      </c>
      <c r="Z200" s="3">
        <f t="shared" si="26"/>
        <v>178.56</v>
      </c>
      <c r="AA200" s="1">
        <v>3600</v>
      </c>
      <c r="AB200" s="1">
        <f t="shared" si="27"/>
        <v>3.6</v>
      </c>
    </row>
    <row r="201" spans="1:28" ht="43.2" x14ac:dyDescent="0.3">
      <c r="A201" s="3">
        <f t="shared" si="28"/>
        <v>184</v>
      </c>
      <c r="B201" s="3" t="s">
        <v>2561</v>
      </c>
      <c r="C201" s="3">
        <v>1</v>
      </c>
      <c r="D201" s="3" t="s">
        <v>1572</v>
      </c>
      <c r="E201" s="3" t="s">
        <v>217</v>
      </c>
      <c r="F201" s="3" t="s">
        <v>139</v>
      </c>
      <c r="G201" s="3" t="s">
        <v>2326</v>
      </c>
      <c r="H201" s="3" t="s">
        <v>2478</v>
      </c>
      <c r="I201" s="3" t="s">
        <v>2496</v>
      </c>
      <c r="J201" s="3">
        <v>49.6</v>
      </c>
      <c r="K201" s="3">
        <v>6000</v>
      </c>
      <c r="L201" s="3" t="s">
        <v>25</v>
      </c>
      <c r="M201" s="3">
        <v>1</v>
      </c>
      <c r="N201" s="28">
        <f t="shared" si="29"/>
        <v>6</v>
      </c>
      <c r="O201" s="28">
        <f t="shared" si="30"/>
        <v>297.60000000000002</v>
      </c>
      <c r="P201" s="12">
        <v>0</v>
      </c>
      <c r="Q201" s="46">
        <f t="shared" si="24"/>
        <v>0</v>
      </c>
      <c r="R201" s="13"/>
      <c r="S201" s="3">
        <f t="shared" si="25"/>
        <v>6</v>
      </c>
      <c r="T201" s="46" t="s">
        <v>2502</v>
      </c>
      <c r="U201" s="42">
        <f t="shared" si="31"/>
        <v>297.60000000000002</v>
      </c>
      <c r="V201" s="42">
        <f t="shared" si="32"/>
        <v>0</v>
      </c>
      <c r="W201" s="3"/>
      <c r="X201" s="3">
        <v>4.2</v>
      </c>
      <c r="Y201" s="3">
        <f t="shared" si="12"/>
        <v>1.7999999999999998</v>
      </c>
      <c r="Z201" s="3">
        <f t="shared" si="26"/>
        <v>208.32000000000002</v>
      </c>
      <c r="AA201" s="1">
        <v>4200</v>
      </c>
      <c r="AB201" s="1">
        <f t="shared" si="27"/>
        <v>4.2</v>
      </c>
    </row>
    <row r="202" spans="1:28" ht="43.2" x14ac:dyDescent="0.3">
      <c r="A202" s="3">
        <f t="shared" si="28"/>
        <v>185</v>
      </c>
      <c r="B202" s="3" t="s">
        <v>2561</v>
      </c>
      <c r="C202" s="3">
        <v>1</v>
      </c>
      <c r="D202" s="3" t="s">
        <v>1572</v>
      </c>
      <c r="E202" s="3" t="s">
        <v>218</v>
      </c>
      <c r="F202" s="3" t="s">
        <v>139</v>
      </c>
      <c r="G202" s="3" t="s">
        <v>2326</v>
      </c>
      <c r="H202" s="3" t="s">
        <v>2478</v>
      </c>
      <c r="I202" s="3" t="s">
        <v>2496</v>
      </c>
      <c r="J202" s="3">
        <v>49.6</v>
      </c>
      <c r="K202" s="3">
        <v>6000</v>
      </c>
      <c r="L202" s="3" t="s">
        <v>25</v>
      </c>
      <c r="M202" s="3">
        <v>1</v>
      </c>
      <c r="N202" s="28">
        <f t="shared" si="29"/>
        <v>6</v>
      </c>
      <c r="O202" s="28">
        <f t="shared" si="30"/>
        <v>297.60000000000002</v>
      </c>
      <c r="P202" s="12">
        <v>0</v>
      </c>
      <c r="Q202" s="46">
        <f t="shared" si="24"/>
        <v>0</v>
      </c>
      <c r="R202" s="13"/>
      <c r="S202" s="3">
        <f t="shared" si="25"/>
        <v>6</v>
      </c>
      <c r="T202" s="46" t="s">
        <v>2502</v>
      </c>
      <c r="U202" s="42">
        <f t="shared" si="31"/>
        <v>297.60000000000002</v>
      </c>
      <c r="V202" s="42">
        <f t="shared" si="32"/>
        <v>0</v>
      </c>
      <c r="W202" s="3"/>
      <c r="X202" s="3">
        <v>4.2</v>
      </c>
      <c r="Y202" s="3">
        <f t="shared" si="12"/>
        <v>1.7999999999999998</v>
      </c>
      <c r="Z202" s="3">
        <f t="shared" si="26"/>
        <v>208.32000000000002</v>
      </c>
      <c r="AA202" s="1">
        <v>4200</v>
      </c>
      <c r="AB202" s="1">
        <f t="shared" si="27"/>
        <v>4.2</v>
      </c>
    </row>
    <row r="203" spans="1:28" ht="43.2" x14ac:dyDescent="0.3">
      <c r="A203" s="3">
        <f t="shared" si="28"/>
        <v>186</v>
      </c>
      <c r="B203" s="3" t="s">
        <v>2561</v>
      </c>
      <c r="C203" s="3">
        <v>1</v>
      </c>
      <c r="D203" s="3" t="s">
        <v>1572</v>
      </c>
      <c r="E203" s="3" t="s">
        <v>219</v>
      </c>
      <c r="F203" s="3" t="s">
        <v>139</v>
      </c>
      <c r="G203" s="3" t="s">
        <v>2326</v>
      </c>
      <c r="H203" s="3" t="s">
        <v>2478</v>
      </c>
      <c r="I203" s="3" t="s">
        <v>2496</v>
      </c>
      <c r="J203" s="3">
        <v>49.6</v>
      </c>
      <c r="K203" s="3">
        <v>6000</v>
      </c>
      <c r="L203" s="3" t="s">
        <v>25</v>
      </c>
      <c r="M203" s="3">
        <v>1</v>
      </c>
      <c r="N203" s="28">
        <f t="shared" si="29"/>
        <v>6</v>
      </c>
      <c r="O203" s="28">
        <f t="shared" si="30"/>
        <v>297.60000000000002</v>
      </c>
      <c r="P203" s="12">
        <v>0</v>
      </c>
      <c r="Q203" s="46">
        <f t="shared" si="24"/>
        <v>0</v>
      </c>
      <c r="R203" s="13"/>
      <c r="S203" s="3">
        <f t="shared" si="25"/>
        <v>6</v>
      </c>
      <c r="T203" s="46" t="s">
        <v>2502</v>
      </c>
      <c r="U203" s="42">
        <f t="shared" si="31"/>
        <v>297.60000000000002</v>
      </c>
      <c r="V203" s="42">
        <f t="shared" si="32"/>
        <v>0</v>
      </c>
      <c r="W203" s="3"/>
      <c r="X203" s="3">
        <v>3</v>
      </c>
      <c r="Y203" s="3">
        <f t="shared" si="12"/>
        <v>3</v>
      </c>
      <c r="Z203" s="3">
        <f t="shared" si="26"/>
        <v>148.80000000000001</v>
      </c>
      <c r="AA203" s="1">
        <v>3000</v>
      </c>
      <c r="AB203" s="1">
        <f t="shared" si="27"/>
        <v>3</v>
      </c>
    </row>
    <row r="204" spans="1:28" ht="43.2" x14ac:dyDescent="0.3">
      <c r="A204" s="3">
        <f t="shared" si="28"/>
        <v>187</v>
      </c>
      <c r="B204" s="3" t="s">
        <v>2561</v>
      </c>
      <c r="C204" s="3">
        <v>1</v>
      </c>
      <c r="D204" s="3" t="s">
        <v>1572</v>
      </c>
      <c r="E204" s="3" t="s">
        <v>220</v>
      </c>
      <c r="F204" s="3" t="s">
        <v>139</v>
      </c>
      <c r="G204" s="3" t="s">
        <v>2326</v>
      </c>
      <c r="H204" s="3" t="s">
        <v>2478</v>
      </c>
      <c r="I204" s="3" t="s">
        <v>2496</v>
      </c>
      <c r="J204" s="3">
        <v>49.6</v>
      </c>
      <c r="K204" s="3">
        <v>6000</v>
      </c>
      <c r="L204" s="3" t="s">
        <v>25</v>
      </c>
      <c r="M204" s="3">
        <v>1</v>
      </c>
      <c r="N204" s="28">
        <f t="shared" si="29"/>
        <v>6</v>
      </c>
      <c r="O204" s="28">
        <f t="shared" si="30"/>
        <v>297.60000000000002</v>
      </c>
      <c r="P204" s="12">
        <v>0</v>
      </c>
      <c r="Q204" s="46">
        <f t="shared" si="24"/>
        <v>0</v>
      </c>
      <c r="R204" s="13"/>
      <c r="S204" s="3">
        <f t="shared" si="25"/>
        <v>6</v>
      </c>
      <c r="T204" s="46" t="s">
        <v>2502</v>
      </c>
      <c r="U204" s="42">
        <f t="shared" si="31"/>
        <v>297.60000000000002</v>
      </c>
      <c r="V204" s="42">
        <f t="shared" si="32"/>
        <v>0</v>
      </c>
      <c r="W204" s="3"/>
      <c r="X204" s="3">
        <v>3.6</v>
      </c>
      <c r="Y204" s="3">
        <f t="shared" si="12"/>
        <v>2.4</v>
      </c>
      <c r="Z204" s="3">
        <f t="shared" si="26"/>
        <v>178.56</v>
      </c>
      <c r="AA204" s="1">
        <v>3600</v>
      </c>
      <c r="AB204" s="1">
        <f t="shared" si="27"/>
        <v>3.6</v>
      </c>
    </row>
    <row r="205" spans="1:28" ht="43.2" x14ac:dyDescent="0.3">
      <c r="A205" s="3">
        <f t="shared" si="28"/>
        <v>188</v>
      </c>
      <c r="B205" s="3" t="s">
        <v>2561</v>
      </c>
      <c r="C205" s="3">
        <v>1</v>
      </c>
      <c r="D205" s="3" t="s">
        <v>1572</v>
      </c>
      <c r="E205" s="3" t="s">
        <v>221</v>
      </c>
      <c r="F205" s="3" t="s">
        <v>139</v>
      </c>
      <c r="G205" s="3" t="s">
        <v>2326</v>
      </c>
      <c r="H205" s="3" t="s">
        <v>2478</v>
      </c>
      <c r="I205" s="3" t="s">
        <v>2496</v>
      </c>
      <c r="J205" s="3">
        <v>49.6</v>
      </c>
      <c r="K205" s="3">
        <v>6000</v>
      </c>
      <c r="L205" s="3" t="s">
        <v>25</v>
      </c>
      <c r="M205" s="3">
        <v>1</v>
      </c>
      <c r="N205" s="28">
        <f t="shared" si="29"/>
        <v>6</v>
      </c>
      <c r="O205" s="28">
        <f t="shared" si="30"/>
        <v>297.60000000000002</v>
      </c>
      <c r="P205" s="12">
        <v>0</v>
      </c>
      <c r="Q205" s="46">
        <f t="shared" si="24"/>
        <v>0</v>
      </c>
      <c r="R205" s="13"/>
      <c r="S205" s="3">
        <f t="shared" si="25"/>
        <v>6</v>
      </c>
      <c r="T205" s="46" t="s">
        <v>2502</v>
      </c>
      <c r="U205" s="42">
        <f t="shared" si="31"/>
        <v>297.60000000000002</v>
      </c>
      <c r="V205" s="42">
        <f t="shared" si="32"/>
        <v>0</v>
      </c>
      <c r="W205" s="3"/>
      <c r="X205" s="3">
        <v>3.6</v>
      </c>
      <c r="Y205" s="3">
        <f t="shared" si="12"/>
        <v>2.4</v>
      </c>
      <c r="Z205" s="3">
        <f t="shared" si="26"/>
        <v>178.56</v>
      </c>
      <c r="AA205" s="1">
        <v>3600</v>
      </c>
      <c r="AB205" s="1">
        <f t="shared" si="27"/>
        <v>3.6</v>
      </c>
    </row>
    <row r="206" spans="1:28" ht="43.2" x14ac:dyDescent="0.3">
      <c r="A206" s="3">
        <f t="shared" si="28"/>
        <v>189</v>
      </c>
      <c r="B206" s="3" t="s">
        <v>2561</v>
      </c>
      <c r="C206" s="3">
        <v>1</v>
      </c>
      <c r="D206" s="3" t="s">
        <v>1572</v>
      </c>
      <c r="E206" s="3" t="s">
        <v>222</v>
      </c>
      <c r="F206" s="3" t="s">
        <v>139</v>
      </c>
      <c r="G206" s="3" t="s">
        <v>2326</v>
      </c>
      <c r="H206" s="3" t="s">
        <v>2478</v>
      </c>
      <c r="I206" s="3" t="s">
        <v>2496</v>
      </c>
      <c r="J206" s="3">
        <v>49.6</v>
      </c>
      <c r="K206" s="3">
        <v>6000</v>
      </c>
      <c r="L206" s="3" t="s">
        <v>25</v>
      </c>
      <c r="M206" s="3">
        <v>1</v>
      </c>
      <c r="N206" s="28">
        <f t="shared" si="29"/>
        <v>6</v>
      </c>
      <c r="O206" s="28">
        <f t="shared" si="30"/>
        <v>297.60000000000002</v>
      </c>
      <c r="P206" s="12">
        <v>0</v>
      </c>
      <c r="Q206" s="46">
        <f t="shared" si="24"/>
        <v>0</v>
      </c>
      <c r="R206" s="13"/>
      <c r="S206" s="3">
        <f t="shared" si="25"/>
        <v>6</v>
      </c>
      <c r="T206" s="46" t="s">
        <v>2502</v>
      </c>
      <c r="U206" s="42">
        <f t="shared" si="31"/>
        <v>297.60000000000002</v>
      </c>
      <c r="V206" s="42">
        <f t="shared" si="32"/>
        <v>0</v>
      </c>
      <c r="W206" s="3"/>
      <c r="X206" s="3">
        <v>3.6</v>
      </c>
      <c r="Y206" s="3">
        <f t="shared" si="12"/>
        <v>2.4</v>
      </c>
      <c r="Z206" s="3">
        <f t="shared" si="26"/>
        <v>178.56</v>
      </c>
      <c r="AA206" s="1">
        <v>3600</v>
      </c>
      <c r="AB206" s="1">
        <f t="shared" si="27"/>
        <v>3.6</v>
      </c>
    </row>
    <row r="207" spans="1:28" ht="43.2" x14ac:dyDescent="0.3">
      <c r="A207" s="3">
        <f t="shared" si="28"/>
        <v>190</v>
      </c>
      <c r="B207" s="3" t="s">
        <v>2561</v>
      </c>
      <c r="C207" s="3">
        <v>1</v>
      </c>
      <c r="D207" s="3" t="s">
        <v>1572</v>
      </c>
      <c r="E207" s="3" t="s">
        <v>223</v>
      </c>
      <c r="F207" s="3" t="s">
        <v>139</v>
      </c>
      <c r="G207" s="3" t="s">
        <v>2326</v>
      </c>
      <c r="H207" s="3" t="s">
        <v>2478</v>
      </c>
      <c r="I207" s="3" t="s">
        <v>2496</v>
      </c>
      <c r="J207" s="3">
        <v>49.6</v>
      </c>
      <c r="K207" s="3">
        <v>6000</v>
      </c>
      <c r="L207" s="3" t="s">
        <v>25</v>
      </c>
      <c r="M207" s="3">
        <v>1</v>
      </c>
      <c r="N207" s="28">
        <f t="shared" si="29"/>
        <v>6</v>
      </c>
      <c r="O207" s="28">
        <f t="shared" si="30"/>
        <v>297.60000000000002</v>
      </c>
      <c r="P207" s="12">
        <v>0</v>
      </c>
      <c r="Q207" s="46">
        <f t="shared" si="24"/>
        <v>0</v>
      </c>
      <c r="R207" s="13"/>
      <c r="S207" s="3">
        <f t="shared" si="25"/>
        <v>6</v>
      </c>
      <c r="T207" s="46" t="s">
        <v>2502</v>
      </c>
      <c r="U207" s="42">
        <f t="shared" si="31"/>
        <v>297.60000000000002</v>
      </c>
      <c r="V207" s="42">
        <f t="shared" si="32"/>
        <v>0</v>
      </c>
      <c r="W207" s="3"/>
      <c r="X207" s="3">
        <v>4.2</v>
      </c>
      <c r="Y207" s="3">
        <f t="shared" si="12"/>
        <v>1.7999999999999998</v>
      </c>
      <c r="Z207" s="3">
        <f t="shared" si="26"/>
        <v>208.32000000000002</v>
      </c>
      <c r="AA207" s="1">
        <v>4200</v>
      </c>
      <c r="AB207" s="1">
        <f t="shared" si="27"/>
        <v>4.2</v>
      </c>
    </row>
    <row r="208" spans="1:28" ht="43.2" x14ac:dyDescent="0.3">
      <c r="A208" s="3">
        <f t="shared" si="28"/>
        <v>191</v>
      </c>
      <c r="B208" s="3" t="s">
        <v>2561</v>
      </c>
      <c r="C208" s="3">
        <v>1</v>
      </c>
      <c r="D208" s="3" t="s">
        <v>1572</v>
      </c>
      <c r="E208" s="3" t="s">
        <v>224</v>
      </c>
      <c r="F208" s="3" t="s">
        <v>139</v>
      </c>
      <c r="G208" s="3" t="s">
        <v>2326</v>
      </c>
      <c r="H208" s="3" t="s">
        <v>2478</v>
      </c>
      <c r="I208" s="3" t="s">
        <v>2496</v>
      </c>
      <c r="J208" s="3">
        <v>49.6</v>
      </c>
      <c r="K208" s="3">
        <v>6000</v>
      </c>
      <c r="L208" s="3" t="s">
        <v>25</v>
      </c>
      <c r="M208" s="3">
        <v>1</v>
      </c>
      <c r="N208" s="28">
        <f t="shared" si="29"/>
        <v>6</v>
      </c>
      <c r="O208" s="28">
        <f t="shared" si="30"/>
        <v>297.60000000000002</v>
      </c>
      <c r="P208" s="12">
        <v>0</v>
      </c>
      <c r="Q208" s="46">
        <f t="shared" si="24"/>
        <v>0</v>
      </c>
      <c r="R208" s="13"/>
      <c r="S208" s="3">
        <f t="shared" si="25"/>
        <v>6</v>
      </c>
      <c r="T208" s="46" t="s">
        <v>2502</v>
      </c>
      <c r="U208" s="42">
        <f t="shared" si="31"/>
        <v>297.60000000000002</v>
      </c>
      <c r="V208" s="42">
        <f t="shared" si="32"/>
        <v>0</v>
      </c>
      <c r="W208" s="3"/>
      <c r="X208" s="3">
        <v>4.2</v>
      </c>
      <c r="Y208" s="3">
        <f t="shared" si="12"/>
        <v>1.7999999999999998</v>
      </c>
      <c r="Z208" s="3">
        <f t="shared" si="26"/>
        <v>208.32000000000002</v>
      </c>
      <c r="AA208" s="1">
        <v>4200</v>
      </c>
      <c r="AB208" s="1">
        <f t="shared" si="27"/>
        <v>4.2</v>
      </c>
    </row>
    <row r="209" spans="1:28" ht="43.2" x14ac:dyDescent="0.3">
      <c r="A209" s="3">
        <f t="shared" si="28"/>
        <v>192</v>
      </c>
      <c r="B209" s="3" t="s">
        <v>2561</v>
      </c>
      <c r="C209" s="3">
        <v>1</v>
      </c>
      <c r="D209" s="3" t="s">
        <v>1572</v>
      </c>
      <c r="E209" s="3" t="s">
        <v>225</v>
      </c>
      <c r="F209" s="3" t="s">
        <v>139</v>
      </c>
      <c r="G209" s="3" t="s">
        <v>2326</v>
      </c>
      <c r="H209" s="3" t="s">
        <v>2478</v>
      </c>
      <c r="I209" s="3" t="s">
        <v>2496</v>
      </c>
      <c r="J209" s="3">
        <v>49.6</v>
      </c>
      <c r="K209" s="3">
        <v>6000</v>
      </c>
      <c r="L209" s="3" t="s">
        <v>25</v>
      </c>
      <c r="M209" s="3">
        <v>1</v>
      </c>
      <c r="N209" s="28">
        <f t="shared" si="29"/>
        <v>6</v>
      </c>
      <c r="O209" s="28">
        <f t="shared" si="30"/>
        <v>297.60000000000002</v>
      </c>
      <c r="P209" s="12">
        <v>0</v>
      </c>
      <c r="Q209" s="46">
        <f t="shared" si="24"/>
        <v>0</v>
      </c>
      <c r="R209" s="13"/>
      <c r="S209" s="3">
        <f t="shared" si="25"/>
        <v>6</v>
      </c>
      <c r="T209" s="46" t="s">
        <v>2502</v>
      </c>
      <c r="U209" s="42">
        <f t="shared" si="31"/>
        <v>297.60000000000002</v>
      </c>
      <c r="V209" s="42">
        <f t="shared" si="32"/>
        <v>0</v>
      </c>
      <c r="W209" s="3"/>
      <c r="X209" s="3">
        <v>3</v>
      </c>
      <c r="Y209" s="3">
        <f t="shared" si="12"/>
        <v>3</v>
      </c>
      <c r="Z209" s="3">
        <f t="shared" si="26"/>
        <v>148.80000000000001</v>
      </c>
      <c r="AA209" s="1">
        <v>3000</v>
      </c>
      <c r="AB209" s="1">
        <f t="shared" si="27"/>
        <v>3</v>
      </c>
    </row>
    <row r="210" spans="1:28" ht="43.2" x14ac:dyDescent="0.3">
      <c r="A210" s="3">
        <f t="shared" si="28"/>
        <v>193</v>
      </c>
      <c r="B210" s="3" t="s">
        <v>2561</v>
      </c>
      <c r="C210" s="3">
        <v>1</v>
      </c>
      <c r="D210" s="3" t="s">
        <v>1572</v>
      </c>
      <c r="E210" s="3" t="s">
        <v>226</v>
      </c>
      <c r="F210" s="3" t="s">
        <v>139</v>
      </c>
      <c r="G210" s="3" t="s">
        <v>2326</v>
      </c>
      <c r="H210" s="3" t="s">
        <v>2478</v>
      </c>
      <c r="I210" s="3" t="s">
        <v>2496</v>
      </c>
      <c r="J210" s="3">
        <v>49.6</v>
      </c>
      <c r="K210" s="3">
        <v>6000</v>
      </c>
      <c r="L210" s="3" t="s">
        <v>25</v>
      </c>
      <c r="M210" s="3">
        <v>1</v>
      </c>
      <c r="N210" s="28">
        <f t="shared" si="29"/>
        <v>6</v>
      </c>
      <c r="O210" s="28">
        <f t="shared" si="30"/>
        <v>297.60000000000002</v>
      </c>
      <c r="P210" s="12">
        <v>0</v>
      </c>
      <c r="Q210" s="46">
        <f t="shared" ref="Q210:Q273" si="33">N210*P210</f>
        <v>0</v>
      </c>
      <c r="R210" s="13"/>
      <c r="S210" s="3">
        <f t="shared" ref="S210:S273" si="34">N210-Q210</f>
        <v>6</v>
      </c>
      <c r="T210" s="46" t="s">
        <v>2502</v>
      </c>
      <c r="U210" s="42">
        <f t="shared" si="31"/>
        <v>297.60000000000002</v>
      </c>
      <c r="V210" s="42">
        <f t="shared" si="32"/>
        <v>0</v>
      </c>
      <c r="W210" s="3"/>
      <c r="X210" s="3">
        <v>3.6</v>
      </c>
      <c r="Y210" s="3">
        <f t="shared" si="12"/>
        <v>2.4</v>
      </c>
      <c r="Z210" s="3">
        <f t="shared" si="26"/>
        <v>178.56</v>
      </c>
      <c r="AA210" s="1">
        <v>3600</v>
      </c>
      <c r="AB210" s="1">
        <f t="shared" si="27"/>
        <v>3.6</v>
      </c>
    </row>
    <row r="211" spans="1:28" ht="43.2" x14ac:dyDescent="0.3">
      <c r="A211" s="3">
        <f t="shared" si="28"/>
        <v>194</v>
      </c>
      <c r="B211" s="3" t="s">
        <v>2561</v>
      </c>
      <c r="C211" s="3">
        <v>1</v>
      </c>
      <c r="D211" s="3" t="s">
        <v>1570</v>
      </c>
      <c r="E211" s="3" t="s">
        <v>228</v>
      </c>
      <c r="F211" s="3" t="s">
        <v>31</v>
      </c>
      <c r="G211" s="3" t="s">
        <v>2308</v>
      </c>
      <c r="H211" s="3" t="s">
        <v>2473</v>
      </c>
      <c r="I211" s="3" t="s">
        <v>2496</v>
      </c>
      <c r="J211" s="3">
        <v>56.8</v>
      </c>
      <c r="K211" s="3">
        <v>3000</v>
      </c>
      <c r="L211" s="3" t="s">
        <v>25</v>
      </c>
      <c r="M211" s="3">
        <v>1</v>
      </c>
      <c r="N211" s="28">
        <f t="shared" si="29"/>
        <v>3</v>
      </c>
      <c r="O211" s="28">
        <f t="shared" si="30"/>
        <v>170.39999999999998</v>
      </c>
      <c r="P211" s="12">
        <v>0</v>
      </c>
      <c r="Q211" s="46">
        <f t="shared" si="33"/>
        <v>0</v>
      </c>
      <c r="R211" s="12"/>
      <c r="S211" s="3">
        <f t="shared" si="34"/>
        <v>3</v>
      </c>
      <c r="T211" s="46" t="s">
        <v>2502</v>
      </c>
      <c r="U211" s="3">
        <f t="shared" si="31"/>
        <v>170.39999999999998</v>
      </c>
      <c r="V211" s="3">
        <f t="shared" si="32"/>
        <v>0</v>
      </c>
      <c r="W211" s="3"/>
      <c r="X211" s="3">
        <v>3</v>
      </c>
      <c r="Y211" s="3">
        <f t="shared" si="12"/>
        <v>0</v>
      </c>
      <c r="Z211" s="3">
        <f t="shared" ref="Z211:Z274" si="35">X211*J211*M211</f>
        <v>170.39999999999998</v>
      </c>
      <c r="AA211" s="1">
        <v>3000</v>
      </c>
      <c r="AB211" s="1">
        <f t="shared" ref="AB211:AB274" si="36">AA211/1000</f>
        <v>3</v>
      </c>
    </row>
    <row r="212" spans="1:28" ht="43.2" x14ac:dyDescent="0.3">
      <c r="A212" s="3">
        <f t="shared" ref="A212:A275" si="37">A211+1</f>
        <v>195</v>
      </c>
      <c r="B212" s="3" t="s">
        <v>2561</v>
      </c>
      <c r="C212" s="3">
        <v>1</v>
      </c>
      <c r="D212" s="3" t="s">
        <v>1570</v>
      </c>
      <c r="E212" s="3" t="s">
        <v>229</v>
      </c>
      <c r="F212" s="3" t="s">
        <v>31</v>
      </c>
      <c r="G212" s="3" t="s">
        <v>2308</v>
      </c>
      <c r="H212" s="3" t="s">
        <v>2473</v>
      </c>
      <c r="I212" s="3" t="s">
        <v>2496</v>
      </c>
      <c r="J212" s="3">
        <v>56.8</v>
      </c>
      <c r="K212" s="3">
        <v>3000</v>
      </c>
      <c r="L212" s="3" t="s">
        <v>25</v>
      </c>
      <c r="M212" s="3">
        <v>1</v>
      </c>
      <c r="N212" s="28">
        <f t="shared" si="29"/>
        <v>3</v>
      </c>
      <c r="O212" s="28">
        <f t="shared" si="30"/>
        <v>170.39999999999998</v>
      </c>
      <c r="P212" s="12">
        <v>0</v>
      </c>
      <c r="Q212" s="46">
        <f t="shared" si="33"/>
        <v>0</v>
      </c>
      <c r="R212" s="12"/>
      <c r="S212" s="3">
        <f t="shared" si="34"/>
        <v>3</v>
      </c>
      <c r="T212" s="46" t="s">
        <v>2502</v>
      </c>
      <c r="U212" s="3">
        <f t="shared" si="31"/>
        <v>170.39999999999998</v>
      </c>
      <c r="V212" s="3">
        <f t="shared" si="32"/>
        <v>0</v>
      </c>
      <c r="W212" s="3"/>
      <c r="X212" s="3">
        <v>3</v>
      </c>
      <c r="Y212" s="3">
        <f t="shared" si="12"/>
        <v>0</v>
      </c>
      <c r="Z212" s="3">
        <f t="shared" si="35"/>
        <v>170.39999999999998</v>
      </c>
      <c r="AA212" s="1">
        <v>3000</v>
      </c>
      <c r="AB212" s="1">
        <f t="shared" si="36"/>
        <v>3</v>
      </c>
    </row>
    <row r="213" spans="1:28" ht="43.2" x14ac:dyDescent="0.3">
      <c r="A213" s="3">
        <f t="shared" si="37"/>
        <v>196</v>
      </c>
      <c r="B213" s="3" t="s">
        <v>2561</v>
      </c>
      <c r="C213" s="3">
        <v>1</v>
      </c>
      <c r="D213" s="3" t="s">
        <v>1570</v>
      </c>
      <c r="E213" s="3" t="s">
        <v>230</v>
      </c>
      <c r="F213" s="3" t="s">
        <v>31</v>
      </c>
      <c r="G213" s="3" t="s">
        <v>2308</v>
      </c>
      <c r="H213" s="3" t="s">
        <v>2473</v>
      </c>
      <c r="I213" s="3" t="s">
        <v>2496</v>
      </c>
      <c r="J213" s="3">
        <v>56.8</v>
      </c>
      <c r="K213" s="3">
        <v>3000</v>
      </c>
      <c r="L213" s="3" t="s">
        <v>25</v>
      </c>
      <c r="M213" s="3">
        <v>1</v>
      </c>
      <c r="N213" s="28">
        <f t="shared" si="29"/>
        <v>3</v>
      </c>
      <c r="O213" s="28">
        <f t="shared" si="30"/>
        <v>170.39999999999998</v>
      </c>
      <c r="P213" s="12">
        <v>0</v>
      </c>
      <c r="Q213" s="46">
        <f t="shared" si="33"/>
        <v>0</v>
      </c>
      <c r="R213" s="12"/>
      <c r="S213" s="3">
        <f t="shared" si="34"/>
        <v>3</v>
      </c>
      <c r="T213" s="46" t="s">
        <v>2502</v>
      </c>
      <c r="U213" s="3">
        <f t="shared" si="31"/>
        <v>170.39999999999998</v>
      </c>
      <c r="V213" s="3">
        <f t="shared" si="32"/>
        <v>0</v>
      </c>
      <c r="W213" s="3"/>
      <c r="X213" s="3">
        <v>3</v>
      </c>
      <c r="Y213" s="3">
        <f t="shared" si="12"/>
        <v>0</v>
      </c>
      <c r="Z213" s="3">
        <f t="shared" si="35"/>
        <v>170.39999999999998</v>
      </c>
      <c r="AA213" s="1">
        <v>3000</v>
      </c>
      <c r="AB213" s="1">
        <f t="shared" si="36"/>
        <v>3</v>
      </c>
    </row>
    <row r="214" spans="1:28" ht="43.2" x14ac:dyDescent="0.3">
      <c r="A214" s="3">
        <f t="shared" si="37"/>
        <v>197</v>
      </c>
      <c r="B214" s="3" t="s">
        <v>2561</v>
      </c>
      <c r="C214" s="3">
        <v>1</v>
      </c>
      <c r="D214" s="3" t="s">
        <v>1570</v>
      </c>
      <c r="E214" s="3" t="s">
        <v>238</v>
      </c>
      <c r="F214" s="3" t="s">
        <v>32</v>
      </c>
      <c r="G214" s="3" t="s">
        <v>2340</v>
      </c>
      <c r="H214" s="3" t="s">
        <v>2468</v>
      </c>
      <c r="I214" s="3" t="s">
        <v>2496</v>
      </c>
      <c r="J214" s="3">
        <v>18.2</v>
      </c>
      <c r="K214" s="3">
        <v>3000</v>
      </c>
      <c r="L214" s="3" t="s">
        <v>25</v>
      </c>
      <c r="M214" s="3">
        <v>1</v>
      </c>
      <c r="N214" s="28">
        <f t="shared" si="29"/>
        <v>3</v>
      </c>
      <c r="O214" s="28">
        <f t="shared" si="30"/>
        <v>54.599999999999994</v>
      </c>
      <c r="P214" s="12">
        <v>0</v>
      </c>
      <c r="Q214" s="46">
        <f t="shared" si="33"/>
        <v>0</v>
      </c>
      <c r="R214" s="13"/>
      <c r="S214" s="3">
        <f t="shared" si="34"/>
        <v>3</v>
      </c>
      <c r="T214" s="46" t="s">
        <v>2502</v>
      </c>
      <c r="U214" s="3">
        <f t="shared" si="31"/>
        <v>54.599999999999994</v>
      </c>
      <c r="V214" s="3">
        <f t="shared" si="32"/>
        <v>0</v>
      </c>
      <c r="W214" s="3"/>
      <c r="X214" s="3">
        <v>3</v>
      </c>
      <c r="Y214" s="3">
        <f t="shared" si="12"/>
        <v>0</v>
      </c>
      <c r="Z214" s="3">
        <f t="shared" si="35"/>
        <v>54.599999999999994</v>
      </c>
      <c r="AA214" s="1">
        <v>3000</v>
      </c>
      <c r="AB214" s="1">
        <f t="shared" si="36"/>
        <v>3</v>
      </c>
    </row>
    <row r="215" spans="1:28" ht="43.2" x14ac:dyDescent="0.3">
      <c r="A215" s="3">
        <f t="shared" si="37"/>
        <v>198</v>
      </c>
      <c r="B215" s="3" t="s">
        <v>2561</v>
      </c>
      <c r="C215" s="3">
        <v>1</v>
      </c>
      <c r="D215" s="3" t="s">
        <v>1570</v>
      </c>
      <c r="E215" s="3" t="s">
        <v>239</v>
      </c>
      <c r="F215" s="3" t="s">
        <v>32</v>
      </c>
      <c r="G215" s="3" t="s">
        <v>2340</v>
      </c>
      <c r="H215" s="3" t="s">
        <v>2468</v>
      </c>
      <c r="I215" s="3" t="s">
        <v>2496</v>
      </c>
      <c r="J215" s="3">
        <v>18.2</v>
      </c>
      <c r="K215" s="3">
        <v>3000</v>
      </c>
      <c r="L215" s="3" t="s">
        <v>25</v>
      </c>
      <c r="M215" s="3">
        <v>1</v>
      </c>
      <c r="N215" s="28">
        <f t="shared" si="29"/>
        <v>3</v>
      </c>
      <c r="O215" s="28">
        <f t="shared" si="30"/>
        <v>54.599999999999994</v>
      </c>
      <c r="P215" s="12">
        <v>0</v>
      </c>
      <c r="Q215" s="46">
        <f t="shared" si="33"/>
        <v>0</v>
      </c>
      <c r="R215" s="13"/>
      <c r="S215" s="3">
        <f t="shared" si="34"/>
        <v>3</v>
      </c>
      <c r="T215" s="46" t="s">
        <v>2502</v>
      </c>
      <c r="U215" s="3">
        <f t="shared" si="31"/>
        <v>54.599999999999994</v>
      </c>
      <c r="V215" s="3">
        <f t="shared" si="32"/>
        <v>0</v>
      </c>
      <c r="W215" s="3"/>
      <c r="X215" s="3">
        <v>3</v>
      </c>
      <c r="Y215" s="3">
        <f t="shared" si="12"/>
        <v>0</v>
      </c>
      <c r="Z215" s="3">
        <f t="shared" si="35"/>
        <v>54.599999999999994</v>
      </c>
      <c r="AA215" s="1">
        <v>3000</v>
      </c>
      <c r="AB215" s="1">
        <f t="shared" si="36"/>
        <v>3</v>
      </c>
    </row>
    <row r="216" spans="1:28" ht="43.2" x14ac:dyDescent="0.3">
      <c r="A216" s="3">
        <f t="shared" si="37"/>
        <v>199</v>
      </c>
      <c r="B216" s="3" t="s">
        <v>2561</v>
      </c>
      <c r="C216" s="3">
        <v>1</v>
      </c>
      <c r="D216" s="3" t="s">
        <v>1570</v>
      </c>
      <c r="E216" s="3" t="s">
        <v>240</v>
      </c>
      <c r="F216" s="3" t="s">
        <v>32</v>
      </c>
      <c r="G216" s="3" t="s">
        <v>2340</v>
      </c>
      <c r="H216" s="3" t="s">
        <v>2468</v>
      </c>
      <c r="I216" s="3" t="s">
        <v>2496</v>
      </c>
      <c r="J216" s="3">
        <v>18.2</v>
      </c>
      <c r="K216" s="3">
        <v>3000</v>
      </c>
      <c r="L216" s="3" t="s">
        <v>25</v>
      </c>
      <c r="M216" s="3">
        <v>1</v>
      </c>
      <c r="N216" s="28">
        <f t="shared" si="29"/>
        <v>3</v>
      </c>
      <c r="O216" s="28">
        <f t="shared" si="30"/>
        <v>54.599999999999994</v>
      </c>
      <c r="P216" s="12">
        <v>0</v>
      </c>
      <c r="Q216" s="46">
        <f t="shared" si="33"/>
        <v>0</v>
      </c>
      <c r="R216" s="13"/>
      <c r="S216" s="3">
        <f t="shared" si="34"/>
        <v>3</v>
      </c>
      <c r="T216" s="46" t="s">
        <v>2502</v>
      </c>
      <c r="U216" s="3">
        <f t="shared" si="31"/>
        <v>54.599999999999994</v>
      </c>
      <c r="V216" s="3">
        <f t="shared" si="32"/>
        <v>0</v>
      </c>
      <c r="W216" s="3"/>
      <c r="X216" s="3">
        <v>3</v>
      </c>
      <c r="Y216" s="3">
        <f t="shared" si="12"/>
        <v>0</v>
      </c>
      <c r="Z216" s="3">
        <f t="shared" si="35"/>
        <v>54.599999999999994</v>
      </c>
      <c r="AA216" s="1">
        <v>3000</v>
      </c>
      <c r="AB216" s="1">
        <f t="shared" si="36"/>
        <v>3</v>
      </c>
    </row>
    <row r="217" spans="1:28" ht="43.2" x14ac:dyDescent="0.3">
      <c r="A217" s="3">
        <f t="shared" si="37"/>
        <v>200</v>
      </c>
      <c r="B217" s="3" t="s">
        <v>2561</v>
      </c>
      <c r="C217" s="3">
        <v>1</v>
      </c>
      <c r="D217" s="3" t="s">
        <v>1570</v>
      </c>
      <c r="E217" s="3" t="s">
        <v>419</v>
      </c>
      <c r="F217" s="3" t="s">
        <v>6</v>
      </c>
      <c r="G217" s="7" t="s">
        <v>2344</v>
      </c>
      <c r="H217" s="7" t="s">
        <v>2467</v>
      </c>
      <c r="I217" s="7" t="s">
        <v>2496</v>
      </c>
      <c r="J217" s="7">
        <v>49.9</v>
      </c>
      <c r="K217" s="3">
        <v>3000</v>
      </c>
      <c r="L217" s="3" t="s">
        <v>25</v>
      </c>
      <c r="M217" s="3">
        <v>1</v>
      </c>
      <c r="N217" s="28">
        <f t="shared" si="29"/>
        <v>3</v>
      </c>
      <c r="O217" s="28">
        <f t="shared" si="30"/>
        <v>149.69999999999999</v>
      </c>
      <c r="P217" s="12">
        <v>0</v>
      </c>
      <c r="Q217" s="46">
        <f t="shared" si="33"/>
        <v>0</v>
      </c>
      <c r="R217" s="12"/>
      <c r="S217" s="3">
        <f t="shared" si="34"/>
        <v>3</v>
      </c>
      <c r="T217" s="46" t="s">
        <v>2502</v>
      </c>
      <c r="U217" s="3">
        <f t="shared" si="31"/>
        <v>149.69999999999999</v>
      </c>
      <c r="V217" s="3">
        <f t="shared" si="32"/>
        <v>0</v>
      </c>
      <c r="W217" s="3"/>
      <c r="X217" s="3">
        <v>3</v>
      </c>
      <c r="Y217" s="3">
        <f t="shared" si="12"/>
        <v>0</v>
      </c>
      <c r="Z217" s="3">
        <f t="shared" si="35"/>
        <v>149.69999999999999</v>
      </c>
      <c r="AA217" s="1">
        <v>3000</v>
      </c>
      <c r="AB217" s="1">
        <f t="shared" si="36"/>
        <v>3</v>
      </c>
    </row>
    <row r="218" spans="1:28" ht="43.2" x14ac:dyDescent="0.3">
      <c r="A218" s="3">
        <f t="shared" si="37"/>
        <v>201</v>
      </c>
      <c r="B218" s="3" t="s">
        <v>2561</v>
      </c>
      <c r="C218" s="3">
        <v>1</v>
      </c>
      <c r="D218" s="3" t="s">
        <v>1570</v>
      </c>
      <c r="E218" s="3" t="s">
        <v>420</v>
      </c>
      <c r="F218" s="3" t="s">
        <v>6</v>
      </c>
      <c r="G218" s="7" t="s">
        <v>2344</v>
      </c>
      <c r="H218" s="7" t="s">
        <v>2467</v>
      </c>
      <c r="I218" s="7" t="s">
        <v>2496</v>
      </c>
      <c r="J218" s="7">
        <v>49.9</v>
      </c>
      <c r="K218" s="3">
        <v>3000</v>
      </c>
      <c r="L218" s="3" t="s">
        <v>25</v>
      </c>
      <c r="M218" s="3">
        <v>1</v>
      </c>
      <c r="N218" s="28">
        <f t="shared" si="29"/>
        <v>3</v>
      </c>
      <c r="O218" s="28">
        <f t="shared" si="30"/>
        <v>149.69999999999999</v>
      </c>
      <c r="P218" s="12">
        <v>0</v>
      </c>
      <c r="Q218" s="46">
        <f t="shared" si="33"/>
        <v>0</v>
      </c>
      <c r="R218" s="12"/>
      <c r="S218" s="3">
        <f t="shared" si="34"/>
        <v>3</v>
      </c>
      <c r="T218" s="46" t="s">
        <v>2502</v>
      </c>
      <c r="U218" s="3">
        <f t="shared" si="31"/>
        <v>149.69999999999999</v>
      </c>
      <c r="V218" s="3">
        <f t="shared" si="32"/>
        <v>0</v>
      </c>
      <c r="W218" s="3"/>
      <c r="X218" s="3">
        <v>3</v>
      </c>
      <c r="Y218" s="3">
        <f t="shared" si="12"/>
        <v>0</v>
      </c>
      <c r="Z218" s="3">
        <f t="shared" si="35"/>
        <v>149.69999999999999</v>
      </c>
      <c r="AA218" s="1">
        <v>3000</v>
      </c>
      <c r="AB218" s="1">
        <f t="shared" si="36"/>
        <v>3</v>
      </c>
    </row>
    <row r="219" spans="1:28" ht="43.2" x14ac:dyDescent="0.3">
      <c r="A219" s="3">
        <f t="shared" si="37"/>
        <v>202</v>
      </c>
      <c r="B219" s="3" t="s">
        <v>2561</v>
      </c>
      <c r="C219" s="3">
        <v>1</v>
      </c>
      <c r="D219" s="3" t="s">
        <v>1570</v>
      </c>
      <c r="E219" s="3" t="s">
        <v>421</v>
      </c>
      <c r="F219" s="3" t="s">
        <v>6</v>
      </c>
      <c r="G219" s="7" t="s">
        <v>2344</v>
      </c>
      <c r="H219" s="7" t="s">
        <v>2467</v>
      </c>
      <c r="I219" s="7" t="s">
        <v>2496</v>
      </c>
      <c r="J219" s="7">
        <v>49.9</v>
      </c>
      <c r="K219" s="3">
        <v>3000</v>
      </c>
      <c r="L219" s="3" t="s">
        <v>25</v>
      </c>
      <c r="M219" s="3">
        <v>1</v>
      </c>
      <c r="N219" s="28">
        <f t="shared" si="29"/>
        <v>3</v>
      </c>
      <c r="O219" s="28">
        <f t="shared" si="30"/>
        <v>149.69999999999999</v>
      </c>
      <c r="P219" s="12">
        <v>0</v>
      </c>
      <c r="Q219" s="46">
        <f t="shared" si="33"/>
        <v>0</v>
      </c>
      <c r="R219" s="12"/>
      <c r="S219" s="3">
        <f t="shared" si="34"/>
        <v>3</v>
      </c>
      <c r="T219" s="46" t="s">
        <v>2502</v>
      </c>
      <c r="U219" s="3">
        <f t="shared" si="31"/>
        <v>149.69999999999999</v>
      </c>
      <c r="V219" s="3">
        <f t="shared" si="32"/>
        <v>0</v>
      </c>
      <c r="W219" s="3"/>
      <c r="X219" s="3">
        <v>3</v>
      </c>
      <c r="Y219" s="3">
        <f t="shared" si="12"/>
        <v>0</v>
      </c>
      <c r="Z219" s="3">
        <f t="shared" si="35"/>
        <v>149.69999999999999</v>
      </c>
      <c r="AA219" s="1">
        <v>3000</v>
      </c>
      <c r="AB219" s="1">
        <f t="shared" si="36"/>
        <v>3</v>
      </c>
    </row>
    <row r="220" spans="1:28" ht="43.2" x14ac:dyDescent="0.3">
      <c r="A220" s="3">
        <f t="shared" si="37"/>
        <v>203</v>
      </c>
      <c r="B220" s="3" t="s">
        <v>2561</v>
      </c>
      <c r="C220" s="3">
        <v>1</v>
      </c>
      <c r="D220" s="3" t="s">
        <v>1570</v>
      </c>
      <c r="E220" s="3" t="s">
        <v>422</v>
      </c>
      <c r="F220" s="3" t="s">
        <v>6</v>
      </c>
      <c r="G220" s="7" t="s">
        <v>2344</v>
      </c>
      <c r="H220" s="7" t="s">
        <v>2467</v>
      </c>
      <c r="I220" s="7" t="s">
        <v>2496</v>
      </c>
      <c r="J220" s="7">
        <v>49.9</v>
      </c>
      <c r="K220" s="3">
        <v>3000</v>
      </c>
      <c r="L220" s="3" t="s">
        <v>25</v>
      </c>
      <c r="M220" s="3">
        <v>1</v>
      </c>
      <c r="N220" s="28">
        <f t="shared" si="29"/>
        <v>3</v>
      </c>
      <c r="O220" s="28">
        <f t="shared" si="30"/>
        <v>149.69999999999999</v>
      </c>
      <c r="P220" s="12">
        <v>0</v>
      </c>
      <c r="Q220" s="46">
        <f t="shared" si="33"/>
        <v>0</v>
      </c>
      <c r="R220" s="12"/>
      <c r="S220" s="3">
        <f t="shared" si="34"/>
        <v>3</v>
      </c>
      <c r="T220" s="46" t="s">
        <v>2502</v>
      </c>
      <c r="U220" s="3">
        <f t="shared" si="31"/>
        <v>149.69999999999999</v>
      </c>
      <c r="V220" s="3">
        <f t="shared" si="32"/>
        <v>0</v>
      </c>
      <c r="W220" s="3"/>
      <c r="X220" s="3">
        <v>3</v>
      </c>
      <c r="Y220" s="3">
        <f t="shared" si="12"/>
        <v>0</v>
      </c>
      <c r="Z220" s="3">
        <f t="shared" si="35"/>
        <v>149.69999999999999</v>
      </c>
      <c r="AA220" s="1">
        <v>3000</v>
      </c>
      <c r="AB220" s="1">
        <f t="shared" si="36"/>
        <v>3</v>
      </c>
    </row>
    <row r="221" spans="1:28" ht="43.2" x14ac:dyDescent="0.3">
      <c r="A221" s="3">
        <f t="shared" si="37"/>
        <v>204</v>
      </c>
      <c r="B221" s="3" t="s">
        <v>2561</v>
      </c>
      <c r="C221" s="3">
        <v>1</v>
      </c>
      <c r="D221" s="3" t="s">
        <v>1570</v>
      </c>
      <c r="E221" s="3" t="s">
        <v>423</v>
      </c>
      <c r="F221" s="3" t="s">
        <v>6</v>
      </c>
      <c r="G221" s="7" t="s">
        <v>2344</v>
      </c>
      <c r="H221" s="7" t="s">
        <v>2467</v>
      </c>
      <c r="I221" s="7" t="s">
        <v>2496</v>
      </c>
      <c r="J221" s="7">
        <v>49.9</v>
      </c>
      <c r="K221" s="3">
        <v>3000</v>
      </c>
      <c r="L221" s="3" t="s">
        <v>25</v>
      </c>
      <c r="M221" s="3">
        <v>1</v>
      </c>
      <c r="N221" s="28">
        <f t="shared" si="29"/>
        <v>3</v>
      </c>
      <c r="O221" s="28">
        <f t="shared" si="30"/>
        <v>149.69999999999999</v>
      </c>
      <c r="P221" s="12">
        <v>0</v>
      </c>
      <c r="Q221" s="46">
        <f t="shared" si="33"/>
        <v>0</v>
      </c>
      <c r="R221" s="12"/>
      <c r="S221" s="3">
        <f t="shared" si="34"/>
        <v>3</v>
      </c>
      <c r="T221" s="46" t="s">
        <v>2502</v>
      </c>
      <c r="U221" s="3">
        <f t="shared" si="31"/>
        <v>149.69999999999999</v>
      </c>
      <c r="V221" s="3">
        <f t="shared" si="32"/>
        <v>0</v>
      </c>
      <c r="W221" s="3"/>
      <c r="X221" s="3">
        <v>3</v>
      </c>
      <c r="Y221" s="3">
        <f t="shared" si="12"/>
        <v>0</v>
      </c>
      <c r="Z221" s="3">
        <f t="shared" si="35"/>
        <v>149.69999999999999</v>
      </c>
      <c r="AA221" s="1">
        <v>3000</v>
      </c>
      <c r="AB221" s="1">
        <f t="shared" si="36"/>
        <v>3</v>
      </c>
    </row>
    <row r="222" spans="1:28" ht="43.2" x14ac:dyDescent="0.3">
      <c r="A222" s="3">
        <f t="shared" si="37"/>
        <v>205</v>
      </c>
      <c r="B222" s="3" t="s">
        <v>2561</v>
      </c>
      <c r="C222" s="3">
        <v>1</v>
      </c>
      <c r="D222" s="3" t="s">
        <v>1570</v>
      </c>
      <c r="E222" s="3" t="s">
        <v>424</v>
      </c>
      <c r="F222" s="3" t="s">
        <v>6</v>
      </c>
      <c r="G222" s="7" t="s">
        <v>2344</v>
      </c>
      <c r="H222" s="7" t="s">
        <v>2467</v>
      </c>
      <c r="I222" s="7" t="s">
        <v>2496</v>
      </c>
      <c r="J222" s="7">
        <v>49.9</v>
      </c>
      <c r="K222" s="3">
        <v>3000</v>
      </c>
      <c r="L222" s="3" t="s">
        <v>25</v>
      </c>
      <c r="M222" s="3">
        <v>1</v>
      </c>
      <c r="N222" s="28">
        <f t="shared" si="29"/>
        <v>3</v>
      </c>
      <c r="O222" s="28">
        <f t="shared" si="30"/>
        <v>149.69999999999999</v>
      </c>
      <c r="P222" s="12">
        <v>0</v>
      </c>
      <c r="Q222" s="46">
        <f t="shared" si="33"/>
        <v>0</v>
      </c>
      <c r="R222" s="12"/>
      <c r="S222" s="3">
        <f t="shared" si="34"/>
        <v>3</v>
      </c>
      <c r="T222" s="46" t="s">
        <v>2502</v>
      </c>
      <c r="U222" s="3">
        <f t="shared" si="31"/>
        <v>149.69999999999999</v>
      </c>
      <c r="V222" s="3">
        <f t="shared" si="32"/>
        <v>0</v>
      </c>
      <c r="W222" s="3"/>
      <c r="X222" s="3">
        <v>3</v>
      </c>
      <c r="Y222" s="3">
        <f t="shared" si="12"/>
        <v>0</v>
      </c>
      <c r="Z222" s="3">
        <f t="shared" si="35"/>
        <v>149.69999999999999</v>
      </c>
      <c r="AA222" s="1">
        <v>3000</v>
      </c>
      <c r="AB222" s="1">
        <f t="shared" si="36"/>
        <v>3</v>
      </c>
    </row>
    <row r="223" spans="1:28" x14ac:dyDescent="0.3">
      <c r="A223" s="3">
        <f t="shared" si="37"/>
        <v>206</v>
      </c>
      <c r="B223" s="3" t="s">
        <v>2561</v>
      </c>
      <c r="C223" s="3">
        <v>1</v>
      </c>
      <c r="D223" s="3" t="s">
        <v>1570</v>
      </c>
      <c r="E223" s="3" t="s">
        <v>231</v>
      </c>
      <c r="F223" s="3" t="s">
        <v>40</v>
      </c>
      <c r="G223" s="3" t="s">
        <v>2339</v>
      </c>
      <c r="H223" s="3" t="s">
        <v>2486</v>
      </c>
      <c r="I223" s="3" t="s">
        <v>2496</v>
      </c>
      <c r="J223" s="3">
        <v>31.5</v>
      </c>
      <c r="K223" s="3">
        <v>3000</v>
      </c>
      <c r="L223" s="3" t="s">
        <v>25</v>
      </c>
      <c r="M223" s="3">
        <v>1</v>
      </c>
      <c r="N223" s="28">
        <f t="shared" si="29"/>
        <v>3</v>
      </c>
      <c r="O223" s="28">
        <f t="shared" si="30"/>
        <v>94.5</v>
      </c>
      <c r="P223" s="12">
        <v>1</v>
      </c>
      <c r="Q223" s="46">
        <f t="shared" si="33"/>
        <v>3</v>
      </c>
      <c r="R223" s="13"/>
      <c r="S223" s="3">
        <f t="shared" si="34"/>
        <v>0</v>
      </c>
      <c r="T223" s="3" t="s">
        <v>2503</v>
      </c>
      <c r="U223" s="42">
        <f>O223-V223</f>
        <v>0</v>
      </c>
      <c r="V223" s="42">
        <f>P223*O223</f>
        <v>94.5</v>
      </c>
      <c r="W223" s="3"/>
      <c r="X223" s="3">
        <v>3</v>
      </c>
      <c r="Y223" s="3">
        <f t="shared" si="12"/>
        <v>0</v>
      </c>
      <c r="Z223" s="3">
        <f t="shared" si="35"/>
        <v>94.5</v>
      </c>
      <c r="AA223" s="1">
        <v>3000</v>
      </c>
      <c r="AB223" s="1">
        <f t="shared" si="36"/>
        <v>3</v>
      </c>
    </row>
    <row r="224" spans="1:28" x14ac:dyDescent="0.3">
      <c r="A224" s="3">
        <f t="shared" si="37"/>
        <v>207</v>
      </c>
      <c r="B224" s="3" t="s">
        <v>2561</v>
      </c>
      <c r="C224" s="3">
        <v>1</v>
      </c>
      <c r="D224" s="3" t="s">
        <v>1570</v>
      </c>
      <c r="E224" s="3" t="s">
        <v>241</v>
      </c>
      <c r="F224" s="3" t="s">
        <v>40</v>
      </c>
      <c r="G224" s="3" t="s">
        <v>2339</v>
      </c>
      <c r="H224" s="3" t="s">
        <v>2486</v>
      </c>
      <c r="I224" s="3" t="s">
        <v>2496</v>
      </c>
      <c r="J224" s="3">
        <v>31.5</v>
      </c>
      <c r="K224" s="3">
        <v>3000</v>
      </c>
      <c r="L224" s="3" t="s">
        <v>25</v>
      </c>
      <c r="M224" s="3">
        <v>1</v>
      </c>
      <c r="N224" s="28">
        <f t="shared" si="29"/>
        <v>3</v>
      </c>
      <c r="O224" s="28">
        <f t="shared" si="30"/>
        <v>94.5</v>
      </c>
      <c r="P224" s="12">
        <v>1</v>
      </c>
      <c r="Q224" s="46">
        <f t="shared" si="33"/>
        <v>3</v>
      </c>
      <c r="R224" s="13"/>
      <c r="S224" s="3">
        <f t="shared" si="34"/>
        <v>0</v>
      </c>
      <c r="T224" s="3" t="s">
        <v>2503</v>
      </c>
      <c r="U224" s="42">
        <f>O224-V224</f>
        <v>0</v>
      </c>
      <c r="V224" s="42">
        <f>P224*O224</f>
        <v>94.5</v>
      </c>
      <c r="W224" s="3"/>
      <c r="X224" s="3">
        <v>3</v>
      </c>
      <c r="Y224" s="3">
        <f t="shared" si="12"/>
        <v>0</v>
      </c>
      <c r="Z224" s="3">
        <f t="shared" si="35"/>
        <v>94.5</v>
      </c>
      <c r="AA224" s="1">
        <v>3000</v>
      </c>
      <c r="AB224" s="1">
        <f t="shared" si="36"/>
        <v>3</v>
      </c>
    </row>
    <row r="225" spans="1:28" ht="43.2" x14ac:dyDescent="0.3">
      <c r="A225" s="3">
        <f t="shared" si="37"/>
        <v>208</v>
      </c>
      <c r="B225" s="3" t="s">
        <v>2561</v>
      </c>
      <c r="C225" s="3">
        <v>1</v>
      </c>
      <c r="D225" s="3" t="s">
        <v>1570</v>
      </c>
      <c r="E225" s="3" t="s">
        <v>232</v>
      </c>
      <c r="F225" s="3" t="s">
        <v>31</v>
      </c>
      <c r="G225" s="3" t="s">
        <v>2308</v>
      </c>
      <c r="H225" s="3" t="s">
        <v>2473</v>
      </c>
      <c r="I225" s="3" t="s">
        <v>2496</v>
      </c>
      <c r="J225" s="3">
        <v>56.8</v>
      </c>
      <c r="K225" s="3">
        <v>3000</v>
      </c>
      <c r="L225" s="3" t="s">
        <v>25</v>
      </c>
      <c r="M225" s="3">
        <v>1</v>
      </c>
      <c r="N225" s="28">
        <f t="shared" ref="N225:N288" si="38">(K225/1000)*M225</f>
        <v>3</v>
      </c>
      <c r="O225" s="28">
        <f t="shared" ref="O225:O288" si="39">N225*J225</f>
        <v>170.39999999999998</v>
      </c>
      <c r="P225" s="12">
        <v>0</v>
      </c>
      <c r="Q225" s="46">
        <f t="shared" si="33"/>
        <v>0</v>
      </c>
      <c r="R225" s="12"/>
      <c r="S225" s="3">
        <f t="shared" si="34"/>
        <v>3</v>
      </c>
      <c r="T225" s="46" t="s">
        <v>2502</v>
      </c>
      <c r="U225" s="3">
        <f>S225*J225</f>
        <v>170.39999999999998</v>
      </c>
      <c r="V225" s="3">
        <f>Q225*J225</f>
        <v>0</v>
      </c>
      <c r="W225" s="3"/>
      <c r="X225" s="3">
        <v>3</v>
      </c>
      <c r="Y225" s="3">
        <f t="shared" si="12"/>
        <v>0</v>
      </c>
      <c r="Z225" s="3">
        <f t="shared" si="35"/>
        <v>170.39999999999998</v>
      </c>
      <c r="AA225" s="1">
        <v>3000</v>
      </c>
      <c r="AB225" s="1">
        <f t="shared" si="36"/>
        <v>3</v>
      </c>
    </row>
    <row r="226" spans="1:28" ht="43.2" x14ac:dyDescent="0.3">
      <c r="A226" s="3">
        <f t="shared" si="37"/>
        <v>209</v>
      </c>
      <c r="B226" s="3" t="s">
        <v>2561</v>
      </c>
      <c r="C226" s="3">
        <v>1</v>
      </c>
      <c r="D226" s="3" t="s">
        <v>1570</v>
      </c>
      <c r="E226" s="3" t="s">
        <v>234</v>
      </c>
      <c r="F226" s="3" t="s">
        <v>32</v>
      </c>
      <c r="G226" s="3" t="s">
        <v>2340</v>
      </c>
      <c r="H226" s="3" t="s">
        <v>2468</v>
      </c>
      <c r="I226" s="3" t="s">
        <v>2496</v>
      </c>
      <c r="J226" s="3">
        <v>18.2</v>
      </c>
      <c r="K226" s="3">
        <v>3000</v>
      </c>
      <c r="L226" s="3" t="s">
        <v>25</v>
      </c>
      <c r="M226" s="3">
        <v>1</v>
      </c>
      <c r="N226" s="28">
        <f t="shared" si="38"/>
        <v>3</v>
      </c>
      <c r="O226" s="28">
        <f t="shared" si="39"/>
        <v>54.599999999999994</v>
      </c>
      <c r="P226" s="12">
        <v>0</v>
      </c>
      <c r="Q226" s="46">
        <f t="shared" si="33"/>
        <v>0</v>
      </c>
      <c r="R226" s="13"/>
      <c r="S226" s="3">
        <f t="shared" si="34"/>
        <v>3</v>
      </c>
      <c r="T226" s="46" t="s">
        <v>2502</v>
      </c>
      <c r="U226" s="3">
        <f>S226*J226</f>
        <v>54.599999999999994</v>
      </c>
      <c r="V226" s="3">
        <f>Q226*J226</f>
        <v>0</v>
      </c>
      <c r="W226" s="3"/>
      <c r="X226" s="3">
        <v>3</v>
      </c>
      <c r="Y226" s="3">
        <f t="shared" si="12"/>
        <v>0</v>
      </c>
      <c r="Z226" s="3">
        <f t="shared" si="35"/>
        <v>54.599999999999994</v>
      </c>
      <c r="AA226" s="1">
        <v>3000</v>
      </c>
      <c r="AB226" s="1">
        <f t="shared" si="36"/>
        <v>3</v>
      </c>
    </row>
    <row r="227" spans="1:28" ht="43.2" x14ac:dyDescent="0.3">
      <c r="A227" s="3">
        <f t="shared" si="37"/>
        <v>210</v>
      </c>
      <c r="B227" s="3" t="s">
        <v>2561</v>
      </c>
      <c r="C227" s="3">
        <v>1</v>
      </c>
      <c r="D227" s="3" t="s">
        <v>1570</v>
      </c>
      <c r="E227" s="3" t="s">
        <v>235</v>
      </c>
      <c r="F227" s="3" t="s">
        <v>32</v>
      </c>
      <c r="G227" s="3" t="s">
        <v>2340</v>
      </c>
      <c r="H227" s="3" t="s">
        <v>2468</v>
      </c>
      <c r="I227" s="3" t="s">
        <v>2496</v>
      </c>
      <c r="J227" s="3">
        <v>18.2</v>
      </c>
      <c r="K227" s="3">
        <v>3000</v>
      </c>
      <c r="L227" s="3" t="s">
        <v>25</v>
      </c>
      <c r="M227" s="3">
        <v>1</v>
      </c>
      <c r="N227" s="28">
        <f t="shared" si="38"/>
        <v>3</v>
      </c>
      <c r="O227" s="28">
        <f t="shared" si="39"/>
        <v>54.599999999999994</v>
      </c>
      <c r="P227" s="12">
        <v>0</v>
      </c>
      <c r="Q227" s="46">
        <f t="shared" si="33"/>
        <v>0</v>
      </c>
      <c r="R227" s="13"/>
      <c r="S227" s="3">
        <f t="shared" si="34"/>
        <v>3</v>
      </c>
      <c r="T227" s="46" t="s">
        <v>2502</v>
      </c>
      <c r="U227" s="3">
        <f>S227*J227</f>
        <v>54.599999999999994</v>
      </c>
      <c r="V227" s="3">
        <f>Q227*J227</f>
        <v>0</v>
      </c>
      <c r="W227" s="3"/>
      <c r="X227" s="3">
        <v>3</v>
      </c>
      <c r="Y227" s="3">
        <f t="shared" si="12"/>
        <v>0</v>
      </c>
      <c r="Z227" s="3">
        <f t="shared" si="35"/>
        <v>54.599999999999994</v>
      </c>
      <c r="AA227" s="1">
        <v>3000</v>
      </c>
      <c r="AB227" s="1">
        <f t="shared" si="36"/>
        <v>3</v>
      </c>
    </row>
    <row r="228" spans="1:28" ht="43.2" x14ac:dyDescent="0.3">
      <c r="A228" s="3">
        <f t="shared" si="37"/>
        <v>211</v>
      </c>
      <c r="B228" s="3" t="s">
        <v>2561</v>
      </c>
      <c r="C228" s="3">
        <v>1</v>
      </c>
      <c r="D228" s="3" t="s">
        <v>1570</v>
      </c>
      <c r="E228" s="3" t="s">
        <v>236</v>
      </c>
      <c r="F228" s="3" t="s">
        <v>32</v>
      </c>
      <c r="G228" s="3" t="s">
        <v>2340</v>
      </c>
      <c r="H228" s="3" t="s">
        <v>2468</v>
      </c>
      <c r="I228" s="3" t="s">
        <v>2496</v>
      </c>
      <c r="J228" s="3">
        <v>18.2</v>
      </c>
      <c r="K228" s="3">
        <v>3000</v>
      </c>
      <c r="L228" s="3" t="s">
        <v>25</v>
      </c>
      <c r="M228" s="3">
        <v>1</v>
      </c>
      <c r="N228" s="28">
        <f t="shared" si="38"/>
        <v>3</v>
      </c>
      <c r="O228" s="28">
        <f t="shared" si="39"/>
        <v>54.599999999999994</v>
      </c>
      <c r="P228" s="12">
        <v>0</v>
      </c>
      <c r="Q228" s="46">
        <f t="shared" si="33"/>
        <v>0</v>
      </c>
      <c r="R228" s="13"/>
      <c r="S228" s="3">
        <f t="shared" si="34"/>
        <v>3</v>
      </c>
      <c r="T228" s="46" t="s">
        <v>2502</v>
      </c>
      <c r="U228" s="3">
        <f>S228*J228</f>
        <v>54.599999999999994</v>
      </c>
      <c r="V228" s="3">
        <f>Q228*J228</f>
        <v>0</v>
      </c>
      <c r="W228" s="3"/>
      <c r="X228" s="3">
        <v>3</v>
      </c>
      <c r="Y228" s="3">
        <f t="shared" si="12"/>
        <v>0</v>
      </c>
      <c r="Z228" s="3">
        <f t="shared" si="35"/>
        <v>54.599999999999994</v>
      </c>
      <c r="AA228" s="1">
        <v>3000</v>
      </c>
      <c r="AB228" s="1">
        <f t="shared" si="36"/>
        <v>3</v>
      </c>
    </row>
    <row r="229" spans="1:28" ht="43.2" x14ac:dyDescent="0.3">
      <c r="A229" s="3">
        <f t="shared" si="37"/>
        <v>212</v>
      </c>
      <c r="B229" s="3" t="s">
        <v>2561</v>
      </c>
      <c r="C229" s="3">
        <v>1</v>
      </c>
      <c r="D229" s="3" t="s">
        <v>1570</v>
      </c>
      <c r="E229" s="3" t="s">
        <v>237</v>
      </c>
      <c r="F229" s="3" t="s">
        <v>32</v>
      </c>
      <c r="G229" s="3" t="s">
        <v>2340</v>
      </c>
      <c r="H229" s="3" t="s">
        <v>2468</v>
      </c>
      <c r="I229" s="3" t="s">
        <v>2496</v>
      </c>
      <c r="J229" s="3">
        <v>18.2</v>
      </c>
      <c r="K229" s="3">
        <v>3000</v>
      </c>
      <c r="L229" s="3" t="s">
        <v>25</v>
      </c>
      <c r="M229" s="3">
        <v>1</v>
      </c>
      <c r="N229" s="28">
        <f t="shared" si="38"/>
        <v>3</v>
      </c>
      <c r="O229" s="28">
        <f t="shared" si="39"/>
        <v>54.599999999999994</v>
      </c>
      <c r="P229" s="12">
        <v>0</v>
      </c>
      <c r="Q229" s="46">
        <f t="shared" si="33"/>
        <v>0</v>
      </c>
      <c r="R229" s="13"/>
      <c r="S229" s="3">
        <f t="shared" si="34"/>
        <v>3</v>
      </c>
      <c r="T229" s="46" t="s">
        <v>2502</v>
      </c>
      <c r="U229" s="3">
        <f>S229*J229</f>
        <v>54.599999999999994</v>
      </c>
      <c r="V229" s="3">
        <f>Q229*J229</f>
        <v>0</v>
      </c>
      <c r="W229" s="3"/>
      <c r="X229" s="3">
        <v>3</v>
      </c>
      <c r="Y229" s="3">
        <f t="shared" si="12"/>
        <v>0</v>
      </c>
      <c r="Z229" s="3">
        <f t="shared" si="35"/>
        <v>54.599999999999994</v>
      </c>
      <c r="AA229" s="1">
        <v>3000</v>
      </c>
      <c r="AB229" s="1">
        <f t="shared" si="36"/>
        <v>3</v>
      </c>
    </row>
    <row r="230" spans="1:28" x14ac:dyDescent="0.3">
      <c r="A230" s="3">
        <f t="shared" si="37"/>
        <v>213</v>
      </c>
      <c r="B230" s="3" t="s">
        <v>2561</v>
      </c>
      <c r="C230" s="3">
        <v>1</v>
      </c>
      <c r="D230" s="3" t="s">
        <v>1570</v>
      </c>
      <c r="E230" s="3" t="s">
        <v>242</v>
      </c>
      <c r="F230" s="3" t="s">
        <v>40</v>
      </c>
      <c r="G230" s="3" t="s">
        <v>2339</v>
      </c>
      <c r="H230" s="3" t="s">
        <v>2486</v>
      </c>
      <c r="I230" s="3" t="s">
        <v>2496</v>
      </c>
      <c r="J230" s="3">
        <v>31.5</v>
      </c>
      <c r="K230" s="3">
        <v>3000</v>
      </c>
      <c r="L230" s="3" t="s">
        <v>25</v>
      </c>
      <c r="M230" s="3">
        <v>1</v>
      </c>
      <c r="N230" s="28">
        <f t="shared" si="38"/>
        <v>3</v>
      </c>
      <c r="O230" s="28">
        <f t="shared" si="39"/>
        <v>94.5</v>
      </c>
      <c r="P230" s="12">
        <v>1</v>
      </c>
      <c r="Q230" s="46">
        <f t="shared" si="33"/>
        <v>3</v>
      </c>
      <c r="R230" s="13"/>
      <c r="S230" s="3">
        <f t="shared" si="34"/>
        <v>0</v>
      </c>
      <c r="T230" s="3" t="s">
        <v>2503</v>
      </c>
      <c r="U230" s="42">
        <f>O230-V230</f>
        <v>0</v>
      </c>
      <c r="V230" s="42">
        <f>P230*O230</f>
        <v>94.5</v>
      </c>
      <c r="W230" s="3"/>
      <c r="X230" s="3">
        <v>3</v>
      </c>
      <c r="Y230" s="3">
        <f t="shared" si="12"/>
        <v>0</v>
      </c>
      <c r="Z230" s="3">
        <f t="shared" si="35"/>
        <v>94.5</v>
      </c>
      <c r="AA230" s="1">
        <v>3000</v>
      </c>
      <c r="AB230" s="1">
        <f t="shared" si="36"/>
        <v>3</v>
      </c>
    </row>
    <row r="231" spans="1:28" ht="43.2" x14ac:dyDescent="0.3">
      <c r="A231" s="3">
        <f t="shared" si="37"/>
        <v>214</v>
      </c>
      <c r="B231" s="3" t="s">
        <v>2561</v>
      </c>
      <c r="C231" s="3">
        <v>1</v>
      </c>
      <c r="D231" s="3" t="s">
        <v>1570</v>
      </c>
      <c r="E231" s="3" t="s">
        <v>243</v>
      </c>
      <c r="F231" s="3" t="s">
        <v>31</v>
      </c>
      <c r="G231" s="3" t="s">
        <v>2308</v>
      </c>
      <c r="H231" s="3" t="s">
        <v>2473</v>
      </c>
      <c r="I231" s="3" t="s">
        <v>2496</v>
      </c>
      <c r="J231" s="3">
        <v>56.8</v>
      </c>
      <c r="K231" s="3">
        <v>3000</v>
      </c>
      <c r="L231" s="3" t="s">
        <v>25</v>
      </c>
      <c r="M231" s="3">
        <v>1</v>
      </c>
      <c r="N231" s="28">
        <f t="shared" si="38"/>
        <v>3</v>
      </c>
      <c r="O231" s="28">
        <f t="shared" si="39"/>
        <v>170.39999999999998</v>
      </c>
      <c r="P231" s="12">
        <v>0</v>
      </c>
      <c r="Q231" s="46">
        <f t="shared" si="33"/>
        <v>0</v>
      </c>
      <c r="R231" s="12"/>
      <c r="S231" s="3">
        <f t="shared" si="34"/>
        <v>3</v>
      </c>
      <c r="T231" s="46" t="s">
        <v>2502</v>
      </c>
      <c r="U231" s="3">
        <f>S231*J231</f>
        <v>170.39999999999998</v>
      </c>
      <c r="V231" s="3">
        <f>Q231*J231</f>
        <v>0</v>
      </c>
      <c r="W231" s="3"/>
      <c r="X231" s="3">
        <v>3</v>
      </c>
      <c r="Y231" s="3">
        <f t="shared" si="12"/>
        <v>0</v>
      </c>
      <c r="Z231" s="3">
        <f t="shared" si="35"/>
        <v>170.39999999999998</v>
      </c>
      <c r="AA231" s="1">
        <v>3000</v>
      </c>
      <c r="AB231" s="1">
        <f t="shared" si="36"/>
        <v>3</v>
      </c>
    </row>
    <row r="232" spans="1:28" ht="43.2" x14ac:dyDescent="0.3">
      <c r="A232" s="3">
        <f t="shared" si="37"/>
        <v>215</v>
      </c>
      <c r="B232" s="3" t="s">
        <v>2561</v>
      </c>
      <c r="C232" s="3">
        <v>1</v>
      </c>
      <c r="D232" s="3" t="s">
        <v>1570</v>
      </c>
      <c r="E232" s="3" t="s">
        <v>233</v>
      </c>
      <c r="F232" s="3" t="s">
        <v>31</v>
      </c>
      <c r="G232" s="3" t="s">
        <v>2308</v>
      </c>
      <c r="H232" s="3" t="s">
        <v>2473</v>
      </c>
      <c r="I232" s="3" t="s">
        <v>2496</v>
      </c>
      <c r="J232" s="3">
        <v>56.8</v>
      </c>
      <c r="K232" s="3">
        <v>3000</v>
      </c>
      <c r="L232" s="3" t="s">
        <v>25</v>
      </c>
      <c r="M232" s="3">
        <v>1</v>
      </c>
      <c r="N232" s="28">
        <f t="shared" si="38"/>
        <v>3</v>
      </c>
      <c r="O232" s="28">
        <f t="shared" si="39"/>
        <v>170.39999999999998</v>
      </c>
      <c r="P232" s="12">
        <v>0</v>
      </c>
      <c r="Q232" s="46">
        <f t="shared" si="33"/>
        <v>0</v>
      </c>
      <c r="R232" s="12"/>
      <c r="S232" s="3">
        <f t="shared" si="34"/>
        <v>3</v>
      </c>
      <c r="T232" s="46" t="s">
        <v>2502</v>
      </c>
      <c r="U232" s="3">
        <f>S232*J232</f>
        <v>170.39999999999998</v>
      </c>
      <c r="V232" s="3">
        <f>Q232*J232</f>
        <v>0</v>
      </c>
      <c r="W232" s="3"/>
      <c r="X232" s="3">
        <v>3</v>
      </c>
      <c r="Y232" s="3">
        <f t="shared" si="12"/>
        <v>0</v>
      </c>
      <c r="Z232" s="3">
        <f t="shared" si="35"/>
        <v>170.39999999999998</v>
      </c>
      <c r="AA232" s="1">
        <v>3000</v>
      </c>
      <c r="AB232" s="1">
        <f t="shared" si="36"/>
        <v>3</v>
      </c>
    </row>
    <row r="233" spans="1:28" ht="43.2" x14ac:dyDescent="0.3">
      <c r="A233" s="3">
        <f t="shared" si="37"/>
        <v>216</v>
      </c>
      <c r="B233" s="3" t="s">
        <v>2561</v>
      </c>
      <c r="C233" s="3">
        <v>1</v>
      </c>
      <c r="D233" s="3" t="s">
        <v>1570</v>
      </c>
      <c r="E233" s="3" t="s">
        <v>244</v>
      </c>
      <c r="F233" s="3" t="s">
        <v>32</v>
      </c>
      <c r="G233" s="3" t="s">
        <v>2340</v>
      </c>
      <c r="H233" s="3" t="s">
        <v>2468</v>
      </c>
      <c r="I233" s="3" t="s">
        <v>2496</v>
      </c>
      <c r="J233" s="3">
        <v>18.2</v>
      </c>
      <c r="K233" s="3">
        <v>3000</v>
      </c>
      <c r="L233" s="3" t="s">
        <v>25</v>
      </c>
      <c r="M233" s="3">
        <v>1</v>
      </c>
      <c r="N233" s="28">
        <f t="shared" si="38"/>
        <v>3</v>
      </c>
      <c r="O233" s="28">
        <f t="shared" si="39"/>
        <v>54.599999999999994</v>
      </c>
      <c r="P233" s="12">
        <v>0</v>
      </c>
      <c r="Q233" s="46">
        <f t="shared" si="33"/>
        <v>0</v>
      </c>
      <c r="R233" s="13"/>
      <c r="S233" s="3">
        <f t="shared" si="34"/>
        <v>3</v>
      </c>
      <c r="T233" s="46" t="s">
        <v>2502</v>
      </c>
      <c r="U233" s="3">
        <f>S233*J233</f>
        <v>54.599999999999994</v>
      </c>
      <c r="V233" s="3">
        <f>Q233*J233</f>
        <v>0</v>
      </c>
      <c r="W233" s="3"/>
      <c r="X233" s="3">
        <v>3</v>
      </c>
      <c r="Y233" s="3">
        <f t="shared" si="12"/>
        <v>0</v>
      </c>
      <c r="Z233" s="3">
        <f t="shared" si="35"/>
        <v>54.599999999999994</v>
      </c>
      <c r="AA233" s="1">
        <v>3000</v>
      </c>
      <c r="AB233" s="1">
        <f t="shared" si="36"/>
        <v>3</v>
      </c>
    </row>
    <row r="234" spans="1:28" x14ac:dyDescent="0.3">
      <c r="A234" s="3">
        <f t="shared" si="37"/>
        <v>217</v>
      </c>
      <c r="B234" s="3" t="s">
        <v>2561</v>
      </c>
      <c r="C234" s="3">
        <v>1</v>
      </c>
      <c r="D234" s="3" t="s">
        <v>1570</v>
      </c>
      <c r="E234" s="3" t="s">
        <v>245</v>
      </c>
      <c r="F234" s="3" t="s">
        <v>40</v>
      </c>
      <c r="G234" s="3" t="s">
        <v>2339</v>
      </c>
      <c r="H234" s="3" t="s">
        <v>2486</v>
      </c>
      <c r="I234" s="3" t="s">
        <v>2496</v>
      </c>
      <c r="J234" s="3">
        <v>31.5</v>
      </c>
      <c r="K234" s="3">
        <v>3000</v>
      </c>
      <c r="L234" s="3" t="s">
        <v>25</v>
      </c>
      <c r="M234" s="3">
        <v>1</v>
      </c>
      <c r="N234" s="28">
        <f t="shared" si="38"/>
        <v>3</v>
      </c>
      <c r="O234" s="28">
        <f t="shared" si="39"/>
        <v>94.5</v>
      </c>
      <c r="P234" s="12">
        <v>1</v>
      </c>
      <c r="Q234" s="46">
        <f t="shared" si="33"/>
        <v>3</v>
      </c>
      <c r="R234" s="13"/>
      <c r="S234" s="3">
        <f t="shared" si="34"/>
        <v>0</v>
      </c>
      <c r="T234" s="3" t="s">
        <v>2503</v>
      </c>
      <c r="U234" s="42">
        <f>O234-V234</f>
        <v>0</v>
      </c>
      <c r="V234" s="42">
        <f>P234*O234</f>
        <v>94.5</v>
      </c>
      <c r="W234" s="3"/>
      <c r="X234" s="3">
        <v>3</v>
      </c>
      <c r="Y234" s="3">
        <f t="shared" si="12"/>
        <v>0</v>
      </c>
      <c r="Z234" s="3">
        <f t="shared" si="35"/>
        <v>94.5</v>
      </c>
      <c r="AA234" s="1">
        <v>3000</v>
      </c>
      <c r="AB234" s="1">
        <f t="shared" si="36"/>
        <v>3</v>
      </c>
    </row>
    <row r="235" spans="1:28" ht="43.2" x14ac:dyDescent="0.3">
      <c r="A235" s="3">
        <f t="shared" si="37"/>
        <v>218</v>
      </c>
      <c r="B235" s="3" t="s">
        <v>2561</v>
      </c>
      <c r="C235" s="3">
        <v>1</v>
      </c>
      <c r="D235" s="3" t="s">
        <v>1570</v>
      </c>
      <c r="E235" s="3" t="s">
        <v>246</v>
      </c>
      <c r="F235" s="3" t="s">
        <v>31</v>
      </c>
      <c r="G235" s="3" t="s">
        <v>2308</v>
      </c>
      <c r="H235" s="3" t="s">
        <v>2473</v>
      </c>
      <c r="I235" s="3" t="s">
        <v>2496</v>
      </c>
      <c r="J235" s="3">
        <v>56.8</v>
      </c>
      <c r="K235" s="3">
        <v>3000</v>
      </c>
      <c r="L235" s="3" t="s">
        <v>25</v>
      </c>
      <c r="M235" s="3">
        <v>1</v>
      </c>
      <c r="N235" s="28">
        <f t="shared" si="38"/>
        <v>3</v>
      </c>
      <c r="O235" s="28">
        <f t="shared" si="39"/>
        <v>170.39999999999998</v>
      </c>
      <c r="P235" s="12">
        <v>0</v>
      </c>
      <c r="Q235" s="46">
        <f t="shared" si="33"/>
        <v>0</v>
      </c>
      <c r="R235" s="12"/>
      <c r="S235" s="3">
        <f t="shared" si="34"/>
        <v>3</v>
      </c>
      <c r="T235" s="46" t="s">
        <v>2502</v>
      </c>
      <c r="U235" s="3">
        <f>S235*J235</f>
        <v>170.39999999999998</v>
      </c>
      <c r="V235" s="3">
        <f>Q235*J235</f>
        <v>0</v>
      </c>
      <c r="W235" s="3"/>
      <c r="X235" s="3">
        <v>3</v>
      </c>
      <c r="Y235" s="3">
        <f t="shared" si="12"/>
        <v>0</v>
      </c>
      <c r="Z235" s="3">
        <f t="shared" si="35"/>
        <v>170.39999999999998</v>
      </c>
      <c r="AA235" s="1">
        <v>3000</v>
      </c>
      <c r="AB235" s="1">
        <f t="shared" si="36"/>
        <v>3</v>
      </c>
    </row>
    <row r="236" spans="1:28" x14ac:dyDescent="0.3">
      <c r="A236" s="3">
        <f t="shared" si="37"/>
        <v>219</v>
      </c>
      <c r="B236" s="3" t="s">
        <v>2561</v>
      </c>
      <c r="C236" s="3">
        <v>1</v>
      </c>
      <c r="D236" s="3" t="s">
        <v>1570</v>
      </c>
      <c r="E236" s="3" t="s">
        <v>247</v>
      </c>
      <c r="F236" s="3" t="s">
        <v>40</v>
      </c>
      <c r="G236" s="3" t="s">
        <v>2339</v>
      </c>
      <c r="H236" s="3" t="s">
        <v>2486</v>
      </c>
      <c r="I236" s="3" t="s">
        <v>2496</v>
      </c>
      <c r="J236" s="3">
        <v>31.5</v>
      </c>
      <c r="K236" s="3">
        <v>3000</v>
      </c>
      <c r="L236" s="3" t="s">
        <v>25</v>
      </c>
      <c r="M236" s="3">
        <v>1</v>
      </c>
      <c r="N236" s="28">
        <f t="shared" si="38"/>
        <v>3</v>
      </c>
      <c r="O236" s="28">
        <f t="shared" si="39"/>
        <v>94.5</v>
      </c>
      <c r="P236" s="12">
        <v>1</v>
      </c>
      <c r="Q236" s="46">
        <f t="shared" si="33"/>
        <v>3</v>
      </c>
      <c r="R236" s="13"/>
      <c r="S236" s="3">
        <f t="shared" si="34"/>
        <v>0</v>
      </c>
      <c r="T236" s="3" t="s">
        <v>2503</v>
      </c>
      <c r="U236" s="42">
        <f>O236-V236</f>
        <v>0</v>
      </c>
      <c r="V236" s="42">
        <f>P236*O236</f>
        <v>94.5</v>
      </c>
      <c r="W236" s="3"/>
      <c r="X236" s="3">
        <v>3</v>
      </c>
      <c r="Y236" s="3">
        <f t="shared" si="12"/>
        <v>0</v>
      </c>
      <c r="Z236" s="3">
        <f t="shared" si="35"/>
        <v>94.5</v>
      </c>
      <c r="AA236" s="1">
        <v>3000</v>
      </c>
      <c r="AB236" s="1">
        <f t="shared" si="36"/>
        <v>3</v>
      </c>
    </row>
    <row r="237" spans="1:28" x14ac:dyDescent="0.3">
      <c r="A237" s="3">
        <f t="shared" si="37"/>
        <v>220</v>
      </c>
      <c r="B237" s="3" t="s">
        <v>2561</v>
      </c>
      <c r="C237" s="3">
        <v>1</v>
      </c>
      <c r="D237" s="3" t="s">
        <v>1570</v>
      </c>
      <c r="E237" s="3" t="s">
        <v>248</v>
      </c>
      <c r="F237" s="3" t="s">
        <v>40</v>
      </c>
      <c r="G237" s="3" t="s">
        <v>2339</v>
      </c>
      <c r="H237" s="3" t="s">
        <v>2486</v>
      </c>
      <c r="I237" s="3" t="s">
        <v>2496</v>
      </c>
      <c r="J237" s="3">
        <v>31.5</v>
      </c>
      <c r="K237" s="3">
        <v>3000</v>
      </c>
      <c r="L237" s="3" t="s">
        <v>25</v>
      </c>
      <c r="M237" s="3">
        <v>1</v>
      </c>
      <c r="N237" s="28">
        <f t="shared" si="38"/>
        <v>3</v>
      </c>
      <c r="O237" s="28">
        <f t="shared" si="39"/>
        <v>94.5</v>
      </c>
      <c r="P237" s="12">
        <v>1</v>
      </c>
      <c r="Q237" s="46">
        <f t="shared" si="33"/>
        <v>3</v>
      </c>
      <c r="R237" s="13"/>
      <c r="S237" s="3">
        <f t="shared" si="34"/>
        <v>0</v>
      </c>
      <c r="T237" s="3" t="s">
        <v>2503</v>
      </c>
      <c r="U237" s="42">
        <f>O237-V237</f>
        <v>0</v>
      </c>
      <c r="V237" s="42">
        <f>P237*O237</f>
        <v>94.5</v>
      </c>
      <c r="W237" s="3"/>
      <c r="X237" s="3">
        <v>3</v>
      </c>
      <c r="Y237" s="3">
        <f t="shared" si="12"/>
        <v>0</v>
      </c>
      <c r="Z237" s="3">
        <f t="shared" si="35"/>
        <v>94.5</v>
      </c>
      <c r="AA237" s="1">
        <v>3000</v>
      </c>
      <c r="AB237" s="1">
        <f t="shared" si="36"/>
        <v>3</v>
      </c>
    </row>
    <row r="238" spans="1:28" ht="43.2" x14ac:dyDescent="0.3">
      <c r="A238" s="3">
        <f t="shared" si="37"/>
        <v>221</v>
      </c>
      <c r="B238" s="3" t="s">
        <v>2561</v>
      </c>
      <c r="C238" s="3">
        <v>1</v>
      </c>
      <c r="D238" s="3" t="s">
        <v>1570</v>
      </c>
      <c r="E238" s="3" t="s">
        <v>249</v>
      </c>
      <c r="F238" s="3" t="s">
        <v>31</v>
      </c>
      <c r="G238" s="3" t="s">
        <v>2308</v>
      </c>
      <c r="H238" s="3" t="s">
        <v>2473</v>
      </c>
      <c r="I238" s="3" t="s">
        <v>2496</v>
      </c>
      <c r="J238" s="3">
        <v>56.8</v>
      </c>
      <c r="K238" s="3">
        <v>3000</v>
      </c>
      <c r="L238" s="3" t="s">
        <v>25</v>
      </c>
      <c r="M238" s="3">
        <v>1</v>
      </c>
      <c r="N238" s="28">
        <f t="shared" si="38"/>
        <v>3</v>
      </c>
      <c r="O238" s="28">
        <f t="shared" si="39"/>
        <v>170.39999999999998</v>
      </c>
      <c r="P238" s="12">
        <v>0</v>
      </c>
      <c r="Q238" s="46">
        <f t="shared" si="33"/>
        <v>0</v>
      </c>
      <c r="R238" s="12"/>
      <c r="S238" s="3">
        <f t="shared" si="34"/>
        <v>3</v>
      </c>
      <c r="T238" s="46" t="s">
        <v>2502</v>
      </c>
      <c r="U238" s="3">
        <f>S238*J238</f>
        <v>170.39999999999998</v>
      </c>
      <c r="V238" s="3">
        <f>Q238*J238</f>
        <v>0</v>
      </c>
      <c r="W238" s="3"/>
      <c r="X238" s="3">
        <v>3</v>
      </c>
      <c r="Y238" s="3">
        <f t="shared" si="12"/>
        <v>0</v>
      </c>
      <c r="Z238" s="3">
        <f t="shared" si="35"/>
        <v>170.39999999999998</v>
      </c>
      <c r="AA238" s="1">
        <v>3000</v>
      </c>
      <c r="AB238" s="1">
        <f t="shared" si="36"/>
        <v>3</v>
      </c>
    </row>
    <row r="239" spans="1:28" x14ac:dyDescent="0.3">
      <c r="A239" s="3">
        <f t="shared" si="37"/>
        <v>222</v>
      </c>
      <c r="B239" s="3" t="s">
        <v>2561</v>
      </c>
      <c r="C239" s="3">
        <v>1</v>
      </c>
      <c r="D239" s="3" t="s">
        <v>1570</v>
      </c>
      <c r="E239" s="3" t="s">
        <v>250</v>
      </c>
      <c r="F239" s="3" t="s">
        <v>40</v>
      </c>
      <c r="G239" s="3" t="s">
        <v>2339</v>
      </c>
      <c r="H239" s="3" t="s">
        <v>2486</v>
      </c>
      <c r="I239" s="3" t="s">
        <v>2496</v>
      </c>
      <c r="J239" s="3">
        <v>31.5</v>
      </c>
      <c r="K239" s="3">
        <v>3000</v>
      </c>
      <c r="L239" s="3" t="s">
        <v>25</v>
      </c>
      <c r="M239" s="3">
        <v>1</v>
      </c>
      <c r="N239" s="28">
        <f t="shared" si="38"/>
        <v>3</v>
      </c>
      <c r="O239" s="28">
        <f t="shared" si="39"/>
        <v>94.5</v>
      </c>
      <c r="P239" s="12">
        <v>1</v>
      </c>
      <c r="Q239" s="46">
        <f t="shared" si="33"/>
        <v>3</v>
      </c>
      <c r="R239" s="13"/>
      <c r="S239" s="3">
        <f t="shared" si="34"/>
        <v>0</v>
      </c>
      <c r="T239" s="3" t="s">
        <v>2503</v>
      </c>
      <c r="U239" s="42">
        <f>O239-V239</f>
        <v>0</v>
      </c>
      <c r="V239" s="42">
        <f>P239*O239</f>
        <v>94.5</v>
      </c>
      <c r="W239" s="3"/>
      <c r="X239" s="3">
        <v>3</v>
      </c>
      <c r="Y239" s="3">
        <f t="shared" si="12"/>
        <v>0</v>
      </c>
      <c r="Z239" s="3">
        <f t="shared" si="35"/>
        <v>94.5</v>
      </c>
      <c r="AA239" s="1">
        <v>3000</v>
      </c>
      <c r="AB239" s="1">
        <f t="shared" si="36"/>
        <v>3</v>
      </c>
    </row>
    <row r="240" spans="1:28" x14ac:dyDescent="0.3">
      <c r="A240" s="3">
        <f t="shared" si="37"/>
        <v>223</v>
      </c>
      <c r="B240" s="3" t="s">
        <v>2561</v>
      </c>
      <c r="C240" s="3">
        <v>1</v>
      </c>
      <c r="D240" s="3" t="s">
        <v>1570</v>
      </c>
      <c r="E240" s="3" t="s">
        <v>251</v>
      </c>
      <c r="F240" s="3" t="s">
        <v>40</v>
      </c>
      <c r="G240" s="3" t="s">
        <v>2339</v>
      </c>
      <c r="H240" s="3" t="s">
        <v>2486</v>
      </c>
      <c r="I240" s="3" t="s">
        <v>2496</v>
      </c>
      <c r="J240" s="3">
        <v>31.5</v>
      </c>
      <c r="K240" s="3">
        <v>3000</v>
      </c>
      <c r="L240" s="3" t="s">
        <v>25</v>
      </c>
      <c r="M240" s="3">
        <v>1</v>
      </c>
      <c r="N240" s="28">
        <f t="shared" si="38"/>
        <v>3</v>
      </c>
      <c r="O240" s="28">
        <f t="shared" si="39"/>
        <v>94.5</v>
      </c>
      <c r="P240" s="12">
        <v>1</v>
      </c>
      <c r="Q240" s="46">
        <f t="shared" si="33"/>
        <v>3</v>
      </c>
      <c r="R240" s="13"/>
      <c r="S240" s="3">
        <f t="shared" si="34"/>
        <v>0</v>
      </c>
      <c r="T240" s="3" t="s">
        <v>2503</v>
      </c>
      <c r="U240" s="42">
        <f>O240-V240</f>
        <v>0</v>
      </c>
      <c r="V240" s="42">
        <f>P240*O240</f>
        <v>94.5</v>
      </c>
      <c r="W240" s="3"/>
      <c r="X240" s="3">
        <v>3</v>
      </c>
      <c r="Y240" s="3">
        <f t="shared" si="12"/>
        <v>0</v>
      </c>
      <c r="Z240" s="3">
        <f t="shared" si="35"/>
        <v>94.5</v>
      </c>
      <c r="AA240" s="1">
        <v>3000</v>
      </c>
      <c r="AB240" s="1">
        <f t="shared" si="36"/>
        <v>3</v>
      </c>
    </row>
    <row r="241" spans="1:28" ht="43.2" x14ac:dyDescent="0.3">
      <c r="A241" s="3">
        <f t="shared" si="37"/>
        <v>224</v>
      </c>
      <c r="B241" s="3" t="s">
        <v>2561</v>
      </c>
      <c r="C241" s="3">
        <v>1</v>
      </c>
      <c r="D241" s="3" t="s">
        <v>1570</v>
      </c>
      <c r="E241" s="3" t="s">
        <v>252</v>
      </c>
      <c r="F241" s="3" t="s">
        <v>31</v>
      </c>
      <c r="G241" s="3" t="s">
        <v>2308</v>
      </c>
      <c r="H241" s="3" t="s">
        <v>2473</v>
      </c>
      <c r="I241" s="3" t="s">
        <v>2496</v>
      </c>
      <c r="J241" s="3">
        <v>56.8</v>
      </c>
      <c r="K241" s="3">
        <v>3000</v>
      </c>
      <c r="L241" s="3" t="s">
        <v>25</v>
      </c>
      <c r="M241" s="3">
        <v>1</v>
      </c>
      <c r="N241" s="28">
        <f t="shared" si="38"/>
        <v>3</v>
      </c>
      <c r="O241" s="28">
        <f t="shared" si="39"/>
        <v>170.39999999999998</v>
      </c>
      <c r="P241" s="12">
        <v>0</v>
      </c>
      <c r="Q241" s="46">
        <f t="shared" si="33"/>
        <v>0</v>
      </c>
      <c r="R241" s="12"/>
      <c r="S241" s="3">
        <f t="shared" si="34"/>
        <v>3</v>
      </c>
      <c r="T241" s="46" t="s">
        <v>2502</v>
      </c>
      <c r="U241" s="3">
        <f>S241*J241</f>
        <v>170.39999999999998</v>
      </c>
      <c r="V241" s="3">
        <f>Q241*J241</f>
        <v>0</v>
      </c>
      <c r="W241" s="3"/>
      <c r="X241" s="3">
        <v>3</v>
      </c>
      <c r="Y241" s="3">
        <f t="shared" si="12"/>
        <v>0</v>
      </c>
      <c r="Z241" s="3">
        <f t="shared" si="35"/>
        <v>170.39999999999998</v>
      </c>
      <c r="AA241" s="1">
        <v>3000</v>
      </c>
      <c r="AB241" s="1">
        <f t="shared" si="36"/>
        <v>3</v>
      </c>
    </row>
    <row r="242" spans="1:28" ht="43.2" x14ac:dyDescent="0.3">
      <c r="A242" s="3">
        <f t="shared" si="37"/>
        <v>225</v>
      </c>
      <c r="B242" s="3" t="s">
        <v>2561</v>
      </c>
      <c r="C242" s="3">
        <v>1</v>
      </c>
      <c r="D242" s="3" t="s">
        <v>1570</v>
      </c>
      <c r="E242" s="3" t="s">
        <v>254</v>
      </c>
      <c r="F242" s="3" t="s">
        <v>22</v>
      </c>
      <c r="G242" s="7" t="s">
        <v>2343</v>
      </c>
      <c r="H242" s="7" t="s">
        <v>2487</v>
      </c>
      <c r="I242" s="7" t="s">
        <v>2496</v>
      </c>
      <c r="J242" s="7">
        <v>30.6</v>
      </c>
      <c r="K242" s="3">
        <v>3000</v>
      </c>
      <c r="L242" s="3" t="s">
        <v>25</v>
      </c>
      <c r="M242" s="3">
        <v>1</v>
      </c>
      <c r="N242" s="28">
        <f t="shared" si="38"/>
        <v>3</v>
      </c>
      <c r="O242" s="28">
        <f t="shared" si="39"/>
        <v>91.800000000000011</v>
      </c>
      <c r="P242" s="12">
        <v>0</v>
      </c>
      <c r="Q242" s="46">
        <f t="shared" si="33"/>
        <v>0</v>
      </c>
      <c r="R242" s="12"/>
      <c r="S242" s="3">
        <f t="shared" si="34"/>
        <v>3</v>
      </c>
      <c r="T242" s="46" t="s">
        <v>2502</v>
      </c>
      <c r="U242" s="3">
        <f>S242*J242</f>
        <v>91.800000000000011</v>
      </c>
      <c r="V242" s="3">
        <f>Q242*J242</f>
        <v>0</v>
      </c>
      <c r="W242" s="3"/>
      <c r="X242" s="3">
        <v>3</v>
      </c>
      <c r="Y242" s="3">
        <f t="shared" si="12"/>
        <v>0</v>
      </c>
      <c r="Z242" s="3">
        <f t="shared" si="35"/>
        <v>91.800000000000011</v>
      </c>
      <c r="AA242" s="1">
        <v>3000</v>
      </c>
      <c r="AB242" s="1">
        <f t="shared" si="36"/>
        <v>3</v>
      </c>
    </row>
    <row r="243" spans="1:28" ht="43.2" x14ac:dyDescent="0.3">
      <c r="A243" s="3">
        <f t="shared" si="37"/>
        <v>226</v>
      </c>
      <c r="B243" s="3" t="s">
        <v>2561</v>
      </c>
      <c r="C243" s="3">
        <v>1</v>
      </c>
      <c r="D243" s="3" t="s">
        <v>1570</v>
      </c>
      <c r="E243" s="3" t="s">
        <v>253</v>
      </c>
      <c r="F243" s="3" t="s">
        <v>32</v>
      </c>
      <c r="G243" s="3" t="s">
        <v>2340</v>
      </c>
      <c r="H243" s="3" t="s">
        <v>2468</v>
      </c>
      <c r="I243" s="3" t="s">
        <v>2496</v>
      </c>
      <c r="J243" s="3">
        <v>18.2</v>
      </c>
      <c r="K243" s="3">
        <v>3000</v>
      </c>
      <c r="L243" s="3" t="s">
        <v>25</v>
      </c>
      <c r="M243" s="3">
        <v>1</v>
      </c>
      <c r="N243" s="28">
        <f t="shared" si="38"/>
        <v>3</v>
      </c>
      <c r="O243" s="28">
        <f t="shared" si="39"/>
        <v>54.599999999999994</v>
      </c>
      <c r="P243" s="12">
        <v>0</v>
      </c>
      <c r="Q243" s="46">
        <f t="shared" si="33"/>
        <v>0</v>
      </c>
      <c r="R243" s="13"/>
      <c r="S243" s="3">
        <f t="shared" si="34"/>
        <v>3</v>
      </c>
      <c r="T243" s="46" t="s">
        <v>2502</v>
      </c>
      <c r="U243" s="3">
        <f>S243*J243</f>
        <v>54.599999999999994</v>
      </c>
      <c r="V243" s="3">
        <f>Q243*J243</f>
        <v>0</v>
      </c>
      <c r="W243" s="3"/>
      <c r="X243" s="3">
        <v>3</v>
      </c>
      <c r="Y243" s="3">
        <f t="shared" si="12"/>
        <v>0</v>
      </c>
      <c r="Z243" s="3">
        <f t="shared" si="35"/>
        <v>54.599999999999994</v>
      </c>
      <c r="AA243" s="1">
        <v>3000</v>
      </c>
      <c r="AB243" s="1">
        <f t="shared" si="36"/>
        <v>3</v>
      </c>
    </row>
    <row r="244" spans="1:28" ht="43.2" x14ac:dyDescent="0.3">
      <c r="A244" s="3">
        <f t="shared" si="37"/>
        <v>227</v>
      </c>
      <c r="B244" s="3" t="s">
        <v>2561</v>
      </c>
      <c r="C244" s="3">
        <v>1</v>
      </c>
      <c r="D244" s="3" t="s">
        <v>1570</v>
      </c>
      <c r="E244" s="3" t="s">
        <v>255</v>
      </c>
      <c r="F244" s="3" t="s">
        <v>32</v>
      </c>
      <c r="G244" s="3" t="s">
        <v>2340</v>
      </c>
      <c r="H244" s="3" t="s">
        <v>2468</v>
      </c>
      <c r="I244" s="3" t="s">
        <v>2496</v>
      </c>
      <c r="J244" s="3">
        <v>18.2</v>
      </c>
      <c r="K244" s="3">
        <v>3000</v>
      </c>
      <c r="L244" s="3" t="s">
        <v>25</v>
      </c>
      <c r="M244" s="3">
        <v>1</v>
      </c>
      <c r="N244" s="28">
        <f t="shared" si="38"/>
        <v>3</v>
      </c>
      <c r="O244" s="28">
        <f t="shared" si="39"/>
        <v>54.599999999999994</v>
      </c>
      <c r="P244" s="12">
        <v>0</v>
      </c>
      <c r="Q244" s="46">
        <f t="shared" si="33"/>
        <v>0</v>
      </c>
      <c r="R244" s="13"/>
      <c r="S244" s="3">
        <f t="shared" si="34"/>
        <v>3</v>
      </c>
      <c r="T244" s="46" t="s">
        <v>2502</v>
      </c>
      <c r="U244" s="3">
        <f>S244*J244</f>
        <v>54.599999999999994</v>
      </c>
      <c r="V244" s="3">
        <f>Q244*J244</f>
        <v>0</v>
      </c>
      <c r="W244" s="3"/>
      <c r="X244" s="3">
        <v>3</v>
      </c>
      <c r="Y244" s="3">
        <f t="shared" si="12"/>
        <v>0</v>
      </c>
      <c r="Z244" s="3">
        <f t="shared" si="35"/>
        <v>54.599999999999994</v>
      </c>
      <c r="AA244" s="1">
        <v>3000</v>
      </c>
      <c r="AB244" s="1">
        <f t="shared" si="36"/>
        <v>3</v>
      </c>
    </row>
    <row r="245" spans="1:28" x14ac:dyDescent="0.3">
      <c r="A245" s="3">
        <f t="shared" si="37"/>
        <v>228</v>
      </c>
      <c r="B245" s="3" t="s">
        <v>2561</v>
      </c>
      <c r="C245" s="3">
        <v>1</v>
      </c>
      <c r="D245" s="3" t="s">
        <v>1570</v>
      </c>
      <c r="E245" s="3" t="s">
        <v>256</v>
      </c>
      <c r="F245" s="3" t="s">
        <v>40</v>
      </c>
      <c r="G245" s="3" t="s">
        <v>2339</v>
      </c>
      <c r="H245" s="3" t="s">
        <v>2486</v>
      </c>
      <c r="I245" s="3" t="s">
        <v>2496</v>
      </c>
      <c r="J245" s="3">
        <v>31.5</v>
      </c>
      <c r="K245" s="3">
        <v>3000</v>
      </c>
      <c r="L245" s="3" t="s">
        <v>25</v>
      </c>
      <c r="M245" s="3">
        <v>1</v>
      </c>
      <c r="N245" s="28">
        <f t="shared" si="38"/>
        <v>3</v>
      </c>
      <c r="O245" s="28">
        <f t="shared" si="39"/>
        <v>94.5</v>
      </c>
      <c r="P245" s="12">
        <v>1</v>
      </c>
      <c r="Q245" s="46">
        <f t="shared" si="33"/>
        <v>3</v>
      </c>
      <c r="R245" s="13"/>
      <c r="S245" s="3">
        <f t="shared" si="34"/>
        <v>0</v>
      </c>
      <c r="T245" s="3" t="s">
        <v>2503</v>
      </c>
      <c r="U245" s="42">
        <f>O245-V245</f>
        <v>0</v>
      </c>
      <c r="V245" s="42">
        <f>P245*O245</f>
        <v>94.5</v>
      </c>
      <c r="W245" s="3"/>
      <c r="X245" s="3">
        <v>3</v>
      </c>
      <c r="Y245" s="3">
        <f t="shared" si="12"/>
        <v>0</v>
      </c>
      <c r="Z245" s="3">
        <f t="shared" si="35"/>
        <v>94.5</v>
      </c>
      <c r="AA245" s="1">
        <v>3000</v>
      </c>
      <c r="AB245" s="1">
        <f t="shared" si="36"/>
        <v>3</v>
      </c>
    </row>
    <row r="246" spans="1:28" ht="43.2" x14ac:dyDescent="0.3">
      <c r="A246" s="3">
        <f t="shared" si="37"/>
        <v>229</v>
      </c>
      <c r="B246" s="3" t="s">
        <v>2561</v>
      </c>
      <c r="C246" s="3">
        <v>1</v>
      </c>
      <c r="D246" s="3" t="s">
        <v>1570</v>
      </c>
      <c r="E246" s="3" t="s">
        <v>257</v>
      </c>
      <c r="F246" s="3" t="s">
        <v>31</v>
      </c>
      <c r="G246" s="3" t="s">
        <v>2308</v>
      </c>
      <c r="H246" s="3" t="s">
        <v>2473</v>
      </c>
      <c r="I246" s="3" t="s">
        <v>2496</v>
      </c>
      <c r="J246" s="3">
        <v>56.8</v>
      </c>
      <c r="K246" s="3">
        <v>3000</v>
      </c>
      <c r="L246" s="3" t="s">
        <v>25</v>
      </c>
      <c r="M246" s="3">
        <v>1</v>
      </c>
      <c r="N246" s="28">
        <f t="shared" si="38"/>
        <v>3</v>
      </c>
      <c r="O246" s="28">
        <f t="shared" si="39"/>
        <v>170.39999999999998</v>
      </c>
      <c r="P246" s="12">
        <v>0</v>
      </c>
      <c r="Q246" s="46">
        <f t="shared" si="33"/>
        <v>0</v>
      </c>
      <c r="R246" s="12"/>
      <c r="S246" s="3">
        <f t="shared" si="34"/>
        <v>3</v>
      </c>
      <c r="T246" s="46" t="s">
        <v>2502</v>
      </c>
      <c r="U246" s="3">
        <f>S246*J246</f>
        <v>170.39999999999998</v>
      </c>
      <c r="V246" s="3">
        <f>Q246*J246</f>
        <v>0</v>
      </c>
      <c r="W246" s="3"/>
      <c r="X246" s="3">
        <v>3</v>
      </c>
      <c r="Y246" s="3">
        <f t="shared" si="12"/>
        <v>0</v>
      </c>
      <c r="Z246" s="3">
        <f t="shared" si="35"/>
        <v>170.39999999999998</v>
      </c>
      <c r="AA246" s="1">
        <v>3000</v>
      </c>
      <c r="AB246" s="1">
        <f t="shared" si="36"/>
        <v>3</v>
      </c>
    </row>
    <row r="247" spans="1:28" ht="43.2" x14ac:dyDescent="0.3">
      <c r="A247" s="3">
        <f t="shared" si="37"/>
        <v>230</v>
      </c>
      <c r="B247" s="3" t="s">
        <v>2561</v>
      </c>
      <c r="C247" s="3">
        <v>1</v>
      </c>
      <c r="D247" s="3" t="s">
        <v>1570</v>
      </c>
      <c r="E247" s="3" t="s">
        <v>258</v>
      </c>
      <c r="F247" s="3" t="s">
        <v>22</v>
      </c>
      <c r="G247" s="7" t="s">
        <v>2343</v>
      </c>
      <c r="H247" s="7" t="s">
        <v>2487</v>
      </c>
      <c r="I247" s="7" t="s">
        <v>2496</v>
      </c>
      <c r="J247" s="7">
        <v>30.6</v>
      </c>
      <c r="K247" s="3">
        <v>3000</v>
      </c>
      <c r="L247" s="3" t="s">
        <v>25</v>
      </c>
      <c r="M247" s="3">
        <v>1</v>
      </c>
      <c r="N247" s="28">
        <f t="shared" si="38"/>
        <v>3</v>
      </c>
      <c r="O247" s="28">
        <f t="shared" si="39"/>
        <v>91.800000000000011</v>
      </c>
      <c r="P247" s="12">
        <v>0</v>
      </c>
      <c r="Q247" s="46">
        <f t="shared" si="33"/>
        <v>0</v>
      </c>
      <c r="R247" s="12"/>
      <c r="S247" s="3">
        <f t="shared" si="34"/>
        <v>3</v>
      </c>
      <c r="T247" s="46" t="s">
        <v>2502</v>
      </c>
      <c r="U247" s="3">
        <f>S247*J247</f>
        <v>91.800000000000011</v>
      </c>
      <c r="V247" s="3">
        <f>Q247*J247</f>
        <v>0</v>
      </c>
      <c r="W247" s="3"/>
      <c r="X247" s="3">
        <v>3</v>
      </c>
      <c r="Y247" s="3">
        <f t="shared" si="12"/>
        <v>0</v>
      </c>
      <c r="Z247" s="3">
        <f t="shared" si="35"/>
        <v>91.800000000000011</v>
      </c>
      <c r="AA247" s="1">
        <v>3000</v>
      </c>
      <c r="AB247" s="1">
        <f t="shared" si="36"/>
        <v>3</v>
      </c>
    </row>
    <row r="248" spans="1:28" ht="43.2" x14ac:dyDescent="0.3">
      <c r="A248" s="3">
        <f t="shared" si="37"/>
        <v>231</v>
      </c>
      <c r="B248" s="3" t="s">
        <v>2561</v>
      </c>
      <c r="C248" s="3">
        <v>1</v>
      </c>
      <c r="D248" s="3" t="s">
        <v>1570</v>
      </c>
      <c r="E248" s="3" t="s">
        <v>259</v>
      </c>
      <c r="F248" s="3" t="s">
        <v>32</v>
      </c>
      <c r="G248" s="3" t="s">
        <v>2340</v>
      </c>
      <c r="H248" s="3" t="s">
        <v>2468</v>
      </c>
      <c r="I248" s="3" t="s">
        <v>2496</v>
      </c>
      <c r="J248" s="3">
        <v>18.2</v>
      </c>
      <c r="K248" s="3">
        <v>3000</v>
      </c>
      <c r="L248" s="3" t="s">
        <v>25</v>
      </c>
      <c r="M248" s="3">
        <v>1</v>
      </c>
      <c r="N248" s="28">
        <f t="shared" si="38"/>
        <v>3</v>
      </c>
      <c r="O248" s="28">
        <f t="shared" si="39"/>
        <v>54.599999999999994</v>
      </c>
      <c r="P248" s="12">
        <v>0</v>
      </c>
      <c r="Q248" s="46">
        <f t="shared" si="33"/>
        <v>0</v>
      </c>
      <c r="R248" s="13"/>
      <c r="S248" s="3">
        <f t="shared" si="34"/>
        <v>3</v>
      </c>
      <c r="T248" s="46" t="s">
        <v>2502</v>
      </c>
      <c r="U248" s="3">
        <f>S248*J248</f>
        <v>54.599999999999994</v>
      </c>
      <c r="V248" s="3">
        <f>Q248*J248</f>
        <v>0</v>
      </c>
      <c r="W248" s="3"/>
      <c r="X248" s="3">
        <v>3</v>
      </c>
      <c r="Y248" s="3">
        <f t="shared" si="12"/>
        <v>0</v>
      </c>
      <c r="Z248" s="3">
        <f t="shared" si="35"/>
        <v>54.599999999999994</v>
      </c>
      <c r="AA248" s="1">
        <v>3000</v>
      </c>
      <c r="AB248" s="1">
        <f t="shared" si="36"/>
        <v>3</v>
      </c>
    </row>
    <row r="249" spans="1:28" ht="43.2" x14ac:dyDescent="0.3">
      <c r="A249" s="3">
        <f t="shared" si="37"/>
        <v>232</v>
      </c>
      <c r="B249" s="3" t="s">
        <v>2561</v>
      </c>
      <c r="C249" s="3">
        <v>1</v>
      </c>
      <c r="D249" s="3" t="s">
        <v>1570</v>
      </c>
      <c r="E249" s="3" t="s">
        <v>260</v>
      </c>
      <c r="F249" s="3" t="s">
        <v>32</v>
      </c>
      <c r="G249" s="3" t="s">
        <v>2340</v>
      </c>
      <c r="H249" s="3" t="s">
        <v>2468</v>
      </c>
      <c r="I249" s="3" t="s">
        <v>2496</v>
      </c>
      <c r="J249" s="3">
        <v>18.2</v>
      </c>
      <c r="K249" s="3">
        <v>3000</v>
      </c>
      <c r="L249" s="3" t="s">
        <v>25</v>
      </c>
      <c r="M249" s="3">
        <v>1</v>
      </c>
      <c r="N249" s="28">
        <f t="shared" si="38"/>
        <v>3</v>
      </c>
      <c r="O249" s="28">
        <f t="shared" si="39"/>
        <v>54.599999999999994</v>
      </c>
      <c r="P249" s="12">
        <v>0</v>
      </c>
      <c r="Q249" s="46">
        <f t="shared" si="33"/>
        <v>0</v>
      </c>
      <c r="R249" s="13"/>
      <c r="S249" s="3">
        <f t="shared" si="34"/>
        <v>3</v>
      </c>
      <c r="T249" s="46" t="s">
        <v>2502</v>
      </c>
      <c r="U249" s="3">
        <f>S249*J249</f>
        <v>54.599999999999994</v>
      </c>
      <c r="V249" s="3">
        <f>Q249*J249</f>
        <v>0</v>
      </c>
      <c r="W249" s="3"/>
      <c r="X249" s="3">
        <v>3</v>
      </c>
      <c r="Y249" s="3">
        <f t="shared" si="12"/>
        <v>0</v>
      </c>
      <c r="Z249" s="3">
        <f t="shared" si="35"/>
        <v>54.599999999999994</v>
      </c>
      <c r="AA249" s="1">
        <v>3000</v>
      </c>
      <c r="AB249" s="1">
        <f t="shared" si="36"/>
        <v>3</v>
      </c>
    </row>
    <row r="250" spans="1:28" x14ac:dyDescent="0.3">
      <c r="A250" s="3">
        <f t="shared" si="37"/>
        <v>233</v>
      </c>
      <c r="B250" s="3" t="s">
        <v>2561</v>
      </c>
      <c r="C250" s="3">
        <v>1</v>
      </c>
      <c r="D250" s="3" t="s">
        <v>1570</v>
      </c>
      <c r="E250" s="3" t="s">
        <v>261</v>
      </c>
      <c r="F250" s="3" t="s">
        <v>40</v>
      </c>
      <c r="G250" s="3" t="s">
        <v>2339</v>
      </c>
      <c r="H250" s="3" t="s">
        <v>2486</v>
      </c>
      <c r="I250" s="3" t="s">
        <v>2496</v>
      </c>
      <c r="J250" s="3">
        <v>31.5</v>
      </c>
      <c r="K250" s="3">
        <v>3000</v>
      </c>
      <c r="L250" s="3" t="s">
        <v>25</v>
      </c>
      <c r="M250" s="3">
        <v>1</v>
      </c>
      <c r="N250" s="28">
        <f t="shared" si="38"/>
        <v>3</v>
      </c>
      <c r="O250" s="28">
        <f t="shared" si="39"/>
        <v>94.5</v>
      </c>
      <c r="P250" s="12">
        <v>1</v>
      </c>
      <c r="Q250" s="46">
        <f t="shared" si="33"/>
        <v>3</v>
      </c>
      <c r="R250" s="13"/>
      <c r="S250" s="3">
        <f t="shared" si="34"/>
        <v>0</v>
      </c>
      <c r="T250" s="3" t="s">
        <v>2503</v>
      </c>
      <c r="U250" s="42">
        <f>O250-V250</f>
        <v>0</v>
      </c>
      <c r="V250" s="42">
        <f>P250*O250</f>
        <v>94.5</v>
      </c>
      <c r="W250" s="3"/>
      <c r="X250" s="3">
        <v>3</v>
      </c>
      <c r="Y250" s="3">
        <f t="shared" si="12"/>
        <v>0</v>
      </c>
      <c r="Z250" s="3">
        <f t="shared" si="35"/>
        <v>94.5</v>
      </c>
      <c r="AA250" s="1">
        <v>3000</v>
      </c>
      <c r="AB250" s="1">
        <f t="shared" si="36"/>
        <v>3</v>
      </c>
    </row>
    <row r="251" spans="1:28" ht="43.2" x14ac:dyDescent="0.3">
      <c r="A251" s="3">
        <f t="shared" si="37"/>
        <v>234</v>
      </c>
      <c r="B251" s="3" t="s">
        <v>2561</v>
      </c>
      <c r="C251" s="3">
        <v>1</v>
      </c>
      <c r="D251" s="3" t="s">
        <v>1570</v>
      </c>
      <c r="E251" s="3" t="s">
        <v>262</v>
      </c>
      <c r="F251" s="3" t="s">
        <v>31</v>
      </c>
      <c r="G251" s="3" t="s">
        <v>2308</v>
      </c>
      <c r="H251" s="3" t="s">
        <v>2473</v>
      </c>
      <c r="I251" s="3" t="s">
        <v>2496</v>
      </c>
      <c r="J251" s="3">
        <v>56.8</v>
      </c>
      <c r="K251" s="3">
        <v>3000</v>
      </c>
      <c r="L251" s="3" t="s">
        <v>25</v>
      </c>
      <c r="M251" s="3">
        <v>1</v>
      </c>
      <c r="N251" s="28">
        <f t="shared" si="38"/>
        <v>3</v>
      </c>
      <c r="O251" s="28">
        <f t="shared" si="39"/>
        <v>170.39999999999998</v>
      </c>
      <c r="P251" s="12">
        <v>0</v>
      </c>
      <c r="Q251" s="46">
        <f t="shared" si="33"/>
        <v>0</v>
      </c>
      <c r="R251" s="12"/>
      <c r="S251" s="3">
        <f t="shared" si="34"/>
        <v>3</v>
      </c>
      <c r="T251" s="46" t="s">
        <v>2502</v>
      </c>
      <c r="U251" s="3">
        <f t="shared" ref="U251:U314" si="40">S251*J251</f>
        <v>170.39999999999998</v>
      </c>
      <c r="V251" s="3">
        <f t="shared" ref="V251:V314" si="41">Q251*J251</f>
        <v>0</v>
      </c>
      <c r="W251" s="3"/>
      <c r="X251" s="3">
        <v>3</v>
      </c>
      <c r="Y251" s="3">
        <f t="shared" si="12"/>
        <v>0</v>
      </c>
      <c r="Z251" s="3">
        <f t="shared" si="35"/>
        <v>170.39999999999998</v>
      </c>
      <c r="AA251" s="1">
        <v>3000</v>
      </c>
      <c r="AB251" s="1">
        <f t="shared" si="36"/>
        <v>3</v>
      </c>
    </row>
    <row r="252" spans="1:28" ht="43.2" x14ac:dyDescent="0.3">
      <c r="A252" s="3">
        <f t="shared" si="37"/>
        <v>235</v>
      </c>
      <c r="B252" s="3" t="s">
        <v>2561</v>
      </c>
      <c r="C252" s="3">
        <v>1</v>
      </c>
      <c r="D252" s="3" t="s">
        <v>1570</v>
      </c>
      <c r="E252" s="3" t="s">
        <v>263</v>
      </c>
      <c r="F252" s="3" t="s">
        <v>22</v>
      </c>
      <c r="G252" s="7" t="s">
        <v>2343</v>
      </c>
      <c r="H252" s="7" t="s">
        <v>2487</v>
      </c>
      <c r="I252" s="7" t="s">
        <v>2496</v>
      </c>
      <c r="J252" s="7">
        <v>30.6</v>
      </c>
      <c r="K252" s="3">
        <v>3000</v>
      </c>
      <c r="L252" s="3" t="s">
        <v>25</v>
      </c>
      <c r="M252" s="3">
        <v>1</v>
      </c>
      <c r="N252" s="28">
        <f t="shared" si="38"/>
        <v>3</v>
      </c>
      <c r="O252" s="28">
        <f t="shared" si="39"/>
        <v>91.800000000000011</v>
      </c>
      <c r="P252" s="12">
        <v>0</v>
      </c>
      <c r="Q252" s="46">
        <f t="shared" si="33"/>
        <v>0</v>
      </c>
      <c r="R252" s="12"/>
      <c r="S252" s="3">
        <f t="shared" si="34"/>
        <v>3</v>
      </c>
      <c r="T252" s="46" t="s">
        <v>2502</v>
      </c>
      <c r="U252" s="3">
        <f t="shared" si="40"/>
        <v>91.800000000000011</v>
      </c>
      <c r="V252" s="3">
        <f t="shared" si="41"/>
        <v>0</v>
      </c>
      <c r="W252" s="3"/>
      <c r="X252" s="3">
        <v>3</v>
      </c>
      <c r="Y252" s="3">
        <f t="shared" si="12"/>
        <v>0</v>
      </c>
      <c r="Z252" s="3">
        <f t="shared" si="35"/>
        <v>91.800000000000011</v>
      </c>
      <c r="AA252" s="1">
        <v>3000</v>
      </c>
      <c r="AB252" s="1">
        <f t="shared" si="36"/>
        <v>3</v>
      </c>
    </row>
    <row r="253" spans="1:28" ht="43.2" customHeight="1" x14ac:dyDescent="0.3">
      <c r="A253" s="3">
        <f t="shared" si="37"/>
        <v>236</v>
      </c>
      <c r="B253" s="3" t="s">
        <v>2561</v>
      </c>
      <c r="C253" s="3">
        <v>1</v>
      </c>
      <c r="D253" s="3" t="s">
        <v>1570</v>
      </c>
      <c r="E253" s="3" t="s">
        <v>266</v>
      </c>
      <c r="F253" s="3" t="s">
        <v>8</v>
      </c>
      <c r="G253" s="3" t="s">
        <v>2500</v>
      </c>
      <c r="H253" s="3" t="s">
        <v>2471</v>
      </c>
      <c r="I253" s="3" t="s">
        <v>2496</v>
      </c>
      <c r="J253" s="3">
        <v>32</v>
      </c>
      <c r="K253" s="3">
        <v>3000</v>
      </c>
      <c r="L253" s="3" t="s">
        <v>25</v>
      </c>
      <c r="M253" s="3">
        <v>1</v>
      </c>
      <c r="N253" s="28">
        <f t="shared" si="38"/>
        <v>3</v>
      </c>
      <c r="O253" s="28">
        <f t="shared" si="39"/>
        <v>96</v>
      </c>
      <c r="P253" s="12">
        <v>0</v>
      </c>
      <c r="Q253" s="46">
        <f t="shared" si="33"/>
        <v>0</v>
      </c>
      <c r="R253" s="13"/>
      <c r="S253" s="3">
        <f t="shared" si="34"/>
        <v>3</v>
      </c>
      <c r="T253" s="46" t="s">
        <v>2502</v>
      </c>
      <c r="U253" s="3">
        <f t="shared" si="40"/>
        <v>96</v>
      </c>
      <c r="V253" s="3">
        <f t="shared" si="41"/>
        <v>0</v>
      </c>
      <c r="W253" s="3"/>
      <c r="X253" s="3">
        <v>3</v>
      </c>
      <c r="Y253" s="3">
        <f t="shared" si="12"/>
        <v>0</v>
      </c>
      <c r="Z253" s="3">
        <f t="shared" si="35"/>
        <v>96</v>
      </c>
      <c r="AA253" s="1">
        <v>3000</v>
      </c>
      <c r="AB253" s="1">
        <f t="shared" si="36"/>
        <v>3</v>
      </c>
    </row>
    <row r="254" spans="1:28" ht="43.2" x14ac:dyDescent="0.3">
      <c r="A254" s="3">
        <f t="shared" si="37"/>
        <v>237</v>
      </c>
      <c r="B254" s="3" t="s">
        <v>2561</v>
      </c>
      <c r="C254" s="3">
        <v>1</v>
      </c>
      <c r="D254" s="3" t="s">
        <v>1570</v>
      </c>
      <c r="E254" s="3" t="s">
        <v>264</v>
      </c>
      <c r="F254" s="3" t="s">
        <v>32</v>
      </c>
      <c r="G254" s="3" t="s">
        <v>2340</v>
      </c>
      <c r="H254" s="3" t="s">
        <v>2468</v>
      </c>
      <c r="I254" s="3" t="s">
        <v>2496</v>
      </c>
      <c r="J254" s="3">
        <v>18.2</v>
      </c>
      <c r="K254" s="3">
        <v>3000</v>
      </c>
      <c r="L254" s="3" t="s">
        <v>25</v>
      </c>
      <c r="M254" s="3">
        <v>1</v>
      </c>
      <c r="N254" s="28">
        <f t="shared" si="38"/>
        <v>3</v>
      </c>
      <c r="O254" s="28">
        <f t="shared" si="39"/>
        <v>54.599999999999994</v>
      </c>
      <c r="P254" s="12">
        <v>0</v>
      </c>
      <c r="Q254" s="46">
        <f t="shared" si="33"/>
        <v>0</v>
      </c>
      <c r="R254" s="13"/>
      <c r="S254" s="3">
        <f t="shared" si="34"/>
        <v>3</v>
      </c>
      <c r="T254" s="46" t="s">
        <v>2502</v>
      </c>
      <c r="U254" s="3">
        <f t="shared" si="40"/>
        <v>54.599999999999994</v>
      </c>
      <c r="V254" s="3">
        <f t="shared" si="41"/>
        <v>0</v>
      </c>
      <c r="W254" s="3"/>
      <c r="X254" s="3">
        <v>3</v>
      </c>
      <c r="Y254" s="3">
        <f t="shared" si="12"/>
        <v>0</v>
      </c>
      <c r="Z254" s="3">
        <f t="shared" si="35"/>
        <v>54.599999999999994</v>
      </c>
      <c r="AA254" s="1">
        <v>3000</v>
      </c>
      <c r="AB254" s="1">
        <f t="shared" si="36"/>
        <v>3</v>
      </c>
    </row>
    <row r="255" spans="1:28" ht="43.2" x14ac:dyDescent="0.3">
      <c r="A255" s="3">
        <f t="shared" si="37"/>
        <v>238</v>
      </c>
      <c r="B255" s="3" t="s">
        <v>2561</v>
      </c>
      <c r="C255" s="3">
        <v>1</v>
      </c>
      <c r="D255" s="3" t="s">
        <v>1570</v>
      </c>
      <c r="E255" s="3" t="s">
        <v>265</v>
      </c>
      <c r="F255" s="3" t="s">
        <v>32</v>
      </c>
      <c r="G255" s="3" t="s">
        <v>2340</v>
      </c>
      <c r="H255" s="3" t="s">
        <v>2468</v>
      </c>
      <c r="I255" s="3" t="s">
        <v>2496</v>
      </c>
      <c r="J255" s="3">
        <v>18.2</v>
      </c>
      <c r="K255" s="3">
        <v>3000</v>
      </c>
      <c r="L255" s="3" t="s">
        <v>25</v>
      </c>
      <c r="M255" s="3">
        <v>1</v>
      </c>
      <c r="N255" s="28">
        <f t="shared" si="38"/>
        <v>3</v>
      </c>
      <c r="O255" s="28">
        <f t="shared" si="39"/>
        <v>54.599999999999994</v>
      </c>
      <c r="P255" s="12">
        <v>0</v>
      </c>
      <c r="Q255" s="46">
        <f t="shared" si="33"/>
        <v>0</v>
      </c>
      <c r="R255" s="13"/>
      <c r="S255" s="3">
        <f t="shared" si="34"/>
        <v>3</v>
      </c>
      <c r="T255" s="46" t="s">
        <v>2502</v>
      </c>
      <c r="U255" s="3">
        <f t="shared" si="40"/>
        <v>54.599999999999994</v>
      </c>
      <c r="V255" s="3">
        <f t="shared" si="41"/>
        <v>0</v>
      </c>
      <c r="W255" s="3"/>
      <c r="X255" s="3">
        <v>3</v>
      </c>
      <c r="Y255" s="3">
        <f t="shared" si="12"/>
        <v>0</v>
      </c>
      <c r="Z255" s="3">
        <f t="shared" si="35"/>
        <v>54.599999999999994</v>
      </c>
      <c r="AA255" s="1">
        <v>3000</v>
      </c>
      <c r="AB255" s="1">
        <f t="shared" si="36"/>
        <v>3</v>
      </c>
    </row>
    <row r="256" spans="1:28" ht="43.2" x14ac:dyDescent="0.3">
      <c r="A256" s="3">
        <f t="shared" si="37"/>
        <v>239</v>
      </c>
      <c r="B256" s="3" t="s">
        <v>2561</v>
      </c>
      <c r="C256" s="3">
        <v>1</v>
      </c>
      <c r="D256" s="3" t="s">
        <v>1570</v>
      </c>
      <c r="E256" s="3" t="s">
        <v>267</v>
      </c>
      <c r="F256" s="3" t="s">
        <v>32</v>
      </c>
      <c r="G256" s="3" t="s">
        <v>2340</v>
      </c>
      <c r="H256" s="3" t="s">
        <v>2468</v>
      </c>
      <c r="I256" s="3" t="s">
        <v>2496</v>
      </c>
      <c r="J256" s="3">
        <v>18.2</v>
      </c>
      <c r="K256" s="3">
        <v>3000</v>
      </c>
      <c r="L256" s="3" t="s">
        <v>25</v>
      </c>
      <c r="M256" s="3">
        <v>1</v>
      </c>
      <c r="N256" s="28">
        <f t="shared" si="38"/>
        <v>3</v>
      </c>
      <c r="O256" s="28">
        <f t="shared" si="39"/>
        <v>54.599999999999994</v>
      </c>
      <c r="P256" s="12">
        <v>0</v>
      </c>
      <c r="Q256" s="46">
        <f t="shared" si="33"/>
        <v>0</v>
      </c>
      <c r="R256" s="13"/>
      <c r="S256" s="3">
        <f t="shared" si="34"/>
        <v>3</v>
      </c>
      <c r="T256" s="46" t="s">
        <v>2502</v>
      </c>
      <c r="U256" s="3">
        <f t="shared" si="40"/>
        <v>54.599999999999994</v>
      </c>
      <c r="V256" s="3">
        <f t="shared" si="41"/>
        <v>0</v>
      </c>
      <c r="W256" s="3"/>
      <c r="X256" s="3">
        <v>3</v>
      </c>
      <c r="Y256" s="3">
        <f t="shared" si="12"/>
        <v>0</v>
      </c>
      <c r="Z256" s="3">
        <f t="shared" si="35"/>
        <v>54.599999999999994</v>
      </c>
      <c r="AA256" s="1">
        <v>3000</v>
      </c>
      <c r="AB256" s="1">
        <f t="shared" si="36"/>
        <v>3</v>
      </c>
    </row>
    <row r="257" spans="1:28" ht="43.2" x14ac:dyDescent="0.3">
      <c r="A257" s="3">
        <f t="shared" si="37"/>
        <v>240</v>
      </c>
      <c r="B257" s="3" t="s">
        <v>2561</v>
      </c>
      <c r="C257" s="3">
        <v>1</v>
      </c>
      <c r="D257" s="3" t="s">
        <v>1570</v>
      </c>
      <c r="E257" s="3" t="s">
        <v>268</v>
      </c>
      <c r="F257" s="3" t="s">
        <v>40</v>
      </c>
      <c r="G257" s="3" t="s">
        <v>2339</v>
      </c>
      <c r="H257" s="3" t="s">
        <v>2486</v>
      </c>
      <c r="I257" s="3" t="s">
        <v>2496</v>
      </c>
      <c r="J257" s="3">
        <v>31.5</v>
      </c>
      <c r="K257" s="3">
        <v>3000</v>
      </c>
      <c r="L257" s="3" t="s">
        <v>25</v>
      </c>
      <c r="M257" s="3">
        <v>1</v>
      </c>
      <c r="N257" s="28">
        <f t="shared" si="38"/>
        <v>3</v>
      </c>
      <c r="O257" s="28">
        <f t="shared" si="39"/>
        <v>94.5</v>
      </c>
      <c r="P257" s="12">
        <v>0</v>
      </c>
      <c r="Q257" s="46">
        <f t="shared" si="33"/>
        <v>0</v>
      </c>
      <c r="R257" s="13"/>
      <c r="S257" s="3">
        <f t="shared" si="34"/>
        <v>3</v>
      </c>
      <c r="T257" s="46" t="s">
        <v>2502</v>
      </c>
      <c r="U257" s="42">
        <f t="shared" si="40"/>
        <v>94.5</v>
      </c>
      <c r="V257" s="42">
        <f t="shared" si="41"/>
        <v>0</v>
      </c>
      <c r="W257" s="3"/>
      <c r="X257" s="3">
        <v>0.6</v>
      </c>
      <c r="Y257" s="3">
        <f t="shared" si="12"/>
        <v>2.4</v>
      </c>
      <c r="Z257" s="3">
        <f t="shared" si="35"/>
        <v>18.899999999999999</v>
      </c>
      <c r="AA257" s="1">
        <v>600</v>
      </c>
      <c r="AB257" s="1">
        <f t="shared" si="36"/>
        <v>0.6</v>
      </c>
    </row>
    <row r="258" spans="1:28" ht="43.2" x14ac:dyDescent="0.3">
      <c r="A258" s="3">
        <f t="shared" si="37"/>
        <v>241</v>
      </c>
      <c r="B258" s="3" t="s">
        <v>2561</v>
      </c>
      <c r="C258" s="3">
        <v>1</v>
      </c>
      <c r="D258" s="3" t="s">
        <v>1570</v>
      </c>
      <c r="E258" s="3" t="s">
        <v>269</v>
      </c>
      <c r="F258" s="3" t="s">
        <v>31</v>
      </c>
      <c r="G258" s="3" t="s">
        <v>2308</v>
      </c>
      <c r="H258" s="3" t="s">
        <v>2473</v>
      </c>
      <c r="I258" s="3" t="s">
        <v>2496</v>
      </c>
      <c r="J258" s="3">
        <v>56.8</v>
      </c>
      <c r="K258" s="3">
        <v>3000</v>
      </c>
      <c r="L258" s="3" t="s">
        <v>25</v>
      </c>
      <c r="M258" s="3">
        <v>1</v>
      </c>
      <c r="N258" s="28">
        <f t="shared" si="38"/>
        <v>3</v>
      </c>
      <c r="O258" s="28">
        <f t="shared" si="39"/>
        <v>170.39999999999998</v>
      </c>
      <c r="P258" s="12">
        <v>0</v>
      </c>
      <c r="Q258" s="46">
        <f t="shared" si="33"/>
        <v>0</v>
      </c>
      <c r="R258" s="12"/>
      <c r="S258" s="3">
        <f t="shared" si="34"/>
        <v>3</v>
      </c>
      <c r="T258" s="46" t="s">
        <v>2502</v>
      </c>
      <c r="U258" s="42">
        <f t="shared" si="40"/>
        <v>170.39999999999998</v>
      </c>
      <c r="V258" s="42">
        <f t="shared" si="41"/>
        <v>0</v>
      </c>
      <c r="W258" s="3"/>
      <c r="X258" s="3">
        <v>0.6</v>
      </c>
      <c r="Y258" s="3">
        <f t="shared" si="12"/>
        <v>2.4</v>
      </c>
      <c r="Z258" s="3">
        <f t="shared" si="35"/>
        <v>34.08</v>
      </c>
      <c r="AA258" s="1">
        <v>600</v>
      </c>
      <c r="AB258" s="1">
        <f t="shared" si="36"/>
        <v>0.6</v>
      </c>
    </row>
    <row r="259" spans="1:28" ht="43.2" x14ac:dyDescent="0.3">
      <c r="A259" s="3">
        <f t="shared" si="37"/>
        <v>242</v>
      </c>
      <c r="B259" s="3" t="s">
        <v>2561</v>
      </c>
      <c r="C259" s="3">
        <v>1</v>
      </c>
      <c r="D259" s="3" t="s">
        <v>1570</v>
      </c>
      <c r="E259" s="3" t="s">
        <v>270</v>
      </c>
      <c r="F259" s="3" t="s">
        <v>22</v>
      </c>
      <c r="G259" s="7" t="s">
        <v>2343</v>
      </c>
      <c r="H259" s="7" t="s">
        <v>2487</v>
      </c>
      <c r="I259" s="7" t="s">
        <v>2496</v>
      </c>
      <c r="J259" s="7">
        <v>30.6</v>
      </c>
      <c r="K259" s="3">
        <v>3000</v>
      </c>
      <c r="L259" s="3" t="s">
        <v>25</v>
      </c>
      <c r="M259" s="3">
        <v>1</v>
      </c>
      <c r="N259" s="28">
        <f t="shared" si="38"/>
        <v>3</v>
      </c>
      <c r="O259" s="28">
        <f t="shared" si="39"/>
        <v>91.800000000000011</v>
      </c>
      <c r="P259" s="12">
        <v>0</v>
      </c>
      <c r="Q259" s="46">
        <f t="shared" si="33"/>
        <v>0</v>
      </c>
      <c r="R259" s="12"/>
      <c r="S259" s="3">
        <f t="shared" si="34"/>
        <v>3</v>
      </c>
      <c r="T259" s="46" t="s">
        <v>2502</v>
      </c>
      <c r="U259" s="3">
        <f t="shared" si="40"/>
        <v>91.800000000000011</v>
      </c>
      <c r="V259" s="3">
        <f t="shared" si="41"/>
        <v>0</v>
      </c>
      <c r="W259" s="3"/>
      <c r="X259" s="3">
        <v>0.6</v>
      </c>
      <c r="Y259" s="3">
        <f t="shared" si="12"/>
        <v>2.4</v>
      </c>
      <c r="Z259" s="3">
        <f t="shared" si="35"/>
        <v>18.36</v>
      </c>
      <c r="AA259" s="1">
        <v>600</v>
      </c>
      <c r="AB259" s="1">
        <f t="shared" si="36"/>
        <v>0.6</v>
      </c>
    </row>
    <row r="260" spans="1:28" ht="43.2" customHeight="1" x14ac:dyDescent="0.3">
      <c r="A260" s="3">
        <f t="shared" si="37"/>
        <v>243</v>
      </c>
      <c r="B260" s="3" t="s">
        <v>2561</v>
      </c>
      <c r="C260" s="3">
        <v>1</v>
      </c>
      <c r="D260" s="3" t="s">
        <v>1570</v>
      </c>
      <c r="E260" s="3" t="s">
        <v>271</v>
      </c>
      <c r="F260" s="3" t="s">
        <v>8</v>
      </c>
      <c r="G260" s="3" t="s">
        <v>2500</v>
      </c>
      <c r="H260" s="3" t="s">
        <v>2471</v>
      </c>
      <c r="I260" s="3" t="s">
        <v>2496</v>
      </c>
      <c r="J260" s="3">
        <v>32</v>
      </c>
      <c r="K260" s="3">
        <v>3000</v>
      </c>
      <c r="L260" s="3" t="s">
        <v>25</v>
      </c>
      <c r="M260" s="3">
        <v>1</v>
      </c>
      <c r="N260" s="28">
        <f t="shared" si="38"/>
        <v>3</v>
      </c>
      <c r="O260" s="28">
        <f t="shared" si="39"/>
        <v>96</v>
      </c>
      <c r="P260" s="12">
        <v>0</v>
      </c>
      <c r="Q260" s="46">
        <f t="shared" si="33"/>
        <v>0</v>
      </c>
      <c r="R260" s="13"/>
      <c r="S260" s="3">
        <f t="shared" si="34"/>
        <v>3</v>
      </c>
      <c r="T260" s="46" t="s">
        <v>2502</v>
      </c>
      <c r="U260" s="3">
        <f t="shared" si="40"/>
        <v>96</v>
      </c>
      <c r="V260" s="3">
        <f t="shared" si="41"/>
        <v>0</v>
      </c>
      <c r="W260" s="3"/>
      <c r="X260" s="3">
        <v>0.6</v>
      </c>
      <c r="Y260" s="3">
        <f t="shared" si="12"/>
        <v>2.4</v>
      </c>
      <c r="Z260" s="3">
        <f t="shared" si="35"/>
        <v>19.2</v>
      </c>
      <c r="AA260" s="1">
        <v>600</v>
      </c>
      <c r="AB260" s="1">
        <f t="shared" si="36"/>
        <v>0.6</v>
      </c>
    </row>
    <row r="261" spans="1:28" ht="43.2" x14ac:dyDescent="0.3">
      <c r="A261" s="3">
        <f t="shared" si="37"/>
        <v>244</v>
      </c>
      <c r="B261" s="3" t="s">
        <v>2561</v>
      </c>
      <c r="C261" s="3">
        <v>1</v>
      </c>
      <c r="D261" s="3" t="s">
        <v>1570</v>
      </c>
      <c r="E261" s="3" t="s">
        <v>272</v>
      </c>
      <c r="F261" s="3" t="s">
        <v>32</v>
      </c>
      <c r="G261" s="3" t="s">
        <v>2340</v>
      </c>
      <c r="H261" s="3" t="s">
        <v>2468</v>
      </c>
      <c r="I261" s="3" t="s">
        <v>2496</v>
      </c>
      <c r="J261" s="3">
        <v>18.2</v>
      </c>
      <c r="K261" s="3">
        <v>3000</v>
      </c>
      <c r="L261" s="3" t="s">
        <v>25</v>
      </c>
      <c r="M261" s="3">
        <v>1</v>
      </c>
      <c r="N261" s="28">
        <f t="shared" si="38"/>
        <v>3</v>
      </c>
      <c r="O261" s="28">
        <f t="shared" si="39"/>
        <v>54.599999999999994</v>
      </c>
      <c r="P261" s="12">
        <v>0</v>
      </c>
      <c r="Q261" s="46">
        <f t="shared" si="33"/>
        <v>0</v>
      </c>
      <c r="R261" s="13"/>
      <c r="S261" s="3">
        <f t="shared" si="34"/>
        <v>3</v>
      </c>
      <c r="T261" s="46" t="s">
        <v>2502</v>
      </c>
      <c r="U261" s="3">
        <f t="shared" si="40"/>
        <v>54.599999999999994</v>
      </c>
      <c r="V261" s="3">
        <f t="shared" si="41"/>
        <v>0</v>
      </c>
      <c r="W261" s="3"/>
      <c r="X261" s="3">
        <v>0.6</v>
      </c>
      <c r="Y261" s="3">
        <f t="shared" si="12"/>
        <v>2.4</v>
      </c>
      <c r="Z261" s="3">
        <f t="shared" si="35"/>
        <v>10.92</v>
      </c>
      <c r="AA261" s="1">
        <v>600</v>
      </c>
      <c r="AB261" s="1">
        <f t="shared" si="36"/>
        <v>0.6</v>
      </c>
    </row>
    <row r="262" spans="1:28" ht="43.2" x14ac:dyDescent="0.3">
      <c r="A262" s="3">
        <f t="shared" si="37"/>
        <v>245</v>
      </c>
      <c r="B262" s="3" t="s">
        <v>2561</v>
      </c>
      <c r="C262" s="3">
        <v>1</v>
      </c>
      <c r="D262" s="3" t="s">
        <v>1570</v>
      </c>
      <c r="E262" s="3" t="s">
        <v>273</v>
      </c>
      <c r="F262" s="3" t="s">
        <v>32</v>
      </c>
      <c r="G262" s="3" t="s">
        <v>2340</v>
      </c>
      <c r="H262" s="3" t="s">
        <v>2468</v>
      </c>
      <c r="I262" s="3" t="s">
        <v>2496</v>
      </c>
      <c r="J262" s="3">
        <v>18.2</v>
      </c>
      <c r="K262" s="3">
        <v>3000</v>
      </c>
      <c r="L262" s="3" t="s">
        <v>25</v>
      </c>
      <c r="M262" s="3">
        <v>1</v>
      </c>
      <c r="N262" s="28">
        <f t="shared" si="38"/>
        <v>3</v>
      </c>
      <c r="O262" s="28">
        <f t="shared" si="39"/>
        <v>54.599999999999994</v>
      </c>
      <c r="P262" s="12">
        <v>0</v>
      </c>
      <c r="Q262" s="46">
        <f t="shared" si="33"/>
        <v>0</v>
      </c>
      <c r="R262" s="13"/>
      <c r="S262" s="3">
        <f t="shared" si="34"/>
        <v>3</v>
      </c>
      <c r="T262" s="46" t="s">
        <v>2502</v>
      </c>
      <c r="U262" s="3">
        <f t="shared" si="40"/>
        <v>54.599999999999994</v>
      </c>
      <c r="V262" s="3">
        <f t="shared" si="41"/>
        <v>0</v>
      </c>
      <c r="W262" s="3"/>
      <c r="X262" s="3">
        <v>0.6</v>
      </c>
      <c r="Y262" s="3">
        <f t="shared" si="12"/>
        <v>2.4</v>
      </c>
      <c r="Z262" s="3">
        <f t="shared" si="35"/>
        <v>10.92</v>
      </c>
      <c r="AA262" s="1">
        <v>600</v>
      </c>
      <c r="AB262" s="1">
        <f t="shared" si="36"/>
        <v>0.6</v>
      </c>
    </row>
    <row r="263" spans="1:28" ht="43.2" x14ac:dyDescent="0.3">
      <c r="A263" s="3">
        <f t="shared" si="37"/>
        <v>246</v>
      </c>
      <c r="B263" s="3" t="s">
        <v>2561</v>
      </c>
      <c r="C263" s="3">
        <v>1</v>
      </c>
      <c r="D263" s="3" t="s">
        <v>1570</v>
      </c>
      <c r="E263" s="3" t="s">
        <v>274</v>
      </c>
      <c r="F263" s="3" t="s">
        <v>32</v>
      </c>
      <c r="G263" s="3" t="s">
        <v>2340</v>
      </c>
      <c r="H263" s="3" t="s">
        <v>2468</v>
      </c>
      <c r="I263" s="3" t="s">
        <v>2496</v>
      </c>
      <c r="J263" s="3">
        <v>18.2</v>
      </c>
      <c r="K263" s="3">
        <v>3000</v>
      </c>
      <c r="L263" s="3" t="s">
        <v>25</v>
      </c>
      <c r="M263" s="3">
        <v>1</v>
      </c>
      <c r="N263" s="28">
        <f t="shared" si="38"/>
        <v>3</v>
      </c>
      <c r="O263" s="28">
        <f t="shared" si="39"/>
        <v>54.599999999999994</v>
      </c>
      <c r="P263" s="12">
        <v>0</v>
      </c>
      <c r="Q263" s="46">
        <f t="shared" si="33"/>
        <v>0</v>
      </c>
      <c r="R263" s="13"/>
      <c r="S263" s="3">
        <f t="shared" si="34"/>
        <v>3</v>
      </c>
      <c r="T263" s="46" t="s">
        <v>2502</v>
      </c>
      <c r="U263" s="3">
        <f t="shared" si="40"/>
        <v>54.599999999999994</v>
      </c>
      <c r="V263" s="3">
        <f t="shared" si="41"/>
        <v>0</v>
      </c>
      <c r="W263" s="3"/>
      <c r="X263" s="3">
        <v>0.6</v>
      </c>
      <c r="Y263" s="3">
        <f t="shared" si="12"/>
        <v>2.4</v>
      </c>
      <c r="Z263" s="3">
        <f t="shared" si="35"/>
        <v>10.92</v>
      </c>
      <c r="AA263" s="1">
        <v>600</v>
      </c>
      <c r="AB263" s="1">
        <f t="shared" si="36"/>
        <v>0.6</v>
      </c>
    </row>
    <row r="264" spans="1:28" ht="43.2" x14ac:dyDescent="0.3">
      <c r="A264" s="3">
        <f t="shared" si="37"/>
        <v>247</v>
      </c>
      <c r="B264" s="3" t="s">
        <v>2561</v>
      </c>
      <c r="C264" s="3">
        <v>1</v>
      </c>
      <c r="D264" s="3" t="s">
        <v>1570</v>
      </c>
      <c r="E264" s="3" t="s">
        <v>275</v>
      </c>
      <c r="F264" s="3" t="s">
        <v>40</v>
      </c>
      <c r="G264" s="3" t="s">
        <v>2339</v>
      </c>
      <c r="H264" s="3" t="s">
        <v>2486</v>
      </c>
      <c r="I264" s="3" t="s">
        <v>2496</v>
      </c>
      <c r="J264" s="3">
        <v>31.5</v>
      </c>
      <c r="K264" s="3">
        <v>3000</v>
      </c>
      <c r="L264" s="3" t="s">
        <v>25</v>
      </c>
      <c r="M264" s="3">
        <v>1</v>
      </c>
      <c r="N264" s="28">
        <f t="shared" si="38"/>
        <v>3</v>
      </c>
      <c r="O264" s="28">
        <f t="shared" si="39"/>
        <v>94.5</v>
      </c>
      <c r="P264" s="12">
        <v>0</v>
      </c>
      <c r="Q264" s="46">
        <f t="shared" si="33"/>
        <v>0</v>
      </c>
      <c r="R264" s="13"/>
      <c r="S264" s="3">
        <f t="shared" si="34"/>
        <v>3</v>
      </c>
      <c r="T264" s="46" t="s">
        <v>2502</v>
      </c>
      <c r="U264" s="42">
        <f t="shared" si="40"/>
        <v>94.5</v>
      </c>
      <c r="V264" s="42">
        <f t="shared" si="41"/>
        <v>0</v>
      </c>
      <c r="W264" s="3"/>
      <c r="X264" s="3">
        <v>0.6</v>
      </c>
      <c r="Y264" s="3">
        <f t="shared" si="12"/>
        <v>2.4</v>
      </c>
      <c r="Z264" s="3">
        <f t="shared" si="35"/>
        <v>18.899999999999999</v>
      </c>
      <c r="AA264" s="1">
        <v>600</v>
      </c>
      <c r="AB264" s="1">
        <f t="shared" si="36"/>
        <v>0.6</v>
      </c>
    </row>
    <row r="265" spans="1:28" ht="43.2" x14ac:dyDescent="0.3">
      <c r="A265" s="3">
        <f t="shared" si="37"/>
        <v>248</v>
      </c>
      <c r="B265" s="3" t="s">
        <v>2561</v>
      </c>
      <c r="C265" s="3">
        <v>1</v>
      </c>
      <c r="D265" s="3" t="s">
        <v>1570</v>
      </c>
      <c r="E265" s="3" t="s">
        <v>276</v>
      </c>
      <c r="F265" s="3" t="s">
        <v>31</v>
      </c>
      <c r="G265" s="3" t="s">
        <v>2308</v>
      </c>
      <c r="H265" s="3" t="s">
        <v>2473</v>
      </c>
      <c r="I265" s="3" t="s">
        <v>2496</v>
      </c>
      <c r="J265" s="3">
        <v>56.8</v>
      </c>
      <c r="K265" s="3">
        <v>3000</v>
      </c>
      <c r="L265" s="3" t="s">
        <v>25</v>
      </c>
      <c r="M265" s="3">
        <v>1</v>
      </c>
      <c r="N265" s="28">
        <f t="shared" si="38"/>
        <v>3</v>
      </c>
      <c r="O265" s="28">
        <f t="shared" si="39"/>
        <v>170.39999999999998</v>
      </c>
      <c r="P265" s="12">
        <v>0</v>
      </c>
      <c r="Q265" s="46">
        <f t="shared" si="33"/>
        <v>0</v>
      </c>
      <c r="R265" s="12"/>
      <c r="S265" s="3">
        <f t="shared" si="34"/>
        <v>3</v>
      </c>
      <c r="T265" s="46" t="s">
        <v>2502</v>
      </c>
      <c r="U265" s="42">
        <f t="shared" si="40"/>
        <v>170.39999999999998</v>
      </c>
      <c r="V265" s="42">
        <f t="shared" si="41"/>
        <v>0</v>
      </c>
      <c r="W265" s="3"/>
      <c r="X265" s="3">
        <v>0.6</v>
      </c>
      <c r="Y265" s="3">
        <f t="shared" si="12"/>
        <v>2.4</v>
      </c>
      <c r="Z265" s="3">
        <f t="shared" si="35"/>
        <v>34.08</v>
      </c>
      <c r="AA265" s="1">
        <v>600</v>
      </c>
      <c r="AB265" s="1">
        <f t="shared" si="36"/>
        <v>0.6</v>
      </c>
    </row>
    <row r="266" spans="1:28" ht="43.2" x14ac:dyDescent="0.3">
      <c r="A266" s="3">
        <f t="shared" si="37"/>
        <v>249</v>
      </c>
      <c r="B266" s="3" t="s">
        <v>2561</v>
      </c>
      <c r="C266" s="3">
        <v>1</v>
      </c>
      <c r="D266" s="3" t="s">
        <v>1570</v>
      </c>
      <c r="E266" s="3" t="s">
        <v>277</v>
      </c>
      <c r="F266" s="3" t="s">
        <v>22</v>
      </c>
      <c r="G266" s="7" t="s">
        <v>2343</v>
      </c>
      <c r="H266" s="7" t="s">
        <v>2487</v>
      </c>
      <c r="I266" s="7" t="s">
        <v>2496</v>
      </c>
      <c r="J266" s="7">
        <v>30.6</v>
      </c>
      <c r="K266" s="3">
        <v>3000</v>
      </c>
      <c r="L266" s="3" t="s">
        <v>25</v>
      </c>
      <c r="M266" s="3">
        <v>1</v>
      </c>
      <c r="N266" s="28">
        <f t="shared" si="38"/>
        <v>3</v>
      </c>
      <c r="O266" s="28">
        <f t="shared" si="39"/>
        <v>91.800000000000011</v>
      </c>
      <c r="P266" s="12">
        <v>0</v>
      </c>
      <c r="Q266" s="46">
        <f t="shared" si="33"/>
        <v>0</v>
      </c>
      <c r="R266" s="12"/>
      <c r="S266" s="3">
        <f t="shared" si="34"/>
        <v>3</v>
      </c>
      <c r="T266" s="46" t="s">
        <v>2502</v>
      </c>
      <c r="U266" s="3">
        <f t="shared" si="40"/>
        <v>91.800000000000011</v>
      </c>
      <c r="V266" s="3">
        <f t="shared" si="41"/>
        <v>0</v>
      </c>
      <c r="W266" s="3"/>
      <c r="X266" s="3">
        <v>0.6</v>
      </c>
      <c r="Y266" s="3">
        <f t="shared" si="12"/>
        <v>2.4</v>
      </c>
      <c r="Z266" s="3">
        <f t="shared" si="35"/>
        <v>18.36</v>
      </c>
      <c r="AA266" s="1">
        <v>600</v>
      </c>
      <c r="AB266" s="1">
        <f t="shared" si="36"/>
        <v>0.6</v>
      </c>
    </row>
    <row r="267" spans="1:28" ht="43.2" customHeight="1" x14ac:dyDescent="0.3">
      <c r="A267" s="3">
        <f t="shared" si="37"/>
        <v>250</v>
      </c>
      <c r="B267" s="3" t="s">
        <v>2561</v>
      </c>
      <c r="C267" s="3">
        <v>1</v>
      </c>
      <c r="D267" s="3" t="s">
        <v>1570</v>
      </c>
      <c r="E267" s="3" t="s">
        <v>278</v>
      </c>
      <c r="F267" s="3" t="s">
        <v>8</v>
      </c>
      <c r="G267" s="3" t="s">
        <v>2500</v>
      </c>
      <c r="H267" s="3" t="s">
        <v>2471</v>
      </c>
      <c r="I267" s="3" t="s">
        <v>2496</v>
      </c>
      <c r="J267" s="3">
        <v>32</v>
      </c>
      <c r="K267" s="3">
        <v>3000</v>
      </c>
      <c r="L267" s="3" t="s">
        <v>25</v>
      </c>
      <c r="M267" s="3">
        <v>1</v>
      </c>
      <c r="N267" s="28">
        <f t="shared" si="38"/>
        <v>3</v>
      </c>
      <c r="O267" s="28">
        <f t="shared" si="39"/>
        <v>96</v>
      </c>
      <c r="P267" s="12">
        <v>0</v>
      </c>
      <c r="Q267" s="46">
        <f t="shared" si="33"/>
        <v>0</v>
      </c>
      <c r="R267" s="13"/>
      <c r="S267" s="3">
        <f t="shared" si="34"/>
        <v>3</v>
      </c>
      <c r="T267" s="46" t="s">
        <v>2502</v>
      </c>
      <c r="U267" s="3">
        <f t="shared" si="40"/>
        <v>96</v>
      </c>
      <c r="V267" s="3">
        <f t="shared" si="41"/>
        <v>0</v>
      </c>
      <c r="W267" s="3"/>
      <c r="X267" s="3">
        <v>0.6</v>
      </c>
      <c r="Y267" s="3">
        <f t="shared" si="12"/>
        <v>2.4</v>
      </c>
      <c r="Z267" s="3">
        <f t="shared" si="35"/>
        <v>19.2</v>
      </c>
      <c r="AA267" s="1">
        <v>600</v>
      </c>
      <c r="AB267" s="1">
        <f t="shared" si="36"/>
        <v>0.6</v>
      </c>
    </row>
    <row r="268" spans="1:28" ht="43.2" x14ac:dyDescent="0.3">
      <c r="A268" s="3">
        <f t="shared" si="37"/>
        <v>251</v>
      </c>
      <c r="B268" s="3" t="s">
        <v>2561</v>
      </c>
      <c r="C268" s="3">
        <v>1</v>
      </c>
      <c r="D268" s="3" t="s">
        <v>1570</v>
      </c>
      <c r="E268" s="3" t="s">
        <v>279</v>
      </c>
      <c r="F268" s="3" t="s">
        <v>32</v>
      </c>
      <c r="G268" s="3" t="s">
        <v>2340</v>
      </c>
      <c r="H268" s="3" t="s">
        <v>2468</v>
      </c>
      <c r="I268" s="3" t="s">
        <v>2496</v>
      </c>
      <c r="J268" s="3">
        <v>18.2</v>
      </c>
      <c r="K268" s="3">
        <v>3000</v>
      </c>
      <c r="L268" s="3" t="s">
        <v>25</v>
      </c>
      <c r="M268" s="3">
        <v>1</v>
      </c>
      <c r="N268" s="28">
        <f t="shared" si="38"/>
        <v>3</v>
      </c>
      <c r="O268" s="28">
        <f t="shared" si="39"/>
        <v>54.599999999999994</v>
      </c>
      <c r="P268" s="12">
        <v>0</v>
      </c>
      <c r="Q268" s="46">
        <f t="shared" si="33"/>
        <v>0</v>
      </c>
      <c r="R268" s="13"/>
      <c r="S268" s="3">
        <f t="shared" si="34"/>
        <v>3</v>
      </c>
      <c r="T268" s="46" t="s">
        <v>2502</v>
      </c>
      <c r="U268" s="3">
        <f t="shared" si="40"/>
        <v>54.599999999999994</v>
      </c>
      <c r="V268" s="3">
        <f t="shared" si="41"/>
        <v>0</v>
      </c>
      <c r="W268" s="3"/>
      <c r="X268" s="3">
        <v>0.6</v>
      </c>
      <c r="Y268" s="3">
        <f t="shared" si="12"/>
        <v>2.4</v>
      </c>
      <c r="Z268" s="3">
        <f t="shared" si="35"/>
        <v>10.92</v>
      </c>
      <c r="AA268" s="1">
        <v>600</v>
      </c>
      <c r="AB268" s="1">
        <f t="shared" si="36"/>
        <v>0.6</v>
      </c>
    </row>
    <row r="269" spans="1:28" ht="43.2" x14ac:dyDescent="0.3">
      <c r="A269" s="3">
        <f t="shared" si="37"/>
        <v>252</v>
      </c>
      <c r="B269" s="3" t="s">
        <v>2561</v>
      </c>
      <c r="C269" s="3">
        <v>1</v>
      </c>
      <c r="D269" s="3" t="s">
        <v>1570</v>
      </c>
      <c r="E269" s="3" t="s">
        <v>280</v>
      </c>
      <c r="F269" s="3" t="s">
        <v>32</v>
      </c>
      <c r="G269" s="3" t="s">
        <v>2340</v>
      </c>
      <c r="H269" s="3" t="s">
        <v>2468</v>
      </c>
      <c r="I269" s="3" t="s">
        <v>2496</v>
      </c>
      <c r="J269" s="3">
        <v>18.2</v>
      </c>
      <c r="K269" s="3">
        <v>3000</v>
      </c>
      <c r="L269" s="3" t="s">
        <v>25</v>
      </c>
      <c r="M269" s="3">
        <v>1</v>
      </c>
      <c r="N269" s="28">
        <f t="shared" si="38"/>
        <v>3</v>
      </c>
      <c r="O269" s="28">
        <f t="shared" si="39"/>
        <v>54.599999999999994</v>
      </c>
      <c r="P269" s="12">
        <v>0</v>
      </c>
      <c r="Q269" s="46">
        <f t="shared" si="33"/>
        <v>0</v>
      </c>
      <c r="R269" s="13"/>
      <c r="S269" s="3">
        <f t="shared" si="34"/>
        <v>3</v>
      </c>
      <c r="T269" s="46" t="s">
        <v>2502</v>
      </c>
      <c r="U269" s="3">
        <f t="shared" si="40"/>
        <v>54.599999999999994</v>
      </c>
      <c r="V269" s="3">
        <f t="shared" si="41"/>
        <v>0</v>
      </c>
      <c r="W269" s="3"/>
      <c r="X269" s="3">
        <v>0.6</v>
      </c>
      <c r="Y269" s="3">
        <f t="shared" si="12"/>
        <v>2.4</v>
      </c>
      <c r="Z269" s="3">
        <f t="shared" si="35"/>
        <v>10.92</v>
      </c>
      <c r="AA269" s="1">
        <v>600</v>
      </c>
      <c r="AB269" s="1">
        <f t="shared" si="36"/>
        <v>0.6</v>
      </c>
    </row>
    <row r="270" spans="1:28" ht="43.2" x14ac:dyDescent="0.3">
      <c r="A270" s="3">
        <f t="shared" si="37"/>
        <v>253</v>
      </c>
      <c r="B270" s="3" t="s">
        <v>2561</v>
      </c>
      <c r="C270" s="3">
        <v>1</v>
      </c>
      <c r="D270" s="3" t="s">
        <v>1570</v>
      </c>
      <c r="E270" s="3" t="s">
        <v>281</v>
      </c>
      <c r="F270" s="3" t="s">
        <v>32</v>
      </c>
      <c r="G270" s="3" t="s">
        <v>2340</v>
      </c>
      <c r="H270" s="3" t="s">
        <v>2468</v>
      </c>
      <c r="I270" s="3" t="s">
        <v>2496</v>
      </c>
      <c r="J270" s="3">
        <v>18.2</v>
      </c>
      <c r="K270" s="3">
        <v>3000</v>
      </c>
      <c r="L270" s="3" t="s">
        <v>25</v>
      </c>
      <c r="M270" s="3">
        <v>1</v>
      </c>
      <c r="N270" s="28">
        <f t="shared" si="38"/>
        <v>3</v>
      </c>
      <c r="O270" s="28">
        <f t="shared" si="39"/>
        <v>54.599999999999994</v>
      </c>
      <c r="P270" s="12">
        <v>0</v>
      </c>
      <c r="Q270" s="46">
        <f t="shared" si="33"/>
        <v>0</v>
      </c>
      <c r="R270" s="13"/>
      <c r="S270" s="3">
        <f t="shared" si="34"/>
        <v>3</v>
      </c>
      <c r="T270" s="46" t="s">
        <v>2502</v>
      </c>
      <c r="U270" s="3">
        <f t="shared" si="40"/>
        <v>54.599999999999994</v>
      </c>
      <c r="V270" s="3">
        <f t="shared" si="41"/>
        <v>0</v>
      </c>
      <c r="W270" s="3"/>
      <c r="X270" s="3">
        <v>0.6</v>
      </c>
      <c r="Y270" s="3">
        <f t="shared" si="12"/>
        <v>2.4</v>
      </c>
      <c r="Z270" s="3">
        <f t="shared" si="35"/>
        <v>10.92</v>
      </c>
      <c r="AA270" s="1">
        <v>600</v>
      </c>
      <c r="AB270" s="1">
        <f t="shared" si="36"/>
        <v>0.6</v>
      </c>
    </row>
    <row r="271" spans="1:28" ht="43.2" x14ac:dyDescent="0.3">
      <c r="A271" s="3">
        <f t="shared" si="37"/>
        <v>254</v>
      </c>
      <c r="B271" s="3" t="s">
        <v>2561</v>
      </c>
      <c r="C271" s="3">
        <v>1</v>
      </c>
      <c r="D271" s="3" t="s">
        <v>1570</v>
      </c>
      <c r="E271" s="3" t="s">
        <v>282</v>
      </c>
      <c r="F271" s="3" t="s">
        <v>40</v>
      </c>
      <c r="G271" s="3" t="s">
        <v>2339</v>
      </c>
      <c r="H271" s="3" t="s">
        <v>2486</v>
      </c>
      <c r="I271" s="3" t="s">
        <v>2496</v>
      </c>
      <c r="J271" s="3">
        <v>31.5</v>
      </c>
      <c r="K271" s="3">
        <v>3000</v>
      </c>
      <c r="L271" s="3" t="s">
        <v>25</v>
      </c>
      <c r="M271" s="3">
        <v>1</v>
      </c>
      <c r="N271" s="28">
        <f t="shared" si="38"/>
        <v>3</v>
      </c>
      <c r="O271" s="28">
        <f t="shared" si="39"/>
        <v>94.5</v>
      </c>
      <c r="P271" s="12">
        <v>0</v>
      </c>
      <c r="Q271" s="46">
        <f t="shared" si="33"/>
        <v>0</v>
      </c>
      <c r="R271" s="13"/>
      <c r="S271" s="3">
        <f t="shared" si="34"/>
        <v>3</v>
      </c>
      <c r="T271" s="46" t="s">
        <v>2502</v>
      </c>
      <c r="U271" s="42">
        <f t="shared" si="40"/>
        <v>94.5</v>
      </c>
      <c r="V271" s="42">
        <f t="shared" si="41"/>
        <v>0</v>
      </c>
      <c r="W271" s="3"/>
      <c r="X271" s="3">
        <v>0.9</v>
      </c>
      <c r="Y271" s="3">
        <f t="shared" si="12"/>
        <v>2.1</v>
      </c>
      <c r="Z271" s="3">
        <f t="shared" si="35"/>
        <v>28.35</v>
      </c>
      <c r="AA271" s="1">
        <v>900</v>
      </c>
      <c r="AB271" s="1">
        <f t="shared" si="36"/>
        <v>0.9</v>
      </c>
    </row>
    <row r="272" spans="1:28" ht="43.2" x14ac:dyDescent="0.3">
      <c r="A272" s="3">
        <f t="shared" si="37"/>
        <v>255</v>
      </c>
      <c r="B272" s="3" t="s">
        <v>2561</v>
      </c>
      <c r="C272" s="3">
        <v>1</v>
      </c>
      <c r="D272" s="3" t="s">
        <v>1570</v>
      </c>
      <c r="E272" s="3" t="s">
        <v>283</v>
      </c>
      <c r="F272" s="3" t="s">
        <v>31</v>
      </c>
      <c r="G272" s="3" t="s">
        <v>2308</v>
      </c>
      <c r="H272" s="3" t="s">
        <v>2473</v>
      </c>
      <c r="I272" s="3" t="s">
        <v>2496</v>
      </c>
      <c r="J272" s="3">
        <v>56.8</v>
      </c>
      <c r="K272" s="3">
        <v>3000</v>
      </c>
      <c r="L272" s="3" t="s">
        <v>25</v>
      </c>
      <c r="M272" s="3">
        <v>1</v>
      </c>
      <c r="N272" s="28">
        <f t="shared" si="38"/>
        <v>3</v>
      </c>
      <c r="O272" s="28">
        <f t="shared" si="39"/>
        <v>170.39999999999998</v>
      </c>
      <c r="P272" s="12">
        <v>0</v>
      </c>
      <c r="Q272" s="46">
        <f t="shared" si="33"/>
        <v>0</v>
      </c>
      <c r="R272" s="12"/>
      <c r="S272" s="3">
        <f t="shared" si="34"/>
        <v>3</v>
      </c>
      <c r="T272" s="46" t="s">
        <v>2502</v>
      </c>
      <c r="U272" s="42">
        <f t="shared" si="40"/>
        <v>170.39999999999998</v>
      </c>
      <c r="V272" s="42">
        <f t="shared" si="41"/>
        <v>0</v>
      </c>
      <c r="W272" s="3"/>
      <c r="X272" s="3">
        <v>0.9</v>
      </c>
      <c r="Y272" s="3">
        <f t="shared" si="12"/>
        <v>2.1</v>
      </c>
      <c r="Z272" s="3">
        <f t="shared" si="35"/>
        <v>51.12</v>
      </c>
      <c r="AA272" s="1">
        <v>900</v>
      </c>
      <c r="AB272" s="1">
        <f t="shared" si="36"/>
        <v>0.9</v>
      </c>
    </row>
    <row r="273" spans="1:28" ht="43.2" x14ac:dyDescent="0.3">
      <c r="A273" s="3">
        <f t="shared" si="37"/>
        <v>256</v>
      </c>
      <c r="B273" s="3" t="s">
        <v>2561</v>
      </c>
      <c r="C273" s="3">
        <v>1</v>
      </c>
      <c r="D273" s="3" t="s">
        <v>1570</v>
      </c>
      <c r="E273" s="3" t="s">
        <v>284</v>
      </c>
      <c r="F273" s="3" t="s">
        <v>22</v>
      </c>
      <c r="G273" s="7" t="s">
        <v>2343</v>
      </c>
      <c r="H273" s="7" t="s">
        <v>2487</v>
      </c>
      <c r="I273" s="7" t="s">
        <v>2496</v>
      </c>
      <c r="J273" s="7">
        <v>30.6</v>
      </c>
      <c r="K273" s="3">
        <v>3000</v>
      </c>
      <c r="L273" s="3" t="s">
        <v>25</v>
      </c>
      <c r="M273" s="3">
        <v>1</v>
      </c>
      <c r="N273" s="28">
        <f t="shared" si="38"/>
        <v>3</v>
      </c>
      <c r="O273" s="28">
        <f t="shared" si="39"/>
        <v>91.800000000000011</v>
      </c>
      <c r="P273" s="12">
        <v>0</v>
      </c>
      <c r="Q273" s="46">
        <f t="shared" si="33"/>
        <v>0</v>
      </c>
      <c r="R273" s="12"/>
      <c r="S273" s="3">
        <f t="shared" si="34"/>
        <v>3</v>
      </c>
      <c r="T273" s="46" t="s">
        <v>2502</v>
      </c>
      <c r="U273" s="3">
        <f t="shared" si="40"/>
        <v>91.800000000000011</v>
      </c>
      <c r="V273" s="3">
        <f t="shared" si="41"/>
        <v>0</v>
      </c>
      <c r="W273" s="3"/>
      <c r="X273" s="3">
        <v>0.9</v>
      </c>
      <c r="Y273" s="3">
        <f t="shared" si="12"/>
        <v>2.1</v>
      </c>
      <c r="Z273" s="3">
        <f t="shared" si="35"/>
        <v>27.540000000000003</v>
      </c>
      <c r="AA273" s="1">
        <v>900</v>
      </c>
      <c r="AB273" s="1">
        <f t="shared" si="36"/>
        <v>0.9</v>
      </c>
    </row>
    <row r="274" spans="1:28" ht="43.2" customHeight="1" x14ac:dyDescent="0.3">
      <c r="A274" s="3">
        <f t="shared" si="37"/>
        <v>257</v>
      </c>
      <c r="B274" s="3" t="s">
        <v>2561</v>
      </c>
      <c r="C274" s="3">
        <v>1</v>
      </c>
      <c r="D274" s="3" t="s">
        <v>1570</v>
      </c>
      <c r="E274" s="3" t="s">
        <v>285</v>
      </c>
      <c r="F274" s="3" t="s">
        <v>8</v>
      </c>
      <c r="G274" s="3" t="s">
        <v>2500</v>
      </c>
      <c r="H274" s="3" t="s">
        <v>2471</v>
      </c>
      <c r="I274" s="3" t="s">
        <v>2496</v>
      </c>
      <c r="J274" s="3">
        <v>32</v>
      </c>
      <c r="K274" s="3">
        <v>3000</v>
      </c>
      <c r="L274" s="3" t="s">
        <v>25</v>
      </c>
      <c r="M274" s="3">
        <v>1</v>
      </c>
      <c r="N274" s="28">
        <f t="shared" si="38"/>
        <v>3</v>
      </c>
      <c r="O274" s="28">
        <f t="shared" si="39"/>
        <v>96</v>
      </c>
      <c r="P274" s="12">
        <v>0</v>
      </c>
      <c r="Q274" s="46">
        <f t="shared" ref="Q274:Q337" si="42">N274*P274</f>
        <v>0</v>
      </c>
      <c r="R274" s="13"/>
      <c r="S274" s="3">
        <f t="shared" ref="S274:S337" si="43">N274-Q274</f>
        <v>3</v>
      </c>
      <c r="T274" s="46" t="s">
        <v>2502</v>
      </c>
      <c r="U274" s="3">
        <f t="shared" si="40"/>
        <v>96</v>
      </c>
      <c r="V274" s="3">
        <f t="shared" si="41"/>
        <v>0</v>
      </c>
      <c r="W274" s="3"/>
      <c r="X274" s="3">
        <v>0.9</v>
      </c>
      <c r="Y274" s="3">
        <f t="shared" si="12"/>
        <v>2.1</v>
      </c>
      <c r="Z274" s="3">
        <f t="shared" si="35"/>
        <v>28.8</v>
      </c>
      <c r="AA274" s="1">
        <v>900</v>
      </c>
      <c r="AB274" s="1">
        <f t="shared" si="36"/>
        <v>0.9</v>
      </c>
    </row>
    <row r="275" spans="1:28" ht="43.2" x14ac:dyDescent="0.3">
      <c r="A275" s="3">
        <f t="shared" si="37"/>
        <v>258</v>
      </c>
      <c r="B275" s="3" t="s">
        <v>2561</v>
      </c>
      <c r="C275" s="3">
        <v>1</v>
      </c>
      <c r="D275" s="3" t="s">
        <v>1570</v>
      </c>
      <c r="E275" s="3" t="s">
        <v>286</v>
      </c>
      <c r="F275" s="3" t="s">
        <v>32</v>
      </c>
      <c r="G275" s="3" t="s">
        <v>2340</v>
      </c>
      <c r="H275" s="3" t="s">
        <v>2468</v>
      </c>
      <c r="I275" s="3" t="s">
        <v>2496</v>
      </c>
      <c r="J275" s="3">
        <v>18.2</v>
      </c>
      <c r="K275" s="3">
        <v>3000</v>
      </c>
      <c r="L275" s="3" t="s">
        <v>25</v>
      </c>
      <c r="M275" s="3">
        <v>1</v>
      </c>
      <c r="N275" s="28">
        <f t="shared" si="38"/>
        <v>3</v>
      </c>
      <c r="O275" s="28">
        <f t="shared" si="39"/>
        <v>54.599999999999994</v>
      </c>
      <c r="P275" s="12">
        <v>0</v>
      </c>
      <c r="Q275" s="46">
        <f t="shared" si="42"/>
        <v>0</v>
      </c>
      <c r="R275" s="13"/>
      <c r="S275" s="3">
        <f t="shared" si="43"/>
        <v>3</v>
      </c>
      <c r="T275" s="46" t="s">
        <v>2502</v>
      </c>
      <c r="U275" s="3">
        <f t="shared" si="40"/>
        <v>54.599999999999994</v>
      </c>
      <c r="V275" s="3">
        <f t="shared" si="41"/>
        <v>0</v>
      </c>
      <c r="W275" s="3"/>
      <c r="X275" s="3">
        <v>1.05</v>
      </c>
      <c r="Y275" s="3">
        <f t="shared" si="12"/>
        <v>1.95</v>
      </c>
      <c r="Z275" s="3">
        <f t="shared" ref="Z275:Z338" si="44">X275*J275*M275</f>
        <v>19.11</v>
      </c>
      <c r="AA275" s="1">
        <v>1050</v>
      </c>
      <c r="AB275" s="1">
        <f t="shared" ref="AB275:AB338" si="45">AA275/1000</f>
        <v>1.05</v>
      </c>
    </row>
    <row r="276" spans="1:28" ht="43.2" x14ac:dyDescent="0.3">
      <c r="A276" s="3">
        <f t="shared" ref="A276:A339" si="46">A275+1</f>
        <v>259</v>
      </c>
      <c r="B276" s="3" t="s">
        <v>2561</v>
      </c>
      <c r="C276" s="3">
        <v>1</v>
      </c>
      <c r="D276" s="3" t="s">
        <v>1570</v>
      </c>
      <c r="E276" s="3" t="s">
        <v>287</v>
      </c>
      <c r="F276" s="3" t="s">
        <v>32</v>
      </c>
      <c r="G276" s="3" t="s">
        <v>2340</v>
      </c>
      <c r="H276" s="3" t="s">
        <v>2468</v>
      </c>
      <c r="I276" s="3" t="s">
        <v>2496</v>
      </c>
      <c r="J276" s="3">
        <v>18.2</v>
      </c>
      <c r="K276" s="3">
        <v>3000</v>
      </c>
      <c r="L276" s="3" t="s">
        <v>25</v>
      </c>
      <c r="M276" s="3">
        <v>1</v>
      </c>
      <c r="N276" s="28">
        <f t="shared" si="38"/>
        <v>3</v>
      </c>
      <c r="O276" s="28">
        <f t="shared" si="39"/>
        <v>54.599999999999994</v>
      </c>
      <c r="P276" s="12">
        <v>0</v>
      </c>
      <c r="Q276" s="46">
        <f t="shared" si="42"/>
        <v>0</v>
      </c>
      <c r="R276" s="13"/>
      <c r="S276" s="3">
        <f t="shared" si="43"/>
        <v>3</v>
      </c>
      <c r="T276" s="46" t="s">
        <v>2502</v>
      </c>
      <c r="U276" s="3">
        <f t="shared" si="40"/>
        <v>54.599999999999994</v>
      </c>
      <c r="V276" s="3">
        <f t="shared" si="41"/>
        <v>0</v>
      </c>
      <c r="W276" s="3"/>
      <c r="X276" s="3">
        <v>1.05</v>
      </c>
      <c r="Y276" s="3">
        <f t="shared" si="12"/>
        <v>1.95</v>
      </c>
      <c r="Z276" s="3">
        <f t="shared" si="44"/>
        <v>19.11</v>
      </c>
      <c r="AA276" s="1">
        <v>1050</v>
      </c>
      <c r="AB276" s="1">
        <f t="shared" si="45"/>
        <v>1.05</v>
      </c>
    </row>
    <row r="277" spans="1:28" ht="43.2" x14ac:dyDescent="0.3">
      <c r="A277" s="3">
        <f t="shared" si="46"/>
        <v>260</v>
      </c>
      <c r="B277" s="3" t="s">
        <v>2561</v>
      </c>
      <c r="C277" s="3">
        <v>1</v>
      </c>
      <c r="D277" s="3" t="s">
        <v>1570</v>
      </c>
      <c r="E277" s="3" t="s">
        <v>288</v>
      </c>
      <c r="F277" s="3" t="s">
        <v>32</v>
      </c>
      <c r="G277" s="3" t="s">
        <v>2340</v>
      </c>
      <c r="H277" s="3" t="s">
        <v>2468</v>
      </c>
      <c r="I277" s="3" t="s">
        <v>2496</v>
      </c>
      <c r="J277" s="3">
        <v>18.2</v>
      </c>
      <c r="K277" s="3">
        <v>3000</v>
      </c>
      <c r="L277" s="3" t="s">
        <v>25</v>
      </c>
      <c r="M277" s="3">
        <v>1</v>
      </c>
      <c r="N277" s="28">
        <f t="shared" si="38"/>
        <v>3</v>
      </c>
      <c r="O277" s="28">
        <f t="shared" si="39"/>
        <v>54.599999999999994</v>
      </c>
      <c r="P277" s="12">
        <v>0</v>
      </c>
      <c r="Q277" s="46">
        <f t="shared" si="42"/>
        <v>0</v>
      </c>
      <c r="R277" s="13"/>
      <c r="S277" s="3">
        <f t="shared" si="43"/>
        <v>3</v>
      </c>
      <c r="T277" s="46" t="s">
        <v>2502</v>
      </c>
      <c r="U277" s="3">
        <f t="shared" si="40"/>
        <v>54.599999999999994</v>
      </c>
      <c r="V277" s="3">
        <f t="shared" si="41"/>
        <v>0</v>
      </c>
      <c r="W277" s="3"/>
      <c r="X277" s="3">
        <v>1.05</v>
      </c>
      <c r="Y277" s="3">
        <f t="shared" si="12"/>
        <v>1.95</v>
      </c>
      <c r="Z277" s="3">
        <f t="shared" si="44"/>
        <v>19.11</v>
      </c>
      <c r="AA277" s="1">
        <v>1050</v>
      </c>
      <c r="AB277" s="1">
        <f t="shared" si="45"/>
        <v>1.05</v>
      </c>
    </row>
    <row r="278" spans="1:28" ht="43.2" x14ac:dyDescent="0.3">
      <c r="A278" s="3">
        <f t="shared" si="46"/>
        <v>261</v>
      </c>
      <c r="B278" s="3" t="s">
        <v>2561</v>
      </c>
      <c r="C278" s="3">
        <v>1</v>
      </c>
      <c r="D278" s="3" t="s">
        <v>1570</v>
      </c>
      <c r="E278" s="3" t="s">
        <v>289</v>
      </c>
      <c r="F278" s="3" t="s">
        <v>40</v>
      </c>
      <c r="G278" s="3" t="s">
        <v>2339</v>
      </c>
      <c r="H278" s="3" t="s">
        <v>2486</v>
      </c>
      <c r="I278" s="3" t="s">
        <v>2496</v>
      </c>
      <c r="J278" s="3">
        <v>31.5</v>
      </c>
      <c r="K278" s="3">
        <v>3000</v>
      </c>
      <c r="L278" s="3" t="s">
        <v>25</v>
      </c>
      <c r="M278" s="3">
        <v>1</v>
      </c>
      <c r="N278" s="28">
        <f t="shared" si="38"/>
        <v>3</v>
      </c>
      <c r="O278" s="28">
        <f t="shared" si="39"/>
        <v>94.5</v>
      </c>
      <c r="P278" s="12">
        <v>0</v>
      </c>
      <c r="Q278" s="46">
        <f t="shared" si="42"/>
        <v>0</v>
      </c>
      <c r="R278" s="13"/>
      <c r="S278" s="3">
        <f t="shared" si="43"/>
        <v>3</v>
      </c>
      <c r="T278" s="46" t="s">
        <v>2502</v>
      </c>
      <c r="U278" s="42">
        <f t="shared" si="40"/>
        <v>94.5</v>
      </c>
      <c r="V278" s="42">
        <f t="shared" si="41"/>
        <v>0</v>
      </c>
      <c r="W278" s="3"/>
      <c r="X278" s="3">
        <v>0.15</v>
      </c>
      <c r="Y278" s="3">
        <f t="shared" si="12"/>
        <v>2.85</v>
      </c>
      <c r="Z278" s="3">
        <f t="shared" si="44"/>
        <v>4.7249999999999996</v>
      </c>
      <c r="AA278" s="1">
        <v>150</v>
      </c>
      <c r="AB278" s="1">
        <f t="shared" si="45"/>
        <v>0.15</v>
      </c>
    </row>
    <row r="279" spans="1:28" ht="43.2" x14ac:dyDescent="0.3">
      <c r="A279" s="3">
        <f t="shared" si="46"/>
        <v>262</v>
      </c>
      <c r="B279" s="3" t="s">
        <v>2561</v>
      </c>
      <c r="C279" s="3">
        <v>1</v>
      </c>
      <c r="D279" s="3" t="s">
        <v>1570</v>
      </c>
      <c r="E279" s="3" t="s">
        <v>290</v>
      </c>
      <c r="F279" s="3" t="s">
        <v>31</v>
      </c>
      <c r="G279" s="3" t="s">
        <v>2308</v>
      </c>
      <c r="H279" s="3" t="s">
        <v>2473</v>
      </c>
      <c r="I279" s="3" t="s">
        <v>2496</v>
      </c>
      <c r="J279" s="3">
        <v>56.8</v>
      </c>
      <c r="K279" s="3">
        <v>3000</v>
      </c>
      <c r="L279" s="3" t="s">
        <v>25</v>
      </c>
      <c r="M279" s="3">
        <v>1</v>
      </c>
      <c r="N279" s="28">
        <f t="shared" si="38"/>
        <v>3</v>
      </c>
      <c r="O279" s="28">
        <f t="shared" si="39"/>
        <v>170.39999999999998</v>
      </c>
      <c r="P279" s="12">
        <v>0</v>
      </c>
      <c r="Q279" s="46">
        <f t="shared" si="42"/>
        <v>0</v>
      </c>
      <c r="R279" s="12"/>
      <c r="S279" s="3">
        <f t="shared" si="43"/>
        <v>3</v>
      </c>
      <c r="T279" s="46" t="s">
        <v>2502</v>
      </c>
      <c r="U279" s="42">
        <f t="shared" si="40"/>
        <v>170.39999999999998</v>
      </c>
      <c r="V279" s="42">
        <f t="shared" si="41"/>
        <v>0</v>
      </c>
      <c r="W279" s="3"/>
      <c r="X279" s="3">
        <v>0.15</v>
      </c>
      <c r="Y279" s="3">
        <f t="shared" si="12"/>
        <v>2.85</v>
      </c>
      <c r="Z279" s="3">
        <f t="shared" si="44"/>
        <v>8.52</v>
      </c>
      <c r="AA279" s="1">
        <v>150</v>
      </c>
      <c r="AB279" s="1">
        <f t="shared" si="45"/>
        <v>0.15</v>
      </c>
    </row>
    <row r="280" spans="1:28" ht="43.2" x14ac:dyDescent="0.3">
      <c r="A280" s="3">
        <f t="shared" si="46"/>
        <v>263</v>
      </c>
      <c r="B280" s="3" t="s">
        <v>2561</v>
      </c>
      <c r="C280" s="3">
        <v>1</v>
      </c>
      <c r="D280" s="3" t="s">
        <v>1570</v>
      </c>
      <c r="E280" s="3" t="s">
        <v>291</v>
      </c>
      <c r="F280" s="3" t="s">
        <v>22</v>
      </c>
      <c r="G280" s="7" t="s">
        <v>2343</v>
      </c>
      <c r="H280" s="7" t="s">
        <v>2487</v>
      </c>
      <c r="I280" s="7" t="s">
        <v>2496</v>
      </c>
      <c r="J280" s="7">
        <v>30.6</v>
      </c>
      <c r="K280" s="3">
        <v>3000</v>
      </c>
      <c r="L280" s="3" t="s">
        <v>25</v>
      </c>
      <c r="M280" s="3">
        <v>1</v>
      </c>
      <c r="N280" s="28">
        <f t="shared" si="38"/>
        <v>3</v>
      </c>
      <c r="O280" s="28">
        <f t="shared" si="39"/>
        <v>91.800000000000011</v>
      </c>
      <c r="P280" s="12">
        <v>0</v>
      </c>
      <c r="Q280" s="46">
        <f t="shared" si="42"/>
        <v>0</v>
      </c>
      <c r="R280" s="12"/>
      <c r="S280" s="3">
        <f t="shared" si="43"/>
        <v>3</v>
      </c>
      <c r="T280" s="46" t="s">
        <v>2502</v>
      </c>
      <c r="U280" s="3">
        <f t="shared" si="40"/>
        <v>91.800000000000011</v>
      </c>
      <c r="V280" s="3">
        <f t="shared" si="41"/>
        <v>0</v>
      </c>
      <c r="W280" s="3"/>
      <c r="X280" s="3">
        <v>0.15</v>
      </c>
      <c r="Y280" s="3">
        <f t="shared" si="12"/>
        <v>2.85</v>
      </c>
      <c r="Z280" s="3">
        <f t="shared" si="44"/>
        <v>4.59</v>
      </c>
      <c r="AA280" s="1">
        <v>150</v>
      </c>
      <c r="AB280" s="1">
        <f t="shared" si="45"/>
        <v>0.15</v>
      </c>
    </row>
    <row r="281" spans="1:28" ht="43.2" customHeight="1" x14ac:dyDescent="0.3">
      <c r="A281" s="3">
        <f t="shared" si="46"/>
        <v>264</v>
      </c>
      <c r="B281" s="3" t="s">
        <v>2561</v>
      </c>
      <c r="C281" s="3">
        <v>1</v>
      </c>
      <c r="D281" s="3" t="s">
        <v>1570</v>
      </c>
      <c r="E281" s="3" t="s">
        <v>292</v>
      </c>
      <c r="F281" s="3" t="s">
        <v>8</v>
      </c>
      <c r="G281" s="3" t="s">
        <v>2500</v>
      </c>
      <c r="H281" s="3" t="s">
        <v>2471</v>
      </c>
      <c r="I281" s="3" t="s">
        <v>2496</v>
      </c>
      <c r="J281" s="3">
        <v>32</v>
      </c>
      <c r="K281" s="3">
        <v>3000</v>
      </c>
      <c r="L281" s="3" t="s">
        <v>25</v>
      </c>
      <c r="M281" s="3">
        <v>1</v>
      </c>
      <c r="N281" s="28">
        <f t="shared" si="38"/>
        <v>3</v>
      </c>
      <c r="O281" s="28">
        <f t="shared" si="39"/>
        <v>96</v>
      </c>
      <c r="P281" s="12">
        <v>0</v>
      </c>
      <c r="Q281" s="46">
        <f t="shared" si="42"/>
        <v>0</v>
      </c>
      <c r="R281" s="13"/>
      <c r="S281" s="3">
        <f t="shared" si="43"/>
        <v>3</v>
      </c>
      <c r="T281" s="46" t="s">
        <v>2502</v>
      </c>
      <c r="U281" s="3">
        <f t="shared" si="40"/>
        <v>96</v>
      </c>
      <c r="V281" s="3">
        <f t="shared" si="41"/>
        <v>0</v>
      </c>
      <c r="W281" s="3"/>
      <c r="X281" s="3">
        <v>0.15</v>
      </c>
      <c r="Y281" s="3">
        <f t="shared" si="12"/>
        <v>2.85</v>
      </c>
      <c r="Z281" s="3">
        <f t="shared" si="44"/>
        <v>4.8</v>
      </c>
      <c r="AA281" s="1">
        <v>150</v>
      </c>
      <c r="AB281" s="1">
        <f t="shared" si="45"/>
        <v>0.15</v>
      </c>
    </row>
    <row r="282" spans="1:28" ht="43.2" x14ac:dyDescent="0.3">
      <c r="A282" s="3">
        <f t="shared" si="46"/>
        <v>265</v>
      </c>
      <c r="B282" s="3" t="s">
        <v>2561</v>
      </c>
      <c r="C282" s="3">
        <v>1</v>
      </c>
      <c r="D282" s="3" t="s">
        <v>1570</v>
      </c>
      <c r="E282" s="3" t="s">
        <v>293</v>
      </c>
      <c r="F282" s="3" t="s">
        <v>32</v>
      </c>
      <c r="G282" s="3" t="s">
        <v>2340</v>
      </c>
      <c r="H282" s="3" t="s">
        <v>2468</v>
      </c>
      <c r="I282" s="3" t="s">
        <v>2496</v>
      </c>
      <c r="J282" s="3">
        <v>18.2</v>
      </c>
      <c r="K282" s="3">
        <v>3000</v>
      </c>
      <c r="L282" s="3" t="s">
        <v>25</v>
      </c>
      <c r="M282" s="3">
        <v>1</v>
      </c>
      <c r="N282" s="28">
        <f t="shared" si="38"/>
        <v>3</v>
      </c>
      <c r="O282" s="28">
        <f t="shared" si="39"/>
        <v>54.599999999999994</v>
      </c>
      <c r="P282" s="12">
        <v>0</v>
      </c>
      <c r="Q282" s="46">
        <f t="shared" si="42"/>
        <v>0</v>
      </c>
      <c r="R282" s="13"/>
      <c r="S282" s="3">
        <f t="shared" si="43"/>
        <v>3</v>
      </c>
      <c r="T282" s="46" t="s">
        <v>2502</v>
      </c>
      <c r="U282" s="3">
        <f t="shared" si="40"/>
        <v>54.599999999999994</v>
      </c>
      <c r="V282" s="3">
        <f t="shared" si="41"/>
        <v>0</v>
      </c>
      <c r="W282" s="3"/>
      <c r="X282" s="3">
        <v>0.15</v>
      </c>
      <c r="Y282" s="3">
        <f t="shared" si="12"/>
        <v>2.85</v>
      </c>
      <c r="Z282" s="3">
        <f t="shared" si="44"/>
        <v>2.73</v>
      </c>
      <c r="AA282" s="1">
        <v>150</v>
      </c>
      <c r="AB282" s="1">
        <f t="shared" si="45"/>
        <v>0.15</v>
      </c>
    </row>
    <row r="283" spans="1:28" ht="43.2" x14ac:dyDescent="0.3">
      <c r="A283" s="3">
        <f t="shared" si="46"/>
        <v>266</v>
      </c>
      <c r="B283" s="3" t="s">
        <v>2561</v>
      </c>
      <c r="C283" s="3">
        <v>1</v>
      </c>
      <c r="D283" s="3" t="s">
        <v>1570</v>
      </c>
      <c r="E283" s="3" t="s">
        <v>294</v>
      </c>
      <c r="F283" s="3" t="s">
        <v>32</v>
      </c>
      <c r="G283" s="3" t="s">
        <v>2340</v>
      </c>
      <c r="H283" s="3" t="s">
        <v>2468</v>
      </c>
      <c r="I283" s="3" t="s">
        <v>2496</v>
      </c>
      <c r="J283" s="3">
        <v>18.2</v>
      </c>
      <c r="K283" s="3">
        <v>3000</v>
      </c>
      <c r="L283" s="3" t="s">
        <v>25</v>
      </c>
      <c r="M283" s="3">
        <v>1</v>
      </c>
      <c r="N283" s="28">
        <f t="shared" si="38"/>
        <v>3</v>
      </c>
      <c r="O283" s="28">
        <f t="shared" si="39"/>
        <v>54.599999999999994</v>
      </c>
      <c r="P283" s="12">
        <v>0</v>
      </c>
      <c r="Q283" s="46">
        <f t="shared" si="42"/>
        <v>0</v>
      </c>
      <c r="R283" s="13"/>
      <c r="S283" s="3">
        <f t="shared" si="43"/>
        <v>3</v>
      </c>
      <c r="T283" s="46" t="s">
        <v>2502</v>
      </c>
      <c r="U283" s="3">
        <f t="shared" si="40"/>
        <v>54.599999999999994</v>
      </c>
      <c r="V283" s="3">
        <f t="shared" si="41"/>
        <v>0</v>
      </c>
      <c r="W283" s="3"/>
      <c r="X283" s="3">
        <v>0.15</v>
      </c>
      <c r="Y283" s="3">
        <f t="shared" si="12"/>
        <v>2.85</v>
      </c>
      <c r="Z283" s="3">
        <f t="shared" si="44"/>
        <v>2.73</v>
      </c>
      <c r="AA283" s="1">
        <v>150</v>
      </c>
      <c r="AB283" s="1">
        <f t="shared" si="45"/>
        <v>0.15</v>
      </c>
    </row>
    <row r="284" spans="1:28" ht="43.2" x14ac:dyDescent="0.3">
      <c r="A284" s="3">
        <f t="shared" si="46"/>
        <v>267</v>
      </c>
      <c r="B284" s="3" t="s">
        <v>2561</v>
      </c>
      <c r="C284" s="3">
        <v>1</v>
      </c>
      <c r="D284" s="3" t="s">
        <v>1570</v>
      </c>
      <c r="E284" s="3" t="s">
        <v>295</v>
      </c>
      <c r="F284" s="3" t="s">
        <v>32</v>
      </c>
      <c r="G284" s="3" t="s">
        <v>2340</v>
      </c>
      <c r="H284" s="3" t="s">
        <v>2468</v>
      </c>
      <c r="I284" s="3" t="s">
        <v>2496</v>
      </c>
      <c r="J284" s="3">
        <v>18.2</v>
      </c>
      <c r="K284" s="3">
        <v>3000</v>
      </c>
      <c r="L284" s="3" t="s">
        <v>25</v>
      </c>
      <c r="M284" s="3">
        <v>1</v>
      </c>
      <c r="N284" s="28">
        <f t="shared" si="38"/>
        <v>3</v>
      </c>
      <c r="O284" s="28">
        <f t="shared" si="39"/>
        <v>54.599999999999994</v>
      </c>
      <c r="P284" s="12">
        <v>0</v>
      </c>
      <c r="Q284" s="46">
        <f t="shared" si="42"/>
        <v>0</v>
      </c>
      <c r="R284" s="13"/>
      <c r="S284" s="3">
        <f t="shared" si="43"/>
        <v>3</v>
      </c>
      <c r="T284" s="46" t="s">
        <v>2502</v>
      </c>
      <c r="U284" s="3">
        <f t="shared" si="40"/>
        <v>54.599999999999994</v>
      </c>
      <c r="V284" s="3">
        <f t="shared" si="41"/>
        <v>0</v>
      </c>
      <c r="W284" s="3"/>
      <c r="X284" s="3">
        <v>0.15</v>
      </c>
      <c r="Y284" s="3">
        <f t="shared" si="12"/>
        <v>2.85</v>
      </c>
      <c r="Z284" s="3">
        <f t="shared" si="44"/>
        <v>2.73</v>
      </c>
      <c r="AA284" s="1">
        <v>150</v>
      </c>
      <c r="AB284" s="1">
        <f t="shared" si="45"/>
        <v>0.15</v>
      </c>
    </row>
    <row r="285" spans="1:28" ht="43.2" x14ac:dyDescent="0.3">
      <c r="A285" s="3">
        <f t="shared" si="46"/>
        <v>268</v>
      </c>
      <c r="B285" s="3" t="s">
        <v>2561</v>
      </c>
      <c r="C285" s="3">
        <v>1</v>
      </c>
      <c r="D285" s="3" t="s">
        <v>1570</v>
      </c>
      <c r="E285" s="3" t="s">
        <v>296</v>
      </c>
      <c r="F285" s="3" t="s">
        <v>32</v>
      </c>
      <c r="G285" s="3" t="s">
        <v>2340</v>
      </c>
      <c r="H285" s="3" t="s">
        <v>2468</v>
      </c>
      <c r="I285" s="3" t="s">
        <v>2496</v>
      </c>
      <c r="J285" s="3">
        <v>18.2</v>
      </c>
      <c r="K285" s="3">
        <v>3000</v>
      </c>
      <c r="L285" s="3" t="s">
        <v>25</v>
      </c>
      <c r="M285" s="3">
        <v>1</v>
      </c>
      <c r="N285" s="28">
        <f t="shared" si="38"/>
        <v>3</v>
      </c>
      <c r="O285" s="28">
        <f t="shared" si="39"/>
        <v>54.599999999999994</v>
      </c>
      <c r="P285" s="12">
        <v>0</v>
      </c>
      <c r="Q285" s="46">
        <f t="shared" si="42"/>
        <v>0</v>
      </c>
      <c r="R285" s="13"/>
      <c r="S285" s="3">
        <f t="shared" si="43"/>
        <v>3</v>
      </c>
      <c r="T285" s="46" t="s">
        <v>2502</v>
      </c>
      <c r="U285" s="3">
        <f t="shared" si="40"/>
        <v>54.599999999999994</v>
      </c>
      <c r="V285" s="3">
        <f t="shared" si="41"/>
        <v>0</v>
      </c>
      <c r="W285" s="3"/>
      <c r="X285" s="3">
        <v>0.15</v>
      </c>
      <c r="Y285" s="3">
        <f t="shared" si="12"/>
        <v>2.85</v>
      </c>
      <c r="Z285" s="3">
        <f t="shared" si="44"/>
        <v>2.73</v>
      </c>
      <c r="AA285" s="1">
        <v>150</v>
      </c>
      <c r="AB285" s="1">
        <f t="shared" si="45"/>
        <v>0.15</v>
      </c>
    </row>
    <row r="286" spans="1:28" ht="43.2" x14ac:dyDescent="0.3">
      <c r="A286" s="3">
        <f t="shared" si="46"/>
        <v>269</v>
      </c>
      <c r="B286" s="3" t="s">
        <v>2561</v>
      </c>
      <c r="C286" s="3">
        <v>1</v>
      </c>
      <c r="D286" s="3" t="s">
        <v>1570</v>
      </c>
      <c r="E286" s="3" t="s">
        <v>297</v>
      </c>
      <c r="F286" s="3" t="s">
        <v>32</v>
      </c>
      <c r="G286" s="3" t="s">
        <v>2340</v>
      </c>
      <c r="H286" s="3" t="s">
        <v>2468</v>
      </c>
      <c r="I286" s="3" t="s">
        <v>2496</v>
      </c>
      <c r="J286" s="3">
        <v>18.2</v>
      </c>
      <c r="K286" s="3">
        <v>3000</v>
      </c>
      <c r="L286" s="3" t="s">
        <v>25</v>
      </c>
      <c r="M286" s="3">
        <v>1</v>
      </c>
      <c r="N286" s="28">
        <f t="shared" si="38"/>
        <v>3</v>
      </c>
      <c r="O286" s="28">
        <f t="shared" si="39"/>
        <v>54.599999999999994</v>
      </c>
      <c r="P286" s="12">
        <v>0</v>
      </c>
      <c r="Q286" s="46">
        <f t="shared" si="42"/>
        <v>0</v>
      </c>
      <c r="R286" s="13"/>
      <c r="S286" s="3">
        <f t="shared" si="43"/>
        <v>3</v>
      </c>
      <c r="T286" s="46" t="s">
        <v>2502</v>
      </c>
      <c r="U286" s="3">
        <f t="shared" si="40"/>
        <v>54.599999999999994</v>
      </c>
      <c r="V286" s="3">
        <f t="shared" si="41"/>
        <v>0</v>
      </c>
      <c r="W286" s="3"/>
      <c r="X286" s="3">
        <v>0.15</v>
      </c>
      <c r="Y286" s="3">
        <f t="shared" si="12"/>
        <v>2.85</v>
      </c>
      <c r="Z286" s="3">
        <f t="shared" si="44"/>
        <v>2.73</v>
      </c>
      <c r="AA286" s="1">
        <v>150</v>
      </c>
      <c r="AB286" s="1">
        <f t="shared" si="45"/>
        <v>0.15</v>
      </c>
    </row>
    <row r="287" spans="1:28" ht="43.2" x14ac:dyDescent="0.3">
      <c r="A287" s="3">
        <f t="shared" si="46"/>
        <v>270</v>
      </c>
      <c r="B287" s="3" t="s">
        <v>2561</v>
      </c>
      <c r="C287" s="3">
        <v>1</v>
      </c>
      <c r="D287" s="3" t="s">
        <v>1570</v>
      </c>
      <c r="E287" s="3" t="s">
        <v>298</v>
      </c>
      <c r="F287" s="3" t="s">
        <v>32</v>
      </c>
      <c r="G287" s="3" t="s">
        <v>2340</v>
      </c>
      <c r="H287" s="3" t="s">
        <v>2468</v>
      </c>
      <c r="I287" s="3" t="s">
        <v>2496</v>
      </c>
      <c r="J287" s="3">
        <v>18.2</v>
      </c>
      <c r="K287" s="3">
        <v>3000</v>
      </c>
      <c r="L287" s="3" t="s">
        <v>25</v>
      </c>
      <c r="M287" s="3">
        <v>1</v>
      </c>
      <c r="N287" s="28">
        <f t="shared" si="38"/>
        <v>3</v>
      </c>
      <c r="O287" s="28">
        <f t="shared" si="39"/>
        <v>54.599999999999994</v>
      </c>
      <c r="P287" s="12">
        <v>0</v>
      </c>
      <c r="Q287" s="46">
        <f t="shared" si="42"/>
        <v>0</v>
      </c>
      <c r="R287" s="13"/>
      <c r="S287" s="3">
        <f t="shared" si="43"/>
        <v>3</v>
      </c>
      <c r="T287" s="46" t="s">
        <v>2502</v>
      </c>
      <c r="U287" s="3">
        <f t="shared" si="40"/>
        <v>54.599999999999994</v>
      </c>
      <c r="V287" s="3">
        <f t="shared" si="41"/>
        <v>0</v>
      </c>
      <c r="W287" s="3"/>
      <c r="X287" s="3">
        <v>0.15</v>
      </c>
      <c r="Y287" s="3">
        <f t="shared" si="12"/>
        <v>2.85</v>
      </c>
      <c r="Z287" s="3">
        <f t="shared" si="44"/>
        <v>2.73</v>
      </c>
      <c r="AA287" s="1">
        <v>150</v>
      </c>
      <c r="AB287" s="1">
        <f t="shared" si="45"/>
        <v>0.15</v>
      </c>
    </row>
    <row r="288" spans="1:28" ht="43.2" x14ac:dyDescent="0.3">
      <c r="A288" s="3">
        <f t="shared" si="46"/>
        <v>271</v>
      </c>
      <c r="B288" s="3" t="s">
        <v>2561</v>
      </c>
      <c r="C288" s="3">
        <v>1</v>
      </c>
      <c r="D288" s="3" t="s">
        <v>1570</v>
      </c>
      <c r="E288" s="3" t="s">
        <v>299</v>
      </c>
      <c r="F288" s="3" t="s">
        <v>32</v>
      </c>
      <c r="G288" s="3" t="s">
        <v>2340</v>
      </c>
      <c r="H288" s="3" t="s">
        <v>2468</v>
      </c>
      <c r="I288" s="3" t="s">
        <v>2496</v>
      </c>
      <c r="J288" s="3">
        <v>18.2</v>
      </c>
      <c r="K288" s="3">
        <v>3000</v>
      </c>
      <c r="L288" s="3" t="s">
        <v>25</v>
      </c>
      <c r="M288" s="3">
        <v>1</v>
      </c>
      <c r="N288" s="28">
        <f t="shared" si="38"/>
        <v>3</v>
      </c>
      <c r="O288" s="28">
        <f t="shared" si="39"/>
        <v>54.599999999999994</v>
      </c>
      <c r="P288" s="12">
        <v>0</v>
      </c>
      <c r="Q288" s="46">
        <f t="shared" si="42"/>
        <v>0</v>
      </c>
      <c r="R288" s="13"/>
      <c r="S288" s="3">
        <f t="shared" si="43"/>
        <v>3</v>
      </c>
      <c r="T288" s="46" t="s">
        <v>2502</v>
      </c>
      <c r="U288" s="3">
        <f t="shared" si="40"/>
        <v>54.599999999999994</v>
      </c>
      <c r="V288" s="3">
        <f t="shared" si="41"/>
        <v>0</v>
      </c>
      <c r="W288" s="3"/>
      <c r="X288" s="3">
        <v>0.15</v>
      </c>
      <c r="Y288" s="3">
        <f t="shared" si="12"/>
        <v>2.85</v>
      </c>
      <c r="Z288" s="3">
        <f t="shared" si="44"/>
        <v>2.73</v>
      </c>
      <c r="AA288" s="1">
        <v>150</v>
      </c>
      <c r="AB288" s="1">
        <f t="shared" si="45"/>
        <v>0.15</v>
      </c>
    </row>
    <row r="289" spans="1:28" ht="43.2" x14ac:dyDescent="0.3">
      <c r="A289" s="3">
        <f t="shared" si="46"/>
        <v>272</v>
      </c>
      <c r="B289" s="3" t="s">
        <v>2561</v>
      </c>
      <c r="C289" s="3">
        <v>1</v>
      </c>
      <c r="D289" s="3" t="s">
        <v>1570</v>
      </c>
      <c r="E289" s="3" t="s">
        <v>300</v>
      </c>
      <c r="F289" s="3" t="s">
        <v>32</v>
      </c>
      <c r="G289" s="3" t="s">
        <v>2340</v>
      </c>
      <c r="H289" s="3" t="s">
        <v>2468</v>
      </c>
      <c r="I289" s="3" t="s">
        <v>2496</v>
      </c>
      <c r="J289" s="3">
        <v>18.2</v>
      </c>
      <c r="K289" s="3">
        <v>3000</v>
      </c>
      <c r="L289" s="3" t="s">
        <v>25</v>
      </c>
      <c r="M289" s="3">
        <v>1</v>
      </c>
      <c r="N289" s="28">
        <f t="shared" ref="N289:N290" si="47">(K289/1000)*M289</f>
        <v>3</v>
      </c>
      <c r="O289" s="28">
        <f t="shared" ref="O289:O290" si="48">N289*J289</f>
        <v>54.599999999999994</v>
      </c>
      <c r="P289" s="12">
        <v>0</v>
      </c>
      <c r="Q289" s="46">
        <f t="shared" si="42"/>
        <v>0</v>
      </c>
      <c r="R289" s="13"/>
      <c r="S289" s="3">
        <f t="shared" si="43"/>
        <v>3</v>
      </c>
      <c r="T289" s="46" t="s">
        <v>2502</v>
      </c>
      <c r="U289" s="3">
        <f t="shared" si="40"/>
        <v>54.599999999999994</v>
      </c>
      <c r="V289" s="3">
        <f t="shared" si="41"/>
        <v>0</v>
      </c>
      <c r="W289" s="3"/>
      <c r="X289" s="3">
        <v>0.15</v>
      </c>
      <c r="Y289" s="3">
        <f t="shared" si="12"/>
        <v>2.85</v>
      </c>
      <c r="Z289" s="3">
        <f t="shared" si="44"/>
        <v>2.73</v>
      </c>
      <c r="AA289" s="1">
        <v>150</v>
      </c>
      <c r="AB289" s="1">
        <f t="shared" si="45"/>
        <v>0.15</v>
      </c>
    </row>
    <row r="290" spans="1:28" ht="43.2" x14ac:dyDescent="0.3">
      <c r="A290" s="3">
        <f t="shared" si="46"/>
        <v>273</v>
      </c>
      <c r="B290" s="3" t="s">
        <v>2561</v>
      </c>
      <c r="C290" s="3">
        <v>1</v>
      </c>
      <c r="D290" s="3" t="s">
        <v>1570</v>
      </c>
      <c r="E290" s="3" t="s">
        <v>301</v>
      </c>
      <c r="F290" s="3" t="s">
        <v>32</v>
      </c>
      <c r="G290" s="3" t="s">
        <v>2340</v>
      </c>
      <c r="H290" s="3" t="s">
        <v>2468</v>
      </c>
      <c r="I290" s="3" t="s">
        <v>2496</v>
      </c>
      <c r="J290" s="3">
        <v>18.2</v>
      </c>
      <c r="K290" s="3">
        <v>3000</v>
      </c>
      <c r="L290" s="3" t="s">
        <v>25</v>
      </c>
      <c r="M290" s="3">
        <v>1</v>
      </c>
      <c r="N290" s="28">
        <f t="shared" si="47"/>
        <v>3</v>
      </c>
      <c r="O290" s="28">
        <f t="shared" si="48"/>
        <v>54.599999999999994</v>
      </c>
      <c r="P290" s="12">
        <v>0</v>
      </c>
      <c r="Q290" s="46">
        <f t="shared" si="42"/>
        <v>0</v>
      </c>
      <c r="R290" s="13"/>
      <c r="S290" s="3">
        <f t="shared" si="43"/>
        <v>3</v>
      </c>
      <c r="T290" s="46" t="s">
        <v>2502</v>
      </c>
      <c r="U290" s="3">
        <f t="shared" si="40"/>
        <v>54.599999999999994</v>
      </c>
      <c r="V290" s="3">
        <f t="shared" si="41"/>
        <v>0</v>
      </c>
      <c r="W290" s="3"/>
      <c r="X290" s="3">
        <v>0.15</v>
      </c>
      <c r="Y290" s="3">
        <f t="shared" si="12"/>
        <v>2.85</v>
      </c>
      <c r="Z290" s="3">
        <f t="shared" si="44"/>
        <v>2.73</v>
      </c>
      <c r="AA290" s="1">
        <v>150</v>
      </c>
      <c r="AB290" s="1">
        <f t="shared" si="45"/>
        <v>0.15</v>
      </c>
    </row>
    <row r="291" spans="1:28" ht="43.2" x14ac:dyDescent="0.3">
      <c r="A291" s="3">
        <f t="shared" si="46"/>
        <v>274</v>
      </c>
      <c r="B291" s="3" t="s">
        <v>2561</v>
      </c>
      <c r="C291" s="3">
        <v>1</v>
      </c>
      <c r="D291" s="3" t="s">
        <v>1570</v>
      </c>
      <c r="E291" s="3" t="s">
        <v>302</v>
      </c>
      <c r="F291" s="3" t="s">
        <v>39</v>
      </c>
      <c r="G291" s="3" t="s">
        <v>2335</v>
      </c>
      <c r="H291" s="3" t="s">
        <v>2483</v>
      </c>
      <c r="I291" s="3" t="s">
        <v>2496</v>
      </c>
      <c r="J291" s="3">
        <v>76</v>
      </c>
      <c r="K291" s="3">
        <v>6000</v>
      </c>
      <c r="L291" s="3" t="s">
        <v>25</v>
      </c>
      <c r="M291" s="3">
        <v>1</v>
      </c>
      <c r="N291" s="28">
        <f>(K291/1000)*M291</f>
        <v>6</v>
      </c>
      <c r="O291" s="28">
        <f>N291*J291</f>
        <v>456</v>
      </c>
      <c r="P291" s="12">
        <v>0</v>
      </c>
      <c r="Q291" s="46">
        <f t="shared" si="42"/>
        <v>0</v>
      </c>
      <c r="R291" s="13"/>
      <c r="S291" s="3">
        <f t="shared" si="43"/>
        <v>6</v>
      </c>
      <c r="T291" s="46" t="s">
        <v>2502</v>
      </c>
      <c r="U291" s="3">
        <f t="shared" si="40"/>
        <v>456</v>
      </c>
      <c r="V291" s="3">
        <f t="shared" si="41"/>
        <v>0</v>
      </c>
      <c r="W291" s="3"/>
      <c r="X291" s="3">
        <v>2.1</v>
      </c>
      <c r="Y291" s="3">
        <f t="shared" si="12"/>
        <v>3.9</v>
      </c>
      <c r="Z291" s="3">
        <f t="shared" si="44"/>
        <v>159.6</v>
      </c>
      <c r="AA291" s="1">
        <v>2100</v>
      </c>
      <c r="AB291" s="1">
        <f t="shared" si="45"/>
        <v>2.1</v>
      </c>
    </row>
    <row r="292" spans="1:28" ht="43.2" x14ac:dyDescent="0.3">
      <c r="A292" s="3">
        <f t="shared" si="46"/>
        <v>275</v>
      </c>
      <c r="B292" s="3" t="s">
        <v>2561</v>
      </c>
      <c r="C292" s="3">
        <v>1</v>
      </c>
      <c r="D292" s="3" t="s">
        <v>1570</v>
      </c>
      <c r="E292" s="3" t="s">
        <v>303</v>
      </c>
      <c r="F292" s="3" t="s">
        <v>227</v>
      </c>
      <c r="G292" s="3" t="s">
        <v>2333</v>
      </c>
      <c r="H292" s="3" t="s">
        <v>2483</v>
      </c>
      <c r="I292" s="3" t="s">
        <v>2496</v>
      </c>
      <c r="J292" s="3">
        <v>76</v>
      </c>
      <c r="K292" s="3">
        <v>6000</v>
      </c>
      <c r="L292" s="3" t="s">
        <v>25</v>
      </c>
      <c r="M292" s="3">
        <v>1</v>
      </c>
      <c r="N292" s="28">
        <f t="shared" ref="N292:N298" si="49">(K292/1000)*M292</f>
        <v>6</v>
      </c>
      <c r="O292" s="28">
        <f t="shared" ref="O292:O298" si="50">N292*J292</f>
        <v>456</v>
      </c>
      <c r="P292" s="12">
        <v>0</v>
      </c>
      <c r="Q292" s="46">
        <f t="shared" si="42"/>
        <v>0</v>
      </c>
      <c r="R292" s="12"/>
      <c r="S292" s="3">
        <f t="shared" si="43"/>
        <v>6</v>
      </c>
      <c r="T292" s="46" t="s">
        <v>2502</v>
      </c>
      <c r="U292" s="3">
        <f t="shared" si="40"/>
        <v>456</v>
      </c>
      <c r="V292" s="3">
        <f t="shared" si="41"/>
        <v>0</v>
      </c>
      <c r="W292" s="3"/>
      <c r="X292" s="3">
        <v>2.1</v>
      </c>
      <c r="Y292" s="3">
        <f t="shared" si="12"/>
        <v>3.9</v>
      </c>
      <c r="Z292" s="3">
        <f t="shared" si="44"/>
        <v>159.6</v>
      </c>
      <c r="AA292" s="1">
        <v>2100</v>
      </c>
      <c r="AB292" s="1">
        <f t="shared" si="45"/>
        <v>2.1</v>
      </c>
    </row>
    <row r="293" spans="1:28" ht="43.2" x14ac:dyDescent="0.3">
      <c r="A293" s="3">
        <f t="shared" si="46"/>
        <v>276</v>
      </c>
      <c r="B293" s="3" t="s">
        <v>2561</v>
      </c>
      <c r="C293" s="3">
        <v>1</v>
      </c>
      <c r="D293" s="3" t="s">
        <v>1570</v>
      </c>
      <c r="E293" s="3" t="s">
        <v>304</v>
      </c>
      <c r="F293" s="3" t="s">
        <v>227</v>
      </c>
      <c r="G293" s="3" t="s">
        <v>2333</v>
      </c>
      <c r="H293" s="3" t="s">
        <v>2483</v>
      </c>
      <c r="I293" s="3" t="s">
        <v>2496</v>
      </c>
      <c r="J293" s="3">
        <v>76</v>
      </c>
      <c r="K293" s="3">
        <v>6000</v>
      </c>
      <c r="L293" s="3" t="s">
        <v>25</v>
      </c>
      <c r="M293" s="3">
        <v>1</v>
      </c>
      <c r="N293" s="28">
        <f t="shared" si="49"/>
        <v>6</v>
      </c>
      <c r="O293" s="28">
        <f t="shared" si="50"/>
        <v>456</v>
      </c>
      <c r="P293" s="12">
        <v>0</v>
      </c>
      <c r="Q293" s="46">
        <f t="shared" si="42"/>
        <v>0</v>
      </c>
      <c r="R293" s="12"/>
      <c r="S293" s="3">
        <f t="shared" si="43"/>
        <v>6</v>
      </c>
      <c r="T293" s="46" t="s">
        <v>2502</v>
      </c>
      <c r="U293" s="3">
        <f t="shared" si="40"/>
        <v>456</v>
      </c>
      <c r="V293" s="3">
        <f t="shared" si="41"/>
        <v>0</v>
      </c>
      <c r="W293" s="3"/>
      <c r="X293" s="3">
        <v>2.1</v>
      </c>
      <c r="Y293" s="3">
        <f t="shared" si="12"/>
        <v>3.9</v>
      </c>
      <c r="Z293" s="3">
        <f t="shared" si="44"/>
        <v>159.6</v>
      </c>
      <c r="AA293" s="1">
        <v>2100</v>
      </c>
      <c r="AB293" s="1">
        <f t="shared" si="45"/>
        <v>2.1</v>
      </c>
    </row>
    <row r="294" spans="1:28" ht="43.2" x14ac:dyDescent="0.3">
      <c r="A294" s="3">
        <f t="shared" si="46"/>
        <v>277</v>
      </c>
      <c r="B294" s="3" t="s">
        <v>2561</v>
      </c>
      <c r="C294" s="3">
        <v>1</v>
      </c>
      <c r="D294" s="3" t="s">
        <v>1570</v>
      </c>
      <c r="E294" s="3" t="s">
        <v>305</v>
      </c>
      <c r="F294" s="3" t="s">
        <v>308</v>
      </c>
      <c r="G294" s="3" t="s">
        <v>2316</v>
      </c>
      <c r="H294" s="3" t="s">
        <v>2470</v>
      </c>
      <c r="I294" s="3" t="s">
        <v>2496</v>
      </c>
      <c r="J294" s="3">
        <v>41.4</v>
      </c>
      <c r="K294" s="3">
        <v>6000</v>
      </c>
      <c r="L294" s="3" t="s">
        <v>25</v>
      </c>
      <c r="M294" s="3">
        <v>1</v>
      </c>
      <c r="N294" s="28">
        <f t="shared" si="49"/>
        <v>6</v>
      </c>
      <c r="O294" s="28">
        <f t="shared" si="50"/>
        <v>248.39999999999998</v>
      </c>
      <c r="P294" s="12">
        <v>0</v>
      </c>
      <c r="Q294" s="46">
        <f t="shared" si="42"/>
        <v>0</v>
      </c>
      <c r="R294" s="13"/>
      <c r="S294" s="3">
        <f t="shared" si="43"/>
        <v>6</v>
      </c>
      <c r="T294" s="46" t="s">
        <v>2502</v>
      </c>
      <c r="U294" s="3">
        <f t="shared" si="40"/>
        <v>248.39999999999998</v>
      </c>
      <c r="V294" s="3">
        <f t="shared" si="41"/>
        <v>0</v>
      </c>
      <c r="W294" s="3"/>
      <c r="X294" s="3">
        <v>2.1</v>
      </c>
      <c r="Y294" s="3">
        <f t="shared" si="12"/>
        <v>3.9</v>
      </c>
      <c r="Z294" s="3">
        <f t="shared" si="44"/>
        <v>86.94</v>
      </c>
      <c r="AA294" s="1">
        <v>2100</v>
      </c>
      <c r="AB294" s="1">
        <f t="shared" si="45"/>
        <v>2.1</v>
      </c>
    </row>
    <row r="295" spans="1:28" ht="43.2" x14ac:dyDescent="0.3">
      <c r="A295" s="3">
        <f t="shared" si="46"/>
        <v>278</v>
      </c>
      <c r="B295" s="3" t="s">
        <v>2561</v>
      </c>
      <c r="C295" s="3">
        <v>1</v>
      </c>
      <c r="D295" s="3" t="s">
        <v>1570</v>
      </c>
      <c r="E295" s="3" t="s">
        <v>309</v>
      </c>
      <c r="F295" s="3" t="s">
        <v>308</v>
      </c>
      <c r="G295" s="3" t="s">
        <v>2316</v>
      </c>
      <c r="H295" s="3" t="s">
        <v>2470</v>
      </c>
      <c r="I295" s="3" t="s">
        <v>2496</v>
      </c>
      <c r="J295" s="3">
        <v>41.4</v>
      </c>
      <c r="K295" s="3">
        <v>6000</v>
      </c>
      <c r="L295" s="3" t="s">
        <v>25</v>
      </c>
      <c r="M295" s="3">
        <v>1</v>
      </c>
      <c r="N295" s="28">
        <f t="shared" si="49"/>
        <v>6</v>
      </c>
      <c r="O295" s="28">
        <f t="shared" si="50"/>
        <v>248.39999999999998</v>
      </c>
      <c r="P295" s="12">
        <v>0</v>
      </c>
      <c r="Q295" s="46">
        <f t="shared" si="42"/>
        <v>0</v>
      </c>
      <c r="R295" s="13"/>
      <c r="S295" s="3">
        <f t="shared" si="43"/>
        <v>6</v>
      </c>
      <c r="T295" s="46" t="s">
        <v>2502</v>
      </c>
      <c r="U295" s="3">
        <f t="shared" si="40"/>
        <v>248.39999999999998</v>
      </c>
      <c r="V295" s="3">
        <f t="shared" si="41"/>
        <v>0</v>
      </c>
      <c r="W295" s="3"/>
      <c r="X295" s="3">
        <v>2.1</v>
      </c>
      <c r="Y295" s="3">
        <f t="shared" si="12"/>
        <v>3.9</v>
      </c>
      <c r="Z295" s="3">
        <f t="shared" si="44"/>
        <v>86.94</v>
      </c>
      <c r="AA295" s="1">
        <v>2100</v>
      </c>
      <c r="AB295" s="1">
        <f t="shared" si="45"/>
        <v>2.1</v>
      </c>
    </row>
    <row r="296" spans="1:28" ht="43.2" x14ac:dyDescent="0.3">
      <c r="A296" s="3">
        <f t="shared" si="46"/>
        <v>279</v>
      </c>
      <c r="B296" s="3" t="s">
        <v>2561</v>
      </c>
      <c r="C296" s="3">
        <v>1</v>
      </c>
      <c r="D296" s="3" t="s">
        <v>1570</v>
      </c>
      <c r="E296" s="3" t="s">
        <v>306</v>
      </c>
      <c r="F296" s="3" t="s">
        <v>308</v>
      </c>
      <c r="G296" s="3" t="s">
        <v>2316</v>
      </c>
      <c r="H296" s="3" t="s">
        <v>2470</v>
      </c>
      <c r="I296" s="3" t="s">
        <v>2496</v>
      </c>
      <c r="J296" s="3">
        <v>41.4</v>
      </c>
      <c r="K296" s="3">
        <v>6000</v>
      </c>
      <c r="L296" s="3" t="s">
        <v>25</v>
      </c>
      <c r="M296" s="3">
        <v>1</v>
      </c>
      <c r="N296" s="28">
        <f t="shared" si="49"/>
        <v>6</v>
      </c>
      <c r="O296" s="28">
        <f t="shared" si="50"/>
        <v>248.39999999999998</v>
      </c>
      <c r="P296" s="12">
        <v>0</v>
      </c>
      <c r="Q296" s="46">
        <f t="shared" si="42"/>
        <v>0</v>
      </c>
      <c r="R296" s="13"/>
      <c r="S296" s="3">
        <f t="shared" si="43"/>
        <v>6</v>
      </c>
      <c r="T296" s="46" t="s">
        <v>2502</v>
      </c>
      <c r="U296" s="3">
        <f t="shared" si="40"/>
        <v>248.39999999999998</v>
      </c>
      <c r="V296" s="3">
        <f t="shared" si="41"/>
        <v>0</v>
      </c>
      <c r="W296" s="3"/>
      <c r="X296" s="3">
        <v>2.1</v>
      </c>
      <c r="Y296" s="3">
        <f t="shared" si="12"/>
        <v>3.9</v>
      </c>
      <c r="Z296" s="3">
        <f t="shared" si="44"/>
        <v>86.94</v>
      </c>
      <c r="AA296" s="1">
        <v>2100</v>
      </c>
      <c r="AB296" s="1">
        <f t="shared" si="45"/>
        <v>2.1</v>
      </c>
    </row>
    <row r="297" spans="1:28" ht="43.2" x14ac:dyDescent="0.3">
      <c r="A297" s="3">
        <f t="shared" si="46"/>
        <v>280</v>
      </c>
      <c r="B297" s="3" t="s">
        <v>2561</v>
      </c>
      <c r="C297" s="3">
        <v>1</v>
      </c>
      <c r="D297" s="3" t="s">
        <v>1570</v>
      </c>
      <c r="E297" s="3" t="s">
        <v>310</v>
      </c>
      <c r="F297" s="3" t="s">
        <v>308</v>
      </c>
      <c r="G297" s="3" t="s">
        <v>2316</v>
      </c>
      <c r="H297" s="3" t="s">
        <v>2470</v>
      </c>
      <c r="I297" s="3" t="s">
        <v>2496</v>
      </c>
      <c r="J297" s="3">
        <v>41.4</v>
      </c>
      <c r="K297" s="3">
        <v>6000</v>
      </c>
      <c r="L297" s="3" t="s">
        <v>25</v>
      </c>
      <c r="M297" s="3">
        <v>1</v>
      </c>
      <c r="N297" s="28">
        <f t="shared" si="49"/>
        <v>6</v>
      </c>
      <c r="O297" s="28">
        <f t="shared" si="50"/>
        <v>248.39999999999998</v>
      </c>
      <c r="P297" s="12">
        <v>0</v>
      </c>
      <c r="Q297" s="46">
        <f t="shared" si="42"/>
        <v>0</v>
      </c>
      <c r="R297" s="13"/>
      <c r="S297" s="3">
        <f t="shared" si="43"/>
        <v>6</v>
      </c>
      <c r="T297" s="46" t="s">
        <v>2502</v>
      </c>
      <c r="U297" s="3">
        <f t="shared" si="40"/>
        <v>248.39999999999998</v>
      </c>
      <c r="V297" s="3">
        <f t="shared" si="41"/>
        <v>0</v>
      </c>
      <c r="W297" s="3"/>
      <c r="X297" s="3">
        <v>2.1</v>
      </c>
      <c r="Y297" s="3">
        <f t="shared" si="12"/>
        <v>3.9</v>
      </c>
      <c r="Z297" s="3">
        <f t="shared" si="44"/>
        <v>86.94</v>
      </c>
      <c r="AA297" s="1">
        <v>2100</v>
      </c>
      <c r="AB297" s="1">
        <f t="shared" si="45"/>
        <v>2.1</v>
      </c>
    </row>
    <row r="298" spans="1:28" ht="43.2" x14ac:dyDescent="0.3">
      <c r="A298" s="3">
        <f t="shared" si="46"/>
        <v>281</v>
      </c>
      <c r="B298" s="3" t="s">
        <v>2561</v>
      </c>
      <c r="C298" s="3">
        <v>1</v>
      </c>
      <c r="D298" s="3" t="s">
        <v>1570</v>
      </c>
      <c r="E298" s="3" t="s">
        <v>307</v>
      </c>
      <c r="F298" s="3" t="s">
        <v>308</v>
      </c>
      <c r="G298" s="3" t="s">
        <v>2316</v>
      </c>
      <c r="H298" s="3" t="s">
        <v>2470</v>
      </c>
      <c r="I298" s="3" t="s">
        <v>2496</v>
      </c>
      <c r="J298" s="3">
        <v>41.4</v>
      </c>
      <c r="K298" s="3">
        <v>6000</v>
      </c>
      <c r="L298" s="3" t="s">
        <v>25</v>
      </c>
      <c r="M298" s="3">
        <v>1</v>
      </c>
      <c r="N298" s="28">
        <f t="shared" si="49"/>
        <v>6</v>
      </c>
      <c r="O298" s="28">
        <f t="shared" si="50"/>
        <v>248.39999999999998</v>
      </c>
      <c r="P298" s="12">
        <v>0</v>
      </c>
      <c r="Q298" s="46">
        <f t="shared" si="42"/>
        <v>0</v>
      </c>
      <c r="R298" s="13"/>
      <c r="S298" s="3">
        <f t="shared" si="43"/>
        <v>6</v>
      </c>
      <c r="T298" s="46" t="s">
        <v>2502</v>
      </c>
      <c r="U298" s="3">
        <f t="shared" si="40"/>
        <v>248.39999999999998</v>
      </c>
      <c r="V298" s="3">
        <f t="shared" si="41"/>
        <v>0</v>
      </c>
      <c r="W298" s="3"/>
      <c r="X298" s="3">
        <v>2.1</v>
      </c>
      <c r="Y298" s="3">
        <f t="shared" si="12"/>
        <v>3.9</v>
      </c>
      <c r="Z298" s="3">
        <f t="shared" si="44"/>
        <v>86.94</v>
      </c>
      <c r="AA298" s="1">
        <v>2100</v>
      </c>
      <c r="AB298" s="1">
        <f t="shared" si="45"/>
        <v>2.1</v>
      </c>
    </row>
    <row r="299" spans="1:28" ht="43.2" x14ac:dyDescent="0.3">
      <c r="A299" s="3">
        <f t="shared" si="46"/>
        <v>282</v>
      </c>
      <c r="B299" s="3" t="s">
        <v>2561</v>
      </c>
      <c r="C299" s="3">
        <v>1</v>
      </c>
      <c r="D299" s="3" t="s">
        <v>1570</v>
      </c>
      <c r="E299" s="3" t="s">
        <v>311</v>
      </c>
      <c r="F299" s="3" t="s">
        <v>312</v>
      </c>
      <c r="G299" s="3" t="s">
        <v>2309</v>
      </c>
      <c r="H299" s="3" t="s">
        <v>2474</v>
      </c>
      <c r="I299" s="3" t="s">
        <v>2496</v>
      </c>
      <c r="J299" s="3">
        <v>65.400000000000006</v>
      </c>
      <c r="K299" s="3">
        <v>6000</v>
      </c>
      <c r="L299" s="3" t="s">
        <v>25</v>
      </c>
      <c r="M299" s="3">
        <v>1</v>
      </c>
      <c r="N299" s="28">
        <f>(K299/1000)*M299</f>
        <v>6</v>
      </c>
      <c r="O299" s="28">
        <f>N299*J299</f>
        <v>392.40000000000003</v>
      </c>
      <c r="P299" s="12">
        <v>0</v>
      </c>
      <c r="Q299" s="46">
        <f t="shared" si="42"/>
        <v>0</v>
      </c>
      <c r="R299" s="12"/>
      <c r="S299" s="3">
        <f t="shared" si="43"/>
        <v>6</v>
      </c>
      <c r="T299" s="46" t="s">
        <v>2502</v>
      </c>
      <c r="U299" s="3">
        <f t="shared" si="40"/>
        <v>392.40000000000003</v>
      </c>
      <c r="V299" s="3">
        <f t="shared" si="41"/>
        <v>0</v>
      </c>
      <c r="W299" s="3"/>
      <c r="X299" s="3">
        <v>1.8</v>
      </c>
      <c r="Y299" s="3">
        <f t="shared" si="12"/>
        <v>4.2</v>
      </c>
      <c r="Z299" s="3">
        <f t="shared" si="44"/>
        <v>117.72000000000001</v>
      </c>
      <c r="AA299" s="1">
        <v>1800</v>
      </c>
      <c r="AB299" s="1">
        <f t="shared" si="45"/>
        <v>1.8</v>
      </c>
    </row>
    <row r="300" spans="1:28" ht="43.2" x14ac:dyDescent="0.3">
      <c r="A300" s="3">
        <f t="shared" si="46"/>
        <v>283</v>
      </c>
      <c r="B300" s="3" t="s">
        <v>2561</v>
      </c>
      <c r="C300" s="3">
        <v>1</v>
      </c>
      <c r="D300" s="3" t="s">
        <v>1570</v>
      </c>
      <c r="E300" s="3" t="s">
        <v>313</v>
      </c>
      <c r="F300" s="3" t="s">
        <v>308</v>
      </c>
      <c r="G300" s="3" t="s">
        <v>2316</v>
      </c>
      <c r="H300" s="3" t="s">
        <v>2470</v>
      </c>
      <c r="I300" s="3" t="s">
        <v>2496</v>
      </c>
      <c r="J300" s="3">
        <v>41.4</v>
      </c>
      <c r="K300" s="3">
        <v>6000</v>
      </c>
      <c r="L300" s="3" t="s">
        <v>25</v>
      </c>
      <c r="M300" s="3">
        <v>1</v>
      </c>
      <c r="N300" s="28">
        <f t="shared" ref="N300:N306" si="51">(K300/1000)*M300</f>
        <v>6</v>
      </c>
      <c r="O300" s="28">
        <f t="shared" ref="O300:O306" si="52">N300*J300</f>
        <v>248.39999999999998</v>
      </c>
      <c r="P300" s="12">
        <v>0</v>
      </c>
      <c r="Q300" s="46">
        <f t="shared" si="42"/>
        <v>0</v>
      </c>
      <c r="R300" s="13"/>
      <c r="S300" s="3">
        <f t="shared" si="43"/>
        <v>6</v>
      </c>
      <c r="T300" s="46" t="s">
        <v>2502</v>
      </c>
      <c r="U300" s="3">
        <f t="shared" si="40"/>
        <v>248.39999999999998</v>
      </c>
      <c r="V300" s="3">
        <f t="shared" si="41"/>
        <v>0</v>
      </c>
      <c r="W300" s="3"/>
      <c r="X300" s="3">
        <v>1.8</v>
      </c>
      <c r="Y300" s="3">
        <f t="shared" si="12"/>
        <v>4.2</v>
      </c>
      <c r="Z300" s="3">
        <f t="shared" si="44"/>
        <v>74.52</v>
      </c>
      <c r="AA300" s="1">
        <v>1800</v>
      </c>
      <c r="AB300" s="1">
        <f t="shared" si="45"/>
        <v>1.8</v>
      </c>
    </row>
    <row r="301" spans="1:28" ht="43.2" x14ac:dyDescent="0.3">
      <c r="A301" s="3">
        <f t="shared" si="46"/>
        <v>284</v>
      </c>
      <c r="B301" s="3" t="s">
        <v>2561</v>
      </c>
      <c r="C301" s="3">
        <v>1</v>
      </c>
      <c r="D301" s="3" t="s">
        <v>1570</v>
      </c>
      <c r="E301" s="3" t="s">
        <v>314</v>
      </c>
      <c r="F301" s="3" t="s">
        <v>308</v>
      </c>
      <c r="G301" s="3" t="s">
        <v>2316</v>
      </c>
      <c r="H301" s="3" t="s">
        <v>2470</v>
      </c>
      <c r="I301" s="3" t="s">
        <v>2496</v>
      </c>
      <c r="J301" s="3">
        <v>41.4</v>
      </c>
      <c r="K301" s="3">
        <v>6000</v>
      </c>
      <c r="L301" s="3" t="s">
        <v>25</v>
      </c>
      <c r="M301" s="3">
        <v>1</v>
      </c>
      <c r="N301" s="28">
        <f t="shared" si="51"/>
        <v>6</v>
      </c>
      <c r="O301" s="28">
        <f t="shared" si="52"/>
        <v>248.39999999999998</v>
      </c>
      <c r="P301" s="12">
        <v>0</v>
      </c>
      <c r="Q301" s="46">
        <f t="shared" si="42"/>
        <v>0</v>
      </c>
      <c r="R301" s="13"/>
      <c r="S301" s="3">
        <f t="shared" si="43"/>
        <v>6</v>
      </c>
      <c r="T301" s="46" t="s">
        <v>2502</v>
      </c>
      <c r="U301" s="3">
        <f t="shared" si="40"/>
        <v>248.39999999999998</v>
      </c>
      <c r="V301" s="3">
        <f t="shared" si="41"/>
        <v>0</v>
      </c>
      <c r="W301" s="3"/>
      <c r="X301" s="3">
        <v>1.8</v>
      </c>
      <c r="Y301" s="3">
        <f t="shared" si="12"/>
        <v>4.2</v>
      </c>
      <c r="Z301" s="3">
        <f t="shared" si="44"/>
        <v>74.52</v>
      </c>
      <c r="AA301" s="1">
        <v>1800</v>
      </c>
      <c r="AB301" s="1">
        <f t="shared" si="45"/>
        <v>1.8</v>
      </c>
    </row>
    <row r="302" spans="1:28" ht="43.2" x14ac:dyDescent="0.3">
      <c r="A302" s="3">
        <f t="shared" si="46"/>
        <v>285</v>
      </c>
      <c r="B302" s="3" t="s">
        <v>2561</v>
      </c>
      <c r="C302" s="3">
        <v>1</v>
      </c>
      <c r="D302" s="3" t="s">
        <v>1570</v>
      </c>
      <c r="E302" s="3" t="s">
        <v>315</v>
      </c>
      <c r="F302" s="3" t="s">
        <v>308</v>
      </c>
      <c r="G302" s="3" t="s">
        <v>2316</v>
      </c>
      <c r="H302" s="3" t="s">
        <v>2470</v>
      </c>
      <c r="I302" s="3" t="s">
        <v>2496</v>
      </c>
      <c r="J302" s="3">
        <v>41.4</v>
      </c>
      <c r="K302" s="3">
        <v>6000</v>
      </c>
      <c r="L302" s="3" t="s">
        <v>25</v>
      </c>
      <c r="M302" s="3">
        <v>1</v>
      </c>
      <c r="N302" s="28">
        <f t="shared" si="51"/>
        <v>6</v>
      </c>
      <c r="O302" s="28">
        <f t="shared" si="52"/>
        <v>248.39999999999998</v>
      </c>
      <c r="P302" s="12">
        <v>0</v>
      </c>
      <c r="Q302" s="46">
        <f t="shared" si="42"/>
        <v>0</v>
      </c>
      <c r="R302" s="13"/>
      <c r="S302" s="3">
        <f t="shared" si="43"/>
        <v>6</v>
      </c>
      <c r="T302" s="46" t="s">
        <v>2502</v>
      </c>
      <c r="U302" s="3">
        <f t="shared" si="40"/>
        <v>248.39999999999998</v>
      </c>
      <c r="V302" s="3">
        <f t="shared" si="41"/>
        <v>0</v>
      </c>
      <c r="W302" s="3"/>
      <c r="X302" s="3">
        <v>1.8</v>
      </c>
      <c r="Y302" s="3">
        <f t="shared" si="12"/>
        <v>4.2</v>
      </c>
      <c r="Z302" s="3">
        <f t="shared" si="44"/>
        <v>74.52</v>
      </c>
      <c r="AA302" s="1">
        <v>1800</v>
      </c>
      <c r="AB302" s="1">
        <f t="shared" si="45"/>
        <v>1.8</v>
      </c>
    </row>
    <row r="303" spans="1:28" ht="43.2" x14ac:dyDescent="0.3">
      <c r="A303" s="3">
        <f t="shared" si="46"/>
        <v>286</v>
      </c>
      <c r="B303" s="3" t="s">
        <v>2561</v>
      </c>
      <c r="C303" s="3">
        <v>1</v>
      </c>
      <c r="D303" s="3" t="s">
        <v>1570</v>
      </c>
      <c r="E303" s="3" t="s">
        <v>316</v>
      </c>
      <c r="F303" s="3" t="s">
        <v>308</v>
      </c>
      <c r="G303" s="3" t="s">
        <v>2316</v>
      </c>
      <c r="H303" s="3" t="s">
        <v>2470</v>
      </c>
      <c r="I303" s="3" t="s">
        <v>2496</v>
      </c>
      <c r="J303" s="3">
        <v>41.4</v>
      </c>
      <c r="K303" s="3">
        <v>6000</v>
      </c>
      <c r="L303" s="3" t="s">
        <v>25</v>
      </c>
      <c r="M303" s="3">
        <v>1</v>
      </c>
      <c r="N303" s="28">
        <f t="shared" si="51"/>
        <v>6</v>
      </c>
      <c r="O303" s="28">
        <f t="shared" si="52"/>
        <v>248.39999999999998</v>
      </c>
      <c r="P303" s="12">
        <v>0</v>
      </c>
      <c r="Q303" s="46">
        <f t="shared" si="42"/>
        <v>0</v>
      </c>
      <c r="R303" s="13"/>
      <c r="S303" s="3">
        <f t="shared" si="43"/>
        <v>6</v>
      </c>
      <c r="T303" s="46" t="s">
        <v>2502</v>
      </c>
      <c r="U303" s="3">
        <f t="shared" si="40"/>
        <v>248.39999999999998</v>
      </c>
      <c r="V303" s="3">
        <f t="shared" si="41"/>
        <v>0</v>
      </c>
      <c r="W303" s="3"/>
      <c r="X303" s="3">
        <v>1.8</v>
      </c>
      <c r="Y303" s="3">
        <f t="shared" si="12"/>
        <v>4.2</v>
      </c>
      <c r="Z303" s="3">
        <f t="shared" si="44"/>
        <v>74.52</v>
      </c>
      <c r="AA303" s="1">
        <v>1800</v>
      </c>
      <c r="AB303" s="1">
        <f t="shared" si="45"/>
        <v>1.8</v>
      </c>
    </row>
    <row r="304" spans="1:28" ht="43.2" x14ac:dyDescent="0.3">
      <c r="A304" s="3">
        <f t="shared" si="46"/>
        <v>287</v>
      </c>
      <c r="B304" s="3" t="s">
        <v>2561</v>
      </c>
      <c r="C304" s="3">
        <v>1</v>
      </c>
      <c r="D304" s="3" t="s">
        <v>1570</v>
      </c>
      <c r="E304" s="3" t="s">
        <v>317</v>
      </c>
      <c r="F304" s="3" t="s">
        <v>308</v>
      </c>
      <c r="G304" s="3" t="s">
        <v>2316</v>
      </c>
      <c r="H304" s="3" t="s">
        <v>2470</v>
      </c>
      <c r="I304" s="3" t="s">
        <v>2496</v>
      </c>
      <c r="J304" s="3">
        <v>41.4</v>
      </c>
      <c r="K304" s="3">
        <v>6000</v>
      </c>
      <c r="L304" s="3" t="s">
        <v>25</v>
      </c>
      <c r="M304" s="3">
        <v>1</v>
      </c>
      <c r="N304" s="28">
        <f t="shared" si="51"/>
        <v>6</v>
      </c>
      <c r="O304" s="28">
        <f t="shared" si="52"/>
        <v>248.39999999999998</v>
      </c>
      <c r="P304" s="12">
        <v>0</v>
      </c>
      <c r="Q304" s="46">
        <f t="shared" si="42"/>
        <v>0</v>
      </c>
      <c r="R304" s="13"/>
      <c r="S304" s="3">
        <f t="shared" si="43"/>
        <v>6</v>
      </c>
      <c r="T304" s="46" t="s">
        <v>2502</v>
      </c>
      <c r="U304" s="3">
        <f t="shared" si="40"/>
        <v>248.39999999999998</v>
      </c>
      <c r="V304" s="3">
        <f t="shared" si="41"/>
        <v>0</v>
      </c>
      <c r="W304" s="3"/>
      <c r="X304" s="3">
        <v>1.8</v>
      </c>
      <c r="Y304" s="3">
        <f t="shared" si="12"/>
        <v>4.2</v>
      </c>
      <c r="Z304" s="3">
        <f t="shared" si="44"/>
        <v>74.52</v>
      </c>
      <c r="AA304" s="1">
        <v>1800</v>
      </c>
      <c r="AB304" s="1">
        <f t="shared" si="45"/>
        <v>1.8</v>
      </c>
    </row>
    <row r="305" spans="1:28" ht="43.2" x14ac:dyDescent="0.3">
      <c r="A305" s="3">
        <f t="shared" si="46"/>
        <v>288</v>
      </c>
      <c r="B305" s="3" t="s">
        <v>2561</v>
      </c>
      <c r="C305" s="3">
        <v>1</v>
      </c>
      <c r="D305" s="3" t="s">
        <v>1570</v>
      </c>
      <c r="E305" s="3" t="s">
        <v>318</v>
      </c>
      <c r="F305" s="3" t="s">
        <v>308</v>
      </c>
      <c r="G305" s="3" t="s">
        <v>2316</v>
      </c>
      <c r="H305" s="3" t="s">
        <v>2470</v>
      </c>
      <c r="I305" s="3" t="s">
        <v>2496</v>
      </c>
      <c r="J305" s="3">
        <v>41.4</v>
      </c>
      <c r="K305" s="3">
        <v>6000</v>
      </c>
      <c r="L305" s="3" t="s">
        <v>25</v>
      </c>
      <c r="M305" s="3">
        <v>1</v>
      </c>
      <c r="N305" s="28">
        <f t="shared" si="51"/>
        <v>6</v>
      </c>
      <c r="O305" s="28">
        <f t="shared" si="52"/>
        <v>248.39999999999998</v>
      </c>
      <c r="P305" s="12">
        <v>0</v>
      </c>
      <c r="Q305" s="46">
        <f t="shared" si="42"/>
        <v>0</v>
      </c>
      <c r="R305" s="13"/>
      <c r="S305" s="3">
        <f t="shared" si="43"/>
        <v>6</v>
      </c>
      <c r="T305" s="46" t="s">
        <v>2502</v>
      </c>
      <c r="U305" s="3">
        <f t="shared" si="40"/>
        <v>248.39999999999998</v>
      </c>
      <c r="V305" s="3">
        <f t="shared" si="41"/>
        <v>0</v>
      </c>
      <c r="W305" s="3"/>
      <c r="X305" s="3">
        <v>1.8</v>
      </c>
      <c r="Y305" s="3">
        <f t="shared" si="12"/>
        <v>4.2</v>
      </c>
      <c r="Z305" s="3">
        <f t="shared" si="44"/>
        <v>74.52</v>
      </c>
      <c r="AA305" s="1">
        <v>1800</v>
      </c>
      <c r="AB305" s="1">
        <f t="shared" si="45"/>
        <v>1.8</v>
      </c>
    </row>
    <row r="306" spans="1:28" ht="43.2" x14ac:dyDescent="0.3">
      <c r="A306" s="3">
        <f t="shared" si="46"/>
        <v>289</v>
      </c>
      <c r="B306" s="3" t="s">
        <v>2561</v>
      </c>
      <c r="C306" s="3">
        <v>1</v>
      </c>
      <c r="D306" s="3" t="s">
        <v>1570</v>
      </c>
      <c r="E306" s="3" t="s">
        <v>319</v>
      </c>
      <c r="F306" s="3" t="s">
        <v>308</v>
      </c>
      <c r="G306" s="3" t="s">
        <v>2316</v>
      </c>
      <c r="H306" s="3" t="s">
        <v>2470</v>
      </c>
      <c r="I306" s="3" t="s">
        <v>2496</v>
      </c>
      <c r="J306" s="3">
        <v>41.4</v>
      </c>
      <c r="K306" s="3">
        <v>6000</v>
      </c>
      <c r="L306" s="3" t="s">
        <v>25</v>
      </c>
      <c r="M306" s="3">
        <v>1</v>
      </c>
      <c r="N306" s="28">
        <f t="shared" si="51"/>
        <v>6</v>
      </c>
      <c r="O306" s="28">
        <f t="shared" si="52"/>
        <v>248.39999999999998</v>
      </c>
      <c r="P306" s="12">
        <v>0</v>
      </c>
      <c r="Q306" s="46">
        <f t="shared" si="42"/>
        <v>0</v>
      </c>
      <c r="R306" s="13"/>
      <c r="S306" s="3">
        <f t="shared" si="43"/>
        <v>6</v>
      </c>
      <c r="T306" s="46" t="s">
        <v>2502</v>
      </c>
      <c r="U306" s="3">
        <f t="shared" si="40"/>
        <v>248.39999999999998</v>
      </c>
      <c r="V306" s="3">
        <f t="shared" si="41"/>
        <v>0</v>
      </c>
      <c r="W306" s="3"/>
      <c r="X306" s="3">
        <v>1.8</v>
      </c>
      <c r="Y306" s="3">
        <f t="shared" si="12"/>
        <v>4.2</v>
      </c>
      <c r="Z306" s="3">
        <f t="shared" si="44"/>
        <v>74.52</v>
      </c>
      <c r="AA306" s="1">
        <v>1800</v>
      </c>
      <c r="AB306" s="1">
        <f t="shared" si="45"/>
        <v>1.8</v>
      </c>
    </row>
    <row r="307" spans="1:28" ht="43.2" x14ac:dyDescent="0.3">
      <c r="A307" s="3">
        <f t="shared" si="46"/>
        <v>290</v>
      </c>
      <c r="B307" s="3" t="s">
        <v>2561</v>
      </c>
      <c r="C307" s="3">
        <v>1</v>
      </c>
      <c r="D307" s="3" t="s">
        <v>1570</v>
      </c>
      <c r="E307" s="3" t="s">
        <v>320</v>
      </c>
      <c r="F307" s="3" t="s">
        <v>312</v>
      </c>
      <c r="G307" s="3" t="s">
        <v>2309</v>
      </c>
      <c r="H307" s="3" t="s">
        <v>2474</v>
      </c>
      <c r="I307" s="3" t="s">
        <v>2496</v>
      </c>
      <c r="J307" s="3">
        <v>65.400000000000006</v>
      </c>
      <c r="K307" s="3">
        <v>6000</v>
      </c>
      <c r="L307" s="3" t="s">
        <v>25</v>
      </c>
      <c r="M307" s="3">
        <v>1</v>
      </c>
      <c r="N307" s="28">
        <f>(K307/1000)*M307</f>
        <v>6</v>
      </c>
      <c r="O307" s="28">
        <f>N307*J307</f>
        <v>392.40000000000003</v>
      </c>
      <c r="P307" s="12">
        <v>0</v>
      </c>
      <c r="Q307" s="46">
        <f t="shared" si="42"/>
        <v>0</v>
      </c>
      <c r="R307" s="12"/>
      <c r="S307" s="3">
        <f t="shared" si="43"/>
        <v>6</v>
      </c>
      <c r="T307" s="46" t="s">
        <v>2502</v>
      </c>
      <c r="U307" s="3">
        <f t="shared" si="40"/>
        <v>392.40000000000003</v>
      </c>
      <c r="V307" s="3">
        <f t="shared" si="41"/>
        <v>0</v>
      </c>
      <c r="W307" s="3"/>
      <c r="X307" s="3">
        <v>1.8</v>
      </c>
      <c r="Y307" s="3">
        <f t="shared" si="12"/>
        <v>4.2</v>
      </c>
      <c r="Z307" s="3">
        <f t="shared" si="44"/>
        <v>117.72000000000001</v>
      </c>
      <c r="AA307" s="1">
        <v>1800</v>
      </c>
      <c r="AB307" s="1">
        <f t="shared" si="45"/>
        <v>1.8</v>
      </c>
    </row>
    <row r="308" spans="1:28" ht="43.2" x14ac:dyDescent="0.3">
      <c r="A308" s="3">
        <f t="shared" si="46"/>
        <v>291</v>
      </c>
      <c r="B308" s="3" t="s">
        <v>2561</v>
      </c>
      <c r="C308" s="3">
        <v>1</v>
      </c>
      <c r="D308" s="3" t="s">
        <v>1570</v>
      </c>
      <c r="E308" s="3" t="s">
        <v>321</v>
      </c>
      <c r="F308" s="3" t="s">
        <v>308</v>
      </c>
      <c r="G308" s="3" t="s">
        <v>2316</v>
      </c>
      <c r="H308" s="3" t="s">
        <v>2470</v>
      </c>
      <c r="I308" s="3" t="s">
        <v>2496</v>
      </c>
      <c r="J308" s="3">
        <v>41.4</v>
      </c>
      <c r="K308" s="3">
        <v>6000</v>
      </c>
      <c r="L308" s="3" t="s">
        <v>25</v>
      </c>
      <c r="M308" s="3">
        <v>1</v>
      </c>
      <c r="N308" s="28">
        <f t="shared" ref="N308:N328" si="53">(K308/1000)*M308</f>
        <v>6</v>
      </c>
      <c r="O308" s="28">
        <f t="shared" ref="O308:O328" si="54">N308*J308</f>
        <v>248.39999999999998</v>
      </c>
      <c r="P308" s="12">
        <v>0</v>
      </c>
      <c r="Q308" s="46">
        <f t="shared" si="42"/>
        <v>0</v>
      </c>
      <c r="R308" s="13"/>
      <c r="S308" s="3">
        <f t="shared" si="43"/>
        <v>6</v>
      </c>
      <c r="T308" s="46" t="s">
        <v>2502</v>
      </c>
      <c r="U308" s="3">
        <f t="shared" si="40"/>
        <v>248.39999999999998</v>
      </c>
      <c r="V308" s="3">
        <f t="shared" si="41"/>
        <v>0</v>
      </c>
      <c r="W308" s="3"/>
      <c r="X308" s="3">
        <v>1.8</v>
      </c>
      <c r="Y308" s="3">
        <f t="shared" si="12"/>
        <v>4.2</v>
      </c>
      <c r="Z308" s="3">
        <f t="shared" si="44"/>
        <v>74.52</v>
      </c>
      <c r="AA308" s="1">
        <v>1800</v>
      </c>
      <c r="AB308" s="1">
        <f t="shared" si="45"/>
        <v>1.8</v>
      </c>
    </row>
    <row r="309" spans="1:28" ht="43.2" x14ac:dyDescent="0.3">
      <c r="A309" s="3">
        <f t="shared" si="46"/>
        <v>292</v>
      </c>
      <c r="B309" s="3" t="s">
        <v>2561</v>
      </c>
      <c r="C309" s="3">
        <v>1</v>
      </c>
      <c r="D309" s="3" t="s">
        <v>1570</v>
      </c>
      <c r="E309" s="3" t="s">
        <v>322</v>
      </c>
      <c r="F309" s="3" t="s">
        <v>308</v>
      </c>
      <c r="G309" s="3" t="s">
        <v>2316</v>
      </c>
      <c r="H309" s="3" t="s">
        <v>2470</v>
      </c>
      <c r="I309" s="3" t="s">
        <v>2496</v>
      </c>
      <c r="J309" s="3">
        <v>41.4</v>
      </c>
      <c r="K309" s="3">
        <v>6000</v>
      </c>
      <c r="L309" s="3" t="s">
        <v>25</v>
      </c>
      <c r="M309" s="3">
        <v>1</v>
      </c>
      <c r="N309" s="28">
        <f t="shared" si="53"/>
        <v>6</v>
      </c>
      <c r="O309" s="28">
        <f t="shared" si="54"/>
        <v>248.39999999999998</v>
      </c>
      <c r="P309" s="12">
        <v>0</v>
      </c>
      <c r="Q309" s="46">
        <f t="shared" si="42"/>
        <v>0</v>
      </c>
      <c r="R309" s="13"/>
      <c r="S309" s="3">
        <f t="shared" si="43"/>
        <v>6</v>
      </c>
      <c r="T309" s="46" t="s">
        <v>2502</v>
      </c>
      <c r="U309" s="3">
        <f t="shared" si="40"/>
        <v>248.39999999999998</v>
      </c>
      <c r="V309" s="3">
        <f t="shared" si="41"/>
        <v>0</v>
      </c>
      <c r="W309" s="3"/>
      <c r="X309" s="3">
        <v>1.8</v>
      </c>
      <c r="Y309" s="3">
        <f t="shared" si="12"/>
        <v>4.2</v>
      </c>
      <c r="Z309" s="3">
        <f t="shared" si="44"/>
        <v>74.52</v>
      </c>
      <c r="AA309" s="1">
        <v>1800</v>
      </c>
      <c r="AB309" s="1">
        <f t="shared" si="45"/>
        <v>1.8</v>
      </c>
    </row>
    <row r="310" spans="1:28" ht="43.2" x14ac:dyDescent="0.3">
      <c r="A310" s="3">
        <f t="shared" si="46"/>
        <v>293</v>
      </c>
      <c r="B310" s="3" t="s">
        <v>2561</v>
      </c>
      <c r="C310" s="3">
        <v>1</v>
      </c>
      <c r="D310" s="3" t="s">
        <v>1570</v>
      </c>
      <c r="E310" s="3" t="s">
        <v>323</v>
      </c>
      <c r="F310" s="3" t="s">
        <v>308</v>
      </c>
      <c r="G310" s="3" t="s">
        <v>2316</v>
      </c>
      <c r="H310" s="3" t="s">
        <v>2470</v>
      </c>
      <c r="I310" s="3" t="s">
        <v>2496</v>
      </c>
      <c r="J310" s="3">
        <v>41.4</v>
      </c>
      <c r="K310" s="3">
        <v>6000</v>
      </c>
      <c r="L310" s="3" t="s">
        <v>25</v>
      </c>
      <c r="M310" s="3">
        <v>1</v>
      </c>
      <c r="N310" s="28">
        <f t="shared" si="53"/>
        <v>6</v>
      </c>
      <c r="O310" s="28">
        <f t="shared" si="54"/>
        <v>248.39999999999998</v>
      </c>
      <c r="P310" s="12">
        <v>0</v>
      </c>
      <c r="Q310" s="46">
        <f t="shared" si="42"/>
        <v>0</v>
      </c>
      <c r="R310" s="13"/>
      <c r="S310" s="3">
        <f t="shared" si="43"/>
        <v>6</v>
      </c>
      <c r="T310" s="46" t="s">
        <v>2502</v>
      </c>
      <c r="U310" s="3">
        <f t="shared" si="40"/>
        <v>248.39999999999998</v>
      </c>
      <c r="V310" s="3">
        <f t="shared" si="41"/>
        <v>0</v>
      </c>
      <c r="W310" s="3"/>
      <c r="X310" s="3">
        <v>1.8</v>
      </c>
      <c r="Y310" s="3">
        <f t="shared" si="12"/>
        <v>4.2</v>
      </c>
      <c r="Z310" s="3">
        <f t="shared" si="44"/>
        <v>74.52</v>
      </c>
      <c r="AA310" s="1">
        <v>1800</v>
      </c>
      <c r="AB310" s="1">
        <f t="shared" si="45"/>
        <v>1.8</v>
      </c>
    </row>
    <row r="311" spans="1:28" ht="43.2" x14ac:dyDescent="0.3">
      <c r="A311" s="3">
        <f t="shared" si="46"/>
        <v>294</v>
      </c>
      <c r="B311" s="3" t="s">
        <v>2561</v>
      </c>
      <c r="C311" s="3">
        <v>1</v>
      </c>
      <c r="D311" s="3" t="s">
        <v>1570</v>
      </c>
      <c r="E311" s="3" t="s">
        <v>324</v>
      </c>
      <c r="F311" s="3" t="s">
        <v>308</v>
      </c>
      <c r="G311" s="3" t="s">
        <v>2316</v>
      </c>
      <c r="H311" s="3" t="s">
        <v>2470</v>
      </c>
      <c r="I311" s="3" t="s">
        <v>2496</v>
      </c>
      <c r="J311" s="3">
        <v>41.4</v>
      </c>
      <c r="K311" s="3">
        <v>6000</v>
      </c>
      <c r="L311" s="3" t="s">
        <v>25</v>
      </c>
      <c r="M311" s="3">
        <v>1</v>
      </c>
      <c r="N311" s="28">
        <f t="shared" si="53"/>
        <v>6</v>
      </c>
      <c r="O311" s="28">
        <f t="shared" si="54"/>
        <v>248.39999999999998</v>
      </c>
      <c r="P311" s="12">
        <v>0</v>
      </c>
      <c r="Q311" s="46">
        <f t="shared" si="42"/>
        <v>0</v>
      </c>
      <c r="R311" s="13"/>
      <c r="S311" s="3">
        <f t="shared" si="43"/>
        <v>6</v>
      </c>
      <c r="T311" s="46" t="s">
        <v>2502</v>
      </c>
      <c r="U311" s="3">
        <f t="shared" si="40"/>
        <v>248.39999999999998</v>
      </c>
      <c r="V311" s="3">
        <f t="shared" si="41"/>
        <v>0</v>
      </c>
      <c r="W311" s="3"/>
      <c r="X311" s="3">
        <v>1.8</v>
      </c>
      <c r="Y311" s="3">
        <f t="shared" si="12"/>
        <v>4.2</v>
      </c>
      <c r="Z311" s="3">
        <f t="shared" si="44"/>
        <v>74.52</v>
      </c>
      <c r="AA311" s="1">
        <v>1800</v>
      </c>
      <c r="AB311" s="1">
        <f t="shared" si="45"/>
        <v>1.8</v>
      </c>
    </row>
    <row r="312" spans="1:28" ht="43.2" x14ac:dyDescent="0.3">
      <c r="A312" s="3">
        <f t="shared" si="46"/>
        <v>295</v>
      </c>
      <c r="B312" s="3" t="s">
        <v>2561</v>
      </c>
      <c r="C312" s="3">
        <v>1</v>
      </c>
      <c r="D312" s="3" t="s">
        <v>1570</v>
      </c>
      <c r="E312" s="3" t="s">
        <v>325</v>
      </c>
      <c r="F312" s="3" t="s">
        <v>308</v>
      </c>
      <c r="G312" s="3" t="s">
        <v>2316</v>
      </c>
      <c r="H312" s="3" t="s">
        <v>2470</v>
      </c>
      <c r="I312" s="3" t="s">
        <v>2496</v>
      </c>
      <c r="J312" s="3">
        <v>41.4</v>
      </c>
      <c r="K312" s="3">
        <v>6000</v>
      </c>
      <c r="L312" s="3" t="s">
        <v>25</v>
      </c>
      <c r="M312" s="3">
        <v>1</v>
      </c>
      <c r="N312" s="28">
        <f t="shared" si="53"/>
        <v>6</v>
      </c>
      <c r="O312" s="28">
        <f t="shared" si="54"/>
        <v>248.39999999999998</v>
      </c>
      <c r="P312" s="12">
        <v>0</v>
      </c>
      <c r="Q312" s="46">
        <f t="shared" si="42"/>
        <v>0</v>
      </c>
      <c r="R312" s="13"/>
      <c r="S312" s="3">
        <f t="shared" si="43"/>
        <v>6</v>
      </c>
      <c r="T312" s="46" t="s">
        <v>2502</v>
      </c>
      <c r="U312" s="3">
        <f t="shared" si="40"/>
        <v>248.39999999999998</v>
      </c>
      <c r="V312" s="3">
        <f t="shared" si="41"/>
        <v>0</v>
      </c>
      <c r="W312" s="3"/>
      <c r="X312" s="3">
        <v>1.8</v>
      </c>
      <c r="Y312" s="3">
        <f t="shared" si="12"/>
        <v>4.2</v>
      </c>
      <c r="Z312" s="3">
        <f t="shared" si="44"/>
        <v>74.52</v>
      </c>
      <c r="AA312" s="1">
        <v>1800</v>
      </c>
      <c r="AB312" s="1">
        <f t="shared" si="45"/>
        <v>1.8</v>
      </c>
    </row>
    <row r="313" spans="1:28" ht="43.2" x14ac:dyDescent="0.3">
      <c r="A313" s="3">
        <f t="shared" si="46"/>
        <v>296</v>
      </c>
      <c r="B313" s="3" t="s">
        <v>2561</v>
      </c>
      <c r="C313" s="3">
        <v>1</v>
      </c>
      <c r="D313" s="3" t="s">
        <v>1570</v>
      </c>
      <c r="E313" s="3" t="s">
        <v>326</v>
      </c>
      <c r="F313" s="3" t="s">
        <v>308</v>
      </c>
      <c r="G313" s="3" t="s">
        <v>2316</v>
      </c>
      <c r="H313" s="3" t="s">
        <v>2470</v>
      </c>
      <c r="I313" s="3" t="s">
        <v>2496</v>
      </c>
      <c r="J313" s="3">
        <v>41.4</v>
      </c>
      <c r="K313" s="3">
        <v>6000</v>
      </c>
      <c r="L313" s="3" t="s">
        <v>25</v>
      </c>
      <c r="M313" s="3">
        <v>1</v>
      </c>
      <c r="N313" s="28">
        <f t="shared" si="53"/>
        <v>6</v>
      </c>
      <c r="O313" s="28">
        <f t="shared" si="54"/>
        <v>248.39999999999998</v>
      </c>
      <c r="P313" s="12">
        <v>0</v>
      </c>
      <c r="Q313" s="46">
        <f t="shared" si="42"/>
        <v>0</v>
      </c>
      <c r="R313" s="13"/>
      <c r="S313" s="3">
        <f t="shared" si="43"/>
        <v>6</v>
      </c>
      <c r="T313" s="46" t="s">
        <v>2502</v>
      </c>
      <c r="U313" s="3">
        <f t="shared" si="40"/>
        <v>248.39999999999998</v>
      </c>
      <c r="V313" s="3">
        <f t="shared" si="41"/>
        <v>0</v>
      </c>
      <c r="W313" s="3"/>
      <c r="X313" s="3">
        <v>1.8</v>
      </c>
      <c r="Y313" s="3">
        <f t="shared" si="12"/>
        <v>4.2</v>
      </c>
      <c r="Z313" s="3">
        <f t="shared" si="44"/>
        <v>74.52</v>
      </c>
      <c r="AA313" s="1">
        <v>1800</v>
      </c>
      <c r="AB313" s="1">
        <f t="shared" si="45"/>
        <v>1.8</v>
      </c>
    </row>
    <row r="314" spans="1:28" ht="43.2" x14ac:dyDescent="0.3">
      <c r="A314" s="3">
        <f t="shared" si="46"/>
        <v>297</v>
      </c>
      <c r="B314" s="3" t="s">
        <v>2561</v>
      </c>
      <c r="C314" s="3">
        <v>1</v>
      </c>
      <c r="D314" s="3" t="s">
        <v>1570</v>
      </c>
      <c r="E314" s="3" t="s">
        <v>327</v>
      </c>
      <c r="F314" s="3" t="s">
        <v>308</v>
      </c>
      <c r="G314" s="3" t="s">
        <v>2316</v>
      </c>
      <c r="H314" s="3" t="s">
        <v>2470</v>
      </c>
      <c r="I314" s="3" t="s">
        <v>2496</v>
      </c>
      <c r="J314" s="3">
        <v>41.4</v>
      </c>
      <c r="K314" s="3">
        <v>6000</v>
      </c>
      <c r="L314" s="3" t="s">
        <v>25</v>
      </c>
      <c r="M314" s="3">
        <v>1</v>
      </c>
      <c r="N314" s="28">
        <f t="shared" si="53"/>
        <v>6</v>
      </c>
      <c r="O314" s="28">
        <f t="shared" si="54"/>
        <v>248.39999999999998</v>
      </c>
      <c r="P314" s="12">
        <v>0</v>
      </c>
      <c r="Q314" s="46">
        <f t="shared" si="42"/>
        <v>0</v>
      </c>
      <c r="R314" s="13"/>
      <c r="S314" s="3">
        <f t="shared" si="43"/>
        <v>6</v>
      </c>
      <c r="T314" s="46" t="s">
        <v>2502</v>
      </c>
      <c r="U314" s="3">
        <f t="shared" si="40"/>
        <v>248.39999999999998</v>
      </c>
      <c r="V314" s="3">
        <f t="shared" si="41"/>
        <v>0</v>
      </c>
      <c r="W314" s="3"/>
      <c r="X314" s="3">
        <v>1.8</v>
      </c>
      <c r="Y314" s="3">
        <f t="shared" si="12"/>
        <v>4.2</v>
      </c>
      <c r="Z314" s="3">
        <f t="shared" si="44"/>
        <v>74.52</v>
      </c>
      <c r="AA314" s="1">
        <v>1800</v>
      </c>
      <c r="AB314" s="1">
        <f t="shared" si="45"/>
        <v>1.8</v>
      </c>
    </row>
    <row r="315" spans="1:28" ht="43.2" x14ac:dyDescent="0.3">
      <c r="A315" s="3">
        <f t="shared" si="46"/>
        <v>298</v>
      </c>
      <c r="B315" s="3" t="s">
        <v>2561</v>
      </c>
      <c r="C315" s="3">
        <v>1</v>
      </c>
      <c r="D315" s="3" t="s">
        <v>1570</v>
      </c>
      <c r="E315" s="3" t="s">
        <v>328</v>
      </c>
      <c r="F315" s="3" t="s">
        <v>312</v>
      </c>
      <c r="G315" s="3" t="s">
        <v>2309</v>
      </c>
      <c r="H315" s="3" t="s">
        <v>2474</v>
      </c>
      <c r="I315" s="3" t="s">
        <v>2496</v>
      </c>
      <c r="J315" s="3">
        <v>65.400000000000006</v>
      </c>
      <c r="K315" s="3">
        <v>6000</v>
      </c>
      <c r="L315" s="3" t="s">
        <v>25</v>
      </c>
      <c r="M315" s="3">
        <v>1</v>
      </c>
      <c r="N315" s="28">
        <f t="shared" si="53"/>
        <v>6</v>
      </c>
      <c r="O315" s="28">
        <f t="shared" si="54"/>
        <v>392.40000000000003</v>
      </c>
      <c r="P315" s="12">
        <v>0</v>
      </c>
      <c r="Q315" s="46">
        <f t="shared" si="42"/>
        <v>0</v>
      </c>
      <c r="R315" s="12"/>
      <c r="S315" s="3">
        <f t="shared" si="43"/>
        <v>6</v>
      </c>
      <c r="T315" s="46" t="s">
        <v>2502</v>
      </c>
      <c r="U315" s="3">
        <f t="shared" ref="U315:U378" si="55">S315*J315</f>
        <v>392.40000000000003</v>
      </c>
      <c r="V315" s="3">
        <f t="shared" ref="V315:V378" si="56">Q315*J315</f>
        <v>0</v>
      </c>
      <c r="W315" s="3"/>
      <c r="X315" s="3">
        <v>4.8</v>
      </c>
      <c r="Y315" s="3">
        <f t="shared" si="12"/>
        <v>1.2000000000000002</v>
      </c>
      <c r="Z315" s="3">
        <f t="shared" si="44"/>
        <v>313.92</v>
      </c>
      <c r="AA315" s="1">
        <v>4800</v>
      </c>
      <c r="AB315" s="1">
        <f t="shared" si="45"/>
        <v>4.8</v>
      </c>
    </row>
    <row r="316" spans="1:28" ht="43.2" x14ac:dyDescent="0.3">
      <c r="A316" s="3">
        <f t="shared" si="46"/>
        <v>299</v>
      </c>
      <c r="B316" s="3" t="s">
        <v>2561</v>
      </c>
      <c r="C316" s="3">
        <v>1</v>
      </c>
      <c r="D316" s="3" t="s">
        <v>1570</v>
      </c>
      <c r="E316" s="3" t="s">
        <v>329</v>
      </c>
      <c r="F316" s="3" t="s">
        <v>308</v>
      </c>
      <c r="G316" s="3" t="s">
        <v>2316</v>
      </c>
      <c r="H316" s="3" t="s">
        <v>2470</v>
      </c>
      <c r="I316" s="3" t="s">
        <v>2496</v>
      </c>
      <c r="J316" s="3">
        <v>41.4</v>
      </c>
      <c r="K316" s="3">
        <v>6000</v>
      </c>
      <c r="L316" s="3" t="s">
        <v>25</v>
      </c>
      <c r="M316" s="3">
        <v>1</v>
      </c>
      <c r="N316" s="28">
        <f t="shared" si="53"/>
        <v>6</v>
      </c>
      <c r="O316" s="28">
        <f t="shared" si="54"/>
        <v>248.39999999999998</v>
      </c>
      <c r="P316" s="12">
        <v>0</v>
      </c>
      <c r="Q316" s="46">
        <f t="shared" si="42"/>
        <v>0</v>
      </c>
      <c r="R316" s="13"/>
      <c r="S316" s="3">
        <f t="shared" si="43"/>
        <v>6</v>
      </c>
      <c r="T316" s="46" t="s">
        <v>2502</v>
      </c>
      <c r="U316" s="3">
        <f t="shared" si="55"/>
        <v>248.39999999999998</v>
      </c>
      <c r="V316" s="3">
        <f t="shared" si="56"/>
        <v>0</v>
      </c>
      <c r="W316" s="3"/>
      <c r="X316" s="3">
        <v>4.8</v>
      </c>
      <c r="Y316" s="3">
        <f t="shared" si="12"/>
        <v>1.2000000000000002</v>
      </c>
      <c r="Z316" s="3">
        <f t="shared" si="44"/>
        <v>198.72</v>
      </c>
      <c r="AA316" s="1">
        <v>4800</v>
      </c>
      <c r="AB316" s="1">
        <f t="shared" si="45"/>
        <v>4.8</v>
      </c>
    </row>
    <row r="317" spans="1:28" ht="43.2" x14ac:dyDescent="0.3">
      <c r="A317" s="3">
        <f t="shared" si="46"/>
        <v>300</v>
      </c>
      <c r="B317" s="3" t="s">
        <v>2561</v>
      </c>
      <c r="C317" s="3">
        <v>1</v>
      </c>
      <c r="D317" s="3" t="s">
        <v>1570</v>
      </c>
      <c r="E317" s="3" t="s">
        <v>330</v>
      </c>
      <c r="F317" s="3" t="s">
        <v>308</v>
      </c>
      <c r="G317" s="3" t="s">
        <v>2316</v>
      </c>
      <c r="H317" s="3" t="s">
        <v>2470</v>
      </c>
      <c r="I317" s="3" t="s">
        <v>2496</v>
      </c>
      <c r="J317" s="3">
        <v>41.4</v>
      </c>
      <c r="K317" s="3">
        <v>6000</v>
      </c>
      <c r="L317" s="3" t="s">
        <v>25</v>
      </c>
      <c r="M317" s="3">
        <v>1</v>
      </c>
      <c r="N317" s="28">
        <f t="shared" si="53"/>
        <v>6</v>
      </c>
      <c r="O317" s="28">
        <f t="shared" si="54"/>
        <v>248.39999999999998</v>
      </c>
      <c r="P317" s="12">
        <v>0</v>
      </c>
      <c r="Q317" s="46">
        <f t="shared" si="42"/>
        <v>0</v>
      </c>
      <c r="R317" s="13"/>
      <c r="S317" s="3">
        <f t="shared" si="43"/>
        <v>6</v>
      </c>
      <c r="T317" s="46" t="s">
        <v>2502</v>
      </c>
      <c r="U317" s="3">
        <f t="shared" si="55"/>
        <v>248.39999999999998</v>
      </c>
      <c r="V317" s="3">
        <f t="shared" si="56"/>
        <v>0</v>
      </c>
      <c r="W317" s="3"/>
      <c r="X317" s="3">
        <v>4.8</v>
      </c>
      <c r="Y317" s="3">
        <f t="shared" si="12"/>
        <v>1.2000000000000002</v>
      </c>
      <c r="Z317" s="3">
        <f t="shared" si="44"/>
        <v>198.72</v>
      </c>
      <c r="AA317" s="1">
        <v>4800</v>
      </c>
      <c r="AB317" s="1">
        <f t="shared" si="45"/>
        <v>4.8</v>
      </c>
    </row>
    <row r="318" spans="1:28" ht="43.2" x14ac:dyDescent="0.3">
      <c r="A318" s="3">
        <f t="shared" si="46"/>
        <v>301</v>
      </c>
      <c r="B318" s="3" t="s">
        <v>2561</v>
      </c>
      <c r="C318" s="3">
        <v>1</v>
      </c>
      <c r="D318" s="3" t="s">
        <v>1570</v>
      </c>
      <c r="E318" s="3" t="s">
        <v>331</v>
      </c>
      <c r="F318" s="3" t="s">
        <v>308</v>
      </c>
      <c r="G318" s="3" t="s">
        <v>2316</v>
      </c>
      <c r="H318" s="3" t="s">
        <v>2470</v>
      </c>
      <c r="I318" s="3" t="s">
        <v>2496</v>
      </c>
      <c r="J318" s="3">
        <v>41.4</v>
      </c>
      <c r="K318" s="3">
        <v>6000</v>
      </c>
      <c r="L318" s="3" t="s">
        <v>25</v>
      </c>
      <c r="M318" s="3">
        <v>1</v>
      </c>
      <c r="N318" s="28">
        <f t="shared" si="53"/>
        <v>6</v>
      </c>
      <c r="O318" s="28">
        <f t="shared" si="54"/>
        <v>248.39999999999998</v>
      </c>
      <c r="P318" s="12">
        <v>0</v>
      </c>
      <c r="Q318" s="46">
        <f t="shared" si="42"/>
        <v>0</v>
      </c>
      <c r="R318" s="13"/>
      <c r="S318" s="3">
        <f t="shared" si="43"/>
        <v>6</v>
      </c>
      <c r="T318" s="46" t="s">
        <v>2502</v>
      </c>
      <c r="U318" s="3">
        <f t="shared" si="55"/>
        <v>248.39999999999998</v>
      </c>
      <c r="V318" s="3">
        <f t="shared" si="56"/>
        <v>0</v>
      </c>
      <c r="W318" s="3"/>
      <c r="X318" s="3">
        <v>5.4</v>
      </c>
      <c r="Y318" s="3">
        <f t="shared" si="12"/>
        <v>0.59999999999999964</v>
      </c>
      <c r="Z318" s="3">
        <f t="shared" si="44"/>
        <v>223.56</v>
      </c>
      <c r="AA318" s="1">
        <v>5400</v>
      </c>
      <c r="AB318" s="1">
        <f t="shared" si="45"/>
        <v>5.4</v>
      </c>
    </row>
    <row r="319" spans="1:28" ht="43.2" x14ac:dyDescent="0.3">
      <c r="A319" s="3">
        <f t="shared" si="46"/>
        <v>302</v>
      </c>
      <c r="B319" s="3" t="s">
        <v>2561</v>
      </c>
      <c r="C319" s="3">
        <v>1</v>
      </c>
      <c r="D319" s="3" t="s">
        <v>1570</v>
      </c>
      <c r="E319" s="3" t="s">
        <v>332</v>
      </c>
      <c r="F319" s="3" t="s">
        <v>308</v>
      </c>
      <c r="G319" s="3" t="s">
        <v>2316</v>
      </c>
      <c r="H319" s="3" t="s">
        <v>2470</v>
      </c>
      <c r="I319" s="3" t="s">
        <v>2496</v>
      </c>
      <c r="J319" s="3">
        <v>41.4</v>
      </c>
      <c r="K319" s="3">
        <v>6000</v>
      </c>
      <c r="L319" s="3" t="s">
        <v>25</v>
      </c>
      <c r="M319" s="3">
        <v>1</v>
      </c>
      <c r="N319" s="28">
        <f t="shared" si="53"/>
        <v>6</v>
      </c>
      <c r="O319" s="28">
        <f t="shared" si="54"/>
        <v>248.39999999999998</v>
      </c>
      <c r="P319" s="12">
        <v>0</v>
      </c>
      <c r="Q319" s="46">
        <f t="shared" si="42"/>
        <v>0</v>
      </c>
      <c r="R319" s="13"/>
      <c r="S319" s="3">
        <f t="shared" si="43"/>
        <v>6</v>
      </c>
      <c r="T319" s="46" t="s">
        <v>2502</v>
      </c>
      <c r="U319" s="3">
        <f t="shared" si="55"/>
        <v>248.39999999999998</v>
      </c>
      <c r="V319" s="3">
        <f t="shared" si="56"/>
        <v>0</v>
      </c>
      <c r="W319" s="3"/>
      <c r="X319" s="3">
        <v>5.4</v>
      </c>
      <c r="Y319" s="3">
        <f t="shared" si="12"/>
        <v>0.59999999999999964</v>
      </c>
      <c r="Z319" s="3">
        <f t="shared" si="44"/>
        <v>223.56</v>
      </c>
      <c r="AA319" s="1">
        <v>5400</v>
      </c>
      <c r="AB319" s="1">
        <f t="shared" si="45"/>
        <v>5.4</v>
      </c>
    </row>
    <row r="320" spans="1:28" ht="43.2" x14ac:dyDescent="0.3">
      <c r="A320" s="3">
        <f t="shared" si="46"/>
        <v>303</v>
      </c>
      <c r="B320" s="3" t="s">
        <v>2561</v>
      </c>
      <c r="C320" s="3">
        <v>1</v>
      </c>
      <c r="D320" s="3" t="s">
        <v>1570</v>
      </c>
      <c r="E320" s="3" t="s">
        <v>333</v>
      </c>
      <c r="F320" s="3" t="s">
        <v>308</v>
      </c>
      <c r="G320" s="3" t="s">
        <v>2316</v>
      </c>
      <c r="H320" s="3" t="s">
        <v>2470</v>
      </c>
      <c r="I320" s="3" t="s">
        <v>2496</v>
      </c>
      <c r="J320" s="3">
        <v>41.4</v>
      </c>
      <c r="K320" s="3">
        <v>6000</v>
      </c>
      <c r="L320" s="3" t="s">
        <v>25</v>
      </c>
      <c r="M320" s="3">
        <v>1</v>
      </c>
      <c r="N320" s="28">
        <f t="shared" si="53"/>
        <v>6</v>
      </c>
      <c r="O320" s="28">
        <f t="shared" si="54"/>
        <v>248.39999999999998</v>
      </c>
      <c r="P320" s="12">
        <v>0</v>
      </c>
      <c r="Q320" s="46">
        <f t="shared" si="42"/>
        <v>0</v>
      </c>
      <c r="R320" s="13"/>
      <c r="S320" s="3">
        <f t="shared" si="43"/>
        <v>6</v>
      </c>
      <c r="T320" s="46" t="s">
        <v>2502</v>
      </c>
      <c r="U320" s="3">
        <f t="shared" si="55"/>
        <v>248.39999999999998</v>
      </c>
      <c r="V320" s="3">
        <f t="shared" si="56"/>
        <v>0</v>
      </c>
      <c r="W320" s="3"/>
      <c r="X320" s="3">
        <v>5.4</v>
      </c>
      <c r="Y320" s="3">
        <f t="shared" si="12"/>
        <v>0.59999999999999964</v>
      </c>
      <c r="Z320" s="3">
        <f t="shared" si="44"/>
        <v>223.56</v>
      </c>
      <c r="AA320" s="1">
        <v>5400</v>
      </c>
      <c r="AB320" s="1">
        <f t="shared" si="45"/>
        <v>5.4</v>
      </c>
    </row>
    <row r="321" spans="1:28" ht="43.2" x14ac:dyDescent="0.3">
      <c r="A321" s="3">
        <f t="shared" si="46"/>
        <v>304</v>
      </c>
      <c r="B321" s="3" t="s">
        <v>2561</v>
      </c>
      <c r="C321" s="3">
        <v>1</v>
      </c>
      <c r="D321" s="3" t="s">
        <v>1570</v>
      </c>
      <c r="E321" s="3" t="s">
        <v>334</v>
      </c>
      <c r="F321" s="3" t="s">
        <v>312</v>
      </c>
      <c r="G321" s="3" t="s">
        <v>2309</v>
      </c>
      <c r="H321" s="3" t="s">
        <v>2474</v>
      </c>
      <c r="I321" s="3" t="s">
        <v>2496</v>
      </c>
      <c r="J321" s="3">
        <v>65.400000000000006</v>
      </c>
      <c r="K321" s="3">
        <v>6000</v>
      </c>
      <c r="L321" s="3" t="s">
        <v>25</v>
      </c>
      <c r="M321" s="3">
        <v>1</v>
      </c>
      <c r="N321" s="28">
        <f t="shared" si="53"/>
        <v>6</v>
      </c>
      <c r="O321" s="28">
        <f t="shared" si="54"/>
        <v>392.40000000000003</v>
      </c>
      <c r="P321" s="12">
        <v>0</v>
      </c>
      <c r="Q321" s="46">
        <f t="shared" si="42"/>
        <v>0</v>
      </c>
      <c r="R321" s="12"/>
      <c r="S321" s="3">
        <f t="shared" si="43"/>
        <v>6</v>
      </c>
      <c r="T321" s="46" t="s">
        <v>2502</v>
      </c>
      <c r="U321" s="3">
        <f t="shared" si="55"/>
        <v>392.40000000000003</v>
      </c>
      <c r="V321" s="3">
        <f t="shared" si="56"/>
        <v>0</v>
      </c>
      <c r="W321" s="3"/>
      <c r="X321" s="3">
        <v>1.8</v>
      </c>
      <c r="Y321" s="3">
        <f t="shared" si="12"/>
        <v>4.2</v>
      </c>
      <c r="Z321" s="3">
        <f t="shared" si="44"/>
        <v>117.72000000000001</v>
      </c>
      <c r="AA321" s="1">
        <v>1800</v>
      </c>
      <c r="AB321" s="1">
        <f t="shared" si="45"/>
        <v>1.8</v>
      </c>
    </row>
    <row r="322" spans="1:28" ht="43.2" x14ac:dyDescent="0.3">
      <c r="A322" s="3">
        <f t="shared" si="46"/>
        <v>305</v>
      </c>
      <c r="B322" s="3" t="s">
        <v>2561</v>
      </c>
      <c r="C322" s="3">
        <v>1</v>
      </c>
      <c r="D322" s="3" t="s">
        <v>1570</v>
      </c>
      <c r="E322" s="3" t="s">
        <v>335</v>
      </c>
      <c r="F322" s="3" t="s">
        <v>308</v>
      </c>
      <c r="G322" s="3" t="s">
        <v>2316</v>
      </c>
      <c r="H322" s="3" t="s">
        <v>2470</v>
      </c>
      <c r="I322" s="3" t="s">
        <v>2496</v>
      </c>
      <c r="J322" s="3">
        <v>41.4</v>
      </c>
      <c r="K322" s="3">
        <v>6000</v>
      </c>
      <c r="L322" s="3" t="s">
        <v>25</v>
      </c>
      <c r="M322" s="3">
        <v>1</v>
      </c>
      <c r="N322" s="28">
        <f t="shared" si="53"/>
        <v>6</v>
      </c>
      <c r="O322" s="28">
        <f t="shared" si="54"/>
        <v>248.39999999999998</v>
      </c>
      <c r="P322" s="12">
        <v>0</v>
      </c>
      <c r="Q322" s="46">
        <f t="shared" si="42"/>
        <v>0</v>
      </c>
      <c r="R322" s="13"/>
      <c r="S322" s="3">
        <f t="shared" si="43"/>
        <v>6</v>
      </c>
      <c r="T322" s="46" t="s">
        <v>2502</v>
      </c>
      <c r="U322" s="3">
        <f t="shared" si="55"/>
        <v>248.39999999999998</v>
      </c>
      <c r="V322" s="3">
        <f t="shared" si="56"/>
        <v>0</v>
      </c>
      <c r="W322" s="3"/>
      <c r="X322" s="3">
        <v>1.8</v>
      </c>
      <c r="Y322" s="3">
        <f t="shared" si="12"/>
        <v>4.2</v>
      </c>
      <c r="Z322" s="3">
        <f t="shared" si="44"/>
        <v>74.52</v>
      </c>
      <c r="AA322" s="1">
        <v>1800</v>
      </c>
      <c r="AB322" s="1">
        <f t="shared" si="45"/>
        <v>1.8</v>
      </c>
    </row>
    <row r="323" spans="1:28" ht="43.2" x14ac:dyDescent="0.3">
      <c r="A323" s="3">
        <f t="shared" si="46"/>
        <v>306</v>
      </c>
      <c r="B323" s="3" t="s">
        <v>2561</v>
      </c>
      <c r="C323" s="3">
        <v>1</v>
      </c>
      <c r="D323" s="3" t="s">
        <v>1570</v>
      </c>
      <c r="E323" s="3" t="s">
        <v>336</v>
      </c>
      <c r="F323" s="3" t="s">
        <v>308</v>
      </c>
      <c r="G323" s="3" t="s">
        <v>2316</v>
      </c>
      <c r="H323" s="3" t="s">
        <v>2470</v>
      </c>
      <c r="I323" s="3" t="s">
        <v>2496</v>
      </c>
      <c r="J323" s="3">
        <v>41.4</v>
      </c>
      <c r="K323" s="3">
        <v>6000</v>
      </c>
      <c r="L323" s="3" t="s">
        <v>25</v>
      </c>
      <c r="M323" s="3">
        <v>1</v>
      </c>
      <c r="N323" s="28">
        <f t="shared" si="53"/>
        <v>6</v>
      </c>
      <c r="O323" s="28">
        <f t="shared" si="54"/>
        <v>248.39999999999998</v>
      </c>
      <c r="P323" s="12">
        <v>0</v>
      </c>
      <c r="Q323" s="46">
        <f t="shared" si="42"/>
        <v>0</v>
      </c>
      <c r="R323" s="13"/>
      <c r="S323" s="3">
        <f t="shared" si="43"/>
        <v>6</v>
      </c>
      <c r="T323" s="46" t="s">
        <v>2502</v>
      </c>
      <c r="U323" s="3">
        <f t="shared" si="55"/>
        <v>248.39999999999998</v>
      </c>
      <c r="V323" s="3">
        <f t="shared" si="56"/>
        <v>0</v>
      </c>
      <c r="W323" s="3"/>
      <c r="X323" s="3">
        <v>1.8</v>
      </c>
      <c r="Y323" s="3">
        <f t="shared" si="12"/>
        <v>4.2</v>
      </c>
      <c r="Z323" s="3">
        <f t="shared" si="44"/>
        <v>74.52</v>
      </c>
      <c r="AA323" s="1">
        <v>1800</v>
      </c>
      <c r="AB323" s="1">
        <f t="shared" si="45"/>
        <v>1.8</v>
      </c>
    </row>
    <row r="324" spans="1:28" ht="43.2" x14ac:dyDescent="0.3">
      <c r="A324" s="3">
        <f t="shared" si="46"/>
        <v>307</v>
      </c>
      <c r="B324" s="3" t="s">
        <v>2561</v>
      </c>
      <c r="C324" s="3">
        <v>1</v>
      </c>
      <c r="D324" s="3" t="s">
        <v>1570</v>
      </c>
      <c r="E324" s="3" t="s">
        <v>337</v>
      </c>
      <c r="F324" s="3" t="s">
        <v>308</v>
      </c>
      <c r="G324" s="3" t="s">
        <v>2316</v>
      </c>
      <c r="H324" s="3" t="s">
        <v>2470</v>
      </c>
      <c r="I324" s="3" t="s">
        <v>2496</v>
      </c>
      <c r="J324" s="3">
        <v>41.4</v>
      </c>
      <c r="K324" s="3">
        <v>6000</v>
      </c>
      <c r="L324" s="3" t="s">
        <v>25</v>
      </c>
      <c r="M324" s="3">
        <v>1</v>
      </c>
      <c r="N324" s="28">
        <f t="shared" si="53"/>
        <v>6</v>
      </c>
      <c r="O324" s="28">
        <f t="shared" si="54"/>
        <v>248.39999999999998</v>
      </c>
      <c r="P324" s="12">
        <v>0</v>
      </c>
      <c r="Q324" s="46">
        <f t="shared" si="42"/>
        <v>0</v>
      </c>
      <c r="R324" s="13"/>
      <c r="S324" s="3">
        <f t="shared" si="43"/>
        <v>6</v>
      </c>
      <c r="T324" s="46" t="s">
        <v>2502</v>
      </c>
      <c r="U324" s="3">
        <f t="shared" si="55"/>
        <v>248.39999999999998</v>
      </c>
      <c r="V324" s="3">
        <f t="shared" si="56"/>
        <v>0</v>
      </c>
      <c r="W324" s="3"/>
      <c r="X324" s="3">
        <v>3.6</v>
      </c>
      <c r="Y324" s="3">
        <f t="shared" si="12"/>
        <v>2.4</v>
      </c>
      <c r="Z324" s="3">
        <f t="shared" si="44"/>
        <v>149.04</v>
      </c>
      <c r="AA324" s="1">
        <v>3600</v>
      </c>
      <c r="AB324" s="1">
        <f t="shared" si="45"/>
        <v>3.6</v>
      </c>
    </row>
    <row r="325" spans="1:28" ht="43.2" x14ac:dyDescent="0.3">
      <c r="A325" s="3">
        <f t="shared" si="46"/>
        <v>308</v>
      </c>
      <c r="B325" s="3" t="s">
        <v>2561</v>
      </c>
      <c r="C325" s="3">
        <v>1</v>
      </c>
      <c r="D325" s="3" t="s">
        <v>1570</v>
      </c>
      <c r="E325" s="3" t="s">
        <v>338</v>
      </c>
      <c r="F325" s="3" t="s">
        <v>308</v>
      </c>
      <c r="G325" s="3" t="s">
        <v>2316</v>
      </c>
      <c r="H325" s="3" t="s">
        <v>2470</v>
      </c>
      <c r="I325" s="3" t="s">
        <v>2496</v>
      </c>
      <c r="J325" s="3">
        <v>41.4</v>
      </c>
      <c r="K325" s="3">
        <v>6000</v>
      </c>
      <c r="L325" s="3" t="s">
        <v>25</v>
      </c>
      <c r="M325" s="3">
        <v>1</v>
      </c>
      <c r="N325" s="28">
        <f t="shared" si="53"/>
        <v>6</v>
      </c>
      <c r="O325" s="28">
        <f t="shared" si="54"/>
        <v>248.39999999999998</v>
      </c>
      <c r="P325" s="12">
        <v>0</v>
      </c>
      <c r="Q325" s="46">
        <f t="shared" si="42"/>
        <v>0</v>
      </c>
      <c r="R325" s="13"/>
      <c r="S325" s="3">
        <f t="shared" si="43"/>
        <v>6</v>
      </c>
      <c r="T325" s="46" t="s">
        <v>2502</v>
      </c>
      <c r="U325" s="3">
        <f t="shared" si="55"/>
        <v>248.39999999999998</v>
      </c>
      <c r="V325" s="3">
        <f t="shared" si="56"/>
        <v>0</v>
      </c>
      <c r="W325" s="3"/>
      <c r="X325" s="3">
        <v>2.4</v>
      </c>
      <c r="Y325" s="3">
        <f t="shared" ref="Y325:Y492" si="57">N325-X325</f>
        <v>3.6</v>
      </c>
      <c r="Z325" s="3">
        <f t="shared" si="44"/>
        <v>99.36</v>
      </c>
      <c r="AA325" s="1">
        <v>2400</v>
      </c>
      <c r="AB325" s="1">
        <f t="shared" si="45"/>
        <v>2.4</v>
      </c>
    </row>
    <row r="326" spans="1:28" ht="43.2" x14ac:dyDescent="0.3">
      <c r="A326" s="3">
        <f t="shared" si="46"/>
        <v>309</v>
      </c>
      <c r="B326" s="3" t="s">
        <v>2561</v>
      </c>
      <c r="C326" s="3">
        <v>1</v>
      </c>
      <c r="D326" s="3" t="s">
        <v>1570</v>
      </c>
      <c r="E326" s="3" t="s">
        <v>339</v>
      </c>
      <c r="F326" s="3" t="s">
        <v>308</v>
      </c>
      <c r="G326" s="3" t="s">
        <v>2316</v>
      </c>
      <c r="H326" s="3" t="s">
        <v>2470</v>
      </c>
      <c r="I326" s="3" t="s">
        <v>2496</v>
      </c>
      <c r="J326" s="3">
        <v>41.4</v>
      </c>
      <c r="K326" s="3">
        <v>6000</v>
      </c>
      <c r="L326" s="3" t="s">
        <v>25</v>
      </c>
      <c r="M326" s="3">
        <v>1</v>
      </c>
      <c r="N326" s="28">
        <f t="shared" si="53"/>
        <v>6</v>
      </c>
      <c r="O326" s="28">
        <f t="shared" si="54"/>
        <v>248.39999999999998</v>
      </c>
      <c r="P326" s="12">
        <v>0</v>
      </c>
      <c r="Q326" s="46">
        <f t="shared" si="42"/>
        <v>0</v>
      </c>
      <c r="R326" s="13"/>
      <c r="S326" s="3">
        <f t="shared" si="43"/>
        <v>6</v>
      </c>
      <c r="T326" s="46" t="s">
        <v>2502</v>
      </c>
      <c r="U326" s="3">
        <f t="shared" si="55"/>
        <v>248.39999999999998</v>
      </c>
      <c r="V326" s="3">
        <f t="shared" si="56"/>
        <v>0</v>
      </c>
      <c r="W326" s="3"/>
      <c r="X326" s="3">
        <v>2.4</v>
      </c>
      <c r="Y326" s="3">
        <f t="shared" si="57"/>
        <v>3.6</v>
      </c>
      <c r="Z326" s="3">
        <f t="shared" si="44"/>
        <v>99.36</v>
      </c>
      <c r="AA326" s="1">
        <v>2400</v>
      </c>
      <c r="AB326" s="1">
        <f t="shared" si="45"/>
        <v>2.4</v>
      </c>
    </row>
    <row r="327" spans="1:28" ht="43.2" x14ac:dyDescent="0.3">
      <c r="A327" s="3">
        <f t="shared" si="46"/>
        <v>310</v>
      </c>
      <c r="B327" s="3" t="s">
        <v>2561</v>
      </c>
      <c r="C327" s="3">
        <v>1</v>
      </c>
      <c r="D327" s="3" t="s">
        <v>1570</v>
      </c>
      <c r="E327" s="3" t="s">
        <v>340</v>
      </c>
      <c r="F327" s="3" t="s">
        <v>308</v>
      </c>
      <c r="G327" s="3" t="s">
        <v>2316</v>
      </c>
      <c r="H327" s="3" t="s">
        <v>2470</v>
      </c>
      <c r="I327" s="3" t="s">
        <v>2496</v>
      </c>
      <c r="J327" s="3">
        <v>41.4</v>
      </c>
      <c r="K327" s="3">
        <v>6000</v>
      </c>
      <c r="L327" s="3" t="s">
        <v>25</v>
      </c>
      <c r="M327" s="3">
        <v>1</v>
      </c>
      <c r="N327" s="28">
        <f t="shared" si="53"/>
        <v>6</v>
      </c>
      <c r="O327" s="28">
        <f t="shared" si="54"/>
        <v>248.39999999999998</v>
      </c>
      <c r="P327" s="12">
        <v>0</v>
      </c>
      <c r="Q327" s="46">
        <f t="shared" si="42"/>
        <v>0</v>
      </c>
      <c r="R327" s="13"/>
      <c r="S327" s="3">
        <f t="shared" si="43"/>
        <v>6</v>
      </c>
      <c r="T327" s="46" t="s">
        <v>2502</v>
      </c>
      <c r="U327" s="3">
        <f t="shared" si="55"/>
        <v>248.39999999999998</v>
      </c>
      <c r="V327" s="3">
        <f t="shared" si="56"/>
        <v>0</v>
      </c>
      <c r="W327" s="3"/>
      <c r="X327" s="3">
        <v>2.4</v>
      </c>
      <c r="Y327" s="3">
        <f t="shared" si="57"/>
        <v>3.6</v>
      </c>
      <c r="Z327" s="3">
        <f t="shared" si="44"/>
        <v>99.36</v>
      </c>
      <c r="AA327" s="1">
        <v>2400</v>
      </c>
      <c r="AB327" s="1">
        <f t="shared" si="45"/>
        <v>2.4</v>
      </c>
    </row>
    <row r="328" spans="1:28" ht="43.2" x14ac:dyDescent="0.3">
      <c r="A328" s="3">
        <f t="shared" si="46"/>
        <v>311</v>
      </c>
      <c r="B328" s="3" t="s">
        <v>2561</v>
      </c>
      <c r="C328" s="3">
        <v>1</v>
      </c>
      <c r="D328" s="3" t="s">
        <v>1570</v>
      </c>
      <c r="E328" s="3" t="s">
        <v>341</v>
      </c>
      <c r="F328" s="3" t="s">
        <v>308</v>
      </c>
      <c r="G328" s="3" t="s">
        <v>2316</v>
      </c>
      <c r="H328" s="3" t="s">
        <v>2470</v>
      </c>
      <c r="I328" s="3" t="s">
        <v>2496</v>
      </c>
      <c r="J328" s="3">
        <v>41.4</v>
      </c>
      <c r="K328" s="3">
        <v>6000</v>
      </c>
      <c r="L328" s="3" t="s">
        <v>25</v>
      </c>
      <c r="M328" s="3">
        <v>1</v>
      </c>
      <c r="N328" s="28">
        <f t="shared" si="53"/>
        <v>6</v>
      </c>
      <c r="O328" s="28">
        <f t="shared" si="54"/>
        <v>248.39999999999998</v>
      </c>
      <c r="P328" s="12">
        <v>0</v>
      </c>
      <c r="Q328" s="46">
        <f t="shared" si="42"/>
        <v>0</v>
      </c>
      <c r="R328" s="13"/>
      <c r="S328" s="3">
        <f t="shared" si="43"/>
        <v>6</v>
      </c>
      <c r="T328" s="46" t="s">
        <v>2502</v>
      </c>
      <c r="U328" s="3">
        <f t="shared" si="55"/>
        <v>248.39999999999998</v>
      </c>
      <c r="V328" s="3">
        <f t="shared" si="56"/>
        <v>0</v>
      </c>
      <c r="W328" s="3"/>
      <c r="X328" s="3">
        <v>2.4</v>
      </c>
      <c r="Y328" s="3">
        <f t="shared" si="57"/>
        <v>3.6</v>
      </c>
      <c r="Z328" s="3">
        <f t="shared" si="44"/>
        <v>99.36</v>
      </c>
      <c r="AA328" s="1">
        <v>2400</v>
      </c>
      <c r="AB328" s="1">
        <f t="shared" si="45"/>
        <v>2.4</v>
      </c>
    </row>
    <row r="329" spans="1:28" ht="43.2" x14ac:dyDescent="0.3">
      <c r="A329" s="3">
        <f t="shared" si="46"/>
        <v>312</v>
      </c>
      <c r="B329" s="3" t="s">
        <v>2561</v>
      </c>
      <c r="C329" s="3">
        <v>1</v>
      </c>
      <c r="D329" s="3" t="s">
        <v>1570</v>
      </c>
      <c r="E329" s="3" t="s">
        <v>342</v>
      </c>
      <c r="F329" s="3" t="s">
        <v>312</v>
      </c>
      <c r="G329" s="3" t="s">
        <v>2309</v>
      </c>
      <c r="H329" s="3" t="s">
        <v>2474</v>
      </c>
      <c r="I329" s="3" t="s">
        <v>2496</v>
      </c>
      <c r="J329" s="3">
        <v>65.400000000000006</v>
      </c>
      <c r="K329" s="3">
        <v>6000</v>
      </c>
      <c r="L329" s="3" t="s">
        <v>25</v>
      </c>
      <c r="M329" s="3">
        <v>1</v>
      </c>
      <c r="N329" s="28">
        <f>(K329/1000)*M329</f>
        <v>6</v>
      </c>
      <c r="O329" s="28">
        <f>N329*J329</f>
        <v>392.40000000000003</v>
      </c>
      <c r="P329" s="12">
        <v>0</v>
      </c>
      <c r="Q329" s="46">
        <f t="shared" si="42"/>
        <v>0</v>
      </c>
      <c r="R329" s="12"/>
      <c r="S329" s="3">
        <f t="shared" si="43"/>
        <v>6</v>
      </c>
      <c r="T329" s="46" t="s">
        <v>2502</v>
      </c>
      <c r="U329" s="3">
        <f t="shared" si="55"/>
        <v>392.40000000000003</v>
      </c>
      <c r="V329" s="3">
        <f t="shared" si="56"/>
        <v>0</v>
      </c>
      <c r="W329" s="3"/>
      <c r="X329" s="3">
        <v>3</v>
      </c>
      <c r="Y329" s="3">
        <f t="shared" si="57"/>
        <v>3</v>
      </c>
      <c r="Z329" s="3">
        <f t="shared" si="44"/>
        <v>196.20000000000002</v>
      </c>
      <c r="AA329" s="1">
        <v>3000</v>
      </c>
      <c r="AB329" s="1">
        <f t="shared" si="45"/>
        <v>3</v>
      </c>
    </row>
    <row r="330" spans="1:28" ht="43.2" x14ac:dyDescent="0.3">
      <c r="A330" s="3">
        <f t="shared" si="46"/>
        <v>313</v>
      </c>
      <c r="B330" s="3" t="s">
        <v>2561</v>
      </c>
      <c r="C330" s="3">
        <v>1</v>
      </c>
      <c r="D330" s="3" t="s">
        <v>1570</v>
      </c>
      <c r="E330" s="3" t="s">
        <v>343</v>
      </c>
      <c r="F330" s="3" t="s">
        <v>308</v>
      </c>
      <c r="G330" s="3" t="s">
        <v>2316</v>
      </c>
      <c r="H330" s="3" t="s">
        <v>2470</v>
      </c>
      <c r="I330" s="3" t="s">
        <v>2496</v>
      </c>
      <c r="J330" s="3">
        <v>41.4</v>
      </c>
      <c r="K330" s="3">
        <v>6000</v>
      </c>
      <c r="L330" s="3" t="s">
        <v>25</v>
      </c>
      <c r="M330" s="3">
        <v>1</v>
      </c>
      <c r="N330" s="28">
        <f t="shared" ref="N330:N350" si="58">(K330/1000)*M330</f>
        <v>6</v>
      </c>
      <c r="O330" s="28">
        <f t="shared" ref="O330:O350" si="59">N330*J330</f>
        <v>248.39999999999998</v>
      </c>
      <c r="P330" s="12">
        <v>0</v>
      </c>
      <c r="Q330" s="46">
        <f t="shared" si="42"/>
        <v>0</v>
      </c>
      <c r="R330" s="13"/>
      <c r="S330" s="3">
        <f t="shared" si="43"/>
        <v>6</v>
      </c>
      <c r="T330" s="46" t="s">
        <v>2502</v>
      </c>
      <c r="U330" s="3">
        <f t="shared" si="55"/>
        <v>248.39999999999998</v>
      </c>
      <c r="V330" s="3">
        <f t="shared" si="56"/>
        <v>0</v>
      </c>
      <c r="W330" s="3"/>
      <c r="X330" s="3">
        <v>3</v>
      </c>
      <c r="Y330" s="3">
        <f t="shared" si="57"/>
        <v>3</v>
      </c>
      <c r="Z330" s="3">
        <f t="shared" si="44"/>
        <v>124.19999999999999</v>
      </c>
      <c r="AA330" s="1">
        <v>3000</v>
      </c>
      <c r="AB330" s="1">
        <f t="shared" si="45"/>
        <v>3</v>
      </c>
    </row>
    <row r="331" spans="1:28" ht="43.2" x14ac:dyDescent="0.3">
      <c r="A331" s="3">
        <f t="shared" si="46"/>
        <v>314</v>
      </c>
      <c r="B331" s="3" t="s">
        <v>2561</v>
      </c>
      <c r="C331" s="3">
        <v>1</v>
      </c>
      <c r="D331" s="3" t="s">
        <v>1570</v>
      </c>
      <c r="E331" s="3" t="s">
        <v>344</v>
      </c>
      <c r="F331" s="3" t="s">
        <v>308</v>
      </c>
      <c r="G331" s="3" t="s">
        <v>2316</v>
      </c>
      <c r="H331" s="3" t="s">
        <v>2470</v>
      </c>
      <c r="I331" s="3" t="s">
        <v>2496</v>
      </c>
      <c r="J331" s="3">
        <v>41.4</v>
      </c>
      <c r="K331" s="3">
        <v>6000</v>
      </c>
      <c r="L331" s="3" t="s">
        <v>25</v>
      </c>
      <c r="M331" s="3">
        <v>1</v>
      </c>
      <c r="N331" s="28">
        <f t="shared" si="58"/>
        <v>6</v>
      </c>
      <c r="O331" s="28">
        <f t="shared" si="59"/>
        <v>248.39999999999998</v>
      </c>
      <c r="P331" s="12">
        <v>0</v>
      </c>
      <c r="Q331" s="46">
        <f t="shared" si="42"/>
        <v>0</v>
      </c>
      <c r="R331" s="13"/>
      <c r="S331" s="3">
        <f t="shared" si="43"/>
        <v>6</v>
      </c>
      <c r="T331" s="46" t="s">
        <v>2502</v>
      </c>
      <c r="U331" s="3">
        <f t="shared" si="55"/>
        <v>248.39999999999998</v>
      </c>
      <c r="V331" s="3">
        <f t="shared" si="56"/>
        <v>0</v>
      </c>
      <c r="W331" s="3"/>
      <c r="X331" s="3">
        <v>3</v>
      </c>
      <c r="Y331" s="3">
        <f t="shared" si="57"/>
        <v>3</v>
      </c>
      <c r="Z331" s="3">
        <f t="shared" si="44"/>
        <v>124.19999999999999</v>
      </c>
      <c r="AA331" s="1">
        <v>3000</v>
      </c>
      <c r="AB331" s="1">
        <f t="shared" si="45"/>
        <v>3</v>
      </c>
    </row>
    <row r="332" spans="1:28" ht="43.2" x14ac:dyDescent="0.3">
      <c r="A332" s="3">
        <f t="shared" si="46"/>
        <v>315</v>
      </c>
      <c r="B332" s="3" t="s">
        <v>2561</v>
      </c>
      <c r="C332" s="3">
        <v>1</v>
      </c>
      <c r="D332" s="3" t="s">
        <v>1570</v>
      </c>
      <c r="E332" s="3" t="s">
        <v>345</v>
      </c>
      <c r="F332" s="3" t="s">
        <v>308</v>
      </c>
      <c r="G332" s="3" t="s">
        <v>2316</v>
      </c>
      <c r="H332" s="3" t="s">
        <v>2470</v>
      </c>
      <c r="I332" s="3" t="s">
        <v>2496</v>
      </c>
      <c r="J332" s="3">
        <v>41.4</v>
      </c>
      <c r="K332" s="3">
        <v>6000</v>
      </c>
      <c r="L332" s="3" t="s">
        <v>25</v>
      </c>
      <c r="M332" s="3">
        <v>1</v>
      </c>
      <c r="N332" s="28">
        <f t="shared" si="58"/>
        <v>6</v>
      </c>
      <c r="O332" s="28">
        <f t="shared" si="59"/>
        <v>248.39999999999998</v>
      </c>
      <c r="P332" s="12">
        <v>0</v>
      </c>
      <c r="Q332" s="46">
        <f t="shared" si="42"/>
        <v>0</v>
      </c>
      <c r="R332" s="13"/>
      <c r="S332" s="3">
        <f t="shared" si="43"/>
        <v>6</v>
      </c>
      <c r="T332" s="46" t="s">
        <v>2502</v>
      </c>
      <c r="U332" s="3">
        <f t="shared" si="55"/>
        <v>248.39999999999998</v>
      </c>
      <c r="V332" s="3">
        <f t="shared" si="56"/>
        <v>0</v>
      </c>
      <c r="W332" s="3"/>
      <c r="X332" s="3">
        <v>3.6</v>
      </c>
      <c r="Y332" s="3">
        <f t="shared" si="57"/>
        <v>2.4</v>
      </c>
      <c r="Z332" s="3">
        <f t="shared" si="44"/>
        <v>149.04</v>
      </c>
      <c r="AA332" s="1">
        <v>3600</v>
      </c>
      <c r="AB332" s="1">
        <f t="shared" si="45"/>
        <v>3.6</v>
      </c>
    </row>
    <row r="333" spans="1:28" ht="43.2" x14ac:dyDescent="0.3">
      <c r="A333" s="3">
        <f t="shared" si="46"/>
        <v>316</v>
      </c>
      <c r="B333" s="3" t="s">
        <v>2561</v>
      </c>
      <c r="C333" s="3">
        <v>1</v>
      </c>
      <c r="D333" s="3" t="s">
        <v>1570</v>
      </c>
      <c r="E333" s="3" t="s">
        <v>346</v>
      </c>
      <c r="F333" s="3" t="s">
        <v>308</v>
      </c>
      <c r="G333" s="3" t="s">
        <v>2316</v>
      </c>
      <c r="H333" s="3" t="s">
        <v>2470</v>
      </c>
      <c r="I333" s="3" t="s">
        <v>2496</v>
      </c>
      <c r="J333" s="3">
        <v>41.4</v>
      </c>
      <c r="K333" s="3">
        <v>6000</v>
      </c>
      <c r="L333" s="3" t="s">
        <v>25</v>
      </c>
      <c r="M333" s="3">
        <v>1</v>
      </c>
      <c r="N333" s="28">
        <f t="shared" si="58"/>
        <v>6</v>
      </c>
      <c r="O333" s="28">
        <f t="shared" si="59"/>
        <v>248.39999999999998</v>
      </c>
      <c r="P333" s="12">
        <v>0</v>
      </c>
      <c r="Q333" s="46">
        <f t="shared" si="42"/>
        <v>0</v>
      </c>
      <c r="R333" s="13"/>
      <c r="S333" s="3">
        <f t="shared" si="43"/>
        <v>6</v>
      </c>
      <c r="T333" s="46" t="s">
        <v>2502</v>
      </c>
      <c r="U333" s="3">
        <f t="shared" si="55"/>
        <v>248.39999999999998</v>
      </c>
      <c r="V333" s="3">
        <f t="shared" si="56"/>
        <v>0</v>
      </c>
      <c r="W333" s="3"/>
      <c r="X333" s="3">
        <v>3.6</v>
      </c>
      <c r="Y333" s="3">
        <f t="shared" si="57"/>
        <v>2.4</v>
      </c>
      <c r="Z333" s="3">
        <f t="shared" si="44"/>
        <v>149.04</v>
      </c>
      <c r="AA333" s="1">
        <v>3600</v>
      </c>
      <c r="AB333" s="1">
        <f t="shared" si="45"/>
        <v>3.6</v>
      </c>
    </row>
    <row r="334" spans="1:28" ht="43.2" x14ac:dyDescent="0.3">
      <c r="A334" s="3">
        <f t="shared" si="46"/>
        <v>317</v>
      </c>
      <c r="B334" s="3" t="s">
        <v>2561</v>
      </c>
      <c r="C334" s="3">
        <v>1</v>
      </c>
      <c r="D334" s="3" t="s">
        <v>1570</v>
      </c>
      <c r="E334" s="3" t="s">
        <v>347</v>
      </c>
      <c r="F334" s="3" t="s">
        <v>308</v>
      </c>
      <c r="G334" s="3" t="s">
        <v>2316</v>
      </c>
      <c r="H334" s="3" t="s">
        <v>2470</v>
      </c>
      <c r="I334" s="3" t="s">
        <v>2496</v>
      </c>
      <c r="J334" s="3">
        <v>41.4</v>
      </c>
      <c r="K334" s="3">
        <v>6000</v>
      </c>
      <c r="L334" s="3" t="s">
        <v>25</v>
      </c>
      <c r="M334" s="3">
        <v>1</v>
      </c>
      <c r="N334" s="28">
        <f t="shared" si="58"/>
        <v>6</v>
      </c>
      <c r="O334" s="28">
        <f t="shared" si="59"/>
        <v>248.39999999999998</v>
      </c>
      <c r="P334" s="12">
        <v>0</v>
      </c>
      <c r="Q334" s="46">
        <f t="shared" si="42"/>
        <v>0</v>
      </c>
      <c r="R334" s="13"/>
      <c r="S334" s="3">
        <f t="shared" si="43"/>
        <v>6</v>
      </c>
      <c r="T334" s="46" t="s">
        <v>2502</v>
      </c>
      <c r="U334" s="3">
        <f t="shared" si="55"/>
        <v>248.39999999999998</v>
      </c>
      <c r="V334" s="3">
        <f t="shared" si="56"/>
        <v>0</v>
      </c>
      <c r="W334" s="3"/>
      <c r="X334" s="3">
        <v>3.6</v>
      </c>
      <c r="Y334" s="3">
        <f t="shared" si="57"/>
        <v>2.4</v>
      </c>
      <c r="Z334" s="3">
        <f t="shared" si="44"/>
        <v>149.04</v>
      </c>
      <c r="AA334" s="1">
        <v>3600</v>
      </c>
      <c r="AB334" s="1">
        <f t="shared" si="45"/>
        <v>3.6</v>
      </c>
    </row>
    <row r="335" spans="1:28" ht="43.2" x14ac:dyDescent="0.3">
      <c r="A335" s="3">
        <f t="shared" si="46"/>
        <v>318</v>
      </c>
      <c r="B335" s="3" t="s">
        <v>2561</v>
      </c>
      <c r="C335" s="3">
        <v>1</v>
      </c>
      <c r="D335" s="3" t="s">
        <v>1570</v>
      </c>
      <c r="E335" s="3" t="s">
        <v>348</v>
      </c>
      <c r="F335" s="3" t="s">
        <v>308</v>
      </c>
      <c r="G335" s="3" t="s">
        <v>2316</v>
      </c>
      <c r="H335" s="3" t="s">
        <v>2470</v>
      </c>
      <c r="I335" s="3" t="s">
        <v>2496</v>
      </c>
      <c r="J335" s="3">
        <v>41.4</v>
      </c>
      <c r="K335" s="3">
        <v>6000</v>
      </c>
      <c r="L335" s="3" t="s">
        <v>25</v>
      </c>
      <c r="M335" s="3">
        <v>1</v>
      </c>
      <c r="N335" s="28">
        <f t="shared" si="58"/>
        <v>6</v>
      </c>
      <c r="O335" s="28">
        <f t="shared" si="59"/>
        <v>248.39999999999998</v>
      </c>
      <c r="P335" s="12">
        <v>0</v>
      </c>
      <c r="Q335" s="46">
        <f t="shared" si="42"/>
        <v>0</v>
      </c>
      <c r="R335" s="13"/>
      <c r="S335" s="3">
        <f t="shared" si="43"/>
        <v>6</v>
      </c>
      <c r="T335" s="46" t="s">
        <v>2502</v>
      </c>
      <c r="U335" s="3">
        <f t="shared" si="55"/>
        <v>248.39999999999998</v>
      </c>
      <c r="V335" s="3">
        <f t="shared" si="56"/>
        <v>0</v>
      </c>
      <c r="W335" s="3"/>
      <c r="X335" s="3">
        <v>3.6</v>
      </c>
      <c r="Y335" s="3">
        <f t="shared" si="57"/>
        <v>2.4</v>
      </c>
      <c r="Z335" s="3">
        <f t="shared" si="44"/>
        <v>149.04</v>
      </c>
      <c r="AA335" s="1">
        <v>3600</v>
      </c>
      <c r="AB335" s="1">
        <f t="shared" si="45"/>
        <v>3.6</v>
      </c>
    </row>
    <row r="336" spans="1:28" ht="43.2" x14ac:dyDescent="0.3">
      <c r="A336" s="3">
        <f t="shared" si="46"/>
        <v>319</v>
      </c>
      <c r="B336" s="3" t="s">
        <v>2561</v>
      </c>
      <c r="C336" s="3">
        <v>1</v>
      </c>
      <c r="D336" s="3" t="s">
        <v>1570</v>
      </c>
      <c r="E336" s="3" t="s">
        <v>349</v>
      </c>
      <c r="F336" s="3" t="s">
        <v>308</v>
      </c>
      <c r="G336" s="3" t="s">
        <v>2316</v>
      </c>
      <c r="H336" s="3" t="s">
        <v>2470</v>
      </c>
      <c r="I336" s="3" t="s">
        <v>2496</v>
      </c>
      <c r="J336" s="3">
        <v>41.4</v>
      </c>
      <c r="K336" s="3">
        <v>6000</v>
      </c>
      <c r="L336" s="3" t="s">
        <v>25</v>
      </c>
      <c r="M336" s="3">
        <v>1</v>
      </c>
      <c r="N336" s="28">
        <f t="shared" si="58"/>
        <v>6</v>
      </c>
      <c r="O336" s="28">
        <f t="shared" si="59"/>
        <v>248.39999999999998</v>
      </c>
      <c r="P336" s="12">
        <v>0</v>
      </c>
      <c r="Q336" s="46">
        <f t="shared" si="42"/>
        <v>0</v>
      </c>
      <c r="R336" s="13"/>
      <c r="S336" s="3">
        <f t="shared" si="43"/>
        <v>6</v>
      </c>
      <c r="T336" s="46" t="s">
        <v>2502</v>
      </c>
      <c r="U336" s="3">
        <f t="shared" si="55"/>
        <v>248.39999999999998</v>
      </c>
      <c r="V336" s="3">
        <f t="shared" si="56"/>
        <v>0</v>
      </c>
      <c r="W336" s="3"/>
      <c r="X336" s="3">
        <v>3.6</v>
      </c>
      <c r="Y336" s="3">
        <f t="shared" si="57"/>
        <v>2.4</v>
      </c>
      <c r="Z336" s="3">
        <f t="shared" si="44"/>
        <v>149.04</v>
      </c>
      <c r="AA336" s="1">
        <v>3600</v>
      </c>
      <c r="AB336" s="1">
        <f t="shared" si="45"/>
        <v>3.6</v>
      </c>
    </row>
    <row r="337" spans="1:28" ht="43.2" x14ac:dyDescent="0.3">
      <c r="A337" s="3">
        <f t="shared" si="46"/>
        <v>320</v>
      </c>
      <c r="B337" s="3" t="s">
        <v>2561</v>
      </c>
      <c r="C337" s="3">
        <v>1</v>
      </c>
      <c r="D337" s="3" t="s">
        <v>1570</v>
      </c>
      <c r="E337" s="3" t="s">
        <v>350</v>
      </c>
      <c r="F337" s="3" t="s">
        <v>312</v>
      </c>
      <c r="G337" s="3" t="s">
        <v>2309</v>
      </c>
      <c r="H337" s="3" t="s">
        <v>2474</v>
      </c>
      <c r="I337" s="3" t="s">
        <v>2496</v>
      </c>
      <c r="J337" s="3">
        <v>65.400000000000006</v>
      </c>
      <c r="K337" s="3">
        <v>6000</v>
      </c>
      <c r="L337" s="3" t="s">
        <v>25</v>
      </c>
      <c r="M337" s="3">
        <v>1</v>
      </c>
      <c r="N337" s="28">
        <f t="shared" si="58"/>
        <v>6</v>
      </c>
      <c r="O337" s="28">
        <f t="shared" si="59"/>
        <v>392.40000000000003</v>
      </c>
      <c r="P337" s="12">
        <v>0</v>
      </c>
      <c r="Q337" s="46">
        <f t="shared" si="42"/>
        <v>0</v>
      </c>
      <c r="R337" s="12"/>
      <c r="S337" s="3">
        <f t="shared" si="43"/>
        <v>6</v>
      </c>
      <c r="T337" s="46" t="s">
        <v>2502</v>
      </c>
      <c r="U337" s="3">
        <f t="shared" si="55"/>
        <v>392.40000000000003</v>
      </c>
      <c r="V337" s="3">
        <f t="shared" si="56"/>
        <v>0</v>
      </c>
      <c r="W337" s="3"/>
      <c r="X337" s="3">
        <v>4.2</v>
      </c>
      <c r="Y337" s="3">
        <f t="shared" si="57"/>
        <v>1.7999999999999998</v>
      </c>
      <c r="Z337" s="3">
        <f t="shared" si="44"/>
        <v>274.68000000000006</v>
      </c>
      <c r="AA337" s="1">
        <v>4200</v>
      </c>
      <c r="AB337" s="1">
        <f t="shared" si="45"/>
        <v>4.2</v>
      </c>
    </row>
    <row r="338" spans="1:28" ht="43.2" x14ac:dyDescent="0.3">
      <c r="A338" s="3">
        <f t="shared" si="46"/>
        <v>321</v>
      </c>
      <c r="B338" s="3" t="s">
        <v>2561</v>
      </c>
      <c r="C338" s="3">
        <v>1</v>
      </c>
      <c r="D338" s="3" t="s">
        <v>1570</v>
      </c>
      <c r="E338" s="3" t="s">
        <v>351</v>
      </c>
      <c r="F338" s="3" t="s">
        <v>308</v>
      </c>
      <c r="G338" s="3" t="s">
        <v>2316</v>
      </c>
      <c r="H338" s="3" t="s">
        <v>2470</v>
      </c>
      <c r="I338" s="3" t="s">
        <v>2496</v>
      </c>
      <c r="J338" s="3">
        <v>41.4</v>
      </c>
      <c r="K338" s="3">
        <v>6000</v>
      </c>
      <c r="L338" s="3" t="s">
        <v>25</v>
      </c>
      <c r="M338" s="3">
        <v>1</v>
      </c>
      <c r="N338" s="28">
        <f t="shared" si="58"/>
        <v>6</v>
      </c>
      <c r="O338" s="28">
        <f t="shared" si="59"/>
        <v>248.39999999999998</v>
      </c>
      <c r="P338" s="12">
        <v>0</v>
      </c>
      <c r="Q338" s="46">
        <f t="shared" ref="Q338:Q401" si="60">N338*P338</f>
        <v>0</v>
      </c>
      <c r="R338" s="13"/>
      <c r="S338" s="3">
        <f t="shared" ref="S338:S401" si="61">N338-Q338</f>
        <v>6</v>
      </c>
      <c r="T338" s="46" t="s">
        <v>2502</v>
      </c>
      <c r="U338" s="3">
        <f t="shared" si="55"/>
        <v>248.39999999999998</v>
      </c>
      <c r="V338" s="3">
        <f t="shared" si="56"/>
        <v>0</v>
      </c>
      <c r="W338" s="3"/>
      <c r="X338" s="3">
        <v>4.2</v>
      </c>
      <c r="Y338" s="3">
        <f t="shared" si="57"/>
        <v>1.7999999999999998</v>
      </c>
      <c r="Z338" s="3">
        <f t="shared" si="44"/>
        <v>173.88</v>
      </c>
      <c r="AA338" s="1">
        <v>4200</v>
      </c>
      <c r="AB338" s="1">
        <f t="shared" si="45"/>
        <v>4.2</v>
      </c>
    </row>
    <row r="339" spans="1:28" ht="43.2" x14ac:dyDescent="0.3">
      <c r="A339" s="3">
        <f t="shared" si="46"/>
        <v>322</v>
      </c>
      <c r="B339" s="3" t="s">
        <v>2561</v>
      </c>
      <c r="C339" s="3">
        <v>1</v>
      </c>
      <c r="D339" s="3" t="s">
        <v>1570</v>
      </c>
      <c r="E339" s="3" t="s">
        <v>352</v>
      </c>
      <c r="F339" s="3" t="s">
        <v>308</v>
      </c>
      <c r="G339" s="3" t="s">
        <v>2316</v>
      </c>
      <c r="H339" s="3" t="s">
        <v>2470</v>
      </c>
      <c r="I339" s="3" t="s">
        <v>2496</v>
      </c>
      <c r="J339" s="3">
        <v>41.4</v>
      </c>
      <c r="K339" s="3">
        <v>6000</v>
      </c>
      <c r="L339" s="3" t="s">
        <v>25</v>
      </c>
      <c r="M339" s="3">
        <v>1</v>
      </c>
      <c r="N339" s="28">
        <f t="shared" si="58"/>
        <v>6</v>
      </c>
      <c r="O339" s="28">
        <f t="shared" si="59"/>
        <v>248.39999999999998</v>
      </c>
      <c r="P339" s="12">
        <v>0</v>
      </c>
      <c r="Q339" s="46">
        <f t="shared" si="60"/>
        <v>0</v>
      </c>
      <c r="R339" s="13"/>
      <c r="S339" s="3">
        <f t="shared" si="61"/>
        <v>6</v>
      </c>
      <c r="T339" s="46" t="s">
        <v>2502</v>
      </c>
      <c r="U339" s="3">
        <f t="shared" si="55"/>
        <v>248.39999999999998</v>
      </c>
      <c r="V339" s="3">
        <f t="shared" si="56"/>
        <v>0</v>
      </c>
      <c r="W339" s="3"/>
      <c r="X339" s="3">
        <v>4.2</v>
      </c>
      <c r="Y339" s="3">
        <f t="shared" si="57"/>
        <v>1.7999999999999998</v>
      </c>
      <c r="Z339" s="3">
        <f t="shared" ref="Z339:Z402" si="62">X339*J339*M339</f>
        <v>173.88</v>
      </c>
      <c r="AA339" s="1">
        <v>4200</v>
      </c>
      <c r="AB339" s="1">
        <f t="shared" ref="AB339:AB402" si="63">AA339/1000</f>
        <v>4.2</v>
      </c>
    </row>
    <row r="340" spans="1:28" ht="43.2" x14ac:dyDescent="0.3">
      <c r="A340" s="3">
        <f t="shared" ref="A340:A403" si="64">A339+1</f>
        <v>323</v>
      </c>
      <c r="B340" s="3" t="s">
        <v>2561</v>
      </c>
      <c r="C340" s="3">
        <v>1</v>
      </c>
      <c r="D340" s="3" t="s">
        <v>1570</v>
      </c>
      <c r="E340" s="3" t="s">
        <v>353</v>
      </c>
      <c r="F340" s="3" t="s">
        <v>308</v>
      </c>
      <c r="G340" s="3" t="s">
        <v>2316</v>
      </c>
      <c r="H340" s="3" t="s">
        <v>2470</v>
      </c>
      <c r="I340" s="3" t="s">
        <v>2496</v>
      </c>
      <c r="J340" s="3">
        <v>41.4</v>
      </c>
      <c r="K340" s="3">
        <v>6000</v>
      </c>
      <c r="L340" s="3" t="s">
        <v>25</v>
      </c>
      <c r="M340" s="3">
        <v>1</v>
      </c>
      <c r="N340" s="28">
        <f t="shared" si="58"/>
        <v>6</v>
      </c>
      <c r="O340" s="28">
        <f t="shared" si="59"/>
        <v>248.39999999999998</v>
      </c>
      <c r="P340" s="12">
        <v>0</v>
      </c>
      <c r="Q340" s="46">
        <f t="shared" si="60"/>
        <v>0</v>
      </c>
      <c r="R340" s="13"/>
      <c r="S340" s="3">
        <f t="shared" si="61"/>
        <v>6</v>
      </c>
      <c r="T340" s="46" t="s">
        <v>2502</v>
      </c>
      <c r="U340" s="3">
        <f t="shared" si="55"/>
        <v>248.39999999999998</v>
      </c>
      <c r="V340" s="3">
        <f t="shared" si="56"/>
        <v>0</v>
      </c>
      <c r="W340" s="3"/>
      <c r="X340" s="3">
        <v>4.2</v>
      </c>
      <c r="Y340" s="3">
        <f t="shared" si="57"/>
        <v>1.7999999999999998</v>
      </c>
      <c r="Z340" s="3">
        <f t="shared" si="62"/>
        <v>173.88</v>
      </c>
      <c r="AA340" s="1">
        <v>4200</v>
      </c>
      <c r="AB340" s="1">
        <f t="shared" si="63"/>
        <v>4.2</v>
      </c>
    </row>
    <row r="341" spans="1:28" ht="43.2" x14ac:dyDescent="0.3">
      <c r="A341" s="3">
        <f t="shared" si="64"/>
        <v>324</v>
      </c>
      <c r="B341" s="3" t="s">
        <v>2561</v>
      </c>
      <c r="C341" s="3">
        <v>1</v>
      </c>
      <c r="D341" s="3" t="s">
        <v>1570</v>
      </c>
      <c r="E341" s="3" t="s">
        <v>354</v>
      </c>
      <c r="F341" s="3" t="s">
        <v>308</v>
      </c>
      <c r="G341" s="3" t="s">
        <v>2316</v>
      </c>
      <c r="H341" s="3" t="s">
        <v>2470</v>
      </c>
      <c r="I341" s="3" t="s">
        <v>2496</v>
      </c>
      <c r="J341" s="3">
        <v>41.4</v>
      </c>
      <c r="K341" s="3">
        <v>6000</v>
      </c>
      <c r="L341" s="3" t="s">
        <v>25</v>
      </c>
      <c r="M341" s="3">
        <v>1</v>
      </c>
      <c r="N341" s="28">
        <f t="shared" si="58"/>
        <v>6</v>
      </c>
      <c r="O341" s="28">
        <f t="shared" si="59"/>
        <v>248.39999999999998</v>
      </c>
      <c r="P341" s="12">
        <v>0</v>
      </c>
      <c r="Q341" s="46">
        <f t="shared" si="60"/>
        <v>0</v>
      </c>
      <c r="R341" s="13"/>
      <c r="S341" s="3">
        <f t="shared" si="61"/>
        <v>6</v>
      </c>
      <c r="T341" s="46" t="s">
        <v>2502</v>
      </c>
      <c r="U341" s="3">
        <f t="shared" si="55"/>
        <v>248.39999999999998</v>
      </c>
      <c r="V341" s="3">
        <f t="shared" si="56"/>
        <v>0</v>
      </c>
      <c r="W341" s="3"/>
      <c r="X341" s="3">
        <v>4.2</v>
      </c>
      <c r="Y341" s="3">
        <f t="shared" si="57"/>
        <v>1.7999999999999998</v>
      </c>
      <c r="Z341" s="3">
        <f t="shared" si="62"/>
        <v>173.88</v>
      </c>
      <c r="AA341" s="1">
        <v>4200</v>
      </c>
      <c r="AB341" s="1">
        <f t="shared" si="63"/>
        <v>4.2</v>
      </c>
    </row>
    <row r="342" spans="1:28" ht="43.2" x14ac:dyDescent="0.3">
      <c r="A342" s="3">
        <f t="shared" si="64"/>
        <v>325</v>
      </c>
      <c r="B342" s="3" t="s">
        <v>2561</v>
      </c>
      <c r="C342" s="3">
        <v>1</v>
      </c>
      <c r="D342" s="3" t="s">
        <v>1570</v>
      </c>
      <c r="E342" s="3" t="s">
        <v>355</v>
      </c>
      <c r="F342" s="3" t="s">
        <v>308</v>
      </c>
      <c r="G342" s="3" t="s">
        <v>2316</v>
      </c>
      <c r="H342" s="3" t="s">
        <v>2470</v>
      </c>
      <c r="I342" s="3" t="s">
        <v>2496</v>
      </c>
      <c r="J342" s="3">
        <v>41.4</v>
      </c>
      <c r="K342" s="3">
        <v>6000</v>
      </c>
      <c r="L342" s="3" t="s">
        <v>25</v>
      </c>
      <c r="M342" s="3">
        <v>1</v>
      </c>
      <c r="N342" s="28">
        <f t="shared" si="58"/>
        <v>6</v>
      </c>
      <c r="O342" s="28">
        <f t="shared" si="59"/>
        <v>248.39999999999998</v>
      </c>
      <c r="P342" s="12">
        <v>0</v>
      </c>
      <c r="Q342" s="46">
        <f t="shared" si="60"/>
        <v>0</v>
      </c>
      <c r="R342" s="13"/>
      <c r="S342" s="3">
        <f t="shared" si="61"/>
        <v>6</v>
      </c>
      <c r="T342" s="46" t="s">
        <v>2502</v>
      </c>
      <c r="U342" s="3">
        <f t="shared" si="55"/>
        <v>248.39999999999998</v>
      </c>
      <c r="V342" s="3">
        <f t="shared" si="56"/>
        <v>0</v>
      </c>
      <c r="W342" s="3"/>
      <c r="X342" s="3">
        <v>4.2</v>
      </c>
      <c r="Y342" s="3">
        <f t="shared" si="57"/>
        <v>1.7999999999999998</v>
      </c>
      <c r="Z342" s="3">
        <f t="shared" si="62"/>
        <v>173.88</v>
      </c>
      <c r="AA342" s="1">
        <v>4200</v>
      </c>
      <c r="AB342" s="1">
        <f t="shared" si="63"/>
        <v>4.2</v>
      </c>
    </row>
    <row r="343" spans="1:28" ht="43.2" x14ac:dyDescent="0.3">
      <c r="A343" s="3">
        <f t="shared" si="64"/>
        <v>326</v>
      </c>
      <c r="B343" s="3" t="s">
        <v>2561</v>
      </c>
      <c r="C343" s="3">
        <v>1</v>
      </c>
      <c r="D343" s="3" t="s">
        <v>1570</v>
      </c>
      <c r="E343" s="3" t="s">
        <v>356</v>
      </c>
      <c r="F343" s="3" t="s">
        <v>312</v>
      </c>
      <c r="G343" s="3" t="s">
        <v>2309</v>
      </c>
      <c r="H343" s="3" t="s">
        <v>2474</v>
      </c>
      <c r="I343" s="3" t="s">
        <v>2496</v>
      </c>
      <c r="J343" s="3">
        <v>65.400000000000006</v>
      </c>
      <c r="K343" s="3">
        <v>6000</v>
      </c>
      <c r="L343" s="3" t="s">
        <v>25</v>
      </c>
      <c r="M343" s="3">
        <v>1</v>
      </c>
      <c r="N343" s="28">
        <f t="shared" si="58"/>
        <v>6</v>
      </c>
      <c r="O343" s="28">
        <f t="shared" si="59"/>
        <v>392.40000000000003</v>
      </c>
      <c r="P343" s="12">
        <v>0</v>
      </c>
      <c r="Q343" s="46">
        <f t="shared" si="60"/>
        <v>0</v>
      </c>
      <c r="R343" s="12"/>
      <c r="S343" s="3">
        <f t="shared" si="61"/>
        <v>6</v>
      </c>
      <c r="T343" s="46" t="s">
        <v>2502</v>
      </c>
      <c r="U343" s="3">
        <f t="shared" si="55"/>
        <v>392.40000000000003</v>
      </c>
      <c r="V343" s="3">
        <f t="shared" si="56"/>
        <v>0</v>
      </c>
      <c r="W343" s="3"/>
      <c r="X343" s="3">
        <v>4.2</v>
      </c>
      <c r="Y343" s="3">
        <f t="shared" si="57"/>
        <v>1.7999999999999998</v>
      </c>
      <c r="Z343" s="3">
        <f t="shared" si="62"/>
        <v>274.68000000000006</v>
      </c>
      <c r="AA343" s="1">
        <v>4200</v>
      </c>
      <c r="AB343" s="1">
        <f t="shared" si="63"/>
        <v>4.2</v>
      </c>
    </row>
    <row r="344" spans="1:28" ht="43.2" x14ac:dyDescent="0.3">
      <c r="A344" s="3">
        <f t="shared" si="64"/>
        <v>327</v>
      </c>
      <c r="B344" s="3" t="s">
        <v>2561</v>
      </c>
      <c r="C344" s="3">
        <v>1</v>
      </c>
      <c r="D344" s="3" t="s">
        <v>1570</v>
      </c>
      <c r="E344" s="3" t="s">
        <v>357</v>
      </c>
      <c r="F344" s="3" t="s">
        <v>308</v>
      </c>
      <c r="G344" s="3" t="s">
        <v>2316</v>
      </c>
      <c r="H344" s="3" t="s">
        <v>2470</v>
      </c>
      <c r="I344" s="3" t="s">
        <v>2496</v>
      </c>
      <c r="J344" s="3">
        <v>41.4</v>
      </c>
      <c r="K344" s="3">
        <v>6000</v>
      </c>
      <c r="L344" s="3" t="s">
        <v>25</v>
      </c>
      <c r="M344" s="3">
        <v>1</v>
      </c>
      <c r="N344" s="28">
        <f t="shared" si="58"/>
        <v>6</v>
      </c>
      <c r="O344" s="28">
        <f t="shared" si="59"/>
        <v>248.39999999999998</v>
      </c>
      <c r="P344" s="12">
        <v>0</v>
      </c>
      <c r="Q344" s="46">
        <f t="shared" si="60"/>
        <v>0</v>
      </c>
      <c r="R344" s="13"/>
      <c r="S344" s="3">
        <f t="shared" si="61"/>
        <v>6</v>
      </c>
      <c r="T344" s="46" t="s">
        <v>2502</v>
      </c>
      <c r="U344" s="3">
        <f t="shared" si="55"/>
        <v>248.39999999999998</v>
      </c>
      <c r="V344" s="3">
        <f t="shared" si="56"/>
        <v>0</v>
      </c>
      <c r="W344" s="3"/>
      <c r="X344" s="3">
        <v>4.2</v>
      </c>
      <c r="Y344" s="3">
        <f t="shared" si="57"/>
        <v>1.7999999999999998</v>
      </c>
      <c r="Z344" s="3">
        <f t="shared" si="62"/>
        <v>173.88</v>
      </c>
      <c r="AA344" s="1">
        <v>4200</v>
      </c>
      <c r="AB344" s="1">
        <f t="shared" si="63"/>
        <v>4.2</v>
      </c>
    </row>
    <row r="345" spans="1:28" ht="43.2" x14ac:dyDescent="0.3">
      <c r="A345" s="3">
        <f t="shared" si="64"/>
        <v>328</v>
      </c>
      <c r="B345" s="3" t="s">
        <v>2561</v>
      </c>
      <c r="C345" s="3">
        <v>1</v>
      </c>
      <c r="D345" s="3" t="s">
        <v>1570</v>
      </c>
      <c r="E345" s="3" t="s">
        <v>358</v>
      </c>
      <c r="F345" s="3" t="s">
        <v>308</v>
      </c>
      <c r="G345" s="3" t="s">
        <v>2316</v>
      </c>
      <c r="H345" s="3" t="s">
        <v>2470</v>
      </c>
      <c r="I345" s="3" t="s">
        <v>2496</v>
      </c>
      <c r="J345" s="3">
        <v>41.4</v>
      </c>
      <c r="K345" s="3">
        <v>6000</v>
      </c>
      <c r="L345" s="3" t="s">
        <v>25</v>
      </c>
      <c r="M345" s="3">
        <v>1</v>
      </c>
      <c r="N345" s="28">
        <f t="shared" si="58"/>
        <v>6</v>
      </c>
      <c r="O345" s="28">
        <f t="shared" si="59"/>
        <v>248.39999999999998</v>
      </c>
      <c r="P345" s="12">
        <v>0</v>
      </c>
      <c r="Q345" s="46">
        <f t="shared" si="60"/>
        <v>0</v>
      </c>
      <c r="R345" s="13"/>
      <c r="S345" s="3">
        <f t="shared" si="61"/>
        <v>6</v>
      </c>
      <c r="T345" s="46" t="s">
        <v>2502</v>
      </c>
      <c r="U345" s="3">
        <f t="shared" si="55"/>
        <v>248.39999999999998</v>
      </c>
      <c r="V345" s="3">
        <f t="shared" si="56"/>
        <v>0</v>
      </c>
      <c r="W345" s="3"/>
      <c r="X345" s="3">
        <v>4.2</v>
      </c>
      <c r="Y345" s="3">
        <f t="shared" si="57"/>
        <v>1.7999999999999998</v>
      </c>
      <c r="Z345" s="3">
        <f t="shared" si="62"/>
        <v>173.88</v>
      </c>
      <c r="AA345" s="1">
        <v>4200</v>
      </c>
      <c r="AB345" s="1">
        <f t="shared" si="63"/>
        <v>4.2</v>
      </c>
    </row>
    <row r="346" spans="1:28" ht="43.2" x14ac:dyDescent="0.3">
      <c r="A346" s="3">
        <f t="shared" si="64"/>
        <v>329</v>
      </c>
      <c r="B346" s="3" t="s">
        <v>2561</v>
      </c>
      <c r="C346" s="3">
        <v>1</v>
      </c>
      <c r="D346" s="3" t="s">
        <v>1570</v>
      </c>
      <c r="E346" s="3" t="s">
        <v>359</v>
      </c>
      <c r="F346" s="3" t="s">
        <v>308</v>
      </c>
      <c r="G346" s="3" t="s">
        <v>2316</v>
      </c>
      <c r="H346" s="3" t="s">
        <v>2470</v>
      </c>
      <c r="I346" s="3" t="s">
        <v>2496</v>
      </c>
      <c r="J346" s="3">
        <v>41.4</v>
      </c>
      <c r="K346" s="3">
        <v>6000</v>
      </c>
      <c r="L346" s="3" t="s">
        <v>25</v>
      </c>
      <c r="M346" s="3">
        <v>1</v>
      </c>
      <c r="N346" s="28">
        <f t="shared" si="58"/>
        <v>6</v>
      </c>
      <c r="O346" s="28">
        <f t="shared" si="59"/>
        <v>248.39999999999998</v>
      </c>
      <c r="P346" s="12">
        <v>0</v>
      </c>
      <c r="Q346" s="46">
        <f t="shared" si="60"/>
        <v>0</v>
      </c>
      <c r="R346" s="13"/>
      <c r="S346" s="3">
        <f t="shared" si="61"/>
        <v>6</v>
      </c>
      <c r="T346" s="46" t="s">
        <v>2502</v>
      </c>
      <c r="U346" s="3">
        <f t="shared" si="55"/>
        <v>248.39999999999998</v>
      </c>
      <c r="V346" s="3">
        <f t="shared" si="56"/>
        <v>0</v>
      </c>
      <c r="W346" s="3"/>
      <c r="X346" s="3">
        <v>4.2</v>
      </c>
      <c r="Y346" s="3">
        <f t="shared" si="57"/>
        <v>1.7999999999999998</v>
      </c>
      <c r="Z346" s="3">
        <f t="shared" si="62"/>
        <v>173.88</v>
      </c>
      <c r="AA346" s="1">
        <v>4200</v>
      </c>
      <c r="AB346" s="1">
        <f t="shared" si="63"/>
        <v>4.2</v>
      </c>
    </row>
    <row r="347" spans="1:28" ht="43.2" x14ac:dyDescent="0.3">
      <c r="A347" s="3">
        <f t="shared" si="64"/>
        <v>330</v>
      </c>
      <c r="B347" s="3" t="s">
        <v>2561</v>
      </c>
      <c r="C347" s="3">
        <v>1</v>
      </c>
      <c r="D347" s="3" t="s">
        <v>1570</v>
      </c>
      <c r="E347" s="3" t="s">
        <v>360</v>
      </c>
      <c r="F347" s="3" t="s">
        <v>308</v>
      </c>
      <c r="G347" s="3" t="s">
        <v>2316</v>
      </c>
      <c r="H347" s="3" t="s">
        <v>2470</v>
      </c>
      <c r="I347" s="3" t="s">
        <v>2496</v>
      </c>
      <c r="J347" s="3">
        <v>41.4</v>
      </c>
      <c r="K347" s="3">
        <v>6000</v>
      </c>
      <c r="L347" s="3" t="s">
        <v>25</v>
      </c>
      <c r="M347" s="3">
        <v>1</v>
      </c>
      <c r="N347" s="28">
        <f t="shared" si="58"/>
        <v>6</v>
      </c>
      <c r="O347" s="28">
        <f t="shared" si="59"/>
        <v>248.39999999999998</v>
      </c>
      <c r="P347" s="12">
        <v>0</v>
      </c>
      <c r="Q347" s="46">
        <f t="shared" si="60"/>
        <v>0</v>
      </c>
      <c r="R347" s="13"/>
      <c r="S347" s="3">
        <f t="shared" si="61"/>
        <v>6</v>
      </c>
      <c r="T347" s="46" t="s">
        <v>2502</v>
      </c>
      <c r="U347" s="3">
        <f t="shared" si="55"/>
        <v>248.39999999999998</v>
      </c>
      <c r="V347" s="3">
        <f t="shared" si="56"/>
        <v>0</v>
      </c>
      <c r="W347" s="3"/>
      <c r="X347" s="3">
        <v>4.2</v>
      </c>
      <c r="Y347" s="3">
        <f t="shared" si="57"/>
        <v>1.7999999999999998</v>
      </c>
      <c r="Z347" s="3">
        <f t="shared" si="62"/>
        <v>173.88</v>
      </c>
      <c r="AA347" s="1">
        <v>4200</v>
      </c>
      <c r="AB347" s="1">
        <f t="shared" si="63"/>
        <v>4.2</v>
      </c>
    </row>
    <row r="348" spans="1:28" ht="43.2" x14ac:dyDescent="0.3">
      <c r="A348" s="3">
        <f t="shared" si="64"/>
        <v>331</v>
      </c>
      <c r="B348" s="3" t="s">
        <v>2561</v>
      </c>
      <c r="C348" s="3">
        <v>1</v>
      </c>
      <c r="D348" s="3" t="s">
        <v>1570</v>
      </c>
      <c r="E348" s="3" t="s">
        <v>361</v>
      </c>
      <c r="F348" s="3" t="s">
        <v>308</v>
      </c>
      <c r="G348" s="3" t="s">
        <v>2316</v>
      </c>
      <c r="H348" s="3" t="s">
        <v>2470</v>
      </c>
      <c r="I348" s="3" t="s">
        <v>2496</v>
      </c>
      <c r="J348" s="3">
        <v>41.4</v>
      </c>
      <c r="K348" s="3">
        <v>6000</v>
      </c>
      <c r="L348" s="3" t="s">
        <v>25</v>
      </c>
      <c r="M348" s="3">
        <v>1</v>
      </c>
      <c r="N348" s="28">
        <f t="shared" si="58"/>
        <v>6</v>
      </c>
      <c r="O348" s="28">
        <f t="shared" si="59"/>
        <v>248.39999999999998</v>
      </c>
      <c r="P348" s="12">
        <v>0</v>
      </c>
      <c r="Q348" s="46">
        <f t="shared" si="60"/>
        <v>0</v>
      </c>
      <c r="R348" s="13"/>
      <c r="S348" s="3">
        <f t="shared" si="61"/>
        <v>6</v>
      </c>
      <c r="T348" s="46" t="s">
        <v>2502</v>
      </c>
      <c r="U348" s="3">
        <f t="shared" si="55"/>
        <v>248.39999999999998</v>
      </c>
      <c r="V348" s="3">
        <f t="shared" si="56"/>
        <v>0</v>
      </c>
      <c r="W348" s="3"/>
      <c r="X348" s="3">
        <v>4.2</v>
      </c>
      <c r="Y348" s="3">
        <f t="shared" si="57"/>
        <v>1.7999999999999998</v>
      </c>
      <c r="Z348" s="3">
        <f t="shared" si="62"/>
        <v>173.88</v>
      </c>
      <c r="AA348" s="1">
        <v>4200</v>
      </c>
      <c r="AB348" s="1">
        <f t="shared" si="63"/>
        <v>4.2</v>
      </c>
    </row>
    <row r="349" spans="1:28" ht="43.2" x14ac:dyDescent="0.3">
      <c r="A349" s="3">
        <f t="shared" si="64"/>
        <v>332</v>
      </c>
      <c r="B349" s="3" t="s">
        <v>2561</v>
      </c>
      <c r="C349" s="3">
        <v>1</v>
      </c>
      <c r="D349" s="3" t="s">
        <v>1570</v>
      </c>
      <c r="E349" s="3" t="s">
        <v>362</v>
      </c>
      <c r="F349" s="3" t="s">
        <v>308</v>
      </c>
      <c r="G349" s="3" t="s">
        <v>2316</v>
      </c>
      <c r="H349" s="3" t="s">
        <v>2470</v>
      </c>
      <c r="I349" s="3" t="s">
        <v>2496</v>
      </c>
      <c r="J349" s="3">
        <v>41.4</v>
      </c>
      <c r="K349" s="3">
        <v>6000</v>
      </c>
      <c r="L349" s="3" t="s">
        <v>25</v>
      </c>
      <c r="M349" s="3">
        <v>1</v>
      </c>
      <c r="N349" s="28">
        <f t="shared" si="58"/>
        <v>6</v>
      </c>
      <c r="O349" s="28">
        <f t="shared" si="59"/>
        <v>248.39999999999998</v>
      </c>
      <c r="P349" s="12">
        <v>0</v>
      </c>
      <c r="Q349" s="46">
        <f t="shared" si="60"/>
        <v>0</v>
      </c>
      <c r="R349" s="13"/>
      <c r="S349" s="3">
        <f t="shared" si="61"/>
        <v>6</v>
      </c>
      <c r="T349" s="46" t="s">
        <v>2502</v>
      </c>
      <c r="U349" s="3">
        <f t="shared" si="55"/>
        <v>248.39999999999998</v>
      </c>
      <c r="V349" s="3">
        <f t="shared" si="56"/>
        <v>0</v>
      </c>
      <c r="W349" s="3"/>
      <c r="X349" s="3">
        <v>4.2</v>
      </c>
      <c r="Y349" s="3">
        <f t="shared" si="57"/>
        <v>1.7999999999999998</v>
      </c>
      <c r="Z349" s="3">
        <f t="shared" si="62"/>
        <v>173.88</v>
      </c>
      <c r="AA349" s="1">
        <v>4200</v>
      </c>
      <c r="AB349" s="1">
        <f t="shared" si="63"/>
        <v>4.2</v>
      </c>
    </row>
    <row r="350" spans="1:28" ht="43.2" x14ac:dyDescent="0.3">
      <c r="A350" s="3">
        <f t="shared" si="64"/>
        <v>333</v>
      </c>
      <c r="B350" s="3" t="s">
        <v>2561</v>
      </c>
      <c r="C350" s="3">
        <v>1</v>
      </c>
      <c r="D350" s="3" t="s">
        <v>1570</v>
      </c>
      <c r="E350" s="3" t="s">
        <v>363</v>
      </c>
      <c r="F350" s="3" t="s">
        <v>308</v>
      </c>
      <c r="G350" s="3" t="s">
        <v>2316</v>
      </c>
      <c r="H350" s="3" t="s">
        <v>2470</v>
      </c>
      <c r="I350" s="3" t="s">
        <v>2496</v>
      </c>
      <c r="J350" s="3">
        <v>41.4</v>
      </c>
      <c r="K350" s="3">
        <v>6000</v>
      </c>
      <c r="L350" s="3" t="s">
        <v>25</v>
      </c>
      <c r="M350" s="3">
        <v>1</v>
      </c>
      <c r="N350" s="28">
        <f t="shared" si="58"/>
        <v>6</v>
      </c>
      <c r="O350" s="28">
        <f t="shared" si="59"/>
        <v>248.39999999999998</v>
      </c>
      <c r="P350" s="12">
        <v>0</v>
      </c>
      <c r="Q350" s="46">
        <f t="shared" si="60"/>
        <v>0</v>
      </c>
      <c r="R350" s="13"/>
      <c r="S350" s="3">
        <f t="shared" si="61"/>
        <v>6</v>
      </c>
      <c r="T350" s="46" t="s">
        <v>2502</v>
      </c>
      <c r="U350" s="3">
        <f t="shared" si="55"/>
        <v>248.39999999999998</v>
      </c>
      <c r="V350" s="3">
        <f t="shared" si="56"/>
        <v>0</v>
      </c>
      <c r="W350" s="3"/>
      <c r="X350" s="3">
        <v>4.2</v>
      </c>
      <c r="Y350" s="3">
        <f t="shared" si="57"/>
        <v>1.7999999999999998</v>
      </c>
      <c r="Z350" s="3">
        <f t="shared" si="62"/>
        <v>173.88</v>
      </c>
      <c r="AA350" s="1">
        <v>4200</v>
      </c>
      <c r="AB350" s="1">
        <f t="shared" si="63"/>
        <v>4.2</v>
      </c>
    </row>
    <row r="351" spans="1:28" ht="43.2" x14ac:dyDescent="0.3">
      <c r="A351" s="3">
        <f t="shared" si="64"/>
        <v>334</v>
      </c>
      <c r="B351" s="3" t="s">
        <v>2561</v>
      </c>
      <c r="C351" s="3">
        <v>1</v>
      </c>
      <c r="D351" s="3" t="s">
        <v>1570</v>
      </c>
      <c r="E351" s="3" t="s">
        <v>364</v>
      </c>
      <c r="F351" s="3" t="s">
        <v>312</v>
      </c>
      <c r="G351" s="3" t="s">
        <v>2309</v>
      </c>
      <c r="H351" s="3" t="s">
        <v>2474</v>
      </c>
      <c r="I351" s="3" t="s">
        <v>2496</v>
      </c>
      <c r="J351" s="3">
        <v>65.400000000000006</v>
      </c>
      <c r="K351" s="3">
        <v>6000</v>
      </c>
      <c r="L351" s="3" t="s">
        <v>25</v>
      </c>
      <c r="M351" s="3">
        <v>1</v>
      </c>
      <c r="N351" s="28">
        <f>(K351/1000)*M351</f>
        <v>6</v>
      </c>
      <c r="O351" s="28">
        <f>N351*J351</f>
        <v>392.40000000000003</v>
      </c>
      <c r="P351" s="12">
        <v>0</v>
      </c>
      <c r="Q351" s="46">
        <f t="shared" si="60"/>
        <v>0</v>
      </c>
      <c r="R351" s="12"/>
      <c r="S351" s="3">
        <f t="shared" si="61"/>
        <v>6</v>
      </c>
      <c r="T351" s="46" t="s">
        <v>2502</v>
      </c>
      <c r="U351" s="3">
        <f t="shared" si="55"/>
        <v>392.40000000000003</v>
      </c>
      <c r="V351" s="3">
        <f t="shared" si="56"/>
        <v>0</v>
      </c>
      <c r="W351" s="3"/>
      <c r="X351" s="3">
        <v>4.2</v>
      </c>
      <c r="Y351" s="3">
        <f t="shared" si="57"/>
        <v>1.7999999999999998</v>
      </c>
      <c r="Z351" s="3">
        <f t="shared" si="62"/>
        <v>274.68000000000006</v>
      </c>
      <c r="AA351" s="1">
        <v>4200</v>
      </c>
      <c r="AB351" s="1">
        <f t="shared" si="63"/>
        <v>4.2</v>
      </c>
    </row>
    <row r="352" spans="1:28" ht="43.2" x14ac:dyDescent="0.3">
      <c r="A352" s="3">
        <f t="shared" si="64"/>
        <v>335</v>
      </c>
      <c r="B352" s="3" t="s">
        <v>2561</v>
      </c>
      <c r="C352" s="3">
        <v>1</v>
      </c>
      <c r="D352" s="3" t="s">
        <v>1570</v>
      </c>
      <c r="E352" s="3" t="s">
        <v>365</v>
      </c>
      <c r="F352" s="3" t="s">
        <v>308</v>
      </c>
      <c r="G352" s="3" t="s">
        <v>2316</v>
      </c>
      <c r="H352" s="3" t="s">
        <v>2470</v>
      </c>
      <c r="I352" s="3" t="s">
        <v>2496</v>
      </c>
      <c r="J352" s="3">
        <v>41.4</v>
      </c>
      <c r="K352" s="3">
        <v>6000</v>
      </c>
      <c r="L352" s="3" t="s">
        <v>25</v>
      </c>
      <c r="M352" s="3">
        <v>1</v>
      </c>
      <c r="N352" s="28">
        <f t="shared" ref="N352:N358" si="65">(K352/1000)*M352</f>
        <v>6</v>
      </c>
      <c r="O352" s="28">
        <f t="shared" ref="O352:O358" si="66">N352*J352</f>
        <v>248.39999999999998</v>
      </c>
      <c r="P352" s="12">
        <v>0</v>
      </c>
      <c r="Q352" s="46">
        <f t="shared" si="60"/>
        <v>0</v>
      </c>
      <c r="R352" s="13"/>
      <c r="S352" s="3">
        <f t="shared" si="61"/>
        <v>6</v>
      </c>
      <c r="T352" s="46" t="s">
        <v>2502</v>
      </c>
      <c r="U352" s="3">
        <f t="shared" si="55"/>
        <v>248.39999999999998</v>
      </c>
      <c r="V352" s="3">
        <f t="shared" si="56"/>
        <v>0</v>
      </c>
      <c r="W352" s="3"/>
      <c r="X352" s="3">
        <v>4.2</v>
      </c>
      <c r="Y352" s="3">
        <f t="shared" si="57"/>
        <v>1.7999999999999998</v>
      </c>
      <c r="Z352" s="3">
        <f t="shared" si="62"/>
        <v>173.88</v>
      </c>
      <c r="AA352" s="1">
        <v>4200</v>
      </c>
      <c r="AB352" s="1">
        <f t="shared" si="63"/>
        <v>4.2</v>
      </c>
    </row>
    <row r="353" spans="1:28" ht="43.2" x14ac:dyDescent="0.3">
      <c r="A353" s="3">
        <f t="shared" si="64"/>
        <v>336</v>
      </c>
      <c r="B353" s="3" t="s">
        <v>2561</v>
      </c>
      <c r="C353" s="3">
        <v>1</v>
      </c>
      <c r="D353" s="3" t="s">
        <v>1570</v>
      </c>
      <c r="E353" s="3" t="s">
        <v>366</v>
      </c>
      <c r="F353" s="3" t="s">
        <v>308</v>
      </c>
      <c r="G353" s="3" t="s">
        <v>2316</v>
      </c>
      <c r="H353" s="3" t="s">
        <v>2470</v>
      </c>
      <c r="I353" s="3" t="s">
        <v>2496</v>
      </c>
      <c r="J353" s="3">
        <v>41.4</v>
      </c>
      <c r="K353" s="3">
        <v>6000</v>
      </c>
      <c r="L353" s="3" t="s">
        <v>25</v>
      </c>
      <c r="M353" s="3">
        <v>1</v>
      </c>
      <c r="N353" s="28">
        <f t="shared" si="65"/>
        <v>6</v>
      </c>
      <c r="O353" s="28">
        <f t="shared" si="66"/>
        <v>248.39999999999998</v>
      </c>
      <c r="P353" s="12">
        <v>0</v>
      </c>
      <c r="Q353" s="46">
        <f t="shared" si="60"/>
        <v>0</v>
      </c>
      <c r="R353" s="13"/>
      <c r="S353" s="3">
        <f t="shared" si="61"/>
        <v>6</v>
      </c>
      <c r="T353" s="46" t="s">
        <v>2502</v>
      </c>
      <c r="U353" s="3">
        <f t="shared" si="55"/>
        <v>248.39999999999998</v>
      </c>
      <c r="V353" s="3">
        <f t="shared" si="56"/>
        <v>0</v>
      </c>
      <c r="W353" s="3"/>
      <c r="X353" s="3">
        <v>4.2</v>
      </c>
      <c r="Y353" s="3">
        <f t="shared" si="57"/>
        <v>1.7999999999999998</v>
      </c>
      <c r="Z353" s="3">
        <f t="shared" si="62"/>
        <v>173.88</v>
      </c>
      <c r="AA353" s="1">
        <v>4200</v>
      </c>
      <c r="AB353" s="1">
        <f t="shared" si="63"/>
        <v>4.2</v>
      </c>
    </row>
    <row r="354" spans="1:28" ht="43.2" x14ac:dyDescent="0.3">
      <c r="A354" s="3">
        <f t="shared" si="64"/>
        <v>337</v>
      </c>
      <c r="B354" s="3" t="s">
        <v>2561</v>
      </c>
      <c r="C354" s="3">
        <v>1</v>
      </c>
      <c r="D354" s="3" t="s">
        <v>1570</v>
      </c>
      <c r="E354" s="3" t="s">
        <v>367</v>
      </c>
      <c r="F354" s="3" t="s">
        <v>308</v>
      </c>
      <c r="G354" s="3" t="s">
        <v>2316</v>
      </c>
      <c r="H354" s="3" t="s">
        <v>2470</v>
      </c>
      <c r="I354" s="3" t="s">
        <v>2496</v>
      </c>
      <c r="J354" s="3">
        <v>41.4</v>
      </c>
      <c r="K354" s="3">
        <v>6000</v>
      </c>
      <c r="L354" s="3" t="s">
        <v>25</v>
      </c>
      <c r="M354" s="3">
        <v>1</v>
      </c>
      <c r="N354" s="28">
        <f t="shared" si="65"/>
        <v>6</v>
      </c>
      <c r="O354" s="28">
        <f t="shared" si="66"/>
        <v>248.39999999999998</v>
      </c>
      <c r="P354" s="12">
        <v>0</v>
      </c>
      <c r="Q354" s="46">
        <f t="shared" si="60"/>
        <v>0</v>
      </c>
      <c r="R354" s="13"/>
      <c r="S354" s="3">
        <f t="shared" si="61"/>
        <v>6</v>
      </c>
      <c r="T354" s="46" t="s">
        <v>2502</v>
      </c>
      <c r="U354" s="3">
        <f t="shared" si="55"/>
        <v>248.39999999999998</v>
      </c>
      <c r="V354" s="3">
        <f t="shared" si="56"/>
        <v>0</v>
      </c>
      <c r="W354" s="3"/>
      <c r="X354" s="3">
        <v>4.2</v>
      </c>
      <c r="Y354" s="3">
        <f t="shared" si="57"/>
        <v>1.7999999999999998</v>
      </c>
      <c r="Z354" s="3">
        <f t="shared" si="62"/>
        <v>173.88</v>
      </c>
      <c r="AA354" s="1">
        <v>4200</v>
      </c>
      <c r="AB354" s="1">
        <f t="shared" si="63"/>
        <v>4.2</v>
      </c>
    </row>
    <row r="355" spans="1:28" ht="43.2" x14ac:dyDescent="0.3">
      <c r="A355" s="3">
        <f t="shared" si="64"/>
        <v>338</v>
      </c>
      <c r="B355" s="3" t="s">
        <v>2561</v>
      </c>
      <c r="C355" s="3">
        <v>1</v>
      </c>
      <c r="D355" s="3" t="s">
        <v>1570</v>
      </c>
      <c r="E355" s="3" t="s">
        <v>368</v>
      </c>
      <c r="F355" s="3" t="s">
        <v>308</v>
      </c>
      <c r="G355" s="3" t="s">
        <v>2316</v>
      </c>
      <c r="H355" s="3" t="s">
        <v>2470</v>
      </c>
      <c r="I355" s="3" t="s">
        <v>2496</v>
      </c>
      <c r="J355" s="3">
        <v>41.4</v>
      </c>
      <c r="K355" s="3">
        <v>6000</v>
      </c>
      <c r="L355" s="3" t="s">
        <v>25</v>
      </c>
      <c r="M355" s="3">
        <v>1</v>
      </c>
      <c r="N355" s="28">
        <f t="shared" si="65"/>
        <v>6</v>
      </c>
      <c r="O355" s="28">
        <f t="shared" si="66"/>
        <v>248.39999999999998</v>
      </c>
      <c r="P355" s="12">
        <v>0</v>
      </c>
      <c r="Q355" s="46">
        <f t="shared" si="60"/>
        <v>0</v>
      </c>
      <c r="R355" s="13"/>
      <c r="S355" s="3">
        <f t="shared" si="61"/>
        <v>6</v>
      </c>
      <c r="T355" s="46" t="s">
        <v>2502</v>
      </c>
      <c r="U355" s="3">
        <f t="shared" si="55"/>
        <v>248.39999999999998</v>
      </c>
      <c r="V355" s="3">
        <f t="shared" si="56"/>
        <v>0</v>
      </c>
      <c r="W355" s="3"/>
      <c r="X355" s="3">
        <v>4.2</v>
      </c>
      <c r="Y355" s="3">
        <f t="shared" si="57"/>
        <v>1.7999999999999998</v>
      </c>
      <c r="Z355" s="3">
        <f t="shared" si="62"/>
        <v>173.88</v>
      </c>
      <c r="AA355" s="1">
        <v>4200</v>
      </c>
      <c r="AB355" s="1">
        <f t="shared" si="63"/>
        <v>4.2</v>
      </c>
    </row>
    <row r="356" spans="1:28" ht="43.2" x14ac:dyDescent="0.3">
      <c r="A356" s="3">
        <f t="shared" si="64"/>
        <v>339</v>
      </c>
      <c r="B356" s="3" t="s">
        <v>2561</v>
      </c>
      <c r="C356" s="3">
        <v>1</v>
      </c>
      <c r="D356" s="3" t="s">
        <v>1570</v>
      </c>
      <c r="E356" s="3" t="s">
        <v>369</v>
      </c>
      <c r="F356" s="3" t="s">
        <v>308</v>
      </c>
      <c r="G356" s="3" t="s">
        <v>2316</v>
      </c>
      <c r="H356" s="3" t="s">
        <v>2470</v>
      </c>
      <c r="I356" s="3" t="s">
        <v>2496</v>
      </c>
      <c r="J356" s="3">
        <v>41.4</v>
      </c>
      <c r="K356" s="3">
        <v>6000</v>
      </c>
      <c r="L356" s="3" t="s">
        <v>25</v>
      </c>
      <c r="M356" s="3">
        <v>1</v>
      </c>
      <c r="N356" s="28">
        <f t="shared" si="65"/>
        <v>6</v>
      </c>
      <c r="O356" s="28">
        <f t="shared" si="66"/>
        <v>248.39999999999998</v>
      </c>
      <c r="P356" s="12">
        <v>0</v>
      </c>
      <c r="Q356" s="46">
        <f t="shared" si="60"/>
        <v>0</v>
      </c>
      <c r="R356" s="13"/>
      <c r="S356" s="3">
        <f t="shared" si="61"/>
        <v>6</v>
      </c>
      <c r="T356" s="46" t="s">
        <v>2502</v>
      </c>
      <c r="U356" s="3">
        <f t="shared" si="55"/>
        <v>248.39999999999998</v>
      </c>
      <c r="V356" s="3">
        <f t="shared" si="56"/>
        <v>0</v>
      </c>
      <c r="W356" s="3"/>
      <c r="X356" s="3">
        <v>4.2</v>
      </c>
      <c r="Y356" s="3">
        <f t="shared" si="57"/>
        <v>1.7999999999999998</v>
      </c>
      <c r="Z356" s="3">
        <f t="shared" si="62"/>
        <v>173.88</v>
      </c>
      <c r="AA356" s="1">
        <v>4200</v>
      </c>
      <c r="AB356" s="1">
        <f t="shared" si="63"/>
        <v>4.2</v>
      </c>
    </row>
    <row r="357" spans="1:28" ht="43.2" x14ac:dyDescent="0.3">
      <c r="A357" s="3">
        <f t="shared" si="64"/>
        <v>340</v>
      </c>
      <c r="B357" s="3" t="s">
        <v>2561</v>
      </c>
      <c r="C357" s="3">
        <v>1</v>
      </c>
      <c r="D357" s="3" t="s">
        <v>1570</v>
      </c>
      <c r="E357" s="3" t="s">
        <v>370</v>
      </c>
      <c r="F357" s="3" t="s">
        <v>308</v>
      </c>
      <c r="G357" s="3" t="s">
        <v>2316</v>
      </c>
      <c r="H357" s="3" t="s">
        <v>2470</v>
      </c>
      <c r="I357" s="3" t="s">
        <v>2496</v>
      </c>
      <c r="J357" s="3">
        <v>41.4</v>
      </c>
      <c r="K357" s="3">
        <v>6000</v>
      </c>
      <c r="L357" s="3" t="s">
        <v>25</v>
      </c>
      <c r="M357" s="3">
        <v>1</v>
      </c>
      <c r="N357" s="28">
        <f t="shared" si="65"/>
        <v>6</v>
      </c>
      <c r="O357" s="28">
        <f t="shared" si="66"/>
        <v>248.39999999999998</v>
      </c>
      <c r="P357" s="12">
        <v>0</v>
      </c>
      <c r="Q357" s="46">
        <f t="shared" si="60"/>
        <v>0</v>
      </c>
      <c r="R357" s="13"/>
      <c r="S357" s="3">
        <f t="shared" si="61"/>
        <v>6</v>
      </c>
      <c r="T357" s="46" t="s">
        <v>2502</v>
      </c>
      <c r="U357" s="3">
        <f t="shared" si="55"/>
        <v>248.39999999999998</v>
      </c>
      <c r="V357" s="3">
        <f t="shared" si="56"/>
        <v>0</v>
      </c>
      <c r="W357" s="3"/>
      <c r="X357" s="3">
        <v>4.2</v>
      </c>
      <c r="Y357" s="3">
        <f t="shared" si="57"/>
        <v>1.7999999999999998</v>
      </c>
      <c r="Z357" s="3">
        <f t="shared" si="62"/>
        <v>173.88</v>
      </c>
      <c r="AA357" s="1">
        <v>4200</v>
      </c>
      <c r="AB357" s="1">
        <f t="shared" si="63"/>
        <v>4.2</v>
      </c>
    </row>
    <row r="358" spans="1:28" ht="43.2" x14ac:dyDescent="0.3">
      <c r="A358" s="3">
        <f t="shared" si="64"/>
        <v>341</v>
      </c>
      <c r="B358" s="3" t="s">
        <v>2561</v>
      </c>
      <c r="C358" s="3">
        <v>1</v>
      </c>
      <c r="D358" s="3" t="s">
        <v>1570</v>
      </c>
      <c r="E358" s="3" t="s">
        <v>371</v>
      </c>
      <c r="F358" s="3" t="s">
        <v>308</v>
      </c>
      <c r="G358" s="3" t="s">
        <v>2316</v>
      </c>
      <c r="H358" s="3" t="s">
        <v>2470</v>
      </c>
      <c r="I358" s="3" t="s">
        <v>2496</v>
      </c>
      <c r="J358" s="3">
        <v>41.4</v>
      </c>
      <c r="K358" s="3">
        <v>6000</v>
      </c>
      <c r="L358" s="3" t="s">
        <v>25</v>
      </c>
      <c r="M358" s="3">
        <v>1</v>
      </c>
      <c r="N358" s="28">
        <f t="shared" si="65"/>
        <v>6</v>
      </c>
      <c r="O358" s="28">
        <f t="shared" si="66"/>
        <v>248.39999999999998</v>
      </c>
      <c r="P358" s="12">
        <v>0</v>
      </c>
      <c r="Q358" s="46">
        <f t="shared" si="60"/>
        <v>0</v>
      </c>
      <c r="R358" s="13"/>
      <c r="S358" s="3">
        <f t="shared" si="61"/>
        <v>6</v>
      </c>
      <c r="T358" s="46" t="s">
        <v>2502</v>
      </c>
      <c r="U358" s="3">
        <f t="shared" si="55"/>
        <v>248.39999999999998</v>
      </c>
      <c r="V358" s="3">
        <f t="shared" si="56"/>
        <v>0</v>
      </c>
      <c r="W358" s="3"/>
      <c r="X358" s="3">
        <v>4.2</v>
      </c>
      <c r="Y358" s="3">
        <f t="shared" si="57"/>
        <v>1.7999999999999998</v>
      </c>
      <c r="Z358" s="3">
        <f t="shared" si="62"/>
        <v>173.88</v>
      </c>
      <c r="AA358" s="1">
        <v>4200</v>
      </c>
      <c r="AB358" s="1">
        <f t="shared" si="63"/>
        <v>4.2</v>
      </c>
    </row>
    <row r="359" spans="1:28" ht="43.2" x14ac:dyDescent="0.3">
      <c r="A359" s="3">
        <f t="shared" si="64"/>
        <v>342</v>
      </c>
      <c r="B359" s="3" t="s">
        <v>2561</v>
      </c>
      <c r="C359" s="3">
        <v>1</v>
      </c>
      <c r="D359" s="3" t="s">
        <v>1570</v>
      </c>
      <c r="E359" s="3" t="s">
        <v>372</v>
      </c>
      <c r="F359" s="3" t="s">
        <v>312</v>
      </c>
      <c r="G359" s="3" t="s">
        <v>2309</v>
      </c>
      <c r="H359" s="3" t="s">
        <v>2474</v>
      </c>
      <c r="I359" s="3" t="s">
        <v>2496</v>
      </c>
      <c r="J359" s="3">
        <v>65.400000000000006</v>
      </c>
      <c r="K359" s="3">
        <v>6000</v>
      </c>
      <c r="L359" s="3" t="s">
        <v>25</v>
      </c>
      <c r="M359" s="3">
        <v>1</v>
      </c>
      <c r="N359" s="28">
        <f>(K359/1000)*M359</f>
        <v>6</v>
      </c>
      <c r="O359" s="28">
        <f>N359*J359</f>
        <v>392.40000000000003</v>
      </c>
      <c r="P359" s="12">
        <v>0</v>
      </c>
      <c r="Q359" s="46">
        <f t="shared" si="60"/>
        <v>0</v>
      </c>
      <c r="R359" s="12"/>
      <c r="S359" s="3">
        <f t="shared" si="61"/>
        <v>6</v>
      </c>
      <c r="T359" s="46" t="s">
        <v>2502</v>
      </c>
      <c r="U359" s="3">
        <f t="shared" si="55"/>
        <v>392.40000000000003</v>
      </c>
      <c r="V359" s="3">
        <f t="shared" si="56"/>
        <v>0</v>
      </c>
      <c r="W359" s="3"/>
      <c r="X359" s="3">
        <v>2.4</v>
      </c>
      <c r="Y359" s="3">
        <f t="shared" si="57"/>
        <v>3.6</v>
      </c>
      <c r="Z359" s="3">
        <f t="shared" si="62"/>
        <v>156.96</v>
      </c>
      <c r="AA359" s="1">
        <v>2400</v>
      </c>
      <c r="AB359" s="1">
        <f t="shared" si="63"/>
        <v>2.4</v>
      </c>
    </row>
    <row r="360" spans="1:28" ht="43.2" x14ac:dyDescent="0.3">
      <c r="A360" s="3">
        <f t="shared" si="64"/>
        <v>343</v>
      </c>
      <c r="B360" s="3" t="s">
        <v>2561</v>
      </c>
      <c r="C360" s="3">
        <v>1</v>
      </c>
      <c r="D360" s="3" t="s">
        <v>1570</v>
      </c>
      <c r="E360" s="3" t="s">
        <v>373</v>
      </c>
      <c r="F360" s="3" t="s">
        <v>308</v>
      </c>
      <c r="G360" s="3" t="s">
        <v>2316</v>
      </c>
      <c r="H360" s="3" t="s">
        <v>2470</v>
      </c>
      <c r="I360" s="3" t="s">
        <v>2496</v>
      </c>
      <c r="J360" s="3">
        <v>41.4</v>
      </c>
      <c r="K360" s="3">
        <v>6000</v>
      </c>
      <c r="L360" s="3" t="s">
        <v>25</v>
      </c>
      <c r="M360" s="3">
        <v>1</v>
      </c>
      <c r="N360" s="28">
        <f t="shared" ref="N360:N369" si="67">(K360/1000)*M360</f>
        <v>6</v>
      </c>
      <c r="O360" s="28">
        <f t="shared" ref="O360:O369" si="68">N360*J360</f>
        <v>248.39999999999998</v>
      </c>
      <c r="P360" s="12">
        <v>0</v>
      </c>
      <c r="Q360" s="46">
        <f t="shared" si="60"/>
        <v>0</v>
      </c>
      <c r="R360" s="13"/>
      <c r="S360" s="3">
        <f t="shared" si="61"/>
        <v>6</v>
      </c>
      <c r="T360" s="46" t="s">
        <v>2502</v>
      </c>
      <c r="U360" s="3">
        <f t="shared" si="55"/>
        <v>248.39999999999998</v>
      </c>
      <c r="V360" s="3">
        <f t="shared" si="56"/>
        <v>0</v>
      </c>
      <c r="W360" s="3"/>
      <c r="X360" s="3">
        <v>2.4</v>
      </c>
      <c r="Y360" s="3">
        <f t="shared" si="57"/>
        <v>3.6</v>
      </c>
      <c r="Z360" s="3">
        <f t="shared" si="62"/>
        <v>99.36</v>
      </c>
      <c r="AA360" s="1">
        <v>2400</v>
      </c>
      <c r="AB360" s="1">
        <f t="shared" si="63"/>
        <v>2.4</v>
      </c>
    </row>
    <row r="361" spans="1:28" ht="43.2" x14ac:dyDescent="0.3">
      <c r="A361" s="3">
        <f t="shared" si="64"/>
        <v>344</v>
      </c>
      <c r="B361" s="3" t="s">
        <v>2561</v>
      </c>
      <c r="C361" s="3">
        <v>1</v>
      </c>
      <c r="D361" s="3" t="s">
        <v>1570</v>
      </c>
      <c r="E361" s="3" t="s">
        <v>374</v>
      </c>
      <c r="F361" s="3" t="s">
        <v>308</v>
      </c>
      <c r="G361" s="3" t="s">
        <v>2316</v>
      </c>
      <c r="H361" s="3" t="s">
        <v>2470</v>
      </c>
      <c r="I361" s="3" t="s">
        <v>2496</v>
      </c>
      <c r="J361" s="3">
        <v>41.4</v>
      </c>
      <c r="K361" s="3">
        <v>6000</v>
      </c>
      <c r="L361" s="3" t="s">
        <v>25</v>
      </c>
      <c r="M361" s="3">
        <v>1</v>
      </c>
      <c r="N361" s="28">
        <f t="shared" si="67"/>
        <v>6</v>
      </c>
      <c r="O361" s="28">
        <f t="shared" si="68"/>
        <v>248.39999999999998</v>
      </c>
      <c r="P361" s="12">
        <v>0</v>
      </c>
      <c r="Q361" s="46">
        <f t="shared" si="60"/>
        <v>0</v>
      </c>
      <c r="R361" s="13"/>
      <c r="S361" s="3">
        <f t="shared" si="61"/>
        <v>6</v>
      </c>
      <c r="T361" s="46" t="s">
        <v>2502</v>
      </c>
      <c r="U361" s="3">
        <f t="shared" si="55"/>
        <v>248.39999999999998</v>
      </c>
      <c r="V361" s="3">
        <f t="shared" si="56"/>
        <v>0</v>
      </c>
      <c r="W361" s="3"/>
      <c r="X361" s="3">
        <v>2.4</v>
      </c>
      <c r="Y361" s="3">
        <f t="shared" si="57"/>
        <v>3.6</v>
      </c>
      <c r="Z361" s="3">
        <f t="shared" si="62"/>
        <v>99.36</v>
      </c>
      <c r="AA361" s="1">
        <v>2400</v>
      </c>
      <c r="AB361" s="1">
        <f t="shared" si="63"/>
        <v>2.4</v>
      </c>
    </row>
    <row r="362" spans="1:28" ht="43.2" x14ac:dyDescent="0.3">
      <c r="A362" s="3">
        <f t="shared" si="64"/>
        <v>345</v>
      </c>
      <c r="B362" s="3" t="s">
        <v>2561</v>
      </c>
      <c r="C362" s="3">
        <v>1</v>
      </c>
      <c r="D362" s="3" t="s">
        <v>1570</v>
      </c>
      <c r="E362" s="3" t="s">
        <v>375</v>
      </c>
      <c r="F362" s="3" t="s">
        <v>308</v>
      </c>
      <c r="G362" s="3" t="s">
        <v>2316</v>
      </c>
      <c r="H362" s="3" t="s">
        <v>2470</v>
      </c>
      <c r="I362" s="3" t="s">
        <v>2496</v>
      </c>
      <c r="J362" s="3">
        <v>41.4</v>
      </c>
      <c r="K362" s="3">
        <v>6000</v>
      </c>
      <c r="L362" s="3" t="s">
        <v>25</v>
      </c>
      <c r="M362" s="3">
        <v>1</v>
      </c>
      <c r="N362" s="28">
        <f t="shared" si="67"/>
        <v>6</v>
      </c>
      <c r="O362" s="28">
        <f t="shared" si="68"/>
        <v>248.39999999999998</v>
      </c>
      <c r="P362" s="12">
        <v>0</v>
      </c>
      <c r="Q362" s="46">
        <f t="shared" si="60"/>
        <v>0</v>
      </c>
      <c r="R362" s="13"/>
      <c r="S362" s="3">
        <f t="shared" si="61"/>
        <v>6</v>
      </c>
      <c r="T362" s="46" t="s">
        <v>2502</v>
      </c>
      <c r="U362" s="3">
        <f t="shared" si="55"/>
        <v>248.39999999999998</v>
      </c>
      <c r="V362" s="3">
        <f t="shared" si="56"/>
        <v>0</v>
      </c>
      <c r="W362" s="3"/>
      <c r="X362" s="3">
        <v>4.8</v>
      </c>
      <c r="Y362" s="3">
        <f t="shared" si="57"/>
        <v>1.2000000000000002</v>
      </c>
      <c r="Z362" s="3">
        <f t="shared" si="62"/>
        <v>198.72</v>
      </c>
      <c r="AA362" s="1">
        <v>4800</v>
      </c>
      <c r="AB362" s="1">
        <f t="shared" si="63"/>
        <v>4.8</v>
      </c>
    </row>
    <row r="363" spans="1:28" ht="43.2" x14ac:dyDescent="0.3">
      <c r="A363" s="3">
        <f t="shared" si="64"/>
        <v>346</v>
      </c>
      <c r="B363" s="3" t="s">
        <v>2561</v>
      </c>
      <c r="C363" s="3">
        <v>1</v>
      </c>
      <c r="D363" s="3" t="s">
        <v>1570</v>
      </c>
      <c r="E363" s="3" t="s">
        <v>376</v>
      </c>
      <c r="F363" s="3" t="s">
        <v>308</v>
      </c>
      <c r="G363" s="3" t="s">
        <v>2316</v>
      </c>
      <c r="H363" s="3" t="s">
        <v>2470</v>
      </c>
      <c r="I363" s="3" t="s">
        <v>2496</v>
      </c>
      <c r="J363" s="3">
        <v>41.4</v>
      </c>
      <c r="K363" s="3">
        <v>6000</v>
      </c>
      <c r="L363" s="3" t="s">
        <v>25</v>
      </c>
      <c r="M363" s="3">
        <v>1</v>
      </c>
      <c r="N363" s="28">
        <f t="shared" si="67"/>
        <v>6</v>
      </c>
      <c r="O363" s="28">
        <f t="shared" si="68"/>
        <v>248.39999999999998</v>
      </c>
      <c r="P363" s="12">
        <v>0</v>
      </c>
      <c r="Q363" s="46">
        <f t="shared" si="60"/>
        <v>0</v>
      </c>
      <c r="R363" s="13"/>
      <c r="S363" s="3">
        <f t="shared" si="61"/>
        <v>6</v>
      </c>
      <c r="T363" s="46" t="s">
        <v>2502</v>
      </c>
      <c r="U363" s="3">
        <f t="shared" si="55"/>
        <v>248.39999999999998</v>
      </c>
      <c r="V363" s="3">
        <f t="shared" si="56"/>
        <v>0</v>
      </c>
      <c r="W363" s="3"/>
      <c r="X363" s="3">
        <v>1.8</v>
      </c>
      <c r="Y363" s="3">
        <f t="shared" si="57"/>
        <v>4.2</v>
      </c>
      <c r="Z363" s="3">
        <f t="shared" si="62"/>
        <v>74.52</v>
      </c>
      <c r="AA363" s="1">
        <v>1800</v>
      </c>
      <c r="AB363" s="1">
        <f t="shared" si="63"/>
        <v>1.8</v>
      </c>
    </row>
    <row r="364" spans="1:28" ht="43.2" x14ac:dyDescent="0.3">
      <c r="A364" s="3">
        <f t="shared" si="64"/>
        <v>347</v>
      </c>
      <c r="B364" s="3" t="s">
        <v>2561</v>
      </c>
      <c r="C364" s="3">
        <v>1</v>
      </c>
      <c r="D364" s="3" t="s">
        <v>1570</v>
      </c>
      <c r="E364" s="3" t="s">
        <v>377</v>
      </c>
      <c r="F364" s="3" t="s">
        <v>308</v>
      </c>
      <c r="G364" s="3" t="s">
        <v>2316</v>
      </c>
      <c r="H364" s="3" t="s">
        <v>2470</v>
      </c>
      <c r="I364" s="3" t="s">
        <v>2496</v>
      </c>
      <c r="J364" s="3">
        <v>41.4</v>
      </c>
      <c r="K364" s="3">
        <v>6000</v>
      </c>
      <c r="L364" s="3" t="s">
        <v>25</v>
      </c>
      <c r="M364" s="3">
        <v>1</v>
      </c>
      <c r="N364" s="28">
        <f t="shared" si="67"/>
        <v>6</v>
      </c>
      <c r="O364" s="28">
        <f t="shared" si="68"/>
        <v>248.39999999999998</v>
      </c>
      <c r="P364" s="12">
        <v>0</v>
      </c>
      <c r="Q364" s="46">
        <f t="shared" si="60"/>
        <v>0</v>
      </c>
      <c r="R364" s="13"/>
      <c r="S364" s="3">
        <f t="shared" si="61"/>
        <v>6</v>
      </c>
      <c r="T364" s="46" t="s">
        <v>2502</v>
      </c>
      <c r="U364" s="3">
        <f t="shared" si="55"/>
        <v>248.39999999999998</v>
      </c>
      <c r="V364" s="3">
        <f t="shared" si="56"/>
        <v>0</v>
      </c>
      <c r="W364" s="3"/>
      <c r="X364" s="3">
        <v>4.8</v>
      </c>
      <c r="Y364" s="3">
        <f t="shared" si="57"/>
        <v>1.2000000000000002</v>
      </c>
      <c r="Z364" s="3">
        <f t="shared" si="62"/>
        <v>198.72</v>
      </c>
      <c r="AA364" s="1">
        <v>4800</v>
      </c>
      <c r="AB364" s="1">
        <f t="shared" si="63"/>
        <v>4.8</v>
      </c>
    </row>
    <row r="365" spans="1:28" ht="43.2" x14ac:dyDescent="0.3">
      <c r="A365" s="3">
        <f t="shared" si="64"/>
        <v>348</v>
      </c>
      <c r="B365" s="3" t="s">
        <v>2561</v>
      </c>
      <c r="C365" s="3">
        <v>1</v>
      </c>
      <c r="D365" s="3" t="s">
        <v>1570</v>
      </c>
      <c r="E365" s="3" t="s">
        <v>378</v>
      </c>
      <c r="F365" s="3" t="s">
        <v>308</v>
      </c>
      <c r="G365" s="3" t="s">
        <v>2316</v>
      </c>
      <c r="H365" s="3" t="s">
        <v>2470</v>
      </c>
      <c r="I365" s="3" t="s">
        <v>2496</v>
      </c>
      <c r="J365" s="3">
        <v>41.4</v>
      </c>
      <c r="K365" s="3">
        <v>6000</v>
      </c>
      <c r="L365" s="3" t="s">
        <v>25</v>
      </c>
      <c r="M365" s="3">
        <v>1</v>
      </c>
      <c r="N365" s="28">
        <f t="shared" si="67"/>
        <v>6</v>
      </c>
      <c r="O365" s="28">
        <f t="shared" si="68"/>
        <v>248.39999999999998</v>
      </c>
      <c r="P365" s="12">
        <v>0</v>
      </c>
      <c r="Q365" s="46">
        <f t="shared" si="60"/>
        <v>0</v>
      </c>
      <c r="R365" s="13"/>
      <c r="S365" s="3">
        <f t="shared" si="61"/>
        <v>6</v>
      </c>
      <c r="T365" s="46" t="s">
        <v>2502</v>
      </c>
      <c r="U365" s="3">
        <f t="shared" si="55"/>
        <v>248.39999999999998</v>
      </c>
      <c r="V365" s="3">
        <f t="shared" si="56"/>
        <v>0</v>
      </c>
      <c r="W365" s="3"/>
      <c r="X365" s="3">
        <v>1.8</v>
      </c>
      <c r="Y365" s="3">
        <f t="shared" si="57"/>
        <v>4.2</v>
      </c>
      <c r="Z365" s="3">
        <f t="shared" si="62"/>
        <v>74.52</v>
      </c>
      <c r="AA365" s="1">
        <v>1800</v>
      </c>
      <c r="AB365" s="1">
        <f t="shared" si="63"/>
        <v>1.8</v>
      </c>
    </row>
    <row r="366" spans="1:28" ht="43.2" x14ac:dyDescent="0.3">
      <c r="A366" s="3">
        <f t="shared" si="64"/>
        <v>349</v>
      </c>
      <c r="B366" s="3" t="s">
        <v>2561</v>
      </c>
      <c r="C366" s="3">
        <v>1</v>
      </c>
      <c r="D366" s="3" t="s">
        <v>1570</v>
      </c>
      <c r="E366" s="3" t="s">
        <v>379</v>
      </c>
      <c r="F366" s="3" t="s">
        <v>308</v>
      </c>
      <c r="G366" s="3" t="s">
        <v>2316</v>
      </c>
      <c r="H366" s="3" t="s">
        <v>2470</v>
      </c>
      <c r="I366" s="3" t="s">
        <v>2496</v>
      </c>
      <c r="J366" s="3">
        <v>41.4</v>
      </c>
      <c r="K366" s="3">
        <v>6000</v>
      </c>
      <c r="L366" s="3" t="s">
        <v>25</v>
      </c>
      <c r="M366" s="3">
        <v>1</v>
      </c>
      <c r="N366" s="28">
        <f t="shared" si="67"/>
        <v>6</v>
      </c>
      <c r="O366" s="28">
        <f t="shared" si="68"/>
        <v>248.39999999999998</v>
      </c>
      <c r="P366" s="12">
        <v>0</v>
      </c>
      <c r="Q366" s="46">
        <f t="shared" si="60"/>
        <v>0</v>
      </c>
      <c r="R366" s="13"/>
      <c r="S366" s="3">
        <f t="shared" si="61"/>
        <v>6</v>
      </c>
      <c r="T366" s="46" t="s">
        <v>2502</v>
      </c>
      <c r="U366" s="3">
        <f t="shared" si="55"/>
        <v>248.39999999999998</v>
      </c>
      <c r="V366" s="3">
        <f t="shared" si="56"/>
        <v>0</v>
      </c>
      <c r="W366" s="3"/>
      <c r="X366" s="3">
        <v>4.8</v>
      </c>
      <c r="Y366" s="3">
        <f t="shared" si="57"/>
        <v>1.2000000000000002</v>
      </c>
      <c r="Z366" s="3">
        <f t="shared" si="62"/>
        <v>198.72</v>
      </c>
      <c r="AA366" s="1">
        <v>4800</v>
      </c>
      <c r="AB366" s="1">
        <f t="shared" si="63"/>
        <v>4.8</v>
      </c>
    </row>
    <row r="367" spans="1:28" ht="43.2" x14ac:dyDescent="0.3">
      <c r="A367" s="3">
        <f t="shared" si="64"/>
        <v>350</v>
      </c>
      <c r="B367" s="3" t="s">
        <v>2561</v>
      </c>
      <c r="C367" s="3">
        <v>1</v>
      </c>
      <c r="D367" s="3" t="s">
        <v>1570</v>
      </c>
      <c r="E367" s="3" t="s">
        <v>380</v>
      </c>
      <c r="F367" s="3" t="s">
        <v>6</v>
      </c>
      <c r="G367" s="7" t="s">
        <v>2344</v>
      </c>
      <c r="H367" s="7" t="s">
        <v>2467</v>
      </c>
      <c r="I367" s="7" t="s">
        <v>2496</v>
      </c>
      <c r="J367" s="7">
        <v>49.9</v>
      </c>
      <c r="K367" s="3">
        <v>2000</v>
      </c>
      <c r="L367" s="3" t="s">
        <v>25</v>
      </c>
      <c r="M367" s="3">
        <v>1</v>
      </c>
      <c r="N367" s="28">
        <f t="shared" si="67"/>
        <v>2</v>
      </c>
      <c r="O367" s="28">
        <f t="shared" si="68"/>
        <v>99.8</v>
      </c>
      <c r="P367" s="12">
        <v>0</v>
      </c>
      <c r="Q367" s="46">
        <f t="shared" si="60"/>
        <v>0</v>
      </c>
      <c r="R367" s="12"/>
      <c r="S367" s="3">
        <f t="shared" si="61"/>
        <v>2</v>
      </c>
      <c r="T367" s="46" t="s">
        <v>2502</v>
      </c>
      <c r="U367" s="3">
        <f t="shared" si="55"/>
        <v>99.8</v>
      </c>
      <c r="V367" s="3">
        <f t="shared" si="56"/>
        <v>0</v>
      </c>
      <c r="W367" s="3"/>
      <c r="X367" s="3">
        <v>1.4</v>
      </c>
      <c r="Y367" s="3">
        <f t="shared" si="57"/>
        <v>0.60000000000000009</v>
      </c>
      <c r="Z367" s="3">
        <f t="shared" si="62"/>
        <v>69.86</v>
      </c>
      <c r="AA367" s="1">
        <v>1400</v>
      </c>
      <c r="AB367" s="1">
        <f t="shared" si="63"/>
        <v>1.4</v>
      </c>
    </row>
    <row r="368" spans="1:28" ht="43.2" x14ac:dyDescent="0.3">
      <c r="A368" s="3">
        <f t="shared" si="64"/>
        <v>351</v>
      </c>
      <c r="B368" s="3" t="s">
        <v>2561</v>
      </c>
      <c r="C368" s="3">
        <v>1</v>
      </c>
      <c r="D368" s="3" t="s">
        <v>1570</v>
      </c>
      <c r="E368" s="3" t="s">
        <v>381</v>
      </c>
      <c r="F368" s="3" t="s">
        <v>6</v>
      </c>
      <c r="G368" s="7" t="s">
        <v>2344</v>
      </c>
      <c r="H368" s="7" t="s">
        <v>2467</v>
      </c>
      <c r="I368" s="7" t="s">
        <v>2496</v>
      </c>
      <c r="J368" s="7">
        <v>49.9</v>
      </c>
      <c r="K368" s="3">
        <v>2000</v>
      </c>
      <c r="L368" s="3" t="s">
        <v>25</v>
      </c>
      <c r="M368" s="3">
        <v>1</v>
      </c>
      <c r="N368" s="28">
        <f t="shared" si="67"/>
        <v>2</v>
      </c>
      <c r="O368" s="28">
        <f t="shared" si="68"/>
        <v>99.8</v>
      </c>
      <c r="P368" s="12">
        <v>0</v>
      </c>
      <c r="Q368" s="46">
        <f t="shared" si="60"/>
        <v>0</v>
      </c>
      <c r="R368" s="12"/>
      <c r="S368" s="3">
        <f t="shared" si="61"/>
        <v>2</v>
      </c>
      <c r="T368" s="46" t="s">
        <v>2502</v>
      </c>
      <c r="U368" s="3">
        <f t="shared" si="55"/>
        <v>99.8</v>
      </c>
      <c r="V368" s="3">
        <f t="shared" si="56"/>
        <v>0</v>
      </c>
      <c r="W368" s="3"/>
      <c r="X368" s="3">
        <v>1.6</v>
      </c>
      <c r="Y368" s="3">
        <f t="shared" si="57"/>
        <v>0.39999999999999991</v>
      </c>
      <c r="Z368" s="3">
        <f t="shared" si="62"/>
        <v>79.84</v>
      </c>
      <c r="AA368" s="1">
        <v>1600</v>
      </c>
      <c r="AB368" s="1">
        <f t="shared" si="63"/>
        <v>1.6</v>
      </c>
    </row>
    <row r="369" spans="1:28" ht="43.2" x14ac:dyDescent="0.3">
      <c r="A369" s="3">
        <f t="shared" si="64"/>
        <v>352</v>
      </c>
      <c r="B369" s="3" t="s">
        <v>2561</v>
      </c>
      <c r="C369" s="3">
        <v>1</v>
      </c>
      <c r="D369" s="3" t="s">
        <v>1570</v>
      </c>
      <c r="E369" s="3" t="s">
        <v>382</v>
      </c>
      <c r="F369" s="3" t="s">
        <v>6</v>
      </c>
      <c r="G369" s="7" t="s">
        <v>2344</v>
      </c>
      <c r="H369" s="7" t="s">
        <v>2467</v>
      </c>
      <c r="I369" s="7" t="s">
        <v>2496</v>
      </c>
      <c r="J369" s="7">
        <v>49.9</v>
      </c>
      <c r="K369" s="3">
        <v>2000</v>
      </c>
      <c r="L369" s="3" t="s">
        <v>25</v>
      </c>
      <c r="M369" s="3">
        <v>1</v>
      </c>
      <c r="N369" s="28">
        <f t="shared" si="67"/>
        <v>2</v>
      </c>
      <c r="O369" s="28">
        <f t="shared" si="68"/>
        <v>99.8</v>
      </c>
      <c r="P369" s="12">
        <v>0</v>
      </c>
      <c r="Q369" s="46">
        <f t="shared" si="60"/>
        <v>0</v>
      </c>
      <c r="R369" s="12"/>
      <c r="S369" s="3">
        <f t="shared" si="61"/>
        <v>2</v>
      </c>
      <c r="T369" s="46" t="s">
        <v>2502</v>
      </c>
      <c r="U369" s="3">
        <f t="shared" si="55"/>
        <v>99.8</v>
      </c>
      <c r="V369" s="3">
        <f t="shared" si="56"/>
        <v>0</v>
      </c>
      <c r="W369" s="3"/>
      <c r="X369" s="3">
        <v>1.4</v>
      </c>
      <c r="Y369" s="3">
        <f t="shared" si="57"/>
        <v>0.60000000000000009</v>
      </c>
      <c r="Z369" s="3">
        <f t="shared" si="62"/>
        <v>69.86</v>
      </c>
      <c r="AA369" s="1">
        <v>1400</v>
      </c>
      <c r="AB369" s="1">
        <f t="shared" si="63"/>
        <v>1.4</v>
      </c>
    </row>
    <row r="370" spans="1:28" ht="43.2" x14ac:dyDescent="0.3">
      <c r="A370" s="3">
        <f t="shared" si="64"/>
        <v>353</v>
      </c>
      <c r="B370" s="3" t="s">
        <v>2561</v>
      </c>
      <c r="C370" s="3">
        <v>1</v>
      </c>
      <c r="D370" s="3" t="s">
        <v>1570</v>
      </c>
      <c r="E370" s="3" t="s">
        <v>383</v>
      </c>
      <c r="F370" s="3" t="s">
        <v>312</v>
      </c>
      <c r="G370" s="3" t="s">
        <v>2309</v>
      </c>
      <c r="H370" s="3" t="s">
        <v>2474</v>
      </c>
      <c r="I370" s="3" t="s">
        <v>2496</v>
      </c>
      <c r="J370" s="3">
        <v>65.400000000000006</v>
      </c>
      <c r="K370" s="3">
        <v>6000</v>
      </c>
      <c r="L370" s="3" t="s">
        <v>25</v>
      </c>
      <c r="M370" s="3">
        <v>1</v>
      </c>
      <c r="N370" s="28">
        <f>(K370/1000)*M370</f>
        <v>6</v>
      </c>
      <c r="O370" s="28">
        <f>N370*J370</f>
        <v>392.40000000000003</v>
      </c>
      <c r="P370" s="12">
        <v>0</v>
      </c>
      <c r="Q370" s="46">
        <f t="shared" si="60"/>
        <v>0</v>
      </c>
      <c r="R370" s="12"/>
      <c r="S370" s="3">
        <f t="shared" si="61"/>
        <v>6</v>
      </c>
      <c r="T370" s="46" t="s">
        <v>2502</v>
      </c>
      <c r="U370" s="3">
        <f t="shared" si="55"/>
        <v>392.40000000000003</v>
      </c>
      <c r="V370" s="3">
        <f t="shared" si="56"/>
        <v>0</v>
      </c>
      <c r="W370" s="3"/>
      <c r="X370" s="3">
        <v>3.6</v>
      </c>
      <c r="Y370" s="3">
        <f t="shared" si="57"/>
        <v>2.4</v>
      </c>
      <c r="Z370" s="3">
        <f t="shared" si="62"/>
        <v>235.44000000000003</v>
      </c>
      <c r="AA370" s="1">
        <v>3600</v>
      </c>
      <c r="AB370" s="1">
        <f t="shared" si="63"/>
        <v>3.6</v>
      </c>
    </row>
    <row r="371" spans="1:28" ht="43.2" x14ac:dyDescent="0.3">
      <c r="A371" s="3">
        <f t="shared" si="64"/>
        <v>354</v>
      </c>
      <c r="B371" s="3" t="s">
        <v>2561</v>
      </c>
      <c r="C371" s="3">
        <v>1</v>
      </c>
      <c r="D371" s="3" t="s">
        <v>1570</v>
      </c>
      <c r="E371" s="3" t="s">
        <v>384</v>
      </c>
      <c r="F371" s="3" t="s">
        <v>308</v>
      </c>
      <c r="G371" s="3" t="s">
        <v>2316</v>
      </c>
      <c r="H371" s="3" t="s">
        <v>2470</v>
      </c>
      <c r="I371" s="3" t="s">
        <v>2496</v>
      </c>
      <c r="J371" s="3">
        <v>41.4</v>
      </c>
      <c r="K371" s="3">
        <v>6000</v>
      </c>
      <c r="L371" s="3" t="s">
        <v>25</v>
      </c>
      <c r="M371" s="3">
        <v>1</v>
      </c>
      <c r="N371" s="28">
        <f t="shared" ref="N371:N380" si="69">(K371/1000)*M371</f>
        <v>6</v>
      </c>
      <c r="O371" s="28">
        <f t="shared" ref="O371:O380" si="70">N371*J371</f>
        <v>248.39999999999998</v>
      </c>
      <c r="P371" s="12">
        <v>0</v>
      </c>
      <c r="Q371" s="46">
        <f t="shared" si="60"/>
        <v>0</v>
      </c>
      <c r="R371" s="13"/>
      <c r="S371" s="3">
        <f t="shared" si="61"/>
        <v>6</v>
      </c>
      <c r="T371" s="46" t="s">
        <v>2502</v>
      </c>
      <c r="U371" s="3">
        <f t="shared" si="55"/>
        <v>248.39999999999998</v>
      </c>
      <c r="V371" s="3">
        <f t="shared" si="56"/>
        <v>0</v>
      </c>
      <c r="W371" s="3"/>
      <c r="X371" s="3">
        <v>3.6</v>
      </c>
      <c r="Y371" s="3">
        <f t="shared" si="57"/>
        <v>2.4</v>
      </c>
      <c r="Z371" s="3">
        <f t="shared" si="62"/>
        <v>149.04</v>
      </c>
      <c r="AA371" s="1">
        <v>3600</v>
      </c>
      <c r="AB371" s="1">
        <f t="shared" si="63"/>
        <v>3.6</v>
      </c>
    </row>
    <row r="372" spans="1:28" ht="43.2" x14ac:dyDescent="0.3">
      <c r="A372" s="3">
        <f t="shared" si="64"/>
        <v>355</v>
      </c>
      <c r="B372" s="3" t="s">
        <v>2561</v>
      </c>
      <c r="C372" s="3">
        <v>1</v>
      </c>
      <c r="D372" s="3" t="s">
        <v>1570</v>
      </c>
      <c r="E372" s="3" t="s">
        <v>385</v>
      </c>
      <c r="F372" s="3" t="s">
        <v>308</v>
      </c>
      <c r="G372" s="3" t="s">
        <v>2316</v>
      </c>
      <c r="H372" s="3" t="s">
        <v>2470</v>
      </c>
      <c r="I372" s="3" t="s">
        <v>2496</v>
      </c>
      <c r="J372" s="3">
        <v>41.4</v>
      </c>
      <c r="K372" s="3">
        <v>6000</v>
      </c>
      <c r="L372" s="3" t="s">
        <v>25</v>
      </c>
      <c r="M372" s="3">
        <v>1</v>
      </c>
      <c r="N372" s="28">
        <f t="shared" si="69"/>
        <v>6</v>
      </c>
      <c r="O372" s="28">
        <f t="shared" si="70"/>
        <v>248.39999999999998</v>
      </c>
      <c r="P372" s="12">
        <v>0</v>
      </c>
      <c r="Q372" s="46">
        <f t="shared" si="60"/>
        <v>0</v>
      </c>
      <c r="R372" s="13"/>
      <c r="S372" s="3">
        <f t="shared" si="61"/>
        <v>6</v>
      </c>
      <c r="T372" s="46" t="s">
        <v>2502</v>
      </c>
      <c r="U372" s="3">
        <f t="shared" si="55"/>
        <v>248.39999999999998</v>
      </c>
      <c r="V372" s="3">
        <f t="shared" si="56"/>
        <v>0</v>
      </c>
      <c r="W372" s="3"/>
      <c r="X372" s="3">
        <v>3.6</v>
      </c>
      <c r="Y372" s="3">
        <f t="shared" si="57"/>
        <v>2.4</v>
      </c>
      <c r="Z372" s="3">
        <f t="shared" si="62"/>
        <v>149.04</v>
      </c>
      <c r="AA372" s="1">
        <v>3600</v>
      </c>
      <c r="AB372" s="1">
        <f t="shared" si="63"/>
        <v>3.6</v>
      </c>
    </row>
    <row r="373" spans="1:28" ht="43.2" x14ac:dyDescent="0.3">
      <c r="A373" s="3">
        <f t="shared" si="64"/>
        <v>356</v>
      </c>
      <c r="B373" s="3" t="s">
        <v>2561</v>
      </c>
      <c r="C373" s="3">
        <v>1</v>
      </c>
      <c r="D373" s="3" t="s">
        <v>1570</v>
      </c>
      <c r="E373" s="3" t="s">
        <v>386</v>
      </c>
      <c r="F373" s="3" t="s">
        <v>308</v>
      </c>
      <c r="G373" s="3" t="s">
        <v>2316</v>
      </c>
      <c r="H373" s="3" t="s">
        <v>2470</v>
      </c>
      <c r="I373" s="3" t="s">
        <v>2496</v>
      </c>
      <c r="J373" s="3">
        <v>41.4</v>
      </c>
      <c r="K373" s="3">
        <v>6000</v>
      </c>
      <c r="L373" s="3" t="s">
        <v>25</v>
      </c>
      <c r="M373" s="3">
        <v>1</v>
      </c>
      <c r="N373" s="28">
        <f t="shared" si="69"/>
        <v>6</v>
      </c>
      <c r="O373" s="28">
        <f t="shared" si="70"/>
        <v>248.39999999999998</v>
      </c>
      <c r="P373" s="12">
        <v>0</v>
      </c>
      <c r="Q373" s="46">
        <f t="shared" si="60"/>
        <v>0</v>
      </c>
      <c r="R373" s="13"/>
      <c r="S373" s="3">
        <f t="shared" si="61"/>
        <v>6</v>
      </c>
      <c r="T373" s="46" t="s">
        <v>2502</v>
      </c>
      <c r="U373" s="3">
        <f t="shared" si="55"/>
        <v>248.39999999999998</v>
      </c>
      <c r="V373" s="3">
        <f t="shared" si="56"/>
        <v>0</v>
      </c>
      <c r="W373" s="3"/>
      <c r="X373" s="3">
        <v>3.6</v>
      </c>
      <c r="Y373" s="3">
        <f t="shared" si="57"/>
        <v>2.4</v>
      </c>
      <c r="Z373" s="3">
        <f t="shared" si="62"/>
        <v>149.04</v>
      </c>
      <c r="AA373" s="1">
        <v>3600</v>
      </c>
      <c r="AB373" s="1">
        <f t="shared" si="63"/>
        <v>3.6</v>
      </c>
    </row>
    <row r="374" spans="1:28" ht="43.2" x14ac:dyDescent="0.3">
      <c r="A374" s="3">
        <f t="shared" si="64"/>
        <v>357</v>
      </c>
      <c r="B374" s="3" t="s">
        <v>2561</v>
      </c>
      <c r="C374" s="3">
        <v>1</v>
      </c>
      <c r="D374" s="3" t="s">
        <v>1570</v>
      </c>
      <c r="E374" s="3" t="s">
        <v>387</v>
      </c>
      <c r="F374" s="3" t="s">
        <v>308</v>
      </c>
      <c r="G374" s="3" t="s">
        <v>2316</v>
      </c>
      <c r="H374" s="3" t="s">
        <v>2470</v>
      </c>
      <c r="I374" s="3" t="s">
        <v>2496</v>
      </c>
      <c r="J374" s="3">
        <v>41.4</v>
      </c>
      <c r="K374" s="3">
        <v>6000</v>
      </c>
      <c r="L374" s="3" t="s">
        <v>25</v>
      </c>
      <c r="M374" s="3">
        <v>1</v>
      </c>
      <c r="N374" s="28">
        <f t="shared" si="69"/>
        <v>6</v>
      </c>
      <c r="O374" s="28">
        <f t="shared" si="70"/>
        <v>248.39999999999998</v>
      </c>
      <c r="P374" s="12">
        <v>0</v>
      </c>
      <c r="Q374" s="46">
        <f t="shared" si="60"/>
        <v>0</v>
      </c>
      <c r="R374" s="13"/>
      <c r="S374" s="3">
        <f t="shared" si="61"/>
        <v>6</v>
      </c>
      <c r="T374" s="46" t="s">
        <v>2502</v>
      </c>
      <c r="U374" s="3">
        <f t="shared" si="55"/>
        <v>248.39999999999998</v>
      </c>
      <c r="V374" s="3">
        <f t="shared" si="56"/>
        <v>0</v>
      </c>
      <c r="W374" s="3"/>
      <c r="X374" s="3">
        <v>3.6</v>
      </c>
      <c r="Y374" s="3">
        <f t="shared" si="57"/>
        <v>2.4</v>
      </c>
      <c r="Z374" s="3">
        <f t="shared" si="62"/>
        <v>149.04</v>
      </c>
      <c r="AA374" s="1">
        <v>3600</v>
      </c>
      <c r="AB374" s="1">
        <f t="shared" si="63"/>
        <v>3.6</v>
      </c>
    </row>
    <row r="375" spans="1:28" ht="43.2" x14ac:dyDescent="0.3">
      <c r="A375" s="3">
        <f t="shared" si="64"/>
        <v>358</v>
      </c>
      <c r="B375" s="3" t="s">
        <v>2561</v>
      </c>
      <c r="C375" s="3">
        <v>1</v>
      </c>
      <c r="D375" s="3" t="s">
        <v>1570</v>
      </c>
      <c r="E375" s="3" t="s">
        <v>388</v>
      </c>
      <c r="F375" s="3" t="s">
        <v>308</v>
      </c>
      <c r="G375" s="3" t="s">
        <v>2316</v>
      </c>
      <c r="H375" s="3" t="s">
        <v>2470</v>
      </c>
      <c r="I375" s="3" t="s">
        <v>2496</v>
      </c>
      <c r="J375" s="3">
        <v>41.4</v>
      </c>
      <c r="K375" s="3">
        <v>6000</v>
      </c>
      <c r="L375" s="3" t="s">
        <v>25</v>
      </c>
      <c r="M375" s="3">
        <v>1</v>
      </c>
      <c r="N375" s="28">
        <f t="shared" si="69"/>
        <v>6</v>
      </c>
      <c r="O375" s="28">
        <f t="shared" si="70"/>
        <v>248.39999999999998</v>
      </c>
      <c r="P375" s="12">
        <v>0</v>
      </c>
      <c r="Q375" s="46">
        <f t="shared" si="60"/>
        <v>0</v>
      </c>
      <c r="R375" s="13"/>
      <c r="S375" s="3">
        <f t="shared" si="61"/>
        <v>6</v>
      </c>
      <c r="T375" s="46" t="s">
        <v>2502</v>
      </c>
      <c r="U375" s="3">
        <f t="shared" si="55"/>
        <v>248.39999999999998</v>
      </c>
      <c r="V375" s="3">
        <f t="shared" si="56"/>
        <v>0</v>
      </c>
      <c r="W375" s="3"/>
      <c r="X375" s="3">
        <v>3.6</v>
      </c>
      <c r="Y375" s="3">
        <f t="shared" si="57"/>
        <v>2.4</v>
      </c>
      <c r="Z375" s="3">
        <f t="shared" si="62"/>
        <v>149.04</v>
      </c>
      <c r="AA375" s="1">
        <v>3600</v>
      </c>
      <c r="AB375" s="1">
        <f t="shared" si="63"/>
        <v>3.6</v>
      </c>
    </row>
    <row r="376" spans="1:28" ht="43.2" x14ac:dyDescent="0.3">
      <c r="A376" s="3">
        <f t="shared" si="64"/>
        <v>359</v>
      </c>
      <c r="B376" s="3" t="s">
        <v>2561</v>
      </c>
      <c r="C376" s="3">
        <v>1</v>
      </c>
      <c r="D376" s="3" t="s">
        <v>1570</v>
      </c>
      <c r="E376" s="3" t="s">
        <v>389</v>
      </c>
      <c r="F376" s="3" t="s">
        <v>308</v>
      </c>
      <c r="G376" s="3" t="s">
        <v>2316</v>
      </c>
      <c r="H376" s="3" t="s">
        <v>2470</v>
      </c>
      <c r="I376" s="3" t="s">
        <v>2496</v>
      </c>
      <c r="J376" s="3">
        <v>41.4</v>
      </c>
      <c r="K376" s="3">
        <v>6000</v>
      </c>
      <c r="L376" s="3" t="s">
        <v>25</v>
      </c>
      <c r="M376" s="3">
        <v>1</v>
      </c>
      <c r="N376" s="28">
        <f t="shared" si="69"/>
        <v>6</v>
      </c>
      <c r="O376" s="28">
        <f t="shared" si="70"/>
        <v>248.39999999999998</v>
      </c>
      <c r="P376" s="12">
        <v>0</v>
      </c>
      <c r="Q376" s="46">
        <f t="shared" si="60"/>
        <v>0</v>
      </c>
      <c r="R376" s="13"/>
      <c r="S376" s="3">
        <f t="shared" si="61"/>
        <v>6</v>
      </c>
      <c r="T376" s="46" t="s">
        <v>2502</v>
      </c>
      <c r="U376" s="3">
        <f t="shared" si="55"/>
        <v>248.39999999999998</v>
      </c>
      <c r="V376" s="3">
        <f t="shared" si="56"/>
        <v>0</v>
      </c>
      <c r="W376" s="3"/>
      <c r="X376" s="3">
        <v>3.6</v>
      </c>
      <c r="Y376" s="3">
        <f t="shared" si="57"/>
        <v>2.4</v>
      </c>
      <c r="Z376" s="3">
        <f t="shared" si="62"/>
        <v>149.04</v>
      </c>
      <c r="AA376" s="1">
        <v>3600</v>
      </c>
      <c r="AB376" s="1">
        <f t="shared" si="63"/>
        <v>3.6</v>
      </c>
    </row>
    <row r="377" spans="1:28" ht="43.2" x14ac:dyDescent="0.3">
      <c r="A377" s="3">
        <f t="shared" si="64"/>
        <v>360</v>
      </c>
      <c r="B377" s="3" t="s">
        <v>2561</v>
      </c>
      <c r="C377" s="3">
        <v>1</v>
      </c>
      <c r="D377" s="3" t="s">
        <v>1570</v>
      </c>
      <c r="E377" s="3" t="s">
        <v>390</v>
      </c>
      <c r="F377" s="3" t="s">
        <v>308</v>
      </c>
      <c r="G377" s="3" t="s">
        <v>2316</v>
      </c>
      <c r="H377" s="3" t="s">
        <v>2470</v>
      </c>
      <c r="I377" s="3" t="s">
        <v>2496</v>
      </c>
      <c r="J377" s="3">
        <v>41.4</v>
      </c>
      <c r="K377" s="3">
        <v>6000</v>
      </c>
      <c r="L377" s="3" t="s">
        <v>25</v>
      </c>
      <c r="M377" s="3">
        <v>1</v>
      </c>
      <c r="N377" s="28">
        <f t="shared" si="69"/>
        <v>6</v>
      </c>
      <c r="O377" s="28">
        <f t="shared" si="70"/>
        <v>248.39999999999998</v>
      </c>
      <c r="P377" s="12">
        <v>0</v>
      </c>
      <c r="Q377" s="46">
        <f t="shared" si="60"/>
        <v>0</v>
      </c>
      <c r="R377" s="13"/>
      <c r="S377" s="3">
        <f t="shared" si="61"/>
        <v>6</v>
      </c>
      <c r="T377" s="46" t="s">
        <v>2502</v>
      </c>
      <c r="U377" s="3">
        <f t="shared" si="55"/>
        <v>248.39999999999998</v>
      </c>
      <c r="V377" s="3">
        <f t="shared" si="56"/>
        <v>0</v>
      </c>
      <c r="W377" s="3"/>
      <c r="X377" s="3">
        <v>3.6</v>
      </c>
      <c r="Y377" s="3">
        <f t="shared" si="57"/>
        <v>2.4</v>
      </c>
      <c r="Z377" s="3">
        <f t="shared" si="62"/>
        <v>149.04</v>
      </c>
      <c r="AA377" s="1">
        <v>3600</v>
      </c>
      <c r="AB377" s="1">
        <f t="shared" si="63"/>
        <v>3.6</v>
      </c>
    </row>
    <row r="378" spans="1:28" ht="43.2" x14ac:dyDescent="0.3">
      <c r="A378" s="3">
        <f t="shared" si="64"/>
        <v>361</v>
      </c>
      <c r="B378" s="3" t="s">
        <v>2561</v>
      </c>
      <c r="C378" s="3">
        <v>1</v>
      </c>
      <c r="D378" s="3" t="s">
        <v>1570</v>
      </c>
      <c r="E378" s="3" t="s">
        <v>391</v>
      </c>
      <c r="F378" s="3" t="s">
        <v>6</v>
      </c>
      <c r="G378" s="7" t="s">
        <v>2344</v>
      </c>
      <c r="H378" s="7" t="s">
        <v>2467</v>
      </c>
      <c r="I378" s="7" t="s">
        <v>2496</v>
      </c>
      <c r="J378" s="7">
        <v>49.9</v>
      </c>
      <c r="K378" s="3">
        <v>2000</v>
      </c>
      <c r="L378" s="3" t="s">
        <v>25</v>
      </c>
      <c r="M378" s="3">
        <v>1</v>
      </c>
      <c r="N378" s="28">
        <f t="shared" si="69"/>
        <v>2</v>
      </c>
      <c r="O378" s="28">
        <f t="shared" si="70"/>
        <v>99.8</v>
      </c>
      <c r="P378" s="12">
        <v>0</v>
      </c>
      <c r="Q378" s="46">
        <f t="shared" si="60"/>
        <v>0</v>
      </c>
      <c r="R378" s="12"/>
      <c r="S378" s="3">
        <f t="shared" si="61"/>
        <v>2</v>
      </c>
      <c r="T378" s="46" t="s">
        <v>2502</v>
      </c>
      <c r="U378" s="3">
        <f t="shared" si="55"/>
        <v>99.8</v>
      </c>
      <c r="V378" s="3">
        <f t="shared" si="56"/>
        <v>0</v>
      </c>
      <c r="W378" s="3"/>
      <c r="X378" s="3">
        <v>1.2</v>
      </c>
      <c r="Y378" s="3">
        <f t="shared" si="57"/>
        <v>0.8</v>
      </c>
      <c r="Z378" s="3">
        <f t="shared" si="62"/>
        <v>59.879999999999995</v>
      </c>
      <c r="AA378" s="1">
        <v>1200</v>
      </c>
      <c r="AB378" s="1">
        <f t="shared" si="63"/>
        <v>1.2</v>
      </c>
    </row>
    <row r="379" spans="1:28" ht="43.2" x14ac:dyDescent="0.3">
      <c r="A379" s="3">
        <f t="shared" si="64"/>
        <v>362</v>
      </c>
      <c r="B379" s="3" t="s">
        <v>2561</v>
      </c>
      <c r="C379" s="3">
        <v>1</v>
      </c>
      <c r="D379" s="3" t="s">
        <v>1570</v>
      </c>
      <c r="E379" s="3" t="s">
        <v>392</v>
      </c>
      <c r="F379" s="3" t="s">
        <v>6</v>
      </c>
      <c r="G379" s="7" t="s">
        <v>2344</v>
      </c>
      <c r="H379" s="7" t="s">
        <v>2467</v>
      </c>
      <c r="I379" s="7" t="s">
        <v>2496</v>
      </c>
      <c r="J379" s="7">
        <v>49.9</v>
      </c>
      <c r="K379" s="3">
        <v>2000</v>
      </c>
      <c r="L379" s="3" t="s">
        <v>25</v>
      </c>
      <c r="M379" s="3">
        <v>1</v>
      </c>
      <c r="N379" s="28">
        <f t="shared" si="69"/>
        <v>2</v>
      </c>
      <c r="O379" s="28">
        <f t="shared" si="70"/>
        <v>99.8</v>
      </c>
      <c r="P379" s="12">
        <v>0</v>
      </c>
      <c r="Q379" s="46">
        <f t="shared" si="60"/>
        <v>0</v>
      </c>
      <c r="R379" s="12"/>
      <c r="S379" s="3">
        <f t="shared" si="61"/>
        <v>2</v>
      </c>
      <c r="T379" s="46" t="s">
        <v>2502</v>
      </c>
      <c r="U379" s="3">
        <f t="shared" ref="U379:U408" si="71">S379*J379</f>
        <v>99.8</v>
      </c>
      <c r="V379" s="3">
        <f t="shared" ref="V379:V408" si="72">Q379*J379</f>
        <v>0</v>
      </c>
      <c r="W379" s="3"/>
      <c r="X379" s="3">
        <v>1.2</v>
      </c>
      <c r="Y379" s="3">
        <f t="shared" si="57"/>
        <v>0.8</v>
      </c>
      <c r="Z379" s="3">
        <f t="shared" si="62"/>
        <v>59.879999999999995</v>
      </c>
      <c r="AA379" s="1">
        <v>1200</v>
      </c>
      <c r="AB379" s="1">
        <f t="shared" si="63"/>
        <v>1.2</v>
      </c>
    </row>
    <row r="380" spans="1:28" ht="43.2" x14ac:dyDescent="0.3">
      <c r="A380" s="3">
        <f t="shared" si="64"/>
        <v>363</v>
      </c>
      <c r="B380" s="3" t="s">
        <v>2561</v>
      </c>
      <c r="C380" s="3">
        <v>1</v>
      </c>
      <c r="D380" s="3" t="s">
        <v>1570</v>
      </c>
      <c r="E380" s="3" t="s">
        <v>393</v>
      </c>
      <c r="F380" s="3" t="s">
        <v>6</v>
      </c>
      <c r="G380" s="7" t="s">
        <v>2344</v>
      </c>
      <c r="H380" s="7" t="s">
        <v>2467</v>
      </c>
      <c r="I380" s="7" t="s">
        <v>2496</v>
      </c>
      <c r="J380" s="7">
        <v>49.9</v>
      </c>
      <c r="K380" s="3">
        <v>2000</v>
      </c>
      <c r="L380" s="3" t="s">
        <v>25</v>
      </c>
      <c r="M380" s="3">
        <v>1</v>
      </c>
      <c r="N380" s="28">
        <f t="shared" si="69"/>
        <v>2</v>
      </c>
      <c r="O380" s="28">
        <f t="shared" si="70"/>
        <v>99.8</v>
      </c>
      <c r="P380" s="12">
        <v>0</v>
      </c>
      <c r="Q380" s="46">
        <f t="shared" si="60"/>
        <v>0</v>
      </c>
      <c r="R380" s="12"/>
      <c r="S380" s="3">
        <f t="shared" si="61"/>
        <v>2</v>
      </c>
      <c r="T380" s="46" t="s">
        <v>2502</v>
      </c>
      <c r="U380" s="3">
        <f t="shared" si="71"/>
        <v>99.8</v>
      </c>
      <c r="V380" s="3">
        <f t="shared" si="72"/>
        <v>0</v>
      </c>
      <c r="W380" s="3"/>
      <c r="X380" s="3">
        <v>1.2</v>
      </c>
      <c r="Y380" s="3">
        <f t="shared" si="57"/>
        <v>0.8</v>
      </c>
      <c r="Z380" s="3">
        <f t="shared" si="62"/>
        <v>59.879999999999995</v>
      </c>
      <c r="AA380" s="1">
        <v>1200</v>
      </c>
      <c r="AB380" s="1">
        <f t="shared" si="63"/>
        <v>1.2</v>
      </c>
    </row>
    <row r="381" spans="1:28" ht="43.2" x14ac:dyDescent="0.3">
      <c r="A381" s="3">
        <f t="shared" si="64"/>
        <v>364</v>
      </c>
      <c r="B381" s="3" t="s">
        <v>2561</v>
      </c>
      <c r="C381" s="3">
        <v>1</v>
      </c>
      <c r="D381" s="3" t="s">
        <v>1570</v>
      </c>
      <c r="E381" s="3" t="s">
        <v>394</v>
      </c>
      <c r="F381" s="3" t="s">
        <v>312</v>
      </c>
      <c r="G381" s="3" t="s">
        <v>2309</v>
      </c>
      <c r="H381" s="3" t="s">
        <v>2474</v>
      </c>
      <c r="I381" s="3" t="s">
        <v>2496</v>
      </c>
      <c r="J381" s="3">
        <v>65.400000000000006</v>
      </c>
      <c r="K381" s="3">
        <v>6000</v>
      </c>
      <c r="L381" s="3" t="s">
        <v>25</v>
      </c>
      <c r="M381" s="3">
        <v>1</v>
      </c>
      <c r="N381" s="28">
        <f>(K381/1000)*M381</f>
        <v>6</v>
      </c>
      <c r="O381" s="28">
        <f>N381*J381</f>
        <v>392.40000000000003</v>
      </c>
      <c r="P381" s="12">
        <v>0</v>
      </c>
      <c r="Q381" s="46">
        <f t="shared" si="60"/>
        <v>0</v>
      </c>
      <c r="R381" s="12"/>
      <c r="S381" s="3">
        <f t="shared" si="61"/>
        <v>6</v>
      </c>
      <c r="T381" s="46" t="s">
        <v>2502</v>
      </c>
      <c r="U381" s="3">
        <f t="shared" si="71"/>
        <v>392.40000000000003</v>
      </c>
      <c r="V381" s="3">
        <f t="shared" si="72"/>
        <v>0</v>
      </c>
      <c r="W381" s="3"/>
      <c r="X381" s="3">
        <v>3.6</v>
      </c>
      <c r="Y381" s="3">
        <f t="shared" si="57"/>
        <v>2.4</v>
      </c>
      <c r="Z381" s="3">
        <f t="shared" si="62"/>
        <v>235.44000000000003</v>
      </c>
      <c r="AA381" s="1">
        <v>3600</v>
      </c>
      <c r="AB381" s="1">
        <f t="shared" si="63"/>
        <v>3.6</v>
      </c>
    </row>
    <row r="382" spans="1:28" ht="43.2" x14ac:dyDescent="0.3">
      <c r="A382" s="3">
        <f t="shared" si="64"/>
        <v>365</v>
      </c>
      <c r="B382" s="3" t="s">
        <v>2561</v>
      </c>
      <c r="C382" s="3">
        <v>1</v>
      </c>
      <c r="D382" s="3" t="s">
        <v>1570</v>
      </c>
      <c r="E382" s="3" t="s">
        <v>395</v>
      </c>
      <c r="F382" s="3" t="s">
        <v>308</v>
      </c>
      <c r="G382" s="3" t="s">
        <v>2316</v>
      </c>
      <c r="H382" s="3" t="s">
        <v>2470</v>
      </c>
      <c r="I382" s="3" t="s">
        <v>2496</v>
      </c>
      <c r="J382" s="3">
        <v>41.4</v>
      </c>
      <c r="K382" s="3">
        <v>6000</v>
      </c>
      <c r="L382" s="3" t="s">
        <v>25</v>
      </c>
      <c r="M382" s="3">
        <v>1</v>
      </c>
      <c r="N382" s="28">
        <f t="shared" ref="N382:N445" si="73">(K382/1000)*M382</f>
        <v>6</v>
      </c>
      <c r="O382" s="28">
        <f t="shared" ref="O382:O445" si="74">N382*J382</f>
        <v>248.39999999999998</v>
      </c>
      <c r="P382" s="12">
        <v>0</v>
      </c>
      <c r="Q382" s="46">
        <f t="shared" si="60"/>
        <v>0</v>
      </c>
      <c r="R382" s="13"/>
      <c r="S382" s="3">
        <f t="shared" si="61"/>
        <v>6</v>
      </c>
      <c r="T382" s="46" t="s">
        <v>2502</v>
      </c>
      <c r="U382" s="3">
        <f t="shared" si="71"/>
        <v>248.39999999999998</v>
      </c>
      <c r="V382" s="3">
        <f t="shared" si="72"/>
        <v>0</v>
      </c>
      <c r="W382" s="3"/>
      <c r="X382" s="3">
        <v>3.6</v>
      </c>
      <c r="Y382" s="3">
        <f t="shared" si="57"/>
        <v>2.4</v>
      </c>
      <c r="Z382" s="3">
        <f t="shared" si="62"/>
        <v>149.04</v>
      </c>
      <c r="AA382" s="1">
        <v>3600</v>
      </c>
      <c r="AB382" s="1">
        <f t="shared" si="63"/>
        <v>3.6</v>
      </c>
    </row>
    <row r="383" spans="1:28" ht="43.2" x14ac:dyDescent="0.3">
      <c r="A383" s="3">
        <f t="shared" si="64"/>
        <v>366</v>
      </c>
      <c r="B383" s="3" t="s">
        <v>2561</v>
      </c>
      <c r="C383" s="3">
        <v>1</v>
      </c>
      <c r="D383" s="3" t="s">
        <v>1570</v>
      </c>
      <c r="E383" s="3" t="s">
        <v>396</v>
      </c>
      <c r="F383" s="3" t="s">
        <v>308</v>
      </c>
      <c r="G383" s="3" t="s">
        <v>2316</v>
      </c>
      <c r="H383" s="3" t="s">
        <v>2470</v>
      </c>
      <c r="I383" s="3" t="s">
        <v>2496</v>
      </c>
      <c r="J383" s="3">
        <v>41.4</v>
      </c>
      <c r="K383" s="3">
        <v>6000</v>
      </c>
      <c r="L383" s="3" t="s">
        <v>25</v>
      </c>
      <c r="M383" s="3">
        <v>1</v>
      </c>
      <c r="N383" s="28">
        <f t="shared" si="73"/>
        <v>6</v>
      </c>
      <c r="O383" s="28">
        <f t="shared" si="74"/>
        <v>248.39999999999998</v>
      </c>
      <c r="P383" s="12">
        <v>0</v>
      </c>
      <c r="Q383" s="46">
        <f t="shared" si="60"/>
        <v>0</v>
      </c>
      <c r="R383" s="13"/>
      <c r="S383" s="3">
        <f t="shared" si="61"/>
        <v>6</v>
      </c>
      <c r="T383" s="46" t="s">
        <v>2502</v>
      </c>
      <c r="U383" s="3">
        <f t="shared" si="71"/>
        <v>248.39999999999998</v>
      </c>
      <c r="V383" s="3">
        <f t="shared" si="72"/>
        <v>0</v>
      </c>
      <c r="W383" s="3"/>
      <c r="X383" s="3">
        <v>3.6</v>
      </c>
      <c r="Y383" s="3">
        <f t="shared" si="57"/>
        <v>2.4</v>
      </c>
      <c r="Z383" s="3">
        <f t="shared" si="62"/>
        <v>149.04</v>
      </c>
      <c r="AA383" s="1">
        <v>3600</v>
      </c>
      <c r="AB383" s="1">
        <f t="shared" si="63"/>
        <v>3.6</v>
      </c>
    </row>
    <row r="384" spans="1:28" ht="43.2" x14ac:dyDescent="0.3">
      <c r="A384" s="3">
        <f t="shared" si="64"/>
        <v>367</v>
      </c>
      <c r="B384" s="3" t="s">
        <v>2561</v>
      </c>
      <c r="C384" s="3">
        <v>1</v>
      </c>
      <c r="D384" s="3" t="s">
        <v>1571</v>
      </c>
      <c r="E384" s="3" t="s">
        <v>397</v>
      </c>
      <c r="F384" s="3" t="s">
        <v>7</v>
      </c>
      <c r="G384" s="3"/>
      <c r="H384" s="3"/>
      <c r="I384" s="3" t="s">
        <v>2496</v>
      </c>
      <c r="J384" s="3">
        <v>13.32</v>
      </c>
      <c r="K384" s="3">
        <v>4000</v>
      </c>
      <c r="L384" s="3" t="s">
        <v>25</v>
      </c>
      <c r="M384" s="3">
        <v>1</v>
      </c>
      <c r="N384" s="28">
        <f t="shared" si="73"/>
        <v>4</v>
      </c>
      <c r="O384" s="40">
        <f t="shared" si="74"/>
        <v>53.28</v>
      </c>
      <c r="P384" s="12">
        <v>0</v>
      </c>
      <c r="Q384" s="46">
        <f t="shared" si="60"/>
        <v>0</v>
      </c>
      <c r="R384" s="12"/>
      <c r="S384" s="3">
        <f t="shared" si="61"/>
        <v>4</v>
      </c>
      <c r="T384" s="46" t="s">
        <v>2502</v>
      </c>
      <c r="U384" s="42">
        <f t="shared" si="71"/>
        <v>53.28</v>
      </c>
      <c r="V384" s="42">
        <f t="shared" si="72"/>
        <v>0</v>
      </c>
      <c r="W384" s="3"/>
      <c r="X384" s="3">
        <v>0.4</v>
      </c>
      <c r="Y384" s="3">
        <f t="shared" si="57"/>
        <v>3.6</v>
      </c>
      <c r="Z384" s="3">
        <f t="shared" si="62"/>
        <v>5.3280000000000003</v>
      </c>
      <c r="AA384" s="1">
        <v>400</v>
      </c>
      <c r="AB384" s="1">
        <f t="shared" si="63"/>
        <v>0.4</v>
      </c>
    </row>
    <row r="385" spans="1:28" ht="43.2" x14ac:dyDescent="0.3">
      <c r="A385" s="3">
        <f t="shared" si="64"/>
        <v>368</v>
      </c>
      <c r="B385" s="3" t="s">
        <v>2561</v>
      </c>
      <c r="C385" s="3">
        <v>1</v>
      </c>
      <c r="D385" s="3" t="s">
        <v>1571</v>
      </c>
      <c r="E385" s="3" t="s">
        <v>398</v>
      </c>
      <c r="F385" s="3" t="s">
        <v>7</v>
      </c>
      <c r="G385" s="3"/>
      <c r="H385" s="3"/>
      <c r="I385" s="3" t="s">
        <v>2496</v>
      </c>
      <c r="J385" s="3">
        <v>13.32</v>
      </c>
      <c r="K385" s="3">
        <v>3900</v>
      </c>
      <c r="L385" s="3" t="s">
        <v>25</v>
      </c>
      <c r="M385" s="3">
        <v>1</v>
      </c>
      <c r="N385" s="28">
        <f t="shared" si="73"/>
        <v>3.9</v>
      </c>
      <c r="O385" s="40">
        <f t="shared" si="74"/>
        <v>51.948</v>
      </c>
      <c r="P385" s="12">
        <v>0</v>
      </c>
      <c r="Q385" s="46">
        <f t="shared" si="60"/>
        <v>0</v>
      </c>
      <c r="R385" s="12"/>
      <c r="S385" s="3">
        <f t="shared" si="61"/>
        <v>3.9</v>
      </c>
      <c r="T385" s="46" t="s">
        <v>2502</v>
      </c>
      <c r="U385" s="42">
        <f t="shared" si="71"/>
        <v>51.948</v>
      </c>
      <c r="V385" s="42">
        <f t="shared" si="72"/>
        <v>0</v>
      </c>
      <c r="W385" s="3"/>
      <c r="X385" s="3">
        <v>0.39</v>
      </c>
      <c r="Y385" s="3">
        <f t="shared" si="57"/>
        <v>3.51</v>
      </c>
      <c r="Z385" s="3">
        <f t="shared" si="62"/>
        <v>5.1947999999999999</v>
      </c>
      <c r="AA385" s="1">
        <v>390</v>
      </c>
      <c r="AB385" s="1">
        <f t="shared" si="63"/>
        <v>0.39</v>
      </c>
    </row>
    <row r="386" spans="1:28" ht="43.2" x14ac:dyDescent="0.3">
      <c r="A386" s="3">
        <f t="shared" si="64"/>
        <v>369</v>
      </c>
      <c r="B386" s="3" t="s">
        <v>2561</v>
      </c>
      <c r="C386" s="3">
        <v>1</v>
      </c>
      <c r="D386" s="3" t="s">
        <v>1571</v>
      </c>
      <c r="E386" s="3" t="s">
        <v>399</v>
      </c>
      <c r="F386" s="3" t="s">
        <v>7</v>
      </c>
      <c r="G386" s="3"/>
      <c r="H386" s="3"/>
      <c r="I386" s="3" t="s">
        <v>2496</v>
      </c>
      <c r="J386" s="3">
        <v>13.32</v>
      </c>
      <c r="K386" s="3">
        <v>4200</v>
      </c>
      <c r="L386" s="3" t="s">
        <v>25</v>
      </c>
      <c r="M386" s="3">
        <v>1</v>
      </c>
      <c r="N386" s="28">
        <f t="shared" si="73"/>
        <v>4.2</v>
      </c>
      <c r="O386" s="40">
        <f t="shared" si="74"/>
        <v>55.944000000000003</v>
      </c>
      <c r="P386" s="12">
        <v>0</v>
      </c>
      <c r="Q386" s="46">
        <f t="shared" si="60"/>
        <v>0</v>
      </c>
      <c r="R386" s="12"/>
      <c r="S386" s="3">
        <f t="shared" si="61"/>
        <v>4.2</v>
      </c>
      <c r="T386" s="46" t="s">
        <v>2502</v>
      </c>
      <c r="U386" s="42">
        <f t="shared" si="71"/>
        <v>55.944000000000003</v>
      </c>
      <c r="V386" s="42">
        <f t="shared" si="72"/>
        <v>0</v>
      </c>
      <c r="W386" s="3"/>
      <c r="X386" s="3">
        <v>0.42</v>
      </c>
      <c r="Y386" s="3">
        <f t="shared" si="57"/>
        <v>3.7800000000000002</v>
      </c>
      <c r="Z386" s="3">
        <f t="shared" si="62"/>
        <v>5.5944000000000003</v>
      </c>
      <c r="AA386" s="1">
        <v>420</v>
      </c>
      <c r="AB386" s="1">
        <f t="shared" si="63"/>
        <v>0.42</v>
      </c>
    </row>
    <row r="387" spans="1:28" ht="43.2" x14ac:dyDescent="0.3">
      <c r="A387" s="3">
        <f t="shared" si="64"/>
        <v>370</v>
      </c>
      <c r="B387" s="3" t="s">
        <v>2561</v>
      </c>
      <c r="C387" s="3">
        <v>1</v>
      </c>
      <c r="D387" s="3" t="s">
        <v>1571</v>
      </c>
      <c r="E387" s="3" t="s">
        <v>400</v>
      </c>
      <c r="F387" s="3" t="s">
        <v>7</v>
      </c>
      <c r="G387" s="3"/>
      <c r="H387" s="3"/>
      <c r="I387" s="3" t="s">
        <v>2496</v>
      </c>
      <c r="J387" s="3">
        <v>13.32</v>
      </c>
      <c r="K387" s="3">
        <v>4000</v>
      </c>
      <c r="L387" s="3" t="s">
        <v>25</v>
      </c>
      <c r="M387" s="3">
        <v>1</v>
      </c>
      <c r="N387" s="28">
        <f t="shared" si="73"/>
        <v>4</v>
      </c>
      <c r="O387" s="40">
        <f t="shared" si="74"/>
        <v>53.28</v>
      </c>
      <c r="P387" s="12">
        <v>0</v>
      </c>
      <c r="Q387" s="46">
        <f t="shared" si="60"/>
        <v>0</v>
      </c>
      <c r="R387" s="12"/>
      <c r="S387" s="3">
        <f t="shared" si="61"/>
        <v>4</v>
      </c>
      <c r="T387" s="46" t="s">
        <v>2502</v>
      </c>
      <c r="U387" s="42">
        <f t="shared" si="71"/>
        <v>53.28</v>
      </c>
      <c r="V387" s="42">
        <f t="shared" si="72"/>
        <v>0</v>
      </c>
      <c r="W387" s="3"/>
      <c r="X387" s="3">
        <v>0.4</v>
      </c>
      <c r="Y387" s="3">
        <f t="shared" si="57"/>
        <v>3.6</v>
      </c>
      <c r="Z387" s="3">
        <f t="shared" si="62"/>
        <v>5.3280000000000003</v>
      </c>
      <c r="AA387" s="1">
        <v>400</v>
      </c>
      <c r="AB387" s="1">
        <f t="shared" si="63"/>
        <v>0.4</v>
      </c>
    </row>
    <row r="388" spans="1:28" ht="43.2" x14ac:dyDescent="0.3">
      <c r="A388" s="3">
        <f t="shared" si="64"/>
        <v>371</v>
      </c>
      <c r="B388" s="3" t="s">
        <v>2561</v>
      </c>
      <c r="C388" s="3">
        <v>1</v>
      </c>
      <c r="D388" s="3" t="s">
        <v>1571</v>
      </c>
      <c r="E388" s="3" t="s">
        <v>401</v>
      </c>
      <c r="F388" s="3" t="s">
        <v>7</v>
      </c>
      <c r="G388" s="3"/>
      <c r="H388" s="3"/>
      <c r="I388" s="3" t="s">
        <v>2496</v>
      </c>
      <c r="J388" s="3">
        <v>13.32</v>
      </c>
      <c r="K388" s="3">
        <v>3900</v>
      </c>
      <c r="L388" s="3" t="s">
        <v>25</v>
      </c>
      <c r="M388" s="3">
        <v>1</v>
      </c>
      <c r="N388" s="28">
        <f t="shared" si="73"/>
        <v>3.9</v>
      </c>
      <c r="O388" s="40">
        <f t="shared" si="74"/>
        <v>51.948</v>
      </c>
      <c r="P388" s="12">
        <v>0</v>
      </c>
      <c r="Q388" s="46">
        <f t="shared" si="60"/>
        <v>0</v>
      </c>
      <c r="R388" s="12"/>
      <c r="S388" s="3">
        <f t="shared" si="61"/>
        <v>3.9</v>
      </c>
      <c r="T388" s="46" t="s">
        <v>2502</v>
      </c>
      <c r="U388" s="42">
        <f t="shared" si="71"/>
        <v>51.948</v>
      </c>
      <c r="V388" s="42">
        <f t="shared" si="72"/>
        <v>0</v>
      </c>
      <c r="W388" s="3"/>
      <c r="X388" s="3">
        <v>0.39</v>
      </c>
      <c r="Y388" s="3">
        <f t="shared" si="57"/>
        <v>3.51</v>
      </c>
      <c r="Z388" s="3">
        <f t="shared" si="62"/>
        <v>5.1947999999999999</v>
      </c>
      <c r="AA388" s="1">
        <v>390</v>
      </c>
      <c r="AB388" s="1">
        <f t="shared" si="63"/>
        <v>0.39</v>
      </c>
    </row>
    <row r="389" spans="1:28" ht="43.2" x14ac:dyDescent="0.3">
      <c r="A389" s="3">
        <f t="shared" si="64"/>
        <v>372</v>
      </c>
      <c r="B389" s="3" t="s">
        <v>2561</v>
      </c>
      <c r="C389" s="3">
        <v>1</v>
      </c>
      <c r="D389" s="3" t="s">
        <v>1571</v>
      </c>
      <c r="E389" s="3" t="s">
        <v>402</v>
      </c>
      <c r="F389" s="3" t="s">
        <v>7</v>
      </c>
      <c r="G389" s="3"/>
      <c r="H389" s="3"/>
      <c r="I389" s="3" t="s">
        <v>2496</v>
      </c>
      <c r="J389" s="3">
        <v>13.32</v>
      </c>
      <c r="K389" s="3">
        <v>4200</v>
      </c>
      <c r="L389" s="3" t="s">
        <v>25</v>
      </c>
      <c r="M389" s="3">
        <v>1</v>
      </c>
      <c r="N389" s="28">
        <f t="shared" si="73"/>
        <v>4.2</v>
      </c>
      <c r="O389" s="40">
        <f t="shared" si="74"/>
        <v>55.944000000000003</v>
      </c>
      <c r="P389" s="12">
        <v>0</v>
      </c>
      <c r="Q389" s="46">
        <f t="shared" si="60"/>
        <v>0</v>
      </c>
      <c r="R389" s="12"/>
      <c r="S389" s="3">
        <f t="shared" si="61"/>
        <v>4.2</v>
      </c>
      <c r="T389" s="46" t="s">
        <v>2502</v>
      </c>
      <c r="U389" s="42">
        <f t="shared" si="71"/>
        <v>55.944000000000003</v>
      </c>
      <c r="V389" s="42">
        <f t="shared" si="72"/>
        <v>0</v>
      </c>
      <c r="W389" s="3"/>
      <c r="X389" s="3">
        <v>0.42</v>
      </c>
      <c r="Y389" s="3">
        <f t="shared" si="57"/>
        <v>3.7800000000000002</v>
      </c>
      <c r="Z389" s="3">
        <f t="shared" si="62"/>
        <v>5.5944000000000003</v>
      </c>
      <c r="AA389" s="1">
        <v>420</v>
      </c>
      <c r="AB389" s="1">
        <f t="shared" si="63"/>
        <v>0.42</v>
      </c>
    </row>
    <row r="390" spans="1:28" ht="43.2" x14ac:dyDescent="0.3">
      <c r="A390" s="3">
        <f t="shared" si="64"/>
        <v>373</v>
      </c>
      <c r="B390" s="3" t="s">
        <v>2561</v>
      </c>
      <c r="C390" s="3">
        <v>1</v>
      </c>
      <c r="D390" s="3" t="s">
        <v>1571</v>
      </c>
      <c r="E390" s="3" t="s">
        <v>403</v>
      </c>
      <c r="F390" s="3" t="s">
        <v>7</v>
      </c>
      <c r="G390" s="3"/>
      <c r="H390" s="3"/>
      <c r="I390" s="3" t="s">
        <v>2496</v>
      </c>
      <c r="J390" s="3">
        <v>13.32</v>
      </c>
      <c r="K390" s="3">
        <v>4000</v>
      </c>
      <c r="L390" s="3" t="s">
        <v>25</v>
      </c>
      <c r="M390" s="3">
        <v>1</v>
      </c>
      <c r="N390" s="28">
        <f t="shared" si="73"/>
        <v>4</v>
      </c>
      <c r="O390" s="40">
        <f t="shared" si="74"/>
        <v>53.28</v>
      </c>
      <c r="P390" s="12">
        <v>0</v>
      </c>
      <c r="Q390" s="46">
        <f t="shared" si="60"/>
        <v>0</v>
      </c>
      <c r="R390" s="12"/>
      <c r="S390" s="3">
        <f t="shared" si="61"/>
        <v>4</v>
      </c>
      <c r="T390" s="46" t="s">
        <v>2502</v>
      </c>
      <c r="U390" s="42">
        <f t="shared" si="71"/>
        <v>53.28</v>
      </c>
      <c r="V390" s="42">
        <f t="shared" si="72"/>
        <v>0</v>
      </c>
      <c r="W390" s="3"/>
      <c r="X390" s="3">
        <v>0.4</v>
      </c>
      <c r="Y390" s="3">
        <f t="shared" si="57"/>
        <v>3.6</v>
      </c>
      <c r="Z390" s="3">
        <f t="shared" si="62"/>
        <v>5.3280000000000003</v>
      </c>
      <c r="AA390" s="1">
        <v>400</v>
      </c>
      <c r="AB390" s="1">
        <f t="shared" si="63"/>
        <v>0.4</v>
      </c>
    </row>
    <row r="391" spans="1:28" ht="43.2" x14ac:dyDescent="0.3">
      <c r="A391" s="3">
        <f t="shared" si="64"/>
        <v>374</v>
      </c>
      <c r="B391" s="3" t="s">
        <v>2561</v>
      </c>
      <c r="C391" s="3">
        <v>1</v>
      </c>
      <c r="D391" s="3" t="s">
        <v>1571</v>
      </c>
      <c r="E391" s="3" t="s">
        <v>404</v>
      </c>
      <c r="F391" s="3" t="s">
        <v>7</v>
      </c>
      <c r="G391" s="3"/>
      <c r="H391" s="3"/>
      <c r="I391" s="3" t="s">
        <v>2496</v>
      </c>
      <c r="J391" s="3">
        <v>13.32</v>
      </c>
      <c r="K391" s="3">
        <v>3900</v>
      </c>
      <c r="L391" s="3" t="s">
        <v>25</v>
      </c>
      <c r="M391" s="3">
        <v>1</v>
      </c>
      <c r="N391" s="28">
        <f t="shared" si="73"/>
        <v>3.9</v>
      </c>
      <c r="O391" s="40">
        <f t="shared" si="74"/>
        <v>51.948</v>
      </c>
      <c r="P391" s="12">
        <v>0</v>
      </c>
      <c r="Q391" s="46">
        <f t="shared" si="60"/>
        <v>0</v>
      </c>
      <c r="R391" s="12"/>
      <c r="S391" s="3">
        <f t="shared" si="61"/>
        <v>3.9</v>
      </c>
      <c r="T391" s="46" t="s">
        <v>2502</v>
      </c>
      <c r="U391" s="42">
        <f t="shared" si="71"/>
        <v>51.948</v>
      </c>
      <c r="V391" s="42">
        <f t="shared" si="72"/>
        <v>0</v>
      </c>
      <c r="W391" s="3"/>
      <c r="X391" s="3">
        <v>0.39</v>
      </c>
      <c r="Y391" s="3">
        <f t="shared" si="57"/>
        <v>3.51</v>
      </c>
      <c r="Z391" s="3">
        <f t="shared" si="62"/>
        <v>5.1947999999999999</v>
      </c>
      <c r="AA391" s="1">
        <v>390</v>
      </c>
      <c r="AB391" s="1">
        <f t="shared" si="63"/>
        <v>0.39</v>
      </c>
    </row>
    <row r="392" spans="1:28" ht="43.2" x14ac:dyDescent="0.3">
      <c r="A392" s="3">
        <f t="shared" si="64"/>
        <v>375</v>
      </c>
      <c r="B392" s="3" t="s">
        <v>2561</v>
      </c>
      <c r="C392" s="3">
        <v>1</v>
      </c>
      <c r="D392" s="3" t="s">
        <v>1571</v>
      </c>
      <c r="E392" s="3" t="s">
        <v>405</v>
      </c>
      <c r="F392" s="3" t="s">
        <v>7</v>
      </c>
      <c r="G392" s="3"/>
      <c r="H392" s="3"/>
      <c r="I392" s="3" t="s">
        <v>2496</v>
      </c>
      <c r="J392" s="3">
        <v>13.32</v>
      </c>
      <c r="K392" s="3">
        <v>4000</v>
      </c>
      <c r="L392" s="3" t="s">
        <v>25</v>
      </c>
      <c r="M392" s="3">
        <v>1</v>
      </c>
      <c r="N392" s="28">
        <f t="shared" si="73"/>
        <v>4</v>
      </c>
      <c r="O392" s="40">
        <f t="shared" si="74"/>
        <v>53.28</v>
      </c>
      <c r="P392" s="12">
        <v>0</v>
      </c>
      <c r="Q392" s="46">
        <f t="shared" si="60"/>
        <v>0</v>
      </c>
      <c r="R392" s="12"/>
      <c r="S392" s="3">
        <f t="shared" si="61"/>
        <v>4</v>
      </c>
      <c r="T392" s="46" t="s">
        <v>2502</v>
      </c>
      <c r="U392" s="42">
        <f t="shared" si="71"/>
        <v>53.28</v>
      </c>
      <c r="V392" s="42">
        <f t="shared" si="72"/>
        <v>0</v>
      </c>
      <c r="W392" s="3"/>
      <c r="X392" s="3">
        <v>0.4</v>
      </c>
      <c r="Y392" s="3">
        <f t="shared" si="57"/>
        <v>3.6</v>
      </c>
      <c r="Z392" s="3">
        <f t="shared" si="62"/>
        <v>5.3280000000000003</v>
      </c>
      <c r="AA392" s="1">
        <v>400</v>
      </c>
      <c r="AB392" s="1">
        <f t="shared" si="63"/>
        <v>0.4</v>
      </c>
    </row>
    <row r="393" spans="1:28" ht="43.2" x14ac:dyDescent="0.3">
      <c r="A393" s="3">
        <f t="shared" si="64"/>
        <v>376</v>
      </c>
      <c r="B393" s="3" t="s">
        <v>2561</v>
      </c>
      <c r="C393" s="3">
        <v>1</v>
      </c>
      <c r="D393" s="3" t="s">
        <v>1571</v>
      </c>
      <c r="E393" s="3" t="s">
        <v>406</v>
      </c>
      <c r="F393" s="3" t="s">
        <v>7</v>
      </c>
      <c r="G393" s="3"/>
      <c r="H393" s="3"/>
      <c r="I393" s="3" t="s">
        <v>2496</v>
      </c>
      <c r="J393" s="3">
        <v>13.32</v>
      </c>
      <c r="K393" s="3">
        <v>3900</v>
      </c>
      <c r="L393" s="3" t="s">
        <v>25</v>
      </c>
      <c r="M393" s="3">
        <v>1</v>
      </c>
      <c r="N393" s="28">
        <f t="shared" si="73"/>
        <v>3.9</v>
      </c>
      <c r="O393" s="40">
        <f t="shared" si="74"/>
        <v>51.948</v>
      </c>
      <c r="P393" s="12">
        <v>0</v>
      </c>
      <c r="Q393" s="46">
        <f t="shared" si="60"/>
        <v>0</v>
      </c>
      <c r="R393" s="12"/>
      <c r="S393" s="3">
        <f t="shared" si="61"/>
        <v>3.9</v>
      </c>
      <c r="T393" s="46" t="s">
        <v>2502</v>
      </c>
      <c r="U393" s="42">
        <f t="shared" si="71"/>
        <v>51.948</v>
      </c>
      <c r="V393" s="42">
        <f t="shared" si="72"/>
        <v>0</v>
      </c>
      <c r="W393" s="3"/>
      <c r="X393" s="3">
        <v>0.39</v>
      </c>
      <c r="Y393" s="3">
        <f t="shared" si="57"/>
        <v>3.51</v>
      </c>
      <c r="Z393" s="3">
        <f t="shared" si="62"/>
        <v>5.1947999999999999</v>
      </c>
      <c r="AA393" s="1">
        <v>390</v>
      </c>
      <c r="AB393" s="1">
        <f t="shared" si="63"/>
        <v>0.39</v>
      </c>
    </row>
    <row r="394" spans="1:28" ht="43.2" x14ac:dyDescent="0.3">
      <c r="A394" s="3">
        <f t="shared" si="64"/>
        <v>377</v>
      </c>
      <c r="B394" s="3" t="s">
        <v>2561</v>
      </c>
      <c r="C394" s="3">
        <v>1</v>
      </c>
      <c r="D394" s="3" t="s">
        <v>1571</v>
      </c>
      <c r="E394" s="3" t="s">
        <v>407</v>
      </c>
      <c r="F394" s="3" t="s">
        <v>7</v>
      </c>
      <c r="G394" s="3"/>
      <c r="H394" s="3"/>
      <c r="I394" s="3" t="s">
        <v>2496</v>
      </c>
      <c r="J394" s="3">
        <v>13.32</v>
      </c>
      <c r="K394" s="3">
        <v>4000</v>
      </c>
      <c r="L394" s="3" t="s">
        <v>25</v>
      </c>
      <c r="M394" s="3">
        <v>1</v>
      </c>
      <c r="N394" s="28">
        <f t="shared" si="73"/>
        <v>4</v>
      </c>
      <c r="O394" s="40">
        <f t="shared" si="74"/>
        <v>53.28</v>
      </c>
      <c r="P394" s="12">
        <v>0</v>
      </c>
      <c r="Q394" s="46">
        <f t="shared" si="60"/>
        <v>0</v>
      </c>
      <c r="R394" s="12"/>
      <c r="S394" s="3">
        <f t="shared" si="61"/>
        <v>4</v>
      </c>
      <c r="T394" s="46" t="s">
        <v>2502</v>
      </c>
      <c r="U394" s="42">
        <f t="shared" si="71"/>
        <v>53.28</v>
      </c>
      <c r="V394" s="42">
        <f t="shared" si="72"/>
        <v>0</v>
      </c>
      <c r="W394" s="3"/>
      <c r="X394" s="3">
        <v>0.4</v>
      </c>
      <c r="Y394" s="3">
        <f t="shared" si="57"/>
        <v>3.6</v>
      </c>
      <c r="Z394" s="3">
        <f t="shared" si="62"/>
        <v>5.3280000000000003</v>
      </c>
      <c r="AA394" s="1">
        <v>400</v>
      </c>
      <c r="AB394" s="1">
        <f t="shared" si="63"/>
        <v>0.4</v>
      </c>
    </row>
    <row r="395" spans="1:28" ht="43.2" x14ac:dyDescent="0.3">
      <c r="A395" s="3">
        <f t="shared" si="64"/>
        <v>378</v>
      </c>
      <c r="B395" s="3" t="s">
        <v>2561</v>
      </c>
      <c r="C395" s="3">
        <v>1</v>
      </c>
      <c r="D395" s="3" t="s">
        <v>1571</v>
      </c>
      <c r="E395" s="3" t="s">
        <v>408</v>
      </c>
      <c r="F395" s="3" t="s">
        <v>7</v>
      </c>
      <c r="G395" s="3"/>
      <c r="H395" s="3"/>
      <c r="I395" s="3" t="s">
        <v>2496</v>
      </c>
      <c r="J395" s="3">
        <v>13.32</v>
      </c>
      <c r="K395" s="3">
        <v>3900</v>
      </c>
      <c r="L395" s="3" t="s">
        <v>25</v>
      </c>
      <c r="M395" s="3">
        <v>1</v>
      </c>
      <c r="N395" s="28">
        <f t="shared" si="73"/>
        <v>3.9</v>
      </c>
      <c r="O395" s="40">
        <f t="shared" si="74"/>
        <v>51.948</v>
      </c>
      <c r="P395" s="12">
        <v>0</v>
      </c>
      <c r="Q395" s="46">
        <f t="shared" si="60"/>
        <v>0</v>
      </c>
      <c r="R395" s="12"/>
      <c r="S395" s="3">
        <f t="shared" si="61"/>
        <v>3.9</v>
      </c>
      <c r="T395" s="46" t="s">
        <v>2502</v>
      </c>
      <c r="U395" s="42">
        <f t="shared" si="71"/>
        <v>51.948</v>
      </c>
      <c r="V395" s="42">
        <f t="shared" si="72"/>
        <v>0</v>
      </c>
      <c r="W395" s="3"/>
      <c r="X395" s="3">
        <v>0.39</v>
      </c>
      <c r="Y395" s="3">
        <f t="shared" si="57"/>
        <v>3.51</v>
      </c>
      <c r="Z395" s="3">
        <f t="shared" si="62"/>
        <v>5.1947999999999999</v>
      </c>
      <c r="AA395" s="1">
        <v>390</v>
      </c>
      <c r="AB395" s="1">
        <f t="shared" si="63"/>
        <v>0.39</v>
      </c>
    </row>
    <row r="396" spans="1:28" ht="43.2" x14ac:dyDescent="0.3">
      <c r="A396" s="3">
        <f t="shared" si="64"/>
        <v>379</v>
      </c>
      <c r="B396" s="3" t="s">
        <v>2561</v>
      </c>
      <c r="C396" s="3">
        <v>1</v>
      </c>
      <c r="D396" s="3" t="s">
        <v>1571</v>
      </c>
      <c r="E396" s="3" t="s">
        <v>409</v>
      </c>
      <c r="F396" s="3" t="s">
        <v>7</v>
      </c>
      <c r="G396" s="3"/>
      <c r="H396" s="3"/>
      <c r="I396" s="3" t="s">
        <v>2496</v>
      </c>
      <c r="J396" s="3">
        <v>13.32</v>
      </c>
      <c r="K396" s="3">
        <v>4000</v>
      </c>
      <c r="L396" s="3" t="s">
        <v>25</v>
      </c>
      <c r="M396" s="3">
        <v>1</v>
      </c>
      <c r="N396" s="28">
        <f t="shared" si="73"/>
        <v>4</v>
      </c>
      <c r="O396" s="40">
        <f t="shared" si="74"/>
        <v>53.28</v>
      </c>
      <c r="P396" s="12">
        <v>0</v>
      </c>
      <c r="Q396" s="46">
        <f t="shared" si="60"/>
        <v>0</v>
      </c>
      <c r="R396" s="12"/>
      <c r="S396" s="3">
        <f t="shared" si="61"/>
        <v>4</v>
      </c>
      <c r="T396" s="46" t="s">
        <v>2502</v>
      </c>
      <c r="U396" s="42">
        <f t="shared" si="71"/>
        <v>53.28</v>
      </c>
      <c r="V396" s="42">
        <f t="shared" si="72"/>
        <v>0</v>
      </c>
      <c r="W396" s="3"/>
      <c r="X396" s="3">
        <v>0.4</v>
      </c>
      <c r="Y396" s="3">
        <f t="shared" si="57"/>
        <v>3.6</v>
      </c>
      <c r="Z396" s="3">
        <f t="shared" si="62"/>
        <v>5.3280000000000003</v>
      </c>
      <c r="AA396" s="1">
        <v>400</v>
      </c>
      <c r="AB396" s="1">
        <f t="shared" si="63"/>
        <v>0.4</v>
      </c>
    </row>
    <row r="397" spans="1:28" ht="43.2" x14ac:dyDescent="0.3">
      <c r="A397" s="3">
        <f t="shared" si="64"/>
        <v>380</v>
      </c>
      <c r="B397" s="3" t="s">
        <v>2561</v>
      </c>
      <c r="C397" s="3">
        <v>1</v>
      </c>
      <c r="D397" s="3" t="s">
        <v>1571</v>
      </c>
      <c r="E397" s="3" t="s">
        <v>410</v>
      </c>
      <c r="F397" s="3" t="s">
        <v>7</v>
      </c>
      <c r="G397" s="3"/>
      <c r="H397" s="3"/>
      <c r="I397" s="3" t="s">
        <v>2496</v>
      </c>
      <c r="J397" s="3">
        <v>13.32</v>
      </c>
      <c r="K397" s="3">
        <v>3900</v>
      </c>
      <c r="L397" s="3" t="s">
        <v>25</v>
      </c>
      <c r="M397" s="3">
        <v>1</v>
      </c>
      <c r="N397" s="28">
        <f t="shared" si="73"/>
        <v>3.9</v>
      </c>
      <c r="O397" s="40">
        <f t="shared" si="74"/>
        <v>51.948</v>
      </c>
      <c r="P397" s="12">
        <v>0</v>
      </c>
      <c r="Q397" s="46">
        <f t="shared" si="60"/>
        <v>0</v>
      </c>
      <c r="R397" s="12"/>
      <c r="S397" s="3">
        <f t="shared" si="61"/>
        <v>3.9</v>
      </c>
      <c r="T397" s="46" t="s">
        <v>2502</v>
      </c>
      <c r="U397" s="42">
        <f t="shared" si="71"/>
        <v>51.948</v>
      </c>
      <c r="V397" s="42">
        <f t="shared" si="72"/>
        <v>0</v>
      </c>
      <c r="W397" s="3"/>
      <c r="X397" s="3">
        <v>0.39</v>
      </c>
      <c r="Y397" s="3">
        <f t="shared" si="57"/>
        <v>3.51</v>
      </c>
      <c r="Z397" s="3">
        <f t="shared" si="62"/>
        <v>5.1947999999999999</v>
      </c>
      <c r="AA397" s="1">
        <v>390</v>
      </c>
      <c r="AB397" s="1">
        <f t="shared" si="63"/>
        <v>0.39</v>
      </c>
    </row>
    <row r="398" spans="1:28" ht="43.2" x14ac:dyDescent="0.3">
      <c r="A398" s="3">
        <f t="shared" si="64"/>
        <v>381</v>
      </c>
      <c r="B398" s="3" t="s">
        <v>2561</v>
      </c>
      <c r="C398" s="3">
        <v>1</v>
      </c>
      <c r="D398" s="3" t="s">
        <v>1571</v>
      </c>
      <c r="E398" s="3" t="s">
        <v>411</v>
      </c>
      <c r="F398" s="3" t="s">
        <v>7</v>
      </c>
      <c r="G398" s="3"/>
      <c r="H398" s="3"/>
      <c r="I398" s="3" t="s">
        <v>2496</v>
      </c>
      <c r="J398" s="3">
        <v>13.32</v>
      </c>
      <c r="K398" s="3">
        <v>4000</v>
      </c>
      <c r="L398" s="3" t="s">
        <v>25</v>
      </c>
      <c r="M398" s="3">
        <v>1</v>
      </c>
      <c r="N398" s="28">
        <f t="shared" si="73"/>
        <v>4</v>
      </c>
      <c r="O398" s="40">
        <f t="shared" si="74"/>
        <v>53.28</v>
      </c>
      <c r="P398" s="12">
        <v>0</v>
      </c>
      <c r="Q398" s="46">
        <f t="shared" si="60"/>
        <v>0</v>
      </c>
      <c r="R398" s="12"/>
      <c r="S398" s="3">
        <f t="shared" si="61"/>
        <v>4</v>
      </c>
      <c r="T398" s="46" t="s">
        <v>2502</v>
      </c>
      <c r="U398" s="42">
        <f t="shared" si="71"/>
        <v>53.28</v>
      </c>
      <c r="V398" s="42">
        <f t="shared" si="72"/>
        <v>0</v>
      </c>
      <c r="W398" s="3"/>
      <c r="X398" s="3">
        <v>0.4</v>
      </c>
      <c r="Y398" s="3">
        <f t="shared" si="57"/>
        <v>3.6</v>
      </c>
      <c r="Z398" s="3">
        <f t="shared" si="62"/>
        <v>5.3280000000000003</v>
      </c>
      <c r="AA398" s="1">
        <v>400</v>
      </c>
      <c r="AB398" s="1">
        <f t="shared" si="63"/>
        <v>0.4</v>
      </c>
    </row>
    <row r="399" spans="1:28" ht="43.2" x14ac:dyDescent="0.3">
      <c r="A399" s="3">
        <f t="shared" si="64"/>
        <v>382</v>
      </c>
      <c r="B399" s="3" t="s">
        <v>2561</v>
      </c>
      <c r="C399" s="3">
        <v>1</v>
      </c>
      <c r="D399" s="3" t="s">
        <v>1571</v>
      </c>
      <c r="E399" s="3" t="s">
        <v>412</v>
      </c>
      <c r="F399" s="3" t="s">
        <v>7</v>
      </c>
      <c r="G399" s="3"/>
      <c r="H399" s="3"/>
      <c r="I399" s="3" t="s">
        <v>2496</v>
      </c>
      <c r="J399" s="3">
        <v>13.32</v>
      </c>
      <c r="K399" s="3">
        <v>3900</v>
      </c>
      <c r="L399" s="3" t="s">
        <v>25</v>
      </c>
      <c r="M399" s="3">
        <v>1</v>
      </c>
      <c r="N399" s="28">
        <f t="shared" si="73"/>
        <v>3.9</v>
      </c>
      <c r="O399" s="40">
        <f t="shared" si="74"/>
        <v>51.948</v>
      </c>
      <c r="P399" s="12">
        <v>0</v>
      </c>
      <c r="Q399" s="46">
        <f t="shared" si="60"/>
        <v>0</v>
      </c>
      <c r="R399" s="12"/>
      <c r="S399" s="3">
        <f t="shared" si="61"/>
        <v>3.9</v>
      </c>
      <c r="T399" s="46" t="s">
        <v>2502</v>
      </c>
      <c r="U399" s="42">
        <f t="shared" si="71"/>
        <v>51.948</v>
      </c>
      <c r="V399" s="42">
        <f t="shared" si="72"/>
        <v>0</v>
      </c>
      <c r="W399" s="3"/>
      <c r="X399" s="3">
        <v>0.39</v>
      </c>
      <c r="Y399" s="3">
        <f t="shared" si="57"/>
        <v>3.51</v>
      </c>
      <c r="Z399" s="3">
        <f t="shared" si="62"/>
        <v>5.1947999999999999</v>
      </c>
      <c r="AA399" s="1">
        <v>390</v>
      </c>
      <c r="AB399" s="1">
        <f t="shared" si="63"/>
        <v>0.39</v>
      </c>
    </row>
    <row r="400" spans="1:28" ht="43.2" x14ac:dyDescent="0.3">
      <c r="A400" s="3">
        <f t="shared" si="64"/>
        <v>383</v>
      </c>
      <c r="B400" s="3" t="s">
        <v>2561</v>
      </c>
      <c r="C400" s="3">
        <v>1</v>
      </c>
      <c r="D400" s="3" t="s">
        <v>1571</v>
      </c>
      <c r="E400" s="3" t="s">
        <v>411</v>
      </c>
      <c r="F400" s="3" t="s">
        <v>7</v>
      </c>
      <c r="G400" s="3"/>
      <c r="H400" s="3"/>
      <c r="I400" s="3" t="s">
        <v>2496</v>
      </c>
      <c r="J400" s="3">
        <v>13.32</v>
      </c>
      <c r="K400" s="3">
        <v>4000</v>
      </c>
      <c r="L400" s="3" t="s">
        <v>25</v>
      </c>
      <c r="M400" s="3">
        <v>1</v>
      </c>
      <c r="N400" s="28">
        <f t="shared" si="73"/>
        <v>4</v>
      </c>
      <c r="O400" s="40">
        <f t="shared" si="74"/>
        <v>53.28</v>
      </c>
      <c r="P400" s="12">
        <v>0</v>
      </c>
      <c r="Q400" s="46">
        <f t="shared" si="60"/>
        <v>0</v>
      </c>
      <c r="R400" s="12"/>
      <c r="S400" s="3">
        <f t="shared" si="61"/>
        <v>4</v>
      </c>
      <c r="T400" s="46" t="s">
        <v>2502</v>
      </c>
      <c r="U400" s="42">
        <f t="shared" si="71"/>
        <v>53.28</v>
      </c>
      <c r="V400" s="42">
        <f t="shared" si="72"/>
        <v>0</v>
      </c>
      <c r="W400" s="3"/>
      <c r="X400" s="3">
        <v>0.4</v>
      </c>
      <c r="Y400" s="3">
        <f t="shared" si="57"/>
        <v>3.6</v>
      </c>
      <c r="Z400" s="3">
        <f t="shared" si="62"/>
        <v>5.3280000000000003</v>
      </c>
      <c r="AA400" s="1">
        <v>400</v>
      </c>
      <c r="AB400" s="1">
        <f t="shared" si="63"/>
        <v>0.4</v>
      </c>
    </row>
    <row r="401" spans="1:28" ht="43.2" x14ac:dyDescent="0.3">
      <c r="A401" s="3">
        <f t="shared" si="64"/>
        <v>384</v>
      </c>
      <c r="B401" s="3" t="s">
        <v>2561</v>
      </c>
      <c r="C401" s="3">
        <v>1</v>
      </c>
      <c r="D401" s="3" t="s">
        <v>1571</v>
      </c>
      <c r="E401" s="3" t="s">
        <v>412</v>
      </c>
      <c r="F401" s="3" t="s">
        <v>7</v>
      </c>
      <c r="G401" s="3"/>
      <c r="H401" s="3"/>
      <c r="I401" s="3" t="s">
        <v>2496</v>
      </c>
      <c r="J401" s="3">
        <v>13.32</v>
      </c>
      <c r="K401" s="3">
        <v>3900</v>
      </c>
      <c r="L401" s="3" t="s">
        <v>25</v>
      </c>
      <c r="M401" s="3">
        <v>1</v>
      </c>
      <c r="N401" s="28">
        <f t="shared" si="73"/>
        <v>3.9</v>
      </c>
      <c r="O401" s="40">
        <f t="shared" si="74"/>
        <v>51.948</v>
      </c>
      <c r="P401" s="12">
        <v>0</v>
      </c>
      <c r="Q401" s="46">
        <f t="shared" si="60"/>
        <v>0</v>
      </c>
      <c r="R401" s="12"/>
      <c r="S401" s="3">
        <f t="shared" si="61"/>
        <v>3.9</v>
      </c>
      <c r="T401" s="46" t="s">
        <v>2502</v>
      </c>
      <c r="U401" s="42">
        <f t="shared" si="71"/>
        <v>51.948</v>
      </c>
      <c r="V401" s="42">
        <f t="shared" si="72"/>
        <v>0</v>
      </c>
      <c r="W401" s="3"/>
      <c r="X401" s="3">
        <v>0.39</v>
      </c>
      <c r="Y401" s="3">
        <f t="shared" si="57"/>
        <v>3.51</v>
      </c>
      <c r="Z401" s="3">
        <f t="shared" si="62"/>
        <v>5.1947999999999999</v>
      </c>
      <c r="AA401" s="1">
        <v>390</v>
      </c>
      <c r="AB401" s="1">
        <f t="shared" si="63"/>
        <v>0.39</v>
      </c>
    </row>
    <row r="402" spans="1:28" ht="43.2" x14ac:dyDescent="0.3">
      <c r="A402" s="3">
        <f t="shared" si="64"/>
        <v>385</v>
      </c>
      <c r="B402" s="3" t="s">
        <v>2561</v>
      </c>
      <c r="C402" s="3">
        <v>1</v>
      </c>
      <c r="D402" s="3" t="s">
        <v>1571</v>
      </c>
      <c r="E402" s="3" t="s">
        <v>413</v>
      </c>
      <c r="F402" s="3" t="s">
        <v>7</v>
      </c>
      <c r="G402" s="3"/>
      <c r="H402" s="3"/>
      <c r="I402" s="3" t="s">
        <v>2496</v>
      </c>
      <c r="J402" s="3">
        <v>13.32</v>
      </c>
      <c r="K402" s="3">
        <v>4000</v>
      </c>
      <c r="L402" s="3" t="s">
        <v>25</v>
      </c>
      <c r="M402" s="3">
        <v>1</v>
      </c>
      <c r="N402" s="28">
        <f t="shared" si="73"/>
        <v>4</v>
      </c>
      <c r="O402" s="40">
        <f t="shared" si="74"/>
        <v>53.28</v>
      </c>
      <c r="P402" s="12">
        <v>0</v>
      </c>
      <c r="Q402" s="46">
        <f t="shared" ref="Q402:Q465" si="75">N402*P402</f>
        <v>0</v>
      </c>
      <c r="R402" s="12"/>
      <c r="S402" s="3">
        <f t="shared" ref="S402:S465" si="76">N402-Q402</f>
        <v>4</v>
      </c>
      <c r="T402" s="46" t="s">
        <v>2502</v>
      </c>
      <c r="U402" s="42">
        <f t="shared" si="71"/>
        <v>53.28</v>
      </c>
      <c r="V402" s="42">
        <f t="shared" si="72"/>
        <v>0</v>
      </c>
      <c r="W402" s="3"/>
      <c r="X402" s="3">
        <v>0.4</v>
      </c>
      <c r="Y402" s="3">
        <f t="shared" si="57"/>
        <v>3.6</v>
      </c>
      <c r="Z402" s="3">
        <f t="shared" si="62"/>
        <v>5.3280000000000003</v>
      </c>
      <c r="AA402" s="1">
        <v>400</v>
      </c>
      <c r="AB402" s="1">
        <f t="shared" si="63"/>
        <v>0.4</v>
      </c>
    </row>
    <row r="403" spans="1:28" ht="43.2" x14ac:dyDescent="0.3">
      <c r="A403" s="3">
        <f t="shared" si="64"/>
        <v>386</v>
      </c>
      <c r="B403" s="3" t="s">
        <v>2561</v>
      </c>
      <c r="C403" s="3">
        <v>1</v>
      </c>
      <c r="D403" s="3" t="s">
        <v>1571</v>
      </c>
      <c r="E403" s="3" t="s">
        <v>414</v>
      </c>
      <c r="F403" s="3" t="s">
        <v>7</v>
      </c>
      <c r="G403" s="3"/>
      <c r="H403" s="3"/>
      <c r="I403" s="3" t="s">
        <v>2496</v>
      </c>
      <c r="J403" s="3">
        <v>13.32</v>
      </c>
      <c r="K403" s="3">
        <v>3900</v>
      </c>
      <c r="L403" s="3" t="s">
        <v>25</v>
      </c>
      <c r="M403" s="3">
        <v>1</v>
      </c>
      <c r="N403" s="28">
        <f t="shared" si="73"/>
        <v>3.9</v>
      </c>
      <c r="O403" s="40">
        <f t="shared" si="74"/>
        <v>51.948</v>
      </c>
      <c r="P403" s="12">
        <v>0</v>
      </c>
      <c r="Q403" s="46">
        <f t="shared" si="75"/>
        <v>0</v>
      </c>
      <c r="R403" s="12"/>
      <c r="S403" s="3">
        <f t="shared" si="76"/>
        <v>3.9</v>
      </c>
      <c r="T403" s="46" t="s">
        <v>2502</v>
      </c>
      <c r="U403" s="42">
        <f t="shared" si="71"/>
        <v>51.948</v>
      </c>
      <c r="V403" s="42">
        <f t="shared" si="72"/>
        <v>0</v>
      </c>
      <c r="W403" s="3"/>
      <c r="X403" s="3">
        <v>0.39</v>
      </c>
      <c r="Y403" s="3">
        <f t="shared" si="57"/>
        <v>3.51</v>
      </c>
      <c r="Z403" s="3">
        <f t="shared" ref="Z403:Z466" si="77">X403*J403*M403</f>
        <v>5.1947999999999999</v>
      </c>
      <c r="AA403" s="1">
        <v>390</v>
      </c>
      <c r="AB403" s="1">
        <f t="shared" ref="AB403:AB466" si="78">AA403/1000</f>
        <v>0.39</v>
      </c>
    </row>
    <row r="404" spans="1:28" ht="43.2" x14ac:dyDescent="0.3">
      <c r="A404" s="3">
        <f t="shared" ref="A404:A467" si="79">A403+1</f>
        <v>387</v>
      </c>
      <c r="B404" s="3" t="s">
        <v>2561</v>
      </c>
      <c r="C404" s="3">
        <v>1</v>
      </c>
      <c r="D404" s="3" t="s">
        <v>1571</v>
      </c>
      <c r="E404" s="3" t="s">
        <v>415</v>
      </c>
      <c r="F404" s="3" t="s">
        <v>7</v>
      </c>
      <c r="G404" s="3"/>
      <c r="H404" s="3"/>
      <c r="I404" s="3" t="s">
        <v>2496</v>
      </c>
      <c r="J404" s="3">
        <v>13.32</v>
      </c>
      <c r="K404" s="3">
        <v>4000</v>
      </c>
      <c r="L404" s="3" t="s">
        <v>25</v>
      </c>
      <c r="M404" s="3">
        <v>1</v>
      </c>
      <c r="N404" s="28">
        <f t="shared" si="73"/>
        <v>4</v>
      </c>
      <c r="O404" s="40">
        <f t="shared" si="74"/>
        <v>53.28</v>
      </c>
      <c r="P404" s="12">
        <v>0</v>
      </c>
      <c r="Q404" s="46">
        <f t="shared" si="75"/>
        <v>0</v>
      </c>
      <c r="R404" s="12"/>
      <c r="S404" s="3">
        <f t="shared" si="76"/>
        <v>4</v>
      </c>
      <c r="T404" s="46" t="s">
        <v>2502</v>
      </c>
      <c r="U404" s="42">
        <f t="shared" si="71"/>
        <v>53.28</v>
      </c>
      <c r="V404" s="42">
        <f t="shared" si="72"/>
        <v>0</v>
      </c>
      <c r="W404" s="3"/>
      <c r="X404" s="3">
        <v>0.4</v>
      </c>
      <c r="Y404" s="3">
        <f t="shared" si="57"/>
        <v>3.6</v>
      </c>
      <c r="Z404" s="3">
        <f t="shared" si="77"/>
        <v>5.3280000000000003</v>
      </c>
      <c r="AA404" s="1">
        <v>400</v>
      </c>
      <c r="AB404" s="1">
        <f t="shared" si="78"/>
        <v>0.4</v>
      </c>
    </row>
    <row r="405" spans="1:28" ht="43.2" x14ac:dyDescent="0.3">
      <c r="A405" s="3">
        <f t="shared" si="79"/>
        <v>388</v>
      </c>
      <c r="B405" s="3" t="s">
        <v>2561</v>
      </c>
      <c r="C405" s="3">
        <v>1</v>
      </c>
      <c r="D405" s="3" t="s">
        <v>1571</v>
      </c>
      <c r="E405" s="3" t="s">
        <v>416</v>
      </c>
      <c r="F405" s="3" t="s">
        <v>7</v>
      </c>
      <c r="G405" s="3"/>
      <c r="H405" s="3"/>
      <c r="I405" s="3" t="s">
        <v>2496</v>
      </c>
      <c r="J405" s="3">
        <v>13.32</v>
      </c>
      <c r="K405" s="3">
        <v>3900</v>
      </c>
      <c r="L405" s="3" t="s">
        <v>25</v>
      </c>
      <c r="M405" s="3">
        <v>1</v>
      </c>
      <c r="N405" s="28">
        <f t="shared" si="73"/>
        <v>3.9</v>
      </c>
      <c r="O405" s="40">
        <f t="shared" si="74"/>
        <v>51.948</v>
      </c>
      <c r="P405" s="12">
        <v>0</v>
      </c>
      <c r="Q405" s="46">
        <f t="shared" si="75"/>
        <v>0</v>
      </c>
      <c r="R405" s="12"/>
      <c r="S405" s="3">
        <f t="shared" si="76"/>
        <v>3.9</v>
      </c>
      <c r="T405" s="46" t="s">
        <v>2502</v>
      </c>
      <c r="U405" s="42">
        <f t="shared" si="71"/>
        <v>51.948</v>
      </c>
      <c r="V405" s="42">
        <f t="shared" si="72"/>
        <v>0</v>
      </c>
      <c r="W405" s="3"/>
      <c r="X405" s="3">
        <v>0.39</v>
      </c>
      <c r="Y405" s="3">
        <f t="shared" si="57"/>
        <v>3.51</v>
      </c>
      <c r="Z405" s="3">
        <f t="shared" si="77"/>
        <v>5.1947999999999999</v>
      </c>
      <c r="AA405" s="1">
        <v>390</v>
      </c>
      <c r="AB405" s="1">
        <f t="shared" si="78"/>
        <v>0.39</v>
      </c>
    </row>
    <row r="406" spans="1:28" ht="43.2" x14ac:dyDescent="0.3">
      <c r="A406" s="3">
        <f t="shared" si="79"/>
        <v>389</v>
      </c>
      <c r="B406" s="3" t="s">
        <v>2561</v>
      </c>
      <c r="C406" s="3">
        <v>1</v>
      </c>
      <c r="D406" s="3" t="s">
        <v>1571</v>
      </c>
      <c r="E406" s="3" t="s">
        <v>417</v>
      </c>
      <c r="F406" s="3" t="s">
        <v>7</v>
      </c>
      <c r="G406" s="3"/>
      <c r="H406" s="3"/>
      <c r="I406" s="3" t="s">
        <v>2496</v>
      </c>
      <c r="J406" s="3">
        <v>13.32</v>
      </c>
      <c r="K406" s="3">
        <v>4000</v>
      </c>
      <c r="L406" s="3" t="s">
        <v>25</v>
      </c>
      <c r="M406" s="3">
        <v>1</v>
      </c>
      <c r="N406" s="28">
        <f t="shared" si="73"/>
        <v>4</v>
      </c>
      <c r="O406" s="40">
        <f t="shared" si="74"/>
        <v>53.28</v>
      </c>
      <c r="P406" s="12">
        <v>0</v>
      </c>
      <c r="Q406" s="46">
        <f t="shared" si="75"/>
        <v>0</v>
      </c>
      <c r="R406" s="12"/>
      <c r="S406" s="3">
        <f t="shared" si="76"/>
        <v>4</v>
      </c>
      <c r="T406" s="46" t="s">
        <v>2502</v>
      </c>
      <c r="U406" s="42">
        <f t="shared" si="71"/>
        <v>53.28</v>
      </c>
      <c r="V406" s="42">
        <f t="shared" si="72"/>
        <v>0</v>
      </c>
      <c r="W406" s="3"/>
      <c r="X406" s="3">
        <v>0.4</v>
      </c>
      <c r="Y406" s="3">
        <f t="shared" si="57"/>
        <v>3.6</v>
      </c>
      <c r="Z406" s="3">
        <f t="shared" si="77"/>
        <v>5.3280000000000003</v>
      </c>
      <c r="AA406" s="1">
        <v>400</v>
      </c>
      <c r="AB406" s="1">
        <f t="shared" si="78"/>
        <v>0.4</v>
      </c>
    </row>
    <row r="407" spans="1:28" ht="43.2" x14ac:dyDescent="0.3">
      <c r="A407" s="3">
        <f t="shared" si="79"/>
        <v>390</v>
      </c>
      <c r="B407" s="3" t="s">
        <v>2561</v>
      </c>
      <c r="C407" s="3">
        <v>1</v>
      </c>
      <c r="D407" s="3" t="s">
        <v>1571</v>
      </c>
      <c r="E407" s="3" t="s">
        <v>418</v>
      </c>
      <c r="F407" s="3" t="s">
        <v>7</v>
      </c>
      <c r="G407" s="3"/>
      <c r="H407" s="3"/>
      <c r="I407" s="3" t="s">
        <v>2496</v>
      </c>
      <c r="J407" s="3">
        <v>13.32</v>
      </c>
      <c r="K407" s="3">
        <v>3900</v>
      </c>
      <c r="L407" s="3" t="s">
        <v>25</v>
      </c>
      <c r="M407" s="3">
        <v>1</v>
      </c>
      <c r="N407" s="28">
        <f t="shared" si="73"/>
        <v>3.9</v>
      </c>
      <c r="O407" s="40">
        <f t="shared" si="74"/>
        <v>51.948</v>
      </c>
      <c r="P407" s="12">
        <v>0</v>
      </c>
      <c r="Q407" s="46">
        <f t="shared" si="75"/>
        <v>0</v>
      </c>
      <c r="R407" s="12"/>
      <c r="S407" s="3">
        <f t="shared" si="76"/>
        <v>3.9</v>
      </c>
      <c r="T407" s="46" t="s">
        <v>2502</v>
      </c>
      <c r="U407" s="42">
        <f t="shared" si="71"/>
        <v>51.948</v>
      </c>
      <c r="V407" s="42">
        <f t="shared" si="72"/>
        <v>0</v>
      </c>
      <c r="W407" s="3"/>
      <c r="X407" s="3">
        <v>0.39</v>
      </c>
      <c r="Y407" s="3">
        <f t="shared" si="57"/>
        <v>3.51</v>
      </c>
      <c r="Z407" s="3">
        <f t="shared" si="77"/>
        <v>5.1947999999999999</v>
      </c>
      <c r="AA407" s="1">
        <v>390</v>
      </c>
      <c r="AB407" s="1">
        <f t="shared" si="78"/>
        <v>0.39</v>
      </c>
    </row>
    <row r="408" spans="1:28" ht="43.2" x14ac:dyDescent="0.3">
      <c r="A408" s="3">
        <f t="shared" si="79"/>
        <v>391</v>
      </c>
      <c r="B408" s="3" t="s">
        <v>2561</v>
      </c>
      <c r="C408" s="3">
        <v>1</v>
      </c>
      <c r="D408" s="3" t="s">
        <v>1571</v>
      </c>
      <c r="E408" s="3" t="s">
        <v>417</v>
      </c>
      <c r="F408" s="3" t="s">
        <v>7</v>
      </c>
      <c r="G408" s="3"/>
      <c r="H408" s="3"/>
      <c r="I408" s="3" t="s">
        <v>2496</v>
      </c>
      <c r="J408" s="3">
        <v>13.32</v>
      </c>
      <c r="K408" s="3">
        <v>4000</v>
      </c>
      <c r="L408" s="3" t="s">
        <v>25</v>
      </c>
      <c r="M408" s="3">
        <v>1</v>
      </c>
      <c r="N408" s="28">
        <f t="shared" si="73"/>
        <v>4</v>
      </c>
      <c r="O408" s="40">
        <f t="shared" si="74"/>
        <v>53.28</v>
      </c>
      <c r="P408" s="12">
        <v>0</v>
      </c>
      <c r="Q408" s="46">
        <f t="shared" si="75"/>
        <v>0</v>
      </c>
      <c r="R408" s="12"/>
      <c r="S408" s="3">
        <f t="shared" si="76"/>
        <v>4</v>
      </c>
      <c r="T408" s="46" t="s">
        <v>2502</v>
      </c>
      <c r="U408" s="42">
        <f t="shared" si="71"/>
        <v>53.28</v>
      </c>
      <c r="V408" s="42">
        <f t="shared" si="72"/>
        <v>0</v>
      </c>
      <c r="W408" s="3"/>
      <c r="X408" s="3">
        <v>0.4</v>
      </c>
      <c r="Y408" s="3">
        <f t="shared" si="57"/>
        <v>3.6</v>
      </c>
      <c r="Z408" s="3">
        <f t="shared" si="77"/>
        <v>5.3280000000000003</v>
      </c>
      <c r="AA408" s="1">
        <v>400</v>
      </c>
      <c r="AB408" s="1">
        <f t="shared" si="78"/>
        <v>0.4</v>
      </c>
    </row>
    <row r="409" spans="1:28" x14ac:dyDescent="0.3">
      <c r="A409" s="3">
        <f t="shared" si="79"/>
        <v>392</v>
      </c>
      <c r="B409" s="3" t="s">
        <v>2561</v>
      </c>
      <c r="C409" s="3">
        <v>1</v>
      </c>
      <c r="D409" s="3" t="s">
        <v>1571</v>
      </c>
      <c r="E409" s="3" t="s">
        <v>426</v>
      </c>
      <c r="F409" s="3" t="s">
        <v>7</v>
      </c>
      <c r="G409" s="3"/>
      <c r="H409" s="3"/>
      <c r="I409" s="3" t="s">
        <v>2496</v>
      </c>
      <c r="J409" s="3">
        <v>13.32</v>
      </c>
      <c r="K409" s="3">
        <v>3190</v>
      </c>
      <c r="L409" s="3" t="s">
        <v>25</v>
      </c>
      <c r="M409" s="3">
        <v>1</v>
      </c>
      <c r="N409" s="28">
        <f t="shared" si="73"/>
        <v>3.19</v>
      </c>
      <c r="O409" s="40">
        <f t="shared" si="74"/>
        <v>42.4908</v>
      </c>
      <c r="P409" s="12">
        <v>1</v>
      </c>
      <c r="Q409" s="46">
        <f t="shared" si="75"/>
        <v>3.19</v>
      </c>
      <c r="R409" s="13"/>
      <c r="S409" s="3">
        <f t="shared" si="76"/>
        <v>0</v>
      </c>
      <c r="T409" s="3"/>
      <c r="U409" s="42">
        <f t="shared" ref="U409:U425" si="80">O409-V409</f>
        <v>0</v>
      </c>
      <c r="V409" s="42">
        <f t="shared" ref="V409:V425" si="81">P409*O409</f>
        <v>42.4908</v>
      </c>
      <c r="W409" s="3"/>
      <c r="X409" s="3">
        <v>0</v>
      </c>
      <c r="Y409" s="3">
        <f t="shared" si="57"/>
        <v>3.19</v>
      </c>
      <c r="Z409" s="3">
        <f t="shared" si="77"/>
        <v>0</v>
      </c>
      <c r="AA409" s="1">
        <v>0</v>
      </c>
      <c r="AB409" s="1">
        <f t="shared" si="78"/>
        <v>0</v>
      </c>
    </row>
    <row r="410" spans="1:28" x14ac:dyDescent="0.3">
      <c r="A410" s="3">
        <f t="shared" si="79"/>
        <v>393</v>
      </c>
      <c r="B410" s="3" t="s">
        <v>2561</v>
      </c>
      <c r="C410" s="3">
        <v>1</v>
      </c>
      <c r="D410" s="3" t="s">
        <v>1571</v>
      </c>
      <c r="E410" s="3" t="s">
        <v>425</v>
      </c>
      <c r="F410" s="3" t="s">
        <v>7</v>
      </c>
      <c r="G410" s="3"/>
      <c r="H410" s="3"/>
      <c r="I410" s="3" t="s">
        <v>2496</v>
      </c>
      <c r="J410" s="3">
        <v>13.32</v>
      </c>
      <c r="K410" s="3">
        <v>3190</v>
      </c>
      <c r="L410" s="3" t="s">
        <v>25</v>
      </c>
      <c r="M410" s="3">
        <v>1</v>
      </c>
      <c r="N410" s="28">
        <f t="shared" si="73"/>
        <v>3.19</v>
      </c>
      <c r="O410" s="40">
        <f t="shared" si="74"/>
        <v>42.4908</v>
      </c>
      <c r="P410" s="12">
        <v>1</v>
      </c>
      <c r="Q410" s="46">
        <f t="shared" si="75"/>
        <v>3.19</v>
      </c>
      <c r="R410" s="13"/>
      <c r="S410" s="3">
        <f t="shared" si="76"/>
        <v>0</v>
      </c>
      <c r="T410" s="3"/>
      <c r="U410" s="42">
        <f t="shared" si="80"/>
        <v>0</v>
      </c>
      <c r="V410" s="42">
        <f t="shared" si="81"/>
        <v>42.4908</v>
      </c>
      <c r="W410" s="3"/>
      <c r="X410" s="3">
        <v>0</v>
      </c>
      <c r="Y410" s="3">
        <f t="shared" si="57"/>
        <v>3.19</v>
      </c>
      <c r="Z410" s="3">
        <f t="shared" si="77"/>
        <v>0</v>
      </c>
      <c r="AA410" s="1">
        <v>0</v>
      </c>
      <c r="AB410" s="1">
        <f t="shared" si="78"/>
        <v>0</v>
      </c>
    </row>
    <row r="411" spans="1:28" x14ac:dyDescent="0.3">
      <c r="A411" s="3">
        <f t="shared" si="79"/>
        <v>394</v>
      </c>
      <c r="B411" s="3" t="s">
        <v>2561</v>
      </c>
      <c r="C411" s="3">
        <v>1</v>
      </c>
      <c r="D411" s="3" t="s">
        <v>1571</v>
      </c>
      <c r="E411" s="3" t="s">
        <v>427</v>
      </c>
      <c r="F411" s="3" t="s">
        <v>7</v>
      </c>
      <c r="G411" s="3"/>
      <c r="H411" s="3"/>
      <c r="I411" s="3" t="s">
        <v>2496</v>
      </c>
      <c r="J411" s="3">
        <v>13.32</v>
      </c>
      <c r="K411" s="3">
        <v>3500</v>
      </c>
      <c r="L411" s="3" t="s">
        <v>25</v>
      </c>
      <c r="M411" s="3">
        <v>1</v>
      </c>
      <c r="N411" s="28">
        <f t="shared" si="73"/>
        <v>3.5</v>
      </c>
      <c r="O411" s="40">
        <f t="shared" si="74"/>
        <v>46.620000000000005</v>
      </c>
      <c r="P411" s="12">
        <v>1</v>
      </c>
      <c r="Q411" s="46">
        <f t="shared" si="75"/>
        <v>3.5</v>
      </c>
      <c r="R411" s="13"/>
      <c r="S411" s="3">
        <f t="shared" si="76"/>
        <v>0</v>
      </c>
      <c r="T411" s="3"/>
      <c r="U411" s="42">
        <f t="shared" si="80"/>
        <v>0</v>
      </c>
      <c r="V411" s="42">
        <f t="shared" si="81"/>
        <v>46.620000000000005</v>
      </c>
      <c r="W411" s="3"/>
      <c r="X411" s="3">
        <v>0</v>
      </c>
      <c r="Y411" s="3">
        <f t="shared" si="57"/>
        <v>3.5</v>
      </c>
      <c r="Z411" s="3">
        <f t="shared" si="77"/>
        <v>0</v>
      </c>
      <c r="AA411" s="1">
        <v>0</v>
      </c>
      <c r="AB411" s="1">
        <f t="shared" si="78"/>
        <v>0</v>
      </c>
    </row>
    <row r="412" spans="1:28" x14ac:dyDescent="0.3">
      <c r="A412" s="3">
        <f t="shared" si="79"/>
        <v>395</v>
      </c>
      <c r="B412" s="3" t="s">
        <v>2561</v>
      </c>
      <c r="C412" s="3">
        <v>1</v>
      </c>
      <c r="D412" s="3" t="s">
        <v>1571</v>
      </c>
      <c r="E412" s="3" t="s">
        <v>428</v>
      </c>
      <c r="F412" s="3" t="s">
        <v>7</v>
      </c>
      <c r="G412" s="3"/>
      <c r="H412" s="3"/>
      <c r="I412" s="3" t="s">
        <v>2496</v>
      </c>
      <c r="J412" s="3">
        <v>13.32</v>
      </c>
      <c r="K412" s="3">
        <v>3500</v>
      </c>
      <c r="L412" s="3" t="s">
        <v>25</v>
      </c>
      <c r="M412" s="3">
        <v>1</v>
      </c>
      <c r="N412" s="28">
        <f t="shared" si="73"/>
        <v>3.5</v>
      </c>
      <c r="O412" s="40">
        <f t="shared" si="74"/>
        <v>46.620000000000005</v>
      </c>
      <c r="P412" s="12">
        <v>1</v>
      </c>
      <c r="Q412" s="46">
        <f t="shared" si="75"/>
        <v>3.5</v>
      </c>
      <c r="R412" s="13"/>
      <c r="S412" s="3">
        <f t="shared" si="76"/>
        <v>0</v>
      </c>
      <c r="T412" s="3"/>
      <c r="U412" s="42">
        <f t="shared" si="80"/>
        <v>0</v>
      </c>
      <c r="V412" s="42">
        <f t="shared" si="81"/>
        <v>46.620000000000005</v>
      </c>
      <c r="W412" s="3"/>
      <c r="X412" s="3">
        <v>0</v>
      </c>
      <c r="Y412" s="3">
        <f t="shared" si="57"/>
        <v>3.5</v>
      </c>
      <c r="Z412" s="3">
        <f t="shared" si="77"/>
        <v>0</v>
      </c>
      <c r="AA412" s="1">
        <v>0</v>
      </c>
      <c r="AB412" s="1">
        <f t="shared" si="78"/>
        <v>0</v>
      </c>
    </row>
    <row r="413" spans="1:28" x14ac:dyDescent="0.3">
      <c r="A413" s="3">
        <f t="shared" si="79"/>
        <v>396</v>
      </c>
      <c r="B413" s="3" t="s">
        <v>2561</v>
      </c>
      <c r="C413" s="3">
        <v>1</v>
      </c>
      <c r="D413" s="3" t="s">
        <v>1571</v>
      </c>
      <c r="E413" s="3" t="s">
        <v>429</v>
      </c>
      <c r="F413" s="3" t="s">
        <v>7</v>
      </c>
      <c r="G413" s="3"/>
      <c r="H413" s="3"/>
      <c r="I413" s="3" t="s">
        <v>2496</v>
      </c>
      <c r="J413" s="3">
        <v>13.32</v>
      </c>
      <c r="K413" s="3">
        <v>3190</v>
      </c>
      <c r="L413" s="3" t="s">
        <v>25</v>
      </c>
      <c r="M413" s="3">
        <v>1</v>
      </c>
      <c r="N413" s="28">
        <f t="shared" si="73"/>
        <v>3.19</v>
      </c>
      <c r="O413" s="40">
        <f t="shared" si="74"/>
        <v>42.4908</v>
      </c>
      <c r="P413" s="12">
        <v>1</v>
      </c>
      <c r="Q413" s="46">
        <f t="shared" si="75"/>
        <v>3.19</v>
      </c>
      <c r="R413" s="13"/>
      <c r="S413" s="3">
        <f t="shared" si="76"/>
        <v>0</v>
      </c>
      <c r="T413" s="3"/>
      <c r="U413" s="42">
        <f t="shared" si="80"/>
        <v>0</v>
      </c>
      <c r="V413" s="42">
        <f t="shared" si="81"/>
        <v>42.4908</v>
      </c>
      <c r="W413" s="3"/>
      <c r="X413" s="3">
        <v>0</v>
      </c>
      <c r="Y413" s="3">
        <f t="shared" si="57"/>
        <v>3.19</v>
      </c>
      <c r="Z413" s="3">
        <f t="shared" si="77"/>
        <v>0</v>
      </c>
      <c r="AA413" s="1">
        <v>0</v>
      </c>
      <c r="AB413" s="1">
        <f t="shared" si="78"/>
        <v>0</v>
      </c>
    </row>
    <row r="414" spans="1:28" x14ac:dyDescent="0.3">
      <c r="A414" s="3">
        <f t="shared" si="79"/>
        <v>397</v>
      </c>
      <c r="B414" s="3" t="s">
        <v>2561</v>
      </c>
      <c r="C414" s="3">
        <v>1</v>
      </c>
      <c r="D414" s="3" t="s">
        <v>1571</v>
      </c>
      <c r="E414" s="3" t="s">
        <v>430</v>
      </c>
      <c r="F414" s="3" t="s">
        <v>7</v>
      </c>
      <c r="G414" s="3"/>
      <c r="H414" s="3"/>
      <c r="I414" s="3" t="s">
        <v>2496</v>
      </c>
      <c r="J414" s="3">
        <v>13.32</v>
      </c>
      <c r="K414" s="3">
        <v>3190</v>
      </c>
      <c r="L414" s="3" t="s">
        <v>25</v>
      </c>
      <c r="M414" s="3">
        <v>1</v>
      </c>
      <c r="N414" s="28">
        <f t="shared" si="73"/>
        <v>3.19</v>
      </c>
      <c r="O414" s="40">
        <f t="shared" si="74"/>
        <v>42.4908</v>
      </c>
      <c r="P414" s="12">
        <v>1</v>
      </c>
      <c r="Q414" s="46">
        <f t="shared" si="75"/>
        <v>3.19</v>
      </c>
      <c r="R414" s="13"/>
      <c r="S414" s="3">
        <f t="shared" si="76"/>
        <v>0</v>
      </c>
      <c r="T414" s="3"/>
      <c r="U414" s="42">
        <f t="shared" si="80"/>
        <v>0</v>
      </c>
      <c r="V414" s="42">
        <f t="shared" si="81"/>
        <v>42.4908</v>
      </c>
      <c r="W414" s="3"/>
      <c r="X414" s="3">
        <v>0</v>
      </c>
      <c r="Y414" s="3">
        <f t="shared" si="57"/>
        <v>3.19</v>
      </c>
      <c r="Z414" s="3">
        <f t="shared" si="77"/>
        <v>0</v>
      </c>
      <c r="AA414" s="1">
        <v>0</v>
      </c>
      <c r="AB414" s="1">
        <f t="shared" si="78"/>
        <v>0</v>
      </c>
    </row>
    <row r="415" spans="1:28" x14ac:dyDescent="0.3">
      <c r="A415" s="3">
        <f t="shared" si="79"/>
        <v>398</v>
      </c>
      <c r="B415" s="3" t="s">
        <v>2561</v>
      </c>
      <c r="C415" s="3">
        <v>1</v>
      </c>
      <c r="D415" s="3" t="s">
        <v>1571</v>
      </c>
      <c r="E415" s="3" t="s">
        <v>431</v>
      </c>
      <c r="F415" s="3" t="s">
        <v>7</v>
      </c>
      <c r="G415" s="3"/>
      <c r="H415" s="3"/>
      <c r="I415" s="3" t="s">
        <v>2496</v>
      </c>
      <c r="J415" s="3">
        <v>13.32</v>
      </c>
      <c r="K415" s="3">
        <v>3500</v>
      </c>
      <c r="L415" s="3" t="s">
        <v>25</v>
      </c>
      <c r="M415" s="3">
        <v>1</v>
      </c>
      <c r="N415" s="28">
        <f t="shared" si="73"/>
        <v>3.5</v>
      </c>
      <c r="O415" s="40">
        <f t="shared" si="74"/>
        <v>46.620000000000005</v>
      </c>
      <c r="P415" s="12">
        <v>1</v>
      </c>
      <c r="Q415" s="46">
        <f t="shared" si="75"/>
        <v>3.5</v>
      </c>
      <c r="R415" s="13"/>
      <c r="S415" s="3">
        <f t="shared" si="76"/>
        <v>0</v>
      </c>
      <c r="T415" s="3"/>
      <c r="U415" s="42">
        <f t="shared" si="80"/>
        <v>0</v>
      </c>
      <c r="V415" s="42">
        <f t="shared" si="81"/>
        <v>46.620000000000005</v>
      </c>
      <c r="W415" s="3"/>
      <c r="X415" s="3">
        <v>0</v>
      </c>
      <c r="Y415" s="3">
        <f t="shared" si="57"/>
        <v>3.5</v>
      </c>
      <c r="Z415" s="3">
        <f t="shared" si="77"/>
        <v>0</v>
      </c>
      <c r="AA415" s="1">
        <v>0</v>
      </c>
      <c r="AB415" s="1">
        <f t="shared" si="78"/>
        <v>0</v>
      </c>
    </row>
    <row r="416" spans="1:28" x14ac:dyDescent="0.3">
      <c r="A416" s="3">
        <f t="shared" si="79"/>
        <v>399</v>
      </c>
      <c r="B416" s="3" t="s">
        <v>2561</v>
      </c>
      <c r="C416" s="3">
        <v>1</v>
      </c>
      <c r="D416" s="3" t="s">
        <v>1571</v>
      </c>
      <c r="E416" s="3" t="s">
        <v>432</v>
      </c>
      <c r="F416" s="3" t="s">
        <v>7</v>
      </c>
      <c r="G416" s="3"/>
      <c r="H416" s="3"/>
      <c r="I416" s="3" t="s">
        <v>2496</v>
      </c>
      <c r="J416" s="3">
        <v>13.32</v>
      </c>
      <c r="K416" s="3">
        <v>3500</v>
      </c>
      <c r="L416" s="3" t="s">
        <v>25</v>
      </c>
      <c r="M416" s="3">
        <v>1</v>
      </c>
      <c r="N416" s="28">
        <f t="shared" si="73"/>
        <v>3.5</v>
      </c>
      <c r="O416" s="40">
        <f t="shared" si="74"/>
        <v>46.620000000000005</v>
      </c>
      <c r="P416" s="12">
        <v>1</v>
      </c>
      <c r="Q416" s="46">
        <f t="shared" si="75"/>
        <v>3.5</v>
      </c>
      <c r="R416" s="13"/>
      <c r="S416" s="3">
        <f t="shared" si="76"/>
        <v>0</v>
      </c>
      <c r="T416" s="3"/>
      <c r="U416" s="42">
        <f t="shared" si="80"/>
        <v>0</v>
      </c>
      <c r="V416" s="42">
        <f t="shared" si="81"/>
        <v>46.620000000000005</v>
      </c>
      <c r="W416" s="3"/>
      <c r="X416" s="3">
        <v>0</v>
      </c>
      <c r="Y416" s="3">
        <f t="shared" si="57"/>
        <v>3.5</v>
      </c>
      <c r="Z416" s="3">
        <f t="shared" si="77"/>
        <v>0</v>
      </c>
      <c r="AA416" s="1">
        <v>0</v>
      </c>
      <c r="AB416" s="1">
        <f t="shared" si="78"/>
        <v>0</v>
      </c>
    </row>
    <row r="417" spans="1:28" x14ac:dyDescent="0.3">
      <c r="A417" s="3">
        <f t="shared" si="79"/>
        <v>400</v>
      </c>
      <c r="B417" s="3" t="s">
        <v>2561</v>
      </c>
      <c r="C417" s="3">
        <v>1</v>
      </c>
      <c r="D417" s="3" t="s">
        <v>1571</v>
      </c>
      <c r="E417" s="3" t="s">
        <v>433</v>
      </c>
      <c r="F417" s="3" t="s">
        <v>7</v>
      </c>
      <c r="G417" s="3"/>
      <c r="H417" s="3"/>
      <c r="I417" s="3" t="s">
        <v>2496</v>
      </c>
      <c r="J417" s="3">
        <v>13.32</v>
      </c>
      <c r="K417" s="3">
        <v>3190</v>
      </c>
      <c r="L417" s="3" t="s">
        <v>25</v>
      </c>
      <c r="M417" s="3">
        <v>1</v>
      </c>
      <c r="N417" s="28">
        <f t="shared" si="73"/>
        <v>3.19</v>
      </c>
      <c r="O417" s="40">
        <f t="shared" si="74"/>
        <v>42.4908</v>
      </c>
      <c r="P417" s="12">
        <v>1</v>
      </c>
      <c r="Q417" s="46">
        <f t="shared" si="75"/>
        <v>3.19</v>
      </c>
      <c r="R417" s="13"/>
      <c r="S417" s="3">
        <f t="shared" si="76"/>
        <v>0</v>
      </c>
      <c r="T417" s="3"/>
      <c r="U417" s="42">
        <f t="shared" si="80"/>
        <v>0</v>
      </c>
      <c r="V417" s="42">
        <f t="shared" si="81"/>
        <v>42.4908</v>
      </c>
      <c r="W417" s="3"/>
      <c r="X417" s="3">
        <v>0</v>
      </c>
      <c r="Y417" s="3">
        <f t="shared" si="57"/>
        <v>3.19</v>
      </c>
      <c r="Z417" s="3">
        <f t="shared" si="77"/>
        <v>0</v>
      </c>
      <c r="AA417" s="1">
        <v>0</v>
      </c>
      <c r="AB417" s="1">
        <f t="shared" si="78"/>
        <v>0</v>
      </c>
    </row>
    <row r="418" spans="1:28" x14ac:dyDescent="0.3">
      <c r="A418" s="3">
        <f t="shared" si="79"/>
        <v>401</v>
      </c>
      <c r="B418" s="3" t="s">
        <v>2561</v>
      </c>
      <c r="C418" s="3">
        <v>1</v>
      </c>
      <c r="D418" s="3" t="s">
        <v>1571</v>
      </c>
      <c r="E418" s="3" t="s">
        <v>434</v>
      </c>
      <c r="F418" s="3" t="s">
        <v>7</v>
      </c>
      <c r="G418" s="3"/>
      <c r="H418" s="3"/>
      <c r="I418" s="3" t="s">
        <v>2496</v>
      </c>
      <c r="J418" s="3">
        <v>13.32</v>
      </c>
      <c r="K418" s="3">
        <v>3190</v>
      </c>
      <c r="L418" s="3" t="s">
        <v>25</v>
      </c>
      <c r="M418" s="3">
        <v>1</v>
      </c>
      <c r="N418" s="28">
        <f t="shared" si="73"/>
        <v>3.19</v>
      </c>
      <c r="O418" s="40">
        <f t="shared" si="74"/>
        <v>42.4908</v>
      </c>
      <c r="P418" s="12">
        <v>1</v>
      </c>
      <c r="Q418" s="46">
        <f t="shared" si="75"/>
        <v>3.19</v>
      </c>
      <c r="R418" s="13"/>
      <c r="S418" s="3">
        <f t="shared" si="76"/>
        <v>0</v>
      </c>
      <c r="T418" s="3"/>
      <c r="U418" s="42">
        <f t="shared" si="80"/>
        <v>0</v>
      </c>
      <c r="V418" s="42">
        <f t="shared" si="81"/>
        <v>42.4908</v>
      </c>
      <c r="W418" s="3"/>
      <c r="X418" s="3">
        <v>0</v>
      </c>
      <c r="Y418" s="3">
        <f t="shared" si="57"/>
        <v>3.19</v>
      </c>
      <c r="Z418" s="3">
        <f t="shared" si="77"/>
        <v>0</v>
      </c>
      <c r="AA418" s="1">
        <v>0</v>
      </c>
      <c r="AB418" s="1">
        <f t="shared" si="78"/>
        <v>0</v>
      </c>
    </row>
    <row r="419" spans="1:28" x14ac:dyDescent="0.3">
      <c r="A419" s="3">
        <f t="shared" si="79"/>
        <v>402</v>
      </c>
      <c r="B419" s="3" t="s">
        <v>2561</v>
      </c>
      <c r="C419" s="3">
        <v>1</v>
      </c>
      <c r="D419" s="3" t="s">
        <v>1571</v>
      </c>
      <c r="E419" s="3" t="s">
        <v>435</v>
      </c>
      <c r="F419" s="3" t="s">
        <v>7</v>
      </c>
      <c r="G419" s="3"/>
      <c r="H419" s="3"/>
      <c r="I419" s="3" t="s">
        <v>2496</v>
      </c>
      <c r="J419" s="3">
        <v>13.32</v>
      </c>
      <c r="K419" s="3">
        <v>3500</v>
      </c>
      <c r="L419" s="3" t="s">
        <v>25</v>
      </c>
      <c r="M419" s="3">
        <v>1</v>
      </c>
      <c r="N419" s="28">
        <f t="shared" si="73"/>
        <v>3.5</v>
      </c>
      <c r="O419" s="40">
        <f t="shared" si="74"/>
        <v>46.620000000000005</v>
      </c>
      <c r="P419" s="12">
        <v>1</v>
      </c>
      <c r="Q419" s="46">
        <f t="shared" si="75"/>
        <v>3.5</v>
      </c>
      <c r="R419" s="13"/>
      <c r="S419" s="3">
        <f t="shared" si="76"/>
        <v>0</v>
      </c>
      <c r="T419" s="3"/>
      <c r="U419" s="42">
        <f t="shared" si="80"/>
        <v>0</v>
      </c>
      <c r="V419" s="42">
        <f t="shared" si="81"/>
        <v>46.620000000000005</v>
      </c>
      <c r="W419" s="3"/>
      <c r="X419" s="3">
        <v>0</v>
      </c>
      <c r="Y419" s="3">
        <f t="shared" si="57"/>
        <v>3.5</v>
      </c>
      <c r="Z419" s="3">
        <f t="shared" si="77"/>
        <v>0</v>
      </c>
      <c r="AA419" s="1">
        <v>0</v>
      </c>
      <c r="AB419" s="1">
        <f t="shared" si="78"/>
        <v>0</v>
      </c>
    </row>
    <row r="420" spans="1:28" x14ac:dyDescent="0.3">
      <c r="A420" s="3">
        <f t="shared" si="79"/>
        <v>403</v>
      </c>
      <c r="B420" s="3" t="s">
        <v>2561</v>
      </c>
      <c r="C420" s="3">
        <v>1</v>
      </c>
      <c r="D420" s="3" t="s">
        <v>1571</v>
      </c>
      <c r="E420" s="3" t="s">
        <v>436</v>
      </c>
      <c r="F420" s="3" t="s">
        <v>7</v>
      </c>
      <c r="G420" s="3"/>
      <c r="H420" s="3"/>
      <c r="I420" s="3" t="s">
        <v>2496</v>
      </c>
      <c r="J420" s="3">
        <v>13.32</v>
      </c>
      <c r="K420" s="3">
        <v>3500</v>
      </c>
      <c r="L420" s="3" t="s">
        <v>25</v>
      </c>
      <c r="M420" s="3">
        <v>1</v>
      </c>
      <c r="N420" s="28">
        <f t="shared" si="73"/>
        <v>3.5</v>
      </c>
      <c r="O420" s="40">
        <f t="shared" si="74"/>
        <v>46.620000000000005</v>
      </c>
      <c r="P420" s="12">
        <v>1</v>
      </c>
      <c r="Q420" s="46">
        <f t="shared" si="75"/>
        <v>3.5</v>
      </c>
      <c r="R420" s="13"/>
      <c r="S420" s="3">
        <f t="shared" si="76"/>
        <v>0</v>
      </c>
      <c r="T420" s="3"/>
      <c r="U420" s="42">
        <f t="shared" si="80"/>
        <v>0</v>
      </c>
      <c r="V420" s="42">
        <f t="shared" si="81"/>
        <v>46.620000000000005</v>
      </c>
      <c r="W420" s="3"/>
      <c r="X420" s="3">
        <v>0</v>
      </c>
      <c r="Y420" s="3">
        <f t="shared" si="57"/>
        <v>3.5</v>
      </c>
      <c r="Z420" s="3">
        <f t="shared" si="77"/>
        <v>0</v>
      </c>
      <c r="AA420" s="1">
        <v>0</v>
      </c>
      <c r="AB420" s="1">
        <f t="shared" si="78"/>
        <v>0</v>
      </c>
    </row>
    <row r="421" spans="1:28" x14ac:dyDescent="0.3">
      <c r="A421" s="3">
        <f t="shared" si="79"/>
        <v>404</v>
      </c>
      <c r="B421" s="3" t="s">
        <v>2561</v>
      </c>
      <c r="C421" s="3">
        <v>1</v>
      </c>
      <c r="D421" s="3" t="s">
        <v>1571</v>
      </c>
      <c r="E421" s="3" t="s">
        <v>437</v>
      </c>
      <c r="F421" s="3" t="s">
        <v>7</v>
      </c>
      <c r="G421" s="3"/>
      <c r="H421" s="3"/>
      <c r="I421" s="3" t="s">
        <v>2496</v>
      </c>
      <c r="J421" s="3">
        <v>13.32</v>
      </c>
      <c r="K421" s="3">
        <v>4200</v>
      </c>
      <c r="L421" s="3" t="s">
        <v>25</v>
      </c>
      <c r="M421" s="3">
        <v>1</v>
      </c>
      <c r="N421" s="28">
        <f t="shared" si="73"/>
        <v>4.2</v>
      </c>
      <c r="O421" s="40">
        <f t="shared" si="74"/>
        <v>55.944000000000003</v>
      </c>
      <c r="P421" s="12">
        <v>1</v>
      </c>
      <c r="Q421" s="46">
        <f t="shared" si="75"/>
        <v>4.2</v>
      </c>
      <c r="R421" s="13"/>
      <c r="S421" s="3">
        <f t="shared" si="76"/>
        <v>0</v>
      </c>
      <c r="T421" s="3"/>
      <c r="U421" s="42">
        <f t="shared" si="80"/>
        <v>0</v>
      </c>
      <c r="V421" s="42">
        <f t="shared" si="81"/>
        <v>55.944000000000003</v>
      </c>
      <c r="W421" s="3"/>
      <c r="X421" s="3">
        <v>0</v>
      </c>
      <c r="Y421" s="3">
        <f t="shared" si="57"/>
        <v>4.2</v>
      </c>
      <c r="Z421" s="3">
        <f t="shared" si="77"/>
        <v>0</v>
      </c>
      <c r="AA421" s="1">
        <v>0</v>
      </c>
      <c r="AB421" s="1">
        <f t="shared" si="78"/>
        <v>0</v>
      </c>
    </row>
    <row r="422" spans="1:28" x14ac:dyDescent="0.3">
      <c r="A422" s="3">
        <f t="shared" si="79"/>
        <v>405</v>
      </c>
      <c r="B422" s="3" t="s">
        <v>2561</v>
      </c>
      <c r="C422" s="3">
        <v>1</v>
      </c>
      <c r="D422" s="3" t="s">
        <v>1571</v>
      </c>
      <c r="E422" s="3" t="s">
        <v>438</v>
      </c>
      <c r="F422" s="3" t="s">
        <v>7</v>
      </c>
      <c r="G422" s="3"/>
      <c r="H422" s="3"/>
      <c r="I422" s="3" t="s">
        <v>2496</v>
      </c>
      <c r="J422" s="3">
        <v>13.32</v>
      </c>
      <c r="K422" s="3">
        <v>4200</v>
      </c>
      <c r="L422" s="3" t="s">
        <v>25</v>
      </c>
      <c r="M422" s="3">
        <v>1</v>
      </c>
      <c r="N422" s="28">
        <f t="shared" si="73"/>
        <v>4.2</v>
      </c>
      <c r="O422" s="40">
        <f t="shared" si="74"/>
        <v>55.944000000000003</v>
      </c>
      <c r="P422" s="12">
        <v>1</v>
      </c>
      <c r="Q422" s="46">
        <f t="shared" si="75"/>
        <v>4.2</v>
      </c>
      <c r="R422" s="13"/>
      <c r="S422" s="3">
        <f t="shared" si="76"/>
        <v>0</v>
      </c>
      <c r="T422" s="3"/>
      <c r="U422" s="42">
        <f t="shared" si="80"/>
        <v>0</v>
      </c>
      <c r="V422" s="42">
        <f t="shared" si="81"/>
        <v>55.944000000000003</v>
      </c>
      <c r="W422" s="3"/>
      <c r="X422" s="3">
        <v>0</v>
      </c>
      <c r="Y422" s="3">
        <f t="shared" si="57"/>
        <v>4.2</v>
      </c>
      <c r="Z422" s="3">
        <f t="shared" si="77"/>
        <v>0</v>
      </c>
      <c r="AA422" s="1">
        <v>0</v>
      </c>
      <c r="AB422" s="1">
        <f t="shared" si="78"/>
        <v>0</v>
      </c>
    </row>
    <row r="423" spans="1:28" x14ac:dyDescent="0.3">
      <c r="A423" s="3">
        <f t="shared" si="79"/>
        <v>406</v>
      </c>
      <c r="B423" s="3" t="s">
        <v>2561</v>
      </c>
      <c r="C423" s="3">
        <v>1</v>
      </c>
      <c r="D423" s="3" t="s">
        <v>1571</v>
      </c>
      <c r="E423" s="3" t="s">
        <v>439</v>
      </c>
      <c r="F423" s="3" t="s">
        <v>7</v>
      </c>
      <c r="G423" s="3"/>
      <c r="H423" s="3"/>
      <c r="I423" s="3" t="s">
        <v>2496</v>
      </c>
      <c r="J423" s="3">
        <v>13.32</v>
      </c>
      <c r="K423" s="3">
        <v>4200</v>
      </c>
      <c r="L423" s="3" t="s">
        <v>25</v>
      </c>
      <c r="M423" s="3">
        <v>1</v>
      </c>
      <c r="N423" s="28">
        <f t="shared" si="73"/>
        <v>4.2</v>
      </c>
      <c r="O423" s="40">
        <f t="shared" si="74"/>
        <v>55.944000000000003</v>
      </c>
      <c r="P423" s="12">
        <v>1</v>
      </c>
      <c r="Q423" s="46">
        <f t="shared" si="75"/>
        <v>4.2</v>
      </c>
      <c r="R423" s="13"/>
      <c r="S423" s="3">
        <f t="shared" si="76"/>
        <v>0</v>
      </c>
      <c r="T423" s="3"/>
      <c r="U423" s="42">
        <f t="shared" si="80"/>
        <v>0</v>
      </c>
      <c r="V423" s="42">
        <f t="shared" si="81"/>
        <v>55.944000000000003</v>
      </c>
      <c r="W423" s="3"/>
      <c r="X423" s="3">
        <v>0</v>
      </c>
      <c r="Y423" s="3">
        <f t="shared" si="57"/>
        <v>4.2</v>
      </c>
      <c r="Z423" s="3">
        <f t="shared" si="77"/>
        <v>0</v>
      </c>
      <c r="AA423" s="1">
        <v>0</v>
      </c>
      <c r="AB423" s="1">
        <f t="shared" si="78"/>
        <v>0</v>
      </c>
    </row>
    <row r="424" spans="1:28" x14ac:dyDescent="0.3">
      <c r="A424" s="3">
        <f t="shared" si="79"/>
        <v>407</v>
      </c>
      <c r="B424" s="3" t="s">
        <v>2561</v>
      </c>
      <c r="C424" s="3">
        <v>1</v>
      </c>
      <c r="D424" s="3" t="s">
        <v>1571</v>
      </c>
      <c r="E424" s="3" t="s">
        <v>440</v>
      </c>
      <c r="F424" s="3" t="s">
        <v>7</v>
      </c>
      <c r="G424" s="3"/>
      <c r="H424" s="3"/>
      <c r="I424" s="3" t="s">
        <v>2496</v>
      </c>
      <c r="J424" s="3">
        <v>13.32</v>
      </c>
      <c r="K424" s="3">
        <v>4200</v>
      </c>
      <c r="L424" s="3" t="s">
        <v>25</v>
      </c>
      <c r="M424" s="3">
        <v>1</v>
      </c>
      <c r="N424" s="28">
        <f t="shared" si="73"/>
        <v>4.2</v>
      </c>
      <c r="O424" s="40">
        <f t="shared" si="74"/>
        <v>55.944000000000003</v>
      </c>
      <c r="P424" s="12">
        <v>1</v>
      </c>
      <c r="Q424" s="46">
        <f t="shared" si="75"/>
        <v>4.2</v>
      </c>
      <c r="R424" s="13"/>
      <c r="S424" s="3">
        <f t="shared" si="76"/>
        <v>0</v>
      </c>
      <c r="T424" s="3"/>
      <c r="U424" s="42">
        <f t="shared" si="80"/>
        <v>0</v>
      </c>
      <c r="V424" s="42">
        <f t="shared" si="81"/>
        <v>55.944000000000003</v>
      </c>
      <c r="W424" s="3"/>
      <c r="X424" s="3">
        <v>0</v>
      </c>
      <c r="Y424" s="3">
        <f t="shared" si="57"/>
        <v>4.2</v>
      </c>
      <c r="Z424" s="3">
        <f t="shared" si="77"/>
        <v>0</v>
      </c>
      <c r="AA424" s="1">
        <v>0</v>
      </c>
      <c r="AB424" s="1">
        <f t="shared" si="78"/>
        <v>0</v>
      </c>
    </row>
    <row r="425" spans="1:28" x14ac:dyDescent="0.3">
      <c r="A425" s="3">
        <f t="shared" si="79"/>
        <v>408</v>
      </c>
      <c r="B425" s="3" t="s">
        <v>2561</v>
      </c>
      <c r="C425" s="3">
        <v>1</v>
      </c>
      <c r="D425" s="3" t="s">
        <v>1571</v>
      </c>
      <c r="E425" s="3" t="s">
        <v>441</v>
      </c>
      <c r="F425" s="3" t="s">
        <v>7</v>
      </c>
      <c r="G425" s="3"/>
      <c r="H425" s="3"/>
      <c r="I425" s="3" t="s">
        <v>2496</v>
      </c>
      <c r="J425" s="3">
        <v>13.32</v>
      </c>
      <c r="K425" s="3">
        <v>4200</v>
      </c>
      <c r="L425" s="3" t="s">
        <v>25</v>
      </c>
      <c r="M425" s="3">
        <v>1</v>
      </c>
      <c r="N425" s="28">
        <f t="shared" si="73"/>
        <v>4.2</v>
      </c>
      <c r="O425" s="40">
        <f t="shared" si="74"/>
        <v>55.944000000000003</v>
      </c>
      <c r="P425" s="12">
        <v>1</v>
      </c>
      <c r="Q425" s="46">
        <f t="shared" si="75"/>
        <v>4.2</v>
      </c>
      <c r="R425" s="13"/>
      <c r="S425" s="3">
        <f t="shared" si="76"/>
        <v>0</v>
      </c>
      <c r="T425" s="3"/>
      <c r="U425" s="42">
        <f t="shared" si="80"/>
        <v>0</v>
      </c>
      <c r="V425" s="42">
        <f t="shared" si="81"/>
        <v>55.944000000000003</v>
      </c>
      <c r="W425" s="3"/>
      <c r="X425" s="3">
        <v>0</v>
      </c>
      <c r="Y425" s="3">
        <f t="shared" si="57"/>
        <v>4.2</v>
      </c>
      <c r="Z425" s="3">
        <f t="shared" si="77"/>
        <v>0</v>
      </c>
      <c r="AA425" s="1">
        <v>0</v>
      </c>
      <c r="AB425" s="1">
        <f t="shared" si="78"/>
        <v>0</v>
      </c>
    </row>
    <row r="426" spans="1:28" ht="43.2" x14ac:dyDescent="0.3">
      <c r="A426" s="3">
        <f t="shared" si="79"/>
        <v>409</v>
      </c>
      <c r="B426" s="3" t="s">
        <v>2561</v>
      </c>
      <c r="C426" s="3">
        <v>1</v>
      </c>
      <c r="D426" s="3" t="s">
        <v>1571</v>
      </c>
      <c r="E426" s="3" t="s">
        <v>442</v>
      </c>
      <c r="F426" s="3" t="s">
        <v>7</v>
      </c>
      <c r="G426" s="3"/>
      <c r="H426" s="3"/>
      <c r="I426" s="3" t="s">
        <v>2496</v>
      </c>
      <c r="J426" s="3">
        <v>13.32</v>
      </c>
      <c r="K426" s="3">
        <v>2700</v>
      </c>
      <c r="L426" s="3" t="s">
        <v>25</v>
      </c>
      <c r="M426" s="3">
        <v>1</v>
      </c>
      <c r="N426" s="28">
        <f t="shared" si="73"/>
        <v>2.7</v>
      </c>
      <c r="O426" s="40">
        <f t="shared" si="74"/>
        <v>35.964000000000006</v>
      </c>
      <c r="P426" s="12">
        <v>0</v>
      </c>
      <c r="Q426" s="46">
        <f t="shared" si="75"/>
        <v>0</v>
      </c>
      <c r="R426" s="12"/>
      <c r="S426" s="3">
        <f t="shared" si="76"/>
        <v>2.7</v>
      </c>
      <c r="T426" s="46" t="s">
        <v>2502</v>
      </c>
      <c r="U426" s="42">
        <f t="shared" ref="U426:U489" si="82">S426*J426</f>
        <v>35.964000000000006</v>
      </c>
      <c r="V426" s="42">
        <f t="shared" ref="V426:V489" si="83">Q426*J426</f>
        <v>0</v>
      </c>
      <c r="W426" s="3"/>
      <c r="X426" s="3">
        <v>0.54</v>
      </c>
      <c r="Y426" s="3">
        <f t="shared" si="57"/>
        <v>2.16</v>
      </c>
      <c r="Z426" s="3">
        <f t="shared" si="77"/>
        <v>7.192800000000001</v>
      </c>
      <c r="AA426" s="1">
        <v>540</v>
      </c>
      <c r="AB426" s="1">
        <f t="shared" si="78"/>
        <v>0.54</v>
      </c>
    </row>
    <row r="427" spans="1:28" ht="43.2" x14ac:dyDescent="0.3">
      <c r="A427" s="3">
        <f t="shared" si="79"/>
        <v>410</v>
      </c>
      <c r="B427" s="3" t="s">
        <v>2561</v>
      </c>
      <c r="C427" s="3">
        <v>1</v>
      </c>
      <c r="D427" s="3" t="s">
        <v>1571</v>
      </c>
      <c r="E427" s="3" t="s">
        <v>443</v>
      </c>
      <c r="F427" s="3" t="s">
        <v>7</v>
      </c>
      <c r="G427" s="3"/>
      <c r="H427" s="3"/>
      <c r="I427" s="3" t="s">
        <v>2496</v>
      </c>
      <c r="J427" s="3">
        <v>13.32</v>
      </c>
      <c r="K427" s="3">
        <v>2700</v>
      </c>
      <c r="L427" s="3" t="s">
        <v>25</v>
      </c>
      <c r="M427" s="3">
        <v>1</v>
      </c>
      <c r="N427" s="28">
        <f t="shared" si="73"/>
        <v>2.7</v>
      </c>
      <c r="O427" s="40">
        <f t="shared" si="74"/>
        <v>35.964000000000006</v>
      </c>
      <c r="P427" s="12">
        <v>0</v>
      </c>
      <c r="Q427" s="46">
        <f t="shared" si="75"/>
        <v>0</v>
      </c>
      <c r="R427" s="12"/>
      <c r="S427" s="3">
        <f t="shared" si="76"/>
        <v>2.7</v>
      </c>
      <c r="T427" s="46" t="s">
        <v>2502</v>
      </c>
      <c r="U427" s="42">
        <f t="shared" si="82"/>
        <v>35.964000000000006</v>
      </c>
      <c r="V427" s="42">
        <f t="shared" si="83"/>
        <v>0</v>
      </c>
      <c r="W427" s="3"/>
      <c r="X427" s="3">
        <v>0.54</v>
      </c>
      <c r="Y427" s="3">
        <f t="shared" si="57"/>
        <v>2.16</v>
      </c>
      <c r="Z427" s="3">
        <f t="shared" si="77"/>
        <v>7.192800000000001</v>
      </c>
      <c r="AA427" s="1">
        <v>540</v>
      </c>
      <c r="AB427" s="1">
        <f t="shared" si="78"/>
        <v>0.54</v>
      </c>
    </row>
    <row r="428" spans="1:28" ht="43.2" x14ac:dyDescent="0.3">
      <c r="A428" s="3">
        <f t="shared" si="79"/>
        <v>411</v>
      </c>
      <c r="B428" s="3" t="s">
        <v>2561</v>
      </c>
      <c r="C428" s="3">
        <v>1</v>
      </c>
      <c r="D428" s="3" t="s">
        <v>1571</v>
      </c>
      <c r="E428" s="3" t="s">
        <v>446</v>
      </c>
      <c r="F428" s="3" t="s">
        <v>7</v>
      </c>
      <c r="G428" s="3"/>
      <c r="H428" s="3"/>
      <c r="I428" s="3" t="s">
        <v>2496</v>
      </c>
      <c r="J428" s="3">
        <v>13.32</v>
      </c>
      <c r="K428" s="3">
        <v>3100</v>
      </c>
      <c r="L428" s="3" t="s">
        <v>25</v>
      </c>
      <c r="M428" s="3">
        <v>1</v>
      </c>
      <c r="N428" s="28">
        <f t="shared" si="73"/>
        <v>3.1</v>
      </c>
      <c r="O428" s="40">
        <f t="shared" si="74"/>
        <v>41.292000000000002</v>
      </c>
      <c r="P428" s="12">
        <v>0</v>
      </c>
      <c r="Q428" s="46">
        <f t="shared" si="75"/>
        <v>0</v>
      </c>
      <c r="R428" s="12"/>
      <c r="S428" s="3">
        <f t="shared" si="76"/>
        <v>3.1</v>
      </c>
      <c r="T428" s="46" t="s">
        <v>2502</v>
      </c>
      <c r="U428" s="42">
        <f t="shared" si="82"/>
        <v>41.292000000000002</v>
      </c>
      <c r="V428" s="42">
        <f t="shared" si="83"/>
        <v>0</v>
      </c>
      <c r="W428" s="3"/>
      <c r="X428" s="3">
        <v>0.62</v>
      </c>
      <c r="Y428" s="3">
        <f t="shared" si="57"/>
        <v>2.48</v>
      </c>
      <c r="Z428" s="3">
        <f t="shared" si="77"/>
        <v>8.2584</v>
      </c>
      <c r="AA428" s="1">
        <v>620</v>
      </c>
      <c r="AB428" s="1">
        <f t="shared" si="78"/>
        <v>0.62</v>
      </c>
    </row>
    <row r="429" spans="1:28" ht="43.2" x14ac:dyDescent="0.3">
      <c r="A429" s="3">
        <f t="shared" si="79"/>
        <v>412</v>
      </c>
      <c r="B429" s="3" t="s">
        <v>2561</v>
      </c>
      <c r="C429" s="3">
        <v>1</v>
      </c>
      <c r="D429" s="3" t="s">
        <v>1571</v>
      </c>
      <c r="E429" s="3" t="s">
        <v>447</v>
      </c>
      <c r="F429" s="3" t="s">
        <v>7</v>
      </c>
      <c r="G429" s="3"/>
      <c r="H429" s="3"/>
      <c r="I429" s="3" t="s">
        <v>2496</v>
      </c>
      <c r="J429" s="3">
        <v>13.32</v>
      </c>
      <c r="K429" s="3">
        <v>3100</v>
      </c>
      <c r="L429" s="3" t="s">
        <v>25</v>
      </c>
      <c r="M429" s="3">
        <v>1</v>
      </c>
      <c r="N429" s="28">
        <f t="shared" si="73"/>
        <v>3.1</v>
      </c>
      <c r="O429" s="40">
        <f t="shared" si="74"/>
        <v>41.292000000000002</v>
      </c>
      <c r="P429" s="12">
        <v>0</v>
      </c>
      <c r="Q429" s="46">
        <f t="shared" si="75"/>
        <v>0</v>
      </c>
      <c r="R429" s="12"/>
      <c r="S429" s="3">
        <f t="shared" si="76"/>
        <v>3.1</v>
      </c>
      <c r="T429" s="46" t="s">
        <v>2502</v>
      </c>
      <c r="U429" s="42">
        <f t="shared" si="82"/>
        <v>41.292000000000002</v>
      </c>
      <c r="V429" s="42">
        <f t="shared" si="83"/>
        <v>0</v>
      </c>
      <c r="W429" s="3"/>
      <c r="X429" s="3">
        <v>0.62</v>
      </c>
      <c r="Y429" s="3">
        <f t="shared" si="57"/>
        <v>2.48</v>
      </c>
      <c r="Z429" s="3">
        <f t="shared" si="77"/>
        <v>8.2584</v>
      </c>
      <c r="AA429" s="1">
        <v>620</v>
      </c>
      <c r="AB429" s="1">
        <f t="shared" si="78"/>
        <v>0.62</v>
      </c>
    </row>
    <row r="430" spans="1:28" ht="43.2" x14ac:dyDescent="0.3">
      <c r="A430" s="3">
        <f t="shared" si="79"/>
        <v>413</v>
      </c>
      <c r="B430" s="3" t="s">
        <v>2561</v>
      </c>
      <c r="C430" s="3">
        <v>1</v>
      </c>
      <c r="D430" s="3" t="s">
        <v>1571</v>
      </c>
      <c r="E430" s="3" t="s">
        <v>442</v>
      </c>
      <c r="F430" s="3" t="s">
        <v>7</v>
      </c>
      <c r="G430" s="3"/>
      <c r="H430" s="3"/>
      <c r="I430" s="3" t="s">
        <v>2496</v>
      </c>
      <c r="J430" s="3">
        <v>13.32</v>
      </c>
      <c r="K430" s="3">
        <v>2700</v>
      </c>
      <c r="L430" s="3" t="s">
        <v>25</v>
      </c>
      <c r="M430" s="3">
        <v>1</v>
      </c>
      <c r="N430" s="28">
        <f t="shared" si="73"/>
        <v>2.7</v>
      </c>
      <c r="O430" s="40">
        <f t="shared" si="74"/>
        <v>35.964000000000006</v>
      </c>
      <c r="P430" s="12">
        <v>0</v>
      </c>
      <c r="Q430" s="46">
        <f t="shared" si="75"/>
        <v>0</v>
      </c>
      <c r="R430" s="12"/>
      <c r="S430" s="3">
        <f t="shared" si="76"/>
        <v>2.7</v>
      </c>
      <c r="T430" s="46" t="s">
        <v>2502</v>
      </c>
      <c r="U430" s="42">
        <f t="shared" si="82"/>
        <v>35.964000000000006</v>
      </c>
      <c r="V430" s="42">
        <f t="shared" si="83"/>
        <v>0</v>
      </c>
      <c r="W430" s="3"/>
      <c r="X430" s="3">
        <v>0.54</v>
      </c>
      <c r="Y430" s="3">
        <f t="shared" si="57"/>
        <v>2.16</v>
      </c>
      <c r="Z430" s="3">
        <f t="shared" si="77"/>
        <v>7.192800000000001</v>
      </c>
      <c r="AA430" s="1">
        <v>540</v>
      </c>
      <c r="AB430" s="1">
        <f t="shared" si="78"/>
        <v>0.54</v>
      </c>
    </row>
    <row r="431" spans="1:28" ht="43.2" x14ac:dyDescent="0.3">
      <c r="A431" s="3">
        <f t="shared" si="79"/>
        <v>414</v>
      </c>
      <c r="B431" s="3" t="s">
        <v>2561</v>
      </c>
      <c r="C431" s="3">
        <v>1</v>
      </c>
      <c r="D431" s="3" t="s">
        <v>1571</v>
      </c>
      <c r="E431" s="3" t="s">
        <v>443</v>
      </c>
      <c r="F431" s="3" t="s">
        <v>7</v>
      </c>
      <c r="G431" s="3"/>
      <c r="H431" s="3"/>
      <c r="I431" s="3" t="s">
        <v>2496</v>
      </c>
      <c r="J431" s="3">
        <v>13.32</v>
      </c>
      <c r="K431" s="3">
        <v>2700</v>
      </c>
      <c r="L431" s="3" t="s">
        <v>25</v>
      </c>
      <c r="M431" s="3">
        <v>1</v>
      </c>
      <c r="N431" s="28">
        <f t="shared" si="73"/>
        <v>2.7</v>
      </c>
      <c r="O431" s="40">
        <f t="shared" si="74"/>
        <v>35.964000000000006</v>
      </c>
      <c r="P431" s="12">
        <v>0</v>
      </c>
      <c r="Q431" s="46">
        <f t="shared" si="75"/>
        <v>0</v>
      </c>
      <c r="R431" s="12"/>
      <c r="S431" s="3">
        <f t="shared" si="76"/>
        <v>2.7</v>
      </c>
      <c r="T431" s="46" t="s">
        <v>2502</v>
      </c>
      <c r="U431" s="42">
        <f t="shared" si="82"/>
        <v>35.964000000000006</v>
      </c>
      <c r="V431" s="42">
        <f t="shared" si="83"/>
        <v>0</v>
      </c>
      <c r="W431" s="3"/>
      <c r="X431" s="3">
        <v>0.54</v>
      </c>
      <c r="Y431" s="3">
        <f t="shared" si="57"/>
        <v>2.16</v>
      </c>
      <c r="Z431" s="3">
        <f t="shared" si="77"/>
        <v>7.192800000000001</v>
      </c>
      <c r="AA431" s="1">
        <v>540</v>
      </c>
      <c r="AB431" s="1">
        <f t="shared" si="78"/>
        <v>0.54</v>
      </c>
    </row>
    <row r="432" spans="1:28" ht="43.2" x14ac:dyDescent="0.3">
      <c r="A432" s="3">
        <f t="shared" si="79"/>
        <v>415</v>
      </c>
      <c r="B432" s="3" t="s">
        <v>2561</v>
      </c>
      <c r="C432" s="3">
        <v>1</v>
      </c>
      <c r="D432" s="3" t="s">
        <v>1571</v>
      </c>
      <c r="E432" s="3" t="s">
        <v>446</v>
      </c>
      <c r="F432" s="3" t="s">
        <v>7</v>
      </c>
      <c r="G432" s="3"/>
      <c r="H432" s="3"/>
      <c r="I432" s="3" t="s">
        <v>2496</v>
      </c>
      <c r="J432" s="3">
        <v>13.32</v>
      </c>
      <c r="K432" s="3">
        <v>3100</v>
      </c>
      <c r="L432" s="3" t="s">
        <v>25</v>
      </c>
      <c r="M432" s="3">
        <v>1</v>
      </c>
      <c r="N432" s="28">
        <f t="shared" si="73"/>
        <v>3.1</v>
      </c>
      <c r="O432" s="40">
        <f t="shared" si="74"/>
        <v>41.292000000000002</v>
      </c>
      <c r="P432" s="12">
        <v>0</v>
      </c>
      <c r="Q432" s="46">
        <f t="shared" si="75"/>
        <v>0</v>
      </c>
      <c r="R432" s="12"/>
      <c r="S432" s="3">
        <f t="shared" si="76"/>
        <v>3.1</v>
      </c>
      <c r="T432" s="46" t="s">
        <v>2502</v>
      </c>
      <c r="U432" s="42">
        <f t="shared" si="82"/>
        <v>41.292000000000002</v>
      </c>
      <c r="V432" s="42">
        <f t="shared" si="83"/>
        <v>0</v>
      </c>
      <c r="W432" s="3"/>
      <c r="X432" s="3">
        <v>0.62</v>
      </c>
      <c r="Y432" s="3">
        <f t="shared" si="57"/>
        <v>2.48</v>
      </c>
      <c r="Z432" s="3">
        <f t="shared" si="77"/>
        <v>8.2584</v>
      </c>
      <c r="AA432" s="1">
        <v>620</v>
      </c>
      <c r="AB432" s="1">
        <f t="shared" si="78"/>
        <v>0.62</v>
      </c>
    </row>
    <row r="433" spans="1:28" ht="43.2" x14ac:dyDescent="0.3">
      <c r="A433" s="3">
        <f t="shared" si="79"/>
        <v>416</v>
      </c>
      <c r="B433" s="3" t="s">
        <v>2561</v>
      </c>
      <c r="C433" s="3">
        <v>1</v>
      </c>
      <c r="D433" s="3" t="s">
        <v>1571</v>
      </c>
      <c r="E433" s="3" t="s">
        <v>447</v>
      </c>
      <c r="F433" s="3" t="s">
        <v>7</v>
      </c>
      <c r="G433" s="3"/>
      <c r="H433" s="3"/>
      <c r="I433" s="3" t="s">
        <v>2496</v>
      </c>
      <c r="J433" s="3">
        <v>13.32</v>
      </c>
      <c r="K433" s="3">
        <v>3100</v>
      </c>
      <c r="L433" s="3" t="s">
        <v>25</v>
      </c>
      <c r="M433" s="3">
        <v>1</v>
      </c>
      <c r="N433" s="28">
        <f t="shared" si="73"/>
        <v>3.1</v>
      </c>
      <c r="O433" s="40">
        <f t="shared" si="74"/>
        <v>41.292000000000002</v>
      </c>
      <c r="P433" s="12">
        <v>0</v>
      </c>
      <c r="Q433" s="46">
        <f t="shared" si="75"/>
        <v>0</v>
      </c>
      <c r="R433" s="12"/>
      <c r="S433" s="3">
        <f t="shared" si="76"/>
        <v>3.1</v>
      </c>
      <c r="T433" s="46" t="s">
        <v>2502</v>
      </c>
      <c r="U433" s="42">
        <f t="shared" si="82"/>
        <v>41.292000000000002</v>
      </c>
      <c r="V433" s="42">
        <f t="shared" si="83"/>
        <v>0</v>
      </c>
      <c r="W433" s="3"/>
      <c r="X433" s="3">
        <v>0.62</v>
      </c>
      <c r="Y433" s="3">
        <f t="shared" si="57"/>
        <v>2.48</v>
      </c>
      <c r="Z433" s="3">
        <f t="shared" si="77"/>
        <v>8.2584</v>
      </c>
      <c r="AA433" s="1">
        <v>620</v>
      </c>
      <c r="AB433" s="1">
        <f t="shared" si="78"/>
        <v>0.62</v>
      </c>
    </row>
    <row r="434" spans="1:28" ht="43.2" x14ac:dyDescent="0.3">
      <c r="A434" s="3">
        <f t="shared" si="79"/>
        <v>417</v>
      </c>
      <c r="B434" s="3" t="s">
        <v>2561</v>
      </c>
      <c r="C434" s="3">
        <v>1</v>
      </c>
      <c r="D434" s="3" t="s">
        <v>1571</v>
      </c>
      <c r="E434" s="3" t="s">
        <v>444</v>
      </c>
      <c r="F434" s="3" t="s">
        <v>7</v>
      </c>
      <c r="G434" s="3"/>
      <c r="H434" s="3"/>
      <c r="I434" s="3" t="s">
        <v>2496</v>
      </c>
      <c r="J434" s="3">
        <v>13.32</v>
      </c>
      <c r="K434" s="3">
        <v>3190</v>
      </c>
      <c r="L434" s="3" t="s">
        <v>25</v>
      </c>
      <c r="M434" s="3">
        <v>1</v>
      </c>
      <c r="N434" s="28">
        <f t="shared" si="73"/>
        <v>3.19</v>
      </c>
      <c r="O434" s="40">
        <f t="shared" si="74"/>
        <v>42.4908</v>
      </c>
      <c r="P434" s="12">
        <v>0</v>
      </c>
      <c r="Q434" s="46">
        <f t="shared" si="75"/>
        <v>0</v>
      </c>
      <c r="R434" s="12"/>
      <c r="S434" s="3">
        <f t="shared" si="76"/>
        <v>3.19</v>
      </c>
      <c r="T434" s="46" t="s">
        <v>2502</v>
      </c>
      <c r="U434" s="42">
        <f t="shared" si="82"/>
        <v>42.4908</v>
      </c>
      <c r="V434" s="42">
        <f t="shared" si="83"/>
        <v>0</v>
      </c>
      <c r="W434" s="3"/>
      <c r="X434" s="3">
        <v>0.63800000000000001</v>
      </c>
      <c r="Y434" s="3">
        <f t="shared" si="57"/>
        <v>2.552</v>
      </c>
      <c r="Z434" s="3">
        <f t="shared" si="77"/>
        <v>8.4981600000000004</v>
      </c>
      <c r="AA434" s="1">
        <v>638</v>
      </c>
      <c r="AB434" s="1">
        <f t="shared" si="78"/>
        <v>0.63800000000000001</v>
      </c>
    </row>
    <row r="435" spans="1:28" ht="43.2" x14ac:dyDescent="0.3">
      <c r="A435" s="3">
        <f t="shared" si="79"/>
        <v>418</v>
      </c>
      <c r="B435" s="3" t="s">
        <v>2561</v>
      </c>
      <c r="C435" s="3">
        <v>1</v>
      </c>
      <c r="D435" s="3" t="s">
        <v>1571</v>
      </c>
      <c r="E435" s="3" t="s">
        <v>445</v>
      </c>
      <c r="F435" s="3" t="s">
        <v>7</v>
      </c>
      <c r="G435" s="3"/>
      <c r="H435" s="3"/>
      <c r="I435" s="3" t="s">
        <v>2496</v>
      </c>
      <c r="J435" s="3">
        <v>13.32</v>
      </c>
      <c r="K435" s="3">
        <v>3190</v>
      </c>
      <c r="L435" s="3" t="s">
        <v>25</v>
      </c>
      <c r="M435" s="3">
        <v>1</v>
      </c>
      <c r="N435" s="28">
        <f t="shared" si="73"/>
        <v>3.19</v>
      </c>
      <c r="O435" s="40">
        <f t="shared" si="74"/>
        <v>42.4908</v>
      </c>
      <c r="P435" s="12">
        <v>0</v>
      </c>
      <c r="Q435" s="46">
        <f t="shared" si="75"/>
        <v>0</v>
      </c>
      <c r="R435" s="12"/>
      <c r="S435" s="3">
        <f t="shared" si="76"/>
        <v>3.19</v>
      </c>
      <c r="T435" s="46" t="s">
        <v>2502</v>
      </c>
      <c r="U435" s="42">
        <f t="shared" si="82"/>
        <v>42.4908</v>
      </c>
      <c r="V435" s="42">
        <f t="shared" si="83"/>
        <v>0</v>
      </c>
      <c r="W435" s="3"/>
      <c r="X435" s="3">
        <v>0.63800000000000001</v>
      </c>
      <c r="Y435" s="3">
        <f t="shared" si="57"/>
        <v>2.552</v>
      </c>
      <c r="Z435" s="3">
        <f t="shared" si="77"/>
        <v>8.4981600000000004</v>
      </c>
      <c r="AA435" s="1">
        <v>638</v>
      </c>
      <c r="AB435" s="1">
        <f t="shared" si="78"/>
        <v>0.63800000000000001</v>
      </c>
    </row>
    <row r="436" spans="1:28" ht="43.2" x14ac:dyDescent="0.3">
      <c r="A436" s="3">
        <f t="shared" si="79"/>
        <v>419</v>
      </c>
      <c r="B436" s="3" t="s">
        <v>2561</v>
      </c>
      <c r="C436" s="3">
        <v>1</v>
      </c>
      <c r="D436" s="3" t="s">
        <v>1571</v>
      </c>
      <c r="E436" s="3" t="s">
        <v>448</v>
      </c>
      <c r="F436" s="3" t="s">
        <v>7</v>
      </c>
      <c r="G436" s="3"/>
      <c r="H436" s="3"/>
      <c r="I436" s="3" t="s">
        <v>2496</v>
      </c>
      <c r="J436" s="3">
        <v>13.32</v>
      </c>
      <c r="K436" s="3">
        <v>3500</v>
      </c>
      <c r="L436" s="3" t="s">
        <v>25</v>
      </c>
      <c r="M436" s="3">
        <v>1</v>
      </c>
      <c r="N436" s="28">
        <f t="shared" si="73"/>
        <v>3.5</v>
      </c>
      <c r="O436" s="40">
        <f t="shared" si="74"/>
        <v>46.620000000000005</v>
      </c>
      <c r="P436" s="12">
        <v>0</v>
      </c>
      <c r="Q436" s="46">
        <f t="shared" si="75"/>
        <v>0</v>
      </c>
      <c r="R436" s="12"/>
      <c r="S436" s="3">
        <f t="shared" si="76"/>
        <v>3.5</v>
      </c>
      <c r="T436" s="46" t="s">
        <v>2502</v>
      </c>
      <c r="U436" s="42">
        <f t="shared" si="82"/>
        <v>46.620000000000005</v>
      </c>
      <c r="V436" s="42">
        <f t="shared" si="83"/>
        <v>0</v>
      </c>
      <c r="W436" s="3"/>
      <c r="X436" s="3">
        <v>0.7</v>
      </c>
      <c r="Y436" s="3">
        <f t="shared" si="57"/>
        <v>2.8</v>
      </c>
      <c r="Z436" s="3">
        <f t="shared" si="77"/>
        <v>9.3239999999999998</v>
      </c>
      <c r="AA436" s="1">
        <v>700</v>
      </c>
      <c r="AB436" s="1">
        <f t="shared" si="78"/>
        <v>0.7</v>
      </c>
    </row>
    <row r="437" spans="1:28" ht="43.2" x14ac:dyDescent="0.3">
      <c r="A437" s="3">
        <f t="shared" si="79"/>
        <v>420</v>
      </c>
      <c r="B437" s="3" t="s">
        <v>2561</v>
      </c>
      <c r="C437" s="3">
        <v>1</v>
      </c>
      <c r="D437" s="3" t="s">
        <v>1571</v>
      </c>
      <c r="E437" s="3" t="s">
        <v>449</v>
      </c>
      <c r="F437" s="3" t="s">
        <v>7</v>
      </c>
      <c r="G437" s="3"/>
      <c r="H437" s="3"/>
      <c r="I437" s="3" t="s">
        <v>2496</v>
      </c>
      <c r="J437" s="3">
        <v>13.32</v>
      </c>
      <c r="K437" s="3">
        <v>3500</v>
      </c>
      <c r="L437" s="3" t="s">
        <v>25</v>
      </c>
      <c r="M437" s="3">
        <v>1</v>
      </c>
      <c r="N437" s="28">
        <f t="shared" si="73"/>
        <v>3.5</v>
      </c>
      <c r="O437" s="40">
        <f t="shared" si="74"/>
        <v>46.620000000000005</v>
      </c>
      <c r="P437" s="12">
        <v>0</v>
      </c>
      <c r="Q437" s="46">
        <f t="shared" si="75"/>
        <v>0</v>
      </c>
      <c r="R437" s="12"/>
      <c r="S437" s="3">
        <f t="shared" si="76"/>
        <v>3.5</v>
      </c>
      <c r="T437" s="46" t="s">
        <v>2502</v>
      </c>
      <c r="U437" s="42">
        <f t="shared" si="82"/>
        <v>46.620000000000005</v>
      </c>
      <c r="V437" s="42">
        <f t="shared" si="83"/>
        <v>0</v>
      </c>
      <c r="W437" s="3"/>
      <c r="X437" s="3">
        <v>0.7</v>
      </c>
      <c r="Y437" s="3">
        <f t="shared" si="57"/>
        <v>2.8</v>
      </c>
      <c r="Z437" s="3">
        <f t="shared" si="77"/>
        <v>9.3239999999999998</v>
      </c>
      <c r="AA437" s="1">
        <v>700</v>
      </c>
      <c r="AB437" s="1">
        <f t="shared" si="78"/>
        <v>0.7</v>
      </c>
    </row>
    <row r="438" spans="1:28" ht="43.2" x14ac:dyDescent="0.3">
      <c r="A438" s="3">
        <f t="shared" si="79"/>
        <v>421</v>
      </c>
      <c r="B438" s="3" t="s">
        <v>2561</v>
      </c>
      <c r="C438" s="3">
        <v>1</v>
      </c>
      <c r="D438" s="3" t="s">
        <v>1571</v>
      </c>
      <c r="E438" s="3" t="s">
        <v>450</v>
      </c>
      <c r="F438" s="3" t="s">
        <v>7</v>
      </c>
      <c r="G438" s="3"/>
      <c r="H438" s="3"/>
      <c r="I438" s="3" t="s">
        <v>2496</v>
      </c>
      <c r="J438" s="3">
        <v>13.32</v>
      </c>
      <c r="K438" s="3">
        <v>3190</v>
      </c>
      <c r="L438" s="3" t="s">
        <v>25</v>
      </c>
      <c r="M438" s="3">
        <v>1</v>
      </c>
      <c r="N438" s="28">
        <f t="shared" si="73"/>
        <v>3.19</v>
      </c>
      <c r="O438" s="40">
        <f t="shared" si="74"/>
        <v>42.4908</v>
      </c>
      <c r="P438" s="12">
        <v>0</v>
      </c>
      <c r="Q438" s="46">
        <f t="shared" si="75"/>
        <v>0</v>
      </c>
      <c r="R438" s="12"/>
      <c r="S438" s="3">
        <f t="shared" si="76"/>
        <v>3.19</v>
      </c>
      <c r="T438" s="46" t="s">
        <v>2502</v>
      </c>
      <c r="U438" s="42">
        <f t="shared" si="82"/>
        <v>42.4908</v>
      </c>
      <c r="V438" s="42">
        <f t="shared" si="83"/>
        <v>0</v>
      </c>
      <c r="W438" s="3"/>
      <c r="X438" s="3">
        <v>0.63800000000000001</v>
      </c>
      <c r="Y438" s="3">
        <f t="shared" si="57"/>
        <v>2.552</v>
      </c>
      <c r="Z438" s="3">
        <f t="shared" si="77"/>
        <v>8.4981600000000004</v>
      </c>
      <c r="AA438" s="1">
        <v>638</v>
      </c>
      <c r="AB438" s="1">
        <f t="shared" si="78"/>
        <v>0.63800000000000001</v>
      </c>
    </row>
    <row r="439" spans="1:28" ht="43.2" x14ac:dyDescent="0.3">
      <c r="A439" s="3">
        <f t="shared" si="79"/>
        <v>422</v>
      </c>
      <c r="B439" s="3" t="s">
        <v>2561</v>
      </c>
      <c r="C439" s="3">
        <v>1</v>
      </c>
      <c r="D439" s="3" t="s">
        <v>1571</v>
      </c>
      <c r="E439" s="3" t="s">
        <v>451</v>
      </c>
      <c r="F439" s="3" t="s">
        <v>7</v>
      </c>
      <c r="G439" s="3"/>
      <c r="H439" s="3"/>
      <c r="I439" s="3" t="s">
        <v>2496</v>
      </c>
      <c r="J439" s="3">
        <v>13.32</v>
      </c>
      <c r="K439" s="3">
        <v>3190</v>
      </c>
      <c r="L439" s="3" t="s">
        <v>25</v>
      </c>
      <c r="M439" s="3">
        <v>1</v>
      </c>
      <c r="N439" s="28">
        <f t="shared" si="73"/>
        <v>3.19</v>
      </c>
      <c r="O439" s="40">
        <f t="shared" si="74"/>
        <v>42.4908</v>
      </c>
      <c r="P439" s="12">
        <v>0</v>
      </c>
      <c r="Q439" s="46">
        <f t="shared" si="75"/>
        <v>0</v>
      </c>
      <c r="R439" s="12"/>
      <c r="S439" s="3">
        <f t="shared" si="76"/>
        <v>3.19</v>
      </c>
      <c r="T439" s="46" t="s">
        <v>2502</v>
      </c>
      <c r="U439" s="42">
        <f t="shared" si="82"/>
        <v>42.4908</v>
      </c>
      <c r="V439" s="42">
        <f t="shared" si="83"/>
        <v>0</v>
      </c>
      <c r="W439" s="3"/>
      <c r="X439" s="3">
        <v>0.63800000000000001</v>
      </c>
      <c r="Y439" s="3">
        <f t="shared" si="57"/>
        <v>2.552</v>
      </c>
      <c r="Z439" s="3">
        <f t="shared" si="77"/>
        <v>8.4981600000000004</v>
      </c>
      <c r="AA439" s="1">
        <v>638</v>
      </c>
      <c r="AB439" s="1">
        <f t="shared" si="78"/>
        <v>0.63800000000000001</v>
      </c>
    </row>
    <row r="440" spans="1:28" ht="43.2" x14ac:dyDescent="0.3">
      <c r="A440" s="3">
        <f t="shared" si="79"/>
        <v>423</v>
      </c>
      <c r="B440" s="3" t="s">
        <v>2561</v>
      </c>
      <c r="C440" s="3">
        <v>1</v>
      </c>
      <c r="D440" s="3" t="s">
        <v>1571</v>
      </c>
      <c r="E440" s="3" t="s">
        <v>452</v>
      </c>
      <c r="F440" s="3" t="s">
        <v>7</v>
      </c>
      <c r="G440" s="3"/>
      <c r="H440" s="3"/>
      <c r="I440" s="3" t="s">
        <v>2496</v>
      </c>
      <c r="J440" s="3">
        <v>13.32</v>
      </c>
      <c r="K440" s="3">
        <v>3500</v>
      </c>
      <c r="L440" s="3" t="s">
        <v>25</v>
      </c>
      <c r="M440" s="3">
        <v>1</v>
      </c>
      <c r="N440" s="28">
        <f t="shared" si="73"/>
        <v>3.5</v>
      </c>
      <c r="O440" s="40">
        <f t="shared" si="74"/>
        <v>46.620000000000005</v>
      </c>
      <c r="P440" s="12">
        <v>0</v>
      </c>
      <c r="Q440" s="46">
        <f t="shared" si="75"/>
        <v>0</v>
      </c>
      <c r="R440" s="12"/>
      <c r="S440" s="3">
        <f t="shared" si="76"/>
        <v>3.5</v>
      </c>
      <c r="T440" s="46" t="s">
        <v>2502</v>
      </c>
      <c r="U440" s="42">
        <f t="shared" si="82"/>
        <v>46.620000000000005</v>
      </c>
      <c r="V440" s="42">
        <f t="shared" si="83"/>
        <v>0</v>
      </c>
      <c r="W440" s="3"/>
      <c r="X440" s="3">
        <v>0.7</v>
      </c>
      <c r="Y440" s="3">
        <f t="shared" si="57"/>
        <v>2.8</v>
      </c>
      <c r="Z440" s="3">
        <f t="shared" si="77"/>
        <v>9.3239999999999998</v>
      </c>
      <c r="AA440" s="1">
        <v>700</v>
      </c>
      <c r="AB440" s="1">
        <f t="shared" si="78"/>
        <v>0.7</v>
      </c>
    </row>
    <row r="441" spans="1:28" ht="43.2" x14ac:dyDescent="0.3">
      <c r="A441" s="3">
        <f t="shared" si="79"/>
        <v>424</v>
      </c>
      <c r="B441" s="3" t="s">
        <v>2561</v>
      </c>
      <c r="C441" s="3">
        <v>1</v>
      </c>
      <c r="D441" s="3" t="s">
        <v>1571</v>
      </c>
      <c r="E441" s="3" t="s">
        <v>453</v>
      </c>
      <c r="F441" s="3" t="s">
        <v>7</v>
      </c>
      <c r="G441" s="3"/>
      <c r="H441" s="3"/>
      <c r="I441" s="3" t="s">
        <v>2496</v>
      </c>
      <c r="J441" s="3">
        <v>13.32</v>
      </c>
      <c r="K441" s="3">
        <v>3500</v>
      </c>
      <c r="L441" s="3" t="s">
        <v>25</v>
      </c>
      <c r="M441" s="3">
        <v>1</v>
      </c>
      <c r="N441" s="28">
        <f t="shared" si="73"/>
        <v>3.5</v>
      </c>
      <c r="O441" s="40">
        <f t="shared" si="74"/>
        <v>46.620000000000005</v>
      </c>
      <c r="P441" s="12">
        <v>0</v>
      </c>
      <c r="Q441" s="46">
        <f t="shared" si="75"/>
        <v>0</v>
      </c>
      <c r="R441" s="12"/>
      <c r="S441" s="3">
        <f t="shared" si="76"/>
        <v>3.5</v>
      </c>
      <c r="T441" s="46" t="s">
        <v>2502</v>
      </c>
      <c r="U441" s="42">
        <f t="shared" si="82"/>
        <v>46.620000000000005</v>
      </c>
      <c r="V441" s="42">
        <f t="shared" si="83"/>
        <v>0</v>
      </c>
      <c r="W441" s="3"/>
      <c r="X441" s="3">
        <v>0.7</v>
      </c>
      <c r="Y441" s="3">
        <f t="shared" si="57"/>
        <v>2.8</v>
      </c>
      <c r="Z441" s="3">
        <f t="shared" si="77"/>
        <v>9.3239999999999998</v>
      </c>
      <c r="AA441" s="1">
        <v>700</v>
      </c>
      <c r="AB441" s="1">
        <f t="shared" si="78"/>
        <v>0.7</v>
      </c>
    </row>
    <row r="442" spans="1:28" ht="43.2" x14ac:dyDescent="0.3">
      <c r="A442" s="3">
        <f t="shared" si="79"/>
        <v>425</v>
      </c>
      <c r="B442" s="3" t="s">
        <v>2561</v>
      </c>
      <c r="C442" s="3">
        <v>1</v>
      </c>
      <c r="D442" s="3" t="s">
        <v>1571</v>
      </c>
      <c r="E442" s="3" t="s">
        <v>454</v>
      </c>
      <c r="F442" s="3" t="s">
        <v>7</v>
      </c>
      <c r="G442" s="3"/>
      <c r="H442" s="3"/>
      <c r="I442" s="3" t="s">
        <v>2496</v>
      </c>
      <c r="J442" s="3">
        <v>13.32</v>
      </c>
      <c r="K442" s="3">
        <v>4200</v>
      </c>
      <c r="L442" s="3" t="s">
        <v>25</v>
      </c>
      <c r="M442" s="3">
        <v>1</v>
      </c>
      <c r="N442" s="28">
        <f t="shared" si="73"/>
        <v>4.2</v>
      </c>
      <c r="O442" s="40">
        <f t="shared" si="74"/>
        <v>55.944000000000003</v>
      </c>
      <c r="P442" s="12">
        <v>0</v>
      </c>
      <c r="Q442" s="46">
        <f t="shared" si="75"/>
        <v>0</v>
      </c>
      <c r="R442" s="12"/>
      <c r="S442" s="3">
        <f t="shared" si="76"/>
        <v>4.2</v>
      </c>
      <c r="T442" s="46" t="s">
        <v>2502</v>
      </c>
      <c r="U442" s="42">
        <f t="shared" si="82"/>
        <v>55.944000000000003</v>
      </c>
      <c r="V442" s="42">
        <f t="shared" si="83"/>
        <v>0</v>
      </c>
      <c r="W442" s="3"/>
      <c r="X442" s="3">
        <v>0.84</v>
      </c>
      <c r="Y442" s="3">
        <f t="shared" si="57"/>
        <v>3.3600000000000003</v>
      </c>
      <c r="Z442" s="3">
        <f t="shared" si="77"/>
        <v>11.188800000000001</v>
      </c>
      <c r="AA442" s="1">
        <v>840</v>
      </c>
      <c r="AB442" s="1">
        <f t="shared" si="78"/>
        <v>0.84</v>
      </c>
    </row>
    <row r="443" spans="1:28" ht="43.2" x14ac:dyDescent="0.3">
      <c r="A443" s="3">
        <f t="shared" si="79"/>
        <v>426</v>
      </c>
      <c r="B443" s="3" t="s">
        <v>2561</v>
      </c>
      <c r="C443" s="3">
        <v>1</v>
      </c>
      <c r="D443" s="3" t="s">
        <v>1571</v>
      </c>
      <c r="E443" s="3" t="s">
        <v>455</v>
      </c>
      <c r="F443" s="3" t="s">
        <v>7</v>
      </c>
      <c r="G443" s="3"/>
      <c r="H443" s="3"/>
      <c r="I443" s="3" t="s">
        <v>2496</v>
      </c>
      <c r="J443" s="3">
        <v>13.32</v>
      </c>
      <c r="K443" s="3">
        <v>4200</v>
      </c>
      <c r="L443" s="3" t="s">
        <v>25</v>
      </c>
      <c r="M443" s="3">
        <v>1</v>
      </c>
      <c r="N443" s="28">
        <f t="shared" si="73"/>
        <v>4.2</v>
      </c>
      <c r="O443" s="40">
        <f t="shared" si="74"/>
        <v>55.944000000000003</v>
      </c>
      <c r="P443" s="12">
        <v>0</v>
      </c>
      <c r="Q443" s="46">
        <f t="shared" si="75"/>
        <v>0</v>
      </c>
      <c r="R443" s="12"/>
      <c r="S443" s="3">
        <f t="shared" si="76"/>
        <v>4.2</v>
      </c>
      <c r="T443" s="46" t="s">
        <v>2502</v>
      </c>
      <c r="U443" s="42">
        <f t="shared" si="82"/>
        <v>55.944000000000003</v>
      </c>
      <c r="V443" s="42">
        <f t="shared" si="83"/>
        <v>0</v>
      </c>
      <c r="W443" s="3"/>
      <c r="X443" s="3">
        <v>0.84</v>
      </c>
      <c r="Y443" s="3">
        <f t="shared" si="57"/>
        <v>3.3600000000000003</v>
      </c>
      <c r="Z443" s="3">
        <f t="shared" si="77"/>
        <v>11.188800000000001</v>
      </c>
      <c r="AA443" s="1">
        <v>840</v>
      </c>
      <c r="AB443" s="1">
        <f t="shared" si="78"/>
        <v>0.84</v>
      </c>
    </row>
    <row r="444" spans="1:28" ht="43.2" x14ac:dyDescent="0.3">
      <c r="A444" s="3">
        <f t="shared" si="79"/>
        <v>427</v>
      </c>
      <c r="B444" s="3" t="s">
        <v>2561</v>
      </c>
      <c r="C444" s="3">
        <v>1</v>
      </c>
      <c r="D444" s="3" t="s">
        <v>1571</v>
      </c>
      <c r="E444" s="3" t="s">
        <v>456</v>
      </c>
      <c r="F444" s="3" t="s">
        <v>7</v>
      </c>
      <c r="G444" s="3"/>
      <c r="H444" s="3"/>
      <c r="I444" s="3" t="s">
        <v>2496</v>
      </c>
      <c r="J444" s="3">
        <v>13.32</v>
      </c>
      <c r="K444" s="3">
        <v>4200</v>
      </c>
      <c r="L444" s="3" t="s">
        <v>25</v>
      </c>
      <c r="M444" s="3">
        <v>1</v>
      </c>
      <c r="N444" s="28">
        <f t="shared" si="73"/>
        <v>4.2</v>
      </c>
      <c r="O444" s="40">
        <f t="shared" si="74"/>
        <v>55.944000000000003</v>
      </c>
      <c r="P444" s="12">
        <v>0</v>
      </c>
      <c r="Q444" s="46">
        <f t="shared" si="75"/>
        <v>0</v>
      </c>
      <c r="R444" s="12"/>
      <c r="S444" s="3">
        <f t="shared" si="76"/>
        <v>4.2</v>
      </c>
      <c r="T444" s="46" t="s">
        <v>2502</v>
      </c>
      <c r="U444" s="42">
        <f t="shared" si="82"/>
        <v>55.944000000000003</v>
      </c>
      <c r="V444" s="42">
        <f t="shared" si="83"/>
        <v>0</v>
      </c>
      <c r="W444" s="3"/>
      <c r="X444" s="3">
        <v>0.84</v>
      </c>
      <c r="Y444" s="3">
        <f t="shared" si="57"/>
        <v>3.3600000000000003</v>
      </c>
      <c r="Z444" s="3">
        <f t="shared" si="77"/>
        <v>11.188800000000001</v>
      </c>
      <c r="AA444" s="1">
        <v>840</v>
      </c>
      <c r="AB444" s="1">
        <f t="shared" si="78"/>
        <v>0.84</v>
      </c>
    </row>
    <row r="445" spans="1:28" ht="43.2" x14ac:dyDescent="0.3">
      <c r="A445" s="3">
        <f t="shared" si="79"/>
        <v>428</v>
      </c>
      <c r="B445" s="3" t="s">
        <v>2561</v>
      </c>
      <c r="C445" s="3">
        <v>1</v>
      </c>
      <c r="D445" s="3" t="s">
        <v>1571</v>
      </c>
      <c r="E445" s="3" t="s">
        <v>457</v>
      </c>
      <c r="F445" s="3" t="s">
        <v>7</v>
      </c>
      <c r="G445" s="3"/>
      <c r="H445" s="3"/>
      <c r="I445" s="3" t="s">
        <v>2496</v>
      </c>
      <c r="J445" s="3">
        <v>13.32</v>
      </c>
      <c r="K445" s="3">
        <v>4200</v>
      </c>
      <c r="L445" s="3" t="s">
        <v>25</v>
      </c>
      <c r="M445" s="3">
        <v>1</v>
      </c>
      <c r="N445" s="28">
        <f t="shared" si="73"/>
        <v>4.2</v>
      </c>
      <c r="O445" s="40">
        <f t="shared" si="74"/>
        <v>55.944000000000003</v>
      </c>
      <c r="P445" s="12">
        <v>0</v>
      </c>
      <c r="Q445" s="46">
        <f t="shared" si="75"/>
        <v>0</v>
      </c>
      <c r="R445" s="12"/>
      <c r="S445" s="3">
        <f t="shared" si="76"/>
        <v>4.2</v>
      </c>
      <c r="T445" s="46" t="s">
        <v>2502</v>
      </c>
      <c r="U445" s="42">
        <f t="shared" si="82"/>
        <v>55.944000000000003</v>
      </c>
      <c r="V445" s="42">
        <f t="shared" si="83"/>
        <v>0</v>
      </c>
      <c r="W445" s="3"/>
      <c r="X445" s="3">
        <v>0.84</v>
      </c>
      <c r="Y445" s="3">
        <f t="shared" si="57"/>
        <v>3.3600000000000003</v>
      </c>
      <c r="Z445" s="3">
        <f t="shared" si="77"/>
        <v>11.188800000000001</v>
      </c>
      <c r="AA445" s="1">
        <v>840</v>
      </c>
      <c r="AB445" s="1">
        <f t="shared" si="78"/>
        <v>0.84</v>
      </c>
    </row>
    <row r="446" spans="1:28" ht="43.2" x14ac:dyDescent="0.3">
      <c r="A446" s="3">
        <f t="shared" si="79"/>
        <v>429</v>
      </c>
      <c r="B446" s="3" t="s">
        <v>2561</v>
      </c>
      <c r="C446" s="3">
        <v>1</v>
      </c>
      <c r="D446" s="3" t="s">
        <v>1571</v>
      </c>
      <c r="E446" s="3" t="s">
        <v>458</v>
      </c>
      <c r="F446" s="3" t="s">
        <v>7</v>
      </c>
      <c r="G446" s="3"/>
      <c r="H446" s="3"/>
      <c r="I446" s="3" t="s">
        <v>2496</v>
      </c>
      <c r="J446" s="3">
        <v>13.32</v>
      </c>
      <c r="K446" s="3">
        <v>4200</v>
      </c>
      <c r="L446" s="3" t="s">
        <v>25</v>
      </c>
      <c r="M446" s="3">
        <v>1</v>
      </c>
      <c r="N446" s="28">
        <f t="shared" ref="N446:N509" si="84">(K446/1000)*M446</f>
        <v>4.2</v>
      </c>
      <c r="O446" s="40">
        <f t="shared" ref="O446:O509" si="85">N446*J446</f>
        <v>55.944000000000003</v>
      </c>
      <c r="P446" s="12">
        <v>0</v>
      </c>
      <c r="Q446" s="46">
        <f t="shared" si="75"/>
        <v>0</v>
      </c>
      <c r="R446" s="12"/>
      <c r="S446" s="3">
        <f t="shared" si="76"/>
        <v>4.2</v>
      </c>
      <c r="T446" s="46" t="s">
        <v>2502</v>
      </c>
      <c r="U446" s="42">
        <f t="shared" si="82"/>
        <v>55.944000000000003</v>
      </c>
      <c r="V446" s="42">
        <f t="shared" si="83"/>
        <v>0</v>
      </c>
      <c r="W446" s="3"/>
      <c r="X446" s="3">
        <v>0.84</v>
      </c>
      <c r="Y446" s="3">
        <f t="shared" si="57"/>
        <v>3.3600000000000003</v>
      </c>
      <c r="Z446" s="3">
        <f t="shared" si="77"/>
        <v>11.188800000000001</v>
      </c>
      <c r="AA446" s="1">
        <v>840</v>
      </c>
      <c r="AB446" s="1">
        <f t="shared" si="78"/>
        <v>0.84</v>
      </c>
    </row>
    <row r="447" spans="1:28" ht="43.2" x14ac:dyDescent="0.3">
      <c r="A447" s="3">
        <f t="shared" si="79"/>
        <v>430</v>
      </c>
      <c r="B447" s="3" t="s">
        <v>2561</v>
      </c>
      <c r="C447" s="3">
        <v>1</v>
      </c>
      <c r="D447" s="3" t="s">
        <v>1571</v>
      </c>
      <c r="E447" s="3" t="s">
        <v>459</v>
      </c>
      <c r="F447" s="3" t="s">
        <v>7</v>
      </c>
      <c r="G447" s="3"/>
      <c r="H447" s="3"/>
      <c r="I447" s="3" t="s">
        <v>2496</v>
      </c>
      <c r="J447" s="3">
        <v>13.32</v>
      </c>
      <c r="K447" s="3">
        <v>4200</v>
      </c>
      <c r="L447" s="3" t="s">
        <v>25</v>
      </c>
      <c r="M447" s="3">
        <v>1</v>
      </c>
      <c r="N447" s="28">
        <f t="shared" si="84"/>
        <v>4.2</v>
      </c>
      <c r="O447" s="40">
        <f t="shared" si="85"/>
        <v>55.944000000000003</v>
      </c>
      <c r="P447" s="12">
        <v>0</v>
      </c>
      <c r="Q447" s="46">
        <f t="shared" si="75"/>
        <v>0</v>
      </c>
      <c r="R447" s="12"/>
      <c r="S447" s="3">
        <f t="shared" si="76"/>
        <v>4.2</v>
      </c>
      <c r="T447" s="46" t="s">
        <v>2502</v>
      </c>
      <c r="U447" s="42">
        <f t="shared" si="82"/>
        <v>55.944000000000003</v>
      </c>
      <c r="V447" s="42">
        <f t="shared" si="83"/>
        <v>0</v>
      </c>
      <c r="W447" s="3"/>
      <c r="X447" s="3">
        <v>0.84</v>
      </c>
      <c r="Y447" s="3">
        <f t="shared" si="57"/>
        <v>3.3600000000000003</v>
      </c>
      <c r="Z447" s="3">
        <f t="shared" si="77"/>
        <v>11.188800000000001</v>
      </c>
      <c r="AA447" s="1">
        <v>840</v>
      </c>
      <c r="AB447" s="1">
        <f t="shared" si="78"/>
        <v>0.84</v>
      </c>
    </row>
    <row r="448" spans="1:28" ht="43.2" x14ac:dyDescent="0.3">
      <c r="A448" s="3">
        <f t="shared" si="79"/>
        <v>431</v>
      </c>
      <c r="B448" s="3" t="s">
        <v>2561</v>
      </c>
      <c r="C448" s="3">
        <v>1</v>
      </c>
      <c r="D448" s="3" t="s">
        <v>1571</v>
      </c>
      <c r="E448" s="3" t="s">
        <v>460</v>
      </c>
      <c r="F448" s="3" t="s">
        <v>7</v>
      </c>
      <c r="G448" s="3"/>
      <c r="H448" s="3"/>
      <c r="I448" s="3" t="s">
        <v>2496</v>
      </c>
      <c r="J448" s="3">
        <v>13.32</v>
      </c>
      <c r="K448" s="3">
        <v>4200</v>
      </c>
      <c r="L448" s="3" t="s">
        <v>25</v>
      </c>
      <c r="M448" s="3">
        <v>1</v>
      </c>
      <c r="N448" s="28">
        <f t="shared" si="84"/>
        <v>4.2</v>
      </c>
      <c r="O448" s="40">
        <f t="shared" si="85"/>
        <v>55.944000000000003</v>
      </c>
      <c r="P448" s="12">
        <v>0</v>
      </c>
      <c r="Q448" s="46">
        <f t="shared" si="75"/>
        <v>0</v>
      </c>
      <c r="R448" s="12"/>
      <c r="S448" s="3">
        <f t="shared" si="76"/>
        <v>4.2</v>
      </c>
      <c r="T448" s="46" t="s">
        <v>2502</v>
      </c>
      <c r="U448" s="42">
        <f t="shared" si="82"/>
        <v>55.944000000000003</v>
      </c>
      <c r="V448" s="42">
        <f t="shared" si="83"/>
        <v>0</v>
      </c>
      <c r="W448" s="3"/>
      <c r="X448" s="3">
        <v>0.84</v>
      </c>
      <c r="Y448" s="3">
        <f t="shared" si="57"/>
        <v>3.3600000000000003</v>
      </c>
      <c r="Z448" s="3">
        <f t="shared" si="77"/>
        <v>11.188800000000001</v>
      </c>
      <c r="AA448" s="1">
        <v>840</v>
      </c>
      <c r="AB448" s="1">
        <f t="shared" si="78"/>
        <v>0.84</v>
      </c>
    </row>
    <row r="449" spans="1:28" ht="43.2" x14ac:dyDescent="0.3">
      <c r="A449" s="3">
        <f t="shared" si="79"/>
        <v>432</v>
      </c>
      <c r="B449" s="3" t="s">
        <v>2561</v>
      </c>
      <c r="C449" s="3">
        <v>1</v>
      </c>
      <c r="D449" s="3" t="s">
        <v>1571</v>
      </c>
      <c r="E449" s="3" t="s">
        <v>461</v>
      </c>
      <c r="F449" s="3" t="s">
        <v>7</v>
      </c>
      <c r="G449" s="3"/>
      <c r="H449" s="3"/>
      <c r="I449" s="3" t="s">
        <v>2496</v>
      </c>
      <c r="J449" s="3">
        <v>13.32</v>
      </c>
      <c r="K449" s="3">
        <v>4200</v>
      </c>
      <c r="L449" s="3" t="s">
        <v>25</v>
      </c>
      <c r="M449" s="3">
        <v>1</v>
      </c>
      <c r="N449" s="28">
        <f t="shared" si="84"/>
        <v>4.2</v>
      </c>
      <c r="O449" s="40">
        <f t="shared" si="85"/>
        <v>55.944000000000003</v>
      </c>
      <c r="P449" s="12">
        <v>0</v>
      </c>
      <c r="Q449" s="46">
        <f t="shared" si="75"/>
        <v>0</v>
      </c>
      <c r="R449" s="12"/>
      <c r="S449" s="3">
        <f t="shared" si="76"/>
        <v>4.2</v>
      </c>
      <c r="T449" s="46" t="s">
        <v>2502</v>
      </c>
      <c r="U449" s="42">
        <f t="shared" si="82"/>
        <v>55.944000000000003</v>
      </c>
      <c r="V449" s="42">
        <f t="shared" si="83"/>
        <v>0</v>
      </c>
      <c r="W449" s="3"/>
      <c r="X449" s="3">
        <v>0.84</v>
      </c>
      <c r="Y449" s="3">
        <f t="shared" si="57"/>
        <v>3.3600000000000003</v>
      </c>
      <c r="Z449" s="3">
        <f t="shared" si="77"/>
        <v>11.188800000000001</v>
      </c>
      <c r="AA449" s="1">
        <v>840</v>
      </c>
      <c r="AB449" s="1">
        <f t="shared" si="78"/>
        <v>0.84</v>
      </c>
    </row>
    <row r="450" spans="1:28" ht="43.2" x14ac:dyDescent="0.3">
      <c r="A450" s="3">
        <f t="shared" si="79"/>
        <v>433</v>
      </c>
      <c r="B450" s="3" t="s">
        <v>2561</v>
      </c>
      <c r="C450" s="3">
        <v>1</v>
      </c>
      <c r="D450" s="3" t="s">
        <v>1571</v>
      </c>
      <c r="E450" s="3" t="s">
        <v>462</v>
      </c>
      <c r="F450" s="3" t="s">
        <v>7</v>
      </c>
      <c r="G450" s="3"/>
      <c r="H450" s="3"/>
      <c r="I450" s="3" t="s">
        <v>2496</v>
      </c>
      <c r="J450" s="3">
        <v>13.32</v>
      </c>
      <c r="K450" s="3">
        <v>4200</v>
      </c>
      <c r="L450" s="3" t="s">
        <v>25</v>
      </c>
      <c r="M450" s="3">
        <v>1</v>
      </c>
      <c r="N450" s="28">
        <f t="shared" si="84"/>
        <v>4.2</v>
      </c>
      <c r="O450" s="40">
        <f t="shared" si="85"/>
        <v>55.944000000000003</v>
      </c>
      <c r="P450" s="12">
        <v>0</v>
      </c>
      <c r="Q450" s="46">
        <f t="shared" si="75"/>
        <v>0</v>
      </c>
      <c r="R450" s="12"/>
      <c r="S450" s="3">
        <f t="shared" si="76"/>
        <v>4.2</v>
      </c>
      <c r="T450" s="46" t="s">
        <v>2502</v>
      </c>
      <c r="U450" s="42">
        <f t="shared" si="82"/>
        <v>55.944000000000003</v>
      </c>
      <c r="V450" s="42">
        <f t="shared" si="83"/>
        <v>0</v>
      </c>
      <c r="W450" s="3"/>
      <c r="X450" s="3">
        <v>0.84</v>
      </c>
      <c r="Y450" s="3">
        <f t="shared" si="57"/>
        <v>3.3600000000000003</v>
      </c>
      <c r="Z450" s="3">
        <f t="shared" si="77"/>
        <v>11.188800000000001</v>
      </c>
      <c r="AA450" s="1">
        <v>840</v>
      </c>
      <c r="AB450" s="1">
        <f t="shared" si="78"/>
        <v>0.84</v>
      </c>
    </row>
    <row r="451" spans="1:28" ht="43.2" x14ac:dyDescent="0.3">
      <c r="A451" s="3">
        <f t="shared" si="79"/>
        <v>434</v>
      </c>
      <c r="B451" s="3" t="s">
        <v>2561</v>
      </c>
      <c r="C451" s="3">
        <v>1</v>
      </c>
      <c r="D451" s="3" t="s">
        <v>1571</v>
      </c>
      <c r="E451" s="3" t="s">
        <v>463</v>
      </c>
      <c r="F451" s="3" t="s">
        <v>7</v>
      </c>
      <c r="G451" s="3"/>
      <c r="H451" s="3"/>
      <c r="I451" s="3" t="s">
        <v>2496</v>
      </c>
      <c r="J451" s="3">
        <v>13.32</v>
      </c>
      <c r="K451" s="3">
        <v>4200</v>
      </c>
      <c r="L451" s="3" t="s">
        <v>25</v>
      </c>
      <c r="M451" s="3">
        <v>1</v>
      </c>
      <c r="N451" s="28">
        <f t="shared" si="84"/>
        <v>4.2</v>
      </c>
      <c r="O451" s="40">
        <f t="shared" si="85"/>
        <v>55.944000000000003</v>
      </c>
      <c r="P451" s="12">
        <v>0</v>
      </c>
      <c r="Q451" s="46">
        <f t="shared" si="75"/>
        <v>0</v>
      </c>
      <c r="R451" s="12"/>
      <c r="S451" s="3">
        <f t="shared" si="76"/>
        <v>4.2</v>
      </c>
      <c r="T451" s="46" t="s">
        <v>2502</v>
      </c>
      <c r="U451" s="42">
        <f t="shared" si="82"/>
        <v>55.944000000000003</v>
      </c>
      <c r="V451" s="42">
        <f t="shared" si="83"/>
        <v>0</v>
      </c>
      <c r="W451" s="3"/>
      <c r="X451" s="3">
        <v>0.84</v>
      </c>
      <c r="Y451" s="3">
        <f t="shared" si="57"/>
        <v>3.3600000000000003</v>
      </c>
      <c r="Z451" s="3">
        <f t="shared" si="77"/>
        <v>11.188800000000001</v>
      </c>
      <c r="AA451" s="1">
        <v>840</v>
      </c>
      <c r="AB451" s="1">
        <f t="shared" si="78"/>
        <v>0.84</v>
      </c>
    </row>
    <row r="452" spans="1:28" ht="43.2" x14ac:dyDescent="0.3">
      <c r="A452" s="3">
        <f t="shared" si="79"/>
        <v>435</v>
      </c>
      <c r="B452" s="3" t="s">
        <v>2561</v>
      </c>
      <c r="C452" s="3">
        <v>1</v>
      </c>
      <c r="D452" s="3" t="s">
        <v>1571</v>
      </c>
      <c r="E452" s="3" t="s">
        <v>464</v>
      </c>
      <c r="F452" s="3" t="s">
        <v>7</v>
      </c>
      <c r="G452" s="3"/>
      <c r="H452" s="3"/>
      <c r="I452" s="3" t="s">
        <v>2496</v>
      </c>
      <c r="J452" s="3">
        <v>13.32</v>
      </c>
      <c r="K452" s="3">
        <v>4200</v>
      </c>
      <c r="L452" s="3" t="s">
        <v>25</v>
      </c>
      <c r="M452" s="3">
        <v>1</v>
      </c>
      <c r="N452" s="28">
        <f t="shared" si="84"/>
        <v>4.2</v>
      </c>
      <c r="O452" s="40">
        <f t="shared" si="85"/>
        <v>55.944000000000003</v>
      </c>
      <c r="P452" s="12">
        <v>0</v>
      </c>
      <c r="Q452" s="46">
        <f t="shared" si="75"/>
        <v>0</v>
      </c>
      <c r="R452" s="12"/>
      <c r="S452" s="3">
        <f t="shared" si="76"/>
        <v>4.2</v>
      </c>
      <c r="T452" s="46" t="s">
        <v>2502</v>
      </c>
      <c r="U452" s="42">
        <f t="shared" si="82"/>
        <v>55.944000000000003</v>
      </c>
      <c r="V452" s="42">
        <f t="shared" si="83"/>
        <v>0</v>
      </c>
      <c r="W452" s="3"/>
      <c r="X452" s="3">
        <v>2.94</v>
      </c>
      <c r="Y452" s="3">
        <f t="shared" si="57"/>
        <v>1.2600000000000002</v>
      </c>
      <c r="Z452" s="3">
        <f t="shared" si="77"/>
        <v>39.160800000000002</v>
      </c>
      <c r="AA452" s="1">
        <v>2940</v>
      </c>
      <c r="AB452" s="1">
        <f t="shared" si="78"/>
        <v>2.94</v>
      </c>
    </row>
    <row r="453" spans="1:28" ht="43.2" x14ac:dyDescent="0.3">
      <c r="A453" s="3">
        <f t="shared" si="79"/>
        <v>436</v>
      </c>
      <c r="B453" s="3" t="s">
        <v>2561</v>
      </c>
      <c r="C453" s="3">
        <v>1</v>
      </c>
      <c r="D453" s="3" t="s">
        <v>1571</v>
      </c>
      <c r="E453" s="3" t="s">
        <v>465</v>
      </c>
      <c r="F453" s="3" t="s">
        <v>7</v>
      </c>
      <c r="G453" s="3"/>
      <c r="H453" s="3"/>
      <c r="I453" s="3" t="s">
        <v>2496</v>
      </c>
      <c r="J453" s="3">
        <v>13.32</v>
      </c>
      <c r="K453" s="3">
        <v>4200</v>
      </c>
      <c r="L453" s="3" t="s">
        <v>25</v>
      </c>
      <c r="M453" s="3">
        <v>1</v>
      </c>
      <c r="N453" s="28">
        <f t="shared" si="84"/>
        <v>4.2</v>
      </c>
      <c r="O453" s="40">
        <f t="shared" si="85"/>
        <v>55.944000000000003</v>
      </c>
      <c r="P453" s="12">
        <v>0</v>
      </c>
      <c r="Q453" s="46">
        <f t="shared" si="75"/>
        <v>0</v>
      </c>
      <c r="R453" s="12"/>
      <c r="S453" s="3">
        <f t="shared" si="76"/>
        <v>4.2</v>
      </c>
      <c r="T453" s="46" t="s">
        <v>2502</v>
      </c>
      <c r="U453" s="42">
        <f t="shared" si="82"/>
        <v>55.944000000000003</v>
      </c>
      <c r="V453" s="42">
        <f t="shared" si="83"/>
        <v>0</v>
      </c>
      <c r="W453" s="3"/>
      <c r="X453" s="3">
        <v>2.94</v>
      </c>
      <c r="Y453" s="3">
        <f t="shared" si="57"/>
        <v>1.2600000000000002</v>
      </c>
      <c r="Z453" s="3">
        <f t="shared" si="77"/>
        <v>39.160800000000002</v>
      </c>
      <c r="AA453" s="1">
        <v>2940</v>
      </c>
      <c r="AB453" s="1">
        <f t="shared" si="78"/>
        <v>2.94</v>
      </c>
    </row>
    <row r="454" spans="1:28" ht="43.2" x14ac:dyDescent="0.3">
      <c r="A454" s="3">
        <f t="shared" si="79"/>
        <v>437</v>
      </c>
      <c r="B454" s="3" t="s">
        <v>2561</v>
      </c>
      <c r="C454" s="3">
        <v>1</v>
      </c>
      <c r="D454" s="3" t="s">
        <v>1571</v>
      </c>
      <c r="E454" s="3" t="s">
        <v>466</v>
      </c>
      <c r="F454" s="3" t="s">
        <v>7</v>
      </c>
      <c r="G454" s="3"/>
      <c r="H454" s="3"/>
      <c r="I454" s="3" t="s">
        <v>2496</v>
      </c>
      <c r="J454" s="3">
        <v>13.32</v>
      </c>
      <c r="K454" s="3">
        <v>4200</v>
      </c>
      <c r="L454" s="3" t="s">
        <v>25</v>
      </c>
      <c r="M454" s="3">
        <v>1</v>
      </c>
      <c r="N454" s="28">
        <f t="shared" si="84"/>
        <v>4.2</v>
      </c>
      <c r="O454" s="40">
        <f t="shared" si="85"/>
        <v>55.944000000000003</v>
      </c>
      <c r="P454" s="12">
        <v>0</v>
      </c>
      <c r="Q454" s="46">
        <f t="shared" si="75"/>
        <v>0</v>
      </c>
      <c r="R454" s="12"/>
      <c r="S454" s="3">
        <f t="shared" si="76"/>
        <v>4.2</v>
      </c>
      <c r="T454" s="46" t="s">
        <v>2502</v>
      </c>
      <c r="U454" s="42">
        <f t="shared" si="82"/>
        <v>55.944000000000003</v>
      </c>
      <c r="V454" s="42">
        <f t="shared" si="83"/>
        <v>0</v>
      </c>
      <c r="W454" s="3"/>
      <c r="X454" s="3">
        <v>2.94</v>
      </c>
      <c r="Y454" s="3">
        <f t="shared" si="57"/>
        <v>1.2600000000000002</v>
      </c>
      <c r="Z454" s="3">
        <f t="shared" si="77"/>
        <v>39.160800000000002</v>
      </c>
      <c r="AA454" s="1">
        <v>2940</v>
      </c>
      <c r="AB454" s="1">
        <f t="shared" si="78"/>
        <v>2.94</v>
      </c>
    </row>
    <row r="455" spans="1:28" ht="43.2" x14ac:dyDescent="0.3">
      <c r="A455" s="3">
        <f t="shared" si="79"/>
        <v>438</v>
      </c>
      <c r="B455" s="3" t="s">
        <v>2561</v>
      </c>
      <c r="C455" s="3">
        <v>1</v>
      </c>
      <c r="D455" s="3" t="s">
        <v>1571</v>
      </c>
      <c r="E455" s="3" t="s">
        <v>467</v>
      </c>
      <c r="F455" s="3" t="s">
        <v>7</v>
      </c>
      <c r="G455" s="3"/>
      <c r="H455" s="3"/>
      <c r="I455" s="3" t="s">
        <v>2496</v>
      </c>
      <c r="J455" s="3">
        <v>13.32</v>
      </c>
      <c r="K455" s="3">
        <v>4200</v>
      </c>
      <c r="L455" s="3" t="s">
        <v>25</v>
      </c>
      <c r="M455" s="3">
        <v>1</v>
      </c>
      <c r="N455" s="28">
        <f t="shared" si="84"/>
        <v>4.2</v>
      </c>
      <c r="O455" s="40">
        <f t="shared" si="85"/>
        <v>55.944000000000003</v>
      </c>
      <c r="P455" s="12">
        <v>0</v>
      </c>
      <c r="Q455" s="46">
        <f t="shared" si="75"/>
        <v>0</v>
      </c>
      <c r="R455" s="12"/>
      <c r="S455" s="3">
        <f t="shared" si="76"/>
        <v>4.2</v>
      </c>
      <c r="T455" s="46" t="s">
        <v>2502</v>
      </c>
      <c r="U455" s="42">
        <f t="shared" si="82"/>
        <v>55.944000000000003</v>
      </c>
      <c r="V455" s="42">
        <f t="shared" si="83"/>
        <v>0</v>
      </c>
      <c r="W455" s="3"/>
      <c r="X455" s="3">
        <v>2.94</v>
      </c>
      <c r="Y455" s="3">
        <f t="shared" si="57"/>
        <v>1.2600000000000002</v>
      </c>
      <c r="Z455" s="3">
        <f t="shared" si="77"/>
        <v>39.160800000000002</v>
      </c>
      <c r="AA455" s="1">
        <v>2940</v>
      </c>
      <c r="AB455" s="1">
        <f t="shared" si="78"/>
        <v>2.94</v>
      </c>
    </row>
    <row r="456" spans="1:28" ht="43.2" x14ac:dyDescent="0.3">
      <c r="A456" s="3">
        <f t="shared" si="79"/>
        <v>439</v>
      </c>
      <c r="B456" s="3" t="s">
        <v>2561</v>
      </c>
      <c r="C456" s="3">
        <v>1</v>
      </c>
      <c r="D456" s="3" t="s">
        <v>1571</v>
      </c>
      <c r="E456" s="3" t="s">
        <v>468</v>
      </c>
      <c r="F456" s="3" t="s">
        <v>7</v>
      </c>
      <c r="G456" s="3"/>
      <c r="H456" s="3"/>
      <c r="I456" s="3" t="s">
        <v>2496</v>
      </c>
      <c r="J456" s="3">
        <v>13.32</v>
      </c>
      <c r="K456" s="3">
        <v>4200</v>
      </c>
      <c r="L456" s="3" t="s">
        <v>25</v>
      </c>
      <c r="M456" s="3">
        <v>1</v>
      </c>
      <c r="N456" s="28">
        <f t="shared" si="84"/>
        <v>4.2</v>
      </c>
      <c r="O456" s="40">
        <f t="shared" si="85"/>
        <v>55.944000000000003</v>
      </c>
      <c r="P456" s="12">
        <v>0</v>
      </c>
      <c r="Q456" s="46">
        <f t="shared" si="75"/>
        <v>0</v>
      </c>
      <c r="R456" s="12"/>
      <c r="S456" s="3">
        <f t="shared" si="76"/>
        <v>4.2</v>
      </c>
      <c r="T456" s="46" t="s">
        <v>2502</v>
      </c>
      <c r="U456" s="42">
        <f t="shared" si="82"/>
        <v>55.944000000000003</v>
      </c>
      <c r="V456" s="42">
        <f t="shared" si="83"/>
        <v>0</v>
      </c>
      <c r="W456" s="3"/>
      <c r="X456" s="3">
        <v>2.94</v>
      </c>
      <c r="Y456" s="3">
        <f t="shared" si="57"/>
        <v>1.2600000000000002</v>
      </c>
      <c r="Z456" s="3">
        <f t="shared" si="77"/>
        <v>39.160800000000002</v>
      </c>
      <c r="AA456" s="1">
        <v>2940</v>
      </c>
      <c r="AB456" s="1">
        <f t="shared" si="78"/>
        <v>2.94</v>
      </c>
    </row>
    <row r="457" spans="1:28" ht="43.2" x14ac:dyDescent="0.3">
      <c r="A457" s="3">
        <f t="shared" si="79"/>
        <v>440</v>
      </c>
      <c r="B457" s="3" t="s">
        <v>2561</v>
      </c>
      <c r="C457" s="3">
        <v>1</v>
      </c>
      <c r="D457" s="3" t="s">
        <v>1571</v>
      </c>
      <c r="E457" s="3" t="s">
        <v>469</v>
      </c>
      <c r="F457" s="3" t="s">
        <v>7</v>
      </c>
      <c r="G457" s="3"/>
      <c r="H457" s="3"/>
      <c r="I457" s="3" t="s">
        <v>2496</v>
      </c>
      <c r="J457" s="3">
        <v>13.32</v>
      </c>
      <c r="K457" s="3">
        <v>4200</v>
      </c>
      <c r="L457" s="3" t="s">
        <v>25</v>
      </c>
      <c r="M457" s="3">
        <v>1</v>
      </c>
      <c r="N457" s="28">
        <f t="shared" si="84"/>
        <v>4.2</v>
      </c>
      <c r="O457" s="40">
        <f t="shared" si="85"/>
        <v>55.944000000000003</v>
      </c>
      <c r="P457" s="12">
        <v>0</v>
      </c>
      <c r="Q457" s="46">
        <f t="shared" si="75"/>
        <v>0</v>
      </c>
      <c r="R457" s="12"/>
      <c r="S457" s="3">
        <f t="shared" si="76"/>
        <v>4.2</v>
      </c>
      <c r="T457" s="46" t="s">
        <v>2502</v>
      </c>
      <c r="U457" s="42">
        <f t="shared" si="82"/>
        <v>55.944000000000003</v>
      </c>
      <c r="V457" s="42">
        <f t="shared" si="83"/>
        <v>0</v>
      </c>
      <c r="W457" s="3"/>
      <c r="X457" s="3">
        <v>2.94</v>
      </c>
      <c r="Y457" s="3">
        <f t="shared" si="57"/>
        <v>1.2600000000000002</v>
      </c>
      <c r="Z457" s="3">
        <f t="shared" si="77"/>
        <v>39.160800000000002</v>
      </c>
      <c r="AA457" s="1">
        <v>2940</v>
      </c>
      <c r="AB457" s="1">
        <f t="shared" si="78"/>
        <v>2.94</v>
      </c>
    </row>
    <row r="458" spans="1:28" ht="43.2" x14ac:dyDescent="0.3">
      <c r="A458" s="3">
        <f t="shared" si="79"/>
        <v>441</v>
      </c>
      <c r="B458" s="3" t="s">
        <v>2561</v>
      </c>
      <c r="C458" s="3">
        <v>1</v>
      </c>
      <c r="D458" s="3" t="s">
        <v>1571</v>
      </c>
      <c r="E458" s="3" t="s">
        <v>470</v>
      </c>
      <c r="F458" s="3" t="s">
        <v>7</v>
      </c>
      <c r="G458" s="3"/>
      <c r="H458" s="3"/>
      <c r="I458" s="3" t="s">
        <v>2496</v>
      </c>
      <c r="J458" s="3">
        <v>13.32</v>
      </c>
      <c r="K458" s="3">
        <v>6300</v>
      </c>
      <c r="L458" s="3" t="s">
        <v>25</v>
      </c>
      <c r="M458" s="3">
        <v>1</v>
      </c>
      <c r="N458" s="28">
        <f t="shared" si="84"/>
        <v>6.3</v>
      </c>
      <c r="O458" s="40">
        <f t="shared" si="85"/>
        <v>83.915999999999997</v>
      </c>
      <c r="P458" s="12">
        <v>0</v>
      </c>
      <c r="Q458" s="46">
        <f t="shared" si="75"/>
        <v>0</v>
      </c>
      <c r="R458" s="12"/>
      <c r="S458" s="3">
        <f t="shared" si="76"/>
        <v>6.3</v>
      </c>
      <c r="T458" s="46" t="s">
        <v>2502</v>
      </c>
      <c r="U458" s="42">
        <f t="shared" si="82"/>
        <v>83.915999999999997</v>
      </c>
      <c r="V458" s="42">
        <f t="shared" si="83"/>
        <v>0</v>
      </c>
      <c r="W458" s="3"/>
      <c r="X458" s="3">
        <v>3.15</v>
      </c>
      <c r="Y458" s="3">
        <f t="shared" si="57"/>
        <v>3.15</v>
      </c>
      <c r="Z458" s="3">
        <f t="shared" si="77"/>
        <v>41.957999999999998</v>
      </c>
      <c r="AA458" s="1">
        <v>3150</v>
      </c>
      <c r="AB458" s="1">
        <f t="shared" si="78"/>
        <v>3.15</v>
      </c>
    </row>
    <row r="459" spans="1:28" ht="43.2" x14ac:dyDescent="0.3">
      <c r="A459" s="3">
        <f t="shared" si="79"/>
        <v>442</v>
      </c>
      <c r="B459" s="3" t="s">
        <v>2561</v>
      </c>
      <c r="C459" s="3">
        <v>1</v>
      </c>
      <c r="D459" s="3" t="s">
        <v>1571</v>
      </c>
      <c r="E459" s="3" t="s">
        <v>471</v>
      </c>
      <c r="F459" s="3" t="s">
        <v>7</v>
      </c>
      <c r="G459" s="3"/>
      <c r="H459" s="3"/>
      <c r="I459" s="3" t="s">
        <v>2496</v>
      </c>
      <c r="J459" s="3">
        <v>13.32</v>
      </c>
      <c r="K459" s="3">
        <v>6300</v>
      </c>
      <c r="L459" s="3" t="s">
        <v>25</v>
      </c>
      <c r="M459" s="3">
        <v>1</v>
      </c>
      <c r="N459" s="28">
        <f t="shared" si="84"/>
        <v>6.3</v>
      </c>
      <c r="O459" s="40">
        <f t="shared" si="85"/>
        <v>83.915999999999997</v>
      </c>
      <c r="P459" s="12">
        <v>0</v>
      </c>
      <c r="Q459" s="46">
        <f t="shared" si="75"/>
        <v>0</v>
      </c>
      <c r="R459" s="12"/>
      <c r="S459" s="3">
        <f t="shared" si="76"/>
        <v>6.3</v>
      </c>
      <c r="T459" s="46" t="s">
        <v>2502</v>
      </c>
      <c r="U459" s="42">
        <f t="shared" si="82"/>
        <v>83.915999999999997</v>
      </c>
      <c r="V459" s="42">
        <f t="shared" si="83"/>
        <v>0</v>
      </c>
      <c r="W459" s="3"/>
      <c r="X459" s="3">
        <v>3.15</v>
      </c>
      <c r="Y459" s="3">
        <f t="shared" si="57"/>
        <v>3.15</v>
      </c>
      <c r="Z459" s="3">
        <f t="shared" si="77"/>
        <v>41.957999999999998</v>
      </c>
      <c r="AA459" s="1">
        <v>3150</v>
      </c>
      <c r="AB459" s="1">
        <f t="shared" si="78"/>
        <v>3.15</v>
      </c>
    </row>
    <row r="460" spans="1:28" ht="43.2" x14ac:dyDescent="0.3">
      <c r="A460" s="3">
        <f t="shared" si="79"/>
        <v>443</v>
      </c>
      <c r="B460" s="3" t="s">
        <v>2561</v>
      </c>
      <c r="C460" s="3">
        <v>1</v>
      </c>
      <c r="D460" s="3" t="s">
        <v>1571</v>
      </c>
      <c r="E460" s="3" t="s">
        <v>472</v>
      </c>
      <c r="F460" s="3" t="s">
        <v>7</v>
      </c>
      <c r="G460" s="3"/>
      <c r="H460" s="3"/>
      <c r="I460" s="3" t="s">
        <v>2496</v>
      </c>
      <c r="J460" s="3">
        <v>13.32</v>
      </c>
      <c r="K460" s="3">
        <v>6300</v>
      </c>
      <c r="L460" s="3" t="s">
        <v>25</v>
      </c>
      <c r="M460" s="3">
        <v>1</v>
      </c>
      <c r="N460" s="28">
        <f t="shared" si="84"/>
        <v>6.3</v>
      </c>
      <c r="O460" s="40">
        <f t="shared" si="85"/>
        <v>83.915999999999997</v>
      </c>
      <c r="P460" s="12">
        <v>0</v>
      </c>
      <c r="Q460" s="46">
        <f t="shared" si="75"/>
        <v>0</v>
      </c>
      <c r="R460" s="12"/>
      <c r="S460" s="3">
        <f t="shared" si="76"/>
        <v>6.3</v>
      </c>
      <c r="T460" s="46" t="s">
        <v>2502</v>
      </c>
      <c r="U460" s="42">
        <f t="shared" si="82"/>
        <v>83.915999999999997</v>
      </c>
      <c r="V460" s="42">
        <f t="shared" si="83"/>
        <v>0</v>
      </c>
      <c r="W460" s="3"/>
      <c r="X460" s="3">
        <v>4.41</v>
      </c>
      <c r="Y460" s="3">
        <f t="shared" si="57"/>
        <v>1.8899999999999997</v>
      </c>
      <c r="Z460" s="3">
        <f t="shared" si="77"/>
        <v>58.741200000000006</v>
      </c>
      <c r="AA460" s="1">
        <v>4410</v>
      </c>
      <c r="AB460" s="1">
        <f t="shared" si="78"/>
        <v>4.41</v>
      </c>
    </row>
    <row r="461" spans="1:28" ht="43.2" x14ac:dyDescent="0.3">
      <c r="A461" s="3">
        <f t="shared" si="79"/>
        <v>444</v>
      </c>
      <c r="B461" s="3" t="s">
        <v>2561</v>
      </c>
      <c r="C461" s="3">
        <v>1</v>
      </c>
      <c r="D461" s="3" t="s">
        <v>1571</v>
      </c>
      <c r="E461" s="3" t="s">
        <v>473</v>
      </c>
      <c r="F461" s="3" t="s">
        <v>7</v>
      </c>
      <c r="G461" s="3"/>
      <c r="H461" s="3"/>
      <c r="I461" s="3" t="s">
        <v>2496</v>
      </c>
      <c r="J461" s="3">
        <v>13.32</v>
      </c>
      <c r="K461" s="3">
        <v>6300</v>
      </c>
      <c r="L461" s="3" t="s">
        <v>25</v>
      </c>
      <c r="M461" s="3">
        <v>1</v>
      </c>
      <c r="N461" s="28">
        <f t="shared" si="84"/>
        <v>6.3</v>
      </c>
      <c r="O461" s="40">
        <f t="shared" si="85"/>
        <v>83.915999999999997</v>
      </c>
      <c r="P461" s="12">
        <v>0</v>
      </c>
      <c r="Q461" s="46">
        <f t="shared" si="75"/>
        <v>0</v>
      </c>
      <c r="R461" s="12"/>
      <c r="S461" s="3">
        <f t="shared" si="76"/>
        <v>6.3</v>
      </c>
      <c r="T461" s="46" t="s">
        <v>2502</v>
      </c>
      <c r="U461" s="42">
        <f t="shared" si="82"/>
        <v>83.915999999999997</v>
      </c>
      <c r="V461" s="42">
        <f t="shared" si="83"/>
        <v>0</v>
      </c>
      <c r="W461" s="3"/>
      <c r="X461" s="3">
        <v>4.41</v>
      </c>
      <c r="Y461" s="3">
        <f t="shared" si="57"/>
        <v>1.8899999999999997</v>
      </c>
      <c r="Z461" s="3">
        <f t="shared" si="77"/>
        <v>58.741200000000006</v>
      </c>
      <c r="AA461" s="1">
        <v>4410</v>
      </c>
      <c r="AB461" s="1">
        <f t="shared" si="78"/>
        <v>4.41</v>
      </c>
    </row>
    <row r="462" spans="1:28" ht="43.2" x14ac:dyDescent="0.3">
      <c r="A462" s="3">
        <f t="shared" si="79"/>
        <v>445</v>
      </c>
      <c r="B462" s="3" t="s">
        <v>2561</v>
      </c>
      <c r="C462" s="3">
        <v>1</v>
      </c>
      <c r="D462" s="3" t="s">
        <v>1571</v>
      </c>
      <c r="E462" s="3" t="s">
        <v>474</v>
      </c>
      <c r="F462" s="3" t="s">
        <v>7</v>
      </c>
      <c r="G462" s="3"/>
      <c r="H462" s="3"/>
      <c r="I462" s="3" t="s">
        <v>2496</v>
      </c>
      <c r="J462" s="3">
        <v>13.32</v>
      </c>
      <c r="K462" s="3">
        <v>6300</v>
      </c>
      <c r="L462" s="3" t="s">
        <v>25</v>
      </c>
      <c r="M462" s="3">
        <v>1</v>
      </c>
      <c r="N462" s="28">
        <f t="shared" si="84"/>
        <v>6.3</v>
      </c>
      <c r="O462" s="40">
        <f t="shared" si="85"/>
        <v>83.915999999999997</v>
      </c>
      <c r="P462" s="12">
        <v>0</v>
      </c>
      <c r="Q462" s="46">
        <f t="shared" si="75"/>
        <v>0</v>
      </c>
      <c r="R462" s="12"/>
      <c r="S462" s="3">
        <f t="shared" si="76"/>
        <v>6.3</v>
      </c>
      <c r="T462" s="46" t="s">
        <v>2502</v>
      </c>
      <c r="U462" s="42">
        <f t="shared" si="82"/>
        <v>83.915999999999997</v>
      </c>
      <c r="V462" s="42">
        <f t="shared" si="83"/>
        <v>0</v>
      </c>
      <c r="W462" s="3"/>
      <c r="X462" s="3">
        <v>4.41</v>
      </c>
      <c r="Y462" s="3">
        <f t="shared" si="57"/>
        <v>1.8899999999999997</v>
      </c>
      <c r="Z462" s="3">
        <f t="shared" si="77"/>
        <v>58.741200000000006</v>
      </c>
      <c r="AA462" s="1">
        <v>4410</v>
      </c>
      <c r="AB462" s="1">
        <f t="shared" si="78"/>
        <v>4.41</v>
      </c>
    </row>
    <row r="463" spans="1:28" ht="43.2" x14ac:dyDescent="0.3">
      <c r="A463" s="3">
        <f t="shared" si="79"/>
        <v>446</v>
      </c>
      <c r="B463" s="3" t="s">
        <v>2561</v>
      </c>
      <c r="C463" s="3">
        <v>1</v>
      </c>
      <c r="D463" s="3" t="s">
        <v>1571</v>
      </c>
      <c r="E463" s="3" t="s">
        <v>475</v>
      </c>
      <c r="F463" s="3" t="s">
        <v>7</v>
      </c>
      <c r="G463" s="3"/>
      <c r="H463" s="3"/>
      <c r="I463" s="3" t="s">
        <v>2496</v>
      </c>
      <c r="J463" s="3">
        <v>13.32</v>
      </c>
      <c r="K463" s="3">
        <v>6300</v>
      </c>
      <c r="L463" s="3" t="s">
        <v>25</v>
      </c>
      <c r="M463" s="3">
        <v>1</v>
      </c>
      <c r="N463" s="28">
        <f t="shared" si="84"/>
        <v>6.3</v>
      </c>
      <c r="O463" s="40">
        <f t="shared" si="85"/>
        <v>83.915999999999997</v>
      </c>
      <c r="P463" s="12">
        <v>0</v>
      </c>
      <c r="Q463" s="46">
        <f t="shared" si="75"/>
        <v>0</v>
      </c>
      <c r="R463" s="12"/>
      <c r="S463" s="3">
        <f t="shared" si="76"/>
        <v>6.3</v>
      </c>
      <c r="T463" s="46" t="s">
        <v>2502</v>
      </c>
      <c r="U463" s="42">
        <f t="shared" si="82"/>
        <v>83.915999999999997</v>
      </c>
      <c r="V463" s="42">
        <f t="shared" si="83"/>
        <v>0</v>
      </c>
      <c r="W463" s="3"/>
      <c r="X463" s="3">
        <v>4.41</v>
      </c>
      <c r="Y463" s="3">
        <f t="shared" si="57"/>
        <v>1.8899999999999997</v>
      </c>
      <c r="Z463" s="3">
        <f t="shared" si="77"/>
        <v>58.741200000000006</v>
      </c>
      <c r="AA463" s="1">
        <v>4410</v>
      </c>
      <c r="AB463" s="1">
        <f t="shared" si="78"/>
        <v>4.41</v>
      </c>
    </row>
    <row r="464" spans="1:28" ht="43.2" x14ac:dyDescent="0.3">
      <c r="A464" s="3">
        <f t="shared" si="79"/>
        <v>447</v>
      </c>
      <c r="B464" s="3" t="s">
        <v>2561</v>
      </c>
      <c r="C464" s="3">
        <v>1</v>
      </c>
      <c r="D464" s="3" t="s">
        <v>1571</v>
      </c>
      <c r="E464" s="3" t="s">
        <v>476</v>
      </c>
      <c r="F464" s="3" t="s">
        <v>7</v>
      </c>
      <c r="G464" s="3"/>
      <c r="H464" s="3"/>
      <c r="I464" s="3" t="s">
        <v>2496</v>
      </c>
      <c r="J464" s="3">
        <v>13.32</v>
      </c>
      <c r="K464" s="3">
        <v>6700</v>
      </c>
      <c r="L464" s="3" t="s">
        <v>25</v>
      </c>
      <c r="M464" s="3">
        <v>1</v>
      </c>
      <c r="N464" s="28">
        <f t="shared" si="84"/>
        <v>6.7</v>
      </c>
      <c r="O464" s="40">
        <f t="shared" si="85"/>
        <v>89.244</v>
      </c>
      <c r="P464" s="12">
        <v>0</v>
      </c>
      <c r="Q464" s="46">
        <f t="shared" si="75"/>
        <v>0</v>
      </c>
      <c r="R464" s="12"/>
      <c r="S464" s="3">
        <f t="shared" si="76"/>
        <v>6.7</v>
      </c>
      <c r="T464" s="46" t="s">
        <v>2502</v>
      </c>
      <c r="U464" s="42">
        <f t="shared" si="82"/>
        <v>89.244</v>
      </c>
      <c r="V464" s="42">
        <f t="shared" si="83"/>
        <v>0</v>
      </c>
      <c r="W464" s="3"/>
      <c r="X464" s="3">
        <v>4.6900000000000004</v>
      </c>
      <c r="Y464" s="3">
        <f t="shared" si="57"/>
        <v>2.0099999999999998</v>
      </c>
      <c r="Z464" s="3">
        <f t="shared" si="77"/>
        <v>62.470800000000004</v>
      </c>
      <c r="AA464" s="1">
        <v>4690</v>
      </c>
      <c r="AB464" s="1">
        <f t="shared" si="78"/>
        <v>4.6900000000000004</v>
      </c>
    </row>
    <row r="465" spans="1:28" ht="43.2" x14ac:dyDescent="0.3">
      <c r="A465" s="3">
        <f t="shared" si="79"/>
        <v>448</v>
      </c>
      <c r="B465" s="3" t="s">
        <v>2561</v>
      </c>
      <c r="C465" s="3">
        <v>1</v>
      </c>
      <c r="D465" s="3" t="s">
        <v>1571</v>
      </c>
      <c r="E465" s="3" t="s">
        <v>477</v>
      </c>
      <c r="F465" s="3" t="s">
        <v>7</v>
      </c>
      <c r="G465" s="3"/>
      <c r="H465" s="3"/>
      <c r="I465" s="3" t="s">
        <v>2496</v>
      </c>
      <c r="J465" s="3">
        <v>13.32</v>
      </c>
      <c r="K465" s="3">
        <v>6700</v>
      </c>
      <c r="L465" s="3" t="s">
        <v>25</v>
      </c>
      <c r="M465" s="3">
        <v>1</v>
      </c>
      <c r="N465" s="28">
        <f t="shared" si="84"/>
        <v>6.7</v>
      </c>
      <c r="O465" s="40">
        <f t="shared" si="85"/>
        <v>89.244</v>
      </c>
      <c r="P465" s="12">
        <v>0</v>
      </c>
      <c r="Q465" s="46">
        <f t="shared" si="75"/>
        <v>0</v>
      </c>
      <c r="R465" s="12"/>
      <c r="S465" s="3">
        <f t="shared" si="76"/>
        <v>6.7</v>
      </c>
      <c r="T465" s="46" t="s">
        <v>2502</v>
      </c>
      <c r="U465" s="42">
        <f t="shared" si="82"/>
        <v>89.244</v>
      </c>
      <c r="V465" s="42">
        <f t="shared" si="83"/>
        <v>0</v>
      </c>
      <c r="W465" s="3"/>
      <c r="X465" s="3">
        <v>4.6900000000000004</v>
      </c>
      <c r="Y465" s="3">
        <f t="shared" si="57"/>
        <v>2.0099999999999998</v>
      </c>
      <c r="Z465" s="3">
        <f t="shared" si="77"/>
        <v>62.470800000000004</v>
      </c>
      <c r="AA465" s="1">
        <v>4690</v>
      </c>
      <c r="AB465" s="1">
        <f t="shared" si="78"/>
        <v>4.6900000000000004</v>
      </c>
    </row>
    <row r="466" spans="1:28" ht="43.2" x14ac:dyDescent="0.3">
      <c r="A466" s="3">
        <f t="shared" si="79"/>
        <v>449</v>
      </c>
      <c r="B466" s="3" t="s">
        <v>2561</v>
      </c>
      <c r="C466" s="3">
        <v>1</v>
      </c>
      <c r="D466" s="3" t="s">
        <v>1571</v>
      </c>
      <c r="E466" s="3" t="s">
        <v>478</v>
      </c>
      <c r="F466" s="3" t="s">
        <v>7</v>
      </c>
      <c r="G466" s="3"/>
      <c r="H466" s="3"/>
      <c r="I466" s="3" t="s">
        <v>2496</v>
      </c>
      <c r="J466" s="3">
        <v>13.32</v>
      </c>
      <c r="K466" s="3">
        <v>6300</v>
      </c>
      <c r="L466" s="3" t="s">
        <v>25</v>
      </c>
      <c r="M466" s="3">
        <v>1</v>
      </c>
      <c r="N466" s="28">
        <f t="shared" si="84"/>
        <v>6.3</v>
      </c>
      <c r="O466" s="40">
        <f t="shared" si="85"/>
        <v>83.915999999999997</v>
      </c>
      <c r="P466" s="12">
        <v>0</v>
      </c>
      <c r="Q466" s="46">
        <f t="shared" ref="Q466:Q529" si="86">N466*P466</f>
        <v>0</v>
      </c>
      <c r="R466" s="12"/>
      <c r="S466" s="3">
        <f t="shared" ref="S466:S529" si="87">N466-Q466</f>
        <v>6.3</v>
      </c>
      <c r="T466" s="46" t="s">
        <v>2502</v>
      </c>
      <c r="U466" s="42">
        <f t="shared" si="82"/>
        <v>83.915999999999997</v>
      </c>
      <c r="V466" s="42">
        <f t="shared" si="83"/>
        <v>0</v>
      </c>
      <c r="W466" s="3"/>
      <c r="X466" s="3">
        <v>4.41</v>
      </c>
      <c r="Y466" s="3">
        <f t="shared" si="57"/>
        <v>1.8899999999999997</v>
      </c>
      <c r="Z466" s="3">
        <f t="shared" si="77"/>
        <v>58.741200000000006</v>
      </c>
      <c r="AA466" s="1">
        <v>4410</v>
      </c>
      <c r="AB466" s="1">
        <f t="shared" si="78"/>
        <v>4.41</v>
      </c>
    </row>
    <row r="467" spans="1:28" ht="43.2" x14ac:dyDescent="0.3">
      <c r="A467" s="3">
        <f t="shared" si="79"/>
        <v>450</v>
      </c>
      <c r="B467" s="3" t="s">
        <v>2561</v>
      </c>
      <c r="C467" s="3">
        <v>1</v>
      </c>
      <c r="D467" s="3" t="s">
        <v>1571</v>
      </c>
      <c r="E467" s="3" t="s">
        <v>479</v>
      </c>
      <c r="F467" s="3" t="s">
        <v>7</v>
      </c>
      <c r="G467" s="3"/>
      <c r="H467" s="3"/>
      <c r="I467" s="3" t="s">
        <v>2496</v>
      </c>
      <c r="J467" s="3">
        <v>13.32</v>
      </c>
      <c r="K467" s="3">
        <v>6300</v>
      </c>
      <c r="L467" s="3" t="s">
        <v>25</v>
      </c>
      <c r="M467" s="3">
        <v>1</v>
      </c>
      <c r="N467" s="28">
        <f t="shared" si="84"/>
        <v>6.3</v>
      </c>
      <c r="O467" s="40">
        <f t="shared" si="85"/>
        <v>83.915999999999997</v>
      </c>
      <c r="P467" s="12">
        <v>0</v>
      </c>
      <c r="Q467" s="46">
        <f t="shared" si="86"/>
        <v>0</v>
      </c>
      <c r="R467" s="12"/>
      <c r="S467" s="3">
        <f t="shared" si="87"/>
        <v>6.3</v>
      </c>
      <c r="T467" s="46" t="s">
        <v>2502</v>
      </c>
      <c r="U467" s="42">
        <f t="shared" si="82"/>
        <v>83.915999999999997</v>
      </c>
      <c r="V467" s="42">
        <f t="shared" si="83"/>
        <v>0</v>
      </c>
      <c r="W467" s="3"/>
      <c r="X467" s="3">
        <v>4.41</v>
      </c>
      <c r="Y467" s="3">
        <f t="shared" si="57"/>
        <v>1.8899999999999997</v>
      </c>
      <c r="Z467" s="3">
        <f t="shared" ref="Z467:Z530" si="88">X467*J467*M467</f>
        <v>58.741200000000006</v>
      </c>
      <c r="AA467" s="1">
        <v>4410</v>
      </c>
      <c r="AB467" s="1">
        <f t="shared" ref="AB467:AB530" si="89">AA467/1000</f>
        <v>4.41</v>
      </c>
    </row>
    <row r="468" spans="1:28" ht="43.2" x14ac:dyDescent="0.3">
      <c r="A468" s="3">
        <f t="shared" ref="A468:A531" si="90">A467+1</f>
        <v>451</v>
      </c>
      <c r="B468" s="3" t="s">
        <v>2561</v>
      </c>
      <c r="C468" s="3">
        <v>1</v>
      </c>
      <c r="D468" s="3" t="s">
        <v>1571</v>
      </c>
      <c r="E468" s="3" t="s">
        <v>480</v>
      </c>
      <c r="F468" s="3" t="s">
        <v>7</v>
      </c>
      <c r="G468" s="3"/>
      <c r="H468" s="3"/>
      <c r="I468" s="3" t="s">
        <v>2496</v>
      </c>
      <c r="J468" s="3">
        <v>13.32</v>
      </c>
      <c r="K468" s="3">
        <v>6300</v>
      </c>
      <c r="L468" s="3" t="s">
        <v>25</v>
      </c>
      <c r="M468" s="3">
        <v>1</v>
      </c>
      <c r="N468" s="28">
        <f t="shared" si="84"/>
        <v>6.3</v>
      </c>
      <c r="O468" s="40">
        <f t="shared" si="85"/>
        <v>83.915999999999997</v>
      </c>
      <c r="P468" s="12">
        <v>0</v>
      </c>
      <c r="Q468" s="46">
        <f t="shared" si="86"/>
        <v>0</v>
      </c>
      <c r="R468" s="12"/>
      <c r="S468" s="3">
        <f t="shared" si="87"/>
        <v>6.3</v>
      </c>
      <c r="T468" s="46" t="s">
        <v>2502</v>
      </c>
      <c r="U468" s="42">
        <f t="shared" si="82"/>
        <v>83.915999999999997</v>
      </c>
      <c r="V468" s="42">
        <f t="shared" si="83"/>
        <v>0</v>
      </c>
      <c r="W468" s="3"/>
      <c r="X468" s="3">
        <v>4.41</v>
      </c>
      <c r="Y468" s="3">
        <f t="shared" si="57"/>
        <v>1.8899999999999997</v>
      </c>
      <c r="Z468" s="3">
        <f t="shared" si="88"/>
        <v>58.741200000000006</v>
      </c>
      <c r="AA468" s="1">
        <v>4410</v>
      </c>
      <c r="AB468" s="1">
        <f t="shared" si="89"/>
        <v>4.41</v>
      </c>
    </row>
    <row r="469" spans="1:28" ht="43.2" x14ac:dyDescent="0.3">
      <c r="A469" s="3">
        <f t="shared" si="90"/>
        <v>452</v>
      </c>
      <c r="B469" s="3" t="s">
        <v>2561</v>
      </c>
      <c r="C469" s="3">
        <v>1</v>
      </c>
      <c r="D469" s="3" t="s">
        <v>1571</v>
      </c>
      <c r="E469" s="3" t="s">
        <v>481</v>
      </c>
      <c r="F469" s="3" t="s">
        <v>7</v>
      </c>
      <c r="G469" s="3"/>
      <c r="H469" s="3"/>
      <c r="I469" s="3" t="s">
        <v>2496</v>
      </c>
      <c r="J469" s="3">
        <v>13.32</v>
      </c>
      <c r="K469" s="3">
        <v>6300</v>
      </c>
      <c r="L469" s="3" t="s">
        <v>25</v>
      </c>
      <c r="M469" s="3">
        <v>1</v>
      </c>
      <c r="N469" s="28">
        <f t="shared" si="84"/>
        <v>6.3</v>
      </c>
      <c r="O469" s="40">
        <f t="shared" si="85"/>
        <v>83.915999999999997</v>
      </c>
      <c r="P469" s="12">
        <v>0</v>
      </c>
      <c r="Q469" s="46">
        <f t="shared" si="86"/>
        <v>0</v>
      </c>
      <c r="R469" s="12"/>
      <c r="S469" s="3">
        <f t="shared" si="87"/>
        <v>6.3</v>
      </c>
      <c r="T469" s="46" t="s">
        <v>2502</v>
      </c>
      <c r="U469" s="42">
        <f t="shared" si="82"/>
        <v>83.915999999999997</v>
      </c>
      <c r="V469" s="42">
        <f t="shared" si="83"/>
        <v>0</v>
      </c>
      <c r="W469" s="3"/>
      <c r="X469" s="3">
        <v>4.41</v>
      </c>
      <c r="Y469" s="3">
        <f t="shared" si="57"/>
        <v>1.8899999999999997</v>
      </c>
      <c r="Z469" s="3">
        <f t="shared" si="88"/>
        <v>58.741200000000006</v>
      </c>
      <c r="AA469" s="1">
        <v>4410</v>
      </c>
      <c r="AB469" s="1">
        <f t="shared" si="89"/>
        <v>4.41</v>
      </c>
    </row>
    <row r="470" spans="1:28" ht="43.2" x14ac:dyDescent="0.3">
      <c r="A470" s="3">
        <f t="shared" si="90"/>
        <v>453</v>
      </c>
      <c r="B470" s="3" t="s">
        <v>2561</v>
      </c>
      <c r="C470" s="3">
        <v>1</v>
      </c>
      <c r="D470" s="3" t="s">
        <v>1571</v>
      </c>
      <c r="E470" s="3" t="s">
        <v>482</v>
      </c>
      <c r="F470" s="3" t="s">
        <v>7</v>
      </c>
      <c r="G470" s="3"/>
      <c r="H470" s="3"/>
      <c r="I470" s="3" t="s">
        <v>2496</v>
      </c>
      <c r="J470" s="3">
        <v>13.32</v>
      </c>
      <c r="K470" s="3">
        <v>6700</v>
      </c>
      <c r="L470" s="3" t="s">
        <v>25</v>
      </c>
      <c r="M470" s="3">
        <v>1</v>
      </c>
      <c r="N470" s="28">
        <f t="shared" si="84"/>
        <v>6.7</v>
      </c>
      <c r="O470" s="40">
        <f t="shared" si="85"/>
        <v>89.244</v>
      </c>
      <c r="P470" s="12">
        <v>0</v>
      </c>
      <c r="Q470" s="46">
        <f t="shared" si="86"/>
        <v>0</v>
      </c>
      <c r="R470" s="12"/>
      <c r="S470" s="3">
        <f t="shared" si="87"/>
        <v>6.7</v>
      </c>
      <c r="T470" s="46" t="s">
        <v>2502</v>
      </c>
      <c r="U470" s="42">
        <f t="shared" si="82"/>
        <v>89.244</v>
      </c>
      <c r="V470" s="42">
        <f t="shared" si="83"/>
        <v>0</v>
      </c>
      <c r="W470" s="3"/>
      <c r="X470" s="3">
        <v>4.6900000000000004</v>
      </c>
      <c r="Y470" s="3">
        <f t="shared" si="57"/>
        <v>2.0099999999999998</v>
      </c>
      <c r="Z470" s="3">
        <f t="shared" si="88"/>
        <v>62.470800000000004</v>
      </c>
      <c r="AA470" s="1">
        <v>4690</v>
      </c>
      <c r="AB470" s="1">
        <f t="shared" si="89"/>
        <v>4.6900000000000004</v>
      </c>
    </row>
    <row r="471" spans="1:28" ht="43.2" x14ac:dyDescent="0.3">
      <c r="A471" s="3">
        <f t="shared" si="90"/>
        <v>454</v>
      </c>
      <c r="B471" s="3" t="s">
        <v>2561</v>
      </c>
      <c r="C471" s="3">
        <v>1</v>
      </c>
      <c r="D471" s="3" t="s">
        <v>1571</v>
      </c>
      <c r="E471" s="3" t="s">
        <v>483</v>
      </c>
      <c r="F471" s="3" t="s">
        <v>7</v>
      </c>
      <c r="G471" s="3"/>
      <c r="H471" s="3"/>
      <c r="I471" s="3" t="s">
        <v>2496</v>
      </c>
      <c r="J471" s="3">
        <v>13.32</v>
      </c>
      <c r="K471" s="3">
        <v>6700</v>
      </c>
      <c r="L471" s="3" t="s">
        <v>25</v>
      </c>
      <c r="M471" s="3">
        <v>1</v>
      </c>
      <c r="N471" s="28">
        <f t="shared" si="84"/>
        <v>6.7</v>
      </c>
      <c r="O471" s="40">
        <f t="shared" si="85"/>
        <v>89.244</v>
      </c>
      <c r="P471" s="12">
        <v>0</v>
      </c>
      <c r="Q471" s="46">
        <f t="shared" si="86"/>
        <v>0</v>
      </c>
      <c r="R471" s="12"/>
      <c r="S471" s="3">
        <f t="shared" si="87"/>
        <v>6.7</v>
      </c>
      <c r="T471" s="46" t="s">
        <v>2502</v>
      </c>
      <c r="U471" s="42">
        <f t="shared" si="82"/>
        <v>89.244</v>
      </c>
      <c r="V471" s="42">
        <f t="shared" si="83"/>
        <v>0</v>
      </c>
      <c r="W471" s="3"/>
      <c r="X471" s="3">
        <v>4.6900000000000004</v>
      </c>
      <c r="Y471" s="3">
        <f t="shared" si="57"/>
        <v>2.0099999999999998</v>
      </c>
      <c r="Z471" s="3">
        <f t="shared" si="88"/>
        <v>62.470800000000004</v>
      </c>
      <c r="AA471" s="1">
        <v>4690</v>
      </c>
      <c r="AB471" s="1">
        <f t="shared" si="89"/>
        <v>4.6900000000000004</v>
      </c>
    </row>
    <row r="472" spans="1:28" ht="43.2" x14ac:dyDescent="0.3">
      <c r="A472" s="3">
        <f t="shared" si="90"/>
        <v>455</v>
      </c>
      <c r="B472" s="3" t="s">
        <v>2561</v>
      </c>
      <c r="C472" s="3">
        <v>1</v>
      </c>
      <c r="D472" s="3" t="s">
        <v>1571</v>
      </c>
      <c r="E472" s="3" t="s">
        <v>484</v>
      </c>
      <c r="F472" s="3" t="s">
        <v>7</v>
      </c>
      <c r="G472" s="3"/>
      <c r="H472" s="3"/>
      <c r="I472" s="3" t="s">
        <v>2496</v>
      </c>
      <c r="J472" s="3">
        <v>13.32</v>
      </c>
      <c r="K472" s="3">
        <v>6300</v>
      </c>
      <c r="L472" s="3" t="s">
        <v>25</v>
      </c>
      <c r="M472" s="3">
        <v>1</v>
      </c>
      <c r="N472" s="28">
        <f t="shared" si="84"/>
        <v>6.3</v>
      </c>
      <c r="O472" s="40">
        <f t="shared" si="85"/>
        <v>83.915999999999997</v>
      </c>
      <c r="P472" s="12">
        <v>0</v>
      </c>
      <c r="Q472" s="46">
        <f t="shared" si="86"/>
        <v>0</v>
      </c>
      <c r="R472" s="12"/>
      <c r="S472" s="3">
        <f t="shared" si="87"/>
        <v>6.3</v>
      </c>
      <c r="T472" s="46" t="s">
        <v>2502</v>
      </c>
      <c r="U472" s="42">
        <f t="shared" si="82"/>
        <v>83.915999999999997</v>
      </c>
      <c r="V472" s="42">
        <f t="shared" si="83"/>
        <v>0</v>
      </c>
      <c r="W472" s="3"/>
      <c r="X472" s="3">
        <v>4.41</v>
      </c>
      <c r="Y472" s="3">
        <f t="shared" si="57"/>
        <v>1.8899999999999997</v>
      </c>
      <c r="Z472" s="3">
        <f t="shared" si="88"/>
        <v>58.741200000000006</v>
      </c>
      <c r="AA472" s="1">
        <v>4410</v>
      </c>
      <c r="AB472" s="1">
        <f t="shared" si="89"/>
        <v>4.41</v>
      </c>
    </row>
    <row r="473" spans="1:28" ht="43.2" x14ac:dyDescent="0.3">
      <c r="A473" s="3">
        <f t="shared" si="90"/>
        <v>456</v>
      </c>
      <c r="B473" s="3" t="s">
        <v>2561</v>
      </c>
      <c r="C473" s="3">
        <v>1</v>
      </c>
      <c r="D473" s="3" t="s">
        <v>1571</v>
      </c>
      <c r="E473" s="3" t="s">
        <v>485</v>
      </c>
      <c r="F473" s="3" t="s">
        <v>7</v>
      </c>
      <c r="G473" s="3"/>
      <c r="H473" s="3"/>
      <c r="I473" s="3" t="s">
        <v>2496</v>
      </c>
      <c r="J473" s="3">
        <v>13.32</v>
      </c>
      <c r="K473" s="3">
        <v>6300</v>
      </c>
      <c r="L473" s="3" t="s">
        <v>25</v>
      </c>
      <c r="M473" s="3">
        <v>1</v>
      </c>
      <c r="N473" s="28">
        <f t="shared" si="84"/>
        <v>6.3</v>
      </c>
      <c r="O473" s="40">
        <f t="shared" si="85"/>
        <v>83.915999999999997</v>
      </c>
      <c r="P473" s="12">
        <v>0</v>
      </c>
      <c r="Q473" s="46">
        <f t="shared" si="86"/>
        <v>0</v>
      </c>
      <c r="R473" s="12"/>
      <c r="S473" s="3">
        <f t="shared" si="87"/>
        <v>6.3</v>
      </c>
      <c r="T473" s="46" t="s">
        <v>2502</v>
      </c>
      <c r="U473" s="42">
        <f t="shared" si="82"/>
        <v>83.915999999999997</v>
      </c>
      <c r="V473" s="42">
        <f t="shared" si="83"/>
        <v>0</v>
      </c>
      <c r="W473" s="3"/>
      <c r="X473" s="3">
        <v>4.41</v>
      </c>
      <c r="Y473" s="3">
        <f t="shared" si="57"/>
        <v>1.8899999999999997</v>
      </c>
      <c r="Z473" s="3">
        <f t="shared" si="88"/>
        <v>58.741200000000006</v>
      </c>
      <c r="AA473" s="1">
        <v>4410</v>
      </c>
      <c r="AB473" s="1">
        <f t="shared" si="89"/>
        <v>4.41</v>
      </c>
    </row>
    <row r="474" spans="1:28" ht="43.2" x14ac:dyDescent="0.3">
      <c r="A474" s="3">
        <f t="shared" si="90"/>
        <v>457</v>
      </c>
      <c r="B474" s="3" t="s">
        <v>2561</v>
      </c>
      <c r="C474" s="3">
        <v>1</v>
      </c>
      <c r="D474" s="3" t="s">
        <v>1571</v>
      </c>
      <c r="E474" s="3" t="s">
        <v>486</v>
      </c>
      <c r="F474" s="3" t="s">
        <v>7</v>
      </c>
      <c r="G474" s="3"/>
      <c r="H474" s="3"/>
      <c r="I474" s="3" t="s">
        <v>2496</v>
      </c>
      <c r="J474" s="3">
        <v>13.32</v>
      </c>
      <c r="K474" s="3">
        <v>6300</v>
      </c>
      <c r="L474" s="3" t="s">
        <v>25</v>
      </c>
      <c r="M474" s="3">
        <v>1</v>
      </c>
      <c r="N474" s="28">
        <f t="shared" si="84"/>
        <v>6.3</v>
      </c>
      <c r="O474" s="40">
        <f t="shared" si="85"/>
        <v>83.915999999999997</v>
      </c>
      <c r="P474" s="12">
        <v>0</v>
      </c>
      <c r="Q474" s="46">
        <f t="shared" si="86"/>
        <v>0</v>
      </c>
      <c r="R474" s="12"/>
      <c r="S474" s="3">
        <f t="shared" si="87"/>
        <v>6.3</v>
      </c>
      <c r="T474" s="46" t="s">
        <v>2502</v>
      </c>
      <c r="U474" s="42">
        <f t="shared" si="82"/>
        <v>83.915999999999997</v>
      </c>
      <c r="V474" s="42">
        <f t="shared" si="83"/>
        <v>0</v>
      </c>
      <c r="W474" s="3"/>
      <c r="X474" s="3">
        <v>4.41</v>
      </c>
      <c r="Y474" s="3">
        <f t="shared" si="57"/>
        <v>1.8899999999999997</v>
      </c>
      <c r="Z474" s="3">
        <f t="shared" si="88"/>
        <v>58.741200000000006</v>
      </c>
      <c r="AA474" s="1">
        <v>4410</v>
      </c>
      <c r="AB474" s="1">
        <f t="shared" si="89"/>
        <v>4.41</v>
      </c>
    </row>
    <row r="475" spans="1:28" ht="43.2" x14ac:dyDescent="0.3">
      <c r="A475" s="3">
        <f t="shared" si="90"/>
        <v>458</v>
      </c>
      <c r="B475" s="3" t="s">
        <v>2561</v>
      </c>
      <c r="C475" s="3">
        <v>1</v>
      </c>
      <c r="D475" s="3" t="s">
        <v>1571</v>
      </c>
      <c r="E475" s="3" t="s">
        <v>487</v>
      </c>
      <c r="F475" s="3" t="s">
        <v>7</v>
      </c>
      <c r="G475" s="3"/>
      <c r="H475" s="3"/>
      <c r="I475" s="3" t="s">
        <v>2496</v>
      </c>
      <c r="J475" s="3">
        <v>13.32</v>
      </c>
      <c r="K475" s="3">
        <v>6300</v>
      </c>
      <c r="L475" s="3" t="s">
        <v>25</v>
      </c>
      <c r="M475" s="3">
        <v>1</v>
      </c>
      <c r="N475" s="28">
        <f t="shared" si="84"/>
        <v>6.3</v>
      </c>
      <c r="O475" s="40">
        <f t="shared" si="85"/>
        <v>83.915999999999997</v>
      </c>
      <c r="P475" s="12">
        <v>0</v>
      </c>
      <c r="Q475" s="46">
        <f t="shared" si="86"/>
        <v>0</v>
      </c>
      <c r="R475" s="12"/>
      <c r="S475" s="3">
        <f t="shared" si="87"/>
        <v>6.3</v>
      </c>
      <c r="T475" s="46" t="s">
        <v>2502</v>
      </c>
      <c r="U475" s="42">
        <f t="shared" si="82"/>
        <v>83.915999999999997</v>
      </c>
      <c r="V475" s="42">
        <f t="shared" si="83"/>
        <v>0</v>
      </c>
      <c r="W475" s="3"/>
      <c r="X475" s="3">
        <v>4.41</v>
      </c>
      <c r="Y475" s="3">
        <f t="shared" si="57"/>
        <v>1.8899999999999997</v>
      </c>
      <c r="Z475" s="3">
        <f t="shared" si="88"/>
        <v>58.741200000000006</v>
      </c>
      <c r="AA475" s="1">
        <v>4410</v>
      </c>
      <c r="AB475" s="1">
        <f t="shared" si="89"/>
        <v>4.41</v>
      </c>
    </row>
    <row r="476" spans="1:28" ht="43.2" x14ac:dyDescent="0.3">
      <c r="A476" s="3">
        <f t="shared" si="90"/>
        <v>459</v>
      </c>
      <c r="B476" s="3" t="s">
        <v>2561</v>
      </c>
      <c r="C476" s="3">
        <v>1</v>
      </c>
      <c r="D476" s="3" t="s">
        <v>1571</v>
      </c>
      <c r="E476" s="3" t="s">
        <v>488</v>
      </c>
      <c r="F476" s="3" t="s">
        <v>7</v>
      </c>
      <c r="G476" s="3"/>
      <c r="H476" s="3"/>
      <c r="I476" s="3" t="s">
        <v>2496</v>
      </c>
      <c r="J476" s="3">
        <v>13.32</v>
      </c>
      <c r="K476" s="3">
        <v>4500</v>
      </c>
      <c r="L476" s="3" t="s">
        <v>25</v>
      </c>
      <c r="M476" s="3">
        <v>1</v>
      </c>
      <c r="N476" s="28">
        <f t="shared" si="84"/>
        <v>4.5</v>
      </c>
      <c r="O476" s="40">
        <f t="shared" si="85"/>
        <v>59.94</v>
      </c>
      <c r="P476" s="12">
        <v>0</v>
      </c>
      <c r="Q476" s="46">
        <f t="shared" si="86"/>
        <v>0</v>
      </c>
      <c r="R476" s="12"/>
      <c r="S476" s="3">
        <f t="shared" si="87"/>
        <v>4.5</v>
      </c>
      <c r="T476" s="46" t="s">
        <v>2502</v>
      </c>
      <c r="U476" s="42">
        <f t="shared" si="82"/>
        <v>59.94</v>
      </c>
      <c r="V476" s="42">
        <f t="shared" si="83"/>
        <v>0</v>
      </c>
      <c r="W476" s="3"/>
      <c r="X476" s="3">
        <v>3.15</v>
      </c>
      <c r="Y476" s="3">
        <f t="shared" si="57"/>
        <v>1.35</v>
      </c>
      <c r="Z476" s="3">
        <f t="shared" si="88"/>
        <v>41.957999999999998</v>
      </c>
      <c r="AA476" s="1">
        <v>3150</v>
      </c>
      <c r="AB476" s="1">
        <f t="shared" si="89"/>
        <v>3.15</v>
      </c>
    </row>
    <row r="477" spans="1:28" ht="43.2" x14ac:dyDescent="0.3">
      <c r="A477" s="3">
        <f t="shared" si="90"/>
        <v>460</v>
      </c>
      <c r="B477" s="3" t="s">
        <v>2561</v>
      </c>
      <c r="C477" s="3">
        <v>1</v>
      </c>
      <c r="D477" s="3" t="s">
        <v>1571</v>
      </c>
      <c r="E477" s="3" t="s">
        <v>489</v>
      </c>
      <c r="F477" s="3" t="s">
        <v>7</v>
      </c>
      <c r="G477" s="3"/>
      <c r="H477" s="3"/>
      <c r="I477" s="3" t="s">
        <v>2496</v>
      </c>
      <c r="J477" s="3">
        <v>13.32</v>
      </c>
      <c r="K477" s="3">
        <v>4500</v>
      </c>
      <c r="L477" s="3" t="s">
        <v>25</v>
      </c>
      <c r="M477" s="3">
        <v>1</v>
      </c>
      <c r="N477" s="28">
        <f t="shared" si="84"/>
        <v>4.5</v>
      </c>
      <c r="O477" s="40">
        <f t="shared" si="85"/>
        <v>59.94</v>
      </c>
      <c r="P477" s="12">
        <v>0</v>
      </c>
      <c r="Q477" s="46">
        <f t="shared" si="86"/>
        <v>0</v>
      </c>
      <c r="R477" s="12"/>
      <c r="S477" s="3">
        <f t="shared" si="87"/>
        <v>4.5</v>
      </c>
      <c r="T477" s="46" t="s">
        <v>2502</v>
      </c>
      <c r="U477" s="42">
        <f t="shared" si="82"/>
        <v>59.94</v>
      </c>
      <c r="V477" s="42">
        <f t="shared" si="83"/>
        <v>0</v>
      </c>
      <c r="W477" s="3"/>
      <c r="X477" s="3">
        <v>3.15</v>
      </c>
      <c r="Y477" s="3">
        <f t="shared" si="57"/>
        <v>1.35</v>
      </c>
      <c r="Z477" s="3">
        <f t="shared" si="88"/>
        <v>41.957999999999998</v>
      </c>
      <c r="AA477" s="1">
        <v>3150</v>
      </c>
      <c r="AB477" s="1">
        <f t="shared" si="89"/>
        <v>3.15</v>
      </c>
    </row>
    <row r="478" spans="1:28" ht="43.2" x14ac:dyDescent="0.3">
      <c r="A478" s="3">
        <f t="shared" si="90"/>
        <v>461</v>
      </c>
      <c r="B478" s="3" t="s">
        <v>2561</v>
      </c>
      <c r="C478" s="3">
        <v>1</v>
      </c>
      <c r="D478" s="3" t="s">
        <v>1571</v>
      </c>
      <c r="E478" s="3" t="s">
        <v>490</v>
      </c>
      <c r="F478" s="3" t="s">
        <v>7</v>
      </c>
      <c r="G478" s="3"/>
      <c r="H478" s="3"/>
      <c r="I478" s="3" t="s">
        <v>2496</v>
      </c>
      <c r="J478" s="3">
        <v>13.32</v>
      </c>
      <c r="K478" s="3">
        <v>2700</v>
      </c>
      <c r="L478" s="3" t="s">
        <v>25</v>
      </c>
      <c r="M478" s="3">
        <v>1</v>
      </c>
      <c r="N478" s="28">
        <f t="shared" si="84"/>
        <v>2.7</v>
      </c>
      <c r="O478" s="40">
        <f t="shared" si="85"/>
        <v>35.964000000000006</v>
      </c>
      <c r="P478" s="12">
        <v>0</v>
      </c>
      <c r="Q478" s="46">
        <f t="shared" si="86"/>
        <v>0</v>
      </c>
      <c r="R478" s="12"/>
      <c r="S478" s="3">
        <f t="shared" si="87"/>
        <v>2.7</v>
      </c>
      <c r="T478" s="46" t="s">
        <v>2502</v>
      </c>
      <c r="U478" s="42">
        <f t="shared" si="82"/>
        <v>35.964000000000006</v>
      </c>
      <c r="V478" s="42">
        <f t="shared" si="83"/>
        <v>0</v>
      </c>
      <c r="W478" s="3"/>
      <c r="X478" s="3">
        <v>1.89</v>
      </c>
      <c r="Y478" s="3">
        <f t="shared" si="57"/>
        <v>0.81000000000000028</v>
      </c>
      <c r="Z478" s="3">
        <f t="shared" si="88"/>
        <v>25.174799999999998</v>
      </c>
      <c r="AA478" s="1">
        <v>1890</v>
      </c>
      <c r="AB478" s="1">
        <f t="shared" si="89"/>
        <v>1.89</v>
      </c>
    </row>
    <row r="479" spans="1:28" ht="43.2" x14ac:dyDescent="0.3">
      <c r="A479" s="3">
        <f t="shared" si="90"/>
        <v>462</v>
      </c>
      <c r="B479" s="3" t="s">
        <v>2561</v>
      </c>
      <c r="C479" s="3">
        <v>1</v>
      </c>
      <c r="D479" s="3" t="s">
        <v>1571</v>
      </c>
      <c r="E479" s="3" t="s">
        <v>491</v>
      </c>
      <c r="F479" s="3" t="s">
        <v>7</v>
      </c>
      <c r="G479" s="3"/>
      <c r="H479" s="3"/>
      <c r="I479" s="3" t="s">
        <v>2496</v>
      </c>
      <c r="J479" s="3">
        <v>13.32</v>
      </c>
      <c r="K479" s="3">
        <v>2700</v>
      </c>
      <c r="L479" s="3" t="s">
        <v>25</v>
      </c>
      <c r="M479" s="3">
        <v>1</v>
      </c>
      <c r="N479" s="28">
        <f t="shared" si="84"/>
        <v>2.7</v>
      </c>
      <c r="O479" s="40">
        <f t="shared" si="85"/>
        <v>35.964000000000006</v>
      </c>
      <c r="P479" s="12">
        <v>0</v>
      </c>
      <c r="Q479" s="46">
        <f t="shared" si="86"/>
        <v>0</v>
      </c>
      <c r="R479" s="12"/>
      <c r="S479" s="3">
        <f t="shared" si="87"/>
        <v>2.7</v>
      </c>
      <c r="T479" s="46" t="s">
        <v>2502</v>
      </c>
      <c r="U479" s="42">
        <f t="shared" si="82"/>
        <v>35.964000000000006</v>
      </c>
      <c r="V479" s="42">
        <f t="shared" si="83"/>
        <v>0</v>
      </c>
      <c r="W479" s="3"/>
      <c r="X479" s="3">
        <v>1.89</v>
      </c>
      <c r="Y479" s="3">
        <f t="shared" si="57"/>
        <v>0.81000000000000028</v>
      </c>
      <c r="Z479" s="3">
        <f t="shared" si="88"/>
        <v>25.174799999999998</v>
      </c>
      <c r="AA479" s="1">
        <v>1890</v>
      </c>
      <c r="AB479" s="1">
        <f t="shared" si="89"/>
        <v>1.89</v>
      </c>
    </row>
    <row r="480" spans="1:28" ht="43.2" x14ac:dyDescent="0.3">
      <c r="A480" s="3">
        <f t="shared" si="90"/>
        <v>463</v>
      </c>
      <c r="B480" s="3" t="s">
        <v>2561</v>
      </c>
      <c r="C480" s="3">
        <v>1</v>
      </c>
      <c r="D480" s="3" t="s">
        <v>1571</v>
      </c>
      <c r="E480" s="3" t="s">
        <v>492</v>
      </c>
      <c r="F480" s="3" t="s">
        <v>7</v>
      </c>
      <c r="G480" s="3"/>
      <c r="H480" s="3"/>
      <c r="I480" s="3" t="s">
        <v>2496</v>
      </c>
      <c r="J480" s="3">
        <v>13.32</v>
      </c>
      <c r="K480" s="3">
        <v>4500</v>
      </c>
      <c r="L480" s="3" t="s">
        <v>25</v>
      </c>
      <c r="M480" s="3">
        <v>1</v>
      </c>
      <c r="N480" s="28">
        <f t="shared" si="84"/>
        <v>4.5</v>
      </c>
      <c r="O480" s="40">
        <f t="shared" si="85"/>
        <v>59.94</v>
      </c>
      <c r="P480" s="12">
        <v>0</v>
      </c>
      <c r="Q480" s="46">
        <f t="shared" si="86"/>
        <v>0</v>
      </c>
      <c r="R480" s="12"/>
      <c r="S480" s="3">
        <f t="shared" si="87"/>
        <v>4.5</v>
      </c>
      <c r="T480" s="46" t="s">
        <v>2502</v>
      </c>
      <c r="U480" s="42">
        <f t="shared" si="82"/>
        <v>59.94</v>
      </c>
      <c r="V480" s="42">
        <f t="shared" si="83"/>
        <v>0</v>
      </c>
      <c r="W480" s="3"/>
      <c r="X480" s="3">
        <v>3.15</v>
      </c>
      <c r="Y480" s="3">
        <f t="shared" si="57"/>
        <v>1.35</v>
      </c>
      <c r="Z480" s="3">
        <f t="shared" si="88"/>
        <v>41.957999999999998</v>
      </c>
      <c r="AA480" s="1">
        <v>3150</v>
      </c>
      <c r="AB480" s="1">
        <f t="shared" si="89"/>
        <v>3.15</v>
      </c>
    </row>
    <row r="481" spans="1:28" ht="43.2" x14ac:dyDescent="0.3">
      <c r="A481" s="3">
        <f t="shared" si="90"/>
        <v>464</v>
      </c>
      <c r="B481" s="3" t="s">
        <v>2561</v>
      </c>
      <c r="C481" s="3">
        <v>1</v>
      </c>
      <c r="D481" s="3" t="s">
        <v>1571</v>
      </c>
      <c r="E481" s="3" t="s">
        <v>493</v>
      </c>
      <c r="F481" s="3" t="s">
        <v>7</v>
      </c>
      <c r="G481" s="3"/>
      <c r="H481" s="3"/>
      <c r="I481" s="3" t="s">
        <v>2496</v>
      </c>
      <c r="J481" s="3">
        <v>13.32</v>
      </c>
      <c r="K481" s="3">
        <v>4500</v>
      </c>
      <c r="L481" s="3" t="s">
        <v>25</v>
      </c>
      <c r="M481" s="3">
        <v>1</v>
      </c>
      <c r="N481" s="28">
        <f t="shared" si="84"/>
        <v>4.5</v>
      </c>
      <c r="O481" s="40">
        <f t="shared" si="85"/>
        <v>59.94</v>
      </c>
      <c r="P481" s="12">
        <v>0</v>
      </c>
      <c r="Q481" s="46">
        <f t="shared" si="86"/>
        <v>0</v>
      </c>
      <c r="R481" s="12"/>
      <c r="S481" s="3">
        <f t="shared" si="87"/>
        <v>4.5</v>
      </c>
      <c r="T481" s="46" t="s">
        <v>2502</v>
      </c>
      <c r="U481" s="42">
        <f t="shared" si="82"/>
        <v>59.94</v>
      </c>
      <c r="V481" s="42">
        <f t="shared" si="83"/>
        <v>0</v>
      </c>
      <c r="W481" s="3"/>
      <c r="X481" s="3">
        <v>3.15</v>
      </c>
      <c r="Y481" s="3">
        <f t="shared" si="57"/>
        <v>1.35</v>
      </c>
      <c r="Z481" s="3">
        <f t="shared" si="88"/>
        <v>41.957999999999998</v>
      </c>
      <c r="AA481" s="1">
        <v>3150</v>
      </c>
      <c r="AB481" s="1">
        <f t="shared" si="89"/>
        <v>3.15</v>
      </c>
    </row>
    <row r="482" spans="1:28" ht="43.2" x14ac:dyDescent="0.3">
      <c r="A482" s="3">
        <f t="shared" si="90"/>
        <v>465</v>
      </c>
      <c r="B482" s="3" t="s">
        <v>2561</v>
      </c>
      <c r="C482" s="3">
        <v>1</v>
      </c>
      <c r="D482" s="3" t="s">
        <v>1571</v>
      </c>
      <c r="E482" s="3" t="s">
        <v>494</v>
      </c>
      <c r="F482" s="3" t="s">
        <v>7</v>
      </c>
      <c r="G482" s="3"/>
      <c r="H482" s="3"/>
      <c r="I482" s="3" t="s">
        <v>2496</v>
      </c>
      <c r="J482" s="3">
        <v>13.32</v>
      </c>
      <c r="K482" s="3">
        <v>2700</v>
      </c>
      <c r="L482" s="3" t="s">
        <v>25</v>
      </c>
      <c r="M482" s="3">
        <v>1</v>
      </c>
      <c r="N482" s="28">
        <f t="shared" si="84"/>
        <v>2.7</v>
      </c>
      <c r="O482" s="40">
        <f t="shared" si="85"/>
        <v>35.964000000000006</v>
      </c>
      <c r="P482" s="12">
        <v>0</v>
      </c>
      <c r="Q482" s="46">
        <f t="shared" si="86"/>
        <v>0</v>
      </c>
      <c r="R482" s="12"/>
      <c r="S482" s="3">
        <f t="shared" si="87"/>
        <v>2.7</v>
      </c>
      <c r="T482" s="46" t="s">
        <v>2502</v>
      </c>
      <c r="U482" s="42">
        <f t="shared" si="82"/>
        <v>35.964000000000006</v>
      </c>
      <c r="V482" s="42">
        <f t="shared" si="83"/>
        <v>0</v>
      </c>
      <c r="W482" s="3"/>
      <c r="X482" s="3">
        <v>1.89</v>
      </c>
      <c r="Y482" s="3">
        <f t="shared" si="57"/>
        <v>0.81000000000000028</v>
      </c>
      <c r="Z482" s="3">
        <f t="shared" si="88"/>
        <v>25.174799999999998</v>
      </c>
      <c r="AA482" s="1">
        <v>1890</v>
      </c>
      <c r="AB482" s="1">
        <f t="shared" si="89"/>
        <v>1.89</v>
      </c>
    </row>
    <row r="483" spans="1:28" ht="43.2" x14ac:dyDescent="0.3">
      <c r="A483" s="3">
        <f t="shared" si="90"/>
        <v>466</v>
      </c>
      <c r="B483" s="3" t="s">
        <v>2561</v>
      </c>
      <c r="C483" s="3">
        <v>1</v>
      </c>
      <c r="D483" s="3" t="s">
        <v>1571</v>
      </c>
      <c r="E483" s="3" t="s">
        <v>495</v>
      </c>
      <c r="F483" s="3" t="s">
        <v>7</v>
      </c>
      <c r="G483" s="3"/>
      <c r="H483" s="3"/>
      <c r="I483" s="3" t="s">
        <v>2496</v>
      </c>
      <c r="J483" s="3">
        <v>13.32</v>
      </c>
      <c r="K483" s="3">
        <v>2700</v>
      </c>
      <c r="L483" s="3" t="s">
        <v>25</v>
      </c>
      <c r="M483" s="3">
        <v>1</v>
      </c>
      <c r="N483" s="28">
        <f t="shared" si="84"/>
        <v>2.7</v>
      </c>
      <c r="O483" s="40">
        <f t="shared" si="85"/>
        <v>35.964000000000006</v>
      </c>
      <c r="P483" s="12">
        <v>0</v>
      </c>
      <c r="Q483" s="46">
        <f t="shared" si="86"/>
        <v>0</v>
      </c>
      <c r="R483" s="12"/>
      <c r="S483" s="3">
        <f t="shared" si="87"/>
        <v>2.7</v>
      </c>
      <c r="T483" s="46" t="s">
        <v>2502</v>
      </c>
      <c r="U483" s="42">
        <f t="shared" si="82"/>
        <v>35.964000000000006</v>
      </c>
      <c r="V483" s="42">
        <f t="shared" si="83"/>
        <v>0</v>
      </c>
      <c r="W483" s="3"/>
      <c r="X483" s="3">
        <v>1.89</v>
      </c>
      <c r="Y483" s="3">
        <f t="shared" si="57"/>
        <v>0.81000000000000028</v>
      </c>
      <c r="Z483" s="3">
        <f t="shared" si="88"/>
        <v>25.174799999999998</v>
      </c>
      <c r="AA483" s="1">
        <v>1890</v>
      </c>
      <c r="AB483" s="1">
        <f t="shared" si="89"/>
        <v>1.89</v>
      </c>
    </row>
    <row r="484" spans="1:28" ht="43.2" x14ac:dyDescent="0.3">
      <c r="A484" s="3">
        <f t="shared" si="90"/>
        <v>467</v>
      </c>
      <c r="B484" s="3" t="s">
        <v>2561</v>
      </c>
      <c r="C484" s="3">
        <v>1</v>
      </c>
      <c r="D484" s="3" t="s">
        <v>1571</v>
      </c>
      <c r="E484" s="3" t="s">
        <v>496</v>
      </c>
      <c r="F484" s="3" t="s">
        <v>7</v>
      </c>
      <c r="G484" s="3"/>
      <c r="H484" s="3"/>
      <c r="I484" s="3" t="s">
        <v>2496</v>
      </c>
      <c r="J484" s="3">
        <v>13.32</v>
      </c>
      <c r="K484" s="3">
        <v>4200</v>
      </c>
      <c r="L484" s="3" t="s">
        <v>25</v>
      </c>
      <c r="M484" s="3">
        <v>1</v>
      </c>
      <c r="N484" s="28">
        <f t="shared" si="84"/>
        <v>4.2</v>
      </c>
      <c r="O484" s="40">
        <f t="shared" si="85"/>
        <v>55.944000000000003</v>
      </c>
      <c r="P484" s="12">
        <v>0</v>
      </c>
      <c r="Q484" s="46">
        <f t="shared" si="86"/>
        <v>0</v>
      </c>
      <c r="R484" s="12"/>
      <c r="S484" s="3">
        <f t="shared" si="87"/>
        <v>4.2</v>
      </c>
      <c r="T484" s="46" t="s">
        <v>2502</v>
      </c>
      <c r="U484" s="42">
        <f t="shared" si="82"/>
        <v>55.944000000000003</v>
      </c>
      <c r="V484" s="42">
        <f t="shared" si="83"/>
        <v>0</v>
      </c>
      <c r="W484" s="3"/>
      <c r="X484" s="3">
        <v>1.68</v>
      </c>
      <c r="Y484" s="3">
        <f t="shared" si="57"/>
        <v>2.5200000000000005</v>
      </c>
      <c r="Z484" s="3">
        <f t="shared" si="88"/>
        <v>22.377600000000001</v>
      </c>
      <c r="AA484" s="1">
        <v>1680</v>
      </c>
      <c r="AB484" s="1">
        <f t="shared" si="89"/>
        <v>1.68</v>
      </c>
    </row>
    <row r="485" spans="1:28" ht="43.2" x14ac:dyDescent="0.3">
      <c r="A485" s="3">
        <f t="shared" si="90"/>
        <v>468</v>
      </c>
      <c r="B485" s="3" t="s">
        <v>2561</v>
      </c>
      <c r="C485" s="3">
        <v>1</v>
      </c>
      <c r="D485" s="3" t="s">
        <v>1571</v>
      </c>
      <c r="E485" s="3" t="s">
        <v>497</v>
      </c>
      <c r="F485" s="3" t="s">
        <v>7</v>
      </c>
      <c r="G485" s="3"/>
      <c r="H485" s="3"/>
      <c r="I485" s="3" t="s">
        <v>2496</v>
      </c>
      <c r="J485" s="3">
        <v>13.32</v>
      </c>
      <c r="K485" s="3">
        <v>4200</v>
      </c>
      <c r="L485" s="3" t="s">
        <v>25</v>
      </c>
      <c r="M485" s="3">
        <v>1</v>
      </c>
      <c r="N485" s="28">
        <f t="shared" si="84"/>
        <v>4.2</v>
      </c>
      <c r="O485" s="40">
        <f t="shared" si="85"/>
        <v>55.944000000000003</v>
      </c>
      <c r="P485" s="12">
        <v>0</v>
      </c>
      <c r="Q485" s="46">
        <f t="shared" si="86"/>
        <v>0</v>
      </c>
      <c r="R485" s="12"/>
      <c r="S485" s="3">
        <f t="shared" si="87"/>
        <v>4.2</v>
      </c>
      <c r="T485" s="46" t="s">
        <v>2502</v>
      </c>
      <c r="U485" s="42">
        <f t="shared" si="82"/>
        <v>55.944000000000003</v>
      </c>
      <c r="V485" s="42">
        <f t="shared" si="83"/>
        <v>0</v>
      </c>
      <c r="W485" s="3"/>
      <c r="X485" s="3">
        <v>1.68</v>
      </c>
      <c r="Y485" s="3">
        <f t="shared" si="57"/>
        <v>2.5200000000000005</v>
      </c>
      <c r="Z485" s="3">
        <f t="shared" si="88"/>
        <v>22.377600000000001</v>
      </c>
      <c r="AA485" s="1">
        <v>1680</v>
      </c>
      <c r="AB485" s="1">
        <f t="shared" si="89"/>
        <v>1.68</v>
      </c>
    </row>
    <row r="486" spans="1:28" ht="43.2" x14ac:dyDescent="0.3">
      <c r="A486" s="3">
        <f t="shared" si="90"/>
        <v>469</v>
      </c>
      <c r="B486" s="3" t="s">
        <v>2561</v>
      </c>
      <c r="C486" s="3">
        <v>1</v>
      </c>
      <c r="D486" s="3" t="s">
        <v>1571</v>
      </c>
      <c r="E486" s="3" t="s">
        <v>498</v>
      </c>
      <c r="F486" s="3" t="s">
        <v>7</v>
      </c>
      <c r="G486" s="3"/>
      <c r="H486" s="3"/>
      <c r="I486" s="3" t="s">
        <v>2496</v>
      </c>
      <c r="J486" s="3">
        <v>13.32</v>
      </c>
      <c r="K486" s="3">
        <v>4200</v>
      </c>
      <c r="L486" s="3" t="s">
        <v>25</v>
      </c>
      <c r="M486" s="3">
        <v>1</v>
      </c>
      <c r="N486" s="28">
        <f t="shared" si="84"/>
        <v>4.2</v>
      </c>
      <c r="O486" s="40">
        <f t="shared" si="85"/>
        <v>55.944000000000003</v>
      </c>
      <c r="P486" s="12">
        <v>0</v>
      </c>
      <c r="Q486" s="46">
        <f t="shared" si="86"/>
        <v>0</v>
      </c>
      <c r="R486" s="12"/>
      <c r="S486" s="3">
        <f t="shared" si="87"/>
        <v>4.2</v>
      </c>
      <c r="T486" s="46" t="s">
        <v>2502</v>
      </c>
      <c r="U486" s="42">
        <f t="shared" si="82"/>
        <v>55.944000000000003</v>
      </c>
      <c r="V486" s="42">
        <f t="shared" si="83"/>
        <v>0</v>
      </c>
      <c r="W486" s="3"/>
      <c r="X486" s="3">
        <v>1.68</v>
      </c>
      <c r="Y486" s="3">
        <f t="shared" si="57"/>
        <v>2.5200000000000005</v>
      </c>
      <c r="Z486" s="3">
        <f t="shared" si="88"/>
        <v>22.377600000000001</v>
      </c>
      <c r="AA486" s="1">
        <v>1680</v>
      </c>
      <c r="AB486" s="1">
        <f t="shared" si="89"/>
        <v>1.68</v>
      </c>
    </row>
    <row r="487" spans="1:28" ht="43.2" x14ac:dyDescent="0.3">
      <c r="A487" s="3">
        <f t="shared" si="90"/>
        <v>470</v>
      </c>
      <c r="B487" s="3" t="s">
        <v>2561</v>
      </c>
      <c r="C487" s="3">
        <v>1</v>
      </c>
      <c r="D487" s="3" t="s">
        <v>1571</v>
      </c>
      <c r="E487" s="3" t="s">
        <v>499</v>
      </c>
      <c r="F487" s="3" t="s">
        <v>7</v>
      </c>
      <c r="G487" s="3"/>
      <c r="H487" s="3"/>
      <c r="I487" s="3" t="s">
        <v>2496</v>
      </c>
      <c r="J487" s="3">
        <v>13.32</v>
      </c>
      <c r="K487" s="3">
        <v>4200</v>
      </c>
      <c r="L487" s="3" t="s">
        <v>25</v>
      </c>
      <c r="M487" s="3">
        <v>1</v>
      </c>
      <c r="N487" s="28">
        <f t="shared" si="84"/>
        <v>4.2</v>
      </c>
      <c r="O487" s="40">
        <f t="shared" si="85"/>
        <v>55.944000000000003</v>
      </c>
      <c r="P487" s="12">
        <v>0</v>
      </c>
      <c r="Q487" s="46">
        <f t="shared" si="86"/>
        <v>0</v>
      </c>
      <c r="R487" s="12"/>
      <c r="S487" s="3">
        <f t="shared" si="87"/>
        <v>4.2</v>
      </c>
      <c r="T487" s="46" t="s">
        <v>2502</v>
      </c>
      <c r="U487" s="42">
        <f t="shared" si="82"/>
        <v>55.944000000000003</v>
      </c>
      <c r="V487" s="42">
        <f t="shared" si="83"/>
        <v>0</v>
      </c>
      <c r="W487" s="3"/>
      <c r="X487" s="3">
        <v>1.68</v>
      </c>
      <c r="Y487" s="3">
        <f t="shared" si="57"/>
        <v>2.5200000000000005</v>
      </c>
      <c r="Z487" s="3">
        <f t="shared" si="88"/>
        <v>22.377600000000001</v>
      </c>
      <c r="AA487" s="1">
        <v>1680</v>
      </c>
      <c r="AB487" s="1">
        <f t="shared" si="89"/>
        <v>1.68</v>
      </c>
    </row>
    <row r="488" spans="1:28" ht="43.2" x14ac:dyDescent="0.3">
      <c r="A488" s="3">
        <f t="shared" si="90"/>
        <v>471</v>
      </c>
      <c r="B488" s="3" t="s">
        <v>2561</v>
      </c>
      <c r="C488" s="3">
        <v>1</v>
      </c>
      <c r="D488" s="3" t="s">
        <v>1571</v>
      </c>
      <c r="E488" s="3" t="s">
        <v>500</v>
      </c>
      <c r="F488" s="3" t="s">
        <v>7</v>
      </c>
      <c r="G488" s="3"/>
      <c r="H488" s="3"/>
      <c r="I488" s="3" t="s">
        <v>2496</v>
      </c>
      <c r="J488" s="3">
        <v>13.32</v>
      </c>
      <c r="K488" s="3">
        <v>4200</v>
      </c>
      <c r="L488" s="3" t="s">
        <v>25</v>
      </c>
      <c r="M488" s="3">
        <v>1</v>
      </c>
      <c r="N488" s="28">
        <f t="shared" si="84"/>
        <v>4.2</v>
      </c>
      <c r="O488" s="40">
        <f t="shared" si="85"/>
        <v>55.944000000000003</v>
      </c>
      <c r="P488" s="12">
        <v>0</v>
      </c>
      <c r="Q488" s="46">
        <f t="shared" si="86"/>
        <v>0</v>
      </c>
      <c r="R488" s="12"/>
      <c r="S488" s="3">
        <f t="shared" si="87"/>
        <v>4.2</v>
      </c>
      <c r="T488" s="46" t="s">
        <v>2502</v>
      </c>
      <c r="U488" s="42">
        <f t="shared" si="82"/>
        <v>55.944000000000003</v>
      </c>
      <c r="V488" s="42">
        <f t="shared" si="83"/>
        <v>0</v>
      </c>
      <c r="W488" s="3"/>
      <c r="X488" s="3">
        <v>1.68</v>
      </c>
      <c r="Y488" s="3">
        <f t="shared" si="57"/>
        <v>2.5200000000000005</v>
      </c>
      <c r="Z488" s="3">
        <f t="shared" si="88"/>
        <v>22.377600000000001</v>
      </c>
      <c r="AA488" s="1">
        <v>1680</v>
      </c>
      <c r="AB488" s="1">
        <f t="shared" si="89"/>
        <v>1.68</v>
      </c>
    </row>
    <row r="489" spans="1:28" ht="43.2" x14ac:dyDescent="0.3">
      <c r="A489" s="3">
        <f t="shared" si="90"/>
        <v>472</v>
      </c>
      <c r="B489" s="3" t="s">
        <v>2561</v>
      </c>
      <c r="C489" s="3">
        <v>1</v>
      </c>
      <c r="D489" s="3" t="s">
        <v>1571</v>
      </c>
      <c r="E489" s="3" t="s">
        <v>501</v>
      </c>
      <c r="F489" s="3" t="s">
        <v>7</v>
      </c>
      <c r="G489" s="3"/>
      <c r="H489" s="3"/>
      <c r="I489" s="3" t="s">
        <v>2496</v>
      </c>
      <c r="J489" s="3">
        <v>13.32</v>
      </c>
      <c r="K489" s="3">
        <v>4200</v>
      </c>
      <c r="L489" s="3" t="s">
        <v>25</v>
      </c>
      <c r="M489" s="3">
        <v>1</v>
      </c>
      <c r="N489" s="28">
        <f t="shared" si="84"/>
        <v>4.2</v>
      </c>
      <c r="O489" s="40">
        <f t="shared" si="85"/>
        <v>55.944000000000003</v>
      </c>
      <c r="P489" s="12">
        <v>0</v>
      </c>
      <c r="Q489" s="46">
        <f t="shared" si="86"/>
        <v>0</v>
      </c>
      <c r="R489" s="12"/>
      <c r="S489" s="3">
        <f t="shared" si="87"/>
        <v>4.2</v>
      </c>
      <c r="T489" s="46" t="s">
        <v>2502</v>
      </c>
      <c r="U489" s="42">
        <f t="shared" si="82"/>
        <v>55.944000000000003</v>
      </c>
      <c r="V489" s="42">
        <f t="shared" si="83"/>
        <v>0</v>
      </c>
      <c r="W489" s="3"/>
      <c r="X489" s="3">
        <v>1.68</v>
      </c>
      <c r="Y489" s="3">
        <f t="shared" si="57"/>
        <v>2.5200000000000005</v>
      </c>
      <c r="Z489" s="3">
        <f t="shared" si="88"/>
        <v>22.377600000000001</v>
      </c>
      <c r="AA489" s="1">
        <v>1680</v>
      </c>
      <c r="AB489" s="1">
        <f t="shared" si="89"/>
        <v>1.68</v>
      </c>
    </row>
    <row r="490" spans="1:28" ht="43.2" x14ac:dyDescent="0.3">
      <c r="A490" s="3">
        <f t="shared" si="90"/>
        <v>473</v>
      </c>
      <c r="B490" s="3" t="s">
        <v>2561</v>
      </c>
      <c r="C490" s="3">
        <v>1</v>
      </c>
      <c r="D490" s="3" t="s">
        <v>1571</v>
      </c>
      <c r="E490" s="3" t="s">
        <v>502</v>
      </c>
      <c r="F490" s="3" t="s">
        <v>7</v>
      </c>
      <c r="G490" s="3"/>
      <c r="H490" s="3"/>
      <c r="I490" s="3" t="s">
        <v>2496</v>
      </c>
      <c r="J490" s="3">
        <v>13.32</v>
      </c>
      <c r="K490" s="3">
        <v>4200</v>
      </c>
      <c r="L490" s="3" t="s">
        <v>25</v>
      </c>
      <c r="M490" s="3">
        <v>1</v>
      </c>
      <c r="N490" s="28">
        <f t="shared" si="84"/>
        <v>4.2</v>
      </c>
      <c r="O490" s="40">
        <f t="shared" si="85"/>
        <v>55.944000000000003</v>
      </c>
      <c r="P490" s="12">
        <v>0</v>
      </c>
      <c r="Q490" s="46">
        <f t="shared" si="86"/>
        <v>0</v>
      </c>
      <c r="R490" s="12"/>
      <c r="S490" s="3">
        <f t="shared" si="87"/>
        <v>4.2</v>
      </c>
      <c r="T490" s="46" t="s">
        <v>2502</v>
      </c>
      <c r="U490" s="42">
        <f t="shared" ref="U490:U517" si="91">S490*J490</f>
        <v>55.944000000000003</v>
      </c>
      <c r="V490" s="42">
        <f t="shared" ref="V490:V517" si="92">Q490*J490</f>
        <v>0</v>
      </c>
      <c r="W490" s="3"/>
      <c r="X490" s="3">
        <v>1.68</v>
      </c>
      <c r="Y490" s="3">
        <f t="shared" si="57"/>
        <v>2.5200000000000005</v>
      </c>
      <c r="Z490" s="3">
        <f t="shared" si="88"/>
        <v>22.377600000000001</v>
      </c>
      <c r="AA490" s="1">
        <v>1680</v>
      </c>
      <c r="AB490" s="1">
        <f t="shared" si="89"/>
        <v>1.68</v>
      </c>
    </row>
    <row r="491" spans="1:28" ht="43.2" x14ac:dyDescent="0.3">
      <c r="A491" s="3">
        <f t="shared" si="90"/>
        <v>474</v>
      </c>
      <c r="B491" s="3" t="s">
        <v>2561</v>
      </c>
      <c r="C491" s="3">
        <v>1</v>
      </c>
      <c r="D491" s="3" t="s">
        <v>1571</v>
      </c>
      <c r="E491" s="3" t="s">
        <v>503</v>
      </c>
      <c r="F491" s="3" t="s">
        <v>7</v>
      </c>
      <c r="G491" s="3"/>
      <c r="H491" s="3"/>
      <c r="I491" s="3" t="s">
        <v>2496</v>
      </c>
      <c r="J491" s="3">
        <v>13.32</v>
      </c>
      <c r="K491" s="3">
        <v>4200</v>
      </c>
      <c r="L491" s="3" t="s">
        <v>25</v>
      </c>
      <c r="M491" s="3">
        <v>1</v>
      </c>
      <c r="N491" s="28">
        <f t="shared" si="84"/>
        <v>4.2</v>
      </c>
      <c r="O491" s="40">
        <f t="shared" si="85"/>
        <v>55.944000000000003</v>
      </c>
      <c r="P491" s="12">
        <v>0</v>
      </c>
      <c r="Q491" s="46">
        <f t="shared" si="86"/>
        <v>0</v>
      </c>
      <c r="R491" s="12"/>
      <c r="S491" s="3">
        <f t="shared" si="87"/>
        <v>4.2</v>
      </c>
      <c r="T491" s="46" t="s">
        <v>2502</v>
      </c>
      <c r="U491" s="42">
        <f t="shared" si="91"/>
        <v>55.944000000000003</v>
      </c>
      <c r="V491" s="42">
        <f t="shared" si="92"/>
        <v>0</v>
      </c>
      <c r="W491" s="3"/>
      <c r="X491" s="3">
        <v>1.68</v>
      </c>
      <c r="Y491" s="3">
        <f t="shared" si="57"/>
        <v>2.5200000000000005</v>
      </c>
      <c r="Z491" s="3">
        <f t="shared" si="88"/>
        <v>22.377600000000001</v>
      </c>
      <c r="AA491" s="1">
        <v>1680</v>
      </c>
      <c r="AB491" s="1">
        <f t="shared" si="89"/>
        <v>1.68</v>
      </c>
    </row>
    <row r="492" spans="1:28" ht="43.2" x14ac:dyDescent="0.3">
      <c r="A492" s="3">
        <f t="shared" si="90"/>
        <v>475</v>
      </c>
      <c r="B492" s="3" t="s">
        <v>2561</v>
      </c>
      <c r="C492" s="3">
        <v>1</v>
      </c>
      <c r="D492" s="3" t="s">
        <v>1571</v>
      </c>
      <c r="E492" s="3" t="s">
        <v>504</v>
      </c>
      <c r="F492" s="3" t="s">
        <v>7</v>
      </c>
      <c r="G492" s="3"/>
      <c r="H492" s="3"/>
      <c r="I492" s="3" t="s">
        <v>2496</v>
      </c>
      <c r="J492" s="3">
        <v>13.32</v>
      </c>
      <c r="K492" s="3">
        <v>4200</v>
      </c>
      <c r="L492" s="3" t="s">
        <v>25</v>
      </c>
      <c r="M492" s="3">
        <v>1</v>
      </c>
      <c r="N492" s="28">
        <f t="shared" si="84"/>
        <v>4.2</v>
      </c>
      <c r="O492" s="40">
        <f t="shared" si="85"/>
        <v>55.944000000000003</v>
      </c>
      <c r="P492" s="12">
        <v>0</v>
      </c>
      <c r="Q492" s="46">
        <f t="shared" si="86"/>
        <v>0</v>
      </c>
      <c r="R492" s="12"/>
      <c r="S492" s="3">
        <f t="shared" si="87"/>
        <v>4.2</v>
      </c>
      <c r="T492" s="46" t="s">
        <v>2502</v>
      </c>
      <c r="U492" s="42">
        <f t="shared" si="91"/>
        <v>55.944000000000003</v>
      </c>
      <c r="V492" s="42">
        <f t="shared" si="92"/>
        <v>0</v>
      </c>
      <c r="W492" s="3"/>
      <c r="X492" s="3">
        <v>1.68</v>
      </c>
      <c r="Y492" s="3">
        <f t="shared" si="57"/>
        <v>2.5200000000000005</v>
      </c>
      <c r="Z492" s="3">
        <f t="shared" si="88"/>
        <v>22.377600000000001</v>
      </c>
      <c r="AA492" s="1">
        <v>1680</v>
      </c>
      <c r="AB492" s="1">
        <f t="shared" si="89"/>
        <v>1.68</v>
      </c>
    </row>
    <row r="493" spans="1:28" ht="43.2" x14ac:dyDescent="0.3">
      <c r="A493" s="3">
        <f t="shared" si="90"/>
        <v>476</v>
      </c>
      <c r="B493" s="3" t="s">
        <v>2561</v>
      </c>
      <c r="C493" s="3">
        <v>1</v>
      </c>
      <c r="D493" s="3" t="s">
        <v>1571</v>
      </c>
      <c r="E493" s="3" t="s">
        <v>505</v>
      </c>
      <c r="F493" s="3" t="s">
        <v>7</v>
      </c>
      <c r="G493" s="3"/>
      <c r="H493" s="3"/>
      <c r="I493" s="3" t="s">
        <v>2496</v>
      </c>
      <c r="J493" s="3">
        <v>13.32</v>
      </c>
      <c r="K493" s="3">
        <v>4200</v>
      </c>
      <c r="L493" s="3" t="s">
        <v>25</v>
      </c>
      <c r="M493" s="3">
        <v>1</v>
      </c>
      <c r="N493" s="28">
        <f t="shared" si="84"/>
        <v>4.2</v>
      </c>
      <c r="O493" s="40">
        <f t="shared" si="85"/>
        <v>55.944000000000003</v>
      </c>
      <c r="P493" s="12">
        <v>0</v>
      </c>
      <c r="Q493" s="46">
        <f t="shared" si="86"/>
        <v>0</v>
      </c>
      <c r="R493" s="12"/>
      <c r="S493" s="3">
        <f t="shared" si="87"/>
        <v>4.2</v>
      </c>
      <c r="T493" s="46" t="s">
        <v>2502</v>
      </c>
      <c r="U493" s="42">
        <f t="shared" si="91"/>
        <v>55.944000000000003</v>
      </c>
      <c r="V493" s="42">
        <f t="shared" si="92"/>
        <v>0</v>
      </c>
      <c r="W493" s="3"/>
      <c r="X493" s="3">
        <v>1.68</v>
      </c>
      <c r="Y493" s="3">
        <f t="shared" ref="Y493:Y556" si="93">N493-X493</f>
        <v>2.5200000000000005</v>
      </c>
      <c r="Z493" s="3">
        <f t="shared" si="88"/>
        <v>22.377600000000001</v>
      </c>
      <c r="AA493" s="1">
        <v>1680</v>
      </c>
      <c r="AB493" s="1">
        <f t="shared" si="89"/>
        <v>1.68</v>
      </c>
    </row>
    <row r="494" spans="1:28" ht="43.2" x14ac:dyDescent="0.3">
      <c r="A494" s="3">
        <f t="shared" si="90"/>
        <v>477</v>
      </c>
      <c r="B494" s="3" t="s">
        <v>2561</v>
      </c>
      <c r="C494" s="3">
        <v>1</v>
      </c>
      <c r="D494" s="3" t="s">
        <v>1571</v>
      </c>
      <c r="E494" s="3" t="s">
        <v>506</v>
      </c>
      <c r="F494" s="3" t="s">
        <v>7</v>
      </c>
      <c r="G494" s="3"/>
      <c r="H494" s="3"/>
      <c r="I494" s="3" t="s">
        <v>2496</v>
      </c>
      <c r="J494" s="3">
        <v>13.32</v>
      </c>
      <c r="K494" s="3">
        <v>4200</v>
      </c>
      <c r="L494" s="3" t="s">
        <v>25</v>
      </c>
      <c r="M494" s="3">
        <v>1</v>
      </c>
      <c r="N494" s="28">
        <f t="shared" si="84"/>
        <v>4.2</v>
      </c>
      <c r="O494" s="40">
        <f t="shared" si="85"/>
        <v>55.944000000000003</v>
      </c>
      <c r="P494" s="12">
        <v>0</v>
      </c>
      <c r="Q494" s="46">
        <f t="shared" si="86"/>
        <v>0</v>
      </c>
      <c r="R494" s="12"/>
      <c r="S494" s="3">
        <f t="shared" si="87"/>
        <v>4.2</v>
      </c>
      <c r="T494" s="46" t="s">
        <v>2502</v>
      </c>
      <c r="U494" s="42">
        <f t="shared" si="91"/>
        <v>55.944000000000003</v>
      </c>
      <c r="V494" s="42">
        <f t="shared" si="92"/>
        <v>0</v>
      </c>
      <c r="W494" s="3"/>
      <c r="X494" s="3">
        <v>1.68</v>
      </c>
      <c r="Y494" s="3">
        <f t="shared" si="93"/>
        <v>2.5200000000000005</v>
      </c>
      <c r="Z494" s="3">
        <f t="shared" si="88"/>
        <v>22.377600000000001</v>
      </c>
      <c r="AA494" s="1">
        <v>1680</v>
      </c>
      <c r="AB494" s="1">
        <f t="shared" si="89"/>
        <v>1.68</v>
      </c>
    </row>
    <row r="495" spans="1:28" ht="43.2" x14ac:dyDescent="0.3">
      <c r="A495" s="3">
        <f t="shared" si="90"/>
        <v>478</v>
      </c>
      <c r="B495" s="3" t="s">
        <v>2561</v>
      </c>
      <c r="C495" s="3">
        <v>1</v>
      </c>
      <c r="D495" s="3" t="s">
        <v>1571</v>
      </c>
      <c r="E495" s="3" t="s">
        <v>507</v>
      </c>
      <c r="F495" s="3" t="s">
        <v>7</v>
      </c>
      <c r="G495" s="3"/>
      <c r="H495" s="3"/>
      <c r="I495" s="3" t="s">
        <v>2496</v>
      </c>
      <c r="J495" s="3">
        <v>13.32</v>
      </c>
      <c r="K495" s="3">
        <v>4200</v>
      </c>
      <c r="L495" s="3" t="s">
        <v>25</v>
      </c>
      <c r="M495" s="3">
        <v>1</v>
      </c>
      <c r="N495" s="28">
        <f t="shared" si="84"/>
        <v>4.2</v>
      </c>
      <c r="O495" s="40">
        <f t="shared" si="85"/>
        <v>55.944000000000003</v>
      </c>
      <c r="P495" s="12">
        <v>0</v>
      </c>
      <c r="Q495" s="46">
        <f t="shared" si="86"/>
        <v>0</v>
      </c>
      <c r="R495" s="12"/>
      <c r="S495" s="3">
        <f t="shared" si="87"/>
        <v>4.2</v>
      </c>
      <c r="T495" s="46" t="s">
        <v>2502</v>
      </c>
      <c r="U495" s="42">
        <f t="shared" si="91"/>
        <v>55.944000000000003</v>
      </c>
      <c r="V495" s="42">
        <f t="shared" si="92"/>
        <v>0</v>
      </c>
      <c r="W495" s="3"/>
      <c r="X495" s="3">
        <v>1.68</v>
      </c>
      <c r="Y495" s="3">
        <f t="shared" si="93"/>
        <v>2.5200000000000005</v>
      </c>
      <c r="Z495" s="3">
        <f t="shared" si="88"/>
        <v>22.377600000000001</v>
      </c>
      <c r="AA495" s="1">
        <v>1680</v>
      </c>
      <c r="AB495" s="1">
        <f t="shared" si="89"/>
        <v>1.68</v>
      </c>
    </row>
    <row r="496" spans="1:28" ht="43.2" x14ac:dyDescent="0.3">
      <c r="A496" s="3">
        <f t="shared" si="90"/>
        <v>479</v>
      </c>
      <c r="B496" s="3" t="s">
        <v>2561</v>
      </c>
      <c r="C496" s="3">
        <v>1</v>
      </c>
      <c r="D496" s="3" t="s">
        <v>1571</v>
      </c>
      <c r="E496" s="3" t="s">
        <v>508</v>
      </c>
      <c r="F496" s="3" t="s">
        <v>7</v>
      </c>
      <c r="G496" s="3"/>
      <c r="H496" s="3"/>
      <c r="I496" s="3" t="s">
        <v>2496</v>
      </c>
      <c r="J496" s="3">
        <v>13.32</v>
      </c>
      <c r="K496" s="3">
        <v>6700</v>
      </c>
      <c r="L496" s="3" t="s">
        <v>25</v>
      </c>
      <c r="M496" s="3">
        <v>1</v>
      </c>
      <c r="N496" s="28">
        <f t="shared" si="84"/>
        <v>6.7</v>
      </c>
      <c r="O496" s="40">
        <f t="shared" si="85"/>
        <v>89.244</v>
      </c>
      <c r="P496" s="12">
        <v>0</v>
      </c>
      <c r="Q496" s="46">
        <f t="shared" si="86"/>
        <v>0</v>
      </c>
      <c r="R496" s="12"/>
      <c r="S496" s="3">
        <f t="shared" si="87"/>
        <v>6.7</v>
      </c>
      <c r="T496" s="46" t="s">
        <v>2502</v>
      </c>
      <c r="U496" s="42">
        <f t="shared" si="91"/>
        <v>89.244</v>
      </c>
      <c r="V496" s="42">
        <f t="shared" si="92"/>
        <v>0</v>
      </c>
      <c r="W496" s="3"/>
      <c r="X496" s="3">
        <v>2.68</v>
      </c>
      <c r="Y496" s="3">
        <f t="shared" si="93"/>
        <v>4.0199999999999996</v>
      </c>
      <c r="Z496" s="3">
        <f t="shared" si="88"/>
        <v>35.697600000000001</v>
      </c>
      <c r="AA496" s="1">
        <v>2680</v>
      </c>
      <c r="AB496" s="1">
        <f t="shared" si="89"/>
        <v>2.68</v>
      </c>
    </row>
    <row r="497" spans="1:28" ht="43.2" x14ac:dyDescent="0.3">
      <c r="A497" s="3">
        <f t="shared" si="90"/>
        <v>480</v>
      </c>
      <c r="B497" s="3" t="s">
        <v>2561</v>
      </c>
      <c r="C497" s="3">
        <v>1</v>
      </c>
      <c r="D497" s="3" t="s">
        <v>1571</v>
      </c>
      <c r="E497" s="3" t="s">
        <v>509</v>
      </c>
      <c r="F497" s="3" t="s">
        <v>7</v>
      </c>
      <c r="G497" s="3"/>
      <c r="H497" s="3"/>
      <c r="I497" s="3" t="s">
        <v>2496</v>
      </c>
      <c r="J497" s="3">
        <v>13.32</v>
      </c>
      <c r="K497" s="3">
        <v>6700</v>
      </c>
      <c r="L497" s="3" t="s">
        <v>25</v>
      </c>
      <c r="M497" s="3">
        <v>1</v>
      </c>
      <c r="N497" s="28">
        <f t="shared" si="84"/>
        <v>6.7</v>
      </c>
      <c r="O497" s="40">
        <f t="shared" si="85"/>
        <v>89.244</v>
      </c>
      <c r="P497" s="12">
        <v>0</v>
      </c>
      <c r="Q497" s="46">
        <f t="shared" si="86"/>
        <v>0</v>
      </c>
      <c r="R497" s="12"/>
      <c r="S497" s="3">
        <f t="shared" si="87"/>
        <v>6.7</v>
      </c>
      <c r="T497" s="46" t="s">
        <v>2502</v>
      </c>
      <c r="U497" s="42">
        <f t="shared" si="91"/>
        <v>89.244</v>
      </c>
      <c r="V497" s="42">
        <f t="shared" si="92"/>
        <v>0</v>
      </c>
      <c r="W497" s="3"/>
      <c r="X497" s="3">
        <v>2.68</v>
      </c>
      <c r="Y497" s="3">
        <f t="shared" si="93"/>
        <v>4.0199999999999996</v>
      </c>
      <c r="Z497" s="3">
        <f t="shared" si="88"/>
        <v>35.697600000000001</v>
      </c>
      <c r="AA497" s="1">
        <v>2680</v>
      </c>
      <c r="AB497" s="1">
        <f t="shared" si="89"/>
        <v>2.68</v>
      </c>
    </row>
    <row r="498" spans="1:28" ht="43.2" x14ac:dyDescent="0.3">
      <c r="A498" s="3">
        <f t="shared" si="90"/>
        <v>481</v>
      </c>
      <c r="B498" s="3" t="s">
        <v>2561</v>
      </c>
      <c r="C498" s="3">
        <v>1</v>
      </c>
      <c r="D498" s="3" t="s">
        <v>1571</v>
      </c>
      <c r="E498" s="3" t="s">
        <v>510</v>
      </c>
      <c r="F498" s="3" t="s">
        <v>7</v>
      </c>
      <c r="G498" s="3"/>
      <c r="H498" s="3"/>
      <c r="I498" s="3" t="s">
        <v>2496</v>
      </c>
      <c r="J498" s="3">
        <v>13.32</v>
      </c>
      <c r="K498" s="3">
        <v>6700</v>
      </c>
      <c r="L498" s="3" t="s">
        <v>25</v>
      </c>
      <c r="M498" s="3">
        <v>1</v>
      </c>
      <c r="N498" s="28">
        <f t="shared" si="84"/>
        <v>6.7</v>
      </c>
      <c r="O498" s="40">
        <f t="shared" si="85"/>
        <v>89.244</v>
      </c>
      <c r="P498" s="12">
        <v>0</v>
      </c>
      <c r="Q498" s="46">
        <f t="shared" si="86"/>
        <v>0</v>
      </c>
      <c r="R498" s="12"/>
      <c r="S498" s="3">
        <f t="shared" si="87"/>
        <v>6.7</v>
      </c>
      <c r="T498" s="46" t="s">
        <v>2502</v>
      </c>
      <c r="U498" s="42">
        <f t="shared" si="91"/>
        <v>89.244</v>
      </c>
      <c r="V498" s="42">
        <f t="shared" si="92"/>
        <v>0</v>
      </c>
      <c r="W498" s="3"/>
      <c r="X498" s="3">
        <v>2.68</v>
      </c>
      <c r="Y498" s="3">
        <f t="shared" si="93"/>
        <v>4.0199999999999996</v>
      </c>
      <c r="Z498" s="3">
        <f t="shared" si="88"/>
        <v>35.697600000000001</v>
      </c>
      <c r="AA498" s="1">
        <v>2680</v>
      </c>
      <c r="AB498" s="1">
        <f t="shared" si="89"/>
        <v>2.68</v>
      </c>
    </row>
    <row r="499" spans="1:28" ht="43.2" x14ac:dyDescent="0.3">
      <c r="A499" s="3">
        <f t="shared" si="90"/>
        <v>482</v>
      </c>
      <c r="B499" s="3" t="s">
        <v>2561</v>
      </c>
      <c r="C499" s="3">
        <v>1</v>
      </c>
      <c r="D499" s="3" t="s">
        <v>1571</v>
      </c>
      <c r="E499" s="3" t="s">
        <v>511</v>
      </c>
      <c r="F499" s="3" t="s">
        <v>7</v>
      </c>
      <c r="G499" s="3"/>
      <c r="H499" s="3"/>
      <c r="I499" s="3" t="s">
        <v>2496</v>
      </c>
      <c r="J499" s="3">
        <v>13.32</v>
      </c>
      <c r="K499" s="3">
        <v>6700</v>
      </c>
      <c r="L499" s="3" t="s">
        <v>25</v>
      </c>
      <c r="M499" s="3">
        <v>1</v>
      </c>
      <c r="N499" s="28">
        <f t="shared" si="84"/>
        <v>6.7</v>
      </c>
      <c r="O499" s="40">
        <f t="shared" si="85"/>
        <v>89.244</v>
      </c>
      <c r="P499" s="12">
        <v>0</v>
      </c>
      <c r="Q499" s="46">
        <f t="shared" si="86"/>
        <v>0</v>
      </c>
      <c r="R499" s="12"/>
      <c r="S499" s="3">
        <f t="shared" si="87"/>
        <v>6.7</v>
      </c>
      <c r="T499" s="46" t="s">
        <v>2502</v>
      </c>
      <c r="U499" s="42">
        <f t="shared" si="91"/>
        <v>89.244</v>
      </c>
      <c r="V499" s="42">
        <f t="shared" si="92"/>
        <v>0</v>
      </c>
      <c r="W499" s="3"/>
      <c r="X499" s="3">
        <v>2.68</v>
      </c>
      <c r="Y499" s="3">
        <f t="shared" si="93"/>
        <v>4.0199999999999996</v>
      </c>
      <c r="Z499" s="3">
        <f t="shared" si="88"/>
        <v>35.697600000000001</v>
      </c>
      <c r="AA499" s="1">
        <v>2680</v>
      </c>
      <c r="AB499" s="1">
        <f t="shared" si="89"/>
        <v>2.68</v>
      </c>
    </row>
    <row r="500" spans="1:28" ht="43.2" x14ac:dyDescent="0.3">
      <c r="A500" s="3">
        <f t="shared" si="90"/>
        <v>483</v>
      </c>
      <c r="B500" s="3" t="s">
        <v>2561</v>
      </c>
      <c r="C500" s="3">
        <v>1</v>
      </c>
      <c r="D500" s="3" t="s">
        <v>1571</v>
      </c>
      <c r="E500" s="3" t="s">
        <v>512</v>
      </c>
      <c r="F500" s="3" t="s">
        <v>7</v>
      </c>
      <c r="G500" s="3"/>
      <c r="H500" s="3"/>
      <c r="I500" s="3" t="s">
        <v>2496</v>
      </c>
      <c r="J500" s="3">
        <v>13.32</v>
      </c>
      <c r="K500" s="3">
        <v>6700</v>
      </c>
      <c r="L500" s="3" t="s">
        <v>25</v>
      </c>
      <c r="M500" s="3">
        <v>1</v>
      </c>
      <c r="N500" s="28">
        <f t="shared" si="84"/>
        <v>6.7</v>
      </c>
      <c r="O500" s="40">
        <f t="shared" si="85"/>
        <v>89.244</v>
      </c>
      <c r="P500" s="12">
        <v>0</v>
      </c>
      <c r="Q500" s="46">
        <f t="shared" si="86"/>
        <v>0</v>
      </c>
      <c r="R500" s="12"/>
      <c r="S500" s="3">
        <f t="shared" si="87"/>
        <v>6.7</v>
      </c>
      <c r="T500" s="46" t="s">
        <v>2502</v>
      </c>
      <c r="U500" s="42">
        <f t="shared" si="91"/>
        <v>89.244</v>
      </c>
      <c r="V500" s="42">
        <f t="shared" si="92"/>
        <v>0</v>
      </c>
      <c r="W500" s="3"/>
      <c r="X500" s="3">
        <v>2.68</v>
      </c>
      <c r="Y500" s="3">
        <f t="shared" si="93"/>
        <v>4.0199999999999996</v>
      </c>
      <c r="Z500" s="3">
        <f t="shared" si="88"/>
        <v>35.697600000000001</v>
      </c>
      <c r="AA500" s="1">
        <v>2680</v>
      </c>
      <c r="AB500" s="1">
        <f t="shared" si="89"/>
        <v>2.68</v>
      </c>
    </row>
    <row r="501" spans="1:28" ht="43.2" x14ac:dyDescent="0.3">
      <c r="A501" s="3">
        <f t="shared" si="90"/>
        <v>484</v>
      </c>
      <c r="B501" s="3" t="s">
        <v>2561</v>
      </c>
      <c r="C501" s="3">
        <v>1</v>
      </c>
      <c r="D501" s="3" t="s">
        <v>1571</v>
      </c>
      <c r="E501" s="3" t="s">
        <v>513</v>
      </c>
      <c r="F501" s="3" t="s">
        <v>7</v>
      </c>
      <c r="G501" s="3"/>
      <c r="H501" s="3"/>
      <c r="I501" s="3" t="s">
        <v>2496</v>
      </c>
      <c r="J501" s="3">
        <v>13.32</v>
      </c>
      <c r="K501" s="3">
        <v>6700</v>
      </c>
      <c r="L501" s="3" t="s">
        <v>25</v>
      </c>
      <c r="M501" s="3">
        <v>1</v>
      </c>
      <c r="N501" s="28">
        <f t="shared" si="84"/>
        <v>6.7</v>
      </c>
      <c r="O501" s="40">
        <f t="shared" si="85"/>
        <v>89.244</v>
      </c>
      <c r="P501" s="12">
        <v>0</v>
      </c>
      <c r="Q501" s="46">
        <f t="shared" si="86"/>
        <v>0</v>
      </c>
      <c r="R501" s="12"/>
      <c r="S501" s="3">
        <f t="shared" si="87"/>
        <v>6.7</v>
      </c>
      <c r="T501" s="46" t="s">
        <v>2502</v>
      </c>
      <c r="U501" s="42">
        <f t="shared" si="91"/>
        <v>89.244</v>
      </c>
      <c r="V501" s="42">
        <f t="shared" si="92"/>
        <v>0</v>
      </c>
      <c r="W501" s="3"/>
      <c r="X501" s="3">
        <v>2.68</v>
      </c>
      <c r="Y501" s="3">
        <f t="shared" si="93"/>
        <v>4.0199999999999996</v>
      </c>
      <c r="Z501" s="3">
        <f t="shared" si="88"/>
        <v>35.697600000000001</v>
      </c>
      <c r="AA501" s="1">
        <v>2680</v>
      </c>
      <c r="AB501" s="1">
        <f t="shared" si="89"/>
        <v>2.68</v>
      </c>
    </row>
    <row r="502" spans="1:28" ht="43.2" x14ac:dyDescent="0.3">
      <c r="A502" s="3">
        <f t="shared" si="90"/>
        <v>485</v>
      </c>
      <c r="B502" s="3" t="s">
        <v>2561</v>
      </c>
      <c r="C502" s="3">
        <v>1</v>
      </c>
      <c r="D502" s="3" t="s">
        <v>1571</v>
      </c>
      <c r="E502" s="3" t="s">
        <v>514</v>
      </c>
      <c r="F502" s="3" t="s">
        <v>7</v>
      </c>
      <c r="G502" s="3"/>
      <c r="H502" s="3"/>
      <c r="I502" s="3" t="s">
        <v>2496</v>
      </c>
      <c r="J502" s="3">
        <v>13.32</v>
      </c>
      <c r="K502" s="3">
        <v>6700</v>
      </c>
      <c r="L502" s="3" t="s">
        <v>25</v>
      </c>
      <c r="M502" s="3">
        <v>1</v>
      </c>
      <c r="N502" s="28">
        <f t="shared" si="84"/>
        <v>6.7</v>
      </c>
      <c r="O502" s="40">
        <f t="shared" si="85"/>
        <v>89.244</v>
      </c>
      <c r="P502" s="12">
        <v>0</v>
      </c>
      <c r="Q502" s="46">
        <f t="shared" si="86"/>
        <v>0</v>
      </c>
      <c r="R502" s="12"/>
      <c r="S502" s="3">
        <f t="shared" si="87"/>
        <v>6.7</v>
      </c>
      <c r="T502" s="46" t="s">
        <v>2502</v>
      </c>
      <c r="U502" s="42">
        <f t="shared" si="91"/>
        <v>89.244</v>
      </c>
      <c r="V502" s="42">
        <f t="shared" si="92"/>
        <v>0</v>
      </c>
      <c r="W502" s="3"/>
      <c r="X502" s="3">
        <v>2.68</v>
      </c>
      <c r="Y502" s="3">
        <f t="shared" si="93"/>
        <v>4.0199999999999996</v>
      </c>
      <c r="Z502" s="3">
        <f t="shared" si="88"/>
        <v>35.697600000000001</v>
      </c>
      <c r="AA502" s="1">
        <v>2680</v>
      </c>
      <c r="AB502" s="1">
        <f t="shared" si="89"/>
        <v>2.68</v>
      </c>
    </row>
    <row r="503" spans="1:28" ht="43.2" x14ac:dyDescent="0.3">
      <c r="A503" s="3">
        <f t="shared" si="90"/>
        <v>486</v>
      </c>
      <c r="B503" s="3" t="s">
        <v>2561</v>
      </c>
      <c r="C503" s="3">
        <v>1</v>
      </c>
      <c r="D503" s="3" t="s">
        <v>1571</v>
      </c>
      <c r="E503" s="3" t="s">
        <v>515</v>
      </c>
      <c r="F503" s="3" t="s">
        <v>7</v>
      </c>
      <c r="G503" s="3"/>
      <c r="H503" s="3"/>
      <c r="I503" s="3" t="s">
        <v>2496</v>
      </c>
      <c r="J503" s="3">
        <v>13.32</v>
      </c>
      <c r="K503" s="3">
        <v>6700</v>
      </c>
      <c r="L503" s="3" t="s">
        <v>25</v>
      </c>
      <c r="M503" s="3">
        <v>1</v>
      </c>
      <c r="N503" s="28">
        <f t="shared" si="84"/>
        <v>6.7</v>
      </c>
      <c r="O503" s="40">
        <f t="shared" si="85"/>
        <v>89.244</v>
      </c>
      <c r="P503" s="12">
        <v>0</v>
      </c>
      <c r="Q503" s="46">
        <f t="shared" si="86"/>
        <v>0</v>
      </c>
      <c r="R503" s="12"/>
      <c r="S503" s="3">
        <f t="shared" si="87"/>
        <v>6.7</v>
      </c>
      <c r="T503" s="46" t="s">
        <v>2502</v>
      </c>
      <c r="U503" s="42">
        <f t="shared" si="91"/>
        <v>89.244</v>
      </c>
      <c r="V503" s="42">
        <f t="shared" si="92"/>
        <v>0</v>
      </c>
      <c r="W503" s="3"/>
      <c r="X503" s="3">
        <v>2.68</v>
      </c>
      <c r="Y503" s="3">
        <f t="shared" si="93"/>
        <v>4.0199999999999996</v>
      </c>
      <c r="Z503" s="3">
        <f t="shared" si="88"/>
        <v>35.697600000000001</v>
      </c>
      <c r="AA503" s="1">
        <v>2680</v>
      </c>
      <c r="AB503" s="1">
        <f t="shared" si="89"/>
        <v>2.68</v>
      </c>
    </row>
    <row r="504" spans="1:28" ht="43.2" x14ac:dyDescent="0.3">
      <c r="A504" s="3">
        <f t="shared" si="90"/>
        <v>487</v>
      </c>
      <c r="B504" s="3" t="s">
        <v>2561</v>
      </c>
      <c r="C504" s="3">
        <v>1</v>
      </c>
      <c r="D504" s="3" t="s">
        <v>1571</v>
      </c>
      <c r="E504" s="3" t="s">
        <v>516</v>
      </c>
      <c r="F504" s="3" t="s">
        <v>7</v>
      </c>
      <c r="G504" s="3"/>
      <c r="H504" s="3"/>
      <c r="I504" s="3" t="s">
        <v>2496</v>
      </c>
      <c r="J504" s="3">
        <v>13.32</v>
      </c>
      <c r="K504" s="3">
        <v>6700</v>
      </c>
      <c r="L504" s="3" t="s">
        <v>25</v>
      </c>
      <c r="M504" s="3">
        <v>1</v>
      </c>
      <c r="N504" s="28">
        <f t="shared" si="84"/>
        <v>6.7</v>
      </c>
      <c r="O504" s="40">
        <f t="shared" si="85"/>
        <v>89.244</v>
      </c>
      <c r="P504" s="12">
        <v>0</v>
      </c>
      <c r="Q504" s="46">
        <f t="shared" si="86"/>
        <v>0</v>
      </c>
      <c r="R504" s="12"/>
      <c r="S504" s="3">
        <f t="shared" si="87"/>
        <v>6.7</v>
      </c>
      <c r="T504" s="46" t="s">
        <v>2502</v>
      </c>
      <c r="U504" s="42">
        <f t="shared" si="91"/>
        <v>89.244</v>
      </c>
      <c r="V504" s="42">
        <f t="shared" si="92"/>
        <v>0</v>
      </c>
      <c r="W504" s="3"/>
      <c r="X504" s="3">
        <v>2.68</v>
      </c>
      <c r="Y504" s="3">
        <f t="shared" si="93"/>
        <v>4.0199999999999996</v>
      </c>
      <c r="Z504" s="3">
        <f t="shared" si="88"/>
        <v>35.697600000000001</v>
      </c>
      <c r="AA504" s="1">
        <v>2680</v>
      </c>
      <c r="AB504" s="1">
        <f t="shared" si="89"/>
        <v>2.68</v>
      </c>
    </row>
    <row r="505" spans="1:28" ht="43.2" x14ac:dyDescent="0.3">
      <c r="A505" s="3">
        <f t="shared" si="90"/>
        <v>488</v>
      </c>
      <c r="B505" s="3" t="s">
        <v>2561</v>
      </c>
      <c r="C505" s="3">
        <v>1</v>
      </c>
      <c r="D505" s="3" t="s">
        <v>1571</v>
      </c>
      <c r="E505" s="3" t="s">
        <v>517</v>
      </c>
      <c r="F505" s="3" t="s">
        <v>7</v>
      </c>
      <c r="G505" s="3"/>
      <c r="H505" s="3"/>
      <c r="I505" s="3" t="s">
        <v>2496</v>
      </c>
      <c r="J505" s="3">
        <v>13.32</v>
      </c>
      <c r="K505" s="3">
        <v>6700</v>
      </c>
      <c r="L505" s="3" t="s">
        <v>25</v>
      </c>
      <c r="M505" s="3">
        <v>1</v>
      </c>
      <c r="N505" s="28">
        <f t="shared" si="84"/>
        <v>6.7</v>
      </c>
      <c r="O505" s="40">
        <f t="shared" si="85"/>
        <v>89.244</v>
      </c>
      <c r="P505" s="12">
        <v>0</v>
      </c>
      <c r="Q505" s="46">
        <f t="shared" si="86"/>
        <v>0</v>
      </c>
      <c r="R505" s="12"/>
      <c r="S505" s="3">
        <f t="shared" si="87"/>
        <v>6.7</v>
      </c>
      <c r="T505" s="46" t="s">
        <v>2502</v>
      </c>
      <c r="U505" s="42">
        <f t="shared" si="91"/>
        <v>89.244</v>
      </c>
      <c r="V505" s="42">
        <f t="shared" si="92"/>
        <v>0</v>
      </c>
      <c r="W505" s="3"/>
      <c r="X505" s="3">
        <v>2.68</v>
      </c>
      <c r="Y505" s="3">
        <f t="shared" si="93"/>
        <v>4.0199999999999996</v>
      </c>
      <c r="Z505" s="3">
        <f t="shared" si="88"/>
        <v>35.697600000000001</v>
      </c>
      <c r="AA505" s="1">
        <v>2680</v>
      </c>
      <c r="AB505" s="1">
        <f t="shared" si="89"/>
        <v>2.68</v>
      </c>
    </row>
    <row r="506" spans="1:28" ht="43.2" x14ac:dyDescent="0.3">
      <c r="A506" s="3">
        <f t="shared" si="90"/>
        <v>489</v>
      </c>
      <c r="B506" s="3" t="s">
        <v>2561</v>
      </c>
      <c r="C506" s="3">
        <v>1</v>
      </c>
      <c r="D506" s="3" t="s">
        <v>1571</v>
      </c>
      <c r="E506" s="3" t="s">
        <v>518</v>
      </c>
      <c r="F506" s="3" t="s">
        <v>7</v>
      </c>
      <c r="G506" s="3"/>
      <c r="H506" s="3"/>
      <c r="I506" s="3" t="s">
        <v>2496</v>
      </c>
      <c r="J506" s="3">
        <v>13.32</v>
      </c>
      <c r="K506" s="3">
        <v>6700</v>
      </c>
      <c r="L506" s="3" t="s">
        <v>25</v>
      </c>
      <c r="M506" s="3">
        <v>1</v>
      </c>
      <c r="N506" s="28">
        <f t="shared" si="84"/>
        <v>6.7</v>
      </c>
      <c r="O506" s="40">
        <f t="shared" si="85"/>
        <v>89.244</v>
      </c>
      <c r="P506" s="12">
        <v>0</v>
      </c>
      <c r="Q506" s="46">
        <f t="shared" si="86"/>
        <v>0</v>
      </c>
      <c r="R506" s="12"/>
      <c r="S506" s="3">
        <f t="shared" si="87"/>
        <v>6.7</v>
      </c>
      <c r="T506" s="46" t="s">
        <v>2502</v>
      </c>
      <c r="U506" s="42">
        <f t="shared" si="91"/>
        <v>89.244</v>
      </c>
      <c r="V506" s="42">
        <f t="shared" si="92"/>
        <v>0</v>
      </c>
      <c r="W506" s="3"/>
      <c r="X506" s="3">
        <v>2.68</v>
      </c>
      <c r="Y506" s="3">
        <f t="shared" si="93"/>
        <v>4.0199999999999996</v>
      </c>
      <c r="Z506" s="3">
        <f t="shared" si="88"/>
        <v>35.697600000000001</v>
      </c>
      <c r="AA506" s="1">
        <v>2680</v>
      </c>
      <c r="AB506" s="1">
        <f t="shared" si="89"/>
        <v>2.68</v>
      </c>
    </row>
    <row r="507" spans="1:28" ht="43.2" x14ac:dyDescent="0.3">
      <c r="A507" s="3">
        <f t="shared" si="90"/>
        <v>490</v>
      </c>
      <c r="B507" s="3" t="s">
        <v>2561</v>
      </c>
      <c r="C507" s="3">
        <v>1</v>
      </c>
      <c r="D507" s="3" t="s">
        <v>1571</v>
      </c>
      <c r="E507" s="3" t="s">
        <v>519</v>
      </c>
      <c r="F507" s="3" t="s">
        <v>7</v>
      </c>
      <c r="G507" s="3"/>
      <c r="H507" s="3"/>
      <c r="I507" s="3" t="s">
        <v>2496</v>
      </c>
      <c r="J507" s="3">
        <v>13.32</v>
      </c>
      <c r="K507" s="3">
        <v>6700</v>
      </c>
      <c r="L507" s="3" t="s">
        <v>25</v>
      </c>
      <c r="M507" s="3">
        <v>1</v>
      </c>
      <c r="N507" s="28">
        <f t="shared" si="84"/>
        <v>6.7</v>
      </c>
      <c r="O507" s="40">
        <f t="shared" si="85"/>
        <v>89.244</v>
      </c>
      <c r="P507" s="12">
        <v>0</v>
      </c>
      <c r="Q507" s="46">
        <f t="shared" si="86"/>
        <v>0</v>
      </c>
      <c r="R507" s="12"/>
      <c r="S507" s="3">
        <f t="shared" si="87"/>
        <v>6.7</v>
      </c>
      <c r="T507" s="46" t="s">
        <v>2502</v>
      </c>
      <c r="U507" s="42">
        <f t="shared" si="91"/>
        <v>89.244</v>
      </c>
      <c r="V507" s="42">
        <f t="shared" si="92"/>
        <v>0</v>
      </c>
      <c r="W507" s="3"/>
      <c r="X507" s="3">
        <v>2.68</v>
      </c>
      <c r="Y507" s="3">
        <f t="shared" si="93"/>
        <v>4.0199999999999996</v>
      </c>
      <c r="Z507" s="3">
        <f t="shared" si="88"/>
        <v>35.697600000000001</v>
      </c>
      <c r="AA507" s="1">
        <v>2680</v>
      </c>
      <c r="AB507" s="1">
        <f t="shared" si="89"/>
        <v>2.68</v>
      </c>
    </row>
    <row r="508" spans="1:28" ht="43.2" x14ac:dyDescent="0.3">
      <c r="A508" s="3">
        <f t="shared" si="90"/>
        <v>491</v>
      </c>
      <c r="B508" s="3" t="s">
        <v>2561</v>
      </c>
      <c r="C508" s="3">
        <v>1</v>
      </c>
      <c r="D508" s="3" t="s">
        <v>1571</v>
      </c>
      <c r="E508" s="3" t="s">
        <v>520</v>
      </c>
      <c r="F508" s="3" t="s">
        <v>7</v>
      </c>
      <c r="G508" s="3"/>
      <c r="H508" s="3"/>
      <c r="I508" s="3" t="s">
        <v>2496</v>
      </c>
      <c r="J508" s="3">
        <v>13.32</v>
      </c>
      <c r="K508" s="3">
        <v>6700</v>
      </c>
      <c r="L508" s="3" t="s">
        <v>25</v>
      </c>
      <c r="M508" s="3">
        <v>1</v>
      </c>
      <c r="N508" s="28">
        <f t="shared" si="84"/>
        <v>6.7</v>
      </c>
      <c r="O508" s="40">
        <f t="shared" si="85"/>
        <v>89.244</v>
      </c>
      <c r="P508" s="12">
        <v>0</v>
      </c>
      <c r="Q508" s="46">
        <f t="shared" si="86"/>
        <v>0</v>
      </c>
      <c r="R508" s="12"/>
      <c r="S508" s="3">
        <f t="shared" si="87"/>
        <v>6.7</v>
      </c>
      <c r="T508" s="46" t="s">
        <v>2502</v>
      </c>
      <c r="U508" s="42">
        <f t="shared" si="91"/>
        <v>89.244</v>
      </c>
      <c r="V508" s="42">
        <f t="shared" si="92"/>
        <v>0</v>
      </c>
      <c r="W508" s="3"/>
      <c r="X508" s="3">
        <v>4.0199999999999996</v>
      </c>
      <c r="Y508" s="3">
        <f t="shared" si="93"/>
        <v>2.6800000000000006</v>
      </c>
      <c r="Z508" s="3">
        <f t="shared" si="88"/>
        <v>53.546399999999998</v>
      </c>
      <c r="AA508" s="1">
        <v>4020</v>
      </c>
      <c r="AB508" s="1">
        <f t="shared" si="89"/>
        <v>4.0199999999999996</v>
      </c>
    </row>
    <row r="509" spans="1:28" ht="43.2" x14ac:dyDescent="0.3">
      <c r="A509" s="3">
        <f t="shared" si="90"/>
        <v>492</v>
      </c>
      <c r="B509" s="3" t="s">
        <v>2561</v>
      </c>
      <c r="C509" s="3">
        <v>1</v>
      </c>
      <c r="D509" s="3" t="s">
        <v>1571</v>
      </c>
      <c r="E509" s="3" t="s">
        <v>521</v>
      </c>
      <c r="F509" s="3" t="s">
        <v>7</v>
      </c>
      <c r="G509" s="3"/>
      <c r="H509" s="3"/>
      <c r="I509" s="3" t="s">
        <v>2496</v>
      </c>
      <c r="J509" s="3">
        <v>13.32</v>
      </c>
      <c r="K509" s="3">
        <v>6700</v>
      </c>
      <c r="L509" s="3" t="s">
        <v>25</v>
      </c>
      <c r="M509" s="3">
        <v>1</v>
      </c>
      <c r="N509" s="28">
        <f t="shared" si="84"/>
        <v>6.7</v>
      </c>
      <c r="O509" s="40">
        <f t="shared" si="85"/>
        <v>89.244</v>
      </c>
      <c r="P509" s="12">
        <v>0</v>
      </c>
      <c r="Q509" s="46">
        <f t="shared" si="86"/>
        <v>0</v>
      </c>
      <c r="R509" s="12"/>
      <c r="S509" s="3">
        <f t="shared" si="87"/>
        <v>6.7</v>
      </c>
      <c r="T509" s="46" t="s">
        <v>2502</v>
      </c>
      <c r="U509" s="42">
        <f t="shared" si="91"/>
        <v>89.244</v>
      </c>
      <c r="V509" s="42">
        <f t="shared" si="92"/>
        <v>0</v>
      </c>
      <c r="W509" s="3"/>
      <c r="X509" s="3">
        <v>4.0199999999999996</v>
      </c>
      <c r="Y509" s="3">
        <f t="shared" si="93"/>
        <v>2.6800000000000006</v>
      </c>
      <c r="Z509" s="3">
        <f t="shared" si="88"/>
        <v>53.546399999999998</v>
      </c>
      <c r="AA509" s="1">
        <v>4020</v>
      </c>
      <c r="AB509" s="1">
        <f t="shared" si="89"/>
        <v>4.0199999999999996</v>
      </c>
    </row>
    <row r="510" spans="1:28" ht="43.2" x14ac:dyDescent="0.3">
      <c r="A510" s="3">
        <f t="shared" si="90"/>
        <v>493</v>
      </c>
      <c r="B510" s="3" t="s">
        <v>2561</v>
      </c>
      <c r="C510" s="3">
        <v>1</v>
      </c>
      <c r="D510" s="3" t="s">
        <v>1571</v>
      </c>
      <c r="E510" s="3" t="s">
        <v>522</v>
      </c>
      <c r="F510" s="3" t="s">
        <v>7</v>
      </c>
      <c r="G510" s="3"/>
      <c r="H510" s="3"/>
      <c r="I510" s="3" t="s">
        <v>2496</v>
      </c>
      <c r="J510" s="3">
        <v>13.32</v>
      </c>
      <c r="K510" s="3">
        <v>6700</v>
      </c>
      <c r="L510" s="3" t="s">
        <v>25</v>
      </c>
      <c r="M510" s="3">
        <v>1</v>
      </c>
      <c r="N510" s="28">
        <f t="shared" ref="N510:N573" si="94">(K510/1000)*M510</f>
        <v>6.7</v>
      </c>
      <c r="O510" s="40">
        <f t="shared" ref="O510:O573" si="95">N510*J510</f>
        <v>89.244</v>
      </c>
      <c r="P510" s="12">
        <v>0</v>
      </c>
      <c r="Q510" s="46">
        <f t="shared" si="86"/>
        <v>0</v>
      </c>
      <c r="R510" s="12"/>
      <c r="S510" s="3">
        <f t="shared" si="87"/>
        <v>6.7</v>
      </c>
      <c r="T510" s="46" t="s">
        <v>2502</v>
      </c>
      <c r="U510" s="42">
        <f t="shared" si="91"/>
        <v>89.244</v>
      </c>
      <c r="V510" s="42">
        <f t="shared" si="92"/>
        <v>0</v>
      </c>
      <c r="W510" s="3"/>
      <c r="X510" s="3">
        <v>4.0199999999999996</v>
      </c>
      <c r="Y510" s="3">
        <f t="shared" si="93"/>
        <v>2.6800000000000006</v>
      </c>
      <c r="Z510" s="3">
        <f t="shared" si="88"/>
        <v>53.546399999999998</v>
      </c>
      <c r="AA510" s="1">
        <v>4020</v>
      </c>
      <c r="AB510" s="1">
        <f t="shared" si="89"/>
        <v>4.0199999999999996</v>
      </c>
    </row>
    <row r="511" spans="1:28" ht="43.2" x14ac:dyDescent="0.3">
      <c r="A511" s="3">
        <f t="shared" si="90"/>
        <v>494</v>
      </c>
      <c r="B511" s="3" t="s">
        <v>2561</v>
      </c>
      <c r="C511" s="3">
        <v>1</v>
      </c>
      <c r="D511" s="3" t="s">
        <v>1571</v>
      </c>
      <c r="E511" s="3" t="s">
        <v>523</v>
      </c>
      <c r="F511" s="3" t="s">
        <v>7</v>
      </c>
      <c r="G511" s="3"/>
      <c r="H511" s="3"/>
      <c r="I511" s="3" t="s">
        <v>2496</v>
      </c>
      <c r="J511" s="3">
        <v>13.32</v>
      </c>
      <c r="K511" s="3">
        <v>6700</v>
      </c>
      <c r="L511" s="3" t="s">
        <v>25</v>
      </c>
      <c r="M511" s="3">
        <v>1</v>
      </c>
      <c r="N511" s="28">
        <f t="shared" si="94"/>
        <v>6.7</v>
      </c>
      <c r="O511" s="40">
        <f t="shared" si="95"/>
        <v>89.244</v>
      </c>
      <c r="P511" s="12">
        <v>0</v>
      </c>
      <c r="Q511" s="46">
        <f t="shared" si="86"/>
        <v>0</v>
      </c>
      <c r="R511" s="12"/>
      <c r="S511" s="3">
        <f t="shared" si="87"/>
        <v>6.7</v>
      </c>
      <c r="T511" s="46" t="s">
        <v>2502</v>
      </c>
      <c r="U511" s="42">
        <f t="shared" si="91"/>
        <v>89.244</v>
      </c>
      <c r="V511" s="42">
        <f t="shared" si="92"/>
        <v>0</v>
      </c>
      <c r="W511" s="3"/>
      <c r="X511" s="3">
        <v>4.0199999999999996</v>
      </c>
      <c r="Y511" s="3">
        <f t="shared" si="93"/>
        <v>2.6800000000000006</v>
      </c>
      <c r="Z511" s="3">
        <f t="shared" si="88"/>
        <v>53.546399999999998</v>
      </c>
      <c r="AA511" s="1">
        <v>4020</v>
      </c>
      <c r="AB511" s="1">
        <f t="shared" si="89"/>
        <v>4.0199999999999996</v>
      </c>
    </row>
    <row r="512" spans="1:28" ht="43.2" x14ac:dyDescent="0.3">
      <c r="A512" s="3">
        <f t="shared" si="90"/>
        <v>495</v>
      </c>
      <c r="B512" s="3" t="s">
        <v>2561</v>
      </c>
      <c r="C512" s="3">
        <v>1</v>
      </c>
      <c r="D512" s="3" t="s">
        <v>1571</v>
      </c>
      <c r="E512" s="3" t="s">
        <v>524</v>
      </c>
      <c r="F512" s="3" t="s">
        <v>7</v>
      </c>
      <c r="G512" s="3"/>
      <c r="H512" s="3"/>
      <c r="I512" s="3" t="s">
        <v>2496</v>
      </c>
      <c r="J512" s="3">
        <v>13.32</v>
      </c>
      <c r="K512" s="3">
        <v>6700</v>
      </c>
      <c r="L512" s="3" t="s">
        <v>25</v>
      </c>
      <c r="M512" s="3">
        <v>1</v>
      </c>
      <c r="N512" s="28">
        <f t="shared" si="94"/>
        <v>6.7</v>
      </c>
      <c r="O512" s="40">
        <f t="shared" si="95"/>
        <v>89.244</v>
      </c>
      <c r="P512" s="12">
        <v>0</v>
      </c>
      <c r="Q512" s="46">
        <f t="shared" si="86"/>
        <v>0</v>
      </c>
      <c r="R512" s="12"/>
      <c r="S512" s="3">
        <f t="shared" si="87"/>
        <v>6.7</v>
      </c>
      <c r="T512" s="46" t="s">
        <v>2502</v>
      </c>
      <c r="U512" s="42">
        <f t="shared" si="91"/>
        <v>89.244</v>
      </c>
      <c r="V512" s="42">
        <f t="shared" si="92"/>
        <v>0</v>
      </c>
      <c r="W512" s="3"/>
      <c r="X512" s="3">
        <v>4.0199999999999996</v>
      </c>
      <c r="Y512" s="3">
        <f t="shared" si="93"/>
        <v>2.6800000000000006</v>
      </c>
      <c r="Z512" s="3">
        <f t="shared" si="88"/>
        <v>53.546399999999998</v>
      </c>
      <c r="AA512" s="1">
        <v>4020</v>
      </c>
      <c r="AB512" s="1">
        <f t="shared" si="89"/>
        <v>4.0199999999999996</v>
      </c>
    </row>
    <row r="513" spans="1:28" ht="43.2" x14ac:dyDescent="0.3">
      <c r="A513" s="3">
        <f t="shared" si="90"/>
        <v>496</v>
      </c>
      <c r="B513" s="3" t="s">
        <v>2561</v>
      </c>
      <c r="C513" s="3">
        <v>1</v>
      </c>
      <c r="D513" s="3" t="s">
        <v>1571</v>
      </c>
      <c r="E513" s="3" t="s">
        <v>525</v>
      </c>
      <c r="F513" s="3" t="s">
        <v>7</v>
      </c>
      <c r="G513" s="3"/>
      <c r="H513" s="3"/>
      <c r="I513" s="3" t="s">
        <v>2496</v>
      </c>
      <c r="J513" s="3">
        <v>13.32</v>
      </c>
      <c r="K513" s="3">
        <v>6700</v>
      </c>
      <c r="L513" s="3" t="s">
        <v>25</v>
      </c>
      <c r="M513" s="3">
        <v>1</v>
      </c>
      <c r="N513" s="28">
        <f t="shared" si="94"/>
        <v>6.7</v>
      </c>
      <c r="O513" s="40">
        <f t="shared" si="95"/>
        <v>89.244</v>
      </c>
      <c r="P513" s="12">
        <v>0</v>
      </c>
      <c r="Q513" s="46">
        <f t="shared" si="86"/>
        <v>0</v>
      </c>
      <c r="R513" s="12"/>
      <c r="S513" s="3">
        <f t="shared" si="87"/>
        <v>6.7</v>
      </c>
      <c r="T513" s="46" t="s">
        <v>2502</v>
      </c>
      <c r="U513" s="42">
        <f t="shared" si="91"/>
        <v>89.244</v>
      </c>
      <c r="V513" s="42">
        <f t="shared" si="92"/>
        <v>0</v>
      </c>
      <c r="W513" s="3"/>
      <c r="X513" s="3">
        <v>4.0199999999999996</v>
      </c>
      <c r="Y513" s="3">
        <f t="shared" si="93"/>
        <v>2.6800000000000006</v>
      </c>
      <c r="Z513" s="3">
        <f t="shared" si="88"/>
        <v>53.546399999999998</v>
      </c>
      <c r="AA513" s="1">
        <v>4020</v>
      </c>
      <c r="AB513" s="1">
        <f t="shared" si="89"/>
        <v>4.0199999999999996</v>
      </c>
    </row>
    <row r="514" spans="1:28" ht="43.2" x14ac:dyDescent="0.3">
      <c r="A514" s="3">
        <f t="shared" si="90"/>
        <v>497</v>
      </c>
      <c r="B514" s="3" t="s">
        <v>2561</v>
      </c>
      <c r="C514" s="3">
        <v>1</v>
      </c>
      <c r="D514" s="3" t="s">
        <v>1571</v>
      </c>
      <c r="E514" s="3" t="s">
        <v>526</v>
      </c>
      <c r="F514" s="3" t="s">
        <v>7</v>
      </c>
      <c r="G514" s="3"/>
      <c r="H514" s="3"/>
      <c r="I514" s="3" t="s">
        <v>2496</v>
      </c>
      <c r="J514" s="3">
        <v>13.32</v>
      </c>
      <c r="K514" s="3">
        <v>6700</v>
      </c>
      <c r="L514" s="3" t="s">
        <v>25</v>
      </c>
      <c r="M514" s="3">
        <v>1</v>
      </c>
      <c r="N514" s="28">
        <f t="shared" si="94"/>
        <v>6.7</v>
      </c>
      <c r="O514" s="40">
        <f t="shared" si="95"/>
        <v>89.244</v>
      </c>
      <c r="P514" s="12">
        <v>0</v>
      </c>
      <c r="Q514" s="46">
        <f t="shared" si="86"/>
        <v>0</v>
      </c>
      <c r="R514" s="12"/>
      <c r="S514" s="3">
        <f t="shared" si="87"/>
        <v>6.7</v>
      </c>
      <c r="T514" s="46" t="s">
        <v>2502</v>
      </c>
      <c r="U514" s="42">
        <f t="shared" si="91"/>
        <v>89.244</v>
      </c>
      <c r="V514" s="42">
        <f t="shared" si="92"/>
        <v>0</v>
      </c>
      <c r="W514" s="3"/>
      <c r="X514" s="3">
        <v>4.0199999999999996</v>
      </c>
      <c r="Y514" s="3">
        <f t="shared" si="93"/>
        <v>2.6800000000000006</v>
      </c>
      <c r="Z514" s="3">
        <f t="shared" si="88"/>
        <v>53.546399999999998</v>
      </c>
      <c r="AA514" s="1">
        <v>4020</v>
      </c>
      <c r="AB514" s="1">
        <f t="shared" si="89"/>
        <v>4.0199999999999996</v>
      </c>
    </row>
    <row r="515" spans="1:28" ht="43.2" x14ac:dyDescent="0.3">
      <c r="A515" s="3">
        <f t="shared" si="90"/>
        <v>498</v>
      </c>
      <c r="B515" s="3" t="s">
        <v>2561</v>
      </c>
      <c r="C515" s="3">
        <v>1</v>
      </c>
      <c r="D515" s="3" t="s">
        <v>1571</v>
      </c>
      <c r="E515" s="3" t="s">
        <v>527</v>
      </c>
      <c r="F515" s="3" t="s">
        <v>7</v>
      </c>
      <c r="G515" s="3"/>
      <c r="H515" s="3"/>
      <c r="I515" s="3" t="s">
        <v>2496</v>
      </c>
      <c r="J515" s="3">
        <v>13.32</v>
      </c>
      <c r="K515" s="3">
        <v>6700</v>
      </c>
      <c r="L515" s="3" t="s">
        <v>25</v>
      </c>
      <c r="M515" s="3">
        <v>1</v>
      </c>
      <c r="N515" s="28">
        <f t="shared" si="94"/>
        <v>6.7</v>
      </c>
      <c r="O515" s="40">
        <f t="shared" si="95"/>
        <v>89.244</v>
      </c>
      <c r="P515" s="12">
        <v>0</v>
      </c>
      <c r="Q515" s="46">
        <f t="shared" si="86"/>
        <v>0</v>
      </c>
      <c r="R515" s="12"/>
      <c r="S515" s="3">
        <f t="shared" si="87"/>
        <v>6.7</v>
      </c>
      <c r="T515" s="46" t="s">
        <v>2502</v>
      </c>
      <c r="U515" s="42">
        <f t="shared" si="91"/>
        <v>89.244</v>
      </c>
      <c r="V515" s="42">
        <f t="shared" si="92"/>
        <v>0</v>
      </c>
      <c r="W515" s="3"/>
      <c r="X515" s="3">
        <v>4.0199999999999996</v>
      </c>
      <c r="Y515" s="3">
        <f t="shared" si="93"/>
        <v>2.6800000000000006</v>
      </c>
      <c r="Z515" s="3">
        <f t="shared" si="88"/>
        <v>53.546399999999998</v>
      </c>
      <c r="AA515" s="1">
        <v>4020</v>
      </c>
      <c r="AB515" s="1">
        <f t="shared" si="89"/>
        <v>4.0199999999999996</v>
      </c>
    </row>
    <row r="516" spans="1:28" ht="43.2" x14ac:dyDescent="0.3">
      <c r="A516" s="3">
        <f t="shared" si="90"/>
        <v>499</v>
      </c>
      <c r="B516" s="3" t="s">
        <v>2561</v>
      </c>
      <c r="C516" s="3">
        <v>1</v>
      </c>
      <c r="D516" s="3" t="s">
        <v>1571</v>
      </c>
      <c r="E516" s="3" t="s">
        <v>528</v>
      </c>
      <c r="F516" s="3" t="s">
        <v>7</v>
      </c>
      <c r="G516" s="3"/>
      <c r="H516" s="3"/>
      <c r="I516" s="3" t="s">
        <v>2496</v>
      </c>
      <c r="J516" s="3">
        <v>13.32</v>
      </c>
      <c r="K516" s="3">
        <v>6700</v>
      </c>
      <c r="L516" s="3" t="s">
        <v>25</v>
      </c>
      <c r="M516" s="3">
        <v>1</v>
      </c>
      <c r="N516" s="28">
        <f t="shared" si="94"/>
        <v>6.7</v>
      </c>
      <c r="O516" s="40">
        <f t="shared" si="95"/>
        <v>89.244</v>
      </c>
      <c r="P516" s="12">
        <v>0</v>
      </c>
      <c r="Q516" s="46">
        <f t="shared" si="86"/>
        <v>0</v>
      </c>
      <c r="R516" s="12"/>
      <c r="S516" s="3">
        <f t="shared" si="87"/>
        <v>6.7</v>
      </c>
      <c r="T516" s="46" t="s">
        <v>2502</v>
      </c>
      <c r="U516" s="42">
        <f t="shared" si="91"/>
        <v>89.244</v>
      </c>
      <c r="V516" s="42">
        <f t="shared" si="92"/>
        <v>0</v>
      </c>
      <c r="W516" s="3"/>
      <c r="X516" s="3">
        <v>4.0199999999999996</v>
      </c>
      <c r="Y516" s="3">
        <f t="shared" si="93"/>
        <v>2.6800000000000006</v>
      </c>
      <c r="Z516" s="3">
        <f t="shared" si="88"/>
        <v>53.546399999999998</v>
      </c>
      <c r="AA516" s="1">
        <v>4020</v>
      </c>
      <c r="AB516" s="1">
        <f t="shared" si="89"/>
        <v>4.0199999999999996</v>
      </c>
    </row>
    <row r="517" spans="1:28" ht="43.2" x14ac:dyDescent="0.3">
      <c r="A517" s="3">
        <f t="shared" si="90"/>
        <v>500</v>
      </c>
      <c r="B517" s="3" t="s">
        <v>2561</v>
      </c>
      <c r="C517" s="3">
        <v>1</v>
      </c>
      <c r="D517" s="3" t="s">
        <v>1571</v>
      </c>
      <c r="E517" s="3" t="s">
        <v>529</v>
      </c>
      <c r="F517" s="3" t="s">
        <v>7</v>
      </c>
      <c r="G517" s="3"/>
      <c r="H517" s="3"/>
      <c r="I517" s="3" t="s">
        <v>2496</v>
      </c>
      <c r="J517" s="3">
        <v>13.32</v>
      </c>
      <c r="K517" s="3">
        <v>6700</v>
      </c>
      <c r="L517" s="3" t="s">
        <v>25</v>
      </c>
      <c r="M517" s="3">
        <v>1</v>
      </c>
      <c r="N517" s="28">
        <f t="shared" si="94"/>
        <v>6.7</v>
      </c>
      <c r="O517" s="40">
        <f t="shared" si="95"/>
        <v>89.244</v>
      </c>
      <c r="P517" s="12">
        <v>0</v>
      </c>
      <c r="Q517" s="46">
        <f t="shared" si="86"/>
        <v>0</v>
      </c>
      <c r="R517" s="12"/>
      <c r="S517" s="3">
        <f t="shared" si="87"/>
        <v>6.7</v>
      </c>
      <c r="T517" s="46" t="s">
        <v>2502</v>
      </c>
      <c r="U517" s="42">
        <f t="shared" si="91"/>
        <v>89.244</v>
      </c>
      <c r="V517" s="42">
        <f t="shared" si="92"/>
        <v>0</v>
      </c>
      <c r="W517" s="3"/>
      <c r="X517" s="3">
        <v>4.0199999999999996</v>
      </c>
      <c r="Y517" s="3">
        <f t="shared" si="93"/>
        <v>2.6800000000000006</v>
      </c>
      <c r="Z517" s="3">
        <f t="shared" si="88"/>
        <v>53.546399999999998</v>
      </c>
      <c r="AA517" s="1">
        <v>4020</v>
      </c>
      <c r="AB517" s="1">
        <f t="shared" si="89"/>
        <v>4.0199999999999996</v>
      </c>
    </row>
    <row r="518" spans="1:28" x14ac:dyDescent="0.3">
      <c r="A518" s="3">
        <f t="shared" si="90"/>
        <v>501</v>
      </c>
      <c r="B518" s="3" t="s">
        <v>2561</v>
      </c>
      <c r="C518" s="3">
        <v>1</v>
      </c>
      <c r="D518" s="3" t="s">
        <v>1571</v>
      </c>
      <c r="E518" s="3" t="s">
        <v>530</v>
      </c>
      <c r="F518" s="3" t="s">
        <v>7</v>
      </c>
      <c r="G518" s="3"/>
      <c r="H518" s="3"/>
      <c r="I518" s="3" t="s">
        <v>2496</v>
      </c>
      <c r="J518" s="3">
        <v>13.32</v>
      </c>
      <c r="K518" s="3">
        <v>3300</v>
      </c>
      <c r="L518" s="3" t="s">
        <v>25</v>
      </c>
      <c r="M518" s="3">
        <v>1</v>
      </c>
      <c r="N518" s="28">
        <f t="shared" si="94"/>
        <v>3.3</v>
      </c>
      <c r="O518" s="40">
        <f t="shared" si="95"/>
        <v>43.955999999999996</v>
      </c>
      <c r="P518" s="12">
        <v>1</v>
      </c>
      <c r="Q518" s="46">
        <f t="shared" si="86"/>
        <v>3.3</v>
      </c>
      <c r="R518" s="13"/>
      <c r="S518" s="3">
        <f t="shared" si="87"/>
        <v>0</v>
      </c>
      <c r="T518" s="3"/>
      <c r="U518" s="42">
        <f t="shared" ref="U518:U525" si="96">O518-V518</f>
        <v>0</v>
      </c>
      <c r="V518" s="42">
        <f t="shared" ref="V518:V525" si="97">P518*O518</f>
        <v>43.955999999999996</v>
      </c>
      <c r="W518" s="3"/>
      <c r="X518" s="3">
        <v>0</v>
      </c>
      <c r="Y518" s="3">
        <f t="shared" si="93"/>
        <v>3.3</v>
      </c>
      <c r="Z518" s="3">
        <f t="shared" si="88"/>
        <v>0</v>
      </c>
      <c r="AA518" s="1">
        <v>0</v>
      </c>
      <c r="AB518" s="1">
        <f t="shared" si="89"/>
        <v>0</v>
      </c>
    </row>
    <row r="519" spans="1:28" x14ac:dyDescent="0.3">
      <c r="A519" s="3">
        <f t="shared" si="90"/>
        <v>502</v>
      </c>
      <c r="B519" s="3" t="s">
        <v>2561</v>
      </c>
      <c r="C519" s="3">
        <v>1</v>
      </c>
      <c r="D519" s="3" t="s">
        <v>1571</v>
      </c>
      <c r="E519" s="3" t="s">
        <v>531</v>
      </c>
      <c r="F519" s="3" t="s">
        <v>40</v>
      </c>
      <c r="G519" s="3" t="s">
        <v>2339</v>
      </c>
      <c r="H519" s="3" t="s">
        <v>2486</v>
      </c>
      <c r="I519" s="3" t="s">
        <v>2496</v>
      </c>
      <c r="J519" s="3">
        <v>31.5</v>
      </c>
      <c r="K519" s="3">
        <v>6700</v>
      </c>
      <c r="L519" s="3" t="s">
        <v>25</v>
      </c>
      <c r="M519" s="3">
        <v>1</v>
      </c>
      <c r="N519" s="28">
        <f t="shared" si="94"/>
        <v>6.7</v>
      </c>
      <c r="O519" s="28">
        <f t="shared" si="95"/>
        <v>211.05</v>
      </c>
      <c r="P519" s="12">
        <v>1</v>
      </c>
      <c r="Q519" s="46">
        <f t="shared" si="86"/>
        <v>6.7</v>
      </c>
      <c r="R519" s="13"/>
      <c r="S519" s="3">
        <f t="shared" si="87"/>
        <v>0</v>
      </c>
      <c r="T519" s="3" t="s">
        <v>2503</v>
      </c>
      <c r="U519" s="42">
        <f t="shared" si="96"/>
        <v>0</v>
      </c>
      <c r="V519" s="42">
        <f t="shared" si="97"/>
        <v>211.05</v>
      </c>
      <c r="W519" s="3"/>
      <c r="X519" s="3">
        <v>0</v>
      </c>
      <c r="Y519" s="3">
        <f t="shared" si="93"/>
        <v>6.7</v>
      </c>
      <c r="Z519" s="3">
        <f t="shared" si="88"/>
        <v>0</v>
      </c>
      <c r="AA519" s="1">
        <v>0</v>
      </c>
      <c r="AB519" s="1">
        <f t="shared" si="89"/>
        <v>0</v>
      </c>
    </row>
    <row r="520" spans="1:28" x14ac:dyDescent="0.3">
      <c r="A520" s="3">
        <f t="shared" si="90"/>
        <v>503</v>
      </c>
      <c r="B520" s="3" t="s">
        <v>2561</v>
      </c>
      <c r="C520" s="3">
        <v>1</v>
      </c>
      <c r="D520" s="3" t="s">
        <v>1571</v>
      </c>
      <c r="E520" s="3" t="s">
        <v>532</v>
      </c>
      <c r="F520" s="3" t="s">
        <v>7</v>
      </c>
      <c r="G520" s="3"/>
      <c r="H520" s="3"/>
      <c r="I520" s="3" t="s">
        <v>2496</v>
      </c>
      <c r="J520" s="3">
        <v>13.32</v>
      </c>
      <c r="K520" s="3">
        <v>3300</v>
      </c>
      <c r="L520" s="3" t="s">
        <v>25</v>
      </c>
      <c r="M520" s="3">
        <v>1</v>
      </c>
      <c r="N520" s="28">
        <f t="shared" si="94"/>
        <v>3.3</v>
      </c>
      <c r="O520" s="40">
        <f t="shared" si="95"/>
        <v>43.955999999999996</v>
      </c>
      <c r="P520" s="12">
        <v>1</v>
      </c>
      <c r="Q520" s="46">
        <f t="shared" si="86"/>
        <v>3.3</v>
      </c>
      <c r="R520" s="13"/>
      <c r="S520" s="3">
        <f t="shared" si="87"/>
        <v>0</v>
      </c>
      <c r="T520" s="3"/>
      <c r="U520" s="42">
        <f t="shared" si="96"/>
        <v>0</v>
      </c>
      <c r="V520" s="42">
        <f t="shared" si="97"/>
        <v>43.955999999999996</v>
      </c>
      <c r="W520" s="3"/>
      <c r="X520" s="3">
        <v>0</v>
      </c>
      <c r="Y520" s="3">
        <f t="shared" si="93"/>
        <v>3.3</v>
      </c>
      <c r="Z520" s="3">
        <f t="shared" si="88"/>
        <v>0</v>
      </c>
      <c r="AA520" s="1">
        <v>0</v>
      </c>
      <c r="AB520" s="1">
        <f t="shared" si="89"/>
        <v>0</v>
      </c>
    </row>
    <row r="521" spans="1:28" x14ac:dyDescent="0.3">
      <c r="A521" s="3">
        <f t="shared" si="90"/>
        <v>504</v>
      </c>
      <c r="B521" s="3" t="s">
        <v>2561</v>
      </c>
      <c r="C521" s="3">
        <v>1</v>
      </c>
      <c r="D521" s="3" t="s">
        <v>1571</v>
      </c>
      <c r="E521" s="3" t="s">
        <v>533</v>
      </c>
      <c r="F521" s="3" t="s">
        <v>40</v>
      </c>
      <c r="G521" s="3" t="s">
        <v>2339</v>
      </c>
      <c r="H521" s="3" t="s">
        <v>2486</v>
      </c>
      <c r="I521" s="3" t="s">
        <v>2496</v>
      </c>
      <c r="J521" s="3">
        <v>31.5</v>
      </c>
      <c r="K521" s="3">
        <v>6700</v>
      </c>
      <c r="L521" s="3" t="s">
        <v>25</v>
      </c>
      <c r="M521" s="3">
        <v>1</v>
      </c>
      <c r="N521" s="28">
        <f t="shared" si="94"/>
        <v>6.7</v>
      </c>
      <c r="O521" s="28">
        <f t="shared" si="95"/>
        <v>211.05</v>
      </c>
      <c r="P521" s="12">
        <v>1</v>
      </c>
      <c r="Q521" s="46">
        <f t="shared" si="86"/>
        <v>6.7</v>
      </c>
      <c r="R521" s="13"/>
      <c r="S521" s="3">
        <f t="shared" si="87"/>
        <v>0</v>
      </c>
      <c r="T521" s="3" t="s">
        <v>2503</v>
      </c>
      <c r="U521" s="42">
        <f t="shared" si="96"/>
        <v>0</v>
      </c>
      <c r="V521" s="42">
        <f t="shared" si="97"/>
        <v>211.05</v>
      </c>
      <c r="W521" s="3"/>
      <c r="X521" s="3">
        <v>0</v>
      </c>
      <c r="Y521" s="3">
        <f t="shared" si="93"/>
        <v>6.7</v>
      </c>
      <c r="Z521" s="3">
        <f t="shared" si="88"/>
        <v>0</v>
      </c>
      <c r="AA521" s="1">
        <v>0</v>
      </c>
      <c r="AB521" s="1">
        <f t="shared" si="89"/>
        <v>0</v>
      </c>
    </row>
    <row r="522" spans="1:28" x14ac:dyDescent="0.3">
      <c r="A522" s="3">
        <f t="shared" si="90"/>
        <v>505</v>
      </c>
      <c r="B522" s="3" t="s">
        <v>2561</v>
      </c>
      <c r="C522" s="3">
        <v>1</v>
      </c>
      <c r="D522" s="3" t="s">
        <v>1571</v>
      </c>
      <c r="E522" s="3" t="s">
        <v>534</v>
      </c>
      <c r="F522" s="3" t="s">
        <v>7</v>
      </c>
      <c r="G522" s="3"/>
      <c r="H522" s="3"/>
      <c r="I522" s="3" t="s">
        <v>2496</v>
      </c>
      <c r="J522" s="3">
        <v>13.32</v>
      </c>
      <c r="K522" s="3">
        <v>3300</v>
      </c>
      <c r="L522" s="3" t="s">
        <v>25</v>
      </c>
      <c r="M522" s="3">
        <v>1</v>
      </c>
      <c r="N522" s="28">
        <f t="shared" si="94"/>
        <v>3.3</v>
      </c>
      <c r="O522" s="40">
        <f t="shared" si="95"/>
        <v>43.955999999999996</v>
      </c>
      <c r="P522" s="12">
        <v>1</v>
      </c>
      <c r="Q522" s="46">
        <f t="shared" si="86"/>
        <v>3.3</v>
      </c>
      <c r="R522" s="13"/>
      <c r="S522" s="3">
        <f t="shared" si="87"/>
        <v>0</v>
      </c>
      <c r="T522" s="3"/>
      <c r="U522" s="42">
        <f t="shared" si="96"/>
        <v>0</v>
      </c>
      <c r="V522" s="42">
        <f t="shared" si="97"/>
        <v>43.955999999999996</v>
      </c>
      <c r="W522" s="3"/>
      <c r="X522" s="3">
        <v>0</v>
      </c>
      <c r="Y522" s="3">
        <f t="shared" si="93"/>
        <v>3.3</v>
      </c>
      <c r="Z522" s="3">
        <f t="shared" si="88"/>
        <v>0</v>
      </c>
      <c r="AA522" s="1">
        <v>0</v>
      </c>
      <c r="AB522" s="1">
        <f t="shared" si="89"/>
        <v>0</v>
      </c>
    </row>
    <row r="523" spans="1:28" x14ac:dyDescent="0.3">
      <c r="A523" s="3">
        <f t="shared" si="90"/>
        <v>506</v>
      </c>
      <c r="B523" s="3" t="s">
        <v>2561</v>
      </c>
      <c r="C523" s="3">
        <v>1</v>
      </c>
      <c r="D523" s="3" t="s">
        <v>1571</v>
      </c>
      <c r="E523" s="3" t="s">
        <v>535</v>
      </c>
      <c r="F523" s="3" t="s">
        <v>40</v>
      </c>
      <c r="G523" s="3" t="s">
        <v>2339</v>
      </c>
      <c r="H523" s="3" t="s">
        <v>2486</v>
      </c>
      <c r="I523" s="3" t="s">
        <v>2496</v>
      </c>
      <c r="J523" s="3">
        <v>31.5</v>
      </c>
      <c r="K523" s="3">
        <v>6700</v>
      </c>
      <c r="L523" s="3" t="s">
        <v>25</v>
      </c>
      <c r="M523" s="3">
        <v>1</v>
      </c>
      <c r="N523" s="28">
        <f t="shared" si="94"/>
        <v>6.7</v>
      </c>
      <c r="O523" s="28">
        <f t="shared" si="95"/>
        <v>211.05</v>
      </c>
      <c r="P523" s="12">
        <v>1</v>
      </c>
      <c r="Q523" s="46">
        <f t="shared" si="86"/>
        <v>6.7</v>
      </c>
      <c r="R523" s="13"/>
      <c r="S523" s="3">
        <f t="shared" si="87"/>
        <v>0</v>
      </c>
      <c r="T523" s="3" t="s">
        <v>2503</v>
      </c>
      <c r="U523" s="42">
        <f t="shared" si="96"/>
        <v>0</v>
      </c>
      <c r="V523" s="42">
        <f t="shared" si="97"/>
        <v>211.05</v>
      </c>
      <c r="W523" s="3"/>
      <c r="X523" s="3">
        <v>0</v>
      </c>
      <c r="Y523" s="3">
        <f t="shared" si="93"/>
        <v>6.7</v>
      </c>
      <c r="Z523" s="3">
        <f t="shared" si="88"/>
        <v>0</v>
      </c>
      <c r="AA523" s="1">
        <v>0</v>
      </c>
      <c r="AB523" s="1">
        <f t="shared" si="89"/>
        <v>0</v>
      </c>
    </row>
    <row r="524" spans="1:28" x14ac:dyDescent="0.3">
      <c r="A524" s="3">
        <f t="shared" si="90"/>
        <v>507</v>
      </c>
      <c r="B524" s="3" t="s">
        <v>2561</v>
      </c>
      <c r="C524" s="3">
        <v>1</v>
      </c>
      <c r="D524" s="3" t="s">
        <v>1571</v>
      </c>
      <c r="E524" s="3" t="s">
        <v>536</v>
      </c>
      <c r="F524" s="3" t="s">
        <v>7</v>
      </c>
      <c r="G524" s="3"/>
      <c r="H524" s="3"/>
      <c r="I524" s="3" t="s">
        <v>2496</v>
      </c>
      <c r="J524" s="3">
        <v>13.32</v>
      </c>
      <c r="K524" s="3">
        <v>3300</v>
      </c>
      <c r="L524" s="3" t="s">
        <v>25</v>
      </c>
      <c r="M524" s="3">
        <v>1</v>
      </c>
      <c r="N524" s="28">
        <f t="shared" si="94"/>
        <v>3.3</v>
      </c>
      <c r="O524" s="40">
        <f t="shared" si="95"/>
        <v>43.955999999999996</v>
      </c>
      <c r="P524" s="12">
        <v>1</v>
      </c>
      <c r="Q524" s="46">
        <f t="shared" si="86"/>
        <v>3.3</v>
      </c>
      <c r="R524" s="13"/>
      <c r="S524" s="3">
        <f t="shared" si="87"/>
        <v>0</v>
      </c>
      <c r="T524" s="3"/>
      <c r="U524" s="42">
        <f t="shared" si="96"/>
        <v>0</v>
      </c>
      <c r="V524" s="42">
        <f t="shared" si="97"/>
        <v>43.955999999999996</v>
      </c>
      <c r="W524" s="3"/>
      <c r="X524" s="3">
        <v>0</v>
      </c>
      <c r="Y524" s="3">
        <f t="shared" si="93"/>
        <v>3.3</v>
      </c>
      <c r="Z524" s="3">
        <f t="shared" si="88"/>
        <v>0</v>
      </c>
      <c r="AA524" s="1">
        <v>0</v>
      </c>
      <c r="AB524" s="1">
        <f t="shared" si="89"/>
        <v>0</v>
      </c>
    </row>
    <row r="525" spans="1:28" x14ac:dyDescent="0.3">
      <c r="A525" s="3">
        <f t="shared" si="90"/>
        <v>508</v>
      </c>
      <c r="B525" s="3" t="s">
        <v>2561</v>
      </c>
      <c r="C525" s="3">
        <v>1</v>
      </c>
      <c r="D525" s="3" t="s">
        <v>1571</v>
      </c>
      <c r="E525" s="3" t="s">
        <v>537</v>
      </c>
      <c r="F525" s="3" t="s">
        <v>40</v>
      </c>
      <c r="G525" s="3" t="s">
        <v>2339</v>
      </c>
      <c r="H525" s="3" t="s">
        <v>2486</v>
      </c>
      <c r="I525" s="3" t="s">
        <v>2496</v>
      </c>
      <c r="J525" s="3">
        <v>31.5</v>
      </c>
      <c r="K525" s="3">
        <v>6700</v>
      </c>
      <c r="L525" s="3" t="s">
        <v>25</v>
      </c>
      <c r="M525" s="3">
        <v>1</v>
      </c>
      <c r="N525" s="28">
        <f t="shared" si="94"/>
        <v>6.7</v>
      </c>
      <c r="O525" s="28">
        <f t="shared" si="95"/>
        <v>211.05</v>
      </c>
      <c r="P525" s="12">
        <v>1</v>
      </c>
      <c r="Q525" s="46">
        <f t="shared" si="86"/>
        <v>6.7</v>
      </c>
      <c r="R525" s="13"/>
      <c r="S525" s="3">
        <f t="shared" si="87"/>
        <v>0</v>
      </c>
      <c r="T525" s="3" t="s">
        <v>2503</v>
      </c>
      <c r="U525" s="42">
        <f t="shared" si="96"/>
        <v>0</v>
      </c>
      <c r="V525" s="42">
        <f t="shared" si="97"/>
        <v>211.05</v>
      </c>
      <c r="W525" s="3"/>
      <c r="X525" s="3">
        <v>0</v>
      </c>
      <c r="Y525" s="3">
        <f t="shared" si="93"/>
        <v>6.7</v>
      </c>
      <c r="Z525" s="3">
        <f t="shared" si="88"/>
        <v>0</v>
      </c>
      <c r="AA525" s="1">
        <v>0</v>
      </c>
      <c r="AB525" s="1">
        <f t="shared" si="89"/>
        <v>0</v>
      </c>
    </row>
    <row r="526" spans="1:28" ht="43.2" x14ac:dyDescent="0.3">
      <c r="A526" s="3">
        <f t="shared" si="90"/>
        <v>509</v>
      </c>
      <c r="B526" s="3" t="s">
        <v>2561</v>
      </c>
      <c r="C526" s="3">
        <v>1</v>
      </c>
      <c r="D526" s="3" t="s">
        <v>1571</v>
      </c>
      <c r="E526" s="3" t="s">
        <v>538</v>
      </c>
      <c r="F526" s="3" t="s">
        <v>40</v>
      </c>
      <c r="G526" s="3" t="s">
        <v>2339</v>
      </c>
      <c r="H526" s="3" t="s">
        <v>2486</v>
      </c>
      <c r="I526" s="3" t="s">
        <v>2496</v>
      </c>
      <c r="J526" s="3">
        <v>31.5</v>
      </c>
      <c r="K526" s="3">
        <v>5500</v>
      </c>
      <c r="L526" s="3" t="s">
        <v>25</v>
      </c>
      <c r="M526" s="3">
        <v>1</v>
      </c>
      <c r="N526" s="28">
        <f t="shared" si="94"/>
        <v>5.5</v>
      </c>
      <c r="O526" s="28">
        <f t="shared" si="95"/>
        <v>173.25</v>
      </c>
      <c r="P526" s="12">
        <v>0</v>
      </c>
      <c r="Q526" s="46">
        <f t="shared" si="86"/>
        <v>0</v>
      </c>
      <c r="R526" s="13"/>
      <c r="S526" s="3">
        <f t="shared" si="87"/>
        <v>5.5</v>
      </c>
      <c r="T526" s="46" t="s">
        <v>2502</v>
      </c>
      <c r="U526" s="42">
        <f t="shared" ref="U526:U589" si="98">S526*J526</f>
        <v>173.25</v>
      </c>
      <c r="V526" s="42">
        <f t="shared" ref="V526:V589" si="99">Q526*J526</f>
        <v>0</v>
      </c>
      <c r="W526" s="3"/>
      <c r="X526" s="3">
        <v>0.27500000000000002</v>
      </c>
      <c r="Y526" s="3">
        <f t="shared" si="93"/>
        <v>5.2249999999999996</v>
      </c>
      <c r="Z526" s="3">
        <f t="shared" si="88"/>
        <v>8.6625000000000014</v>
      </c>
      <c r="AA526" s="1">
        <v>275</v>
      </c>
      <c r="AB526" s="1">
        <f t="shared" si="89"/>
        <v>0.27500000000000002</v>
      </c>
    </row>
    <row r="527" spans="1:28" ht="43.2" x14ac:dyDescent="0.3">
      <c r="A527" s="3">
        <f t="shared" si="90"/>
        <v>510</v>
      </c>
      <c r="B527" s="3" t="s">
        <v>2561</v>
      </c>
      <c r="C527" s="3">
        <v>1</v>
      </c>
      <c r="D527" s="3" t="s">
        <v>1571</v>
      </c>
      <c r="E527" s="3" t="s">
        <v>539</v>
      </c>
      <c r="F527" s="3" t="s">
        <v>40</v>
      </c>
      <c r="G527" s="3" t="s">
        <v>2339</v>
      </c>
      <c r="H527" s="3" t="s">
        <v>2486</v>
      </c>
      <c r="I527" s="3" t="s">
        <v>2496</v>
      </c>
      <c r="J527" s="3">
        <v>31.5</v>
      </c>
      <c r="K527" s="3">
        <v>5500</v>
      </c>
      <c r="L527" s="3" t="s">
        <v>25</v>
      </c>
      <c r="M527" s="3">
        <v>1</v>
      </c>
      <c r="N527" s="28">
        <f t="shared" si="94"/>
        <v>5.5</v>
      </c>
      <c r="O527" s="28">
        <f t="shared" si="95"/>
        <v>173.25</v>
      </c>
      <c r="P527" s="12">
        <v>0</v>
      </c>
      <c r="Q527" s="46">
        <f t="shared" si="86"/>
        <v>0</v>
      </c>
      <c r="R527" s="13"/>
      <c r="S527" s="3">
        <f t="shared" si="87"/>
        <v>5.5</v>
      </c>
      <c r="T527" s="46" t="s">
        <v>2502</v>
      </c>
      <c r="U527" s="42">
        <f t="shared" si="98"/>
        <v>173.25</v>
      </c>
      <c r="V527" s="42">
        <f t="shared" si="99"/>
        <v>0</v>
      </c>
      <c r="W527" s="3"/>
      <c r="X527" s="3">
        <v>0.27500000000000002</v>
      </c>
      <c r="Y527" s="3">
        <f t="shared" si="93"/>
        <v>5.2249999999999996</v>
      </c>
      <c r="Z527" s="3">
        <f t="shared" si="88"/>
        <v>8.6625000000000014</v>
      </c>
      <c r="AA527" s="1">
        <v>275</v>
      </c>
      <c r="AB527" s="1">
        <f t="shared" si="89"/>
        <v>0.27500000000000002</v>
      </c>
    </row>
    <row r="528" spans="1:28" ht="43.2" x14ac:dyDescent="0.3">
      <c r="A528" s="3">
        <f t="shared" si="90"/>
        <v>511</v>
      </c>
      <c r="B528" s="3" t="s">
        <v>2561</v>
      </c>
      <c r="C528" s="3">
        <v>1</v>
      </c>
      <c r="D528" s="3" t="s">
        <v>1571</v>
      </c>
      <c r="E528" s="3" t="s">
        <v>541</v>
      </c>
      <c r="F528" s="3" t="s">
        <v>7</v>
      </c>
      <c r="G528" s="3"/>
      <c r="H528" s="3"/>
      <c r="I528" s="3" t="s">
        <v>2496</v>
      </c>
      <c r="J528" s="3">
        <v>13.32</v>
      </c>
      <c r="K528" s="3">
        <v>3900</v>
      </c>
      <c r="L528" s="3" t="s">
        <v>25</v>
      </c>
      <c r="M528" s="3">
        <v>1</v>
      </c>
      <c r="N528" s="28">
        <f t="shared" si="94"/>
        <v>3.9</v>
      </c>
      <c r="O528" s="40">
        <f t="shared" si="95"/>
        <v>51.948</v>
      </c>
      <c r="P528" s="12">
        <v>0</v>
      </c>
      <c r="Q528" s="46">
        <f t="shared" si="86"/>
        <v>0</v>
      </c>
      <c r="R528" s="12"/>
      <c r="S528" s="3">
        <f t="shared" si="87"/>
        <v>3.9</v>
      </c>
      <c r="T528" s="46" t="s">
        <v>2502</v>
      </c>
      <c r="U528" s="42">
        <f t="shared" si="98"/>
        <v>51.948</v>
      </c>
      <c r="V528" s="42">
        <f t="shared" si="99"/>
        <v>0</v>
      </c>
      <c r="W528" s="3"/>
      <c r="X528" s="3">
        <v>0.19500000000000001</v>
      </c>
      <c r="Y528" s="3">
        <f t="shared" si="93"/>
        <v>3.7050000000000001</v>
      </c>
      <c r="Z528" s="3">
        <f t="shared" si="88"/>
        <v>2.5973999999999999</v>
      </c>
      <c r="AA528" s="1">
        <v>195</v>
      </c>
      <c r="AB528" s="1">
        <f t="shared" si="89"/>
        <v>0.19500000000000001</v>
      </c>
    </row>
    <row r="529" spans="1:28" ht="43.2" x14ac:dyDescent="0.3">
      <c r="A529" s="3">
        <f t="shared" si="90"/>
        <v>512</v>
      </c>
      <c r="B529" s="3" t="s">
        <v>2561</v>
      </c>
      <c r="C529" s="3">
        <v>1</v>
      </c>
      <c r="D529" s="3" t="s">
        <v>1571</v>
      </c>
      <c r="E529" s="3" t="s">
        <v>540</v>
      </c>
      <c r="F529" s="3" t="s">
        <v>40</v>
      </c>
      <c r="G529" s="3" t="s">
        <v>2339</v>
      </c>
      <c r="H529" s="3" t="s">
        <v>2486</v>
      </c>
      <c r="I529" s="3" t="s">
        <v>2496</v>
      </c>
      <c r="J529" s="3">
        <v>31.5</v>
      </c>
      <c r="K529" s="3">
        <v>7900</v>
      </c>
      <c r="L529" s="3" t="s">
        <v>25</v>
      </c>
      <c r="M529" s="3">
        <v>1</v>
      </c>
      <c r="N529" s="28">
        <f t="shared" si="94"/>
        <v>7.9</v>
      </c>
      <c r="O529" s="28">
        <f t="shared" si="95"/>
        <v>248.85000000000002</v>
      </c>
      <c r="P529" s="12">
        <v>0</v>
      </c>
      <c r="Q529" s="46">
        <f t="shared" si="86"/>
        <v>0</v>
      </c>
      <c r="R529" s="13"/>
      <c r="S529" s="3">
        <f t="shared" si="87"/>
        <v>7.9</v>
      </c>
      <c r="T529" s="46" t="s">
        <v>2502</v>
      </c>
      <c r="U529" s="42">
        <f t="shared" si="98"/>
        <v>248.85000000000002</v>
      </c>
      <c r="V529" s="42">
        <f t="shared" si="99"/>
        <v>0</v>
      </c>
      <c r="W529" s="3"/>
      <c r="X529" s="3">
        <v>0.39500000000000002</v>
      </c>
      <c r="Y529" s="3">
        <f t="shared" si="93"/>
        <v>7.5050000000000008</v>
      </c>
      <c r="Z529" s="3">
        <f t="shared" si="88"/>
        <v>12.442500000000001</v>
      </c>
      <c r="AA529" s="1">
        <v>395</v>
      </c>
      <c r="AB529" s="1">
        <f t="shared" si="89"/>
        <v>0.39500000000000002</v>
      </c>
    </row>
    <row r="530" spans="1:28" ht="43.2" x14ac:dyDescent="0.3">
      <c r="A530" s="3">
        <f t="shared" si="90"/>
        <v>513</v>
      </c>
      <c r="B530" s="3" t="s">
        <v>2561</v>
      </c>
      <c r="C530" s="3">
        <v>1</v>
      </c>
      <c r="D530" s="3" t="s">
        <v>1571</v>
      </c>
      <c r="E530" s="3" t="s">
        <v>542</v>
      </c>
      <c r="F530" s="3" t="s">
        <v>7</v>
      </c>
      <c r="G530" s="3"/>
      <c r="H530" s="3"/>
      <c r="I530" s="3" t="s">
        <v>2496</v>
      </c>
      <c r="J530" s="3">
        <v>13.32</v>
      </c>
      <c r="K530" s="3">
        <v>3900</v>
      </c>
      <c r="L530" s="3" t="s">
        <v>25</v>
      </c>
      <c r="M530" s="3">
        <v>1</v>
      </c>
      <c r="N530" s="28">
        <f t="shared" si="94"/>
        <v>3.9</v>
      </c>
      <c r="O530" s="40">
        <f t="shared" si="95"/>
        <v>51.948</v>
      </c>
      <c r="P530" s="12">
        <v>0</v>
      </c>
      <c r="Q530" s="46">
        <f t="shared" ref="Q530:Q593" si="100">N530*P530</f>
        <v>0</v>
      </c>
      <c r="R530" s="12"/>
      <c r="S530" s="3">
        <f t="shared" ref="S530:S593" si="101">N530-Q530</f>
        <v>3.9</v>
      </c>
      <c r="T530" s="46" t="s">
        <v>2502</v>
      </c>
      <c r="U530" s="42">
        <f t="shared" si="98"/>
        <v>51.948</v>
      </c>
      <c r="V530" s="42">
        <f t="shared" si="99"/>
        <v>0</v>
      </c>
      <c r="W530" s="3"/>
      <c r="X530" s="3">
        <v>0.19500000000000001</v>
      </c>
      <c r="Y530" s="3">
        <f t="shared" si="93"/>
        <v>3.7050000000000001</v>
      </c>
      <c r="Z530" s="3">
        <f t="shared" si="88"/>
        <v>2.5973999999999999</v>
      </c>
      <c r="AA530" s="1">
        <v>195</v>
      </c>
      <c r="AB530" s="1">
        <f t="shared" si="89"/>
        <v>0.19500000000000001</v>
      </c>
    </row>
    <row r="531" spans="1:28" ht="43.2" x14ac:dyDescent="0.3">
      <c r="A531" s="3">
        <f t="shared" si="90"/>
        <v>514</v>
      </c>
      <c r="B531" s="3" t="s">
        <v>2561</v>
      </c>
      <c r="C531" s="3">
        <v>1</v>
      </c>
      <c r="D531" s="3" t="s">
        <v>1571</v>
      </c>
      <c r="E531" s="3" t="s">
        <v>543</v>
      </c>
      <c r="F531" s="3" t="s">
        <v>40</v>
      </c>
      <c r="G531" s="3" t="s">
        <v>2339</v>
      </c>
      <c r="H531" s="3" t="s">
        <v>2486</v>
      </c>
      <c r="I531" s="3" t="s">
        <v>2496</v>
      </c>
      <c r="J531" s="3">
        <v>31.5</v>
      </c>
      <c r="K531" s="3">
        <v>7900</v>
      </c>
      <c r="L531" s="3" t="s">
        <v>25</v>
      </c>
      <c r="M531" s="3">
        <v>1</v>
      </c>
      <c r="N531" s="28">
        <f t="shared" si="94"/>
        <v>7.9</v>
      </c>
      <c r="O531" s="28">
        <f t="shared" si="95"/>
        <v>248.85000000000002</v>
      </c>
      <c r="P531" s="12">
        <v>0</v>
      </c>
      <c r="Q531" s="46">
        <f t="shared" si="100"/>
        <v>0</v>
      </c>
      <c r="R531" s="13"/>
      <c r="S531" s="3">
        <f t="shared" si="101"/>
        <v>7.9</v>
      </c>
      <c r="T531" s="46" t="s">
        <v>2502</v>
      </c>
      <c r="U531" s="42">
        <f t="shared" si="98"/>
        <v>248.85000000000002</v>
      </c>
      <c r="V531" s="42">
        <f t="shared" si="99"/>
        <v>0</v>
      </c>
      <c r="W531" s="3"/>
      <c r="X531" s="3">
        <v>0.39500000000000002</v>
      </c>
      <c r="Y531" s="3">
        <f t="shared" si="93"/>
        <v>7.5050000000000008</v>
      </c>
      <c r="Z531" s="3">
        <f t="shared" ref="Z531:Z594" si="102">X531*J531*M531</f>
        <v>12.442500000000001</v>
      </c>
      <c r="AA531" s="1">
        <v>395</v>
      </c>
      <c r="AB531" s="1">
        <f t="shared" ref="AB531:AB594" si="103">AA531/1000</f>
        <v>0.39500000000000002</v>
      </c>
    </row>
    <row r="532" spans="1:28" ht="43.2" x14ac:dyDescent="0.3">
      <c r="A532" s="3">
        <f t="shared" ref="A532:A595" si="104">A531+1</f>
        <v>515</v>
      </c>
      <c r="B532" s="3" t="s">
        <v>2561</v>
      </c>
      <c r="C532" s="3">
        <v>1</v>
      </c>
      <c r="D532" s="3" t="s">
        <v>1571</v>
      </c>
      <c r="E532" s="3" t="s">
        <v>544</v>
      </c>
      <c r="F532" s="3" t="s">
        <v>7</v>
      </c>
      <c r="G532" s="3"/>
      <c r="H532" s="3"/>
      <c r="I532" s="3" t="s">
        <v>2496</v>
      </c>
      <c r="J532" s="3">
        <v>13.32</v>
      </c>
      <c r="K532" s="3">
        <v>3900</v>
      </c>
      <c r="L532" s="3" t="s">
        <v>25</v>
      </c>
      <c r="M532" s="3">
        <v>1</v>
      </c>
      <c r="N532" s="28">
        <f t="shared" si="94"/>
        <v>3.9</v>
      </c>
      <c r="O532" s="40">
        <f t="shared" si="95"/>
        <v>51.948</v>
      </c>
      <c r="P532" s="12">
        <v>0</v>
      </c>
      <c r="Q532" s="46">
        <f t="shared" si="100"/>
        <v>0</v>
      </c>
      <c r="R532" s="12"/>
      <c r="S532" s="3">
        <f t="shared" si="101"/>
        <v>3.9</v>
      </c>
      <c r="T532" s="46" t="s">
        <v>2502</v>
      </c>
      <c r="U532" s="42">
        <f t="shared" si="98"/>
        <v>51.948</v>
      </c>
      <c r="V532" s="42">
        <f t="shared" si="99"/>
        <v>0</v>
      </c>
      <c r="W532" s="3"/>
      <c r="X532" s="3">
        <v>2.73</v>
      </c>
      <c r="Y532" s="3">
        <f t="shared" si="93"/>
        <v>1.17</v>
      </c>
      <c r="Z532" s="3">
        <f t="shared" si="102"/>
        <v>36.363599999999998</v>
      </c>
      <c r="AA532" s="1">
        <v>2730</v>
      </c>
      <c r="AB532" s="1">
        <f t="shared" si="103"/>
        <v>2.73</v>
      </c>
    </row>
    <row r="533" spans="1:28" ht="43.2" x14ac:dyDescent="0.3">
      <c r="A533" s="3">
        <f t="shared" si="104"/>
        <v>516</v>
      </c>
      <c r="B533" s="3" t="s">
        <v>2561</v>
      </c>
      <c r="C533" s="3">
        <v>1</v>
      </c>
      <c r="D533" s="3" t="s">
        <v>1571</v>
      </c>
      <c r="E533" s="3" t="s">
        <v>545</v>
      </c>
      <c r="F533" s="3" t="s">
        <v>40</v>
      </c>
      <c r="G533" s="3" t="s">
        <v>2339</v>
      </c>
      <c r="H533" s="3" t="s">
        <v>2486</v>
      </c>
      <c r="I533" s="3" t="s">
        <v>2496</v>
      </c>
      <c r="J533" s="3">
        <v>31.5</v>
      </c>
      <c r="K533" s="3">
        <v>7900</v>
      </c>
      <c r="L533" s="3" t="s">
        <v>25</v>
      </c>
      <c r="M533" s="3">
        <v>1</v>
      </c>
      <c r="N533" s="28">
        <f t="shared" si="94"/>
        <v>7.9</v>
      </c>
      <c r="O533" s="28">
        <f t="shared" si="95"/>
        <v>248.85000000000002</v>
      </c>
      <c r="P533" s="12">
        <v>0</v>
      </c>
      <c r="Q533" s="46">
        <f t="shared" si="100"/>
        <v>0</v>
      </c>
      <c r="R533" s="13"/>
      <c r="S533" s="3">
        <f t="shared" si="101"/>
        <v>7.9</v>
      </c>
      <c r="T533" s="46" t="s">
        <v>2502</v>
      </c>
      <c r="U533" s="42">
        <f t="shared" si="98"/>
        <v>248.85000000000002</v>
      </c>
      <c r="V533" s="42">
        <f t="shared" si="99"/>
        <v>0</v>
      </c>
      <c r="W533" s="3"/>
      <c r="X533" s="3">
        <v>5.53</v>
      </c>
      <c r="Y533" s="3">
        <f t="shared" si="93"/>
        <v>2.37</v>
      </c>
      <c r="Z533" s="3">
        <f t="shared" si="102"/>
        <v>174.19500000000002</v>
      </c>
      <c r="AA533" s="1">
        <v>5530</v>
      </c>
      <c r="AB533" s="1">
        <f t="shared" si="103"/>
        <v>5.53</v>
      </c>
    </row>
    <row r="534" spans="1:28" ht="43.2" x14ac:dyDescent="0.3">
      <c r="A534" s="3">
        <f t="shared" si="104"/>
        <v>517</v>
      </c>
      <c r="B534" s="3" t="s">
        <v>2561</v>
      </c>
      <c r="C534" s="3">
        <v>1</v>
      </c>
      <c r="D534" s="3" t="s">
        <v>1571</v>
      </c>
      <c r="E534" s="3" t="s">
        <v>546</v>
      </c>
      <c r="F534" s="3" t="s">
        <v>7</v>
      </c>
      <c r="G534" s="3"/>
      <c r="H534" s="3"/>
      <c r="I534" s="3" t="s">
        <v>2496</v>
      </c>
      <c r="J534" s="3">
        <v>13.32</v>
      </c>
      <c r="K534" s="3">
        <v>3300</v>
      </c>
      <c r="L534" s="3" t="s">
        <v>25</v>
      </c>
      <c r="M534" s="3">
        <v>1</v>
      </c>
      <c r="N534" s="28">
        <f t="shared" si="94"/>
        <v>3.3</v>
      </c>
      <c r="O534" s="40">
        <f t="shared" si="95"/>
        <v>43.955999999999996</v>
      </c>
      <c r="P534" s="12">
        <v>0</v>
      </c>
      <c r="Q534" s="46">
        <f t="shared" si="100"/>
        <v>0</v>
      </c>
      <c r="R534" s="12"/>
      <c r="S534" s="3">
        <f t="shared" si="101"/>
        <v>3.3</v>
      </c>
      <c r="T534" s="46" t="s">
        <v>2502</v>
      </c>
      <c r="U534" s="42">
        <f t="shared" si="98"/>
        <v>43.955999999999996</v>
      </c>
      <c r="V534" s="42">
        <f t="shared" si="99"/>
        <v>0</v>
      </c>
      <c r="W534" s="3"/>
      <c r="X534" s="3">
        <v>2.31</v>
      </c>
      <c r="Y534" s="3">
        <f t="shared" si="93"/>
        <v>0.98999999999999977</v>
      </c>
      <c r="Z534" s="3">
        <f t="shared" si="102"/>
        <v>30.769200000000001</v>
      </c>
      <c r="AA534" s="1">
        <v>2310</v>
      </c>
      <c r="AB534" s="1">
        <f t="shared" si="103"/>
        <v>2.31</v>
      </c>
    </row>
    <row r="535" spans="1:28" ht="43.2" x14ac:dyDescent="0.3">
      <c r="A535" s="3">
        <f t="shared" si="104"/>
        <v>518</v>
      </c>
      <c r="B535" s="3" t="s">
        <v>2561</v>
      </c>
      <c r="C535" s="3">
        <v>1</v>
      </c>
      <c r="D535" s="3" t="s">
        <v>1571</v>
      </c>
      <c r="E535" s="3" t="s">
        <v>547</v>
      </c>
      <c r="F535" s="3" t="s">
        <v>7</v>
      </c>
      <c r="G535" s="3"/>
      <c r="H535" s="3"/>
      <c r="I535" s="3" t="s">
        <v>2496</v>
      </c>
      <c r="J535" s="3">
        <v>13.32</v>
      </c>
      <c r="K535" s="3">
        <v>3600</v>
      </c>
      <c r="L535" s="3" t="s">
        <v>25</v>
      </c>
      <c r="M535" s="3">
        <v>1</v>
      </c>
      <c r="N535" s="28">
        <f t="shared" si="94"/>
        <v>3.6</v>
      </c>
      <c r="O535" s="40">
        <f t="shared" si="95"/>
        <v>47.952000000000005</v>
      </c>
      <c r="P535" s="12">
        <v>0</v>
      </c>
      <c r="Q535" s="46">
        <f t="shared" si="100"/>
        <v>0</v>
      </c>
      <c r="R535" s="12"/>
      <c r="S535" s="3">
        <f t="shared" si="101"/>
        <v>3.6</v>
      </c>
      <c r="T535" s="46" t="s">
        <v>2502</v>
      </c>
      <c r="U535" s="42">
        <f t="shared" si="98"/>
        <v>47.952000000000005</v>
      </c>
      <c r="V535" s="42">
        <f t="shared" si="99"/>
        <v>0</v>
      </c>
      <c r="W535" s="3"/>
      <c r="X535" s="3">
        <v>2.52</v>
      </c>
      <c r="Y535" s="3">
        <f t="shared" si="93"/>
        <v>1.08</v>
      </c>
      <c r="Z535" s="3">
        <f t="shared" si="102"/>
        <v>33.566400000000002</v>
      </c>
      <c r="AA535" s="1">
        <v>2520</v>
      </c>
      <c r="AB535" s="1">
        <f t="shared" si="103"/>
        <v>2.52</v>
      </c>
    </row>
    <row r="536" spans="1:28" ht="43.2" x14ac:dyDescent="0.3">
      <c r="A536" s="3">
        <f t="shared" si="104"/>
        <v>519</v>
      </c>
      <c r="B536" s="3" t="s">
        <v>2561</v>
      </c>
      <c r="C536" s="3">
        <v>1</v>
      </c>
      <c r="D536" s="3" t="s">
        <v>1571</v>
      </c>
      <c r="E536" s="3" t="s">
        <v>548</v>
      </c>
      <c r="F536" s="3" t="s">
        <v>7</v>
      </c>
      <c r="G536" s="3"/>
      <c r="H536" s="3"/>
      <c r="I536" s="3" t="s">
        <v>2496</v>
      </c>
      <c r="J536" s="3">
        <v>13.32</v>
      </c>
      <c r="K536" s="3">
        <v>3300</v>
      </c>
      <c r="L536" s="3" t="s">
        <v>25</v>
      </c>
      <c r="M536" s="3">
        <v>1</v>
      </c>
      <c r="N536" s="28">
        <f t="shared" si="94"/>
        <v>3.3</v>
      </c>
      <c r="O536" s="40">
        <f t="shared" si="95"/>
        <v>43.955999999999996</v>
      </c>
      <c r="P536" s="12">
        <v>0</v>
      </c>
      <c r="Q536" s="46">
        <f t="shared" si="100"/>
        <v>0</v>
      </c>
      <c r="R536" s="12"/>
      <c r="S536" s="3">
        <f t="shared" si="101"/>
        <v>3.3</v>
      </c>
      <c r="T536" s="46" t="s">
        <v>2502</v>
      </c>
      <c r="U536" s="42">
        <f t="shared" si="98"/>
        <v>43.955999999999996</v>
      </c>
      <c r="V536" s="42">
        <f t="shared" si="99"/>
        <v>0</v>
      </c>
      <c r="W536" s="3"/>
      <c r="X536" s="3">
        <v>2.31</v>
      </c>
      <c r="Y536" s="3">
        <f t="shared" si="93"/>
        <v>0.98999999999999977</v>
      </c>
      <c r="Z536" s="3">
        <f t="shared" si="102"/>
        <v>30.769200000000001</v>
      </c>
      <c r="AA536" s="1">
        <v>2310</v>
      </c>
      <c r="AB536" s="1">
        <f t="shared" si="103"/>
        <v>2.31</v>
      </c>
    </row>
    <row r="537" spans="1:28" ht="43.2" x14ac:dyDescent="0.3">
      <c r="A537" s="3">
        <f t="shared" si="104"/>
        <v>520</v>
      </c>
      <c r="B537" s="3" t="s">
        <v>2561</v>
      </c>
      <c r="C537" s="3">
        <v>1</v>
      </c>
      <c r="D537" s="3" t="s">
        <v>1571</v>
      </c>
      <c r="E537" s="3" t="s">
        <v>549</v>
      </c>
      <c r="F537" s="3" t="s">
        <v>7</v>
      </c>
      <c r="G537" s="3"/>
      <c r="H537" s="3"/>
      <c r="I537" s="3" t="s">
        <v>2496</v>
      </c>
      <c r="J537" s="3">
        <v>13.32</v>
      </c>
      <c r="K537" s="3">
        <v>3600</v>
      </c>
      <c r="L537" s="3" t="s">
        <v>25</v>
      </c>
      <c r="M537" s="3">
        <v>1</v>
      </c>
      <c r="N537" s="28">
        <f t="shared" si="94"/>
        <v>3.6</v>
      </c>
      <c r="O537" s="40">
        <f t="shared" si="95"/>
        <v>47.952000000000005</v>
      </c>
      <c r="P537" s="12">
        <v>0</v>
      </c>
      <c r="Q537" s="46">
        <f t="shared" si="100"/>
        <v>0</v>
      </c>
      <c r="R537" s="12"/>
      <c r="S537" s="3">
        <f t="shared" si="101"/>
        <v>3.6</v>
      </c>
      <c r="T537" s="46" t="s">
        <v>2502</v>
      </c>
      <c r="U537" s="42">
        <f t="shared" si="98"/>
        <v>47.952000000000005</v>
      </c>
      <c r="V537" s="42">
        <f t="shared" si="99"/>
        <v>0</v>
      </c>
      <c r="W537" s="3"/>
      <c r="X537" s="3">
        <v>2.52</v>
      </c>
      <c r="Y537" s="3">
        <f t="shared" si="93"/>
        <v>1.08</v>
      </c>
      <c r="Z537" s="3">
        <f t="shared" si="102"/>
        <v>33.566400000000002</v>
      </c>
      <c r="AA537" s="1">
        <v>2520</v>
      </c>
      <c r="AB537" s="1">
        <f t="shared" si="103"/>
        <v>2.52</v>
      </c>
    </row>
    <row r="538" spans="1:28" ht="43.2" x14ac:dyDescent="0.3">
      <c r="A538" s="3">
        <f t="shared" si="104"/>
        <v>521</v>
      </c>
      <c r="B538" s="3" t="s">
        <v>2561</v>
      </c>
      <c r="C538" s="3">
        <v>1</v>
      </c>
      <c r="D538" s="3" t="s">
        <v>1571</v>
      </c>
      <c r="E538" s="3" t="s">
        <v>556</v>
      </c>
      <c r="F538" s="3" t="s">
        <v>7</v>
      </c>
      <c r="G538" s="3"/>
      <c r="H538" s="3"/>
      <c r="I538" s="3" t="s">
        <v>2496</v>
      </c>
      <c r="J538" s="3">
        <v>13.32</v>
      </c>
      <c r="K538" s="3">
        <v>3900</v>
      </c>
      <c r="L538" s="3" t="s">
        <v>25</v>
      </c>
      <c r="M538" s="3">
        <v>1</v>
      </c>
      <c r="N538" s="28">
        <f t="shared" si="94"/>
        <v>3.9</v>
      </c>
      <c r="O538" s="40">
        <f t="shared" si="95"/>
        <v>51.948</v>
      </c>
      <c r="P538" s="12">
        <v>0</v>
      </c>
      <c r="Q538" s="46">
        <f t="shared" si="100"/>
        <v>0</v>
      </c>
      <c r="R538" s="12"/>
      <c r="S538" s="3">
        <f t="shared" si="101"/>
        <v>3.9</v>
      </c>
      <c r="T538" s="46" t="s">
        <v>2502</v>
      </c>
      <c r="U538" s="42">
        <f t="shared" si="98"/>
        <v>51.948</v>
      </c>
      <c r="V538" s="42">
        <f t="shared" si="99"/>
        <v>0</v>
      </c>
      <c r="W538" s="3"/>
      <c r="X538" s="3">
        <v>2.73</v>
      </c>
      <c r="Y538" s="3">
        <f t="shared" si="93"/>
        <v>1.17</v>
      </c>
      <c r="Z538" s="3">
        <f t="shared" si="102"/>
        <v>36.363599999999998</v>
      </c>
      <c r="AA538" s="1">
        <v>2730</v>
      </c>
      <c r="AB538" s="1">
        <f t="shared" si="103"/>
        <v>2.73</v>
      </c>
    </row>
    <row r="539" spans="1:28" ht="43.2" x14ac:dyDescent="0.3">
      <c r="A539" s="3">
        <f t="shared" si="104"/>
        <v>522</v>
      </c>
      <c r="B539" s="3" t="s">
        <v>2561</v>
      </c>
      <c r="C539" s="3">
        <v>1</v>
      </c>
      <c r="D539" s="3" t="s">
        <v>1571</v>
      </c>
      <c r="E539" s="3" t="s">
        <v>557</v>
      </c>
      <c r="F539" s="3" t="s">
        <v>40</v>
      </c>
      <c r="G539" s="3" t="s">
        <v>2339</v>
      </c>
      <c r="H539" s="3" t="s">
        <v>2486</v>
      </c>
      <c r="I539" s="3" t="s">
        <v>2496</v>
      </c>
      <c r="J539" s="3">
        <v>31.5</v>
      </c>
      <c r="K539" s="3">
        <v>7900</v>
      </c>
      <c r="L539" s="3" t="s">
        <v>25</v>
      </c>
      <c r="M539" s="3">
        <v>1</v>
      </c>
      <c r="N539" s="28">
        <f t="shared" si="94"/>
        <v>7.9</v>
      </c>
      <c r="O539" s="28">
        <f t="shared" si="95"/>
        <v>248.85000000000002</v>
      </c>
      <c r="P539" s="12">
        <v>0</v>
      </c>
      <c r="Q539" s="46">
        <f t="shared" si="100"/>
        <v>0</v>
      </c>
      <c r="R539" s="13"/>
      <c r="S539" s="3">
        <f t="shared" si="101"/>
        <v>7.9</v>
      </c>
      <c r="T539" s="46" t="s">
        <v>2502</v>
      </c>
      <c r="U539" s="42">
        <f t="shared" si="98"/>
        <v>248.85000000000002</v>
      </c>
      <c r="V539" s="42">
        <f t="shared" si="99"/>
        <v>0</v>
      </c>
      <c r="W539" s="3"/>
      <c r="X539" s="3">
        <v>5.53</v>
      </c>
      <c r="Y539" s="3">
        <f t="shared" si="93"/>
        <v>2.37</v>
      </c>
      <c r="Z539" s="3">
        <f t="shared" si="102"/>
        <v>174.19500000000002</v>
      </c>
      <c r="AA539" s="1">
        <v>5530</v>
      </c>
      <c r="AB539" s="1">
        <f t="shared" si="103"/>
        <v>5.53</v>
      </c>
    </row>
    <row r="540" spans="1:28" ht="43.2" x14ac:dyDescent="0.3">
      <c r="A540" s="3">
        <f t="shared" si="104"/>
        <v>523</v>
      </c>
      <c r="B540" s="3" t="s">
        <v>2561</v>
      </c>
      <c r="C540" s="3">
        <v>1</v>
      </c>
      <c r="D540" s="3" t="s">
        <v>1571</v>
      </c>
      <c r="E540" s="3" t="s">
        <v>558</v>
      </c>
      <c r="F540" s="3" t="s">
        <v>7</v>
      </c>
      <c r="G540" s="3"/>
      <c r="H540" s="3"/>
      <c r="I540" s="3" t="s">
        <v>2496</v>
      </c>
      <c r="J540" s="3">
        <v>13.32</v>
      </c>
      <c r="K540" s="3">
        <v>3300</v>
      </c>
      <c r="L540" s="3" t="s">
        <v>25</v>
      </c>
      <c r="M540" s="3">
        <v>1</v>
      </c>
      <c r="N540" s="28">
        <f t="shared" si="94"/>
        <v>3.3</v>
      </c>
      <c r="O540" s="40">
        <f t="shared" si="95"/>
        <v>43.955999999999996</v>
      </c>
      <c r="P540" s="12">
        <v>0</v>
      </c>
      <c r="Q540" s="46">
        <f t="shared" si="100"/>
        <v>0</v>
      </c>
      <c r="R540" s="12"/>
      <c r="S540" s="3">
        <f t="shared" si="101"/>
        <v>3.3</v>
      </c>
      <c r="T540" s="46" t="s">
        <v>2502</v>
      </c>
      <c r="U540" s="42">
        <f t="shared" si="98"/>
        <v>43.955999999999996</v>
      </c>
      <c r="V540" s="42">
        <f t="shared" si="99"/>
        <v>0</v>
      </c>
      <c r="W540" s="3"/>
      <c r="X540" s="3">
        <v>2.31</v>
      </c>
      <c r="Y540" s="3">
        <f t="shared" si="93"/>
        <v>0.98999999999999977</v>
      </c>
      <c r="Z540" s="3">
        <f t="shared" si="102"/>
        <v>30.769200000000001</v>
      </c>
      <c r="AA540" s="1">
        <v>2310</v>
      </c>
      <c r="AB540" s="1">
        <f t="shared" si="103"/>
        <v>2.31</v>
      </c>
    </row>
    <row r="541" spans="1:28" ht="43.2" x14ac:dyDescent="0.3">
      <c r="A541" s="3">
        <f t="shared" si="104"/>
        <v>524</v>
      </c>
      <c r="B541" s="3" t="s">
        <v>2561</v>
      </c>
      <c r="C541" s="3">
        <v>1</v>
      </c>
      <c r="D541" s="3" t="s">
        <v>1571</v>
      </c>
      <c r="E541" s="3" t="s">
        <v>559</v>
      </c>
      <c r="F541" s="3" t="s">
        <v>7</v>
      </c>
      <c r="G541" s="3"/>
      <c r="H541" s="3"/>
      <c r="I541" s="3" t="s">
        <v>2496</v>
      </c>
      <c r="J541" s="3">
        <v>13.32</v>
      </c>
      <c r="K541" s="3">
        <v>3600</v>
      </c>
      <c r="L541" s="3" t="s">
        <v>25</v>
      </c>
      <c r="M541" s="3">
        <v>1</v>
      </c>
      <c r="N541" s="28">
        <f t="shared" si="94"/>
        <v>3.6</v>
      </c>
      <c r="O541" s="40">
        <f t="shared" si="95"/>
        <v>47.952000000000005</v>
      </c>
      <c r="P541" s="12">
        <v>0</v>
      </c>
      <c r="Q541" s="46">
        <f t="shared" si="100"/>
        <v>0</v>
      </c>
      <c r="R541" s="12"/>
      <c r="S541" s="3">
        <f t="shared" si="101"/>
        <v>3.6</v>
      </c>
      <c r="T541" s="46" t="s">
        <v>2502</v>
      </c>
      <c r="U541" s="42">
        <f t="shared" si="98"/>
        <v>47.952000000000005</v>
      </c>
      <c r="V541" s="42">
        <f t="shared" si="99"/>
        <v>0</v>
      </c>
      <c r="W541" s="3"/>
      <c r="X541" s="3">
        <v>2.52</v>
      </c>
      <c r="Y541" s="3">
        <f t="shared" si="93"/>
        <v>1.08</v>
      </c>
      <c r="Z541" s="3">
        <f t="shared" si="102"/>
        <v>33.566400000000002</v>
      </c>
      <c r="AA541" s="1">
        <v>2520</v>
      </c>
      <c r="AB541" s="1">
        <f t="shared" si="103"/>
        <v>2.52</v>
      </c>
    </row>
    <row r="542" spans="1:28" ht="43.2" x14ac:dyDescent="0.3">
      <c r="A542" s="3">
        <f t="shared" si="104"/>
        <v>525</v>
      </c>
      <c r="B542" s="3" t="s">
        <v>2561</v>
      </c>
      <c r="C542" s="3">
        <v>1</v>
      </c>
      <c r="D542" s="3" t="s">
        <v>1571</v>
      </c>
      <c r="E542" s="3" t="s">
        <v>560</v>
      </c>
      <c r="F542" s="3" t="s">
        <v>7</v>
      </c>
      <c r="G542" s="3"/>
      <c r="H542" s="3"/>
      <c r="I542" s="3" t="s">
        <v>2496</v>
      </c>
      <c r="J542" s="3">
        <v>13.32</v>
      </c>
      <c r="K542" s="3">
        <v>3300</v>
      </c>
      <c r="L542" s="3" t="s">
        <v>25</v>
      </c>
      <c r="M542" s="3">
        <v>1</v>
      </c>
      <c r="N542" s="28">
        <f t="shared" si="94"/>
        <v>3.3</v>
      </c>
      <c r="O542" s="40">
        <f t="shared" si="95"/>
        <v>43.955999999999996</v>
      </c>
      <c r="P542" s="12">
        <v>0</v>
      </c>
      <c r="Q542" s="46">
        <f t="shared" si="100"/>
        <v>0</v>
      </c>
      <c r="R542" s="12"/>
      <c r="S542" s="3">
        <f t="shared" si="101"/>
        <v>3.3</v>
      </c>
      <c r="T542" s="46" t="s">
        <v>2502</v>
      </c>
      <c r="U542" s="42">
        <f t="shared" si="98"/>
        <v>43.955999999999996</v>
      </c>
      <c r="V542" s="42">
        <f t="shared" si="99"/>
        <v>0</v>
      </c>
      <c r="W542" s="3"/>
      <c r="X542" s="3">
        <v>2.31</v>
      </c>
      <c r="Y542" s="3">
        <f t="shared" si="93"/>
        <v>0.98999999999999977</v>
      </c>
      <c r="Z542" s="3">
        <f t="shared" si="102"/>
        <v>30.769200000000001</v>
      </c>
      <c r="AA542" s="1">
        <v>2310</v>
      </c>
      <c r="AB542" s="1">
        <f t="shared" si="103"/>
        <v>2.31</v>
      </c>
    </row>
    <row r="543" spans="1:28" ht="43.2" x14ac:dyDescent="0.3">
      <c r="A543" s="3">
        <f t="shared" si="104"/>
        <v>526</v>
      </c>
      <c r="B543" s="3" t="s">
        <v>2561</v>
      </c>
      <c r="C543" s="3">
        <v>1</v>
      </c>
      <c r="D543" s="3" t="s">
        <v>1571</v>
      </c>
      <c r="E543" s="3" t="s">
        <v>561</v>
      </c>
      <c r="F543" s="3" t="s">
        <v>7</v>
      </c>
      <c r="G543" s="3"/>
      <c r="H543" s="3"/>
      <c r="I543" s="3" t="s">
        <v>2496</v>
      </c>
      <c r="J543" s="3">
        <v>13.32</v>
      </c>
      <c r="K543" s="3">
        <v>3600</v>
      </c>
      <c r="L543" s="3" t="s">
        <v>25</v>
      </c>
      <c r="M543" s="3">
        <v>1</v>
      </c>
      <c r="N543" s="28">
        <f t="shared" si="94"/>
        <v>3.6</v>
      </c>
      <c r="O543" s="40">
        <f t="shared" si="95"/>
        <v>47.952000000000005</v>
      </c>
      <c r="P543" s="12">
        <v>0</v>
      </c>
      <c r="Q543" s="46">
        <f t="shared" si="100"/>
        <v>0</v>
      </c>
      <c r="R543" s="12"/>
      <c r="S543" s="3">
        <f t="shared" si="101"/>
        <v>3.6</v>
      </c>
      <c r="T543" s="46" t="s">
        <v>2502</v>
      </c>
      <c r="U543" s="42">
        <f t="shared" si="98"/>
        <v>47.952000000000005</v>
      </c>
      <c r="V543" s="42">
        <f t="shared" si="99"/>
        <v>0</v>
      </c>
      <c r="W543" s="3"/>
      <c r="X543" s="3">
        <v>2.52</v>
      </c>
      <c r="Y543" s="3">
        <f t="shared" si="93"/>
        <v>1.08</v>
      </c>
      <c r="Z543" s="3">
        <f t="shared" si="102"/>
        <v>33.566400000000002</v>
      </c>
      <c r="AA543" s="1">
        <v>2520</v>
      </c>
      <c r="AB543" s="1">
        <f t="shared" si="103"/>
        <v>2.52</v>
      </c>
    </row>
    <row r="544" spans="1:28" ht="43.2" x14ac:dyDescent="0.3">
      <c r="A544" s="3">
        <f t="shared" si="104"/>
        <v>527</v>
      </c>
      <c r="B544" s="3" t="s">
        <v>2561</v>
      </c>
      <c r="C544" s="3">
        <v>1</v>
      </c>
      <c r="D544" s="3" t="s">
        <v>1571</v>
      </c>
      <c r="E544" s="3" t="s">
        <v>550</v>
      </c>
      <c r="F544" s="3" t="s">
        <v>7</v>
      </c>
      <c r="G544" s="3"/>
      <c r="H544" s="3"/>
      <c r="I544" s="3" t="s">
        <v>2496</v>
      </c>
      <c r="J544" s="3">
        <v>13.32</v>
      </c>
      <c r="K544" s="3">
        <v>3900</v>
      </c>
      <c r="L544" s="3" t="s">
        <v>25</v>
      </c>
      <c r="M544" s="3">
        <v>1</v>
      </c>
      <c r="N544" s="28">
        <f t="shared" si="94"/>
        <v>3.9</v>
      </c>
      <c r="O544" s="40">
        <f t="shared" si="95"/>
        <v>51.948</v>
      </c>
      <c r="P544" s="12">
        <v>0</v>
      </c>
      <c r="Q544" s="46">
        <f t="shared" si="100"/>
        <v>0</v>
      </c>
      <c r="R544" s="12"/>
      <c r="S544" s="3">
        <f t="shared" si="101"/>
        <v>3.9</v>
      </c>
      <c r="T544" s="46" t="s">
        <v>2502</v>
      </c>
      <c r="U544" s="42">
        <f t="shared" si="98"/>
        <v>51.948</v>
      </c>
      <c r="V544" s="42">
        <f t="shared" si="99"/>
        <v>0</v>
      </c>
      <c r="W544" s="3"/>
      <c r="X544" s="3">
        <v>2.34</v>
      </c>
      <c r="Y544" s="3">
        <f t="shared" si="93"/>
        <v>1.56</v>
      </c>
      <c r="Z544" s="3">
        <f t="shared" si="102"/>
        <v>31.168799999999997</v>
      </c>
      <c r="AA544" s="1">
        <v>2340</v>
      </c>
      <c r="AB544" s="1">
        <f t="shared" si="103"/>
        <v>2.34</v>
      </c>
    </row>
    <row r="545" spans="1:28" ht="43.2" x14ac:dyDescent="0.3">
      <c r="A545" s="3">
        <f t="shared" si="104"/>
        <v>528</v>
      </c>
      <c r="B545" s="3" t="s">
        <v>2561</v>
      </c>
      <c r="C545" s="3">
        <v>1</v>
      </c>
      <c r="D545" s="3" t="s">
        <v>1571</v>
      </c>
      <c r="E545" s="3" t="s">
        <v>551</v>
      </c>
      <c r="F545" s="3" t="s">
        <v>40</v>
      </c>
      <c r="G545" s="3" t="s">
        <v>2339</v>
      </c>
      <c r="H545" s="3" t="s">
        <v>2486</v>
      </c>
      <c r="I545" s="3" t="s">
        <v>2496</v>
      </c>
      <c r="J545" s="3">
        <v>31.5</v>
      </c>
      <c r="K545" s="3">
        <v>7900</v>
      </c>
      <c r="L545" s="3" t="s">
        <v>25</v>
      </c>
      <c r="M545" s="3">
        <v>1</v>
      </c>
      <c r="N545" s="28">
        <f t="shared" si="94"/>
        <v>7.9</v>
      </c>
      <c r="O545" s="28">
        <f t="shared" si="95"/>
        <v>248.85000000000002</v>
      </c>
      <c r="P545" s="12">
        <v>0</v>
      </c>
      <c r="Q545" s="46">
        <f t="shared" si="100"/>
        <v>0</v>
      </c>
      <c r="R545" s="13"/>
      <c r="S545" s="3">
        <f t="shared" si="101"/>
        <v>7.9</v>
      </c>
      <c r="T545" s="46" t="s">
        <v>2502</v>
      </c>
      <c r="U545" s="42">
        <f t="shared" si="98"/>
        <v>248.85000000000002</v>
      </c>
      <c r="V545" s="42">
        <f t="shared" si="99"/>
        <v>0</v>
      </c>
      <c r="W545" s="3"/>
      <c r="X545" s="3">
        <v>4.74</v>
      </c>
      <c r="Y545" s="3">
        <f t="shared" si="93"/>
        <v>3.16</v>
      </c>
      <c r="Z545" s="3">
        <f t="shared" si="102"/>
        <v>149.31</v>
      </c>
      <c r="AA545" s="1">
        <v>4740</v>
      </c>
      <c r="AB545" s="1">
        <f t="shared" si="103"/>
        <v>4.74</v>
      </c>
    </row>
    <row r="546" spans="1:28" ht="43.2" x14ac:dyDescent="0.3">
      <c r="A546" s="3">
        <f t="shared" si="104"/>
        <v>529</v>
      </c>
      <c r="B546" s="3" t="s">
        <v>2561</v>
      </c>
      <c r="C546" s="3">
        <v>1</v>
      </c>
      <c r="D546" s="3" t="s">
        <v>1571</v>
      </c>
      <c r="E546" s="3" t="s">
        <v>552</v>
      </c>
      <c r="F546" s="3" t="s">
        <v>7</v>
      </c>
      <c r="G546" s="3"/>
      <c r="H546" s="3"/>
      <c r="I546" s="3" t="s">
        <v>2496</v>
      </c>
      <c r="J546" s="3">
        <v>13.32</v>
      </c>
      <c r="K546" s="3">
        <v>3300</v>
      </c>
      <c r="L546" s="3" t="s">
        <v>25</v>
      </c>
      <c r="M546" s="3">
        <v>1</v>
      </c>
      <c r="N546" s="28">
        <f t="shared" si="94"/>
        <v>3.3</v>
      </c>
      <c r="O546" s="40">
        <f t="shared" si="95"/>
        <v>43.955999999999996</v>
      </c>
      <c r="P546" s="12">
        <v>0</v>
      </c>
      <c r="Q546" s="46">
        <f t="shared" si="100"/>
        <v>0</v>
      </c>
      <c r="R546" s="12"/>
      <c r="S546" s="3">
        <f t="shared" si="101"/>
        <v>3.3</v>
      </c>
      <c r="T546" s="46" t="s">
        <v>2502</v>
      </c>
      <c r="U546" s="42">
        <f t="shared" si="98"/>
        <v>43.955999999999996</v>
      </c>
      <c r="V546" s="42">
        <f t="shared" si="99"/>
        <v>0</v>
      </c>
      <c r="W546" s="3"/>
      <c r="X546" s="3">
        <v>1.98</v>
      </c>
      <c r="Y546" s="3">
        <f t="shared" si="93"/>
        <v>1.3199999999999998</v>
      </c>
      <c r="Z546" s="3">
        <f t="shared" si="102"/>
        <v>26.3736</v>
      </c>
      <c r="AA546" s="1">
        <v>1980</v>
      </c>
      <c r="AB546" s="1">
        <f t="shared" si="103"/>
        <v>1.98</v>
      </c>
    </row>
    <row r="547" spans="1:28" ht="43.2" x14ac:dyDescent="0.3">
      <c r="A547" s="3">
        <f t="shared" si="104"/>
        <v>530</v>
      </c>
      <c r="B547" s="3" t="s">
        <v>2561</v>
      </c>
      <c r="C547" s="3">
        <v>1</v>
      </c>
      <c r="D547" s="3" t="s">
        <v>1571</v>
      </c>
      <c r="E547" s="3" t="s">
        <v>553</v>
      </c>
      <c r="F547" s="3" t="s">
        <v>7</v>
      </c>
      <c r="G547" s="3"/>
      <c r="H547" s="3"/>
      <c r="I547" s="3" t="s">
        <v>2496</v>
      </c>
      <c r="J547" s="3">
        <v>13.32</v>
      </c>
      <c r="K547" s="3">
        <v>3600</v>
      </c>
      <c r="L547" s="3" t="s">
        <v>25</v>
      </c>
      <c r="M547" s="3">
        <v>1</v>
      </c>
      <c r="N547" s="28">
        <f t="shared" si="94"/>
        <v>3.6</v>
      </c>
      <c r="O547" s="40">
        <f t="shared" si="95"/>
        <v>47.952000000000005</v>
      </c>
      <c r="P547" s="12">
        <v>0</v>
      </c>
      <c r="Q547" s="46">
        <f t="shared" si="100"/>
        <v>0</v>
      </c>
      <c r="R547" s="12"/>
      <c r="S547" s="3">
        <f t="shared" si="101"/>
        <v>3.6</v>
      </c>
      <c r="T547" s="46" t="s">
        <v>2502</v>
      </c>
      <c r="U547" s="42">
        <f t="shared" si="98"/>
        <v>47.952000000000005</v>
      </c>
      <c r="V547" s="42">
        <f t="shared" si="99"/>
        <v>0</v>
      </c>
      <c r="W547" s="3"/>
      <c r="X547" s="3">
        <v>2.16</v>
      </c>
      <c r="Y547" s="3">
        <f t="shared" si="93"/>
        <v>1.44</v>
      </c>
      <c r="Z547" s="3">
        <f t="shared" si="102"/>
        <v>28.771200000000004</v>
      </c>
      <c r="AA547" s="1">
        <v>2160</v>
      </c>
      <c r="AB547" s="1">
        <f t="shared" si="103"/>
        <v>2.16</v>
      </c>
    </row>
    <row r="548" spans="1:28" ht="43.2" x14ac:dyDescent="0.3">
      <c r="A548" s="3">
        <f t="shared" si="104"/>
        <v>531</v>
      </c>
      <c r="B548" s="3" t="s">
        <v>2561</v>
      </c>
      <c r="C548" s="3">
        <v>1</v>
      </c>
      <c r="D548" s="3" t="s">
        <v>1571</v>
      </c>
      <c r="E548" s="3" t="s">
        <v>554</v>
      </c>
      <c r="F548" s="3" t="s">
        <v>7</v>
      </c>
      <c r="G548" s="3"/>
      <c r="H548" s="3"/>
      <c r="I548" s="3" t="s">
        <v>2496</v>
      </c>
      <c r="J548" s="3">
        <v>13.32</v>
      </c>
      <c r="K548" s="3">
        <v>3300</v>
      </c>
      <c r="L548" s="3" t="s">
        <v>25</v>
      </c>
      <c r="M548" s="3">
        <v>1</v>
      </c>
      <c r="N548" s="28">
        <f t="shared" si="94"/>
        <v>3.3</v>
      </c>
      <c r="O548" s="40">
        <f t="shared" si="95"/>
        <v>43.955999999999996</v>
      </c>
      <c r="P548" s="12">
        <v>0</v>
      </c>
      <c r="Q548" s="46">
        <f t="shared" si="100"/>
        <v>0</v>
      </c>
      <c r="R548" s="12"/>
      <c r="S548" s="3">
        <f t="shared" si="101"/>
        <v>3.3</v>
      </c>
      <c r="T548" s="46" t="s">
        <v>2502</v>
      </c>
      <c r="U548" s="42">
        <f t="shared" si="98"/>
        <v>43.955999999999996</v>
      </c>
      <c r="V548" s="42">
        <f t="shared" si="99"/>
        <v>0</v>
      </c>
      <c r="W548" s="3"/>
      <c r="X548" s="3">
        <v>1.98</v>
      </c>
      <c r="Y548" s="3">
        <f t="shared" si="93"/>
        <v>1.3199999999999998</v>
      </c>
      <c r="Z548" s="3">
        <f t="shared" si="102"/>
        <v>26.3736</v>
      </c>
      <c r="AA548" s="1">
        <v>1980</v>
      </c>
      <c r="AB548" s="1">
        <f t="shared" si="103"/>
        <v>1.98</v>
      </c>
    </row>
    <row r="549" spans="1:28" ht="43.2" x14ac:dyDescent="0.3">
      <c r="A549" s="3">
        <f t="shared" si="104"/>
        <v>532</v>
      </c>
      <c r="B549" s="3" t="s">
        <v>2561</v>
      </c>
      <c r="C549" s="3">
        <v>1</v>
      </c>
      <c r="D549" s="3" t="s">
        <v>1571</v>
      </c>
      <c r="E549" s="3" t="s">
        <v>555</v>
      </c>
      <c r="F549" s="3" t="s">
        <v>7</v>
      </c>
      <c r="G549" s="3"/>
      <c r="H549" s="3"/>
      <c r="I549" s="3" t="s">
        <v>2496</v>
      </c>
      <c r="J549" s="3">
        <v>13.32</v>
      </c>
      <c r="K549" s="3">
        <v>3600</v>
      </c>
      <c r="L549" s="3" t="s">
        <v>25</v>
      </c>
      <c r="M549" s="3">
        <v>1</v>
      </c>
      <c r="N549" s="28">
        <f t="shared" si="94"/>
        <v>3.6</v>
      </c>
      <c r="O549" s="40">
        <f t="shared" si="95"/>
        <v>47.952000000000005</v>
      </c>
      <c r="P549" s="12">
        <v>0</v>
      </c>
      <c r="Q549" s="46">
        <f t="shared" si="100"/>
        <v>0</v>
      </c>
      <c r="R549" s="12"/>
      <c r="S549" s="3">
        <f t="shared" si="101"/>
        <v>3.6</v>
      </c>
      <c r="T549" s="46" t="s">
        <v>2502</v>
      </c>
      <c r="U549" s="42">
        <f t="shared" si="98"/>
        <v>47.952000000000005</v>
      </c>
      <c r="V549" s="42">
        <f t="shared" si="99"/>
        <v>0</v>
      </c>
      <c r="W549" s="3"/>
      <c r="X549" s="3">
        <v>2.16</v>
      </c>
      <c r="Y549" s="3">
        <f t="shared" si="93"/>
        <v>1.44</v>
      </c>
      <c r="Z549" s="3">
        <f t="shared" si="102"/>
        <v>28.771200000000004</v>
      </c>
      <c r="AA549" s="1">
        <v>2160</v>
      </c>
      <c r="AB549" s="1">
        <f t="shared" si="103"/>
        <v>2.16</v>
      </c>
    </row>
    <row r="550" spans="1:28" ht="43.2" x14ac:dyDescent="0.3">
      <c r="A550" s="3">
        <f t="shared" si="104"/>
        <v>533</v>
      </c>
      <c r="B550" s="3" t="s">
        <v>2561</v>
      </c>
      <c r="C550" s="3">
        <v>1</v>
      </c>
      <c r="D550" s="3" t="s">
        <v>1571</v>
      </c>
      <c r="E550" s="3" t="s">
        <v>562</v>
      </c>
      <c r="F550" s="3" t="s">
        <v>7</v>
      </c>
      <c r="G550" s="3"/>
      <c r="H550" s="3"/>
      <c r="I550" s="3" t="s">
        <v>2496</v>
      </c>
      <c r="J550" s="3">
        <v>13.32</v>
      </c>
      <c r="K550" s="3">
        <v>3900</v>
      </c>
      <c r="L550" s="3" t="s">
        <v>25</v>
      </c>
      <c r="M550" s="3">
        <v>1</v>
      </c>
      <c r="N550" s="28">
        <f t="shared" si="94"/>
        <v>3.9</v>
      </c>
      <c r="O550" s="40">
        <f t="shared" si="95"/>
        <v>51.948</v>
      </c>
      <c r="P550" s="12">
        <v>0</v>
      </c>
      <c r="Q550" s="46">
        <f t="shared" si="100"/>
        <v>0</v>
      </c>
      <c r="R550" s="12"/>
      <c r="S550" s="3">
        <f t="shared" si="101"/>
        <v>3.9</v>
      </c>
      <c r="T550" s="46" t="s">
        <v>2502</v>
      </c>
      <c r="U550" s="42">
        <f t="shared" si="98"/>
        <v>51.948</v>
      </c>
      <c r="V550" s="42">
        <f t="shared" si="99"/>
        <v>0</v>
      </c>
      <c r="W550" s="3"/>
      <c r="X550" s="3">
        <v>2.34</v>
      </c>
      <c r="Y550" s="3">
        <f t="shared" si="93"/>
        <v>1.56</v>
      </c>
      <c r="Z550" s="3">
        <f t="shared" si="102"/>
        <v>31.168799999999997</v>
      </c>
      <c r="AA550" s="1">
        <v>2340</v>
      </c>
      <c r="AB550" s="1">
        <f t="shared" si="103"/>
        <v>2.34</v>
      </c>
    </row>
    <row r="551" spans="1:28" ht="43.2" x14ac:dyDescent="0.3">
      <c r="A551" s="3">
        <f t="shared" si="104"/>
        <v>534</v>
      </c>
      <c r="B551" s="3" t="s">
        <v>2561</v>
      </c>
      <c r="C551" s="3">
        <v>1</v>
      </c>
      <c r="D551" s="3" t="s">
        <v>1571</v>
      </c>
      <c r="E551" s="3" t="s">
        <v>563</v>
      </c>
      <c r="F551" s="3" t="s">
        <v>40</v>
      </c>
      <c r="G551" s="3" t="s">
        <v>2339</v>
      </c>
      <c r="H551" s="3" t="s">
        <v>2486</v>
      </c>
      <c r="I551" s="3" t="s">
        <v>2496</v>
      </c>
      <c r="J551" s="3">
        <v>31.5</v>
      </c>
      <c r="K551" s="3">
        <v>7900</v>
      </c>
      <c r="L551" s="3" t="s">
        <v>25</v>
      </c>
      <c r="M551" s="3">
        <v>1</v>
      </c>
      <c r="N551" s="28">
        <f t="shared" si="94"/>
        <v>7.9</v>
      </c>
      <c r="O551" s="28">
        <f t="shared" si="95"/>
        <v>248.85000000000002</v>
      </c>
      <c r="P551" s="12">
        <v>0</v>
      </c>
      <c r="Q551" s="46">
        <f t="shared" si="100"/>
        <v>0</v>
      </c>
      <c r="R551" s="13"/>
      <c r="S551" s="3">
        <f t="shared" si="101"/>
        <v>7.9</v>
      </c>
      <c r="T551" s="46" t="s">
        <v>2502</v>
      </c>
      <c r="U551" s="42">
        <f t="shared" si="98"/>
        <v>248.85000000000002</v>
      </c>
      <c r="V551" s="42">
        <f t="shared" si="99"/>
        <v>0</v>
      </c>
      <c r="W551" s="3"/>
      <c r="X551" s="3">
        <v>4.74</v>
      </c>
      <c r="Y551" s="3">
        <f t="shared" si="93"/>
        <v>3.16</v>
      </c>
      <c r="Z551" s="3">
        <f t="shared" si="102"/>
        <v>149.31</v>
      </c>
      <c r="AA551" s="1">
        <v>4740</v>
      </c>
      <c r="AB551" s="1">
        <f t="shared" si="103"/>
        <v>4.74</v>
      </c>
    </row>
    <row r="552" spans="1:28" ht="43.2" x14ac:dyDescent="0.3">
      <c r="A552" s="3">
        <f t="shared" si="104"/>
        <v>535</v>
      </c>
      <c r="B552" s="3" t="s">
        <v>2561</v>
      </c>
      <c r="C552" s="3">
        <v>1</v>
      </c>
      <c r="D552" s="3" t="s">
        <v>1571</v>
      </c>
      <c r="E552" s="3" t="s">
        <v>564</v>
      </c>
      <c r="F552" s="3" t="s">
        <v>7</v>
      </c>
      <c r="G552" s="3"/>
      <c r="H552" s="3"/>
      <c r="I552" s="3" t="s">
        <v>2496</v>
      </c>
      <c r="J552" s="3">
        <v>13.32</v>
      </c>
      <c r="K552" s="3">
        <v>3300</v>
      </c>
      <c r="L552" s="3" t="s">
        <v>25</v>
      </c>
      <c r="M552" s="3">
        <v>1</v>
      </c>
      <c r="N552" s="28">
        <f t="shared" si="94"/>
        <v>3.3</v>
      </c>
      <c r="O552" s="40">
        <f t="shared" si="95"/>
        <v>43.955999999999996</v>
      </c>
      <c r="P552" s="12">
        <v>0</v>
      </c>
      <c r="Q552" s="46">
        <f t="shared" si="100"/>
        <v>0</v>
      </c>
      <c r="R552" s="12"/>
      <c r="S552" s="3">
        <f t="shared" si="101"/>
        <v>3.3</v>
      </c>
      <c r="T552" s="46" t="s">
        <v>2502</v>
      </c>
      <c r="U552" s="42">
        <f t="shared" si="98"/>
        <v>43.955999999999996</v>
      </c>
      <c r="V552" s="42">
        <f t="shared" si="99"/>
        <v>0</v>
      </c>
      <c r="W552" s="3"/>
      <c r="X552" s="3">
        <v>1.98</v>
      </c>
      <c r="Y552" s="3">
        <f t="shared" si="93"/>
        <v>1.3199999999999998</v>
      </c>
      <c r="Z552" s="3">
        <f t="shared" si="102"/>
        <v>26.3736</v>
      </c>
      <c r="AA552" s="1">
        <v>1980</v>
      </c>
      <c r="AB552" s="1">
        <f t="shared" si="103"/>
        <v>1.98</v>
      </c>
    </row>
    <row r="553" spans="1:28" ht="43.2" x14ac:dyDescent="0.3">
      <c r="A553" s="3">
        <f t="shared" si="104"/>
        <v>536</v>
      </c>
      <c r="B553" s="3" t="s">
        <v>2561</v>
      </c>
      <c r="C553" s="3">
        <v>1</v>
      </c>
      <c r="D553" s="3" t="s">
        <v>1571</v>
      </c>
      <c r="E553" s="3" t="s">
        <v>565</v>
      </c>
      <c r="F553" s="3" t="s">
        <v>7</v>
      </c>
      <c r="G553" s="3"/>
      <c r="H553" s="3"/>
      <c r="I553" s="3" t="s">
        <v>2496</v>
      </c>
      <c r="J553" s="3">
        <v>13.32</v>
      </c>
      <c r="K553" s="3">
        <v>3600</v>
      </c>
      <c r="L553" s="3" t="s">
        <v>25</v>
      </c>
      <c r="M553" s="3">
        <v>1</v>
      </c>
      <c r="N553" s="28">
        <f t="shared" si="94"/>
        <v>3.6</v>
      </c>
      <c r="O553" s="40">
        <f t="shared" si="95"/>
        <v>47.952000000000005</v>
      </c>
      <c r="P553" s="12">
        <v>0</v>
      </c>
      <c r="Q553" s="46">
        <f t="shared" si="100"/>
        <v>0</v>
      </c>
      <c r="R553" s="12"/>
      <c r="S553" s="3">
        <f t="shared" si="101"/>
        <v>3.6</v>
      </c>
      <c r="T553" s="46" t="s">
        <v>2502</v>
      </c>
      <c r="U553" s="42">
        <f t="shared" si="98"/>
        <v>47.952000000000005</v>
      </c>
      <c r="V553" s="42">
        <f t="shared" si="99"/>
        <v>0</v>
      </c>
      <c r="W553" s="3"/>
      <c r="X553" s="3">
        <v>2.16</v>
      </c>
      <c r="Y553" s="3">
        <f t="shared" si="93"/>
        <v>1.44</v>
      </c>
      <c r="Z553" s="3">
        <f t="shared" si="102"/>
        <v>28.771200000000004</v>
      </c>
      <c r="AA553" s="1">
        <v>2160</v>
      </c>
      <c r="AB553" s="1">
        <f t="shared" si="103"/>
        <v>2.16</v>
      </c>
    </row>
    <row r="554" spans="1:28" ht="43.2" x14ac:dyDescent="0.3">
      <c r="A554" s="3">
        <f t="shared" si="104"/>
        <v>537</v>
      </c>
      <c r="B554" s="3" t="s">
        <v>2561</v>
      </c>
      <c r="C554" s="3">
        <v>1</v>
      </c>
      <c r="D554" s="3" t="s">
        <v>1571</v>
      </c>
      <c r="E554" s="3" t="s">
        <v>566</v>
      </c>
      <c r="F554" s="3" t="s">
        <v>7</v>
      </c>
      <c r="G554" s="3"/>
      <c r="H554" s="3"/>
      <c r="I554" s="3" t="s">
        <v>2496</v>
      </c>
      <c r="J554" s="3">
        <v>13.32</v>
      </c>
      <c r="K554" s="3">
        <v>3300</v>
      </c>
      <c r="L554" s="3" t="s">
        <v>25</v>
      </c>
      <c r="M554" s="3">
        <v>1</v>
      </c>
      <c r="N554" s="28">
        <f t="shared" si="94"/>
        <v>3.3</v>
      </c>
      <c r="O554" s="40">
        <f t="shared" si="95"/>
        <v>43.955999999999996</v>
      </c>
      <c r="P554" s="12">
        <v>0</v>
      </c>
      <c r="Q554" s="46">
        <f t="shared" si="100"/>
        <v>0</v>
      </c>
      <c r="R554" s="12"/>
      <c r="S554" s="3">
        <f t="shared" si="101"/>
        <v>3.3</v>
      </c>
      <c r="T554" s="46" t="s">
        <v>2502</v>
      </c>
      <c r="U554" s="42">
        <f t="shared" si="98"/>
        <v>43.955999999999996</v>
      </c>
      <c r="V554" s="42">
        <f t="shared" si="99"/>
        <v>0</v>
      </c>
      <c r="W554" s="3"/>
      <c r="X554" s="3">
        <v>1.98</v>
      </c>
      <c r="Y554" s="3">
        <f t="shared" si="93"/>
        <v>1.3199999999999998</v>
      </c>
      <c r="Z554" s="3">
        <f t="shared" si="102"/>
        <v>26.3736</v>
      </c>
      <c r="AA554" s="1">
        <v>1980</v>
      </c>
      <c r="AB554" s="1">
        <f t="shared" si="103"/>
        <v>1.98</v>
      </c>
    </row>
    <row r="555" spans="1:28" ht="43.2" x14ac:dyDescent="0.3">
      <c r="A555" s="3">
        <f t="shared" si="104"/>
        <v>538</v>
      </c>
      <c r="B555" s="3" t="s">
        <v>2561</v>
      </c>
      <c r="C555" s="3">
        <v>1</v>
      </c>
      <c r="D555" s="3" t="s">
        <v>1571</v>
      </c>
      <c r="E555" s="3" t="s">
        <v>567</v>
      </c>
      <c r="F555" s="3" t="s">
        <v>7</v>
      </c>
      <c r="G555" s="3"/>
      <c r="H555" s="3"/>
      <c r="I555" s="3" t="s">
        <v>2496</v>
      </c>
      <c r="J555" s="3">
        <v>13.32</v>
      </c>
      <c r="K555" s="3">
        <v>3600</v>
      </c>
      <c r="L555" s="3" t="s">
        <v>25</v>
      </c>
      <c r="M555" s="3">
        <v>1</v>
      </c>
      <c r="N555" s="28">
        <f t="shared" si="94"/>
        <v>3.6</v>
      </c>
      <c r="O555" s="40">
        <f t="shared" si="95"/>
        <v>47.952000000000005</v>
      </c>
      <c r="P555" s="12">
        <v>0</v>
      </c>
      <c r="Q555" s="46">
        <f t="shared" si="100"/>
        <v>0</v>
      </c>
      <c r="R555" s="12"/>
      <c r="S555" s="3">
        <f t="shared" si="101"/>
        <v>3.6</v>
      </c>
      <c r="T555" s="46" t="s">
        <v>2502</v>
      </c>
      <c r="U555" s="42">
        <f t="shared" si="98"/>
        <v>47.952000000000005</v>
      </c>
      <c r="V555" s="42">
        <f t="shared" si="99"/>
        <v>0</v>
      </c>
      <c r="W555" s="3"/>
      <c r="X555" s="3">
        <v>2.16</v>
      </c>
      <c r="Y555" s="3">
        <f t="shared" si="93"/>
        <v>1.44</v>
      </c>
      <c r="Z555" s="3">
        <f t="shared" si="102"/>
        <v>28.771200000000004</v>
      </c>
      <c r="AA555" s="1">
        <v>2160</v>
      </c>
      <c r="AB555" s="1">
        <f t="shared" si="103"/>
        <v>2.16</v>
      </c>
    </row>
    <row r="556" spans="1:28" ht="43.2" x14ac:dyDescent="0.3">
      <c r="A556" s="3">
        <f t="shared" si="104"/>
        <v>539</v>
      </c>
      <c r="B556" s="3" t="s">
        <v>2561</v>
      </c>
      <c r="C556" s="3">
        <v>1</v>
      </c>
      <c r="D556" s="3" t="s">
        <v>1571</v>
      </c>
      <c r="E556" s="3" t="s">
        <v>568</v>
      </c>
      <c r="F556" s="3" t="s">
        <v>7</v>
      </c>
      <c r="G556" s="3"/>
      <c r="H556" s="3"/>
      <c r="I556" s="3" t="s">
        <v>2496</v>
      </c>
      <c r="J556" s="3">
        <v>13.32</v>
      </c>
      <c r="K556" s="3">
        <v>3900</v>
      </c>
      <c r="L556" s="3" t="s">
        <v>25</v>
      </c>
      <c r="M556" s="3">
        <v>1</v>
      </c>
      <c r="N556" s="28">
        <f t="shared" si="94"/>
        <v>3.9</v>
      </c>
      <c r="O556" s="40">
        <f t="shared" si="95"/>
        <v>51.948</v>
      </c>
      <c r="P556" s="12">
        <v>0</v>
      </c>
      <c r="Q556" s="46">
        <f t="shared" si="100"/>
        <v>0</v>
      </c>
      <c r="R556" s="12"/>
      <c r="S556" s="3">
        <f t="shared" si="101"/>
        <v>3.9</v>
      </c>
      <c r="T556" s="46" t="s">
        <v>2502</v>
      </c>
      <c r="U556" s="42">
        <f t="shared" si="98"/>
        <v>51.948</v>
      </c>
      <c r="V556" s="42">
        <f t="shared" si="99"/>
        <v>0</v>
      </c>
      <c r="W556" s="3"/>
      <c r="X556" s="3">
        <v>2.73</v>
      </c>
      <c r="Y556" s="3">
        <f t="shared" si="93"/>
        <v>1.17</v>
      </c>
      <c r="Z556" s="3">
        <f t="shared" si="102"/>
        <v>36.363599999999998</v>
      </c>
      <c r="AA556" s="1">
        <v>2730</v>
      </c>
      <c r="AB556" s="1">
        <f t="shared" si="103"/>
        <v>2.73</v>
      </c>
    </row>
    <row r="557" spans="1:28" ht="43.2" x14ac:dyDescent="0.3">
      <c r="A557" s="3">
        <f t="shared" si="104"/>
        <v>540</v>
      </c>
      <c r="B557" s="3" t="s">
        <v>2561</v>
      </c>
      <c r="C557" s="3">
        <v>1</v>
      </c>
      <c r="D557" s="3" t="s">
        <v>1571</v>
      </c>
      <c r="E557" s="3" t="s">
        <v>569</v>
      </c>
      <c r="F557" s="3" t="s">
        <v>40</v>
      </c>
      <c r="G557" s="3" t="s">
        <v>2339</v>
      </c>
      <c r="H557" s="3" t="s">
        <v>2486</v>
      </c>
      <c r="I557" s="3" t="s">
        <v>2496</v>
      </c>
      <c r="J557" s="3">
        <v>31.5</v>
      </c>
      <c r="K557" s="3">
        <v>7900</v>
      </c>
      <c r="L557" s="3" t="s">
        <v>25</v>
      </c>
      <c r="M557" s="3">
        <v>1</v>
      </c>
      <c r="N557" s="28">
        <f t="shared" si="94"/>
        <v>7.9</v>
      </c>
      <c r="O557" s="28">
        <f t="shared" si="95"/>
        <v>248.85000000000002</v>
      </c>
      <c r="P557" s="12">
        <v>0</v>
      </c>
      <c r="Q557" s="46">
        <f t="shared" si="100"/>
        <v>0</v>
      </c>
      <c r="R557" s="13"/>
      <c r="S557" s="3">
        <f t="shared" si="101"/>
        <v>7.9</v>
      </c>
      <c r="T557" s="46" t="s">
        <v>2502</v>
      </c>
      <c r="U557" s="42">
        <f t="shared" si="98"/>
        <v>248.85000000000002</v>
      </c>
      <c r="V557" s="42">
        <f t="shared" si="99"/>
        <v>0</v>
      </c>
      <c r="W557" s="3"/>
      <c r="X557" s="3">
        <v>5.53</v>
      </c>
      <c r="Y557" s="3">
        <f t="shared" ref="Y557:Y620" si="105">N557-X557</f>
        <v>2.37</v>
      </c>
      <c r="Z557" s="3">
        <f t="shared" si="102"/>
        <v>174.19500000000002</v>
      </c>
      <c r="AA557" s="1">
        <v>5530</v>
      </c>
      <c r="AB557" s="1">
        <f t="shared" si="103"/>
        <v>5.53</v>
      </c>
    </row>
    <row r="558" spans="1:28" ht="43.2" x14ac:dyDescent="0.3">
      <c r="A558" s="3">
        <f t="shared" si="104"/>
        <v>541</v>
      </c>
      <c r="B558" s="3" t="s">
        <v>2561</v>
      </c>
      <c r="C558" s="3">
        <v>1</v>
      </c>
      <c r="D558" s="3" t="s">
        <v>1571</v>
      </c>
      <c r="E558" s="3" t="s">
        <v>570</v>
      </c>
      <c r="F558" s="3" t="s">
        <v>7</v>
      </c>
      <c r="G558" s="3"/>
      <c r="H558" s="3"/>
      <c r="I558" s="3" t="s">
        <v>2496</v>
      </c>
      <c r="J558" s="3">
        <v>13.32</v>
      </c>
      <c r="K558" s="3">
        <v>3300</v>
      </c>
      <c r="L558" s="3" t="s">
        <v>25</v>
      </c>
      <c r="M558" s="3">
        <v>1</v>
      </c>
      <c r="N558" s="28">
        <f t="shared" si="94"/>
        <v>3.3</v>
      </c>
      <c r="O558" s="40">
        <f t="shared" si="95"/>
        <v>43.955999999999996</v>
      </c>
      <c r="P558" s="12">
        <v>0</v>
      </c>
      <c r="Q558" s="46">
        <f t="shared" si="100"/>
        <v>0</v>
      </c>
      <c r="R558" s="12"/>
      <c r="S558" s="3">
        <f t="shared" si="101"/>
        <v>3.3</v>
      </c>
      <c r="T558" s="46" t="s">
        <v>2502</v>
      </c>
      <c r="U558" s="42">
        <f t="shared" si="98"/>
        <v>43.955999999999996</v>
      </c>
      <c r="V558" s="42">
        <f t="shared" si="99"/>
        <v>0</v>
      </c>
      <c r="W558" s="3"/>
      <c r="X558" s="3">
        <v>2.31</v>
      </c>
      <c r="Y558" s="3">
        <f t="shared" si="105"/>
        <v>0.98999999999999977</v>
      </c>
      <c r="Z558" s="3">
        <f t="shared" si="102"/>
        <v>30.769200000000001</v>
      </c>
      <c r="AA558" s="1">
        <v>2310</v>
      </c>
      <c r="AB558" s="1">
        <f t="shared" si="103"/>
        <v>2.31</v>
      </c>
    </row>
    <row r="559" spans="1:28" ht="43.2" x14ac:dyDescent="0.3">
      <c r="A559" s="3">
        <f t="shared" si="104"/>
        <v>542</v>
      </c>
      <c r="B559" s="3" t="s">
        <v>2561</v>
      </c>
      <c r="C559" s="3">
        <v>1</v>
      </c>
      <c r="D559" s="3" t="s">
        <v>1571</v>
      </c>
      <c r="E559" s="3" t="s">
        <v>571</v>
      </c>
      <c r="F559" s="3" t="s">
        <v>7</v>
      </c>
      <c r="G559" s="3"/>
      <c r="H559" s="3"/>
      <c r="I559" s="3" t="s">
        <v>2496</v>
      </c>
      <c r="J559" s="3">
        <v>13.32</v>
      </c>
      <c r="K559" s="3">
        <v>3600</v>
      </c>
      <c r="L559" s="3" t="s">
        <v>25</v>
      </c>
      <c r="M559" s="3">
        <v>1</v>
      </c>
      <c r="N559" s="28">
        <f t="shared" si="94"/>
        <v>3.6</v>
      </c>
      <c r="O559" s="40">
        <f t="shared" si="95"/>
        <v>47.952000000000005</v>
      </c>
      <c r="P559" s="12">
        <v>0</v>
      </c>
      <c r="Q559" s="46">
        <f t="shared" si="100"/>
        <v>0</v>
      </c>
      <c r="R559" s="12"/>
      <c r="S559" s="3">
        <f t="shared" si="101"/>
        <v>3.6</v>
      </c>
      <c r="T559" s="46" t="s">
        <v>2502</v>
      </c>
      <c r="U559" s="42">
        <f t="shared" si="98"/>
        <v>47.952000000000005</v>
      </c>
      <c r="V559" s="42">
        <f t="shared" si="99"/>
        <v>0</v>
      </c>
      <c r="W559" s="3"/>
      <c r="X559" s="3">
        <v>2.52</v>
      </c>
      <c r="Y559" s="3">
        <f t="shared" si="105"/>
        <v>1.08</v>
      </c>
      <c r="Z559" s="3">
        <f t="shared" si="102"/>
        <v>33.566400000000002</v>
      </c>
      <c r="AA559" s="1">
        <v>2520</v>
      </c>
      <c r="AB559" s="1">
        <f t="shared" si="103"/>
        <v>2.52</v>
      </c>
    </row>
    <row r="560" spans="1:28" ht="43.2" x14ac:dyDescent="0.3">
      <c r="A560" s="3">
        <f t="shared" si="104"/>
        <v>543</v>
      </c>
      <c r="B560" s="3" t="s">
        <v>2561</v>
      </c>
      <c r="C560" s="3">
        <v>1</v>
      </c>
      <c r="D560" s="3" t="s">
        <v>1571</v>
      </c>
      <c r="E560" s="3" t="s">
        <v>572</v>
      </c>
      <c r="F560" s="3" t="s">
        <v>7</v>
      </c>
      <c r="G560" s="3"/>
      <c r="H560" s="3"/>
      <c r="I560" s="3" t="s">
        <v>2496</v>
      </c>
      <c r="J560" s="3">
        <v>13.32</v>
      </c>
      <c r="K560" s="3">
        <v>3300</v>
      </c>
      <c r="L560" s="3" t="s">
        <v>25</v>
      </c>
      <c r="M560" s="3">
        <v>1</v>
      </c>
      <c r="N560" s="28">
        <f t="shared" si="94"/>
        <v>3.3</v>
      </c>
      <c r="O560" s="40">
        <f t="shared" si="95"/>
        <v>43.955999999999996</v>
      </c>
      <c r="P560" s="12">
        <v>0</v>
      </c>
      <c r="Q560" s="46">
        <f t="shared" si="100"/>
        <v>0</v>
      </c>
      <c r="R560" s="12"/>
      <c r="S560" s="3">
        <f t="shared" si="101"/>
        <v>3.3</v>
      </c>
      <c r="T560" s="46" t="s">
        <v>2502</v>
      </c>
      <c r="U560" s="42">
        <f t="shared" si="98"/>
        <v>43.955999999999996</v>
      </c>
      <c r="V560" s="42">
        <f t="shared" si="99"/>
        <v>0</v>
      </c>
      <c r="W560" s="3"/>
      <c r="X560" s="3">
        <v>2.31</v>
      </c>
      <c r="Y560" s="3">
        <f t="shared" si="105"/>
        <v>0.98999999999999977</v>
      </c>
      <c r="Z560" s="3">
        <f t="shared" si="102"/>
        <v>30.769200000000001</v>
      </c>
      <c r="AA560" s="1">
        <v>2310</v>
      </c>
      <c r="AB560" s="1">
        <f t="shared" si="103"/>
        <v>2.31</v>
      </c>
    </row>
    <row r="561" spans="1:28" ht="43.2" x14ac:dyDescent="0.3">
      <c r="A561" s="3">
        <f t="shared" si="104"/>
        <v>544</v>
      </c>
      <c r="B561" s="3" t="s">
        <v>2561</v>
      </c>
      <c r="C561" s="3">
        <v>1</v>
      </c>
      <c r="D561" s="3" t="s">
        <v>1571</v>
      </c>
      <c r="E561" s="3" t="s">
        <v>573</v>
      </c>
      <c r="F561" s="3" t="s">
        <v>7</v>
      </c>
      <c r="G561" s="3"/>
      <c r="H561" s="3"/>
      <c r="I561" s="3" t="s">
        <v>2496</v>
      </c>
      <c r="J561" s="3">
        <v>13.32</v>
      </c>
      <c r="K561" s="3">
        <v>3600</v>
      </c>
      <c r="L561" s="3" t="s">
        <v>25</v>
      </c>
      <c r="M561" s="3">
        <v>1</v>
      </c>
      <c r="N561" s="28">
        <f t="shared" si="94"/>
        <v>3.6</v>
      </c>
      <c r="O561" s="40">
        <f t="shared" si="95"/>
        <v>47.952000000000005</v>
      </c>
      <c r="P561" s="12">
        <v>0</v>
      </c>
      <c r="Q561" s="46">
        <f t="shared" si="100"/>
        <v>0</v>
      </c>
      <c r="R561" s="12"/>
      <c r="S561" s="3">
        <f t="shared" si="101"/>
        <v>3.6</v>
      </c>
      <c r="T561" s="46" t="s">
        <v>2502</v>
      </c>
      <c r="U561" s="42">
        <f t="shared" si="98"/>
        <v>47.952000000000005</v>
      </c>
      <c r="V561" s="42">
        <f t="shared" si="99"/>
        <v>0</v>
      </c>
      <c r="W561" s="3"/>
      <c r="X561" s="3">
        <v>2.52</v>
      </c>
      <c r="Y561" s="3">
        <f t="shared" si="105"/>
        <v>1.08</v>
      </c>
      <c r="Z561" s="3">
        <f t="shared" si="102"/>
        <v>33.566400000000002</v>
      </c>
      <c r="AA561" s="1">
        <v>2520</v>
      </c>
      <c r="AB561" s="1">
        <f t="shared" si="103"/>
        <v>2.52</v>
      </c>
    </row>
    <row r="562" spans="1:28" ht="43.2" x14ac:dyDescent="0.3">
      <c r="A562" s="3">
        <f t="shared" si="104"/>
        <v>545</v>
      </c>
      <c r="B562" s="3" t="s">
        <v>2561</v>
      </c>
      <c r="C562" s="3">
        <v>1</v>
      </c>
      <c r="D562" s="3" t="s">
        <v>1571</v>
      </c>
      <c r="E562" s="3" t="s">
        <v>574</v>
      </c>
      <c r="F562" s="3" t="s">
        <v>7</v>
      </c>
      <c r="G562" s="3"/>
      <c r="H562" s="3"/>
      <c r="I562" s="3" t="s">
        <v>2496</v>
      </c>
      <c r="J562" s="3">
        <v>13.32</v>
      </c>
      <c r="K562" s="3">
        <v>3900</v>
      </c>
      <c r="L562" s="3" t="s">
        <v>25</v>
      </c>
      <c r="M562" s="3">
        <v>1</v>
      </c>
      <c r="N562" s="28">
        <f t="shared" si="94"/>
        <v>3.9</v>
      </c>
      <c r="O562" s="40">
        <f t="shared" si="95"/>
        <v>51.948</v>
      </c>
      <c r="P562" s="12">
        <v>0</v>
      </c>
      <c r="Q562" s="46">
        <f t="shared" si="100"/>
        <v>0</v>
      </c>
      <c r="R562" s="12"/>
      <c r="S562" s="3">
        <f t="shared" si="101"/>
        <v>3.9</v>
      </c>
      <c r="T562" s="46" t="s">
        <v>2502</v>
      </c>
      <c r="U562" s="42">
        <f t="shared" si="98"/>
        <v>51.948</v>
      </c>
      <c r="V562" s="42">
        <f t="shared" si="99"/>
        <v>0</v>
      </c>
      <c r="W562" s="3"/>
      <c r="X562" s="3">
        <v>2.73</v>
      </c>
      <c r="Y562" s="3">
        <f t="shared" si="105"/>
        <v>1.17</v>
      </c>
      <c r="Z562" s="3">
        <f t="shared" si="102"/>
        <v>36.363599999999998</v>
      </c>
      <c r="AA562" s="1">
        <v>2730</v>
      </c>
      <c r="AB562" s="1">
        <f t="shared" si="103"/>
        <v>2.73</v>
      </c>
    </row>
    <row r="563" spans="1:28" ht="43.2" x14ac:dyDescent="0.3">
      <c r="A563" s="3">
        <f t="shared" si="104"/>
        <v>546</v>
      </c>
      <c r="B563" s="3" t="s">
        <v>2561</v>
      </c>
      <c r="C563" s="3">
        <v>1</v>
      </c>
      <c r="D563" s="3" t="s">
        <v>1571</v>
      </c>
      <c r="E563" s="3" t="s">
        <v>575</v>
      </c>
      <c r="F563" s="3" t="s">
        <v>40</v>
      </c>
      <c r="G563" s="3" t="s">
        <v>2339</v>
      </c>
      <c r="H563" s="3" t="s">
        <v>2486</v>
      </c>
      <c r="I563" s="3" t="s">
        <v>2496</v>
      </c>
      <c r="J563" s="3">
        <v>31.5</v>
      </c>
      <c r="K563" s="3">
        <v>7900</v>
      </c>
      <c r="L563" s="3" t="s">
        <v>25</v>
      </c>
      <c r="M563" s="3">
        <v>1</v>
      </c>
      <c r="N563" s="28">
        <f t="shared" si="94"/>
        <v>7.9</v>
      </c>
      <c r="O563" s="28">
        <f t="shared" si="95"/>
        <v>248.85000000000002</v>
      </c>
      <c r="P563" s="12">
        <v>0</v>
      </c>
      <c r="Q563" s="46">
        <f t="shared" si="100"/>
        <v>0</v>
      </c>
      <c r="R563" s="13"/>
      <c r="S563" s="3">
        <f t="shared" si="101"/>
        <v>7.9</v>
      </c>
      <c r="T563" s="46" t="s">
        <v>2502</v>
      </c>
      <c r="U563" s="42">
        <f t="shared" si="98"/>
        <v>248.85000000000002</v>
      </c>
      <c r="V563" s="42">
        <f t="shared" si="99"/>
        <v>0</v>
      </c>
      <c r="W563" s="3"/>
      <c r="X563" s="3">
        <v>5.53</v>
      </c>
      <c r="Y563" s="3">
        <f t="shared" si="105"/>
        <v>2.37</v>
      </c>
      <c r="Z563" s="3">
        <f t="shared" si="102"/>
        <v>174.19500000000002</v>
      </c>
      <c r="AA563" s="1">
        <v>5530</v>
      </c>
      <c r="AB563" s="1">
        <f t="shared" si="103"/>
        <v>5.53</v>
      </c>
    </row>
    <row r="564" spans="1:28" ht="43.2" x14ac:dyDescent="0.3">
      <c r="A564" s="3">
        <f t="shared" si="104"/>
        <v>547</v>
      </c>
      <c r="B564" s="3" t="s">
        <v>2561</v>
      </c>
      <c r="C564" s="3">
        <v>1</v>
      </c>
      <c r="D564" s="3" t="s">
        <v>1571</v>
      </c>
      <c r="E564" s="3" t="s">
        <v>576</v>
      </c>
      <c r="F564" s="3" t="s">
        <v>7</v>
      </c>
      <c r="G564" s="3"/>
      <c r="H564" s="3"/>
      <c r="I564" s="3" t="s">
        <v>2496</v>
      </c>
      <c r="J564" s="3">
        <v>13.32</v>
      </c>
      <c r="K564" s="3">
        <v>3300</v>
      </c>
      <c r="L564" s="3" t="s">
        <v>25</v>
      </c>
      <c r="M564" s="3">
        <v>1</v>
      </c>
      <c r="N564" s="28">
        <f t="shared" si="94"/>
        <v>3.3</v>
      </c>
      <c r="O564" s="40">
        <f t="shared" si="95"/>
        <v>43.955999999999996</v>
      </c>
      <c r="P564" s="12">
        <v>0</v>
      </c>
      <c r="Q564" s="46">
        <f t="shared" si="100"/>
        <v>0</v>
      </c>
      <c r="R564" s="12"/>
      <c r="S564" s="3">
        <f t="shared" si="101"/>
        <v>3.3</v>
      </c>
      <c r="T564" s="46" t="s">
        <v>2502</v>
      </c>
      <c r="U564" s="42">
        <f t="shared" si="98"/>
        <v>43.955999999999996</v>
      </c>
      <c r="V564" s="42">
        <f t="shared" si="99"/>
        <v>0</v>
      </c>
      <c r="W564" s="3"/>
      <c r="X564" s="3">
        <v>2.31</v>
      </c>
      <c r="Y564" s="3">
        <f t="shared" si="105"/>
        <v>0.98999999999999977</v>
      </c>
      <c r="Z564" s="3">
        <f t="shared" si="102"/>
        <v>30.769200000000001</v>
      </c>
      <c r="AA564" s="1">
        <v>2310</v>
      </c>
      <c r="AB564" s="1">
        <f t="shared" si="103"/>
        <v>2.31</v>
      </c>
    </row>
    <row r="565" spans="1:28" ht="43.2" x14ac:dyDescent="0.3">
      <c r="A565" s="3">
        <f t="shared" si="104"/>
        <v>548</v>
      </c>
      <c r="B565" s="3" t="s">
        <v>2561</v>
      </c>
      <c r="C565" s="3">
        <v>1</v>
      </c>
      <c r="D565" s="3" t="s">
        <v>1571</v>
      </c>
      <c r="E565" s="3" t="s">
        <v>577</v>
      </c>
      <c r="F565" s="3" t="s">
        <v>7</v>
      </c>
      <c r="G565" s="3"/>
      <c r="H565" s="3"/>
      <c r="I565" s="3" t="s">
        <v>2496</v>
      </c>
      <c r="J565" s="3">
        <v>13.32</v>
      </c>
      <c r="K565" s="3">
        <v>3600</v>
      </c>
      <c r="L565" s="3" t="s">
        <v>25</v>
      </c>
      <c r="M565" s="3">
        <v>1</v>
      </c>
      <c r="N565" s="28">
        <f t="shared" si="94"/>
        <v>3.6</v>
      </c>
      <c r="O565" s="40">
        <f t="shared" si="95"/>
        <v>47.952000000000005</v>
      </c>
      <c r="P565" s="12">
        <v>0</v>
      </c>
      <c r="Q565" s="46">
        <f t="shared" si="100"/>
        <v>0</v>
      </c>
      <c r="R565" s="12"/>
      <c r="S565" s="3">
        <f t="shared" si="101"/>
        <v>3.6</v>
      </c>
      <c r="T565" s="46" t="s">
        <v>2502</v>
      </c>
      <c r="U565" s="42">
        <f t="shared" si="98"/>
        <v>47.952000000000005</v>
      </c>
      <c r="V565" s="42">
        <f t="shared" si="99"/>
        <v>0</v>
      </c>
      <c r="W565" s="3"/>
      <c r="X565" s="3">
        <v>2.52</v>
      </c>
      <c r="Y565" s="3">
        <f t="shared" si="105"/>
        <v>1.08</v>
      </c>
      <c r="Z565" s="3">
        <f t="shared" si="102"/>
        <v>33.566400000000002</v>
      </c>
      <c r="AA565" s="1">
        <v>2520</v>
      </c>
      <c r="AB565" s="1">
        <f t="shared" si="103"/>
        <v>2.52</v>
      </c>
    </row>
    <row r="566" spans="1:28" ht="43.2" x14ac:dyDescent="0.3">
      <c r="A566" s="3">
        <f t="shared" si="104"/>
        <v>549</v>
      </c>
      <c r="B566" s="3" t="s">
        <v>2561</v>
      </c>
      <c r="C566" s="3">
        <v>1</v>
      </c>
      <c r="D566" s="3" t="s">
        <v>1571</v>
      </c>
      <c r="E566" s="3" t="s">
        <v>578</v>
      </c>
      <c r="F566" s="3" t="s">
        <v>7</v>
      </c>
      <c r="G566" s="3"/>
      <c r="H566" s="3"/>
      <c r="I566" s="3" t="s">
        <v>2496</v>
      </c>
      <c r="J566" s="3">
        <v>13.32</v>
      </c>
      <c r="K566" s="3">
        <v>3300</v>
      </c>
      <c r="L566" s="3" t="s">
        <v>25</v>
      </c>
      <c r="M566" s="3">
        <v>1</v>
      </c>
      <c r="N566" s="28">
        <f t="shared" si="94"/>
        <v>3.3</v>
      </c>
      <c r="O566" s="40">
        <f t="shared" si="95"/>
        <v>43.955999999999996</v>
      </c>
      <c r="P566" s="12">
        <v>0</v>
      </c>
      <c r="Q566" s="46">
        <f t="shared" si="100"/>
        <v>0</v>
      </c>
      <c r="R566" s="12"/>
      <c r="S566" s="3">
        <f t="shared" si="101"/>
        <v>3.3</v>
      </c>
      <c r="T566" s="46" t="s">
        <v>2502</v>
      </c>
      <c r="U566" s="42">
        <f t="shared" si="98"/>
        <v>43.955999999999996</v>
      </c>
      <c r="V566" s="42">
        <f t="shared" si="99"/>
        <v>0</v>
      </c>
      <c r="W566" s="3"/>
      <c r="X566" s="3">
        <v>2.31</v>
      </c>
      <c r="Y566" s="3">
        <f t="shared" si="105"/>
        <v>0.98999999999999977</v>
      </c>
      <c r="Z566" s="3">
        <f t="shared" si="102"/>
        <v>30.769200000000001</v>
      </c>
      <c r="AA566" s="1">
        <v>2310</v>
      </c>
      <c r="AB566" s="1">
        <f t="shared" si="103"/>
        <v>2.31</v>
      </c>
    </row>
    <row r="567" spans="1:28" ht="43.2" x14ac:dyDescent="0.3">
      <c r="A567" s="3">
        <f t="shared" si="104"/>
        <v>550</v>
      </c>
      <c r="B567" s="3" t="s">
        <v>2561</v>
      </c>
      <c r="C567" s="3">
        <v>1</v>
      </c>
      <c r="D567" s="3" t="s">
        <v>1571</v>
      </c>
      <c r="E567" s="3" t="s">
        <v>579</v>
      </c>
      <c r="F567" s="3" t="s">
        <v>7</v>
      </c>
      <c r="G567" s="3"/>
      <c r="H567" s="3"/>
      <c r="I567" s="3" t="s">
        <v>2496</v>
      </c>
      <c r="J567" s="3">
        <v>13.32</v>
      </c>
      <c r="K567" s="3">
        <v>3600</v>
      </c>
      <c r="L567" s="3" t="s">
        <v>25</v>
      </c>
      <c r="M567" s="3">
        <v>1</v>
      </c>
      <c r="N567" s="28">
        <f t="shared" si="94"/>
        <v>3.6</v>
      </c>
      <c r="O567" s="40">
        <f t="shared" si="95"/>
        <v>47.952000000000005</v>
      </c>
      <c r="P567" s="12">
        <v>0</v>
      </c>
      <c r="Q567" s="46">
        <f t="shared" si="100"/>
        <v>0</v>
      </c>
      <c r="R567" s="12"/>
      <c r="S567" s="3">
        <f t="shared" si="101"/>
        <v>3.6</v>
      </c>
      <c r="T567" s="46" t="s">
        <v>2502</v>
      </c>
      <c r="U567" s="42">
        <f t="shared" si="98"/>
        <v>47.952000000000005</v>
      </c>
      <c r="V567" s="42">
        <f t="shared" si="99"/>
        <v>0</v>
      </c>
      <c r="W567" s="3"/>
      <c r="X567" s="3">
        <v>2.52</v>
      </c>
      <c r="Y567" s="3">
        <f t="shared" si="105"/>
        <v>1.08</v>
      </c>
      <c r="Z567" s="3">
        <f t="shared" si="102"/>
        <v>33.566400000000002</v>
      </c>
      <c r="AA567" s="1">
        <v>2520</v>
      </c>
      <c r="AB567" s="1">
        <f t="shared" si="103"/>
        <v>2.52</v>
      </c>
    </row>
    <row r="568" spans="1:28" ht="43.2" x14ac:dyDescent="0.3">
      <c r="A568" s="3">
        <f t="shared" si="104"/>
        <v>551</v>
      </c>
      <c r="B568" s="3" t="s">
        <v>2561</v>
      </c>
      <c r="C568" s="3">
        <v>1</v>
      </c>
      <c r="D568" s="3" t="s">
        <v>1571</v>
      </c>
      <c r="E568" s="3" t="s">
        <v>580</v>
      </c>
      <c r="F568" s="3" t="s">
        <v>7</v>
      </c>
      <c r="G568" s="3"/>
      <c r="H568" s="3"/>
      <c r="I568" s="3" t="s">
        <v>2496</v>
      </c>
      <c r="J568" s="3">
        <v>13.32</v>
      </c>
      <c r="K568" s="3">
        <v>3900</v>
      </c>
      <c r="L568" s="3" t="s">
        <v>25</v>
      </c>
      <c r="M568" s="3">
        <v>1</v>
      </c>
      <c r="N568" s="28">
        <f t="shared" si="94"/>
        <v>3.9</v>
      </c>
      <c r="O568" s="40">
        <f t="shared" si="95"/>
        <v>51.948</v>
      </c>
      <c r="P568" s="12">
        <v>0</v>
      </c>
      <c r="Q568" s="46">
        <f t="shared" si="100"/>
        <v>0</v>
      </c>
      <c r="R568" s="12"/>
      <c r="S568" s="3">
        <f t="shared" si="101"/>
        <v>3.9</v>
      </c>
      <c r="T568" s="46" t="s">
        <v>2502</v>
      </c>
      <c r="U568" s="42">
        <f t="shared" si="98"/>
        <v>51.948</v>
      </c>
      <c r="V568" s="42">
        <f t="shared" si="99"/>
        <v>0</v>
      </c>
      <c r="W568" s="3"/>
      <c r="X568" s="3">
        <v>2.34</v>
      </c>
      <c r="Y568" s="3">
        <f t="shared" si="105"/>
        <v>1.56</v>
      </c>
      <c r="Z568" s="3">
        <f t="shared" si="102"/>
        <v>31.168799999999997</v>
      </c>
      <c r="AA568" s="1">
        <v>2340</v>
      </c>
      <c r="AB568" s="1">
        <f t="shared" si="103"/>
        <v>2.34</v>
      </c>
    </row>
    <row r="569" spans="1:28" ht="43.2" x14ac:dyDescent="0.3">
      <c r="A569" s="3">
        <f t="shared" si="104"/>
        <v>552</v>
      </c>
      <c r="B569" s="3" t="s">
        <v>2561</v>
      </c>
      <c r="C569" s="3">
        <v>1</v>
      </c>
      <c r="D569" s="3" t="s">
        <v>1571</v>
      </c>
      <c r="E569" s="3" t="s">
        <v>581</v>
      </c>
      <c r="F569" s="3" t="s">
        <v>40</v>
      </c>
      <c r="G569" s="3" t="s">
        <v>2339</v>
      </c>
      <c r="H569" s="3" t="s">
        <v>2486</v>
      </c>
      <c r="I569" s="3" t="s">
        <v>2496</v>
      </c>
      <c r="J569" s="3">
        <v>31.5</v>
      </c>
      <c r="K569" s="3">
        <v>7900</v>
      </c>
      <c r="L569" s="3" t="s">
        <v>25</v>
      </c>
      <c r="M569" s="3">
        <v>1</v>
      </c>
      <c r="N569" s="28">
        <f t="shared" si="94"/>
        <v>7.9</v>
      </c>
      <c r="O569" s="28">
        <f t="shared" si="95"/>
        <v>248.85000000000002</v>
      </c>
      <c r="P569" s="12">
        <v>0</v>
      </c>
      <c r="Q569" s="46">
        <f t="shared" si="100"/>
        <v>0</v>
      </c>
      <c r="R569" s="13"/>
      <c r="S569" s="3">
        <f t="shared" si="101"/>
        <v>7.9</v>
      </c>
      <c r="T569" s="46" t="s">
        <v>2502</v>
      </c>
      <c r="U569" s="42">
        <f t="shared" si="98"/>
        <v>248.85000000000002</v>
      </c>
      <c r="V569" s="42">
        <f t="shared" si="99"/>
        <v>0</v>
      </c>
      <c r="W569" s="3"/>
      <c r="X569" s="3">
        <v>4.74</v>
      </c>
      <c r="Y569" s="3">
        <f t="shared" si="105"/>
        <v>3.16</v>
      </c>
      <c r="Z569" s="3">
        <f t="shared" si="102"/>
        <v>149.31</v>
      </c>
      <c r="AA569" s="1">
        <v>4740</v>
      </c>
      <c r="AB569" s="1">
        <f t="shared" si="103"/>
        <v>4.74</v>
      </c>
    </row>
    <row r="570" spans="1:28" ht="43.2" x14ac:dyDescent="0.3">
      <c r="A570" s="3">
        <f t="shared" si="104"/>
        <v>553</v>
      </c>
      <c r="B570" s="3" t="s">
        <v>2561</v>
      </c>
      <c r="C570" s="3">
        <v>1</v>
      </c>
      <c r="D570" s="3" t="s">
        <v>1571</v>
      </c>
      <c r="E570" s="3" t="s">
        <v>582</v>
      </c>
      <c r="F570" s="3" t="s">
        <v>7</v>
      </c>
      <c r="G570" s="3"/>
      <c r="H570" s="3"/>
      <c r="I570" s="3" t="s">
        <v>2496</v>
      </c>
      <c r="J570" s="3">
        <v>13.32</v>
      </c>
      <c r="K570" s="3">
        <v>3300</v>
      </c>
      <c r="L570" s="3" t="s">
        <v>25</v>
      </c>
      <c r="M570" s="3">
        <v>1</v>
      </c>
      <c r="N570" s="28">
        <f t="shared" si="94"/>
        <v>3.3</v>
      </c>
      <c r="O570" s="40">
        <f t="shared" si="95"/>
        <v>43.955999999999996</v>
      </c>
      <c r="P570" s="12">
        <v>0</v>
      </c>
      <c r="Q570" s="46">
        <f t="shared" si="100"/>
        <v>0</v>
      </c>
      <c r="R570" s="12"/>
      <c r="S570" s="3">
        <f t="shared" si="101"/>
        <v>3.3</v>
      </c>
      <c r="T570" s="46" t="s">
        <v>2502</v>
      </c>
      <c r="U570" s="42">
        <f t="shared" si="98"/>
        <v>43.955999999999996</v>
      </c>
      <c r="V570" s="42">
        <f t="shared" si="99"/>
        <v>0</v>
      </c>
      <c r="W570" s="3"/>
      <c r="X570" s="3">
        <v>1.98</v>
      </c>
      <c r="Y570" s="3">
        <f t="shared" si="105"/>
        <v>1.3199999999999998</v>
      </c>
      <c r="Z570" s="3">
        <f t="shared" si="102"/>
        <v>26.3736</v>
      </c>
      <c r="AA570" s="1">
        <v>1980</v>
      </c>
      <c r="AB570" s="1">
        <f t="shared" si="103"/>
        <v>1.98</v>
      </c>
    </row>
    <row r="571" spans="1:28" ht="43.2" x14ac:dyDescent="0.3">
      <c r="A571" s="3">
        <f t="shared" si="104"/>
        <v>554</v>
      </c>
      <c r="B571" s="3" t="s">
        <v>2561</v>
      </c>
      <c r="C571" s="3">
        <v>1</v>
      </c>
      <c r="D571" s="3" t="s">
        <v>1571</v>
      </c>
      <c r="E571" s="3" t="s">
        <v>583</v>
      </c>
      <c r="F571" s="3" t="s">
        <v>7</v>
      </c>
      <c r="G571" s="3"/>
      <c r="H571" s="3"/>
      <c r="I571" s="3" t="s">
        <v>2496</v>
      </c>
      <c r="J571" s="3">
        <v>13.32</v>
      </c>
      <c r="K571" s="3">
        <v>3600</v>
      </c>
      <c r="L571" s="3" t="s">
        <v>25</v>
      </c>
      <c r="M571" s="3">
        <v>1</v>
      </c>
      <c r="N571" s="28">
        <f t="shared" si="94"/>
        <v>3.6</v>
      </c>
      <c r="O571" s="40">
        <f t="shared" si="95"/>
        <v>47.952000000000005</v>
      </c>
      <c r="P571" s="12">
        <v>0</v>
      </c>
      <c r="Q571" s="46">
        <f t="shared" si="100"/>
        <v>0</v>
      </c>
      <c r="R571" s="12"/>
      <c r="S571" s="3">
        <f t="shared" si="101"/>
        <v>3.6</v>
      </c>
      <c r="T571" s="46" t="s">
        <v>2502</v>
      </c>
      <c r="U571" s="42">
        <f t="shared" si="98"/>
        <v>47.952000000000005</v>
      </c>
      <c r="V571" s="42">
        <f t="shared" si="99"/>
        <v>0</v>
      </c>
      <c r="W571" s="3"/>
      <c r="X571" s="3">
        <v>2.16</v>
      </c>
      <c r="Y571" s="3">
        <f t="shared" si="105"/>
        <v>1.44</v>
      </c>
      <c r="Z571" s="3">
        <f t="shared" si="102"/>
        <v>28.771200000000004</v>
      </c>
      <c r="AA571" s="1">
        <v>2160</v>
      </c>
      <c r="AB571" s="1">
        <f t="shared" si="103"/>
        <v>2.16</v>
      </c>
    </row>
    <row r="572" spans="1:28" ht="43.2" x14ac:dyDescent="0.3">
      <c r="A572" s="3">
        <f t="shared" si="104"/>
        <v>555</v>
      </c>
      <c r="B572" s="3" t="s">
        <v>2561</v>
      </c>
      <c r="C572" s="3">
        <v>1</v>
      </c>
      <c r="D572" s="3" t="s">
        <v>1571</v>
      </c>
      <c r="E572" s="3" t="s">
        <v>584</v>
      </c>
      <c r="F572" s="3" t="s">
        <v>7</v>
      </c>
      <c r="G572" s="3"/>
      <c r="H572" s="3"/>
      <c r="I572" s="3" t="s">
        <v>2496</v>
      </c>
      <c r="J572" s="3">
        <v>13.32</v>
      </c>
      <c r="K572" s="3">
        <v>3300</v>
      </c>
      <c r="L572" s="3" t="s">
        <v>25</v>
      </c>
      <c r="M572" s="3">
        <v>1</v>
      </c>
      <c r="N572" s="28">
        <f t="shared" si="94"/>
        <v>3.3</v>
      </c>
      <c r="O572" s="40">
        <f t="shared" si="95"/>
        <v>43.955999999999996</v>
      </c>
      <c r="P572" s="12">
        <v>0</v>
      </c>
      <c r="Q572" s="46">
        <f t="shared" si="100"/>
        <v>0</v>
      </c>
      <c r="R572" s="12"/>
      <c r="S572" s="3">
        <f t="shared" si="101"/>
        <v>3.3</v>
      </c>
      <c r="T572" s="46" t="s">
        <v>2502</v>
      </c>
      <c r="U572" s="42">
        <f t="shared" si="98"/>
        <v>43.955999999999996</v>
      </c>
      <c r="V572" s="42">
        <f t="shared" si="99"/>
        <v>0</v>
      </c>
      <c r="W572" s="3"/>
      <c r="X572" s="3">
        <v>1.98</v>
      </c>
      <c r="Y572" s="3">
        <f t="shared" si="105"/>
        <v>1.3199999999999998</v>
      </c>
      <c r="Z572" s="3">
        <f t="shared" si="102"/>
        <v>26.3736</v>
      </c>
      <c r="AA572" s="1">
        <v>1980</v>
      </c>
      <c r="AB572" s="1">
        <f t="shared" si="103"/>
        <v>1.98</v>
      </c>
    </row>
    <row r="573" spans="1:28" ht="43.2" x14ac:dyDescent="0.3">
      <c r="A573" s="3">
        <f t="shared" si="104"/>
        <v>556</v>
      </c>
      <c r="B573" s="3" t="s">
        <v>2561</v>
      </c>
      <c r="C573" s="3">
        <v>1</v>
      </c>
      <c r="D573" s="3" t="s">
        <v>1571</v>
      </c>
      <c r="E573" s="3" t="s">
        <v>585</v>
      </c>
      <c r="F573" s="3" t="s">
        <v>7</v>
      </c>
      <c r="G573" s="3"/>
      <c r="H573" s="3"/>
      <c r="I573" s="3" t="s">
        <v>2496</v>
      </c>
      <c r="J573" s="3">
        <v>13.32</v>
      </c>
      <c r="K573" s="3">
        <v>3600</v>
      </c>
      <c r="L573" s="3" t="s">
        <v>25</v>
      </c>
      <c r="M573" s="3">
        <v>1</v>
      </c>
      <c r="N573" s="28">
        <f t="shared" si="94"/>
        <v>3.6</v>
      </c>
      <c r="O573" s="40">
        <f t="shared" si="95"/>
        <v>47.952000000000005</v>
      </c>
      <c r="P573" s="12">
        <v>0</v>
      </c>
      <c r="Q573" s="46">
        <f t="shared" si="100"/>
        <v>0</v>
      </c>
      <c r="R573" s="12"/>
      <c r="S573" s="3">
        <f t="shared" si="101"/>
        <v>3.6</v>
      </c>
      <c r="T573" s="46" t="s">
        <v>2502</v>
      </c>
      <c r="U573" s="42">
        <f t="shared" si="98"/>
        <v>47.952000000000005</v>
      </c>
      <c r="V573" s="42">
        <f t="shared" si="99"/>
        <v>0</v>
      </c>
      <c r="W573" s="3"/>
      <c r="X573" s="3">
        <v>2.16</v>
      </c>
      <c r="Y573" s="3">
        <f t="shared" si="105"/>
        <v>1.44</v>
      </c>
      <c r="Z573" s="3">
        <f t="shared" si="102"/>
        <v>28.771200000000004</v>
      </c>
      <c r="AA573" s="1">
        <v>2160</v>
      </c>
      <c r="AB573" s="1">
        <f t="shared" si="103"/>
        <v>2.16</v>
      </c>
    </row>
    <row r="574" spans="1:28" ht="43.2" x14ac:dyDescent="0.3">
      <c r="A574" s="3">
        <f t="shared" si="104"/>
        <v>557</v>
      </c>
      <c r="B574" s="3" t="s">
        <v>2561</v>
      </c>
      <c r="C574" s="3">
        <v>1</v>
      </c>
      <c r="D574" s="3" t="s">
        <v>1571</v>
      </c>
      <c r="E574" s="3" t="s">
        <v>586</v>
      </c>
      <c r="F574" s="3" t="s">
        <v>7</v>
      </c>
      <c r="G574" s="3"/>
      <c r="H574" s="3"/>
      <c r="I574" s="3" t="s">
        <v>2496</v>
      </c>
      <c r="J574" s="3">
        <v>13.32</v>
      </c>
      <c r="K574" s="3">
        <v>3900</v>
      </c>
      <c r="L574" s="3" t="s">
        <v>25</v>
      </c>
      <c r="M574" s="3">
        <v>1</v>
      </c>
      <c r="N574" s="28">
        <f t="shared" ref="N574:N626" si="106">(K574/1000)*M574</f>
        <v>3.9</v>
      </c>
      <c r="O574" s="40">
        <f t="shared" ref="O574:O626" si="107">N574*J574</f>
        <v>51.948</v>
      </c>
      <c r="P574" s="12">
        <v>0</v>
      </c>
      <c r="Q574" s="46">
        <f t="shared" si="100"/>
        <v>0</v>
      </c>
      <c r="R574" s="12"/>
      <c r="S574" s="3">
        <f t="shared" si="101"/>
        <v>3.9</v>
      </c>
      <c r="T574" s="46" t="s">
        <v>2502</v>
      </c>
      <c r="U574" s="42">
        <f t="shared" si="98"/>
        <v>51.948</v>
      </c>
      <c r="V574" s="42">
        <f t="shared" si="99"/>
        <v>0</v>
      </c>
      <c r="W574" s="3"/>
      <c r="X574" s="3">
        <v>2.34</v>
      </c>
      <c r="Y574" s="3">
        <f t="shared" si="105"/>
        <v>1.56</v>
      </c>
      <c r="Z574" s="3">
        <f t="shared" si="102"/>
        <v>31.168799999999997</v>
      </c>
      <c r="AA574" s="1">
        <v>2340</v>
      </c>
      <c r="AB574" s="1">
        <f t="shared" si="103"/>
        <v>2.34</v>
      </c>
    </row>
    <row r="575" spans="1:28" ht="43.2" x14ac:dyDescent="0.3">
      <c r="A575" s="3">
        <f t="shared" si="104"/>
        <v>558</v>
      </c>
      <c r="B575" s="3" t="s">
        <v>2561</v>
      </c>
      <c r="C575" s="3">
        <v>1</v>
      </c>
      <c r="D575" s="3" t="s">
        <v>1571</v>
      </c>
      <c r="E575" s="3" t="s">
        <v>587</v>
      </c>
      <c r="F575" s="3" t="s">
        <v>40</v>
      </c>
      <c r="G575" s="3" t="s">
        <v>2339</v>
      </c>
      <c r="H575" s="3" t="s">
        <v>2486</v>
      </c>
      <c r="I575" s="3" t="s">
        <v>2496</v>
      </c>
      <c r="J575" s="3">
        <v>31.5</v>
      </c>
      <c r="K575" s="3">
        <v>7900</v>
      </c>
      <c r="L575" s="3" t="s">
        <v>25</v>
      </c>
      <c r="M575" s="3">
        <v>1</v>
      </c>
      <c r="N575" s="28">
        <f t="shared" si="106"/>
        <v>7.9</v>
      </c>
      <c r="O575" s="28">
        <f t="shared" si="107"/>
        <v>248.85000000000002</v>
      </c>
      <c r="P575" s="12">
        <v>0</v>
      </c>
      <c r="Q575" s="46">
        <f t="shared" si="100"/>
        <v>0</v>
      </c>
      <c r="R575" s="13"/>
      <c r="S575" s="3">
        <f t="shared" si="101"/>
        <v>7.9</v>
      </c>
      <c r="T575" s="46" t="s">
        <v>2502</v>
      </c>
      <c r="U575" s="42">
        <f t="shared" si="98"/>
        <v>248.85000000000002</v>
      </c>
      <c r="V575" s="42">
        <f t="shared" si="99"/>
        <v>0</v>
      </c>
      <c r="W575" s="3"/>
      <c r="X575" s="3">
        <v>4.74</v>
      </c>
      <c r="Y575" s="3">
        <f t="shared" si="105"/>
        <v>3.16</v>
      </c>
      <c r="Z575" s="3">
        <f t="shared" si="102"/>
        <v>149.31</v>
      </c>
      <c r="AA575" s="1">
        <v>4740</v>
      </c>
      <c r="AB575" s="1">
        <f t="shared" si="103"/>
        <v>4.74</v>
      </c>
    </row>
    <row r="576" spans="1:28" ht="43.2" x14ac:dyDescent="0.3">
      <c r="A576" s="3">
        <f t="shared" si="104"/>
        <v>559</v>
      </c>
      <c r="B576" s="3" t="s">
        <v>2561</v>
      </c>
      <c r="C576" s="3">
        <v>1</v>
      </c>
      <c r="D576" s="3" t="s">
        <v>1571</v>
      </c>
      <c r="E576" s="3" t="s">
        <v>588</v>
      </c>
      <c r="F576" s="3" t="s">
        <v>7</v>
      </c>
      <c r="G576" s="3"/>
      <c r="H576" s="3"/>
      <c r="I576" s="3" t="s">
        <v>2496</v>
      </c>
      <c r="J576" s="3">
        <v>13.32</v>
      </c>
      <c r="K576" s="3">
        <v>3300</v>
      </c>
      <c r="L576" s="3" t="s">
        <v>25</v>
      </c>
      <c r="M576" s="3">
        <v>1</v>
      </c>
      <c r="N576" s="28">
        <f t="shared" si="106"/>
        <v>3.3</v>
      </c>
      <c r="O576" s="40">
        <f t="shared" si="107"/>
        <v>43.955999999999996</v>
      </c>
      <c r="P576" s="12">
        <v>0</v>
      </c>
      <c r="Q576" s="46">
        <f t="shared" si="100"/>
        <v>0</v>
      </c>
      <c r="R576" s="12"/>
      <c r="S576" s="3">
        <f t="shared" si="101"/>
        <v>3.3</v>
      </c>
      <c r="T576" s="46" t="s">
        <v>2502</v>
      </c>
      <c r="U576" s="42">
        <f t="shared" si="98"/>
        <v>43.955999999999996</v>
      </c>
      <c r="V576" s="42">
        <f t="shared" si="99"/>
        <v>0</v>
      </c>
      <c r="W576" s="3"/>
      <c r="X576" s="3">
        <v>1.98</v>
      </c>
      <c r="Y576" s="3">
        <f t="shared" si="105"/>
        <v>1.3199999999999998</v>
      </c>
      <c r="Z576" s="3">
        <f t="shared" si="102"/>
        <v>26.3736</v>
      </c>
      <c r="AA576" s="1">
        <v>1980</v>
      </c>
      <c r="AB576" s="1">
        <f t="shared" si="103"/>
        <v>1.98</v>
      </c>
    </row>
    <row r="577" spans="1:28" ht="43.2" x14ac:dyDescent="0.3">
      <c r="A577" s="3">
        <f t="shared" si="104"/>
        <v>560</v>
      </c>
      <c r="B577" s="3" t="s">
        <v>2561</v>
      </c>
      <c r="C577" s="3">
        <v>1</v>
      </c>
      <c r="D577" s="3" t="s">
        <v>1571</v>
      </c>
      <c r="E577" s="3" t="s">
        <v>589</v>
      </c>
      <c r="F577" s="3" t="s">
        <v>7</v>
      </c>
      <c r="G577" s="3"/>
      <c r="H577" s="3"/>
      <c r="I577" s="3" t="s">
        <v>2496</v>
      </c>
      <c r="J577" s="3">
        <v>13.32</v>
      </c>
      <c r="K577" s="3">
        <v>3600</v>
      </c>
      <c r="L577" s="3" t="s">
        <v>25</v>
      </c>
      <c r="M577" s="3">
        <v>1</v>
      </c>
      <c r="N577" s="28">
        <f t="shared" si="106"/>
        <v>3.6</v>
      </c>
      <c r="O577" s="40">
        <f t="shared" si="107"/>
        <v>47.952000000000005</v>
      </c>
      <c r="P577" s="12">
        <v>0</v>
      </c>
      <c r="Q577" s="46">
        <f t="shared" si="100"/>
        <v>0</v>
      </c>
      <c r="R577" s="12"/>
      <c r="S577" s="3">
        <f t="shared" si="101"/>
        <v>3.6</v>
      </c>
      <c r="T577" s="46" t="s">
        <v>2502</v>
      </c>
      <c r="U577" s="42">
        <f t="shared" si="98"/>
        <v>47.952000000000005</v>
      </c>
      <c r="V577" s="42">
        <f t="shared" si="99"/>
        <v>0</v>
      </c>
      <c r="W577" s="3"/>
      <c r="X577" s="3">
        <v>2.16</v>
      </c>
      <c r="Y577" s="3">
        <f t="shared" si="105"/>
        <v>1.44</v>
      </c>
      <c r="Z577" s="3">
        <f t="shared" si="102"/>
        <v>28.771200000000004</v>
      </c>
      <c r="AA577" s="1">
        <v>2160</v>
      </c>
      <c r="AB577" s="1">
        <f t="shared" si="103"/>
        <v>2.16</v>
      </c>
    </row>
    <row r="578" spans="1:28" ht="43.2" x14ac:dyDescent="0.3">
      <c r="A578" s="3">
        <f t="shared" si="104"/>
        <v>561</v>
      </c>
      <c r="B578" s="3" t="s">
        <v>2561</v>
      </c>
      <c r="C578" s="3">
        <v>1</v>
      </c>
      <c r="D578" s="3" t="s">
        <v>1571</v>
      </c>
      <c r="E578" s="3" t="s">
        <v>590</v>
      </c>
      <c r="F578" s="3" t="s">
        <v>7</v>
      </c>
      <c r="G578" s="3"/>
      <c r="H578" s="3"/>
      <c r="I578" s="3" t="s">
        <v>2496</v>
      </c>
      <c r="J578" s="3">
        <v>13.32</v>
      </c>
      <c r="K578" s="3">
        <v>3300</v>
      </c>
      <c r="L578" s="3" t="s">
        <v>25</v>
      </c>
      <c r="M578" s="3">
        <v>1</v>
      </c>
      <c r="N578" s="28">
        <f t="shared" si="106"/>
        <v>3.3</v>
      </c>
      <c r="O578" s="40">
        <f t="shared" si="107"/>
        <v>43.955999999999996</v>
      </c>
      <c r="P578" s="12">
        <v>0</v>
      </c>
      <c r="Q578" s="46">
        <f t="shared" si="100"/>
        <v>0</v>
      </c>
      <c r="R578" s="12"/>
      <c r="S578" s="3">
        <f t="shared" si="101"/>
        <v>3.3</v>
      </c>
      <c r="T578" s="46" t="s">
        <v>2502</v>
      </c>
      <c r="U578" s="42">
        <f t="shared" si="98"/>
        <v>43.955999999999996</v>
      </c>
      <c r="V578" s="42">
        <f t="shared" si="99"/>
        <v>0</v>
      </c>
      <c r="W578" s="3"/>
      <c r="X578" s="3">
        <v>1.98</v>
      </c>
      <c r="Y578" s="3">
        <f t="shared" si="105"/>
        <v>1.3199999999999998</v>
      </c>
      <c r="Z578" s="3">
        <f t="shared" si="102"/>
        <v>26.3736</v>
      </c>
      <c r="AA578" s="1">
        <v>1980</v>
      </c>
      <c r="AB578" s="1">
        <f t="shared" si="103"/>
        <v>1.98</v>
      </c>
    </row>
    <row r="579" spans="1:28" ht="43.2" x14ac:dyDescent="0.3">
      <c r="A579" s="3">
        <f t="shared" si="104"/>
        <v>562</v>
      </c>
      <c r="B579" s="3" t="s">
        <v>2561</v>
      </c>
      <c r="C579" s="3">
        <v>1</v>
      </c>
      <c r="D579" s="3" t="s">
        <v>1571</v>
      </c>
      <c r="E579" s="3" t="s">
        <v>591</v>
      </c>
      <c r="F579" s="3" t="s">
        <v>7</v>
      </c>
      <c r="G579" s="3"/>
      <c r="H579" s="3"/>
      <c r="I579" s="3" t="s">
        <v>2496</v>
      </c>
      <c r="J579" s="3">
        <v>13.32</v>
      </c>
      <c r="K579" s="3">
        <v>3600</v>
      </c>
      <c r="L579" s="3" t="s">
        <v>25</v>
      </c>
      <c r="M579" s="3">
        <v>1</v>
      </c>
      <c r="N579" s="28">
        <f t="shared" si="106"/>
        <v>3.6</v>
      </c>
      <c r="O579" s="40">
        <f t="shared" si="107"/>
        <v>47.952000000000005</v>
      </c>
      <c r="P579" s="12">
        <v>0</v>
      </c>
      <c r="Q579" s="46">
        <f t="shared" si="100"/>
        <v>0</v>
      </c>
      <c r="R579" s="12"/>
      <c r="S579" s="3">
        <f t="shared" si="101"/>
        <v>3.6</v>
      </c>
      <c r="T579" s="46" t="s">
        <v>2502</v>
      </c>
      <c r="U579" s="42">
        <f t="shared" si="98"/>
        <v>47.952000000000005</v>
      </c>
      <c r="V579" s="42">
        <f t="shared" si="99"/>
        <v>0</v>
      </c>
      <c r="W579" s="3"/>
      <c r="X579" s="3">
        <v>2.16</v>
      </c>
      <c r="Y579" s="3">
        <f t="shared" si="105"/>
        <v>1.44</v>
      </c>
      <c r="Z579" s="3">
        <f t="shared" si="102"/>
        <v>28.771200000000004</v>
      </c>
      <c r="AA579" s="1">
        <v>2160</v>
      </c>
      <c r="AB579" s="1">
        <f t="shared" si="103"/>
        <v>2.16</v>
      </c>
    </row>
    <row r="580" spans="1:28" ht="43.2" x14ac:dyDescent="0.3">
      <c r="A580" s="3">
        <f t="shared" si="104"/>
        <v>563</v>
      </c>
      <c r="B580" s="3" t="s">
        <v>2561</v>
      </c>
      <c r="C580" s="3">
        <v>1</v>
      </c>
      <c r="D580" s="3" t="s">
        <v>1571</v>
      </c>
      <c r="E580" s="3" t="s">
        <v>592</v>
      </c>
      <c r="F580" s="3" t="s">
        <v>7</v>
      </c>
      <c r="G580" s="3"/>
      <c r="H580" s="3"/>
      <c r="I580" s="3" t="s">
        <v>2496</v>
      </c>
      <c r="J580" s="3">
        <v>13.32</v>
      </c>
      <c r="K580" s="3">
        <v>3900</v>
      </c>
      <c r="L580" s="3" t="s">
        <v>25</v>
      </c>
      <c r="M580" s="3">
        <v>1</v>
      </c>
      <c r="N580" s="28">
        <f t="shared" si="106"/>
        <v>3.9</v>
      </c>
      <c r="O580" s="40">
        <f t="shared" si="107"/>
        <v>51.948</v>
      </c>
      <c r="P580" s="12">
        <v>0</v>
      </c>
      <c r="Q580" s="46">
        <f t="shared" si="100"/>
        <v>0</v>
      </c>
      <c r="R580" s="12"/>
      <c r="S580" s="3">
        <f t="shared" si="101"/>
        <v>3.9</v>
      </c>
      <c r="T580" s="46" t="s">
        <v>2502</v>
      </c>
      <c r="U580" s="42">
        <f t="shared" si="98"/>
        <v>51.948</v>
      </c>
      <c r="V580" s="42">
        <f t="shared" si="99"/>
        <v>0</v>
      </c>
      <c r="W580" s="3"/>
      <c r="X580" s="3">
        <v>2.73</v>
      </c>
      <c r="Y580" s="3">
        <f t="shared" si="105"/>
        <v>1.17</v>
      </c>
      <c r="Z580" s="3">
        <f t="shared" si="102"/>
        <v>36.363599999999998</v>
      </c>
      <c r="AA580" s="1">
        <v>2730</v>
      </c>
      <c r="AB580" s="1">
        <f t="shared" si="103"/>
        <v>2.73</v>
      </c>
    </row>
    <row r="581" spans="1:28" ht="43.2" x14ac:dyDescent="0.3">
      <c r="A581" s="3">
        <f t="shared" si="104"/>
        <v>564</v>
      </c>
      <c r="B581" s="3" t="s">
        <v>2561</v>
      </c>
      <c r="C581" s="3">
        <v>1</v>
      </c>
      <c r="D581" s="3" t="s">
        <v>1571</v>
      </c>
      <c r="E581" s="3" t="s">
        <v>593</v>
      </c>
      <c r="F581" s="3" t="s">
        <v>40</v>
      </c>
      <c r="G581" s="3" t="s">
        <v>2339</v>
      </c>
      <c r="H581" s="3" t="s">
        <v>2486</v>
      </c>
      <c r="I581" s="3" t="s">
        <v>2496</v>
      </c>
      <c r="J581" s="3">
        <v>31.5</v>
      </c>
      <c r="K581" s="3">
        <v>7900</v>
      </c>
      <c r="L581" s="3" t="s">
        <v>25</v>
      </c>
      <c r="M581" s="3">
        <v>1</v>
      </c>
      <c r="N581" s="28">
        <f t="shared" si="106"/>
        <v>7.9</v>
      </c>
      <c r="O581" s="28">
        <f t="shared" si="107"/>
        <v>248.85000000000002</v>
      </c>
      <c r="P581" s="12">
        <v>0</v>
      </c>
      <c r="Q581" s="46">
        <f t="shared" si="100"/>
        <v>0</v>
      </c>
      <c r="R581" s="13"/>
      <c r="S581" s="3">
        <f t="shared" si="101"/>
        <v>7.9</v>
      </c>
      <c r="T581" s="46" t="s">
        <v>2502</v>
      </c>
      <c r="U581" s="42">
        <f t="shared" si="98"/>
        <v>248.85000000000002</v>
      </c>
      <c r="V581" s="42">
        <f t="shared" si="99"/>
        <v>0</v>
      </c>
      <c r="W581" s="3"/>
      <c r="X581" s="3">
        <v>5.53</v>
      </c>
      <c r="Y581" s="3">
        <f t="shared" si="105"/>
        <v>2.37</v>
      </c>
      <c r="Z581" s="3">
        <f t="shared" si="102"/>
        <v>174.19500000000002</v>
      </c>
      <c r="AA581" s="1">
        <v>5530</v>
      </c>
      <c r="AB581" s="1">
        <f t="shared" si="103"/>
        <v>5.53</v>
      </c>
    </row>
    <row r="582" spans="1:28" ht="43.2" x14ac:dyDescent="0.3">
      <c r="A582" s="3">
        <f t="shared" si="104"/>
        <v>565</v>
      </c>
      <c r="B582" s="3" t="s">
        <v>2561</v>
      </c>
      <c r="C582" s="3">
        <v>1</v>
      </c>
      <c r="D582" s="3" t="s">
        <v>1571</v>
      </c>
      <c r="E582" s="3" t="s">
        <v>594</v>
      </c>
      <c r="F582" s="3" t="s">
        <v>7</v>
      </c>
      <c r="G582" s="3"/>
      <c r="H582" s="3"/>
      <c r="I582" s="3" t="s">
        <v>2496</v>
      </c>
      <c r="J582" s="3">
        <v>13.32</v>
      </c>
      <c r="K582" s="3">
        <v>3300</v>
      </c>
      <c r="L582" s="3" t="s">
        <v>25</v>
      </c>
      <c r="M582" s="3">
        <v>1</v>
      </c>
      <c r="N582" s="28">
        <f t="shared" si="106"/>
        <v>3.3</v>
      </c>
      <c r="O582" s="40">
        <f t="shared" si="107"/>
        <v>43.955999999999996</v>
      </c>
      <c r="P582" s="12">
        <v>0</v>
      </c>
      <c r="Q582" s="46">
        <f t="shared" si="100"/>
        <v>0</v>
      </c>
      <c r="R582" s="12"/>
      <c r="S582" s="3">
        <f t="shared" si="101"/>
        <v>3.3</v>
      </c>
      <c r="T582" s="46" t="s">
        <v>2502</v>
      </c>
      <c r="U582" s="42">
        <f t="shared" si="98"/>
        <v>43.955999999999996</v>
      </c>
      <c r="V582" s="42">
        <f t="shared" si="99"/>
        <v>0</v>
      </c>
      <c r="W582" s="3"/>
      <c r="X582" s="3">
        <v>2.31</v>
      </c>
      <c r="Y582" s="3">
        <f t="shared" si="105"/>
        <v>0.98999999999999977</v>
      </c>
      <c r="Z582" s="3">
        <f t="shared" si="102"/>
        <v>30.769200000000001</v>
      </c>
      <c r="AA582" s="1">
        <v>2310</v>
      </c>
      <c r="AB582" s="1">
        <f t="shared" si="103"/>
        <v>2.31</v>
      </c>
    </row>
    <row r="583" spans="1:28" ht="43.2" x14ac:dyDescent="0.3">
      <c r="A583" s="3">
        <f t="shared" si="104"/>
        <v>566</v>
      </c>
      <c r="B583" s="3" t="s">
        <v>2561</v>
      </c>
      <c r="C583" s="3">
        <v>1</v>
      </c>
      <c r="D583" s="3" t="s">
        <v>1571</v>
      </c>
      <c r="E583" s="3" t="s">
        <v>595</v>
      </c>
      <c r="F583" s="3" t="s">
        <v>7</v>
      </c>
      <c r="G583" s="3"/>
      <c r="H583" s="3"/>
      <c r="I583" s="3" t="s">
        <v>2496</v>
      </c>
      <c r="J583" s="3">
        <v>13.32</v>
      </c>
      <c r="K583" s="3">
        <v>3600</v>
      </c>
      <c r="L583" s="3" t="s">
        <v>25</v>
      </c>
      <c r="M583" s="3">
        <v>1</v>
      </c>
      <c r="N583" s="28">
        <f t="shared" si="106"/>
        <v>3.6</v>
      </c>
      <c r="O583" s="40">
        <f t="shared" si="107"/>
        <v>47.952000000000005</v>
      </c>
      <c r="P583" s="12">
        <v>0</v>
      </c>
      <c r="Q583" s="46">
        <f t="shared" si="100"/>
        <v>0</v>
      </c>
      <c r="R583" s="12"/>
      <c r="S583" s="3">
        <f t="shared" si="101"/>
        <v>3.6</v>
      </c>
      <c r="T583" s="46" t="s">
        <v>2502</v>
      </c>
      <c r="U583" s="42">
        <f t="shared" si="98"/>
        <v>47.952000000000005</v>
      </c>
      <c r="V583" s="42">
        <f t="shared" si="99"/>
        <v>0</v>
      </c>
      <c r="W583" s="3"/>
      <c r="X583" s="3">
        <v>2.52</v>
      </c>
      <c r="Y583" s="3">
        <f t="shared" si="105"/>
        <v>1.08</v>
      </c>
      <c r="Z583" s="3">
        <f t="shared" si="102"/>
        <v>33.566400000000002</v>
      </c>
      <c r="AA583" s="1">
        <v>2520</v>
      </c>
      <c r="AB583" s="1">
        <f t="shared" si="103"/>
        <v>2.52</v>
      </c>
    </row>
    <row r="584" spans="1:28" ht="43.2" x14ac:dyDescent="0.3">
      <c r="A584" s="3">
        <f t="shared" si="104"/>
        <v>567</v>
      </c>
      <c r="B584" s="3" t="s">
        <v>2561</v>
      </c>
      <c r="C584" s="3">
        <v>1</v>
      </c>
      <c r="D584" s="3" t="s">
        <v>1571</v>
      </c>
      <c r="E584" s="3" t="s">
        <v>596</v>
      </c>
      <c r="F584" s="3" t="s">
        <v>7</v>
      </c>
      <c r="G584" s="3"/>
      <c r="H584" s="3"/>
      <c r="I584" s="3" t="s">
        <v>2496</v>
      </c>
      <c r="J584" s="3">
        <v>13.32</v>
      </c>
      <c r="K584" s="3">
        <v>3300</v>
      </c>
      <c r="L584" s="3" t="s">
        <v>25</v>
      </c>
      <c r="M584" s="3">
        <v>1</v>
      </c>
      <c r="N584" s="28">
        <f t="shared" si="106"/>
        <v>3.3</v>
      </c>
      <c r="O584" s="40">
        <f t="shared" si="107"/>
        <v>43.955999999999996</v>
      </c>
      <c r="P584" s="12">
        <v>0</v>
      </c>
      <c r="Q584" s="46">
        <f t="shared" si="100"/>
        <v>0</v>
      </c>
      <c r="R584" s="12"/>
      <c r="S584" s="3">
        <f t="shared" si="101"/>
        <v>3.3</v>
      </c>
      <c r="T584" s="46" t="s">
        <v>2502</v>
      </c>
      <c r="U584" s="42">
        <f t="shared" si="98"/>
        <v>43.955999999999996</v>
      </c>
      <c r="V584" s="42">
        <f t="shared" si="99"/>
        <v>0</v>
      </c>
      <c r="W584" s="3"/>
      <c r="X584" s="3">
        <v>2.31</v>
      </c>
      <c r="Y584" s="3">
        <f t="shared" si="105"/>
        <v>0.98999999999999977</v>
      </c>
      <c r="Z584" s="3">
        <f t="shared" si="102"/>
        <v>30.769200000000001</v>
      </c>
      <c r="AA584" s="1">
        <v>2310</v>
      </c>
      <c r="AB584" s="1">
        <f t="shared" si="103"/>
        <v>2.31</v>
      </c>
    </row>
    <row r="585" spans="1:28" ht="43.2" x14ac:dyDescent="0.3">
      <c r="A585" s="3">
        <f t="shared" si="104"/>
        <v>568</v>
      </c>
      <c r="B585" s="3" t="s">
        <v>2561</v>
      </c>
      <c r="C585" s="3">
        <v>1</v>
      </c>
      <c r="D585" s="3" t="s">
        <v>1571</v>
      </c>
      <c r="E585" s="3" t="s">
        <v>597</v>
      </c>
      <c r="F585" s="3" t="s">
        <v>7</v>
      </c>
      <c r="G585" s="3"/>
      <c r="H585" s="3"/>
      <c r="I585" s="3" t="s">
        <v>2496</v>
      </c>
      <c r="J585" s="3">
        <v>13.32</v>
      </c>
      <c r="K585" s="3">
        <v>3600</v>
      </c>
      <c r="L585" s="3" t="s">
        <v>25</v>
      </c>
      <c r="M585" s="3">
        <v>1</v>
      </c>
      <c r="N585" s="28">
        <f t="shared" si="106"/>
        <v>3.6</v>
      </c>
      <c r="O585" s="40">
        <f t="shared" si="107"/>
        <v>47.952000000000005</v>
      </c>
      <c r="P585" s="12">
        <v>0</v>
      </c>
      <c r="Q585" s="46">
        <f t="shared" si="100"/>
        <v>0</v>
      </c>
      <c r="R585" s="12"/>
      <c r="S585" s="3">
        <f t="shared" si="101"/>
        <v>3.6</v>
      </c>
      <c r="T585" s="46" t="s">
        <v>2502</v>
      </c>
      <c r="U585" s="42">
        <f t="shared" si="98"/>
        <v>47.952000000000005</v>
      </c>
      <c r="V585" s="42">
        <f t="shared" si="99"/>
        <v>0</v>
      </c>
      <c r="W585" s="3"/>
      <c r="X585" s="3">
        <v>2.52</v>
      </c>
      <c r="Y585" s="3">
        <f t="shared" si="105"/>
        <v>1.08</v>
      </c>
      <c r="Z585" s="3">
        <f t="shared" si="102"/>
        <v>33.566400000000002</v>
      </c>
      <c r="AA585" s="1">
        <v>2520</v>
      </c>
      <c r="AB585" s="1">
        <f t="shared" si="103"/>
        <v>2.52</v>
      </c>
    </row>
    <row r="586" spans="1:28" ht="43.2" x14ac:dyDescent="0.3">
      <c r="A586" s="3">
        <f t="shared" si="104"/>
        <v>569</v>
      </c>
      <c r="B586" s="3" t="s">
        <v>2561</v>
      </c>
      <c r="C586" s="3">
        <v>1</v>
      </c>
      <c r="D586" s="3" t="s">
        <v>1571</v>
      </c>
      <c r="E586" s="3" t="s">
        <v>598</v>
      </c>
      <c r="F586" s="3" t="s">
        <v>7</v>
      </c>
      <c r="G586" s="3"/>
      <c r="H586" s="3"/>
      <c r="I586" s="3" t="s">
        <v>2496</v>
      </c>
      <c r="J586" s="3">
        <v>13.32</v>
      </c>
      <c r="K586" s="3">
        <v>3900</v>
      </c>
      <c r="L586" s="3" t="s">
        <v>25</v>
      </c>
      <c r="M586" s="3">
        <v>1</v>
      </c>
      <c r="N586" s="28">
        <f t="shared" si="106"/>
        <v>3.9</v>
      </c>
      <c r="O586" s="40">
        <f t="shared" si="107"/>
        <v>51.948</v>
      </c>
      <c r="P586" s="12">
        <v>0</v>
      </c>
      <c r="Q586" s="46">
        <f t="shared" si="100"/>
        <v>0</v>
      </c>
      <c r="R586" s="12"/>
      <c r="S586" s="3">
        <f t="shared" si="101"/>
        <v>3.9</v>
      </c>
      <c r="T586" s="46" t="s">
        <v>2502</v>
      </c>
      <c r="U586" s="42">
        <f t="shared" si="98"/>
        <v>51.948</v>
      </c>
      <c r="V586" s="42">
        <f t="shared" si="99"/>
        <v>0</v>
      </c>
      <c r="W586" s="3"/>
      <c r="X586" s="3">
        <v>2.73</v>
      </c>
      <c r="Y586" s="3">
        <f t="shared" si="105"/>
        <v>1.17</v>
      </c>
      <c r="Z586" s="3">
        <f t="shared" si="102"/>
        <v>36.363599999999998</v>
      </c>
      <c r="AA586" s="1">
        <v>2730</v>
      </c>
      <c r="AB586" s="1">
        <f t="shared" si="103"/>
        <v>2.73</v>
      </c>
    </row>
    <row r="587" spans="1:28" ht="43.2" x14ac:dyDescent="0.3">
      <c r="A587" s="3">
        <f t="shared" si="104"/>
        <v>570</v>
      </c>
      <c r="B587" s="3" t="s">
        <v>2561</v>
      </c>
      <c r="C587" s="3">
        <v>1</v>
      </c>
      <c r="D587" s="3" t="s">
        <v>1571</v>
      </c>
      <c r="E587" s="3" t="s">
        <v>599</v>
      </c>
      <c r="F587" s="3" t="s">
        <v>40</v>
      </c>
      <c r="G587" s="3" t="s">
        <v>2339</v>
      </c>
      <c r="H587" s="3" t="s">
        <v>2486</v>
      </c>
      <c r="I587" s="3" t="s">
        <v>2496</v>
      </c>
      <c r="J587" s="3">
        <v>31.5</v>
      </c>
      <c r="K587" s="3">
        <v>7900</v>
      </c>
      <c r="L587" s="3" t="s">
        <v>25</v>
      </c>
      <c r="M587" s="3">
        <v>1</v>
      </c>
      <c r="N587" s="28">
        <f t="shared" si="106"/>
        <v>7.9</v>
      </c>
      <c r="O587" s="28">
        <f t="shared" si="107"/>
        <v>248.85000000000002</v>
      </c>
      <c r="P587" s="12">
        <v>0</v>
      </c>
      <c r="Q587" s="46">
        <f t="shared" si="100"/>
        <v>0</v>
      </c>
      <c r="R587" s="13"/>
      <c r="S587" s="3">
        <f t="shared" si="101"/>
        <v>7.9</v>
      </c>
      <c r="T587" s="46" t="s">
        <v>2502</v>
      </c>
      <c r="U587" s="42">
        <f t="shared" si="98"/>
        <v>248.85000000000002</v>
      </c>
      <c r="V587" s="42">
        <f t="shared" si="99"/>
        <v>0</v>
      </c>
      <c r="W587" s="3"/>
      <c r="X587" s="3">
        <v>5.53</v>
      </c>
      <c r="Y587" s="3">
        <f t="shared" si="105"/>
        <v>2.37</v>
      </c>
      <c r="Z587" s="3">
        <f t="shared" si="102"/>
        <v>174.19500000000002</v>
      </c>
      <c r="AA587" s="1">
        <v>5530</v>
      </c>
      <c r="AB587" s="1">
        <f t="shared" si="103"/>
        <v>5.53</v>
      </c>
    </row>
    <row r="588" spans="1:28" ht="43.2" x14ac:dyDescent="0.3">
      <c r="A588" s="3">
        <f t="shared" si="104"/>
        <v>571</v>
      </c>
      <c r="B588" s="3" t="s">
        <v>2561</v>
      </c>
      <c r="C588" s="3">
        <v>1</v>
      </c>
      <c r="D588" s="3" t="s">
        <v>1571</v>
      </c>
      <c r="E588" s="3" t="s">
        <v>600</v>
      </c>
      <c r="F588" s="3" t="s">
        <v>7</v>
      </c>
      <c r="G588" s="3"/>
      <c r="H588" s="3"/>
      <c r="I588" s="3" t="s">
        <v>2496</v>
      </c>
      <c r="J588" s="3">
        <v>13.32</v>
      </c>
      <c r="K588" s="3">
        <v>3300</v>
      </c>
      <c r="L588" s="3" t="s">
        <v>25</v>
      </c>
      <c r="M588" s="3">
        <v>1</v>
      </c>
      <c r="N588" s="28">
        <f t="shared" si="106"/>
        <v>3.3</v>
      </c>
      <c r="O588" s="40">
        <f t="shared" si="107"/>
        <v>43.955999999999996</v>
      </c>
      <c r="P588" s="12">
        <v>0</v>
      </c>
      <c r="Q588" s="46">
        <f t="shared" si="100"/>
        <v>0</v>
      </c>
      <c r="R588" s="12"/>
      <c r="S588" s="3">
        <f t="shared" si="101"/>
        <v>3.3</v>
      </c>
      <c r="T588" s="46" t="s">
        <v>2502</v>
      </c>
      <c r="U588" s="42">
        <f t="shared" si="98"/>
        <v>43.955999999999996</v>
      </c>
      <c r="V588" s="42">
        <f t="shared" si="99"/>
        <v>0</v>
      </c>
      <c r="W588" s="3"/>
      <c r="X588" s="3">
        <v>2.31</v>
      </c>
      <c r="Y588" s="3">
        <f t="shared" si="105"/>
        <v>0.98999999999999977</v>
      </c>
      <c r="Z588" s="3">
        <f t="shared" si="102"/>
        <v>30.769200000000001</v>
      </c>
      <c r="AA588" s="1">
        <v>2310</v>
      </c>
      <c r="AB588" s="1">
        <f t="shared" si="103"/>
        <v>2.31</v>
      </c>
    </row>
    <row r="589" spans="1:28" ht="43.2" x14ac:dyDescent="0.3">
      <c r="A589" s="3">
        <f t="shared" si="104"/>
        <v>572</v>
      </c>
      <c r="B589" s="3" t="s">
        <v>2561</v>
      </c>
      <c r="C589" s="3">
        <v>1</v>
      </c>
      <c r="D589" s="3" t="s">
        <v>1571</v>
      </c>
      <c r="E589" s="3" t="s">
        <v>601</v>
      </c>
      <c r="F589" s="3" t="s">
        <v>7</v>
      </c>
      <c r="G589" s="3"/>
      <c r="H589" s="3"/>
      <c r="I589" s="3" t="s">
        <v>2496</v>
      </c>
      <c r="J589" s="3">
        <v>13.32</v>
      </c>
      <c r="K589" s="3">
        <v>3600</v>
      </c>
      <c r="L589" s="3" t="s">
        <v>25</v>
      </c>
      <c r="M589" s="3">
        <v>1</v>
      </c>
      <c r="N589" s="28">
        <f t="shared" si="106"/>
        <v>3.6</v>
      </c>
      <c r="O589" s="40">
        <f t="shared" si="107"/>
        <v>47.952000000000005</v>
      </c>
      <c r="P589" s="12">
        <v>0</v>
      </c>
      <c r="Q589" s="46">
        <f t="shared" si="100"/>
        <v>0</v>
      </c>
      <c r="R589" s="12"/>
      <c r="S589" s="3">
        <f t="shared" si="101"/>
        <v>3.6</v>
      </c>
      <c r="T589" s="46" t="s">
        <v>2502</v>
      </c>
      <c r="U589" s="42">
        <f t="shared" si="98"/>
        <v>47.952000000000005</v>
      </c>
      <c r="V589" s="42">
        <f t="shared" si="99"/>
        <v>0</v>
      </c>
      <c r="W589" s="3"/>
      <c r="X589" s="3">
        <v>2.52</v>
      </c>
      <c r="Y589" s="3">
        <f t="shared" si="105"/>
        <v>1.08</v>
      </c>
      <c r="Z589" s="3">
        <f t="shared" si="102"/>
        <v>33.566400000000002</v>
      </c>
      <c r="AA589" s="1">
        <v>2520</v>
      </c>
      <c r="AB589" s="1">
        <f t="shared" si="103"/>
        <v>2.52</v>
      </c>
    </row>
    <row r="590" spans="1:28" ht="43.2" x14ac:dyDescent="0.3">
      <c r="A590" s="3">
        <f t="shared" si="104"/>
        <v>573</v>
      </c>
      <c r="B590" s="3" t="s">
        <v>2561</v>
      </c>
      <c r="C590" s="3">
        <v>1</v>
      </c>
      <c r="D590" s="3" t="s">
        <v>1571</v>
      </c>
      <c r="E590" s="3" t="s">
        <v>602</v>
      </c>
      <c r="F590" s="3" t="s">
        <v>7</v>
      </c>
      <c r="G590" s="3"/>
      <c r="H590" s="3"/>
      <c r="I590" s="3" t="s">
        <v>2496</v>
      </c>
      <c r="J590" s="3">
        <v>13.32</v>
      </c>
      <c r="K590" s="3">
        <v>3300</v>
      </c>
      <c r="L590" s="3" t="s">
        <v>25</v>
      </c>
      <c r="M590" s="3">
        <v>1</v>
      </c>
      <c r="N590" s="28">
        <f t="shared" si="106"/>
        <v>3.3</v>
      </c>
      <c r="O590" s="40">
        <f t="shared" si="107"/>
        <v>43.955999999999996</v>
      </c>
      <c r="P590" s="12">
        <v>0</v>
      </c>
      <c r="Q590" s="46">
        <f t="shared" si="100"/>
        <v>0</v>
      </c>
      <c r="R590" s="12"/>
      <c r="S590" s="3">
        <f t="shared" si="101"/>
        <v>3.3</v>
      </c>
      <c r="T590" s="46" t="s">
        <v>2502</v>
      </c>
      <c r="U590" s="42">
        <f t="shared" ref="U590:U653" si="108">S590*J590</f>
        <v>43.955999999999996</v>
      </c>
      <c r="V590" s="42">
        <f t="shared" ref="V590:V653" si="109">Q590*J590</f>
        <v>0</v>
      </c>
      <c r="W590" s="3"/>
      <c r="X590" s="3">
        <v>2.31</v>
      </c>
      <c r="Y590" s="3">
        <f t="shared" si="105"/>
        <v>0.98999999999999977</v>
      </c>
      <c r="Z590" s="3">
        <f t="shared" si="102"/>
        <v>30.769200000000001</v>
      </c>
      <c r="AA590" s="1">
        <v>2310</v>
      </c>
      <c r="AB590" s="1">
        <f t="shared" si="103"/>
        <v>2.31</v>
      </c>
    </row>
    <row r="591" spans="1:28" ht="43.2" x14ac:dyDescent="0.3">
      <c r="A591" s="3">
        <f t="shared" si="104"/>
        <v>574</v>
      </c>
      <c r="B591" s="3" t="s">
        <v>2561</v>
      </c>
      <c r="C591" s="3">
        <v>1</v>
      </c>
      <c r="D591" s="3" t="s">
        <v>1571</v>
      </c>
      <c r="E591" s="3" t="s">
        <v>603</v>
      </c>
      <c r="F591" s="3" t="s">
        <v>7</v>
      </c>
      <c r="G591" s="3"/>
      <c r="H591" s="3"/>
      <c r="I591" s="3" t="s">
        <v>2496</v>
      </c>
      <c r="J591" s="3">
        <v>13.32</v>
      </c>
      <c r="K591" s="3">
        <v>3600</v>
      </c>
      <c r="L591" s="3" t="s">
        <v>25</v>
      </c>
      <c r="M591" s="3">
        <v>1</v>
      </c>
      <c r="N591" s="28">
        <f t="shared" si="106"/>
        <v>3.6</v>
      </c>
      <c r="O591" s="40">
        <f t="shared" si="107"/>
        <v>47.952000000000005</v>
      </c>
      <c r="P591" s="12">
        <v>0</v>
      </c>
      <c r="Q591" s="46">
        <f t="shared" si="100"/>
        <v>0</v>
      </c>
      <c r="R591" s="12"/>
      <c r="S591" s="3">
        <f t="shared" si="101"/>
        <v>3.6</v>
      </c>
      <c r="T591" s="46" t="s">
        <v>2502</v>
      </c>
      <c r="U591" s="42">
        <f t="shared" si="108"/>
        <v>47.952000000000005</v>
      </c>
      <c r="V591" s="42">
        <f t="shared" si="109"/>
        <v>0</v>
      </c>
      <c r="W591" s="3"/>
      <c r="X591" s="3">
        <v>2.52</v>
      </c>
      <c r="Y591" s="3">
        <f t="shared" si="105"/>
        <v>1.08</v>
      </c>
      <c r="Z591" s="3">
        <f t="shared" si="102"/>
        <v>33.566400000000002</v>
      </c>
      <c r="AA591" s="1">
        <v>2520</v>
      </c>
      <c r="AB591" s="1">
        <f t="shared" si="103"/>
        <v>2.52</v>
      </c>
    </row>
    <row r="592" spans="1:28" ht="43.2" x14ac:dyDescent="0.3">
      <c r="A592" s="3">
        <f t="shared" si="104"/>
        <v>575</v>
      </c>
      <c r="B592" s="3" t="s">
        <v>2561</v>
      </c>
      <c r="C592" s="3">
        <v>1</v>
      </c>
      <c r="D592" s="3" t="s">
        <v>1571</v>
      </c>
      <c r="E592" s="3" t="s">
        <v>604</v>
      </c>
      <c r="F592" s="3" t="s">
        <v>7</v>
      </c>
      <c r="G592" s="3"/>
      <c r="H592" s="3"/>
      <c r="I592" s="3" t="s">
        <v>2496</v>
      </c>
      <c r="J592" s="3">
        <v>13.32</v>
      </c>
      <c r="K592" s="3">
        <v>3900</v>
      </c>
      <c r="L592" s="3" t="s">
        <v>25</v>
      </c>
      <c r="M592" s="3">
        <v>1</v>
      </c>
      <c r="N592" s="28">
        <f t="shared" si="106"/>
        <v>3.9</v>
      </c>
      <c r="O592" s="40">
        <f t="shared" si="107"/>
        <v>51.948</v>
      </c>
      <c r="P592" s="12">
        <v>0</v>
      </c>
      <c r="Q592" s="46">
        <f t="shared" si="100"/>
        <v>0</v>
      </c>
      <c r="R592" s="12"/>
      <c r="S592" s="3">
        <f t="shared" si="101"/>
        <v>3.9</v>
      </c>
      <c r="T592" s="46" t="s">
        <v>2502</v>
      </c>
      <c r="U592" s="42">
        <f t="shared" si="108"/>
        <v>51.948</v>
      </c>
      <c r="V592" s="42">
        <f t="shared" si="109"/>
        <v>0</v>
      </c>
      <c r="W592" s="3"/>
      <c r="X592" s="3">
        <v>2.34</v>
      </c>
      <c r="Y592" s="3">
        <f t="shared" si="105"/>
        <v>1.56</v>
      </c>
      <c r="Z592" s="3">
        <f t="shared" si="102"/>
        <v>31.168799999999997</v>
      </c>
      <c r="AA592" s="1">
        <v>2340</v>
      </c>
      <c r="AB592" s="1">
        <f t="shared" si="103"/>
        <v>2.34</v>
      </c>
    </row>
    <row r="593" spans="1:28" ht="43.2" x14ac:dyDescent="0.3">
      <c r="A593" s="3">
        <f t="shared" si="104"/>
        <v>576</v>
      </c>
      <c r="B593" s="3" t="s">
        <v>2561</v>
      </c>
      <c r="C593" s="3">
        <v>1</v>
      </c>
      <c r="D593" s="3" t="s">
        <v>1571</v>
      </c>
      <c r="E593" s="3" t="s">
        <v>605</v>
      </c>
      <c r="F593" s="3" t="s">
        <v>40</v>
      </c>
      <c r="G593" s="3" t="s">
        <v>2339</v>
      </c>
      <c r="H593" s="3" t="s">
        <v>2486</v>
      </c>
      <c r="I593" s="3" t="s">
        <v>2496</v>
      </c>
      <c r="J593" s="3">
        <v>31.5</v>
      </c>
      <c r="K593" s="3">
        <v>7900</v>
      </c>
      <c r="L593" s="3" t="s">
        <v>25</v>
      </c>
      <c r="M593" s="3">
        <v>1</v>
      </c>
      <c r="N593" s="28">
        <f t="shared" si="106"/>
        <v>7.9</v>
      </c>
      <c r="O593" s="28">
        <f t="shared" si="107"/>
        <v>248.85000000000002</v>
      </c>
      <c r="P593" s="12">
        <v>0</v>
      </c>
      <c r="Q593" s="46">
        <f t="shared" si="100"/>
        <v>0</v>
      </c>
      <c r="R593" s="13"/>
      <c r="S593" s="3">
        <f t="shared" si="101"/>
        <v>7.9</v>
      </c>
      <c r="T593" s="46" t="s">
        <v>2502</v>
      </c>
      <c r="U593" s="42">
        <f t="shared" si="108"/>
        <v>248.85000000000002</v>
      </c>
      <c r="V593" s="42">
        <f t="shared" si="109"/>
        <v>0</v>
      </c>
      <c r="W593" s="3"/>
      <c r="X593" s="3">
        <v>4.74</v>
      </c>
      <c r="Y593" s="3">
        <f t="shared" si="105"/>
        <v>3.16</v>
      </c>
      <c r="Z593" s="3">
        <f t="shared" si="102"/>
        <v>149.31</v>
      </c>
      <c r="AA593" s="1">
        <v>4740</v>
      </c>
      <c r="AB593" s="1">
        <f t="shared" si="103"/>
        <v>4.74</v>
      </c>
    </row>
    <row r="594" spans="1:28" ht="43.2" x14ac:dyDescent="0.3">
      <c r="A594" s="3">
        <f t="shared" si="104"/>
        <v>577</v>
      </c>
      <c r="B594" s="3" t="s">
        <v>2561</v>
      </c>
      <c r="C594" s="3">
        <v>1</v>
      </c>
      <c r="D594" s="3" t="s">
        <v>1571</v>
      </c>
      <c r="E594" s="3" t="s">
        <v>606</v>
      </c>
      <c r="F594" s="3" t="s">
        <v>7</v>
      </c>
      <c r="G594" s="3"/>
      <c r="H594" s="3"/>
      <c r="I594" s="3" t="s">
        <v>2496</v>
      </c>
      <c r="J594" s="3">
        <v>13.32</v>
      </c>
      <c r="K594" s="3">
        <v>3300</v>
      </c>
      <c r="L594" s="3" t="s">
        <v>25</v>
      </c>
      <c r="M594" s="3">
        <v>1</v>
      </c>
      <c r="N594" s="28">
        <f t="shared" si="106"/>
        <v>3.3</v>
      </c>
      <c r="O594" s="40">
        <f t="shared" si="107"/>
        <v>43.955999999999996</v>
      </c>
      <c r="P594" s="12">
        <v>0</v>
      </c>
      <c r="Q594" s="46">
        <f t="shared" ref="Q594:Q657" si="110">N594*P594</f>
        <v>0</v>
      </c>
      <c r="R594" s="12"/>
      <c r="S594" s="3">
        <f t="shared" ref="S594:S657" si="111">N594-Q594</f>
        <v>3.3</v>
      </c>
      <c r="T594" s="46" t="s">
        <v>2502</v>
      </c>
      <c r="U594" s="42">
        <f t="shared" si="108"/>
        <v>43.955999999999996</v>
      </c>
      <c r="V594" s="42">
        <f t="shared" si="109"/>
        <v>0</v>
      </c>
      <c r="W594" s="3"/>
      <c r="X594" s="3">
        <v>1.98</v>
      </c>
      <c r="Y594" s="3">
        <f t="shared" si="105"/>
        <v>1.3199999999999998</v>
      </c>
      <c r="Z594" s="3">
        <f t="shared" si="102"/>
        <v>26.3736</v>
      </c>
      <c r="AA594" s="1">
        <v>1980</v>
      </c>
      <c r="AB594" s="1">
        <f t="shared" si="103"/>
        <v>1.98</v>
      </c>
    </row>
    <row r="595" spans="1:28" ht="43.2" x14ac:dyDescent="0.3">
      <c r="A595" s="3">
        <f t="shared" si="104"/>
        <v>578</v>
      </c>
      <c r="B595" s="3" t="s">
        <v>2561</v>
      </c>
      <c r="C595" s="3">
        <v>1</v>
      </c>
      <c r="D595" s="3" t="s">
        <v>1571</v>
      </c>
      <c r="E595" s="3" t="s">
        <v>607</v>
      </c>
      <c r="F595" s="3" t="s">
        <v>7</v>
      </c>
      <c r="G595" s="3"/>
      <c r="H595" s="3"/>
      <c r="I595" s="3" t="s">
        <v>2496</v>
      </c>
      <c r="J595" s="3">
        <v>13.32</v>
      </c>
      <c r="K595" s="3">
        <v>3600</v>
      </c>
      <c r="L595" s="3" t="s">
        <v>25</v>
      </c>
      <c r="M595" s="3">
        <v>1</v>
      </c>
      <c r="N595" s="28">
        <f t="shared" si="106"/>
        <v>3.6</v>
      </c>
      <c r="O595" s="40">
        <f t="shared" si="107"/>
        <v>47.952000000000005</v>
      </c>
      <c r="P595" s="12">
        <v>0</v>
      </c>
      <c r="Q595" s="46">
        <f t="shared" si="110"/>
        <v>0</v>
      </c>
      <c r="R595" s="12"/>
      <c r="S595" s="3">
        <f t="shared" si="111"/>
        <v>3.6</v>
      </c>
      <c r="T595" s="46" t="s">
        <v>2502</v>
      </c>
      <c r="U595" s="42">
        <f t="shared" si="108"/>
        <v>47.952000000000005</v>
      </c>
      <c r="V595" s="42">
        <f t="shared" si="109"/>
        <v>0</v>
      </c>
      <c r="W595" s="3"/>
      <c r="X595" s="3">
        <v>2.16</v>
      </c>
      <c r="Y595" s="3">
        <f t="shared" si="105"/>
        <v>1.44</v>
      </c>
      <c r="Z595" s="3">
        <f t="shared" ref="Z595:Z658" si="112">X595*J595*M595</f>
        <v>28.771200000000004</v>
      </c>
      <c r="AA595" s="1">
        <v>2160</v>
      </c>
      <c r="AB595" s="1">
        <f t="shared" ref="AB595:AB658" si="113">AA595/1000</f>
        <v>2.16</v>
      </c>
    </row>
    <row r="596" spans="1:28" ht="43.2" x14ac:dyDescent="0.3">
      <c r="A596" s="3">
        <f t="shared" ref="A596:A659" si="114">A595+1</f>
        <v>579</v>
      </c>
      <c r="B596" s="3" t="s">
        <v>2561</v>
      </c>
      <c r="C596" s="3">
        <v>1</v>
      </c>
      <c r="D596" s="3" t="s">
        <v>1571</v>
      </c>
      <c r="E596" s="3" t="s">
        <v>608</v>
      </c>
      <c r="F596" s="3" t="s">
        <v>7</v>
      </c>
      <c r="G596" s="3"/>
      <c r="H596" s="3"/>
      <c r="I596" s="3" t="s">
        <v>2496</v>
      </c>
      <c r="J596" s="3">
        <v>13.32</v>
      </c>
      <c r="K596" s="3">
        <v>3300</v>
      </c>
      <c r="L596" s="3" t="s">
        <v>25</v>
      </c>
      <c r="M596" s="3">
        <v>1</v>
      </c>
      <c r="N596" s="28">
        <f t="shared" si="106"/>
        <v>3.3</v>
      </c>
      <c r="O596" s="40">
        <f t="shared" si="107"/>
        <v>43.955999999999996</v>
      </c>
      <c r="P596" s="12">
        <v>0</v>
      </c>
      <c r="Q596" s="46">
        <f t="shared" si="110"/>
        <v>0</v>
      </c>
      <c r="R596" s="12"/>
      <c r="S596" s="3">
        <f t="shared" si="111"/>
        <v>3.3</v>
      </c>
      <c r="T596" s="46" t="s">
        <v>2502</v>
      </c>
      <c r="U596" s="42">
        <f t="shared" si="108"/>
        <v>43.955999999999996</v>
      </c>
      <c r="V596" s="42">
        <f t="shared" si="109"/>
        <v>0</v>
      </c>
      <c r="W596" s="3"/>
      <c r="X596" s="3">
        <v>1.98</v>
      </c>
      <c r="Y596" s="3">
        <f t="shared" si="105"/>
        <v>1.3199999999999998</v>
      </c>
      <c r="Z596" s="3">
        <f t="shared" si="112"/>
        <v>26.3736</v>
      </c>
      <c r="AA596" s="1">
        <v>1980</v>
      </c>
      <c r="AB596" s="1">
        <f t="shared" si="113"/>
        <v>1.98</v>
      </c>
    </row>
    <row r="597" spans="1:28" ht="43.2" x14ac:dyDescent="0.3">
      <c r="A597" s="3">
        <f t="shared" si="114"/>
        <v>580</v>
      </c>
      <c r="B597" s="3" t="s">
        <v>2561</v>
      </c>
      <c r="C597" s="3">
        <v>1</v>
      </c>
      <c r="D597" s="3" t="s">
        <v>1571</v>
      </c>
      <c r="E597" s="3" t="s">
        <v>609</v>
      </c>
      <c r="F597" s="3" t="s">
        <v>7</v>
      </c>
      <c r="G597" s="3"/>
      <c r="H597" s="3"/>
      <c r="I597" s="3" t="s">
        <v>2496</v>
      </c>
      <c r="J597" s="3">
        <v>13.32</v>
      </c>
      <c r="K597" s="3">
        <v>3600</v>
      </c>
      <c r="L597" s="3" t="s">
        <v>25</v>
      </c>
      <c r="M597" s="3">
        <v>1</v>
      </c>
      <c r="N597" s="28">
        <f t="shared" si="106"/>
        <v>3.6</v>
      </c>
      <c r="O597" s="40">
        <f t="shared" si="107"/>
        <v>47.952000000000005</v>
      </c>
      <c r="P597" s="12">
        <v>0</v>
      </c>
      <c r="Q597" s="46">
        <f t="shared" si="110"/>
        <v>0</v>
      </c>
      <c r="R597" s="12"/>
      <c r="S597" s="3">
        <f t="shared" si="111"/>
        <v>3.6</v>
      </c>
      <c r="T597" s="46" t="s">
        <v>2502</v>
      </c>
      <c r="U597" s="42">
        <f t="shared" si="108"/>
        <v>47.952000000000005</v>
      </c>
      <c r="V597" s="42">
        <f t="shared" si="109"/>
        <v>0</v>
      </c>
      <c r="W597" s="3"/>
      <c r="X597" s="3">
        <v>2.16</v>
      </c>
      <c r="Y597" s="3">
        <f t="shared" si="105"/>
        <v>1.44</v>
      </c>
      <c r="Z597" s="3">
        <f t="shared" si="112"/>
        <v>28.771200000000004</v>
      </c>
      <c r="AA597" s="1">
        <v>2160</v>
      </c>
      <c r="AB597" s="1">
        <f t="shared" si="113"/>
        <v>2.16</v>
      </c>
    </row>
    <row r="598" spans="1:28" ht="43.2" x14ac:dyDescent="0.3">
      <c r="A598" s="3">
        <f t="shared" si="114"/>
        <v>581</v>
      </c>
      <c r="B598" s="3" t="s">
        <v>2561</v>
      </c>
      <c r="C598" s="3">
        <v>1</v>
      </c>
      <c r="D598" s="3" t="s">
        <v>1571</v>
      </c>
      <c r="E598" s="3" t="s">
        <v>610</v>
      </c>
      <c r="F598" s="3" t="s">
        <v>7</v>
      </c>
      <c r="G598" s="3"/>
      <c r="H598" s="3"/>
      <c r="I598" s="3" t="s">
        <v>2496</v>
      </c>
      <c r="J598" s="3">
        <v>13.32</v>
      </c>
      <c r="K598" s="3">
        <v>3900</v>
      </c>
      <c r="L598" s="3" t="s">
        <v>25</v>
      </c>
      <c r="M598" s="3">
        <v>1</v>
      </c>
      <c r="N598" s="28">
        <f t="shared" si="106"/>
        <v>3.9</v>
      </c>
      <c r="O598" s="40">
        <f t="shared" si="107"/>
        <v>51.948</v>
      </c>
      <c r="P598" s="12">
        <v>0</v>
      </c>
      <c r="Q598" s="46">
        <f t="shared" si="110"/>
        <v>0</v>
      </c>
      <c r="R598" s="12"/>
      <c r="S598" s="3">
        <f t="shared" si="111"/>
        <v>3.9</v>
      </c>
      <c r="T598" s="46" t="s">
        <v>2502</v>
      </c>
      <c r="U598" s="42">
        <f t="shared" si="108"/>
        <v>51.948</v>
      </c>
      <c r="V598" s="42">
        <f t="shared" si="109"/>
        <v>0</v>
      </c>
      <c r="W598" s="3"/>
      <c r="X598" s="3">
        <v>2.34</v>
      </c>
      <c r="Y598" s="3">
        <f t="shared" si="105"/>
        <v>1.56</v>
      </c>
      <c r="Z598" s="3">
        <f t="shared" si="112"/>
        <v>31.168799999999997</v>
      </c>
      <c r="AA598" s="1">
        <v>2340</v>
      </c>
      <c r="AB598" s="1">
        <f t="shared" si="113"/>
        <v>2.34</v>
      </c>
    </row>
    <row r="599" spans="1:28" ht="43.2" x14ac:dyDescent="0.3">
      <c r="A599" s="3">
        <f t="shared" si="114"/>
        <v>582</v>
      </c>
      <c r="B599" s="3" t="s">
        <v>2561</v>
      </c>
      <c r="C599" s="3">
        <v>1</v>
      </c>
      <c r="D599" s="3" t="s">
        <v>1571</v>
      </c>
      <c r="E599" s="3" t="s">
        <v>611</v>
      </c>
      <c r="F599" s="3" t="s">
        <v>40</v>
      </c>
      <c r="G599" s="3" t="s">
        <v>2339</v>
      </c>
      <c r="H599" s="3" t="s">
        <v>2486</v>
      </c>
      <c r="I599" s="3" t="s">
        <v>2496</v>
      </c>
      <c r="J599" s="3">
        <v>31.5</v>
      </c>
      <c r="K599" s="3">
        <v>7900</v>
      </c>
      <c r="L599" s="3" t="s">
        <v>25</v>
      </c>
      <c r="M599" s="3">
        <v>1</v>
      </c>
      <c r="N599" s="28">
        <f t="shared" si="106"/>
        <v>7.9</v>
      </c>
      <c r="O599" s="28">
        <f t="shared" si="107"/>
        <v>248.85000000000002</v>
      </c>
      <c r="P599" s="12">
        <v>0</v>
      </c>
      <c r="Q599" s="46">
        <f t="shared" si="110"/>
        <v>0</v>
      </c>
      <c r="R599" s="13"/>
      <c r="S599" s="3">
        <f t="shared" si="111"/>
        <v>7.9</v>
      </c>
      <c r="T599" s="46" t="s">
        <v>2502</v>
      </c>
      <c r="U599" s="42">
        <f t="shared" si="108"/>
        <v>248.85000000000002</v>
      </c>
      <c r="V599" s="42">
        <f t="shared" si="109"/>
        <v>0</v>
      </c>
      <c r="W599" s="3"/>
      <c r="X599" s="3">
        <v>4.74</v>
      </c>
      <c r="Y599" s="3">
        <f t="shared" si="105"/>
        <v>3.16</v>
      </c>
      <c r="Z599" s="3">
        <f t="shared" si="112"/>
        <v>149.31</v>
      </c>
      <c r="AA599" s="1">
        <v>4740</v>
      </c>
      <c r="AB599" s="1">
        <f t="shared" si="113"/>
        <v>4.74</v>
      </c>
    </row>
    <row r="600" spans="1:28" ht="43.2" x14ac:dyDescent="0.3">
      <c r="A600" s="3">
        <f t="shared" si="114"/>
        <v>583</v>
      </c>
      <c r="B600" s="3" t="s">
        <v>2561</v>
      </c>
      <c r="C600" s="3">
        <v>1</v>
      </c>
      <c r="D600" s="3" t="s">
        <v>1571</v>
      </c>
      <c r="E600" s="3" t="s">
        <v>612</v>
      </c>
      <c r="F600" s="3" t="s">
        <v>7</v>
      </c>
      <c r="G600" s="3"/>
      <c r="H600" s="3"/>
      <c r="I600" s="3" t="s">
        <v>2496</v>
      </c>
      <c r="J600" s="3">
        <v>13.32</v>
      </c>
      <c r="K600" s="3">
        <v>3300</v>
      </c>
      <c r="L600" s="3" t="s">
        <v>25</v>
      </c>
      <c r="M600" s="3">
        <v>1</v>
      </c>
      <c r="N600" s="28">
        <f t="shared" si="106"/>
        <v>3.3</v>
      </c>
      <c r="O600" s="40">
        <f t="shared" si="107"/>
        <v>43.955999999999996</v>
      </c>
      <c r="P600" s="12">
        <v>0</v>
      </c>
      <c r="Q600" s="46">
        <f t="shared" si="110"/>
        <v>0</v>
      </c>
      <c r="R600" s="12"/>
      <c r="S600" s="3">
        <f t="shared" si="111"/>
        <v>3.3</v>
      </c>
      <c r="T600" s="46" t="s">
        <v>2502</v>
      </c>
      <c r="U600" s="42">
        <f t="shared" si="108"/>
        <v>43.955999999999996</v>
      </c>
      <c r="V600" s="42">
        <f t="shared" si="109"/>
        <v>0</v>
      </c>
      <c r="W600" s="3"/>
      <c r="X600" s="3">
        <v>1.98</v>
      </c>
      <c r="Y600" s="3">
        <f t="shared" si="105"/>
        <v>1.3199999999999998</v>
      </c>
      <c r="Z600" s="3">
        <f t="shared" si="112"/>
        <v>26.3736</v>
      </c>
      <c r="AA600" s="1">
        <v>1980</v>
      </c>
      <c r="AB600" s="1">
        <f t="shared" si="113"/>
        <v>1.98</v>
      </c>
    </row>
    <row r="601" spans="1:28" ht="43.2" x14ac:dyDescent="0.3">
      <c r="A601" s="3">
        <f t="shared" si="114"/>
        <v>584</v>
      </c>
      <c r="B601" s="3" t="s">
        <v>2561</v>
      </c>
      <c r="C601" s="3">
        <v>1</v>
      </c>
      <c r="D601" s="3" t="s">
        <v>1571</v>
      </c>
      <c r="E601" s="3" t="s">
        <v>613</v>
      </c>
      <c r="F601" s="3" t="s">
        <v>7</v>
      </c>
      <c r="G601" s="3"/>
      <c r="H601" s="3"/>
      <c r="I601" s="3" t="s">
        <v>2496</v>
      </c>
      <c r="J601" s="3">
        <v>13.32</v>
      </c>
      <c r="K601" s="3">
        <v>3600</v>
      </c>
      <c r="L601" s="3" t="s">
        <v>25</v>
      </c>
      <c r="M601" s="3">
        <v>1</v>
      </c>
      <c r="N601" s="28">
        <f t="shared" si="106"/>
        <v>3.6</v>
      </c>
      <c r="O601" s="40">
        <f t="shared" si="107"/>
        <v>47.952000000000005</v>
      </c>
      <c r="P601" s="12">
        <v>0</v>
      </c>
      <c r="Q601" s="46">
        <f t="shared" si="110"/>
        <v>0</v>
      </c>
      <c r="R601" s="12"/>
      <c r="S601" s="3">
        <f t="shared" si="111"/>
        <v>3.6</v>
      </c>
      <c r="T601" s="46" t="s">
        <v>2502</v>
      </c>
      <c r="U601" s="42">
        <f t="shared" si="108"/>
        <v>47.952000000000005</v>
      </c>
      <c r="V601" s="42">
        <f t="shared" si="109"/>
        <v>0</v>
      </c>
      <c r="W601" s="3"/>
      <c r="X601" s="3">
        <v>2.16</v>
      </c>
      <c r="Y601" s="3">
        <f t="shared" si="105"/>
        <v>1.44</v>
      </c>
      <c r="Z601" s="3">
        <f t="shared" si="112"/>
        <v>28.771200000000004</v>
      </c>
      <c r="AA601" s="1">
        <v>2160</v>
      </c>
      <c r="AB601" s="1">
        <f t="shared" si="113"/>
        <v>2.16</v>
      </c>
    </row>
    <row r="602" spans="1:28" ht="43.2" x14ac:dyDescent="0.3">
      <c r="A602" s="3">
        <f t="shared" si="114"/>
        <v>585</v>
      </c>
      <c r="B602" s="3" t="s">
        <v>2561</v>
      </c>
      <c r="C602" s="3">
        <v>1</v>
      </c>
      <c r="D602" s="3" t="s">
        <v>1571</v>
      </c>
      <c r="E602" s="3" t="s">
        <v>614</v>
      </c>
      <c r="F602" s="3" t="s">
        <v>7</v>
      </c>
      <c r="G602" s="3"/>
      <c r="H602" s="3"/>
      <c r="I602" s="3" t="s">
        <v>2496</v>
      </c>
      <c r="J602" s="3">
        <v>13.32</v>
      </c>
      <c r="K602" s="3">
        <v>3300</v>
      </c>
      <c r="L602" s="3" t="s">
        <v>25</v>
      </c>
      <c r="M602" s="3">
        <v>1</v>
      </c>
      <c r="N602" s="28">
        <f t="shared" si="106"/>
        <v>3.3</v>
      </c>
      <c r="O602" s="40">
        <f t="shared" si="107"/>
        <v>43.955999999999996</v>
      </c>
      <c r="P602" s="12">
        <v>0</v>
      </c>
      <c r="Q602" s="46">
        <f t="shared" si="110"/>
        <v>0</v>
      </c>
      <c r="R602" s="12"/>
      <c r="S602" s="3">
        <f t="shared" si="111"/>
        <v>3.3</v>
      </c>
      <c r="T602" s="46" t="s">
        <v>2502</v>
      </c>
      <c r="U602" s="42">
        <f t="shared" si="108"/>
        <v>43.955999999999996</v>
      </c>
      <c r="V602" s="42">
        <f t="shared" si="109"/>
        <v>0</v>
      </c>
      <c r="W602" s="3"/>
      <c r="X602" s="3">
        <v>1.98</v>
      </c>
      <c r="Y602" s="3">
        <f t="shared" si="105"/>
        <v>1.3199999999999998</v>
      </c>
      <c r="Z602" s="3">
        <f t="shared" si="112"/>
        <v>26.3736</v>
      </c>
      <c r="AA602" s="1">
        <v>1980</v>
      </c>
      <c r="AB602" s="1">
        <f t="shared" si="113"/>
        <v>1.98</v>
      </c>
    </row>
    <row r="603" spans="1:28" ht="43.2" x14ac:dyDescent="0.3">
      <c r="A603" s="3">
        <f t="shared" si="114"/>
        <v>586</v>
      </c>
      <c r="B603" s="3" t="s">
        <v>2561</v>
      </c>
      <c r="C603" s="3">
        <v>1</v>
      </c>
      <c r="D603" s="3" t="s">
        <v>1571</v>
      </c>
      <c r="E603" s="3" t="s">
        <v>615</v>
      </c>
      <c r="F603" s="3" t="s">
        <v>7</v>
      </c>
      <c r="G603" s="3"/>
      <c r="H603" s="3"/>
      <c r="I603" s="3" t="s">
        <v>2496</v>
      </c>
      <c r="J603" s="3">
        <v>13.32</v>
      </c>
      <c r="K603" s="3">
        <v>3600</v>
      </c>
      <c r="L603" s="3" t="s">
        <v>25</v>
      </c>
      <c r="M603" s="3">
        <v>1</v>
      </c>
      <c r="N603" s="28">
        <f t="shared" si="106"/>
        <v>3.6</v>
      </c>
      <c r="O603" s="40">
        <f t="shared" si="107"/>
        <v>47.952000000000005</v>
      </c>
      <c r="P603" s="12">
        <v>0</v>
      </c>
      <c r="Q603" s="46">
        <f t="shared" si="110"/>
        <v>0</v>
      </c>
      <c r="R603" s="12"/>
      <c r="S603" s="3">
        <f t="shared" si="111"/>
        <v>3.6</v>
      </c>
      <c r="T603" s="46" t="s">
        <v>2502</v>
      </c>
      <c r="U603" s="42">
        <f t="shared" si="108"/>
        <v>47.952000000000005</v>
      </c>
      <c r="V603" s="42">
        <f t="shared" si="109"/>
        <v>0</v>
      </c>
      <c r="W603" s="3"/>
      <c r="X603" s="3">
        <v>2.16</v>
      </c>
      <c r="Y603" s="3">
        <f t="shared" si="105"/>
        <v>1.44</v>
      </c>
      <c r="Z603" s="3">
        <f t="shared" si="112"/>
        <v>28.771200000000004</v>
      </c>
      <c r="AA603" s="1">
        <v>2160</v>
      </c>
      <c r="AB603" s="1">
        <f t="shared" si="113"/>
        <v>2.16</v>
      </c>
    </row>
    <row r="604" spans="1:28" ht="43.2" x14ac:dyDescent="0.3">
      <c r="A604" s="3">
        <f t="shared" si="114"/>
        <v>587</v>
      </c>
      <c r="B604" s="3" t="s">
        <v>2561</v>
      </c>
      <c r="C604" s="3">
        <v>1</v>
      </c>
      <c r="D604" s="3" t="s">
        <v>1572</v>
      </c>
      <c r="E604" s="3" t="s">
        <v>616</v>
      </c>
      <c r="F604" s="3" t="s">
        <v>139</v>
      </c>
      <c r="G604" s="3" t="s">
        <v>2326</v>
      </c>
      <c r="H604" s="3" t="s">
        <v>2478</v>
      </c>
      <c r="I604" s="3" t="s">
        <v>2496</v>
      </c>
      <c r="J604" s="3">
        <v>49.6</v>
      </c>
      <c r="K604" s="3">
        <v>8000</v>
      </c>
      <c r="L604" s="3" t="s">
        <v>25</v>
      </c>
      <c r="M604" s="3">
        <v>1</v>
      </c>
      <c r="N604" s="28">
        <f t="shared" si="106"/>
        <v>8</v>
      </c>
      <c r="O604" s="28">
        <f t="shared" si="107"/>
        <v>396.8</v>
      </c>
      <c r="P604" s="12">
        <v>0</v>
      </c>
      <c r="Q604" s="46">
        <f t="shared" si="110"/>
        <v>0</v>
      </c>
      <c r="R604" s="13"/>
      <c r="S604" s="3">
        <f t="shared" si="111"/>
        <v>8</v>
      </c>
      <c r="T604" s="46" t="s">
        <v>2502</v>
      </c>
      <c r="U604" s="42">
        <f t="shared" si="108"/>
        <v>396.8</v>
      </c>
      <c r="V604" s="42">
        <f t="shared" si="109"/>
        <v>0</v>
      </c>
      <c r="W604" s="3"/>
      <c r="X604" s="3">
        <v>0.4</v>
      </c>
      <c r="Y604" s="3">
        <f t="shared" si="105"/>
        <v>7.6</v>
      </c>
      <c r="Z604" s="3">
        <f t="shared" si="112"/>
        <v>19.840000000000003</v>
      </c>
      <c r="AA604" s="1">
        <v>400</v>
      </c>
      <c r="AB604" s="1">
        <f t="shared" si="113"/>
        <v>0.4</v>
      </c>
    </row>
    <row r="605" spans="1:28" ht="43.2" x14ac:dyDescent="0.3">
      <c r="A605" s="3">
        <f t="shared" si="114"/>
        <v>588</v>
      </c>
      <c r="B605" s="3" t="s">
        <v>2561</v>
      </c>
      <c r="C605" s="3">
        <v>1</v>
      </c>
      <c r="D605" s="3" t="s">
        <v>1572</v>
      </c>
      <c r="E605" s="3" t="s">
        <v>617</v>
      </c>
      <c r="F605" s="3" t="s">
        <v>139</v>
      </c>
      <c r="G605" s="3" t="s">
        <v>2326</v>
      </c>
      <c r="H605" s="3" t="s">
        <v>2478</v>
      </c>
      <c r="I605" s="3" t="s">
        <v>2496</v>
      </c>
      <c r="J605" s="3">
        <v>49.6</v>
      </c>
      <c r="K605" s="3">
        <v>8000</v>
      </c>
      <c r="L605" s="3" t="s">
        <v>25</v>
      </c>
      <c r="M605" s="3">
        <v>1</v>
      </c>
      <c r="N605" s="28">
        <f t="shared" si="106"/>
        <v>8</v>
      </c>
      <c r="O605" s="28">
        <f t="shared" si="107"/>
        <v>396.8</v>
      </c>
      <c r="P605" s="12">
        <v>0</v>
      </c>
      <c r="Q605" s="46">
        <f t="shared" si="110"/>
        <v>0</v>
      </c>
      <c r="R605" s="13"/>
      <c r="S605" s="3">
        <f t="shared" si="111"/>
        <v>8</v>
      </c>
      <c r="T605" s="46" t="s">
        <v>2502</v>
      </c>
      <c r="U605" s="42">
        <f t="shared" si="108"/>
        <v>396.8</v>
      </c>
      <c r="V605" s="42">
        <f t="shared" si="109"/>
        <v>0</v>
      </c>
      <c r="W605" s="3"/>
      <c r="X605" s="3">
        <v>0.4</v>
      </c>
      <c r="Y605" s="3">
        <f t="shared" si="105"/>
        <v>7.6</v>
      </c>
      <c r="Z605" s="3">
        <f t="shared" si="112"/>
        <v>19.840000000000003</v>
      </c>
      <c r="AA605" s="1">
        <v>400</v>
      </c>
      <c r="AB605" s="1">
        <f t="shared" si="113"/>
        <v>0.4</v>
      </c>
    </row>
    <row r="606" spans="1:28" ht="43.2" x14ac:dyDescent="0.3">
      <c r="A606" s="3">
        <f t="shared" si="114"/>
        <v>589</v>
      </c>
      <c r="B606" s="3" t="s">
        <v>2561</v>
      </c>
      <c r="C606" s="3">
        <v>1</v>
      </c>
      <c r="D606" s="3" t="s">
        <v>1572</v>
      </c>
      <c r="E606" s="3" t="s">
        <v>618</v>
      </c>
      <c r="F606" s="3" t="s">
        <v>139</v>
      </c>
      <c r="G606" s="3" t="s">
        <v>2326</v>
      </c>
      <c r="H606" s="3" t="s">
        <v>2478</v>
      </c>
      <c r="I606" s="3" t="s">
        <v>2496</v>
      </c>
      <c r="J606" s="3">
        <v>49.6</v>
      </c>
      <c r="K606" s="3">
        <v>8000</v>
      </c>
      <c r="L606" s="3" t="s">
        <v>25</v>
      </c>
      <c r="M606" s="3">
        <v>1</v>
      </c>
      <c r="N606" s="28">
        <f t="shared" si="106"/>
        <v>8</v>
      </c>
      <c r="O606" s="28">
        <f t="shared" si="107"/>
        <v>396.8</v>
      </c>
      <c r="P606" s="12">
        <v>0</v>
      </c>
      <c r="Q606" s="46">
        <f t="shared" si="110"/>
        <v>0</v>
      </c>
      <c r="R606" s="13"/>
      <c r="S606" s="3">
        <f t="shared" si="111"/>
        <v>8</v>
      </c>
      <c r="T606" s="46" t="s">
        <v>2502</v>
      </c>
      <c r="U606" s="42">
        <f t="shared" si="108"/>
        <v>396.8</v>
      </c>
      <c r="V606" s="42">
        <f t="shared" si="109"/>
        <v>0</v>
      </c>
      <c r="W606" s="3"/>
      <c r="X606" s="3">
        <v>0.4</v>
      </c>
      <c r="Y606" s="3">
        <f t="shared" si="105"/>
        <v>7.6</v>
      </c>
      <c r="Z606" s="3">
        <f t="shared" si="112"/>
        <v>19.840000000000003</v>
      </c>
      <c r="AA606" s="1">
        <v>400</v>
      </c>
      <c r="AB606" s="1">
        <f t="shared" si="113"/>
        <v>0.4</v>
      </c>
    </row>
    <row r="607" spans="1:28" ht="43.2" x14ac:dyDescent="0.3">
      <c r="A607" s="3">
        <f t="shared" si="114"/>
        <v>590</v>
      </c>
      <c r="B607" s="3" t="s">
        <v>2561</v>
      </c>
      <c r="C607" s="3">
        <v>1</v>
      </c>
      <c r="D607" s="3" t="s">
        <v>1572</v>
      </c>
      <c r="E607" s="3" t="s">
        <v>619</v>
      </c>
      <c r="F607" s="3" t="s">
        <v>139</v>
      </c>
      <c r="G607" s="3" t="s">
        <v>2326</v>
      </c>
      <c r="H607" s="3" t="s">
        <v>2478</v>
      </c>
      <c r="I607" s="3" t="s">
        <v>2496</v>
      </c>
      <c r="J607" s="3">
        <v>49.6</v>
      </c>
      <c r="K607" s="3">
        <v>8000</v>
      </c>
      <c r="L607" s="3" t="s">
        <v>25</v>
      </c>
      <c r="M607" s="3">
        <v>1</v>
      </c>
      <c r="N607" s="28">
        <f t="shared" si="106"/>
        <v>8</v>
      </c>
      <c r="O607" s="28">
        <f t="shared" si="107"/>
        <v>396.8</v>
      </c>
      <c r="P607" s="12">
        <v>0</v>
      </c>
      <c r="Q607" s="46">
        <f t="shared" si="110"/>
        <v>0</v>
      </c>
      <c r="R607" s="13"/>
      <c r="S607" s="3">
        <f t="shared" si="111"/>
        <v>8</v>
      </c>
      <c r="T607" s="46" t="s">
        <v>2502</v>
      </c>
      <c r="U607" s="42">
        <f t="shared" si="108"/>
        <v>396.8</v>
      </c>
      <c r="V607" s="42">
        <f t="shared" si="109"/>
        <v>0</v>
      </c>
      <c r="W607" s="3"/>
      <c r="X607" s="3">
        <v>0.4</v>
      </c>
      <c r="Y607" s="3">
        <f t="shared" si="105"/>
        <v>7.6</v>
      </c>
      <c r="Z607" s="3">
        <f t="shared" si="112"/>
        <v>19.840000000000003</v>
      </c>
      <c r="AA607" s="1">
        <v>400</v>
      </c>
      <c r="AB607" s="1">
        <f t="shared" si="113"/>
        <v>0.4</v>
      </c>
    </row>
    <row r="608" spans="1:28" ht="43.2" x14ac:dyDescent="0.3">
      <c r="A608" s="3">
        <f t="shared" si="114"/>
        <v>591</v>
      </c>
      <c r="B608" s="3" t="s">
        <v>2561</v>
      </c>
      <c r="C608" s="3">
        <v>1</v>
      </c>
      <c r="D608" s="3" t="s">
        <v>1572</v>
      </c>
      <c r="E608" s="3" t="s">
        <v>620</v>
      </c>
      <c r="F608" s="3" t="s">
        <v>139</v>
      </c>
      <c r="G608" s="3" t="s">
        <v>2326</v>
      </c>
      <c r="H608" s="3" t="s">
        <v>2478</v>
      </c>
      <c r="I608" s="3" t="s">
        <v>2496</v>
      </c>
      <c r="J608" s="3">
        <v>49.6</v>
      </c>
      <c r="K608" s="3">
        <v>6000</v>
      </c>
      <c r="L608" s="3" t="s">
        <v>25</v>
      </c>
      <c r="M608" s="3">
        <v>1</v>
      </c>
      <c r="N608" s="28">
        <f t="shared" si="106"/>
        <v>6</v>
      </c>
      <c r="O608" s="28">
        <f t="shared" si="107"/>
        <v>297.60000000000002</v>
      </c>
      <c r="P608" s="12">
        <v>0</v>
      </c>
      <c r="Q608" s="46">
        <f t="shared" si="110"/>
        <v>0</v>
      </c>
      <c r="R608" s="13"/>
      <c r="S608" s="3">
        <f t="shared" si="111"/>
        <v>6</v>
      </c>
      <c r="T608" s="46" t="s">
        <v>2502</v>
      </c>
      <c r="U608" s="42">
        <f t="shared" si="108"/>
        <v>297.60000000000002</v>
      </c>
      <c r="V608" s="42">
        <f t="shared" si="109"/>
        <v>0</v>
      </c>
      <c r="W608" s="3"/>
      <c r="X608" s="3">
        <v>0.3</v>
      </c>
      <c r="Y608" s="3">
        <f t="shared" si="105"/>
        <v>5.7</v>
      </c>
      <c r="Z608" s="3">
        <f t="shared" si="112"/>
        <v>14.879999999999999</v>
      </c>
      <c r="AA608" s="1">
        <v>300</v>
      </c>
      <c r="AB608" s="1">
        <f t="shared" si="113"/>
        <v>0.3</v>
      </c>
    </row>
    <row r="609" spans="1:28" ht="43.2" x14ac:dyDescent="0.3">
      <c r="A609" s="3">
        <f t="shared" si="114"/>
        <v>592</v>
      </c>
      <c r="B609" s="3" t="s">
        <v>2561</v>
      </c>
      <c r="C609" s="3">
        <v>1</v>
      </c>
      <c r="D609" s="3" t="s">
        <v>1572</v>
      </c>
      <c r="E609" s="3" t="s">
        <v>623</v>
      </c>
      <c r="F609" s="3" t="s">
        <v>139</v>
      </c>
      <c r="G609" s="3" t="s">
        <v>2326</v>
      </c>
      <c r="H609" s="3" t="s">
        <v>2478</v>
      </c>
      <c r="I609" s="3" t="s">
        <v>2496</v>
      </c>
      <c r="J609" s="3">
        <v>49.6</v>
      </c>
      <c r="K609" s="3">
        <v>6000</v>
      </c>
      <c r="L609" s="3" t="s">
        <v>25</v>
      </c>
      <c r="M609" s="3">
        <v>1</v>
      </c>
      <c r="N609" s="28">
        <f t="shared" si="106"/>
        <v>6</v>
      </c>
      <c r="O609" s="28">
        <f t="shared" si="107"/>
        <v>297.60000000000002</v>
      </c>
      <c r="P609" s="12">
        <v>0</v>
      </c>
      <c r="Q609" s="46">
        <f t="shared" si="110"/>
        <v>0</v>
      </c>
      <c r="R609" s="13"/>
      <c r="S609" s="3">
        <f t="shared" si="111"/>
        <v>6</v>
      </c>
      <c r="T609" s="46" t="s">
        <v>2502</v>
      </c>
      <c r="U609" s="42">
        <f t="shared" si="108"/>
        <v>297.60000000000002</v>
      </c>
      <c r="V609" s="42">
        <f t="shared" si="109"/>
        <v>0</v>
      </c>
      <c r="W609" s="3"/>
      <c r="X609" s="3">
        <v>0.3</v>
      </c>
      <c r="Y609" s="3">
        <f t="shared" si="105"/>
        <v>5.7</v>
      </c>
      <c r="Z609" s="3">
        <f t="shared" si="112"/>
        <v>14.879999999999999</v>
      </c>
      <c r="AA609" s="1">
        <v>300</v>
      </c>
      <c r="AB609" s="1">
        <f t="shared" si="113"/>
        <v>0.3</v>
      </c>
    </row>
    <row r="610" spans="1:28" ht="43.2" x14ac:dyDescent="0.3">
      <c r="A610" s="3">
        <f t="shared" si="114"/>
        <v>593</v>
      </c>
      <c r="B610" s="3" t="s">
        <v>2561</v>
      </c>
      <c r="C610" s="3">
        <v>1</v>
      </c>
      <c r="D610" s="3" t="s">
        <v>1572</v>
      </c>
      <c r="E610" s="3" t="s">
        <v>621</v>
      </c>
      <c r="F610" s="3" t="s">
        <v>139</v>
      </c>
      <c r="G610" s="3" t="s">
        <v>2326</v>
      </c>
      <c r="H610" s="3" t="s">
        <v>2478</v>
      </c>
      <c r="I610" s="3" t="s">
        <v>2496</v>
      </c>
      <c r="J610" s="3">
        <v>49.6</v>
      </c>
      <c r="K610" s="3">
        <v>6000</v>
      </c>
      <c r="L610" s="3" t="s">
        <v>25</v>
      </c>
      <c r="M610" s="3">
        <v>1</v>
      </c>
      <c r="N610" s="28">
        <f t="shared" si="106"/>
        <v>6</v>
      </c>
      <c r="O610" s="28">
        <f t="shared" si="107"/>
        <v>297.60000000000002</v>
      </c>
      <c r="P610" s="12">
        <v>0</v>
      </c>
      <c r="Q610" s="46">
        <f t="shared" si="110"/>
        <v>0</v>
      </c>
      <c r="R610" s="13"/>
      <c r="S610" s="3">
        <f t="shared" si="111"/>
        <v>6</v>
      </c>
      <c r="T610" s="46" t="s">
        <v>2502</v>
      </c>
      <c r="U610" s="42">
        <f t="shared" si="108"/>
        <v>297.60000000000002</v>
      </c>
      <c r="V610" s="42">
        <f t="shared" si="109"/>
        <v>0</v>
      </c>
      <c r="W610" s="3"/>
      <c r="X610" s="3">
        <v>3</v>
      </c>
      <c r="Y610" s="3">
        <f t="shared" si="105"/>
        <v>3</v>
      </c>
      <c r="Z610" s="3">
        <f t="shared" si="112"/>
        <v>148.80000000000001</v>
      </c>
      <c r="AA610" s="1">
        <v>3000</v>
      </c>
      <c r="AB610" s="1">
        <f t="shared" si="113"/>
        <v>3</v>
      </c>
    </row>
    <row r="611" spans="1:28" ht="43.2" x14ac:dyDescent="0.3">
      <c r="A611" s="3">
        <f t="shared" si="114"/>
        <v>594</v>
      </c>
      <c r="B611" s="3" t="s">
        <v>2561</v>
      </c>
      <c r="C611" s="3">
        <v>1</v>
      </c>
      <c r="D611" s="3" t="s">
        <v>1572</v>
      </c>
      <c r="E611" s="3" t="s">
        <v>622</v>
      </c>
      <c r="F611" s="3" t="s">
        <v>139</v>
      </c>
      <c r="G611" s="3" t="s">
        <v>2326</v>
      </c>
      <c r="H611" s="3" t="s">
        <v>2478</v>
      </c>
      <c r="I611" s="3" t="s">
        <v>2496</v>
      </c>
      <c r="J611" s="3">
        <v>49.6</v>
      </c>
      <c r="K611" s="3">
        <v>6000</v>
      </c>
      <c r="L611" s="3" t="s">
        <v>25</v>
      </c>
      <c r="M611" s="3">
        <v>1</v>
      </c>
      <c r="N611" s="28">
        <f t="shared" si="106"/>
        <v>6</v>
      </c>
      <c r="O611" s="28">
        <f t="shared" si="107"/>
        <v>297.60000000000002</v>
      </c>
      <c r="P611" s="12">
        <v>0</v>
      </c>
      <c r="Q611" s="46">
        <f t="shared" si="110"/>
        <v>0</v>
      </c>
      <c r="R611" s="13"/>
      <c r="S611" s="3">
        <f t="shared" si="111"/>
        <v>6</v>
      </c>
      <c r="T611" s="46" t="s">
        <v>2502</v>
      </c>
      <c r="U611" s="42">
        <f t="shared" si="108"/>
        <v>297.60000000000002</v>
      </c>
      <c r="V611" s="42">
        <f t="shared" si="109"/>
        <v>0</v>
      </c>
      <c r="W611" s="3"/>
      <c r="X611" s="3">
        <v>3</v>
      </c>
      <c r="Y611" s="3">
        <f t="shared" si="105"/>
        <v>3</v>
      </c>
      <c r="Z611" s="3">
        <f t="shared" si="112"/>
        <v>148.80000000000001</v>
      </c>
      <c r="AA611" s="1">
        <v>3000</v>
      </c>
      <c r="AB611" s="1">
        <f t="shared" si="113"/>
        <v>3</v>
      </c>
    </row>
    <row r="612" spans="1:28" ht="43.2" x14ac:dyDescent="0.3">
      <c r="A612" s="3">
        <f t="shared" si="114"/>
        <v>595</v>
      </c>
      <c r="B612" s="3" t="s">
        <v>2561</v>
      </c>
      <c r="C612" s="3">
        <v>1</v>
      </c>
      <c r="D612" s="3" t="s">
        <v>1572</v>
      </c>
      <c r="E612" s="3" t="s">
        <v>624</v>
      </c>
      <c r="F612" s="3" t="s">
        <v>139</v>
      </c>
      <c r="G612" s="3" t="s">
        <v>2326</v>
      </c>
      <c r="H612" s="3" t="s">
        <v>2478</v>
      </c>
      <c r="I612" s="3" t="s">
        <v>2496</v>
      </c>
      <c r="J612" s="3">
        <v>49.6</v>
      </c>
      <c r="K612" s="3">
        <v>6000</v>
      </c>
      <c r="L612" s="3" t="s">
        <v>25</v>
      </c>
      <c r="M612" s="3">
        <v>1</v>
      </c>
      <c r="N612" s="28">
        <f t="shared" si="106"/>
        <v>6</v>
      </c>
      <c r="O612" s="28">
        <f t="shared" si="107"/>
        <v>297.60000000000002</v>
      </c>
      <c r="P612" s="12">
        <v>0</v>
      </c>
      <c r="Q612" s="46">
        <f t="shared" si="110"/>
        <v>0</v>
      </c>
      <c r="R612" s="13"/>
      <c r="S612" s="3">
        <f t="shared" si="111"/>
        <v>6</v>
      </c>
      <c r="T612" s="46" t="s">
        <v>2502</v>
      </c>
      <c r="U612" s="42">
        <f t="shared" si="108"/>
        <v>297.60000000000002</v>
      </c>
      <c r="V612" s="42">
        <f t="shared" si="109"/>
        <v>0</v>
      </c>
      <c r="W612" s="3"/>
      <c r="X612" s="3">
        <v>3</v>
      </c>
      <c r="Y612" s="3">
        <f t="shared" si="105"/>
        <v>3</v>
      </c>
      <c r="Z612" s="3">
        <f t="shared" si="112"/>
        <v>148.80000000000001</v>
      </c>
      <c r="AA612" s="1">
        <v>3000</v>
      </c>
      <c r="AB612" s="1">
        <f t="shared" si="113"/>
        <v>3</v>
      </c>
    </row>
    <row r="613" spans="1:28" ht="43.2" x14ac:dyDescent="0.3">
      <c r="A613" s="3">
        <f t="shared" si="114"/>
        <v>596</v>
      </c>
      <c r="B613" s="3" t="s">
        <v>2561</v>
      </c>
      <c r="C613" s="3">
        <v>1</v>
      </c>
      <c r="D613" s="3" t="s">
        <v>1572</v>
      </c>
      <c r="E613" s="3" t="s">
        <v>625</v>
      </c>
      <c r="F613" s="3" t="s">
        <v>139</v>
      </c>
      <c r="G613" s="3" t="s">
        <v>2326</v>
      </c>
      <c r="H613" s="3" t="s">
        <v>2478</v>
      </c>
      <c r="I613" s="3" t="s">
        <v>2496</v>
      </c>
      <c r="J613" s="3">
        <v>49.6</v>
      </c>
      <c r="K613" s="3">
        <v>6000</v>
      </c>
      <c r="L613" s="3" t="s">
        <v>25</v>
      </c>
      <c r="M613" s="3">
        <v>1</v>
      </c>
      <c r="N613" s="28">
        <f t="shared" si="106"/>
        <v>6</v>
      </c>
      <c r="O613" s="28">
        <f t="shared" si="107"/>
        <v>297.60000000000002</v>
      </c>
      <c r="P613" s="12">
        <v>0</v>
      </c>
      <c r="Q613" s="46">
        <f t="shared" si="110"/>
        <v>0</v>
      </c>
      <c r="R613" s="13"/>
      <c r="S613" s="3">
        <f t="shared" si="111"/>
        <v>6</v>
      </c>
      <c r="T613" s="46" t="s">
        <v>2502</v>
      </c>
      <c r="U613" s="42">
        <f t="shared" si="108"/>
        <v>297.60000000000002</v>
      </c>
      <c r="V613" s="42">
        <f t="shared" si="109"/>
        <v>0</v>
      </c>
      <c r="W613" s="3"/>
      <c r="X613" s="3">
        <v>3</v>
      </c>
      <c r="Y613" s="3">
        <f t="shared" si="105"/>
        <v>3</v>
      </c>
      <c r="Z613" s="3">
        <f t="shared" si="112"/>
        <v>148.80000000000001</v>
      </c>
      <c r="AA613" s="1">
        <v>3000</v>
      </c>
      <c r="AB613" s="1">
        <f t="shared" si="113"/>
        <v>3</v>
      </c>
    </row>
    <row r="614" spans="1:28" ht="43.2" x14ac:dyDescent="0.3">
      <c r="A614" s="3">
        <f t="shared" si="114"/>
        <v>597</v>
      </c>
      <c r="B614" s="3" t="s">
        <v>2561</v>
      </c>
      <c r="C614" s="3">
        <v>1</v>
      </c>
      <c r="D614" s="3" t="s">
        <v>1572</v>
      </c>
      <c r="E614" s="3" t="s">
        <v>626</v>
      </c>
      <c r="F614" s="3" t="s">
        <v>628</v>
      </c>
      <c r="G614" s="3" t="s">
        <v>2332</v>
      </c>
      <c r="H614" s="3" t="s">
        <v>2482</v>
      </c>
      <c r="I614" s="3" t="s">
        <v>2496</v>
      </c>
      <c r="J614" s="3">
        <v>66</v>
      </c>
      <c r="K614" s="3">
        <v>10000</v>
      </c>
      <c r="L614" s="3" t="s">
        <v>25</v>
      </c>
      <c r="M614" s="3">
        <v>1</v>
      </c>
      <c r="N614" s="28">
        <f t="shared" si="106"/>
        <v>10</v>
      </c>
      <c r="O614" s="28">
        <f t="shared" si="107"/>
        <v>660</v>
      </c>
      <c r="P614" s="12">
        <v>0</v>
      </c>
      <c r="Q614" s="46">
        <f t="shared" si="110"/>
        <v>0</v>
      </c>
      <c r="R614" s="12"/>
      <c r="S614" s="3">
        <f t="shared" si="111"/>
        <v>10</v>
      </c>
      <c r="T614" s="46" t="s">
        <v>2502</v>
      </c>
      <c r="U614" s="3">
        <f t="shared" si="108"/>
        <v>660</v>
      </c>
      <c r="V614" s="3">
        <f t="shared" si="109"/>
        <v>0</v>
      </c>
      <c r="W614" s="3"/>
      <c r="X614" s="3">
        <v>8</v>
      </c>
      <c r="Y614" s="3">
        <f t="shared" si="105"/>
        <v>2</v>
      </c>
      <c r="Z614" s="3">
        <f t="shared" si="112"/>
        <v>528</v>
      </c>
      <c r="AA614" s="1">
        <v>8000</v>
      </c>
      <c r="AB614" s="1">
        <f t="shared" si="113"/>
        <v>8</v>
      </c>
    </row>
    <row r="615" spans="1:28" ht="43.2" x14ac:dyDescent="0.3">
      <c r="A615" s="3">
        <f t="shared" si="114"/>
        <v>598</v>
      </c>
      <c r="B615" s="3" t="s">
        <v>2561</v>
      </c>
      <c r="C615" s="3">
        <v>1</v>
      </c>
      <c r="D615" s="3" t="s">
        <v>1572</v>
      </c>
      <c r="E615" s="3" t="s">
        <v>627</v>
      </c>
      <c r="F615" s="3" t="s">
        <v>628</v>
      </c>
      <c r="G615" s="3" t="s">
        <v>2332</v>
      </c>
      <c r="H615" s="3" t="s">
        <v>2482</v>
      </c>
      <c r="I615" s="3" t="s">
        <v>2496</v>
      </c>
      <c r="J615" s="3">
        <v>66</v>
      </c>
      <c r="K615" s="3">
        <v>10000</v>
      </c>
      <c r="L615" s="3" t="s">
        <v>25</v>
      </c>
      <c r="M615" s="3">
        <v>1</v>
      </c>
      <c r="N615" s="28">
        <f t="shared" si="106"/>
        <v>10</v>
      </c>
      <c r="O615" s="28">
        <f t="shared" si="107"/>
        <v>660</v>
      </c>
      <c r="P615" s="12">
        <v>0</v>
      </c>
      <c r="Q615" s="46">
        <f t="shared" si="110"/>
        <v>0</v>
      </c>
      <c r="R615" s="12"/>
      <c r="S615" s="3">
        <f t="shared" si="111"/>
        <v>10</v>
      </c>
      <c r="T615" s="46" t="s">
        <v>2502</v>
      </c>
      <c r="U615" s="3">
        <f t="shared" si="108"/>
        <v>660</v>
      </c>
      <c r="V615" s="3">
        <f t="shared" si="109"/>
        <v>0</v>
      </c>
      <c r="W615" s="3"/>
      <c r="X615" s="3">
        <v>8</v>
      </c>
      <c r="Y615" s="3">
        <f t="shared" si="105"/>
        <v>2</v>
      </c>
      <c r="Z615" s="3">
        <f t="shared" si="112"/>
        <v>528</v>
      </c>
      <c r="AA615" s="1">
        <v>8000</v>
      </c>
      <c r="AB615" s="1">
        <f t="shared" si="113"/>
        <v>8</v>
      </c>
    </row>
    <row r="616" spans="1:28" ht="43.2" x14ac:dyDescent="0.3">
      <c r="A616" s="3">
        <f t="shared" si="114"/>
        <v>599</v>
      </c>
      <c r="B616" s="3" t="s">
        <v>2561</v>
      </c>
      <c r="C616" s="3">
        <v>1</v>
      </c>
      <c r="D616" s="3" t="s">
        <v>1572</v>
      </c>
      <c r="E616" s="3" t="s">
        <v>629</v>
      </c>
      <c r="F616" s="3" t="s">
        <v>628</v>
      </c>
      <c r="G616" s="3" t="s">
        <v>2332</v>
      </c>
      <c r="H616" s="3" t="s">
        <v>2482</v>
      </c>
      <c r="I616" s="3" t="s">
        <v>2496</v>
      </c>
      <c r="J616" s="3">
        <v>66</v>
      </c>
      <c r="K616" s="3">
        <v>10000</v>
      </c>
      <c r="L616" s="3" t="s">
        <v>25</v>
      </c>
      <c r="M616" s="3">
        <v>1</v>
      </c>
      <c r="N616" s="28">
        <f t="shared" si="106"/>
        <v>10</v>
      </c>
      <c r="O616" s="28">
        <f t="shared" si="107"/>
        <v>660</v>
      </c>
      <c r="P616" s="12">
        <v>0</v>
      </c>
      <c r="Q616" s="46">
        <f t="shared" si="110"/>
        <v>0</v>
      </c>
      <c r="R616" s="12"/>
      <c r="S616" s="3">
        <f t="shared" si="111"/>
        <v>10</v>
      </c>
      <c r="T616" s="46" t="s">
        <v>2502</v>
      </c>
      <c r="U616" s="3">
        <f t="shared" si="108"/>
        <v>660</v>
      </c>
      <c r="V616" s="3">
        <f t="shared" si="109"/>
        <v>0</v>
      </c>
      <c r="W616" s="3"/>
      <c r="X616" s="3">
        <v>8</v>
      </c>
      <c r="Y616" s="3">
        <f t="shared" si="105"/>
        <v>2</v>
      </c>
      <c r="Z616" s="3">
        <f t="shared" si="112"/>
        <v>528</v>
      </c>
      <c r="AA616" s="1">
        <v>8000</v>
      </c>
      <c r="AB616" s="1">
        <f t="shared" si="113"/>
        <v>8</v>
      </c>
    </row>
    <row r="617" spans="1:28" ht="43.2" x14ac:dyDescent="0.3">
      <c r="A617" s="3">
        <f t="shared" si="114"/>
        <v>600</v>
      </c>
      <c r="B617" s="3" t="s">
        <v>2561</v>
      </c>
      <c r="C617" s="3">
        <v>1</v>
      </c>
      <c r="D617" s="3" t="s">
        <v>1572</v>
      </c>
      <c r="E617" s="3" t="s">
        <v>630</v>
      </c>
      <c r="F617" s="3" t="s">
        <v>628</v>
      </c>
      <c r="G617" s="3" t="s">
        <v>2332</v>
      </c>
      <c r="H617" s="3" t="s">
        <v>2482</v>
      </c>
      <c r="I617" s="3" t="s">
        <v>2496</v>
      </c>
      <c r="J617" s="3">
        <v>66</v>
      </c>
      <c r="K617" s="3">
        <v>10000</v>
      </c>
      <c r="L617" s="3" t="s">
        <v>25</v>
      </c>
      <c r="M617" s="3">
        <v>1</v>
      </c>
      <c r="N617" s="28">
        <f t="shared" si="106"/>
        <v>10</v>
      </c>
      <c r="O617" s="28">
        <f t="shared" si="107"/>
        <v>660</v>
      </c>
      <c r="P617" s="12">
        <v>0</v>
      </c>
      <c r="Q617" s="46">
        <f t="shared" si="110"/>
        <v>0</v>
      </c>
      <c r="R617" s="12"/>
      <c r="S617" s="3">
        <f t="shared" si="111"/>
        <v>10</v>
      </c>
      <c r="T617" s="46" t="s">
        <v>2502</v>
      </c>
      <c r="U617" s="3">
        <f t="shared" si="108"/>
        <v>660</v>
      </c>
      <c r="V617" s="3">
        <f t="shared" si="109"/>
        <v>0</v>
      </c>
      <c r="W617" s="3"/>
      <c r="X617" s="3">
        <v>8</v>
      </c>
      <c r="Y617" s="3">
        <f t="shared" si="105"/>
        <v>2</v>
      </c>
      <c r="Z617" s="3">
        <f t="shared" si="112"/>
        <v>528</v>
      </c>
      <c r="AA617" s="1">
        <v>8000</v>
      </c>
      <c r="AB617" s="1">
        <f t="shared" si="113"/>
        <v>8</v>
      </c>
    </row>
    <row r="618" spans="1:28" ht="43.2" x14ac:dyDescent="0.3">
      <c r="A618" s="3">
        <f t="shared" si="114"/>
        <v>601</v>
      </c>
      <c r="B618" s="3" t="s">
        <v>2561</v>
      </c>
      <c r="C618" s="3">
        <v>1</v>
      </c>
      <c r="D618" s="3" t="s">
        <v>1572</v>
      </c>
      <c r="E618" s="3" t="s">
        <v>631</v>
      </c>
      <c r="F618" s="3" t="s">
        <v>633</v>
      </c>
      <c r="G618" s="3" t="s">
        <v>2324</v>
      </c>
      <c r="H618" s="3" t="s">
        <v>2480</v>
      </c>
      <c r="I618" s="3" t="s">
        <v>2496</v>
      </c>
      <c r="J618" s="3">
        <v>32</v>
      </c>
      <c r="K618" s="3">
        <v>6000</v>
      </c>
      <c r="L618" s="3" t="s">
        <v>25</v>
      </c>
      <c r="M618" s="3">
        <v>1</v>
      </c>
      <c r="N618" s="28">
        <f t="shared" si="106"/>
        <v>6</v>
      </c>
      <c r="O618" s="28">
        <f t="shared" si="107"/>
        <v>192</v>
      </c>
      <c r="P618" s="12">
        <v>0</v>
      </c>
      <c r="Q618" s="46">
        <f t="shared" si="110"/>
        <v>0</v>
      </c>
      <c r="R618" s="12"/>
      <c r="S618" s="3">
        <f t="shared" si="111"/>
        <v>6</v>
      </c>
      <c r="T618" s="46" t="s">
        <v>2502</v>
      </c>
      <c r="U618" s="3">
        <f t="shared" si="108"/>
        <v>192</v>
      </c>
      <c r="V618" s="3">
        <f t="shared" si="109"/>
        <v>0</v>
      </c>
      <c r="W618" s="3"/>
      <c r="X618" s="3">
        <v>4.8</v>
      </c>
      <c r="Y618" s="3">
        <f t="shared" si="105"/>
        <v>1.2000000000000002</v>
      </c>
      <c r="Z618" s="3">
        <f t="shared" si="112"/>
        <v>153.6</v>
      </c>
      <c r="AA618" s="1">
        <v>4800</v>
      </c>
      <c r="AB618" s="1">
        <f t="shared" si="113"/>
        <v>4.8</v>
      </c>
    </row>
    <row r="619" spans="1:28" ht="43.2" x14ac:dyDescent="0.3">
      <c r="A619" s="3">
        <f t="shared" si="114"/>
        <v>602</v>
      </c>
      <c r="B619" s="3" t="s">
        <v>2561</v>
      </c>
      <c r="C619" s="3">
        <v>1</v>
      </c>
      <c r="D619" s="3" t="s">
        <v>1572</v>
      </c>
      <c r="E619" s="3" t="s">
        <v>632</v>
      </c>
      <c r="F619" s="3" t="s">
        <v>633</v>
      </c>
      <c r="G619" s="3" t="s">
        <v>2324</v>
      </c>
      <c r="H619" s="3" t="s">
        <v>2480</v>
      </c>
      <c r="I619" s="3" t="s">
        <v>2496</v>
      </c>
      <c r="J619" s="3">
        <v>32</v>
      </c>
      <c r="K619" s="3">
        <v>6000</v>
      </c>
      <c r="L619" s="3" t="s">
        <v>25</v>
      </c>
      <c r="M619" s="3">
        <v>1</v>
      </c>
      <c r="N619" s="28">
        <f t="shared" si="106"/>
        <v>6</v>
      </c>
      <c r="O619" s="28">
        <f t="shared" si="107"/>
        <v>192</v>
      </c>
      <c r="P619" s="12">
        <v>0</v>
      </c>
      <c r="Q619" s="46">
        <f t="shared" si="110"/>
        <v>0</v>
      </c>
      <c r="R619" s="12"/>
      <c r="S619" s="3">
        <f t="shared" si="111"/>
        <v>6</v>
      </c>
      <c r="T619" s="46" t="s">
        <v>2502</v>
      </c>
      <c r="U619" s="3">
        <f t="shared" si="108"/>
        <v>192</v>
      </c>
      <c r="V619" s="3">
        <f t="shared" si="109"/>
        <v>0</v>
      </c>
      <c r="W619" s="3"/>
      <c r="X619" s="3">
        <v>4.8</v>
      </c>
      <c r="Y619" s="3">
        <f t="shared" si="105"/>
        <v>1.2000000000000002</v>
      </c>
      <c r="Z619" s="3">
        <f t="shared" si="112"/>
        <v>153.6</v>
      </c>
      <c r="AA619" s="1">
        <v>4800</v>
      </c>
      <c r="AB619" s="1">
        <f t="shared" si="113"/>
        <v>4.8</v>
      </c>
    </row>
    <row r="620" spans="1:28" ht="43.2" x14ac:dyDescent="0.3">
      <c r="A620" s="3">
        <f t="shared" si="114"/>
        <v>603</v>
      </c>
      <c r="B620" s="3" t="s">
        <v>2561</v>
      </c>
      <c r="C620" s="3">
        <v>1</v>
      </c>
      <c r="D620" s="3" t="s">
        <v>1572</v>
      </c>
      <c r="E620" s="3" t="s">
        <v>634</v>
      </c>
      <c r="F620" s="3" t="s">
        <v>633</v>
      </c>
      <c r="G620" s="3" t="s">
        <v>2324</v>
      </c>
      <c r="H620" s="3" t="s">
        <v>2480</v>
      </c>
      <c r="I620" s="3" t="s">
        <v>2496</v>
      </c>
      <c r="J620" s="3">
        <v>32</v>
      </c>
      <c r="K620" s="3">
        <v>6000</v>
      </c>
      <c r="L620" s="3" t="s">
        <v>25</v>
      </c>
      <c r="M620" s="3">
        <v>1</v>
      </c>
      <c r="N620" s="28">
        <f t="shared" si="106"/>
        <v>6</v>
      </c>
      <c r="O620" s="28">
        <f t="shared" si="107"/>
        <v>192</v>
      </c>
      <c r="P620" s="12">
        <v>0</v>
      </c>
      <c r="Q620" s="46">
        <f t="shared" si="110"/>
        <v>0</v>
      </c>
      <c r="R620" s="12"/>
      <c r="S620" s="3">
        <f t="shared" si="111"/>
        <v>6</v>
      </c>
      <c r="T620" s="46" t="s">
        <v>2502</v>
      </c>
      <c r="U620" s="3">
        <f t="shared" si="108"/>
        <v>192</v>
      </c>
      <c r="V620" s="3">
        <f t="shared" si="109"/>
        <v>0</v>
      </c>
      <c r="W620" s="3"/>
      <c r="X620" s="3">
        <v>4.8</v>
      </c>
      <c r="Y620" s="3">
        <f t="shared" si="105"/>
        <v>1.2000000000000002</v>
      </c>
      <c r="Z620" s="3">
        <f t="shared" si="112"/>
        <v>153.6</v>
      </c>
      <c r="AA620" s="1">
        <v>4800</v>
      </c>
      <c r="AB620" s="1">
        <f t="shared" si="113"/>
        <v>4.8</v>
      </c>
    </row>
    <row r="621" spans="1:28" ht="43.2" x14ac:dyDescent="0.3">
      <c r="A621" s="3">
        <f t="shared" si="114"/>
        <v>604</v>
      </c>
      <c r="B621" s="3" t="s">
        <v>2561</v>
      </c>
      <c r="C621" s="3">
        <v>1</v>
      </c>
      <c r="D621" s="3" t="s">
        <v>1572</v>
      </c>
      <c r="E621" s="3" t="s">
        <v>635</v>
      </c>
      <c r="F621" s="3" t="s">
        <v>633</v>
      </c>
      <c r="G621" s="3" t="s">
        <v>2324</v>
      </c>
      <c r="H621" s="3" t="s">
        <v>2480</v>
      </c>
      <c r="I621" s="3" t="s">
        <v>2496</v>
      </c>
      <c r="J621" s="3">
        <v>32</v>
      </c>
      <c r="K621" s="3">
        <v>6000</v>
      </c>
      <c r="L621" s="3" t="s">
        <v>25</v>
      </c>
      <c r="M621" s="3">
        <v>1</v>
      </c>
      <c r="N621" s="28">
        <f t="shared" si="106"/>
        <v>6</v>
      </c>
      <c r="O621" s="28">
        <f t="shared" si="107"/>
        <v>192</v>
      </c>
      <c r="P621" s="12">
        <v>0</v>
      </c>
      <c r="Q621" s="46">
        <f t="shared" si="110"/>
        <v>0</v>
      </c>
      <c r="R621" s="12"/>
      <c r="S621" s="3">
        <f t="shared" si="111"/>
        <v>6</v>
      </c>
      <c r="T621" s="46" t="s">
        <v>2502</v>
      </c>
      <c r="U621" s="3">
        <f t="shared" si="108"/>
        <v>192</v>
      </c>
      <c r="V621" s="3">
        <f t="shared" si="109"/>
        <v>0</v>
      </c>
      <c r="W621" s="3"/>
      <c r="X621" s="3">
        <v>4.8</v>
      </c>
      <c r="Y621" s="3">
        <f t="shared" ref="Y621:Y684" si="115">N621-X621</f>
        <v>1.2000000000000002</v>
      </c>
      <c r="Z621" s="3">
        <f t="shared" si="112"/>
        <v>153.6</v>
      </c>
      <c r="AA621" s="1">
        <v>4800</v>
      </c>
      <c r="AB621" s="1">
        <f t="shared" si="113"/>
        <v>4.8</v>
      </c>
    </row>
    <row r="622" spans="1:28" ht="43.2" x14ac:dyDescent="0.3">
      <c r="A622" s="3">
        <f t="shared" si="114"/>
        <v>605</v>
      </c>
      <c r="B622" s="3" t="s">
        <v>2561</v>
      </c>
      <c r="C622" s="3">
        <v>1</v>
      </c>
      <c r="D622" s="3" t="s">
        <v>1572</v>
      </c>
      <c r="E622" s="3" t="s">
        <v>636</v>
      </c>
      <c r="F622" s="3" t="s">
        <v>633</v>
      </c>
      <c r="G622" s="3" t="s">
        <v>2324</v>
      </c>
      <c r="H622" s="3" t="s">
        <v>2480</v>
      </c>
      <c r="I622" s="3" t="s">
        <v>2496</v>
      </c>
      <c r="J622" s="3">
        <v>32</v>
      </c>
      <c r="K622" s="3">
        <v>6000</v>
      </c>
      <c r="L622" s="3" t="s">
        <v>25</v>
      </c>
      <c r="M622" s="3">
        <v>1</v>
      </c>
      <c r="N622" s="28">
        <f t="shared" si="106"/>
        <v>6</v>
      </c>
      <c r="O622" s="28">
        <f t="shared" si="107"/>
        <v>192</v>
      </c>
      <c r="P622" s="12">
        <v>0</v>
      </c>
      <c r="Q622" s="46">
        <f t="shared" si="110"/>
        <v>0</v>
      </c>
      <c r="R622" s="12"/>
      <c r="S622" s="3">
        <f t="shared" si="111"/>
        <v>6</v>
      </c>
      <c r="T622" s="46" t="s">
        <v>2502</v>
      </c>
      <c r="U622" s="3">
        <f t="shared" si="108"/>
        <v>192</v>
      </c>
      <c r="V622" s="3">
        <f t="shared" si="109"/>
        <v>0</v>
      </c>
      <c r="W622" s="3"/>
      <c r="X622" s="3">
        <v>4.8</v>
      </c>
      <c r="Y622" s="3">
        <f t="shared" si="115"/>
        <v>1.2000000000000002</v>
      </c>
      <c r="Z622" s="3">
        <f t="shared" si="112"/>
        <v>153.6</v>
      </c>
      <c r="AA622" s="1">
        <v>4800</v>
      </c>
      <c r="AB622" s="1">
        <f t="shared" si="113"/>
        <v>4.8</v>
      </c>
    </row>
    <row r="623" spans="1:28" ht="43.2" x14ac:dyDescent="0.3">
      <c r="A623" s="3">
        <f t="shared" si="114"/>
        <v>606</v>
      </c>
      <c r="B623" s="3" t="s">
        <v>2561</v>
      </c>
      <c r="C623" s="3">
        <v>1</v>
      </c>
      <c r="D623" s="3" t="s">
        <v>1572</v>
      </c>
      <c r="E623" s="3" t="s">
        <v>637</v>
      </c>
      <c r="F623" s="3" t="s">
        <v>633</v>
      </c>
      <c r="G623" s="3" t="s">
        <v>2324</v>
      </c>
      <c r="H623" s="3" t="s">
        <v>2480</v>
      </c>
      <c r="I623" s="3" t="s">
        <v>2496</v>
      </c>
      <c r="J623" s="3">
        <v>32</v>
      </c>
      <c r="K623" s="3">
        <v>6000</v>
      </c>
      <c r="L623" s="3" t="s">
        <v>25</v>
      </c>
      <c r="M623" s="3">
        <v>1</v>
      </c>
      <c r="N623" s="28">
        <f t="shared" si="106"/>
        <v>6</v>
      </c>
      <c r="O623" s="28">
        <f t="shared" si="107"/>
        <v>192</v>
      </c>
      <c r="P623" s="12">
        <v>0</v>
      </c>
      <c r="Q623" s="46">
        <f t="shared" si="110"/>
        <v>0</v>
      </c>
      <c r="R623" s="12"/>
      <c r="S623" s="3">
        <f t="shared" si="111"/>
        <v>6</v>
      </c>
      <c r="T623" s="46" t="s">
        <v>2502</v>
      </c>
      <c r="U623" s="3">
        <f t="shared" si="108"/>
        <v>192</v>
      </c>
      <c r="V623" s="3">
        <f t="shared" si="109"/>
        <v>0</v>
      </c>
      <c r="W623" s="3"/>
      <c r="X623" s="3">
        <v>4.8</v>
      </c>
      <c r="Y623" s="3">
        <f t="shared" si="115"/>
        <v>1.2000000000000002</v>
      </c>
      <c r="Z623" s="3">
        <f t="shared" si="112"/>
        <v>153.6</v>
      </c>
      <c r="AA623" s="1">
        <v>4800</v>
      </c>
      <c r="AB623" s="1">
        <f t="shared" si="113"/>
        <v>4.8</v>
      </c>
    </row>
    <row r="624" spans="1:28" ht="43.2" x14ac:dyDescent="0.3">
      <c r="A624" s="3">
        <f t="shared" si="114"/>
        <v>607</v>
      </c>
      <c r="B624" s="3" t="s">
        <v>2561</v>
      </c>
      <c r="C624" s="3">
        <v>1</v>
      </c>
      <c r="D624" s="3" t="s">
        <v>1572</v>
      </c>
      <c r="E624" s="3" t="s">
        <v>638</v>
      </c>
      <c r="F624" s="3" t="s">
        <v>633</v>
      </c>
      <c r="G624" s="3" t="s">
        <v>2324</v>
      </c>
      <c r="H624" s="3" t="s">
        <v>2480</v>
      </c>
      <c r="I624" s="3" t="s">
        <v>2496</v>
      </c>
      <c r="J624" s="3">
        <v>32</v>
      </c>
      <c r="K624" s="3">
        <v>6000</v>
      </c>
      <c r="L624" s="3" t="s">
        <v>25</v>
      </c>
      <c r="M624" s="3">
        <v>1</v>
      </c>
      <c r="N624" s="28">
        <f t="shared" si="106"/>
        <v>6</v>
      </c>
      <c r="O624" s="28">
        <f t="shared" si="107"/>
        <v>192</v>
      </c>
      <c r="P624" s="12">
        <v>0</v>
      </c>
      <c r="Q624" s="46">
        <f t="shared" si="110"/>
        <v>0</v>
      </c>
      <c r="R624" s="12"/>
      <c r="S624" s="3">
        <f t="shared" si="111"/>
        <v>6</v>
      </c>
      <c r="T624" s="46" t="s">
        <v>2502</v>
      </c>
      <c r="U624" s="3">
        <f t="shared" si="108"/>
        <v>192</v>
      </c>
      <c r="V624" s="3">
        <f t="shared" si="109"/>
        <v>0</v>
      </c>
      <c r="W624" s="3"/>
      <c r="X624" s="3">
        <v>4.8</v>
      </c>
      <c r="Y624" s="3">
        <f t="shared" si="115"/>
        <v>1.2000000000000002</v>
      </c>
      <c r="Z624" s="3">
        <f t="shared" si="112"/>
        <v>153.6</v>
      </c>
      <c r="AA624" s="1">
        <v>4800</v>
      </c>
      <c r="AB624" s="1">
        <f t="shared" si="113"/>
        <v>4.8</v>
      </c>
    </row>
    <row r="625" spans="1:28" ht="43.2" x14ac:dyDescent="0.3">
      <c r="A625" s="3">
        <f t="shared" si="114"/>
        <v>608</v>
      </c>
      <c r="B625" s="3" t="s">
        <v>2561</v>
      </c>
      <c r="C625" s="3">
        <v>1</v>
      </c>
      <c r="D625" s="3" t="s">
        <v>1572</v>
      </c>
      <c r="E625" s="3" t="s">
        <v>639</v>
      </c>
      <c r="F625" s="3" t="s">
        <v>633</v>
      </c>
      <c r="G625" s="3" t="s">
        <v>2324</v>
      </c>
      <c r="H625" s="3" t="s">
        <v>2480</v>
      </c>
      <c r="I625" s="3" t="s">
        <v>2496</v>
      </c>
      <c r="J625" s="3">
        <v>32</v>
      </c>
      <c r="K625" s="3">
        <v>6000</v>
      </c>
      <c r="L625" s="3" t="s">
        <v>25</v>
      </c>
      <c r="M625" s="3">
        <v>1</v>
      </c>
      <c r="N625" s="28">
        <f t="shared" si="106"/>
        <v>6</v>
      </c>
      <c r="O625" s="28">
        <f t="shared" si="107"/>
        <v>192</v>
      </c>
      <c r="P625" s="12">
        <v>0</v>
      </c>
      <c r="Q625" s="46">
        <f t="shared" si="110"/>
        <v>0</v>
      </c>
      <c r="R625" s="12"/>
      <c r="S625" s="3">
        <f t="shared" si="111"/>
        <v>6</v>
      </c>
      <c r="T625" s="46" t="s">
        <v>2502</v>
      </c>
      <c r="U625" s="3">
        <f t="shared" si="108"/>
        <v>192</v>
      </c>
      <c r="V625" s="3">
        <f t="shared" si="109"/>
        <v>0</v>
      </c>
      <c r="W625" s="3"/>
      <c r="X625" s="3">
        <v>1.8</v>
      </c>
      <c r="Y625" s="3">
        <f t="shared" si="115"/>
        <v>4.2</v>
      </c>
      <c r="Z625" s="3">
        <f t="shared" si="112"/>
        <v>57.6</v>
      </c>
      <c r="AA625" s="1">
        <v>1800</v>
      </c>
      <c r="AB625" s="1">
        <f t="shared" si="113"/>
        <v>1.8</v>
      </c>
    </row>
    <row r="626" spans="1:28" ht="43.2" x14ac:dyDescent="0.3">
      <c r="A626" s="3">
        <f t="shared" si="114"/>
        <v>609</v>
      </c>
      <c r="B626" s="3" t="s">
        <v>2561</v>
      </c>
      <c r="C626" s="3">
        <v>1</v>
      </c>
      <c r="D626" s="3" t="s">
        <v>1572</v>
      </c>
      <c r="E626" s="3" t="s">
        <v>640</v>
      </c>
      <c r="F626" s="3" t="s">
        <v>633</v>
      </c>
      <c r="G626" s="3" t="s">
        <v>2324</v>
      </c>
      <c r="H626" s="3" t="s">
        <v>2480</v>
      </c>
      <c r="I626" s="3" t="s">
        <v>2496</v>
      </c>
      <c r="J626" s="3">
        <v>32</v>
      </c>
      <c r="K626" s="3">
        <v>6000</v>
      </c>
      <c r="L626" s="3" t="s">
        <v>25</v>
      </c>
      <c r="M626" s="3">
        <v>1</v>
      </c>
      <c r="N626" s="28">
        <f t="shared" si="106"/>
        <v>6</v>
      </c>
      <c r="O626" s="28">
        <f t="shared" si="107"/>
        <v>192</v>
      </c>
      <c r="P626" s="12">
        <v>0</v>
      </c>
      <c r="Q626" s="46">
        <f t="shared" si="110"/>
        <v>0</v>
      </c>
      <c r="R626" s="12"/>
      <c r="S626" s="3">
        <f t="shared" si="111"/>
        <v>6</v>
      </c>
      <c r="T626" s="46" t="s">
        <v>2502</v>
      </c>
      <c r="U626" s="3">
        <f t="shared" si="108"/>
        <v>192</v>
      </c>
      <c r="V626" s="3">
        <f t="shared" si="109"/>
        <v>0</v>
      </c>
      <c r="W626" s="3"/>
      <c r="X626" s="3">
        <v>1.8</v>
      </c>
      <c r="Y626" s="3">
        <f t="shared" si="115"/>
        <v>4.2</v>
      </c>
      <c r="Z626" s="3">
        <f t="shared" si="112"/>
        <v>57.6</v>
      </c>
      <c r="AA626" s="1">
        <v>1800</v>
      </c>
      <c r="AB626" s="1">
        <f t="shared" si="113"/>
        <v>1.8</v>
      </c>
    </row>
    <row r="627" spans="1:28" ht="43.2" x14ac:dyDescent="0.3">
      <c r="A627" s="3">
        <f t="shared" si="114"/>
        <v>610</v>
      </c>
      <c r="B627" s="3" t="s">
        <v>2561</v>
      </c>
      <c r="C627" s="3">
        <v>1</v>
      </c>
      <c r="D627" s="3" t="s">
        <v>1572</v>
      </c>
      <c r="E627" s="3" t="s">
        <v>641</v>
      </c>
      <c r="F627" s="3" t="s">
        <v>139</v>
      </c>
      <c r="G627" s="3" t="s">
        <v>2326</v>
      </c>
      <c r="H627" s="3" t="s">
        <v>2478</v>
      </c>
      <c r="I627" s="3" t="s">
        <v>2496</v>
      </c>
      <c r="J627" s="3">
        <v>49.6</v>
      </c>
      <c r="K627" s="3">
        <v>6000</v>
      </c>
      <c r="L627" s="3" t="s">
        <v>25</v>
      </c>
      <c r="M627" s="3">
        <v>1</v>
      </c>
      <c r="N627" s="28">
        <f>(K627/1000)*M627</f>
        <v>6</v>
      </c>
      <c r="O627" s="28">
        <f>N627*J627</f>
        <v>297.60000000000002</v>
      </c>
      <c r="P627" s="12">
        <v>0</v>
      </c>
      <c r="Q627" s="46">
        <f t="shared" si="110"/>
        <v>0</v>
      </c>
      <c r="R627" s="13"/>
      <c r="S627" s="3">
        <f t="shared" si="111"/>
        <v>6</v>
      </c>
      <c r="T627" s="46" t="s">
        <v>2502</v>
      </c>
      <c r="U627" s="42">
        <f t="shared" si="108"/>
        <v>297.60000000000002</v>
      </c>
      <c r="V627" s="42">
        <f t="shared" si="109"/>
        <v>0</v>
      </c>
      <c r="W627" s="3"/>
      <c r="X627" s="3">
        <v>1.8</v>
      </c>
      <c r="Y627" s="3">
        <f t="shared" si="115"/>
        <v>4.2</v>
      </c>
      <c r="Z627" s="3">
        <f t="shared" si="112"/>
        <v>89.28</v>
      </c>
      <c r="AA627" s="1">
        <v>1800</v>
      </c>
      <c r="AB627" s="1">
        <f t="shared" si="113"/>
        <v>1.8</v>
      </c>
    </row>
    <row r="628" spans="1:28" ht="43.2" x14ac:dyDescent="0.3">
      <c r="A628" s="3">
        <f t="shared" si="114"/>
        <v>611</v>
      </c>
      <c r="B628" s="3" t="s">
        <v>2561</v>
      </c>
      <c r="C628" s="3">
        <v>1</v>
      </c>
      <c r="D628" s="3" t="s">
        <v>1572</v>
      </c>
      <c r="E628" s="3" t="s">
        <v>642</v>
      </c>
      <c r="F628" s="3" t="s">
        <v>633</v>
      </c>
      <c r="G628" s="3" t="s">
        <v>2324</v>
      </c>
      <c r="H628" s="3" t="s">
        <v>2480</v>
      </c>
      <c r="I628" s="3" t="s">
        <v>2496</v>
      </c>
      <c r="J628" s="3">
        <v>32</v>
      </c>
      <c r="K628" s="3">
        <v>6000</v>
      </c>
      <c r="L628" s="3" t="s">
        <v>25</v>
      </c>
      <c r="M628" s="3">
        <v>1</v>
      </c>
      <c r="N628" s="28">
        <f t="shared" ref="N628:N652" si="116">(K628/1000)*M628</f>
        <v>6</v>
      </c>
      <c r="O628" s="28">
        <f t="shared" ref="O628:O652" si="117">N628*J628</f>
        <v>192</v>
      </c>
      <c r="P628" s="12">
        <v>0</v>
      </c>
      <c r="Q628" s="46">
        <f t="shared" si="110"/>
        <v>0</v>
      </c>
      <c r="R628" s="12"/>
      <c r="S628" s="3">
        <f t="shared" si="111"/>
        <v>6</v>
      </c>
      <c r="T628" s="46" t="s">
        <v>2502</v>
      </c>
      <c r="U628" s="3">
        <f t="shared" si="108"/>
        <v>192</v>
      </c>
      <c r="V628" s="3">
        <f t="shared" si="109"/>
        <v>0</v>
      </c>
      <c r="W628" s="3"/>
      <c r="X628" s="3">
        <v>1.8</v>
      </c>
      <c r="Y628" s="3">
        <f t="shared" si="115"/>
        <v>4.2</v>
      </c>
      <c r="Z628" s="3">
        <f t="shared" si="112"/>
        <v>57.6</v>
      </c>
      <c r="AA628" s="1">
        <v>1800</v>
      </c>
      <c r="AB628" s="1">
        <f t="shared" si="113"/>
        <v>1.8</v>
      </c>
    </row>
    <row r="629" spans="1:28" ht="43.2" x14ac:dyDescent="0.3">
      <c r="A629" s="3">
        <f t="shared" si="114"/>
        <v>612</v>
      </c>
      <c r="B629" s="3" t="s">
        <v>2561</v>
      </c>
      <c r="C629" s="3">
        <v>1</v>
      </c>
      <c r="D629" s="3" t="s">
        <v>1572</v>
      </c>
      <c r="E629" s="3" t="s">
        <v>643</v>
      </c>
      <c r="F629" s="3" t="s">
        <v>633</v>
      </c>
      <c r="G629" s="3" t="s">
        <v>2324</v>
      </c>
      <c r="H629" s="3" t="s">
        <v>2480</v>
      </c>
      <c r="I629" s="3" t="s">
        <v>2496</v>
      </c>
      <c r="J629" s="3">
        <v>32</v>
      </c>
      <c r="K629" s="3">
        <v>6000</v>
      </c>
      <c r="L629" s="3" t="s">
        <v>25</v>
      </c>
      <c r="M629" s="3">
        <v>1</v>
      </c>
      <c r="N629" s="28">
        <f t="shared" si="116"/>
        <v>6</v>
      </c>
      <c r="O629" s="28">
        <f t="shared" si="117"/>
        <v>192</v>
      </c>
      <c r="P629" s="12">
        <v>0</v>
      </c>
      <c r="Q629" s="46">
        <f t="shared" si="110"/>
        <v>0</v>
      </c>
      <c r="R629" s="12"/>
      <c r="S629" s="3">
        <f t="shared" si="111"/>
        <v>6</v>
      </c>
      <c r="T629" s="46" t="s">
        <v>2502</v>
      </c>
      <c r="U629" s="3">
        <f t="shared" si="108"/>
        <v>192</v>
      </c>
      <c r="V629" s="3">
        <f t="shared" si="109"/>
        <v>0</v>
      </c>
      <c r="W629" s="3"/>
      <c r="X629" s="3">
        <v>1.8</v>
      </c>
      <c r="Y629" s="3">
        <f t="shared" si="115"/>
        <v>4.2</v>
      </c>
      <c r="Z629" s="3">
        <f t="shared" si="112"/>
        <v>57.6</v>
      </c>
      <c r="AA629" s="1">
        <v>1800</v>
      </c>
      <c r="AB629" s="1">
        <f t="shared" si="113"/>
        <v>1.8</v>
      </c>
    </row>
    <row r="630" spans="1:28" ht="43.2" x14ac:dyDescent="0.3">
      <c r="A630" s="3">
        <f t="shared" si="114"/>
        <v>613</v>
      </c>
      <c r="B630" s="3" t="s">
        <v>2561</v>
      </c>
      <c r="C630" s="3">
        <v>1</v>
      </c>
      <c r="D630" s="3" t="s">
        <v>1572</v>
      </c>
      <c r="E630" s="3" t="s">
        <v>644</v>
      </c>
      <c r="F630" s="3" t="s">
        <v>688</v>
      </c>
      <c r="G630" s="3" t="s">
        <v>2331</v>
      </c>
      <c r="H630" s="3" t="s">
        <v>2481</v>
      </c>
      <c r="I630" s="3" t="s">
        <v>2496</v>
      </c>
      <c r="J630" s="3">
        <v>56.6</v>
      </c>
      <c r="K630" s="3">
        <v>8000</v>
      </c>
      <c r="L630" s="3" t="s">
        <v>25</v>
      </c>
      <c r="M630" s="3">
        <v>1</v>
      </c>
      <c r="N630" s="28">
        <f t="shared" si="116"/>
        <v>8</v>
      </c>
      <c r="O630" s="28">
        <f t="shared" si="117"/>
        <v>452.8</v>
      </c>
      <c r="P630" s="12">
        <v>0</v>
      </c>
      <c r="Q630" s="46">
        <f t="shared" si="110"/>
        <v>0</v>
      </c>
      <c r="R630" s="12"/>
      <c r="S630" s="3">
        <f t="shared" si="111"/>
        <v>8</v>
      </c>
      <c r="T630" s="46" t="s">
        <v>2502</v>
      </c>
      <c r="U630" s="3">
        <f t="shared" si="108"/>
        <v>452.8</v>
      </c>
      <c r="V630" s="3">
        <f t="shared" si="109"/>
        <v>0</v>
      </c>
      <c r="W630" s="3"/>
      <c r="X630" s="3">
        <v>0.4</v>
      </c>
      <c r="Y630" s="3">
        <f t="shared" si="115"/>
        <v>7.6</v>
      </c>
      <c r="Z630" s="3">
        <f t="shared" si="112"/>
        <v>22.64</v>
      </c>
      <c r="AA630" s="1">
        <v>400</v>
      </c>
      <c r="AB630" s="1">
        <f t="shared" si="113"/>
        <v>0.4</v>
      </c>
    </row>
    <row r="631" spans="1:28" ht="43.2" x14ac:dyDescent="0.3">
      <c r="A631" s="3">
        <f t="shared" si="114"/>
        <v>614</v>
      </c>
      <c r="B631" s="3" t="s">
        <v>2561</v>
      </c>
      <c r="C631" s="3">
        <v>1</v>
      </c>
      <c r="D631" s="3" t="s">
        <v>1572</v>
      </c>
      <c r="E631" s="3" t="s">
        <v>645</v>
      </c>
      <c r="F631" s="3" t="s">
        <v>688</v>
      </c>
      <c r="G631" s="3" t="s">
        <v>2331</v>
      </c>
      <c r="H631" s="3" t="s">
        <v>2481</v>
      </c>
      <c r="I631" s="3" t="s">
        <v>2496</v>
      </c>
      <c r="J631" s="3">
        <v>56.6</v>
      </c>
      <c r="K631" s="3">
        <v>8000</v>
      </c>
      <c r="L631" s="3" t="s">
        <v>25</v>
      </c>
      <c r="M631" s="3">
        <v>1</v>
      </c>
      <c r="N631" s="28">
        <f t="shared" si="116"/>
        <v>8</v>
      </c>
      <c r="O631" s="28">
        <f t="shared" si="117"/>
        <v>452.8</v>
      </c>
      <c r="P631" s="12">
        <v>0</v>
      </c>
      <c r="Q631" s="46">
        <f t="shared" si="110"/>
        <v>0</v>
      </c>
      <c r="R631" s="12"/>
      <c r="S631" s="3">
        <f t="shared" si="111"/>
        <v>8</v>
      </c>
      <c r="T631" s="46" t="s">
        <v>2502</v>
      </c>
      <c r="U631" s="3">
        <f t="shared" si="108"/>
        <v>452.8</v>
      </c>
      <c r="V631" s="3">
        <f t="shared" si="109"/>
        <v>0</v>
      </c>
      <c r="W631" s="3"/>
      <c r="X631" s="3">
        <v>0.4</v>
      </c>
      <c r="Y631" s="3">
        <f t="shared" si="115"/>
        <v>7.6</v>
      </c>
      <c r="Z631" s="3">
        <f t="shared" si="112"/>
        <v>22.64</v>
      </c>
      <c r="AA631" s="1">
        <v>400</v>
      </c>
      <c r="AB631" s="1">
        <f t="shared" si="113"/>
        <v>0.4</v>
      </c>
    </row>
    <row r="632" spans="1:28" ht="43.2" x14ac:dyDescent="0.3">
      <c r="A632" s="3">
        <f t="shared" si="114"/>
        <v>615</v>
      </c>
      <c r="B632" s="3" t="s">
        <v>2561</v>
      </c>
      <c r="C632" s="3">
        <v>1</v>
      </c>
      <c r="D632" s="3" t="s">
        <v>1572</v>
      </c>
      <c r="E632" s="3" t="s">
        <v>646</v>
      </c>
      <c r="F632" s="3" t="s">
        <v>139</v>
      </c>
      <c r="G632" s="3" t="s">
        <v>2326</v>
      </c>
      <c r="H632" s="3" t="s">
        <v>2478</v>
      </c>
      <c r="I632" s="3" t="s">
        <v>2496</v>
      </c>
      <c r="J632" s="3">
        <v>49.6</v>
      </c>
      <c r="K632" s="3">
        <v>8000</v>
      </c>
      <c r="L632" s="3" t="s">
        <v>25</v>
      </c>
      <c r="M632" s="3">
        <v>1</v>
      </c>
      <c r="N632" s="28">
        <f t="shared" si="116"/>
        <v>8</v>
      </c>
      <c r="O632" s="28">
        <f t="shared" si="117"/>
        <v>396.8</v>
      </c>
      <c r="P632" s="12">
        <v>0</v>
      </c>
      <c r="Q632" s="46">
        <f t="shared" si="110"/>
        <v>0</v>
      </c>
      <c r="R632" s="13"/>
      <c r="S632" s="3">
        <f t="shared" si="111"/>
        <v>8</v>
      </c>
      <c r="T632" s="46" t="s">
        <v>2502</v>
      </c>
      <c r="U632" s="42">
        <f t="shared" si="108"/>
        <v>396.8</v>
      </c>
      <c r="V632" s="42">
        <f t="shared" si="109"/>
        <v>0</v>
      </c>
      <c r="W632" s="3"/>
      <c r="X632" s="3">
        <v>0.4</v>
      </c>
      <c r="Y632" s="3">
        <f t="shared" si="115"/>
        <v>7.6</v>
      </c>
      <c r="Z632" s="3">
        <f t="shared" si="112"/>
        <v>19.840000000000003</v>
      </c>
      <c r="AA632" s="1">
        <v>400</v>
      </c>
      <c r="AB632" s="1">
        <f t="shared" si="113"/>
        <v>0.4</v>
      </c>
    </row>
    <row r="633" spans="1:28" ht="43.2" x14ac:dyDescent="0.3">
      <c r="A633" s="3">
        <f t="shared" si="114"/>
        <v>616</v>
      </c>
      <c r="B633" s="3" t="s">
        <v>2561</v>
      </c>
      <c r="C633" s="3">
        <v>1</v>
      </c>
      <c r="D633" s="3" t="s">
        <v>1572</v>
      </c>
      <c r="E633" s="3" t="s">
        <v>647</v>
      </c>
      <c r="F633" s="3" t="s">
        <v>139</v>
      </c>
      <c r="G633" s="3" t="s">
        <v>2326</v>
      </c>
      <c r="H633" s="3" t="s">
        <v>2478</v>
      </c>
      <c r="I633" s="3" t="s">
        <v>2496</v>
      </c>
      <c r="J633" s="3">
        <v>49.6</v>
      </c>
      <c r="K633" s="3">
        <v>8000</v>
      </c>
      <c r="L633" s="3" t="s">
        <v>25</v>
      </c>
      <c r="M633" s="3">
        <v>1</v>
      </c>
      <c r="N633" s="28">
        <f t="shared" si="116"/>
        <v>8</v>
      </c>
      <c r="O633" s="28">
        <f t="shared" si="117"/>
        <v>396.8</v>
      </c>
      <c r="P633" s="12">
        <v>0</v>
      </c>
      <c r="Q633" s="46">
        <f t="shared" si="110"/>
        <v>0</v>
      </c>
      <c r="R633" s="13"/>
      <c r="S633" s="3">
        <f t="shared" si="111"/>
        <v>8</v>
      </c>
      <c r="T633" s="46" t="s">
        <v>2502</v>
      </c>
      <c r="U633" s="42">
        <f t="shared" si="108"/>
        <v>396.8</v>
      </c>
      <c r="V633" s="42">
        <f t="shared" si="109"/>
        <v>0</v>
      </c>
      <c r="W633" s="3"/>
      <c r="X633" s="3">
        <v>0.4</v>
      </c>
      <c r="Y633" s="3">
        <f t="shared" si="115"/>
        <v>7.6</v>
      </c>
      <c r="Z633" s="3">
        <f t="shared" si="112"/>
        <v>19.840000000000003</v>
      </c>
      <c r="AA633" s="1">
        <v>400</v>
      </c>
      <c r="AB633" s="1">
        <f t="shared" si="113"/>
        <v>0.4</v>
      </c>
    </row>
    <row r="634" spans="1:28" ht="43.2" x14ac:dyDescent="0.3">
      <c r="A634" s="3">
        <f t="shared" si="114"/>
        <v>617</v>
      </c>
      <c r="B634" s="3" t="s">
        <v>2561</v>
      </c>
      <c r="C634" s="3">
        <v>1</v>
      </c>
      <c r="D634" s="3" t="s">
        <v>1572</v>
      </c>
      <c r="E634" s="3" t="s">
        <v>648</v>
      </c>
      <c r="F634" s="3" t="s">
        <v>139</v>
      </c>
      <c r="G634" s="3" t="s">
        <v>2326</v>
      </c>
      <c r="H634" s="3" t="s">
        <v>2478</v>
      </c>
      <c r="I634" s="3" t="s">
        <v>2496</v>
      </c>
      <c r="J634" s="3">
        <v>49.6</v>
      </c>
      <c r="K634" s="3">
        <v>6000</v>
      </c>
      <c r="L634" s="3" t="s">
        <v>25</v>
      </c>
      <c r="M634" s="3">
        <v>1</v>
      </c>
      <c r="N634" s="28">
        <f t="shared" si="116"/>
        <v>6</v>
      </c>
      <c r="O634" s="28">
        <f t="shared" si="117"/>
        <v>297.60000000000002</v>
      </c>
      <c r="P634" s="12">
        <v>0</v>
      </c>
      <c r="Q634" s="46">
        <f t="shared" si="110"/>
        <v>0</v>
      </c>
      <c r="R634" s="13"/>
      <c r="S634" s="3">
        <f t="shared" si="111"/>
        <v>6</v>
      </c>
      <c r="T634" s="46" t="s">
        <v>2502</v>
      </c>
      <c r="U634" s="42">
        <f t="shared" si="108"/>
        <v>297.60000000000002</v>
      </c>
      <c r="V634" s="42">
        <f t="shared" si="109"/>
        <v>0</v>
      </c>
      <c r="W634" s="3"/>
      <c r="X634" s="3">
        <v>0.3</v>
      </c>
      <c r="Y634" s="3">
        <f t="shared" si="115"/>
        <v>5.7</v>
      </c>
      <c r="Z634" s="3">
        <f t="shared" si="112"/>
        <v>14.879999999999999</v>
      </c>
      <c r="AA634" s="1">
        <v>300</v>
      </c>
      <c r="AB634" s="1">
        <f t="shared" si="113"/>
        <v>0.3</v>
      </c>
    </row>
    <row r="635" spans="1:28" ht="43.2" x14ac:dyDescent="0.3">
      <c r="A635" s="3">
        <f t="shared" si="114"/>
        <v>618</v>
      </c>
      <c r="B635" s="3" t="s">
        <v>2561</v>
      </c>
      <c r="C635" s="3">
        <v>1</v>
      </c>
      <c r="D635" s="3" t="s">
        <v>1572</v>
      </c>
      <c r="E635" s="3" t="s">
        <v>649</v>
      </c>
      <c r="F635" s="3" t="s">
        <v>139</v>
      </c>
      <c r="G635" s="3" t="s">
        <v>2326</v>
      </c>
      <c r="H635" s="3" t="s">
        <v>2478</v>
      </c>
      <c r="I635" s="3" t="s">
        <v>2496</v>
      </c>
      <c r="J635" s="3">
        <v>49.6</v>
      </c>
      <c r="K635" s="3">
        <v>6000</v>
      </c>
      <c r="L635" s="3" t="s">
        <v>25</v>
      </c>
      <c r="M635" s="3">
        <v>1</v>
      </c>
      <c r="N635" s="28">
        <f t="shared" si="116"/>
        <v>6</v>
      </c>
      <c r="O635" s="28">
        <f t="shared" si="117"/>
        <v>297.60000000000002</v>
      </c>
      <c r="P635" s="12">
        <v>0</v>
      </c>
      <c r="Q635" s="46">
        <f t="shared" si="110"/>
        <v>0</v>
      </c>
      <c r="R635" s="13"/>
      <c r="S635" s="3">
        <f t="shared" si="111"/>
        <v>6</v>
      </c>
      <c r="T635" s="46" t="s">
        <v>2502</v>
      </c>
      <c r="U635" s="42">
        <f t="shared" si="108"/>
        <v>297.60000000000002</v>
      </c>
      <c r="V635" s="42">
        <f t="shared" si="109"/>
        <v>0</v>
      </c>
      <c r="W635" s="3"/>
      <c r="X635" s="3">
        <v>0.3</v>
      </c>
      <c r="Y635" s="3">
        <f t="shared" si="115"/>
        <v>5.7</v>
      </c>
      <c r="Z635" s="3">
        <f t="shared" si="112"/>
        <v>14.879999999999999</v>
      </c>
      <c r="AA635" s="1">
        <v>300</v>
      </c>
      <c r="AB635" s="1">
        <f t="shared" si="113"/>
        <v>0.3</v>
      </c>
    </row>
    <row r="636" spans="1:28" ht="43.2" x14ac:dyDescent="0.3">
      <c r="A636" s="3">
        <f t="shared" si="114"/>
        <v>619</v>
      </c>
      <c r="B636" s="3" t="s">
        <v>2561</v>
      </c>
      <c r="C636" s="3">
        <v>1</v>
      </c>
      <c r="D636" s="3" t="s">
        <v>1572</v>
      </c>
      <c r="E636" s="3" t="s">
        <v>650</v>
      </c>
      <c r="F636" s="3" t="s">
        <v>139</v>
      </c>
      <c r="G636" s="3" t="s">
        <v>2326</v>
      </c>
      <c r="H636" s="3" t="s">
        <v>2478</v>
      </c>
      <c r="I636" s="3" t="s">
        <v>2496</v>
      </c>
      <c r="J636" s="3">
        <v>49.6</v>
      </c>
      <c r="K636" s="3">
        <v>6000</v>
      </c>
      <c r="L636" s="3" t="s">
        <v>25</v>
      </c>
      <c r="M636" s="3">
        <v>1</v>
      </c>
      <c r="N636" s="28">
        <f t="shared" si="116"/>
        <v>6</v>
      </c>
      <c r="O636" s="28">
        <f t="shared" si="117"/>
        <v>297.60000000000002</v>
      </c>
      <c r="P636" s="12">
        <v>0</v>
      </c>
      <c r="Q636" s="46">
        <f t="shared" si="110"/>
        <v>0</v>
      </c>
      <c r="R636" s="13"/>
      <c r="S636" s="3">
        <f t="shared" si="111"/>
        <v>6</v>
      </c>
      <c r="T636" s="46" t="s">
        <v>2502</v>
      </c>
      <c r="U636" s="42">
        <f t="shared" si="108"/>
        <v>297.60000000000002</v>
      </c>
      <c r="V636" s="42">
        <f t="shared" si="109"/>
        <v>0</v>
      </c>
      <c r="W636" s="3"/>
      <c r="X636" s="3">
        <v>3.6</v>
      </c>
      <c r="Y636" s="3">
        <f t="shared" si="115"/>
        <v>2.4</v>
      </c>
      <c r="Z636" s="3">
        <f t="shared" si="112"/>
        <v>178.56</v>
      </c>
      <c r="AA636" s="1">
        <v>3600</v>
      </c>
      <c r="AB636" s="1">
        <f t="shared" si="113"/>
        <v>3.6</v>
      </c>
    </row>
    <row r="637" spans="1:28" ht="43.2" x14ac:dyDescent="0.3">
      <c r="A637" s="3">
        <f t="shared" si="114"/>
        <v>620</v>
      </c>
      <c r="B637" s="3" t="s">
        <v>2561</v>
      </c>
      <c r="C637" s="3">
        <v>1</v>
      </c>
      <c r="D637" s="3" t="s">
        <v>1572</v>
      </c>
      <c r="E637" s="3" t="s">
        <v>651</v>
      </c>
      <c r="F637" s="3" t="s">
        <v>139</v>
      </c>
      <c r="G637" s="3" t="s">
        <v>2326</v>
      </c>
      <c r="H637" s="3" t="s">
        <v>2478</v>
      </c>
      <c r="I637" s="3" t="s">
        <v>2496</v>
      </c>
      <c r="J637" s="3">
        <v>49.6</v>
      </c>
      <c r="K637" s="3">
        <v>6000</v>
      </c>
      <c r="L637" s="3" t="s">
        <v>25</v>
      </c>
      <c r="M637" s="3">
        <v>1</v>
      </c>
      <c r="N637" s="28">
        <f t="shared" si="116"/>
        <v>6</v>
      </c>
      <c r="O637" s="28">
        <f t="shared" si="117"/>
        <v>297.60000000000002</v>
      </c>
      <c r="P637" s="12">
        <v>0</v>
      </c>
      <c r="Q637" s="46">
        <f t="shared" si="110"/>
        <v>0</v>
      </c>
      <c r="R637" s="13"/>
      <c r="S637" s="3">
        <f t="shared" si="111"/>
        <v>6</v>
      </c>
      <c r="T637" s="46" t="s">
        <v>2502</v>
      </c>
      <c r="U637" s="42">
        <f t="shared" si="108"/>
        <v>297.60000000000002</v>
      </c>
      <c r="V637" s="42">
        <f t="shared" si="109"/>
        <v>0</v>
      </c>
      <c r="W637" s="3"/>
      <c r="X637" s="3">
        <v>3.6</v>
      </c>
      <c r="Y637" s="3">
        <f t="shared" si="115"/>
        <v>2.4</v>
      </c>
      <c r="Z637" s="3">
        <f t="shared" si="112"/>
        <v>178.56</v>
      </c>
      <c r="AA637" s="1">
        <v>3600</v>
      </c>
      <c r="AB637" s="1">
        <f t="shared" si="113"/>
        <v>3.6</v>
      </c>
    </row>
    <row r="638" spans="1:28" ht="43.2" x14ac:dyDescent="0.3">
      <c r="A638" s="3">
        <f t="shared" si="114"/>
        <v>621</v>
      </c>
      <c r="B638" s="3" t="s">
        <v>2561</v>
      </c>
      <c r="C638" s="3">
        <v>1</v>
      </c>
      <c r="D638" s="3" t="s">
        <v>1572</v>
      </c>
      <c r="E638" s="3" t="s">
        <v>652</v>
      </c>
      <c r="F638" s="3" t="s">
        <v>139</v>
      </c>
      <c r="G638" s="3" t="s">
        <v>2326</v>
      </c>
      <c r="H638" s="3" t="s">
        <v>2478</v>
      </c>
      <c r="I638" s="3" t="s">
        <v>2496</v>
      </c>
      <c r="J638" s="3">
        <v>49.6</v>
      </c>
      <c r="K638" s="3">
        <v>6000</v>
      </c>
      <c r="L638" s="3" t="s">
        <v>25</v>
      </c>
      <c r="M638" s="3">
        <v>1</v>
      </c>
      <c r="N638" s="28">
        <f t="shared" si="116"/>
        <v>6</v>
      </c>
      <c r="O638" s="28">
        <f t="shared" si="117"/>
        <v>297.60000000000002</v>
      </c>
      <c r="P638" s="12">
        <v>0</v>
      </c>
      <c r="Q638" s="46">
        <f t="shared" si="110"/>
        <v>0</v>
      </c>
      <c r="R638" s="13"/>
      <c r="S638" s="3">
        <f t="shared" si="111"/>
        <v>6</v>
      </c>
      <c r="T638" s="46" t="s">
        <v>2502</v>
      </c>
      <c r="U638" s="42">
        <f t="shared" si="108"/>
        <v>297.60000000000002</v>
      </c>
      <c r="V638" s="42">
        <f t="shared" si="109"/>
        <v>0</v>
      </c>
      <c r="W638" s="3"/>
      <c r="X638" s="3">
        <v>3.6</v>
      </c>
      <c r="Y638" s="3">
        <f t="shared" si="115"/>
        <v>2.4</v>
      </c>
      <c r="Z638" s="3">
        <f t="shared" si="112"/>
        <v>178.56</v>
      </c>
      <c r="AA638" s="1">
        <v>3600</v>
      </c>
      <c r="AB638" s="1">
        <f t="shared" si="113"/>
        <v>3.6</v>
      </c>
    </row>
    <row r="639" spans="1:28" ht="43.2" x14ac:dyDescent="0.3">
      <c r="A639" s="3">
        <f t="shared" si="114"/>
        <v>622</v>
      </c>
      <c r="B639" s="3" t="s">
        <v>2561</v>
      </c>
      <c r="C639" s="3">
        <v>1</v>
      </c>
      <c r="D639" s="3" t="s">
        <v>1572</v>
      </c>
      <c r="E639" s="3" t="s">
        <v>653</v>
      </c>
      <c r="F639" s="3" t="s">
        <v>139</v>
      </c>
      <c r="G639" s="3" t="s">
        <v>2326</v>
      </c>
      <c r="H639" s="3" t="s">
        <v>2478</v>
      </c>
      <c r="I639" s="3" t="s">
        <v>2496</v>
      </c>
      <c r="J639" s="3">
        <v>49.6</v>
      </c>
      <c r="K639" s="3">
        <v>6000</v>
      </c>
      <c r="L639" s="3" t="s">
        <v>25</v>
      </c>
      <c r="M639" s="3">
        <v>1</v>
      </c>
      <c r="N639" s="28">
        <f t="shared" si="116"/>
        <v>6</v>
      </c>
      <c r="O639" s="28">
        <f t="shared" si="117"/>
        <v>297.60000000000002</v>
      </c>
      <c r="P639" s="12">
        <v>0</v>
      </c>
      <c r="Q639" s="46">
        <f t="shared" si="110"/>
        <v>0</v>
      </c>
      <c r="R639" s="13"/>
      <c r="S639" s="3">
        <f t="shared" si="111"/>
        <v>6</v>
      </c>
      <c r="T639" s="46" t="s">
        <v>2502</v>
      </c>
      <c r="U639" s="42">
        <f t="shared" si="108"/>
        <v>297.60000000000002</v>
      </c>
      <c r="V639" s="42">
        <f t="shared" si="109"/>
        <v>0</v>
      </c>
      <c r="W639" s="3"/>
      <c r="X639" s="3">
        <v>3.6</v>
      </c>
      <c r="Y639" s="3">
        <f t="shared" si="115"/>
        <v>2.4</v>
      </c>
      <c r="Z639" s="3">
        <f t="shared" si="112"/>
        <v>178.56</v>
      </c>
      <c r="AA639" s="1">
        <v>3600</v>
      </c>
      <c r="AB639" s="1">
        <f t="shared" si="113"/>
        <v>3.6</v>
      </c>
    </row>
    <row r="640" spans="1:28" ht="43.2" x14ac:dyDescent="0.3">
      <c r="A640" s="3">
        <f t="shared" si="114"/>
        <v>623</v>
      </c>
      <c r="B640" s="3" t="s">
        <v>2561</v>
      </c>
      <c r="C640" s="3">
        <v>1</v>
      </c>
      <c r="D640" s="3" t="s">
        <v>1572</v>
      </c>
      <c r="E640" s="3" t="s">
        <v>654</v>
      </c>
      <c r="F640" s="3" t="s">
        <v>628</v>
      </c>
      <c r="G640" s="3" t="s">
        <v>2332</v>
      </c>
      <c r="H640" s="3" t="s">
        <v>2482</v>
      </c>
      <c r="I640" s="3" t="s">
        <v>2496</v>
      </c>
      <c r="J640" s="3">
        <v>66</v>
      </c>
      <c r="K640" s="3">
        <v>10000</v>
      </c>
      <c r="L640" s="3" t="s">
        <v>25</v>
      </c>
      <c r="M640" s="3">
        <v>1</v>
      </c>
      <c r="N640" s="28">
        <f t="shared" si="116"/>
        <v>10</v>
      </c>
      <c r="O640" s="28">
        <f t="shared" si="117"/>
        <v>660</v>
      </c>
      <c r="P640" s="12">
        <v>0</v>
      </c>
      <c r="Q640" s="46">
        <f t="shared" si="110"/>
        <v>0</v>
      </c>
      <c r="R640" s="12"/>
      <c r="S640" s="3">
        <f t="shared" si="111"/>
        <v>10</v>
      </c>
      <c r="T640" s="46" t="s">
        <v>2502</v>
      </c>
      <c r="U640" s="3">
        <f t="shared" si="108"/>
        <v>660</v>
      </c>
      <c r="V640" s="3">
        <f t="shared" si="109"/>
        <v>0</v>
      </c>
      <c r="W640" s="3"/>
      <c r="X640" s="3">
        <v>8</v>
      </c>
      <c r="Y640" s="3">
        <f t="shared" si="115"/>
        <v>2</v>
      </c>
      <c r="Z640" s="3">
        <f t="shared" si="112"/>
        <v>528</v>
      </c>
      <c r="AA640" s="1">
        <v>8000</v>
      </c>
      <c r="AB640" s="1">
        <f t="shared" si="113"/>
        <v>8</v>
      </c>
    </row>
    <row r="641" spans="1:28" ht="43.2" x14ac:dyDescent="0.3">
      <c r="A641" s="3">
        <f t="shared" si="114"/>
        <v>624</v>
      </c>
      <c r="B641" s="3" t="s">
        <v>2561</v>
      </c>
      <c r="C641" s="3">
        <v>1</v>
      </c>
      <c r="D641" s="3" t="s">
        <v>1572</v>
      </c>
      <c r="E641" s="3" t="s">
        <v>655</v>
      </c>
      <c r="F641" s="3" t="s">
        <v>628</v>
      </c>
      <c r="G641" s="3" t="s">
        <v>2332</v>
      </c>
      <c r="H641" s="3" t="s">
        <v>2482</v>
      </c>
      <c r="I641" s="3" t="s">
        <v>2496</v>
      </c>
      <c r="J641" s="3">
        <v>66</v>
      </c>
      <c r="K641" s="3">
        <v>10000</v>
      </c>
      <c r="L641" s="3" t="s">
        <v>25</v>
      </c>
      <c r="M641" s="3">
        <v>1</v>
      </c>
      <c r="N641" s="28">
        <f t="shared" si="116"/>
        <v>10</v>
      </c>
      <c r="O641" s="28">
        <f t="shared" si="117"/>
        <v>660</v>
      </c>
      <c r="P641" s="12">
        <v>0</v>
      </c>
      <c r="Q641" s="46">
        <f t="shared" si="110"/>
        <v>0</v>
      </c>
      <c r="R641" s="12"/>
      <c r="S641" s="3">
        <f t="shared" si="111"/>
        <v>10</v>
      </c>
      <c r="T641" s="46" t="s">
        <v>2502</v>
      </c>
      <c r="U641" s="3">
        <f t="shared" si="108"/>
        <v>660</v>
      </c>
      <c r="V641" s="3">
        <f t="shared" si="109"/>
        <v>0</v>
      </c>
      <c r="W641" s="3"/>
      <c r="X641" s="3">
        <v>8</v>
      </c>
      <c r="Y641" s="3">
        <f t="shared" si="115"/>
        <v>2</v>
      </c>
      <c r="Z641" s="3">
        <f t="shared" si="112"/>
        <v>528</v>
      </c>
      <c r="AA641" s="1">
        <v>8000</v>
      </c>
      <c r="AB641" s="1">
        <f t="shared" si="113"/>
        <v>8</v>
      </c>
    </row>
    <row r="642" spans="1:28" ht="43.2" x14ac:dyDescent="0.3">
      <c r="A642" s="3">
        <f t="shared" si="114"/>
        <v>625</v>
      </c>
      <c r="B642" s="3" t="s">
        <v>2561</v>
      </c>
      <c r="C642" s="3">
        <v>1</v>
      </c>
      <c r="D642" s="3" t="s">
        <v>1572</v>
      </c>
      <c r="E642" s="3" t="s">
        <v>656</v>
      </c>
      <c r="F642" s="3" t="s">
        <v>628</v>
      </c>
      <c r="G642" s="3" t="s">
        <v>2332</v>
      </c>
      <c r="H642" s="3" t="s">
        <v>2482</v>
      </c>
      <c r="I642" s="3" t="s">
        <v>2496</v>
      </c>
      <c r="J642" s="3">
        <v>66</v>
      </c>
      <c r="K642" s="3">
        <v>10000</v>
      </c>
      <c r="L642" s="3" t="s">
        <v>25</v>
      </c>
      <c r="M642" s="3">
        <v>1</v>
      </c>
      <c r="N642" s="28">
        <f t="shared" si="116"/>
        <v>10</v>
      </c>
      <c r="O642" s="28">
        <f t="shared" si="117"/>
        <v>660</v>
      </c>
      <c r="P642" s="12">
        <v>0</v>
      </c>
      <c r="Q642" s="46">
        <f t="shared" si="110"/>
        <v>0</v>
      </c>
      <c r="R642" s="12"/>
      <c r="S642" s="3">
        <f t="shared" si="111"/>
        <v>10</v>
      </c>
      <c r="T642" s="46" t="s">
        <v>2502</v>
      </c>
      <c r="U642" s="3">
        <f t="shared" si="108"/>
        <v>660</v>
      </c>
      <c r="V642" s="3">
        <f t="shared" si="109"/>
        <v>0</v>
      </c>
      <c r="W642" s="3"/>
      <c r="X642" s="3">
        <v>8</v>
      </c>
      <c r="Y642" s="3">
        <f t="shared" si="115"/>
        <v>2</v>
      </c>
      <c r="Z642" s="3">
        <f t="shared" si="112"/>
        <v>528</v>
      </c>
      <c r="AA642" s="1">
        <v>8000</v>
      </c>
      <c r="AB642" s="1">
        <f t="shared" si="113"/>
        <v>8</v>
      </c>
    </row>
    <row r="643" spans="1:28" ht="43.2" x14ac:dyDescent="0.3">
      <c r="A643" s="3">
        <f t="shared" si="114"/>
        <v>626</v>
      </c>
      <c r="B643" s="3" t="s">
        <v>2561</v>
      </c>
      <c r="C643" s="3">
        <v>1</v>
      </c>
      <c r="D643" s="3" t="s">
        <v>1572</v>
      </c>
      <c r="E643" s="3" t="s">
        <v>657</v>
      </c>
      <c r="F643" s="3" t="s">
        <v>628</v>
      </c>
      <c r="G643" s="3" t="s">
        <v>2332</v>
      </c>
      <c r="H643" s="3" t="s">
        <v>2482</v>
      </c>
      <c r="I643" s="3" t="s">
        <v>2496</v>
      </c>
      <c r="J643" s="3">
        <v>66</v>
      </c>
      <c r="K643" s="3">
        <v>10000</v>
      </c>
      <c r="L643" s="3" t="s">
        <v>25</v>
      </c>
      <c r="M643" s="3">
        <v>1</v>
      </c>
      <c r="N643" s="28">
        <f t="shared" si="116"/>
        <v>10</v>
      </c>
      <c r="O643" s="28">
        <f t="shared" si="117"/>
        <v>660</v>
      </c>
      <c r="P643" s="12">
        <v>0</v>
      </c>
      <c r="Q643" s="46">
        <f t="shared" si="110"/>
        <v>0</v>
      </c>
      <c r="R643" s="12"/>
      <c r="S643" s="3">
        <f t="shared" si="111"/>
        <v>10</v>
      </c>
      <c r="T643" s="46" t="s">
        <v>2502</v>
      </c>
      <c r="U643" s="3">
        <f t="shared" si="108"/>
        <v>660</v>
      </c>
      <c r="V643" s="3">
        <f t="shared" si="109"/>
        <v>0</v>
      </c>
      <c r="W643" s="3"/>
      <c r="X643" s="3">
        <v>8</v>
      </c>
      <c r="Y643" s="3">
        <f t="shared" si="115"/>
        <v>2</v>
      </c>
      <c r="Z643" s="3">
        <f t="shared" si="112"/>
        <v>528</v>
      </c>
      <c r="AA643" s="1">
        <v>8000</v>
      </c>
      <c r="AB643" s="1">
        <f t="shared" si="113"/>
        <v>8</v>
      </c>
    </row>
    <row r="644" spans="1:28" ht="43.2" x14ac:dyDescent="0.3">
      <c r="A644" s="3">
        <f t="shared" si="114"/>
        <v>627</v>
      </c>
      <c r="B644" s="3" t="s">
        <v>2561</v>
      </c>
      <c r="C644" s="3">
        <v>1</v>
      </c>
      <c r="D644" s="3" t="s">
        <v>1572</v>
      </c>
      <c r="E644" s="3" t="s">
        <v>658</v>
      </c>
      <c r="F644" s="3" t="s">
        <v>633</v>
      </c>
      <c r="G644" s="3" t="s">
        <v>2324</v>
      </c>
      <c r="H644" s="3" t="s">
        <v>2480</v>
      </c>
      <c r="I644" s="3" t="s">
        <v>2496</v>
      </c>
      <c r="J644" s="3">
        <v>32</v>
      </c>
      <c r="K644" s="3">
        <v>6000</v>
      </c>
      <c r="L644" s="3" t="s">
        <v>25</v>
      </c>
      <c r="M644" s="3">
        <v>1</v>
      </c>
      <c r="N644" s="28">
        <f t="shared" si="116"/>
        <v>6</v>
      </c>
      <c r="O644" s="28">
        <f t="shared" si="117"/>
        <v>192</v>
      </c>
      <c r="P644" s="12">
        <v>0</v>
      </c>
      <c r="Q644" s="46">
        <f t="shared" si="110"/>
        <v>0</v>
      </c>
      <c r="R644" s="12"/>
      <c r="S644" s="3">
        <f t="shared" si="111"/>
        <v>6</v>
      </c>
      <c r="T644" s="46" t="s">
        <v>2502</v>
      </c>
      <c r="U644" s="3">
        <f t="shared" si="108"/>
        <v>192</v>
      </c>
      <c r="V644" s="3">
        <f t="shared" si="109"/>
        <v>0</v>
      </c>
      <c r="W644" s="3"/>
      <c r="X644" s="3">
        <v>3.6</v>
      </c>
      <c r="Y644" s="3">
        <f t="shared" si="115"/>
        <v>2.4</v>
      </c>
      <c r="Z644" s="3">
        <f t="shared" si="112"/>
        <v>115.2</v>
      </c>
      <c r="AA644" s="1">
        <v>3600</v>
      </c>
      <c r="AB644" s="1">
        <f t="shared" si="113"/>
        <v>3.6</v>
      </c>
    </row>
    <row r="645" spans="1:28" ht="43.2" x14ac:dyDescent="0.3">
      <c r="A645" s="3">
        <f t="shared" si="114"/>
        <v>628</v>
      </c>
      <c r="B645" s="3" t="s">
        <v>2561</v>
      </c>
      <c r="C645" s="3">
        <v>1</v>
      </c>
      <c r="D645" s="3" t="s">
        <v>1572</v>
      </c>
      <c r="E645" s="3" t="s">
        <v>659</v>
      </c>
      <c r="F645" s="3" t="s">
        <v>633</v>
      </c>
      <c r="G645" s="3" t="s">
        <v>2324</v>
      </c>
      <c r="H645" s="3" t="s">
        <v>2480</v>
      </c>
      <c r="I645" s="3" t="s">
        <v>2496</v>
      </c>
      <c r="J645" s="3">
        <v>32</v>
      </c>
      <c r="K645" s="3">
        <v>6000</v>
      </c>
      <c r="L645" s="3" t="s">
        <v>25</v>
      </c>
      <c r="M645" s="3">
        <v>1</v>
      </c>
      <c r="N645" s="28">
        <f t="shared" si="116"/>
        <v>6</v>
      </c>
      <c r="O645" s="28">
        <f t="shared" si="117"/>
        <v>192</v>
      </c>
      <c r="P645" s="12">
        <v>0</v>
      </c>
      <c r="Q645" s="46">
        <f t="shared" si="110"/>
        <v>0</v>
      </c>
      <c r="R645" s="12"/>
      <c r="S645" s="3">
        <f t="shared" si="111"/>
        <v>6</v>
      </c>
      <c r="T645" s="46" t="s">
        <v>2502</v>
      </c>
      <c r="U645" s="3">
        <f t="shared" si="108"/>
        <v>192</v>
      </c>
      <c r="V645" s="3">
        <f t="shared" si="109"/>
        <v>0</v>
      </c>
      <c r="W645" s="3"/>
      <c r="X645" s="3">
        <v>3.6</v>
      </c>
      <c r="Y645" s="3">
        <f t="shared" si="115"/>
        <v>2.4</v>
      </c>
      <c r="Z645" s="3">
        <f t="shared" si="112"/>
        <v>115.2</v>
      </c>
      <c r="AA645" s="1">
        <v>3600</v>
      </c>
      <c r="AB645" s="1">
        <f t="shared" si="113"/>
        <v>3.6</v>
      </c>
    </row>
    <row r="646" spans="1:28" ht="43.2" x14ac:dyDescent="0.3">
      <c r="A646" s="3">
        <f t="shared" si="114"/>
        <v>629</v>
      </c>
      <c r="B646" s="3" t="s">
        <v>2561</v>
      </c>
      <c r="C646" s="3">
        <v>1</v>
      </c>
      <c r="D646" s="3" t="s">
        <v>1572</v>
      </c>
      <c r="E646" s="3" t="s">
        <v>660</v>
      </c>
      <c r="F646" s="3" t="s">
        <v>633</v>
      </c>
      <c r="G646" s="3" t="s">
        <v>2324</v>
      </c>
      <c r="H646" s="3" t="s">
        <v>2480</v>
      </c>
      <c r="I646" s="3" t="s">
        <v>2496</v>
      </c>
      <c r="J646" s="3">
        <v>32</v>
      </c>
      <c r="K646" s="3">
        <v>6000</v>
      </c>
      <c r="L646" s="3" t="s">
        <v>25</v>
      </c>
      <c r="M646" s="3">
        <v>1</v>
      </c>
      <c r="N646" s="28">
        <f t="shared" si="116"/>
        <v>6</v>
      </c>
      <c r="O646" s="28">
        <f t="shared" si="117"/>
        <v>192</v>
      </c>
      <c r="P646" s="12">
        <v>0</v>
      </c>
      <c r="Q646" s="46">
        <f t="shared" si="110"/>
        <v>0</v>
      </c>
      <c r="R646" s="12"/>
      <c r="S646" s="3">
        <f t="shared" si="111"/>
        <v>6</v>
      </c>
      <c r="T646" s="46" t="s">
        <v>2502</v>
      </c>
      <c r="U646" s="3">
        <f t="shared" si="108"/>
        <v>192</v>
      </c>
      <c r="V646" s="3">
        <f t="shared" si="109"/>
        <v>0</v>
      </c>
      <c r="W646" s="3"/>
      <c r="X646" s="3">
        <v>3.6</v>
      </c>
      <c r="Y646" s="3">
        <f t="shared" si="115"/>
        <v>2.4</v>
      </c>
      <c r="Z646" s="3">
        <f t="shared" si="112"/>
        <v>115.2</v>
      </c>
      <c r="AA646" s="1">
        <v>3600</v>
      </c>
      <c r="AB646" s="1">
        <f t="shared" si="113"/>
        <v>3.6</v>
      </c>
    </row>
    <row r="647" spans="1:28" ht="43.2" x14ac:dyDescent="0.3">
      <c r="A647" s="3">
        <f t="shared" si="114"/>
        <v>630</v>
      </c>
      <c r="B647" s="3" t="s">
        <v>2561</v>
      </c>
      <c r="C647" s="3">
        <v>1</v>
      </c>
      <c r="D647" s="3" t="s">
        <v>1572</v>
      </c>
      <c r="E647" s="3" t="s">
        <v>661</v>
      </c>
      <c r="F647" s="3" t="s">
        <v>633</v>
      </c>
      <c r="G647" s="3" t="s">
        <v>2324</v>
      </c>
      <c r="H647" s="3" t="s">
        <v>2480</v>
      </c>
      <c r="I647" s="3" t="s">
        <v>2496</v>
      </c>
      <c r="J647" s="3">
        <v>32</v>
      </c>
      <c r="K647" s="3">
        <v>6000</v>
      </c>
      <c r="L647" s="3" t="s">
        <v>25</v>
      </c>
      <c r="M647" s="3">
        <v>1</v>
      </c>
      <c r="N647" s="28">
        <f t="shared" si="116"/>
        <v>6</v>
      </c>
      <c r="O647" s="28">
        <f t="shared" si="117"/>
        <v>192</v>
      </c>
      <c r="P647" s="12">
        <v>0</v>
      </c>
      <c r="Q647" s="46">
        <f t="shared" si="110"/>
        <v>0</v>
      </c>
      <c r="R647" s="12"/>
      <c r="S647" s="3">
        <f t="shared" si="111"/>
        <v>6</v>
      </c>
      <c r="T647" s="46" t="s">
        <v>2502</v>
      </c>
      <c r="U647" s="3">
        <f t="shared" si="108"/>
        <v>192</v>
      </c>
      <c r="V647" s="3">
        <f t="shared" si="109"/>
        <v>0</v>
      </c>
      <c r="W647" s="3"/>
      <c r="X647" s="3">
        <v>3.6</v>
      </c>
      <c r="Y647" s="3">
        <f t="shared" si="115"/>
        <v>2.4</v>
      </c>
      <c r="Z647" s="3">
        <f t="shared" si="112"/>
        <v>115.2</v>
      </c>
      <c r="AA647" s="1">
        <v>3600</v>
      </c>
      <c r="AB647" s="1">
        <f t="shared" si="113"/>
        <v>3.6</v>
      </c>
    </row>
    <row r="648" spans="1:28" ht="43.2" x14ac:dyDescent="0.3">
      <c r="A648" s="3">
        <f t="shared" si="114"/>
        <v>631</v>
      </c>
      <c r="B648" s="3" t="s">
        <v>2561</v>
      </c>
      <c r="C648" s="3">
        <v>1</v>
      </c>
      <c r="D648" s="3" t="s">
        <v>1572</v>
      </c>
      <c r="E648" s="3" t="s">
        <v>662</v>
      </c>
      <c r="F648" s="3" t="s">
        <v>633</v>
      </c>
      <c r="G648" s="3" t="s">
        <v>2324</v>
      </c>
      <c r="H648" s="3" t="s">
        <v>2480</v>
      </c>
      <c r="I648" s="3" t="s">
        <v>2496</v>
      </c>
      <c r="J648" s="3">
        <v>32</v>
      </c>
      <c r="K648" s="3">
        <v>6000</v>
      </c>
      <c r="L648" s="3" t="s">
        <v>25</v>
      </c>
      <c r="M648" s="3">
        <v>1</v>
      </c>
      <c r="N648" s="28">
        <f t="shared" si="116"/>
        <v>6</v>
      </c>
      <c r="O648" s="28">
        <f t="shared" si="117"/>
        <v>192</v>
      </c>
      <c r="P648" s="12">
        <v>0</v>
      </c>
      <c r="Q648" s="46">
        <f t="shared" si="110"/>
        <v>0</v>
      </c>
      <c r="R648" s="12"/>
      <c r="S648" s="3">
        <f t="shared" si="111"/>
        <v>6</v>
      </c>
      <c r="T648" s="46" t="s">
        <v>2502</v>
      </c>
      <c r="U648" s="3">
        <f t="shared" si="108"/>
        <v>192</v>
      </c>
      <c r="V648" s="3">
        <f t="shared" si="109"/>
        <v>0</v>
      </c>
      <c r="W648" s="3"/>
      <c r="X648" s="3">
        <v>3.6</v>
      </c>
      <c r="Y648" s="3">
        <f t="shared" si="115"/>
        <v>2.4</v>
      </c>
      <c r="Z648" s="3">
        <f t="shared" si="112"/>
        <v>115.2</v>
      </c>
      <c r="AA648" s="1">
        <v>3600</v>
      </c>
      <c r="AB648" s="1">
        <f t="shared" si="113"/>
        <v>3.6</v>
      </c>
    </row>
    <row r="649" spans="1:28" ht="43.2" x14ac:dyDescent="0.3">
      <c r="A649" s="3">
        <f t="shared" si="114"/>
        <v>632</v>
      </c>
      <c r="B649" s="3" t="s">
        <v>2561</v>
      </c>
      <c r="C649" s="3">
        <v>1</v>
      </c>
      <c r="D649" s="3" t="s">
        <v>1572</v>
      </c>
      <c r="E649" s="3" t="s">
        <v>663</v>
      </c>
      <c r="F649" s="3" t="s">
        <v>633</v>
      </c>
      <c r="G649" s="3" t="s">
        <v>2324</v>
      </c>
      <c r="H649" s="3" t="s">
        <v>2480</v>
      </c>
      <c r="I649" s="3" t="s">
        <v>2496</v>
      </c>
      <c r="J649" s="3">
        <v>32</v>
      </c>
      <c r="K649" s="3">
        <v>6000</v>
      </c>
      <c r="L649" s="3" t="s">
        <v>25</v>
      </c>
      <c r="M649" s="3">
        <v>1</v>
      </c>
      <c r="N649" s="28">
        <f t="shared" si="116"/>
        <v>6</v>
      </c>
      <c r="O649" s="28">
        <f t="shared" si="117"/>
        <v>192</v>
      </c>
      <c r="P649" s="12">
        <v>0</v>
      </c>
      <c r="Q649" s="46">
        <f t="shared" si="110"/>
        <v>0</v>
      </c>
      <c r="R649" s="12"/>
      <c r="S649" s="3">
        <f t="shared" si="111"/>
        <v>6</v>
      </c>
      <c r="T649" s="46" t="s">
        <v>2502</v>
      </c>
      <c r="U649" s="3">
        <f t="shared" si="108"/>
        <v>192</v>
      </c>
      <c r="V649" s="3">
        <f t="shared" si="109"/>
        <v>0</v>
      </c>
      <c r="W649" s="3"/>
      <c r="X649" s="3">
        <v>3.6</v>
      </c>
      <c r="Y649" s="3">
        <f t="shared" si="115"/>
        <v>2.4</v>
      </c>
      <c r="Z649" s="3">
        <f t="shared" si="112"/>
        <v>115.2</v>
      </c>
      <c r="AA649" s="1">
        <v>3600</v>
      </c>
      <c r="AB649" s="1">
        <f t="shared" si="113"/>
        <v>3.6</v>
      </c>
    </row>
    <row r="650" spans="1:28" ht="43.2" x14ac:dyDescent="0.3">
      <c r="A650" s="3">
        <f t="shared" si="114"/>
        <v>633</v>
      </c>
      <c r="B650" s="3" t="s">
        <v>2561</v>
      </c>
      <c r="C650" s="3">
        <v>1</v>
      </c>
      <c r="D650" s="3" t="s">
        <v>1572</v>
      </c>
      <c r="E650" s="3" t="s">
        <v>664</v>
      </c>
      <c r="F650" s="3" t="s">
        <v>633</v>
      </c>
      <c r="G650" s="3" t="s">
        <v>2324</v>
      </c>
      <c r="H650" s="3" t="s">
        <v>2480</v>
      </c>
      <c r="I650" s="3" t="s">
        <v>2496</v>
      </c>
      <c r="J650" s="3">
        <v>32</v>
      </c>
      <c r="K650" s="3">
        <v>6000</v>
      </c>
      <c r="L650" s="3" t="s">
        <v>25</v>
      </c>
      <c r="M650" s="3">
        <v>1</v>
      </c>
      <c r="N650" s="28">
        <f t="shared" si="116"/>
        <v>6</v>
      </c>
      <c r="O650" s="28">
        <f t="shared" si="117"/>
        <v>192</v>
      </c>
      <c r="P650" s="12">
        <v>0</v>
      </c>
      <c r="Q650" s="46">
        <f t="shared" si="110"/>
        <v>0</v>
      </c>
      <c r="R650" s="12"/>
      <c r="S650" s="3">
        <f t="shared" si="111"/>
        <v>6</v>
      </c>
      <c r="T650" s="46" t="s">
        <v>2502</v>
      </c>
      <c r="U650" s="3">
        <f t="shared" si="108"/>
        <v>192</v>
      </c>
      <c r="V650" s="3">
        <f t="shared" si="109"/>
        <v>0</v>
      </c>
      <c r="W650" s="3"/>
      <c r="X650" s="3">
        <v>3.6</v>
      </c>
      <c r="Y650" s="3">
        <f t="shared" si="115"/>
        <v>2.4</v>
      </c>
      <c r="Z650" s="3">
        <f t="shared" si="112"/>
        <v>115.2</v>
      </c>
      <c r="AA650" s="1">
        <v>3600</v>
      </c>
      <c r="AB650" s="1">
        <f t="shared" si="113"/>
        <v>3.6</v>
      </c>
    </row>
    <row r="651" spans="1:28" ht="43.2" x14ac:dyDescent="0.3">
      <c r="A651" s="3">
        <f t="shared" si="114"/>
        <v>634</v>
      </c>
      <c r="B651" s="3" t="s">
        <v>2561</v>
      </c>
      <c r="C651" s="3">
        <v>1</v>
      </c>
      <c r="D651" s="3" t="s">
        <v>1572</v>
      </c>
      <c r="E651" s="3" t="s">
        <v>665</v>
      </c>
      <c r="F651" s="3" t="s">
        <v>633</v>
      </c>
      <c r="G651" s="3" t="s">
        <v>2324</v>
      </c>
      <c r="H651" s="3" t="s">
        <v>2480</v>
      </c>
      <c r="I651" s="3" t="s">
        <v>2496</v>
      </c>
      <c r="J651" s="3">
        <v>32</v>
      </c>
      <c r="K651" s="3">
        <v>6000</v>
      </c>
      <c r="L651" s="3" t="s">
        <v>25</v>
      </c>
      <c r="M651" s="3">
        <v>1</v>
      </c>
      <c r="N651" s="28">
        <f t="shared" si="116"/>
        <v>6</v>
      </c>
      <c r="O651" s="28">
        <f t="shared" si="117"/>
        <v>192</v>
      </c>
      <c r="P651" s="12">
        <v>0</v>
      </c>
      <c r="Q651" s="46">
        <f t="shared" si="110"/>
        <v>0</v>
      </c>
      <c r="R651" s="12"/>
      <c r="S651" s="3">
        <f t="shared" si="111"/>
        <v>6</v>
      </c>
      <c r="T651" s="46" t="s">
        <v>2502</v>
      </c>
      <c r="U651" s="3">
        <f t="shared" si="108"/>
        <v>192</v>
      </c>
      <c r="V651" s="3">
        <f t="shared" si="109"/>
        <v>0</v>
      </c>
      <c r="W651" s="3"/>
      <c r="X651" s="3">
        <v>3.6</v>
      </c>
      <c r="Y651" s="3">
        <f t="shared" si="115"/>
        <v>2.4</v>
      </c>
      <c r="Z651" s="3">
        <f t="shared" si="112"/>
        <v>115.2</v>
      </c>
      <c r="AA651" s="1">
        <v>3600</v>
      </c>
      <c r="AB651" s="1">
        <f t="shared" si="113"/>
        <v>3.6</v>
      </c>
    </row>
    <row r="652" spans="1:28" ht="43.2" x14ac:dyDescent="0.3">
      <c r="A652" s="3">
        <f t="shared" si="114"/>
        <v>635</v>
      </c>
      <c r="B652" s="3" t="s">
        <v>2561</v>
      </c>
      <c r="C652" s="3">
        <v>1</v>
      </c>
      <c r="D652" s="3" t="s">
        <v>1572</v>
      </c>
      <c r="E652" s="3" t="s">
        <v>666</v>
      </c>
      <c r="F652" s="3" t="s">
        <v>633</v>
      </c>
      <c r="G652" s="3" t="s">
        <v>2324</v>
      </c>
      <c r="H652" s="3" t="s">
        <v>2480</v>
      </c>
      <c r="I652" s="3" t="s">
        <v>2496</v>
      </c>
      <c r="J652" s="3">
        <v>32</v>
      </c>
      <c r="K652" s="3">
        <v>6000</v>
      </c>
      <c r="L652" s="3" t="s">
        <v>25</v>
      </c>
      <c r="M652" s="3">
        <v>1</v>
      </c>
      <c r="N652" s="28">
        <f t="shared" si="116"/>
        <v>6</v>
      </c>
      <c r="O652" s="28">
        <f t="shared" si="117"/>
        <v>192</v>
      </c>
      <c r="P652" s="12">
        <v>0</v>
      </c>
      <c r="Q652" s="46">
        <f t="shared" si="110"/>
        <v>0</v>
      </c>
      <c r="R652" s="12"/>
      <c r="S652" s="3">
        <f t="shared" si="111"/>
        <v>6</v>
      </c>
      <c r="T652" s="46" t="s">
        <v>2502</v>
      </c>
      <c r="U652" s="3">
        <f t="shared" si="108"/>
        <v>192</v>
      </c>
      <c r="V652" s="3">
        <f t="shared" si="109"/>
        <v>0</v>
      </c>
      <c r="W652" s="3"/>
      <c r="X652" s="3">
        <v>3.6</v>
      </c>
      <c r="Y652" s="3">
        <f t="shared" si="115"/>
        <v>2.4</v>
      </c>
      <c r="Z652" s="3">
        <f t="shared" si="112"/>
        <v>115.2</v>
      </c>
      <c r="AA652" s="1">
        <v>3600</v>
      </c>
      <c r="AB652" s="1">
        <f t="shared" si="113"/>
        <v>3.6</v>
      </c>
    </row>
    <row r="653" spans="1:28" ht="43.2" x14ac:dyDescent="0.3">
      <c r="A653" s="3">
        <f t="shared" si="114"/>
        <v>636</v>
      </c>
      <c r="B653" s="3" t="s">
        <v>2561</v>
      </c>
      <c r="C653" s="3">
        <v>1</v>
      </c>
      <c r="D653" s="3" t="s">
        <v>1572</v>
      </c>
      <c r="E653" s="3" t="s">
        <v>667</v>
      </c>
      <c r="F653" s="3" t="s">
        <v>139</v>
      </c>
      <c r="G653" s="3" t="s">
        <v>2326</v>
      </c>
      <c r="H653" s="3" t="s">
        <v>2478</v>
      </c>
      <c r="I653" s="3" t="s">
        <v>2496</v>
      </c>
      <c r="J653" s="3">
        <v>49.6</v>
      </c>
      <c r="K653" s="3">
        <v>6000</v>
      </c>
      <c r="L653" s="3" t="s">
        <v>25</v>
      </c>
      <c r="M653" s="3">
        <v>1</v>
      </c>
      <c r="N653" s="28">
        <f>(K653/1000)*M653</f>
        <v>6</v>
      </c>
      <c r="O653" s="28">
        <f>N653*J653</f>
        <v>297.60000000000002</v>
      </c>
      <c r="P653" s="12">
        <v>0</v>
      </c>
      <c r="Q653" s="46">
        <f t="shared" si="110"/>
        <v>0</v>
      </c>
      <c r="R653" s="13"/>
      <c r="S653" s="3">
        <f t="shared" si="111"/>
        <v>6</v>
      </c>
      <c r="T653" s="46" t="s">
        <v>2502</v>
      </c>
      <c r="U653" s="42">
        <f t="shared" si="108"/>
        <v>297.60000000000002</v>
      </c>
      <c r="V653" s="42">
        <f t="shared" si="109"/>
        <v>0</v>
      </c>
      <c r="W653" s="3"/>
      <c r="X653" s="3">
        <v>3.6</v>
      </c>
      <c r="Y653" s="3">
        <f t="shared" si="115"/>
        <v>2.4</v>
      </c>
      <c r="Z653" s="3">
        <f t="shared" si="112"/>
        <v>178.56</v>
      </c>
      <c r="AA653" s="1">
        <v>3600</v>
      </c>
      <c r="AB653" s="1">
        <f t="shared" si="113"/>
        <v>3.6</v>
      </c>
    </row>
    <row r="654" spans="1:28" ht="43.2" x14ac:dyDescent="0.3">
      <c r="A654" s="3">
        <f t="shared" si="114"/>
        <v>637</v>
      </c>
      <c r="B654" s="3" t="s">
        <v>2561</v>
      </c>
      <c r="C654" s="3">
        <v>1</v>
      </c>
      <c r="D654" s="3" t="s">
        <v>1572</v>
      </c>
      <c r="E654" s="3" t="s">
        <v>668</v>
      </c>
      <c r="F654" s="3" t="s">
        <v>633</v>
      </c>
      <c r="G654" s="3" t="s">
        <v>2324</v>
      </c>
      <c r="H654" s="3" t="s">
        <v>2480</v>
      </c>
      <c r="I654" s="3" t="s">
        <v>2496</v>
      </c>
      <c r="J654" s="3">
        <v>32</v>
      </c>
      <c r="K654" s="3">
        <v>6000</v>
      </c>
      <c r="L654" s="3" t="s">
        <v>25</v>
      </c>
      <c r="M654" s="3">
        <v>1</v>
      </c>
      <c r="N654" s="28">
        <f t="shared" ref="N654:N714" si="118">(K654/1000)*M654</f>
        <v>6</v>
      </c>
      <c r="O654" s="28">
        <f t="shared" ref="O654:O714" si="119">N654*J654</f>
        <v>192</v>
      </c>
      <c r="P654" s="12">
        <v>0</v>
      </c>
      <c r="Q654" s="46">
        <f t="shared" si="110"/>
        <v>0</v>
      </c>
      <c r="R654" s="12"/>
      <c r="S654" s="3">
        <f t="shared" si="111"/>
        <v>6</v>
      </c>
      <c r="T654" s="46" t="s">
        <v>2502</v>
      </c>
      <c r="U654" s="3">
        <f t="shared" ref="U654:U717" si="120">S654*J654</f>
        <v>192</v>
      </c>
      <c r="V654" s="3">
        <f t="shared" ref="V654:V717" si="121">Q654*J654</f>
        <v>0</v>
      </c>
      <c r="W654" s="3"/>
      <c r="X654" s="3">
        <v>3.6</v>
      </c>
      <c r="Y654" s="3">
        <f t="shared" si="115"/>
        <v>2.4</v>
      </c>
      <c r="Z654" s="3">
        <f t="shared" si="112"/>
        <v>115.2</v>
      </c>
      <c r="AA654" s="1">
        <v>3600</v>
      </c>
      <c r="AB654" s="1">
        <f t="shared" si="113"/>
        <v>3.6</v>
      </c>
    </row>
    <row r="655" spans="1:28" ht="43.2" x14ac:dyDescent="0.3">
      <c r="A655" s="3">
        <f t="shared" si="114"/>
        <v>638</v>
      </c>
      <c r="B655" s="3" t="s">
        <v>2561</v>
      </c>
      <c r="C655" s="3">
        <v>1</v>
      </c>
      <c r="D655" s="3" t="s">
        <v>1572</v>
      </c>
      <c r="E655" s="3" t="s">
        <v>669</v>
      </c>
      <c r="F655" s="3" t="s">
        <v>633</v>
      </c>
      <c r="G655" s="3" t="s">
        <v>2324</v>
      </c>
      <c r="H655" s="3" t="s">
        <v>2480</v>
      </c>
      <c r="I655" s="3" t="s">
        <v>2496</v>
      </c>
      <c r="J655" s="3">
        <v>32</v>
      </c>
      <c r="K655" s="3">
        <v>6000</v>
      </c>
      <c r="L655" s="3" t="s">
        <v>25</v>
      </c>
      <c r="M655" s="3">
        <v>1</v>
      </c>
      <c r="N655" s="28">
        <f t="shared" si="118"/>
        <v>6</v>
      </c>
      <c r="O655" s="28">
        <f t="shared" si="119"/>
        <v>192</v>
      </c>
      <c r="P655" s="12">
        <v>0</v>
      </c>
      <c r="Q655" s="46">
        <f t="shared" si="110"/>
        <v>0</v>
      </c>
      <c r="R655" s="12"/>
      <c r="S655" s="3">
        <f t="shared" si="111"/>
        <v>6</v>
      </c>
      <c r="T655" s="46" t="s">
        <v>2502</v>
      </c>
      <c r="U655" s="3">
        <f t="shared" si="120"/>
        <v>192</v>
      </c>
      <c r="V655" s="3">
        <f t="shared" si="121"/>
        <v>0</v>
      </c>
      <c r="W655" s="3"/>
      <c r="X655" s="3">
        <v>3.6</v>
      </c>
      <c r="Y655" s="3">
        <f t="shared" si="115"/>
        <v>2.4</v>
      </c>
      <c r="Z655" s="3">
        <f t="shared" si="112"/>
        <v>115.2</v>
      </c>
      <c r="AA655" s="1">
        <v>3600</v>
      </c>
      <c r="AB655" s="1">
        <f t="shared" si="113"/>
        <v>3.6</v>
      </c>
    </row>
    <row r="656" spans="1:28" ht="43.2" x14ac:dyDescent="0.3">
      <c r="A656" s="3">
        <f t="shared" si="114"/>
        <v>639</v>
      </c>
      <c r="B656" s="3" t="s">
        <v>2561</v>
      </c>
      <c r="C656" s="3">
        <v>1</v>
      </c>
      <c r="D656" s="3" t="s">
        <v>1572</v>
      </c>
      <c r="E656" s="3" t="s">
        <v>670</v>
      </c>
      <c r="F656" s="3" t="s">
        <v>139</v>
      </c>
      <c r="G656" s="3" t="s">
        <v>2326</v>
      </c>
      <c r="H656" s="3" t="s">
        <v>2478</v>
      </c>
      <c r="I656" s="3" t="s">
        <v>2496</v>
      </c>
      <c r="J656" s="3">
        <v>49.6</v>
      </c>
      <c r="K656" s="3">
        <f>8000-2675</f>
        <v>5325</v>
      </c>
      <c r="L656" s="3" t="s">
        <v>25</v>
      </c>
      <c r="M656" s="3">
        <v>1</v>
      </c>
      <c r="N656" s="40">
        <f t="shared" si="118"/>
        <v>5.3250000000000002</v>
      </c>
      <c r="O656" s="28">
        <f t="shared" si="119"/>
        <v>264.12</v>
      </c>
      <c r="P656" s="12">
        <v>0</v>
      </c>
      <c r="Q656" s="46">
        <f t="shared" si="110"/>
        <v>0</v>
      </c>
      <c r="R656" s="13"/>
      <c r="S656" s="3">
        <f t="shared" si="111"/>
        <v>5.3250000000000002</v>
      </c>
      <c r="T656" s="46" t="s">
        <v>2502</v>
      </c>
      <c r="U656" s="42">
        <f t="shared" si="120"/>
        <v>264.12</v>
      </c>
      <c r="V656" s="42">
        <f t="shared" si="121"/>
        <v>0</v>
      </c>
      <c r="W656" s="3"/>
      <c r="X656" s="3">
        <v>0.26624999999999999</v>
      </c>
      <c r="Y656" s="3">
        <f t="shared" si="115"/>
        <v>5.0587499999999999</v>
      </c>
      <c r="Z656" s="3">
        <f t="shared" si="112"/>
        <v>13.206</v>
      </c>
      <c r="AA656" s="1">
        <v>266.25</v>
      </c>
      <c r="AB656" s="1">
        <f t="shared" si="113"/>
        <v>0.26624999999999999</v>
      </c>
    </row>
    <row r="657" spans="1:28" ht="43.2" x14ac:dyDescent="0.3">
      <c r="A657" s="3">
        <f t="shared" si="114"/>
        <v>640</v>
      </c>
      <c r="B657" s="3" t="s">
        <v>2561</v>
      </c>
      <c r="C657" s="3">
        <v>1</v>
      </c>
      <c r="D657" s="3" t="s">
        <v>1572</v>
      </c>
      <c r="E657" s="3" t="s">
        <v>671</v>
      </c>
      <c r="F657" s="3" t="s">
        <v>139</v>
      </c>
      <c r="G657" s="3" t="s">
        <v>2326</v>
      </c>
      <c r="H657" s="3" t="s">
        <v>2478</v>
      </c>
      <c r="I657" s="3" t="s">
        <v>2496</v>
      </c>
      <c r="J657" s="3">
        <v>49.6</v>
      </c>
      <c r="K657" s="3">
        <f>8000-2675</f>
        <v>5325</v>
      </c>
      <c r="L657" s="3" t="s">
        <v>25</v>
      </c>
      <c r="M657" s="3">
        <v>1</v>
      </c>
      <c r="N657" s="40">
        <f t="shared" si="118"/>
        <v>5.3250000000000002</v>
      </c>
      <c r="O657" s="28">
        <f t="shared" si="119"/>
        <v>264.12</v>
      </c>
      <c r="P657" s="12">
        <v>0</v>
      </c>
      <c r="Q657" s="46">
        <f t="shared" si="110"/>
        <v>0</v>
      </c>
      <c r="R657" s="13"/>
      <c r="S657" s="3">
        <f t="shared" si="111"/>
        <v>5.3250000000000002</v>
      </c>
      <c r="T657" s="46" t="s">
        <v>2502</v>
      </c>
      <c r="U657" s="42">
        <f t="shared" si="120"/>
        <v>264.12</v>
      </c>
      <c r="V657" s="42">
        <f t="shared" si="121"/>
        <v>0</v>
      </c>
      <c r="W657" s="3"/>
      <c r="X657" s="3">
        <v>0.26624999999999999</v>
      </c>
      <c r="Y657" s="3">
        <f t="shared" si="115"/>
        <v>5.0587499999999999</v>
      </c>
      <c r="Z657" s="3">
        <f t="shared" si="112"/>
        <v>13.206</v>
      </c>
      <c r="AA657" s="1">
        <v>266.25</v>
      </c>
      <c r="AB657" s="1">
        <f t="shared" si="113"/>
        <v>0.26624999999999999</v>
      </c>
    </row>
    <row r="658" spans="1:28" ht="43.2" x14ac:dyDescent="0.3">
      <c r="A658" s="3">
        <f t="shared" si="114"/>
        <v>641</v>
      </c>
      <c r="B658" s="3" t="s">
        <v>2561</v>
      </c>
      <c r="C658" s="3">
        <v>1</v>
      </c>
      <c r="D658" s="3" t="s">
        <v>1572</v>
      </c>
      <c r="E658" s="3" t="s">
        <v>672</v>
      </c>
      <c r="F658" s="3" t="s">
        <v>139</v>
      </c>
      <c r="G658" s="3" t="s">
        <v>2326</v>
      </c>
      <c r="H658" s="3" t="s">
        <v>2478</v>
      </c>
      <c r="I658" s="3" t="s">
        <v>2496</v>
      </c>
      <c r="J658" s="3">
        <v>49.6</v>
      </c>
      <c r="K658" s="3">
        <v>8000</v>
      </c>
      <c r="L658" s="3" t="s">
        <v>25</v>
      </c>
      <c r="M658" s="3">
        <v>1</v>
      </c>
      <c r="N658" s="28">
        <f t="shared" si="118"/>
        <v>8</v>
      </c>
      <c r="O658" s="28">
        <f t="shared" si="119"/>
        <v>396.8</v>
      </c>
      <c r="P658" s="12">
        <v>0</v>
      </c>
      <c r="Q658" s="46">
        <f t="shared" ref="Q658:Q721" si="122">N658*P658</f>
        <v>0</v>
      </c>
      <c r="R658" s="13"/>
      <c r="S658" s="3">
        <f t="shared" ref="S658:S721" si="123">N658-Q658</f>
        <v>8</v>
      </c>
      <c r="T658" s="46" t="s">
        <v>2502</v>
      </c>
      <c r="U658" s="42">
        <f t="shared" si="120"/>
        <v>396.8</v>
      </c>
      <c r="V658" s="42">
        <f t="shared" si="121"/>
        <v>0</v>
      </c>
      <c r="W658" s="3"/>
      <c r="X658" s="3">
        <v>0.4</v>
      </c>
      <c r="Y658" s="3">
        <f t="shared" si="115"/>
        <v>7.6</v>
      </c>
      <c r="Z658" s="3">
        <f t="shared" si="112"/>
        <v>19.840000000000003</v>
      </c>
      <c r="AA658" s="1">
        <v>400</v>
      </c>
      <c r="AB658" s="1">
        <f t="shared" si="113"/>
        <v>0.4</v>
      </c>
    </row>
    <row r="659" spans="1:28" ht="43.2" x14ac:dyDescent="0.3">
      <c r="A659" s="3">
        <f t="shared" si="114"/>
        <v>642</v>
      </c>
      <c r="B659" s="3" t="s">
        <v>2561</v>
      </c>
      <c r="C659" s="3">
        <v>1</v>
      </c>
      <c r="D659" s="3" t="s">
        <v>1572</v>
      </c>
      <c r="E659" s="3" t="s">
        <v>673</v>
      </c>
      <c r="F659" s="3" t="s">
        <v>139</v>
      </c>
      <c r="G659" s="3" t="s">
        <v>2326</v>
      </c>
      <c r="H659" s="3" t="s">
        <v>2478</v>
      </c>
      <c r="I659" s="3" t="s">
        <v>2496</v>
      </c>
      <c r="J659" s="3">
        <v>49.6</v>
      </c>
      <c r="K659" s="3">
        <v>8000</v>
      </c>
      <c r="L659" s="3" t="s">
        <v>25</v>
      </c>
      <c r="M659" s="3">
        <v>1</v>
      </c>
      <c r="N659" s="28">
        <f t="shared" si="118"/>
        <v>8</v>
      </c>
      <c r="O659" s="28">
        <f t="shared" si="119"/>
        <v>396.8</v>
      </c>
      <c r="P659" s="12">
        <v>0</v>
      </c>
      <c r="Q659" s="46">
        <f t="shared" si="122"/>
        <v>0</v>
      </c>
      <c r="R659" s="13"/>
      <c r="S659" s="3">
        <f t="shared" si="123"/>
        <v>8</v>
      </c>
      <c r="T659" s="46" t="s">
        <v>2502</v>
      </c>
      <c r="U659" s="42">
        <f t="shared" si="120"/>
        <v>396.8</v>
      </c>
      <c r="V659" s="42">
        <f t="shared" si="121"/>
        <v>0</v>
      </c>
      <c r="W659" s="3"/>
      <c r="X659" s="3">
        <v>0.4</v>
      </c>
      <c r="Y659" s="3">
        <f t="shared" si="115"/>
        <v>7.6</v>
      </c>
      <c r="Z659" s="3">
        <f t="shared" ref="Z659:Z722" si="124">X659*J659*M659</f>
        <v>19.840000000000003</v>
      </c>
      <c r="AA659" s="1">
        <v>400</v>
      </c>
      <c r="AB659" s="1">
        <f t="shared" ref="AB659:AB722" si="125">AA659/1000</f>
        <v>0.4</v>
      </c>
    </row>
    <row r="660" spans="1:28" ht="43.2" x14ac:dyDescent="0.3">
      <c r="A660" s="3">
        <f t="shared" ref="A660:A723" si="126">A659+1</f>
        <v>643</v>
      </c>
      <c r="B660" s="3" t="s">
        <v>2561</v>
      </c>
      <c r="C660" s="3">
        <v>1</v>
      </c>
      <c r="D660" s="3" t="s">
        <v>1572</v>
      </c>
      <c r="E660" s="3" t="s">
        <v>674</v>
      </c>
      <c r="F660" s="3" t="s">
        <v>139</v>
      </c>
      <c r="G660" s="3" t="s">
        <v>2326</v>
      </c>
      <c r="H660" s="3" t="s">
        <v>2478</v>
      </c>
      <c r="I660" s="3" t="s">
        <v>2496</v>
      </c>
      <c r="J660" s="3">
        <v>49.6</v>
      </c>
      <c r="K660" s="3">
        <v>6000</v>
      </c>
      <c r="L660" s="3" t="s">
        <v>25</v>
      </c>
      <c r="M660" s="3">
        <v>1</v>
      </c>
      <c r="N660" s="28">
        <f t="shared" si="118"/>
        <v>6</v>
      </c>
      <c r="O660" s="28">
        <f t="shared" si="119"/>
        <v>297.60000000000002</v>
      </c>
      <c r="P660" s="12">
        <v>0</v>
      </c>
      <c r="Q660" s="46">
        <f t="shared" si="122"/>
        <v>0</v>
      </c>
      <c r="R660" s="13"/>
      <c r="S660" s="3">
        <f t="shared" si="123"/>
        <v>6</v>
      </c>
      <c r="T660" s="46" t="s">
        <v>2502</v>
      </c>
      <c r="U660" s="42">
        <f t="shared" si="120"/>
        <v>297.60000000000002</v>
      </c>
      <c r="V660" s="42">
        <f t="shared" si="121"/>
        <v>0</v>
      </c>
      <c r="W660" s="3"/>
      <c r="X660" s="3">
        <v>0.3</v>
      </c>
      <c r="Y660" s="3">
        <f t="shared" si="115"/>
        <v>5.7</v>
      </c>
      <c r="Z660" s="3">
        <f t="shared" si="124"/>
        <v>14.879999999999999</v>
      </c>
      <c r="AA660" s="1">
        <v>300</v>
      </c>
      <c r="AB660" s="1">
        <f t="shared" si="125"/>
        <v>0.3</v>
      </c>
    </row>
    <row r="661" spans="1:28" ht="43.2" x14ac:dyDescent="0.3">
      <c r="A661" s="3">
        <f t="shared" si="126"/>
        <v>644</v>
      </c>
      <c r="B661" s="3" t="s">
        <v>2561</v>
      </c>
      <c r="C661" s="3">
        <v>1</v>
      </c>
      <c r="D661" s="3" t="s">
        <v>1572</v>
      </c>
      <c r="E661" s="3" t="s">
        <v>675</v>
      </c>
      <c r="F661" s="3" t="s">
        <v>139</v>
      </c>
      <c r="G661" s="3" t="s">
        <v>2326</v>
      </c>
      <c r="H661" s="3" t="s">
        <v>2478</v>
      </c>
      <c r="I661" s="3" t="s">
        <v>2496</v>
      </c>
      <c r="J661" s="3">
        <v>49.6</v>
      </c>
      <c r="K661" s="3">
        <v>6000</v>
      </c>
      <c r="L661" s="3" t="s">
        <v>25</v>
      </c>
      <c r="M661" s="3">
        <v>1</v>
      </c>
      <c r="N661" s="28">
        <f t="shared" si="118"/>
        <v>6</v>
      </c>
      <c r="O661" s="28">
        <f t="shared" si="119"/>
        <v>297.60000000000002</v>
      </c>
      <c r="P661" s="12">
        <v>0</v>
      </c>
      <c r="Q661" s="46">
        <f t="shared" si="122"/>
        <v>0</v>
      </c>
      <c r="R661" s="13"/>
      <c r="S661" s="3">
        <f t="shared" si="123"/>
        <v>6</v>
      </c>
      <c r="T661" s="46" t="s">
        <v>2502</v>
      </c>
      <c r="U661" s="42">
        <f t="shared" si="120"/>
        <v>297.60000000000002</v>
      </c>
      <c r="V661" s="42">
        <f t="shared" si="121"/>
        <v>0</v>
      </c>
      <c r="W661" s="3"/>
      <c r="X661" s="3">
        <v>0.3</v>
      </c>
      <c r="Y661" s="3">
        <f t="shared" si="115"/>
        <v>5.7</v>
      </c>
      <c r="Z661" s="3">
        <f t="shared" si="124"/>
        <v>14.879999999999999</v>
      </c>
      <c r="AA661" s="1">
        <v>300</v>
      </c>
      <c r="AB661" s="1">
        <f t="shared" si="125"/>
        <v>0.3</v>
      </c>
    </row>
    <row r="662" spans="1:28" ht="43.2" x14ac:dyDescent="0.3">
      <c r="A662" s="3">
        <f t="shared" si="126"/>
        <v>645</v>
      </c>
      <c r="B662" s="3" t="s">
        <v>2561</v>
      </c>
      <c r="C662" s="3">
        <v>1</v>
      </c>
      <c r="D662" s="3" t="s">
        <v>1572</v>
      </c>
      <c r="E662" s="3" t="s">
        <v>676</v>
      </c>
      <c r="F662" s="3" t="s">
        <v>139</v>
      </c>
      <c r="G662" s="3" t="s">
        <v>2326</v>
      </c>
      <c r="H662" s="3" t="s">
        <v>2478</v>
      </c>
      <c r="I662" s="3" t="s">
        <v>2496</v>
      </c>
      <c r="J662" s="3">
        <v>49.6</v>
      </c>
      <c r="K662" s="3">
        <v>6000</v>
      </c>
      <c r="L662" s="3" t="s">
        <v>25</v>
      </c>
      <c r="M662" s="3">
        <v>1</v>
      </c>
      <c r="N662" s="28">
        <f t="shared" si="118"/>
        <v>6</v>
      </c>
      <c r="O662" s="28">
        <f t="shared" si="119"/>
        <v>297.60000000000002</v>
      </c>
      <c r="P662" s="12">
        <v>0</v>
      </c>
      <c r="Q662" s="46">
        <f t="shared" si="122"/>
        <v>0</v>
      </c>
      <c r="R662" s="13"/>
      <c r="S662" s="3">
        <f t="shared" si="123"/>
        <v>6</v>
      </c>
      <c r="T662" s="46" t="s">
        <v>2502</v>
      </c>
      <c r="U662" s="42">
        <f t="shared" si="120"/>
        <v>297.60000000000002</v>
      </c>
      <c r="V662" s="42">
        <f t="shared" si="121"/>
        <v>0</v>
      </c>
      <c r="W662" s="3"/>
      <c r="X662" s="3">
        <v>3.6</v>
      </c>
      <c r="Y662" s="3">
        <f t="shared" si="115"/>
        <v>2.4</v>
      </c>
      <c r="Z662" s="3">
        <f t="shared" si="124"/>
        <v>178.56</v>
      </c>
      <c r="AA662" s="1">
        <v>3600</v>
      </c>
      <c r="AB662" s="1">
        <f t="shared" si="125"/>
        <v>3.6</v>
      </c>
    </row>
    <row r="663" spans="1:28" ht="43.2" x14ac:dyDescent="0.3">
      <c r="A663" s="3">
        <f t="shared" si="126"/>
        <v>646</v>
      </c>
      <c r="B663" s="3" t="s">
        <v>2561</v>
      </c>
      <c r="C663" s="3">
        <v>1</v>
      </c>
      <c r="D663" s="3" t="s">
        <v>1572</v>
      </c>
      <c r="E663" s="3" t="s">
        <v>677</v>
      </c>
      <c r="F663" s="3" t="s">
        <v>139</v>
      </c>
      <c r="G663" s="3" t="s">
        <v>2326</v>
      </c>
      <c r="H663" s="3" t="s">
        <v>2478</v>
      </c>
      <c r="I663" s="3" t="s">
        <v>2496</v>
      </c>
      <c r="J663" s="3">
        <v>49.6</v>
      </c>
      <c r="K663" s="3">
        <v>6000</v>
      </c>
      <c r="L663" s="3" t="s">
        <v>25</v>
      </c>
      <c r="M663" s="3">
        <v>1</v>
      </c>
      <c r="N663" s="28">
        <f t="shared" si="118"/>
        <v>6</v>
      </c>
      <c r="O663" s="28">
        <f t="shared" si="119"/>
        <v>297.60000000000002</v>
      </c>
      <c r="P663" s="12">
        <v>0</v>
      </c>
      <c r="Q663" s="46">
        <f t="shared" si="122"/>
        <v>0</v>
      </c>
      <c r="R663" s="13"/>
      <c r="S663" s="3">
        <f t="shared" si="123"/>
        <v>6</v>
      </c>
      <c r="T663" s="46" t="s">
        <v>2502</v>
      </c>
      <c r="U663" s="42">
        <f t="shared" si="120"/>
        <v>297.60000000000002</v>
      </c>
      <c r="V663" s="42">
        <f t="shared" si="121"/>
        <v>0</v>
      </c>
      <c r="W663" s="3"/>
      <c r="X663" s="3">
        <v>3.6</v>
      </c>
      <c r="Y663" s="3">
        <f t="shared" si="115"/>
        <v>2.4</v>
      </c>
      <c r="Z663" s="3">
        <f t="shared" si="124"/>
        <v>178.56</v>
      </c>
      <c r="AA663" s="1">
        <v>3600</v>
      </c>
      <c r="AB663" s="1">
        <f t="shared" si="125"/>
        <v>3.6</v>
      </c>
    </row>
    <row r="664" spans="1:28" ht="43.2" x14ac:dyDescent="0.3">
      <c r="A664" s="3">
        <f t="shared" si="126"/>
        <v>647</v>
      </c>
      <c r="B664" s="3" t="s">
        <v>2561</v>
      </c>
      <c r="C664" s="3">
        <v>1</v>
      </c>
      <c r="D664" s="3" t="s">
        <v>1572</v>
      </c>
      <c r="E664" s="3" t="s">
        <v>678</v>
      </c>
      <c r="F664" s="3" t="s">
        <v>139</v>
      </c>
      <c r="G664" s="3" t="s">
        <v>2326</v>
      </c>
      <c r="H664" s="3" t="s">
        <v>2478</v>
      </c>
      <c r="I664" s="3" t="s">
        <v>2496</v>
      </c>
      <c r="J664" s="3">
        <v>49.6</v>
      </c>
      <c r="K664" s="3">
        <v>6000</v>
      </c>
      <c r="L664" s="3" t="s">
        <v>25</v>
      </c>
      <c r="M664" s="3">
        <v>1</v>
      </c>
      <c r="N664" s="28">
        <f t="shared" si="118"/>
        <v>6</v>
      </c>
      <c r="O664" s="28">
        <f t="shared" si="119"/>
        <v>297.60000000000002</v>
      </c>
      <c r="P664" s="12">
        <v>0</v>
      </c>
      <c r="Q664" s="46">
        <f t="shared" si="122"/>
        <v>0</v>
      </c>
      <c r="R664" s="13"/>
      <c r="S664" s="3">
        <f t="shared" si="123"/>
        <v>6</v>
      </c>
      <c r="T664" s="46" t="s">
        <v>2502</v>
      </c>
      <c r="U664" s="42">
        <f t="shared" si="120"/>
        <v>297.60000000000002</v>
      </c>
      <c r="V664" s="42">
        <f t="shared" si="121"/>
        <v>0</v>
      </c>
      <c r="W664" s="3"/>
      <c r="X664" s="3">
        <v>3.6</v>
      </c>
      <c r="Y664" s="3">
        <f t="shared" si="115"/>
        <v>2.4</v>
      </c>
      <c r="Z664" s="3">
        <f t="shared" si="124"/>
        <v>178.56</v>
      </c>
      <c r="AA664" s="1">
        <v>3600</v>
      </c>
      <c r="AB664" s="1">
        <f t="shared" si="125"/>
        <v>3.6</v>
      </c>
    </row>
    <row r="665" spans="1:28" ht="43.2" x14ac:dyDescent="0.3">
      <c r="A665" s="3">
        <f t="shared" si="126"/>
        <v>648</v>
      </c>
      <c r="B665" s="3" t="s">
        <v>2561</v>
      </c>
      <c r="C665" s="3">
        <v>1</v>
      </c>
      <c r="D665" s="3" t="s">
        <v>1572</v>
      </c>
      <c r="E665" s="3" t="s">
        <v>679</v>
      </c>
      <c r="F665" s="3" t="s">
        <v>139</v>
      </c>
      <c r="G665" s="3" t="s">
        <v>2326</v>
      </c>
      <c r="H665" s="3" t="s">
        <v>2478</v>
      </c>
      <c r="I665" s="3" t="s">
        <v>2496</v>
      </c>
      <c r="J665" s="3">
        <v>49.6</v>
      </c>
      <c r="K665" s="3">
        <v>6000</v>
      </c>
      <c r="L665" s="3" t="s">
        <v>25</v>
      </c>
      <c r="M665" s="3">
        <v>1</v>
      </c>
      <c r="N665" s="28">
        <f t="shared" si="118"/>
        <v>6</v>
      </c>
      <c r="O665" s="28">
        <f t="shared" si="119"/>
        <v>297.60000000000002</v>
      </c>
      <c r="P665" s="12">
        <v>0</v>
      </c>
      <c r="Q665" s="46">
        <f t="shared" si="122"/>
        <v>0</v>
      </c>
      <c r="R665" s="13"/>
      <c r="S665" s="3">
        <f t="shared" si="123"/>
        <v>6</v>
      </c>
      <c r="T665" s="46" t="s">
        <v>2502</v>
      </c>
      <c r="U665" s="42">
        <f t="shared" si="120"/>
        <v>297.60000000000002</v>
      </c>
      <c r="V665" s="42">
        <f t="shared" si="121"/>
        <v>0</v>
      </c>
      <c r="W665" s="3"/>
      <c r="X665" s="3">
        <v>3.6</v>
      </c>
      <c r="Y665" s="3">
        <f t="shared" si="115"/>
        <v>2.4</v>
      </c>
      <c r="Z665" s="3">
        <f t="shared" si="124"/>
        <v>178.56</v>
      </c>
      <c r="AA665" s="1">
        <v>3600</v>
      </c>
      <c r="AB665" s="1">
        <f t="shared" si="125"/>
        <v>3.6</v>
      </c>
    </row>
    <row r="666" spans="1:28" ht="43.2" x14ac:dyDescent="0.3">
      <c r="A666" s="3">
        <f t="shared" si="126"/>
        <v>649</v>
      </c>
      <c r="B666" s="3" t="s">
        <v>2561</v>
      </c>
      <c r="C666" s="3">
        <v>1</v>
      </c>
      <c r="D666" s="3" t="s">
        <v>1572</v>
      </c>
      <c r="E666" s="3" t="s">
        <v>680</v>
      </c>
      <c r="F666" s="3" t="s">
        <v>688</v>
      </c>
      <c r="G666" s="3" t="s">
        <v>2331</v>
      </c>
      <c r="H666" s="3" t="s">
        <v>2481</v>
      </c>
      <c r="I666" s="3" t="s">
        <v>2496</v>
      </c>
      <c r="J666" s="3">
        <v>56.6</v>
      </c>
      <c r="K666" s="3">
        <v>10000</v>
      </c>
      <c r="L666" s="3" t="s">
        <v>25</v>
      </c>
      <c r="M666" s="3">
        <v>1</v>
      </c>
      <c r="N666" s="28">
        <f t="shared" si="118"/>
        <v>10</v>
      </c>
      <c r="O666" s="28">
        <f t="shared" si="119"/>
        <v>566</v>
      </c>
      <c r="P666" s="12">
        <v>0</v>
      </c>
      <c r="Q666" s="46">
        <f t="shared" si="122"/>
        <v>0</v>
      </c>
      <c r="R666" s="12"/>
      <c r="S666" s="3">
        <f t="shared" si="123"/>
        <v>10</v>
      </c>
      <c r="T666" s="46" t="s">
        <v>2502</v>
      </c>
      <c r="U666" s="3">
        <f t="shared" si="120"/>
        <v>566</v>
      </c>
      <c r="V666" s="3">
        <f t="shared" si="121"/>
        <v>0</v>
      </c>
      <c r="W666" s="3"/>
      <c r="X666" s="3">
        <v>6</v>
      </c>
      <c r="Y666" s="3">
        <f t="shared" si="115"/>
        <v>4</v>
      </c>
      <c r="Z666" s="3">
        <f t="shared" si="124"/>
        <v>339.6</v>
      </c>
      <c r="AA666" s="1">
        <v>6000</v>
      </c>
      <c r="AB666" s="1">
        <f t="shared" si="125"/>
        <v>6</v>
      </c>
    </row>
    <row r="667" spans="1:28" ht="43.2" x14ac:dyDescent="0.3">
      <c r="A667" s="3">
        <f t="shared" si="126"/>
        <v>650</v>
      </c>
      <c r="B667" s="3" t="s">
        <v>2561</v>
      </c>
      <c r="C667" s="3">
        <v>1</v>
      </c>
      <c r="D667" s="3" t="s">
        <v>1572</v>
      </c>
      <c r="E667" s="3" t="s">
        <v>681</v>
      </c>
      <c r="F667" s="3" t="s">
        <v>688</v>
      </c>
      <c r="G667" s="3" t="s">
        <v>2331</v>
      </c>
      <c r="H667" s="3" t="s">
        <v>2481</v>
      </c>
      <c r="I667" s="3" t="s">
        <v>2496</v>
      </c>
      <c r="J667" s="3">
        <v>56.6</v>
      </c>
      <c r="K667" s="3">
        <v>10000</v>
      </c>
      <c r="L667" s="3" t="s">
        <v>25</v>
      </c>
      <c r="M667" s="3">
        <v>1</v>
      </c>
      <c r="N667" s="28">
        <f t="shared" si="118"/>
        <v>10</v>
      </c>
      <c r="O667" s="28">
        <f t="shared" si="119"/>
        <v>566</v>
      </c>
      <c r="P667" s="12">
        <v>0</v>
      </c>
      <c r="Q667" s="46">
        <f t="shared" si="122"/>
        <v>0</v>
      </c>
      <c r="R667" s="12"/>
      <c r="S667" s="3">
        <f t="shared" si="123"/>
        <v>10</v>
      </c>
      <c r="T667" s="46" t="s">
        <v>2502</v>
      </c>
      <c r="U667" s="3">
        <f t="shared" si="120"/>
        <v>566</v>
      </c>
      <c r="V667" s="3">
        <f t="shared" si="121"/>
        <v>0</v>
      </c>
      <c r="W667" s="3"/>
      <c r="X667" s="3">
        <v>6</v>
      </c>
      <c r="Y667" s="3">
        <f t="shared" si="115"/>
        <v>4</v>
      </c>
      <c r="Z667" s="3">
        <f t="shared" si="124"/>
        <v>339.6</v>
      </c>
      <c r="AA667" s="1">
        <v>6000</v>
      </c>
      <c r="AB667" s="1">
        <f t="shared" si="125"/>
        <v>6</v>
      </c>
    </row>
    <row r="668" spans="1:28" ht="43.2" x14ac:dyDescent="0.3">
      <c r="A668" s="3">
        <f t="shared" si="126"/>
        <v>651</v>
      </c>
      <c r="B668" s="3" t="s">
        <v>2561</v>
      </c>
      <c r="C668" s="3">
        <v>1</v>
      </c>
      <c r="D668" s="3" t="s">
        <v>1572</v>
      </c>
      <c r="E668" s="3" t="s">
        <v>682</v>
      </c>
      <c r="F668" s="3" t="s">
        <v>688</v>
      </c>
      <c r="G668" s="3" t="s">
        <v>2331</v>
      </c>
      <c r="H668" s="3" t="s">
        <v>2481</v>
      </c>
      <c r="I668" s="3" t="s">
        <v>2496</v>
      </c>
      <c r="J668" s="3">
        <v>56.6</v>
      </c>
      <c r="K668" s="3">
        <v>10000</v>
      </c>
      <c r="L668" s="3" t="s">
        <v>25</v>
      </c>
      <c r="M668" s="3">
        <v>1</v>
      </c>
      <c r="N668" s="28">
        <f t="shared" si="118"/>
        <v>10</v>
      </c>
      <c r="O668" s="28">
        <f t="shared" si="119"/>
        <v>566</v>
      </c>
      <c r="P668" s="12">
        <v>0</v>
      </c>
      <c r="Q668" s="46">
        <f t="shared" si="122"/>
        <v>0</v>
      </c>
      <c r="R668" s="12"/>
      <c r="S668" s="3">
        <f t="shared" si="123"/>
        <v>10</v>
      </c>
      <c r="T668" s="46" t="s">
        <v>2502</v>
      </c>
      <c r="U668" s="3">
        <f t="shared" si="120"/>
        <v>566</v>
      </c>
      <c r="V668" s="3">
        <f t="shared" si="121"/>
        <v>0</v>
      </c>
      <c r="W668" s="3"/>
      <c r="X668" s="3">
        <v>6</v>
      </c>
      <c r="Y668" s="3">
        <f t="shared" si="115"/>
        <v>4</v>
      </c>
      <c r="Z668" s="3">
        <f t="shared" si="124"/>
        <v>339.6</v>
      </c>
      <c r="AA668" s="1">
        <v>6000</v>
      </c>
      <c r="AB668" s="1">
        <f t="shared" si="125"/>
        <v>6</v>
      </c>
    </row>
    <row r="669" spans="1:28" ht="43.2" x14ac:dyDescent="0.3">
      <c r="A669" s="3">
        <f t="shared" si="126"/>
        <v>652</v>
      </c>
      <c r="B669" s="3" t="s">
        <v>2561</v>
      </c>
      <c r="C669" s="3">
        <v>1</v>
      </c>
      <c r="D669" s="3" t="s">
        <v>1572</v>
      </c>
      <c r="E669" s="3" t="s">
        <v>683</v>
      </c>
      <c r="F669" s="3" t="s">
        <v>688</v>
      </c>
      <c r="G669" s="3" t="s">
        <v>2331</v>
      </c>
      <c r="H669" s="3" t="s">
        <v>2481</v>
      </c>
      <c r="I669" s="3" t="s">
        <v>2496</v>
      </c>
      <c r="J669" s="3">
        <v>56.6</v>
      </c>
      <c r="K669" s="3">
        <v>10000</v>
      </c>
      <c r="L669" s="3" t="s">
        <v>25</v>
      </c>
      <c r="M669" s="3">
        <v>1</v>
      </c>
      <c r="N669" s="28">
        <f t="shared" si="118"/>
        <v>10</v>
      </c>
      <c r="O669" s="28">
        <f t="shared" si="119"/>
        <v>566</v>
      </c>
      <c r="P669" s="12">
        <v>0</v>
      </c>
      <c r="Q669" s="46">
        <f t="shared" si="122"/>
        <v>0</v>
      </c>
      <c r="R669" s="12"/>
      <c r="S669" s="3">
        <f t="shared" si="123"/>
        <v>10</v>
      </c>
      <c r="T669" s="46" t="s">
        <v>2502</v>
      </c>
      <c r="U669" s="3">
        <f t="shared" si="120"/>
        <v>566</v>
      </c>
      <c r="V669" s="3">
        <f t="shared" si="121"/>
        <v>0</v>
      </c>
      <c r="W669" s="3"/>
      <c r="X669" s="3">
        <v>6</v>
      </c>
      <c r="Y669" s="3">
        <f t="shared" si="115"/>
        <v>4</v>
      </c>
      <c r="Z669" s="3">
        <f t="shared" si="124"/>
        <v>339.6</v>
      </c>
      <c r="AA669" s="1">
        <v>6000</v>
      </c>
      <c r="AB669" s="1">
        <f t="shared" si="125"/>
        <v>6</v>
      </c>
    </row>
    <row r="670" spans="1:28" ht="43.2" x14ac:dyDescent="0.3">
      <c r="A670" s="3">
        <f t="shared" si="126"/>
        <v>653</v>
      </c>
      <c r="B670" s="3" t="s">
        <v>2561</v>
      </c>
      <c r="C670" s="3">
        <v>1</v>
      </c>
      <c r="D670" s="3" t="s">
        <v>1572</v>
      </c>
      <c r="E670" s="3" t="s">
        <v>684</v>
      </c>
      <c r="F670" s="3" t="s">
        <v>633</v>
      </c>
      <c r="G670" s="3" t="s">
        <v>2324</v>
      </c>
      <c r="H670" s="3" t="s">
        <v>2480</v>
      </c>
      <c r="I670" s="3" t="s">
        <v>2496</v>
      </c>
      <c r="J670" s="3">
        <v>32</v>
      </c>
      <c r="K670" s="3">
        <v>6000</v>
      </c>
      <c r="L670" s="3" t="s">
        <v>25</v>
      </c>
      <c r="M670" s="3">
        <v>1</v>
      </c>
      <c r="N670" s="28">
        <f t="shared" si="118"/>
        <v>6</v>
      </c>
      <c r="O670" s="28">
        <f t="shared" si="119"/>
        <v>192</v>
      </c>
      <c r="P670" s="12">
        <v>0</v>
      </c>
      <c r="Q670" s="46">
        <f t="shared" si="122"/>
        <v>0</v>
      </c>
      <c r="R670" s="12"/>
      <c r="S670" s="3">
        <f t="shared" si="123"/>
        <v>6</v>
      </c>
      <c r="T670" s="46" t="s">
        <v>2502</v>
      </c>
      <c r="U670" s="3">
        <f t="shared" si="120"/>
        <v>192</v>
      </c>
      <c r="V670" s="3">
        <f t="shared" si="121"/>
        <v>0</v>
      </c>
      <c r="W670" s="3"/>
      <c r="X670" s="3">
        <v>3.6</v>
      </c>
      <c r="Y670" s="3">
        <f t="shared" si="115"/>
        <v>2.4</v>
      </c>
      <c r="Z670" s="3">
        <f t="shared" si="124"/>
        <v>115.2</v>
      </c>
      <c r="AA670" s="1">
        <v>3600</v>
      </c>
      <c r="AB670" s="1">
        <f t="shared" si="125"/>
        <v>3.6</v>
      </c>
    </row>
    <row r="671" spans="1:28" ht="43.2" x14ac:dyDescent="0.3">
      <c r="A671" s="3">
        <f t="shared" si="126"/>
        <v>654</v>
      </c>
      <c r="B671" s="3" t="s">
        <v>2561</v>
      </c>
      <c r="C671" s="3">
        <v>1</v>
      </c>
      <c r="D671" s="3" t="s">
        <v>1572</v>
      </c>
      <c r="E671" s="3" t="s">
        <v>685</v>
      </c>
      <c r="F671" s="3" t="s">
        <v>633</v>
      </c>
      <c r="G671" s="3" t="s">
        <v>2324</v>
      </c>
      <c r="H671" s="3" t="s">
        <v>2480</v>
      </c>
      <c r="I671" s="3" t="s">
        <v>2496</v>
      </c>
      <c r="J671" s="3">
        <v>32</v>
      </c>
      <c r="K671" s="3">
        <v>6000</v>
      </c>
      <c r="L671" s="3" t="s">
        <v>25</v>
      </c>
      <c r="M671" s="3">
        <v>1</v>
      </c>
      <c r="N671" s="28">
        <f t="shared" si="118"/>
        <v>6</v>
      </c>
      <c r="O671" s="28">
        <f t="shared" si="119"/>
        <v>192</v>
      </c>
      <c r="P671" s="12">
        <v>0</v>
      </c>
      <c r="Q671" s="46">
        <f t="shared" si="122"/>
        <v>0</v>
      </c>
      <c r="R671" s="12"/>
      <c r="S671" s="3">
        <f t="shared" si="123"/>
        <v>6</v>
      </c>
      <c r="T671" s="46" t="s">
        <v>2502</v>
      </c>
      <c r="U671" s="3">
        <f t="shared" si="120"/>
        <v>192</v>
      </c>
      <c r="V671" s="3">
        <f t="shared" si="121"/>
        <v>0</v>
      </c>
      <c r="W671" s="3"/>
      <c r="X671" s="3">
        <v>3.6</v>
      </c>
      <c r="Y671" s="3">
        <f t="shared" si="115"/>
        <v>2.4</v>
      </c>
      <c r="Z671" s="3">
        <f t="shared" si="124"/>
        <v>115.2</v>
      </c>
      <c r="AA671" s="1">
        <v>3600</v>
      </c>
      <c r="AB671" s="1">
        <f t="shared" si="125"/>
        <v>3.6</v>
      </c>
    </row>
    <row r="672" spans="1:28" ht="43.2" x14ac:dyDescent="0.3">
      <c r="A672" s="3">
        <f t="shared" si="126"/>
        <v>655</v>
      </c>
      <c r="B672" s="3" t="s">
        <v>2561</v>
      </c>
      <c r="C672" s="3">
        <v>1</v>
      </c>
      <c r="D672" s="3" t="s">
        <v>1572</v>
      </c>
      <c r="E672" s="3" t="s">
        <v>686</v>
      </c>
      <c r="F672" s="3" t="s">
        <v>633</v>
      </c>
      <c r="G672" s="3" t="s">
        <v>2324</v>
      </c>
      <c r="H672" s="3" t="s">
        <v>2480</v>
      </c>
      <c r="I672" s="3" t="s">
        <v>2496</v>
      </c>
      <c r="J672" s="3">
        <v>32</v>
      </c>
      <c r="K672" s="3">
        <v>6000</v>
      </c>
      <c r="L672" s="3" t="s">
        <v>25</v>
      </c>
      <c r="M672" s="3">
        <v>1</v>
      </c>
      <c r="N672" s="28">
        <f t="shared" si="118"/>
        <v>6</v>
      </c>
      <c r="O672" s="28">
        <f t="shared" si="119"/>
        <v>192</v>
      </c>
      <c r="P672" s="12">
        <v>0</v>
      </c>
      <c r="Q672" s="46">
        <f t="shared" si="122"/>
        <v>0</v>
      </c>
      <c r="R672" s="12"/>
      <c r="S672" s="3">
        <f t="shared" si="123"/>
        <v>6</v>
      </c>
      <c r="T672" s="46" t="s">
        <v>2502</v>
      </c>
      <c r="U672" s="3">
        <f t="shared" si="120"/>
        <v>192</v>
      </c>
      <c r="V672" s="3">
        <f t="shared" si="121"/>
        <v>0</v>
      </c>
      <c r="W672" s="3"/>
      <c r="X672" s="3">
        <v>2.4</v>
      </c>
      <c r="Y672" s="3">
        <f t="shared" si="115"/>
        <v>3.6</v>
      </c>
      <c r="Z672" s="3">
        <f t="shared" si="124"/>
        <v>76.8</v>
      </c>
      <c r="AA672" s="1">
        <v>2400</v>
      </c>
      <c r="AB672" s="1">
        <f t="shared" si="125"/>
        <v>2.4</v>
      </c>
    </row>
    <row r="673" spans="1:28" ht="43.2" x14ac:dyDescent="0.3">
      <c r="A673" s="3">
        <f t="shared" si="126"/>
        <v>656</v>
      </c>
      <c r="B673" s="3" t="s">
        <v>2561</v>
      </c>
      <c r="C673" s="3">
        <v>1</v>
      </c>
      <c r="D673" s="3" t="s">
        <v>1572</v>
      </c>
      <c r="E673" s="3" t="s">
        <v>687</v>
      </c>
      <c r="F673" s="3" t="s">
        <v>633</v>
      </c>
      <c r="G673" s="3" t="s">
        <v>2324</v>
      </c>
      <c r="H673" s="3" t="s">
        <v>2480</v>
      </c>
      <c r="I673" s="3" t="s">
        <v>2496</v>
      </c>
      <c r="J673" s="3">
        <v>32</v>
      </c>
      <c r="K673" s="3">
        <v>6000</v>
      </c>
      <c r="L673" s="3" t="s">
        <v>25</v>
      </c>
      <c r="M673" s="3">
        <v>1</v>
      </c>
      <c r="N673" s="28">
        <f t="shared" si="118"/>
        <v>6</v>
      </c>
      <c r="O673" s="28">
        <f t="shared" si="119"/>
        <v>192</v>
      </c>
      <c r="P673" s="12">
        <v>0</v>
      </c>
      <c r="Q673" s="46">
        <f t="shared" si="122"/>
        <v>0</v>
      </c>
      <c r="R673" s="12"/>
      <c r="S673" s="3">
        <f t="shared" si="123"/>
        <v>6</v>
      </c>
      <c r="T673" s="46" t="s">
        <v>2502</v>
      </c>
      <c r="U673" s="3">
        <f t="shared" si="120"/>
        <v>192</v>
      </c>
      <c r="V673" s="3">
        <f t="shared" si="121"/>
        <v>0</v>
      </c>
      <c r="W673" s="3"/>
      <c r="X673" s="3">
        <v>2.4</v>
      </c>
      <c r="Y673" s="3">
        <f t="shared" si="115"/>
        <v>3.6</v>
      </c>
      <c r="Z673" s="3">
        <f t="shared" si="124"/>
        <v>76.8</v>
      </c>
      <c r="AA673" s="1">
        <v>2400</v>
      </c>
      <c r="AB673" s="1">
        <f t="shared" si="125"/>
        <v>2.4</v>
      </c>
    </row>
    <row r="674" spans="1:28" ht="43.2" x14ac:dyDescent="0.3">
      <c r="A674" s="3">
        <f t="shared" si="126"/>
        <v>657</v>
      </c>
      <c r="B674" s="3" t="s">
        <v>2561</v>
      </c>
      <c r="C674" s="3">
        <v>1</v>
      </c>
      <c r="D674" s="3" t="s">
        <v>1569</v>
      </c>
      <c r="E674" s="3" t="s">
        <v>695</v>
      </c>
      <c r="F674" s="3" t="s">
        <v>40</v>
      </c>
      <c r="G674" s="3" t="s">
        <v>2339</v>
      </c>
      <c r="H674" s="3" t="s">
        <v>2486</v>
      </c>
      <c r="I674" s="3" t="s">
        <v>2496</v>
      </c>
      <c r="J674" s="3">
        <v>31.5</v>
      </c>
      <c r="K674" s="3">
        <v>982</v>
      </c>
      <c r="L674" s="3" t="s">
        <v>25</v>
      </c>
      <c r="M674" s="3">
        <v>1</v>
      </c>
      <c r="N674" s="28">
        <f t="shared" si="118"/>
        <v>0.98199999999999998</v>
      </c>
      <c r="O674" s="28">
        <f t="shared" si="119"/>
        <v>30.933</v>
      </c>
      <c r="P674" s="12">
        <v>0</v>
      </c>
      <c r="Q674" s="46">
        <f t="shared" si="122"/>
        <v>0</v>
      </c>
      <c r="R674" s="13"/>
      <c r="S674" s="3">
        <f t="shared" si="123"/>
        <v>0.98199999999999998</v>
      </c>
      <c r="T674" s="46" t="s">
        <v>2502</v>
      </c>
      <c r="U674" s="42">
        <f t="shared" si="120"/>
        <v>30.933</v>
      </c>
      <c r="V674" s="42">
        <f t="shared" si="121"/>
        <v>0</v>
      </c>
      <c r="W674" s="3"/>
      <c r="X674" s="3">
        <v>4.9100000000000026E-2</v>
      </c>
      <c r="Y674" s="3">
        <f t="shared" si="115"/>
        <v>0.93289999999999995</v>
      </c>
      <c r="Z674" s="3">
        <f t="shared" si="124"/>
        <v>1.5466500000000007</v>
      </c>
      <c r="AA674" s="1">
        <v>49.100000000000023</v>
      </c>
      <c r="AB674" s="1">
        <f t="shared" si="125"/>
        <v>4.9100000000000026E-2</v>
      </c>
    </row>
    <row r="675" spans="1:28" ht="43.2" x14ac:dyDescent="0.3">
      <c r="A675" s="3">
        <f t="shared" si="126"/>
        <v>658</v>
      </c>
      <c r="B675" s="3" t="s">
        <v>2561</v>
      </c>
      <c r="C675" s="3">
        <v>1</v>
      </c>
      <c r="D675" s="3" t="s">
        <v>1569</v>
      </c>
      <c r="E675" s="3" t="s">
        <v>696</v>
      </c>
      <c r="F675" s="3" t="s">
        <v>40</v>
      </c>
      <c r="G675" s="3" t="s">
        <v>2339</v>
      </c>
      <c r="H675" s="3" t="s">
        <v>2486</v>
      </c>
      <c r="I675" s="3" t="s">
        <v>2496</v>
      </c>
      <c r="J675" s="3">
        <v>31.5</v>
      </c>
      <c r="K675" s="3">
        <v>982</v>
      </c>
      <c r="L675" s="3" t="s">
        <v>25</v>
      </c>
      <c r="M675" s="3">
        <v>1</v>
      </c>
      <c r="N675" s="28">
        <f t="shared" si="118"/>
        <v>0.98199999999999998</v>
      </c>
      <c r="O675" s="28">
        <f t="shared" si="119"/>
        <v>30.933</v>
      </c>
      <c r="P675" s="12">
        <v>0</v>
      </c>
      <c r="Q675" s="46">
        <f t="shared" si="122"/>
        <v>0</v>
      </c>
      <c r="R675" s="13"/>
      <c r="S675" s="3">
        <f t="shared" si="123"/>
        <v>0.98199999999999998</v>
      </c>
      <c r="T675" s="46" t="s">
        <v>2502</v>
      </c>
      <c r="U675" s="42">
        <f t="shared" si="120"/>
        <v>30.933</v>
      </c>
      <c r="V675" s="42">
        <f t="shared" si="121"/>
        <v>0</v>
      </c>
      <c r="W675" s="3"/>
      <c r="X675" s="3">
        <v>4.9100000000000026E-2</v>
      </c>
      <c r="Y675" s="3">
        <f t="shared" si="115"/>
        <v>0.93289999999999995</v>
      </c>
      <c r="Z675" s="3">
        <f t="shared" si="124"/>
        <v>1.5466500000000007</v>
      </c>
      <c r="AA675" s="1">
        <v>49.100000000000023</v>
      </c>
      <c r="AB675" s="1">
        <f t="shared" si="125"/>
        <v>4.9100000000000026E-2</v>
      </c>
    </row>
    <row r="676" spans="1:28" ht="43.2" x14ac:dyDescent="0.3">
      <c r="A676" s="3">
        <f t="shared" si="126"/>
        <v>659</v>
      </c>
      <c r="B676" s="3" t="s">
        <v>2561</v>
      </c>
      <c r="C676" s="3">
        <v>1</v>
      </c>
      <c r="D676" s="3" t="s">
        <v>1569</v>
      </c>
      <c r="E676" s="3" t="s">
        <v>697</v>
      </c>
      <c r="F676" s="3" t="s">
        <v>40</v>
      </c>
      <c r="G676" s="3" t="s">
        <v>2339</v>
      </c>
      <c r="H676" s="3" t="s">
        <v>2486</v>
      </c>
      <c r="I676" s="3" t="s">
        <v>2496</v>
      </c>
      <c r="J676" s="3">
        <v>31.5</v>
      </c>
      <c r="K676" s="3">
        <v>982</v>
      </c>
      <c r="L676" s="3" t="s">
        <v>25</v>
      </c>
      <c r="M676" s="3">
        <v>1</v>
      </c>
      <c r="N676" s="28">
        <f t="shared" si="118"/>
        <v>0.98199999999999998</v>
      </c>
      <c r="O676" s="28">
        <f t="shared" si="119"/>
        <v>30.933</v>
      </c>
      <c r="P676" s="12">
        <v>0</v>
      </c>
      <c r="Q676" s="46">
        <f t="shared" si="122"/>
        <v>0</v>
      </c>
      <c r="R676" s="13"/>
      <c r="S676" s="3">
        <f t="shared" si="123"/>
        <v>0.98199999999999998</v>
      </c>
      <c r="T676" s="46" t="s">
        <v>2502</v>
      </c>
      <c r="U676" s="42">
        <f t="shared" si="120"/>
        <v>30.933</v>
      </c>
      <c r="V676" s="42">
        <f t="shared" si="121"/>
        <v>0</v>
      </c>
      <c r="W676" s="3"/>
      <c r="X676" s="3">
        <v>4.9100000000000026E-2</v>
      </c>
      <c r="Y676" s="3">
        <f t="shared" si="115"/>
        <v>0.93289999999999995</v>
      </c>
      <c r="Z676" s="3">
        <f t="shared" si="124"/>
        <v>1.5466500000000007</v>
      </c>
      <c r="AA676" s="1">
        <v>49.100000000000023</v>
      </c>
      <c r="AB676" s="1">
        <f t="shared" si="125"/>
        <v>4.9100000000000026E-2</v>
      </c>
    </row>
    <row r="677" spans="1:28" ht="43.2" x14ac:dyDescent="0.3">
      <c r="A677" s="3">
        <f t="shared" si="126"/>
        <v>660</v>
      </c>
      <c r="B677" s="3" t="s">
        <v>2561</v>
      </c>
      <c r="C677" s="3">
        <v>1</v>
      </c>
      <c r="D677" s="3" t="s">
        <v>1569</v>
      </c>
      <c r="E677" s="3" t="s">
        <v>698</v>
      </c>
      <c r="F677" s="3" t="s">
        <v>40</v>
      </c>
      <c r="G677" s="3" t="s">
        <v>2339</v>
      </c>
      <c r="H677" s="3" t="s">
        <v>2486</v>
      </c>
      <c r="I677" s="3" t="s">
        <v>2496</v>
      </c>
      <c r="J677" s="3">
        <v>31.5</v>
      </c>
      <c r="K677" s="3">
        <v>982</v>
      </c>
      <c r="L677" s="3" t="s">
        <v>25</v>
      </c>
      <c r="M677" s="3">
        <v>1</v>
      </c>
      <c r="N677" s="28">
        <f t="shared" si="118"/>
        <v>0.98199999999999998</v>
      </c>
      <c r="O677" s="28">
        <f t="shared" si="119"/>
        <v>30.933</v>
      </c>
      <c r="P677" s="12">
        <v>0</v>
      </c>
      <c r="Q677" s="46">
        <f t="shared" si="122"/>
        <v>0</v>
      </c>
      <c r="R677" s="13"/>
      <c r="S677" s="3">
        <f t="shared" si="123"/>
        <v>0.98199999999999998</v>
      </c>
      <c r="T677" s="46" t="s">
        <v>2502</v>
      </c>
      <c r="U677" s="42">
        <f t="shared" si="120"/>
        <v>30.933</v>
      </c>
      <c r="V677" s="42">
        <f t="shared" si="121"/>
        <v>0</v>
      </c>
      <c r="W677" s="3"/>
      <c r="X677" s="3">
        <v>4.9100000000000026E-2</v>
      </c>
      <c r="Y677" s="3">
        <f t="shared" si="115"/>
        <v>0.93289999999999995</v>
      </c>
      <c r="Z677" s="3">
        <f t="shared" si="124"/>
        <v>1.5466500000000007</v>
      </c>
      <c r="AA677" s="1">
        <v>49.100000000000023</v>
      </c>
      <c r="AB677" s="1">
        <f t="shared" si="125"/>
        <v>4.9100000000000026E-2</v>
      </c>
    </row>
    <row r="678" spans="1:28" ht="43.2" x14ac:dyDescent="0.3">
      <c r="A678" s="3">
        <f t="shared" si="126"/>
        <v>661</v>
      </c>
      <c r="B678" s="3" t="s">
        <v>2561</v>
      </c>
      <c r="C678" s="3">
        <v>1</v>
      </c>
      <c r="D678" s="3" t="s">
        <v>1570</v>
      </c>
      <c r="E678" s="3" t="s">
        <v>691</v>
      </c>
      <c r="F678" s="3" t="s">
        <v>692</v>
      </c>
      <c r="G678" s="3" t="s">
        <v>2314</v>
      </c>
      <c r="H678" s="3" t="s">
        <v>2480</v>
      </c>
      <c r="I678" s="3" t="s">
        <v>2496</v>
      </c>
      <c r="J678" s="3">
        <v>32</v>
      </c>
      <c r="K678" s="3">
        <v>6000</v>
      </c>
      <c r="L678" s="3" t="s">
        <v>25</v>
      </c>
      <c r="M678" s="3">
        <v>1</v>
      </c>
      <c r="N678" s="28">
        <f t="shared" si="118"/>
        <v>6</v>
      </c>
      <c r="O678" s="28">
        <f t="shared" si="119"/>
        <v>192</v>
      </c>
      <c r="P678" s="12">
        <v>0</v>
      </c>
      <c r="Q678" s="46">
        <f t="shared" si="122"/>
        <v>0</v>
      </c>
      <c r="R678" s="13"/>
      <c r="S678" s="3">
        <f t="shared" si="123"/>
        <v>6</v>
      </c>
      <c r="T678" s="46" t="s">
        <v>2502</v>
      </c>
      <c r="U678" s="3">
        <f t="shared" si="120"/>
        <v>192</v>
      </c>
      <c r="V678" s="3">
        <f t="shared" si="121"/>
        <v>0</v>
      </c>
      <c r="W678" s="3"/>
      <c r="X678" s="3">
        <v>0.6</v>
      </c>
      <c r="Y678" s="3">
        <f t="shared" si="115"/>
        <v>5.4</v>
      </c>
      <c r="Z678" s="3">
        <f t="shared" si="124"/>
        <v>19.2</v>
      </c>
      <c r="AA678" s="1">
        <v>600</v>
      </c>
      <c r="AB678" s="1">
        <f t="shared" si="125"/>
        <v>0.6</v>
      </c>
    </row>
    <row r="679" spans="1:28" ht="43.2" x14ac:dyDescent="0.3">
      <c r="A679" s="3">
        <f t="shared" si="126"/>
        <v>662</v>
      </c>
      <c r="B679" s="3" t="s">
        <v>2561</v>
      </c>
      <c r="C679" s="3">
        <v>1</v>
      </c>
      <c r="D679" s="3" t="s">
        <v>1570</v>
      </c>
      <c r="E679" s="3" t="s">
        <v>693</v>
      </c>
      <c r="F679" s="3" t="s">
        <v>690</v>
      </c>
      <c r="G679" s="3" t="s">
        <v>2317</v>
      </c>
      <c r="H679" s="3" t="s">
        <v>2478</v>
      </c>
      <c r="I679" s="3" t="s">
        <v>2496</v>
      </c>
      <c r="J679" s="3">
        <v>49.6</v>
      </c>
      <c r="K679" s="3">
        <v>6000</v>
      </c>
      <c r="L679" s="3" t="s">
        <v>25</v>
      </c>
      <c r="M679" s="3">
        <v>1</v>
      </c>
      <c r="N679" s="28">
        <f t="shared" si="118"/>
        <v>6</v>
      </c>
      <c r="O679" s="28">
        <f t="shared" si="119"/>
        <v>297.60000000000002</v>
      </c>
      <c r="P679" s="12">
        <v>0</v>
      </c>
      <c r="Q679" s="46">
        <f t="shared" si="122"/>
        <v>0</v>
      </c>
      <c r="R679" s="12"/>
      <c r="S679" s="3">
        <f t="shared" si="123"/>
        <v>6</v>
      </c>
      <c r="T679" s="46" t="s">
        <v>2502</v>
      </c>
      <c r="U679" s="3">
        <f t="shared" si="120"/>
        <v>297.60000000000002</v>
      </c>
      <c r="V679" s="3">
        <f t="shared" si="121"/>
        <v>0</v>
      </c>
      <c r="W679" s="3"/>
      <c r="X679" s="3">
        <v>0.6</v>
      </c>
      <c r="Y679" s="3">
        <f t="shared" si="115"/>
        <v>5.4</v>
      </c>
      <c r="Z679" s="3">
        <f t="shared" si="124"/>
        <v>29.759999999999998</v>
      </c>
      <c r="AA679" s="1">
        <v>600</v>
      </c>
      <c r="AB679" s="1">
        <f t="shared" si="125"/>
        <v>0.6</v>
      </c>
    </row>
    <row r="680" spans="1:28" ht="43.2" x14ac:dyDescent="0.3">
      <c r="A680" s="3">
        <f t="shared" si="126"/>
        <v>663</v>
      </c>
      <c r="B680" s="3" t="s">
        <v>2561</v>
      </c>
      <c r="C680" s="3">
        <v>1</v>
      </c>
      <c r="D680" s="3" t="s">
        <v>1570</v>
      </c>
      <c r="E680" s="3" t="s">
        <v>694</v>
      </c>
      <c r="F680" s="3" t="s">
        <v>690</v>
      </c>
      <c r="G680" s="3" t="s">
        <v>2317</v>
      </c>
      <c r="H680" s="3" t="s">
        <v>2478</v>
      </c>
      <c r="I680" s="3" t="s">
        <v>2496</v>
      </c>
      <c r="J680" s="3">
        <v>49.6</v>
      </c>
      <c r="K680" s="3">
        <v>6000</v>
      </c>
      <c r="L680" s="3" t="s">
        <v>25</v>
      </c>
      <c r="M680" s="3">
        <v>1</v>
      </c>
      <c r="N680" s="28">
        <f t="shared" si="118"/>
        <v>6</v>
      </c>
      <c r="O680" s="28">
        <f t="shared" si="119"/>
        <v>297.60000000000002</v>
      </c>
      <c r="P680" s="12">
        <v>0</v>
      </c>
      <c r="Q680" s="46">
        <f t="shared" si="122"/>
        <v>0</v>
      </c>
      <c r="R680" s="12"/>
      <c r="S680" s="3">
        <f t="shared" si="123"/>
        <v>6</v>
      </c>
      <c r="T680" s="46" t="s">
        <v>2502</v>
      </c>
      <c r="U680" s="3">
        <f t="shared" si="120"/>
        <v>297.60000000000002</v>
      </c>
      <c r="V680" s="3">
        <f t="shared" si="121"/>
        <v>0</v>
      </c>
      <c r="W680" s="3"/>
      <c r="X680" s="3">
        <v>0.6</v>
      </c>
      <c r="Y680" s="3">
        <f t="shared" si="115"/>
        <v>5.4</v>
      </c>
      <c r="Z680" s="3">
        <f t="shared" si="124"/>
        <v>29.759999999999998</v>
      </c>
      <c r="AA680" s="1">
        <v>600</v>
      </c>
      <c r="AB680" s="1">
        <f t="shared" si="125"/>
        <v>0.6</v>
      </c>
    </row>
    <row r="681" spans="1:28" ht="43.2" x14ac:dyDescent="0.3">
      <c r="A681" s="3">
        <f t="shared" si="126"/>
        <v>664</v>
      </c>
      <c r="B681" s="3" t="s">
        <v>2561</v>
      </c>
      <c r="C681" s="3">
        <v>1</v>
      </c>
      <c r="D681" s="3" t="s">
        <v>1570</v>
      </c>
      <c r="E681" s="3" t="s">
        <v>689</v>
      </c>
      <c r="F681" s="3" t="s">
        <v>690</v>
      </c>
      <c r="G681" s="3" t="s">
        <v>2317</v>
      </c>
      <c r="H681" s="3" t="s">
        <v>2478</v>
      </c>
      <c r="I681" s="3" t="s">
        <v>2496</v>
      </c>
      <c r="J681" s="3">
        <v>49.6</v>
      </c>
      <c r="K681" s="3">
        <v>6000</v>
      </c>
      <c r="L681" s="3" t="s">
        <v>25</v>
      </c>
      <c r="M681" s="3">
        <v>1</v>
      </c>
      <c r="N681" s="28">
        <f t="shared" si="118"/>
        <v>6</v>
      </c>
      <c r="O681" s="28">
        <f t="shared" si="119"/>
        <v>297.60000000000002</v>
      </c>
      <c r="P681" s="12">
        <v>0</v>
      </c>
      <c r="Q681" s="46">
        <f t="shared" si="122"/>
        <v>0</v>
      </c>
      <c r="R681" s="12"/>
      <c r="S681" s="3">
        <f t="shared" si="123"/>
        <v>6</v>
      </c>
      <c r="T681" s="46" t="s">
        <v>2502</v>
      </c>
      <c r="U681" s="3">
        <f t="shared" si="120"/>
        <v>297.60000000000002</v>
      </c>
      <c r="V681" s="3">
        <f t="shared" si="121"/>
        <v>0</v>
      </c>
      <c r="W681" s="3"/>
      <c r="X681" s="3">
        <v>0.6</v>
      </c>
      <c r="Y681" s="3">
        <f t="shared" si="115"/>
        <v>5.4</v>
      </c>
      <c r="Z681" s="3">
        <f t="shared" si="124"/>
        <v>29.759999999999998</v>
      </c>
      <c r="AA681" s="1">
        <v>600</v>
      </c>
      <c r="AB681" s="1">
        <f t="shared" si="125"/>
        <v>0.6</v>
      </c>
    </row>
    <row r="682" spans="1:28" ht="43.2" x14ac:dyDescent="0.3">
      <c r="A682" s="3">
        <f t="shared" si="126"/>
        <v>665</v>
      </c>
      <c r="B682" s="3" t="s">
        <v>2561</v>
      </c>
      <c r="C682" s="3">
        <v>1</v>
      </c>
      <c r="D682" s="3" t="s">
        <v>1570</v>
      </c>
      <c r="E682" s="3" t="s">
        <v>699</v>
      </c>
      <c r="F682" s="3" t="s">
        <v>690</v>
      </c>
      <c r="G682" s="3" t="s">
        <v>2317</v>
      </c>
      <c r="H682" s="3" t="s">
        <v>2478</v>
      </c>
      <c r="I682" s="3" t="s">
        <v>2496</v>
      </c>
      <c r="J682" s="3">
        <v>49.6</v>
      </c>
      <c r="K682" s="3">
        <v>6000</v>
      </c>
      <c r="L682" s="3" t="s">
        <v>25</v>
      </c>
      <c r="M682" s="3">
        <v>1</v>
      </c>
      <c r="N682" s="28">
        <f t="shared" si="118"/>
        <v>6</v>
      </c>
      <c r="O682" s="28">
        <f t="shared" si="119"/>
        <v>297.60000000000002</v>
      </c>
      <c r="P682" s="12">
        <v>0</v>
      </c>
      <c r="Q682" s="46">
        <f t="shared" si="122"/>
        <v>0</v>
      </c>
      <c r="R682" s="12"/>
      <c r="S682" s="3">
        <f t="shared" si="123"/>
        <v>6</v>
      </c>
      <c r="T682" s="46" t="s">
        <v>2502</v>
      </c>
      <c r="U682" s="3">
        <f t="shared" si="120"/>
        <v>297.60000000000002</v>
      </c>
      <c r="V682" s="3">
        <f t="shared" si="121"/>
        <v>0</v>
      </c>
      <c r="W682" s="3"/>
      <c r="X682" s="3">
        <v>0.6</v>
      </c>
      <c r="Y682" s="3">
        <f t="shared" si="115"/>
        <v>5.4</v>
      </c>
      <c r="Z682" s="3">
        <f t="shared" si="124"/>
        <v>29.759999999999998</v>
      </c>
      <c r="AA682" s="1">
        <v>600</v>
      </c>
      <c r="AB682" s="1">
        <f t="shared" si="125"/>
        <v>0.6</v>
      </c>
    </row>
    <row r="683" spans="1:28" ht="43.2" x14ac:dyDescent="0.3">
      <c r="A683" s="3">
        <f t="shared" si="126"/>
        <v>666</v>
      </c>
      <c r="B683" s="3" t="s">
        <v>2561</v>
      </c>
      <c r="C683" s="3">
        <v>1</v>
      </c>
      <c r="D683" s="3" t="s">
        <v>1570</v>
      </c>
      <c r="E683" s="3" t="s">
        <v>700</v>
      </c>
      <c r="F683" s="3" t="s">
        <v>690</v>
      </c>
      <c r="G683" s="3" t="s">
        <v>2317</v>
      </c>
      <c r="H683" s="3" t="s">
        <v>2478</v>
      </c>
      <c r="I683" s="3" t="s">
        <v>2496</v>
      </c>
      <c r="J683" s="3">
        <v>49.6</v>
      </c>
      <c r="K683" s="3">
        <v>6000</v>
      </c>
      <c r="L683" s="3" t="s">
        <v>25</v>
      </c>
      <c r="M683" s="3">
        <v>1</v>
      </c>
      <c r="N683" s="28">
        <f t="shared" si="118"/>
        <v>6</v>
      </c>
      <c r="O683" s="28">
        <f t="shared" si="119"/>
        <v>297.60000000000002</v>
      </c>
      <c r="P683" s="12">
        <v>0</v>
      </c>
      <c r="Q683" s="46">
        <f t="shared" si="122"/>
        <v>0</v>
      </c>
      <c r="R683" s="12"/>
      <c r="S683" s="3">
        <f t="shared" si="123"/>
        <v>6</v>
      </c>
      <c r="T683" s="46" t="s">
        <v>2502</v>
      </c>
      <c r="U683" s="3">
        <f t="shared" si="120"/>
        <v>297.60000000000002</v>
      </c>
      <c r="V683" s="3">
        <f t="shared" si="121"/>
        <v>0</v>
      </c>
      <c r="W683" s="3"/>
      <c r="X683" s="3">
        <v>0.6</v>
      </c>
      <c r="Y683" s="3">
        <f t="shared" si="115"/>
        <v>5.4</v>
      </c>
      <c r="Z683" s="3">
        <f t="shared" si="124"/>
        <v>29.759999999999998</v>
      </c>
      <c r="AA683" s="1">
        <v>600</v>
      </c>
      <c r="AB683" s="1">
        <f t="shared" si="125"/>
        <v>0.6</v>
      </c>
    </row>
    <row r="684" spans="1:28" ht="43.2" x14ac:dyDescent="0.3">
      <c r="A684" s="3">
        <f t="shared" si="126"/>
        <v>667</v>
      </c>
      <c r="B684" s="3" t="s">
        <v>2561</v>
      </c>
      <c r="C684" s="3">
        <v>1</v>
      </c>
      <c r="D684" s="3" t="s">
        <v>1570</v>
      </c>
      <c r="E684" s="3" t="s">
        <v>710</v>
      </c>
      <c r="F684" s="3" t="s">
        <v>701</v>
      </c>
      <c r="G684" s="3" t="s">
        <v>2307</v>
      </c>
      <c r="H684" s="3" t="s">
        <v>2472</v>
      </c>
      <c r="I684" s="3" t="s">
        <v>2496</v>
      </c>
      <c r="J684" s="3">
        <v>44.1</v>
      </c>
      <c r="K684" s="3">
        <v>6000</v>
      </c>
      <c r="L684" s="3" t="s">
        <v>25</v>
      </c>
      <c r="M684" s="3">
        <v>1</v>
      </c>
      <c r="N684" s="28">
        <f t="shared" si="118"/>
        <v>6</v>
      </c>
      <c r="O684" s="28">
        <f t="shared" si="119"/>
        <v>264.60000000000002</v>
      </c>
      <c r="P684" s="12">
        <v>0</v>
      </c>
      <c r="Q684" s="46">
        <f t="shared" si="122"/>
        <v>0</v>
      </c>
      <c r="R684" s="12"/>
      <c r="S684" s="3">
        <f t="shared" si="123"/>
        <v>6</v>
      </c>
      <c r="T684" s="46" t="s">
        <v>2502</v>
      </c>
      <c r="U684" s="3">
        <f t="shared" si="120"/>
        <v>264.60000000000002</v>
      </c>
      <c r="V684" s="3">
        <f t="shared" si="121"/>
        <v>0</v>
      </c>
      <c r="W684" s="3"/>
      <c r="X684" s="3">
        <v>0.6</v>
      </c>
      <c r="Y684" s="3">
        <f t="shared" si="115"/>
        <v>5.4</v>
      </c>
      <c r="Z684" s="3">
        <f t="shared" si="124"/>
        <v>26.46</v>
      </c>
      <c r="AA684" s="1">
        <v>600</v>
      </c>
      <c r="AB684" s="1">
        <f t="shared" si="125"/>
        <v>0.6</v>
      </c>
    </row>
    <row r="685" spans="1:28" ht="43.2" x14ac:dyDescent="0.3">
      <c r="A685" s="3">
        <f t="shared" si="126"/>
        <v>668</v>
      </c>
      <c r="B685" s="3" t="s">
        <v>2561</v>
      </c>
      <c r="C685" s="3">
        <v>1</v>
      </c>
      <c r="D685" s="3" t="s">
        <v>1570</v>
      </c>
      <c r="E685" s="3" t="s">
        <v>702</v>
      </c>
      <c r="F685" s="3" t="s">
        <v>690</v>
      </c>
      <c r="G685" s="3" t="s">
        <v>2317</v>
      </c>
      <c r="H685" s="3" t="s">
        <v>2478</v>
      </c>
      <c r="I685" s="3" t="s">
        <v>2496</v>
      </c>
      <c r="J685" s="3">
        <v>49.6</v>
      </c>
      <c r="K685" s="3">
        <v>6000</v>
      </c>
      <c r="L685" s="3" t="s">
        <v>25</v>
      </c>
      <c r="M685" s="3">
        <v>1</v>
      </c>
      <c r="N685" s="28">
        <f t="shared" si="118"/>
        <v>6</v>
      </c>
      <c r="O685" s="28">
        <f t="shared" si="119"/>
        <v>297.60000000000002</v>
      </c>
      <c r="P685" s="12">
        <v>0</v>
      </c>
      <c r="Q685" s="46">
        <f t="shared" si="122"/>
        <v>0</v>
      </c>
      <c r="R685" s="12"/>
      <c r="S685" s="3">
        <f t="shared" si="123"/>
        <v>6</v>
      </c>
      <c r="T685" s="46" t="s">
        <v>2502</v>
      </c>
      <c r="U685" s="3">
        <f t="shared" si="120"/>
        <v>297.60000000000002</v>
      </c>
      <c r="V685" s="3">
        <f t="shared" si="121"/>
        <v>0</v>
      </c>
      <c r="W685" s="3"/>
      <c r="X685" s="3">
        <v>0.6</v>
      </c>
      <c r="Y685" s="3">
        <f t="shared" ref="Y685:Y748" si="127">N685-X685</f>
        <v>5.4</v>
      </c>
      <c r="Z685" s="3">
        <f t="shared" si="124"/>
        <v>29.759999999999998</v>
      </c>
      <c r="AA685" s="1">
        <v>600</v>
      </c>
      <c r="AB685" s="1">
        <f t="shared" si="125"/>
        <v>0.6</v>
      </c>
    </row>
    <row r="686" spans="1:28" ht="43.2" x14ac:dyDescent="0.3">
      <c r="A686" s="3">
        <f t="shared" si="126"/>
        <v>669</v>
      </c>
      <c r="B686" s="3" t="s">
        <v>2561</v>
      </c>
      <c r="C686" s="3">
        <v>1</v>
      </c>
      <c r="D686" s="3" t="s">
        <v>1570</v>
      </c>
      <c r="E686" s="3" t="s">
        <v>703</v>
      </c>
      <c r="F686" s="3" t="s">
        <v>690</v>
      </c>
      <c r="G686" s="3" t="s">
        <v>2317</v>
      </c>
      <c r="H686" s="3" t="s">
        <v>2478</v>
      </c>
      <c r="I686" s="3" t="s">
        <v>2496</v>
      </c>
      <c r="J686" s="3">
        <v>49.6</v>
      </c>
      <c r="K686" s="3">
        <v>6000</v>
      </c>
      <c r="L686" s="3" t="s">
        <v>25</v>
      </c>
      <c r="M686" s="3">
        <v>1</v>
      </c>
      <c r="N686" s="28">
        <f t="shared" si="118"/>
        <v>6</v>
      </c>
      <c r="O686" s="28">
        <f t="shared" si="119"/>
        <v>297.60000000000002</v>
      </c>
      <c r="P686" s="12">
        <v>0</v>
      </c>
      <c r="Q686" s="46">
        <f t="shared" si="122"/>
        <v>0</v>
      </c>
      <c r="R686" s="12"/>
      <c r="S686" s="3">
        <f t="shared" si="123"/>
        <v>6</v>
      </c>
      <c r="T686" s="46" t="s">
        <v>2502</v>
      </c>
      <c r="U686" s="3">
        <f t="shared" si="120"/>
        <v>297.60000000000002</v>
      </c>
      <c r="V686" s="3">
        <f t="shared" si="121"/>
        <v>0</v>
      </c>
      <c r="W686" s="3"/>
      <c r="X686" s="3">
        <v>0.6</v>
      </c>
      <c r="Y686" s="3">
        <f t="shared" si="127"/>
        <v>5.4</v>
      </c>
      <c r="Z686" s="3">
        <f t="shared" si="124"/>
        <v>29.759999999999998</v>
      </c>
      <c r="AA686" s="1">
        <v>600</v>
      </c>
      <c r="AB686" s="1">
        <f t="shared" si="125"/>
        <v>0.6</v>
      </c>
    </row>
    <row r="687" spans="1:28" ht="43.2" x14ac:dyDescent="0.3">
      <c r="A687" s="3">
        <f t="shared" si="126"/>
        <v>670</v>
      </c>
      <c r="B687" s="3" t="s">
        <v>2561</v>
      </c>
      <c r="C687" s="3">
        <v>1</v>
      </c>
      <c r="D687" s="3" t="s">
        <v>1570</v>
      </c>
      <c r="E687" s="3" t="s">
        <v>711</v>
      </c>
      <c r="F687" s="3" t="s">
        <v>701</v>
      </c>
      <c r="G687" s="3" t="s">
        <v>2307</v>
      </c>
      <c r="H687" s="3" t="s">
        <v>2472</v>
      </c>
      <c r="I687" s="3" t="s">
        <v>2496</v>
      </c>
      <c r="J687" s="3">
        <v>44.1</v>
      </c>
      <c r="K687" s="3">
        <v>6000</v>
      </c>
      <c r="L687" s="3" t="s">
        <v>25</v>
      </c>
      <c r="M687" s="3">
        <v>1</v>
      </c>
      <c r="N687" s="28">
        <f t="shared" si="118"/>
        <v>6</v>
      </c>
      <c r="O687" s="28">
        <f t="shared" si="119"/>
        <v>264.60000000000002</v>
      </c>
      <c r="P687" s="12">
        <v>0</v>
      </c>
      <c r="Q687" s="46">
        <f t="shared" si="122"/>
        <v>0</v>
      </c>
      <c r="R687" s="12"/>
      <c r="S687" s="3">
        <f t="shared" si="123"/>
        <v>6</v>
      </c>
      <c r="T687" s="46" t="s">
        <v>2502</v>
      </c>
      <c r="U687" s="3">
        <f t="shared" si="120"/>
        <v>264.60000000000002</v>
      </c>
      <c r="V687" s="3">
        <f t="shared" si="121"/>
        <v>0</v>
      </c>
      <c r="W687" s="3"/>
      <c r="X687" s="3">
        <v>0.6</v>
      </c>
      <c r="Y687" s="3">
        <f t="shared" si="127"/>
        <v>5.4</v>
      </c>
      <c r="Z687" s="3">
        <f t="shared" si="124"/>
        <v>26.46</v>
      </c>
      <c r="AA687" s="1">
        <v>600</v>
      </c>
      <c r="AB687" s="1">
        <f t="shared" si="125"/>
        <v>0.6</v>
      </c>
    </row>
    <row r="688" spans="1:28" ht="43.2" x14ac:dyDescent="0.3">
      <c r="A688" s="3">
        <f t="shared" si="126"/>
        <v>671</v>
      </c>
      <c r="B688" s="3" t="s">
        <v>2561</v>
      </c>
      <c r="C688" s="3">
        <v>1</v>
      </c>
      <c r="D688" s="3" t="s">
        <v>1570</v>
      </c>
      <c r="E688" s="3" t="s">
        <v>704</v>
      </c>
      <c r="F688" s="3" t="s">
        <v>690</v>
      </c>
      <c r="G688" s="3" t="s">
        <v>2317</v>
      </c>
      <c r="H688" s="3" t="s">
        <v>2478</v>
      </c>
      <c r="I688" s="3" t="s">
        <v>2496</v>
      </c>
      <c r="J688" s="3">
        <v>49.6</v>
      </c>
      <c r="K688" s="3">
        <v>6000</v>
      </c>
      <c r="L688" s="3" t="s">
        <v>25</v>
      </c>
      <c r="M688" s="3">
        <v>1</v>
      </c>
      <c r="N688" s="28">
        <f t="shared" si="118"/>
        <v>6</v>
      </c>
      <c r="O688" s="28">
        <f t="shared" si="119"/>
        <v>297.60000000000002</v>
      </c>
      <c r="P688" s="12">
        <v>0</v>
      </c>
      <c r="Q688" s="46">
        <f t="shared" si="122"/>
        <v>0</v>
      </c>
      <c r="R688" s="12"/>
      <c r="S688" s="3">
        <f t="shared" si="123"/>
        <v>6</v>
      </c>
      <c r="T688" s="46" t="s">
        <v>2502</v>
      </c>
      <c r="U688" s="3">
        <f t="shared" si="120"/>
        <v>297.60000000000002</v>
      </c>
      <c r="V688" s="3">
        <f t="shared" si="121"/>
        <v>0</v>
      </c>
      <c r="W688" s="3"/>
      <c r="X688" s="3">
        <v>3.6</v>
      </c>
      <c r="Y688" s="3">
        <f t="shared" si="127"/>
        <v>2.4</v>
      </c>
      <c r="Z688" s="3">
        <f t="shared" si="124"/>
        <v>178.56</v>
      </c>
      <c r="AA688" s="1">
        <v>3600</v>
      </c>
      <c r="AB688" s="1">
        <f t="shared" si="125"/>
        <v>3.6</v>
      </c>
    </row>
    <row r="689" spans="1:28" ht="43.2" x14ac:dyDescent="0.3">
      <c r="A689" s="3">
        <f t="shared" si="126"/>
        <v>672</v>
      </c>
      <c r="B689" s="3" t="s">
        <v>2561</v>
      </c>
      <c r="C689" s="3">
        <v>1</v>
      </c>
      <c r="D689" s="3" t="s">
        <v>1570</v>
      </c>
      <c r="E689" s="3" t="s">
        <v>705</v>
      </c>
      <c r="F689" s="3" t="s">
        <v>690</v>
      </c>
      <c r="G689" s="3" t="s">
        <v>2317</v>
      </c>
      <c r="H689" s="3" t="s">
        <v>2478</v>
      </c>
      <c r="I689" s="3" t="s">
        <v>2496</v>
      </c>
      <c r="J689" s="3">
        <v>49.6</v>
      </c>
      <c r="K689" s="3">
        <v>6000</v>
      </c>
      <c r="L689" s="3" t="s">
        <v>25</v>
      </c>
      <c r="M689" s="3">
        <v>1</v>
      </c>
      <c r="N689" s="28">
        <f t="shared" si="118"/>
        <v>6</v>
      </c>
      <c r="O689" s="28">
        <f t="shared" si="119"/>
        <v>297.60000000000002</v>
      </c>
      <c r="P689" s="12">
        <v>0</v>
      </c>
      <c r="Q689" s="46">
        <f t="shared" si="122"/>
        <v>0</v>
      </c>
      <c r="R689" s="12"/>
      <c r="S689" s="3">
        <f t="shared" si="123"/>
        <v>6</v>
      </c>
      <c r="T689" s="46" t="s">
        <v>2502</v>
      </c>
      <c r="U689" s="3">
        <f t="shared" si="120"/>
        <v>297.60000000000002</v>
      </c>
      <c r="V689" s="3">
        <f t="shared" si="121"/>
        <v>0</v>
      </c>
      <c r="W689" s="3"/>
      <c r="X689" s="3">
        <v>3.6</v>
      </c>
      <c r="Y689" s="3">
        <f t="shared" si="127"/>
        <v>2.4</v>
      </c>
      <c r="Z689" s="3">
        <f t="shared" si="124"/>
        <v>178.56</v>
      </c>
      <c r="AA689" s="1">
        <v>3600</v>
      </c>
      <c r="AB689" s="1">
        <f t="shared" si="125"/>
        <v>3.6</v>
      </c>
    </row>
    <row r="690" spans="1:28" ht="43.2" x14ac:dyDescent="0.3">
      <c r="A690" s="3">
        <f t="shared" si="126"/>
        <v>673</v>
      </c>
      <c r="B690" s="3" t="s">
        <v>2561</v>
      </c>
      <c r="C690" s="3">
        <v>1</v>
      </c>
      <c r="D690" s="3" t="s">
        <v>1570</v>
      </c>
      <c r="E690" s="3" t="s">
        <v>712</v>
      </c>
      <c r="F690" s="3" t="s">
        <v>701</v>
      </c>
      <c r="G690" s="3" t="s">
        <v>2307</v>
      </c>
      <c r="H690" s="3" t="s">
        <v>2472</v>
      </c>
      <c r="I690" s="3" t="s">
        <v>2496</v>
      </c>
      <c r="J690" s="3">
        <v>44.1</v>
      </c>
      <c r="K690" s="3">
        <v>6000</v>
      </c>
      <c r="L690" s="3" t="s">
        <v>25</v>
      </c>
      <c r="M690" s="3">
        <v>1</v>
      </c>
      <c r="N690" s="28">
        <f t="shared" si="118"/>
        <v>6</v>
      </c>
      <c r="O690" s="28">
        <f t="shared" si="119"/>
        <v>264.60000000000002</v>
      </c>
      <c r="P690" s="12">
        <v>0</v>
      </c>
      <c r="Q690" s="46">
        <f t="shared" si="122"/>
        <v>0</v>
      </c>
      <c r="R690" s="12"/>
      <c r="S690" s="3">
        <f t="shared" si="123"/>
        <v>6</v>
      </c>
      <c r="T690" s="46" t="s">
        <v>2502</v>
      </c>
      <c r="U690" s="3">
        <f t="shared" si="120"/>
        <v>264.60000000000002</v>
      </c>
      <c r="V690" s="3">
        <f t="shared" si="121"/>
        <v>0</v>
      </c>
      <c r="W690" s="3"/>
      <c r="X690" s="3">
        <v>3.6</v>
      </c>
      <c r="Y690" s="3">
        <f t="shared" si="127"/>
        <v>2.4</v>
      </c>
      <c r="Z690" s="3">
        <f t="shared" si="124"/>
        <v>158.76000000000002</v>
      </c>
      <c r="AA690" s="1">
        <v>3600</v>
      </c>
      <c r="AB690" s="1">
        <f t="shared" si="125"/>
        <v>3.6</v>
      </c>
    </row>
    <row r="691" spans="1:28" ht="43.2" x14ac:dyDescent="0.3">
      <c r="A691" s="3">
        <f t="shared" si="126"/>
        <v>674</v>
      </c>
      <c r="B691" s="3" t="s">
        <v>2561</v>
      </c>
      <c r="C691" s="3">
        <v>1</v>
      </c>
      <c r="D691" s="3" t="s">
        <v>1570</v>
      </c>
      <c r="E691" s="3" t="s">
        <v>706</v>
      </c>
      <c r="F691" s="3" t="s">
        <v>690</v>
      </c>
      <c r="G691" s="3" t="s">
        <v>2317</v>
      </c>
      <c r="H691" s="3" t="s">
        <v>2478</v>
      </c>
      <c r="I691" s="3" t="s">
        <v>2496</v>
      </c>
      <c r="J691" s="3">
        <v>49.6</v>
      </c>
      <c r="K691" s="3">
        <v>6000</v>
      </c>
      <c r="L691" s="3" t="s">
        <v>25</v>
      </c>
      <c r="M691" s="3">
        <v>1</v>
      </c>
      <c r="N691" s="28">
        <f t="shared" si="118"/>
        <v>6</v>
      </c>
      <c r="O691" s="28">
        <f t="shared" si="119"/>
        <v>297.60000000000002</v>
      </c>
      <c r="P691" s="12">
        <v>0</v>
      </c>
      <c r="Q691" s="46">
        <f t="shared" si="122"/>
        <v>0</v>
      </c>
      <c r="R691" s="12"/>
      <c r="S691" s="3">
        <f t="shared" si="123"/>
        <v>6</v>
      </c>
      <c r="T691" s="46" t="s">
        <v>2502</v>
      </c>
      <c r="U691" s="3">
        <f t="shared" si="120"/>
        <v>297.60000000000002</v>
      </c>
      <c r="V691" s="3">
        <f t="shared" si="121"/>
        <v>0</v>
      </c>
      <c r="W691" s="3"/>
      <c r="X691" s="3">
        <v>3.6</v>
      </c>
      <c r="Y691" s="3">
        <f t="shared" si="127"/>
        <v>2.4</v>
      </c>
      <c r="Z691" s="3">
        <f t="shared" si="124"/>
        <v>178.56</v>
      </c>
      <c r="AA691" s="1">
        <v>3600</v>
      </c>
      <c r="AB691" s="1">
        <f t="shared" si="125"/>
        <v>3.6</v>
      </c>
    </row>
    <row r="692" spans="1:28" ht="43.2" x14ac:dyDescent="0.3">
      <c r="A692" s="3">
        <f t="shared" si="126"/>
        <v>675</v>
      </c>
      <c r="B692" s="3" t="s">
        <v>2561</v>
      </c>
      <c r="C692" s="3">
        <v>1</v>
      </c>
      <c r="D692" s="3" t="s">
        <v>1570</v>
      </c>
      <c r="E692" s="3" t="s">
        <v>707</v>
      </c>
      <c r="F692" s="3" t="s">
        <v>690</v>
      </c>
      <c r="G692" s="3" t="s">
        <v>2317</v>
      </c>
      <c r="H692" s="3" t="s">
        <v>2478</v>
      </c>
      <c r="I692" s="3" t="s">
        <v>2496</v>
      </c>
      <c r="J692" s="3">
        <v>49.6</v>
      </c>
      <c r="K692" s="3">
        <v>6000</v>
      </c>
      <c r="L692" s="3" t="s">
        <v>25</v>
      </c>
      <c r="M692" s="3">
        <v>1</v>
      </c>
      <c r="N692" s="28">
        <f t="shared" si="118"/>
        <v>6</v>
      </c>
      <c r="O692" s="28">
        <f t="shared" si="119"/>
        <v>297.60000000000002</v>
      </c>
      <c r="P692" s="12">
        <v>0</v>
      </c>
      <c r="Q692" s="46">
        <f t="shared" si="122"/>
        <v>0</v>
      </c>
      <c r="R692" s="12"/>
      <c r="S692" s="3">
        <f t="shared" si="123"/>
        <v>6</v>
      </c>
      <c r="T692" s="46" t="s">
        <v>2502</v>
      </c>
      <c r="U692" s="3">
        <f t="shared" si="120"/>
        <v>297.60000000000002</v>
      </c>
      <c r="V692" s="3">
        <f t="shared" si="121"/>
        <v>0</v>
      </c>
      <c r="W692" s="3"/>
      <c r="X692" s="3">
        <v>3.6</v>
      </c>
      <c r="Y692" s="3">
        <f t="shared" si="127"/>
        <v>2.4</v>
      </c>
      <c r="Z692" s="3">
        <f t="shared" si="124"/>
        <v>178.56</v>
      </c>
      <c r="AA692" s="1">
        <v>3600</v>
      </c>
      <c r="AB692" s="1">
        <f t="shared" si="125"/>
        <v>3.6</v>
      </c>
    </row>
    <row r="693" spans="1:28" ht="43.2" x14ac:dyDescent="0.3">
      <c r="A693" s="3">
        <f t="shared" si="126"/>
        <v>676</v>
      </c>
      <c r="B693" s="3" t="s">
        <v>2561</v>
      </c>
      <c r="C693" s="3">
        <v>1</v>
      </c>
      <c r="D693" s="3" t="s">
        <v>1570</v>
      </c>
      <c r="E693" s="3" t="s">
        <v>713</v>
      </c>
      <c r="F693" s="3" t="s">
        <v>701</v>
      </c>
      <c r="G693" s="3" t="s">
        <v>2307</v>
      </c>
      <c r="H693" s="3" t="s">
        <v>2472</v>
      </c>
      <c r="I693" s="3" t="s">
        <v>2496</v>
      </c>
      <c r="J693" s="3">
        <v>44.1</v>
      </c>
      <c r="K693" s="3">
        <v>6000</v>
      </c>
      <c r="L693" s="3" t="s">
        <v>25</v>
      </c>
      <c r="M693" s="3">
        <v>1</v>
      </c>
      <c r="N693" s="28">
        <f t="shared" si="118"/>
        <v>6</v>
      </c>
      <c r="O693" s="28">
        <f t="shared" si="119"/>
        <v>264.60000000000002</v>
      </c>
      <c r="P693" s="12">
        <v>0</v>
      </c>
      <c r="Q693" s="46">
        <f t="shared" si="122"/>
        <v>0</v>
      </c>
      <c r="R693" s="12"/>
      <c r="S693" s="3">
        <f t="shared" si="123"/>
        <v>6</v>
      </c>
      <c r="T693" s="46" t="s">
        <v>2502</v>
      </c>
      <c r="U693" s="3">
        <f t="shared" si="120"/>
        <v>264.60000000000002</v>
      </c>
      <c r="V693" s="3">
        <f t="shared" si="121"/>
        <v>0</v>
      </c>
      <c r="W693" s="3"/>
      <c r="X693" s="3">
        <v>3.6</v>
      </c>
      <c r="Y693" s="3">
        <f t="shared" si="127"/>
        <v>2.4</v>
      </c>
      <c r="Z693" s="3">
        <f t="shared" si="124"/>
        <v>158.76000000000002</v>
      </c>
      <c r="AA693" s="1">
        <v>3600</v>
      </c>
      <c r="AB693" s="1">
        <f t="shared" si="125"/>
        <v>3.6</v>
      </c>
    </row>
    <row r="694" spans="1:28" ht="43.2" x14ac:dyDescent="0.3">
      <c r="A694" s="3">
        <f t="shared" si="126"/>
        <v>677</v>
      </c>
      <c r="B694" s="3" t="s">
        <v>2561</v>
      </c>
      <c r="C694" s="3">
        <v>1</v>
      </c>
      <c r="D694" s="3" t="s">
        <v>1570</v>
      </c>
      <c r="E694" s="3" t="s">
        <v>708</v>
      </c>
      <c r="F694" s="3" t="s">
        <v>690</v>
      </c>
      <c r="G694" s="3" t="s">
        <v>2317</v>
      </c>
      <c r="H694" s="3" t="s">
        <v>2478</v>
      </c>
      <c r="I694" s="3" t="s">
        <v>2496</v>
      </c>
      <c r="J694" s="3">
        <v>49.6</v>
      </c>
      <c r="K694" s="3">
        <v>6000</v>
      </c>
      <c r="L694" s="3" t="s">
        <v>25</v>
      </c>
      <c r="M694" s="3">
        <v>1</v>
      </c>
      <c r="N694" s="28">
        <f t="shared" si="118"/>
        <v>6</v>
      </c>
      <c r="O694" s="28">
        <f t="shared" si="119"/>
        <v>297.60000000000002</v>
      </c>
      <c r="P694" s="12">
        <v>0</v>
      </c>
      <c r="Q694" s="46">
        <f t="shared" si="122"/>
        <v>0</v>
      </c>
      <c r="R694" s="12"/>
      <c r="S694" s="3">
        <f t="shared" si="123"/>
        <v>6</v>
      </c>
      <c r="T694" s="46" t="s">
        <v>2502</v>
      </c>
      <c r="U694" s="3">
        <f t="shared" si="120"/>
        <v>297.60000000000002</v>
      </c>
      <c r="V694" s="3">
        <f t="shared" si="121"/>
        <v>0</v>
      </c>
      <c r="W694" s="3"/>
      <c r="X694" s="3">
        <v>4.2</v>
      </c>
      <c r="Y694" s="3">
        <f t="shared" si="127"/>
        <v>1.7999999999999998</v>
      </c>
      <c r="Z694" s="3">
        <f t="shared" si="124"/>
        <v>208.32000000000002</v>
      </c>
      <c r="AA694" s="1">
        <v>4200</v>
      </c>
      <c r="AB694" s="1">
        <f t="shared" si="125"/>
        <v>4.2</v>
      </c>
    </row>
    <row r="695" spans="1:28" ht="43.2" x14ac:dyDescent="0.3">
      <c r="A695" s="3">
        <f t="shared" si="126"/>
        <v>678</v>
      </c>
      <c r="B695" s="3" t="s">
        <v>2561</v>
      </c>
      <c r="C695" s="3">
        <v>1</v>
      </c>
      <c r="D695" s="3" t="s">
        <v>1570</v>
      </c>
      <c r="E695" s="3" t="s">
        <v>709</v>
      </c>
      <c r="F695" s="3" t="s">
        <v>690</v>
      </c>
      <c r="G695" s="3" t="s">
        <v>2317</v>
      </c>
      <c r="H695" s="3" t="s">
        <v>2478</v>
      </c>
      <c r="I695" s="3" t="s">
        <v>2496</v>
      </c>
      <c r="J695" s="3">
        <v>49.6</v>
      </c>
      <c r="K695" s="3">
        <v>6000</v>
      </c>
      <c r="L695" s="3" t="s">
        <v>25</v>
      </c>
      <c r="M695" s="3">
        <v>1</v>
      </c>
      <c r="N695" s="28">
        <f t="shared" si="118"/>
        <v>6</v>
      </c>
      <c r="O695" s="28">
        <f t="shared" si="119"/>
        <v>297.60000000000002</v>
      </c>
      <c r="P695" s="12">
        <v>0</v>
      </c>
      <c r="Q695" s="46">
        <f t="shared" si="122"/>
        <v>0</v>
      </c>
      <c r="R695" s="12"/>
      <c r="S695" s="3">
        <f t="shared" si="123"/>
        <v>6</v>
      </c>
      <c r="T695" s="46" t="s">
        <v>2502</v>
      </c>
      <c r="U695" s="3">
        <f t="shared" si="120"/>
        <v>297.60000000000002</v>
      </c>
      <c r="V695" s="3">
        <f t="shared" si="121"/>
        <v>0</v>
      </c>
      <c r="W695" s="3"/>
      <c r="X695" s="3">
        <v>4.2</v>
      </c>
      <c r="Y695" s="3">
        <f t="shared" si="127"/>
        <v>1.7999999999999998</v>
      </c>
      <c r="Z695" s="3">
        <f t="shared" si="124"/>
        <v>208.32000000000002</v>
      </c>
      <c r="AA695" s="1">
        <v>4200</v>
      </c>
      <c r="AB695" s="1">
        <f t="shared" si="125"/>
        <v>4.2</v>
      </c>
    </row>
    <row r="696" spans="1:28" ht="43.2" x14ac:dyDescent="0.3">
      <c r="A696" s="3">
        <f t="shared" si="126"/>
        <v>679</v>
      </c>
      <c r="B696" s="3" t="s">
        <v>2561</v>
      </c>
      <c r="C696" s="3">
        <v>1</v>
      </c>
      <c r="D696" s="3" t="s">
        <v>1570</v>
      </c>
      <c r="E696" s="3" t="s">
        <v>714</v>
      </c>
      <c r="F696" s="3" t="s">
        <v>701</v>
      </c>
      <c r="G696" s="3" t="s">
        <v>2307</v>
      </c>
      <c r="H696" s="3" t="s">
        <v>2472</v>
      </c>
      <c r="I696" s="3" t="s">
        <v>2496</v>
      </c>
      <c r="J696" s="3">
        <v>44.1</v>
      </c>
      <c r="K696" s="3">
        <v>6000</v>
      </c>
      <c r="L696" s="3" t="s">
        <v>25</v>
      </c>
      <c r="M696" s="3">
        <v>1</v>
      </c>
      <c r="N696" s="28">
        <f t="shared" si="118"/>
        <v>6</v>
      </c>
      <c r="O696" s="28">
        <f t="shared" si="119"/>
        <v>264.60000000000002</v>
      </c>
      <c r="P696" s="12">
        <v>0</v>
      </c>
      <c r="Q696" s="46">
        <f t="shared" si="122"/>
        <v>0</v>
      </c>
      <c r="R696" s="12"/>
      <c r="S696" s="3">
        <f t="shared" si="123"/>
        <v>6</v>
      </c>
      <c r="T696" s="46" t="s">
        <v>2502</v>
      </c>
      <c r="U696" s="3">
        <f t="shared" si="120"/>
        <v>264.60000000000002</v>
      </c>
      <c r="V696" s="3">
        <f t="shared" si="121"/>
        <v>0</v>
      </c>
      <c r="W696" s="3"/>
      <c r="X696" s="3">
        <v>4.2</v>
      </c>
      <c r="Y696" s="3">
        <f t="shared" si="127"/>
        <v>1.7999999999999998</v>
      </c>
      <c r="Z696" s="3">
        <f t="shared" si="124"/>
        <v>185.22000000000003</v>
      </c>
      <c r="AA696" s="1">
        <v>4200</v>
      </c>
      <c r="AB696" s="1">
        <f t="shared" si="125"/>
        <v>4.2</v>
      </c>
    </row>
    <row r="697" spans="1:28" ht="43.2" x14ac:dyDescent="0.3">
      <c r="A697" s="3">
        <f t="shared" si="126"/>
        <v>680</v>
      </c>
      <c r="B697" s="3" t="s">
        <v>2561</v>
      </c>
      <c r="C697" s="3">
        <v>1</v>
      </c>
      <c r="D697" s="3" t="s">
        <v>1570</v>
      </c>
      <c r="E697" s="3" t="s">
        <v>715</v>
      </c>
      <c r="F697" s="3" t="s">
        <v>690</v>
      </c>
      <c r="G697" s="3" t="s">
        <v>2317</v>
      </c>
      <c r="H697" s="3" t="s">
        <v>2478</v>
      </c>
      <c r="I697" s="3" t="s">
        <v>2496</v>
      </c>
      <c r="J697" s="3">
        <v>49.6</v>
      </c>
      <c r="K697" s="3">
        <v>6000</v>
      </c>
      <c r="L697" s="3" t="s">
        <v>25</v>
      </c>
      <c r="M697" s="3">
        <v>1</v>
      </c>
      <c r="N697" s="28">
        <f t="shared" si="118"/>
        <v>6</v>
      </c>
      <c r="O697" s="28">
        <f t="shared" si="119"/>
        <v>297.60000000000002</v>
      </c>
      <c r="P697" s="12">
        <v>0</v>
      </c>
      <c r="Q697" s="46">
        <f t="shared" si="122"/>
        <v>0</v>
      </c>
      <c r="R697" s="12"/>
      <c r="S697" s="3">
        <f t="shared" si="123"/>
        <v>6</v>
      </c>
      <c r="T697" s="46" t="s">
        <v>2502</v>
      </c>
      <c r="U697" s="3">
        <f t="shared" si="120"/>
        <v>297.60000000000002</v>
      </c>
      <c r="V697" s="3">
        <f t="shared" si="121"/>
        <v>0</v>
      </c>
      <c r="W697" s="3"/>
      <c r="X697" s="3">
        <v>4.2</v>
      </c>
      <c r="Y697" s="3">
        <f t="shared" si="127"/>
        <v>1.7999999999999998</v>
      </c>
      <c r="Z697" s="3">
        <f t="shared" si="124"/>
        <v>208.32000000000002</v>
      </c>
      <c r="AA697" s="1">
        <v>4200</v>
      </c>
      <c r="AB697" s="1">
        <f t="shared" si="125"/>
        <v>4.2</v>
      </c>
    </row>
    <row r="698" spans="1:28" ht="43.2" x14ac:dyDescent="0.3">
      <c r="A698" s="3">
        <f t="shared" si="126"/>
        <v>681</v>
      </c>
      <c r="B698" s="3" t="s">
        <v>2561</v>
      </c>
      <c r="C698" s="3">
        <v>1</v>
      </c>
      <c r="D698" s="3" t="s">
        <v>1570</v>
      </c>
      <c r="E698" s="3" t="s">
        <v>716</v>
      </c>
      <c r="F698" s="3" t="s">
        <v>690</v>
      </c>
      <c r="G698" s="3" t="s">
        <v>2317</v>
      </c>
      <c r="H698" s="3" t="s">
        <v>2478</v>
      </c>
      <c r="I698" s="3" t="s">
        <v>2496</v>
      </c>
      <c r="J698" s="3">
        <v>49.6</v>
      </c>
      <c r="K698" s="3">
        <v>6000</v>
      </c>
      <c r="L698" s="3" t="s">
        <v>25</v>
      </c>
      <c r="M698" s="3">
        <v>1</v>
      </c>
      <c r="N698" s="28">
        <f t="shared" si="118"/>
        <v>6</v>
      </c>
      <c r="O698" s="28">
        <f t="shared" si="119"/>
        <v>297.60000000000002</v>
      </c>
      <c r="P698" s="12">
        <v>0</v>
      </c>
      <c r="Q698" s="46">
        <f t="shared" si="122"/>
        <v>0</v>
      </c>
      <c r="R698" s="12"/>
      <c r="S698" s="3">
        <f t="shared" si="123"/>
        <v>6</v>
      </c>
      <c r="T698" s="46" t="s">
        <v>2502</v>
      </c>
      <c r="U698" s="3">
        <f t="shared" si="120"/>
        <v>297.60000000000002</v>
      </c>
      <c r="V698" s="3">
        <f t="shared" si="121"/>
        <v>0</v>
      </c>
      <c r="W698" s="3"/>
      <c r="X698" s="3">
        <v>4.2</v>
      </c>
      <c r="Y698" s="3">
        <f t="shared" si="127"/>
        <v>1.7999999999999998</v>
      </c>
      <c r="Z698" s="3">
        <f t="shared" si="124"/>
        <v>208.32000000000002</v>
      </c>
      <c r="AA698" s="1">
        <v>4200</v>
      </c>
      <c r="AB698" s="1">
        <f t="shared" si="125"/>
        <v>4.2</v>
      </c>
    </row>
    <row r="699" spans="1:28" ht="43.2" x14ac:dyDescent="0.3">
      <c r="A699" s="3">
        <f t="shared" si="126"/>
        <v>682</v>
      </c>
      <c r="B699" s="3" t="s">
        <v>2561</v>
      </c>
      <c r="C699" s="3">
        <v>1</v>
      </c>
      <c r="D699" s="3" t="s">
        <v>1570</v>
      </c>
      <c r="E699" s="3" t="s">
        <v>717</v>
      </c>
      <c r="F699" s="3" t="s">
        <v>701</v>
      </c>
      <c r="G699" s="3" t="s">
        <v>2307</v>
      </c>
      <c r="H699" s="3" t="s">
        <v>2472</v>
      </c>
      <c r="I699" s="3" t="s">
        <v>2496</v>
      </c>
      <c r="J699" s="3">
        <v>44.1</v>
      </c>
      <c r="K699" s="3">
        <v>6000</v>
      </c>
      <c r="L699" s="3" t="s">
        <v>25</v>
      </c>
      <c r="M699" s="3">
        <v>1</v>
      </c>
      <c r="N699" s="28">
        <f t="shared" si="118"/>
        <v>6</v>
      </c>
      <c r="O699" s="28">
        <f t="shared" si="119"/>
        <v>264.60000000000002</v>
      </c>
      <c r="P699" s="12">
        <v>0</v>
      </c>
      <c r="Q699" s="46">
        <f t="shared" si="122"/>
        <v>0</v>
      </c>
      <c r="R699" s="12"/>
      <c r="S699" s="3">
        <f t="shared" si="123"/>
        <v>6</v>
      </c>
      <c r="T699" s="46" t="s">
        <v>2502</v>
      </c>
      <c r="U699" s="3">
        <f t="shared" si="120"/>
        <v>264.60000000000002</v>
      </c>
      <c r="V699" s="3">
        <f t="shared" si="121"/>
        <v>0</v>
      </c>
      <c r="W699" s="3"/>
      <c r="X699" s="3">
        <v>4.2</v>
      </c>
      <c r="Y699" s="3">
        <f t="shared" si="127"/>
        <v>1.7999999999999998</v>
      </c>
      <c r="Z699" s="3">
        <f t="shared" si="124"/>
        <v>185.22000000000003</v>
      </c>
      <c r="AA699" s="1">
        <v>4200</v>
      </c>
      <c r="AB699" s="1">
        <f t="shared" si="125"/>
        <v>4.2</v>
      </c>
    </row>
    <row r="700" spans="1:28" ht="43.2" x14ac:dyDescent="0.3">
      <c r="A700" s="3">
        <f t="shared" si="126"/>
        <v>683</v>
      </c>
      <c r="B700" s="3" t="s">
        <v>2561</v>
      </c>
      <c r="C700" s="3">
        <v>1</v>
      </c>
      <c r="D700" s="3" t="s">
        <v>1570</v>
      </c>
      <c r="E700" s="3" t="s">
        <v>718</v>
      </c>
      <c r="F700" s="3" t="s">
        <v>308</v>
      </c>
      <c r="G700" s="3" t="s">
        <v>2316</v>
      </c>
      <c r="H700" s="3" t="s">
        <v>2470</v>
      </c>
      <c r="I700" s="3" t="s">
        <v>2496</v>
      </c>
      <c r="J700" s="3">
        <v>41.4</v>
      </c>
      <c r="K700" s="3">
        <v>6000</v>
      </c>
      <c r="L700" s="3" t="s">
        <v>25</v>
      </c>
      <c r="M700" s="3">
        <v>1</v>
      </c>
      <c r="N700" s="28">
        <f t="shared" si="118"/>
        <v>6</v>
      </c>
      <c r="O700" s="28">
        <f t="shared" si="119"/>
        <v>248.39999999999998</v>
      </c>
      <c r="P700" s="12">
        <v>0</v>
      </c>
      <c r="Q700" s="46">
        <f t="shared" si="122"/>
        <v>0</v>
      </c>
      <c r="R700" s="13"/>
      <c r="S700" s="3">
        <f t="shared" si="123"/>
        <v>6</v>
      </c>
      <c r="T700" s="46" t="s">
        <v>2502</v>
      </c>
      <c r="U700" s="3">
        <f t="shared" si="120"/>
        <v>248.39999999999998</v>
      </c>
      <c r="V700" s="3">
        <f t="shared" si="121"/>
        <v>0</v>
      </c>
      <c r="W700" s="3"/>
      <c r="X700" s="3">
        <v>4.2</v>
      </c>
      <c r="Y700" s="3">
        <f t="shared" si="127"/>
        <v>1.7999999999999998</v>
      </c>
      <c r="Z700" s="3">
        <f t="shared" si="124"/>
        <v>173.88</v>
      </c>
      <c r="AA700" s="1">
        <v>4200</v>
      </c>
      <c r="AB700" s="1">
        <f t="shared" si="125"/>
        <v>4.2</v>
      </c>
    </row>
    <row r="701" spans="1:28" ht="43.2" x14ac:dyDescent="0.3">
      <c r="A701" s="3">
        <f t="shared" si="126"/>
        <v>684</v>
      </c>
      <c r="B701" s="3" t="s">
        <v>2561</v>
      </c>
      <c r="C701" s="3">
        <v>1</v>
      </c>
      <c r="D701" s="3" t="s">
        <v>1570</v>
      </c>
      <c r="E701" s="3" t="s">
        <v>719</v>
      </c>
      <c r="F701" s="3" t="s">
        <v>308</v>
      </c>
      <c r="G701" s="3" t="s">
        <v>2316</v>
      </c>
      <c r="H701" s="3" t="s">
        <v>2470</v>
      </c>
      <c r="I701" s="3" t="s">
        <v>2496</v>
      </c>
      <c r="J701" s="3">
        <v>41.4</v>
      </c>
      <c r="K701" s="3">
        <v>6000</v>
      </c>
      <c r="L701" s="3" t="s">
        <v>25</v>
      </c>
      <c r="M701" s="3">
        <v>1</v>
      </c>
      <c r="N701" s="28">
        <f t="shared" si="118"/>
        <v>6</v>
      </c>
      <c r="O701" s="28">
        <f t="shared" si="119"/>
        <v>248.39999999999998</v>
      </c>
      <c r="P701" s="12">
        <v>0</v>
      </c>
      <c r="Q701" s="46">
        <f t="shared" si="122"/>
        <v>0</v>
      </c>
      <c r="R701" s="13"/>
      <c r="S701" s="3">
        <f t="shared" si="123"/>
        <v>6</v>
      </c>
      <c r="T701" s="46" t="s">
        <v>2502</v>
      </c>
      <c r="U701" s="3">
        <f t="shared" si="120"/>
        <v>248.39999999999998</v>
      </c>
      <c r="V701" s="3">
        <f t="shared" si="121"/>
        <v>0</v>
      </c>
      <c r="W701" s="3"/>
      <c r="X701" s="3">
        <v>4.2</v>
      </c>
      <c r="Y701" s="3">
        <f t="shared" si="127"/>
        <v>1.7999999999999998</v>
      </c>
      <c r="Z701" s="3">
        <f t="shared" si="124"/>
        <v>173.88</v>
      </c>
      <c r="AA701" s="1">
        <v>4200</v>
      </c>
      <c r="AB701" s="1">
        <f t="shared" si="125"/>
        <v>4.2</v>
      </c>
    </row>
    <row r="702" spans="1:28" ht="43.2" x14ac:dyDescent="0.3">
      <c r="A702" s="3">
        <f t="shared" si="126"/>
        <v>685</v>
      </c>
      <c r="B702" s="3" t="s">
        <v>2561</v>
      </c>
      <c r="C702" s="3">
        <v>1</v>
      </c>
      <c r="D702" s="3" t="s">
        <v>1570</v>
      </c>
      <c r="E702" s="3" t="s">
        <v>720</v>
      </c>
      <c r="F702" s="3" t="s">
        <v>690</v>
      </c>
      <c r="G702" s="3" t="s">
        <v>2317</v>
      </c>
      <c r="H702" s="3" t="s">
        <v>2478</v>
      </c>
      <c r="I702" s="3" t="s">
        <v>2496</v>
      </c>
      <c r="J702" s="3">
        <v>49.6</v>
      </c>
      <c r="K702" s="3">
        <v>6000</v>
      </c>
      <c r="L702" s="3" t="s">
        <v>25</v>
      </c>
      <c r="M702" s="3">
        <v>1</v>
      </c>
      <c r="N702" s="28">
        <f t="shared" si="118"/>
        <v>6</v>
      </c>
      <c r="O702" s="28">
        <f t="shared" si="119"/>
        <v>297.60000000000002</v>
      </c>
      <c r="P702" s="12">
        <v>0</v>
      </c>
      <c r="Q702" s="46">
        <f t="shared" si="122"/>
        <v>0</v>
      </c>
      <c r="R702" s="12"/>
      <c r="S702" s="3">
        <f t="shared" si="123"/>
        <v>6</v>
      </c>
      <c r="T702" s="46" t="s">
        <v>2502</v>
      </c>
      <c r="U702" s="3">
        <f t="shared" si="120"/>
        <v>297.60000000000002</v>
      </c>
      <c r="V702" s="3">
        <f t="shared" si="121"/>
        <v>0</v>
      </c>
      <c r="W702" s="3"/>
      <c r="X702" s="3">
        <v>4.2</v>
      </c>
      <c r="Y702" s="3">
        <f t="shared" si="127"/>
        <v>1.7999999999999998</v>
      </c>
      <c r="Z702" s="3">
        <f t="shared" si="124"/>
        <v>208.32000000000002</v>
      </c>
      <c r="AA702" s="1">
        <v>4200</v>
      </c>
      <c r="AB702" s="1">
        <f t="shared" si="125"/>
        <v>4.2</v>
      </c>
    </row>
    <row r="703" spans="1:28" ht="43.2" x14ac:dyDescent="0.3">
      <c r="A703" s="3">
        <f t="shared" si="126"/>
        <v>686</v>
      </c>
      <c r="B703" s="3" t="s">
        <v>2561</v>
      </c>
      <c r="C703" s="3">
        <v>1</v>
      </c>
      <c r="D703" s="3" t="s">
        <v>1570</v>
      </c>
      <c r="E703" s="3" t="s">
        <v>721</v>
      </c>
      <c r="F703" s="3" t="s">
        <v>308</v>
      </c>
      <c r="G703" s="3" t="s">
        <v>2316</v>
      </c>
      <c r="H703" s="3" t="s">
        <v>2470</v>
      </c>
      <c r="I703" s="3" t="s">
        <v>2496</v>
      </c>
      <c r="J703" s="3">
        <v>41.4</v>
      </c>
      <c r="K703" s="3">
        <v>6000</v>
      </c>
      <c r="L703" s="3" t="s">
        <v>25</v>
      </c>
      <c r="M703" s="3">
        <v>1</v>
      </c>
      <c r="N703" s="28">
        <f t="shared" si="118"/>
        <v>6</v>
      </c>
      <c r="O703" s="28">
        <f t="shared" si="119"/>
        <v>248.39999999999998</v>
      </c>
      <c r="P703" s="12">
        <v>0</v>
      </c>
      <c r="Q703" s="46">
        <f t="shared" si="122"/>
        <v>0</v>
      </c>
      <c r="R703" s="13"/>
      <c r="S703" s="3">
        <f t="shared" si="123"/>
        <v>6</v>
      </c>
      <c r="T703" s="46" t="s">
        <v>2502</v>
      </c>
      <c r="U703" s="3">
        <f t="shared" si="120"/>
        <v>248.39999999999998</v>
      </c>
      <c r="V703" s="3">
        <f t="shared" si="121"/>
        <v>0</v>
      </c>
      <c r="W703" s="3"/>
      <c r="X703" s="3">
        <v>4.2</v>
      </c>
      <c r="Y703" s="3">
        <f t="shared" si="127"/>
        <v>1.7999999999999998</v>
      </c>
      <c r="Z703" s="3">
        <f t="shared" si="124"/>
        <v>173.88</v>
      </c>
      <c r="AA703" s="1">
        <v>4200</v>
      </c>
      <c r="AB703" s="1">
        <f t="shared" si="125"/>
        <v>4.2</v>
      </c>
    </row>
    <row r="704" spans="1:28" ht="43.2" x14ac:dyDescent="0.3">
      <c r="A704" s="3">
        <f t="shared" si="126"/>
        <v>687</v>
      </c>
      <c r="B704" s="3" t="s">
        <v>2561</v>
      </c>
      <c r="C704" s="3">
        <v>1</v>
      </c>
      <c r="D704" s="3" t="s">
        <v>1570</v>
      </c>
      <c r="E704" s="3" t="s">
        <v>722</v>
      </c>
      <c r="F704" s="3" t="s">
        <v>308</v>
      </c>
      <c r="G704" s="3" t="s">
        <v>2316</v>
      </c>
      <c r="H704" s="3" t="s">
        <v>2470</v>
      </c>
      <c r="I704" s="3" t="s">
        <v>2496</v>
      </c>
      <c r="J704" s="3">
        <v>41.4</v>
      </c>
      <c r="K704" s="3">
        <v>6000</v>
      </c>
      <c r="L704" s="3" t="s">
        <v>25</v>
      </c>
      <c r="M704" s="3">
        <v>1</v>
      </c>
      <c r="N704" s="28">
        <f t="shared" si="118"/>
        <v>6</v>
      </c>
      <c r="O704" s="28">
        <f t="shared" si="119"/>
        <v>248.39999999999998</v>
      </c>
      <c r="P704" s="12">
        <v>0</v>
      </c>
      <c r="Q704" s="46">
        <f t="shared" si="122"/>
        <v>0</v>
      </c>
      <c r="R704" s="13"/>
      <c r="S704" s="3">
        <f t="shared" si="123"/>
        <v>6</v>
      </c>
      <c r="T704" s="46" t="s">
        <v>2502</v>
      </c>
      <c r="U704" s="3">
        <f t="shared" si="120"/>
        <v>248.39999999999998</v>
      </c>
      <c r="V704" s="3">
        <f t="shared" si="121"/>
        <v>0</v>
      </c>
      <c r="W704" s="3"/>
      <c r="X704" s="3">
        <v>4.2</v>
      </c>
      <c r="Y704" s="3">
        <f t="shared" si="127"/>
        <v>1.7999999999999998</v>
      </c>
      <c r="Z704" s="3">
        <f t="shared" si="124"/>
        <v>173.88</v>
      </c>
      <c r="AA704" s="1">
        <v>4200</v>
      </c>
      <c r="AB704" s="1">
        <f t="shared" si="125"/>
        <v>4.2</v>
      </c>
    </row>
    <row r="705" spans="1:28" ht="43.2" x14ac:dyDescent="0.3">
      <c r="A705" s="3">
        <f t="shared" si="126"/>
        <v>688</v>
      </c>
      <c r="B705" s="3" t="s">
        <v>2561</v>
      </c>
      <c r="C705" s="3">
        <v>1</v>
      </c>
      <c r="D705" s="3" t="s">
        <v>1570</v>
      </c>
      <c r="E705" s="3" t="s">
        <v>723</v>
      </c>
      <c r="F705" s="3" t="s">
        <v>690</v>
      </c>
      <c r="G705" s="3" t="s">
        <v>2317</v>
      </c>
      <c r="H705" s="3" t="s">
        <v>2478</v>
      </c>
      <c r="I705" s="3" t="s">
        <v>2496</v>
      </c>
      <c r="J705" s="3">
        <v>49.6</v>
      </c>
      <c r="K705" s="3">
        <v>6000</v>
      </c>
      <c r="L705" s="3" t="s">
        <v>25</v>
      </c>
      <c r="M705" s="3">
        <v>1</v>
      </c>
      <c r="N705" s="28">
        <f t="shared" si="118"/>
        <v>6</v>
      </c>
      <c r="O705" s="28">
        <f t="shared" si="119"/>
        <v>297.60000000000002</v>
      </c>
      <c r="P705" s="12">
        <v>0</v>
      </c>
      <c r="Q705" s="46">
        <f t="shared" si="122"/>
        <v>0</v>
      </c>
      <c r="R705" s="12"/>
      <c r="S705" s="3">
        <f t="shared" si="123"/>
        <v>6</v>
      </c>
      <c r="T705" s="46" t="s">
        <v>2502</v>
      </c>
      <c r="U705" s="3">
        <f t="shared" si="120"/>
        <v>297.60000000000002</v>
      </c>
      <c r="V705" s="3">
        <f t="shared" si="121"/>
        <v>0</v>
      </c>
      <c r="W705" s="3"/>
      <c r="X705" s="3">
        <v>4.2</v>
      </c>
      <c r="Y705" s="3">
        <f t="shared" si="127"/>
        <v>1.7999999999999998</v>
      </c>
      <c r="Z705" s="3">
        <f t="shared" si="124"/>
        <v>208.32000000000002</v>
      </c>
      <c r="AA705" s="1">
        <v>4200</v>
      </c>
      <c r="AB705" s="1">
        <f t="shared" si="125"/>
        <v>4.2</v>
      </c>
    </row>
    <row r="706" spans="1:28" ht="43.2" x14ac:dyDescent="0.3">
      <c r="A706" s="3">
        <f t="shared" si="126"/>
        <v>689</v>
      </c>
      <c r="B706" s="3" t="s">
        <v>2561</v>
      </c>
      <c r="C706" s="3">
        <v>1</v>
      </c>
      <c r="D706" s="3" t="s">
        <v>1570</v>
      </c>
      <c r="E706" s="3" t="s">
        <v>724</v>
      </c>
      <c r="F706" s="3" t="s">
        <v>308</v>
      </c>
      <c r="G706" s="3" t="s">
        <v>2316</v>
      </c>
      <c r="H706" s="3" t="s">
        <v>2470</v>
      </c>
      <c r="I706" s="3" t="s">
        <v>2496</v>
      </c>
      <c r="J706" s="3">
        <v>41.4</v>
      </c>
      <c r="K706" s="3">
        <v>6000</v>
      </c>
      <c r="L706" s="3" t="s">
        <v>25</v>
      </c>
      <c r="M706" s="3">
        <v>1</v>
      </c>
      <c r="N706" s="28">
        <f t="shared" si="118"/>
        <v>6</v>
      </c>
      <c r="O706" s="28">
        <f t="shared" si="119"/>
        <v>248.39999999999998</v>
      </c>
      <c r="P706" s="12">
        <v>0</v>
      </c>
      <c r="Q706" s="46">
        <f t="shared" si="122"/>
        <v>0</v>
      </c>
      <c r="R706" s="13"/>
      <c r="S706" s="3">
        <f t="shared" si="123"/>
        <v>6</v>
      </c>
      <c r="T706" s="46" t="s">
        <v>2502</v>
      </c>
      <c r="U706" s="3">
        <f t="shared" si="120"/>
        <v>248.39999999999998</v>
      </c>
      <c r="V706" s="3">
        <f t="shared" si="121"/>
        <v>0</v>
      </c>
      <c r="W706" s="3"/>
      <c r="X706" s="3">
        <v>3.6</v>
      </c>
      <c r="Y706" s="3">
        <f t="shared" si="127"/>
        <v>2.4</v>
      </c>
      <c r="Z706" s="3">
        <f t="shared" si="124"/>
        <v>149.04</v>
      </c>
      <c r="AA706" s="1">
        <v>3600</v>
      </c>
      <c r="AB706" s="1">
        <f t="shared" si="125"/>
        <v>3.6</v>
      </c>
    </row>
    <row r="707" spans="1:28" ht="43.2" x14ac:dyDescent="0.3">
      <c r="A707" s="3">
        <f t="shared" si="126"/>
        <v>690</v>
      </c>
      <c r="B707" s="3" t="s">
        <v>2561</v>
      </c>
      <c r="C707" s="3">
        <v>1</v>
      </c>
      <c r="D707" s="3" t="s">
        <v>1570</v>
      </c>
      <c r="E707" s="3" t="s">
        <v>725</v>
      </c>
      <c r="F707" s="3" t="s">
        <v>308</v>
      </c>
      <c r="G707" s="3" t="s">
        <v>2316</v>
      </c>
      <c r="H707" s="3" t="s">
        <v>2470</v>
      </c>
      <c r="I707" s="3" t="s">
        <v>2496</v>
      </c>
      <c r="J707" s="3">
        <v>41.4</v>
      </c>
      <c r="K707" s="3">
        <v>6000</v>
      </c>
      <c r="L707" s="3" t="s">
        <v>25</v>
      </c>
      <c r="M707" s="3">
        <v>1</v>
      </c>
      <c r="N707" s="28">
        <f t="shared" si="118"/>
        <v>6</v>
      </c>
      <c r="O707" s="28">
        <f t="shared" si="119"/>
        <v>248.39999999999998</v>
      </c>
      <c r="P707" s="12">
        <v>0</v>
      </c>
      <c r="Q707" s="46">
        <f t="shared" si="122"/>
        <v>0</v>
      </c>
      <c r="R707" s="13"/>
      <c r="S707" s="3">
        <f t="shared" si="123"/>
        <v>6</v>
      </c>
      <c r="T707" s="46" t="s">
        <v>2502</v>
      </c>
      <c r="U707" s="3">
        <f t="shared" si="120"/>
        <v>248.39999999999998</v>
      </c>
      <c r="V707" s="3">
        <f t="shared" si="121"/>
        <v>0</v>
      </c>
      <c r="W707" s="3"/>
      <c r="X707" s="3">
        <v>3.6</v>
      </c>
      <c r="Y707" s="3">
        <f t="shared" si="127"/>
        <v>2.4</v>
      </c>
      <c r="Z707" s="3">
        <f t="shared" si="124"/>
        <v>149.04</v>
      </c>
      <c r="AA707" s="1">
        <v>3600</v>
      </c>
      <c r="AB707" s="1">
        <f t="shared" si="125"/>
        <v>3.6</v>
      </c>
    </row>
    <row r="708" spans="1:28" ht="43.2" x14ac:dyDescent="0.3">
      <c r="A708" s="3">
        <f t="shared" si="126"/>
        <v>691</v>
      </c>
      <c r="B708" s="3" t="s">
        <v>2561</v>
      </c>
      <c r="C708" s="3">
        <v>1</v>
      </c>
      <c r="D708" s="3" t="s">
        <v>1570</v>
      </c>
      <c r="E708" s="3" t="s">
        <v>726</v>
      </c>
      <c r="F708" s="3" t="s">
        <v>690</v>
      </c>
      <c r="G708" s="3" t="s">
        <v>2317</v>
      </c>
      <c r="H708" s="3" t="s">
        <v>2478</v>
      </c>
      <c r="I708" s="3" t="s">
        <v>2496</v>
      </c>
      <c r="J708" s="3">
        <v>49.6</v>
      </c>
      <c r="K708" s="3">
        <v>6000</v>
      </c>
      <c r="L708" s="3" t="s">
        <v>25</v>
      </c>
      <c r="M708" s="3">
        <v>1</v>
      </c>
      <c r="N708" s="28">
        <f t="shared" si="118"/>
        <v>6</v>
      </c>
      <c r="O708" s="28">
        <f t="shared" si="119"/>
        <v>297.60000000000002</v>
      </c>
      <c r="P708" s="12">
        <v>0</v>
      </c>
      <c r="Q708" s="46">
        <f t="shared" si="122"/>
        <v>0</v>
      </c>
      <c r="R708" s="12"/>
      <c r="S708" s="3">
        <f t="shared" si="123"/>
        <v>6</v>
      </c>
      <c r="T708" s="46" t="s">
        <v>2502</v>
      </c>
      <c r="U708" s="3">
        <f t="shared" si="120"/>
        <v>297.60000000000002</v>
      </c>
      <c r="V708" s="3">
        <f t="shared" si="121"/>
        <v>0</v>
      </c>
      <c r="W708" s="3"/>
      <c r="X708" s="3">
        <v>3.6</v>
      </c>
      <c r="Y708" s="3">
        <f t="shared" si="127"/>
        <v>2.4</v>
      </c>
      <c r="Z708" s="3">
        <f t="shared" si="124"/>
        <v>178.56</v>
      </c>
      <c r="AA708" s="1">
        <v>3600</v>
      </c>
      <c r="AB708" s="1">
        <f t="shared" si="125"/>
        <v>3.6</v>
      </c>
    </row>
    <row r="709" spans="1:28" ht="43.2" x14ac:dyDescent="0.3">
      <c r="A709" s="3">
        <f t="shared" si="126"/>
        <v>692</v>
      </c>
      <c r="B709" s="3" t="s">
        <v>2561</v>
      </c>
      <c r="C709" s="3">
        <v>1</v>
      </c>
      <c r="D709" s="3" t="s">
        <v>1570</v>
      </c>
      <c r="E709" s="3" t="s">
        <v>727</v>
      </c>
      <c r="F709" s="3" t="s">
        <v>308</v>
      </c>
      <c r="G709" s="3" t="s">
        <v>2316</v>
      </c>
      <c r="H709" s="3" t="s">
        <v>2470</v>
      </c>
      <c r="I709" s="3" t="s">
        <v>2496</v>
      </c>
      <c r="J709" s="3">
        <v>41.4</v>
      </c>
      <c r="K709" s="3">
        <v>6000</v>
      </c>
      <c r="L709" s="3" t="s">
        <v>25</v>
      </c>
      <c r="M709" s="3">
        <v>1</v>
      </c>
      <c r="N709" s="28">
        <f t="shared" si="118"/>
        <v>6</v>
      </c>
      <c r="O709" s="28">
        <f t="shared" si="119"/>
        <v>248.39999999999998</v>
      </c>
      <c r="P709" s="12">
        <v>0</v>
      </c>
      <c r="Q709" s="46">
        <f t="shared" si="122"/>
        <v>0</v>
      </c>
      <c r="R709" s="13"/>
      <c r="S709" s="3">
        <f t="shared" si="123"/>
        <v>6</v>
      </c>
      <c r="T709" s="46" t="s">
        <v>2502</v>
      </c>
      <c r="U709" s="3">
        <f t="shared" si="120"/>
        <v>248.39999999999998</v>
      </c>
      <c r="V709" s="3">
        <f t="shared" si="121"/>
        <v>0</v>
      </c>
      <c r="W709" s="3"/>
      <c r="X709" s="3">
        <v>3.6</v>
      </c>
      <c r="Y709" s="3">
        <f t="shared" si="127"/>
        <v>2.4</v>
      </c>
      <c r="Z709" s="3">
        <f t="shared" si="124"/>
        <v>149.04</v>
      </c>
      <c r="AA709" s="1">
        <v>3600</v>
      </c>
      <c r="AB709" s="1">
        <f t="shared" si="125"/>
        <v>3.6</v>
      </c>
    </row>
    <row r="710" spans="1:28" ht="43.2" x14ac:dyDescent="0.3">
      <c r="A710" s="3">
        <f t="shared" si="126"/>
        <v>693</v>
      </c>
      <c r="B710" s="3" t="s">
        <v>2561</v>
      </c>
      <c r="C710" s="3">
        <v>1</v>
      </c>
      <c r="D710" s="3" t="s">
        <v>1570</v>
      </c>
      <c r="E710" s="3" t="s">
        <v>728</v>
      </c>
      <c r="F710" s="3" t="s">
        <v>308</v>
      </c>
      <c r="G710" s="3" t="s">
        <v>2316</v>
      </c>
      <c r="H710" s="3" t="s">
        <v>2470</v>
      </c>
      <c r="I710" s="3" t="s">
        <v>2496</v>
      </c>
      <c r="J710" s="3">
        <v>41.4</v>
      </c>
      <c r="K710" s="3">
        <v>6000</v>
      </c>
      <c r="L710" s="3" t="s">
        <v>25</v>
      </c>
      <c r="M710" s="3">
        <v>1</v>
      </c>
      <c r="N710" s="28">
        <f t="shared" si="118"/>
        <v>6</v>
      </c>
      <c r="O710" s="28">
        <f t="shared" si="119"/>
        <v>248.39999999999998</v>
      </c>
      <c r="P710" s="12">
        <v>0</v>
      </c>
      <c r="Q710" s="46">
        <f t="shared" si="122"/>
        <v>0</v>
      </c>
      <c r="R710" s="13"/>
      <c r="S710" s="3">
        <f t="shared" si="123"/>
        <v>6</v>
      </c>
      <c r="T710" s="46" t="s">
        <v>2502</v>
      </c>
      <c r="U710" s="3">
        <f t="shared" si="120"/>
        <v>248.39999999999998</v>
      </c>
      <c r="V710" s="3">
        <f t="shared" si="121"/>
        <v>0</v>
      </c>
      <c r="W710" s="3"/>
      <c r="X710" s="3">
        <v>3.6</v>
      </c>
      <c r="Y710" s="3">
        <f t="shared" si="127"/>
        <v>2.4</v>
      </c>
      <c r="Z710" s="3">
        <f t="shared" si="124"/>
        <v>149.04</v>
      </c>
      <c r="AA710" s="1">
        <v>3600</v>
      </c>
      <c r="AB710" s="1">
        <f t="shared" si="125"/>
        <v>3.6</v>
      </c>
    </row>
    <row r="711" spans="1:28" ht="43.2" x14ac:dyDescent="0.3">
      <c r="A711" s="3">
        <f t="shared" si="126"/>
        <v>694</v>
      </c>
      <c r="B711" s="3" t="s">
        <v>2561</v>
      </c>
      <c r="C711" s="3">
        <v>1</v>
      </c>
      <c r="D711" s="3" t="s">
        <v>1570</v>
      </c>
      <c r="E711" s="3" t="s">
        <v>729</v>
      </c>
      <c r="F711" s="3" t="s">
        <v>308</v>
      </c>
      <c r="G711" s="3" t="s">
        <v>2316</v>
      </c>
      <c r="H711" s="3" t="s">
        <v>2470</v>
      </c>
      <c r="I711" s="3" t="s">
        <v>2496</v>
      </c>
      <c r="J711" s="3">
        <v>41.4</v>
      </c>
      <c r="K711" s="3">
        <v>6000</v>
      </c>
      <c r="L711" s="3" t="s">
        <v>25</v>
      </c>
      <c r="M711" s="3">
        <v>1</v>
      </c>
      <c r="N711" s="28">
        <f t="shared" si="118"/>
        <v>6</v>
      </c>
      <c r="O711" s="28">
        <f t="shared" si="119"/>
        <v>248.39999999999998</v>
      </c>
      <c r="P711" s="12">
        <v>0</v>
      </c>
      <c r="Q711" s="46">
        <f t="shared" si="122"/>
        <v>0</v>
      </c>
      <c r="R711" s="13"/>
      <c r="S711" s="3">
        <f t="shared" si="123"/>
        <v>6</v>
      </c>
      <c r="T711" s="46" t="s">
        <v>2502</v>
      </c>
      <c r="U711" s="3">
        <f t="shared" si="120"/>
        <v>248.39999999999998</v>
      </c>
      <c r="V711" s="3">
        <f t="shared" si="121"/>
        <v>0</v>
      </c>
      <c r="W711" s="3"/>
      <c r="X711" s="3">
        <v>3</v>
      </c>
      <c r="Y711" s="3">
        <f t="shared" si="127"/>
        <v>3</v>
      </c>
      <c r="Z711" s="3">
        <f t="shared" si="124"/>
        <v>124.19999999999999</v>
      </c>
      <c r="AA711" s="1">
        <v>3000</v>
      </c>
      <c r="AB711" s="1">
        <f t="shared" si="125"/>
        <v>3</v>
      </c>
    </row>
    <row r="712" spans="1:28" ht="43.2" x14ac:dyDescent="0.3">
      <c r="A712" s="3">
        <f t="shared" si="126"/>
        <v>695</v>
      </c>
      <c r="B712" s="3" t="s">
        <v>2561</v>
      </c>
      <c r="C712" s="3">
        <v>1</v>
      </c>
      <c r="D712" s="3" t="s">
        <v>1570</v>
      </c>
      <c r="E712" s="3" t="s">
        <v>730</v>
      </c>
      <c r="F712" s="3" t="s">
        <v>308</v>
      </c>
      <c r="G712" s="3" t="s">
        <v>2316</v>
      </c>
      <c r="H712" s="3" t="s">
        <v>2470</v>
      </c>
      <c r="I712" s="3" t="s">
        <v>2496</v>
      </c>
      <c r="J712" s="3">
        <v>41.4</v>
      </c>
      <c r="K712" s="3">
        <v>6000</v>
      </c>
      <c r="L712" s="3" t="s">
        <v>25</v>
      </c>
      <c r="M712" s="3">
        <v>1</v>
      </c>
      <c r="N712" s="28">
        <f t="shared" si="118"/>
        <v>6</v>
      </c>
      <c r="O712" s="28">
        <f t="shared" si="119"/>
        <v>248.39999999999998</v>
      </c>
      <c r="P712" s="12">
        <v>0</v>
      </c>
      <c r="Q712" s="46">
        <f t="shared" si="122"/>
        <v>0</v>
      </c>
      <c r="R712" s="13"/>
      <c r="S712" s="3">
        <f t="shared" si="123"/>
        <v>6</v>
      </c>
      <c r="T712" s="46" t="s">
        <v>2502</v>
      </c>
      <c r="U712" s="3">
        <f t="shared" si="120"/>
        <v>248.39999999999998</v>
      </c>
      <c r="V712" s="3">
        <f t="shared" si="121"/>
        <v>0</v>
      </c>
      <c r="W712" s="3"/>
      <c r="X712" s="3">
        <v>3</v>
      </c>
      <c r="Y712" s="3">
        <f t="shared" si="127"/>
        <v>3</v>
      </c>
      <c r="Z712" s="3">
        <f t="shared" si="124"/>
        <v>124.19999999999999</v>
      </c>
      <c r="AA712" s="1">
        <v>3000</v>
      </c>
      <c r="AB712" s="1">
        <f t="shared" si="125"/>
        <v>3</v>
      </c>
    </row>
    <row r="713" spans="1:28" ht="43.2" x14ac:dyDescent="0.3">
      <c r="A713" s="3">
        <f t="shared" si="126"/>
        <v>696</v>
      </c>
      <c r="B713" s="3" t="s">
        <v>2561</v>
      </c>
      <c r="C713" s="3">
        <v>1</v>
      </c>
      <c r="D713" s="3" t="s">
        <v>1570</v>
      </c>
      <c r="E713" s="3" t="s">
        <v>731</v>
      </c>
      <c r="F713" s="3" t="s">
        <v>308</v>
      </c>
      <c r="G713" s="3" t="s">
        <v>2316</v>
      </c>
      <c r="H713" s="3" t="s">
        <v>2470</v>
      </c>
      <c r="I713" s="3" t="s">
        <v>2496</v>
      </c>
      <c r="J713" s="3">
        <v>41.4</v>
      </c>
      <c r="K713" s="3">
        <v>6000</v>
      </c>
      <c r="L713" s="3" t="s">
        <v>25</v>
      </c>
      <c r="M713" s="3">
        <v>1</v>
      </c>
      <c r="N713" s="28">
        <f t="shared" si="118"/>
        <v>6</v>
      </c>
      <c r="O713" s="28">
        <f t="shared" si="119"/>
        <v>248.39999999999998</v>
      </c>
      <c r="P713" s="12">
        <v>0</v>
      </c>
      <c r="Q713" s="46">
        <f t="shared" si="122"/>
        <v>0</v>
      </c>
      <c r="R713" s="13"/>
      <c r="S713" s="3">
        <f t="shared" si="123"/>
        <v>6</v>
      </c>
      <c r="T713" s="46" t="s">
        <v>2502</v>
      </c>
      <c r="U713" s="3">
        <f t="shared" si="120"/>
        <v>248.39999999999998</v>
      </c>
      <c r="V713" s="3">
        <f t="shared" si="121"/>
        <v>0</v>
      </c>
      <c r="W713" s="3"/>
      <c r="X713" s="3">
        <v>3</v>
      </c>
      <c r="Y713" s="3">
        <f t="shared" si="127"/>
        <v>3</v>
      </c>
      <c r="Z713" s="3">
        <f t="shared" si="124"/>
        <v>124.19999999999999</v>
      </c>
      <c r="AA713" s="1">
        <v>3000</v>
      </c>
      <c r="AB713" s="1">
        <f t="shared" si="125"/>
        <v>3</v>
      </c>
    </row>
    <row r="714" spans="1:28" ht="43.2" x14ac:dyDescent="0.3">
      <c r="A714" s="3">
        <f t="shared" si="126"/>
        <v>697</v>
      </c>
      <c r="B714" s="3" t="s">
        <v>2561</v>
      </c>
      <c r="C714" s="3">
        <v>1</v>
      </c>
      <c r="D714" s="3" t="s">
        <v>1570</v>
      </c>
      <c r="E714" s="3" t="s">
        <v>732</v>
      </c>
      <c r="F714" s="3" t="s">
        <v>308</v>
      </c>
      <c r="G714" s="3" t="s">
        <v>2316</v>
      </c>
      <c r="H714" s="3" t="s">
        <v>2470</v>
      </c>
      <c r="I714" s="3" t="s">
        <v>2496</v>
      </c>
      <c r="J714" s="3">
        <v>41.4</v>
      </c>
      <c r="K714" s="3">
        <v>6000</v>
      </c>
      <c r="L714" s="3" t="s">
        <v>25</v>
      </c>
      <c r="M714" s="3">
        <v>1</v>
      </c>
      <c r="N714" s="28">
        <f t="shared" si="118"/>
        <v>6</v>
      </c>
      <c r="O714" s="28">
        <f t="shared" si="119"/>
        <v>248.39999999999998</v>
      </c>
      <c r="P714" s="12">
        <v>0</v>
      </c>
      <c r="Q714" s="46">
        <f t="shared" si="122"/>
        <v>0</v>
      </c>
      <c r="R714" s="13"/>
      <c r="S714" s="3">
        <f t="shared" si="123"/>
        <v>6</v>
      </c>
      <c r="T714" s="46" t="s">
        <v>2502</v>
      </c>
      <c r="U714" s="3">
        <f t="shared" si="120"/>
        <v>248.39999999999998</v>
      </c>
      <c r="V714" s="3">
        <f t="shared" si="121"/>
        <v>0</v>
      </c>
      <c r="W714" s="3"/>
      <c r="X714" s="3">
        <v>3</v>
      </c>
      <c r="Y714" s="3">
        <f t="shared" si="127"/>
        <v>3</v>
      </c>
      <c r="Z714" s="3">
        <f t="shared" si="124"/>
        <v>124.19999999999999</v>
      </c>
      <c r="AA714" s="1">
        <v>3000</v>
      </c>
      <c r="AB714" s="1">
        <f t="shared" si="125"/>
        <v>3</v>
      </c>
    </row>
    <row r="715" spans="1:28" ht="43.2" x14ac:dyDescent="0.3">
      <c r="A715" s="3">
        <f t="shared" si="126"/>
        <v>698</v>
      </c>
      <c r="B715" s="3" t="s">
        <v>2561</v>
      </c>
      <c r="C715" s="3">
        <v>1</v>
      </c>
      <c r="D715" s="3" t="s">
        <v>1570</v>
      </c>
      <c r="E715" s="3" t="s">
        <v>733</v>
      </c>
      <c r="F715" s="3" t="s">
        <v>735</v>
      </c>
      <c r="G715" s="3" t="s">
        <v>2336</v>
      </c>
      <c r="H715" s="3" t="s">
        <v>2484</v>
      </c>
      <c r="I715" s="3" t="s">
        <v>2496</v>
      </c>
      <c r="J715" s="3">
        <v>94.6</v>
      </c>
      <c r="K715" s="3">
        <v>6000</v>
      </c>
      <c r="L715" s="3" t="s">
        <v>25</v>
      </c>
      <c r="M715" s="3">
        <v>1</v>
      </c>
      <c r="N715" s="28">
        <f>(K715/1000)*M715</f>
        <v>6</v>
      </c>
      <c r="O715" s="28">
        <f>N715*J715</f>
        <v>567.59999999999991</v>
      </c>
      <c r="P715" s="12">
        <v>0</v>
      </c>
      <c r="Q715" s="46">
        <f t="shared" si="122"/>
        <v>0</v>
      </c>
      <c r="R715" s="12"/>
      <c r="S715" s="3">
        <f t="shared" si="123"/>
        <v>6</v>
      </c>
      <c r="T715" s="46" t="s">
        <v>2502</v>
      </c>
      <c r="U715" s="3">
        <f t="shared" si="120"/>
        <v>567.59999999999991</v>
      </c>
      <c r="V715" s="3">
        <f t="shared" si="121"/>
        <v>0</v>
      </c>
      <c r="W715" s="3"/>
      <c r="X715" s="3">
        <v>3</v>
      </c>
      <c r="Y715" s="3">
        <f t="shared" si="127"/>
        <v>3</v>
      </c>
      <c r="Z715" s="3">
        <f t="shared" si="124"/>
        <v>283.79999999999995</v>
      </c>
      <c r="AA715" s="1">
        <v>3000</v>
      </c>
      <c r="AB715" s="1">
        <f t="shared" si="125"/>
        <v>3</v>
      </c>
    </row>
    <row r="716" spans="1:28" ht="43.2" x14ac:dyDescent="0.3">
      <c r="A716" s="3">
        <f t="shared" si="126"/>
        <v>699</v>
      </c>
      <c r="B716" s="3" t="s">
        <v>2561</v>
      </c>
      <c r="C716" s="3">
        <v>1</v>
      </c>
      <c r="D716" s="3" t="s">
        <v>1570</v>
      </c>
      <c r="E716" s="3" t="s">
        <v>734</v>
      </c>
      <c r="F716" s="3" t="s">
        <v>308</v>
      </c>
      <c r="G716" s="3" t="s">
        <v>2316</v>
      </c>
      <c r="H716" s="3" t="s">
        <v>2470</v>
      </c>
      <c r="I716" s="3" t="s">
        <v>2496</v>
      </c>
      <c r="J716" s="3">
        <v>41.4</v>
      </c>
      <c r="K716" s="3">
        <v>6000</v>
      </c>
      <c r="L716" s="3" t="s">
        <v>25</v>
      </c>
      <c r="M716" s="3">
        <v>1</v>
      </c>
      <c r="N716" s="28">
        <f t="shared" ref="N716:N722" si="128">(K716/1000)*M716</f>
        <v>6</v>
      </c>
      <c r="O716" s="28">
        <f t="shared" ref="O716:O722" si="129">N716*J716</f>
        <v>248.39999999999998</v>
      </c>
      <c r="P716" s="12">
        <v>0</v>
      </c>
      <c r="Q716" s="46">
        <f t="shared" si="122"/>
        <v>0</v>
      </c>
      <c r="R716" s="13"/>
      <c r="S716" s="3">
        <f t="shared" si="123"/>
        <v>6</v>
      </c>
      <c r="T716" s="46" t="s">
        <v>2502</v>
      </c>
      <c r="U716" s="3">
        <f t="shared" si="120"/>
        <v>248.39999999999998</v>
      </c>
      <c r="V716" s="3">
        <f t="shared" si="121"/>
        <v>0</v>
      </c>
      <c r="W716" s="3"/>
      <c r="X716" s="3">
        <v>3</v>
      </c>
      <c r="Y716" s="3">
        <f t="shared" si="127"/>
        <v>3</v>
      </c>
      <c r="Z716" s="3">
        <f t="shared" si="124"/>
        <v>124.19999999999999</v>
      </c>
      <c r="AA716" s="1">
        <v>3000</v>
      </c>
      <c r="AB716" s="1">
        <f t="shared" si="125"/>
        <v>3</v>
      </c>
    </row>
    <row r="717" spans="1:28" ht="43.2" x14ac:dyDescent="0.3">
      <c r="A717" s="3">
        <f t="shared" si="126"/>
        <v>700</v>
      </c>
      <c r="B717" s="3" t="s">
        <v>2561</v>
      </c>
      <c r="C717" s="3">
        <v>1</v>
      </c>
      <c r="D717" s="3" t="s">
        <v>1570</v>
      </c>
      <c r="E717" s="3" t="s">
        <v>736</v>
      </c>
      <c r="F717" s="3" t="s">
        <v>308</v>
      </c>
      <c r="G717" s="3" t="s">
        <v>2316</v>
      </c>
      <c r="H717" s="3" t="s">
        <v>2470</v>
      </c>
      <c r="I717" s="3" t="s">
        <v>2496</v>
      </c>
      <c r="J717" s="3">
        <v>41.4</v>
      </c>
      <c r="K717" s="3">
        <v>6000</v>
      </c>
      <c r="L717" s="3" t="s">
        <v>25</v>
      </c>
      <c r="M717" s="3">
        <v>1</v>
      </c>
      <c r="N717" s="28">
        <f t="shared" si="128"/>
        <v>6</v>
      </c>
      <c r="O717" s="28">
        <f t="shared" si="129"/>
        <v>248.39999999999998</v>
      </c>
      <c r="P717" s="12">
        <v>0</v>
      </c>
      <c r="Q717" s="46">
        <f t="shared" si="122"/>
        <v>0</v>
      </c>
      <c r="R717" s="13"/>
      <c r="S717" s="3">
        <f t="shared" si="123"/>
        <v>6</v>
      </c>
      <c r="T717" s="46" t="s">
        <v>2502</v>
      </c>
      <c r="U717" s="3">
        <f t="shared" si="120"/>
        <v>248.39999999999998</v>
      </c>
      <c r="V717" s="3">
        <f t="shared" si="121"/>
        <v>0</v>
      </c>
      <c r="W717" s="3"/>
      <c r="X717" s="3">
        <v>0.6</v>
      </c>
      <c r="Y717" s="3">
        <f t="shared" si="127"/>
        <v>5.4</v>
      </c>
      <c r="Z717" s="3">
        <f t="shared" si="124"/>
        <v>24.84</v>
      </c>
      <c r="AA717" s="1">
        <v>600</v>
      </c>
      <c r="AB717" s="1">
        <f t="shared" si="125"/>
        <v>0.6</v>
      </c>
    </row>
    <row r="718" spans="1:28" ht="43.2" x14ac:dyDescent="0.3">
      <c r="A718" s="3">
        <f t="shared" si="126"/>
        <v>701</v>
      </c>
      <c r="B718" s="3" t="s">
        <v>2561</v>
      </c>
      <c r="C718" s="3">
        <v>1</v>
      </c>
      <c r="D718" s="3" t="s">
        <v>1570</v>
      </c>
      <c r="E718" s="3" t="s">
        <v>737</v>
      </c>
      <c r="F718" s="3" t="s">
        <v>308</v>
      </c>
      <c r="G718" s="3" t="s">
        <v>2316</v>
      </c>
      <c r="H718" s="3" t="s">
        <v>2470</v>
      </c>
      <c r="I718" s="3" t="s">
        <v>2496</v>
      </c>
      <c r="J718" s="3">
        <v>41.4</v>
      </c>
      <c r="K718" s="3">
        <v>6000</v>
      </c>
      <c r="L718" s="3" t="s">
        <v>25</v>
      </c>
      <c r="M718" s="3">
        <v>1</v>
      </c>
      <c r="N718" s="28">
        <f t="shared" si="128"/>
        <v>6</v>
      </c>
      <c r="O718" s="28">
        <f t="shared" si="129"/>
        <v>248.39999999999998</v>
      </c>
      <c r="P718" s="12">
        <v>0</v>
      </c>
      <c r="Q718" s="46">
        <f t="shared" si="122"/>
        <v>0</v>
      </c>
      <c r="R718" s="13"/>
      <c r="S718" s="3">
        <f t="shared" si="123"/>
        <v>6</v>
      </c>
      <c r="T718" s="46" t="s">
        <v>2502</v>
      </c>
      <c r="U718" s="3">
        <f t="shared" ref="U718:U781" si="130">S718*J718</f>
        <v>248.39999999999998</v>
      </c>
      <c r="V718" s="3">
        <f t="shared" ref="V718:V781" si="131">Q718*J718</f>
        <v>0</v>
      </c>
      <c r="W718" s="3"/>
      <c r="X718" s="3">
        <v>0.6</v>
      </c>
      <c r="Y718" s="3">
        <f t="shared" si="127"/>
        <v>5.4</v>
      </c>
      <c r="Z718" s="3">
        <f t="shared" si="124"/>
        <v>24.84</v>
      </c>
      <c r="AA718" s="1">
        <v>600</v>
      </c>
      <c r="AB718" s="1">
        <f t="shared" si="125"/>
        <v>0.6</v>
      </c>
    </row>
    <row r="719" spans="1:28" ht="43.2" x14ac:dyDescent="0.3">
      <c r="A719" s="3">
        <f t="shared" si="126"/>
        <v>702</v>
      </c>
      <c r="B719" s="3" t="s">
        <v>2561</v>
      </c>
      <c r="C719" s="3">
        <v>1</v>
      </c>
      <c r="D719" s="3" t="s">
        <v>1570</v>
      </c>
      <c r="E719" s="3" t="s">
        <v>738</v>
      </c>
      <c r="F719" s="3" t="s">
        <v>308</v>
      </c>
      <c r="G719" s="3" t="s">
        <v>2316</v>
      </c>
      <c r="H719" s="3" t="s">
        <v>2470</v>
      </c>
      <c r="I719" s="3" t="s">
        <v>2496</v>
      </c>
      <c r="J719" s="3">
        <v>41.4</v>
      </c>
      <c r="K719" s="3">
        <v>6000</v>
      </c>
      <c r="L719" s="3" t="s">
        <v>25</v>
      </c>
      <c r="M719" s="3">
        <v>1</v>
      </c>
      <c r="N719" s="28">
        <f t="shared" si="128"/>
        <v>6</v>
      </c>
      <c r="O719" s="28">
        <f t="shared" si="129"/>
        <v>248.39999999999998</v>
      </c>
      <c r="P719" s="12">
        <v>0</v>
      </c>
      <c r="Q719" s="46">
        <f t="shared" si="122"/>
        <v>0</v>
      </c>
      <c r="R719" s="13"/>
      <c r="S719" s="3">
        <f t="shared" si="123"/>
        <v>6</v>
      </c>
      <c r="T719" s="46" t="s">
        <v>2502</v>
      </c>
      <c r="U719" s="3">
        <f t="shared" si="130"/>
        <v>248.39999999999998</v>
      </c>
      <c r="V719" s="3">
        <f t="shared" si="131"/>
        <v>0</v>
      </c>
      <c r="W719" s="3"/>
      <c r="X719" s="3">
        <v>0.6</v>
      </c>
      <c r="Y719" s="3">
        <f t="shared" si="127"/>
        <v>5.4</v>
      </c>
      <c r="Z719" s="3">
        <f t="shared" si="124"/>
        <v>24.84</v>
      </c>
      <c r="AA719" s="1">
        <v>600</v>
      </c>
      <c r="AB719" s="1">
        <f t="shared" si="125"/>
        <v>0.6</v>
      </c>
    </row>
    <row r="720" spans="1:28" ht="43.2" x14ac:dyDescent="0.3">
      <c r="A720" s="3">
        <f t="shared" si="126"/>
        <v>703</v>
      </c>
      <c r="B720" s="3" t="s">
        <v>2561</v>
      </c>
      <c r="C720" s="3">
        <v>1</v>
      </c>
      <c r="D720" s="3" t="s">
        <v>1570</v>
      </c>
      <c r="E720" s="3" t="s">
        <v>739</v>
      </c>
      <c r="F720" s="3" t="s">
        <v>308</v>
      </c>
      <c r="G720" s="3" t="s">
        <v>2316</v>
      </c>
      <c r="H720" s="3" t="s">
        <v>2470</v>
      </c>
      <c r="I720" s="3" t="s">
        <v>2496</v>
      </c>
      <c r="J720" s="3">
        <v>41.4</v>
      </c>
      <c r="K720" s="3">
        <v>6000</v>
      </c>
      <c r="L720" s="3" t="s">
        <v>25</v>
      </c>
      <c r="M720" s="3">
        <v>1</v>
      </c>
      <c r="N720" s="28">
        <f t="shared" si="128"/>
        <v>6</v>
      </c>
      <c r="O720" s="28">
        <f t="shared" si="129"/>
        <v>248.39999999999998</v>
      </c>
      <c r="P720" s="12">
        <v>0</v>
      </c>
      <c r="Q720" s="46">
        <f t="shared" si="122"/>
        <v>0</v>
      </c>
      <c r="R720" s="13"/>
      <c r="S720" s="3">
        <f t="shared" si="123"/>
        <v>6</v>
      </c>
      <c r="T720" s="46" t="s">
        <v>2502</v>
      </c>
      <c r="U720" s="3">
        <f t="shared" si="130"/>
        <v>248.39999999999998</v>
      </c>
      <c r="V720" s="3">
        <f t="shared" si="131"/>
        <v>0</v>
      </c>
      <c r="W720" s="3"/>
      <c r="X720" s="3">
        <v>0.6</v>
      </c>
      <c r="Y720" s="3">
        <f t="shared" si="127"/>
        <v>5.4</v>
      </c>
      <c r="Z720" s="3">
        <f t="shared" si="124"/>
        <v>24.84</v>
      </c>
      <c r="AA720" s="1">
        <v>600</v>
      </c>
      <c r="AB720" s="1">
        <f t="shared" si="125"/>
        <v>0.6</v>
      </c>
    </row>
    <row r="721" spans="1:28" ht="43.2" x14ac:dyDescent="0.3">
      <c r="A721" s="3">
        <f t="shared" si="126"/>
        <v>704</v>
      </c>
      <c r="B721" s="3" t="s">
        <v>2561</v>
      </c>
      <c r="C721" s="3">
        <v>1</v>
      </c>
      <c r="D721" s="3" t="s">
        <v>1570</v>
      </c>
      <c r="E721" s="3" t="s">
        <v>740</v>
      </c>
      <c r="F721" s="3" t="s">
        <v>308</v>
      </c>
      <c r="G721" s="3" t="s">
        <v>2316</v>
      </c>
      <c r="H721" s="3" t="s">
        <v>2470</v>
      </c>
      <c r="I721" s="3" t="s">
        <v>2496</v>
      </c>
      <c r="J721" s="3">
        <v>41.4</v>
      </c>
      <c r="K721" s="3">
        <v>6000</v>
      </c>
      <c r="L721" s="3" t="s">
        <v>25</v>
      </c>
      <c r="M721" s="3">
        <v>1</v>
      </c>
      <c r="N721" s="28">
        <f t="shared" si="128"/>
        <v>6</v>
      </c>
      <c r="O721" s="28">
        <f t="shared" si="129"/>
        <v>248.39999999999998</v>
      </c>
      <c r="P721" s="12">
        <v>0</v>
      </c>
      <c r="Q721" s="46">
        <f t="shared" si="122"/>
        <v>0</v>
      </c>
      <c r="R721" s="13"/>
      <c r="S721" s="3">
        <f t="shared" si="123"/>
        <v>6</v>
      </c>
      <c r="T721" s="46" t="s">
        <v>2502</v>
      </c>
      <c r="U721" s="3">
        <f t="shared" si="130"/>
        <v>248.39999999999998</v>
      </c>
      <c r="V721" s="3">
        <f t="shared" si="131"/>
        <v>0</v>
      </c>
      <c r="W721" s="3"/>
      <c r="X721" s="3">
        <v>0.6</v>
      </c>
      <c r="Y721" s="3">
        <f t="shared" si="127"/>
        <v>5.4</v>
      </c>
      <c r="Z721" s="3">
        <f t="shared" si="124"/>
        <v>24.84</v>
      </c>
      <c r="AA721" s="1">
        <v>600</v>
      </c>
      <c r="AB721" s="1">
        <f t="shared" si="125"/>
        <v>0.6</v>
      </c>
    </row>
    <row r="722" spans="1:28" ht="43.2" x14ac:dyDescent="0.3">
      <c r="A722" s="3">
        <f t="shared" si="126"/>
        <v>705</v>
      </c>
      <c r="B722" s="3" t="s">
        <v>2561</v>
      </c>
      <c r="C722" s="3">
        <v>1</v>
      </c>
      <c r="D722" s="3" t="s">
        <v>1570</v>
      </c>
      <c r="E722" s="3" t="s">
        <v>741</v>
      </c>
      <c r="F722" s="3" t="s">
        <v>308</v>
      </c>
      <c r="G722" s="3" t="s">
        <v>2316</v>
      </c>
      <c r="H722" s="3" t="s">
        <v>2470</v>
      </c>
      <c r="I722" s="3" t="s">
        <v>2496</v>
      </c>
      <c r="J722" s="3">
        <v>41.4</v>
      </c>
      <c r="K722" s="3">
        <v>6000</v>
      </c>
      <c r="L722" s="3" t="s">
        <v>25</v>
      </c>
      <c r="M722" s="3">
        <v>1</v>
      </c>
      <c r="N722" s="28">
        <f t="shared" si="128"/>
        <v>6</v>
      </c>
      <c r="O722" s="28">
        <f t="shared" si="129"/>
        <v>248.39999999999998</v>
      </c>
      <c r="P722" s="12">
        <v>0</v>
      </c>
      <c r="Q722" s="46">
        <f t="shared" ref="Q722:Q785" si="132">N722*P722</f>
        <v>0</v>
      </c>
      <c r="R722" s="13"/>
      <c r="S722" s="3">
        <f t="shared" ref="S722:S785" si="133">N722-Q722</f>
        <v>6</v>
      </c>
      <c r="T722" s="46" t="s">
        <v>2502</v>
      </c>
      <c r="U722" s="3">
        <f t="shared" si="130"/>
        <v>248.39999999999998</v>
      </c>
      <c r="V722" s="3">
        <f t="shared" si="131"/>
        <v>0</v>
      </c>
      <c r="W722" s="3"/>
      <c r="X722" s="3">
        <v>0.6</v>
      </c>
      <c r="Y722" s="3">
        <f t="shared" si="127"/>
        <v>5.4</v>
      </c>
      <c r="Z722" s="3">
        <f t="shared" si="124"/>
        <v>24.84</v>
      </c>
      <c r="AA722" s="1">
        <v>600</v>
      </c>
      <c r="AB722" s="1">
        <f t="shared" si="125"/>
        <v>0.6</v>
      </c>
    </row>
    <row r="723" spans="1:28" ht="43.2" x14ac:dyDescent="0.3">
      <c r="A723" s="3">
        <f t="shared" si="126"/>
        <v>706</v>
      </c>
      <c r="B723" s="3" t="s">
        <v>2561</v>
      </c>
      <c r="C723" s="3">
        <v>1</v>
      </c>
      <c r="D723" s="3" t="s">
        <v>1570</v>
      </c>
      <c r="E723" s="3" t="s">
        <v>742</v>
      </c>
      <c r="F723" s="3" t="s">
        <v>690</v>
      </c>
      <c r="G723" s="3" t="s">
        <v>2317</v>
      </c>
      <c r="H723" s="3" t="s">
        <v>2478</v>
      </c>
      <c r="I723" s="3" t="s">
        <v>2496</v>
      </c>
      <c r="J723" s="3">
        <v>49.6</v>
      </c>
      <c r="K723" s="3">
        <v>6000</v>
      </c>
      <c r="L723" s="3" t="s">
        <v>25</v>
      </c>
      <c r="M723" s="3">
        <v>1</v>
      </c>
      <c r="N723" s="28">
        <f>(K723/1000)*M723</f>
        <v>6</v>
      </c>
      <c r="O723" s="28">
        <f>N723*J723</f>
        <v>297.60000000000002</v>
      </c>
      <c r="P723" s="12">
        <v>0</v>
      </c>
      <c r="Q723" s="46">
        <f t="shared" si="132"/>
        <v>0</v>
      </c>
      <c r="R723" s="12"/>
      <c r="S723" s="3">
        <f t="shared" si="133"/>
        <v>6</v>
      </c>
      <c r="T723" s="46" t="s">
        <v>2502</v>
      </c>
      <c r="U723" s="3">
        <f t="shared" si="130"/>
        <v>297.60000000000002</v>
      </c>
      <c r="V723" s="3">
        <f t="shared" si="131"/>
        <v>0</v>
      </c>
      <c r="W723" s="3"/>
      <c r="X723" s="3">
        <v>0.6</v>
      </c>
      <c r="Y723" s="3">
        <f t="shared" si="127"/>
        <v>5.4</v>
      </c>
      <c r="Z723" s="3">
        <f t="shared" ref="Z723:Z786" si="134">X723*J723*M723</f>
        <v>29.759999999999998</v>
      </c>
      <c r="AA723" s="1">
        <v>600</v>
      </c>
      <c r="AB723" s="1">
        <f t="shared" ref="AB723:AB758" si="135">AA723/1000</f>
        <v>0.6</v>
      </c>
    </row>
    <row r="724" spans="1:28" ht="43.2" x14ac:dyDescent="0.3">
      <c r="A724" s="3">
        <f t="shared" ref="A724:A787" si="136">A723+1</f>
        <v>707</v>
      </c>
      <c r="B724" s="3" t="s">
        <v>2561</v>
      </c>
      <c r="C724" s="3">
        <v>1</v>
      </c>
      <c r="D724" s="3" t="s">
        <v>1570</v>
      </c>
      <c r="E724" s="3" t="s">
        <v>743</v>
      </c>
      <c r="F724" s="3" t="s">
        <v>308</v>
      </c>
      <c r="G724" s="3" t="s">
        <v>2316</v>
      </c>
      <c r="H724" s="3" t="s">
        <v>2470</v>
      </c>
      <c r="I724" s="3" t="s">
        <v>2496</v>
      </c>
      <c r="J724" s="3">
        <v>41.4</v>
      </c>
      <c r="K724" s="3">
        <v>6000</v>
      </c>
      <c r="L724" s="3" t="s">
        <v>25</v>
      </c>
      <c r="M724" s="3">
        <v>1</v>
      </c>
      <c r="N724" s="28">
        <f t="shared" ref="N724:N750" si="137">(K724/1000)*M724</f>
        <v>6</v>
      </c>
      <c r="O724" s="28">
        <f t="shared" ref="O724:O750" si="138">N724*J724</f>
        <v>248.39999999999998</v>
      </c>
      <c r="P724" s="12">
        <v>0</v>
      </c>
      <c r="Q724" s="46">
        <f t="shared" si="132"/>
        <v>0</v>
      </c>
      <c r="R724" s="13"/>
      <c r="S724" s="3">
        <f t="shared" si="133"/>
        <v>6</v>
      </c>
      <c r="T724" s="46" t="s">
        <v>2502</v>
      </c>
      <c r="U724" s="3">
        <f t="shared" si="130"/>
        <v>248.39999999999998</v>
      </c>
      <c r="V724" s="3">
        <f t="shared" si="131"/>
        <v>0</v>
      </c>
      <c r="W724" s="3"/>
      <c r="X724" s="3">
        <v>3.6</v>
      </c>
      <c r="Y724" s="3">
        <f t="shared" si="127"/>
        <v>2.4</v>
      </c>
      <c r="Z724" s="3">
        <f t="shared" si="134"/>
        <v>149.04</v>
      </c>
      <c r="AA724" s="1">
        <v>3600</v>
      </c>
      <c r="AB724" s="1">
        <f t="shared" si="135"/>
        <v>3.6</v>
      </c>
    </row>
    <row r="725" spans="1:28" ht="43.2" x14ac:dyDescent="0.3">
      <c r="A725" s="3">
        <f t="shared" si="136"/>
        <v>708</v>
      </c>
      <c r="B725" s="3" t="s">
        <v>2561</v>
      </c>
      <c r="C725" s="3">
        <v>1</v>
      </c>
      <c r="D725" s="3" t="s">
        <v>1570</v>
      </c>
      <c r="E725" s="3" t="s">
        <v>744</v>
      </c>
      <c r="F725" s="3" t="s">
        <v>308</v>
      </c>
      <c r="G725" s="3" t="s">
        <v>2316</v>
      </c>
      <c r="H725" s="3" t="s">
        <v>2470</v>
      </c>
      <c r="I725" s="3" t="s">
        <v>2496</v>
      </c>
      <c r="J725" s="3">
        <v>41.4</v>
      </c>
      <c r="K725" s="3">
        <v>6000</v>
      </c>
      <c r="L725" s="3" t="s">
        <v>25</v>
      </c>
      <c r="M725" s="3">
        <v>1</v>
      </c>
      <c r="N725" s="28">
        <f t="shared" si="137"/>
        <v>6</v>
      </c>
      <c r="O725" s="28">
        <f t="shared" si="138"/>
        <v>248.39999999999998</v>
      </c>
      <c r="P725" s="12">
        <v>0</v>
      </c>
      <c r="Q725" s="46">
        <f t="shared" si="132"/>
        <v>0</v>
      </c>
      <c r="R725" s="13"/>
      <c r="S725" s="3">
        <f t="shared" si="133"/>
        <v>6</v>
      </c>
      <c r="T725" s="46" t="s">
        <v>2502</v>
      </c>
      <c r="U725" s="3">
        <f t="shared" si="130"/>
        <v>248.39999999999998</v>
      </c>
      <c r="V725" s="3">
        <f t="shared" si="131"/>
        <v>0</v>
      </c>
      <c r="W725" s="3"/>
      <c r="X725" s="3">
        <v>3.6</v>
      </c>
      <c r="Y725" s="3">
        <f t="shared" si="127"/>
        <v>2.4</v>
      </c>
      <c r="Z725" s="3">
        <f t="shared" si="134"/>
        <v>149.04</v>
      </c>
      <c r="AA725" s="1">
        <v>3600</v>
      </c>
      <c r="AB725" s="1">
        <f t="shared" si="135"/>
        <v>3.6</v>
      </c>
    </row>
    <row r="726" spans="1:28" ht="43.2" x14ac:dyDescent="0.3">
      <c r="A726" s="3">
        <f t="shared" si="136"/>
        <v>709</v>
      </c>
      <c r="B726" s="3" t="s">
        <v>2561</v>
      </c>
      <c r="C726" s="3">
        <v>1</v>
      </c>
      <c r="D726" s="3" t="s">
        <v>1570</v>
      </c>
      <c r="E726" s="3" t="s">
        <v>745</v>
      </c>
      <c r="F726" s="3" t="s">
        <v>308</v>
      </c>
      <c r="G726" s="3" t="s">
        <v>2316</v>
      </c>
      <c r="H726" s="3" t="s">
        <v>2470</v>
      </c>
      <c r="I726" s="3" t="s">
        <v>2496</v>
      </c>
      <c r="J726" s="3">
        <v>41.4</v>
      </c>
      <c r="K726" s="3">
        <v>6000</v>
      </c>
      <c r="L726" s="3" t="s">
        <v>25</v>
      </c>
      <c r="M726" s="3">
        <v>1</v>
      </c>
      <c r="N726" s="28">
        <f t="shared" si="137"/>
        <v>6</v>
      </c>
      <c r="O726" s="28">
        <f t="shared" si="138"/>
        <v>248.39999999999998</v>
      </c>
      <c r="P726" s="12">
        <v>0</v>
      </c>
      <c r="Q726" s="46">
        <f t="shared" si="132"/>
        <v>0</v>
      </c>
      <c r="R726" s="13"/>
      <c r="S726" s="3">
        <f t="shared" si="133"/>
        <v>6</v>
      </c>
      <c r="T726" s="46" t="s">
        <v>2502</v>
      </c>
      <c r="U726" s="3">
        <f t="shared" si="130"/>
        <v>248.39999999999998</v>
      </c>
      <c r="V726" s="3">
        <f t="shared" si="131"/>
        <v>0</v>
      </c>
      <c r="W726" s="3"/>
      <c r="X726" s="3">
        <v>3.6</v>
      </c>
      <c r="Y726" s="3">
        <f t="shared" si="127"/>
        <v>2.4</v>
      </c>
      <c r="Z726" s="3">
        <f t="shared" si="134"/>
        <v>149.04</v>
      </c>
      <c r="AA726" s="1">
        <v>3600</v>
      </c>
      <c r="AB726" s="1">
        <f t="shared" si="135"/>
        <v>3.6</v>
      </c>
    </row>
    <row r="727" spans="1:28" ht="43.2" x14ac:dyDescent="0.3">
      <c r="A727" s="3">
        <f t="shared" si="136"/>
        <v>710</v>
      </c>
      <c r="B727" s="3" t="s">
        <v>2561</v>
      </c>
      <c r="C727" s="3">
        <v>1</v>
      </c>
      <c r="D727" s="3" t="s">
        <v>1570</v>
      </c>
      <c r="E727" s="3" t="s">
        <v>747</v>
      </c>
      <c r="F727" s="3" t="s">
        <v>690</v>
      </c>
      <c r="G727" s="3" t="s">
        <v>2317</v>
      </c>
      <c r="H727" s="3" t="s">
        <v>2478</v>
      </c>
      <c r="I727" s="3" t="s">
        <v>2496</v>
      </c>
      <c r="J727" s="3">
        <v>49.6</v>
      </c>
      <c r="K727" s="3">
        <v>6000</v>
      </c>
      <c r="L727" s="3" t="s">
        <v>25</v>
      </c>
      <c r="M727" s="3">
        <v>1</v>
      </c>
      <c r="N727" s="28">
        <f t="shared" si="137"/>
        <v>6</v>
      </c>
      <c r="O727" s="28">
        <f t="shared" si="138"/>
        <v>297.60000000000002</v>
      </c>
      <c r="P727" s="12">
        <v>0</v>
      </c>
      <c r="Q727" s="46">
        <f t="shared" si="132"/>
        <v>0</v>
      </c>
      <c r="R727" s="12"/>
      <c r="S727" s="3">
        <f t="shared" si="133"/>
        <v>6</v>
      </c>
      <c r="T727" s="46" t="s">
        <v>2502</v>
      </c>
      <c r="U727" s="3">
        <f t="shared" si="130"/>
        <v>297.60000000000002</v>
      </c>
      <c r="V727" s="3">
        <f t="shared" si="131"/>
        <v>0</v>
      </c>
      <c r="W727" s="3"/>
      <c r="X727" s="3">
        <v>3.6</v>
      </c>
      <c r="Y727" s="3">
        <f t="shared" si="127"/>
        <v>2.4</v>
      </c>
      <c r="Z727" s="3">
        <f t="shared" si="134"/>
        <v>178.56</v>
      </c>
      <c r="AA727" s="1">
        <v>3600</v>
      </c>
      <c r="AB727" s="1">
        <f t="shared" si="135"/>
        <v>3.6</v>
      </c>
    </row>
    <row r="728" spans="1:28" ht="43.2" x14ac:dyDescent="0.3">
      <c r="A728" s="3">
        <f t="shared" si="136"/>
        <v>711</v>
      </c>
      <c r="B728" s="3" t="s">
        <v>2561</v>
      </c>
      <c r="C728" s="3">
        <v>1</v>
      </c>
      <c r="D728" s="3" t="s">
        <v>1570</v>
      </c>
      <c r="E728" s="3" t="s">
        <v>748</v>
      </c>
      <c r="F728" s="3" t="s">
        <v>31</v>
      </c>
      <c r="G728" s="3" t="s">
        <v>2308</v>
      </c>
      <c r="H728" s="3" t="s">
        <v>2473</v>
      </c>
      <c r="I728" s="3" t="s">
        <v>2496</v>
      </c>
      <c r="J728" s="3">
        <v>56.8</v>
      </c>
      <c r="K728" s="3">
        <v>6000</v>
      </c>
      <c r="L728" s="3" t="s">
        <v>25</v>
      </c>
      <c r="M728" s="3">
        <v>1</v>
      </c>
      <c r="N728" s="28">
        <f t="shared" si="137"/>
        <v>6</v>
      </c>
      <c r="O728" s="28">
        <f t="shared" si="138"/>
        <v>340.79999999999995</v>
      </c>
      <c r="P728" s="12">
        <v>0</v>
      </c>
      <c r="Q728" s="46">
        <f t="shared" si="132"/>
        <v>0</v>
      </c>
      <c r="R728" s="12"/>
      <c r="S728" s="3">
        <f t="shared" si="133"/>
        <v>6</v>
      </c>
      <c r="T728" s="46" t="s">
        <v>2502</v>
      </c>
      <c r="U728" s="42">
        <f t="shared" si="130"/>
        <v>340.79999999999995</v>
      </c>
      <c r="V728" s="42">
        <f t="shared" si="131"/>
        <v>0</v>
      </c>
      <c r="W728" s="3"/>
      <c r="X728" s="3">
        <v>3.6</v>
      </c>
      <c r="Y728" s="3">
        <f t="shared" si="127"/>
        <v>2.4</v>
      </c>
      <c r="Z728" s="3">
        <f t="shared" si="134"/>
        <v>204.48</v>
      </c>
      <c r="AA728" s="1">
        <v>3600</v>
      </c>
      <c r="AB728" s="1">
        <f t="shared" si="135"/>
        <v>3.6</v>
      </c>
    </row>
    <row r="729" spans="1:28" ht="43.2" x14ac:dyDescent="0.3">
      <c r="A729" s="3">
        <f t="shared" si="136"/>
        <v>712</v>
      </c>
      <c r="B729" s="3" t="s">
        <v>2561</v>
      </c>
      <c r="C729" s="3">
        <v>1</v>
      </c>
      <c r="D729" s="3" t="s">
        <v>1570</v>
      </c>
      <c r="E729" s="3" t="s">
        <v>749</v>
      </c>
      <c r="F729" s="3" t="s">
        <v>746</v>
      </c>
      <c r="G729" s="3" t="s">
        <v>2315</v>
      </c>
      <c r="H729" s="3" t="s">
        <v>2477</v>
      </c>
      <c r="I729" s="3" t="s">
        <v>2496</v>
      </c>
      <c r="J729" s="3">
        <v>36.700000000000003</v>
      </c>
      <c r="K729" s="3">
        <v>4500</v>
      </c>
      <c r="L729" s="3" t="s">
        <v>25</v>
      </c>
      <c r="M729" s="3">
        <v>1</v>
      </c>
      <c r="N729" s="28">
        <f t="shared" si="137"/>
        <v>4.5</v>
      </c>
      <c r="O729" s="28">
        <f t="shared" si="138"/>
        <v>165.15</v>
      </c>
      <c r="P729" s="12">
        <v>0</v>
      </c>
      <c r="Q729" s="46">
        <f t="shared" si="132"/>
        <v>0</v>
      </c>
      <c r="R729" s="12"/>
      <c r="S729" s="3">
        <f t="shared" si="133"/>
        <v>4.5</v>
      </c>
      <c r="T729" s="46" t="s">
        <v>2502</v>
      </c>
      <c r="U729" s="3">
        <f t="shared" si="130"/>
        <v>165.15</v>
      </c>
      <c r="V729" s="3">
        <f t="shared" si="131"/>
        <v>0</v>
      </c>
      <c r="W729" s="3"/>
      <c r="X729" s="3">
        <v>2.7</v>
      </c>
      <c r="Y729" s="3">
        <f t="shared" si="127"/>
        <v>1.7999999999999998</v>
      </c>
      <c r="Z729" s="3">
        <f t="shared" si="134"/>
        <v>99.090000000000018</v>
      </c>
      <c r="AA729" s="1">
        <v>2700</v>
      </c>
      <c r="AB729" s="1">
        <f t="shared" si="135"/>
        <v>2.7</v>
      </c>
    </row>
    <row r="730" spans="1:28" ht="43.2" x14ac:dyDescent="0.3">
      <c r="A730" s="3">
        <f t="shared" si="136"/>
        <v>713</v>
      </c>
      <c r="B730" s="3" t="s">
        <v>2561</v>
      </c>
      <c r="C730" s="3">
        <v>1</v>
      </c>
      <c r="D730" s="3" t="s">
        <v>1570</v>
      </c>
      <c r="E730" s="3" t="s">
        <v>750</v>
      </c>
      <c r="F730" s="3" t="s">
        <v>22</v>
      </c>
      <c r="G730" s="7" t="s">
        <v>2343</v>
      </c>
      <c r="H730" s="7" t="s">
        <v>2487</v>
      </c>
      <c r="I730" s="7" t="s">
        <v>2496</v>
      </c>
      <c r="J730" s="7">
        <v>30.6</v>
      </c>
      <c r="K730" s="3">
        <v>3000</v>
      </c>
      <c r="L730" s="3" t="s">
        <v>25</v>
      </c>
      <c r="M730" s="3">
        <v>1</v>
      </c>
      <c r="N730" s="28">
        <f t="shared" si="137"/>
        <v>3</v>
      </c>
      <c r="O730" s="28">
        <f t="shared" si="138"/>
        <v>91.800000000000011</v>
      </c>
      <c r="P730" s="12">
        <v>0</v>
      </c>
      <c r="Q730" s="46">
        <f t="shared" si="132"/>
        <v>0</v>
      </c>
      <c r="R730" s="12"/>
      <c r="S730" s="3">
        <f t="shared" si="133"/>
        <v>3</v>
      </c>
      <c r="T730" s="46" t="s">
        <v>2502</v>
      </c>
      <c r="U730" s="3">
        <f t="shared" si="130"/>
        <v>91.800000000000011</v>
      </c>
      <c r="V730" s="3">
        <f t="shared" si="131"/>
        <v>0</v>
      </c>
      <c r="W730" s="3"/>
      <c r="X730" s="3">
        <v>1.8</v>
      </c>
      <c r="Y730" s="3">
        <f t="shared" si="127"/>
        <v>1.2</v>
      </c>
      <c r="Z730" s="3">
        <f t="shared" si="134"/>
        <v>55.080000000000005</v>
      </c>
      <c r="AA730" s="1">
        <v>1800</v>
      </c>
      <c r="AB730" s="1">
        <f t="shared" si="135"/>
        <v>1.8</v>
      </c>
    </row>
    <row r="731" spans="1:28" ht="43.2" x14ac:dyDescent="0.3">
      <c r="A731" s="3">
        <f t="shared" si="136"/>
        <v>714</v>
      </c>
      <c r="B731" s="3" t="s">
        <v>2561</v>
      </c>
      <c r="C731" s="3">
        <v>1</v>
      </c>
      <c r="D731" s="3" t="s">
        <v>1570</v>
      </c>
      <c r="E731" s="3" t="s">
        <v>751</v>
      </c>
      <c r="F731" s="3" t="s">
        <v>690</v>
      </c>
      <c r="G731" s="3" t="s">
        <v>2317</v>
      </c>
      <c r="H731" s="3" t="s">
        <v>2478</v>
      </c>
      <c r="I731" s="3" t="s">
        <v>2496</v>
      </c>
      <c r="J731" s="3">
        <v>49.6</v>
      </c>
      <c r="K731" s="3">
        <v>6000</v>
      </c>
      <c r="L731" s="3" t="s">
        <v>25</v>
      </c>
      <c r="M731" s="3">
        <v>1</v>
      </c>
      <c r="N731" s="28">
        <f t="shared" si="137"/>
        <v>6</v>
      </c>
      <c r="O731" s="28">
        <f t="shared" si="138"/>
        <v>297.60000000000002</v>
      </c>
      <c r="P731" s="12">
        <v>0</v>
      </c>
      <c r="Q731" s="46">
        <f t="shared" si="132"/>
        <v>0</v>
      </c>
      <c r="R731" s="12"/>
      <c r="S731" s="3">
        <f t="shared" si="133"/>
        <v>6</v>
      </c>
      <c r="T731" s="46" t="s">
        <v>2502</v>
      </c>
      <c r="U731" s="3">
        <f t="shared" si="130"/>
        <v>297.60000000000002</v>
      </c>
      <c r="V731" s="3">
        <f t="shared" si="131"/>
        <v>0</v>
      </c>
      <c r="W731" s="3"/>
      <c r="X731" s="3">
        <v>3.6</v>
      </c>
      <c r="Y731" s="3">
        <f t="shared" si="127"/>
        <v>2.4</v>
      </c>
      <c r="Z731" s="3">
        <f t="shared" si="134"/>
        <v>178.56</v>
      </c>
      <c r="AA731" s="1">
        <v>3600</v>
      </c>
      <c r="AB731" s="1">
        <f t="shared" si="135"/>
        <v>3.6</v>
      </c>
    </row>
    <row r="732" spans="1:28" ht="43.2" customHeight="1" x14ac:dyDescent="0.3">
      <c r="A732" s="3">
        <f t="shared" si="136"/>
        <v>715</v>
      </c>
      <c r="B732" s="3" t="s">
        <v>2561</v>
      </c>
      <c r="C732" s="3">
        <v>1</v>
      </c>
      <c r="D732" s="3" t="s">
        <v>1570</v>
      </c>
      <c r="E732" s="3" t="s">
        <v>752</v>
      </c>
      <c r="F732" s="3" t="s">
        <v>8</v>
      </c>
      <c r="G732" s="3" t="s">
        <v>2500</v>
      </c>
      <c r="H732" s="3" t="s">
        <v>2471</v>
      </c>
      <c r="I732" s="3" t="s">
        <v>2496</v>
      </c>
      <c r="J732" s="3">
        <v>32</v>
      </c>
      <c r="K732" s="3">
        <v>6000</v>
      </c>
      <c r="L732" s="3" t="s">
        <v>25</v>
      </c>
      <c r="M732" s="3">
        <v>1</v>
      </c>
      <c r="N732" s="28">
        <f t="shared" si="137"/>
        <v>6</v>
      </c>
      <c r="O732" s="28">
        <f t="shared" si="138"/>
        <v>192</v>
      </c>
      <c r="P732" s="12">
        <v>0</v>
      </c>
      <c r="Q732" s="46">
        <f t="shared" si="132"/>
        <v>0</v>
      </c>
      <c r="R732" s="13"/>
      <c r="S732" s="3">
        <f t="shared" si="133"/>
        <v>6</v>
      </c>
      <c r="T732" s="46" t="s">
        <v>2502</v>
      </c>
      <c r="U732" s="3">
        <f t="shared" si="130"/>
        <v>192</v>
      </c>
      <c r="V732" s="3">
        <f t="shared" si="131"/>
        <v>0</v>
      </c>
      <c r="W732" s="3"/>
      <c r="X732" s="3">
        <v>4.2</v>
      </c>
      <c r="Y732" s="3">
        <f t="shared" si="127"/>
        <v>1.7999999999999998</v>
      </c>
      <c r="Z732" s="3">
        <f t="shared" si="134"/>
        <v>134.4</v>
      </c>
      <c r="AA732" s="1">
        <v>4200</v>
      </c>
      <c r="AB732" s="1">
        <f t="shared" si="135"/>
        <v>4.2</v>
      </c>
    </row>
    <row r="733" spans="1:28" ht="43.2" x14ac:dyDescent="0.3">
      <c r="A733" s="3">
        <f t="shared" si="136"/>
        <v>716</v>
      </c>
      <c r="B733" s="3" t="s">
        <v>2561</v>
      </c>
      <c r="C733" s="3">
        <v>1</v>
      </c>
      <c r="D733" s="3" t="s">
        <v>1570</v>
      </c>
      <c r="E733" s="3" t="s">
        <v>753</v>
      </c>
      <c r="F733" s="3" t="s">
        <v>308</v>
      </c>
      <c r="G733" s="3" t="s">
        <v>2316</v>
      </c>
      <c r="H733" s="3" t="s">
        <v>2470</v>
      </c>
      <c r="I733" s="3" t="s">
        <v>2496</v>
      </c>
      <c r="J733" s="3">
        <v>41.4</v>
      </c>
      <c r="K733" s="3">
        <v>6000</v>
      </c>
      <c r="L733" s="3" t="s">
        <v>25</v>
      </c>
      <c r="M733" s="3">
        <v>1</v>
      </c>
      <c r="N733" s="28">
        <f t="shared" si="137"/>
        <v>6</v>
      </c>
      <c r="O733" s="28">
        <f t="shared" si="138"/>
        <v>248.39999999999998</v>
      </c>
      <c r="P733" s="12">
        <v>0</v>
      </c>
      <c r="Q733" s="46">
        <f t="shared" si="132"/>
        <v>0</v>
      </c>
      <c r="R733" s="13"/>
      <c r="S733" s="3">
        <f t="shared" si="133"/>
        <v>6</v>
      </c>
      <c r="T733" s="46" t="s">
        <v>2502</v>
      </c>
      <c r="U733" s="3">
        <f t="shared" si="130"/>
        <v>248.39999999999998</v>
      </c>
      <c r="V733" s="3">
        <f t="shared" si="131"/>
        <v>0</v>
      </c>
      <c r="W733" s="3"/>
      <c r="X733" s="3">
        <v>4.2</v>
      </c>
      <c r="Y733" s="3">
        <f t="shared" si="127"/>
        <v>1.7999999999999998</v>
      </c>
      <c r="Z733" s="3">
        <f t="shared" si="134"/>
        <v>173.88</v>
      </c>
      <c r="AA733" s="1">
        <v>4200</v>
      </c>
      <c r="AB733" s="1">
        <f t="shared" si="135"/>
        <v>4.2</v>
      </c>
    </row>
    <row r="734" spans="1:28" ht="43.2" x14ac:dyDescent="0.3">
      <c r="A734" s="3">
        <f t="shared" si="136"/>
        <v>717</v>
      </c>
      <c r="B734" s="3" t="s">
        <v>2561</v>
      </c>
      <c r="C734" s="3">
        <v>1</v>
      </c>
      <c r="D734" s="3" t="s">
        <v>1570</v>
      </c>
      <c r="E734" s="3" t="s">
        <v>754</v>
      </c>
      <c r="F734" s="3" t="s">
        <v>308</v>
      </c>
      <c r="G734" s="3" t="s">
        <v>2316</v>
      </c>
      <c r="H734" s="3" t="s">
        <v>2470</v>
      </c>
      <c r="I734" s="3" t="s">
        <v>2496</v>
      </c>
      <c r="J734" s="3">
        <v>41.4</v>
      </c>
      <c r="K734" s="3">
        <v>6000</v>
      </c>
      <c r="L734" s="3" t="s">
        <v>25</v>
      </c>
      <c r="M734" s="3">
        <v>1</v>
      </c>
      <c r="N734" s="28">
        <f t="shared" si="137"/>
        <v>6</v>
      </c>
      <c r="O734" s="28">
        <f t="shared" si="138"/>
        <v>248.39999999999998</v>
      </c>
      <c r="P734" s="12">
        <v>0</v>
      </c>
      <c r="Q734" s="46">
        <f t="shared" si="132"/>
        <v>0</v>
      </c>
      <c r="R734" s="13"/>
      <c r="S734" s="3">
        <f t="shared" si="133"/>
        <v>6</v>
      </c>
      <c r="T734" s="46" t="s">
        <v>2502</v>
      </c>
      <c r="U734" s="3">
        <f t="shared" si="130"/>
        <v>248.39999999999998</v>
      </c>
      <c r="V734" s="3">
        <f t="shared" si="131"/>
        <v>0</v>
      </c>
      <c r="W734" s="3"/>
      <c r="X734" s="3">
        <v>4.2</v>
      </c>
      <c r="Y734" s="3">
        <f t="shared" si="127"/>
        <v>1.7999999999999998</v>
      </c>
      <c r="Z734" s="3">
        <f t="shared" si="134"/>
        <v>173.88</v>
      </c>
      <c r="AA734" s="1">
        <v>4200</v>
      </c>
      <c r="AB734" s="1">
        <f t="shared" si="135"/>
        <v>4.2</v>
      </c>
    </row>
    <row r="735" spans="1:28" ht="43.2" customHeight="1" x14ac:dyDescent="0.3">
      <c r="A735" s="3">
        <f t="shared" si="136"/>
        <v>718</v>
      </c>
      <c r="B735" s="3" t="s">
        <v>2561</v>
      </c>
      <c r="C735" s="3">
        <v>1</v>
      </c>
      <c r="D735" s="3" t="s">
        <v>1570</v>
      </c>
      <c r="E735" s="3" t="s">
        <v>755</v>
      </c>
      <c r="F735" s="3" t="s">
        <v>8</v>
      </c>
      <c r="G735" s="3" t="s">
        <v>2500</v>
      </c>
      <c r="H735" s="3" t="s">
        <v>2471</v>
      </c>
      <c r="I735" s="3" t="s">
        <v>2496</v>
      </c>
      <c r="J735" s="3">
        <v>32</v>
      </c>
      <c r="K735" s="3">
        <v>6000</v>
      </c>
      <c r="L735" s="3" t="s">
        <v>25</v>
      </c>
      <c r="M735" s="3">
        <v>1</v>
      </c>
      <c r="N735" s="28">
        <f t="shared" si="137"/>
        <v>6</v>
      </c>
      <c r="O735" s="28">
        <f t="shared" si="138"/>
        <v>192</v>
      </c>
      <c r="P735" s="12">
        <v>0</v>
      </c>
      <c r="Q735" s="46">
        <f t="shared" si="132"/>
        <v>0</v>
      </c>
      <c r="R735" s="13"/>
      <c r="S735" s="3">
        <f t="shared" si="133"/>
        <v>6</v>
      </c>
      <c r="T735" s="46" t="s">
        <v>2502</v>
      </c>
      <c r="U735" s="3">
        <f t="shared" si="130"/>
        <v>192</v>
      </c>
      <c r="V735" s="3">
        <f t="shared" si="131"/>
        <v>0</v>
      </c>
      <c r="W735" s="3"/>
      <c r="X735" s="3">
        <v>4.2</v>
      </c>
      <c r="Y735" s="3">
        <f t="shared" si="127"/>
        <v>1.7999999999999998</v>
      </c>
      <c r="Z735" s="3">
        <f t="shared" si="134"/>
        <v>134.4</v>
      </c>
      <c r="AA735" s="1">
        <v>4200</v>
      </c>
      <c r="AB735" s="1">
        <f t="shared" si="135"/>
        <v>4.2</v>
      </c>
    </row>
    <row r="736" spans="1:28" ht="43.2" customHeight="1" x14ac:dyDescent="0.3">
      <c r="A736" s="3">
        <f t="shared" si="136"/>
        <v>719</v>
      </c>
      <c r="B736" s="3" t="s">
        <v>2561</v>
      </c>
      <c r="C736" s="3">
        <v>1</v>
      </c>
      <c r="D736" s="3" t="s">
        <v>1570</v>
      </c>
      <c r="E736" s="3" t="s">
        <v>756</v>
      </c>
      <c r="F736" s="3" t="s">
        <v>8</v>
      </c>
      <c r="G736" s="3" t="s">
        <v>2500</v>
      </c>
      <c r="H736" s="3" t="s">
        <v>2471</v>
      </c>
      <c r="I736" s="3" t="s">
        <v>2496</v>
      </c>
      <c r="J736" s="3">
        <v>32</v>
      </c>
      <c r="K736" s="3">
        <v>6000</v>
      </c>
      <c r="L736" s="3" t="s">
        <v>25</v>
      </c>
      <c r="M736" s="3">
        <v>1</v>
      </c>
      <c r="N736" s="28">
        <f t="shared" si="137"/>
        <v>6</v>
      </c>
      <c r="O736" s="28">
        <f t="shared" si="138"/>
        <v>192</v>
      </c>
      <c r="P736" s="12">
        <v>0</v>
      </c>
      <c r="Q736" s="46">
        <f t="shared" si="132"/>
        <v>0</v>
      </c>
      <c r="R736" s="13"/>
      <c r="S736" s="3">
        <f t="shared" si="133"/>
        <v>6</v>
      </c>
      <c r="T736" s="46" t="s">
        <v>2502</v>
      </c>
      <c r="U736" s="3">
        <f t="shared" si="130"/>
        <v>192</v>
      </c>
      <c r="V736" s="3">
        <f t="shared" si="131"/>
        <v>0</v>
      </c>
      <c r="W736" s="3"/>
      <c r="X736" s="3">
        <v>4.2</v>
      </c>
      <c r="Y736" s="3">
        <f t="shared" si="127"/>
        <v>1.7999999999999998</v>
      </c>
      <c r="Z736" s="3">
        <f t="shared" si="134"/>
        <v>134.4</v>
      </c>
      <c r="AA736" s="1">
        <v>4200</v>
      </c>
      <c r="AB736" s="1">
        <f t="shared" si="135"/>
        <v>4.2</v>
      </c>
    </row>
    <row r="737" spans="1:28" ht="43.2" customHeight="1" x14ac:dyDescent="0.3">
      <c r="A737" s="3">
        <f t="shared" si="136"/>
        <v>720</v>
      </c>
      <c r="B737" s="3" t="s">
        <v>2561</v>
      </c>
      <c r="C737" s="3">
        <v>1</v>
      </c>
      <c r="D737" s="3" t="s">
        <v>1570</v>
      </c>
      <c r="E737" s="3" t="s">
        <v>757</v>
      </c>
      <c r="F737" s="3" t="s">
        <v>8</v>
      </c>
      <c r="G737" s="3" t="s">
        <v>2500</v>
      </c>
      <c r="H737" s="3" t="s">
        <v>2471</v>
      </c>
      <c r="I737" s="3" t="s">
        <v>2496</v>
      </c>
      <c r="J737" s="3">
        <v>32</v>
      </c>
      <c r="K737" s="3">
        <v>6000</v>
      </c>
      <c r="L737" s="3" t="s">
        <v>25</v>
      </c>
      <c r="M737" s="3">
        <v>1</v>
      </c>
      <c r="N737" s="28">
        <f t="shared" si="137"/>
        <v>6</v>
      </c>
      <c r="O737" s="28">
        <f t="shared" si="138"/>
        <v>192</v>
      </c>
      <c r="P737" s="12">
        <v>0</v>
      </c>
      <c r="Q737" s="46">
        <f t="shared" si="132"/>
        <v>0</v>
      </c>
      <c r="R737" s="13"/>
      <c r="S737" s="3">
        <f t="shared" si="133"/>
        <v>6</v>
      </c>
      <c r="T737" s="46" t="s">
        <v>2502</v>
      </c>
      <c r="U737" s="3">
        <f t="shared" si="130"/>
        <v>192</v>
      </c>
      <c r="V737" s="3">
        <f t="shared" si="131"/>
        <v>0</v>
      </c>
      <c r="W737" s="3"/>
      <c r="X737" s="3">
        <v>4.2</v>
      </c>
      <c r="Y737" s="3">
        <f t="shared" si="127"/>
        <v>1.7999999999999998</v>
      </c>
      <c r="Z737" s="3">
        <f t="shared" si="134"/>
        <v>134.4</v>
      </c>
      <c r="AA737" s="1">
        <v>4200</v>
      </c>
      <c r="AB737" s="1">
        <f t="shared" si="135"/>
        <v>4.2</v>
      </c>
    </row>
    <row r="738" spans="1:28" ht="43.2" customHeight="1" x14ac:dyDescent="0.3">
      <c r="A738" s="3">
        <f t="shared" si="136"/>
        <v>721</v>
      </c>
      <c r="B738" s="3" t="s">
        <v>2561</v>
      </c>
      <c r="C738" s="3">
        <v>1</v>
      </c>
      <c r="D738" s="3" t="s">
        <v>1570</v>
      </c>
      <c r="E738" s="3" t="s">
        <v>758</v>
      </c>
      <c r="F738" s="3" t="s">
        <v>8</v>
      </c>
      <c r="G738" s="3" t="s">
        <v>2500</v>
      </c>
      <c r="H738" s="3" t="s">
        <v>2471</v>
      </c>
      <c r="I738" s="3" t="s">
        <v>2496</v>
      </c>
      <c r="J738" s="3">
        <v>32</v>
      </c>
      <c r="K738" s="3">
        <v>6000</v>
      </c>
      <c r="L738" s="3" t="s">
        <v>25</v>
      </c>
      <c r="M738" s="3">
        <v>1</v>
      </c>
      <c r="N738" s="28">
        <f t="shared" si="137"/>
        <v>6</v>
      </c>
      <c r="O738" s="28">
        <f t="shared" si="138"/>
        <v>192</v>
      </c>
      <c r="P738" s="12">
        <v>0</v>
      </c>
      <c r="Q738" s="46">
        <f t="shared" si="132"/>
        <v>0</v>
      </c>
      <c r="R738" s="13"/>
      <c r="S738" s="3">
        <f t="shared" si="133"/>
        <v>6</v>
      </c>
      <c r="T738" s="46" t="s">
        <v>2502</v>
      </c>
      <c r="U738" s="3">
        <f t="shared" si="130"/>
        <v>192</v>
      </c>
      <c r="V738" s="3">
        <f t="shared" si="131"/>
        <v>0</v>
      </c>
      <c r="W738" s="3"/>
      <c r="X738" s="3">
        <v>4.2</v>
      </c>
      <c r="Y738" s="3">
        <f t="shared" si="127"/>
        <v>1.7999999999999998</v>
      </c>
      <c r="Z738" s="3">
        <f t="shared" si="134"/>
        <v>134.4</v>
      </c>
      <c r="AA738" s="1">
        <v>4200</v>
      </c>
      <c r="AB738" s="1">
        <f t="shared" si="135"/>
        <v>4.2</v>
      </c>
    </row>
    <row r="739" spans="1:28" ht="43.2" customHeight="1" x14ac:dyDescent="0.3">
      <c r="A739" s="3">
        <f t="shared" si="136"/>
        <v>722</v>
      </c>
      <c r="B739" s="3" t="s">
        <v>2561</v>
      </c>
      <c r="C739" s="3">
        <v>1</v>
      </c>
      <c r="D739" s="3" t="s">
        <v>1570</v>
      </c>
      <c r="E739" s="3" t="s">
        <v>759</v>
      </c>
      <c r="F739" s="3" t="s">
        <v>8</v>
      </c>
      <c r="G739" s="3" t="s">
        <v>2500</v>
      </c>
      <c r="H739" s="3" t="s">
        <v>2471</v>
      </c>
      <c r="I739" s="3" t="s">
        <v>2496</v>
      </c>
      <c r="J739" s="3">
        <v>32</v>
      </c>
      <c r="K739" s="3">
        <v>6000</v>
      </c>
      <c r="L739" s="3" t="s">
        <v>25</v>
      </c>
      <c r="M739" s="3">
        <v>1</v>
      </c>
      <c r="N739" s="28">
        <f t="shared" si="137"/>
        <v>6</v>
      </c>
      <c r="O739" s="28">
        <f t="shared" si="138"/>
        <v>192</v>
      </c>
      <c r="P739" s="12">
        <v>0</v>
      </c>
      <c r="Q739" s="46">
        <f t="shared" si="132"/>
        <v>0</v>
      </c>
      <c r="R739" s="13"/>
      <c r="S739" s="3">
        <f t="shared" si="133"/>
        <v>6</v>
      </c>
      <c r="T739" s="46" t="s">
        <v>2502</v>
      </c>
      <c r="U739" s="3">
        <f t="shared" si="130"/>
        <v>192</v>
      </c>
      <c r="V739" s="3">
        <f t="shared" si="131"/>
        <v>0</v>
      </c>
      <c r="W739" s="3"/>
      <c r="X739" s="3">
        <v>4.2</v>
      </c>
      <c r="Y739" s="3">
        <f t="shared" si="127"/>
        <v>1.7999999999999998</v>
      </c>
      <c r="Z739" s="3">
        <f t="shared" si="134"/>
        <v>134.4</v>
      </c>
      <c r="AA739" s="1">
        <v>4200</v>
      </c>
      <c r="AB739" s="1">
        <f t="shared" si="135"/>
        <v>4.2</v>
      </c>
    </row>
    <row r="740" spans="1:28" ht="43.2" customHeight="1" x14ac:dyDescent="0.3">
      <c r="A740" s="3">
        <f t="shared" si="136"/>
        <v>723</v>
      </c>
      <c r="B740" s="3" t="s">
        <v>2561</v>
      </c>
      <c r="C740" s="3">
        <v>1</v>
      </c>
      <c r="D740" s="3" t="s">
        <v>1570</v>
      </c>
      <c r="E740" s="3" t="s">
        <v>760</v>
      </c>
      <c r="F740" s="3" t="s">
        <v>8</v>
      </c>
      <c r="G740" s="3" t="s">
        <v>2500</v>
      </c>
      <c r="H740" s="3" t="s">
        <v>2471</v>
      </c>
      <c r="I740" s="3" t="s">
        <v>2496</v>
      </c>
      <c r="J740" s="3">
        <v>32</v>
      </c>
      <c r="K740" s="3">
        <v>6000</v>
      </c>
      <c r="L740" s="3" t="s">
        <v>25</v>
      </c>
      <c r="M740" s="3">
        <v>1</v>
      </c>
      <c r="N740" s="28">
        <f t="shared" si="137"/>
        <v>6</v>
      </c>
      <c r="O740" s="28">
        <f t="shared" si="138"/>
        <v>192</v>
      </c>
      <c r="P740" s="12">
        <v>0</v>
      </c>
      <c r="Q740" s="46">
        <f t="shared" si="132"/>
        <v>0</v>
      </c>
      <c r="R740" s="13"/>
      <c r="S740" s="3">
        <f t="shared" si="133"/>
        <v>6</v>
      </c>
      <c r="T740" s="46" t="s">
        <v>2502</v>
      </c>
      <c r="U740" s="3">
        <f t="shared" si="130"/>
        <v>192</v>
      </c>
      <c r="V740" s="3">
        <f t="shared" si="131"/>
        <v>0</v>
      </c>
      <c r="W740" s="3"/>
      <c r="X740" s="3">
        <v>4.2</v>
      </c>
      <c r="Y740" s="3">
        <f t="shared" si="127"/>
        <v>1.7999999999999998</v>
      </c>
      <c r="Z740" s="3">
        <f t="shared" si="134"/>
        <v>134.4</v>
      </c>
      <c r="AA740" s="1">
        <v>4200</v>
      </c>
      <c r="AB740" s="1">
        <f t="shared" si="135"/>
        <v>4.2</v>
      </c>
    </row>
    <row r="741" spans="1:28" ht="43.2" customHeight="1" x14ac:dyDescent="0.3">
      <c r="A741" s="3">
        <f t="shared" si="136"/>
        <v>724</v>
      </c>
      <c r="B741" s="3" t="s">
        <v>2561</v>
      </c>
      <c r="C741" s="3">
        <v>1</v>
      </c>
      <c r="D741" s="3" t="s">
        <v>1570</v>
      </c>
      <c r="E741" s="3" t="s">
        <v>761</v>
      </c>
      <c r="F741" s="3" t="s">
        <v>8</v>
      </c>
      <c r="G741" s="3" t="s">
        <v>2500</v>
      </c>
      <c r="H741" s="3" t="s">
        <v>2471</v>
      </c>
      <c r="I741" s="3" t="s">
        <v>2496</v>
      </c>
      <c r="J741" s="3">
        <v>32</v>
      </c>
      <c r="K741" s="3">
        <v>6000</v>
      </c>
      <c r="L741" s="3" t="s">
        <v>25</v>
      </c>
      <c r="M741" s="3">
        <v>1</v>
      </c>
      <c r="N741" s="28">
        <f t="shared" si="137"/>
        <v>6</v>
      </c>
      <c r="O741" s="28">
        <f t="shared" si="138"/>
        <v>192</v>
      </c>
      <c r="P741" s="12">
        <v>0</v>
      </c>
      <c r="Q741" s="46">
        <f t="shared" si="132"/>
        <v>0</v>
      </c>
      <c r="R741" s="13"/>
      <c r="S741" s="3">
        <f t="shared" si="133"/>
        <v>6</v>
      </c>
      <c r="T741" s="46" t="s">
        <v>2502</v>
      </c>
      <c r="U741" s="3">
        <f t="shared" si="130"/>
        <v>192</v>
      </c>
      <c r="V741" s="3">
        <f t="shared" si="131"/>
        <v>0</v>
      </c>
      <c r="W741" s="3"/>
      <c r="X741" s="3">
        <v>3.6</v>
      </c>
      <c r="Y741" s="3">
        <f t="shared" si="127"/>
        <v>2.4</v>
      </c>
      <c r="Z741" s="3">
        <f t="shared" si="134"/>
        <v>115.2</v>
      </c>
      <c r="AA741" s="1">
        <v>3600</v>
      </c>
      <c r="AB741" s="1">
        <f t="shared" si="135"/>
        <v>3.6</v>
      </c>
    </row>
    <row r="742" spans="1:28" ht="43.2" customHeight="1" x14ac:dyDescent="0.3">
      <c r="A742" s="3">
        <f t="shared" si="136"/>
        <v>725</v>
      </c>
      <c r="B742" s="3" t="s">
        <v>2561</v>
      </c>
      <c r="C742" s="3">
        <v>1</v>
      </c>
      <c r="D742" s="3" t="s">
        <v>1570</v>
      </c>
      <c r="E742" s="3" t="s">
        <v>762</v>
      </c>
      <c r="F742" s="3" t="s">
        <v>8</v>
      </c>
      <c r="G742" s="3" t="s">
        <v>2500</v>
      </c>
      <c r="H742" s="3" t="s">
        <v>2471</v>
      </c>
      <c r="I742" s="3" t="s">
        <v>2496</v>
      </c>
      <c r="J742" s="3">
        <v>32</v>
      </c>
      <c r="K742" s="3">
        <v>6000</v>
      </c>
      <c r="L742" s="3" t="s">
        <v>25</v>
      </c>
      <c r="M742" s="3">
        <v>1</v>
      </c>
      <c r="N742" s="28">
        <f t="shared" si="137"/>
        <v>6</v>
      </c>
      <c r="O742" s="28">
        <f t="shared" si="138"/>
        <v>192</v>
      </c>
      <c r="P742" s="12">
        <v>0</v>
      </c>
      <c r="Q742" s="46">
        <f t="shared" si="132"/>
        <v>0</v>
      </c>
      <c r="R742" s="13"/>
      <c r="S742" s="3">
        <f t="shared" si="133"/>
        <v>6</v>
      </c>
      <c r="T742" s="46" t="s">
        <v>2502</v>
      </c>
      <c r="U742" s="3">
        <f t="shared" si="130"/>
        <v>192</v>
      </c>
      <c r="V742" s="3">
        <f t="shared" si="131"/>
        <v>0</v>
      </c>
      <c r="W742" s="3"/>
      <c r="X742" s="3">
        <v>3.6</v>
      </c>
      <c r="Y742" s="3">
        <f t="shared" si="127"/>
        <v>2.4</v>
      </c>
      <c r="Z742" s="3">
        <f t="shared" si="134"/>
        <v>115.2</v>
      </c>
      <c r="AA742" s="1">
        <v>3600</v>
      </c>
      <c r="AB742" s="1">
        <f t="shared" si="135"/>
        <v>3.6</v>
      </c>
    </row>
    <row r="743" spans="1:28" ht="43.2" x14ac:dyDescent="0.3">
      <c r="A743" s="3">
        <f t="shared" si="136"/>
        <v>726</v>
      </c>
      <c r="B743" s="3" t="s">
        <v>2561</v>
      </c>
      <c r="C743" s="3">
        <v>1</v>
      </c>
      <c r="D743" s="3" t="s">
        <v>1570</v>
      </c>
      <c r="E743" s="3" t="s">
        <v>763</v>
      </c>
      <c r="F743" s="3" t="s">
        <v>308</v>
      </c>
      <c r="G743" s="3" t="s">
        <v>2316</v>
      </c>
      <c r="H743" s="3" t="s">
        <v>2470</v>
      </c>
      <c r="I743" s="3" t="s">
        <v>2496</v>
      </c>
      <c r="J743" s="3">
        <v>41.4</v>
      </c>
      <c r="K743" s="3">
        <v>6000</v>
      </c>
      <c r="L743" s="3" t="s">
        <v>25</v>
      </c>
      <c r="M743" s="3">
        <v>1</v>
      </c>
      <c r="N743" s="28">
        <f t="shared" si="137"/>
        <v>6</v>
      </c>
      <c r="O743" s="28">
        <f t="shared" si="138"/>
        <v>248.39999999999998</v>
      </c>
      <c r="P743" s="12">
        <v>0</v>
      </c>
      <c r="Q743" s="46">
        <f t="shared" si="132"/>
        <v>0</v>
      </c>
      <c r="R743" s="13"/>
      <c r="S743" s="3">
        <f t="shared" si="133"/>
        <v>6</v>
      </c>
      <c r="T743" s="46" t="s">
        <v>2502</v>
      </c>
      <c r="U743" s="3">
        <f t="shared" si="130"/>
        <v>248.39999999999998</v>
      </c>
      <c r="V743" s="3">
        <f t="shared" si="131"/>
        <v>0</v>
      </c>
      <c r="W743" s="3"/>
      <c r="X743" s="3">
        <v>3.6</v>
      </c>
      <c r="Y743" s="3">
        <f t="shared" si="127"/>
        <v>2.4</v>
      </c>
      <c r="Z743" s="3">
        <f t="shared" si="134"/>
        <v>149.04</v>
      </c>
      <c r="AA743" s="1">
        <v>3600</v>
      </c>
      <c r="AB743" s="1">
        <f t="shared" si="135"/>
        <v>3.6</v>
      </c>
    </row>
    <row r="744" spans="1:28" ht="43.2" x14ac:dyDescent="0.3">
      <c r="A744" s="3">
        <f t="shared" si="136"/>
        <v>727</v>
      </c>
      <c r="B744" s="3" t="s">
        <v>2561</v>
      </c>
      <c r="C744" s="3">
        <v>1</v>
      </c>
      <c r="D744" s="3" t="s">
        <v>1570</v>
      </c>
      <c r="E744" s="3" t="s">
        <v>764</v>
      </c>
      <c r="F744" s="3" t="s">
        <v>308</v>
      </c>
      <c r="G744" s="3" t="s">
        <v>2316</v>
      </c>
      <c r="H744" s="3" t="s">
        <v>2470</v>
      </c>
      <c r="I744" s="3" t="s">
        <v>2496</v>
      </c>
      <c r="J744" s="3">
        <v>41.4</v>
      </c>
      <c r="K744" s="3">
        <v>6000</v>
      </c>
      <c r="L744" s="3" t="s">
        <v>25</v>
      </c>
      <c r="M744" s="3">
        <v>1</v>
      </c>
      <c r="N744" s="28">
        <f t="shared" si="137"/>
        <v>6</v>
      </c>
      <c r="O744" s="28">
        <f t="shared" si="138"/>
        <v>248.39999999999998</v>
      </c>
      <c r="P744" s="12">
        <v>0</v>
      </c>
      <c r="Q744" s="46">
        <f t="shared" si="132"/>
        <v>0</v>
      </c>
      <c r="R744" s="13"/>
      <c r="S744" s="3">
        <f t="shared" si="133"/>
        <v>6</v>
      </c>
      <c r="T744" s="46" t="s">
        <v>2502</v>
      </c>
      <c r="U744" s="3">
        <f t="shared" si="130"/>
        <v>248.39999999999998</v>
      </c>
      <c r="V744" s="3">
        <f t="shared" si="131"/>
        <v>0</v>
      </c>
      <c r="W744" s="3"/>
      <c r="X744" s="3">
        <v>3.6</v>
      </c>
      <c r="Y744" s="3">
        <f t="shared" si="127"/>
        <v>2.4</v>
      </c>
      <c r="Z744" s="3">
        <f t="shared" si="134"/>
        <v>149.04</v>
      </c>
      <c r="AA744" s="1">
        <v>3600</v>
      </c>
      <c r="AB744" s="1">
        <f t="shared" si="135"/>
        <v>3.6</v>
      </c>
    </row>
    <row r="745" spans="1:28" ht="43.2" x14ac:dyDescent="0.3">
      <c r="A745" s="3">
        <f t="shared" si="136"/>
        <v>728</v>
      </c>
      <c r="B745" s="3" t="s">
        <v>2561</v>
      </c>
      <c r="C745" s="3">
        <v>1</v>
      </c>
      <c r="D745" s="3" t="s">
        <v>1570</v>
      </c>
      <c r="E745" s="3" t="s">
        <v>765</v>
      </c>
      <c r="F745" s="3" t="s">
        <v>308</v>
      </c>
      <c r="G745" s="3" t="s">
        <v>2316</v>
      </c>
      <c r="H745" s="3" t="s">
        <v>2470</v>
      </c>
      <c r="I745" s="3" t="s">
        <v>2496</v>
      </c>
      <c r="J745" s="3">
        <v>41.4</v>
      </c>
      <c r="K745" s="3">
        <v>6000</v>
      </c>
      <c r="L745" s="3" t="s">
        <v>25</v>
      </c>
      <c r="M745" s="3">
        <v>1</v>
      </c>
      <c r="N745" s="28">
        <f t="shared" si="137"/>
        <v>6</v>
      </c>
      <c r="O745" s="28">
        <f t="shared" si="138"/>
        <v>248.39999999999998</v>
      </c>
      <c r="P745" s="12">
        <v>0</v>
      </c>
      <c r="Q745" s="46">
        <f t="shared" si="132"/>
        <v>0</v>
      </c>
      <c r="R745" s="13"/>
      <c r="S745" s="3">
        <f t="shared" si="133"/>
        <v>6</v>
      </c>
      <c r="T745" s="46" t="s">
        <v>2502</v>
      </c>
      <c r="U745" s="3">
        <f t="shared" si="130"/>
        <v>248.39999999999998</v>
      </c>
      <c r="V745" s="3">
        <f t="shared" si="131"/>
        <v>0</v>
      </c>
      <c r="W745" s="3"/>
      <c r="X745" s="3">
        <v>0.3</v>
      </c>
      <c r="Y745" s="3">
        <f t="shared" si="127"/>
        <v>5.7</v>
      </c>
      <c r="Z745" s="3">
        <f t="shared" si="134"/>
        <v>12.42</v>
      </c>
      <c r="AA745" s="1">
        <v>300</v>
      </c>
      <c r="AB745" s="1">
        <f t="shared" si="135"/>
        <v>0.3</v>
      </c>
    </row>
    <row r="746" spans="1:28" ht="43.2" x14ac:dyDescent="0.3">
      <c r="A746" s="3">
        <f t="shared" si="136"/>
        <v>729</v>
      </c>
      <c r="B746" s="3" t="s">
        <v>2561</v>
      </c>
      <c r="C746" s="3">
        <v>1</v>
      </c>
      <c r="D746" s="3" t="s">
        <v>1570</v>
      </c>
      <c r="E746" s="3" t="s">
        <v>766</v>
      </c>
      <c r="F746" s="3" t="s">
        <v>308</v>
      </c>
      <c r="G746" s="3" t="s">
        <v>2316</v>
      </c>
      <c r="H746" s="3" t="s">
        <v>2470</v>
      </c>
      <c r="I746" s="3" t="s">
        <v>2496</v>
      </c>
      <c r="J746" s="3">
        <v>41.4</v>
      </c>
      <c r="K746" s="3">
        <v>6000</v>
      </c>
      <c r="L746" s="3" t="s">
        <v>25</v>
      </c>
      <c r="M746" s="3">
        <v>1</v>
      </c>
      <c r="N746" s="28">
        <f t="shared" si="137"/>
        <v>6</v>
      </c>
      <c r="O746" s="28">
        <f t="shared" si="138"/>
        <v>248.39999999999998</v>
      </c>
      <c r="P746" s="12">
        <v>0</v>
      </c>
      <c r="Q746" s="46">
        <f t="shared" si="132"/>
        <v>0</v>
      </c>
      <c r="R746" s="13"/>
      <c r="S746" s="3">
        <f t="shared" si="133"/>
        <v>6</v>
      </c>
      <c r="T746" s="46" t="s">
        <v>2502</v>
      </c>
      <c r="U746" s="3">
        <f t="shared" si="130"/>
        <v>248.39999999999998</v>
      </c>
      <c r="V746" s="3">
        <f t="shared" si="131"/>
        <v>0</v>
      </c>
      <c r="W746" s="3"/>
      <c r="X746" s="3">
        <v>0.3</v>
      </c>
      <c r="Y746" s="3">
        <f t="shared" si="127"/>
        <v>5.7</v>
      </c>
      <c r="Z746" s="3">
        <f t="shared" si="134"/>
        <v>12.42</v>
      </c>
      <c r="AA746" s="1">
        <v>300</v>
      </c>
      <c r="AB746" s="1">
        <f t="shared" si="135"/>
        <v>0.3</v>
      </c>
    </row>
    <row r="747" spans="1:28" ht="43.2" x14ac:dyDescent="0.3">
      <c r="A747" s="3">
        <f t="shared" si="136"/>
        <v>730</v>
      </c>
      <c r="B747" s="3" t="s">
        <v>2561</v>
      </c>
      <c r="C747" s="3">
        <v>1</v>
      </c>
      <c r="D747" s="3" t="s">
        <v>1570</v>
      </c>
      <c r="E747" s="3" t="s">
        <v>767</v>
      </c>
      <c r="F747" s="3" t="s">
        <v>308</v>
      </c>
      <c r="G747" s="3" t="s">
        <v>2316</v>
      </c>
      <c r="H747" s="3" t="s">
        <v>2470</v>
      </c>
      <c r="I747" s="3" t="s">
        <v>2496</v>
      </c>
      <c r="J747" s="3">
        <v>41.4</v>
      </c>
      <c r="K747" s="3">
        <v>6000</v>
      </c>
      <c r="L747" s="3" t="s">
        <v>25</v>
      </c>
      <c r="M747" s="3">
        <v>1</v>
      </c>
      <c r="N747" s="28">
        <f t="shared" si="137"/>
        <v>6</v>
      </c>
      <c r="O747" s="28">
        <f t="shared" si="138"/>
        <v>248.39999999999998</v>
      </c>
      <c r="P747" s="12">
        <v>0</v>
      </c>
      <c r="Q747" s="46">
        <f t="shared" si="132"/>
        <v>0</v>
      </c>
      <c r="R747" s="13"/>
      <c r="S747" s="3">
        <f t="shared" si="133"/>
        <v>6</v>
      </c>
      <c r="T747" s="46" t="s">
        <v>2502</v>
      </c>
      <c r="U747" s="3">
        <f t="shared" si="130"/>
        <v>248.39999999999998</v>
      </c>
      <c r="V747" s="3">
        <f t="shared" si="131"/>
        <v>0</v>
      </c>
      <c r="W747" s="3"/>
      <c r="X747" s="3">
        <v>0.3</v>
      </c>
      <c r="Y747" s="3">
        <f t="shared" si="127"/>
        <v>5.7</v>
      </c>
      <c r="Z747" s="3">
        <f t="shared" si="134"/>
        <v>12.42</v>
      </c>
      <c r="AA747" s="1">
        <v>300</v>
      </c>
      <c r="AB747" s="1">
        <f t="shared" si="135"/>
        <v>0.3</v>
      </c>
    </row>
    <row r="748" spans="1:28" ht="43.2" x14ac:dyDescent="0.3">
      <c r="A748" s="3">
        <f t="shared" si="136"/>
        <v>731</v>
      </c>
      <c r="B748" s="3" t="s">
        <v>2561</v>
      </c>
      <c r="C748" s="3">
        <v>1</v>
      </c>
      <c r="D748" s="3" t="s">
        <v>1570</v>
      </c>
      <c r="E748" s="3" t="s">
        <v>768</v>
      </c>
      <c r="F748" s="3" t="s">
        <v>308</v>
      </c>
      <c r="G748" s="3" t="s">
        <v>2316</v>
      </c>
      <c r="H748" s="3" t="s">
        <v>2470</v>
      </c>
      <c r="I748" s="3" t="s">
        <v>2496</v>
      </c>
      <c r="J748" s="3">
        <v>41.4</v>
      </c>
      <c r="K748" s="3">
        <v>6000</v>
      </c>
      <c r="L748" s="3" t="s">
        <v>25</v>
      </c>
      <c r="M748" s="3">
        <v>1</v>
      </c>
      <c r="N748" s="28">
        <f t="shared" si="137"/>
        <v>6</v>
      </c>
      <c r="O748" s="28">
        <f t="shared" si="138"/>
        <v>248.39999999999998</v>
      </c>
      <c r="P748" s="12">
        <v>0</v>
      </c>
      <c r="Q748" s="46">
        <f t="shared" si="132"/>
        <v>0</v>
      </c>
      <c r="R748" s="13"/>
      <c r="S748" s="3">
        <f t="shared" si="133"/>
        <v>6</v>
      </c>
      <c r="T748" s="46" t="s">
        <v>2502</v>
      </c>
      <c r="U748" s="3">
        <f t="shared" si="130"/>
        <v>248.39999999999998</v>
      </c>
      <c r="V748" s="3">
        <f t="shared" si="131"/>
        <v>0</v>
      </c>
      <c r="W748" s="3"/>
      <c r="X748" s="3">
        <v>0.3</v>
      </c>
      <c r="Y748" s="3">
        <f t="shared" si="127"/>
        <v>5.7</v>
      </c>
      <c r="Z748" s="3">
        <f t="shared" si="134"/>
        <v>12.42</v>
      </c>
      <c r="AA748" s="1">
        <v>300</v>
      </c>
      <c r="AB748" s="1">
        <f t="shared" si="135"/>
        <v>0.3</v>
      </c>
    </row>
    <row r="749" spans="1:28" ht="43.2" x14ac:dyDescent="0.3">
      <c r="A749" s="3">
        <f t="shared" si="136"/>
        <v>732</v>
      </c>
      <c r="B749" s="3" t="s">
        <v>2561</v>
      </c>
      <c r="C749" s="3">
        <v>1</v>
      </c>
      <c r="D749" s="3" t="s">
        <v>1570</v>
      </c>
      <c r="E749" s="3" t="s">
        <v>769</v>
      </c>
      <c r="F749" s="3" t="s">
        <v>308</v>
      </c>
      <c r="G749" s="3" t="s">
        <v>2316</v>
      </c>
      <c r="H749" s="3" t="s">
        <v>2470</v>
      </c>
      <c r="I749" s="3" t="s">
        <v>2496</v>
      </c>
      <c r="J749" s="3">
        <v>41.4</v>
      </c>
      <c r="K749" s="3">
        <v>6000</v>
      </c>
      <c r="L749" s="3" t="s">
        <v>25</v>
      </c>
      <c r="M749" s="3">
        <v>1</v>
      </c>
      <c r="N749" s="28">
        <f t="shared" si="137"/>
        <v>6</v>
      </c>
      <c r="O749" s="28">
        <f t="shared" si="138"/>
        <v>248.39999999999998</v>
      </c>
      <c r="P749" s="12">
        <v>0</v>
      </c>
      <c r="Q749" s="46">
        <f t="shared" si="132"/>
        <v>0</v>
      </c>
      <c r="R749" s="13"/>
      <c r="S749" s="3">
        <f t="shared" si="133"/>
        <v>6</v>
      </c>
      <c r="T749" s="46" t="s">
        <v>2502</v>
      </c>
      <c r="U749" s="3">
        <f t="shared" si="130"/>
        <v>248.39999999999998</v>
      </c>
      <c r="V749" s="3">
        <f t="shared" si="131"/>
        <v>0</v>
      </c>
      <c r="W749" s="3"/>
      <c r="X749" s="3">
        <v>0.3</v>
      </c>
      <c r="Y749" s="3">
        <f t="shared" ref="Y749:Y812" si="139">N749-X749</f>
        <v>5.7</v>
      </c>
      <c r="Z749" s="3">
        <f t="shared" si="134"/>
        <v>12.42</v>
      </c>
      <c r="AA749" s="1">
        <v>300</v>
      </c>
      <c r="AB749" s="1">
        <f t="shared" si="135"/>
        <v>0.3</v>
      </c>
    </row>
    <row r="750" spans="1:28" ht="43.2" x14ac:dyDescent="0.3">
      <c r="A750" s="3">
        <f t="shared" si="136"/>
        <v>733</v>
      </c>
      <c r="B750" s="3" t="s">
        <v>2561</v>
      </c>
      <c r="C750" s="3">
        <v>1</v>
      </c>
      <c r="D750" s="3" t="s">
        <v>1570</v>
      </c>
      <c r="E750" s="3" t="s">
        <v>770</v>
      </c>
      <c r="F750" s="3" t="s">
        <v>308</v>
      </c>
      <c r="G750" s="3" t="s">
        <v>2316</v>
      </c>
      <c r="H750" s="3" t="s">
        <v>2470</v>
      </c>
      <c r="I750" s="3" t="s">
        <v>2496</v>
      </c>
      <c r="J750" s="3">
        <v>41.4</v>
      </c>
      <c r="K750" s="3">
        <v>6000</v>
      </c>
      <c r="L750" s="3" t="s">
        <v>25</v>
      </c>
      <c r="M750" s="3">
        <v>1</v>
      </c>
      <c r="N750" s="28">
        <f t="shared" si="137"/>
        <v>6</v>
      </c>
      <c r="O750" s="28">
        <f t="shared" si="138"/>
        <v>248.39999999999998</v>
      </c>
      <c r="P750" s="12">
        <v>0</v>
      </c>
      <c r="Q750" s="46">
        <f t="shared" si="132"/>
        <v>0</v>
      </c>
      <c r="R750" s="13"/>
      <c r="S750" s="3">
        <f t="shared" si="133"/>
        <v>6</v>
      </c>
      <c r="T750" s="46" t="s">
        <v>2502</v>
      </c>
      <c r="U750" s="3">
        <f t="shared" si="130"/>
        <v>248.39999999999998</v>
      </c>
      <c r="V750" s="3">
        <f t="shared" si="131"/>
        <v>0</v>
      </c>
      <c r="W750" s="3"/>
      <c r="X750" s="3">
        <v>0.3</v>
      </c>
      <c r="Y750" s="3">
        <f t="shared" si="139"/>
        <v>5.7</v>
      </c>
      <c r="Z750" s="3">
        <f t="shared" si="134"/>
        <v>12.42</v>
      </c>
      <c r="AA750" s="1">
        <v>300</v>
      </c>
      <c r="AB750" s="1">
        <f t="shared" si="135"/>
        <v>0.3</v>
      </c>
    </row>
    <row r="751" spans="1:28" ht="43.2" x14ac:dyDescent="0.3">
      <c r="A751" s="3">
        <f t="shared" si="136"/>
        <v>734</v>
      </c>
      <c r="B751" s="3" t="s">
        <v>2561</v>
      </c>
      <c r="C751" s="3">
        <v>1</v>
      </c>
      <c r="D751" s="3" t="s">
        <v>1570</v>
      </c>
      <c r="E751" s="3" t="s">
        <v>771</v>
      </c>
      <c r="F751" s="3" t="s">
        <v>690</v>
      </c>
      <c r="G751" s="3" t="s">
        <v>2317</v>
      </c>
      <c r="H751" s="3" t="s">
        <v>2478</v>
      </c>
      <c r="I751" s="3" t="s">
        <v>2496</v>
      </c>
      <c r="J751" s="3">
        <v>49.6</v>
      </c>
      <c r="K751" s="3">
        <v>6000</v>
      </c>
      <c r="L751" s="3" t="s">
        <v>25</v>
      </c>
      <c r="M751" s="3">
        <v>1</v>
      </c>
      <c r="N751" s="28">
        <f>(K751/1000)*M751</f>
        <v>6</v>
      </c>
      <c r="O751" s="28">
        <f>N751*J751</f>
        <v>297.60000000000002</v>
      </c>
      <c r="P751" s="12">
        <v>0</v>
      </c>
      <c r="Q751" s="46">
        <f t="shared" si="132"/>
        <v>0</v>
      </c>
      <c r="R751" s="12"/>
      <c r="S751" s="3">
        <f t="shared" si="133"/>
        <v>6</v>
      </c>
      <c r="T751" s="46" t="s">
        <v>2502</v>
      </c>
      <c r="U751" s="3">
        <f t="shared" si="130"/>
        <v>297.60000000000002</v>
      </c>
      <c r="V751" s="3">
        <f t="shared" si="131"/>
        <v>0</v>
      </c>
      <c r="W751" s="3"/>
      <c r="X751" s="3">
        <v>0.3</v>
      </c>
      <c r="Y751" s="3">
        <f t="shared" si="139"/>
        <v>5.7</v>
      </c>
      <c r="Z751" s="3">
        <f t="shared" si="134"/>
        <v>14.879999999999999</v>
      </c>
      <c r="AA751" s="1">
        <v>300</v>
      </c>
      <c r="AB751" s="1">
        <f t="shared" si="135"/>
        <v>0.3</v>
      </c>
    </row>
    <row r="752" spans="1:28" ht="43.2" x14ac:dyDescent="0.3">
      <c r="A752" s="3">
        <f t="shared" si="136"/>
        <v>735</v>
      </c>
      <c r="B752" s="3" t="s">
        <v>2561</v>
      </c>
      <c r="C752" s="3">
        <v>1</v>
      </c>
      <c r="D752" s="3" t="s">
        <v>1570</v>
      </c>
      <c r="E752" s="3" t="s">
        <v>772</v>
      </c>
      <c r="F752" s="3" t="s">
        <v>308</v>
      </c>
      <c r="G752" s="3" t="s">
        <v>2316</v>
      </c>
      <c r="H752" s="3" t="s">
        <v>2470</v>
      </c>
      <c r="I752" s="3" t="s">
        <v>2496</v>
      </c>
      <c r="J752" s="3">
        <v>41.4</v>
      </c>
      <c r="K752" s="3">
        <v>6000</v>
      </c>
      <c r="L752" s="3" t="s">
        <v>25</v>
      </c>
      <c r="M752" s="3">
        <v>1</v>
      </c>
      <c r="N752" s="28">
        <f t="shared" ref="N752:N760" si="140">(K752/1000)*M752</f>
        <v>6</v>
      </c>
      <c r="O752" s="28">
        <f t="shared" ref="O752:O760" si="141">N752*J752</f>
        <v>248.39999999999998</v>
      </c>
      <c r="P752" s="12">
        <v>0</v>
      </c>
      <c r="Q752" s="46">
        <f t="shared" si="132"/>
        <v>0</v>
      </c>
      <c r="R752" s="13"/>
      <c r="S752" s="3">
        <f t="shared" si="133"/>
        <v>6</v>
      </c>
      <c r="T752" s="46" t="s">
        <v>2502</v>
      </c>
      <c r="U752" s="3">
        <f t="shared" si="130"/>
        <v>248.39999999999998</v>
      </c>
      <c r="V752" s="3">
        <f t="shared" si="131"/>
        <v>0</v>
      </c>
      <c r="W752" s="3"/>
      <c r="X752" s="3">
        <v>3</v>
      </c>
      <c r="Y752" s="3">
        <f t="shared" si="139"/>
        <v>3</v>
      </c>
      <c r="Z752" s="3">
        <f t="shared" si="134"/>
        <v>124.19999999999999</v>
      </c>
      <c r="AA752" s="1">
        <v>3000</v>
      </c>
      <c r="AB752" s="1">
        <f t="shared" si="135"/>
        <v>3</v>
      </c>
    </row>
    <row r="753" spans="1:28" ht="43.2" x14ac:dyDescent="0.3">
      <c r="A753" s="3">
        <f t="shared" si="136"/>
        <v>736</v>
      </c>
      <c r="B753" s="3" t="s">
        <v>2561</v>
      </c>
      <c r="C753" s="3">
        <v>1</v>
      </c>
      <c r="D753" s="3" t="s">
        <v>1570</v>
      </c>
      <c r="E753" s="3" t="s">
        <v>773</v>
      </c>
      <c r="F753" s="3" t="s">
        <v>308</v>
      </c>
      <c r="G753" s="3" t="s">
        <v>2316</v>
      </c>
      <c r="H753" s="3" t="s">
        <v>2470</v>
      </c>
      <c r="I753" s="3" t="s">
        <v>2496</v>
      </c>
      <c r="J753" s="3">
        <v>41.4</v>
      </c>
      <c r="K753" s="3">
        <v>6000</v>
      </c>
      <c r="L753" s="3" t="s">
        <v>25</v>
      </c>
      <c r="M753" s="3">
        <v>1</v>
      </c>
      <c r="N753" s="28">
        <f t="shared" si="140"/>
        <v>6</v>
      </c>
      <c r="O753" s="28">
        <f t="shared" si="141"/>
        <v>248.39999999999998</v>
      </c>
      <c r="P753" s="12">
        <v>0</v>
      </c>
      <c r="Q753" s="46">
        <f t="shared" si="132"/>
        <v>0</v>
      </c>
      <c r="R753" s="13"/>
      <c r="S753" s="3">
        <f t="shared" si="133"/>
        <v>6</v>
      </c>
      <c r="T753" s="46" t="s">
        <v>2502</v>
      </c>
      <c r="U753" s="3">
        <f t="shared" si="130"/>
        <v>248.39999999999998</v>
      </c>
      <c r="V753" s="3">
        <f t="shared" si="131"/>
        <v>0</v>
      </c>
      <c r="W753" s="3"/>
      <c r="X753" s="3">
        <v>3</v>
      </c>
      <c r="Y753" s="3">
        <f t="shared" si="139"/>
        <v>3</v>
      </c>
      <c r="Z753" s="3">
        <f t="shared" si="134"/>
        <v>124.19999999999999</v>
      </c>
      <c r="AA753" s="1">
        <v>3000</v>
      </c>
      <c r="AB753" s="1">
        <f t="shared" si="135"/>
        <v>3</v>
      </c>
    </row>
    <row r="754" spans="1:28" ht="43.2" x14ac:dyDescent="0.3">
      <c r="A754" s="3">
        <f t="shared" si="136"/>
        <v>737</v>
      </c>
      <c r="B754" s="3" t="s">
        <v>2561</v>
      </c>
      <c r="C754" s="3">
        <v>1</v>
      </c>
      <c r="D754" s="3" t="s">
        <v>1570</v>
      </c>
      <c r="E754" s="3" t="s">
        <v>774</v>
      </c>
      <c r="F754" s="3" t="s">
        <v>308</v>
      </c>
      <c r="G754" s="3" t="s">
        <v>2316</v>
      </c>
      <c r="H754" s="3" t="s">
        <v>2470</v>
      </c>
      <c r="I754" s="3" t="s">
        <v>2496</v>
      </c>
      <c r="J754" s="3">
        <v>41.4</v>
      </c>
      <c r="K754" s="3">
        <v>6000</v>
      </c>
      <c r="L754" s="3" t="s">
        <v>25</v>
      </c>
      <c r="M754" s="3">
        <v>1</v>
      </c>
      <c r="N754" s="28">
        <f t="shared" si="140"/>
        <v>6</v>
      </c>
      <c r="O754" s="28">
        <f t="shared" si="141"/>
        <v>248.39999999999998</v>
      </c>
      <c r="P754" s="12">
        <v>0</v>
      </c>
      <c r="Q754" s="46">
        <f t="shared" si="132"/>
        <v>0</v>
      </c>
      <c r="R754" s="13"/>
      <c r="S754" s="3">
        <f t="shared" si="133"/>
        <v>6</v>
      </c>
      <c r="T754" s="46" t="s">
        <v>2502</v>
      </c>
      <c r="U754" s="3">
        <f t="shared" si="130"/>
        <v>248.39999999999998</v>
      </c>
      <c r="V754" s="3">
        <f t="shared" si="131"/>
        <v>0</v>
      </c>
      <c r="W754" s="3"/>
      <c r="X754" s="3">
        <v>3</v>
      </c>
      <c r="Y754" s="3">
        <f t="shared" si="139"/>
        <v>3</v>
      </c>
      <c r="Z754" s="3">
        <f t="shared" si="134"/>
        <v>124.19999999999999</v>
      </c>
      <c r="AA754" s="1">
        <v>3000</v>
      </c>
      <c r="AB754" s="1">
        <f t="shared" si="135"/>
        <v>3</v>
      </c>
    </row>
    <row r="755" spans="1:28" ht="43.2" x14ac:dyDescent="0.3">
      <c r="A755" s="3">
        <f t="shared" si="136"/>
        <v>738</v>
      </c>
      <c r="B755" s="3" t="s">
        <v>2561</v>
      </c>
      <c r="C755" s="3">
        <v>1</v>
      </c>
      <c r="D755" s="3" t="s">
        <v>1570</v>
      </c>
      <c r="E755" s="3" t="s">
        <v>775</v>
      </c>
      <c r="F755" s="3" t="s">
        <v>690</v>
      </c>
      <c r="G755" s="3" t="s">
        <v>2317</v>
      </c>
      <c r="H755" s="3" t="s">
        <v>2478</v>
      </c>
      <c r="I755" s="3" t="s">
        <v>2496</v>
      </c>
      <c r="J755" s="3">
        <v>49.6</v>
      </c>
      <c r="K755" s="3">
        <v>6000</v>
      </c>
      <c r="L755" s="3" t="s">
        <v>25</v>
      </c>
      <c r="M755" s="3">
        <v>1</v>
      </c>
      <c r="N755" s="28">
        <f t="shared" si="140"/>
        <v>6</v>
      </c>
      <c r="O755" s="28">
        <f t="shared" si="141"/>
        <v>297.60000000000002</v>
      </c>
      <c r="P755" s="12">
        <v>0</v>
      </c>
      <c r="Q755" s="46">
        <f t="shared" si="132"/>
        <v>0</v>
      </c>
      <c r="R755" s="12"/>
      <c r="S755" s="3">
        <f t="shared" si="133"/>
        <v>6</v>
      </c>
      <c r="T755" s="46" t="s">
        <v>2502</v>
      </c>
      <c r="U755" s="3">
        <f t="shared" si="130"/>
        <v>297.60000000000002</v>
      </c>
      <c r="V755" s="3">
        <f t="shared" si="131"/>
        <v>0</v>
      </c>
      <c r="W755" s="3"/>
      <c r="X755" s="3">
        <v>3</v>
      </c>
      <c r="Y755" s="3">
        <f t="shared" si="139"/>
        <v>3</v>
      </c>
      <c r="Z755" s="3">
        <f t="shared" si="134"/>
        <v>148.80000000000001</v>
      </c>
      <c r="AA755" s="1">
        <v>3000</v>
      </c>
      <c r="AB755" s="1">
        <f t="shared" si="135"/>
        <v>3</v>
      </c>
    </row>
    <row r="756" spans="1:28" ht="43.2" x14ac:dyDescent="0.3">
      <c r="A756" s="3">
        <f t="shared" si="136"/>
        <v>739</v>
      </c>
      <c r="B756" s="3" t="s">
        <v>2561</v>
      </c>
      <c r="C756" s="3">
        <v>1</v>
      </c>
      <c r="D756" s="3" t="s">
        <v>1570</v>
      </c>
      <c r="E756" s="3" t="s">
        <v>776</v>
      </c>
      <c r="F756" s="3" t="s">
        <v>690</v>
      </c>
      <c r="G756" s="3" t="s">
        <v>2317</v>
      </c>
      <c r="H756" s="3" t="s">
        <v>2478</v>
      </c>
      <c r="I756" s="3" t="s">
        <v>2496</v>
      </c>
      <c r="J756" s="3">
        <v>49.6</v>
      </c>
      <c r="K756" s="3">
        <v>6000</v>
      </c>
      <c r="L756" s="3" t="s">
        <v>25</v>
      </c>
      <c r="M756" s="3">
        <v>1</v>
      </c>
      <c r="N756" s="28">
        <f t="shared" si="140"/>
        <v>6</v>
      </c>
      <c r="O756" s="28">
        <f t="shared" si="141"/>
        <v>297.60000000000002</v>
      </c>
      <c r="P756" s="12">
        <v>0</v>
      </c>
      <c r="Q756" s="46">
        <f t="shared" si="132"/>
        <v>0</v>
      </c>
      <c r="R756" s="12"/>
      <c r="S756" s="3">
        <f t="shared" si="133"/>
        <v>6</v>
      </c>
      <c r="T756" s="46" t="s">
        <v>2502</v>
      </c>
      <c r="U756" s="3">
        <f t="shared" si="130"/>
        <v>297.60000000000002</v>
      </c>
      <c r="V756" s="3">
        <f t="shared" si="131"/>
        <v>0</v>
      </c>
      <c r="W756" s="3"/>
      <c r="X756" s="3">
        <v>3</v>
      </c>
      <c r="Y756" s="3">
        <f t="shared" si="139"/>
        <v>3</v>
      </c>
      <c r="Z756" s="3">
        <f t="shared" si="134"/>
        <v>148.80000000000001</v>
      </c>
      <c r="AA756" s="1">
        <v>3000</v>
      </c>
      <c r="AB756" s="1">
        <f t="shared" si="135"/>
        <v>3</v>
      </c>
    </row>
    <row r="757" spans="1:28" ht="43.2" x14ac:dyDescent="0.3">
      <c r="A757" s="3">
        <f t="shared" si="136"/>
        <v>740</v>
      </c>
      <c r="B757" s="3" t="s">
        <v>2561</v>
      </c>
      <c r="C757" s="3">
        <v>1</v>
      </c>
      <c r="D757" s="3" t="s">
        <v>1570</v>
      </c>
      <c r="E757" s="3" t="s">
        <v>777</v>
      </c>
      <c r="F757" s="3" t="s">
        <v>690</v>
      </c>
      <c r="G757" s="3" t="s">
        <v>2317</v>
      </c>
      <c r="H757" s="3" t="s">
        <v>2478</v>
      </c>
      <c r="I757" s="3" t="s">
        <v>2496</v>
      </c>
      <c r="J757" s="3">
        <v>49.6</v>
      </c>
      <c r="K757" s="3">
        <v>6000</v>
      </c>
      <c r="L757" s="3" t="s">
        <v>25</v>
      </c>
      <c r="M757" s="3">
        <v>1</v>
      </c>
      <c r="N757" s="28">
        <f t="shared" si="140"/>
        <v>6</v>
      </c>
      <c r="O757" s="28">
        <f t="shared" si="141"/>
        <v>297.60000000000002</v>
      </c>
      <c r="P757" s="12">
        <v>0</v>
      </c>
      <c r="Q757" s="46">
        <f t="shared" si="132"/>
        <v>0</v>
      </c>
      <c r="R757" s="12"/>
      <c r="S757" s="3">
        <f t="shared" si="133"/>
        <v>6</v>
      </c>
      <c r="T757" s="46" t="s">
        <v>2502</v>
      </c>
      <c r="U757" s="3">
        <f t="shared" si="130"/>
        <v>297.60000000000002</v>
      </c>
      <c r="V757" s="3">
        <f t="shared" si="131"/>
        <v>0</v>
      </c>
      <c r="W757" s="3"/>
      <c r="X757" s="3">
        <v>3.6</v>
      </c>
      <c r="Y757" s="3">
        <f t="shared" si="139"/>
        <v>2.4</v>
      </c>
      <c r="Z757" s="3">
        <f t="shared" si="134"/>
        <v>178.56</v>
      </c>
      <c r="AA757" s="1">
        <v>3600</v>
      </c>
      <c r="AB757" s="1">
        <f t="shared" si="135"/>
        <v>3.6</v>
      </c>
    </row>
    <row r="758" spans="1:28" ht="43.2" x14ac:dyDescent="0.3">
      <c r="A758" s="3">
        <f t="shared" si="136"/>
        <v>741</v>
      </c>
      <c r="B758" s="3" t="s">
        <v>2561</v>
      </c>
      <c r="C758" s="3">
        <v>1</v>
      </c>
      <c r="D758" s="3" t="s">
        <v>1570</v>
      </c>
      <c r="E758" s="3" t="s">
        <v>778</v>
      </c>
      <c r="F758" s="3" t="s">
        <v>690</v>
      </c>
      <c r="G758" s="3" t="s">
        <v>2317</v>
      </c>
      <c r="H758" s="3" t="s">
        <v>2478</v>
      </c>
      <c r="I758" s="3" t="s">
        <v>2496</v>
      </c>
      <c r="J758" s="3">
        <v>49.6</v>
      </c>
      <c r="K758" s="3">
        <v>6000</v>
      </c>
      <c r="L758" s="3" t="s">
        <v>25</v>
      </c>
      <c r="M758" s="3">
        <v>1</v>
      </c>
      <c r="N758" s="28">
        <f t="shared" si="140"/>
        <v>6</v>
      </c>
      <c r="O758" s="28">
        <f t="shared" si="141"/>
        <v>297.60000000000002</v>
      </c>
      <c r="P758" s="12">
        <v>0</v>
      </c>
      <c r="Q758" s="46">
        <f t="shared" si="132"/>
        <v>0</v>
      </c>
      <c r="R758" s="12"/>
      <c r="S758" s="3">
        <f t="shared" si="133"/>
        <v>6</v>
      </c>
      <c r="T758" s="46" t="s">
        <v>2502</v>
      </c>
      <c r="U758" s="3">
        <f t="shared" si="130"/>
        <v>297.60000000000002</v>
      </c>
      <c r="V758" s="3">
        <f t="shared" si="131"/>
        <v>0</v>
      </c>
      <c r="W758" s="3"/>
      <c r="X758" s="3">
        <v>3.6</v>
      </c>
      <c r="Y758" s="3">
        <f t="shared" si="139"/>
        <v>2.4</v>
      </c>
      <c r="Z758" s="3">
        <f t="shared" si="134"/>
        <v>178.56</v>
      </c>
      <c r="AA758" s="1">
        <v>3600</v>
      </c>
      <c r="AB758" s="1">
        <f t="shared" si="135"/>
        <v>3.6</v>
      </c>
    </row>
    <row r="759" spans="1:28" s="55" customFormat="1" ht="43.2" x14ac:dyDescent="0.3">
      <c r="A759" s="3">
        <f t="shared" si="136"/>
        <v>742</v>
      </c>
      <c r="B759" s="3" t="s">
        <v>2561</v>
      </c>
      <c r="C759" s="3">
        <v>1</v>
      </c>
      <c r="D759" s="3" t="s">
        <v>1570</v>
      </c>
      <c r="E759" s="3" t="s">
        <v>779</v>
      </c>
      <c r="F759" s="3" t="s">
        <v>781</v>
      </c>
      <c r="G759" s="3"/>
      <c r="H759" s="3"/>
      <c r="I759" s="3" t="s">
        <v>2507</v>
      </c>
      <c r="J759" s="3">
        <v>12.2</v>
      </c>
      <c r="K759" s="3">
        <v>1250</v>
      </c>
      <c r="L759" s="3" t="s">
        <v>25</v>
      </c>
      <c r="M759" s="3">
        <v>1</v>
      </c>
      <c r="N759" s="28">
        <f t="shared" si="140"/>
        <v>1.25</v>
      </c>
      <c r="O759" s="28">
        <f t="shared" si="141"/>
        <v>15.25</v>
      </c>
      <c r="P759" s="12">
        <v>0.4</v>
      </c>
      <c r="Q759" s="46">
        <f t="shared" si="132"/>
        <v>0.5</v>
      </c>
      <c r="R759" s="12"/>
      <c r="S759" s="3">
        <f t="shared" si="133"/>
        <v>0.75</v>
      </c>
      <c r="T759" s="46" t="s">
        <v>2502</v>
      </c>
      <c r="U759" s="3">
        <f t="shared" si="130"/>
        <v>9.1499999999999986</v>
      </c>
      <c r="V759" s="100">
        <f t="shared" si="131"/>
        <v>6.1</v>
      </c>
      <c r="W759" s="100"/>
      <c r="X759" s="3">
        <f>N759*60%</f>
        <v>0.75</v>
      </c>
      <c r="Y759" s="3">
        <f>N759-X759</f>
        <v>0.5</v>
      </c>
      <c r="Z759" s="3">
        <f t="shared" si="134"/>
        <v>9.1499999999999986</v>
      </c>
      <c r="AA759" s="55">
        <v>750</v>
      </c>
    </row>
    <row r="760" spans="1:28" s="55" customFormat="1" ht="43.2" x14ac:dyDescent="0.3">
      <c r="A760" s="3">
        <f t="shared" si="136"/>
        <v>743</v>
      </c>
      <c r="B760" s="3" t="s">
        <v>2561</v>
      </c>
      <c r="C760" s="3">
        <v>1</v>
      </c>
      <c r="D760" s="3" t="s">
        <v>1570</v>
      </c>
      <c r="E760" s="3" t="s">
        <v>780</v>
      </c>
      <c r="F760" s="3" t="s">
        <v>781</v>
      </c>
      <c r="G760" s="3"/>
      <c r="H760" s="3"/>
      <c r="I760" s="3" t="s">
        <v>2507</v>
      </c>
      <c r="J760" s="3">
        <v>12.2</v>
      </c>
      <c r="K760" s="3">
        <v>1250</v>
      </c>
      <c r="L760" s="3" t="s">
        <v>25</v>
      </c>
      <c r="M760" s="3">
        <v>1</v>
      </c>
      <c r="N760" s="28">
        <f t="shared" si="140"/>
        <v>1.25</v>
      </c>
      <c r="O760" s="28">
        <f t="shared" si="141"/>
        <v>15.25</v>
      </c>
      <c r="P760" s="12">
        <v>0.4</v>
      </c>
      <c r="Q760" s="46">
        <f t="shared" si="132"/>
        <v>0.5</v>
      </c>
      <c r="R760" s="12"/>
      <c r="S760" s="3">
        <f t="shared" si="133"/>
        <v>0.75</v>
      </c>
      <c r="T760" s="46" t="s">
        <v>2502</v>
      </c>
      <c r="U760" s="3">
        <f t="shared" si="130"/>
        <v>9.1499999999999986</v>
      </c>
      <c r="V760" s="100">
        <f t="shared" si="131"/>
        <v>6.1</v>
      </c>
      <c r="W760" s="100"/>
      <c r="X760" s="3">
        <f>N760*60%</f>
        <v>0.75</v>
      </c>
      <c r="Y760" s="3">
        <f t="shared" si="139"/>
        <v>0.5</v>
      </c>
      <c r="Z760" s="3">
        <f t="shared" si="134"/>
        <v>9.1499999999999986</v>
      </c>
      <c r="AA760" s="55">
        <v>750</v>
      </c>
    </row>
    <row r="761" spans="1:28" ht="43.2" x14ac:dyDescent="0.3">
      <c r="A761" s="3">
        <f t="shared" si="136"/>
        <v>744</v>
      </c>
      <c r="B761" s="3" t="s">
        <v>2561</v>
      </c>
      <c r="C761" s="3">
        <v>1</v>
      </c>
      <c r="D761" s="3" t="s">
        <v>1570</v>
      </c>
      <c r="E761" s="3" t="s">
        <v>782</v>
      </c>
      <c r="F761" s="3" t="s">
        <v>690</v>
      </c>
      <c r="G761" s="3" t="s">
        <v>2317</v>
      </c>
      <c r="H761" s="3" t="s">
        <v>2478</v>
      </c>
      <c r="I761" s="3" t="s">
        <v>2496</v>
      </c>
      <c r="J761" s="3">
        <v>49.6</v>
      </c>
      <c r="K761" s="3">
        <v>6000</v>
      </c>
      <c r="L761" s="3" t="s">
        <v>25</v>
      </c>
      <c r="M761" s="3">
        <v>1</v>
      </c>
      <c r="N761" s="28">
        <f>(K761/1000)*M761</f>
        <v>6</v>
      </c>
      <c r="O761" s="28">
        <f>N761*J761</f>
        <v>297.60000000000002</v>
      </c>
      <c r="P761" s="12">
        <v>0</v>
      </c>
      <c r="Q761" s="46">
        <f t="shared" si="132"/>
        <v>0</v>
      </c>
      <c r="R761" s="12"/>
      <c r="S761" s="3">
        <f t="shared" si="133"/>
        <v>6</v>
      </c>
      <c r="T761" s="46" t="s">
        <v>2502</v>
      </c>
      <c r="U761" s="3">
        <f t="shared" si="130"/>
        <v>297.60000000000002</v>
      </c>
      <c r="V761" s="3">
        <f t="shared" si="131"/>
        <v>0</v>
      </c>
      <c r="W761" s="3"/>
      <c r="X761" s="3">
        <v>3.6</v>
      </c>
      <c r="Y761" s="3">
        <f t="shared" si="139"/>
        <v>2.4</v>
      </c>
      <c r="Z761" s="3">
        <f t="shared" si="134"/>
        <v>178.56</v>
      </c>
      <c r="AA761" s="1">
        <v>3600</v>
      </c>
      <c r="AB761" s="1">
        <f t="shared" ref="AB761:AB824" si="142">AA761/1000</f>
        <v>3.6</v>
      </c>
    </row>
    <row r="762" spans="1:28" ht="43.2" customHeight="1" x14ac:dyDescent="0.3">
      <c r="A762" s="3">
        <f t="shared" si="136"/>
        <v>745</v>
      </c>
      <c r="B762" s="3" t="s">
        <v>2561</v>
      </c>
      <c r="C762" s="3">
        <v>1</v>
      </c>
      <c r="D762" s="3" t="s">
        <v>1570</v>
      </c>
      <c r="E762" s="3" t="s">
        <v>783</v>
      </c>
      <c r="F762" s="3" t="s">
        <v>8</v>
      </c>
      <c r="G762" s="3" t="s">
        <v>2500</v>
      </c>
      <c r="H762" s="3" t="s">
        <v>2471</v>
      </c>
      <c r="I762" s="3" t="s">
        <v>2496</v>
      </c>
      <c r="J762" s="3">
        <v>32</v>
      </c>
      <c r="K762" s="3">
        <v>6000</v>
      </c>
      <c r="L762" s="3" t="s">
        <v>25</v>
      </c>
      <c r="M762" s="3">
        <v>1</v>
      </c>
      <c r="N762" s="28">
        <f>(K762/1000)*M762</f>
        <v>6</v>
      </c>
      <c r="O762" s="28">
        <f>N762*J762</f>
        <v>192</v>
      </c>
      <c r="P762" s="12">
        <v>0</v>
      </c>
      <c r="Q762" s="46">
        <f t="shared" si="132"/>
        <v>0</v>
      </c>
      <c r="R762" s="13"/>
      <c r="S762" s="3">
        <f t="shared" si="133"/>
        <v>6</v>
      </c>
      <c r="T762" s="46" t="s">
        <v>2502</v>
      </c>
      <c r="U762" s="3">
        <f t="shared" si="130"/>
        <v>192</v>
      </c>
      <c r="V762" s="3">
        <f t="shared" si="131"/>
        <v>0</v>
      </c>
      <c r="W762" s="3"/>
      <c r="X762" s="3">
        <v>3.6</v>
      </c>
      <c r="Y762" s="3">
        <f t="shared" si="139"/>
        <v>2.4</v>
      </c>
      <c r="Z762" s="3">
        <f t="shared" si="134"/>
        <v>115.2</v>
      </c>
      <c r="AA762" s="1">
        <v>3600</v>
      </c>
      <c r="AB762" s="1">
        <f t="shared" si="142"/>
        <v>3.6</v>
      </c>
    </row>
    <row r="763" spans="1:28" ht="43.2" x14ac:dyDescent="0.3">
      <c r="A763" s="3">
        <f t="shared" si="136"/>
        <v>746</v>
      </c>
      <c r="B763" s="3" t="s">
        <v>2561</v>
      </c>
      <c r="C763" s="3">
        <v>1</v>
      </c>
      <c r="D763" s="3" t="s">
        <v>1570</v>
      </c>
      <c r="E763" s="3" t="s">
        <v>784</v>
      </c>
      <c r="F763" s="3" t="s">
        <v>308</v>
      </c>
      <c r="G763" s="3" t="s">
        <v>2316</v>
      </c>
      <c r="H763" s="3" t="s">
        <v>2470</v>
      </c>
      <c r="I763" s="3" t="s">
        <v>2496</v>
      </c>
      <c r="J763" s="3">
        <v>41.4</v>
      </c>
      <c r="K763" s="3">
        <v>6000</v>
      </c>
      <c r="L763" s="3" t="s">
        <v>25</v>
      </c>
      <c r="M763" s="3">
        <v>1</v>
      </c>
      <c r="N763" s="28">
        <f t="shared" ref="N763:N826" si="143">(K763/1000)*M763</f>
        <v>6</v>
      </c>
      <c r="O763" s="28">
        <f t="shared" ref="O763:O826" si="144">N763*J763</f>
        <v>248.39999999999998</v>
      </c>
      <c r="P763" s="12">
        <v>0</v>
      </c>
      <c r="Q763" s="46">
        <f t="shared" si="132"/>
        <v>0</v>
      </c>
      <c r="R763" s="13"/>
      <c r="S763" s="3">
        <f t="shared" si="133"/>
        <v>6</v>
      </c>
      <c r="T763" s="46" t="s">
        <v>2502</v>
      </c>
      <c r="U763" s="3">
        <f t="shared" si="130"/>
        <v>248.39999999999998</v>
      </c>
      <c r="V763" s="3">
        <f t="shared" si="131"/>
        <v>0</v>
      </c>
      <c r="W763" s="3"/>
      <c r="X763" s="3">
        <v>3.6</v>
      </c>
      <c r="Y763" s="3">
        <f t="shared" si="139"/>
        <v>2.4</v>
      </c>
      <c r="Z763" s="3">
        <f t="shared" si="134"/>
        <v>149.04</v>
      </c>
      <c r="AA763" s="1">
        <v>3600</v>
      </c>
      <c r="AB763" s="1">
        <f t="shared" si="142"/>
        <v>3.6</v>
      </c>
    </row>
    <row r="764" spans="1:28" ht="43.2" x14ac:dyDescent="0.3">
      <c r="A764" s="3">
        <f t="shared" si="136"/>
        <v>747</v>
      </c>
      <c r="B764" s="3" t="s">
        <v>2561</v>
      </c>
      <c r="C764" s="3">
        <v>1</v>
      </c>
      <c r="D764" s="3" t="s">
        <v>1570</v>
      </c>
      <c r="E764" s="3" t="s">
        <v>785</v>
      </c>
      <c r="F764" s="3" t="s">
        <v>308</v>
      </c>
      <c r="G764" s="3" t="s">
        <v>2316</v>
      </c>
      <c r="H764" s="3" t="s">
        <v>2470</v>
      </c>
      <c r="I764" s="3" t="s">
        <v>2496</v>
      </c>
      <c r="J764" s="3">
        <v>41.4</v>
      </c>
      <c r="K764" s="3">
        <v>6000</v>
      </c>
      <c r="L764" s="3" t="s">
        <v>25</v>
      </c>
      <c r="M764" s="3">
        <v>1</v>
      </c>
      <c r="N764" s="28">
        <f t="shared" si="143"/>
        <v>6</v>
      </c>
      <c r="O764" s="28">
        <f t="shared" si="144"/>
        <v>248.39999999999998</v>
      </c>
      <c r="P764" s="12">
        <v>0</v>
      </c>
      <c r="Q764" s="46">
        <f t="shared" si="132"/>
        <v>0</v>
      </c>
      <c r="R764" s="13"/>
      <c r="S764" s="3">
        <f t="shared" si="133"/>
        <v>6</v>
      </c>
      <c r="T764" s="46" t="s">
        <v>2502</v>
      </c>
      <c r="U764" s="3">
        <f t="shared" si="130"/>
        <v>248.39999999999998</v>
      </c>
      <c r="V764" s="3">
        <f t="shared" si="131"/>
        <v>0</v>
      </c>
      <c r="W764" s="3"/>
      <c r="X764" s="3">
        <v>3.6</v>
      </c>
      <c r="Y764" s="3">
        <f t="shared" si="139"/>
        <v>2.4</v>
      </c>
      <c r="Z764" s="3">
        <f t="shared" si="134"/>
        <v>149.04</v>
      </c>
      <c r="AA764" s="1">
        <v>3600</v>
      </c>
      <c r="AB764" s="1">
        <f t="shared" si="142"/>
        <v>3.6</v>
      </c>
    </row>
    <row r="765" spans="1:28" ht="43.2" customHeight="1" x14ac:dyDescent="0.3">
      <c r="A765" s="3">
        <f t="shared" si="136"/>
        <v>748</v>
      </c>
      <c r="B765" s="3" t="s">
        <v>2561</v>
      </c>
      <c r="C765" s="3">
        <v>1</v>
      </c>
      <c r="D765" s="3" t="s">
        <v>1570</v>
      </c>
      <c r="E765" s="3" t="s">
        <v>786</v>
      </c>
      <c r="F765" s="3" t="s">
        <v>8</v>
      </c>
      <c r="G765" s="3" t="s">
        <v>2500</v>
      </c>
      <c r="H765" s="3" t="s">
        <v>2471</v>
      </c>
      <c r="I765" s="3" t="s">
        <v>2496</v>
      </c>
      <c r="J765" s="3">
        <v>32</v>
      </c>
      <c r="K765" s="3">
        <v>6000</v>
      </c>
      <c r="L765" s="3" t="s">
        <v>25</v>
      </c>
      <c r="M765" s="3">
        <v>1</v>
      </c>
      <c r="N765" s="28">
        <f t="shared" si="143"/>
        <v>6</v>
      </c>
      <c r="O765" s="28">
        <f t="shared" si="144"/>
        <v>192</v>
      </c>
      <c r="P765" s="12">
        <v>0</v>
      </c>
      <c r="Q765" s="46">
        <f t="shared" si="132"/>
        <v>0</v>
      </c>
      <c r="R765" s="13"/>
      <c r="S765" s="3">
        <f t="shared" si="133"/>
        <v>6</v>
      </c>
      <c r="T765" s="46" t="s">
        <v>2502</v>
      </c>
      <c r="U765" s="3">
        <f t="shared" si="130"/>
        <v>192</v>
      </c>
      <c r="V765" s="3">
        <f t="shared" si="131"/>
        <v>0</v>
      </c>
      <c r="W765" s="3"/>
      <c r="X765" s="3">
        <v>3.6</v>
      </c>
      <c r="Y765" s="3">
        <f t="shared" si="139"/>
        <v>2.4</v>
      </c>
      <c r="Z765" s="3">
        <f t="shared" si="134"/>
        <v>115.2</v>
      </c>
      <c r="AA765" s="1">
        <v>3600</v>
      </c>
      <c r="AB765" s="1">
        <f t="shared" si="142"/>
        <v>3.6</v>
      </c>
    </row>
    <row r="766" spans="1:28" ht="43.2" customHeight="1" x14ac:dyDescent="0.3">
      <c r="A766" s="3">
        <f t="shared" si="136"/>
        <v>749</v>
      </c>
      <c r="B766" s="3" t="s">
        <v>2561</v>
      </c>
      <c r="C766" s="3">
        <v>1</v>
      </c>
      <c r="D766" s="3" t="s">
        <v>1570</v>
      </c>
      <c r="E766" s="3" t="s">
        <v>787</v>
      </c>
      <c r="F766" s="3" t="s">
        <v>8</v>
      </c>
      <c r="G766" s="3" t="s">
        <v>2500</v>
      </c>
      <c r="H766" s="3" t="s">
        <v>2471</v>
      </c>
      <c r="I766" s="3" t="s">
        <v>2496</v>
      </c>
      <c r="J766" s="3">
        <v>32</v>
      </c>
      <c r="K766" s="3">
        <v>6000</v>
      </c>
      <c r="L766" s="3" t="s">
        <v>25</v>
      </c>
      <c r="M766" s="3">
        <v>1</v>
      </c>
      <c r="N766" s="28">
        <f t="shared" si="143"/>
        <v>6</v>
      </c>
      <c r="O766" s="28">
        <f t="shared" si="144"/>
        <v>192</v>
      </c>
      <c r="P766" s="12">
        <v>0</v>
      </c>
      <c r="Q766" s="46">
        <f t="shared" si="132"/>
        <v>0</v>
      </c>
      <c r="R766" s="13"/>
      <c r="S766" s="3">
        <f t="shared" si="133"/>
        <v>6</v>
      </c>
      <c r="T766" s="46" t="s">
        <v>2502</v>
      </c>
      <c r="U766" s="3">
        <f t="shared" si="130"/>
        <v>192</v>
      </c>
      <c r="V766" s="3">
        <f t="shared" si="131"/>
        <v>0</v>
      </c>
      <c r="W766" s="3"/>
      <c r="X766" s="3">
        <v>3.6</v>
      </c>
      <c r="Y766" s="3">
        <f t="shared" si="139"/>
        <v>2.4</v>
      </c>
      <c r="Z766" s="3">
        <f t="shared" si="134"/>
        <v>115.2</v>
      </c>
      <c r="AA766" s="1">
        <v>3600</v>
      </c>
      <c r="AB766" s="1">
        <f t="shared" si="142"/>
        <v>3.6</v>
      </c>
    </row>
    <row r="767" spans="1:28" ht="43.2" customHeight="1" x14ac:dyDescent="0.3">
      <c r="A767" s="3">
        <f t="shared" si="136"/>
        <v>750</v>
      </c>
      <c r="B767" s="3" t="s">
        <v>2561</v>
      </c>
      <c r="C767" s="3">
        <v>1</v>
      </c>
      <c r="D767" s="3" t="s">
        <v>1570</v>
      </c>
      <c r="E767" s="3" t="s">
        <v>788</v>
      </c>
      <c r="F767" s="3" t="s">
        <v>8</v>
      </c>
      <c r="G767" s="3" t="s">
        <v>2500</v>
      </c>
      <c r="H767" s="3" t="s">
        <v>2471</v>
      </c>
      <c r="I767" s="3" t="s">
        <v>2496</v>
      </c>
      <c r="J767" s="3">
        <v>32</v>
      </c>
      <c r="K767" s="3">
        <v>6000</v>
      </c>
      <c r="L767" s="3" t="s">
        <v>25</v>
      </c>
      <c r="M767" s="3">
        <v>1</v>
      </c>
      <c r="N767" s="28">
        <f t="shared" si="143"/>
        <v>6</v>
      </c>
      <c r="O767" s="28">
        <f t="shared" si="144"/>
        <v>192</v>
      </c>
      <c r="P767" s="12">
        <v>0</v>
      </c>
      <c r="Q767" s="46">
        <f t="shared" si="132"/>
        <v>0</v>
      </c>
      <c r="R767" s="13"/>
      <c r="S767" s="3">
        <f t="shared" si="133"/>
        <v>6</v>
      </c>
      <c r="T767" s="46" t="s">
        <v>2502</v>
      </c>
      <c r="U767" s="3">
        <f t="shared" si="130"/>
        <v>192</v>
      </c>
      <c r="V767" s="3">
        <f t="shared" si="131"/>
        <v>0</v>
      </c>
      <c r="W767" s="3"/>
      <c r="X767" s="3">
        <v>3.6</v>
      </c>
      <c r="Y767" s="3">
        <f t="shared" si="139"/>
        <v>2.4</v>
      </c>
      <c r="Z767" s="3">
        <f t="shared" si="134"/>
        <v>115.2</v>
      </c>
      <c r="AA767" s="1">
        <v>3600</v>
      </c>
      <c r="AB767" s="1">
        <f t="shared" si="142"/>
        <v>3.6</v>
      </c>
    </row>
    <row r="768" spans="1:28" ht="43.2" customHeight="1" x14ac:dyDescent="0.3">
      <c r="A768" s="3">
        <f t="shared" si="136"/>
        <v>751</v>
      </c>
      <c r="B768" s="3" t="s">
        <v>2561</v>
      </c>
      <c r="C768" s="3">
        <v>1</v>
      </c>
      <c r="D768" s="3" t="s">
        <v>1570</v>
      </c>
      <c r="E768" s="3" t="s">
        <v>789</v>
      </c>
      <c r="F768" s="3" t="s">
        <v>8</v>
      </c>
      <c r="G768" s="3" t="s">
        <v>2500</v>
      </c>
      <c r="H768" s="3" t="s">
        <v>2471</v>
      </c>
      <c r="I768" s="3" t="s">
        <v>2496</v>
      </c>
      <c r="J768" s="3">
        <v>32</v>
      </c>
      <c r="K768" s="3">
        <v>6000</v>
      </c>
      <c r="L768" s="3" t="s">
        <v>25</v>
      </c>
      <c r="M768" s="3">
        <v>1</v>
      </c>
      <c r="N768" s="28">
        <f t="shared" si="143"/>
        <v>6</v>
      </c>
      <c r="O768" s="28">
        <f t="shared" si="144"/>
        <v>192</v>
      </c>
      <c r="P768" s="12">
        <v>0</v>
      </c>
      <c r="Q768" s="46">
        <f t="shared" si="132"/>
        <v>0</v>
      </c>
      <c r="R768" s="13"/>
      <c r="S768" s="3">
        <f t="shared" si="133"/>
        <v>6</v>
      </c>
      <c r="T768" s="46" t="s">
        <v>2502</v>
      </c>
      <c r="U768" s="3">
        <f t="shared" si="130"/>
        <v>192</v>
      </c>
      <c r="V768" s="3">
        <f t="shared" si="131"/>
        <v>0</v>
      </c>
      <c r="W768" s="3"/>
      <c r="X768" s="3">
        <v>3.6</v>
      </c>
      <c r="Y768" s="3">
        <f t="shared" si="139"/>
        <v>2.4</v>
      </c>
      <c r="Z768" s="3">
        <f t="shared" si="134"/>
        <v>115.2</v>
      </c>
      <c r="AA768" s="1">
        <v>3600</v>
      </c>
      <c r="AB768" s="1">
        <f t="shared" si="142"/>
        <v>3.6</v>
      </c>
    </row>
    <row r="769" spans="1:28" ht="43.2" customHeight="1" x14ac:dyDescent="0.3">
      <c r="A769" s="3">
        <f t="shared" si="136"/>
        <v>752</v>
      </c>
      <c r="B769" s="3" t="s">
        <v>2561</v>
      </c>
      <c r="C769" s="3">
        <v>1</v>
      </c>
      <c r="D769" s="3" t="s">
        <v>1570</v>
      </c>
      <c r="E769" s="3" t="s">
        <v>790</v>
      </c>
      <c r="F769" s="3" t="s">
        <v>8</v>
      </c>
      <c r="G769" s="3" t="s">
        <v>2500</v>
      </c>
      <c r="H769" s="3" t="s">
        <v>2471</v>
      </c>
      <c r="I769" s="3" t="s">
        <v>2496</v>
      </c>
      <c r="J769" s="3">
        <v>32</v>
      </c>
      <c r="K769" s="3">
        <v>6000</v>
      </c>
      <c r="L769" s="3" t="s">
        <v>25</v>
      </c>
      <c r="M769" s="3">
        <v>1</v>
      </c>
      <c r="N769" s="28">
        <f t="shared" si="143"/>
        <v>6</v>
      </c>
      <c r="O769" s="28">
        <f t="shared" si="144"/>
        <v>192</v>
      </c>
      <c r="P769" s="12">
        <v>0</v>
      </c>
      <c r="Q769" s="46">
        <f t="shared" si="132"/>
        <v>0</v>
      </c>
      <c r="R769" s="13"/>
      <c r="S769" s="3">
        <f t="shared" si="133"/>
        <v>6</v>
      </c>
      <c r="T769" s="46" t="s">
        <v>2502</v>
      </c>
      <c r="U769" s="3">
        <f t="shared" si="130"/>
        <v>192</v>
      </c>
      <c r="V769" s="3">
        <f t="shared" si="131"/>
        <v>0</v>
      </c>
      <c r="W769" s="3"/>
      <c r="X769" s="3">
        <v>3.6</v>
      </c>
      <c r="Y769" s="3">
        <f t="shared" si="139"/>
        <v>2.4</v>
      </c>
      <c r="Z769" s="3">
        <f t="shared" si="134"/>
        <v>115.2</v>
      </c>
      <c r="AA769" s="1">
        <v>3600</v>
      </c>
      <c r="AB769" s="1">
        <f t="shared" si="142"/>
        <v>3.6</v>
      </c>
    </row>
    <row r="770" spans="1:28" ht="43.2" customHeight="1" x14ac:dyDescent="0.3">
      <c r="A770" s="3">
        <f t="shared" si="136"/>
        <v>753</v>
      </c>
      <c r="B770" s="3" t="s">
        <v>2561</v>
      </c>
      <c r="C770" s="3">
        <v>1</v>
      </c>
      <c r="D770" s="3" t="s">
        <v>1570</v>
      </c>
      <c r="E770" s="3" t="s">
        <v>791</v>
      </c>
      <c r="F770" s="3" t="s">
        <v>8</v>
      </c>
      <c r="G770" s="3" t="s">
        <v>2500</v>
      </c>
      <c r="H770" s="3" t="s">
        <v>2471</v>
      </c>
      <c r="I770" s="3" t="s">
        <v>2496</v>
      </c>
      <c r="J770" s="3">
        <v>32</v>
      </c>
      <c r="K770" s="3">
        <v>6000</v>
      </c>
      <c r="L770" s="3" t="s">
        <v>25</v>
      </c>
      <c r="M770" s="3">
        <v>1</v>
      </c>
      <c r="N770" s="28">
        <f t="shared" si="143"/>
        <v>6</v>
      </c>
      <c r="O770" s="28">
        <f t="shared" si="144"/>
        <v>192</v>
      </c>
      <c r="P770" s="12">
        <v>0</v>
      </c>
      <c r="Q770" s="46">
        <f t="shared" si="132"/>
        <v>0</v>
      </c>
      <c r="R770" s="13"/>
      <c r="S770" s="3">
        <f t="shared" si="133"/>
        <v>6</v>
      </c>
      <c r="T770" s="46" t="s">
        <v>2502</v>
      </c>
      <c r="U770" s="3">
        <f t="shared" si="130"/>
        <v>192</v>
      </c>
      <c r="V770" s="3">
        <f t="shared" si="131"/>
        <v>0</v>
      </c>
      <c r="W770" s="3"/>
      <c r="X770" s="3">
        <v>3.6</v>
      </c>
      <c r="Y770" s="3">
        <f t="shared" si="139"/>
        <v>2.4</v>
      </c>
      <c r="Z770" s="3">
        <f t="shared" si="134"/>
        <v>115.2</v>
      </c>
      <c r="AA770" s="1">
        <v>3600</v>
      </c>
      <c r="AB770" s="1">
        <f t="shared" si="142"/>
        <v>3.6</v>
      </c>
    </row>
    <row r="771" spans="1:28" ht="43.2" customHeight="1" x14ac:dyDescent="0.3">
      <c r="A771" s="3">
        <f t="shared" si="136"/>
        <v>754</v>
      </c>
      <c r="B771" s="3" t="s">
        <v>2561</v>
      </c>
      <c r="C771" s="3">
        <v>1</v>
      </c>
      <c r="D771" s="3" t="s">
        <v>1570</v>
      </c>
      <c r="E771" s="3" t="s">
        <v>792</v>
      </c>
      <c r="F771" s="3" t="s">
        <v>8</v>
      </c>
      <c r="G771" s="3" t="s">
        <v>2500</v>
      </c>
      <c r="H771" s="3" t="s">
        <v>2471</v>
      </c>
      <c r="I771" s="3" t="s">
        <v>2496</v>
      </c>
      <c r="J771" s="3">
        <v>32</v>
      </c>
      <c r="K771" s="3">
        <v>6000</v>
      </c>
      <c r="L771" s="3" t="s">
        <v>25</v>
      </c>
      <c r="M771" s="3">
        <v>1</v>
      </c>
      <c r="N771" s="28">
        <f t="shared" si="143"/>
        <v>6</v>
      </c>
      <c r="O771" s="28">
        <f t="shared" si="144"/>
        <v>192</v>
      </c>
      <c r="P771" s="12">
        <v>0</v>
      </c>
      <c r="Q771" s="46">
        <f t="shared" si="132"/>
        <v>0</v>
      </c>
      <c r="R771" s="13"/>
      <c r="S771" s="3">
        <f t="shared" si="133"/>
        <v>6</v>
      </c>
      <c r="T771" s="46" t="s">
        <v>2502</v>
      </c>
      <c r="U771" s="3">
        <f t="shared" si="130"/>
        <v>192</v>
      </c>
      <c r="V771" s="3">
        <f t="shared" si="131"/>
        <v>0</v>
      </c>
      <c r="W771" s="3"/>
      <c r="X771" s="3">
        <v>3.6</v>
      </c>
      <c r="Y771" s="3">
        <f t="shared" si="139"/>
        <v>2.4</v>
      </c>
      <c r="Z771" s="3">
        <f t="shared" si="134"/>
        <v>115.2</v>
      </c>
      <c r="AA771" s="1">
        <v>3600</v>
      </c>
      <c r="AB771" s="1">
        <f t="shared" si="142"/>
        <v>3.6</v>
      </c>
    </row>
    <row r="772" spans="1:28" ht="43.2" customHeight="1" x14ac:dyDescent="0.3">
      <c r="A772" s="3">
        <f t="shared" si="136"/>
        <v>755</v>
      </c>
      <c r="B772" s="3" t="s">
        <v>2561</v>
      </c>
      <c r="C772" s="3">
        <v>1</v>
      </c>
      <c r="D772" s="3" t="s">
        <v>1570</v>
      </c>
      <c r="E772" s="3" t="s">
        <v>793</v>
      </c>
      <c r="F772" s="3" t="s">
        <v>8</v>
      </c>
      <c r="G772" s="3" t="s">
        <v>2500</v>
      </c>
      <c r="H772" s="3" t="s">
        <v>2471</v>
      </c>
      <c r="I772" s="3" t="s">
        <v>2496</v>
      </c>
      <c r="J772" s="3">
        <v>32</v>
      </c>
      <c r="K772" s="3">
        <v>6000</v>
      </c>
      <c r="L772" s="3" t="s">
        <v>25</v>
      </c>
      <c r="M772" s="3">
        <v>1</v>
      </c>
      <c r="N772" s="28">
        <f t="shared" si="143"/>
        <v>6</v>
      </c>
      <c r="O772" s="28">
        <f t="shared" si="144"/>
        <v>192</v>
      </c>
      <c r="P772" s="12">
        <v>0</v>
      </c>
      <c r="Q772" s="46">
        <f t="shared" si="132"/>
        <v>0</v>
      </c>
      <c r="R772" s="13"/>
      <c r="S772" s="3">
        <f t="shared" si="133"/>
        <v>6</v>
      </c>
      <c r="T772" s="46" t="s">
        <v>2502</v>
      </c>
      <c r="U772" s="3">
        <f t="shared" si="130"/>
        <v>192</v>
      </c>
      <c r="V772" s="3">
        <f t="shared" si="131"/>
        <v>0</v>
      </c>
      <c r="W772" s="3"/>
      <c r="X772" s="3">
        <v>3.6</v>
      </c>
      <c r="Y772" s="3">
        <f t="shared" si="139"/>
        <v>2.4</v>
      </c>
      <c r="Z772" s="3">
        <f t="shared" si="134"/>
        <v>115.2</v>
      </c>
      <c r="AA772" s="1">
        <v>3600</v>
      </c>
      <c r="AB772" s="1">
        <f t="shared" si="142"/>
        <v>3.6</v>
      </c>
    </row>
    <row r="773" spans="1:28" ht="43.2" x14ac:dyDescent="0.3">
      <c r="A773" s="3">
        <f t="shared" si="136"/>
        <v>756</v>
      </c>
      <c r="B773" s="3" t="s">
        <v>2561</v>
      </c>
      <c r="C773" s="3">
        <v>1</v>
      </c>
      <c r="D773" s="3" t="s">
        <v>1570</v>
      </c>
      <c r="E773" s="3" t="s">
        <v>794</v>
      </c>
      <c r="F773" s="3" t="s">
        <v>308</v>
      </c>
      <c r="G773" s="3" t="s">
        <v>2316</v>
      </c>
      <c r="H773" s="3" t="s">
        <v>2470</v>
      </c>
      <c r="I773" s="3" t="s">
        <v>2496</v>
      </c>
      <c r="J773" s="3">
        <v>41.4</v>
      </c>
      <c r="K773" s="3">
        <v>6000</v>
      </c>
      <c r="L773" s="3" t="s">
        <v>25</v>
      </c>
      <c r="M773" s="3">
        <v>1</v>
      </c>
      <c r="N773" s="28">
        <f t="shared" si="143"/>
        <v>6</v>
      </c>
      <c r="O773" s="28">
        <f t="shared" si="144"/>
        <v>248.39999999999998</v>
      </c>
      <c r="P773" s="12">
        <v>0</v>
      </c>
      <c r="Q773" s="46">
        <f t="shared" si="132"/>
        <v>0</v>
      </c>
      <c r="R773" s="13"/>
      <c r="S773" s="3">
        <f t="shared" si="133"/>
        <v>6</v>
      </c>
      <c r="T773" s="46" t="s">
        <v>2502</v>
      </c>
      <c r="U773" s="3">
        <f t="shared" si="130"/>
        <v>248.39999999999998</v>
      </c>
      <c r="V773" s="3">
        <f t="shared" si="131"/>
        <v>0</v>
      </c>
      <c r="W773" s="3"/>
      <c r="X773" s="3">
        <v>3.6</v>
      </c>
      <c r="Y773" s="3">
        <f t="shared" si="139"/>
        <v>2.4</v>
      </c>
      <c r="Z773" s="3">
        <f t="shared" si="134"/>
        <v>149.04</v>
      </c>
      <c r="AA773" s="1">
        <v>3600</v>
      </c>
      <c r="AB773" s="1">
        <f t="shared" si="142"/>
        <v>3.6</v>
      </c>
    </row>
    <row r="774" spans="1:28" ht="43.2" x14ac:dyDescent="0.3">
      <c r="A774" s="3">
        <f t="shared" si="136"/>
        <v>757</v>
      </c>
      <c r="B774" s="3" t="s">
        <v>2561</v>
      </c>
      <c r="C774" s="3">
        <v>1</v>
      </c>
      <c r="D774" s="3" t="s">
        <v>1570</v>
      </c>
      <c r="E774" s="3" t="s">
        <v>795</v>
      </c>
      <c r="F774" s="3" t="s">
        <v>308</v>
      </c>
      <c r="G774" s="3" t="s">
        <v>2316</v>
      </c>
      <c r="H774" s="3" t="s">
        <v>2470</v>
      </c>
      <c r="I774" s="3" t="s">
        <v>2496</v>
      </c>
      <c r="J774" s="3">
        <v>41.4</v>
      </c>
      <c r="K774" s="3">
        <v>6000</v>
      </c>
      <c r="L774" s="3" t="s">
        <v>25</v>
      </c>
      <c r="M774" s="3">
        <v>1</v>
      </c>
      <c r="N774" s="28">
        <f t="shared" si="143"/>
        <v>6</v>
      </c>
      <c r="O774" s="28">
        <f t="shared" si="144"/>
        <v>248.39999999999998</v>
      </c>
      <c r="P774" s="12">
        <v>0</v>
      </c>
      <c r="Q774" s="46">
        <f t="shared" si="132"/>
        <v>0</v>
      </c>
      <c r="R774" s="13"/>
      <c r="S774" s="3">
        <f t="shared" si="133"/>
        <v>6</v>
      </c>
      <c r="T774" s="46" t="s">
        <v>2502</v>
      </c>
      <c r="U774" s="3">
        <f t="shared" si="130"/>
        <v>248.39999999999998</v>
      </c>
      <c r="V774" s="3">
        <f t="shared" si="131"/>
        <v>0</v>
      </c>
      <c r="W774" s="3"/>
      <c r="X774" s="3">
        <v>3.6</v>
      </c>
      <c r="Y774" s="3">
        <f t="shared" si="139"/>
        <v>2.4</v>
      </c>
      <c r="Z774" s="3">
        <f t="shared" si="134"/>
        <v>149.04</v>
      </c>
      <c r="AA774" s="1">
        <v>3600</v>
      </c>
      <c r="AB774" s="1">
        <f t="shared" si="142"/>
        <v>3.6</v>
      </c>
    </row>
    <row r="775" spans="1:28" ht="43.2" x14ac:dyDescent="0.3">
      <c r="A775" s="3">
        <f t="shared" si="136"/>
        <v>758</v>
      </c>
      <c r="B775" s="3" t="s">
        <v>2561</v>
      </c>
      <c r="C775" s="3">
        <v>1</v>
      </c>
      <c r="D775" s="3" t="s">
        <v>1570</v>
      </c>
      <c r="E775" s="3" t="s">
        <v>796</v>
      </c>
      <c r="F775" s="3" t="s">
        <v>308</v>
      </c>
      <c r="G775" s="3" t="s">
        <v>2316</v>
      </c>
      <c r="H775" s="3" t="s">
        <v>2470</v>
      </c>
      <c r="I775" s="3" t="s">
        <v>2496</v>
      </c>
      <c r="J775" s="3">
        <v>41.4</v>
      </c>
      <c r="K775" s="3">
        <v>6000</v>
      </c>
      <c r="L775" s="3" t="s">
        <v>25</v>
      </c>
      <c r="M775" s="3">
        <v>1</v>
      </c>
      <c r="N775" s="28">
        <f t="shared" si="143"/>
        <v>6</v>
      </c>
      <c r="O775" s="28">
        <f t="shared" si="144"/>
        <v>248.39999999999998</v>
      </c>
      <c r="P775" s="12">
        <v>0</v>
      </c>
      <c r="Q775" s="46">
        <f t="shared" si="132"/>
        <v>0</v>
      </c>
      <c r="R775" s="13"/>
      <c r="S775" s="3">
        <f t="shared" si="133"/>
        <v>6</v>
      </c>
      <c r="T775" s="46" t="s">
        <v>2502</v>
      </c>
      <c r="U775" s="3">
        <f t="shared" si="130"/>
        <v>248.39999999999998</v>
      </c>
      <c r="V775" s="3">
        <f t="shared" si="131"/>
        <v>0</v>
      </c>
      <c r="W775" s="3"/>
      <c r="X775" s="3">
        <v>1.2</v>
      </c>
      <c r="Y775" s="3">
        <f t="shared" si="139"/>
        <v>4.8</v>
      </c>
      <c r="Z775" s="3">
        <f t="shared" si="134"/>
        <v>49.68</v>
      </c>
      <c r="AA775" s="1">
        <v>1200</v>
      </c>
      <c r="AB775" s="1">
        <f t="shared" si="142"/>
        <v>1.2</v>
      </c>
    </row>
    <row r="776" spans="1:28" ht="43.2" x14ac:dyDescent="0.3">
      <c r="A776" s="3">
        <f t="shared" si="136"/>
        <v>759</v>
      </c>
      <c r="B776" s="3" t="s">
        <v>2561</v>
      </c>
      <c r="C776" s="3">
        <v>1</v>
      </c>
      <c r="D776" s="3" t="s">
        <v>1570</v>
      </c>
      <c r="E776" s="3" t="s">
        <v>797</v>
      </c>
      <c r="F776" s="3" t="s">
        <v>308</v>
      </c>
      <c r="G776" s="3" t="s">
        <v>2316</v>
      </c>
      <c r="H776" s="3" t="s">
        <v>2470</v>
      </c>
      <c r="I776" s="3" t="s">
        <v>2496</v>
      </c>
      <c r="J776" s="3">
        <v>41.4</v>
      </c>
      <c r="K776" s="3">
        <v>6000</v>
      </c>
      <c r="L776" s="3" t="s">
        <v>25</v>
      </c>
      <c r="M776" s="3">
        <v>1</v>
      </c>
      <c r="N776" s="28">
        <f t="shared" si="143"/>
        <v>6</v>
      </c>
      <c r="O776" s="28">
        <f t="shared" si="144"/>
        <v>248.39999999999998</v>
      </c>
      <c r="P776" s="12">
        <v>0</v>
      </c>
      <c r="Q776" s="46">
        <f t="shared" si="132"/>
        <v>0</v>
      </c>
      <c r="R776" s="13"/>
      <c r="S776" s="3">
        <f t="shared" si="133"/>
        <v>6</v>
      </c>
      <c r="T776" s="46" t="s">
        <v>2502</v>
      </c>
      <c r="U776" s="3">
        <f t="shared" si="130"/>
        <v>248.39999999999998</v>
      </c>
      <c r="V776" s="3">
        <f t="shared" si="131"/>
        <v>0</v>
      </c>
      <c r="W776" s="3"/>
      <c r="X776" s="3">
        <v>1.2</v>
      </c>
      <c r="Y776" s="3">
        <f t="shared" si="139"/>
        <v>4.8</v>
      </c>
      <c r="Z776" s="3">
        <f t="shared" si="134"/>
        <v>49.68</v>
      </c>
      <c r="AA776" s="1">
        <v>1200</v>
      </c>
      <c r="AB776" s="1">
        <f t="shared" si="142"/>
        <v>1.2</v>
      </c>
    </row>
    <row r="777" spans="1:28" ht="43.2" x14ac:dyDescent="0.3">
      <c r="A777" s="3">
        <f t="shared" si="136"/>
        <v>760</v>
      </c>
      <c r="B777" s="3" t="s">
        <v>2561</v>
      </c>
      <c r="C777" s="3">
        <v>1</v>
      </c>
      <c r="D777" s="3" t="s">
        <v>1570</v>
      </c>
      <c r="E777" s="3" t="s">
        <v>798</v>
      </c>
      <c r="F777" s="3" t="s">
        <v>308</v>
      </c>
      <c r="G777" s="3" t="s">
        <v>2316</v>
      </c>
      <c r="H777" s="3" t="s">
        <v>2470</v>
      </c>
      <c r="I777" s="3" t="s">
        <v>2496</v>
      </c>
      <c r="J777" s="3">
        <v>41.4</v>
      </c>
      <c r="K777" s="3">
        <v>6000</v>
      </c>
      <c r="L777" s="3" t="s">
        <v>25</v>
      </c>
      <c r="M777" s="3">
        <v>1</v>
      </c>
      <c r="N777" s="28">
        <f t="shared" si="143"/>
        <v>6</v>
      </c>
      <c r="O777" s="28">
        <f t="shared" si="144"/>
        <v>248.39999999999998</v>
      </c>
      <c r="P777" s="12">
        <v>0</v>
      </c>
      <c r="Q777" s="46">
        <f t="shared" si="132"/>
        <v>0</v>
      </c>
      <c r="R777" s="13"/>
      <c r="S777" s="3">
        <f t="shared" si="133"/>
        <v>6</v>
      </c>
      <c r="T777" s="46" t="s">
        <v>2502</v>
      </c>
      <c r="U777" s="3">
        <f t="shared" si="130"/>
        <v>248.39999999999998</v>
      </c>
      <c r="V777" s="3">
        <f t="shared" si="131"/>
        <v>0</v>
      </c>
      <c r="W777" s="3"/>
      <c r="X777" s="3">
        <v>1.2</v>
      </c>
      <c r="Y777" s="3">
        <f t="shared" si="139"/>
        <v>4.8</v>
      </c>
      <c r="Z777" s="3">
        <f t="shared" si="134"/>
        <v>49.68</v>
      </c>
      <c r="AA777" s="1">
        <v>1200</v>
      </c>
      <c r="AB777" s="1">
        <f t="shared" si="142"/>
        <v>1.2</v>
      </c>
    </row>
    <row r="778" spans="1:28" ht="43.2" x14ac:dyDescent="0.3">
      <c r="A778" s="3">
        <f t="shared" si="136"/>
        <v>761</v>
      </c>
      <c r="B778" s="3" t="s">
        <v>2561</v>
      </c>
      <c r="C778" s="3">
        <v>1</v>
      </c>
      <c r="D778" s="3" t="s">
        <v>1570</v>
      </c>
      <c r="E778" s="3" t="s">
        <v>799</v>
      </c>
      <c r="F778" s="3" t="s">
        <v>308</v>
      </c>
      <c r="G778" s="3" t="s">
        <v>2316</v>
      </c>
      <c r="H778" s="3" t="s">
        <v>2470</v>
      </c>
      <c r="I778" s="3" t="s">
        <v>2496</v>
      </c>
      <c r="J778" s="3">
        <v>41.4</v>
      </c>
      <c r="K778" s="3">
        <v>6000</v>
      </c>
      <c r="L778" s="3" t="s">
        <v>25</v>
      </c>
      <c r="M778" s="3">
        <v>1</v>
      </c>
      <c r="N778" s="28">
        <f t="shared" si="143"/>
        <v>6</v>
      </c>
      <c r="O778" s="28">
        <f t="shared" si="144"/>
        <v>248.39999999999998</v>
      </c>
      <c r="P778" s="12">
        <v>0</v>
      </c>
      <c r="Q778" s="46">
        <f t="shared" si="132"/>
        <v>0</v>
      </c>
      <c r="R778" s="13"/>
      <c r="S778" s="3">
        <f t="shared" si="133"/>
        <v>6</v>
      </c>
      <c r="T778" s="46" t="s">
        <v>2502</v>
      </c>
      <c r="U778" s="3">
        <f t="shared" si="130"/>
        <v>248.39999999999998</v>
      </c>
      <c r="V778" s="3">
        <f t="shared" si="131"/>
        <v>0</v>
      </c>
      <c r="W778" s="3"/>
      <c r="X778" s="3">
        <v>1.2</v>
      </c>
      <c r="Y778" s="3">
        <f t="shared" si="139"/>
        <v>4.8</v>
      </c>
      <c r="Z778" s="3">
        <f t="shared" si="134"/>
        <v>49.68</v>
      </c>
      <c r="AA778" s="1">
        <v>1200</v>
      </c>
      <c r="AB778" s="1">
        <f t="shared" si="142"/>
        <v>1.2</v>
      </c>
    </row>
    <row r="779" spans="1:28" ht="43.2" x14ac:dyDescent="0.3">
      <c r="A779" s="3">
        <f t="shared" si="136"/>
        <v>762</v>
      </c>
      <c r="B779" s="3" t="s">
        <v>2561</v>
      </c>
      <c r="C779" s="3">
        <v>1</v>
      </c>
      <c r="D779" s="3" t="s">
        <v>1570</v>
      </c>
      <c r="E779" s="3" t="s">
        <v>800</v>
      </c>
      <c r="F779" s="3" t="s">
        <v>690</v>
      </c>
      <c r="G779" s="3" t="s">
        <v>2317</v>
      </c>
      <c r="H779" s="3" t="s">
        <v>2478</v>
      </c>
      <c r="I779" s="3" t="s">
        <v>2496</v>
      </c>
      <c r="J779" s="3">
        <v>49.6</v>
      </c>
      <c r="K779" s="3">
        <v>6000</v>
      </c>
      <c r="L779" s="3" t="s">
        <v>25</v>
      </c>
      <c r="M779" s="3">
        <v>1</v>
      </c>
      <c r="N779" s="28">
        <f t="shared" si="143"/>
        <v>6</v>
      </c>
      <c r="O779" s="28">
        <f t="shared" si="144"/>
        <v>297.60000000000002</v>
      </c>
      <c r="P779" s="12">
        <v>0</v>
      </c>
      <c r="Q779" s="46">
        <f t="shared" si="132"/>
        <v>0</v>
      </c>
      <c r="R779" s="12"/>
      <c r="S779" s="3">
        <f t="shared" si="133"/>
        <v>6</v>
      </c>
      <c r="T779" s="46" t="s">
        <v>2502</v>
      </c>
      <c r="U779" s="3">
        <f t="shared" si="130"/>
        <v>297.60000000000002</v>
      </c>
      <c r="V779" s="3">
        <f t="shared" si="131"/>
        <v>0</v>
      </c>
      <c r="W779" s="3"/>
      <c r="X779" s="3">
        <v>1.2</v>
      </c>
      <c r="Y779" s="3">
        <f t="shared" si="139"/>
        <v>4.8</v>
      </c>
      <c r="Z779" s="3">
        <f t="shared" si="134"/>
        <v>59.519999999999996</v>
      </c>
      <c r="AA779" s="1">
        <v>1200</v>
      </c>
      <c r="AB779" s="1">
        <f t="shared" si="142"/>
        <v>1.2</v>
      </c>
    </row>
    <row r="780" spans="1:28" ht="43.2" x14ac:dyDescent="0.3">
      <c r="A780" s="3">
        <f t="shared" si="136"/>
        <v>763</v>
      </c>
      <c r="B780" s="3" t="s">
        <v>2561</v>
      </c>
      <c r="C780" s="3">
        <v>1</v>
      </c>
      <c r="D780" s="3" t="s">
        <v>1570</v>
      </c>
      <c r="E780" s="3" t="s">
        <v>801</v>
      </c>
      <c r="F780" s="3" t="s">
        <v>690</v>
      </c>
      <c r="G780" s="3" t="s">
        <v>2317</v>
      </c>
      <c r="H780" s="3" t="s">
        <v>2478</v>
      </c>
      <c r="I780" s="3" t="s">
        <v>2496</v>
      </c>
      <c r="J780" s="3">
        <v>49.6</v>
      </c>
      <c r="K780" s="3">
        <v>6000</v>
      </c>
      <c r="L780" s="3" t="s">
        <v>25</v>
      </c>
      <c r="M780" s="3">
        <v>1</v>
      </c>
      <c r="N780" s="28">
        <f t="shared" si="143"/>
        <v>6</v>
      </c>
      <c r="O780" s="28">
        <f t="shared" si="144"/>
        <v>297.60000000000002</v>
      </c>
      <c r="P780" s="12">
        <v>0</v>
      </c>
      <c r="Q780" s="46">
        <f t="shared" si="132"/>
        <v>0</v>
      </c>
      <c r="R780" s="12"/>
      <c r="S780" s="3">
        <f t="shared" si="133"/>
        <v>6</v>
      </c>
      <c r="T780" s="46" t="s">
        <v>2502</v>
      </c>
      <c r="U780" s="3">
        <f t="shared" si="130"/>
        <v>297.60000000000002</v>
      </c>
      <c r="V780" s="3">
        <f t="shared" si="131"/>
        <v>0</v>
      </c>
      <c r="W780" s="3"/>
      <c r="X780" s="3">
        <v>1.8</v>
      </c>
      <c r="Y780" s="3">
        <f t="shared" si="139"/>
        <v>4.2</v>
      </c>
      <c r="Z780" s="3">
        <f t="shared" si="134"/>
        <v>89.28</v>
      </c>
      <c r="AA780" s="1">
        <v>1800</v>
      </c>
      <c r="AB780" s="1">
        <f t="shared" si="142"/>
        <v>1.8</v>
      </c>
    </row>
    <row r="781" spans="1:28" ht="43.2" x14ac:dyDescent="0.3">
      <c r="A781" s="3">
        <f t="shared" si="136"/>
        <v>764</v>
      </c>
      <c r="B781" s="3" t="s">
        <v>2561</v>
      </c>
      <c r="C781" s="3">
        <v>1</v>
      </c>
      <c r="D781" s="3" t="s">
        <v>1570</v>
      </c>
      <c r="E781" s="3" t="s">
        <v>802</v>
      </c>
      <c r="F781" s="3" t="s">
        <v>690</v>
      </c>
      <c r="G781" s="3" t="s">
        <v>2317</v>
      </c>
      <c r="H781" s="3" t="s">
        <v>2478</v>
      </c>
      <c r="I781" s="3" t="s">
        <v>2496</v>
      </c>
      <c r="J781" s="3">
        <v>49.6</v>
      </c>
      <c r="K781" s="3">
        <v>6000</v>
      </c>
      <c r="L781" s="3" t="s">
        <v>25</v>
      </c>
      <c r="M781" s="3">
        <v>1</v>
      </c>
      <c r="N781" s="28">
        <f t="shared" si="143"/>
        <v>6</v>
      </c>
      <c r="O781" s="28">
        <f t="shared" si="144"/>
        <v>297.60000000000002</v>
      </c>
      <c r="P781" s="12">
        <v>0</v>
      </c>
      <c r="Q781" s="46">
        <f t="shared" si="132"/>
        <v>0</v>
      </c>
      <c r="R781" s="12"/>
      <c r="S781" s="3">
        <f t="shared" si="133"/>
        <v>6</v>
      </c>
      <c r="T781" s="46" t="s">
        <v>2502</v>
      </c>
      <c r="U781" s="3">
        <f t="shared" si="130"/>
        <v>297.60000000000002</v>
      </c>
      <c r="V781" s="3">
        <f t="shared" si="131"/>
        <v>0</v>
      </c>
      <c r="W781" s="3"/>
      <c r="X781" s="3">
        <v>3</v>
      </c>
      <c r="Y781" s="3">
        <f t="shared" si="139"/>
        <v>3</v>
      </c>
      <c r="Z781" s="3">
        <f t="shared" si="134"/>
        <v>148.80000000000001</v>
      </c>
      <c r="AA781" s="1">
        <v>3000</v>
      </c>
      <c r="AB781" s="1">
        <f t="shared" si="142"/>
        <v>3</v>
      </c>
    </row>
    <row r="782" spans="1:28" ht="43.2" x14ac:dyDescent="0.3">
      <c r="A782" s="3">
        <f t="shared" si="136"/>
        <v>765</v>
      </c>
      <c r="B782" s="3" t="s">
        <v>2561</v>
      </c>
      <c r="C782" s="3">
        <v>1</v>
      </c>
      <c r="D782" s="3" t="s">
        <v>1570</v>
      </c>
      <c r="E782" s="3" t="s">
        <v>803</v>
      </c>
      <c r="F782" s="3" t="s">
        <v>308</v>
      </c>
      <c r="G782" s="3" t="s">
        <v>2316</v>
      </c>
      <c r="H782" s="3" t="s">
        <v>2470</v>
      </c>
      <c r="I782" s="3" t="s">
        <v>2496</v>
      </c>
      <c r="J782" s="3">
        <v>41.4</v>
      </c>
      <c r="K782" s="3">
        <v>6000</v>
      </c>
      <c r="L782" s="3" t="s">
        <v>25</v>
      </c>
      <c r="M782" s="3">
        <v>1</v>
      </c>
      <c r="N782" s="28">
        <f t="shared" si="143"/>
        <v>6</v>
      </c>
      <c r="O782" s="28">
        <f t="shared" si="144"/>
        <v>248.39999999999998</v>
      </c>
      <c r="P782" s="12">
        <v>0</v>
      </c>
      <c r="Q782" s="46">
        <f t="shared" si="132"/>
        <v>0</v>
      </c>
      <c r="R782" s="13"/>
      <c r="S782" s="3">
        <f t="shared" si="133"/>
        <v>6</v>
      </c>
      <c r="T782" s="46" t="s">
        <v>2502</v>
      </c>
      <c r="U782" s="3">
        <f t="shared" ref="U782:U845" si="145">S782*J782</f>
        <v>248.39999999999998</v>
      </c>
      <c r="V782" s="3">
        <f t="shared" ref="V782:V845" si="146">Q782*J782</f>
        <v>0</v>
      </c>
      <c r="W782" s="3"/>
      <c r="X782" s="3">
        <v>3</v>
      </c>
      <c r="Y782" s="3">
        <f t="shared" si="139"/>
        <v>3</v>
      </c>
      <c r="Z782" s="3">
        <f t="shared" si="134"/>
        <v>124.19999999999999</v>
      </c>
      <c r="AA782" s="1">
        <v>3000</v>
      </c>
      <c r="AB782" s="1">
        <f t="shared" si="142"/>
        <v>3</v>
      </c>
    </row>
    <row r="783" spans="1:28" ht="43.2" x14ac:dyDescent="0.3">
      <c r="A783" s="3">
        <f t="shared" si="136"/>
        <v>766</v>
      </c>
      <c r="B783" s="3" t="s">
        <v>2561</v>
      </c>
      <c r="C783" s="3">
        <v>1</v>
      </c>
      <c r="D783" s="3" t="s">
        <v>1570</v>
      </c>
      <c r="E783" s="3" t="s">
        <v>804</v>
      </c>
      <c r="F783" s="3" t="s">
        <v>308</v>
      </c>
      <c r="G783" s="3" t="s">
        <v>2316</v>
      </c>
      <c r="H783" s="3" t="s">
        <v>2470</v>
      </c>
      <c r="I783" s="3" t="s">
        <v>2496</v>
      </c>
      <c r="J783" s="3">
        <v>41.4</v>
      </c>
      <c r="K783" s="3">
        <v>6000</v>
      </c>
      <c r="L783" s="3" t="s">
        <v>25</v>
      </c>
      <c r="M783" s="3">
        <v>1</v>
      </c>
      <c r="N783" s="28">
        <f t="shared" si="143"/>
        <v>6</v>
      </c>
      <c r="O783" s="28">
        <f t="shared" si="144"/>
        <v>248.39999999999998</v>
      </c>
      <c r="P783" s="12">
        <v>0</v>
      </c>
      <c r="Q783" s="46">
        <f t="shared" si="132"/>
        <v>0</v>
      </c>
      <c r="R783" s="13"/>
      <c r="S783" s="3">
        <f t="shared" si="133"/>
        <v>6</v>
      </c>
      <c r="T783" s="46" t="s">
        <v>2502</v>
      </c>
      <c r="U783" s="3">
        <f t="shared" si="145"/>
        <v>248.39999999999998</v>
      </c>
      <c r="V783" s="3">
        <f t="shared" si="146"/>
        <v>0</v>
      </c>
      <c r="W783" s="3"/>
      <c r="X783" s="3">
        <v>3</v>
      </c>
      <c r="Y783" s="3">
        <f t="shared" si="139"/>
        <v>3</v>
      </c>
      <c r="Z783" s="3">
        <f t="shared" si="134"/>
        <v>124.19999999999999</v>
      </c>
      <c r="AA783" s="1">
        <v>3000</v>
      </c>
      <c r="AB783" s="1">
        <f t="shared" si="142"/>
        <v>3</v>
      </c>
    </row>
    <row r="784" spans="1:28" ht="43.2" x14ac:dyDescent="0.3">
      <c r="A784" s="3">
        <f t="shared" si="136"/>
        <v>767</v>
      </c>
      <c r="B784" s="3" t="s">
        <v>2561</v>
      </c>
      <c r="C784" s="3">
        <v>1</v>
      </c>
      <c r="D784" s="3" t="s">
        <v>1570</v>
      </c>
      <c r="E784" s="3" t="s">
        <v>805</v>
      </c>
      <c r="F784" s="3" t="s">
        <v>308</v>
      </c>
      <c r="G784" s="3" t="s">
        <v>2316</v>
      </c>
      <c r="H784" s="3" t="s">
        <v>2470</v>
      </c>
      <c r="I784" s="3" t="s">
        <v>2496</v>
      </c>
      <c r="J784" s="3">
        <v>41.4</v>
      </c>
      <c r="K784" s="3">
        <v>6000</v>
      </c>
      <c r="L784" s="3" t="s">
        <v>25</v>
      </c>
      <c r="M784" s="3">
        <v>1</v>
      </c>
      <c r="N784" s="28">
        <f t="shared" si="143"/>
        <v>6</v>
      </c>
      <c r="O784" s="28">
        <f t="shared" si="144"/>
        <v>248.39999999999998</v>
      </c>
      <c r="P784" s="12">
        <v>0</v>
      </c>
      <c r="Q784" s="46">
        <f t="shared" si="132"/>
        <v>0</v>
      </c>
      <c r="R784" s="13"/>
      <c r="S784" s="3">
        <f t="shared" si="133"/>
        <v>6</v>
      </c>
      <c r="T784" s="46" t="s">
        <v>2502</v>
      </c>
      <c r="U784" s="3">
        <f t="shared" si="145"/>
        <v>248.39999999999998</v>
      </c>
      <c r="V784" s="3">
        <f t="shared" si="146"/>
        <v>0</v>
      </c>
      <c r="W784" s="3"/>
      <c r="X784" s="3">
        <v>3</v>
      </c>
      <c r="Y784" s="3">
        <f t="shared" si="139"/>
        <v>3</v>
      </c>
      <c r="Z784" s="3">
        <f t="shared" si="134"/>
        <v>124.19999999999999</v>
      </c>
      <c r="AA784" s="1">
        <v>3000</v>
      </c>
      <c r="AB784" s="1">
        <f t="shared" si="142"/>
        <v>3</v>
      </c>
    </row>
    <row r="785" spans="1:28" ht="43.2" x14ac:dyDescent="0.3">
      <c r="A785" s="3">
        <f t="shared" si="136"/>
        <v>768</v>
      </c>
      <c r="B785" s="3" t="s">
        <v>2561</v>
      </c>
      <c r="C785" s="3">
        <v>1</v>
      </c>
      <c r="D785" s="3" t="s">
        <v>1570</v>
      </c>
      <c r="E785" s="3" t="s">
        <v>806</v>
      </c>
      <c r="F785" s="3" t="s">
        <v>308</v>
      </c>
      <c r="G785" s="3" t="s">
        <v>2316</v>
      </c>
      <c r="H785" s="3" t="s">
        <v>2470</v>
      </c>
      <c r="I785" s="3" t="s">
        <v>2496</v>
      </c>
      <c r="J785" s="3">
        <v>41.4</v>
      </c>
      <c r="K785" s="3">
        <v>6000</v>
      </c>
      <c r="L785" s="3" t="s">
        <v>25</v>
      </c>
      <c r="M785" s="3">
        <v>1</v>
      </c>
      <c r="N785" s="28">
        <f t="shared" si="143"/>
        <v>6</v>
      </c>
      <c r="O785" s="28">
        <f t="shared" si="144"/>
        <v>248.39999999999998</v>
      </c>
      <c r="P785" s="12">
        <v>0</v>
      </c>
      <c r="Q785" s="46">
        <f t="shared" si="132"/>
        <v>0</v>
      </c>
      <c r="R785" s="13"/>
      <c r="S785" s="3">
        <f t="shared" si="133"/>
        <v>6</v>
      </c>
      <c r="T785" s="46" t="s">
        <v>2502</v>
      </c>
      <c r="U785" s="3">
        <f t="shared" si="145"/>
        <v>248.39999999999998</v>
      </c>
      <c r="V785" s="3">
        <f t="shared" si="146"/>
        <v>0</v>
      </c>
      <c r="W785" s="3"/>
      <c r="X785" s="3">
        <v>3</v>
      </c>
      <c r="Y785" s="3">
        <f t="shared" si="139"/>
        <v>3</v>
      </c>
      <c r="Z785" s="3">
        <f t="shared" si="134"/>
        <v>124.19999999999999</v>
      </c>
      <c r="AA785" s="1">
        <v>3000</v>
      </c>
      <c r="AB785" s="1">
        <f t="shared" si="142"/>
        <v>3</v>
      </c>
    </row>
    <row r="786" spans="1:28" ht="43.2" x14ac:dyDescent="0.3">
      <c r="A786" s="3">
        <f t="shared" si="136"/>
        <v>769</v>
      </c>
      <c r="B786" s="3" t="s">
        <v>2561</v>
      </c>
      <c r="C786" s="3">
        <v>1</v>
      </c>
      <c r="D786" s="3" t="s">
        <v>1570</v>
      </c>
      <c r="E786" s="3" t="s">
        <v>807</v>
      </c>
      <c r="F786" s="3" t="s">
        <v>308</v>
      </c>
      <c r="G786" s="3" t="s">
        <v>2316</v>
      </c>
      <c r="H786" s="3" t="s">
        <v>2470</v>
      </c>
      <c r="I786" s="3" t="s">
        <v>2496</v>
      </c>
      <c r="J786" s="3">
        <v>41.4</v>
      </c>
      <c r="K786" s="3">
        <v>6000</v>
      </c>
      <c r="L786" s="3" t="s">
        <v>25</v>
      </c>
      <c r="M786" s="3">
        <v>1</v>
      </c>
      <c r="N786" s="28">
        <f t="shared" si="143"/>
        <v>6</v>
      </c>
      <c r="O786" s="28">
        <f t="shared" si="144"/>
        <v>248.39999999999998</v>
      </c>
      <c r="P786" s="12">
        <v>0</v>
      </c>
      <c r="Q786" s="46">
        <f t="shared" ref="Q786:Q849" si="147">N786*P786</f>
        <v>0</v>
      </c>
      <c r="R786" s="13"/>
      <c r="S786" s="3">
        <f t="shared" ref="S786:S849" si="148">N786-Q786</f>
        <v>6</v>
      </c>
      <c r="T786" s="46" t="s">
        <v>2502</v>
      </c>
      <c r="U786" s="3">
        <f t="shared" si="145"/>
        <v>248.39999999999998</v>
      </c>
      <c r="V786" s="3">
        <f t="shared" si="146"/>
        <v>0</v>
      </c>
      <c r="W786" s="3"/>
      <c r="X786" s="3">
        <v>3</v>
      </c>
      <c r="Y786" s="3">
        <f t="shared" si="139"/>
        <v>3</v>
      </c>
      <c r="Z786" s="3">
        <f t="shared" si="134"/>
        <v>124.19999999999999</v>
      </c>
      <c r="AA786" s="1">
        <v>3000</v>
      </c>
      <c r="AB786" s="1">
        <f t="shared" si="142"/>
        <v>3</v>
      </c>
    </row>
    <row r="787" spans="1:28" ht="43.2" x14ac:dyDescent="0.3">
      <c r="A787" s="3">
        <f t="shared" si="136"/>
        <v>770</v>
      </c>
      <c r="B787" s="3" t="s">
        <v>2561</v>
      </c>
      <c r="C787" s="3">
        <v>1</v>
      </c>
      <c r="D787" s="3" t="s">
        <v>1570</v>
      </c>
      <c r="E787" s="3" t="s">
        <v>808</v>
      </c>
      <c r="F787" s="3" t="s">
        <v>308</v>
      </c>
      <c r="G787" s="3" t="s">
        <v>2316</v>
      </c>
      <c r="H787" s="3" t="s">
        <v>2470</v>
      </c>
      <c r="I787" s="3" t="s">
        <v>2496</v>
      </c>
      <c r="J787" s="3">
        <v>41.4</v>
      </c>
      <c r="K787" s="3">
        <v>6000</v>
      </c>
      <c r="L787" s="3" t="s">
        <v>25</v>
      </c>
      <c r="M787" s="3">
        <v>1</v>
      </c>
      <c r="N787" s="28">
        <f t="shared" si="143"/>
        <v>6</v>
      </c>
      <c r="O787" s="28">
        <f t="shared" si="144"/>
        <v>248.39999999999998</v>
      </c>
      <c r="P787" s="12">
        <v>0</v>
      </c>
      <c r="Q787" s="46">
        <f t="shared" si="147"/>
        <v>0</v>
      </c>
      <c r="R787" s="13"/>
      <c r="S787" s="3">
        <f t="shared" si="148"/>
        <v>6</v>
      </c>
      <c r="T787" s="46" t="s">
        <v>2502</v>
      </c>
      <c r="U787" s="3">
        <f t="shared" si="145"/>
        <v>248.39999999999998</v>
      </c>
      <c r="V787" s="3">
        <f t="shared" si="146"/>
        <v>0</v>
      </c>
      <c r="W787" s="3"/>
      <c r="X787" s="3">
        <v>3</v>
      </c>
      <c r="Y787" s="3">
        <f t="shared" si="139"/>
        <v>3</v>
      </c>
      <c r="Z787" s="3">
        <f t="shared" ref="Z787:Z850" si="149">X787*J787*M787</f>
        <v>124.19999999999999</v>
      </c>
      <c r="AA787" s="1">
        <v>3000</v>
      </c>
      <c r="AB787" s="1">
        <f t="shared" si="142"/>
        <v>3</v>
      </c>
    </row>
    <row r="788" spans="1:28" ht="43.2" x14ac:dyDescent="0.3">
      <c r="A788" s="3">
        <f t="shared" ref="A788:A851" si="150">A787+1</f>
        <v>771</v>
      </c>
      <c r="B788" s="3" t="s">
        <v>2561</v>
      </c>
      <c r="C788" s="3">
        <v>1</v>
      </c>
      <c r="D788" s="3" t="s">
        <v>1570</v>
      </c>
      <c r="E788" s="3" t="s">
        <v>809</v>
      </c>
      <c r="F788" s="3" t="s">
        <v>308</v>
      </c>
      <c r="G788" s="3" t="s">
        <v>2316</v>
      </c>
      <c r="H788" s="3" t="s">
        <v>2470</v>
      </c>
      <c r="I788" s="3" t="s">
        <v>2496</v>
      </c>
      <c r="J788" s="3">
        <v>41.4</v>
      </c>
      <c r="K788" s="3">
        <v>6000</v>
      </c>
      <c r="L788" s="3" t="s">
        <v>25</v>
      </c>
      <c r="M788" s="3">
        <v>1</v>
      </c>
      <c r="N788" s="28">
        <f t="shared" si="143"/>
        <v>6</v>
      </c>
      <c r="O788" s="28">
        <f t="shared" si="144"/>
        <v>248.39999999999998</v>
      </c>
      <c r="P788" s="12">
        <v>0</v>
      </c>
      <c r="Q788" s="46">
        <f t="shared" si="147"/>
        <v>0</v>
      </c>
      <c r="R788" s="13"/>
      <c r="S788" s="3">
        <f t="shared" si="148"/>
        <v>6</v>
      </c>
      <c r="T788" s="46" t="s">
        <v>2502</v>
      </c>
      <c r="U788" s="3">
        <f t="shared" si="145"/>
        <v>248.39999999999998</v>
      </c>
      <c r="V788" s="3">
        <f t="shared" si="146"/>
        <v>0</v>
      </c>
      <c r="W788" s="3"/>
      <c r="X788" s="3">
        <v>3</v>
      </c>
      <c r="Y788" s="3">
        <f t="shared" si="139"/>
        <v>3</v>
      </c>
      <c r="Z788" s="3">
        <f t="shared" si="149"/>
        <v>124.19999999999999</v>
      </c>
      <c r="AA788" s="1">
        <v>3000</v>
      </c>
      <c r="AB788" s="1">
        <f t="shared" si="142"/>
        <v>3</v>
      </c>
    </row>
    <row r="789" spans="1:28" ht="43.2" x14ac:dyDescent="0.3">
      <c r="A789" s="3">
        <f t="shared" si="150"/>
        <v>772</v>
      </c>
      <c r="B789" s="3" t="s">
        <v>2561</v>
      </c>
      <c r="C789" s="3">
        <v>1</v>
      </c>
      <c r="D789" s="3" t="s">
        <v>1570</v>
      </c>
      <c r="E789" s="3" t="s">
        <v>810</v>
      </c>
      <c r="F789" s="3" t="s">
        <v>308</v>
      </c>
      <c r="G789" s="3" t="s">
        <v>2316</v>
      </c>
      <c r="H789" s="3" t="s">
        <v>2470</v>
      </c>
      <c r="I789" s="3" t="s">
        <v>2496</v>
      </c>
      <c r="J789" s="3">
        <v>41.4</v>
      </c>
      <c r="K789" s="3">
        <v>6000</v>
      </c>
      <c r="L789" s="3" t="s">
        <v>25</v>
      </c>
      <c r="M789" s="3">
        <v>1</v>
      </c>
      <c r="N789" s="28">
        <f t="shared" si="143"/>
        <v>6</v>
      </c>
      <c r="O789" s="28">
        <f t="shared" si="144"/>
        <v>248.39999999999998</v>
      </c>
      <c r="P789" s="12">
        <v>0</v>
      </c>
      <c r="Q789" s="46">
        <f t="shared" si="147"/>
        <v>0</v>
      </c>
      <c r="R789" s="13"/>
      <c r="S789" s="3">
        <f t="shared" si="148"/>
        <v>6</v>
      </c>
      <c r="T789" s="46" t="s">
        <v>2502</v>
      </c>
      <c r="U789" s="3">
        <f t="shared" si="145"/>
        <v>248.39999999999998</v>
      </c>
      <c r="V789" s="3">
        <f t="shared" si="146"/>
        <v>0</v>
      </c>
      <c r="W789" s="3"/>
      <c r="X789" s="3">
        <v>3</v>
      </c>
      <c r="Y789" s="3">
        <f t="shared" si="139"/>
        <v>3</v>
      </c>
      <c r="Z789" s="3">
        <f t="shared" si="149"/>
        <v>124.19999999999999</v>
      </c>
      <c r="AA789" s="1">
        <v>3000</v>
      </c>
      <c r="AB789" s="1">
        <f t="shared" si="142"/>
        <v>3</v>
      </c>
    </row>
    <row r="790" spans="1:28" ht="43.2" x14ac:dyDescent="0.3">
      <c r="A790" s="3">
        <f t="shared" si="150"/>
        <v>773</v>
      </c>
      <c r="B790" s="3" t="s">
        <v>2561</v>
      </c>
      <c r="C790" s="3">
        <v>1</v>
      </c>
      <c r="D790" s="3" t="s">
        <v>1571</v>
      </c>
      <c r="E790" s="3" t="s">
        <v>811</v>
      </c>
      <c r="F790" s="3" t="s">
        <v>812</v>
      </c>
      <c r="G790" s="3"/>
      <c r="H790" s="3"/>
      <c r="I790" s="3" t="s">
        <v>2496</v>
      </c>
      <c r="J790" s="3">
        <v>13.32</v>
      </c>
      <c r="K790" s="3">
        <v>3600</v>
      </c>
      <c r="L790" s="3" t="s">
        <v>25</v>
      </c>
      <c r="M790" s="3">
        <v>1</v>
      </c>
      <c r="N790" s="28">
        <f t="shared" si="143"/>
        <v>3.6</v>
      </c>
      <c r="O790" s="40">
        <f t="shared" si="144"/>
        <v>47.952000000000005</v>
      </c>
      <c r="P790" s="12">
        <v>0</v>
      </c>
      <c r="Q790" s="46">
        <f t="shared" si="147"/>
        <v>0</v>
      </c>
      <c r="R790" s="12"/>
      <c r="S790" s="3">
        <f t="shared" si="148"/>
        <v>3.6</v>
      </c>
      <c r="T790" s="46" t="s">
        <v>2502</v>
      </c>
      <c r="U790" s="42">
        <f t="shared" si="145"/>
        <v>47.952000000000005</v>
      </c>
      <c r="V790" s="42">
        <f t="shared" si="146"/>
        <v>0</v>
      </c>
      <c r="W790" s="3"/>
      <c r="X790" s="3">
        <v>1.08</v>
      </c>
      <c r="Y790" s="3">
        <f t="shared" si="139"/>
        <v>2.52</v>
      </c>
      <c r="Z790" s="3">
        <f t="shared" si="149"/>
        <v>14.385600000000002</v>
      </c>
      <c r="AA790" s="1">
        <v>1080</v>
      </c>
      <c r="AB790" s="1">
        <f t="shared" si="142"/>
        <v>1.08</v>
      </c>
    </row>
    <row r="791" spans="1:28" ht="43.2" x14ac:dyDescent="0.3">
      <c r="A791" s="3">
        <f t="shared" si="150"/>
        <v>774</v>
      </c>
      <c r="B791" s="3" t="s">
        <v>2561</v>
      </c>
      <c r="C791" s="3">
        <v>1</v>
      </c>
      <c r="D791" s="3" t="s">
        <v>1571</v>
      </c>
      <c r="E791" s="3" t="s">
        <v>813</v>
      </c>
      <c r="F791" s="3" t="s">
        <v>812</v>
      </c>
      <c r="G791" s="3"/>
      <c r="H791" s="3"/>
      <c r="I791" s="3" t="s">
        <v>2496</v>
      </c>
      <c r="J791" s="3">
        <v>13.32</v>
      </c>
      <c r="K791" s="3">
        <v>3600</v>
      </c>
      <c r="L791" s="3" t="s">
        <v>25</v>
      </c>
      <c r="M791" s="3">
        <v>1</v>
      </c>
      <c r="N791" s="28">
        <f t="shared" si="143"/>
        <v>3.6</v>
      </c>
      <c r="O791" s="40">
        <f t="shared" si="144"/>
        <v>47.952000000000005</v>
      </c>
      <c r="P791" s="12">
        <v>0</v>
      </c>
      <c r="Q791" s="46">
        <f t="shared" si="147"/>
        <v>0</v>
      </c>
      <c r="R791" s="12"/>
      <c r="S791" s="3">
        <f t="shared" si="148"/>
        <v>3.6</v>
      </c>
      <c r="T791" s="46" t="s">
        <v>2502</v>
      </c>
      <c r="U791" s="42">
        <f t="shared" si="145"/>
        <v>47.952000000000005</v>
      </c>
      <c r="V791" s="42">
        <f t="shared" si="146"/>
        <v>0</v>
      </c>
      <c r="W791" s="3"/>
      <c r="X791" s="3">
        <v>1.08</v>
      </c>
      <c r="Y791" s="3">
        <f t="shared" si="139"/>
        <v>2.52</v>
      </c>
      <c r="Z791" s="3">
        <f t="shared" si="149"/>
        <v>14.385600000000002</v>
      </c>
      <c r="AA791" s="1">
        <v>1080</v>
      </c>
      <c r="AB791" s="1">
        <f t="shared" si="142"/>
        <v>1.08</v>
      </c>
    </row>
    <row r="792" spans="1:28" ht="43.2" x14ac:dyDescent="0.3">
      <c r="A792" s="3">
        <f t="shared" si="150"/>
        <v>775</v>
      </c>
      <c r="B792" s="3" t="s">
        <v>2561</v>
      </c>
      <c r="C792" s="3">
        <v>1</v>
      </c>
      <c r="D792" s="3" t="s">
        <v>1571</v>
      </c>
      <c r="E792" s="3" t="s">
        <v>814</v>
      </c>
      <c r="F792" s="3" t="s">
        <v>812</v>
      </c>
      <c r="G792" s="3"/>
      <c r="H792" s="3"/>
      <c r="I792" s="3" t="s">
        <v>2496</v>
      </c>
      <c r="J792" s="3">
        <v>13.32</v>
      </c>
      <c r="K792" s="3">
        <v>3600</v>
      </c>
      <c r="L792" s="3" t="s">
        <v>25</v>
      </c>
      <c r="M792" s="3">
        <v>1</v>
      </c>
      <c r="N792" s="28">
        <f t="shared" si="143"/>
        <v>3.6</v>
      </c>
      <c r="O792" s="40">
        <f t="shared" si="144"/>
        <v>47.952000000000005</v>
      </c>
      <c r="P792" s="12">
        <v>0</v>
      </c>
      <c r="Q792" s="46">
        <f t="shared" si="147"/>
        <v>0</v>
      </c>
      <c r="R792" s="12"/>
      <c r="S792" s="3">
        <f t="shared" si="148"/>
        <v>3.6</v>
      </c>
      <c r="T792" s="46" t="s">
        <v>2502</v>
      </c>
      <c r="U792" s="42">
        <f t="shared" si="145"/>
        <v>47.952000000000005</v>
      </c>
      <c r="V792" s="42">
        <f t="shared" si="146"/>
        <v>0</v>
      </c>
      <c r="W792" s="3"/>
      <c r="X792" s="3">
        <v>1.08</v>
      </c>
      <c r="Y792" s="3">
        <f t="shared" si="139"/>
        <v>2.52</v>
      </c>
      <c r="Z792" s="3">
        <f t="shared" si="149"/>
        <v>14.385600000000002</v>
      </c>
      <c r="AA792" s="1">
        <v>1080</v>
      </c>
      <c r="AB792" s="1">
        <f t="shared" si="142"/>
        <v>1.08</v>
      </c>
    </row>
    <row r="793" spans="1:28" ht="43.2" x14ac:dyDescent="0.3">
      <c r="A793" s="3">
        <f t="shared" si="150"/>
        <v>776</v>
      </c>
      <c r="B793" s="3" t="s">
        <v>2561</v>
      </c>
      <c r="C793" s="3">
        <v>1</v>
      </c>
      <c r="D793" s="3" t="s">
        <v>1571</v>
      </c>
      <c r="E793" s="3" t="s">
        <v>815</v>
      </c>
      <c r="F793" s="3" t="s">
        <v>812</v>
      </c>
      <c r="G793" s="3"/>
      <c r="H793" s="3"/>
      <c r="I793" s="3" t="s">
        <v>2496</v>
      </c>
      <c r="J793" s="3">
        <v>13.32</v>
      </c>
      <c r="K793" s="3">
        <v>3600</v>
      </c>
      <c r="L793" s="3" t="s">
        <v>25</v>
      </c>
      <c r="M793" s="3">
        <v>1</v>
      </c>
      <c r="N793" s="28">
        <f t="shared" si="143"/>
        <v>3.6</v>
      </c>
      <c r="O793" s="40">
        <f t="shared" si="144"/>
        <v>47.952000000000005</v>
      </c>
      <c r="P793" s="12">
        <v>0</v>
      </c>
      <c r="Q793" s="46">
        <f t="shared" si="147"/>
        <v>0</v>
      </c>
      <c r="R793" s="12"/>
      <c r="S793" s="3">
        <f t="shared" si="148"/>
        <v>3.6</v>
      </c>
      <c r="T793" s="46" t="s">
        <v>2502</v>
      </c>
      <c r="U793" s="42">
        <f t="shared" si="145"/>
        <v>47.952000000000005</v>
      </c>
      <c r="V793" s="42">
        <f t="shared" si="146"/>
        <v>0</v>
      </c>
      <c r="W793" s="3"/>
      <c r="X793" s="3">
        <v>1.08</v>
      </c>
      <c r="Y793" s="3">
        <f t="shared" si="139"/>
        <v>2.52</v>
      </c>
      <c r="Z793" s="3">
        <f t="shared" si="149"/>
        <v>14.385600000000002</v>
      </c>
      <c r="AA793" s="1">
        <v>1080</v>
      </c>
      <c r="AB793" s="1">
        <f t="shared" si="142"/>
        <v>1.08</v>
      </c>
    </row>
    <row r="794" spans="1:28" ht="43.2" x14ac:dyDescent="0.3">
      <c r="A794" s="3">
        <f t="shared" si="150"/>
        <v>777</v>
      </c>
      <c r="B794" s="3" t="s">
        <v>2561</v>
      </c>
      <c r="C794" s="3">
        <v>1</v>
      </c>
      <c r="D794" s="3" t="s">
        <v>1571</v>
      </c>
      <c r="E794" s="3" t="s">
        <v>816</v>
      </c>
      <c r="F794" s="3" t="s">
        <v>812</v>
      </c>
      <c r="G794" s="3"/>
      <c r="H794" s="3"/>
      <c r="I794" s="3" t="s">
        <v>2496</v>
      </c>
      <c r="J794" s="3">
        <v>13.32</v>
      </c>
      <c r="K794" s="3">
        <v>3600</v>
      </c>
      <c r="L794" s="3" t="s">
        <v>25</v>
      </c>
      <c r="M794" s="3">
        <v>1</v>
      </c>
      <c r="N794" s="28">
        <f t="shared" si="143"/>
        <v>3.6</v>
      </c>
      <c r="O794" s="40">
        <f t="shared" si="144"/>
        <v>47.952000000000005</v>
      </c>
      <c r="P794" s="12">
        <v>0</v>
      </c>
      <c r="Q794" s="46">
        <f t="shared" si="147"/>
        <v>0</v>
      </c>
      <c r="R794" s="12"/>
      <c r="S794" s="3">
        <f t="shared" si="148"/>
        <v>3.6</v>
      </c>
      <c r="T794" s="46" t="s">
        <v>2502</v>
      </c>
      <c r="U794" s="42">
        <f t="shared" si="145"/>
        <v>47.952000000000005</v>
      </c>
      <c r="V794" s="42">
        <f t="shared" si="146"/>
        <v>0</v>
      </c>
      <c r="W794" s="3"/>
      <c r="X794" s="3">
        <v>1.08</v>
      </c>
      <c r="Y794" s="3">
        <f t="shared" si="139"/>
        <v>2.52</v>
      </c>
      <c r="Z794" s="3">
        <f t="shared" si="149"/>
        <v>14.385600000000002</v>
      </c>
      <c r="AA794" s="1">
        <v>1080</v>
      </c>
      <c r="AB794" s="1">
        <f t="shared" si="142"/>
        <v>1.08</v>
      </c>
    </row>
    <row r="795" spans="1:28" ht="43.2" x14ac:dyDescent="0.3">
      <c r="A795" s="3">
        <f t="shared" si="150"/>
        <v>778</v>
      </c>
      <c r="B795" s="3" t="s">
        <v>2561</v>
      </c>
      <c r="C795" s="3">
        <v>1</v>
      </c>
      <c r="D795" s="3" t="s">
        <v>1571</v>
      </c>
      <c r="E795" s="3" t="s">
        <v>817</v>
      </c>
      <c r="F795" s="3" t="s">
        <v>812</v>
      </c>
      <c r="G795" s="3"/>
      <c r="H795" s="3"/>
      <c r="I795" s="3" t="s">
        <v>2496</v>
      </c>
      <c r="J795" s="3">
        <v>13.32</v>
      </c>
      <c r="K795" s="3">
        <v>3600</v>
      </c>
      <c r="L795" s="3" t="s">
        <v>25</v>
      </c>
      <c r="M795" s="3">
        <v>1</v>
      </c>
      <c r="N795" s="28">
        <f t="shared" si="143"/>
        <v>3.6</v>
      </c>
      <c r="O795" s="40">
        <f t="shared" si="144"/>
        <v>47.952000000000005</v>
      </c>
      <c r="P795" s="12">
        <v>0</v>
      </c>
      <c r="Q795" s="46">
        <f t="shared" si="147"/>
        <v>0</v>
      </c>
      <c r="R795" s="12"/>
      <c r="S795" s="3">
        <f t="shared" si="148"/>
        <v>3.6</v>
      </c>
      <c r="T795" s="46" t="s">
        <v>2502</v>
      </c>
      <c r="U795" s="42">
        <f t="shared" si="145"/>
        <v>47.952000000000005</v>
      </c>
      <c r="V795" s="42">
        <f t="shared" si="146"/>
        <v>0</v>
      </c>
      <c r="W795" s="3"/>
      <c r="X795" s="3">
        <v>1.08</v>
      </c>
      <c r="Y795" s="3">
        <f t="shared" si="139"/>
        <v>2.52</v>
      </c>
      <c r="Z795" s="3">
        <f t="shared" si="149"/>
        <v>14.385600000000002</v>
      </c>
      <c r="AA795" s="1">
        <v>1080</v>
      </c>
      <c r="AB795" s="1">
        <f t="shared" si="142"/>
        <v>1.08</v>
      </c>
    </row>
    <row r="796" spans="1:28" ht="43.2" x14ac:dyDescent="0.3">
      <c r="A796" s="3">
        <f t="shared" si="150"/>
        <v>779</v>
      </c>
      <c r="B796" s="3" t="s">
        <v>2561</v>
      </c>
      <c r="C796" s="3">
        <v>1</v>
      </c>
      <c r="D796" s="3" t="s">
        <v>1571</v>
      </c>
      <c r="E796" s="3" t="s">
        <v>818</v>
      </c>
      <c r="F796" s="3" t="s">
        <v>812</v>
      </c>
      <c r="G796" s="3"/>
      <c r="H796" s="3"/>
      <c r="I796" s="3" t="s">
        <v>2496</v>
      </c>
      <c r="J796" s="3">
        <v>13.32</v>
      </c>
      <c r="K796" s="3">
        <v>3600</v>
      </c>
      <c r="L796" s="3" t="s">
        <v>25</v>
      </c>
      <c r="M796" s="3">
        <v>1</v>
      </c>
      <c r="N796" s="28">
        <f t="shared" si="143"/>
        <v>3.6</v>
      </c>
      <c r="O796" s="40">
        <f t="shared" si="144"/>
        <v>47.952000000000005</v>
      </c>
      <c r="P796" s="12">
        <v>0</v>
      </c>
      <c r="Q796" s="46">
        <f t="shared" si="147"/>
        <v>0</v>
      </c>
      <c r="R796" s="12"/>
      <c r="S796" s="3">
        <f t="shared" si="148"/>
        <v>3.6</v>
      </c>
      <c r="T796" s="46" t="s">
        <v>2502</v>
      </c>
      <c r="U796" s="42">
        <f t="shared" si="145"/>
        <v>47.952000000000005</v>
      </c>
      <c r="V796" s="42">
        <f t="shared" si="146"/>
        <v>0</v>
      </c>
      <c r="W796" s="3"/>
      <c r="X796" s="3">
        <v>1.08</v>
      </c>
      <c r="Y796" s="3">
        <f t="shared" si="139"/>
        <v>2.52</v>
      </c>
      <c r="Z796" s="3">
        <f t="shared" si="149"/>
        <v>14.385600000000002</v>
      </c>
      <c r="AA796" s="1">
        <v>1080</v>
      </c>
      <c r="AB796" s="1">
        <f t="shared" si="142"/>
        <v>1.08</v>
      </c>
    </row>
    <row r="797" spans="1:28" ht="43.2" x14ac:dyDescent="0.3">
      <c r="A797" s="3">
        <f t="shared" si="150"/>
        <v>780</v>
      </c>
      <c r="B797" s="3" t="s">
        <v>2561</v>
      </c>
      <c r="C797" s="3">
        <v>1</v>
      </c>
      <c r="D797" s="3" t="s">
        <v>1571</v>
      </c>
      <c r="E797" s="3" t="s">
        <v>819</v>
      </c>
      <c r="F797" s="3" t="s">
        <v>812</v>
      </c>
      <c r="G797" s="3"/>
      <c r="H797" s="3"/>
      <c r="I797" s="3" t="s">
        <v>2496</v>
      </c>
      <c r="J797" s="3">
        <v>13.32</v>
      </c>
      <c r="K797" s="3">
        <v>3600</v>
      </c>
      <c r="L797" s="3" t="s">
        <v>25</v>
      </c>
      <c r="M797" s="3">
        <v>1</v>
      </c>
      <c r="N797" s="28">
        <f t="shared" si="143"/>
        <v>3.6</v>
      </c>
      <c r="O797" s="40">
        <f t="shared" si="144"/>
        <v>47.952000000000005</v>
      </c>
      <c r="P797" s="12">
        <v>0</v>
      </c>
      <c r="Q797" s="46">
        <f t="shared" si="147"/>
        <v>0</v>
      </c>
      <c r="R797" s="12"/>
      <c r="S797" s="3">
        <f t="shared" si="148"/>
        <v>3.6</v>
      </c>
      <c r="T797" s="46" t="s">
        <v>2502</v>
      </c>
      <c r="U797" s="42">
        <f t="shared" si="145"/>
        <v>47.952000000000005</v>
      </c>
      <c r="V797" s="42">
        <f t="shared" si="146"/>
        <v>0</v>
      </c>
      <c r="W797" s="3"/>
      <c r="X797" s="3">
        <v>1.08</v>
      </c>
      <c r="Y797" s="3">
        <f t="shared" si="139"/>
        <v>2.52</v>
      </c>
      <c r="Z797" s="3">
        <f t="shared" si="149"/>
        <v>14.385600000000002</v>
      </c>
      <c r="AA797" s="1">
        <v>1080</v>
      </c>
      <c r="AB797" s="1">
        <f t="shared" si="142"/>
        <v>1.08</v>
      </c>
    </row>
    <row r="798" spans="1:28" ht="43.2" x14ac:dyDescent="0.3">
      <c r="A798" s="3">
        <f t="shared" si="150"/>
        <v>781</v>
      </c>
      <c r="B798" s="3" t="s">
        <v>2561</v>
      </c>
      <c r="C798" s="3">
        <v>1</v>
      </c>
      <c r="D798" s="3" t="s">
        <v>1571</v>
      </c>
      <c r="E798" s="3" t="s">
        <v>820</v>
      </c>
      <c r="F798" s="3" t="s">
        <v>812</v>
      </c>
      <c r="G798" s="3"/>
      <c r="H798" s="3"/>
      <c r="I798" s="3" t="s">
        <v>2496</v>
      </c>
      <c r="J798" s="3">
        <v>13.32</v>
      </c>
      <c r="K798" s="3">
        <v>6700</v>
      </c>
      <c r="L798" s="3" t="s">
        <v>25</v>
      </c>
      <c r="M798" s="3">
        <v>1</v>
      </c>
      <c r="N798" s="28">
        <f t="shared" si="143"/>
        <v>6.7</v>
      </c>
      <c r="O798" s="40">
        <f t="shared" si="144"/>
        <v>89.244</v>
      </c>
      <c r="P798" s="12">
        <v>0</v>
      </c>
      <c r="Q798" s="46">
        <f t="shared" si="147"/>
        <v>0</v>
      </c>
      <c r="R798" s="12"/>
      <c r="S798" s="3">
        <f t="shared" si="148"/>
        <v>6.7</v>
      </c>
      <c r="T798" s="46" t="s">
        <v>2502</v>
      </c>
      <c r="U798" s="42">
        <f t="shared" si="145"/>
        <v>89.244</v>
      </c>
      <c r="V798" s="42">
        <f t="shared" si="146"/>
        <v>0</v>
      </c>
      <c r="W798" s="3"/>
      <c r="X798" s="3">
        <v>2.0099999999999998</v>
      </c>
      <c r="Y798" s="3">
        <f t="shared" si="139"/>
        <v>4.6900000000000004</v>
      </c>
      <c r="Z798" s="3">
        <f t="shared" si="149"/>
        <v>26.773199999999999</v>
      </c>
      <c r="AA798" s="1">
        <v>2010</v>
      </c>
      <c r="AB798" s="1">
        <f t="shared" si="142"/>
        <v>2.0099999999999998</v>
      </c>
    </row>
    <row r="799" spans="1:28" ht="43.2" x14ac:dyDescent="0.3">
      <c r="A799" s="3">
        <f t="shared" si="150"/>
        <v>782</v>
      </c>
      <c r="B799" s="3" t="s">
        <v>2561</v>
      </c>
      <c r="C799" s="3">
        <v>1</v>
      </c>
      <c r="D799" s="3" t="s">
        <v>1571</v>
      </c>
      <c r="E799" s="3" t="s">
        <v>821</v>
      </c>
      <c r="F799" s="3" t="s">
        <v>812</v>
      </c>
      <c r="G799" s="3"/>
      <c r="H799" s="3"/>
      <c r="I799" s="3" t="s">
        <v>2496</v>
      </c>
      <c r="J799" s="3">
        <v>13.32</v>
      </c>
      <c r="K799" s="3">
        <v>6700</v>
      </c>
      <c r="L799" s="3" t="s">
        <v>25</v>
      </c>
      <c r="M799" s="3">
        <v>1</v>
      </c>
      <c r="N799" s="28">
        <f t="shared" si="143"/>
        <v>6.7</v>
      </c>
      <c r="O799" s="40">
        <f t="shared" si="144"/>
        <v>89.244</v>
      </c>
      <c r="P799" s="12">
        <v>0</v>
      </c>
      <c r="Q799" s="46">
        <f t="shared" si="147"/>
        <v>0</v>
      </c>
      <c r="R799" s="12"/>
      <c r="S799" s="3">
        <f t="shared" si="148"/>
        <v>6.7</v>
      </c>
      <c r="T799" s="46" t="s">
        <v>2502</v>
      </c>
      <c r="U799" s="42">
        <f t="shared" si="145"/>
        <v>89.244</v>
      </c>
      <c r="V799" s="42">
        <f t="shared" si="146"/>
        <v>0</v>
      </c>
      <c r="W799" s="3"/>
      <c r="X799" s="3">
        <v>2.0099999999999998</v>
      </c>
      <c r="Y799" s="3">
        <f t="shared" si="139"/>
        <v>4.6900000000000004</v>
      </c>
      <c r="Z799" s="3">
        <f t="shared" si="149"/>
        <v>26.773199999999999</v>
      </c>
      <c r="AA799" s="1">
        <v>2010</v>
      </c>
      <c r="AB799" s="1">
        <f t="shared" si="142"/>
        <v>2.0099999999999998</v>
      </c>
    </row>
    <row r="800" spans="1:28" ht="43.2" x14ac:dyDescent="0.3">
      <c r="A800" s="3">
        <f t="shared" si="150"/>
        <v>783</v>
      </c>
      <c r="B800" s="3" t="s">
        <v>2561</v>
      </c>
      <c r="C800" s="3">
        <v>1</v>
      </c>
      <c r="D800" s="3" t="s">
        <v>1571</v>
      </c>
      <c r="E800" s="3" t="s">
        <v>822</v>
      </c>
      <c r="F800" s="3" t="s">
        <v>812</v>
      </c>
      <c r="G800" s="3"/>
      <c r="H800" s="3"/>
      <c r="I800" s="3" t="s">
        <v>2496</v>
      </c>
      <c r="J800" s="3">
        <v>13.32</v>
      </c>
      <c r="K800" s="3">
        <v>6300</v>
      </c>
      <c r="L800" s="3" t="s">
        <v>25</v>
      </c>
      <c r="M800" s="3">
        <v>1</v>
      </c>
      <c r="N800" s="28">
        <f t="shared" si="143"/>
        <v>6.3</v>
      </c>
      <c r="O800" s="40">
        <f t="shared" si="144"/>
        <v>83.915999999999997</v>
      </c>
      <c r="P800" s="12">
        <v>0</v>
      </c>
      <c r="Q800" s="46">
        <f t="shared" si="147"/>
        <v>0</v>
      </c>
      <c r="R800" s="12"/>
      <c r="S800" s="3">
        <f t="shared" si="148"/>
        <v>6.3</v>
      </c>
      <c r="T800" s="46" t="s">
        <v>2502</v>
      </c>
      <c r="U800" s="42">
        <f t="shared" si="145"/>
        <v>83.915999999999997</v>
      </c>
      <c r="V800" s="42">
        <f t="shared" si="146"/>
        <v>0</v>
      </c>
      <c r="W800" s="3"/>
      <c r="X800" s="3">
        <v>4.41</v>
      </c>
      <c r="Y800" s="3">
        <f t="shared" si="139"/>
        <v>1.8899999999999997</v>
      </c>
      <c r="Z800" s="3">
        <f t="shared" si="149"/>
        <v>58.741200000000006</v>
      </c>
      <c r="AA800" s="1">
        <v>4410</v>
      </c>
      <c r="AB800" s="1">
        <f t="shared" si="142"/>
        <v>4.41</v>
      </c>
    </row>
    <row r="801" spans="1:28" ht="43.2" x14ac:dyDescent="0.3">
      <c r="A801" s="3">
        <f t="shared" si="150"/>
        <v>784</v>
      </c>
      <c r="B801" s="3" t="s">
        <v>2561</v>
      </c>
      <c r="C801" s="3">
        <v>1</v>
      </c>
      <c r="D801" s="3" t="s">
        <v>1571</v>
      </c>
      <c r="E801" s="3" t="s">
        <v>823</v>
      </c>
      <c r="F801" s="3" t="s">
        <v>812</v>
      </c>
      <c r="G801" s="3"/>
      <c r="H801" s="3"/>
      <c r="I801" s="3" t="s">
        <v>2496</v>
      </c>
      <c r="J801" s="3">
        <v>13.32</v>
      </c>
      <c r="K801" s="3">
        <v>6300</v>
      </c>
      <c r="L801" s="3" t="s">
        <v>25</v>
      </c>
      <c r="M801" s="3">
        <v>1</v>
      </c>
      <c r="N801" s="28">
        <f t="shared" si="143"/>
        <v>6.3</v>
      </c>
      <c r="O801" s="40">
        <f t="shared" si="144"/>
        <v>83.915999999999997</v>
      </c>
      <c r="P801" s="12">
        <v>0</v>
      </c>
      <c r="Q801" s="46">
        <f t="shared" si="147"/>
        <v>0</v>
      </c>
      <c r="R801" s="12"/>
      <c r="S801" s="3">
        <f t="shared" si="148"/>
        <v>6.3</v>
      </c>
      <c r="T801" s="46" t="s">
        <v>2502</v>
      </c>
      <c r="U801" s="42">
        <f t="shared" si="145"/>
        <v>83.915999999999997</v>
      </c>
      <c r="V801" s="42">
        <f t="shared" si="146"/>
        <v>0</v>
      </c>
      <c r="W801" s="3"/>
      <c r="X801" s="3">
        <v>4.41</v>
      </c>
      <c r="Y801" s="3">
        <f t="shared" si="139"/>
        <v>1.8899999999999997</v>
      </c>
      <c r="Z801" s="3">
        <f t="shared" si="149"/>
        <v>58.741200000000006</v>
      </c>
      <c r="AA801" s="1">
        <v>4410</v>
      </c>
      <c r="AB801" s="1">
        <f t="shared" si="142"/>
        <v>4.41</v>
      </c>
    </row>
    <row r="802" spans="1:28" ht="43.2" x14ac:dyDescent="0.3">
      <c r="A802" s="3">
        <f t="shared" si="150"/>
        <v>785</v>
      </c>
      <c r="B802" s="3" t="s">
        <v>2561</v>
      </c>
      <c r="C802" s="3">
        <v>1</v>
      </c>
      <c r="D802" s="3" t="s">
        <v>1571</v>
      </c>
      <c r="E802" s="3" t="s">
        <v>824</v>
      </c>
      <c r="F802" s="3" t="s">
        <v>812</v>
      </c>
      <c r="G802" s="3"/>
      <c r="H802" s="3"/>
      <c r="I802" s="3" t="s">
        <v>2496</v>
      </c>
      <c r="J802" s="3">
        <v>13.32</v>
      </c>
      <c r="K802" s="3">
        <v>6700</v>
      </c>
      <c r="L802" s="3" t="s">
        <v>25</v>
      </c>
      <c r="M802" s="3">
        <v>1</v>
      </c>
      <c r="N802" s="28">
        <f t="shared" si="143"/>
        <v>6.7</v>
      </c>
      <c r="O802" s="40">
        <f t="shared" si="144"/>
        <v>89.244</v>
      </c>
      <c r="P802" s="12">
        <v>0</v>
      </c>
      <c r="Q802" s="46">
        <f t="shared" si="147"/>
        <v>0</v>
      </c>
      <c r="R802" s="12"/>
      <c r="S802" s="3">
        <f t="shared" si="148"/>
        <v>6.7</v>
      </c>
      <c r="T802" s="46" t="s">
        <v>2502</v>
      </c>
      <c r="U802" s="42">
        <f t="shared" si="145"/>
        <v>89.244</v>
      </c>
      <c r="V802" s="42">
        <f t="shared" si="146"/>
        <v>0</v>
      </c>
      <c r="W802" s="3"/>
      <c r="X802" s="3">
        <v>4.6900000000000004</v>
      </c>
      <c r="Y802" s="3">
        <f t="shared" si="139"/>
        <v>2.0099999999999998</v>
      </c>
      <c r="Z802" s="3">
        <f t="shared" si="149"/>
        <v>62.470800000000004</v>
      </c>
      <c r="AA802" s="1">
        <v>4690</v>
      </c>
      <c r="AB802" s="1">
        <f t="shared" si="142"/>
        <v>4.6900000000000004</v>
      </c>
    </row>
    <row r="803" spans="1:28" ht="43.2" x14ac:dyDescent="0.3">
      <c r="A803" s="3">
        <f t="shared" si="150"/>
        <v>786</v>
      </c>
      <c r="B803" s="3" t="s">
        <v>2561</v>
      </c>
      <c r="C803" s="3">
        <v>1</v>
      </c>
      <c r="D803" s="3" t="s">
        <v>1571</v>
      </c>
      <c r="E803" s="3" t="s">
        <v>825</v>
      </c>
      <c r="F803" s="3" t="s">
        <v>812</v>
      </c>
      <c r="G803" s="3"/>
      <c r="H803" s="3"/>
      <c r="I803" s="3" t="s">
        <v>2496</v>
      </c>
      <c r="J803" s="3">
        <v>13.32</v>
      </c>
      <c r="K803" s="3">
        <v>6700</v>
      </c>
      <c r="L803" s="3" t="s">
        <v>25</v>
      </c>
      <c r="M803" s="3">
        <v>1</v>
      </c>
      <c r="N803" s="28">
        <f t="shared" si="143"/>
        <v>6.7</v>
      </c>
      <c r="O803" s="40">
        <f t="shared" si="144"/>
        <v>89.244</v>
      </c>
      <c r="P803" s="12">
        <v>0</v>
      </c>
      <c r="Q803" s="46">
        <f t="shared" si="147"/>
        <v>0</v>
      </c>
      <c r="R803" s="12"/>
      <c r="S803" s="3">
        <f t="shared" si="148"/>
        <v>6.7</v>
      </c>
      <c r="T803" s="46" t="s">
        <v>2502</v>
      </c>
      <c r="U803" s="42">
        <f t="shared" si="145"/>
        <v>89.244</v>
      </c>
      <c r="V803" s="42">
        <f t="shared" si="146"/>
        <v>0</v>
      </c>
      <c r="W803" s="3"/>
      <c r="X803" s="3">
        <v>4.6900000000000004</v>
      </c>
      <c r="Y803" s="3">
        <f t="shared" si="139"/>
        <v>2.0099999999999998</v>
      </c>
      <c r="Z803" s="3">
        <f t="shared" si="149"/>
        <v>62.470800000000004</v>
      </c>
      <c r="AA803" s="1">
        <v>4690</v>
      </c>
      <c r="AB803" s="1">
        <f t="shared" si="142"/>
        <v>4.6900000000000004</v>
      </c>
    </row>
    <row r="804" spans="1:28" ht="43.2" x14ac:dyDescent="0.3">
      <c r="A804" s="3">
        <f t="shared" si="150"/>
        <v>787</v>
      </c>
      <c r="B804" s="3" t="s">
        <v>2561</v>
      </c>
      <c r="C804" s="3">
        <v>1</v>
      </c>
      <c r="D804" s="3" t="s">
        <v>1571</v>
      </c>
      <c r="E804" s="3" t="s">
        <v>826</v>
      </c>
      <c r="F804" s="3" t="s">
        <v>812</v>
      </c>
      <c r="G804" s="3"/>
      <c r="H804" s="3"/>
      <c r="I804" s="3" t="s">
        <v>2496</v>
      </c>
      <c r="J804" s="3">
        <v>13.32</v>
      </c>
      <c r="K804" s="3">
        <v>6300</v>
      </c>
      <c r="L804" s="3" t="s">
        <v>25</v>
      </c>
      <c r="M804" s="3">
        <v>1</v>
      </c>
      <c r="N804" s="28">
        <f t="shared" si="143"/>
        <v>6.3</v>
      </c>
      <c r="O804" s="40">
        <f t="shared" si="144"/>
        <v>83.915999999999997</v>
      </c>
      <c r="P804" s="12">
        <v>0</v>
      </c>
      <c r="Q804" s="46">
        <f t="shared" si="147"/>
        <v>0</v>
      </c>
      <c r="R804" s="12"/>
      <c r="S804" s="3">
        <f t="shared" si="148"/>
        <v>6.3</v>
      </c>
      <c r="T804" s="46" t="s">
        <v>2502</v>
      </c>
      <c r="U804" s="42">
        <f t="shared" si="145"/>
        <v>83.915999999999997</v>
      </c>
      <c r="V804" s="42">
        <f t="shared" si="146"/>
        <v>0</v>
      </c>
      <c r="W804" s="3"/>
      <c r="X804" s="3">
        <v>4.41</v>
      </c>
      <c r="Y804" s="3">
        <f t="shared" si="139"/>
        <v>1.8899999999999997</v>
      </c>
      <c r="Z804" s="3">
        <f t="shared" si="149"/>
        <v>58.741200000000006</v>
      </c>
      <c r="AA804" s="1">
        <v>4410</v>
      </c>
      <c r="AB804" s="1">
        <f t="shared" si="142"/>
        <v>4.41</v>
      </c>
    </row>
    <row r="805" spans="1:28" ht="43.2" x14ac:dyDescent="0.3">
      <c r="A805" s="3">
        <f t="shared" si="150"/>
        <v>788</v>
      </c>
      <c r="B805" s="3" t="s">
        <v>2561</v>
      </c>
      <c r="C805" s="3">
        <v>1</v>
      </c>
      <c r="D805" s="3" t="s">
        <v>1571</v>
      </c>
      <c r="E805" s="3" t="s">
        <v>827</v>
      </c>
      <c r="F805" s="3" t="s">
        <v>812</v>
      </c>
      <c r="G805" s="3"/>
      <c r="H805" s="3"/>
      <c r="I805" s="3" t="s">
        <v>2496</v>
      </c>
      <c r="J805" s="3">
        <v>13.32</v>
      </c>
      <c r="K805" s="3">
        <v>3750</v>
      </c>
      <c r="L805" s="3" t="s">
        <v>25</v>
      </c>
      <c r="M805" s="3">
        <v>1</v>
      </c>
      <c r="N805" s="28">
        <f t="shared" si="143"/>
        <v>3.75</v>
      </c>
      <c r="O805" s="40">
        <f t="shared" si="144"/>
        <v>49.95</v>
      </c>
      <c r="P805" s="12">
        <v>0</v>
      </c>
      <c r="Q805" s="46">
        <f t="shared" si="147"/>
        <v>0</v>
      </c>
      <c r="R805" s="12"/>
      <c r="S805" s="3">
        <f t="shared" si="148"/>
        <v>3.75</v>
      </c>
      <c r="T805" s="46" t="s">
        <v>2502</v>
      </c>
      <c r="U805" s="42">
        <f t="shared" si="145"/>
        <v>49.95</v>
      </c>
      <c r="V805" s="42">
        <f t="shared" si="146"/>
        <v>0</v>
      </c>
      <c r="W805" s="3"/>
      <c r="X805" s="3">
        <v>2.625</v>
      </c>
      <c r="Y805" s="3">
        <f t="shared" si="139"/>
        <v>1.125</v>
      </c>
      <c r="Z805" s="3">
        <f t="shared" si="149"/>
        <v>34.965000000000003</v>
      </c>
      <c r="AA805" s="1">
        <v>2625</v>
      </c>
      <c r="AB805" s="1">
        <f t="shared" si="142"/>
        <v>2.625</v>
      </c>
    </row>
    <row r="806" spans="1:28" ht="43.2" x14ac:dyDescent="0.3">
      <c r="A806" s="3">
        <f t="shared" si="150"/>
        <v>789</v>
      </c>
      <c r="B806" s="3" t="s">
        <v>2561</v>
      </c>
      <c r="C806" s="3">
        <v>1</v>
      </c>
      <c r="D806" s="3" t="s">
        <v>1571</v>
      </c>
      <c r="E806" s="3" t="s">
        <v>828</v>
      </c>
      <c r="F806" s="3" t="s">
        <v>812</v>
      </c>
      <c r="G806" s="3"/>
      <c r="H806" s="3"/>
      <c r="I806" s="3" t="s">
        <v>2496</v>
      </c>
      <c r="J806" s="3">
        <v>13.32</v>
      </c>
      <c r="K806" s="3">
        <v>3750</v>
      </c>
      <c r="L806" s="3" t="s">
        <v>25</v>
      </c>
      <c r="M806" s="3">
        <v>1</v>
      </c>
      <c r="N806" s="28">
        <f t="shared" si="143"/>
        <v>3.75</v>
      </c>
      <c r="O806" s="40">
        <f t="shared" si="144"/>
        <v>49.95</v>
      </c>
      <c r="P806" s="12">
        <v>0</v>
      </c>
      <c r="Q806" s="46">
        <f t="shared" si="147"/>
        <v>0</v>
      </c>
      <c r="R806" s="12"/>
      <c r="S806" s="3">
        <f t="shared" si="148"/>
        <v>3.75</v>
      </c>
      <c r="T806" s="46" t="s">
        <v>2502</v>
      </c>
      <c r="U806" s="42">
        <f t="shared" si="145"/>
        <v>49.95</v>
      </c>
      <c r="V806" s="42">
        <f t="shared" si="146"/>
        <v>0</v>
      </c>
      <c r="W806" s="3"/>
      <c r="X806" s="3">
        <v>2.625</v>
      </c>
      <c r="Y806" s="3">
        <f t="shared" si="139"/>
        <v>1.125</v>
      </c>
      <c r="Z806" s="3">
        <f t="shared" si="149"/>
        <v>34.965000000000003</v>
      </c>
      <c r="AA806" s="1">
        <v>2625</v>
      </c>
      <c r="AB806" s="1">
        <f t="shared" si="142"/>
        <v>2.625</v>
      </c>
    </row>
    <row r="807" spans="1:28" ht="43.2" x14ac:dyDescent="0.3">
      <c r="A807" s="3">
        <f t="shared" si="150"/>
        <v>790</v>
      </c>
      <c r="B807" s="3" t="s">
        <v>2561</v>
      </c>
      <c r="C807" s="3">
        <v>1</v>
      </c>
      <c r="D807" s="3" t="s">
        <v>1571</v>
      </c>
      <c r="E807" s="3" t="s">
        <v>829</v>
      </c>
      <c r="F807" s="3" t="s">
        <v>812</v>
      </c>
      <c r="G807" s="3"/>
      <c r="H807" s="3"/>
      <c r="I807" s="3" t="s">
        <v>2496</v>
      </c>
      <c r="J807" s="3">
        <v>13.32</v>
      </c>
      <c r="K807" s="3">
        <v>2600</v>
      </c>
      <c r="L807" s="3" t="s">
        <v>25</v>
      </c>
      <c r="M807" s="3">
        <v>1</v>
      </c>
      <c r="N807" s="28">
        <f t="shared" si="143"/>
        <v>2.6</v>
      </c>
      <c r="O807" s="40">
        <f t="shared" si="144"/>
        <v>34.632000000000005</v>
      </c>
      <c r="P807" s="12">
        <v>0</v>
      </c>
      <c r="Q807" s="46">
        <f t="shared" si="147"/>
        <v>0</v>
      </c>
      <c r="R807" s="12"/>
      <c r="S807" s="3">
        <f t="shared" si="148"/>
        <v>2.6</v>
      </c>
      <c r="T807" s="46" t="s">
        <v>2502</v>
      </c>
      <c r="U807" s="42">
        <f t="shared" si="145"/>
        <v>34.632000000000005</v>
      </c>
      <c r="V807" s="42">
        <f t="shared" si="146"/>
        <v>0</v>
      </c>
      <c r="W807" s="3"/>
      <c r="X807" s="3">
        <v>1.82</v>
      </c>
      <c r="Y807" s="3">
        <f t="shared" si="139"/>
        <v>0.78</v>
      </c>
      <c r="Z807" s="3">
        <f t="shared" si="149"/>
        <v>24.2424</v>
      </c>
      <c r="AA807" s="1">
        <v>1820</v>
      </c>
      <c r="AB807" s="1">
        <f t="shared" si="142"/>
        <v>1.82</v>
      </c>
    </row>
    <row r="808" spans="1:28" ht="43.2" x14ac:dyDescent="0.3">
      <c r="A808" s="3">
        <f t="shared" si="150"/>
        <v>791</v>
      </c>
      <c r="B808" s="3" t="s">
        <v>2561</v>
      </c>
      <c r="C808" s="3">
        <v>1</v>
      </c>
      <c r="D808" s="3" t="s">
        <v>1571</v>
      </c>
      <c r="E808" s="3" t="s">
        <v>830</v>
      </c>
      <c r="F808" s="3" t="s">
        <v>812</v>
      </c>
      <c r="G808" s="3"/>
      <c r="H808" s="3"/>
      <c r="I808" s="3" t="s">
        <v>2496</v>
      </c>
      <c r="J808" s="3">
        <v>13.32</v>
      </c>
      <c r="K808" s="3">
        <v>4190</v>
      </c>
      <c r="L808" s="3" t="s">
        <v>25</v>
      </c>
      <c r="M808" s="3">
        <v>1</v>
      </c>
      <c r="N808" s="28">
        <f t="shared" si="143"/>
        <v>4.1900000000000004</v>
      </c>
      <c r="O808" s="40">
        <f t="shared" si="144"/>
        <v>55.810800000000008</v>
      </c>
      <c r="P808" s="12">
        <v>0</v>
      </c>
      <c r="Q808" s="46">
        <f t="shared" si="147"/>
        <v>0</v>
      </c>
      <c r="R808" s="12"/>
      <c r="S808" s="3">
        <f t="shared" si="148"/>
        <v>4.1900000000000004</v>
      </c>
      <c r="T808" s="46" t="s">
        <v>2502</v>
      </c>
      <c r="U808" s="42">
        <f t="shared" si="145"/>
        <v>55.810800000000008</v>
      </c>
      <c r="V808" s="42">
        <f t="shared" si="146"/>
        <v>0</v>
      </c>
      <c r="W808" s="3"/>
      <c r="X808" s="3">
        <v>2.9329999999999998</v>
      </c>
      <c r="Y808" s="3">
        <f t="shared" si="139"/>
        <v>1.2570000000000006</v>
      </c>
      <c r="Z808" s="3">
        <f t="shared" si="149"/>
        <v>39.06756</v>
      </c>
      <c r="AA808" s="1">
        <v>2933</v>
      </c>
      <c r="AB808" s="1">
        <f t="shared" si="142"/>
        <v>2.9329999999999998</v>
      </c>
    </row>
    <row r="809" spans="1:28" ht="43.2" x14ac:dyDescent="0.3">
      <c r="A809" s="3">
        <f t="shared" si="150"/>
        <v>792</v>
      </c>
      <c r="B809" s="3" t="s">
        <v>2561</v>
      </c>
      <c r="C809" s="3">
        <v>1</v>
      </c>
      <c r="D809" s="3" t="s">
        <v>1571</v>
      </c>
      <c r="E809" s="3" t="s">
        <v>831</v>
      </c>
      <c r="F809" s="3" t="s">
        <v>812</v>
      </c>
      <c r="G809" s="3"/>
      <c r="H809" s="3"/>
      <c r="I809" s="3" t="s">
        <v>2496</v>
      </c>
      <c r="J809" s="3">
        <v>13.32</v>
      </c>
      <c r="K809" s="3">
        <v>6300</v>
      </c>
      <c r="L809" s="3" t="s">
        <v>25</v>
      </c>
      <c r="M809" s="3">
        <v>1</v>
      </c>
      <c r="N809" s="28">
        <f t="shared" si="143"/>
        <v>6.3</v>
      </c>
      <c r="O809" s="40">
        <f t="shared" si="144"/>
        <v>83.915999999999997</v>
      </c>
      <c r="P809" s="12">
        <v>0</v>
      </c>
      <c r="Q809" s="46">
        <f t="shared" si="147"/>
        <v>0</v>
      </c>
      <c r="R809" s="12"/>
      <c r="S809" s="3">
        <f t="shared" si="148"/>
        <v>6.3</v>
      </c>
      <c r="T809" s="46" t="s">
        <v>2502</v>
      </c>
      <c r="U809" s="42">
        <f t="shared" si="145"/>
        <v>83.915999999999997</v>
      </c>
      <c r="V809" s="42">
        <f t="shared" si="146"/>
        <v>0</v>
      </c>
      <c r="W809" s="3"/>
      <c r="X809" s="3">
        <v>4.41</v>
      </c>
      <c r="Y809" s="3">
        <f t="shared" si="139"/>
        <v>1.8899999999999997</v>
      </c>
      <c r="Z809" s="3">
        <f t="shared" si="149"/>
        <v>58.741200000000006</v>
      </c>
      <c r="AA809" s="1">
        <v>4410</v>
      </c>
      <c r="AB809" s="1">
        <f t="shared" si="142"/>
        <v>4.41</v>
      </c>
    </row>
    <row r="810" spans="1:28" ht="43.2" x14ac:dyDescent="0.3">
      <c r="A810" s="3">
        <f t="shared" si="150"/>
        <v>793</v>
      </c>
      <c r="B810" s="3" t="s">
        <v>2561</v>
      </c>
      <c r="C810" s="3">
        <v>1</v>
      </c>
      <c r="D810" s="3" t="s">
        <v>1571</v>
      </c>
      <c r="E810" s="3" t="s">
        <v>832</v>
      </c>
      <c r="F810" s="3" t="s">
        <v>812</v>
      </c>
      <c r="G810" s="3"/>
      <c r="H810" s="3"/>
      <c r="I810" s="3" t="s">
        <v>2496</v>
      </c>
      <c r="J810" s="3">
        <v>13.32</v>
      </c>
      <c r="K810" s="3">
        <v>6700</v>
      </c>
      <c r="L810" s="3" t="s">
        <v>25</v>
      </c>
      <c r="M810" s="3">
        <v>1</v>
      </c>
      <c r="N810" s="28">
        <f t="shared" si="143"/>
        <v>6.7</v>
      </c>
      <c r="O810" s="40">
        <f t="shared" si="144"/>
        <v>89.244</v>
      </c>
      <c r="P810" s="12">
        <v>0</v>
      </c>
      <c r="Q810" s="46">
        <f t="shared" si="147"/>
        <v>0</v>
      </c>
      <c r="R810" s="12"/>
      <c r="S810" s="3">
        <f t="shared" si="148"/>
        <v>6.7</v>
      </c>
      <c r="T810" s="46" t="s">
        <v>2502</v>
      </c>
      <c r="U810" s="42">
        <f t="shared" si="145"/>
        <v>89.244</v>
      </c>
      <c r="V810" s="42">
        <f t="shared" si="146"/>
        <v>0</v>
      </c>
      <c r="W810" s="3"/>
      <c r="X810" s="3">
        <v>4.6900000000000004</v>
      </c>
      <c r="Y810" s="3">
        <f t="shared" si="139"/>
        <v>2.0099999999999998</v>
      </c>
      <c r="Z810" s="3">
        <f t="shared" si="149"/>
        <v>62.470800000000004</v>
      </c>
      <c r="AA810" s="1">
        <v>4690</v>
      </c>
      <c r="AB810" s="1">
        <f t="shared" si="142"/>
        <v>4.6900000000000004</v>
      </c>
    </row>
    <row r="811" spans="1:28" ht="43.2" x14ac:dyDescent="0.3">
      <c r="A811" s="3">
        <f t="shared" si="150"/>
        <v>794</v>
      </c>
      <c r="B811" s="3" t="s">
        <v>2561</v>
      </c>
      <c r="C811" s="3">
        <v>1</v>
      </c>
      <c r="D811" s="3" t="s">
        <v>1571</v>
      </c>
      <c r="E811" s="3" t="s">
        <v>833</v>
      </c>
      <c r="F811" s="3" t="s">
        <v>812</v>
      </c>
      <c r="G811" s="3"/>
      <c r="H811" s="3"/>
      <c r="I811" s="3" t="s">
        <v>2496</v>
      </c>
      <c r="J811" s="3">
        <v>13.32</v>
      </c>
      <c r="K811" s="3">
        <v>6300</v>
      </c>
      <c r="L811" s="3" t="s">
        <v>25</v>
      </c>
      <c r="M811" s="3">
        <v>1</v>
      </c>
      <c r="N811" s="28">
        <f t="shared" si="143"/>
        <v>6.3</v>
      </c>
      <c r="O811" s="40">
        <f t="shared" si="144"/>
        <v>83.915999999999997</v>
      </c>
      <c r="P811" s="12">
        <v>0</v>
      </c>
      <c r="Q811" s="46">
        <f t="shared" si="147"/>
        <v>0</v>
      </c>
      <c r="R811" s="12"/>
      <c r="S811" s="3">
        <f t="shared" si="148"/>
        <v>6.3</v>
      </c>
      <c r="T811" s="46" t="s">
        <v>2502</v>
      </c>
      <c r="U811" s="42">
        <f t="shared" si="145"/>
        <v>83.915999999999997</v>
      </c>
      <c r="V811" s="42">
        <f t="shared" si="146"/>
        <v>0</v>
      </c>
      <c r="W811" s="3"/>
      <c r="X811" s="3">
        <v>4.41</v>
      </c>
      <c r="Y811" s="3">
        <f t="shared" si="139"/>
        <v>1.8899999999999997</v>
      </c>
      <c r="Z811" s="3">
        <f t="shared" si="149"/>
        <v>58.741200000000006</v>
      </c>
      <c r="AA811" s="1">
        <v>4410</v>
      </c>
      <c r="AB811" s="1">
        <f t="shared" si="142"/>
        <v>4.41</v>
      </c>
    </row>
    <row r="812" spans="1:28" ht="43.2" x14ac:dyDescent="0.3">
      <c r="A812" s="3">
        <f t="shared" si="150"/>
        <v>795</v>
      </c>
      <c r="B812" s="3" t="s">
        <v>2561</v>
      </c>
      <c r="C812" s="3">
        <v>1</v>
      </c>
      <c r="D812" s="3" t="s">
        <v>1571</v>
      </c>
      <c r="E812" s="3" t="s">
        <v>835</v>
      </c>
      <c r="F812" s="3" t="s">
        <v>812</v>
      </c>
      <c r="G812" s="3"/>
      <c r="H812" s="3"/>
      <c r="I812" s="3" t="s">
        <v>2496</v>
      </c>
      <c r="J812" s="3">
        <v>13.32</v>
      </c>
      <c r="K812" s="3">
        <v>6300</v>
      </c>
      <c r="L812" s="3" t="s">
        <v>25</v>
      </c>
      <c r="M812" s="3">
        <v>1</v>
      </c>
      <c r="N812" s="28">
        <f t="shared" si="143"/>
        <v>6.3</v>
      </c>
      <c r="O812" s="40">
        <f t="shared" si="144"/>
        <v>83.915999999999997</v>
      </c>
      <c r="P812" s="12">
        <v>0</v>
      </c>
      <c r="Q812" s="46">
        <f t="shared" si="147"/>
        <v>0</v>
      </c>
      <c r="R812" s="12"/>
      <c r="S812" s="3">
        <f t="shared" si="148"/>
        <v>6.3</v>
      </c>
      <c r="T812" s="46" t="s">
        <v>2502</v>
      </c>
      <c r="U812" s="42">
        <f t="shared" si="145"/>
        <v>83.915999999999997</v>
      </c>
      <c r="V812" s="42">
        <f t="shared" si="146"/>
        <v>0</v>
      </c>
      <c r="W812" s="3"/>
      <c r="X812" s="3">
        <v>4.41</v>
      </c>
      <c r="Y812" s="3">
        <f t="shared" si="139"/>
        <v>1.8899999999999997</v>
      </c>
      <c r="Z812" s="3">
        <f t="shared" si="149"/>
        <v>58.741200000000006</v>
      </c>
      <c r="AA812" s="1">
        <v>4410</v>
      </c>
      <c r="AB812" s="1">
        <f t="shared" si="142"/>
        <v>4.41</v>
      </c>
    </row>
    <row r="813" spans="1:28" ht="43.2" x14ac:dyDescent="0.3">
      <c r="A813" s="3">
        <f t="shared" si="150"/>
        <v>796</v>
      </c>
      <c r="B813" s="3" t="s">
        <v>2561</v>
      </c>
      <c r="C813" s="3">
        <v>1</v>
      </c>
      <c r="D813" s="3" t="s">
        <v>1571</v>
      </c>
      <c r="E813" s="3" t="s">
        <v>836</v>
      </c>
      <c r="F813" s="3" t="s">
        <v>812</v>
      </c>
      <c r="G813" s="3"/>
      <c r="H813" s="3"/>
      <c r="I813" s="3" t="s">
        <v>2496</v>
      </c>
      <c r="J813" s="3">
        <v>13.32</v>
      </c>
      <c r="K813" s="3">
        <v>6300</v>
      </c>
      <c r="L813" s="3" t="s">
        <v>25</v>
      </c>
      <c r="M813" s="3">
        <v>1</v>
      </c>
      <c r="N813" s="28">
        <f t="shared" si="143"/>
        <v>6.3</v>
      </c>
      <c r="O813" s="40">
        <f t="shared" si="144"/>
        <v>83.915999999999997</v>
      </c>
      <c r="P813" s="12">
        <v>0</v>
      </c>
      <c r="Q813" s="46">
        <f t="shared" si="147"/>
        <v>0</v>
      </c>
      <c r="R813" s="12"/>
      <c r="S813" s="3">
        <f t="shared" si="148"/>
        <v>6.3</v>
      </c>
      <c r="T813" s="46" t="s">
        <v>2502</v>
      </c>
      <c r="U813" s="42">
        <f t="shared" si="145"/>
        <v>83.915999999999997</v>
      </c>
      <c r="V813" s="42">
        <f t="shared" si="146"/>
        <v>0</v>
      </c>
      <c r="W813" s="3"/>
      <c r="X813" s="3">
        <v>3.78</v>
      </c>
      <c r="Y813" s="3">
        <f t="shared" ref="Y813:Y876" si="151">N813-X813</f>
        <v>2.52</v>
      </c>
      <c r="Z813" s="3">
        <f t="shared" si="149"/>
        <v>50.349599999999995</v>
      </c>
      <c r="AA813" s="1">
        <v>3780</v>
      </c>
      <c r="AB813" s="1">
        <f t="shared" si="142"/>
        <v>3.78</v>
      </c>
    </row>
    <row r="814" spans="1:28" ht="43.2" x14ac:dyDescent="0.3">
      <c r="A814" s="3">
        <f t="shared" si="150"/>
        <v>797</v>
      </c>
      <c r="B814" s="3" t="s">
        <v>2561</v>
      </c>
      <c r="C814" s="3">
        <v>1</v>
      </c>
      <c r="D814" s="3" t="s">
        <v>1571</v>
      </c>
      <c r="E814" s="3" t="s">
        <v>834</v>
      </c>
      <c r="F814" s="3" t="s">
        <v>812</v>
      </c>
      <c r="G814" s="3"/>
      <c r="H814" s="3"/>
      <c r="I814" s="3" t="s">
        <v>2496</v>
      </c>
      <c r="J814" s="3">
        <v>13.32</v>
      </c>
      <c r="K814" s="3">
        <v>6300</v>
      </c>
      <c r="L814" s="3" t="s">
        <v>25</v>
      </c>
      <c r="M814" s="3">
        <v>1</v>
      </c>
      <c r="N814" s="28">
        <f t="shared" si="143"/>
        <v>6.3</v>
      </c>
      <c r="O814" s="40">
        <f t="shared" si="144"/>
        <v>83.915999999999997</v>
      </c>
      <c r="P814" s="12">
        <v>0</v>
      </c>
      <c r="Q814" s="46">
        <f t="shared" si="147"/>
        <v>0</v>
      </c>
      <c r="R814" s="12"/>
      <c r="S814" s="3">
        <f t="shared" si="148"/>
        <v>6.3</v>
      </c>
      <c r="T814" s="46" t="s">
        <v>2502</v>
      </c>
      <c r="U814" s="42">
        <f t="shared" si="145"/>
        <v>83.915999999999997</v>
      </c>
      <c r="V814" s="42">
        <f t="shared" si="146"/>
        <v>0</v>
      </c>
      <c r="W814" s="3"/>
      <c r="X814" s="3">
        <v>3.78</v>
      </c>
      <c r="Y814" s="3">
        <f t="shared" si="151"/>
        <v>2.52</v>
      </c>
      <c r="Z814" s="3">
        <f t="shared" si="149"/>
        <v>50.349599999999995</v>
      </c>
      <c r="AA814" s="1">
        <v>3780</v>
      </c>
      <c r="AB814" s="1">
        <f t="shared" si="142"/>
        <v>3.78</v>
      </c>
    </row>
    <row r="815" spans="1:28" ht="43.2" x14ac:dyDescent="0.3">
      <c r="A815" s="3">
        <f t="shared" si="150"/>
        <v>798</v>
      </c>
      <c r="B815" s="3" t="s">
        <v>2561</v>
      </c>
      <c r="C815" s="3">
        <v>1</v>
      </c>
      <c r="D815" s="3" t="s">
        <v>1571</v>
      </c>
      <c r="E815" s="3" t="s">
        <v>837</v>
      </c>
      <c r="F815" s="3" t="s">
        <v>812</v>
      </c>
      <c r="G815" s="3"/>
      <c r="H815" s="3"/>
      <c r="I815" s="3" t="s">
        <v>2496</v>
      </c>
      <c r="J815" s="3">
        <v>13.32</v>
      </c>
      <c r="K815" s="3">
        <v>6300</v>
      </c>
      <c r="L815" s="3" t="s">
        <v>25</v>
      </c>
      <c r="M815" s="3">
        <v>1</v>
      </c>
      <c r="N815" s="28">
        <f t="shared" si="143"/>
        <v>6.3</v>
      </c>
      <c r="O815" s="40">
        <f t="shared" si="144"/>
        <v>83.915999999999997</v>
      </c>
      <c r="P815" s="12">
        <v>0</v>
      </c>
      <c r="Q815" s="46">
        <f t="shared" si="147"/>
        <v>0</v>
      </c>
      <c r="R815" s="12"/>
      <c r="S815" s="3">
        <f t="shared" si="148"/>
        <v>6.3</v>
      </c>
      <c r="T815" s="46" t="s">
        <v>2502</v>
      </c>
      <c r="U815" s="42">
        <f t="shared" si="145"/>
        <v>83.915999999999997</v>
      </c>
      <c r="V815" s="42">
        <f t="shared" si="146"/>
        <v>0</v>
      </c>
      <c r="W815" s="3"/>
      <c r="X815" s="3">
        <v>3.78</v>
      </c>
      <c r="Y815" s="3">
        <f t="shared" si="151"/>
        <v>2.52</v>
      </c>
      <c r="Z815" s="3">
        <f t="shared" si="149"/>
        <v>50.349599999999995</v>
      </c>
      <c r="AA815" s="1">
        <v>3780</v>
      </c>
      <c r="AB815" s="1">
        <f t="shared" si="142"/>
        <v>3.78</v>
      </c>
    </row>
    <row r="816" spans="1:28" ht="43.2" x14ac:dyDescent="0.3">
      <c r="A816" s="3">
        <f t="shared" si="150"/>
        <v>799</v>
      </c>
      <c r="B816" s="3" t="s">
        <v>2561</v>
      </c>
      <c r="C816" s="3">
        <v>1</v>
      </c>
      <c r="D816" s="3" t="s">
        <v>1571</v>
      </c>
      <c r="E816" s="3" t="s">
        <v>838</v>
      </c>
      <c r="F816" s="3" t="s">
        <v>812</v>
      </c>
      <c r="G816" s="3"/>
      <c r="H816" s="3"/>
      <c r="I816" s="3" t="s">
        <v>2496</v>
      </c>
      <c r="J816" s="3">
        <v>13.32</v>
      </c>
      <c r="K816" s="3">
        <v>6300</v>
      </c>
      <c r="L816" s="3" t="s">
        <v>25</v>
      </c>
      <c r="M816" s="3">
        <v>1</v>
      </c>
      <c r="N816" s="28">
        <f t="shared" si="143"/>
        <v>6.3</v>
      </c>
      <c r="O816" s="40">
        <f t="shared" si="144"/>
        <v>83.915999999999997</v>
      </c>
      <c r="P816" s="12">
        <v>0</v>
      </c>
      <c r="Q816" s="46">
        <f t="shared" si="147"/>
        <v>0</v>
      </c>
      <c r="R816" s="12"/>
      <c r="S816" s="3">
        <f t="shared" si="148"/>
        <v>6.3</v>
      </c>
      <c r="T816" s="46" t="s">
        <v>2502</v>
      </c>
      <c r="U816" s="42">
        <f t="shared" si="145"/>
        <v>83.915999999999997</v>
      </c>
      <c r="V816" s="42">
        <f t="shared" si="146"/>
        <v>0</v>
      </c>
      <c r="W816" s="3"/>
      <c r="X816" s="3">
        <v>3.78</v>
      </c>
      <c r="Y816" s="3">
        <f t="shared" si="151"/>
        <v>2.52</v>
      </c>
      <c r="Z816" s="3">
        <f t="shared" si="149"/>
        <v>50.349599999999995</v>
      </c>
      <c r="AA816" s="1">
        <v>3780</v>
      </c>
      <c r="AB816" s="1">
        <f t="shared" si="142"/>
        <v>3.78</v>
      </c>
    </row>
    <row r="817" spans="1:28" ht="43.2" x14ac:dyDescent="0.3">
      <c r="A817" s="3">
        <f t="shared" si="150"/>
        <v>800</v>
      </c>
      <c r="B817" s="3" t="s">
        <v>2561</v>
      </c>
      <c r="C817" s="3">
        <v>1</v>
      </c>
      <c r="D817" s="3" t="s">
        <v>1571</v>
      </c>
      <c r="E817" s="3" t="s">
        <v>840</v>
      </c>
      <c r="F817" s="3" t="s">
        <v>812</v>
      </c>
      <c r="G817" s="3"/>
      <c r="H817" s="3"/>
      <c r="I817" s="3" t="s">
        <v>2496</v>
      </c>
      <c r="J817" s="3">
        <v>13.32</v>
      </c>
      <c r="K817" s="3">
        <v>3600</v>
      </c>
      <c r="L817" s="3" t="s">
        <v>25</v>
      </c>
      <c r="M817" s="3">
        <v>1</v>
      </c>
      <c r="N817" s="28">
        <f t="shared" si="143"/>
        <v>3.6</v>
      </c>
      <c r="O817" s="40">
        <f t="shared" si="144"/>
        <v>47.952000000000005</v>
      </c>
      <c r="P817" s="12">
        <v>0</v>
      </c>
      <c r="Q817" s="46">
        <f t="shared" si="147"/>
        <v>0</v>
      </c>
      <c r="R817" s="12"/>
      <c r="S817" s="3">
        <f t="shared" si="148"/>
        <v>3.6</v>
      </c>
      <c r="T817" s="46" t="s">
        <v>2502</v>
      </c>
      <c r="U817" s="42">
        <f t="shared" si="145"/>
        <v>47.952000000000005</v>
      </c>
      <c r="V817" s="42">
        <f t="shared" si="146"/>
        <v>0</v>
      </c>
      <c r="W817" s="3"/>
      <c r="X817" s="3">
        <v>2.16</v>
      </c>
      <c r="Y817" s="3">
        <f t="shared" si="151"/>
        <v>1.44</v>
      </c>
      <c r="Z817" s="3">
        <f t="shared" si="149"/>
        <v>28.771200000000004</v>
      </c>
      <c r="AA817" s="1">
        <v>2160</v>
      </c>
      <c r="AB817" s="1">
        <f t="shared" si="142"/>
        <v>2.16</v>
      </c>
    </row>
    <row r="818" spans="1:28" ht="43.2" x14ac:dyDescent="0.3">
      <c r="A818" s="3">
        <f t="shared" si="150"/>
        <v>801</v>
      </c>
      <c r="B818" s="3" t="s">
        <v>2561</v>
      </c>
      <c r="C818" s="3">
        <v>1</v>
      </c>
      <c r="D818" s="3" t="s">
        <v>1571</v>
      </c>
      <c r="E818" s="3" t="s">
        <v>839</v>
      </c>
      <c r="F818" s="3" t="s">
        <v>812</v>
      </c>
      <c r="G818" s="3"/>
      <c r="H818" s="3"/>
      <c r="I818" s="3" t="s">
        <v>2496</v>
      </c>
      <c r="J818" s="3">
        <v>13.32</v>
      </c>
      <c r="K818" s="3">
        <v>3600</v>
      </c>
      <c r="L818" s="3" t="s">
        <v>25</v>
      </c>
      <c r="M818" s="3">
        <v>1</v>
      </c>
      <c r="N818" s="28">
        <f t="shared" si="143"/>
        <v>3.6</v>
      </c>
      <c r="O818" s="40">
        <f t="shared" si="144"/>
        <v>47.952000000000005</v>
      </c>
      <c r="P818" s="12">
        <v>0</v>
      </c>
      <c r="Q818" s="46">
        <f t="shared" si="147"/>
        <v>0</v>
      </c>
      <c r="R818" s="12"/>
      <c r="S818" s="3">
        <f t="shared" si="148"/>
        <v>3.6</v>
      </c>
      <c r="T818" s="46" t="s">
        <v>2502</v>
      </c>
      <c r="U818" s="42">
        <f t="shared" si="145"/>
        <v>47.952000000000005</v>
      </c>
      <c r="V818" s="42">
        <f t="shared" si="146"/>
        <v>0</v>
      </c>
      <c r="W818" s="3"/>
      <c r="X818" s="3">
        <v>2.16</v>
      </c>
      <c r="Y818" s="3">
        <f t="shared" si="151"/>
        <v>1.44</v>
      </c>
      <c r="Z818" s="3">
        <f t="shared" si="149"/>
        <v>28.771200000000004</v>
      </c>
      <c r="AA818" s="1">
        <v>2160</v>
      </c>
      <c r="AB818" s="1">
        <f t="shared" si="142"/>
        <v>2.16</v>
      </c>
    </row>
    <row r="819" spans="1:28" ht="43.2" x14ac:dyDescent="0.3">
      <c r="A819" s="3">
        <f t="shared" si="150"/>
        <v>802</v>
      </c>
      <c r="B819" s="3" t="s">
        <v>2561</v>
      </c>
      <c r="C819" s="3">
        <v>1</v>
      </c>
      <c r="D819" s="3" t="s">
        <v>1571</v>
      </c>
      <c r="E819" s="3" t="s">
        <v>841</v>
      </c>
      <c r="F819" s="3" t="s">
        <v>812</v>
      </c>
      <c r="G819" s="3"/>
      <c r="H819" s="3"/>
      <c r="I819" s="3" t="s">
        <v>2496</v>
      </c>
      <c r="J819" s="3">
        <v>13.32</v>
      </c>
      <c r="K819" s="3">
        <v>6300</v>
      </c>
      <c r="L819" s="3" t="s">
        <v>25</v>
      </c>
      <c r="M819" s="3">
        <v>1</v>
      </c>
      <c r="N819" s="28">
        <f t="shared" si="143"/>
        <v>6.3</v>
      </c>
      <c r="O819" s="40">
        <f t="shared" si="144"/>
        <v>83.915999999999997</v>
      </c>
      <c r="P819" s="12">
        <v>0</v>
      </c>
      <c r="Q819" s="46">
        <f t="shared" si="147"/>
        <v>0</v>
      </c>
      <c r="R819" s="12"/>
      <c r="S819" s="3">
        <f t="shared" si="148"/>
        <v>6.3</v>
      </c>
      <c r="T819" s="46" t="s">
        <v>2502</v>
      </c>
      <c r="U819" s="42">
        <f t="shared" si="145"/>
        <v>83.915999999999997</v>
      </c>
      <c r="V819" s="42">
        <f t="shared" si="146"/>
        <v>0</v>
      </c>
      <c r="W819" s="3"/>
      <c r="X819" s="3">
        <v>3.78</v>
      </c>
      <c r="Y819" s="3">
        <f t="shared" si="151"/>
        <v>2.52</v>
      </c>
      <c r="Z819" s="3">
        <f t="shared" si="149"/>
        <v>50.349599999999995</v>
      </c>
      <c r="AA819" s="1">
        <v>3780</v>
      </c>
      <c r="AB819" s="1">
        <f t="shared" si="142"/>
        <v>3.78</v>
      </c>
    </row>
    <row r="820" spans="1:28" ht="43.2" x14ac:dyDescent="0.3">
      <c r="A820" s="3">
        <f t="shared" si="150"/>
        <v>803</v>
      </c>
      <c r="B820" s="3" t="s">
        <v>2561</v>
      </c>
      <c r="C820" s="3">
        <v>1</v>
      </c>
      <c r="D820" s="3" t="s">
        <v>1571</v>
      </c>
      <c r="E820" s="3" t="s">
        <v>842</v>
      </c>
      <c r="F820" s="3" t="s">
        <v>812</v>
      </c>
      <c r="G820" s="3"/>
      <c r="H820" s="3"/>
      <c r="I820" s="3" t="s">
        <v>2496</v>
      </c>
      <c r="J820" s="3">
        <v>13.32</v>
      </c>
      <c r="K820" s="3">
        <v>6700</v>
      </c>
      <c r="L820" s="3" t="s">
        <v>25</v>
      </c>
      <c r="M820" s="3">
        <v>1</v>
      </c>
      <c r="N820" s="28">
        <f t="shared" si="143"/>
        <v>6.7</v>
      </c>
      <c r="O820" s="40">
        <f t="shared" si="144"/>
        <v>89.244</v>
      </c>
      <c r="P820" s="12">
        <v>0</v>
      </c>
      <c r="Q820" s="46">
        <f t="shared" si="147"/>
        <v>0</v>
      </c>
      <c r="R820" s="12"/>
      <c r="S820" s="3">
        <f t="shared" si="148"/>
        <v>6.7</v>
      </c>
      <c r="T820" s="46" t="s">
        <v>2502</v>
      </c>
      <c r="U820" s="42">
        <f t="shared" si="145"/>
        <v>89.244</v>
      </c>
      <c r="V820" s="42">
        <f t="shared" si="146"/>
        <v>0</v>
      </c>
      <c r="W820" s="3"/>
      <c r="X820" s="3">
        <v>3.35</v>
      </c>
      <c r="Y820" s="3">
        <f t="shared" si="151"/>
        <v>3.35</v>
      </c>
      <c r="Z820" s="3">
        <f t="shared" si="149"/>
        <v>44.622</v>
      </c>
      <c r="AA820" s="1">
        <v>3350</v>
      </c>
      <c r="AB820" s="1">
        <f t="shared" si="142"/>
        <v>3.35</v>
      </c>
    </row>
    <row r="821" spans="1:28" ht="43.2" x14ac:dyDescent="0.3">
      <c r="A821" s="3">
        <f t="shared" si="150"/>
        <v>804</v>
      </c>
      <c r="B821" s="3" t="s">
        <v>2561</v>
      </c>
      <c r="C821" s="3">
        <v>1</v>
      </c>
      <c r="D821" s="3" t="s">
        <v>1571</v>
      </c>
      <c r="E821" s="3" t="s">
        <v>843</v>
      </c>
      <c r="F821" s="3" t="s">
        <v>812</v>
      </c>
      <c r="G821" s="3"/>
      <c r="H821" s="3"/>
      <c r="I821" s="3" t="s">
        <v>2496</v>
      </c>
      <c r="J821" s="3">
        <v>13.32</v>
      </c>
      <c r="K821" s="3">
        <v>6700</v>
      </c>
      <c r="L821" s="3" t="s">
        <v>25</v>
      </c>
      <c r="M821" s="3">
        <v>1</v>
      </c>
      <c r="N821" s="28">
        <f t="shared" si="143"/>
        <v>6.7</v>
      </c>
      <c r="O821" s="40">
        <f t="shared" si="144"/>
        <v>89.244</v>
      </c>
      <c r="P821" s="12">
        <v>0</v>
      </c>
      <c r="Q821" s="46">
        <f t="shared" si="147"/>
        <v>0</v>
      </c>
      <c r="R821" s="12"/>
      <c r="S821" s="3">
        <f t="shared" si="148"/>
        <v>6.7</v>
      </c>
      <c r="T821" s="46" t="s">
        <v>2502</v>
      </c>
      <c r="U821" s="42">
        <f t="shared" si="145"/>
        <v>89.244</v>
      </c>
      <c r="V821" s="42">
        <f t="shared" si="146"/>
        <v>0</v>
      </c>
      <c r="W821" s="3"/>
      <c r="X821" s="3">
        <v>3.35</v>
      </c>
      <c r="Y821" s="3">
        <f t="shared" si="151"/>
        <v>3.35</v>
      </c>
      <c r="Z821" s="3">
        <f t="shared" si="149"/>
        <v>44.622</v>
      </c>
      <c r="AA821" s="1">
        <v>3350</v>
      </c>
      <c r="AB821" s="1">
        <f t="shared" si="142"/>
        <v>3.35</v>
      </c>
    </row>
    <row r="822" spans="1:28" ht="43.2" x14ac:dyDescent="0.3">
      <c r="A822" s="3">
        <f t="shared" si="150"/>
        <v>805</v>
      </c>
      <c r="B822" s="3" t="s">
        <v>2561</v>
      </c>
      <c r="C822" s="3">
        <v>1</v>
      </c>
      <c r="D822" s="3" t="s">
        <v>1571</v>
      </c>
      <c r="E822" s="3" t="s">
        <v>844</v>
      </c>
      <c r="F822" s="3" t="s">
        <v>812</v>
      </c>
      <c r="G822" s="3"/>
      <c r="H822" s="3"/>
      <c r="I822" s="3" t="s">
        <v>2496</v>
      </c>
      <c r="J822" s="3">
        <v>13.32</v>
      </c>
      <c r="K822" s="3">
        <v>6700</v>
      </c>
      <c r="L822" s="3" t="s">
        <v>25</v>
      </c>
      <c r="M822" s="3">
        <v>1</v>
      </c>
      <c r="N822" s="28">
        <f t="shared" si="143"/>
        <v>6.7</v>
      </c>
      <c r="O822" s="40">
        <f t="shared" si="144"/>
        <v>89.244</v>
      </c>
      <c r="P822" s="12">
        <v>0</v>
      </c>
      <c r="Q822" s="46">
        <f t="shared" si="147"/>
        <v>0</v>
      </c>
      <c r="R822" s="12"/>
      <c r="S822" s="3">
        <f t="shared" si="148"/>
        <v>6.7</v>
      </c>
      <c r="T822" s="46" t="s">
        <v>2502</v>
      </c>
      <c r="U822" s="42">
        <f t="shared" si="145"/>
        <v>89.244</v>
      </c>
      <c r="V822" s="42">
        <f t="shared" si="146"/>
        <v>0</v>
      </c>
      <c r="W822" s="3"/>
      <c r="X822" s="3">
        <v>3.35</v>
      </c>
      <c r="Y822" s="3">
        <f t="shared" si="151"/>
        <v>3.35</v>
      </c>
      <c r="Z822" s="3">
        <f t="shared" si="149"/>
        <v>44.622</v>
      </c>
      <c r="AA822" s="1">
        <v>3350</v>
      </c>
      <c r="AB822" s="1">
        <f t="shared" si="142"/>
        <v>3.35</v>
      </c>
    </row>
    <row r="823" spans="1:28" ht="43.2" x14ac:dyDescent="0.3">
      <c r="A823" s="3">
        <f t="shared" si="150"/>
        <v>806</v>
      </c>
      <c r="B823" s="3" t="s">
        <v>2561</v>
      </c>
      <c r="C823" s="3">
        <v>1</v>
      </c>
      <c r="D823" s="3" t="s">
        <v>1571</v>
      </c>
      <c r="E823" s="3" t="s">
        <v>845</v>
      </c>
      <c r="F823" s="3" t="s">
        <v>812</v>
      </c>
      <c r="G823" s="3"/>
      <c r="H823" s="3"/>
      <c r="I823" s="3" t="s">
        <v>2496</v>
      </c>
      <c r="J823" s="3">
        <v>13.32</v>
      </c>
      <c r="K823" s="3">
        <v>6700</v>
      </c>
      <c r="L823" s="3" t="s">
        <v>25</v>
      </c>
      <c r="M823" s="3">
        <v>1</v>
      </c>
      <c r="N823" s="28">
        <f t="shared" si="143"/>
        <v>6.7</v>
      </c>
      <c r="O823" s="40">
        <f t="shared" si="144"/>
        <v>89.244</v>
      </c>
      <c r="P823" s="12">
        <v>0</v>
      </c>
      <c r="Q823" s="46">
        <f t="shared" si="147"/>
        <v>0</v>
      </c>
      <c r="R823" s="12"/>
      <c r="S823" s="3">
        <f t="shared" si="148"/>
        <v>6.7</v>
      </c>
      <c r="T823" s="46" t="s">
        <v>2502</v>
      </c>
      <c r="U823" s="42">
        <f t="shared" si="145"/>
        <v>89.244</v>
      </c>
      <c r="V823" s="42">
        <f t="shared" si="146"/>
        <v>0</v>
      </c>
      <c r="W823" s="3"/>
      <c r="X823" s="3">
        <v>3.35</v>
      </c>
      <c r="Y823" s="3">
        <f t="shared" si="151"/>
        <v>3.35</v>
      </c>
      <c r="Z823" s="3">
        <f t="shared" si="149"/>
        <v>44.622</v>
      </c>
      <c r="AA823" s="1">
        <v>3350</v>
      </c>
      <c r="AB823" s="1">
        <f t="shared" si="142"/>
        <v>3.35</v>
      </c>
    </row>
    <row r="824" spans="1:28" ht="43.2" x14ac:dyDescent="0.3">
      <c r="A824" s="3">
        <f t="shared" si="150"/>
        <v>807</v>
      </c>
      <c r="B824" s="3" t="s">
        <v>2561</v>
      </c>
      <c r="C824" s="3">
        <v>1</v>
      </c>
      <c r="D824" s="3" t="s">
        <v>1571</v>
      </c>
      <c r="E824" s="3" t="s">
        <v>846</v>
      </c>
      <c r="F824" s="3" t="s">
        <v>812</v>
      </c>
      <c r="G824" s="3"/>
      <c r="H824" s="3"/>
      <c r="I824" s="3" t="s">
        <v>2496</v>
      </c>
      <c r="J824" s="3">
        <v>13.32</v>
      </c>
      <c r="K824" s="3">
        <v>6300</v>
      </c>
      <c r="L824" s="3" t="s">
        <v>25</v>
      </c>
      <c r="M824" s="3">
        <v>1</v>
      </c>
      <c r="N824" s="28">
        <f t="shared" si="143"/>
        <v>6.3</v>
      </c>
      <c r="O824" s="40">
        <f t="shared" si="144"/>
        <v>83.915999999999997</v>
      </c>
      <c r="P824" s="12">
        <v>0</v>
      </c>
      <c r="Q824" s="46">
        <f t="shared" si="147"/>
        <v>0</v>
      </c>
      <c r="R824" s="12"/>
      <c r="S824" s="3">
        <f t="shared" si="148"/>
        <v>6.3</v>
      </c>
      <c r="T824" s="46" t="s">
        <v>2502</v>
      </c>
      <c r="U824" s="42">
        <f t="shared" si="145"/>
        <v>83.915999999999997</v>
      </c>
      <c r="V824" s="42">
        <f t="shared" si="146"/>
        <v>0</v>
      </c>
      <c r="W824" s="3"/>
      <c r="X824" s="3">
        <v>3.15</v>
      </c>
      <c r="Y824" s="3">
        <f t="shared" si="151"/>
        <v>3.15</v>
      </c>
      <c r="Z824" s="3">
        <f t="shared" si="149"/>
        <v>41.957999999999998</v>
      </c>
      <c r="AA824" s="1">
        <v>3150</v>
      </c>
      <c r="AB824" s="1">
        <f t="shared" si="142"/>
        <v>3.15</v>
      </c>
    </row>
    <row r="825" spans="1:28" ht="43.2" x14ac:dyDescent="0.3">
      <c r="A825" s="3">
        <f t="shared" si="150"/>
        <v>808</v>
      </c>
      <c r="B825" s="3" t="s">
        <v>2561</v>
      </c>
      <c r="C825" s="3">
        <v>1</v>
      </c>
      <c r="D825" s="3" t="s">
        <v>1571</v>
      </c>
      <c r="E825" s="3" t="s">
        <v>847</v>
      </c>
      <c r="F825" s="3" t="s">
        <v>812</v>
      </c>
      <c r="G825" s="3"/>
      <c r="H825" s="3"/>
      <c r="I825" s="3" t="s">
        <v>2496</v>
      </c>
      <c r="J825" s="3">
        <v>13.32</v>
      </c>
      <c r="K825" s="3">
        <v>6300</v>
      </c>
      <c r="L825" s="3" t="s">
        <v>25</v>
      </c>
      <c r="M825" s="3">
        <v>1</v>
      </c>
      <c r="N825" s="28">
        <f t="shared" si="143"/>
        <v>6.3</v>
      </c>
      <c r="O825" s="40">
        <f t="shared" si="144"/>
        <v>83.915999999999997</v>
      </c>
      <c r="P825" s="12">
        <v>0</v>
      </c>
      <c r="Q825" s="46">
        <f t="shared" si="147"/>
        <v>0</v>
      </c>
      <c r="R825" s="12"/>
      <c r="S825" s="3">
        <f t="shared" si="148"/>
        <v>6.3</v>
      </c>
      <c r="T825" s="46" t="s">
        <v>2502</v>
      </c>
      <c r="U825" s="42">
        <f t="shared" si="145"/>
        <v>83.915999999999997</v>
      </c>
      <c r="V825" s="42">
        <f t="shared" si="146"/>
        <v>0</v>
      </c>
      <c r="W825" s="3"/>
      <c r="X825" s="3">
        <v>3.15</v>
      </c>
      <c r="Y825" s="3">
        <f t="shared" si="151"/>
        <v>3.15</v>
      </c>
      <c r="Z825" s="3">
        <f t="shared" si="149"/>
        <v>41.957999999999998</v>
      </c>
      <c r="AA825" s="1">
        <v>3150</v>
      </c>
      <c r="AB825" s="1">
        <f t="shared" ref="AB825:AB888" si="152">AA825/1000</f>
        <v>3.15</v>
      </c>
    </row>
    <row r="826" spans="1:28" ht="43.2" x14ac:dyDescent="0.3">
      <c r="A826" s="3">
        <f t="shared" si="150"/>
        <v>809</v>
      </c>
      <c r="B826" s="3" t="s">
        <v>2561</v>
      </c>
      <c r="C826" s="3">
        <v>1</v>
      </c>
      <c r="D826" s="3" t="s">
        <v>1571</v>
      </c>
      <c r="E826" s="3" t="s">
        <v>848</v>
      </c>
      <c r="F826" s="3" t="s">
        <v>812</v>
      </c>
      <c r="G826" s="3"/>
      <c r="H826" s="3"/>
      <c r="I826" s="3" t="s">
        <v>2496</v>
      </c>
      <c r="J826" s="3">
        <v>13.32</v>
      </c>
      <c r="K826" s="3">
        <v>3600</v>
      </c>
      <c r="L826" s="3" t="s">
        <v>25</v>
      </c>
      <c r="M826" s="3">
        <v>1</v>
      </c>
      <c r="N826" s="28">
        <f t="shared" si="143"/>
        <v>3.6</v>
      </c>
      <c r="O826" s="40">
        <f t="shared" si="144"/>
        <v>47.952000000000005</v>
      </c>
      <c r="P826" s="12">
        <v>0</v>
      </c>
      <c r="Q826" s="46">
        <f t="shared" si="147"/>
        <v>0</v>
      </c>
      <c r="R826" s="12"/>
      <c r="S826" s="3">
        <f t="shared" si="148"/>
        <v>3.6</v>
      </c>
      <c r="T826" s="46" t="s">
        <v>2502</v>
      </c>
      <c r="U826" s="42">
        <f t="shared" si="145"/>
        <v>47.952000000000005</v>
      </c>
      <c r="V826" s="42">
        <f t="shared" si="146"/>
        <v>0</v>
      </c>
      <c r="W826" s="3"/>
      <c r="X826" s="3">
        <v>1.8</v>
      </c>
      <c r="Y826" s="3">
        <f t="shared" si="151"/>
        <v>1.8</v>
      </c>
      <c r="Z826" s="3">
        <f t="shared" si="149"/>
        <v>23.976000000000003</v>
      </c>
      <c r="AA826" s="1">
        <v>1800</v>
      </c>
      <c r="AB826" s="1">
        <f t="shared" si="152"/>
        <v>1.8</v>
      </c>
    </row>
    <row r="827" spans="1:28" ht="43.2" x14ac:dyDescent="0.3">
      <c r="A827" s="3">
        <f t="shared" si="150"/>
        <v>810</v>
      </c>
      <c r="B827" s="3" t="s">
        <v>2561</v>
      </c>
      <c r="C827" s="3">
        <v>1</v>
      </c>
      <c r="D827" s="3" t="s">
        <v>1571</v>
      </c>
      <c r="E827" s="3" t="s">
        <v>849</v>
      </c>
      <c r="F827" s="3" t="s">
        <v>812</v>
      </c>
      <c r="G827" s="3"/>
      <c r="H827" s="3"/>
      <c r="I827" s="3" t="s">
        <v>2496</v>
      </c>
      <c r="J827" s="3">
        <v>13.32</v>
      </c>
      <c r="K827" s="3">
        <v>3600</v>
      </c>
      <c r="L827" s="3" t="s">
        <v>25</v>
      </c>
      <c r="M827" s="3">
        <v>1</v>
      </c>
      <c r="N827" s="28">
        <f t="shared" ref="N827:N890" si="153">(K827/1000)*M827</f>
        <v>3.6</v>
      </c>
      <c r="O827" s="40">
        <f t="shared" ref="O827:O890" si="154">N827*J827</f>
        <v>47.952000000000005</v>
      </c>
      <c r="P827" s="12">
        <v>0</v>
      </c>
      <c r="Q827" s="46">
        <f t="shared" si="147"/>
        <v>0</v>
      </c>
      <c r="R827" s="12"/>
      <c r="S827" s="3">
        <f t="shared" si="148"/>
        <v>3.6</v>
      </c>
      <c r="T827" s="46" t="s">
        <v>2502</v>
      </c>
      <c r="U827" s="42">
        <f t="shared" si="145"/>
        <v>47.952000000000005</v>
      </c>
      <c r="V827" s="42">
        <f t="shared" si="146"/>
        <v>0</v>
      </c>
      <c r="W827" s="3"/>
      <c r="X827" s="3">
        <v>1.8</v>
      </c>
      <c r="Y827" s="3">
        <f t="shared" si="151"/>
        <v>1.8</v>
      </c>
      <c r="Z827" s="3">
        <f t="shared" si="149"/>
        <v>23.976000000000003</v>
      </c>
      <c r="AA827" s="1">
        <v>1800</v>
      </c>
      <c r="AB827" s="1">
        <f t="shared" si="152"/>
        <v>1.8</v>
      </c>
    </row>
    <row r="828" spans="1:28" ht="43.2" x14ac:dyDescent="0.3">
      <c r="A828" s="3">
        <f t="shared" si="150"/>
        <v>811</v>
      </c>
      <c r="B828" s="3" t="s">
        <v>2561</v>
      </c>
      <c r="C828" s="3">
        <v>1</v>
      </c>
      <c r="D828" s="3" t="s">
        <v>1571</v>
      </c>
      <c r="E828" s="3" t="s">
        <v>850</v>
      </c>
      <c r="F828" s="3" t="s">
        <v>812</v>
      </c>
      <c r="G828" s="3"/>
      <c r="H828" s="3"/>
      <c r="I828" s="3" t="s">
        <v>2496</v>
      </c>
      <c r="J828" s="3">
        <v>13.32</v>
      </c>
      <c r="K828" s="3">
        <v>6300</v>
      </c>
      <c r="L828" s="3" t="s">
        <v>25</v>
      </c>
      <c r="M828" s="3">
        <v>1</v>
      </c>
      <c r="N828" s="28">
        <f t="shared" si="153"/>
        <v>6.3</v>
      </c>
      <c r="O828" s="40">
        <f t="shared" si="154"/>
        <v>83.915999999999997</v>
      </c>
      <c r="P828" s="12">
        <v>0</v>
      </c>
      <c r="Q828" s="46">
        <f t="shared" si="147"/>
        <v>0</v>
      </c>
      <c r="R828" s="12"/>
      <c r="S828" s="3">
        <f t="shared" si="148"/>
        <v>6.3</v>
      </c>
      <c r="T828" s="46" t="s">
        <v>2502</v>
      </c>
      <c r="U828" s="42">
        <f t="shared" si="145"/>
        <v>83.915999999999997</v>
      </c>
      <c r="V828" s="42">
        <f t="shared" si="146"/>
        <v>0</v>
      </c>
      <c r="W828" s="3"/>
      <c r="X828" s="3">
        <v>3.15</v>
      </c>
      <c r="Y828" s="3">
        <f t="shared" si="151"/>
        <v>3.15</v>
      </c>
      <c r="Z828" s="3">
        <f t="shared" si="149"/>
        <v>41.957999999999998</v>
      </c>
      <c r="AA828" s="1">
        <v>3150</v>
      </c>
      <c r="AB828" s="1">
        <f t="shared" si="152"/>
        <v>3.15</v>
      </c>
    </row>
    <row r="829" spans="1:28" ht="43.2" x14ac:dyDescent="0.3">
      <c r="A829" s="3">
        <f t="shared" si="150"/>
        <v>812</v>
      </c>
      <c r="B829" s="3" t="s">
        <v>2561</v>
      </c>
      <c r="C829" s="3">
        <v>1</v>
      </c>
      <c r="D829" s="3" t="s">
        <v>1571</v>
      </c>
      <c r="E829" s="3" t="s">
        <v>851</v>
      </c>
      <c r="F829" s="3" t="s">
        <v>812</v>
      </c>
      <c r="G829" s="3"/>
      <c r="H829" s="3"/>
      <c r="I829" s="3" t="s">
        <v>2496</v>
      </c>
      <c r="J829" s="3">
        <v>13.32</v>
      </c>
      <c r="K829" s="3">
        <v>6700</v>
      </c>
      <c r="L829" s="3" t="s">
        <v>25</v>
      </c>
      <c r="M829" s="3">
        <v>1</v>
      </c>
      <c r="N829" s="28">
        <f t="shared" si="153"/>
        <v>6.7</v>
      </c>
      <c r="O829" s="40">
        <f t="shared" si="154"/>
        <v>89.244</v>
      </c>
      <c r="P829" s="12">
        <v>0</v>
      </c>
      <c r="Q829" s="46">
        <f t="shared" si="147"/>
        <v>0</v>
      </c>
      <c r="R829" s="12"/>
      <c r="S829" s="3">
        <f t="shared" si="148"/>
        <v>6.7</v>
      </c>
      <c r="T829" s="46" t="s">
        <v>2502</v>
      </c>
      <c r="U829" s="42">
        <f t="shared" si="145"/>
        <v>89.244</v>
      </c>
      <c r="V829" s="42">
        <f t="shared" si="146"/>
        <v>0</v>
      </c>
      <c r="W829" s="3"/>
      <c r="X829" s="3">
        <v>3.35</v>
      </c>
      <c r="Y829" s="3">
        <f t="shared" si="151"/>
        <v>3.35</v>
      </c>
      <c r="Z829" s="3">
        <f t="shared" si="149"/>
        <v>44.622</v>
      </c>
      <c r="AA829" s="1">
        <v>3350</v>
      </c>
      <c r="AB829" s="1">
        <f t="shared" si="152"/>
        <v>3.35</v>
      </c>
    </row>
    <row r="830" spans="1:28" ht="43.2" x14ac:dyDescent="0.3">
      <c r="A830" s="3">
        <f t="shared" si="150"/>
        <v>813</v>
      </c>
      <c r="B830" s="3" t="s">
        <v>2561</v>
      </c>
      <c r="C830" s="3">
        <v>1</v>
      </c>
      <c r="D830" s="3" t="s">
        <v>1571</v>
      </c>
      <c r="E830" s="3" t="s">
        <v>852</v>
      </c>
      <c r="F830" s="3" t="s">
        <v>812</v>
      </c>
      <c r="G830" s="3"/>
      <c r="H830" s="3"/>
      <c r="I830" s="3" t="s">
        <v>2496</v>
      </c>
      <c r="J830" s="3">
        <v>13.32</v>
      </c>
      <c r="K830" s="3">
        <v>6700</v>
      </c>
      <c r="L830" s="3" t="s">
        <v>25</v>
      </c>
      <c r="M830" s="3">
        <v>1</v>
      </c>
      <c r="N830" s="28">
        <f t="shared" si="153"/>
        <v>6.7</v>
      </c>
      <c r="O830" s="40">
        <f t="shared" si="154"/>
        <v>89.244</v>
      </c>
      <c r="P830" s="12">
        <v>0</v>
      </c>
      <c r="Q830" s="46">
        <f t="shared" si="147"/>
        <v>0</v>
      </c>
      <c r="R830" s="12"/>
      <c r="S830" s="3">
        <f t="shared" si="148"/>
        <v>6.7</v>
      </c>
      <c r="T830" s="46" t="s">
        <v>2502</v>
      </c>
      <c r="U830" s="42">
        <f t="shared" si="145"/>
        <v>89.244</v>
      </c>
      <c r="V830" s="42">
        <f t="shared" si="146"/>
        <v>0</v>
      </c>
      <c r="W830" s="3"/>
      <c r="X830" s="3">
        <v>3.35</v>
      </c>
      <c r="Y830" s="3">
        <f t="shared" si="151"/>
        <v>3.35</v>
      </c>
      <c r="Z830" s="3">
        <f t="shared" si="149"/>
        <v>44.622</v>
      </c>
      <c r="AA830" s="1">
        <v>3350</v>
      </c>
      <c r="AB830" s="1">
        <f t="shared" si="152"/>
        <v>3.35</v>
      </c>
    </row>
    <row r="831" spans="1:28" ht="43.2" x14ac:dyDescent="0.3">
      <c r="A831" s="3">
        <f t="shared" si="150"/>
        <v>814</v>
      </c>
      <c r="B831" s="3" t="s">
        <v>2561</v>
      </c>
      <c r="C831" s="3">
        <v>1</v>
      </c>
      <c r="D831" s="3" t="s">
        <v>1571</v>
      </c>
      <c r="E831" s="3" t="s">
        <v>853</v>
      </c>
      <c r="F831" s="3" t="s">
        <v>812</v>
      </c>
      <c r="G831" s="3"/>
      <c r="H831" s="3"/>
      <c r="I831" s="3" t="s">
        <v>2496</v>
      </c>
      <c r="J831" s="3">
        <v>13.32</v>
      </c>
      <c r="K831" s="3">
        <v>6700</v>
      </c>
      <c r="L831" s="3" t="s">
        <v>25</v>
      </c>
      <c r="M831" s="3">
        <v>1</v>
      </c>
      <c r="N831" s="28">
        <f t="shared" si="153"/>
        <v>6.7</v>
      </c>
      <c r="O831" s="40">
        <f t="shared" si="154"/>
        <v>89.244</v>
      </c>
      <c r="P831" s="12">
        <v>0</v>
      </c>
      <c r="Q831" s="46">
        <f t="shared" si="147"/>
        <v>0</v>
      </c>
      <c r="R831" s="12"/>
      <c r="S831" s="3">
        <f t="shared" si="148"/>
        <v>6.7</v>
      </c>
      <c r="T831" s="46" t="s">
        <v>2502</v>
      </c>
      <c r="U831" s="42">
        <f t="shared" si="145"/>
        <v>89.244</v>
      </c>
      <c r="V831" s="42">
        <f t="shared" si="146"/>
        <v>0</v>
      </c>
      <c r="W831" s="3"/>
      <c r="X831" s="3">
        <v>3.35</v>
      </c>
      <c r="Y831" s="3">
        <f t="shared" si="151"/>
        <v>3.35</v>
      </c>
      <c r="Z831" s="3">
        <f t="shared" si="149"/>
        <v>44.622</v>
      </c>
      <c r="AA831" s="1">
        <v>3350</v>
      </c>
      <c r="AB831" s="1">
        <f t="shared" si="152"/>
        <v>3.35</v>
      </c>
    </row>
    <row r="832" spans="1:28" ht="43.2" x14ac:dyDescent="0.3">
      <c r="A832" s="3">
        <f t="shared" si="150"/>
        <v>815</v>
      </c>
      <c r="B832" s="3" t="s">
        <v>2561</v>
      </c>
      <c r="C832" s="3">
        <v>1</v>
      </c>
      <c r="D832" s="3" t="s">
        <v>1571</v>
      </c>
      <c r="E832" s="3" t="s">
        <v>854</v>
      </c>
      <c r="F832" s="3" t="s">
        <v>812</v>
      </c>
      <c r="G832" s="3"/>
      <c r="H832" s="3"/>
      <c r="I832" s="3" t="s">
        <v>2496</v>
      </c>
      <c r="J832" s="3">
        <v>13.32</v>
      </c>
      <c r="K832" s="3">
        <v>6700</v>
      </c>
      <c r="L832" s="3" t="s">
        <v>25</v>
      </c>
      <c r="M832" s="3">
        <v>1</v>
      </c>
      <c r="N832" s="28">
        <f t="shared" si="153"/>
        <v>6.7</v>
      </c>
      <c r="O832" s="40">
        <f t="shared" si="154"/>
        <v>89.244</v>
      </c>
      <c r="P832" s="12">
        <v>0</v>
      </c>
      <c r="Q832" s="46">
        <f t="shared" si="147"/>
        <v>0</v>
      </c>
      <c r="R832" s="12"/>
      <c r="S832" s="3">
        <f t="shared" si="148"/>
        <v>6.7</v>
      </c>
      <c r="T832" s="46" t="s">
        <v>2502</v>
      </c>
      <c r="U832" s="42">
        <f t="shared" si="145"/>
        <v>89.244</v>
      </c>
      <c r="V832" s="42">
        <f t="shared" si="146"/>
        <v>0</v>
      </c>
      <c r="W832" s="3"/>
      <c r="X832" s="3">
        <v>3.35</v>
      </c>
      <c r="Y832" s="3">
        <f t="shared" si="151"/>
        <v>3.35</v>
      </c>
      <c r="Z832" s="3">
        <f t="shared" si="149"/>
        <v>44.622</v>
      </c>
      <c r="AA832" s="1">
        <v>3350</v>
      </c>
      <c r="AB832" s="1">
        <f t="shared" si="152"/>
        <v>3.35</v>
      </c>
    </row>
    <row r="833" spans="1:28" ht="43.2" x14ac:dyDescent="0.3">
      <c r="A833" s="3">
        <f t="shared" si="150"/>
        <v>816</v>
      </c>
      <c r="B833" s="3" t="s">
        <v>2561</v>
      </c>
      <c r="C833" s="3">
        <v>1</v>
      </c>
      <c r="D833" s="3" t="s">
        <v>1571</v>
      </c>
      <c r="E833" s="3" t="s">
        <v>855</v>
      </c>
      <c r="F833" s="3" t="s">
        <v>812</v>
      </c>
      <c r="G833" s="3"/>
      <c r="H833" s="3"/>
      <c r="I833" s="3" t="s">
        <v>2496</v>
      </c>
      <c r="J833" s="3">
        <v>13.32</v>
      </c>
      <c r="K833" s="3">
        <v>6550</v>
      </c>
      <c r="L833" s="3" t="s">
        <v>25</v>
      </c>
      <c r="M833" s="3">
        <v>1</v>
      </c>
      <c r="N833" s="28">
        <f t="shared" si="153"/>
        <v>6.55</v>
      </c>
      <c r="O833" s="40">
        <f t="shared" si="154"/>
        <v>87.245999999999995</v>
      </c>
      <c r="P833" s="12">
        <v>0</v>
      </c>
      <c r="Q833" s="46">
        <f t="shared" si="147"/>
        <v>0</v>
      </c>
      <c r="R833" s="12"/>
      <c r="S833" s="3">
        <f t="shared" si="148"/>
        <v>6.55</v>
      </c>
      <c r="T833" s="46" t="s">
        <v>2502</v>
      </c>
      <c r="U833" s="42">
        <f t="shared" si="145"/>
        <v>87.245999999999995</v>
      </c>
      <c r="V833" s="42">
        <f t="shared" si="146"/>
        <v>0</v>
      </c>
      <c r="W833" s="3"/>
      <c r="X833" s="3">
        <v>0.65500000000000003</v>
      </c>
      <c r="Y833" s="3">
        <f t="shared" si="151"/>
        <v>5.8949999999999996</v>
      </c>
      <c r="Z833" s="3">
        <f t="shared" si="149"/>
        <v>8.7246000000000006</v>
      </c>
      <c r="AA833" s="1">
        <v>655</v>
      </c>
      <c r="AB833" s="1">
        <f t="shared" si="152"/>
        <v>0.65500000000000003</v>
      </c>
    </row>
    <row r="834" spans="1:28" ht="43.2" x14ac:dyDescent="0.3">
      <c r="A834" s="3">
        <f t="shared" si="150"/>
        <v>817</v>
      </c>
      <c r="B834" s="3" t="s">
        <v>2561</v>
      </c>
      <c r="C834" s="3">
        <v>1</v>
      </c>
      <c r="D834" s="3" t="s">
        <v>1571</v>
      </c>
      <c r="E834" s="3" t="s">
        <v>856</v>
      </c>
      <c r="F834" s="3" t="s">
        <v>812</v>
      </c>
      <c r="G834" s="3"/>
      <c r="H834" s="3"/>
      <c r="I834" s="3" t="s">
        <v>2496</v>
      </c>
      <c r="J834" s="3">
        <v>13.32</v>
      </c>
      <c r="K834" s="3">
        <v>6550</v>
      </c>
      <c r="L834" s="3" t="s">
        <v>25</v>
      </c>
      <c r="M834" s="3">
        <v>1</v>
      </c>
      <c r="N834" s="28">
        <f t="shared" si="153"/>
        <v>6.55</v>
      </c>
      <c r="O834" s="40">
        <f t="shared" si="154"/>
        <v>87.245999999999995</v>
      </c>
      <c r="P834" s="12">
        <v>0</v>
      </c>
      <c r="Q834" s="46">
        <f t="shared" si="147"/>
        <v>0</v>
      </c>
      <c r="R834" s="12"/>
      <c r="S834" s="3">
        <f t="shared" si="148"/>
        <v>6.55</v>
      </c>
      <c r="T834" s="46" t="s">
        <v>2502</v>
      </c>
      <c r="U834" s="42">
        <f t="shared" si="145"/>
        <v>87.245999999999995</v>
      </c>
      <c r="V834" s="42">
        <f t="shared" si="146"/>
        <v>0</v>
      </c>
      <c r="W834" s="3"/>
      <c r="X834" s="3">
        <v>0.65500000000000003</v>
      </c>
      <c r="Y834" s="3">
        <f t="shared" si="151"/>
        <v>5.8949999999999996</v>
      </c>
      <c r="Z834" s="3">
        <f t="shared" si="149"/>
        <v>8.7246000000000006</v>
      </c>
      <c r="AA834" s="1">
        <v>655</v>
      </c>
      <c r="AB834" s="1">
        <f t="shared" si="152"/>
        <v>0.65500000000000003</v>
      </c>
    </row>
    <row r="835" spans="1:28" ht="43.2" x14ac:dyDescent="0.3">
      <c r="A835" s="3">
        <f t="shared" si="150"/>
        <v>818</v>
      </c>
      <c r="B835" s="3" t="s">
        <v>2561</v>
      </c>
      <c r="C835" s="3">
        <v>1</v>
      </c>
      <c r="D835" s="3" t="s">
        <v>1571</v>
      </c>
      <c r="E835" s="3" t="s">
        <v>857</v>
      </c>
      <c r="F835" s="3" t="s">
        <v>812</v>
      </c>
      <c r="G835" s="3"/>
      <c r="H835" s="3"/>
      <c r="I835" s="3" t="s">
        <v>2496</v>
      </c>
      <c r="J835" s="3">
        <v>13.32</v>
      </c>
      <c r="K835" s="3">
        <v>6550</v>
      </c>
      <c r="L835" s="3" t="s">
        <v>25</v>
      </c>
      <c r="M835" s="3">
        <v>1</v>
      </c>
      <c r="N835" s="28">
        <f t="shared" si="153"/>
        <v>6.55</v>
      </c>
      <c r="O835" s="40">
        <f t="shared" si="154"/>
        <v>87.245999999999995</v>
      </c>
      <c r="P835" s="12">
        <v>0</v>
      </c>
      <c r="Q835" s="46">
        <f t="shared" si="147"/>
        <v>0</v>
      </c>
      <c r="R835" s="12"/>
      <c r="S835" s="3">
        <f t="shared" si="148"/>
        <v>6.55</v>
      </c>
      <c r="T835" s="46" t="s">
        <v>2502</v>
      </c>
      <c r="U835" s="42">
        <f t="shared" si="145"/>
        <v>87.245999999999995</v>
      </c>
      <c r="V835" s="42">
        <f t="shared" si="146"/>
        <v>0</v>
      </c>
      <c r="W835" s="3"/>
      <c r="X835" s="3">
        <v>0.65500000000000003</v>
      </c>
      <c r="Y835" s="3">
        <f t="shared" si="151"/>
        <v>5.8949999999999996</v>
      </c>
      <c r="Z835" s="3">
        <f t="shared" si="149"/>
        <v>8.7246000000000006</v>
      </c>
      <c r="AA835" s="1">
        <v>655</v>
      </c>
      <c r="AB835" s="1">
        <f t="shared" si="152"/>
        <v>0.65500000000000003</v>
      </c>
    </row>
    <row r="836" spans="1:28" ht="43.2" x14ac:dyDescent="0.3">
      <c r="A836" s="3">
        <f t="shared" si="150"/>
        <v>819</v>
      </c>
      <c r="B836" s="3" t="s">
        <v>2561</v>
      </c>
      <c r="C836" s="3">
        <v>1</v>
      </c>
      <c r="D836" s="3" t="s">
        <v>1571</v>
      </c>
      <c r="E836" s="3" t="s">
        <v>858</v>
      </c>
      <c r="F836" s="3" t="s">
        <v>812</v>
      </c>
      <c r="G836" s="3"/>
      <c r="H836" s="3"/>
      <c r="I836" s="3" t="s">
        <v>2496</v>
      </c>
      <c r="J836" s="3">
        <v>13.32</v>
      </c>
      <c r="K836" s="3">
        <v>6550</v>
      </c>
      <c r="L836" s="3" t="s">
        <v>25</v>
      </c>
      <c r="M836" s="3">
        <v>1</v>
      </c>
      <c r="N836" s="28">
        <f t="shared" si="153"/>
        <v>6.55</v>
      </c>
      <c r="O836" s="40">
        <f t="shared" si="154"/>
        <v>87.245999999999995</v>
      </c>
      <c r="P836" s="12">
        <v>0</v>
      </c>
      <c r="Q836" s="46">
        <f t="shared" si="147"/>
        <v>0</v>
      </c>
      <c r="R836" s="12"/>
      <c r="S836" s="3">
        <f t="shared" si="148"/>
        <v>6.55</v>
      </c>
      <c r="T836" s="46" t="s">
        <v>2502</v>
      </c>
      <c r="U836" s="42">
        <f t="shared" si="145"/>
        <v>87.245999999999995</v>
      </c>
      <c r="V836" s="42">
        <f t="shared" si="146"/>
        <v>0</v>
      </c>
      <c r="W836" s="3"/>
      <c r="X836" s="3">
        <v>0.65500000000000003</v>
      </c>
      <c r="Y836" s="3">
        <f t="shared" si="151"/>
        <v>5.8949999999999996</v>
      </c>
      <c r="Z836" s="3">
        <f t="shared" si="149"/>
        <v>8.7246000000000006</v>
      </c>
      <c r="AA836" s="1">
        <v>655</v>
      </c>
      <c r="AB836" s="1">
        <f t="shared" si="152"/>
        <v>0.65500000000000003</v>
      </c>
    </row>
    <row r="837" spans="1:28" ht="43.2" x14ac:dyDescent="0.3">
      <c r="A837" s="3">
        <f t="shared" si="150"/>
        <v>820</v>
      </c>
      <c r="B837" s="3" t="s">
        <v>2561</v>
      </c>
      <c r="C837" s="3">
        <v>1</v>
      </c>
      <c r="D837" s="3" t="s">
        <v>1571</v>
      </c>
      <c r="E837" s="3" t="s">
        <v>859</v>
      </c>
      <c r="F837" s="3" t="s">
        <v>812</v>
      </c>
      <c r="G837" s="3"/>
      <c r="H837" s="3"/>
      <c r="I837" s="3" t="s">
        <v>2496</v>
      </c>
      <c r="J837" s="3">
        <v>13.32</v>
      </c>
      <c r="K837" s="3">
        <v>6700</v>
      </c>
      <c r="L837" s="3" t="s">
        <v>25</v>
      </c>
      <c r="M837" s="3">
        <v>1</v>
      </c>
      <c r="N837" s="28">
        <f t="shared" si="153"/>
        <v>6.7</v>
      </c>
      <c r="O837" s="40">
        <f t="shared" si="154"/>
        <v>89.244</v>
      </c>
      <c r="P837" s="12">
        <v>0</v>
      </c>
      <c r="Q837" s="46">
        <f t="shared" si="147"/>
        <v>0</v>
      </c>
      <c r="R837" s="12"/>
      <c r="S837" s="3">
        <f t="shared" si="148"/>
        <v>6.7</v>
      </c>
      <c r="T837" s="46" t="s">
        <v>2502</v>
      </c>
      <c r="U837" s="42">
        <f t="shared" si="145"/>
        <v>89.244</v>
      </c>
      <c r="V837" s="42">
        <f t="shared" si="146"/>
        <v>0</v>
      </c>
      <c r="W837" s="3"/>
      <c r="X837" s="3">
        <v>0.67</v>
      </c>
      <c r="Y837" s="3">
        <f t="shared" si="151"/>
        <v>6.03</v>
      </c>
      <c r="Z837" s="3">
        <f t="shared" si="149"/>
        <v>8.9244000000000003</v>
      </c>
      <c r="AA837" s="1">
        <v>670</v>
      </c>
      <c r="AB837" s="1">
        <f t="shared" si="152"/>
        <v>0.67</v>
      </c>
    </row>
    <row r="838" spans="1:28" ht="43.2" x14ac:dyDescent="0.3">
      <c r="A838" s="3">
        <f t="shared" si="150"/>
        <v>821</v>
      </c>
      <c r="B838" s="3" t="s">
        <v>2561</v>
      </c>
      <c r="C838" s="3">
        <v>1</v>
      </c>
      <c r="D838" s="3" t="s">
        <v>1571</v>
      </c>
      <c r="E838" s="3" t="s">
        <v>860</v>
      </c>
      <c r="F838" s="3" t="s">
        <v>812</v>
      </c>
      <c r="G838" s="3"/>
      <c r="H838" s="3"/>
      <c r="I838" s="3" t="s">
        <v>2496</v>
      </c>
      <c r="J838" s="3">
        <v>13.32</v>
      </c>
      <c r="K838" s="3">
        <v>6700</v>
      </c>
      <c r="L838" s="3" t="s">
        <v>25</v>
      </c>
      <c r="M838" s="3">
        <v>1</v>
      </c>
      <c r="N838" s="28">
        <f t="shared" si="153"/>
        <v>6.7</v>
      </c>
      <c r="O838" s="40">
        <f t="shared" si="154"/>
        <v>89.244</v>
      </c>
      <c r="P838" s="12">
        <v>0</v>
      </c>
      <c r="Q838" s="46">
        <f t="shared" si="147"/>
        <v>0</v>
      </c>
      <c r="R838" s="12"/>
      <c r="S838" s="3">
        <f t="shared" si="148"/>
        <v>6.7</v>
      </c>
      <c r="T838" s="46" t="s">
        <v>2502</v>
      </c>
      <c r="U838" s="42">
        <f t="shared" si="145"/>
        <v>89.244</v>
      </c>
      <c r="V838" s="42">
        <f t="shared" si="146"/>
        <v>0</v>
      </c>
      <c r="W838" s="3"/>
      <c r="X838" s="3">
        <v>0.67</v>
      </c>
      <c r="Y838" s="3">
        <f t="shared" si="151"/>
        <v>6.03</v>
      </c>
      <c r="Z838" s="3">
        <f t="shared" si="149"/>
        <v>8.9244000000000003</v>
      </c>
      <c r="AA838" s="1">
        <v>670</v>
      </c>
      <c r="AB838" s="1">
        <f t="shared" si="152"/>
        <v>0.67</v>
      </c>
    </row>
    <row r="839" spans="1:28" ht="43.2" x14ac:dyDescent="0.3">
      <c r="A839" s="3">
        <f t="shared" si="150"/>
        <v>822</v>
      </c>
      <c r="B839" s="3" t="s">
        <v>2561</v>
      </c>
      <c r="C839" s="3">
        <v>1</v>
      </c>
      <c r="D839" s="3" t="s">
        <v>1571</v>
      </c>
      <c r="E839" s="3" t="s">
        <v>861</v>
      </c>
      <c r="F839" s="3" t="s">
        <v>812</v>
      </c>
      <c r="G839" s="3"/>
      <c r="H839" s="3"/>
      <c r="I839" s="3" t="s">
        <v>2496</v>
      </c>
      <c r="J839" s="3">
        <v>13.32</v>
      </c>
      <c r="K839" s="3">
        <v>6700</v>
      </c>
      <c r="L839" s="3" t="s">
        <v>25</v>
      </c>
      <c r="M839" s="3">
        <v>1</v>
      </c>
      <c r="N839" s="28">
        <f t="shared" si="153"/>
        <v>6.7</v>
      </c>
      <c r="O839" s="40">
        <f t="shared" si="154"/>
        <v>89.244</v>
      </c>
      <c r="P839" s="12">
        <v>0</v>
      </c>
      <c r="Q839" s="46">
        <f t="shared" si="147"/>
        <v>0</v>
      </c>
      <c r="R839" s="12"/>
      <c r="S839" s="3">
        <f t="shared" si="148"/>
        <v>6.7</v>
      </c>
      <c r="T839" s="46" t="s">
        <v>2502</v>
      </c>
      <c r="U839" s="42">
        <f t="shared" si="145"/>
        <v>89.244</v>
      </c>
      <c r="V839" s="42">
        <f t="shared" si="146"/>
        <v>0</v>
      </c>
      <c r="W839" s="3"/>
      <c r="X839" s="3">
        <v>3.35</v>
      </c>
      <c r="Y839" s="3">
        <f t="shared" si="151"/>
        <v>3.35</v>
      </c>
      <c r="Z839" s="3">
        <f t="shared" si="149"/>
        <v>44.622</v>
      </c>
      <c r="AA839" s="1">
        <v>3350</v>
      </c>
      <c r="AB839" s="1">
        <f t="shared" si="152"/>
        <v>3.35</v>
      </c>
    </row>
    <row r="840" spans="1:28" ht="43.2" x14ac:dyDescent="0.3">
      <c r="A840" s="3">
        <f t="shared" si="150"/>
        <v>823</v>
      </c>
      <c r="B840" s="3" t="s">
        <v>2561</v>
      </c>
      <c r="C840" s="3">
        <v>1</v>
      </c>
      <c r="D840" s="3" t="s">
        <v>1571</v>
      </c>
      <c r="E840" s="3" t="s">
        <v>862</v>
      </c>
      <c r="F840" s="3" t="s">
        <v>812</v>
      </c>
      <c r="G840" s="3"/>
      <c r="H840" s="3"/>
      <c r="I840" s="3" t="s">
        <v>2496</v>
      </c>
      <c r="J840" s="3">
        <v>13.32</v>
      </c>
      <c r="K840" s="3">
        <v>6700</v>
      </c>
      <c r="L840" s="3" t="s">
        <v>25</v>
      </c>
      <c r="M840" s="3">
        <v>1</v>
      </c>
      <c r="N840" s="28">
        <f t="shared" si="153"/>
        <v>6.7</v>
      </c>
      <c r="O840" s="40">
        <f t="shared" si="154"/>
        <v>89.244</v>
      </c>
      <c r="P840" s="12">
        <v>0</v>
      </c>
      <c r="Q840" s="46">
        <f t="shared" si="147"/>
        <v>0</v>
      </c>
      <c r="R840" s="12"/>
      <c r="S840" s="3">
        <f t="shared" si="148"/>
        <v>6.7</v>
      </c>
      <c r="T840" s="46" t="s">
        <v>2502</v>
      </c>
      <c r="U840" s="42">
        <f t="shared" si="145"/>
        <v>89.244</v>
      </c>
      <c r="V840" s="42">
        <f t="shared" si="146"/>
        <v>0</v>
      </c>
      <c r="W840" s="3"/>
      <c r="X840" s="3">
        <v>3.35</v>
      </c>
      <c r="Y840" s="3">
        <f t="shared" si="151"/>
        <v>3.35</v>
      </c>
      <c r="Z840" s="3">
        <f t="shared" si="149"/>
        <v>44.622</v>
      </c>
      <c r="AA840" s="1">
        <v>3350</v>
      </c>
      <c r="AB840" s="1">
        <f t="shared" si="152"/>
        <v>3.35</v>
      </c>
    </row>
    <row r="841" spans="1:28" ht="43.2" x14ac:dyDescent="0.3">
      <c r="A841" s="3">
        <f t="shared" si="150"/>
        <v>824</v>
      </c>
      <c r="B841" s="3" t="s">
        <v>2561</v>
      </c>
      <c r="C841" s="3">
        <v>1</v>
      </c>
      <c r="D841" s="3" t="s">
        <v>1571</v>
      </c>
      <c r="E841" s="3" t="s">
        <v>863</v>
      </c>
      <c r="F841" s="3" t="s">
        <v>812</v>
      </c>
      <c r="G841" s="3"/>
      <c r="H841" s="3"/>
      <c r="I841" s="3" t="s">
        <v>2496</v>
      </c>
      <c r="J841" s="3">
        <v>13.32</v>
      </c>
      <c r="K841" s="3">
        <v>6700</v>
      </c>
      <c r="L841" s="3" t="s">
        <v>25</v>
      </c>
      <c r="M841" s="3">
        <v>1</v>
      </c>
      <c r="N841" s="28">
        <f t="shared" si="153"/>
        <v>6.7</v>
      </c>
      <c r="O841" s="40">
        <f t="shared" si="154"/>
        <v>89.244</v>
      </c>
      <c r="P841" s="12">
        <v>0</v>
      </c>
      <c r="Q841" s="46">
        <f t="shared" si="147"/>
        <v>0</v>
      </c>
      <c r="R841" s="12"/>
      <c r="S841" s="3">
        <f t="shared" si="148"/>
        <v>6.7</v>
      </c>
      <c r="T841" s="46" t="s">
        <v>2502</v>
      </c>
      <c r="U841" s="42">
        <f t="shared" si="145"/>
        <v>89.244</v>
      </c>
      <c r="V841" s="42">
        <f t="shared" si="146"/>
        <v>0</v>
      </c>
      <c r="W841" s="3"/>
      <c r="X841" s="3">
        <v>3.35</v>
      </c>
      <c r="Y841" s="3">
        <f t="shared" si="151"/>
        <v>3.35</v>
      </c>
      <c r="Z841" s="3">
        <f t="shared" si="149"/>
        <v>44.622</v>
      </c>
      <c r="AA841" s="1">
        <v>3350</v>
      </c>
      <c r="AB841" s="1">
        <f t="shared" si="152"/>
        <v>3.35</v>
      </c>
    </row>
    <row r="842" spans="1:28" ht="43.2" x14ac:dyDescent="0.3">
      <c r="A842" s="3">
        <f t="shared" si="150"/>
        <v>825</v>
      </c>
      <c r="B842" s="3" t="s">
        <v>2561</v>
      </c>
      <c r="C842" s="3">
        <v>1</v>
      </c>
      <c r="D842" s="3" t="s">
        <v>1571</v>
      </c>
      <c r="E842" s="3" t="s">
        <v>864</v>
      </c>
      <c r="F842" s="3" t="s">
        <v>812</v>
      </c>
      <c r="G842" s="3"/>
      <c r="H842" s="3"/>
      <c r="I842" s="3" t="s">
        <v>2496</v>
      </c>
      <c r="J842" s="3">
        <v>13.32</v>
      </c>
      <c r="K842" s="3">
        <v>6700</v>
      </c>
      <c r="L842" s="3" t="s">
        <v>25</v>
      </c>
      <c r="M842" s="3">
        <v>1</v>
      </c>
      <c r="N842" s="28">
        <f t="shared" si="153"/>
        <v>6.7</v>
      </c>
      <c r="O842" s="40">
        <f t="shared" si="154"/>
        <v>89.244</v>
      </c>
      <c r="P842" s="12">
        <v>0</v>
      </c>
      <c r="Q842" s="46">
        <f t="shared" si="147"/>
        <v>0</v>
      </c>
      <c r="R842" s="12"/>
      <c r="S842" s="3">
        <f t="shared" si="148"/>
        <v>6.7</v>
      </c>
      <c r="T842" s="46" t="s">
        <v>2502</v>
      </c>
      <c r="U842" s="42">
        <f t="shared" si="145"/>
        <v>89.244</v>
      </c>
      <c r="V842" s="42">
        <f t="shared" si="146"/>
        <v>0</v>
      </c>
      <c r="W842" s="3"/>
      <c r="X842" s="3">
        <v>3.35</v>
      </c>
      <c r="Y842" s="3">
        <f t="shared" si="151"/>
        <v>3.35</v>
      </c>
      <c r="Z842" s="3">
        <f t="shared" si="149"/>
        <v>44.622</v>
      </c>
      <c r="AA842" s="1">
        <v>3350</v>
      </c>
      <c r="AB842" s="1">
        <f t="shared" si="152"/>
        <v>3.35</v>
      </c>
    </row>
    <row r="843" spans="1:28" ht="43.2" x14ac:dyDescent="0.3">
      <c r="A843" s="3">
        <f t="shared" si="150"/>
        <v>826</v>
      </c>
      <c r="B843" s="3" t="s">
        <v>2561</v>
      </c>
      <c r="C843" s="3">
        <v>1</v>
      </c>
      <c r="D843" s="3" t="s">
        <v>1571</v>
      </c>
      <c r="E843" s="3" t="s">
        <v>865</v>
      </c>
      <c r="F843" s="3" t="s">
        <v>812</v>
      </c>
      <c r="G843" s="3"/>
      <c r="H843" s="3"/>
      <c r="I843" s="3" t="s">
        <v>2496</v>
      </c>
      <c r="J843" s="3">
        <v>13.32</v>
      </c>
      <c r="K843" s="3">
        <v>3600</v>
      </c>
      <c r="L843" s="3" t="s">
        <v>25</v>
      </c>
      <c r="M843" s="3">
        <v>1</v>
      </c>
      <c r="N843" s="28">
        <f t="shared" si="153"/>
        <v>3.6</v>
      </c>
      <c r="O843" s="40">
        <f t="shared" si="154"/>
        <v>47.952000000000005</v>
      </c>
      <c r="P843" s="12">
        <v>0</v>
      </c>
      <c r="Q843" s="46">
        <f t="shared" si="147"/>
        <v>0</v>
      </c>
      <c r="R843" s="12"/>
      <c r="S843" s="3">
        <f t="shared" si="148"/>
        <v>3.6</v>
      </c>
      <c r="T843" s="46" t="s">
        <v>2502</v>
      </c>
      <c r="U843" s="42">
        <f t="shared" si="145"/>
        <v>47.952000000000005</v>
      </c>
      <c r="V843" s="42">
        <f t="shared" si="146"/>
        <v>0</v>
      </c>
      <c r="W843" s="3"/>
      <c r="X843" s="3">
        <v>2.52</v>
      </c>
      <c r="Y843" s="3">
        <f t="shared" si="151"/>
        <v>1.08</v>
      </c>
      <c r="Z843" s="3">
        <f t="shared" si="149"/>
        <v>33.566400000000002</v>
      </c>
      <c r="AA843" s="1">
        <v>2520</v>
      </c>
      <c r="AB843" s="1">
        <f t="shared" si="152"/>
        <v>2.52</v>
      </c>
    </row>
    <row r="844" spans="1:28" ht="43.2" x14ac:dyDescent="0.3">
      <c r="A844" s="3">
        <f t="shared" si="150"/>
        <v>827</v>
      </c>
      <c r="B844" s="3" t="s">
        <v>2561</v>
      </c>
      <c r="C844" s="3">
        <v>1</v>
      </c>
      <c r="D844" s="3" t="s">
        <v>1571</v>
      </c>
      <c r="E844" s="3" t="s">
        <v>866</v>
      </c>
      <c r="F844" s="3" t="s">
        <v>812</v>
      </c>
      <c r="G844" s="3"/>
      <c r="H844" s="3"/>
      <c r="I844" s="3" t="s">
        <v>2496</v>
      </c>
      <c r="J844" s="3">
        <v>13.32</v>
      </c>
      <c r="K844" s="3">
        <v>3600</v>
      </c>
      <c r="L844" s="3" t="s">
        <v>25</v>
      </c>
      <c r="M844" s="3">
        <v>1</v>
      </c>
      <c r="N844" s="28">
        <f t="shared" si="153"/>
        <v>3.6</v>
      </c>
      <c r="O844" s="40">
        <f t="shared" si="154"/>
        <v>47.952000000000005</v>
      </c>
      <c r="P844" s="12">
        <v>0</v>
      </c>
      <c r="Q844" s="46">
        <f t="shared" si="147"/>
        <v>0</v>
      </c>
      <c r="R844" s="12"/>
      <c r="S844" s="3">
        <f t="shared" si="148"/>
        <v>3.6</v>
      </c>
      <c r="T844" s="46" t="s">
        <v>2502</v>
      </c>
      <c r="U844" s="42">
        <f t="shared" si="145"/>
        <v>47.952000000000005</v>
      </c>
      <c r="V844" s="42">
        <f t="shared" si="146"/>
        <v>0</v>
      </c>
      <c r="W844" s="3"/>
      <c r="X844" s="3">
        <v>2.52</v>
      </c>
      <c r="Y844" s="3">
        <f t="shared" si="151"/>
        <v>1.08</v>
      </c>
      <c r="Z844" s="3">
        <f t="shared" si="149"/>
        <v>33.566400000000002</v>
      </c>
      <c r="AA844" s="1">
        <v>2520</v>
      </c>
      <c r="AB844" s="1">
        <f t="shared" si="152"/>
        <v>2.52</v>
      </c>
    </row>
    <row r="845" spans="1:28" ht="43.2" x14ac:dyDescent="0.3">
      <c r="A845" s="3">
        <f t="shared" si="150"/>
        <v>828</v>
      </c>
      <c r="B845" s="3" t="s">
        <v>2561</v>
      </c>
      <c r="C845" s="3">
        <v>1</v>
      </c>
      <c r="D845" s="3" t="s">
        <v>1571</v>
      </c>
      <c r="E845" s="3" t="s">
        <v>867</v>
      </c>
      <c r="F845" s="3" t="s">
        <v>812</v>
      </c>
      <c r="G845" s="3"/>
      <c r="H845" s="3"/>
      <c r="I845" s="3" t="s">
        <v>2496</v>
      </c>
      <c r="J845" s="3">
        <v>13.32</v>
      </c>
      <c r="K845" s="3">
        <v>3600</v>
      </c>
      <c r="L845" s="3" t="s">
        <v>25</v>
      </c>
      <c r="M845" s="3">
        <v>1</v>
      </c>
      <c r="N845" s="28">
        <f t="shared" si="153"/>
        <v>3.6</v>
      </c>
      <c r="O845" s="40">
        <f t="shared" si="154"/>
        <v>47.952000000000005</v>
      </c>
      <c r="P845" s="12">
        <v>0</v>
      </c>
      <c r="Q845" s="46">
        <f t="shared" si="147"/>
        <v>0</v>
      </c>
      <c r="R845" s="12"/>
      <c r="S845" s="3">
        <f t="shared" si="148"/>
        <v>3.6</v>
      </c>
      <c r="T845" s="46" t="s">
        <v>2502</v>
      </c>
      <c r="U845" s="42">
        <f t="shared" si="145"/>
        <v>47.952000000000005</v>
      </c>
      <c r="V845" s="42">
        <f t="shared" si="146"/>
        <v>0</v>
      </c>
      <c r="W845" s="3"/>
      <c r="X845" s="3">
        <v>2.52</v>
      </c>
      <c r="Y845" s="3">
        <f t="shared" si="151"/>
        <v>1.08</v>
      </c>
      <c r="Z845" s="3">
        <f t="shared" si="149"/>
        <v>33.566400000000002</v>
      </c>
      <c r="AA845" s="1">
        <v>2520</v>
      </c>
      <c r="AB845" s="1">
        <f t="shared" si="152"/>
        <v>2.52</v>
      </c>
    </row>
    <row r="846" spans="1:28" ht="43.2" x14ac:dyDescent="0.3">
      <c r="A846" s="3">
        <f t="shared" si="150"/>
        <v>829</v>
      </c>
      <c r="B846" s="3" t="s">
        <v>2561</v>
      </c>
      <c r="C846" s="3">
        <v>1</v>
      </c>
      <c r="D846" s="3" t="s">
        <v>1571</v>
      </c>
      <c r="E846" s="3" t="s">
        <v>868</v>
      </c>
      <c r="F846" s="3" t="s">
        <v>812</v>
      </c>
      <c r="G846" s="3"/>
      <c r="H846" s="3"/>
      <c r="I846" s="3" t="s">
        <v>2496</v>
      </c>
      <c r="J846" s="3">
        <v>13.32</v>
      </c>
      <c r="K846" s="3">
        <v>3600</v>
      </c>
      <c r="L846" s="3" t="s">
        <v>25</v>
      </c>
      <c r="M846" s="3">
        <v>1</v>
      </c>
      <c r="N846" s="28">
        <f t="shared" si="153"/>
        <v>3.6</v>
      </c>
      <c r="O846" s="40">
        <f t="shared" si="154"/>
        <v>47.952000000000005</v>
      </c>
      <c r="P846" s="12">
        <v>0</v>
      </c>
      <c r="Q846" s="46">
        <f t="shared" si="147"/>
        <v>0</v>
      </c>
      <c r="R846" s="12"/>
      <c r="S846" s="3">
        <f t="shared" si="148"/>
        <v>3.6</v>
      </c>
      <c r="T846" s="46" t="s">
        <v>2502</v>
      </c>
      <c r="U846" s="42">
        <f t="shared" ref="U846:U909" si="155">S846*J846</f>
        <v>47.952000000000005</v>
      </c>
      <c r="V846" s="42">
        <f t="shared" ref="V846:V909" si="156">Q846*J846</f>
        <v>0</v>
      </c>
      <c r="W846" s="3"/>
      <c r="X846" s="3">
        <v>2.52</v>
      </c>
      <c r="Y846" s="3">
        <f t="shared" si="151"/>
        <v>1.08</v>
      </c>
      <c r="Z846" s="3">
        <f t="shared" si="149"/>
        <v>33.566400000000002</v>
      </c>
      <c r="AA846" s="1">
        <v>2520</v>
      </c>
      <c r="AB846" s="1">
        <f t="shared" si="152"/>
        <v>2.52</v>
      </c>
    </row>
    <row r="847" spans="1:28" ht="43.2" x14ac:dyDescent="0.3">
      <c r="A847" s="3">
        <f t="shared" si="150"/>
        <v>830</v>
      </c>
      <c r="B847" s="3" t="s">
        <v>2561</v>
      </c>
      <c r="C847" s="3">
        <v>1</v>
      </c>
      <c r="D847" s="3" t="s">
        <v>1571</v>
      </c>
      <c r="E847" s="3" t="s">
        <v>869</v>
      </c>
      <c r="F847" s="3" t="s">
        <v>812</v>
      </c>
      <c r="G847" s="3"/>
      <c r="H847" s="3"/>
      <c r="I847" s="3" t="s">
        <v>2496</v>
      </c>
      <c r="J847" s="3">
        <v>13.32</v>
      </c>
      <c r="K847" s="3">
        <v>6300</v>
      </c>
      <c r="L847" s="3" t="s">
        <v>25</v>
      </c>
      <c r="M847" s="3">
        <v>1</v>
      </c>
      <c r="N847" s="28">
        <f t="shared" si="153"/>
        <v>6.3</v>
      </c>
      <c r="O847" s="40">
        <f t="shared" si="154"/>
        <v>83.915999999999997</v>
      </c>
      <c r="P847" s="12">
        <v>0</v>
      </c>
      <c r="Q847" s="46">
        <f t="shared" si="147"/>
        <v>0</v>
      </c>
      <c r="R847" s="12"/>
      <c r="S847" s="3">
        <f t="shared" si="148"/>
        <v>6.3</v>
      </c>
      <c r="T847" s="46" t="s">
        <v>2502</v>
      </c>
      <c r="U847" s="42">
        <f t="shared" si="155"/>
        <v>83.915999999999997</v>
      </c>
      <c r="V847" s="42">
        <f t="shared" si="156"/>
        <v>0</v>
      </c>
      <c r="W847" s="3"/>
      <c r="X847" s="3">
        <v>4.41</v>
      </c>
      <c r="Y847" s="3">
        <f t="shared" si="151"/>
        <v>1.8899999999999997</v>
      </c>
      <c r="Z847" s="3">
        <f t="shared" si="149"/>
        <v>58.741200000000006</v>
      </c>
      <c r="AA847" s="1">
        <v>4410</v>
      </c>
      <c r="AB847" s="1">
        <f t="shared" si="152"/>
        <v>4.41</v>
      </c>
    </row>
    <row r="848" spans="1:28" ht="43.2" x14ac:dyDescent="0.3">
      <c r="A848" s="3">
        <f t="shared" si="150"/>
        <v>831</v>
      </c>
      <c r="B848" s="3" t="s">
        <v>2561</v>
      </c>
      <c r="C848" s="3">
        <v>1</v>
      </c>
      <c r="D848" s="3" t="s">
        <v>1571</v>
      </c>
      <c r="E848" s="3" t="s">
        <v>870</v>
      </c>
      <c r="F848" s="3" t="s">
        <v>812</v>
      </c>
      <c r="G848" s="3"/>
      <c r="H848" s="3"/>
      <c r="I848" s="3" t="s">
        <v>2496</v>
      </c>
      <c r="J848" s="3">
        <v>13.32</v>
      </c>
      <c r="K848" s="3">
        <v>6300</v>
      </c>
      <c r="L848" s="3" t="s">
        <v>25</v>
      </c>
      <c r="M848" s="3">
        <v>1</v>
      </c>
      <c r="N848" s="28">
        <f t="shared" si="153"/>
        <v>6.3</v>
      </c>
      <c r="O848" s="40">
        <f t="shared" si="154"/>
        <v>83.915999999999997</v>
      </c>
      <c r="P848" s="12">
        <v>0</v>
      </c>
      <c r="Q848" s="46">
        <f t="shared" si="147"/>
        <v>0</v>
      </c>
      <c r="R848" s="12"/>
      <c r="S848" s="3">
        <f t="shared" si="148"/>
        <v>6.3</v>
      </c>
      <c r="T848" s="46" t="s">
        <v>2502</v>
      </c>
      <c r="U848" s="42">
        <f t="shared" si="155"/>
        <v>83.915999999999997</v>
      </c>
      <c r="V848" s="42">
        <f t="shared" si="156"/>
        <v>0</v>
      </c>
      <c r="W848" s="3"/>
      <c r="X848" s="3">
        <v>4.41</v>
      </c>
      <c r="Y848" s="3">
        <f t="shared" si="151"/>
        <v>1.8899999999999997</v>
      </c>
      <c r="Z848" s="3">
        <f t="shared" si="149"/>
        <v>58.741200000000006</v>
      </c>
      <c r="AA848" s="1">
        <v>4410</v>
      </c>
      <c r="AB848" s="1">
        <f t="shared" si="152"/>
        <v>4.41</v>
      </c>
    </row>
    <row r="849" spans="1:28" ht="43.2" x14ac:dyDescent="0.3">
      <c r="A849" s="3">
        <f t="shared" si="150"/>
        <v>832</v>
      </c>
      <c r="B849" s="3" t="s">
        <v>2561</v>
      </c>
      <c r="C849" s="3">
        <v>1</v>
      </c>
      <c r="D849" s="3" t="s">
        <v>1571</v>
      </c>
      <c r="E849" s="3" t="s">
        <v>871</v>
      </c>
      <c r="F849" s="3" t="s">
        <v>812</v>
      </c>
      <c r="G849" s="3"/>
      <c r="H849" s="3"/>
      <c r="I849" s="3" t="s">
        <v>2496</v>
      </c>
      <c r="J849" s="3">
        <v>13.32</v>
      </c>
      <c r="K849" s="3">
        <v>6300</v>
      </c>
      <c r="L849" s="3" t="s">
        <v>25</v>
      </c>
      <c r="M849" s="3">
        <v>1</v>
      </c>
      <c r="N849" s="28">
        <f t="shared" si="153"/>
        <v>6.3</v>
      </c>
      <c r="O849" s="40">
        <f t="shared" si="154"/>
        <v>83.915999999999997</v>
      </c>
      <c r="P849" s="12">
        <v>0</v>
      </c>
      <c r="Q849" s="46">
        <f t="shared" si="147"/>
        <v>0</v>
      </c>
      <c r="R849" s="12"/>
      <c r="S849" s="3">
        <f t="shared" si="148"/>
        <v>6.3</v>
      </c>
      <c r="T849" s="46" t="s">
        <v>2502</v>
      </c>
      <c r="U849" s="42">
        <f t="shared" si="155"/>
        <v>83.915999999999997</v>
      </c>
      <c r="V849" s="42">
        <f t="shared" si="156"/>
        <v>0</v>
      </c>
      <c r="W849" s="3"/>
      <c r="X849" s="3">
        <v>4.41</v>
      </c>
      <c r="Y849" s="3">
        <f t="shared" si="151"/>
        <v>1.8899999999999997</v>
      </c>
      <c r="Z849" s="3">
        <f t="shared" si="149"/>
        <v>58.741200000000006</v>
      </c>
      <c r="AA849" s="1">
        <v>4410</v>
      </c>
      <c r="AB849" s="1">
        <f t="shared" si="152"/>
        <v>4.41</v>
      </c>
    </row>
    <row r="850" spans="1:28" ht="43.2" x14ac:dyDescent="0.3">
      <c r="A850" s="3">
        <f t="shared" si="150"/>
        <v>833</v>
      </c>
      <c r="B850" s="3" t="s">
        <v>2561</v>
      </c>
      <c r="C850" s="3">
        <v>1</v>
      </c>
      <c r="D850" s="3" t="s">
        <v>1571</v>
      </c>
      <c r="E850" s="3" t="s">
        <v>872</v>
      </c>
      <c r="F850" s="3" t="s">
        <v>812</v>
      </c>
      <c r="G850" s="3"/>
      <c r="H850" s="3"/>
      <c r="I850" s="3" t="s">
        <v>2496</v>
      </c>
      <c r="J850" s="3">
        <v>13.32</v>
      </c>
      <c r="K850" s="3">
        <v>6300</v>
      </c>
      <c r="L850" s="3" t="s">
        <v>25</v>
      </c>
      <c r="M850" s="3">
        <v>1</v>
      </c>
      <c r="N850" s="28">
        <f t="shared" si="153"/>
        <v>6.3</v>
      </c>
      <c r="O850" s="40">
        <f t="shared" si="154"/>
        <v>83.915999999999997</v>
      </c>
      <c r="P850" s="12">
        <v>0</v>
      </c>
      <c r="Q850" s="46">
        <f t="shared" ref="Q850:Q913" si="157">N850*P850</f>
        <v>0</v>
      </c>
      <c r="R850" s="12"/>
      <c r="S850" s="3">
        <f t="shared" ref="S850:S913" si="158">N850-Q850</f>
        <v>6.3</v>
      </c>
      <c r="T850" s="46" t="s">
        <v>2502</v>
      </c>
      <c r="U850" s="42">
        <f t="shared" si="155"/>
        <v>83.915999999999997</v>
      </c>
      <c r="V850" s="42">
        <f t="shared" si="156"/>
        <v>0</v>
      </c>
      <c r="W850" s="3"/>
      <c r="X850" s="3">
        <v>4.41</v>
      </c>
      <c r="Y850" s="3">
        <f t="shared" si="151"/>
        <v>1.8899999999999997</v>
      </c>
      <c r="Z850" s="3">
        <f t="shared" si="149"/>
        <v>58.741200000000006</v>
      </c>
      <c r="AA850" s="1">
        <v>4410</v>
      </c>
      <c r="AB850" s="1">
        <f t="shared" si="152"/>
        <v>4.41</v>
      </c>
    </row>
    <row r="851" spans="1:28" ht="43.2" x14ac:dyDescent="0.3">
      <c r="A851" s="3">
        <f t="shared" si="150"/>
        <v>834</v>
      </c>
      <c r="B851" s="3" t="s">
        <v>2561</v>
      </c>
      <c r="C851" s="3">
        <v>1</v>
      </c>
      <c r="D851" s="3" t="s">
        <v>1571</v>
      </c>
      <c r="E851" s="3" t="s">
        <v>873</v>
      </c>
      <c r="F851" s="3" t="s">
        <v>812</v>
      </c>
      <c r="G851" s="3"/>
      <c r="H851" s="3"/>
      <c r="I851" s="3" t="s">
        <v>2496</v>
      </c>
      <c r="J851" s="3">
        <v>13.32</v>
      </c>
      <c r="K851" s="3">
        <v>6700</v>
      </c>
      <c r="L851" s="3" t="s">
        <v>25</v>
      </c>
      <c r="M851" s="3">
        <v>1</v>
      </c>
      <c r="N851" s="28">
        <f t="shared" si="153"/>
        <v>6.7</v>
      </c>
      <c r="O851" s="40">
        <f t="shared" si="154"/>
        <v>89.244</v>
      </c>
      <c r="P851" s="12">
        <v>0</v>
      </c>
      <c r="Q851" s="46">
        <f t="shared" si="157"/>
        <v>0</v>
      </c>
      <c r="R851" s="12"/>
      <c r="S851" s="3">
        <f t="shared" si="158"/>
        <v>6.7</v>
      </c>
      <c r="T851" s="46" t="s">
        <v>2502</v>
      </c>
      <c r="U851" s="42">
        <f t="shared" si="155"/>
        <v>89.244</v>
      </c>
      <c r="V851" s="42">
        <f t="shared" si="156"/>
        <v>0</v>
      </c>
      <c r="W851" s="3"/>
      <c r="X851" s="3">
        <v>4.6900000000000004</v>
      </c>
      <c r="Y851" s="3">
        <f t="shared" si="151"/>
        <v>2.0099999999999998</v>
      </c>
      <c r="Z851" s="3">
        <f t="shared" ref="Z851:Z914" si="159">X851*J851*M851</f>
        <v>62.470800000000004</v>
      </c>
      <c r="AA851" s="1">
        <v>4690</v>
      </c>
      <c r="AB851" s="1">
        <f t="shared" si="152"/>
        <v>4.6900000000000004</v>
      </c>
    </row>
    <row r="852" spans="1:28" ht="43.2" x14ac:dyDescent="0.3">
      <c r="A852" s="3">
        <f t="shared" ref="A852:A915" si="160">A851+1</f>
        <v>835</v>
      </c>
      <c r="B852" s="3" t="s">
        <v>2561</v>
      </c>
      <c r="C852" s="3">
        <v>1</v>
      </c>
      <c r="D852" s="3" t="s">
        <v>1571</v>
      </c>
      <c r="E852" s="3" t="s">
        <v>874</v>
      </c>
      <c r="F852" s="3" t="s">
        <v>812</v>
      </c>
      <c r="G852" s="3"/>
      <c r="H852" s="3"/>
      <c r="I852" s="3" t="s">
        <v>2496</v>
      </c>
      <c r="J852" s="3">
        <v>13.32</v>
      </c>
      <c r="K852" s="3">
        <v>6700</v>
      </c>
      <c r="L852" s="3" t="s">
        <v>25</v>
      </c>
      <c r="M852" s="3">
        <v>1</v>
      </c>
      <c r="N852" s="28">
        <f t="shared" si="153"/>
        <v>6.7</v>
      </c>
      <c r="O852" s="40">
        <f t="shared" si="154"/>
        <v>89.244</v>
      </c>
      <c r="P852" s="12">
        <v>0</v>
      </c>
      <c r="Q852" s="46">
        <f t="shared" si="157"/>
        <v>0</v>
      </c>
      <c r="R852" s="12"/>
      <c r="S852" s="3">
        <f t="shared" si="158"/>
        <v>6.7</v>
      </c>
      <c r="T852" s="46" t="s">
        <v>2502</v>
      </c>
      <c r="U852" s="42">
        <f t="shared" si="155"/>
        <v>89.244</v>
      </c>
      <c r="V852" s="42">
        <f t="shared" si="156"/>
        <v>0</v>
      </c>
      <c r="W852" s="3"/>
      <c r="X852" s="3">
        <v>4.6900000000000004</v>
      </c>
      <c r="Y852" s="3">
        <f t="shared" si="151"/>
        <v>2.0099999999999998</v>
      </c>
      <c r="Z852" s="3">
        <f t="shared" si="159"/>
        <v>62.470800000000004</v>
      </c>
      <c r="AA852" s="1">
        <v>4690</v>
      </c>
      <c r="AB852" s="1">
        <f t="shared" si="152"/>
        <v>4.6900000000000004</v>
      </c>
    </row>
    <row r="853" spans="1:28" ht="43.2" x14ac:dyDescent="0.3">
      <c r="A853" s="3">
        <f t="shared" si="160"/>
        <v>836</v>
      </c>
      <c r="B853" s="3" t="s">
        <v>2561</v>
      </c>
      <c r="C853" s="3">
        <v>1</v>
      </c>
      <c r="D853" s="3" t="s">
        <v>1571</v>
      </c>
      <c r="E853" s="3" t="s">
        <v>875</v>
      </c>
      <c r="F853" s="3" t="s">
        <v>812</v>
      </c>
      <c r="G853" s="3"/>
      <c r="H853" s="3"/>
      <c r="I853" s="3" t="s">
        <v>2496</v>
      </c>
      <c r="J853" s="3">
        <v>13.32</v>
      </c>
      <c r="K853" s="3">
        <v>6700</v>
      </c>
      <c r="L853" s="3" t="s">
        <v>25</v>
      </c>
      <c r="M853" s="3">
        <v>1</v>
      </c>
      <c r="N853" s="28">
        <f t="shared" si="153"/>
        <v>6.7</v>
      </c>
      <c r="O853" s="40">
        <f t="shared" si="154"/>
        <v>89.244</v>
      </c>
      <c r="P853" s="12">
        <v>0</v>
      </c>
      <c r="Q853" s="46">
        <f t="shared" si="157"/>
        <v>0</v>
      </c>
      <c r="R853" s="12"/>
      <c r="S853" s="3">
        <f t="shared" si="158"/>
        <v>6.7</v>
      </c>
      <c r="T853" s="46" t="s">
        <v>2502</v>
      </c>
      <c r="U853" s="42">
        <f t="shared" si="155"/>
        <v>89.244</v>
      </c>
      <c r="V853" s="42">
        <f t="shared" si="156"/>
        <v>0</v>
      </c>
      <c r="W853" s="3"/>
      <c r="X853" s="3">
        <v>4.6900000000000004</v>
      </c>
      <c r="Y853" s="3">
        <f t="shared" si="151"/>
        <v>2.0099999999999998</v>
      </c>
      <c r="Z853" s="3">
        <f t="shared" si="159"/>
        <v>62.470800000000004</v>
      </c>
      <c r="AA853" s="1">
        <v>4690</v>
      </c>
      <c r="AB853" s="1">
        <f t="shared" si="152"/>
        <v>4.6900000000000004</v>
      </c>
    </row>
    <row r="854" spans="1:28" ht="43.2" x14ac:dyDescent="0.3">
      <c r="A854" s="3">
        <f t="shared" si="160"/>
        <v>837</v>
      </c>
      <c r="B854" s="3" t="s">
        <v>2561</v>
      </c>
      <c r="C854" s="3">
        <v>1</v>
      </c>
      <c r="D854" s="3" t="s">
        <v>1571</v>
      </c>
      <c r="E854" s="3" t="s">
        <v>876</v>
      </c>
      <c r="F854" s="3" t="s">
        <v>812</v>
      </c>
      <c r="G854" s="3"/>
      <c r="H854" s="3"/>
      <c r="I854" s="3" t="s">
        <v>2496</v>
      </c>
      <c r="J854" s="3">
        <v>13.32</v>
      </c>
      <c r="K854" s="3">
        <v>6700</v>
      </c>
      <c r="L854" s="3" t="s">
        <v>25</v>
      </c>
      <c r="M854" s="3">
        <v>1</v>
      </c>
      <c r="N854" s="28">
        <f t="shared" si="153"/>
        <v>6.7</v>
      </c>
      <c r="O854" s="40">
        <f t="shared" si="154"/>
        <v>89.244</v>
      </c>
      <c r="P854" s="12">
        <v>0</v>
      </c>
      <c r="Q854" s="46">
        <f t="shared" si="157"/>
        <v>0</v>
      </c>
      <c r="R854" s="12"/>
      <c r="S854" s="3">
        <f t="shared" si="158"/>
        <v>6.7</v>
      </c>
      <c r="T854" s="46" t="s">
        <v>2502</v>
      </c>
      <c r="U854" s="42">
        <f t="shared" si="155"/>
        <v>89.244</v>
      </c>
      <c r="V854" s="42">
        <f t="shared" si="156"/>
        <v>0</v>
      </c>
      <c r="W854" s="3"/>
      <c r="X854" s="3">
        <v>4.6900000000000004</v>
      </c>
      <c r="Y854" s="3">
        <f t="shared" si="151"/>
        <v>2.0099999999999998</v>
      </c>
      <c r="Z854" s="3">
        <f t="shared" si="159"/>
        <v>62.470800000000004</v>
      </c>
      <c r="AA854" s="1">
        <v>4690</v>
      </c>
      <c r="AB854" s="1">
        <f t="shared" si="152"/>
        <v>4.6900000000000004</v>
      </c>
    </row>
    <row r="855" spans="1:28" ht="43.2" x14ac:dyDescent="0.3">
      <c r="A855" s="3">
        <f t="shared" si="160"/>
        <v>838</v>
      </c>
      <c r="B855" s="3" t="s">
        <v>2561</v>
      </c>
      <c r="C855" s="3">
        <v>1</v>
      </c>
      <c r="D855" s="3" t="s">
        <v>1571</v>
      </c>
      <c r="E855" s="3" t="s">
        <v>877</v>
      </c>
      <c r="F855" s="3" t="s">
        <v>6</v>
      </c>
      <c r="G855" s="7" t="s">
        <v>2344</v>
      </c>
      <c r="H855" s="7" t="s">
        <v>2467</v>
      </c>
      <c r="I855" s="7" t="s">
        <v>2496</v>
      </c>
      <c r="J855" s="7">
        <v>49.9</v>
      </c>
      <c r="K855" s="3">
        <v>10100</v>
      </c>
      <c r="L855" s="3" t="s">
        <v>25</v>
      </c>
      <c r="M855" s="3">
        <v>1</v>
      </c>
      <c r="N855" s="28">
        <f t="shared" si="153"/>
        <v>10.1</v>
      </c>
      <c r="O855" s="28">
        <f t="shared" si="154"/>
        <v>503.98999999999995</v>
      </c>
      <c r="P855" s="12">
        <v>0</v>
      </c>
      <c r="Q855" s="46">
        <f t="shared" si="157"/>
        <v>0</v>
      </c>
      <c r="R855" s="12"/>
      <c r="S855" s="3">
        <f t="shared" si="158"/>
        <v>10.1</v>
      </c>
      <c r="T855" s="46" t="s">
        <v>2502</v>
      </c>
      <c r="U855" s="3">
        <f t="shared" si="155"/>
        <v>503.98999999999995</v>
      </c>
      <c r="V855" s="3">
        <f t="shared" si="156"/>
        <v>0</v>
      </c>
      <c r="W855" s="3"/>
      <c r="X855" s="3">
        <v>1.01</v>
      </c>
      <c r="Y855" s="3">
        <f t="shared" si="151"/>
        <v>9.09</v>
      </c>
      <c r="Z855" s="3">
        <f t="shared" si="159"/>
        <v>50.399000000000001</v>
      </c>
      <c r="AA855" s="1">
        <v>1010</v>
      </c>
      <c r="AB855" s="1">
        <f t="shared" si="152"/>
        <v>1.01</v>
      </c>
    </row>
    <row r="856" spans="1:28" ht="43.2" x14ac:dyDescent="0.3">
      <c r="A856" s="3">
        <f t="shared" si="160"/>
        <v>839</v>
      </c>
      <c r="B856" s="3" t="s">
        <v>2561</v>
      </c>
      <c r="C856" s="3">
        <v>1</v>
      </c>
      <c r="D856" s="3" t="s">
        <v>1571</v>
      </c>
      <c r="E856" s="3" t="s">
        <v>878</v>
      </c>
      <c r="F856" s="3" t="s">
        <v>812</v>
      </c>
      <c r="G856" s="3"/>
      <c r="H856" s="3"/>
      <c r="I856" s="3" t="s">
        <v>2496</v>
      </c>
      <c r="J856" s="3">
        <v>13.32</v>
      </c>
      <c r="K856" s="3">
        <v>5050</v>
      </c>
      <c r="L856" s="3" t="s">
        <v>25</v>
      </c>
      <c r="M856" s="3">
        <v>1</v>
      </c>
      <c r="N856" s="28">
        <f t="shared" si="153"/>
        <v>5.05</v>
      </c>
      <c r="O856" s="40">
        <f t="shared" si="154"/>
        <v>67.266000000000005</v>
      </c>
      <c r="P856" s="12">
        <v>0</v>
      </c>
      <c r="Q856" s="46">
        <f t="shared" si="157"/>
        <v>0</v>
      </c>
      <c r="R856" s="12"/>
      <c r="S856" s="3">
        <f t="shared" si="158"/>
        <v>5.05</v>
      </c>
      <c r="T856" s="46" t="s">
        <v>2502</v>
      </c>
      <c r="U856" s="42">
        <f t="shared" si="155"/>
        <v>67.266000000000005</v>
      </c>
      <c r="V856" s="42">
        <f t="shared" si="156"/>
        <v>0</v>
      </c>
      <c r="W856" s="3"/>
      <c r="X856" s="3">
        <v>0.505</v>
      </c>
      <c r="Y856" s="3">
        <f t="shared" si="151"/>
        <v>4.5449999999999999</v>
      </c>
      <c r="Z856" s="3">
        <f t="shared" si="159"/>
        <v>6.7266000000000004</v>
      </c>
      <c r="AA856" s="1">
        <v>505</v>
      </c>
      <c r="AB856" s="1">
        <f t="shared" si="152"/>
        <v>0.505</v>
      </c>
    </row>
    <row r="857" spans="1:28" ht="43.2" x14ac:dyDescent="0.3">
      <c r="A857" s="3">
        <f t="shared" si="160"/>
        <v>840</v>
      </c>
      <c r="B857" s="3" t="s">
        <v>2561</v>
      </c>
      <c r="C857" s="3">
        <v>1</v>
      </c>
      <c r="D857" s="3" t="s">
        <v>1571</v>
      </c>
      <c r="E857" s="3" t="s">
        <v>879</v>
      </c>
      <c r="F857" s="3" t="s">
        <v>812</v>
      </c>
      <c r="G857" s="3"/>
      <c r="H857" s="3"/>
      <c r="I857" s="3" t="s">
        <v>2496</v>
      </c>
      <c r="J857" s="3">
        <v>13.32</v>
      </c>
      <c r="K857" s="3">
        <v>4950</v>
      </c>
      <c r="L857" s="3" t="s">
        <v>25</v>
      </c>
      <c r="M857" s="3">
        <v>1</v>
      </c>
      <c r="N857" s="28">
        <f t="shared" si="153"/>
        <v>4.95</v>
      </c>
      <c r="O857" s="40">
        <f t="shared" si="154"/>
        <v>65.933999999999997</v>
      </c>
      <c r="P857" s="12">
        <v>0</v>
      </c>
      <c r="Q857" s="46">
        <f t="shared" si="157"/>
        <v>0</v>
      </c>
      <c r="R857" s="12"/>
      <c r="S857" s="3">
        <f t="shared" si="158"/>
        <v>4.95</v>
      </c>
      <c r="T857" s="46" t="s">
        <v>2502</v>
      </c>
      <c r="U857" s="42">
        <f t="shared" si="155"/>
        <v>65.933999999999997</v>
      </c>
      <c r="V857" s="42">
        <f t="shared" si="156"/>
        <v>0</v>
      </c>
      <c r="W857" s="3"/>
      <c r="X857" s="3">
        <v>0.495</v>
      </c>
      <c r="Y857" s="3">
        <f t="shared" si="151"/>
        <v>4.4550000000000001</v>
      </c>
      <c r="Z857" s="3">
        <f t="shared" si="159"/>
        <v>6.5933999999999999</v>
      </c>
      <c r="AA857" s="1">
        <v>495</v>
      </c>
      <c r="AB857" s="1">
        <f t="shared" si="152"/>
        <v>0.495</v>
      </c>
    </row>
    <row r="858" spans="1:28" ht="43.2" x14ac:dyDescent="0.3">
      <c r="A858" s="3">
        <f t="shared" si="160"/>
        <v>841</v>
      </c>
      <c r="B858" s="3" t="s">
        <v>2561</v>
      </c>
      <c r="C858" s="3">
        <v>1</v>
      </c>
      <c r="D858" s="3" t="s">
        <v>1571</v>
      </c>
      <c r="E858" s="3" t="s">
        <v>880</v>
      </c>
      <c r="F858" s="3" t="s">
        <v>812</v>
      </c>
      <c r="G858" s="3"/>
      <c r="H858" s="3"/>
      <c r="I858" s="3" t="s">
        <v>2496</v>
      </c>
      <c r="J858" s="3">
        <v>13.32</v>
      </c>
      <c r="K858" s="3">
        <v>3750</v>
      </c>
      <c r="L858" s="3" t="s">
        <v>25</v>
      </c>
      <c r="M858" s="3">
        <v>1</v>
      </c>
      <c r="N858" s="28">
        <f t="shared" si="153"/>
        <v>3.75</v>
      </c>
      <c r="O858" s="40">
        <f t="shared" si="154"/>
        <v>49.95</v>
      </c>
      <c r="P858" s="12">
        <v>0</v>
      </c>
      <c r="Q858" s="46">
        <f t="shared" si="157"/>
        <v>0</v>
      </c>
      <c r="R858" s="12"/>
      <c r="S858" s="3">
        <f t="shared" si="158"/>
        <v>3.75</v>
      </c>
      <c r="T858" s="46" t="s">
        <v>2502</v>
      </c>
      <c r="U858" s="42">
        <f t="shared" si="155"/>
        <v>49.95</v>
      </c>
      <c r="V858" s="42">
        <f t="shared" si="156"/>
        <v>0</v>
      </c>
      <c r="W858" s="3"/>
      <c r="X858" s="3">
        <v>0.375</v>
      </c>
      <c r="Y858" s="3">
        <f t="shared" si="151"/>
        <v>3.375</v>
      </c>
      <c r="Z858" s="3">
        <f t="shared" si="159"/>
        <v>4.9950000000000001</v>
      </c>
      <c r="AA858" s="1">
        <v>375</v>
      </c>
      <c r="AB858" s="1">
        <f t="shared" si="152"/>
        <v>0.375</v>
      </c>
    </row>
    <row r="859" spans="1:28" ht="43.2" x14ac:dyDescent="0.3">
      <c r="A859" s="3">
        <f t="shared" si="160"/>
        <v>842</v>
      </c>
      <c r="B859" s="3" t="s">
        <v>2561</v>
      </c>
      <c r="C859" s="3">
        <v>1</v>
      </c>
      <c r="D859" s="3" t="s">
        <v>1571</v>
      </c>
      <c r="E859" s="3" t="s">
        <v>881</v>
      </c>
      <c r="F859" s="3" t="s">
        <v>6</v>
      </c>
      <c r="G859" s="7" t="s">
        <v>2344</v>
      </c>
      <c r="H859" s="7" t="s">
        <v>2467</v>
      </c>
      <c r="I859" s="7" t="s">
        <v>2496</v>
      </c>
      <c r="J859" s="7">
        <v>49.9</v>
      </c>
      <c r="K859" s="3">
        <v>10100</v>
      </c>
      <c r="L859" s="3" t="s">
        <v>25</v>
      </c>
      <c r="M859" s="3">
        <v>1</v>
      </c>
      <c r="N859" s="28">
        <f t="shared" si="153"/>
        <v>10.1</v>
      </c>
      <c r="O859" s="28">
        <f t="shared" si="154"/>
        <v>503.98999999999995</v>
      </c>
      <c r="P859" s="12">
        <v>0</v>
      </c>
      <c r="Q859" s="46">
        <f t="shared" si="157"/>
        <v>0</v>
      </c>
      <c r="R859" s="12"/>
      <c r="S859" s="3">
        <f t="shared" si="158"/>
        <v>10.1</v>
      </c>
      <c r="T859" s="46" t="s">
        <v>2502</v>
      </c>
      <c r="U859" s="3">
        <f t="shared" si="155"/>
        <v>503.98999999999995</v>
      </c>
      <c r="V859" s="3">
        <f t="shared" si="156"/>
        <v>0</v>
      </c>
      <c r="W859" s="3"/>
      <c r="X859" s="3">
        <v>1.01</v>
      </c>
      <c r="Y859" s="3">
        <f t="shared" si="151"/>
        <v>9.09</v>
      </c>
      <c r="Z859" s="3">
        <f t="shared" si="159"/>
        <v>50.399000000000001</v>
      </c>
      <c r="AA859" s="1">
        <v>1010</v>
      </c>
      <c r="AB859" s="1">
        <f t="shared" si="152"/>
        <v>1.01</v>
      </c>
    </row>
    <row r="860" spans="1:28" ht="43.2" x14ac:dyDescent="0.3">
      <c r="A860" s="3">
        <f t="shared" si="160"/>
        <v>843</v>
      </c>
      <c r="B860" s="3" t="s">
        <v>2561</v>
      </c>
      <c r="C860" s="3">
        <v>1</v>
      </c>
      <c r="D860" s="3" t="s">
        <v>1571</v>
      </c>
      <c r="E860" s="3" t="s">
        <v>882</v>
      </c>
      <c r="F860" s="3" t="s">
        <v>812</v>
      </c>
      <c r="G860" s="3"/>
      <c r="H860" s="3"/>
      <c r="I860" s="3" t="s">
        <v>2496</v>
      </c>
      <c r="J860" s="3">
        <v>13.32</v>
      </c>
      <c r="K860" s="3">
        <v>5050</v>
      </c>
      <c r="L860" s="3" t="s">
        <v>25</v>
      </c>
      <c r="M860" s="3">
        <v>1</v>
      </c>
      <c r="N860" s="28">
        <f t="shared" si="153"/>
        <v>5.05</v>
      </c>
      <c r="O860" s="40">
        <f t="shared" si="154"/>
        <v>67.266000000000005</v>
      </c>
      <c r="P860" s="12">
        <v>0</v>
      </c>
      <c r="Q860" s="46">
        <f t="shared" si="157"/>
        <v>0</v>
      </c>
      <c r="R860" s="12"/>
      <c r="S860" s="3">
        <f t="shared" si="158"/>
        <v>5.05</v>
      </c>
      <c r="T860" s="46" t="s">
        <v>2502</v>
      </c>
      <c r="U860" s="42">
        <f t="shared" si="155"/>
        <v>67.266000000000005</v>
      </c>
      <c r="V860" s="42">
        <f t="shared" si="156"/>
        <v>0</v>
      </c>
      <c r="W860" s="3"/>
      <c r="X860" s="3">
        <v>0.505</v>
      </c>
      <c r="Y860" s="3">
        <f t="shared" si="151"/>
        <v>4.5449999999999999</v>
      </c>
      <c r="Z860" s="3">
        <f t="shared" si="159"/>
        <v>6.7266000000000004</v>
      </c>
      <c r="AA860" s="1">
        <v>505</v>
      </c>
      <c r="AB860" s="1">
        <f t="shared" si="152"/>
        <v>0.505</v>
      </c>
    </row>
    <row r="861" spans="1:28" ht="43.2" x14ac:dyDescent="0.3">
      <c r="A861" s="3">
        <f t="shared" si="160"/>
        <v>844</v>
      </c>
      <c r="B861" s="3" t="s">
        <v>2561</v>
      </c>
      <c r="C861" s="3">
        <v>1</v>
      </c>
      <c r="D861" s="3" t="s">
        <v>1571</v>
      </c>
      <c r="E861" s="3" t="s">
        <v>883</v>
      </c>
      <c r="F861" s="3" t="s">
        <v>812</v>
      </c>
      <c r="G861" s="3"/>
      <c r="H861" s="3"/>
      <c r="I861" s="3" t="s">
        <v>2496</v>
      </c>
      <c r="J861" s="3">
        <v>13.32</v>
      </c>
      <c r="K861" s="3">
        <v>4950</v>
      </c>
      <c r="L861" s="3" t="s">
        <v>25</v>
      </c>
      <c r="M861" s="3">
        <v>1</v>
      </c>
      <c r="N861" s="28">
        <f t="shared" si="153"/>
        <v>4.95</v>
      </c>
      <c r="O861" s="40">
        <f t="shared" si="154"/>
        <v>65.933999999999997</v>
      </c>
      <c r="P861" s="12">
        <v>0</v>
      </c>
      <c r="Q861" s="46">
        <f t="shared" si="157"/>
        <v>0</v>
      </c>
      <c r="R861" s="12"/>
      <c r="S861" s="3">
        <f t="shared" si="158"/>
        <v>4.95</v>
      </c>
      <c r="T861" s="46" t="s">
        <v>2502</v>
      </c>
      <c r="U861" s="42">
        <f t="shared" si="155"/>
        <v>65.933999999999997</v>
      </c>
      <c r="V861" s="42">
        <f t="shared" si="156"/>
        <v>0</v>
      </c>
      <c r="W861" s="3"/>
      <c r="X861" s="3">
        <v>0.495</v>
      </c>
      <c r="Y861" s="3">
        <f t="shared" si="151"/>
        <v>4.4550000000000001</v>
      </c>
      <c r="Z861" s="3">
        <f t="shared" si="159"/>
        <v>6.5933999999999999</v>
      </c>
      <c r="AA861" s="1">
        <v>495</v>
      </c>
      <c r="AB861" s="1">
        <f t="shared" si="152"/>
        <v>0.495</v>
      </c>
    </row>
    <row r="862" spans="1:28" ht="43.2" x14ac:dyDescent="0.3">
      <c r="A862" s="3">
        <f t="shared" si="160"/>
        <v>845</v>
      </c>
      <c r="B862" s="3" t="s">
        <v>2561</v>
      </c>
      <c r="C862" s="3">
        <v>1</v>
      </c>
      <c r="D862" s="3" t="s">
        <v>1571</v>
      </c>
      <c r="E862" s="3" t="s">
        <v>884</v>
      </c>
      <c r="F862" s="3" t="s">
        <v>812</v>
      </c>
      <c r="G862" s="3"/>
      <c r="H862" s="3"/>
      <c r="I862" s="3" t="s">
        <v>2496</v>
      </c>
      <c r="J862" s="3">
        <v>13.32</v>
      </c>
      <c r="K862" s="3">
        <v>3750</v>
      </c>
      <c r="L862" s="3" t="s">
        <v>25</v>
      </c>
      <c r="M862" s="3">
        <v>1</v>
      </c>
      <c r="N862" s="28">
        <f t="shared" si="153"/>
        <v>3.75</v>
      </c>
      <c r="O862" s="40">
        <f t="shared" si="154"/>
        <v>49.95</v>
      </c>
      <c r="P862" s="12">
        <v>0</v>
      </c>
      <c r="Q862" s="46">
        <f t="shared" si="157"/>
        <v>0</v>
      </c>
      <c r="R862" s="12"/>
      <c r="S862" s="3">
        <f t="shared" si="158"/>
        <v>3.75</v>
      </c>
      <c r="T862" s="46" t="s">
        <v>2502</v>
      </c>
      <c r="U862" s="42">
        <f t="shared" si="155"/>
        <v>49.95</v>
      </c>
      <c r="V862" s="42">
        <f t="shared" si="156"/>
        <v>0</v>
      </c>
      <c r="W862" s="3"/>
      <c r="X862" s="3">
        <v>0.375</v>
      </c>
      <c r="Y862" s="3">
        <f t="shared" si="151"/>
        <v>3.375</v>
      </c>
      <c r="Z862" s="3">
        <f t="shared" si="159"/>
        <v>4.9950000000000001</v>
      </c>
      <c r="AA862" s="1">
        <v>375</v>
      </c>
      <c r="AB862" s="1">
        <f t="shared" si="152"/>
        <v>0.375</v>
      </c>
    </row>
    <row r="863" spans="1:28" ht="43.2" x14ac:dyDescent="0.3">
      <c r="A863" s="3">
        <f t="shared" si="160"/>
        <v>846</v>
      </c>
      <c r="B863" s="3" t="s">
        <v>2561</v>
      </c>
      <c r="C863" s="3">
        <v>1</v>
      </c>
      <c r="D863" s="3" t="s">
        <v>1571</v>
      </c>
      <c r="E863" s="3" t="s">
        <v>885</v>
      </c>
      <c r="F863" s="3" t="s">
        <v>6</v>
      </c>
      <c r="G863" s="7" t="s">
        <v>2344</v>
      </c>
      <c r="H863" s="7" t="s">
        <v>2467</v>
      </c>
      <c r="I863" s="7" t="s">
        <v>2496</v>
      </c>
      <c r="J863" s="7">
        <v>49.9</v>
      </c>
      <c r="K863" s="3">
        <v>8600</v>
      </c>
      <c r="L863" s="3" t="s">
        <v>25</v>
      </c>
      <c r="M863" s="3">
        <v>1</v>
      </c>
      <c r="N863" s="28">
        <f t="shared" si="153"/>
        <v>8.6</v>
      </c>
      <c r="O863" s="28">
        <f t="shared" si="154"/>
        <v>429.14</v>
      </c>
      <c r="P863" s="12">
        <v>0</v>
      </c>
      <c r="Q863" s="46">
        <f t="shared" si="157"/>
        <v>0</v>
      </c>
      <c r="R863" s="12"/>
      <c r="S863" s="3">
        <f t="shared" si="158"/>
        <v>8.6</v>
      </c>
      <c r="T863" s="46" t="s">
        <v>2502</v>
      </c>
      <c r="U863" s="3">
        <f t="shared" si="155"/>
        <v>429.14</v>
      </c>
      <c r="V863" s="3">
        <f t="shared" si="156"/>
        <v>0</v>
      </c>
      <c r="W863" s="3"/>
      <c r="X863" s="3">
        <v>4.3</v>
      </c>
      <c r="Y863" s="3">
        <f t="shared" si="151"/>
        <v>4.3</v>
      </c>
      <c r="Z863" s="3">
        <f t="shared" si="159"/>
        <v>214.57</v>
      </c>
      <c r="AA863" s="1">
        <v>4300</v>
      </c>
      <c r="AB863" s="1">
        <f t="shared" si="152"/>
        <v>4.3</v>
      </c>
    </row>
    <row r="864" spans="1:28" ht="43.2" x14ac:dyDescent="0.3">
      <c r="A864" s="3">
        <f t="shared" si="160"/>
        <v>847</v>
      </c>
      <c r="B864" s="3" t="s">
        <v>2561</v>
      </c>
      <c r="C864" s="3">
        <v>1</v>
      </c>
      <c r="D864" s="3" t="s">
        <v>1571</v>
      </c>
      <c r="E864" s="3" t="s">
        <v>886</v>
      </c>
      <c r="F864" s="3" t="s">
        <v>812</v>
      </c>
      <c r="G864" s="3"/>
      <c r="H864" s="3"/>
      <c r="I864" s="3" t="s">
        <v>2496</v>
      </c>
      <c r="J864" s="3">
        <v>13.32</v>
      </c>
      <c r="K864" s="3">
        <v>4300</v>
      </c>
      <c r="L864" s="3" t="s">
        <v>25</v>
      </c>
      <c r="M864" s="3">
        <v>1</v>
      </c>
      <c r="N864" s="28">
        <f t="shared" si="153"/>
        <v>4.3</v>
      </c>
      <c r="O864" s="40">
        <f t="shared" si="154"/>
        <v>57.275999999999996</v>
      </c>
      <c r="P864" s="12">
        <v>0</v>
      </c>
      <c r="Q864" s="46">
        <f t="shared" si="157"/>
        <v>0</v>
      </c>
      <c r="R864" s="12"/>
      <c r="S864" s="3">
        <f t="shared" si="158"/>
        <v>4.3</v>
      </c>
      <c r="T864" s="46" t="s">
        <v>2502</v>
      </c>
      <c r="U864" s="42">
        <f t="shared" si="155"/>
        <v>57.275999999999996</v>
      </c>
      <c r="V864" s="42">
        <f t="shared" si="156"/>
        <v>0</v>
      </c>
      <c r="W864" s="3"/>
      <c r="X864" s="3">
        <v>2.15</v>
      </c>
      <c r="Y864" s="3">
        <f t="shared" si="151"/>
        <v>2.15</v>
      </c>
      <c r="Z864" s="3">
        <f t="shared" si="159"/>
        <v>28.637999999999998</v>
      </c>
      <c r="AA864" s="1">
        <v>2150</v>
      </c>
      <c r="AB864" s="1">
        <f t="shared" si="152"/>
        <v>2.15</v>
      </c>
    </row>
    <row r="865" spans="1:28" ht="43.2" x14ac:dyDescent="0.3">
      <c r="A865" s="3">
        <f t="shared" si="160"/>
        <v>848</v>
      </c>
      <c r="B865" s="3" t="s">
        <v>2561</v>
      </c>
      <c r="C865" s="3">
        <v>1</v>
      </c>
      <c r="D865" s="3" t="s">
        <v>1571</v>
      </c>
      <c r="E865" s="3" t="s">
        <v>887</v>
      </c>
      <c r="F865" s="3" t="s">
        <v>812</v>
      </c>
      <c r="G865" s="3"/>
      <c r="H865" s="3"/>
      <c r="I865" s="3" t="s">
        <v>2496</v>
      </c>
      <c r="J865" s="3">
        <v>13.32</v>
      </c>
      <c r="K865" s="3">
        <v>3600</v>
      </c>
      <c r="L865" s="3" t="s">
        <v>25</v>
      </c>
      <c r="M865" s="3">
        <v>1</v>
      </c>
      <c r="N865" s="28">
        <f t="shared" si="153"/>
        <v>3.6</v>
      </c>
      <c r="O865" s="40">
        <f t="shared" si="154"/>
        <v>47.952000000000005</v>
      </c>
      <c r="P865" s="12">
        <v>0</v>
      </c>
      <c r="Q865" s="46">
        <f t="shared" si="157"/>
        <v>0</v>
      </c>
      <c r="R865" s="12"/>
      <c r="S865" s="3">
        <f t="shared" si="158"/>
        <v>3.6</v>
      </c>
      <c r="T865" s="46" t="s">
        <v>2502</v>
      </c>
      <c r="U865" s="42">
        <f t="shared" si="155"/>
        <v>47.952000000000005</v>
      </c>
      <c r="V865" s="42">
        <f t="shared" si="156"/>
        <v>0</v>
      </c>
      <c r="W865" s="3"/>
      <c r="X865" s="3">
        <v>1.8</v>
      </c>
      <c r="Y865" s="3">
        <f t="shared" si="151"/>
        <v>1.8</v>
      </c>
      <c r="Z865" s="3">
        <f t="shared" si="159"/>
        <v>23.976000000000003</v>
      </c>
      <c r="AA865" s="1">
        <v>1800</v>
      </c>
      <c r="AB865" s="1">
        <f t="shared" si="152"/>
        <v>1.8</v>
      </c>
    </row>
    <row r="866" spans="1:28" ht="43.2" x14ac:dyDescent="0.3">
      <c r="A866" s="3">
        <f t="shared" si="160"/>
        <v>849</v>
      </c>
      <c r="B866" s="3" t="s">
        <v>2561</v>
      </c>
      <c r="C866" s="3">
        <v>1</v>
      </c>
      <c r="D866" s="3" t="s">
        <v>1571</v>
      </c>
      <c r="E866" s="3" t="s">
        <v>888</v>
      </c>
      <c r="F866" s="3" t="s">
        <v>812</v>
      </c>
      <c r="G866" s="3"/>
      <c r="H866" s="3"/>
      <c r="I866" s="3" t="s">
        <v>2496</v>
      </c>
      <c r="J866" s="3">
        <v>13.32</v>
      </c>
      <c r="K866" s="3">
        <v>3600</v>
      </c>
      <c r="L866" s="3" t="s">
        <v>25</v>
      </c>
      <c r="M866" s="3">
        <v>1</v>
      </c>
      <c r="N866" s="28">
        <f t="shared" si="153"/>
        <v>3.6</v>
      </c>
      <c r="O866" s="40">
        <f t="shared" si="154"/>
        <v>47.952000000000005</v>
      </c>
      <c r="P866" s="12">
        <v>0</v>
      </c>
      <c r="Q866" s="46">
        <f t="shared" si="157"/>
        <v>0</v>
      </c>
      <c r="R866" s="12"/>
      <c r="S866" s="3">
        <f t="shared" si="158"/>
        <v>3.6</v>
      </c>
      <c r="T866" s="46" t="s">
        <v>2502</v>
      </c>
      <c r="U866" s="42">
        <f t="shared" si="155"/>
        <v>47.952000000000005</v>
      </c>
      <c r="V866" s="42">
        <f t="shared" si="156"/>
        <v>0</v>
      </c>
      <c r="W866" s="3"/>
      <c r="X866" s="3">
        <v>1.8</v>
      </c>
      <c r="Y866" s="3">
        <f t="shared" si="151"/>
        <v>1.8</v>
      </c>
      <c r="Z866" s="3">
        <f t="shared" si="159"/>
        <v>23.976000000000003</v>
      </c>
      <c r="AA866" s="1">
        <v>1800</v>
      </c>
      <c r="AB866" s="1">
        <f t="shared" si="152"/>
        <v>1.8</v>
      </c>
    </row>
    <row r="867" spans="1:28" ht="43.2" x14ac:dyDescent="0.3">
      <c r="A867" s="3">
        <f t="shared" si="160"/>
        <v>850</v>
      </c>
      <c r="B867" s="3" t="s">
        <v>2561</v>
      </c>
      <c r="C867" s="3">
        <v>1</v>
      </c>
      <c r="D867" s="3" t="s">
        <v>1571</v>
      </c>
      <c r="E867" s="3" t="s">
        <v>889</v>
      </c>
      <c r="F867" s="3" t="s">
        <v>812</v>
      </c>
      <c r="G867" s="3"/>
      <c r="H867" s="3"/>
      <c r="I867" s="3" t="s">
        <v>2496</v>
      </c>
      <c r="J867" s="3">
        <v>13.32</v>
      </c>
      <c r="K867" s="3">
        <v>3350</v>
      </c>
      <c r="L867" s="3" t="s">
        <v>25</v>
      </c>
      <c r="M867" s="3">
        <v>1</v>
      </c>
      <c r="N867" s="28">
        <f t="shared" si="153"/>
        <v>3.35</v>
      </c>
      <c r="O867" s="40">
        <f t="shared" si="154"/>
        <v>44.622</v>
      </c>
      <c r="P867" s="12">
        <v>0</v>
      </c>
      <c r="Q867" s="46">
        <f t="shared" si="157"/>
        <v>0</v>
      </c>
      <c r="R867" s="12"/>
      <c r="S867" s="3">
        <f t="shared" si="158"/>
        <v>3.35</v>
      </c>
      <c r="T867" s="46" t="s">
        <v>2502</v>
      </c>
      <c r="U867" s="42">
        <f t="shared" si="155"/>
        <v>44.622</v>
      </c>
      <c r="V867" s="42">
        <f t="shared" si="156"/>
        <v>0</v>
      </c>
      <c r="W867" s="3"/>
      <c r="X867" s="3">
        <v>1.675</v>
      </c>
      <c r="Y867" s="3">
        <f t="shared" si="151"/>
        <v>1.675</v>
      </c>
      <c r="Z867" s="3">
        <f t="shared" si="159"/>
        <v>22.311</v>
      </c>
      <c r="AA867" s="1">
        <v>1675</v>
      </c>
      <c r="AB867" s="1">
        <f t="shared" si="152"/>
        <v>1.675</v>
      </c>
    </row>
    <row r="868" spans="1:28" ht="43.2" x14ac:dyDescent="0.3">
      <c r="A868" s="3">
        <f t="shared" si="160"/>
        <v>851</v>
      </c>
      <c r="B868" s="3" t="s">
        <v>2561</v>
      </c>
      <c r="C868" s="3">
        <v>1</v>
      </c>
      <c r="D868" s="3" t="s">
        <v>1571</v>
      </c>
      <c r="E868" s="3" t="s">
        <v>915</v>
      </c>
      <c r="F868" s="3" t="s">
        <v>812</v>
      </c>
      <c r="G868" s="3"/>
      <c r="H868" s="3"/>
      <c r="I868" s="3" t="s">
        <v>2496</v>
      </c>
      <c r="J868" s="3">
        <v>13.32</v>
      </c>
      <c r="K868" s="3">
        <v>3350</v>
      </c>
      <c r="L868" s="3" t="s">
        <v>25</v>
      </c>
      <c r="M868" s="3">
        <v>1</v>
      </c>
      <c r="N868" s="28">
        <f t="shared" si="153"/>
        <v>3.35</v>
      </c>
      <c r="O868" s="40">
        <f t="shared" si="154"/>
        <v>44.622</v>
      </c>
      <c r="P868" s="12">
        <v>0</v>
      </c>
      <c r="Q868" s="46">
        <f t="shared" si="157"/>
        <v>0</v>
      </c>
      <c r="R868" s="12"/>
      <c r="S868" s="3">
        <f t="shared" si="158"/>
        <v>3.35</v>
      </c>
      <c r="T868" s="46" t="s">
        <v>2502</v>
      </c>
      <c r="U868" s="42">
        <f t="shared" si="155"/>
        <v>44.622</v>
      </c>
      <c r="V868" s="42">
        <f t="shared" si="156"/>
        <v>0</v>
      </c>
      <c r="W868" s="3"/>
      <c r="X868" s="3">
        <v>1.675</v>
      </c>
      <c r="Y868" s="3">
        <f t="shared" si="151"/>
        <v>1.675</v>
      </c>
      <c r="Z868" s="3">
        <f t="shared" si="159"/>
        <v>22.311</v>
      </c>
      <c r="AA868" s="1">
        <v>1675</v>
      </c>
      <c r="AB868" s="1">
        <f t="shared" si="152"/>
        <v>1.675</v>
      </c>
    </row>
    <row r="869" spans="1:28" ht="43.2" x14ac:dyDescent="0.3">
      <c r="A869" s="3">
        <f t="shared" si="160"/>
        <v>852</v>
      </c>
      <c r="B869" s="3" t="s">
        <v>2561</v>
      </c>
      <c r="C869" s="3">
        <v>1</v>
      </c>
      <c r="D869" s="3" t="s">
        <v>1571</v>
      </c>
      <c r="E869" s="3" t="s">
        <v>890</v>
      </c>
      <c r="F869" s="3" t="s">
        <v>6</v>
      </c>
      <c r="G869" s="7" t="s">
        <v>2344</v>
      </c>
      <c r="H869" s="7" t="s">
        <v>2467</v>
      </c>
      <c r="I869" s="7" t="s">
        <v>2496</v>
      </c>
      <c r="J869" s="7">
        <v>49.9</v>
      </c>
      <c r="K869" s="3">
        <v>8600</v>
      </c>
      <c r="L869" s="3" t="s">
        <v>25</v>
      </c>
      <c r="M869" s="3">
        <v>1</v>
      </c>
      <c r="N869" s="28">
        <f t="shared" si="153"/>
        <v>8.6</v>
      </c>
      <c r="O869" s="28">
        <f t="shared" si="154"/>
        <v>429.14</v>
      </c>
      <c r="P869" s="12">
        <v>0</v>
      </c>
      <c r="Q869" s="46">
        <f t="shared" si="157"/>
        <v>0</v>
      </c>
      <c r="R869" s="12"/>
      <c r="S869" s="3">
        <f t="shared" si="158"/>
        <v>8.6</v>
      </c>
      <c r="T869" s="46" t="s">
        <v>2502</v>
      </c>
      <c r="U869" s="3">
        <f t="shared" si="155"/>
        <v>429.14</v>
      </c>
      <c r="V869" s="3">
        <f t="shared" si="156"/>
        <v>0</v>
      </c>
      <c r="W869" s="3"/>
      <c r="X869" s="3">
        <v>4.3</v>
      </c>
      <c r="Y869" s="3">
        <f t="shared" si="151"/>
        <v>4.3</v>
      </c>
      <c r="Z869" s="3">
        <f t="shared" si="159"/>
        <v>214.57</v>
      </c>
      <c r="AA869" s="1">
        <v>4300</v>
      </c>
      <c r="AB869" s="1">
        <f t="shared" si="152"/>
        <v>4.3</v>
      </c>
    </row>
    <row r="870" spans="1:28" ht="43.2" x14ac:dyDescent="0.3">
      <c r="A870" s="3">
        <f t="shared" si="160"/>
        <v>853</v>
      </c>
      <c r="B870" s="3" t="s">
        <v>2561</v>
      </c>
      <c r="C870" s="3">
        <v>1</v>
      </c>
      <c r="D870" s="3" t="s">
        <v>1571</v>
      </c>
      <c r="E870" s="3" t="s">
        <v>891</v>
      </c>
      <c r="F870" s="3" t="s">
        <v>812</v>
      </c>
      <c r="G870" s="3"/>
      <c r="H870" s="3"/>
      <c r="I870" s="3" t="s">
        <v>2496</v>
      </c>
      <c r="J870" s="3">
        <v>13.32</v>
      </c>
      <c r="K870" s="3">
        <v>4300</v>
      </c>
      <c r="L870" s="3" t="s">
        <v>25</v>
      </c>
      <c r="M870" s="3">
        <v>1</v>
      </c>
      <c r="N870" s="28">
        <f t="shared" si="153"/>
        <v>4.3</v>
      </c>
      <c r="O870" s="40">
        <f t="shared" si="154"/>
        <v>57.275999999999996</v>
      </c>
      <c r="P870" s="12">
        <v>0</v>
      </c>
      <c r="Q870" s="46">
        <f t="shared" si="157"/>
        <v>0</v>
      </c>
      <c r="R870" s="12"/>
      <c r="S870" s="3">
        <f t="shared" si="158"/>
        <v>4.3</v>
      </c>
      <c r="T870" s="46" t="s">
        <v>2502</v>
      </c>
      <c r="U870" s="42">
        <f t="shared" si="155"/>
        <v>57.275999999999996</v>
      </c>
      <c r="V870" s="42">
        <f t="shared" si="156"/>
        <v>0</v>
      </c>
      <c r="W870" s="3"/>
      <c r="X870" s="3">
        <v>2.15</v>
      </c>
      <c r="Y870" s="3">
        <f t="shared" si="151"/>
        <v>2.15</v>
      </c>
      <c r="Z870" s="3">
        <f t="shared" si="159"/>
        <v>28.637999999999998</v>
      </c>
      <c r="AA870" s="1">
        <v>2150</v>
      </c>
      <c r="AB870" s="1">
        <f t="shared" si="152"/>
        <v>2.15</v>
      </c>
    </row>
    <row r="871" spans="1:28" ht="43.2" x14ac:dyDescent="0.3">
      <c r="A871" s="3">
        <f t="shared" si="160"/>
        <v>854</v>
      </c>
      <c r="B871" s="3" t="s">
        <v>2561</v>
      </c>
      <c r="C871" s="3">
        <v>1</v>
      </c>
      <c r="D871" s="3" t="s">
        <v>1571</v>
      </c>
      <c r="E871" s="3" t="s">
        <v>892</v>
      </c>
      <c r="F871" s="3" t="s">
        <v>812</v>
      </c>
      <c r="G871" s="3"/>
      <c r="H871" s="3"/>
      <c r="I871" s="3" t="s">
        <v>2496</v>
      </c>
      <c r="J871" s="3">
        <v>13.32</v>
      </c>
      <c r="K871" s="3">
        <v>3600</v>
      </c>
      <c r="L871" s="3" t="s">
        <v>25</v>
      </c>
      <c r="M871" s="3">
        <v>1</v>
      </c>
      <c r="N871" s="28">
        <f t="shared" si="153"/>
        <v>3.6</v>
      </c>
      <c r="O871" s="40">
        <f t="shared" si="154"/>
        <v>47.952000000000005</v>
      </c>
      <c r="P871" s="12">
        <v>0</v>
      </c>
      <c r="Q871" s="46">
        <f t="shared" si="157"/>
        <v>0</v>
      </c>
      <c r="R871" s="12"/>
      <c r="S871" s="3">
        <f t="shared" si="158"/>
        <v>3.6</v>
      </c>
      <c r="T871" s="46" t="s">
        <v>2502</v>
      </c>
      <c r="U871" s="42">
        <f t="shared" si="155"/>
        <v>47.952000000000005</v>
      </c>
      <c r="V871" s="42">
        <f t="shared" si="156"/>
        <v>0</v>
      </c>
      <c r="W871" s="3"/>
      <c r="X871" s="3">
        <v>1.8</v>
      </c>
      <c r="Y871" s="3">
        <f t="shared" si="151"/>
        <v>1.8</v>
      </c>
      <c r="Z871" s="3">
        <f t="shared" si="159"/>
        <v>23.976000000000003</v>
      </c>
      <c r="AA871" s="1">
        <v>1800</v>
      </c>
      <c r="AB871" s="1">
        <f t="shared" si="152"/>
        <v>1.8</v>
      </c>
    </row>
    <row r="872" spans="1:28" ht="43.2" x14ac:dyDescent="0.3">
      <c r="A872" s="3">
        <f t="shared" si="160"/>
        <v>855</v>
      </c>
      <c r="B872" s="3" t="s">
        <v>2561</v>
      </c>
      <c r="C872" s="3">
        <v>1</v>
      </c>
      <c r="D872" s="3" t="s">
        <v>1571</v>
      </c>
      <c r="E872" s="3" t="s">
        <v>893</v>
      </c>
      <c r="F872" s="3" t="s">
        <v>812</v>
      </c>
      <c r="G872" s="3"/>
      <c r="H872" s="3"/>
      <c r="I872" s="3" t="s">
        <v>2496</v>
      </c>
      <c r="J872" s="3">
        <v>13.32</v>
      </c>
      <c r="K872" s="3">
        <v>3600</v>
      </c>
      <c r="L872" s="3" t="s">
        <v>25</v>
      </c>
      <c r="M872" s="3">
        <v>1</v>
      </c>
      <c r="N872" s="28">
        <f t="shared" si="153"/>
        <v>3.6</v>
      </c>
      <c r="O872" s="40">
        <f t="shared" si="154"/>
        <v>47.952000000000005</v>
      </c>
      <c r="P872" s="12">
        <v>0</v>
      </c>
      <c r="Q872" s="46">
        <f t="shared" si="157"/>
        <v>0</v>
      </c>
      <c r="R872" s="12"/>
      <c r="S872" s="3">
        <f t="shared" si="158"/>
        <v>3.6</v>
      </c>
      <c r="T872" s="46" t="s">
        <v>2502</v>
      </c>
      <c r="U872" s="42">
        <f t="shared" si="155"/>
        <v>47.952000000000005</v>
      </c>
      <c r="V872" s="42">
        <f t="shared" si="156"/>
        <v>0</v>
      </c>
      <c r="W872" s="3"/>
      <c r="X872" s="3">
        <v>1.8</v>
      </c>
      <c r="Y872" s="3">
        <f t="shared" si="151"/>
        <v>1.8</v>
      </c>
      <c r="Z872" s="3">
        <f t="shared" si="159"/>
        <v>23.976000000000003</v>
      </c>
      <c r="AA872" s="1">
        <v>1800</v>
      </c>
      <c r="AB872" s="1">
        <f t="shared" si="152"/>
        <v>1.8</v>
      </c>
    </row>
    <row r="873" spans="1:28" ht="43.2" x14ac:dyDescent="0.3">
      <c r="A873" s="3">
        <f t="shared" si="160"/>
        <v>856</v>
      </c>
      <c r="B873" s="3" t="s">
        <v>2561</v>
      </c>
      <c r="C873" s="3">
        <v>1</v>
      </c>
      <c r="D873" s="3" t="s">
        <v>1571</v>
      </c>
      <c r="E873" s="3" t="s">
        <v>894</v>
      </c>
      <c r="F873" s="3" t="s">
        <v>812</v>
      </c>
      <c r="G873" s="3"/>
      <c r="H873" s="3"/>
      <c r="I873" s="3" t="s">
        <v>2496</v>
      </c>
      <c r="J873" s="3">
        <v>13.32</v>
      </c>
      <c r="K873" s="3">
        <v>3350</v>
      </c>
      <c r="L873" s="3" t="s">
        <v>25</v>
      </c>
      <c r="M873" s="3">
        <v>1</v>
      </c>
      <c r="N873" s="28">
        <f t="shared" si="153"/>
        <v>3.35</v>
      </c>
      <c r="O873" s="40">
        <f t="shared" si="154"/>
        <v>44.622</v>
      </c>
      <c r="P873" s="12">
        <v>0</v>
      </c>
      <c r="Q873" s="46">
        <f t="shared" si="157"/>
        <v>0</v>
      </c>
      <c r="R873" s="12"/>
      <c r="S873" s="3">
        <f t="shared" si="158"/>
        <v>3.35</v>
      </c>
      <c r="T873" s="46" t="s">
        <v>2502</v>
      </c>
      <c r="U873" s="42">
        <f t="shared" si="155"/>
        <v>44.622</v>
      </c>
      <c r="V873" s="42">
        <f t="shared" si="156"/>
        <v>0</v>
      </c>
      <c r="W873" s="3"/>
      <c r="X873" s="3">
        <v>1.675</v>
      </c>
      <c r="Y873" s="3">
        <f t="shared" si="151"/>
        <v>1.675</v>
      </c>
      <c r="Z873" s="3">
        <f t="shared" si="159"/>
        <v>22.311</v>
      </c>
      <c r="AA873" s="1">
        <v>1675</v>
      </c>
      <c r="AB873" s="1">
        <f t="shared" si="152"/>
        <v>1.675</v>
      </c>
    </row>
    <row r="874" spans="1:28" ht="43.2" x14ac:dyDescent="0.3">
      <c r="A874" s="3">
        <f t="shared" si="160"/>
        <v>857</v>
      </c>
      <c r="B874" s="3" t="s">
        <v>2561</v>
      </c>
      <c r="C874" s="3">
        <v>1</v>
      </c>
      <c r="D874" s="3" t="s">
        <v>1571</v>
      </c>
      <c r="E874" s="3" t="s">
        <v>916</v>
      </c>
      <c r="F874" s="3" t="s">
        <v>812</v>
      </c>
      <c r="G874" s="3"/>
      <c r="H874" s="3"/>
      <c r="I874" s="3" t="s">
        <v>2496</v>
      </c>
      <c r="J874" s="3">
        <v>13.32</v>
      </c>
      <c r="K874" s="3">
        <v>3350</v>
      </c>
      <c r="L874" s="3" t="s">
        <v>25</v>
      </c>
      <c r="M874" s="3">
        <v>1</v>
      </c>
      <c r="N874" s="28">
        <f t="shared" si="153"/>
        <v>3.35</v>
      </c>
      <c r="O874" s="40">
        <f t="shared" si="154"/>
        <v>44.622</v>
      </c>
      <c r="P874" s="12">
        <v>0</v>
      </c>
      <c r="Q874" s="46">
        <f t="shared" si="157"/>
        <v>0</v>
      </c>
      <c r="R874" s="12"/>
      <c r="S874" s="3">
        <f t="shared" si="158"/>
        <v>3.35</v>
      </c>
      <c r="T874" s="46" t="s">
        <v>2502</v>
      </c>
      <c r="U874" s="42">
        <f t="shared" si="155"/>
        <v>44.622</v>
      </c>
      <c r="V874" s="42">
        <f t="shared" si="156"/>
        <v>0</v>
      </c>
      <c r="W874" s="3"/>
      <c r="X874" s="3">
        <v>1.675</v>
      </c>
      <c r="Y874" s="3">
        <f t="shared" si="151"/>
        <v>1.675</v>
      </c>
      <c r="Z874" s="3">
        <f t="shared" si="159"/>
        <v>22.311</v>
      </c>
      <c r="AA874" s="1">
        <v>1675</v>
      </c>
      <c r="AB874" s="1">
        <f t="shared" si="152"/>
        <v>1.675</v>
      </c>
    </row>
    <row r="875" spans="1:28" ht="43.2" x14ac:dyDescent="0.3">
      <c r="A875" s="3">
        <f t="shared" si="160"/>
        <v>858</v>
      </c>
      <c r="B875" s="3" t="s">
        <v>2561</v>
      </c>
      <c r="C875" s="3">
        <v>1</v>
      </c>
      <c r="D875" s="3" t="s">
        <v>1571</v>
      </c>
      <c r="E875" s="3" t="s">
        <v>895</v>
      </c>
      <c r="F875" s="3" t="s">
        <v>6</v>
      </c>
      <c r="G875" s="7" t="s">
        <v>2344</v>
      </c>
      <c r="H875" s="7" t="s">
        <v>2467</v>
      </c>
      <c r="I875" s="7" t="s">
        <v>2496</v>
      </c>
      <c r="J875" s="7">
        <v>49.9</v>
      </c>
      <c r="K875" s="3">
        <v>8600</v>
      </c>
      <c r="L875" s="3" t="s">
        <v>25</v>
      </c>
      <c r="M875" s="3">
        <v>1</v>
      </c>
      <c r="N875" s="28">
        <f t="shared" si="153"/>
        <v>8.6</v>
      </c>
      <c r="O875" s="28">
        <f t="shared" si="154"/>
        <v>429.14</v>
      </c>
      <c r="P875" s="12">
        <v>0</v>
      </c>
      <c r="Q875" s="46">
        <f t="shared" si="157"/>
        <v>0</v>
      </c>
      <c r="R875" s="12"/>
      <c r="S875" s="3">
        <f t="shared" si="158"/>
        <v>8.6</v>
      </c>
      <c r="T875" s="46" t="s">
        <v>2502</v>
      </c>
      <c r="U875" s="3">
        <f t="shared" si="155"/>
        <v>429.14</v>
      </c>
      <c r="V875" s="3">
        <f t="shared" si="156"/>
        <v>0</v>
      </c>
      <c r="W875" s="3"/>
      <c r="X875" s="3">
        <v>5.16</v>
      </c>
      <c r="Y875" s="3">
        <f t="shared" si="151"/>
        <v>3.4399999999999995</v>
      </c>
      <c r="Z875" s="3">
        <f t="shared" si="159"/>
        <v>257.48399999999998</v>
      </c>
      <c r="AA875" s="1">
        <v>5160</v>
      </c>
      <c r="AB875" s="1">
        <f t="shared" si="152"/>
        <v>5.16</v>
      </c>
    </row>
    <row r="876" spans="1:28" ht="43.2" x14ac:dyDescent="0.3">
      <c r="A876" s="3">
        <f t="shared" si="160"/>
        <v>859</v>
      </c>
      <c r="B876" s="3" t="s">
        <v>2561</v>
      </c>
      <c r="C876" s="3">
        <v>1</v>
      </c>
      <c r="D876" s="3" t="s">
        <v>1571</v>
      </c>
      <c r="E876" s="3" t="s">
        <v>896</v>
      </c>
      <c r="F876" s="3" t="s">
        <v>812</v>
      </c>
      <c r="G876" s="3"/>
      <c r="H876" s="3"/>
      <c r="I876" s="3" t="s">
        <v>2496</v>
      </c>
      <c r="J876" s="3">
        <v>13.32</v>
      </c>
      <c r="K876" s="3">
        <v>4300</v>
      </c>
      <c r="L876" s="3" t="s">
        <v>25</v>
      </c>
      <c r="M876" s="3">
        <v>1</v>
      </c>
      <c r="N876" s="28">
        <f t="shared" si="153"/>
        <v>4.3</v>
      </c>
      <c r="O876" s="40">
        <f t="shared" si="154"/>
        <v>57.275999999999996</v>
      </c>
      <c r="P876" s="12">
        <v>0</v>
      </c>
      <c r="Q876" s="46">
        <f t="shared" si="157"/>
        <v>0</v>
      </c>
      <c r="R876" s="12"/>
      <c r="S876" s="3">
        <f t="shared" si="158"/>
        <v>4.3</v>
      </c>
      <c r="T876" s="46" t="s">
        <v>2502</v>
      </c>
      <c r="U876" s="42">
        <f t="shared" si="155"/>
        <v>57.275999999999996</v>
      </c>
      <c r="V876" s="42">
        <f t="shared" si="156"/>
        <v>0</v>
      </c>
      <c r="W876" s="3"/>
      <c r="X876" s="3">
        <v>2.58</v>
      </c>
      <c r="Y876" s="3">
        <f t="shared" si="151"/>
        <v>1.7199999999999998</v>
      </c>
      <c r="Z876" s="3">
        <f t="shared" si="159"/>
        <v>34.365600000000001</v>
      </c>
      <c r="AA876" s="1">
        <v>2580</v>
      </c>
      <c r="AB876" s="1">
        <f t="shared" si="152"/>
        <v>2.58</v>
      </c>
    </row>
    <row r="877" spans="1:28" ht="43.2" x14ac:dyDescent="0.3">
      <c r="A877" s="3">
        <f t="shared" si="160"/>
        <v>860</v>
      </c>
      <c r="B877" s="3" t="s">
        <v>2561</v>
      </c>
      <c r="C877" s="3">
        <v>1</v>
      </c>
      <c r="D877" s="3" t="s">
        <v>1571</v>
      </c>
      <c r="E877" s="3" t="s">
        <v>897</v>
      </c>
      <c r="F877" s="3" t="s">
        <v>812</v>
      </c>
      <c r="G877" s="3"/>
      <c r="H877" s="3"/>
      <c r="I877" s="3" t="s">
        <v>2496</v>
      </c>
      <c r="J877" s="3">
        <v>13.32</v>
      </c>
      <c r="K877" s="3">
        <v>3600</v>
      </c>
      <c r="L877" s="3" t="s">
        <v>25</v>
      </c>
      <c r="M877" s="3">
        <v>1</v>
      </c>
      <c r="N877" s="28">
        <f t="shared" si="153"/>
        <v>3.6</v>
      </c>
      <c r="O877" s="40">
        <f t="shared" si="154"/>
        <v>47.952000000000005</v>
      </c>
      <c r="P877" s="12">
        <v>0</v>
      </c>
      <c r="Q877" s="46">
        <f t="shared" si="157"/>
        <v>0</v>
      </c>
      <c r="R877" s="12"/>
      <c r="S877" s="3">
        <f t="shared" si="158"/>
        <v>3.6</v>
      </c>
      <c r="T877" s="46" t="s">
        <v>2502</v>
      </c>
      <c r="U877" s="42">
        <f t="shared" si="155"/>
        <v>47.952000000000005</v>
      </c>
      <c r="V877" s="42">
        <f t="shared" si="156"/>
        <v>0</v>
      </c>
      <c r="W877" s="3"/>
      <c r="X877" s="3">
        <v>2.16</v>
      </c>
      <c r="Y877" s="3">
        <f t="shared" ref="Y877:Y940" si="161">N877-X877</f>
        <v>1.44</v>
      </c>
      <c r="Z877" s="3">
        <f t="shared" si="159"/>
        <v>28.771200000000004</v>
      </c>
      <c r="AA877" s="1">
        <v>2160</v>
      </c>
      <c r="AB877" s="1">
        <f t="shared" si="152"/>
        <v>2.16</v>
      </c>
    </row>
    <row r="878" spans="1:28" ht="43.2" x14ac:dyDescent="0.3">
      <c r="A878" s="3">
        <f t="shared" si="160"/>
        <v>861</v>
      </c>
      <c r="B878" s="3" t="s">
        <v>2561</v>
      </c>
      <c r="C878" s="3">
        <v>1</v>
      </c>
      <c r="D878" s="3" t="s">
        <v>1571</v>
      </c>
      <c r="E878" s="3" t="s">
        <v>898</v>
      </c>
      <c r="F878" s="3" t="s">
        <v>812</v>
      </c>
      <c r="G878" s="3"/>
      <c r="H878" s="3"/>
      <c r="I878" s="3" t="s">
        <v>2496</v>
      </c>
      <c r="J878" s="3">
        <v>13.32</v>
      </c>
      <c r="K878" s="3">
        <v>3600</v>
      </c>
      <c r="L878" s="3" t="s">
        <v>25</v>
      </c>
      <c r="M878" s="3">
        <v>1</v>
      </c>
      <c r="N878" s="28">
        <f t="shared" si="153"/>
        <v>3.6</v>
      </c>
      <c r="O878" s="40">
        <f t="shared" si="154"/>
        <v>47.952000000000005</v>
      </c>
      <c r="P878" s="12">
        <v>0</v>
      </c>
      <c r="Q878" s="46">
        <f t="shared" si="157"/>
        <v>0</v>
      </c>
      <c r="R878" s="12"/>
      <c r="S878" s="3">
        <f t="shared" si="158"/>
        <v>3.6</v>
      </c>
      <c r="T878" s="46" t="s">
        <v>2502</v>
      </c>
      <c r="U878" s="42">
        <f t="shared" si="155"/>
        <v>47.952000000000005</v>
      </c>
      <c r="V878" s="42">
        <f t="shared" si="156"/>
        <v>0</v>
      </c>
      <c r="W878" s="3"/>
      <c r="X878" s="3">
        <v>2.16</v>
      </c>
      <c r="Y878" s="3">
        <f t="shared" si="161"/>
        <v>1.44</v>
      </c>
      <c r="Z878" s="3">
        <f t="shared" si="159"/>
        <v>28.771200000000004</v>
      </c>
      <c r="AA878" s="1">
        <v>2160</v>
      </c>
      <c r="AB878" s="1">
        <f t="shared" si="152"/>
        <v>2.16</v>
      </c>
    </row>
    <row r="879" spans="1:28" ht="43.2" x14ac:dyDescent="0.3">
      <c r="A879" s="3">
        <f t="shared" si="160"/>
        <v>862</v>
      </c>
      <c r="B879" s="3" t="s">
        <v>2561</v>
      </c>
      <c r="C879" s="3">
        <v>1</v>
      </c>
      <c r="D879" s="3" t="s">
        <v>1571</v>
      </c>
      <c r="E879" s="3" t="s">
        <v>899</v>
      </c>
      <c r="F879" s="3" t="s">
        <v>812</v>
      </c>
      <c r="G879" s="3"/>
      <c r="H879" s="3"/>
      <c r="I879" s="3" t="s">
        <v>2496</v>
      </c>
      <c r="J879" s="3">
        <v>13.32</v>
      </c>
      <c r="K879" s="3">
        <v>3350</v>
      </c>
      <c r="L879" s="3" t="s">
        <v>25</v>
      </c>
      <c r="M879" s="3">
        <v>1</v>
      </c>
      <c r="N879" s="28">
        <f t="shared" si="153"/>
        <v>3.35</v>
      </c>
      <c r="O879" s="40">
        <f t="shared" si="154"/>
        <v>44.622</v>
      </c>
      <c r="P879" s="12">
        <v>0</v>
      </c>
      <c r="Q879" s="46">
        <f t="shared" si="157"/>
        <v>0</v>
      </c>
      <c r="R879" s="12"/>
      <c r="S879" s="3">
        <f t="shared" si="158"/>
        <v>3.35</v>
      </c>
      <c r="T879" s="46" t="s">
        <v>2502</v>
      </c>
      <c r="U879" s="42">
        <f t="shared" si="155"/>
        <v>44.622</v>
      </c>
      <c r="V879" s="42">
        <f t="shared" si="156"/>
        <v>0</v>
      </c>
      <c r="W879" s="3"/>
      <c r="X879" s="3">
        <v>2.0099999999999998</v>
      </c>
      <c r="Y879" s="3">
        <f t="shared" si="161"/>
        <v>1.3400000000000003</v>
      </c>
      <c r="Z879" s="3">
        <f t="shared" si="159"/>
        <v>26.773199999999999</v>
      </c>
      <c r="AA879" s="1">
        <v>2010</v>
      </c>
      <c r="AB879" s="1">
        <f t="shared" si="152"/>
        <v>2.0099999999999998</v>
      </c>
    </row>
    <row r="880" spans="1:28" ht="43.2" x14ac:dyDescent="0.3">
      <c r="A880" s="3">
        <f t="shared" si="160"/>
        <v>863</v>
      </c>
      <c r="B880" s="3" t="s">
        <v>2561</v>
      </c>
      <c r="C880" s="3">
        <v>1</v>
      </c>
      <c r="D880" s="3" t="s">
        <v>1571</v>
      </c>
      <c r="E880" s="3" t="s">
        <v>917</v>
      </c>
      <c r="F880" s="3" t="s">
        <v>812</v>
      </c>
      <c r="G880" s="3"/>
      <c r="H880" s="3"/>
      <c r="I880" s="3" t="s">
        <v>2496</v>
      </c>
      <c r="J880" s="3">
        <v>13.32</v>
      </c>
      <c r="K880" s="3">
        <v>3350</v>
      </c>
      <c r="L880" s="3" t="s">
        <v>25</v>
      </c>
      <c r="M880" s="3">
        <v>1</v>
      </c>
      <c r="N880" s="28">
        <f t="shared" si="153"/>
        <v>3.35</v>
      </c>
      <c r="O880" s="40">
        <f t="shared" si="154"/>
        <v>44.622</v>
      </c>
      <c r="P880" s="12">
        <v>0</v>
      </c>
      <c r="Q880" s="46">
        <f t="shared" si="157"/>
        <v>0</v>
      </c>
      <c r="R880" s="12"/>
      <c r="S880" s="3">
        <f t="shared" si="158"/>
        <v>3.35</v>
      </c>
      <c r="T880" s="46" t="s">
        <v>2502</v>
      </c>
      <c r="U880" s="42">
        <f t="shared" si="155"/>
        <v>44.622</v>
      </c>
      <c r="V880" s="42">
        <f t="shared" si="156"/>
        <v>0</v>
      </c>
      <c r="W880" s="3"/>
      <c r="X880" s="3">
        <v>2.0099999999999998</v>
      </c>
      <c r="Y880" s="3">
        <f t="shared" si="161"/>
        <v>1.3400000000000003</v>
      </c>
      <c r="Z880" s="3">
        <f t="shared" si="159"/>
        <v>26.773199999999999</v>
      </c>
      <c r="AA880" s="1">
        <v>2010</v>
      </c>
      <c r="AB880" s="1">
        <f t="shared" si="152"/>
        <v>2.0099999999999998</v>
      </c>
    </row>
    <row r="881" spans="1:28" ht="43.2" x14ac:dyDescent="0.3">
      <c r="A881" s="3">
        <f t="shared" si="160"/>
        <v>864</v>
      </c>
      <c r="B881" s="3" t="s">
        <v>2561</v>
      </c>
      <c r="C881" s="3">
        <v>1</v>
      </c>
      <c r="D881" s="3" t="s">
        <v>1571</v>
      </c>
      <c r="E881" s="3" t="s">
        <v>900</v>
      </c>
      <c r="F881" s="3" t="s">
        <v>6</v>
      </c>
      <c r="G881" s="7" t="s">
        <v>2344</v>
      </c>
      <c r="H881" s="7" t="s">
        <v>2467</v>
      </c>
      <c r="I881" s="7" t="s">
        <v>2496</v>
      </c>
      <c r="J881" s="7">
        <v>49.9</v>
      </c>
      <c r="K881" s="3">
        <v>8600</v>
      </c>
      <c r="L881" s="3" t="s">
        <v>25</v>
      </c>
      <c r="M881" s="3">
        <v>1</v>
      </c>
      <c r="N881" s="28">
        <f t="shared" si="153"/>
        <v>8.6</v>
      </c>
      <c r="O881" s="28">
        <f t="shared" si="154"/>
        <v>429.14</v>
      </c>
      <c r="P881" s="12">
        <v>0</v>
      </c>
      <c r="Q881" s="46">
        <f t="shared" si="157"/>
        <v>0</v>
      </c>
      <c r="R881" s="12"/>
      <c r="S881" s="3">
        <f t="shared" si="158"/>
        <v>8.6</v>
      </c>
      <c r="T881" s="46" t="s">
        <v>2502</v>
      </c>
      <c r="U881" s="3">
        <f t="shared" si="155"/>
        <v>429.14</v>
      </c>
      <c r="V881" s="3">
        <f t="shared" si="156"/>
        <v>0</v>
      </c>
      <c r="W881" s="3"/>
      <c r="X881" s="3">
        <v>5.16</v>
      </c>
      <c r="Y881" s="3">
        <f t="shared" si="161"/>
        <v>3.4399999999999995</v>
      </c>
      <c r="Z881" s="3">
        <f t="shared" si="159"/>
        <v>257.48399999999998</v>
      </c>
      <c r="AA881" s="1">
        <v>5160</v>
      </c>
      <c r="AB881" s="1">
        <f t="shared" si="152"/>
        <v>5.16</v>
      </c>
    </row>
    <row r="882" spans="1:28" ht="43.2" x14ac:dyDescent="0.3">
      <c r="A882" s="3">
        <f t="shared" si="160"/>
        <v>865</v>
      </c>
      <c r="B882" s="3" t="s">
        <v>2561</v>
      </c>
      <c r="C882" s="3">
        <v>1</v>
      </c>
      <c r="D882" s="3" t="s">
        <v>1571</v>
      </c>
      <c r="E882" s="3" t="s">
        <v>901</v>
      </c>
      <c r="F882" s="3" t="s">
        <v>812</v>
      </c>
      <c r="G882" s="3"/>
      <c r="H882" s="3"/>
      <c r="I882" s="3" t="s">
        <v>2496</v>
      </c>
      <c r="J882" s="3">
        <v>13.32</v>
      </c>
      <c r="K882" s="3">
        <v>4300</v>
      </c>
      <c r="L882" s="3" t="s">
        <v>25</v>
      </c>
      <c r="M882" s="3">
        <v>1</v>
      </c>
      <c r="N882" s="28">
        <f t="shared" si="153"/>
        <v>4.3</v>
      </c>
      <c r="O882" s="40">
        <f t="shared" si="154"/>
        <v>57.275999999999996</v>
      </c>
      <c r="P882" s="12">
        <v>0</v>
      </c>
      <c r="Q882" s="46">
        <f t="shared" si="157"/>
        <v>0</v>
      </c>
      <c r="R882" s="12"/>
      <c r="S882" s="3">
        <f t="shared" si="158"/>
        <v>4.3</v>
      </c>
      <c r="T882" s="46" t="s">
        <v>2502</v>
      </c>
      <c r="U882" s="42">
        <f t="shared" si="155"/>
        <v>57.275999999999996</v>
      </c>
      <c r="V882" s="42">
        <f t="shared" si="156"/>
        <v>0</v>
      </c>
      <c r="W882" s="3"/>
      <c r="X882" s="3">
        <v>2.58</v>
      </c>
      <c r="Y882" s="3">
        <f t="shared" si="161"/>
        <v>1.7199999999999998</v>
      </c>
      <c r="Z882" s="3">
        <f t="shared" si="159"/>
        <v>34.365600000000001</v>
      </c>
      <c r="AA882" s="1">
        <v>2580</v>
      </c>
      <c r="AB882" s="1">
        <f t="shared" si="152"/>
        <v>2.58</v>
      </c>
    </row>
    <row r="883" spans="1:28" ht="43.2" x14ac:dyDescent="0.3">
      <c r="A883" s="3">
        <f t="shared" si="160"/>
        <v>866</v>
      </c>
      <c r="B883" s="3" t="s">
        <v>2561</v>
      </c>
      <c r="C883" s="3">
        <v>1</v>
      </c>
      <c r="D883" s="3" t="s">
        <v>1571</v>
      </c>
      <c r="E883" s="3" t="s">
        <v>902</v>
      </c>
      <c r="F883" s="3" t="s">
        <v>812</v>
      </c>
      <c r="G883" s="3"/>
      <c r="H883" s="3"/>
      <c r="I883" s="3" t="s">
        <v>2496</v>
      </c>
      <c r="J883" s="3">
        <v>13.32</v>
      </c>
      <c r="K883" s="3">
        <v>6300</v>
      </c>
      <c r="L883" s="3" t="s">
        <v>25</v>
      </c>
      <c r="M883" s="3">
        <v>1</v>
      </c>
      <c r="N883" s="28">
        <f t="shared" si="153"/>
        <v>6.3</v>
      </c>
      <c r="O883" s="40">
        <f t="shared" si="154"/>
        <v>83.915999999999997</v>
      </c>
      <c r="P883" s="12">
        <v>0</v>
      </c>
      <c r="Q883" s="46">
        <f t="shared" si="157"/>
        <v>0</v>
      </c>
      <c r="R883" s="12"/>
      <c r="S883" s="3">
        <f t="shared" si="158"/>
        <v>6.3</v>
      </c>
      <c r="T883" s="46" t="s">
        <v>2502</v>
      </c>
      <c r="U883" s="42">
        <f t="shared" si="155"/>
        <v>83.915999999999997</v>
      </c>
      <c r="V883" s="42">
        <f t="shared" si="156"/>
        <v>0</v>
      </c>
      <c r="W883" s="3"/>
      <c r="X883" s="3">
        <v>3.78</v>
      </c>
      <c r="Y883" s="3">
        <f t="shared" si="161"/>
        <v>2.52</v>
      </c>
      <c r="Z883" s="3">
        <f t="shared" si="159"/>
        <v>50.349599999999995</v>
      </c>
      <c r="AA883" s="1">
        <v>3780</v>
      </c>
      <c r="AB883" s="1">
        <f t="shared" si="152"/>
        <v>3.78</v>
      </c>
    </row>
    <row r="884" spans="1:28" ht="43.2" x14ac:dyDescent="0.3">
      <c r="A884" s="3">
        <f t="shared" si="160"/>
        <v>867</v>
      </c>
      <c r="B884" s="3" t="s">
        <v>2561</v>
      </c>
      <c r="C884" s="3">
        <v>1</v>
      </c>
      <c r="D884" s="3" t="s">
        <v>1571</v>
      </c>
      <c r="E884" s="3" t="s">
        <v>903</v>
      </c>
      <c r="F884" s="3" t="s">
        <v>812</v>
      </c>
      <c r="G884" s="3"/>
      <c r="H884" s="3"/>
      <c r="I884" s="3" t="s">
        <v>2496</v>
      </c>
      <c r="J884" s="3">
        <v>13.32</v>
      </c>
      <c r="K884" s="3">
        <v>3350</v>
      </c>
      <c r="L884" s="3" t="s">
        <v>25</v>
      </c>
      <c r="M884" s="3">
        <v>1</v>
      </c>
      <c r="N884" s="28">
        <f t="shared" si="153"/>
        <v>3.35</v>
      </c>
      <c r="O884" s="40">
        <f t="shared" si="154"/>
        <v>44.622</v>
      </c>
      <c r="P884" s="12">
        <v>0</v>
      </c>
      <c r="Q884" s="46">
        <f t="shared" si="157"/>
        <v>0</v>
      </c>
      <c r="R884" s="12"/>
      <c r="S884" s="3">
        <f t="shared" si="158"/>
        <v>3.35</v>
      </c>
      <c r="T884" s="46" t="s">
        <v>2502</v>
      </c>
      <c r="U884" s="42">
        <f t="shared" si="155"/>
        <v>44.622</v>
      </c>
      <c r="V884" s="42">
        <f t="shared" si="156"/>
        <v>0</v>
      </c>
      <c r="W884" s="3"/>
      <c r="X884" s="3">
        <v>2.0099999999999998</v>
      </c>
      <c r="Y884" s="3">
        <f t="shared" si="161"/>
        <v>1.3400000000000003</v>
      </c>
      <c r="Z884" s="3">
        <f t="shared" si="159"/>
        <v>26.773199999999999</v>
      </c>
      <c r="AA884" s="1">
        <v>2010</v>
      </c>
      <c r="AB884" s="1">
        <f t="shared" si="152"/>
        <v>2.0099999999999998</v>
      </c>
    </row>
    <row r="885" spans="1:28" ht="43.2" x14ac:dyDescent="0.3">
      <c r="A885" s="3">
        <f t="shared" si="160"/>
        <v>868</v>
      </c>
      <c r="B885" s="3" t="s">
        <v>2561</v>
      </c>
      <c r="C885" s="3">
        <v>1</v>
      </c>
      <c r="D885" s="3" t="s">
        <v>1571</v>
      </c>
      <c r="E885" s="3" t="s">
        <v>904</v>
      </c>
      <c r="F885" s="3" t="s">
        <v>812</v>
      </c>
      <c r="G885" s="3"/>
      <c r="H885" s="3"/>
      <c r="I885" s="3" t="s">
        <v>2496</v>
      </c>
      <c r="J885" s="3">
        <v>13.32</v>
      </c>
      <c r="K885" s="3">
        <v>3350</v>
      </c>
      <c r="L885" s="3" t="s">
        <v>25</v>
      </c>
      <c r="M885" s="3">
        <v>1</v>
      </c>
      <c r="N885" s="28">
        <f t="shared" si="153"/>
        <v>3.35</v>
      </c>
      <c r="O885" s="40">
        <f t="shared" si="154"/>
        <v>44.622</v>
      </c>
      <c r="P885" s="12">
        <v>0</v>
      </c>
      <c r="Q885" s="46">
        <f t="shared" si="157"/>
        <v>0</v>
      </c>
      <c r="R885" s="12"/>
      <c r="S885" s="3">
        <f t="shared" si="158"/>
        <v>3.35</v>
      </c>
      <c r="T885" s="46" t="s">
        <v>2502</v>
      </c>
      <c r="U885" s="42">
        <f t="shared" si="155"/>
        <v>44.622</v>
      </c>
      <c r="V885" s="42">
        <f t="shared" si="156"/>
        <v>0</v>
      </c>
      <c r="W885" s="3"/>
      <c r="X885" s="3">
        <v>2.0099999999999998</v>
      </c>
      <c r="Y885" s="3">
        <f t="shared" si="161"/>
        <v>1.3400000000000003</v>
      </c>
      <c r="Z885" s="3">
        <f t="shared" si="159"/>
        <v>26.773199999999999</v>
      </c>
      <c r="AA885" s="1">
        <v>2010</v>
      </c>
      <c r="AB885" s="1">
        <f t="shared" si="152"/>
        <v>2.0099999999999998</v>
      </c>
    </row>
    <row r="886" spans="1:28" ht="43.2" x14ac:dyDescent="0.3">
      <c r="A886" s="3">
        <f t="shared" si="160"/>
        <v>869</v>
      </c>
      <c r="B886" s="3" t="s">
        <v>2561</v>
      </c>
      <c r="C886" s="3">
        <v>1</v>
      </c>
      <c r="D886" s="3" t="s">
        <v>1571</v>
      </c>
      <c r="E886" s="3" t="s">
        <v>905</v>
      </c>
      <c r="F886" s="3" t="s">
        <v>6</v>
      </c>
      <c r="G886" s="7" t="s">
        <v>2344</v>
      </c>
      <c r="H886" s="7" t="s">
        <v>2467</v>
      </c>
      <c r="I886" s="7" t="s">
        <v>2496</v>
      </c>
      <c r="J886" s="7">
        <v>49.9</v>
      </c>
      <c r="K886" s="3">
        <v>8600</v>
      </c>
      <c r="L886" s="3" t="s">
        <v>25</v>
      </c>
      <c r="M886" s="3">
        <v>1</v>
      </c>
      <c r="N886" s="28">
        <f t="shared" si="153"/>
        <v>8.6</v>
      </c>
      <c r="O886" s="28">
        <f t="shared" si="154"/>
        <v>429.14</v>
      </c>
      <c r="P886" s="12">
        <v>0</v>
      </c>
      <c r="Q886" s="46">
        <f t="shared" si="157"/>
        <v>0</v>
      </c>
      <c r="R886" s="12"/>
      <c r="S886" s="3">
        <f t="shared" si="158"/>
        <v>8.6</v>
      </c>
      <c r="T886" s="46" t="s">
        <v>2502</v>
      </c>
      <c r="U886" s="3">
        <f t="shared" si="155"/>
        <v>429.14</v>
      </c>
      <c r="V886" s="3">
        <f t="shared" si="156"/>
        <v>0</v>
      </c>
      <c r="W886" s="3"/>
      <c r="X886" s="3">
        <v>5.16</v>
      </c>
      <c r="Y886" s="3">
        <f t="shared" si="161"/>
        <v>3.4399999999999995</v>
      </c>
      <c r="Z886" s="3">
        <f t="shared" si="159"/>
        <v>257.48399999999998</v>
      </c>
      <c r="AA886" s="1">
        <v>5160</v>
      </c>
      <c r="AB886" s="1">
        <f t="shared" si="152"/>
        <v>5.16</v>
      </c>
    </row>
    <row r="887" spans="1:28" ht="43.2" x14ac:dyDescent="0.3">
      <c r="A887" s="3">
        <f t="shared" si="160"/>
        <v>870</v>
      </c>
      <c r="B887" s="3" t="s">
        <v>2561</v>
      </c>
      <c r="C887" s="3">
        <v>1</v>
      </c>
      <c r="D887" s="3" t="s">
        <v>1571</v>
      </c>
      <c r="E887" s="3" t="s">
        <v>906</v>
      </c>
      <c r="F887" s="3" t="s">
        <v>812</v>
      </c>
      <c r="G887" s="3"/>
      <c r="H887" s="3"/>
      <c r="I887" s="3" t="s">
        <v>2496</v>
      </c>
      <c r="J887" s="3">
        <v>13.32</v>
      </c>
      <c r="K887" s="3">
        <v>4300</v>
      </c>
      <c r="L887" s="3" t="s">
        <v>25</v>
      </c>
      <c r="M887" s="3">
        <v>1</v>
      </c>
      <c r="N887" s="28">
        <f t="shared" si="153"/>
        <v>4.3</v>
      </c>
      <c r="O887" s="40">
        <f t="shared" si="154"/>
        <v>57.275999999999996</v>
      </c>
      <c r="P887" s="12">
        <v>0</v>
      </c>
      <c r="Q887" s="46">
        <f t="shared" si="157"/>
        <v>0</v>
      </c>
      <c r="R887" s="12"/>
      <c r="S887" s="3">
        <f t="shared" si="158"/>
        <v>4.3</v>
      </c>
      <c r="T887" s="46" t="s">
        <v>2502</v>
      </c>
      <c r="U887" s="42">
        <f t="shared" si="155"/>
        <v>57.275999999999996</v>
      </c>
      <c r="V887" s="42">
        <f t="shared" si="156"/>
        <v>0</v>
      </c>
      <c r="W887" s="3"/>
      <c r="X887" s="3">
        <v>2.58</v>
      </c>
      <c r="Y887" s="3">
        <f t="shared" si="161"/>
        <v>1.7199999999999998</v>
      </c>
      <c r="Z887" s="3">
        <f t="shared" si="159"/>
        <v>34.365600000000001</v>
      </c>
      <c r="AA887" s="1">
        <v>2580</v>
      </c>
      <c r="AB887" s="1">
        <f t="shared" si="152"/>
        <v>2.58</v>
      </c>
    </row>
    <row r="888" spans="1:28" ht="43.2" x14ac:dyDescent="0.3">
      <c r="A888" s="3">
        <f t="shared" si="160"/>
        <v>871</v>
      </c>
      <c r="B888" s="3" t="s">
        <v>2561</v>
      </c>
      <c r="C888" s="3">
        <v>1</v>
      </c>
      <c r="D888" s="3" t="s">
        <v>1571</v>
      </c>
      <c r="E888" s="3" t="s">
        <v>907</v>
      </c>
      <c r="F888" s="3" t="s">
        <v>812</v>
      </c>
      <c r="G888" s="3"/>
      <c r="H888" s="3"/>
      <c r="I888" s="3" t="s">
        <v>2496</v>
      </c>
      <c r="J888" s="3">
        <v>13.32</v>
      </c>
      <c r="K888" s="3">
        <v>3600</v>
      </c>
      <c r="L888" s="3" t="s">
        <v>25</v>
      </c>
      <c r="M888" s="3">
        <v>1</v>
      </c>
      <c r="N888" s="28">
        <f t="shared" si="153"/>
        <v>3.6</v>
      </c>
      <c r="O888" s="40">
        <f t="shared" si="154"/>
        <v>47.952000000000005</v>
      </c>
      <c r="P888" s="12">
        <v>0</v>
      </c>
      <c r="Q888" s="46">
        <f t="shared" si="157"/>
        <v>0</v>
      </c>
      <c r="R888" s="12"/>
      <c r="S888" s="3">
        <f t="shared" si="158"/>
        <v>3.6</v>
      </c>
      <c r="T888" s="46" t="s">
        <v>2502</v>
      </c>
      <c r="U888" s="42">
        <f t="shared" si="155"/>
        <v>47.952000000000005</v>
      </c>
      <c r="V888" s="42">
        <f t="shared" si="156"/>
        <v>0</v>
      </c>
      <c r="W888" s="3"/>
      <c r="X888" s="3">
        <v>2.16</v>
      </c>
      <c r="Y888" s="3">
        <f t="shared" si="161"/>
        <v>1.44</v>
      </c>
      <c r="Z888" s="3">
        <f t="shared" si="159"/>
        <v>28.771200000000004</v>
      </c>
      <c r="AA888" s="1">
        <v>2160</v>
      </c>
      <c r="AB888" s="1">
        <f t="shared" si="152"/>
        <v>2.16</v>
      </c>
    </row>
    <row r="889" spans="1:28" ht="43.2" x14ac:dyDescent="0.3">
      <c r="A889" s="3">
        <f t="shared" si="160"/>
        <v>872</v>
      </c>
      <c r="B889" s="3" t="s">
        <v>2561</v>
      </c>
      <c r="C889" s="3">
        <v>1</v>
      </c>
      <c r="D889" s="3" t="s">
        <v>1571</v>
      </c>
      <c r="E889" s="3" t="s">
        <v>908</v>
      </c>
      <c r="F889" s="3" t="s">
        <v>812</v>
      </c>
      <c r="G889" s="3"/>
      <c r="H889" s="3"/>
      <c r="I889" s="3" t="s">
        <v>2496</v>
      </c>
      <c r="J889" s="3">
        <v>13.32</v>
      </c>
      <c r="K889" s="3">
        <v>3600</v>
      </c>
      <c r="L889" s="3" t="s">
        <v>25</v>
      </c>
      <c r="M889" s="3">
        <v>1</v>
      </c>
      <c r="N889" s="28">
        <f t="shared" si="153"/>
        <v>3.6</v>
      </c>
      <c r="O889" s="40">
        <f t="shared" si="154"/>
        <v>47.952000000000005</v>
      </c>
      <c r="P889" s="12">
        <v>0</v>
      </c>
      <c r="Q889" s="46">
        <f t="shared" si="157"/>
        <v>0</v>
      </c>
      <c r="R889" s="12"/>
      <c r="S889" s="3">
        <f t="shared" si="158"/>
        <v>3.6</v>
      </c>
      <c r="T889" s="46" t="s">
        <v>2502</v>
      </c>
      <c r="U889" s="42">
        <f t="shared" si="155"/>
        <v>47.952000000000005</v>
      </c>
      <c r="V889" s="42">
        <f t="shared" si="156"/>
        <v>0</v>
      </c>
      <c r="W889" s="3"/>
      <c r="X889" s="3">
        <v>2.16</v>
      </c>
      <c r="Y889" s="3">
        <f t="shared" si="161"/>
        <v>1.44</v>
      </c>
      <c r="Z889" s="3">
        <f t="shared" si="159"/>
        <v>28.771200000000004</v>
      </c>
      <c r="AA889" s="1">
        <v>2160</v>
      </c>
      <c r="AB889" s="1">
        <f t="shared" ref="AB889:AB952" si="162">AA889/1000</f>
        <v>2.16</v>
      </c>
    </row>
    <row r="890" spans="1:28" ht="43.2" x14ac:dyDescent="0.3">
      <c r="A890" s="3">
        <f t="shared" si="160"/>
        <v>873</v>
      </c>
      <c r="B890" s="3" t="s">
        <v>2561</v>
      </c>
      <c r="C890" s="3">
        <v>1</v>
      </c>
      <c r="D890" s="3" t="s">
        <v>1571</v>
      </c>
      <c r="E890" s="3" t="s">
        <v>909</v>
      </c>
      <c r="F890" s="3" t="s">
        <v>6</v>
      </c>
      <c r="G890" s="7" t="s">
        <v>2344</v>
      </c>
      <c r="H890" s="7" t="s">
        <v>2467</v>
      </c>
      <c r="I890" s="7" t="s">
        <v>2496</v>
      </c>
      <c r="J890" s="7">
        <v>49.9</v>
      </c>
      <c r="K890" s="3">
        <v>8600</v>
      </c>
      <c r="L890" s="3" t="s">
        <v>25</v>
      </c>
      <c r="M890" s="3">
        <v>1</v>
      </c>
      <c r="N890" s="28">
        <f t="shared" si="153"/>
        <v>8.6</v>
      </c>
      <c r="O890" s="28">
        <f t="shared" si="154"/>
        <v>429.14</v>
      </c>
      <c r="P890" s="12">
        <v>0</v>
      </c>
      <c r="Q890" s="46">
        <f t="shared" si="157"/>
        <v>0</v>
      </c>
      <c r="R890" s="12"/>
      <c r="S890" s="3">
        <f t="shared" si="158"/>
        <v>8.6</v>
      </c>
      <c r="T890" s="46" t="s">
        <v>2502</v>
      </c>
      <c r="U890" s="3">
        <f t="shared" si="155"/>
        <v>429.14</v>
      </c>
      <c r="V890" s="3">
        <f t="shared" si="156"/>
        <v>0</v>
      </c>
      <c r="W890" s="3"/>
      <c r="X890" s="3">
        <v>5.16</v>
      </c>
      <c r="Y890" s="3">
        <f t="shared" si="161"/>
        <v>3.4399999999999995</v>
      </c>
      <c r="Z890" s="3">
        <f t="shared" si="159"/>
        <v>257.48399999999998</v>
      </c>
      <c r="AA890" s="1">
        <v>5160</v>
      </c>
      <c r="AB890" s="1">
        <f t="shared" si="162"/>
        <v>5.16</v>
      </c>
    </row>
    <row r="891" spans="1:28" ht="43.2" x14ac:dyDescent="0.3">
      <c r="A891" s="3">
        <f t="shared" si="160"/>
        <v>874</v>
      </c>
      <c r="B891" s="3" t="s">
        <v>2561</v>
      </c>
      <c r="C891" s="3">
        <v>1</v>
      </c>
      <c r="D891" s="3" t="s">
        <v>1571</v>
      </c>
      <c r="E891" s="3" t="s">
        <v>910</v>
      </c>
      <c r="F891" s="3" t="s">
        <v>812</v>
      </c>
      <c r="G891" s="3"/>
      <c r="H891" s="3"/>
      <c r="I891" s="3" t="s">
        <v>2496</v>
      </c>
      <c r="J891" s="3">
        <v>13.32</v>
      </c>
      <c r="K891" s="3">
        <v>4300</v>
      </c>
      <c r="L891" s="3" t="s">
        <v>25</v>
      </c>
      <c r="M891" s="3">
        <v>1</v>
      </c>
      <c r="N891" s="28">
        <f t="shared" ref="N891:N954" si="163">(K891/1000)*M891</f>
        <v>4.3</v>
      </c>
      <c r="O891" s="40">
        <f t="shared" ref="O891:O954" si="164">N891*J891</f>
        <v>57.275999999999996</v>
      </c>
      <c r="P891" s="12">
        <v>0</v>
      </c>
      <c r="Q891" s="46">
        <f t="shared" si="157"/>
        <v>0</v>
      </c>
      <c r="R891" s="12"/>
      <c r="S891" s="3">
        <f t="shared" si="158"/>
        <v>4.3</v>
      </c>
      <c r="T891" s="46" t="s">
        <v>2502</v>
      </c>
      <c r="U891" s="42">
        <f t="shared" si="155"/>
        <v>57.275999999999996</v>
      </c>
      <c r="V891" s="42">
        <f t="shared" si="156"/>
        <v>0</v>
      </c>
      <c r="W891" s="3"/>
      <c r="X891" s="3">
        <v>2.58</v>
      </c>
      <c r="Y891" s="3">
        <f t="shared" si="161"/>
        <v>1.7199999999999998</v>
      </c>
      <c r="Z891" s="3">
        <f t="shared" si="159"/>
        <v>34.365600000000001</v>
      </c>
      <c r="AA891" s="1">
        <v>2580</v>
      </c>
      <c r="AB891" s="1">
        <f t="shared" si="162"/>
        <v>2.58</v>
      </c>
    </row>
    <row r="892" spans="1:28" ht="43.2" x14ac:dyDescent="0.3">
      <c r="A892" s="3">
        <f t="shared" si="160"/>
        <v>875</v>
      </c>
      <c r="B892" s="3" t="s">
        <v>2561</v>
      </c>
      <c r="C892" s="3">
        <v>1</v>
      </c>
      <c r="D892" s="3" t="s">
        <v>1571</v>
      </c>
      <c r="E892" s="3" t="s">
        <v>911</v>
      </c>
      <c r="F892" s="3" t="s">
        <v>812</v>
      </c>
      <c r="G892" s="3"/>
      <c r="H892" s="3"/>
      <c r="I892" s="3" t="s">
        <v>2496</v>
      </c>
      <c r="J892" s="3">
        <v>13.32</v>
      </c>
      <c r="K892" s="3">
        <v>3600</v>
      </c>
      <c r="L892" s="3" t="s">
        <v>25</v>
      </c>
      <c r="M892" s="3">
        <v>1</v>
      </c>
      <c r="N892" s="28">
        <f t="shared" si="163"/>
        <v>3.6</v>
      </c>
      <c r="O892" s="40">
        <f t="shared" si="164"/>
        <v>47.952000000000005</v>
      </c>
      <c r="P892" s="12">
        <v>0</v>
      </c>
      <c r="Q892" s="46">
        <f t="shared" si="157"/>
        <v>0</v>
      </c>
      <c r="R892" s="12"/>
      <c r="S892" s="3">
        <f t="shared" si="158"/>
        <v>3.6</v>
      </c>
      <c r="T892" s="46" t="s">
        <v>2502</v>
      </c>
      <c r="U892" s="42">
        <f t="shared" si="155"/>
        <v>47.952000000000005</v>
      </c>
      <c r="V892" s="42">
        <f t="shared" si="156"/>
        <v>0</v>
      </c>
      <c r="W892" s="3"/>
      <c r="X892" s="3">
        <v>2.16</v>
      </c>
      <c r="Y892" s="3">
        <f t="shared" si="161"/>
        <v>1.44</v>
      </c>
      <c r="Z892" s="3">
        <f t="shared" si="159"/>
        <v>28.771200000000004</v>
      </c>
      <c r="AA892" s="1">
        <v>2160</v>
      </c>
      <c r="AB892" s="1">
        <f t="shared" si="162"/>
        <v>2.16</v>
      </c>
    </row>
    <row r="893" spans="1:28" ht="43.2" x14ac:dyDescent="0.3">
      <c r="A893" s="3">
        <f t="shared" si="160"/>
        <v>876</v>
      </c>
      <c r="B893" s="3" t="s">
        <v>2561</v>
      </c>
      <c r="C893" s="3">
        <v>1</v>
      </c>
      <c r="D893" s="3" t="s">
        <v>1571</v>
      </c>
      <c r="E893" s="3" t="s">
        <v>912</v>
      </c>
      <c r="F893" s="3" t="s">
        <v>812</v>
      </c>
      <c r="G893" s="3"/>
      <c r="H893" s="3"/>
      <c r="I893" s="3" t="s">
        <v>2496</v>
      </c>
      <c r="J893" s="3">
        <v>13.32</v>
      </c>
      <c r="K893" s="3">
        <v>3600</v>
      </c>
      <c r="L893" s="3" t="s">
        <v>25</v>
      </c>
      <c r="M893" s="3">
        <v>1</v>
      </c>
      <c r="N893" s="28">
        <f t="shared" si="163"/>
        <v>3.6</v>
      </c>
      <c r="O893" s="40">
        <f t="shared" si="164"/>
        <v>47.952000000000005</v>
      </c>
      <c r="P893" s="12">
        <v>0</v>
      </c>
      <c r="Q893" s="46">
        <f t="shared" si="157"/>
        <v>0</v>
      </c>
      <c r="R893" s="12"/>
      <c r="S893" s="3">
        <f t="shared" si="158"/>
        <v>3.6</v>
      </c>
      <c r="T893" s="46" t="s">
        <v>2502</v>
      </c>
      <c r="U893" s="42">
        <f t="shared" si="155"/>
        <v>47.952000000000005</v>
      </c>
      <c r="V893" s="42">
        <f t="shared" si="156"/>
        <v>0</v>
      </c>
      <c r="W893" s="3"/>
      <c r="X893" s="3">
        <v>2.16</v>
      </c>
      <c r="Y893" s="3">
        <f t="shared" si="161"/>
        <v>1.44</v>
      </c>
      <c r="Z893" s="3">
        <f t="shared" si="159"/>
        <v>28.771200000000004</v>
      </c>
      <c r="AA893" s="1">
        <v>2160</v>
      </c>
      <c r="AB893" s="1">
        <f t="shared" si="162"/>
        <v>2.16</v>
      </c>
    </row>
    <row r="894" spans="1:28" ht="43.2" x14ac:dyDescent="0.3">
      <c r="A894" s="3">
        <f t="shared" si="160"/>
        <v>877</v>
      </c>
      <c r="B894" s="3" t="s">
        <v>2561</v>
      </c>
      <c r="C894" s="3">
        <v>1</v>
      </c>
      <c r="D894" s="3" t="s">
        <v>1571</v>
      </c>
      <c r="E894" s="3" t="s">
        <v>913</v>
      </c>
      <c r="F894" s="3" t="s">
        <v>692</v>
      </c>
      <c r="G894" s="3" t="s">
        <v>2314</v>
      </c>
      <c r="H894" s="3" t="s">
        <v>2480</v>
      </c>
      <c r="I894" s="3" t="s">
        <v>2496</v>
      </c>
      <c r="J894" s="3">
        <v>32</v>
      </c>
      <c r="K894" s="3">
        <v>10000</v>
      </c>
      <c r="L894" s="3" t="s">
        <v>25</v>
      </c>
      <c r="M894" s="3">
        <v>1</v>
      </c>
      <c r="N894" s="28">
        <f t="shared" si="163"/>
        <v>10</v>
      </c>
      <c r="O894" s="28">
        <f t="shared" si="164"/>
        <v>320</v>
      </c>
      <c r="P894" s="12">
        <v>0</v>
      </c>
      <c r="Q894" s="46">
        <f t="shared" si="157"/>
        <v>0</v>
      </c>
      <c r="R894" s="13"/>
      <c r="S894" s="3">
        <f t="shared" si="158"/>
        <v>10</v>
      </c>
      <c r="T894" s="46" t="s">
        <v>2502</v>
      </c>
      <c r="U894" s="3">
        <f t="shared" si="155"/>
        <v>320</v>
      </c>
      <c r="V894" s="3">
        <f t="shared" si="156"/>
        <v>0</v>
      </c>
      <c r="W894" s="3"/>
      <c r="X894" s="3">
        <v>6</v>
      </c>
      <c r="Y894" s="3">
        <f t="shared" si="161"/>
        <v>4</v>
      </c>
      <c r="Z894" s="3">
        <f t="shared" si="159"/>
        <v>192</v>
      </c>
      <c r="AA894" s="1">
        <v>6000</v>
      </c>
      <c r="AB894" s="1">
        <f t="shared" si="162"/>
        <v>6</v>
      </c>
    </row>
    <row r="895" spans="1:28" ht="43.2" x14ac:dyDescent="0.3">
      <c r="A895" s="3">
        <f t="shared" si="160"/>
        <v>878</v>
      </c>
      <c r="B895" s="3" t="s">
        <v>2561</v>
      </c>
      <c r="C895" s="3">
        <v>1</v>
      </c>
      <c r="D895" s="3" t="s">
        <v>1571</v>
      </c>
      <c r="E895" s="3" t="s">
        <v>914</v>
      </c>
      <c r="F895" s="3" t="s">
        <v>692</v>
      </c>
      <c r="G895" s="3" t="s">
        <v>2314</v>
      </c>
      <c r="H895" s="3" t="s">
        <v>2480</v>
      </c>
      <c r="I895" s="3" t="s">
        <v>2496</v>
      </c>
      <c r="J895" s="3">
        <v>32</v>
      </c>
      <c r="K895" s="3">
        <v>6000</v>
      </c>
      <c r="L895" s="3" t="s">
        <v>25</v>
      </c>
      <c r="M895" s="3">
        <v>1</v>
      </c>
      <c r="N895" s="28">
        <f t="shared" si="163"/>
        <v>6</v>
      </c>
      <c r="O895" s="28">
        <f t="shared" si="164"/>
        <v>192</v>
      </c>
      <c r="P895" s="12">
        <v>0</v>
      </c>
      <c r="Q895" s="46">
        <f t="shared" si="157"/>
        <v>0</v>
      </c>
      <c r="R895" s="13"/>
      <c r="S895" s="3">
        <f t="shared" si="158"/>
        <v>6</v>
      </c>
      <c r="T895" s="46" t="s">
        <v>2502</v>
      </c>
      <c r="U895" s="3">
        <f t="shared" si="155"/>
        <v>192</v>
      </c>
      <c r="V895" s="3">
        <f t="shared" si="156"/>
        <v>0</v>
      </c>
      <c r="W895" s="3"/>
      <c r="X895" s="3">
        <v>3.6</v>
      </c>
      <c r="Y895" s="3">
        <f t="shared" si="161"/>
        <v>2.4</v>
      </c>
      <c r="Z895" s="3">
        <f t="shared" si="159"/>
        <v>115.2</v>
      </c>
      <c r="AA895" s="1">
        <v>3600</v>
      </c>
      <c r="AB895" s="1">
        <f t="shared" si="162"/>
        <v>3.6</v>
      </c>
    </row>
    <row r="896" spans="1:28" customFormat="1" ht="43.2" x14ac:dyDescent="0.3">
      <c r="A896" s="3">
        <f t="shared" si="160"/>
        <v>879</v>
      </c>
      <c r="B896" s="4" t="s">
        <v>918</v>
      </c>
      <c r="C896" s="3">
        <v>2</v>
      </c>
      <c r="D896" s="3" t="s">
        <v>1569</v>
      </c>
      <c r="E896" s="4" t="s">
        <v>919</v>
      </c>
      <c r="F896" s="3" t="s">
        <v>920</v>
      </c>
      <c r="G896" s="3" t="s">
        <v>2319</v>
      </c>
      <c r="H896" s="3" t="s">
        <v>2474</v>
      </c>
      <c r="I896" s="3" t="s">
        <v>2496</v>
      </c>
      <c r="J896" s="3">
        <v>65.400000000000006</v>
      </c>
      <c r="K896" s="3">
        <v>12060</v>
      </c>
      <c r="L896" s="3" t="s">
        <v>25</v>
      </c>
      <c r="M896" s="3">
        <v>1</v>
      </c>
      <c r="N896" s="28">
        <f t="shared" si="163"/>
        <v>12.06</v>
      </c>
      <c r="O896" s="28">
        <f t="shared" si="164"/>
        <v>788.72400000000005</v>
      </c>
      <c r="P896" s="12">
        <v>0</v>
      </c>
      <c r="Q896" s="46">
        <f t="shared" si="157"/>
        <v>0</v>
      </c>
      <c r="R896" s="12"/>
      <c r="S896" s="3">
        <f t="shared" si="158"/>
        <v>12.06</v>
      </c>
      <c r="T896" s="30" t="s">
        <v>2502</v>
      </c>
      <c r="U896" s="41">
        <f t="shared" si="155"/>
        <v>788.72400000000005</v>
      </c>
      <c r="V896" s="41">
        <f t="shared" si="156"/>
        <v>0</v>
      </c>
      <c r="W896" s="5"/>
      <c r="X896" s="3">
        <v>0.60299999999999998</v>
      </c>
      <c r="Y896" s="3">
        <f t="shared" si="161"/>
        <v>11.457000000000001</v>
      </c>
      <c r="Z896" s="3">
        <f t="shared" si="159"/>
        <v>39.436199999999999</v>
      </c>
      <c r="AA896">
        <v>603</v>
      </c>
      <c r="AB896" s="1">
        <f t="shared" si="162"/>
        <v>0.60299999999999998</v>
      </c>
    </row>
    <row r="897" spans="1:28" customFormat="1" ht="43.2" x14ac:dyDescent="0.3">
      <c r="A897" s="3">
        <f t="shared" si="160"/>
        <v>880</v>
      </c>
      <c r="B897" s="4" t="s">
        <v>918</v>
      </c>
      <c r="C897" s="3">
        <v>2</v>
      </c>
      <c r="D897" s="3" t="s">
        <v>1569</v>
      </c>
      <c r="E897" s="4" t="s">
        <v>921</v>
      </c>
      <c r="F897" s="3" t="s">
        <v>926</v>
      </c>
      <c r="G897" s="3" t="s">
        <v>2321</v>
      </c>
      <c r="H897" s="3" t="s">
        <v>2479</v>
      </c>
      <c r="I897" s="3" t="s">
        <v>2496</v>
      </c>
      <c r="J897" s="3">
        <v>79.7</v>
      </c>
      <c r="K897" s="3">
        <v>12060</v>
      </c>
      <c r="L897" s="3" t="s">
        <v>25</v>
      </c>
      <c r="M897" s="3">
        <v>1</v>
      </c>
      <c r="N897" s="40">
        <f t="shared" si="163"/>
        <v>12.06</v>
      </c>
      <c r="O897" s="40">
        <f t="shared" si="164"/>
        <v>961.18200000000013</v>
      </c>
      <c r="P897" s="12">
        <v>0</v>
      </c>
      <c r="Q897" s="46">
        <f t="shared" si="157"/>
        <v>0</v>
      </c>
      <c r="R897" s="12"/>
      <c r="S897" s="3">
        <f t="shared" si="158"/>
        <v>12.06</v>
      </c>
      <c r="T897" s="30" t="s">
        <v>2502</v>
      </c>
      <c r="U897" s="41">
        <f t="shared" si="155"/>
        <v>961.18200000000013</v>
      </c>
      <c r="V897" s="41">
        <f t="shared" si="156"/>
        <v>0</v>
      </c>
      <c r="W897" s="5"/>
      <c r="X897" s="3">
        <v>0.60299999999999998</v>
      </c>
      <c r="Y897" s="3">
        <f t="shared" si="161"/>
        <v>11.457000000000001</v>
      </c>
      <c r="Z897" s="3">
        <f t="shared" si="159"/>
        <v>48.059100000000001</v>
      </c>
      <c r="AA897">
        <v>603</v>
      </c>
      <c r="AB897" s="1">
        <f t="shared" si="162"/>
        <v>0.60299999999999998</v>
      </c>
    </row>
    <row r="898" spans="1:28" customFormat="1" ht="43.2" x14ac:dyDescent="0.3">
      <c r="A898" s="3">
        <f t="shared" si="160"/>
        <v>881</v>
      </c>
      <c r="B898" s="4" t="s">
        <v>918</v>
      </c>
      <c r="C898" s="3">
        <v>2</v>
      </c>
      <c r="D898" s="3" t="s">
        <v>1569</v>
      </c>
      <c r="E898" s="4" t="s">
        <v>922</v>
      </c>
      <c r="F898" s="3" t="s">
        <v>926</v>
      </c>
      <c r="G898" s="3" t="s">
        <v>2321</v>
      </c>
      <c r="H898" s="3" t="s">
        <v>2479</v>
      </c>
      <c r="I898" s="3" t="s">
        <v>2496</v>
      </c>
      <c r="J898" s="3">
        <v>79.7</v>
      </c>
      <c r="K898" s="3">
        <v>12060</v>
      </c>
      <c r="L898" s="3" t="s">
        <v>25</v>
      </c>
      <c r="M898" s="3">
        <v>1</v>
      </c>
      <c r="N898" s="40">
        <f t="shared" si="163"/>
        <v>12.06</v>
      </c>
      <c r="O898" s="40">
        <f t="shared" si="164"/>
        <v>961.18200000000013</v>
      </c>
      <c r="P898" s="12">
        <v>0</v>
      </c>
      <c r="Q898" s="46">
        <f t="shared" si="157"/>
        <v>0</v>
      </c>
      <c r="R898" s="12"/>
      <c r="S898" s="3">
        <f t="shared" si="158"/>
        <v>12.06</v>
      </c>
      <c r="T898" s="30" t="s">
        <v>2502</v>
      </c>
      <c r="U898" s="41">
        <f t="shared" si="155"/>
        <v>961.18200000000013</v>
      </c>
      <c r="V898" s="41">
        <f t="shared" si="156"/>
        <v>0</v>
      </c>
      <c r="W898" s="5"/>
      <c r="X898" s="3">
        <v>0.60299999999999998</v>
      </c>
      <c r="Y898" s="3">
        <f t="shared" si="161"/>
        <v>11.457000000000001</v>
      </c>
      <c r="Z898" s="3">
        <f t="shared" si="159"/>
        <v>48.059100000000001</v>
      </c>
      <c r="AA898">
        <v>603</v>
      </c>
      <c r="AB898" s="1">
        <f t="shared" si="162"/>
        <v>0.60299999999999998</v>
      </c>
    </row>
    <row r="899" spans="1:28" customFormat="1" ht="43.2" x14ac:dyDescent="0.3">
      <c r="A899" s="3">
        <f t="shared" si="160"/>
        <v>882</v>
      </c>
      <c r="B899" s="4" t="s">
        <v>918</v>
      </c>
      <c r="C899" s="3">
        <v>2</v>
      </c>
      <c r="D899" s="3" t="s">
        <v>1569</v>
      </c>
      <c r="E899" s="4" t="s">
        <v>923</v>
      </c>
      <c r="F899" s="3" t="s">
        <v>920</v>
      </c>
      <c r="G899" s="3" t="s">
        <v>2319</v>
      </c>
      <c r="H899" s="3" t="s">
        <v>2474</v>
      </c>
      <c r="I899" s="3" t="s">
        <v>2496</v>
      </c>
      <c r="J899" s="3">
        <v>65.400000000000006</v>
      </c>
      <c r="K899" s="3">
        <v>12060</v>
      </c>
      <c r="L899" s="3" t="s">
        <v>25</v>
      </c>
      <c r="M899" s="3">
        <v>1</v>
      </c>
      <c r="N899" s="28">
        <f t="shared" si="163"/>
        <v>12.06</v>
      </c>
      <c r="O899" s="28">
        <f t="shared" si="164"/>
        <v>788.72400000000005</v>
      </c>
      <c r="P899" s="12">
        <v>0</v>
      </c>
      <c r="Q899" s="46">
        <f t="shared" si="157"/>
        <v>0</v>
      </c>
      <c r="R899" s="12"/>
      <c r="S899" s="3">
        <f t="shared" si="158"/>
        <v>12.06</v>
      </c>
      <c r="T899" s="30" t="s">
        <v>2502</v>
      </c>
      <c r="U899" s="41">
        <f t="shared" si="155"/>
        <v>788.72400000000005</v>
      </c>
      <c r="V899" s="41">
        <f t="shared" si="156"/>
        <v>0</v>
      </c>
      <c r="W899" s="5"/>
      <c r="X899" s="3">
        <v>0.60299999999999998</v>
      </c>
      <c r="Y899" s="3">
        <f t="shared" si="161"/>
        <v>11.457000000000001</v>
      </c>
      <c r="Z899" s="3">
        <f t="shared" si="159"/>
        <v>39.436199999999999</v>
      </c>
      <c r="AA899">
        <v>603</v>
      </c>
      <c r="AB899" s="1">
        <f t="shared" si="162"/>
        <v>0.60299999999999998</v>
      </c>
    </row>
    <row r="900" spans="1:28" customFormat="1" ht="43.2" x14ac:dyDescent="0.3">
      <c r="A900" s="3">
        <f t="shared" si="160"/>
        <v>883</v>
      </c>
      <c r="B900" s="4" t="s">
        <v>918</v>
      </c>
      <c r="C900" s="3">
        <v>2</v>
      </c>
      <c r="D900" s="3" t="s">
        <v>1569</v>
      </c>
      <c r="E900" s="4" t="s">
        <v>924</v>
      </c>
      <c r="F900" s="3" t="s">
        <v>920</v>
      </c>
      <c r="G900" s="3" t="s">
        <v>2319</v>
      </c>
      <c r="H900" s="3" t="s">
        <v>2474</v>
      </c>
      <c r="I900" s="3" t="s">
        <v>2496</v>
      </c>
      <c r="J900" s="3">
        <v>65.400000000000006</v>
      </c>
      <c r="K900" s="3">
        <v>12060</v>
      </c>
      <c r="L900" s="3" t="s">
        <v>25</v>
      </c>
      <c r="M900" s="3">
        <v>1</v>
      </c>
      <c r="N900" s="28">
        <f t="shared" si="163"/>
        <v>12.06</v>
      </c>
      <c r="O900" s="28">
        <f t="shared" si="164"/>
        <v>788.72400000000005</v>
      </c>
      <c r="P900" s="12">
        <v>0</v>
      </c>
      <c r="Q900" s="46">
        <f t="shared" si="157"/>
        <v>0</v>
      </c>
      <c r="R900" s="15"/>
      <c r="S900" s="3">
        <f t="shared" si="158"/>
        <v>12.06</v>
      </c>
      <c r="T900" s="30" t="s">
        <v>2502</v>
      </c>
      <c r="U900" s="41">
        <f t="shared" si="155"/>
        <v>788.72400000000005</v>
      </c>
      <c r="V900" s="41">
        <f t="shared" si="156"/>
        <v>0</v>
      </c>
      <c r="W900" s="5"/>
      <c r="X900" s="3">
        <v>1.206</v>
      </c>
      <c r="Y900" s="3">
        <f t="shared" si="161"/>
        <v>10.854000000000001</v>
      </c>
      <c r="Z900" s="3">
        <f t="shared" si="159"/>
        <v>78.872399999999999</v>
      </c>
      <c r="AA900">
        <v>1206</v>
      </c>
      <c r="AB900" s="1">
        <f t="shared" si="162"/>
        <v>1.206</v>
      </c>
    </row>
    <row r="901" spans="1:28" customFormat="1" ht="43.2" x14ac:dyDescent="0.3">
      <c r="A901" s="3">
        <f t="shared" si="160"/>
        <v>884</v>
      </c>
      <c r="B901" s="4" t="s">
        <v>918</v>
      </c>
      <c r="C901" s="3">
        <v>2</v>
      </c>
      <c r="D901" s="3" t="s">
        <v>1569</v>
      </c>
      <c r="E901" s="4" t="s">
        <v>925</v>
      </c>
      <c r="F901" s="3" t="s">
        <v>920</v>
      </c>
      <c r="G901" s="3" t="s">
        <v>2319</v>
      </c>
      <c r="H901" s="3" t="s">
        <v>2474</v>
      </c>
      <c r="I901" s="3" t="s">
        <v>2496</v>
      </c>
      <c r="J901" s="3">
        <v>65.400000000000006</v>
      </c>
      <c r="K901" s="3">
        <v>12060</v>
      </c>
      <c r="L901" s="3" t="s">
        <v>25</v>
      </c>
      <c r="M901" s="3">
        <v>1</v>
      </c>
      <c r="N901" s="28">
        <f t="shared" si="163"/>
        <v>12.06</v>
      </c>
      <c r="O901" s="28">
        <f t="shared" si="164"/>
        <v>788.72400000000005</v>
      </c>
      <c r="P901" s="12">
        <v>0</v>
      </c>
      <c r="Q901" s="46">
        <f t="shared" si="157"/>
        <v>0</v>
      </c>
      <c r="R901" s="15"/>
      <c r="S901" s="3">
        <f t="shared" si="158"/>
        <v>12.06</v>
      </c>
      <c r="T901" s="30" t="s">
        <v>2502</v>
      </c>
      <c r="U901" s="41">
        <f t="shared" si="155"/>
        <v>788.72400000000005</v>
      </c>
      <c r="V901" s="41">
        <f t="shared" si="156"/>
        <v>0</v>
      </c>
      <c r="W901" s="5"/>
      <c r="X901" s="3">
        <v>1.206</v>
      </c>
      <c r="Y901" s="3">
        <f t="shared" si="161"/>
        <v>10.854000000000001</v>
      </c>
      <c r="Z901" s="3">
        <f t="shared" si="159"/>
        <v>78.872399999999999</v>
      </c>
      <c r="AA901">
        <v>1206</v>
      </c>
      <c r="AB901" s="1">
        <f t="shared" si="162"/>
        <v>1.206</v>
      </c>
    </row>
    <row r="902" spans="1:28" customFormat="1" ht="43.2" x14ac:dyDescent="0.3">
      <c r="A902" s="3">
        <f t="shared" si="160"/>
        <v>885</v>
      </c>
      <c r="B902" s="4" t="s">
        <v>918</v>
      </c>
      <c r="C902" s="3">
        <v>2</v>
      </c>
      <c r="D902" s="3" t="s">
        <v>1569</v>
      </c>
      <c r="E902" s="4" t="s">
        <v>927</v>
      </c>
      <c r="F902" s="3" t="s">
        <v>920</v>
      </c>
      <c r="G902" s="3" t="s">
        <v>2319</v>
      </c>
      <c r="H902" s="3" t="s">
        <v>2474</v>
      </c>
      <c r="I902" s="3" t="s">
        <v>2496</v>
      </c>
      <c r="J902" s="3">
        <v>65.400000000000006</v>
      </c>
      <c r="K902" s="3">
        <f t="shared" ref="K902:K907" si="165">13968-440</f>
        <v>13528</v>
      </c>
      <c r="L902" s="3" t="s">
        <v>25</v>
      </c>
      <c r="M902" s="3">
        <v>1</v>
      </c>
      <c r="N902" s="28">
        <f t="shared" si="163"/>
        <v>13.528</v>
      </c>
      <c r="O902" s="28">
        <f t="shared" si="164"/>
        <v>884.73120000000006</v>
      </c>
      <c r="P902" s="12">
        <v>0</v>
      </c>
      <c r="Q902" s="46">
        <f t="shared" si="157"/>
        <v>0</v>
      </c>
      <c r="R902" s="15"/>
      <c r="S902" s="3">
        <f t="shared" si="158"/>
        <v>13.528</v>
      </c>
      <c r="T902" s="30" t="s">
        <v>2502</v>
      </c>
      <c r="U902" s="41">
        <f t="shared" si="155"/>
        <v>884.73120000000006</v>
      </c>
      <c r="V902" s="41">
        <f t="shared" si="156"/>
        <v>0</v>
      </c>
      <c r="W902" s="5"/>
      <c r="X902" s="3">
        <v>2.0292000000000008</v>
      </c>
      <c r="Y902" s="3">
        <f t="shared" si="161"/>
        <v>11.498799999999999</v>
      </c>
      <c r="Z902" s="3">
        <f t="shared" si="159"/>
        <v>132.70968000000005</v>
      </c>
      <c r="AA902">
        <v>2029.2000000000007</v>
      </c>
      <c r="AB902" s="1">
        <f t="shared" si="162"/>
        <v>2.0292000000000008</v>
      </c>
    </row>
    <row r="903" spans="1:28" customFormat="1" ht="43.2" x14ac:dyDescent="0.3">
      <c r="A903" s="3">
        <f t="shared" si="160"/>
        <v>886</v>
      </c>
      <c r="B903" s="4" t="s">
        <v>918</v>
      </c>
      <c r="C903" s="3">
        <v>2</v>
      </c>
      <c r="D903" s="3" t="s">
        <v>1569</v>
      </c>
      <c r="E903" s="4" t="s">
        <v>929</v>
      </c>
      <c r="F903" s="3" t="s">
        <v>926</v>
      </c>
      <c r="G903" s="3" t="s">
        <v>2321</v>
      </c>
      <c r="H903" s="3" t="s">
        <v>2479</v>
      </c>
      <c r="I903" s="3" t="s">
        <v>2496</v>
      </c>
      <c r="J903" s="3">
        <v>79.7</v>
      </c>
      <c r="K903" s="3">
        <f t="shared" si="165"/>
        <v>13528</v>
      </c>
      <c r="L903" s="3" t="s">
        <v>25</v>
      </c>
      <c r="M903" s="3">
        <v>1</v>
      </c>
      <c r="N903" s="40">
        <f t="shared" si="163"/>
        <v>13.528</v>
      </c>
      <c r="O903" s="40">
        <f t="shared" si="164"/>
        <v>1078.1816000000001</v>
      </c>
      <c r="P903" s="12">
        <v>0</v>
      </c>
      <c r="Q903" s="46">
        <f t="shared" si="157"/>
        <v>0</v>
      </c>
      <c r="R903" s="15"/>
      <c r="S903" s="3">
        <f t="shared" si="158"/>
        <v>13.528</v>
      </c>
      <c r="T903" s="30" t="s">
        <v>2502</v>
      </c>
      <c r="U903" s="41">
        <f t="shared" si="155"/>
        <v>1078.1816000000001</v>
      </c>
      <c r="V903" s="41">
        <f t="shared" si="156"/>
        <v>0</v>
      </c>
      <c r="W903" s="5"/>
      <c r="X903" s="3">
        <v>2.0292000000000008</v>
      </c>
      <c r="Y903" s="3">
        <f t="shared" si="161"/>
        <v>11.498799999999999</v>
      </c>
      <c r="Z903" s="3">
        <f t="shared" si="159"/>
        <v>161.72724000000008</v>
      </c>
      <c r="AA903">
        <v>2029.2000000000007</v>
      </c>
      <c r="AB903" s="1">
        <f t="shared" si="162"/>
        <v>2.0292000000000008</v>
      </c>
    </row>
    <row r="904" spans="1:28" customFormat="1" ht="43.2" x14ac:dyDescent="0.3">
      <c r="A904" s="3">
        <f t="shared" si="160"/>
        <v>887</v>
      </c>
      <c r="B904" s="4" t="s">
        <v>918</v>
      </c>
      <c r="C904" s="3">
        <v>2</v>
      </c>
      <c r="D904" s="3" t="s">
        <v>1569</v>
      </c>
      <c r="E904" s="4" t="s">
        <v>930</v>
      </c>
      <c r="F904" s="3" t="s">
        <v>936</v>
      </c>
      <c r="G904" s="3" t="s">
        <v>2322</v>
      </c>
      <c r="H904" s="3" t="s">
        <v>2479</v>
      </c>
      <c r="I904" s="3" t="s">
        <v>2496</v>
      </c>
      <c r="J904" s="3">
        <v>79.7</v>
      </c>
      <c r="K904" s="3">
        <f t="shared" si="165"/>
        <v>13528</v>
      </c>
      <c r="L904" s="3" t="s">
        <v>25</v>
      </c>
      <c r="M904" s="3">
        <v>1</v>
      </c>
      <c r="N904" s="40">
        <f t="shared" si="163"/>
        <v>13.528</v>
      </c>
      <c r="O904" s="40">
        <f t="shared" si="164"/>
        <v>1078.1816000000001</v>
      </c>
      <c r="P904" s="12">
        <v>0</v>
      </c>
      <c r="Q904" s="46">
        <f t="shared" si="157"/>
        <v>0</v>
      </c>
      <c r="R904" s="15"/>
      <c r="S904" s="3">
        <f t="shared" si="158"/>
        <v>13.528</v>
      </c>
      <c r="T904" s="30" t="s">
        <v>2502</v>
      </c>
      <c r="U904" s="10">
        <f t="shared" si="155"/>
        <v>1078.1816000000001</v>
      </c>
      <c r="V904" s="10">
        <f t="shared" si="156"/>
        <v>0</v>
      </c>
      <c r="W904" s="5"/>
      <c r="X904" s="3">
        <v>2.7055999999999987</v>
      </c>
      <c r="Y904" s="3">
        <f t="shared" si="161"/>
        <v>10.822400000000002</v>
      </c>
      <c r="Z904" s="3">
        <f t="shared" si="159"/>
        <v>215.6363199999999</v>
      </c>
      <c r="AA904">
        <v>2705.5999999999985</v>
      </c>
      <c r="AB904" s="1">
        <f t="shared" si="162"/>
        <v>2.7055999999999987</v>
      </c>
    </row>
    <row r="905" spans="1:28" customFormat="1" ht="43.2" x14ac:dyDescent="0.3">
      <c r="A905" s="3">
        <f t="shared" si="160"/>
        <v>888</v>
      </c>
      <c r="B905" s="4" t="s">
        <v>918</v>
      </c>
      <c r="C905" s="3">
        <v>2</v>
      </c>
      <c r="D905" s="3" t="s">
        <v>1569</v>
      </c>
      <c r="E905" s="4" t="s">
        <v>931</v>
      </c>
      <c r="F905" s="3" t="s">
        <v>926</v>
      </c>
      <c r="G905" s="3" t="s">
        <v>2321</v>
      </c>
      <c r="H905" s="3" t="s">
        <v>2479</v>
      </c>
      <c r="I905" s="3" t="s">
        <v>2496</v>
      </c>
      <c r="J905" s="3">
        <v>79.7</v>
      </c>
      <c r="K905" s="3">
        <f t="shared" si="165"/>
        <v>13528</v>
      </c>
      <c r="L905" s="3" t="s">
        <v>25</v>
      </c>
      <c r="M905" s="3">
        <v>1</v>
      </c>
      <c r="N905" s="40">
        <f t="shared" si="163"/>
        <v>13.528</v>
      </c>
      <c r="O905" s="40">
        <f t="shared" si="164"/>
        <v>1078.1816000000001</v>
      </c>
      <c r="P905" s="12">
        <v>0</v>
      </c>
      <c r="Q905" s="46">
        <f t="shared" si="157"/>
        <v>0</v>
      </c>
      <c r="R905" s="15"/>
      <c r="S905" s="3">
        <f t="shared" si="158"/>
        <v>13.528</v>
      </c>
      <c r="T905" s="30" t="s">
        <v>2502</v>
      </c>
      <c r="U905" s="41">
        <f t="shared" si="155"/>
        <v>1078.1816000000001</v>
      </c>
      <c r="V905" s="41">
        <f t="shared" si="156"/>
        <v>0</v>
      </c>
      <c r="W905" s="5"/>
      <c r="X905" s="3">
        <v>2.7055999999999987</v>
      </c>
      <c r="Y905" s="3">
        <f t="shared" si="161"/>
        <v>10.822400000000002</v>
      </c>
      <c r="Z905" s="3">
        <f t="shared" si="159"/>
        <v>215.6363199999999</v>
      </c>
      <c r="AA905">
        <v>2705.5999999999985</v>
      </c>
      <c r="AB905" s="1">
        <f t="shared" si="162"/>
        <v>2.7055999999999987</v>
      </c>
    </row>
    <row r="906" spans="1:28" customFormat="1" ht="43.2" x14ac:dyDescent="0.3">
      <c r="A906" s="3">
        <f t="shared" si="160"/>
        <v>889</v>
      </c>
      <c r="B906" s="4" t="s">
        <v>918</v>
      </c>
      <c r="C906" s="3">
        <v>2</v>
      </c>
      <c r="D906" s="3" t="s">
        <v>1569</v>
      </c>
      <c r="E906" s="4" t="s">
        <v>932</v>
      </c>
      <c r="F906" s="3" t="s">
        <v>920</v>
      </c>
      <c r="G906" s="3" t="s">
        <v>2319</v>
      </c>
      <c r="H906" s="3" t="s">
        <v>2474</v>
      </c>
      <c r="I906" s="3" t="s">
        <v>2496</v>
      </c>
      <c r="J906" s="3">
        <v>65.400000000000006</v>
      </c>
      <c r="K906" s="3">
        <f t="shared" si="165"/>
        <v>13528</v>
      </c>
      <c r="L906" s="3" t="s">
        <v>25</v>
      </c>
      <c r="M906" s="3">
        <v>1</v>
      </c>
      <c r="N906" s="28">
        <f t="shared" si="163"/>
        <v>13.528</v>
      </c>
      <c r="O906" s="28">
        <f t="shared" si="164"/>
        <v>884.73120000000006</v>
      </c>
      <c r="P906" s="12">
        <v>0</v>
      </c>
      <c r="Q906" s="46">
        <f t="shared" si="157"/>
        <v>0</v>
      </c>
      <c r="R906" s="15"/>
      <c r="S906" s="3">
        <f t="shared" si="158"/>
        <v>13.528</v>
      </c>
      <c r="T906" s="30" t="s">
        <v>2502</v>
      </c>
      <c r="U906" s="41">
        <f t="shared" si="155"/>
        <v>884.73120000000006</v>
      </c>
      <c r="V906" s="41">
        <f t="shared" si="156"/>
        <v>0</v>
      </c>
      <c r="W906" s="5"/>
      <c r="X906" s="3">
        <v>0.67640000000000144</v>
      </c>
      <c r="Y906" s="3">
        <f t="shared" si="161"/>
        <v>12.851599999999999</v>
      </c>
      <c r="Z906" s="3">
        <f t="shared" si="159"/>
        <v>44.236560000000097</v>
      </c>
      <c r="AA906">
        <v>676.40000000000146</v>
      </c>
      <c r="AB906" s="1">
        <f t="shared" si="162"/>
        <v>0.67640000000000144</v>
      </c>
    </row>
    <row r="907" spans="1:28" customFormat="1" ht="43.2" x14ac:dyDescent="0.3">
      <c r="A907" s="3">
        <f t="shared" si="160"/>
        <v>890</v>
      </c>
      <c r="B907" s="4" t="s">
        <v>918</v>
      </c>
      <c r="C907" s="3">
        <v>2</v>
      </c>
      <c r="D907" s="3" t="s">
        <v>1569</v>
      </c>
      <c r="E907" s="4" t="s">
        <v>933</v>
      </c>
      <c r="F907" s="3" t="s">
        <v>920</v>
      </c>
      <c r="G907" s="3" t="s">
        <v>2319</v>
      </c>
      <c r="H907" s="3" t="s">
        <v>2474</v>
      </c>
      <c r="I907" s="3" t="s">
        <v>2496</v>
      </c>
      <c r="J907" s="3">
        <v>65.400000000000006</v>
      </c>
      <c r="K907" s="3">
        <f t="shared" si="165"/>
        <v>13528</v>
      </c>
      <c r="L907" s="3" t="s">
        <v>25</v>
      </c>
      <c r="M907" s="3">
        <v>1</v>
      </c>
      <c r="N907" s="28">
        <f t="shared" si="163"/>
        <v>13.528</v>
      </c>
      <c r="O907" s="28">
        <f t="shared" si="164"/>
        <v>884.73120000000006</v>
      </c>
      <c r="P907" s="12">
        <v>0</v>
      </c>
      <c r="Q907" s="46">
        <f t="shared" si="157"/>
        <v>0</v>
      </c>
      <c r="R907" s="15"/>
      <c r="S907" s="3">
        <f t="shared" si="158"/>
        <v>13.528</v>
      </c>
      <c r="T907" s="30" t="s">
        <v>2502</v>
      </c>
      <c r="U907" s="41">
        <f t="shared" si="155"/>
        <v>884.73120000000006</v>
      </c>
      <c r="V907" s="41">
        <f t="shared" si="156"/>
        <v>0</v>
      </c>
      <c r="W907" s="5"/>
      <c r="X907" s="3">
        <v>0.67640000000000144</v>
      </c>
      <c r="Y907" s="3">
        <f t="shared" si="161"/>
        <v>12.851599999999999</v>
      </c>
      <c r="Z907" s="3">
        <f t="shared" si="159"/>
        <v>44.236560000000097</v>
      </c>
      <c r="AA907">
        <v>676.40000000000146</v>
      </c>
      <c r="AB907" s="1">
        <f t="shared" si="162"/>
        <v>0.67640000000000144</v>
      </c>
    </row>
    <row r="908" spans="1:28" customFormat="1" ht="43.2" x14ac:dyDescent="0.3">
      <c r="A908" s="3">
        <f t="shared" si="160"/>
        <v>891</v>
      </c>
      <c r="B908" s="4" t="s">
        <v>918</v>
      </c>
      <c r="C908" s="3">
        <v>2</v>
      </c>
      <c r="D908" s="3" t="s">
        <v>1569</v>
      </c>
      <c r="E908" s="4" t="s">
        <v>934</v>
      </c>
      <c r="F908" s="3" t="s">
        <v>6</v>
      </c>
      <c r="G908" s="7" t="s">
        <v>2344</v>
      </c>
      <c r="H908" s="7" t="s">
        <v>2467</v>
      </c>
      <c r="I908" s="7" t="s">
        <v>2496</v>
      </c>
      <c r="J908" s="7">
        <v>49.9</v>
      </c>
      <c r="K908" s="3">
        <f>6500-440</f>
        <v>6060</v>
      </c>
      <c r="L908" s="3" t="s">
        <v>25</v>
      </c>
      <c r="M908" s="3">
        <v>1</v>
      </c>
      <c r="N908" s="28">
        <f t="shared" si="163"/>
        <v>6.06</v>
      </c>
      <c r="O908" s="28">
        <f t="shared" si="164"/>
        <v>302.39399999999995</v>
      </c>
      <c r="P908" s="12">
        <v>0</v>
      </c>
      <c r="Q908" s="46">
        <f t="shared" si="157"/>
        <v>0</v>
      </c>
      <c r="R908" s="15"/>
      <c r="S908" s="3">
        <f t="shared" si="158"/>
        <v>6.06</v>
      </c>
      <c r="T908" s="30" t="s">
        <v>2502</v>
      </c>
      <c r="U908" s="29">
        <f t="shared" si="155"/>
        <v>302.39399999999995</v>
      </c>
      <c r="V908" s="29">
        <f t="shared" si="156"/>
        <v>0</v>
      </c>
      <c r="W908" s="5"/>
      <c r="X908" s="3">
        <v>0.30299999999999999</v>
      </c>
      <c r="Y908" s="3">
        <f t="shared" si="161"/>
        <v>5.7569999999999997</v>
      </c>
      <c r="Z908" s="3">
        <f t="shared" si="159"/>
        <v>15.1197</v>
      </c>
      <c r="AA908">
        <v>303</v>
      </c>
      <c r="AB908" s="1">
        <f t="shared" si="162"/>
        <v>0.30299999999999999</v>
      </c>
    </row>
    <row r="909" spans="1:28" customFormat="1" ht="43.2" x14ac:dyDescent="0.3">
      <c r="A909" s="3">
        <f t="shared" si="160"/>
        <v>892</v>
      </c>
      <c r="B909" s="4" t="s">
        <v>918</v>
      </c>
      <c r="C909" s="3">
        <v>2</v>
      </c>
      <c r="D909" s="3" t="s">
        <v>1569</v>
      </c>
      <c r="E909" s="4" t="s">
        <v>935</v>
      </c>
      <c r="F909" s="3" t="s">
        <v>6</v>
      </c>
      <c r="G909" s="7" t="s">
        <v>2344</v>
      </c>
      <c r="H909" s="7" t="s">
        <v>2467</v>
      </c>
      <c r="I909" s="7" t="s">
        <v>2496</v>
      </c>
      <c r="J909" s="7">
        <v>49.9</v>
      </c>
      <c r="K909" s="3">
        <f>5600-440</f>
        <v>5160</v>
      </c>
      <c r="L909" s="3" t="s">
        <v>25</v>
      </c>
      <c r="M909" s="3">
        <v>1</v>
      </c>
      <c r="N909" s="28">
        <f t="shared" si="163"/>
        <v>5.16</v>
      </c>
      <c r="O909" s="28">
        <f t="shared" si="164"/>
        <v>257.48399999999998</v>
      </c>
      <c r="P909" s="12">
        <v>0</v>
      </c>
      <c r="Q909" s="46">
        <f t="shared" si="157"/>
        <v>0</v>
      </c>
      <c r="R909" s="15"/>
      <c r="S909" s="3">
        <f t="shared" si="158"/>
        <v>5.16</v>
      </c>
      <c r="T909" s="30" t="s">
        <v>2502</v>
      </c>
      <c r="U909" s="29">
        <f t="shared" si="155"/>
        <v>257.48399999999998</v>
      </c>
      <c r="V909" s="29">
        <f t="shared" si="156"/>
        <v>0</v>
      </c>
      <c r="W909" s="5"/>
      <c r="X909" s="3">
        <v>0.25800000000000001</v>
      </c>
      <c r="Y909" s="3">
        <f t="shared" si="161"/>
        <v>4.9020000000000001</v>
      </c>
      <c r="Z909" s="3">
        <f t="shared" si="159"/>
        <v>12.8742</v>
      </c>
      <c r="AA909">
        <v>258</v>
      </c>
      <c r="AB909" s="1">
        <f t="shared" si="162"/>
        <v>0.25800000000000001</v>
      </c>
    </row>
    <row r="910" spans="1:28" customFormat="1" ht="43.2" x14ac:dyDescent="0.3">
      <c r="A910" s="3">
        <f t="shared" si="160"/>
        <v>893</v>
      </c>
      <c r="B910" s="4" t="s">
        <v>918</v>
      </c>
      <c r="C910" s="3">
        <v>2</v>
      </c>
      <c r="D910" s="3" t="s">
        <v>1569</v>
      </c>
      <c r="E910" s="4" t="s">
        <v>937</v>
      </c>
      <c r="F910" s="3" t="s">
        <v>943</v>
      </c>
      <c r="G910" s="3" t="s">
        <v>2347</v>
      </c>
      <c r="H910" s="3" t="s">
        <v>2467</v>
      </c>
      <c r="I910" s="3" t="s">
        <v>2496</v>
      </c>
      <c r="J910" s="3">
        <v>49.9</v>
      </c>
      <c r="K910" s="3">
        <f>13968-440</f>
        <v>13528</v>
      </c>
      <c r="L910" s="3" t="s">
        <v>25</v>
      </c>
      <c r="M910" s="3">
        <v>1</v>
      </c>
      <c r="N910" s="39">
        <f t="shared" si="163"/>
        <v>13.528</v>
      </c>
      <c r="O910" s="28">
        <f t="shared" si="164"/>
        <v>675.04719999999998</v>
      </c>
      <c r="P910" s="12">
        <v>0</v>
      </c>
      <c r="Q910" s="46">
        <f t="shared" si="157"/>
        <v>0</v>
      </c>
      <c r="R910" s="15"/>
      <c r="S910" s="3">
        <f t="shared" si="158"/>
        <v>13.528</v>
      </c>
      <c r="T910" s="30" t="s">
        <v>2502</v>
      </c>
      <c r="U910" s="41">
        <f t="shared" ref="U910:U973" si="166">S910*J910</f>
        <v>675.04719999999998</v>
      </c>
      <c r="V910" s="41">
        <f t="shared" ref="V910:V973" si="167">Q910*J910</f>
        <v>0</v>
      </c>
      <c r="W910" s="5"/>
      <c r="X910" s="3">
        <v>7.4403999999999995</v>
      </c>
      <c r="Y910" s="3">
        <f t="shared" si="161"/>
        <v>6.087600000000001</v>
      </c>
      <c r="Z910" s="3">
        <f t="shared" si="159"/>
        <v>371.27595999999994</v>
      </c>
      <c r="AA910">
        <v>7440.4</v>
      </c>
      <c r="AB910" s="1">
        <f t="shared" si="162"/>
        <v>7.4403999999999995</v>
      </c>
    </row>
    <row r="911" spans="1:28" customFormat="1" ht="43.2" x14ac:dyDescent="0.3">
      <c r="A911" s="3">
        <f t="shared" si="160"/>
        <v>894</v>
      </c>
      <c r="B911" s="4" t="s">
        <v>918</v>
      </c>
      <c r="C911" s="3">
        <v>2</v>
      </c>
      <c r="D911" s="3" t="s">
        <v>1569</v>
      </c>
      <c r="E911" s="4" t="s">
        <v>928</v>
      </c>
      <c r="F911" s="3" t="s">
        <v>920</v>
      </c>
      <c r="G911" s="3" t="s">
        <v>2319</v>
      </c>
      <c r="H911" s="3" t="s">
        <v>2474</v>
      </c>
      <c r="I911" s="3" t="s">
        <v>2496</v>
      </c>
      <c r="J911" s="3">
        <v>65.400000000000006</v>
      </c>
      <c r="K911" s="3">
        <f>13968-440</f>
        <v>13528</v>
      </c>
      <c r="L911" s="3" t="s">
        <v>25</v>
      </c>
      <c r="M911" s="3">
        <v>1</v>
      </c>
      <c r="N911" s="28">
        <f t="shared" si="163"/>
        <v>13.528</v>
      </c>
      <c r="O911" s="28">
        <f t="shared" si="164"/>
        <v>884.73120000000006</v>
      </c>
      <c r="P911" s="12">
        <v>0</v>
      </c>
      <c r="Q911" s="46">
        <f t="shared" si="157"/>
        <v>0</v>
      </c>
      <c r="R911" s="15"/>
      <c r="S911" s="3">
        <f t="shared" si="158"/>
        <v>13.528</v>
      </c>
      <c r="T911" s="30" t="s">
        <v>2502</v>
      </c>
      <c r="U911" s="41">
        <f t="shared" si="166"/>
        <v>884.73120000000006</v>
      </c>
      <c r="V911" s="41">
        <f t="shared" si="167"/>
        <v>0</v>
      </c>
      <c r="W911" s="5"/>
      <c r="X911" s="3">
        <v>7.4403999999999995</v>
      </c>
      <c r="Y911" s="3">
        <f t="shared" si="161"/>
        <v>6.087600000000001</v>
      </c>
      <c r="Z911" s="3">
        <f t="shared" si="159"/>
        <v>486.60216000000003</v>
      </c>
      <c r="AA911">
        <v>7440.4</v>
      </c>
      <c r="AB911" s="1">
        <f t="shared" si="162"/>
        <v>7.4403999999999995</v>
      </c>
    </row>
    <row r="912" spans="1:28" customFormat="1" ht="43.2" x14ac:dyDescent="0.3">
      <c r="A912" s="3">
        <f t="shared" si="160"/>
        <v>895</v>
      </c>
      <c r="B912" s="4" t="s">
        <v>918</v>
      </c>
      <c r="C912" s="3">
        <v>2</v>
      </c>
      <c r="D912" s="3" t="s">
        <v>1569</v>
      </c>
      <c r="E912" s="4" t="s">
        <v>938</v>
      </c>
      <c r="F912" s="3" t="s">
        <v>920</v>
      </c>
      <c r="G912" s="3" t="s">
        <v>2319</v>
      </c>
      <c r="H912" s="3" t="s">
        <v>2474</v>
      </c>
      <c r="I912" s="3" t="s">
        <v>2496</v>
      </c>
      <c r="J912" s="3">
        <v>65.400000000000006</v>
      </c>
      <c r="K912" s="3">
        <f>13968-440</f>
        <v>13528</v>
      </c>
      <c r="L912" s="3" t="s">
        <v>25</v>
      </c>
      <c r="M912" s="3">
        <v>1</v>
      </c>
      <c r="N912" s="28">
        <f t="shared" si="163"/>
        <v>13.528</v>
      </c>
      <c r="O912" s="28">
        <f t="shared" si="164"/>
        <v>884.73120000000006</v>
      </c>
      <c r="P912" s="12">
        <v>0</v>
      </c>
      <c r="Q912" s="46">
        <f t="shared" si="157"/>
        <v>0</v>
      </c>
      <c r="R912" s="15"/>
      <c r="S912" s="3">
        <f t="shared" si="158"/>
        <v>13.528</v>
      </c>
      <c r="T912" s="30" t="s">
        <v>2502</v>
      </c>
      <c r="U912" s="41">
        <f t="shared" si="166"/>
        <v>884.73120000000006</v>
      </c>
      <c r="V912" s="41">
        <f t="shared" si="167"/>
        <v>0</v>
      </c>
      <c r="W912" s="5"/>
      <c r="X912" s="3">
        <v>7.4403999999999995</v>
      </c>
      <c r="Y912" s="3">
        <f t="shared" si="161"/>
        <v>6.087600000000001</v>
      </c>
      <c r="Z912" s="3">
        <f t="shared" si="159"/>
        <v>486.60216000000003</v>
      </c>
      <c r="AA912">
        <v>7440.4</v>
      </c>
      <c r="AB912" s="1">
        <f t="shared" si="162"/>
        <v>7.4403999999999995</v>
      </c>
    </row>
    <row r="913" spans="1:28" customFormat="1" ht="43.2" x14ac:dyDescent="0.3">
      <c r="A913" s="3">
        <f t="shared" si="160"/>
        <v>896</v>
      </c>
      <c r="B913" s="4" t="s">
        <v>918</v>
      </c>
      <c r="C913" s="3">
        <v>2</v>
      </c>
      <c r="D913" s="3" t="s">
        <v>1569</v>
      </c>
      <c r="E913" s="4" t="s">
        <v>939</v>
      </c>
      <c r="F913" s="3" t="s">
        <v>920</v>
      </c>
      <c r="G913" s="3" t="s">
        <v>2319</v>
      </c>
      <c r="H913" s="3" t="s">
        <v>2474</v>
      </c>
      <c r="I913" s="3" t="s">
        <v>2496</v>
      </c>
      <c r="J913" s="3">
        <v>65.400000000000006</v>
      </c>
      <c r="K913" s="3">
        <v>12060</v>
      </c>
      <c r="L913" s="3" t="s">
        <v>25</v>
      </c>
      <c r="M913" s="3">
        <v>1</v>
      </c>
      <c r="N913" s="28">
        <f t="shared" si="163"/>
        <v>12.06</v>
      </c>
      <c r="O913" s="28">
        <f t="shared" si="164"/>
        <v>788.72400000000005</v>
      </c>
      <c r="P913" s="12">
        <v>0</v>
      </c>
      <c r="Q913" s="46">
        <f t="shared" si="157"/>
        <v>0</v>
      </c>
      <c r="R913" s="15"/>
      <c r="S913" s="3">
        <f t="shared" si="158"/>
        <v>12.06</v>
      </c>
      <c r="T913" s="30" t="s">
        <v>2502</v>
      </c>
      <c r="U913" s="41">
        <f t="shared" si="166"/>
        <v>788.72400000000005</v>
      </c>
      <c r="V913" s="41">
        <f t="shared" si="167"/>
        <v>0</v>
      </c>
      <c r="W913" s="5"/>
      <c r="X913" s="3">
        <v>6.633</v>
      </c>
      <c r="Y913" s="3">
        <f t="shared" si="161"/>
        <v>5.4270000000000005</v>
      </c>
      <c r="Z913" s="3">
        <f t="shared" si="159"/>
        <v>433.79820000000007</v>
      </c>
      <c r="AA913">
        <v>6633</v>
      </c>
      <c r="AB913" s="1">
        <f t="shared" si="162"/>
        <v>6.633</v>
      </c>
    </row>
    <row r="914" spans="1:28" customFormat="1" ht="43.2" x14ac:dyDescent="0.3">
      <c r="A914" s="3">
        <f t="shared" si="160"/>
        <v>897</v>
      </c>
      <c r="B914" s="4" t="s">
        <v>918</v>
      </c>
      <c r="C914" s="3">
        <v>2</v>
      </c>
      <c r="D914" s="3" t="s">
        <v>1569</v>
      </c>
      <c r="E914" s="4" t="s">
        <v>940</v>
      </c>
      <c r="F914" s="3" t="s">
        <v>920</v>
      </c>
      <c r="G914" s="3" t="s">
        <v>2319</v>
      </c>
      <c r="H914" s="3" t="s">
        <v>2474</v>
      </c>
      <c r="I914" s="3" t="s">
        <v>2496</v>
      </c>
      <c r="J914" s="3">
        <v>65.400000000000006</v>
      </c>
      <c r="K914" s="3">
        <v>12060</v>
      </c>
      <c r="L914" s="3" t="s">
        <v>25</v>
      </c>
      <c r="M914" s="3">
        <v>1</v>
      </c>
      <c r="N914" s="28">
        <f t="shared" si="163"/>
        <v>12.06</v>
      </c>
      <c r="O914" s="28">
        <f t="shared" si="164"/>
        <v>788.72400000000005</v>
      </c>
      <c r="P914" s="12">
        <v>0</v>
      </c>
      <c r="Q914" s="46">
        <f t="shared" ref="Q914:Q977" si="168">N914*P914</f>
        <v>0</v>
      </c>
      <c r="R914" s="15"/>
      <c r="S914" s="3">
        <f t="shared" ref="S914:S977" si="169">N914-Q914</f>
        <v>12.06</v>
      </c>
      <c r="T914" s="30" t="s">
        <v>2502</v>
      </c>
      <c r="U914" s="41">
        <f t="shared" si="166"/>
        <v>788.72400000000005</v>
      </c>
      <c r="V914" s="41">
        <f t="shared" si="167"/>
        <v>0</v>
      </c>
      <c r="W914" s="5"/>
      <c r="X914" s="3">
        <v>6.633</v>
      </c>
      <c r="Y914" s="3">
        <f t="shared" si="161"/>
        <v>5.4270000000000005</v>
      </c>
      <c r="Z914" s="3">
        <f t="shared" si="159"/>
        <v>433.79820000000007</v>
      </c>
      <c r="AA914">
        <v>6633</v>
      </c>
      <c r="AB914" s="1">
        <f t="shared" si="162"/>
        <v>6.633</v>
      </c>
    </row>
    <row r="915" spans="1:28" customFormat="1" ht="43.2" x14ac:dyDescent="0.3">
      <c r="A915" s="3">
        <f t="shared" si="160"/>
        <v>898</v>
      </c>
      <c r="B915" s="4" t="s">
        <v>918</v>
      </c>
      <c r="C915" s="3">
        <v>2</v>
      </c>
      <c r="D915" s="3" t="s">
        <v>1569</v>
      </c>
      <c r="E915" s="4" t="s">
        <v>941</v>
      </c>
      <c r="F915" s="3" t="s">
        <v>920</v>
      </c>
      <c r="G915" s="3" t="s">
        <v>2319</v>
      </c>
      <c r="H915" s="3" t="s">
        <v>2474</v>
      </c>
      <c r="I915" s="3" t="s">
        <v>2496</v>
      </c>
      <c r="J915" s="3">
        <v>65.400000000000006</v>
      </c>
      <c r="K915" s="3">
        <v>12060</v>
      </c>
      <c r="L915" s="3" t="s">
        <v>25</v>
      </c>
      <c r="M915" s="3">
        <v>1</v>
      </c>
      <c r="N915" s="28">
        <f t="shared" si="163"/>
        <v>12.06</v>
      </c>
      <c r="O915" s="28">
        <f t="shared" si="164"/>
        <v>788.72400000000005</v>
      </c>
      <c r="P915" s="12">
        <v>0</v>
      </c>
      <c r="Q915" s="46">
        <f t="shared" si="168"/>
        <v>0</v>
      </c>
      <c r="R915" s="15"/>
      <c r="S915" s="3">
        <f t="shared" si="169"/>
        <v>12.06</v>
      </c>
      <c r="T915" s="30" t="s">
        <v>2502</v>
      </c>
      <c r="U915" s="41">
        <f t="shared" si="166"/>
        <v>788.72400000000005</v>
      </c>
      <c r="V915" s="41">
        <f t="shared" si="167"/>
        <v>0</v>
      </c>
      <c r="W915" s="5"/>
      <c r="X915" s="3">
        <v>6.633</v>
      </c>
      <c r="Y915" s="3">
        <f t="shared" si="161"/>
        <v>5.4270000000000005</v>
      </c>
      <c r="Z915" s="3">
        <f t="shared" ref="Z915:Z978" si="170">X915*J915*M915</f>
        <v>433.79820000000007</v>
      </c>
      <c r="AA915">
        <v>6633</v>
      </c>
      <c r="AB915" s="1">
        <f t="shared" si="162"/>
        <v>6.633</v>
      </c>
    </row>
    <row r="916" spans="1:28" customFormat="1" ht="43.2" x14ac:dyDescent="0.3">
      <c r="A916" s="3">
        <f t="shared" ref="A916:A979" si="171">A915+1</f>
        <v>899</v>
      </c>
      <c r="B916" s="4" t="s">
        <v>918</v>
      </c>
      <c r="C916" s="3">
        <v>2</v>
      </c>
      <c r="D916" s="3" t="s">
        <v>1569</v>
      </c>
      <c r="E916" s="4" t="s">
        <v>942</v>
      </c>
      <c r="F916" s="3" t="s">
        <v>6</v>
      </c>
      <c r="G916" s="7" t="s">
        <v>2344</v>
      </c>
      <c r="H916" s="7" t="s">
        <v>2467</v>
      </c>
      <c r="I916" s="7" t="s">
        <v>2496</v>
      </c>
      <c r="J916" s="7">
        <v>49.9</v>
      </c>
      <c r="K916" s="3">
        <f>5600-440</f>
        <v>5160</v>
      </c>
      <c r="L916" s="3" t="s">
        <v>25</v>
      </c>
      <c r="M916" s="3">
        <v>1</v>
      </c>
      <c r="N916" s="28">
        <f t="shared" si="163"/>
        <v>5.16</v>
      </c>
      <c r="O916" s="28">
        <f t="shared" si="164"/>
        <v>257.48399999999998</v>
      </c>
      <c r="P916" s="12">
        <v>0</v>
      </c>
      <c r="Q916" s="46">
        <f t="shared" si="168"/>
        <v>0</v>
      </c>
      <c r="R916" s="15"/>
      <c r="S916" s="3">
        <f t="shared" si="169"/>
        <v>5.16</v>
      </c>
      <c r="T916" s="30" t="s">
        <v>2502</v>
      </c>
      <c r="U916" s="29">
        <f t="shared" si="166"/>
        <v>257.48399999999998</v>
      </c>
      <c r="V916" s="29">
        <f t="shared" si="167"/>
        <v>0</v>
      </c>
      <c r="W916" s="5"/>
      <c r="X916" s="3">
        <v>2.8380000000000001</v>
      </c>
      <c r="Y916" s="3">
        <f t="shared" si="161"/>
        <v>2.3220000000000001</v>
      </c>
      <c r="Z916" s="3">
        <f t="shared" si="170"/>
        <v>141.61619999999999</v>
      </c>
      <c r="AA916">
        <v>2838</v>
      </c>
      <c r="AB916" s="1">
        <f t="shared" si="162"/>
        <v>2.8380000000000001</v>
      </c>
    </row>
    <row r="917" spans="1:28" customFormat="1" ht="43.2" x14ac:dyDescent="0.3">
      <c r="A917" s="3">
        <f t="shared" si="171"/>
        <v>900</v>
      </c>
      <c r="B917" s="4" t="s">
        <v>918</v>
      </c>
      <c r="C917" s="3">
        <v>2</v>
      </c>
      <c r="D917" s="3" t="s">
        <v>1569</v>
      </c>
      <c r="E917" s="4" t="s">
        <v>944</v>
      </c>
      <c r="F917" s="3" t="s">
        <v>943</v>
      </c>
      <c r="G917" s="3" t="s">
        <v>2347</v>
      </c>
      <c r="H917" s="3" t="s">
        <v>2467</v>
      </c>
      <c r="I917" s="3" t="s">
        <v>2496</v>
      </c>
      <c r="J917" s="3">
        <v>49.9</v>
      </c>
      <c r="K917" s="3">
        <f>23760-440</f>
        <v>23320</v>
      </c>
      <c r="L917" s="3" t="s">
        <v>25</v>
      </c>
      <c r="M917" s="3">
        <v>1</v>
      </c>
      <c r="N917" s="28">
        <f t="shared" si="163"/>
        <v>23.32</v>
      </c>
      <c r="O917" s="28">
        <f t="shared" si="164"/>
        <v>1163.6679999999999</v>
      </c>
      <c r="P917" s="12">
        <v>0</v>
      </c>
      <c r="Q917" s="46">
        <f t="shared" si="168"/>
        <v>0</v>
      </c>
      <c r="R917" s="15"/>
      <c r="S917" s="3">
        <f t="shared" si="169"/>
        <v>23.32</v>
      </c>
      <c r="T917" s="30" t="s">
        <v>2502</v>
      </c>
      <c r="U917" s="41">
        <f t="shared" si="166"/>
        <v>1163.6679999999999</v>
      </c>
      <c r="V917" s="41">
        <f t="shared" si="167"/>
        <v>0</v>
      </c>
      <c r="W917" s="5"/>
      <c r="X917" s="3">
        <v>9.3279999999999994</v>
      </c>
      <c r="Y917" s="3">
        <f t="shared" si="161"/>
        <v>13.992000000000001</v>
      </c>
      <c r="Z917" s="3">
        <f t="shared" si="170"/>
        <v>465.46719999999993</v>
      </c>
      <c r="AA917">
        <v>9328</v>
      </c>
      <c r="AB917" s="1">
        <f t="shared" si="162"/>
        <v>9.3279999999999994</v>
      </c>
    </row>
    <row r="918" spans="1:28" customFormat="1" ht="43.2" x14ac:dyDescent="0.3">
      <c r="A918" s="3">
        <f t="shared" si="171"/>
        <v>901</v>
      </c>
      <c r="B918" s="4" t="s">
        <v>918</v>
      </c>
      <c r="C918" s="3">
        <v>2</v>
      </c>
      <c r="D918" s="3" t="s">
        <v>1569</v>
      </c>
      <c r="E918" s="4" t="s">
        <v>945</v>
      </c>
      <c r="F918" s="3" t="s">
        <v>943</v>
      </c>
      <c r="G918" s="3" t="s">
        <v>2347</v>
      </c>
      <c r="H918" s="3" t="s">
        <v>2467</v>
      </c>
      <c r="I918" s="3" t="s">
        <v>2496</v>
      </c>
      <c r="J918" s="3">
        <v>49.9</v>
      </c>
      <c r="K918" s="3">
        <f>23760-440</f>
        <v>23320</v>
      </c>
      <c r="L918" s="3" t="s">
        <v>25</v>
      </c>
      <c r="M918" s="3">
        <v>1</v>
      </c>
      <c r="N918" s="28">
        <f t="shared" si="163"/>
        <v>23.32</v>
      </c>
      <c r="O918" s="28">
        <f t="shared" si="164"/>
        <v>1163.6679999999999</v>
      </c>
      <c r="P918" s="12">
        <v>0</v>
      </c>
      <c r="Q918" s="46">
        <f t="shared" si="168"/>
        <v>0</v>
      </c>
      <c r="R918" s="15"/>
      <c r="S918" s="3">
        <f t="shared" si="169"/>
        <v>23.32</v>
      </c>
      <c r="T918" s="30" t="s">
        <v>2502</v>
      </c>
      <c r="U918" s="41">
        <f t="shared" si="166"/>
        <v>1163.6679999999999</v>
      </c>
      <c r="V918" s="41">
        <f t="shared" si="167"/>
        <v>0</v>
      </c>
      <c r="W918" s="5"/>
      <c r="X918" s="3">
        <v>9.3279999999999994</v>
      </c>
      <c r="Y918" s="3">
        <f t="shared" si="161"/>
        <v>13.992000000000001</v>
      </c>
      <c r="Z918" s="3">
        <f t="shared" si="170"/>
        <v>465.46719999999993</v>
      </c>
      <c r="AA918">
        <v>9328</v>
      </c>
      <c r="AB918" s="1">
        <f t="shared" si="162"/>
        <v>9.3279999999999994</v>
      </c>
    </row>
    <row r="919" spans="1:28" customFormat="1" ht="43.2" x14ac:dyDescent="0.3">
      <c r="A919" s="3">
        <f t="shared" si="171"/>
        <v>902</v>
      </c>
      <c r="B919" s="4" t="s">
        <v>918</v>
      </c>
      <c r="C919" s="3">
        <v>2</v>
      </c>
      <c r="D919" s="3" t="s">
        <v>1569</v>
      </c>
      <c r="E919" s="4" t="s">
        <v>946</v>
      </c>
      <c r="F919" s="3" t="s">
        <v>943</v>
      </c>
      <c r="G919" s="3" t="s">
        <v>2347</v>
      </c>
      <c r="H919" s="3" t="s">
        <v>2467</v>
      </c>
      <c r="I919" s="3" t="s">
        <v>2496</v>
      </c>
      <c r="J919" s="3">
        <v>49.9</v>
      </c>
      <c r="K919" s="3">
        <f>23760-440</f>
        <v>23320</v>
      </c>
      <c r="L919" s="3" t="s">
        <v>25</v>
      </c>
      <c r="M919" s="3">
        <v>1</v>
      </c>
      <c r="N919" s="28">
        <f t="shared" si="163"/>
        <v>23.32</v>
      </c>
      <c r="O919" s="28">
        <f t="shared" si="164"/>
        <v>1163.6679999999999</v>
      </c>
      <c r="P919" s="12">
        <v>0</v>
      </c>
      <c r="Q919" s="46">
        <f t="shared" si="168"/>
        <v>0</v>
      </c>
      <c r="R919" s="15"/>
      <c r="S919" s="3">
        <f t="shared" si="169"/>
        <v>23.32</v>
      </c>
      <c r="T919" s="30" t="s">
        <v>2502</v>
      </c>
      <c r="U919" s="41">
        <f t="shared" si="166"/>
        <v>1163.6679999999999</v>
      </c>
      <c r="V919" s="41">
        <f t="shared" si="167"/>
        <v>0</v>
      </c>
      <c r="W919" s="5"/>
      <c r="X919" s="3">
        <v>9.3279999999999994</v>
      </c>
      <c r="Y919" s="3">
        <f t="shared" si="161"/>
        <v>13.992000000000001</v>
      </c>
      <c r="Z919" s="3">
        <f t="shared" si="170"/>
        <v>465.46719999999993</v>
      </c>
      <c r="AA919">
        <v>9328</v>
      </c>
      <c r="AB919" s="1">
        <f t="shared" si="162"/>
        <v>9.3279999999999994</v>
      </c>
    </row>
    <row r="920" spans="1:28" customFormat="1" ht="43.2" x14ac:dyDescent="0.3">
      <c r="A920" s="3">
        <f t="shared" si="171"/>
        <v>903</v>
      </c>
      <c r="B920" s="4" t="s">
        <v>918</v>
      </c>
      <c r="C920" s="3">
        <v>2</v>
      </c>
      <c r="D920" s="3" t="s">
        <v>1569</v>
      </c>
      <c r="E920" s="4" t="s">
        <v>947</v>
      </c>
      <c r="F920" s="3" t="s">
        <v>6</v>
      </c>
      <c r="G920" s="7" t="s">
        <v>2344</v>
      </c>
      <c r="H920" s="7" t="s">
        <v>2467</v>
      </c>
      <c r="I920" s="7" t="s">
        <v>2496</v>
      </c>
      <c r="J920" s="7">
        <v>49.9</v>
      </c>
      <c r="K920" s="3">
        <f>5000-440</f>
        <v>4560</v>
      </c>
      <c r="L920" s="3" t="s">
        <v>25</v>
      </c>
      <c r="M920" s="3">
        <v>1</v>
      </c>
      <c r="N920" s="28">
        <f t="shared" si="163"/>
        <v>4.5599999999999996</v>
      </c>
      <c r="O920" s="28">
        <f t="shared" si="164"/>
        <v>227.54399999999998</v>
      </c>
      <c r="P920" s="12">
        <v>0</v>
      </c>
      <c r="Q920" s="46">
        <f t="shared" si="168"/>
        <v>0</v>
      </c>
      <c r="R920" s="15"/>
      <c r="S920" s="3">
        <f t="shared" si="169"/>
        <v>4.5599999999999996</v>
      </c>
      <c r="T920" s="30" t="s">
        <v>2502</v>
      </c>
      <c r="U920" s="29">
        <f t="shared" si="166"/>
        <v>227.54399999999998</v>
      </c>
      <c r="V920" s="29">
        <f t="shared" si="167"/>
        <v>0</v>
      </c>
      <c r="W920" s="5"/>
      <c r="X920" s="3">
        <v>1.8240000000000001</v>
      </c>
      <c r="Y920" s="3">
        <f t="shared" si="161"/>
        <v>2.7359999999999998</v>
      </c>
      <c r="Z920" s="3">
        <f t="shared" si="170"/>
        <v>91.017600000000002</v>
      </c>
      <c r="AA920">
        <v>1824</v>
      </c>
      <c r="AB920" s="1">
        <f t="shared" si="162"/>
        <v>1.8240000000000001</v>
      </c>
    </row>
    <row r="921" spans="1:28" customFormat="1" ht="43.2" x14ac:dyDescent="0.3">
      <c r="A921" s="3">
        <f t="shared" si="171"/>
        <v>904</v>
      </c>
      <c r="B921" s="4" t="s">
        <v>918</v>
      </c>
      <c r="C921" s="3">
        <v>2</v>
      </c>
      <c r="D921" s="3" t="s">
        <v>1569</v>
      </c>
      <c r="E921" s="4" t="s">
        <v>948</v>
      </c>
      <c r="F921" s="3" t="s">
        <v>6</v>
      </c>
      <c r="G921" s="7" t="s">
        <v>2344</v>
      </c>
      <c r="H921" s="7" t="s">
        <v>2467</v>
      </c>
      <c r="I921" s="7" t="s">
        <v>2496</v>
      </c>
      <c r="J921" s="7">
        <v>49.9</v>
      </c>
      <c r="K921" s="3">
        <f>5000-440</f>
        <v>4560</v>
      </c>
      <c r="L921" s="3" t="s">
        <v>25</v>
      </c>
      <c r="M921" s="3">
        <v>1</v>
      </c>
      <c r="N921" s="28">
        <f t="shared" si="163"/>
        <v>4.5599999999999996</v>
      </c>
      <c r="O921" s="28">
        <f t="shared" si="164"/>
        <v>227.54399999999998</v>
      </c>
      <c r="P921" s="12">
        <v>0</v>
      </c>
      <c r="Q921" s="46">
        <f t="shared" si="168"/>
        <v>0</v>
      </c>
      <c r="R921" s="15"/>
      <c r="S921" s="3">
        <f t="shared" si="169"/>
        <v>4.5599999999999996</v>
      </c>
      <c r="T921" s="30" t="s">
        <v>2502</v>
      </c>
      <c r="U921" s="29">
        <f t="shared" si="166"/>
        <v>227.54399999999998</v>
      </c>
      <c r="V921" s="29">
        <f t="shared" si="167"/>
        <v>0</v>
      </c>
      <c r="W921" s="5"/>
      <c r="X921" s="3">
        <v>1.8240000000000001</v>
      </c>
      <c r="Y921" s="3">
        <f t="shared" si="161"/>
        <v>2.7359999999999998</v>
      </c>
      <c r="Z921" s="3">
        <f t="shared" si="170"/>
        <v>91.017600000000002</v>
      </c>
      <c r="AA921">
        <v>1824</v>
      </c>
      <c r="AB921" s="1">
        <f t="shared" si="162"/>
        <v>1.8240000000000001</v>
      </c>
    </row>
    <row r="922" spans="1:28" customFormat="1" ht="43.2" x14ac:dyDescent="0.3">
      <c r="A922" s="3">
        <f t="shared" si="171"/>
        <v>905</v>
      </c>
      <c r="B922" s="4" t="s">
        <v>918</v>
      </c>
      <c r="C922" s="3">
        <v>2</v>
      </c>
      <c r="D922" s="3" t="s">
        <v>1569</v>
      </c>
      <c r="E922" s="4" t="s">
        <v>949</v>
      </c>
      <c r="F922" s="3" t="s">
        <v>936</v>
      </c>
      <c r="G922" s="3" t="s">
        <v>2322</v>
      </c>
      <c r="H922" s="3" t="s">
        <v>2479</v>
      </c>
      <c r="I922" s="3" t="s">
        <v>2496</v>
      </c>
      <c r="J922" s="3">
        <v>79.7</v>
      </c>
      <c r="K922" s="3">
        <f>23760-440</f>
        <v>23320</v>
      </c>
      <c r="L922" s="3" t="s">
        <v>25</v>
      </c>
      <c r="M922" s="3">
        <v>1</v>
      </c>
      <c r="N922" s="40">
        <f t="shared" si="163"/>
        <v>23.32</v>
      </c>
      <c r="O922" s="40">
        <f t="shared" si="164"/>
        <v>1858.604</v>
      </c>
      <c r="P922" s="12">
        <v>0</v>
      </c>
      <c r="Q922" s="46">
        <f t="shared" si="168"/>
        <v>0</v>
      </c>
      <c r="R922" s="15"/>
      <c r="S922" s="3">
        <f t="shared" si="169"/>
        <v>23.32</v>
      </c>
      <c r="T922" s="30" t="s">
        <v>2502</v>
      </c>
      <c r="U922" s="10">
        <f t="shared" si="166"/>
        <v>1858.604</v>
      </c>
      <c r="V922" s="10">
        <f t="shared" si="167"/>
        <v>0</v>
      </c>
      <c r="W922" s="5"/>
      <c r="X922" s="3">
        <v>13.992000000000001</v>
      </c>
      <c r="Y922" s="3">
        <f t="shared" si="161"/>
        <v>9.3279999999999994</v>
      </c>
      <c r="Z922" s="3">
        <f t="shared" si="170"/>
        <v>1115.1624000000002</v>
      </c>
      <c r="AA922">
        <v>13992</v>
      </c>
      <c r="AB922" s="1">
        <f t="shared" si="162"/>
        <v>13.992000000000001</v>
      </c>
    </row>
    <row r="923" spans="1:28" customFormat="1" ht="43.2" x14ac:dyDescent="0.3">
      <c r="A923" s="3">
        <f t="shared" si="171"/>
        <v>906</v>
      </c>
      <c r="B923" s="4" t="s">
        <v>918</v>
      </c>
      <c r="C923" s="3">
        <v>2</v>
      </c>
      <c r="D923" s="3" t="s">
        <v>1569</v>
      </c>
      <c r="E923" s="4" t="s">
        <v>950</v>
      </c>
      <c r="F923" s="3" t="s">
        <v>936</v>
      </c>
      <c r="G923" s="3" t="s">
        <v>2322</v>
      </c>
      <c r="H923" s="3" t="s">
        <v>2479</v>
      </c>
      <c r="I923" s="3" t="s">
        <v>2496</v>
      </c>
      <c r="J923" s="3">
        <v>79.7</v>
      </c>
      <c r="K923" s="3">
        <f>23760-440</f>
        <v>23320</v>
      </c>
      <c r="L923" s="3" t="s">
        <v>25</v>
      </c>
      <c r="M923" s="3">
        <v>1</v>
      </c>
      <c r="N923" s="40">
        <f t="shared" si="163"/>
        <v>23.32</v>
      </c>
      <c r="O923" s="40">
        <f t="shared" si="164"/>
        <v>1858.604</v>
      </c>
      <c r="P923" s="12">
        <v>0</v>
      </c>
      <c r="Q923" s="46">
        <f t="shared" si="168"/>
        <v>0</v>
      </c>
      <c r="R923" s="15"/>
      <c r="S923" s="3">
        <f t="shared" si="169"/>
        <v>23.32</v>
      </c>
      <c r="T923" s="30" t="s">
        <v>2502</v>
      </c>
      <c r="U923" s="10">
        <f t="shared" si="166"/>
        <v>1858.604</v>
      </c>
      <c r="V923" s="10">
        <f t="shared" si="167"/>
        <v>0</v>
      </c>
      <c r="W923" s="5"/>
      <c r="X923" s="3">
        <v>13.992000000000001</v>
      </c>
      <c r="Y923" s="3">
        <f t="shared" si="161"/>
        <v>9.3279999999999994</v>
      </c>
      <c r="Z923" s="3">
        <f t="shared" si="170"/>
        <v>1115.1624000000002</v>
      </c>
      <c r="AA923">
        <v>13992</v>
      </c>
      <c r="AB923" s="1">
        <f t="shared" si="162"/>
        <v>13.992000000000001</v>
      </c>
    </row>
    <row r="924" spans="1:28" customFormat="1" ht="43.2" x14ac:dyDescent="0.3">
      <c r="A924" s="3">
        <f t="shared" si="171"/>
        <v>907</v>
      </c>
      <c r="B924" s="4" t="s">
        <v>918</v>
      </c>
      <c r="C924" s="3">
        <v>2</v>
      </c>
      <c r="D924" s="3" t="s">
        <v>1569</v>
      </c>
      <c r="E924" s="4" t="s">
        <v>951</v>
      </c>
      <c r="F924" s="3" t="s">
        <v>936</v>
      </c>
      <c r="G924" s="3" t="s">
        <v>2322</v>
      </c>
      <c r="H924" s="3" t="s">
        <v>2479</v>
      </c>
      <c r="I924" s="3" t="s">
        <v>2496</v>
      </c>
      <c r="J924" s="3">
        <v>79.7</v>
      </c>
      <c r="K924" s="3">
        <f>23760-440</f>
        <v>23320</v>
      </c>
      <c r="L924" s="3" t="s">
        <v>25</v>
      </c>
      <c r="M924" s="3">
        <v>1</v>
      </c>
      <c r="N924" s="40">
        <f t="shared" si="163"/>
        <v>23.32</v>
      </c>
      <c r="O924" s="40">
        <f t="shared" si="164"/>
        <v>1858.604</v>
      </c>
      <c r="P924" s="12">
        <v>0</v>
      </c>
      <c r="Q924" s="46">
        <f t="shared" si="168"/>
        <v>0</v>
      </c>
      <c r="R924" s="15"/>
      <c r="S924" s="3">
        <f t="shared" si="169"/>
        <v>23.32</v>
      </c>
      <c r="T924" s="30" t="s">
        <v>2502</v>
      </c>
      <c r="U924" s="10">
        <f t="shared" si="166"/>
        <v>1858.604</v>
      </c>
      <c r="V924" s="10">
        <f t="shared" si="167"/>
        <v>0</v>
      </c>
      <c r="W924" s="5"/>
      <c r="X924" s="3">
        <v>13.992000000000001</v>
      </c>
      <c r="Y924" s="3">
        <f t="shared" si="161"/>
        <v>9.3279999999999994</v>
      </c>
      <c r="Z924" s="3">
        <f t="shared" si="170"/>
        <v>1115.1624000000002</v>
      </c>
      <c r="AA924">
        <v>13992</v>
      </c>
      <c r="AB924" s="1">
        <f t="shared" si="162"/>
        <v>13.992000000000001</v>
      </c>
    </row>
    <row r="925" spans="1:28" customFormat="1" ht="43.2" x14ac:dyDescent="0.3">
      <c r="A925" s="3">
        <f t="shared" si="171"/>
        <v>908</v>
      </c>
      <c r="B925" s="4" t="s">
        <v>918</v>
      </c>
      <c r="C925" s="3">
        <v>2</v>
      </c>
      <c r="D925" s="3" t="s">
        <v>1569</v>
      </c>
      <c r="E925" s="4" t="s">
        <v>952</v>
      </c>
      <c r="F925" s="3" t="s">
        <v>920</v>
      </c>
      <c r="G925" s="3" t="s">
        <v>2319</v>
      </c>
      <c r="H925" s="3" t="s">
        <v>2474</v>
      </c>
      <c r="I925" s="3" t="s">
        <v>2496</v>
      </c>
      <c r="J925" s="3">
        <v>65.400000000000006</v>
      </c>
      <c r="K925" s="3">
        <f>10850-440</f>
        <v>10410</v>
      </c>
      <c r="L925" s="3" t="s">
        <v>25</v>
      </c>
      <c r="M925" s="3">
        <v>1</v>
      </c>
      <c r="N925" s="28">
        <f t="shared" si="163"/>
        <v>10.41</v>
      </c>
      <c r="O925" s="28">
        <f t="shared" si="164"/>
        <v>680.81400000000008</v>
      </c>
      <c r="P925" s="12">
        <v>0</v>
      </c>
      <c r="Q925" s="46">
        <f t="shared" si="168"/>
        <v>0</v>
      </c>
      <c r="R925" s="15"/>
      <c r="S925" s="3">
        <f t="shared" si="169"/>
        <v>10.41</v>
      </c>
      <c r="T925" s="30" t="s">
        <v>2502</v>
      </c>
      <c r="U925" s="41">
        <f t="shared" si="166"/>
        <v>680.81400000000008</v>
      </c>
      <c r="V925" s="41">
        <f t="shared" si="167"/>
        <v>0</v>
      </c>
      <c r="W925" s="5"/>
      <c r="X925" s="3">
        <v>6.2460000000000004</v>
      </c>
      <c r="Y925" s="3">
        <f t="shared" si="161"/>
        <v>4.1639999999999997</v>
      </c>
      <c r="Z925" s="3">
        <f t="shared" si="170"/>
        <v>408.48840000000007</v>
      </c>
      <c r="AA925">
        <v>6246</v>
      </c>
      <c r="AB925" s="1">
        <f t="shared" si="162"/>
        <v>6.2460000000000004</v>
      </c>
    </row>
    <row r="926" spans="1:28" customFormat="1" ht="43.2" x14ac:dyDescent="0.3">
      <c r="A926" s="3">
        <f t="shared" si="171"/>
        <v>909</v>
      </c>
      <c r="B926" s="4" t="s">
        <v>918</v>
      </c>
      <c r="C926" s="3">
        <v>2</v>
      </c>
      <c r="D926" s="3" t="s">
        <v>1569</v>
      </c>
      <c r="E926" s="4" t="s">
        <v>953</v>
      </c>
      <c r="F926" s="3" t="s">
        <v>920</v>
      </c>
      <c r="G926" s="3" t="s">
        <v>2319</v>
      </c>
      <c r="H926" s="3" t="s">
        <v>2474</v>
      </c>
      <c r="I926" s="3" t="s">
        <v>2496</v>
      </c>
      <c r="J926" s="3">
        <v>65.400000000000006</v>
      </c>
      <c r="K926" s="3">
        <f>10850-440</f>
        <v>10410</v>
      </c>
      <c r="L926" s="3" t="s">
        <v>25</v>
      </c>
      <c r="M926" s="3">
        <v>1</v>
      </c>
      <c r="N926" s="28">
        <f t="shared" si="163"/>
        <v>10.41</v>
      </c>
      <c r="O926" s="28">
        <f t="shared" si="164"/>
        <v>680.81400000000008</v>
      </c>
      <c r="P926" s="12">
        <v>0</v>
      </c>
      <c r="Q926" s="46">
        <f t="shared" si="168"/>
        <v>0</v>
      </c>
      <c r="R926" s="15"/>
      <c r="S926" s="3">
        <f t="shared" si="169"/>
        <v>10.41</v>
      </c>
      <c r="T926" s="30" t="s">
        <v>2502</v>
      </c>
      <c r="U926" s="41">
        <f t="shared" si="166"/>
        <v>680.81400000000008</v>
      </c>
      <c r="V926" s="41">
        <f t="shared" si="167"/>
        <v>0</v>
      </c>
      <c r="W926" s="5"/>
      <c r="X926" s="3">
        <v>6.2460000000000004</v>
      </c>
      <c r="Y926" s="3">
        <f t="shared" si="161"/>
        <v>4.1639999999999997</v>
      </c>
      <c r="Z926" s="3">
        <f t="shared" si="170"/>
        <v>408.48840000000007</v>
      </c>
      <c r="AA926">
        <v>6246</v>
      </c>
      <c r="AB926" s="1">
        <f t="shared" si="162"/>
        <v>6.2460000000000004</v>
      </c>
    </row>
    <row r="927" spans="1:28" customFormat="1" ht="43.2" x14ac:dyDescent="0.3">
      <c r="A927" s="3">
        <f t="shared" si="171"/>
        <v>910</v>
      </c>
      <c r="B927" s="4" t="s">
        <v>918</v>
      </c>
      <c r="C927" s="3">
        <v>2</v>
      </c>
      <c r="D927" s="3" t="s">
        <v>1569</v>
      </c>
      <c r="E927" s="4" t="s">
        <v>954</v>
      </c>
      <c r="F927" s="3" t="s">
        <v>957</v>
      </c>
      <c r="G927" s="3" t="s">
        <v>2345</v>
      </c>
      <c r="H927" s="3" t="s">
        <v>2467</v>
      </c>
      <c r="I927" s="3" t="s">
        <v>2496</v>
      </c>
      <c r="J927" s="3">
        <v>49.9</v>
      </c>
      <c r="K927" s="3">
        <f>10850-440</f>
        <v>10410</v>
      </c>
      <c r="L927" s="3" t="s">
        <v>25</v>
      </c>
      <c r="M927" s="3">
        <v>1</v>
      </c>
      <c r="N927" s="28">
        <f t="shared" si="163"/>
        <v>10.41</v>
      </c>
      <c r="O927" s="40">
        <f t="shared" si="164"/>
        <v>519.45899999999995</v>
      </c>
      <c r="P927" s="12">
        <v>0</v>
      </c>
      <c r="Q927" s="46">
        <f t="shared" si="168"/>
        <v>0</v>
      </c>
      <c r="R927" s="15"/>
      <c r="S927" s="3">
        <f t="shared" si="169"/>
        <v>10.41</v>
      </c>
      <c r="T927" s="30" t="s">
        <v>2502</v>
      </c>
      <c r="U927" s="41">
        <f t="shared" si="166"/>
        <v>519.45899999999995</v>
      </c>
      <c r="V927" s="41">
        <f t="shared" si="167"/>
        <v>0</v>
      </c>
      <c r="W927" s="5"/>
      <c r="X927" s="3">
        <v>6.2460000000000004</v>
      </c>
      <c r="Y927" s="3">
        <f t="shared" si="161"/>
        <v>4.1639999999999997</v>
      </c>
      <c r="Z927" s="3">
        <f t="shared" si="170"/>
        <v>311.67540000000002</v>
      </c>
      <c r="AA927">
        <v>6246</v>
      </c>
      <c r="AB927" s="1">
        <f t="shared" si="162"/>
        <v>6.2460000000000004</v>
      </c>
    </row>
    <row r="928" spans="1:28" customFormat="1" ht="43.2" x14ac:dyDescent="0.3">
      <c r="A928" s="3">
        <f t="shared" si="171"/>
        <v>911</v>
      </c>
      <c r="B928" s="4" t="s">
        <v>918</v>
      </c>
      <c r="C928" s="3">
        <v>2</v>
      </c>
      <c r="D928" s="3" t="s">
        <v>1569</v>
      </c>
      <c r="E928" s="4" t="s">
        <v>955</v>
      </c>
      <c r="F928" s="3" t="s">
        <v>6</v>
      </c>
      <c r="G928" s="7" t="s">
        <v>2344</v>
      </c>
      <c r="H928" s="7" t="s">
        <v>2467</v>
      </c>
      <c r="I928" s="7" t="s">
        <v>2496</v>
      </c>
      <c r="J928" s="7">
        <v>49.9</v>
      </c>
      <c r="K928" s="3">
        <v>6060</v>
      </c>
      <c r="L928" s="3" t="s">
        <v>25</v>
      </c>
      <c r="M928" s="3">
        <v>1</v>
      </c>
      <c r="N928" s="28">
        <f t="shared" si="163"/>
        <v>6.06</v>
      </c>
      <c r="O928" s="28">
        <f t="shared" si="164"/>
        <v>302.39399999999995</v>
      </c>
      <c r="P928" s="12">
        <v>0</v>
      </c>
      <c r="Q928" s="46">
        <f t="shared" si="168"/>
        <v>0</v>
      </c>
      <c r="R928" s="15"/>
      <c r="S928" s="3">
        <f t="shared" si="169"/>
        <v>6.06</v>
      </c>
      <c r="T928" s="30" t="s">
        <v>2502</v>
      </c>
      <c r="U928" s="29">
        <f t="shared" si="166"/>
        <v>302.39399999999995</v>
      </c>
      <c r="V928" s="29">
        <f t="shared" si="167"/>
        <v>0</v>
      </c>
      <c r="W928" s="5"/>
      <c r="X928" s="3">
        <v>3.6360000000000001</v>
      </c>
      <c r="Y928" s="3">
        <f t="shared" si="161"/>
        <v>2.4239999999999995</v>
      </c>
      <c r="Z928" s="3">
        <f t="shared" si="170"/>
        <v>181.43639999999999</v>
      </c>
      <c r="AA928">
        <v>3636</v>
      </c>
      <c r="AB928" s="1">
        <f t="shared" si="162"/>
        <v>3.6360000000000001</v>
      </c>
    </row>
    <row r="929" spans="1:28" customFormat="1" ht="43.2" x14ac:dyDescent="0.3">
      <c r="A929" s="3">
        <f t="shared" si="171"/>
        <v>912</v>
      </c>
      <c r="B929" s="4" t="s">
        <v>918</v>
      </c>
      <c r="C929" s="3">
        <v>2</v>
      </c>
      <c r="D929" s="3" t="s">
        <v>1569</v>
      </c>
      <c r="E929" s="4" t="s">
        <v>956</v>
      </c>
      <c r="F929" s="3" t="s">
        <v>6</v>
      </c>
      <c r="G929" s="7" t="s">
        <v>2344</v>
      </c>
      <c r="H929" s="7" t="s">
        <v>2467</v>
      </c>
      <c r="I929" s="7" t="s">
        <v>2496</v>
      </c>
      <c r="J929" s="7">
        <v>49.9</v>
      </c>
      <c r="K929" s="3">
        <v>5160</v>
      </c>
      <c r="L929" s="3" t="s">
        <v>25</v>
      </c>
      <c r="M929" s="3">
        <v>1</v>
      </c>
      <c r="N929" s="28">
        <f t="shared" si="163"/>
        <v>5.16</v>
      </c>
      <c r="O929" s="28">
        <f t="shared" si="164"/>
        <v>257.48399999999998</v>
      </c>
      <c r="P929" s="12">
        <v>0</v>
      </c>
      <c r="Q929" s="46">
        <f t="shared" si="168"/>
        <v>0</v>
      </c>
      <c r="R929" s="15"/>
      <c r="S929" s="3">
        <f t="shared" si="169"/>
        <v>5.16</v>
      </c>
      <c r="T929" s="30" t="s">
        <v>2502</v>
      </c>
      <c r="U929" s="29">
        <f t="shared" si="166"/>
        <v>257.48399999999998</v>
      </c>
      <c r="V929" s="29">
        <f t="shared" si="167"/>
        <v>0</v>
      </c>
      <c r="W929" s="5"/>
      <c r="X929" s="3">
        <v>3.0960000000000001</v>
      </c>
      <c r="Y929" s="3">
        <f t="shared" si="161"/>
        <v>2.0640000000000001</v>
      </c>
      <c r="Z929" s="3">
        <f t="shared" si="170"/>
        <v>154.49039999999999</v>
      </c>
      <c r="AA929">
        <v>3096</v>
      </c>
      <c r="AB929" s="1">
        <f t="shared" si="162"/>
        <v>3.0960000000000001</v>
      </c>
    </row>
    <row r="930" spans="1:28" customFormat="1" ht="43.2" x14ac:dyDescent="0.3">
      <c r="A930" s="3">
        <f t="shared" si="171"/>
        <v>913</v>
      </c>
      <c r="B930" s="4" t="s">
        <v>918</v>
      </c>
      <c r="C930" s="3">
        <v>2</v>
      </c>
      <c r="D930" s="3" t="s">
        <v>1569</v>
      </c>
      <c r="E930" s="4" t="s">
        <v>958</v>
      </c>
      <c r="F930" s="3" t="s">
        <v>926</v>
      </c>
      <c r="G930" s="3" t="s">
        <v>2321</v>
      </c>
      <c r="H930" s="3" t="s">
        <v>2479</v>
      </c>
      <c r="I930" s="3" t="s">
        <v>2496</v>
      </c>
      <c r="J930" s="3">
        <v>79.7</v>
      </c>
      <c r="K930" s="3">
        <f>24930-440</f>
        <v>24490</v>
      </c>
      <c r="L930" s="3" t="s">
        <v>25</v>
      </c>
      <c r="M930" s="3">
        <v>1</v>
      </c>
      <c r="N930" s="40">
        <f t="shared" si="163"/>
        <v>24.49</v>
      </c>
      <c r="O930" s="40">
        <f t="shared" si="164"/>
        <v>1951.8529999999998</v>
      </c>
      <c r="P930" s="12">
        <v>0</v>
      </c>
      <c r="Q930" s="46">
        <f t="shared" si="168"/>
        <v>0</v>
      </c>
      <c r="R930" s="15"/>
      <c r="S930" s="3">
        <f t="shared" si="169"/>
        <v>24.49</v>
      </c>
      <c r="T930" s="30" t="s">
        <v>2502</v>
      </c>
      <c r="U930" s="41">
        <f t="shared" si="166"/>
        <v>1951.8529999999998</v>
      </c>
      <c r="V930" s="41">
        <f t="shared" si="167"/>
        <v>0</v>
      </c>
      <c r="W930" s="5"/>
      <c r="X930" s="3">
        <v>14.694000000000001</v>
      </c>
      <c r="Y930" s="3">
        <f t="shared" si="161"/>
        <v>9.7959999999999976</v>
      </c>
      <c r="Z930" s="3">
        <f t="shared" si="170"/>
        <v>1171.1118000000001</v>
      </c>
      <c r="AA930">
        <v>14694</v>
      </c>
      <c r="AB930" s="1">
        <f t="shared" si="162"/>
        <v>14.694000000000001</v>
      </c>
    </row>
    <row r="931" spans="1:28" customFormat="1" ht="43.2" x14ac:dyDescent="0.3">
      <c r="A931" s="3">
        <f t="shared" si="171"/>
        <v>914</v>
      </c>
      <c r="B931" s="4" t="s">
        <v>918</v>
      </c>
      <c r="C931" s="3">
        <v>2</v>
      </c>
      <c r="D931" s="3" t="s">
        <v>1569</v>
      </c>
      <c r="E931" s="4" t="s">
        <v>959</v>
      </c>
      <c r="F931" s="3" t="s">
        <v>964</v>
      </c>
      <c r="G931" s="3" t="s">
        <v>2323</v>
      </c>
      <c r="H931" s="3" t="s">
        <v>2475</v>
      </c>
      <c r="I931" s="3" t="s">
        <v>2496</v>
      </c>
      <c r="J931" s="3">
        <v>94</v>
      </c>
      <c r="K931" s="3">
        <f>24930-440</f>
        <v>24490</v>
      </c>
      <c r="L931" s="3" t="s">
        <v>25</v>
      </c>
      <c r="M931" s="3">
        <v>1</v>
      </c>
      <c r="N931" s="40">
        <f t="shared" si="163"/>
        <v>24.49</v>
      </c>
      <c r="O931" s="40">
        <f t="shared" si="164"/>
        <v>2302.06</v>
      </c>
      <c r="P931" s="12">
        <v>0</v>
      </c>
      <c r="Q931" s="46">
        <f t="shared" si="168"/>
        <v>0</v>
      </c>
      <c r="R931" s="15"/>
      <c r="S931" s="3">
        <f t="shared" si="169"/>
        <v>24.49</v>
      </c>
      <c r="T931" s="30" t="s">
        <v>2502</v>
      </c>
      <c r="U931" s="41">
        <f t="shared" si="166"/>
        <v>2302.06</v>
      </c>
      <c r="V931" s="41">
        <f t="shared" si="167"/>
        <v>0</v>
      </c>
      <c r="W931" s="5"/>
      <c r="X931" s="3">
        <v>14.694000000000001</v>
      </c>
      <c r="Y931" s="3">
        <f t="shared" si="161"/>
        <v>9.7959999999999976</v>
      </c>
      <c r="Z931" s="3">
        <f t="shared" si="170"/>
        <v>1381.2360000000001</v>
      </c>
      <c r="AA931">
        <v>14694</v>
      </c>
      <c r="AB931" s="1">
        <f t="shared" si="162"/>
        <v>14.694000000000001</v>
      </c>
    </row>
    <row r="932" spans="1:28" customFormat="1" ht="43.2" x14ac:dyDescent="0.3">
      <c r="A932" s="3">
        <f t="shared" si="171"/>
        <v>915</v>
      </c>
      <c r="B932" s="4" t="s">
        <v>918</v>
      </c>
      <c r="C932" s="3">
        <v>2</v>
      </c>
      <c r="D932" s="3" t="s">
        <v>1569</v>
      </c>
      <c r="E932" s="4" t="s">
        <v>960</v>
      </c>
      <c r="F932" s="3" t="s">
        <v>926</v>
      </c>
      <c r="G932" s="3" t="s">
        <v>2321</v>
      </c>
      <c r="H932" s="3" t="s">
        <v>2479</v>
      </c>
      <c r="I932" s="3" t="s">
        <v>2496</v>
      </c>
      <c r="J932" s="3">
        <v>79.7</v>
      </c>
      <c r="K932" s="3">
        <f>24930-440</f>
        <v>24490</v>
      </c>
      <c r="L932" s="3" t="s">
        <v>25</v>
      </c>
      <c r="M932" s="3">
        <v>1</v>
      </c>
      <c r="N932" s="40">
        <f t="shared" si="163"/>
        <v>24.49</v>
      </c>
      <c r="O932" s="40">
        <f t="shared" si="164"/>
        <v>1951.8529999999998</v>
      </c>
      <c r="P932" s="12">
        <v>0</v>
      </c>
      <c r="Q932" s="46">
        <f t="shared" si="168"/>
        <v>0</v>
      </c>
      <c r="R932" s="15"/>
      <c r="S932" s="3">
        <f t="shared" si="169"/>
        <v>24.49</v>
      </c>
      <c r="T932" s="30" t="s">
        <v>2502</v>
      </c>
      <c r="U932" s="41">
        <f t="shared" si="166"/>
        <v>1951.8529999999998</v>
      </c>
      <c r="V932" s="41">
        <f t="shared" si="167"/>
        <v>0</v>
      </c>
      <c r="W932" s="5"/>
      <c r="X932" s="3">
        <v>14.694000000000001</v>
      </c>
      <c r="Y932" s="3">
        <f t="shared" si="161"/>
        <v>9.7959999999999976</v>
      </c>
      <c r="Z932" s="3">
        <f t="shared" si="170"/>
        <v>1171.1118000000001</v>
      </c>
      <c r="AA932">
        <v>14694</v>
      </c>
      <c r="AB932" s="1">
        <f t="shared" si="162"/>
        <v>14.694000000000001</v>
      </c>
    </row>
    <row r="933" spans="1:28" customFormat="1" ht="43.2" x14ac:dyDescent="0.3">
      <c r="A933" s="3">
        <f t="shared" si="171"/>
        <v>916</v>
      </c>
      <c r="B933" s="4" t="s">
        <v>918</v>
      </c>
      <c r="C933" s="3">
        <v>2</v>
      </c>
      <c r="D933" s="3" t="s">
        <v>1569</v>
      </c>
      <c r="E933" s="4" t="s">
        <v>961</v>
      </c>
      <c r="F933" s="3" t="s">
        <v>920</v>
      </c>
      <c r="G933" s="3" t="s">
        <v>2319</v>
      </c>
      <c r="H933" s="3" t="s">
        <v>2474</v>
      </c>
      <c r="I933" s="3" t="s">
        <v>2496</v>
      </c>
      <c r="J933" s="3">
        <v>65.400000000000006</v>
      </c>
      <c r="K933" s="3">
        <f>10790-440</f>
        <v>10350</v>
      </c>
      <c r="L933" s="3" t="s">
        <v>25</v>
      </c>
      <c r="M933" s="3">
        <v>1</v>
      </c>
      <c r="N933" s="28">
        <f t="shared" si="163"/>
        <v>10.35</v>
      </c>
      <c r="O933" s="28">
        <f t="shared" si="164"/>
        <v>676.89</v>
      </c>
      <c r="P933" s="12">
        <v>0</v>
      </c>
      <c r="Q933" s="46">
        <f t="shared" si="168"/>
        <v>0</v>
      </c>
      <c r="R933" s="15"/>
      <c r="S933" s="3">
        <f t="shared" si="169"/>
        <v>10.35</v>
      </c>
      <c r="T933" s="30" t="s">
        <v>2502</v>
      </c>
      <c r="U933" s="41">
        <f t="shared" si="166"/>
        <v>676.89</v>
      </c>
      <c r="V933" s="41">
        <f t="shared" si="167"/>
        <v>0</v>
      </c>
      <c r="W933" s="5"/>
      <c r="X933" s="3">
        <v>6.21</v>
      </c>
      <c r="Y933" s="3">
        <f t="shared" si="161"/>
        <v>4.1399999999999997</v>
      </c>
      <c r="Z933" s="3">
        <f t="shared" si="170"/>
        <v>406.13400000000001</v>
      </c>
      <c r="AA933">
        <v>6210</v>
      </c>
      <c r="AB933" s="1">
        <f t="shared" si="162"/>
        <v>6.21</v>
      </c>
    </row>
    <row r="934" spans="1:28" customFormat="1" ht="43.2" x14ac:dyDescent="0.3">
      <c r="A934" s="3">
        <f t="shared" si="171"/>
        <v>917</v>
      </c>
      <c r="B934" s="4" t="s">
        <v>918</v>
      </c>
      <c r="C934" s="3">
        <v>2</v>
      </c>
      <c r="D934" s="3" t="s">
        <v>1569</v>
      </c>
      <c r="E934" s="4" t="s">
        <v>962</v>
      </c>
      <c r="F934" s="3" t="s">
        <v>6</v>
      </c>
      <c r="G934" s="7" t="s">
        <v>2344</v>
      </c>
      <c r="H934" s="7" t="s">
        <v>2467</v>
      </c>
      <c r="I934" s="7" t="s">
        <v>2496</v>
      </c>
      <c r="J934" s="7">
        <v>49.9</v>
      </c>
      <c r="K934" s="3">
        <f>3968-440</f>
        <v>3528</v>
      </c>
      <c r="L934" s="3" t="s">
        <v>25</v>
      </c>
      <c r="M934" s="3">
        <v>1</v>
      </c>
      <c r="N934" s="28">
        <f t="shared" si="163"/>
        <v>3.528</v>
      </c>
      <c r="O934" s="28">
        <f t="shared" si="164"/>
        <v>176.0472</v>
      </c>
      <c r="P934" s="12">
        <v>0</v>
      </c>
      <c r="Q934" s="46">
        <f t="shared" si="168"/>
        <v>0</v>
      </c>
      <c r="R934" s="15"/>
      <c r="S934" s="3">
        <f t="shared" si="169"/>
        <v>3.528</v>
      </c>
      <c r="T934" s="30" t="s">
        <v>2502</v>
      </c>
      <c r="U934" s="29">
        <f t="shared" si="166"/>
        <v>176.0472</v>
      </c>
      <c r="V934" s="29">
        <f t="shared" si="167"/>
        <v>0</v>
      </c>
      <c r="W934" s="5"/>
      <c r="X934" s="3">
        <v>2.1168</v>
      </c>
      <c r="Y934" s="3">
        <f t="shared" si="161"/>
        <v>1.4112</v>
      </c>
      <c r="Z934" s="3">
        <f t="shared" si="170"/>
        <v>105.62832</v>
      </c>
      <c r="AA934">
        <v>2116.8000000000002</v>
      </c>
      <c r="AB934" s="1">
        <f t="shared" si="162"/>
        <v>2.1168</v>
      </c>
    </row>
    <row r="935" spans="1:28" customFormat="1" ht="43.2" x14ac:dyDescent="0.3">
      <c r="A935" s="3">
        <f t="shared" si="171"/>
        <v>918</v>
      </c>
      <c r="B935" s="4" t="s">
        <v>918</v>
      </c>
      <c r="C935" s="3">
        <v>2</v>
      </c>
      <c r="D935" s="3" t="s">
        <v>1569</v>
      </c>
      <c r="E935" s="4" t="s">
        <v>963</v>
      </c>
      <c r="F935" s="3" t="s">
        <v>6</v>
      </c>
      <c r="G935" s="7" t="s">
        <v>2344</v>
      </c>
      <c r="H935" s="7" t="s">
        <v>2467</v>
      </c>
      <c r="I935" s="7" t="s">
        <v>2496</v>
      </c>
      <c r="J935" s="7">
        <v>49.9</v>
      </c>
      <c r="K935" s="3">
        <f>3968-440</f>
        <v>3528</v>
      </c>
      <c r="L935" s="3" t="s">
        <v>25</v>
      </c>
      <c r="M935" s="3">
        <v>1</v>
      </c>
      <c r="N935" s="28">
        <f t="shared" si="163"/>
        <v>3.528</v>
      </c>
      <c r="O935" s="28">
        <f t="shared" si="164"/>
        <v>176.0472</v>
      </c>
      <c r="P935" s="12">
        <v>0</v>
      </c>
      <c r="Q935" s="46">
        <f t="shared" si="168"/>
        <v>0</v>
      </c>
      <c r="R935" s="15"/>
      <c r="S935" s="3">
        <f t="shared" si="169"/>
        <v>3.528</v>
      </c>
      <c r="T935" s="30" t="s">
        <v>2502</v>
      </c>
      <c r="U935" s="29">
        <f t="shared" si="166"/>
        <v>176.0472</v>
      </c>
      <c r="V935" s="29">
        <f t="shared" si="167"/>
        <v>0</v>
      </c>
      <c r="W935" s="5"/>
      <c r="X935" s="3">
        <v>2.1168</v>
      </c>
      <c r="Y935" s="3">
        <f t="shared" si="161"/>
        <v>1.4112</v>
      </c>
      <c r="Z935" s="3">
        <f t="shared" si="170"/>
        <v>105.62832</v>
      </c>
      <c r="AA935">
        <v>2116.8000000000002</v>
      </c>
      <c r="AB935" s="1">
        <f t="shared" si="162"/>
        <v>2.1168</v>
      </c>
    </row>
    <row r="936" spans="1:28" customFormat="1" ht="43.2" x14ac:dyDescent="0.3">
      <c r="A936" s="3">
        <f t="shared" si="171"/>
        <v>919</v>
      </c>
      <c r="B936" s="4" t="s">
        <v>918</v>
      </c>
      <c r="C936" s="3">
        <v>2</v>
      </c>
      <c r="D936" s="3" t="s">
        <v>1569</v>
      </c>
      <c r="E936" s="4" t="s">
        <v>965</v>
      </c>
      <c r="F936" s="3" t="s">
        <v>926</v>
      </c>
      <c r="G936" s="3" t="s">
        <v>2321</v>
      </c>
      <c r="H936" s="3" t="s">
        <v>2479</v>
      </c>
      <c r="I936" s="3" t="s">
        <v>2496</v>
      </c>
      <c r="J936" s="3">
        <v>79.7</v>
      </c>
      <c r="K936" s="3">
        <f>23760-440</f>
        <v>23320</v>
      </c>
      <c r="L936" s="3" t="s">
        <v>25</v>
      </c>
      <c r="M936" s="3">
        <v>1</v>
      </c>
      <c r="N936" s="40">
        <f t="shared" si="163"/>
        <v>23.32</v>
      </c>
      <c r="O936" s="40">
        <f t="shared" si="164"/>
        <v>1858.604</v>
      </c>
      <c r="P936" s="12">
        <v>0</v>
      </c>
      <c r="Q936" s="46">
        <f t="shared" si="168"/>
        <v>0</v>
      </c>
      <c r="R936" s="15"/>
      <c r="S936" s="3">
        <f t="shared" si="169"/>
        <v>23.32</v>
      </c>
      <c r="T936" s="30" t="s">
        <v>2502</v>
      </c>
      <c r="U936" s="41">
        <f t="shared" si="166"/>
        <v>1858.604</v>
      </c>
      <c r="V936" s="41">
        <f t="shared" si="167"/>
        <v>0</v>
      </c>
      <c r="W936" s="5"/>
      <c r="X936" s="3">
        <v>13.992000000000001</v>
      </c>
      <c r="Y936" s="3">
        <f t="shared" si="161"/>
        <v>9.3279999999999994</v>
      </c>
      <c r="Z936" s="3">
        <f t="shared" si="170"/>
        <v>1115.1624000000002</v>
      </c>
      <c r="AA936">
        <v>13992</v>
      </c>
      <c r="AB936" s="1">
        <f t="shared" si="162"/>
        <v>13.992000000000001</v>
      </c>
    </row>
    <row r="937" spans="1:28" customFormat="1" ht="43.2" x14ac:dyDescent="0.3">
      <c r="A937" s="3">
        <f t="shared" si="171"/>
        <v>920</v>
      </c>
      <c r="B937" s="4" t="s">
        <v>918</v>
      </c>
      <c r="C937" s="3">
        <v>2</v>
      </c>
      <c r="D937" s="3" t="s">
        <v>1569</v>
      </c>
      <c r="E937" s="4" t="s">
        <v>966</v>
      </c>
      <c r="F937" s="3" t="s">
        <v>926</v>
      </c>
      <c r="G937" s="3" t="s">
        <v>2321</v>
      </c>
      <c r="H937" s="3" t="s">
        <v>2479</v>
      </c>
      <c r="I937" s="3" t="s">
        <v>2496</v>
      </c>
      <c r="J937" s="3">
        <v>79.7</v>
      </c>
      <c r="K937" s="3">
        <f>23760-440</f>
        <v>23320</v>
      </c>
      <c r="L937" s="3" t="s">
        <v>25</v>
      </c>
      <c r="M937" s="3">
        <v>1</v>
      </c>
      <c r="N937" s="40">
        <f t="shared" si="163"/>
        <v>23.32</v>
      </c>
      <c r="O937" s="40">
        <f t="shared" si="164"/>
        <v>1858.604</v>
      </c>
      <c r="P937" s="12">
        <v>0</v>
      </c>
      <c r="Q937" s="46">
        <f t="shared" si="168"/>
        <v>0</v>
      </c>
      <c r="R937" s="15"/>
      <c r="S937" s="3">
        <f t="shared" si="169"/>
        <v>23.32</v>
      </c>
      <c r="T937" s="30" t="s">
        <v>2502</v>
      </c>
      <c r="U937" s="41">
        <f t="shared" si="166"/>
        <v>1858.604</v>
      </c>
      <c r="V937" s="41">
        <f t="shared" si="167"/>
        <v>0</v>
      </c>
      <c r="W937" s="5"/>
      <c r="X937" s="3">
        <v>13.992000000000001</v>
      </c>
      <c r="Y937" s="3">
        <f t="shared" si="161"/>
        <v>9.3279999999999994</v>
      </c>
      <c r="Z937" s="3">
        <f t="shared" si="170"/>
        <v>1115.1624000000002</v>
      </c>
      <c r="AA937">
        <v>13992</v>
      </c>
      <c r="AB937" s="1">
        <f t="shared" si="162"/>
        <v>13.992000000000001</v>
      </c>
    </row>
    <row r="938" spans="1:28" customFormat="1" ht="43.2" x14ac:dyDescent="0.3">
      <c r="A938" s="3">
        <f t="shared" si="171"/>
        <v>921</v>
      </c>
      <c r="B938" s="4" t="s">
        <v>918</v>
      </c>
      <c r="C938" s="3">
        <v>2</v>
      </c>
      <c r="D938" s="3" t="s">
        <v>1569</v>
      </c>
      <c r="E938" s="4" t="s">
        <v>967</v>
      </c>
      <c r="F938" s="3" t="s">
        <v>936</v>
      </c>
      <c r="G938" s="3" t="s">
        <v>2322</v>
      </c>
      <c r="H938" s="3" t="s">
        <v>2479</v>
      </c>
      <c r="I938" s="3" t="s">
        <v>2496</v>
      </c>
      <c r="J938" s="3">
        <v>79.7</v>
      </c>
      <c r="K938" s="3">
        <f>23760-440</f>
        <v>23320</v>
      </c>
      <c r="L938" s="3" t="s">
        <v>25</v>
      </c>
      <c r="M938" s="3">
        <v>1</v>
      </c>
      <c r="N938" s="40">
        <f t="shared" si="163"/>
        <v>23.32</v>
      </c>
      <c r="O938" s="40">
        <f t="shared" si="164"/>
        <v>1858.604</v>
      </c>
      <c r="P938" s="12">
        <v>0</v>
      </c>
      <c r="Q938" s="46">
        <f t="shared" si="168"/>
        <v>0</v>
      </c>
      <c r="R938" s="15"/>
      <c r="S938" s="3">
        <f t="shared" si="169"/>
        <v>23.32</v>
      </c>
      <c r="T938" s="30" t="s">
        <v>2502</v>
      </c>
      <c r="U938" s="10">
        <f t="shared" si="166"/>
        <v>1858.604</v>
      </c>
      <c r="V938" s="10">
        <f t="shared" si="167"/>
        <v>0</v>
      </c>
      <c r="W938" s="5"/>
      <c r="X938" s="3">
        <v>13.992000000000001</v>
      </c>
      <c r="Y938" s="3">
        <f t="shared" si="161"/>
        <v>9.3279999999999994</v>
      </c>
      <c r="Z938" s="3">
        <f t="shared" si="170"/>
        <v>1115.1624000000002</v>
      </c>
      <c r="AA938">
        <v>13992</v>
      </c>
      <c r="AB938" s="1">
        <f t="shared" si="162"/>
        <v>13.992000000000001</v>
      </c>
    </row>
    <row r="939" spans="1:28" customFormat="1" ht="43.2" x14ac:dyDescent="0.3">
      <c r="A939" s="3">
        <f t="shared" si="171"/>
        <v>922</v>
      </c>
      <c r="B939" s="4" t="s">
        <v>918</v>
      </c>
      <c r="C939" s="3">
        <v>2</v>
      </c>
      <c r="D939" s="3" t="s">
        <v>1569</v>
      </c>
      <c r="E939" s="4" t="s">
        <v>968</v>
      </c>
      <c r="F939" s="3" t="s">
        <v>6</v>
      </c>
      <c r="G939" s="7" t="s">
        <v>2344</v>
      </c>
      <c r="H939" s="7" t="s">
        <v>2467</v>
      </c>
      <c r="I939" s="7" t="s">
        <v>2496</v>
      </c>
      <c r="J939" s="7">
        <v>49.9</v>
      </c>
      <c r="K939" s="3">
        <f>10790-440</f>
        <v>10350</v>
      </c>
      <c r="L939" s="3" t="s">
        <v>25</v>
      </c>
      <c r="M939" s="3">
        <v>1</v>
      </c>
      <c r="N939" s="28">
        <f t="shared" si="163"/>
        <v>10.35</v>
      </c>
      <c r="O939" s="28">
        <f t="shared" si="164"/>
        <v>516.46499999999992</v>
      </c>
      <c r="P939" s="12">
        <v>0</v>
      </c>
      <c r="Q939" s="46">
        <f t="shared" si="168"/>
        <v>0</v>
      </c>
      <c r="R939" s="15"/>
      <c r="S939" s="3">
        <f t="shared" si="169"/>
        <v>10.35</v>
      </c>
      <c r="T939" s="30" t="s">
        <v>2502</v>
      </c>
      <c r="U939" s="29">
        <f t="shared" si="166"/>
        <v>516.46499999999992</v>
      </c>
      <c r="V939" s="29">
        <f t="shared" si="167"/>
        <v>0</v>
      </c>
      <c r="W939" s="5"/>
      <c r="X939" s="3">
        <v>6.21</v>
      </c>
      <c r="Y939" s="3">
        <f t="shared" si="161"/>
        <v>4.1399999999999997</v>
      </c>
      <c r="Z939" s="3">
        <f t="shared" si="170"/>
        <v>309.87899999999996</v>
      </c>
      <c r="AA939">
        <v>6210</v>
      </c>
      <c r="AB939" s="1">
        <f t="shared" si="162"/>
        <v>6.21</v>
      </c>
    </row>
    <row r="940" spans="1:28" customFormat="1" ht="43.2" x14ac:dyDescent="0.3">
      <c r="A940" s="3">
        <f t="shared" si="171"/>
        <v>923</v>
      </c>
      <c r="B940" s="4" t="s">
        <v>918</v>
      </c>
      <c r="C940" s="3">
        <v>2</v>
      </c>
      <c r="D940" s="3" t="s">
        <v>1569</v>
      </c>
      <c r="E940" s="4" t="s">
        <v>969</v>
      </c>
      <c r="F940" s="3" t="s">
        <v>6</v>
      </c>
      <c r="G940" s="7" t="s">
        <v>2344</v>
      </c>
      <c r="H940" s="7" t="s">
        <v>2467</v>
      </c>
      <c r="I940" s="7" t="s">
        <v>2496</v>
      </c>
      <c r="J940" s="7">
        <v>49.9</v>
      </c>
      <c r="K940" s="3">
        <f>9000-440</f>
        <v>8560</v>
      </c>
      <c r="L940" s="3" t="s">
        <v>25</v>
      </c>
      <c r="M940" s="3">
        <v>1</v>
      </c>
      <c r="N940" s="28">
        <f t="shared" si="163"/>
        <v>8.56</v>
      </c>
      <c r="O940" s="28">
        <f t="shared" si="164"/>
        <v>427.14400000000001</v>
      </c>
      <c r="P940" s="12">
        <v>0</v>
      </c>
      <c r="Q940" s="46">
        <f t="shared" si="168"/>
        <v>0</v>
      </c>
      <c r="R940" s="15"/>
      <c r="S940" s="3">
        <f t="shared" si="169"/>
        <v>8.56</v>
      </c>
      <c r="T940" s="30" t="s">
        <v>2502</v>
      </c>
      <c r="U940" s="29">
        <f t="shared" si="166"/>
        <v>427.14400000000001</v>
      </c>
      <c r="V940" s="29">
        <f t="shared" si="167"/>
        <v>0</v>
      </c>
      <c r="W940" s="5"/>
      <c r="X940" s="3">
        <v>5.1360000000000001</v>
      </c>
      <c r="Y940" s="3">
        <f t="shared" si="161"/>
        <v>3.4240000000000004</v>
      </c>
      <c r="Z940" s="3">
        <f t="shared" si="170"/>
        <v>256.28640000000001</v>
      </c>
      <c r="AA940">
        <v>5136</v>
      </c>
      <c r="AB940" s="1">
        <f t="shared" si="162"/>
        <v>5.1360000000000001</v>
      </c>
    </row>
    <row r="941" spans="1:28" customFormat="1" ht="43.2" x14ac:dyDescent="0.3">
      <c r="A941" s="3">
        <f t="shared" si="171"/>
        <v>924</v>
      </c>
      <c r="B941" s="4" t="s">
        <v>918</v>
      </c>
      <c r="C941" s="3">
        <v>2</v>
      </c>
      <c r="D941" s="3" t="s">
        <v>1569</v>
      </c>
      <c r="E941" s="4" t="s">
        <v>970</v>
      </c>
      <c r="F941" s="3" t="s">
        <v>6</v>
      </c>
      <c r="G941" s="7" t="s">
        <v>2344</v>
      </c>
      <c r="H941" s="7" t="s">
        <v>2467</v>
      </c>
      <c r="I941" s="7" t="s">
        <v>2496</v>
      </c>
      <c r="J941" s="7">
        <v>49.9</v>
      </c>
      <c r="K941" s="3">
        <f>9000-440</f>
        <v>8560</v>
      </c>
      <c r="L941" s="3" t="s">
        <v>25</v>
      </c>
      <c r="M941" s="3">
        <v>1</v>
      </c>
      <c r="N941" s="28">
        <f t="shared" si="163"/>
        <v>8.56</v>
      </c>
      <c r="O941" s="28">
        <f t="shared" si="164"/>
        <v>427.14400000000001</v>
      </c>
      <c r="P941" s="12">
        <v>0</v>
      </c>
      <c r="Q941" s="46">
        <f t="shared" si="168"/>
        <v>0</v>
      </c>
      <c r="R941" s="15"/>
      <c r="S941" s="3">
        <f t="shared" si="169"/>
        <v>8.56</v>
      </c>
      <c r="T941" s="30" t="s">
        <v>2502</v>
      </c>
      <c r="U941" s="29">
        <f t="shared" si="166"/>
        <v>427.14400000000001</v>
      </c>
      <c r="V941" s="29">
        <f t="shared" si="167"/>
        <v>0</v>
      </c>
      <c r="W941" s="5"/>
      <c r="X941" s="3">
        <v>5.1360000000000001</v>
      </c>
      <c r="Y941" s="3">
        <f t="shared" ref="Y941:Y1004" si="172">N941-X941</f>
        <v>3.4240000000000004</v>
      </c>
      <c r="Z941" s="3">
        <f t="shared" si="170"/>
        <v>256.28640000000001</v>
      </c>
      <c r="AA941">
        <v>5136</v>
      </c>
      <c r="AB941" s="1">
        <f t="shared" si="162"/>
        <v>5.1360000000000001</v>
      </c>
    </row>
    <row r="942" spans="1:28" customFormat="1" ht="43.2" x14ac:dyDescent="0.3">
      <c r="A942" s="3">
        <f t="shared" si="171"/>
        <v>925</v>
      </c>
      <c r="B942" s="4" t="s">
        <v>918</v>
      </c>
      <c r="C942" s="3">
        <v>2</v>
      </c>
      <c r="D942" s="3" t="s">
        <v>1572</v>
      </c>
      <c r="E942" s="4" t="s">
        <v>972</v>
      </c>
      <c r="F942" s="3" t="s">
        <v>312</v>
      </c>
      <c r="G942" s="3" t="s">
        <v>2309</v>
      </c>
      <c r="H942" s="3" t="s">
        <v>2474</v>
      </c>
      <c r="I942" s="3" t="s">
        <v>2496</v>
      </c>
      <c r="J942" s="3">
        <v>65.400000000000006</v>
      </c>
      <c r="K942" s="3">
        <v>6000</v>
      </c>
      <c r="L942" s="3" t="s">
        <v>25</v>
      </c>
      <c r="M942" s="3">
        <v>1</v>
      </c>
      <c r="N942" s="28">
        <f t="shared" si="163"/>
        <v>6</v>
      </c>
      <c r="O942" s="28">
        <f t="shared" si="164"/>
        <v>392.40000000000003</v>
      </c>
      <c r="P942" s="12">
        <v>0</v>
      </c>
      <c r="Q942" s="46">
        <f t="shared" si="168"/>
        <v>0</v>
      </c>
      <c r="R942" s="15"/>
      <c r="S942" s="3">
        <f t="shared" si="169"/>
        <v>6</v>
      </c>
      <c r="T942" s="30" t="s">
        <v>2502</v>
      </c>
      <c r="U942" s="29">
        <f t="shared" si="166"/>
        <v>392.40000000000003</v>
      </c>
      <c r="V942" s="29">
        <f t="shared" si="167"/>
        <v>0</v>
      </c>
      <c r="W942" s="5"/>
      <c r="X942" s="3">
        <v>3.6</v>
      </c>
      <c r="Y942" s="3">
        <f t="shared" si="172"/>
        <v>2.4</v>
      </c>
      <c r="Z942" s="3">
        <f t="shared" si="170"/>
        <v>235.44000000000003</v>
      </c>
      <c r="AA942">
        <v>3600</v>
      </c>
      <c r="AB942" s="1">
        <f t="shared" si="162"/>
        <v>3.6</v>
      </c>
    </row>
    <row r="943" spans="1:28" customFormat="1" ht="43.2" x14ac:dyDescent="0.3">
      <c r="A943" s="3">
        <f t="shared" si="171"/>
        <v>926</v>
      </c>
      <c r="B943" s="4" t="s">
        <v>918</v>
      </c>
      <c r="C943" s="3">
        <v>2</v>
      </c>
      <c r="D943" s="3" t="s">
        <v>1572</v>
      </c>
      <c r="E943" s="4" t="s">
        <v>973</v>
      </c>
      <c r="F943" s="3" t="s">
        <v>59</v>
      </c>
      <c r="G943" s="3" t="s">
        <v>2310</v>
      </c>
      <c r="H943" s="3" t="s">
        <v>2466</v>
      </c>
      <c r="I943" s="3" t="s">
        <v>2496</v>
      </c>
      <c r="J943" s="3">
        <v>72.400000000000006</v>
      </c>
      <c r="K943" s="3">
        <v>6000</v>
      </c>
      <c r="L943" s="3" t="s">
        <v>25</v>
      </c>
      <c r="M943" s="3">
        <v>1</v>
      </c>
      <c r="N943" s="28">
        <f t="shared" si="163"/>
        <v>6</v>
      </c>
      <c r="O943" s="28">
        <f t="shared" si="164"/>
        <v>434.40000000000003</v>
      </c>
      <c r="P943" s="12">
        <v>0</v>
      </c>
      <c r="Q943" s="46">
        <f t="shared" si="168"/>
        <v>0</v>
      </c>
      <c r="R943" s="15"/>
      <c r="S943" s="3">
        <f t="shared" si="169"/>
        <v>6</v>
      </c>
      <c r="T943" s="30" t="s">
        <v>2502</v>
      </c>
      <c r="U943" s="29">
        <f t="shared" si="166"/>
        <v>434.40000000000003</v>
      </c>
      <c r="V943" s="29">
        <f t="shared" si="167"/>
        <v>0</v>
      </c>
      <c r="W943" s="5"/>
      <c r="X943" s="3">
        <v>3.6</v>
      </c>
      <c r="Y943" s="3">
        <f t="shared" si="172"/>
        <v>2.4</v>
      </c>
      <c r="Z943" s="3">
        <f t="shared" si="170"/>
        <v>260.64000000000004</v>
      </c>
      <c r="AA943">
        <v>3600</v>
      </c>
      <c r="AB943" s="1">
        <f t="shared" si="162"/>
        <v>3.6</v>
      </c>
    </row>
    <row r="944" spans="1:28" customFormat="1" x14ac:dyDescent="0.3">
      <c r="A944" s="3">
        <f t="shared" si="171"/>
        <v>927</v>
      </c>
      <c r="B944" s="4" t="s">
        <v>918</v>
      </c>
      <c r="C944" s="3">
        <v>2</v>
      </c>
      <c r="D944" s="3" t="s">
        <v>1572</v>
      </c>
      <c r="E944" s="4" t="s">
        <v>974</v>
      </c>
      <c r="F944" s="3" t="s">
        <v>971</v>
      </c>
      <c r="G944" s="3" t="s">
        <v>2318</v>
      </c>
      <c r="H944" s="3" t="s">
        <v>2477</v>
      </c>
      <c r="I944" s="3" t="s">
        <v>2496</v>
      </c>
      <c r="J944" s="3">
        <v>36.700000000000003</v>
      </c>
      <c r="K944" s="3">
        <v>6000</v>
      </c>
      <c r="L944" s="3" t="s">
        <v>25</v>
      </c>
      <c r="M944" s="3">
        <v>1</v>
      </c>
      <c r="N944" s="28">
        <f t="shared" si="163"/>
        <v>6</v>
      </c>
      <c r="O944" s="28">
        <f t="shared" si="164"/>
        <v>220.20000000000002</v>
      </c>
      <c r="P944" s="12">
        <v>0</v>
      </c>
      <c r="Q944" s="46">
        <f t="shared" si="168"/>
        <v>0</v>
      </c>
      <c r="R944" s="15"/>
      <c r="S944" s="3">
        <f t="shared" si="169"/>
        <v>6</v>
      </c>
      <c r="T944" s="5"/>
      <c r="U944" s="5">
        <f t="shared" si="166"/>
        <v>220.20000000000002</v>
      </c>
      <c r="V944" s="5">
        <f t="shared" si="167"/>
        <v>0</v>
      </c>
      <c r="W944" s="5"/>
      <c r="X944" s="3">
        <v>3.6</v>
      </c>
      <c r="Y944" s="3">
        <f t="shared" si="172"/>
        <v>2.4</v>
      </c>
      <c r="Z944" s="3">
        <f t="shared" si="170"/>
        <v>132.12</v>
      </c>
      <c r="AA944">
        <v>3600</v>
      </c>
      <c r="AB944" s="1">
        <f t="shared" si="162"/>
        <v>3.6</v>
      </c>
    </row>
    <row r="945" spans="1:28" customFormat="1" x14ac:dyDescent="0.3">
      <c r="A945" s="3">
        <f t="shared" si="171"/>
        <v>928</v>
      </c>
      <c r="B945" s="4" t="s">
        <v>918</v>
      </c>
      <c r="C945" s="3">
        <v>2</v>
      </c>
      <c r="D945" s="3" t="s">
        <v>1572</v>
      </c>
      <c r="E945" s="4" t="s">
        <v>975</v>
      </c>
      <c r="F945" s="3" t="s">
        <v>971</v>
      </c>
      <c r="G945" s="3" t="s">
        <v>2318</v>
      </c>
      <c r="H945" s="3" t="s">
        <v>2477</v>
      </c>
      <c r="I945" s="3" t="s">
        <v>2496</v>
      </c>
      <c r="J945" s="3">
        <v>36.700000000000003</v>
      </c>
      <c r="K945" s="3">
        <v>6000</v>
      </c>
      <c r="L945" s="3" t="s">
        <v>25</v>
      </c>
      <c r="M945" s="3">
        <v>1</v>
      </c>
      <c r="N945" s="28">
        <f t="shared" si="163"/>
        <v>6</v>
      </c>
      <c r="O945" s="28">
        <f t="shared" si="164"/>
        <v>220.20000000000002</v>
      </c>
      <c r="P945" s="12">
        <v>0</v>
      </c>
      <c r="Q945" s="46">
        <f t="shared" si="168"/>
        <v>0</v>
      </c>
      <c r="R945" s="15"/>
      <c r="S945" s="3">
        <f t="shared" si="169"/>
        <v>6</v>
      </c>
      <c r="T945" s="5"/>
      <c r="U945" s="5">
        <f t="shared" si="166"/>
        <v>220.20000000000002</v>
      </c>
      <c r="V945" s="5">
        <f t="shared" si="167"/>
        <v>0</v>
      </c>
      <c r="W945" s="5"/>
      <c r="X945" s="3">
        <v>3.6</v>
      </c>
      <c r="Y945" s="3">
        <f t="shared" si="172"/>
        <v>2.4</v>
      </c>
      <c r="Z945" s="3">
        <f t="shared" si="170"/>
        <v>132.12</v>
      </c>
      <c r="AA945">
        <v>3600</v>
      </c>
      <c r="AB945" s="1">
        <f t="shared" si="162"/>
        <v>3.6</v>
      </c>
    </row>
    <row r="946" spans="1:28" customFormat="1" x14ac:dyDescent="0.3">
      <c r="A946" s="3">
        <f t="shared" si="171"/>
        <v>929</v>
      </c>
      <c r="B946" s="4" t="s">
        <v>918</v>
      </c>
      <c r="C946" s="3">
        <v>2</v>
      </c>
      <c r="D946" s="3" t="s">
        <v>1572</v>
      </c>
      <c r="E946" s="4" t="s">
        <v>976</v>
      </c>
      <c r="F946" s="3" t="s">
        <v>971</v>
      </c>
      <c r="G946" s="3" t="s">
        <v>2318</v>
      </c>
      <c r="H946" s="3" t="s">
        <v>2477</v>
      </c>
      <c r="I946" s="3" t="s">
        <v>2496</v>
      </c>
      <c r="J946" s="3">
        <v>36.700000000000003</v>
      </c>
      <c r="K946" s="3">
        <v>6000</v>
      </c>
      <c r="L946" s="3" t="s">
        <v>25</v>
      </c>
      <c r="M946" s="3">
        <v>1</v>
      </c>
      <c r="N946" s="28">
        <f t="shared" si="163"/>
        <v>6</v>
      </c>
      <c r="O946" s="28">
        <f t="shared" si="164"/>
        <v>220.20000000000002</v>
      </c>
      <c r="P946" s="12">
        <v>0</v>
      </c>
      <c r="Q946" s="46">
        <f t="shared" si="168"/>
        <v>0</v>
      </c>
      <c r="R946" s="15"/>
      <c r="S946" s="3">
        <f t="shared" si="169"/>
        <v>6</v>
      </c>
      <c r="T946" s="5"/>
      <c r="U946" s="5">
        <f t="shared" si="166"/>
        <v>220.20000000000002</v>
      </c>
      <c r="V946" s="5">
        <f t="shared" si="167"/>
        <v>0</v>
      </c>
      <c r="W946" s="5"/>
      <c r="X946" s="3">
        <v>3.6</v>
      </c>
      <c r="Y946" s="3">
        <f t="shared" si="172"/>
        <v>2.4</v>
      </c>
      <c r="Z946" s="3">
        <f t="shared" si="170"/>
        <v>132.12</v>
      </c>
      <c r="AA946">
        <v>3600</v>
      </c>
      <c r="AB946" s="1">
        <f t="shared" si="162"/>
        <v>3.6</v>
      </c>
    </row>
    <row r="947" spans="1:28" customFormat="1" ht="43.2" x14ac:dyDescent="0.3">
      <c r="A947" s="3">
        <f t="shared" si="171"/>
        <v>930</v>
      </c>
      <c r="B947" s="4" t="s">
        <v>918</v>
      </c>
      <c r="C947" s="3">
        <v>2</v>
      </c>
      <c r="D947" s="3" t="s">
        <v>1572</v>
      </c>
      <c r="E947" s="4" t="s">
        <v>977</v>
      </c>
      <c r="F947" s="3" t="s">
        <v>312</v>
      </c>
      <c r="G947" s="3" t="s">
        <v>2309</v>
      </c>
      <c r="H947" s="3" t="s">
        <v>2474</v>
      </c>
      <c r="I947" s="3" t="s">
        <v>2496</v>
      </c>
      <c r="J947" s="3">
        <v>65.400000000000006</v>
      </c>
      <c r="K947" s="3">
        <v>6000</v>
      </c>
      <c r="L947" s="3" t="s">
        <v>25</v>
      </c>
      <c r="M947" s="3">
        <v>1</v>
      </c>
      <c r="N947" s="28">
        <f t="shared" si="163"/>
        <v>6</v>
      </c>
      <c r="O947" s="28">
        <f t="shared" si="164"/>
        <v>392.40000000000003</v>
      </c>
      <c r="P947" s="12">
        <v>0</v>
      </c>
      <c r="Q947" s="46">
        <f t="shared" si="168"/>
        <v>0</v>
      </c>
      <c r="R947" s="15"/>
      <c r="S947" s="3">
        <f t="shared" si="169"/>
        <v>6</v>
      </c>
      <c r="T947" s="30" t="s">
        <v>2502</v>
      </c>
      <c r="U947" s="29">
        <f t="shared" si="166"/>
        <v>392.40000000000003</v>
      </c>
      <c r="V947" s="29">
        <f t="shared" si="167"/>
        <v>0</v>
      </c>
      <c r="W947" s="5"/>
      <c r="X947" s="3">
        <v>3.6</v>
      </c>
      <c r="Y947" s="3">
        <f t="shared" si="172"/>
        <v>2.4</v>
      </c>
      <c r="Z947" s="3">
        <f t="shared" si="170"/>
        <v>235.44000000000003</v>
      </c>
      <c r="AA947">
        <v>3600</v>
      </c>
      <c r="AB947" s="1">
        <f t="shared" si="162"/>
        <v>3.6</v>
      </c>
    </row>
    <row r="948" spans="1:28" customFormat="1" ht="43.2" x14ac:dyDescent="0.3">
      <c r="A948" s="3">
        <f t="shared" si="171"/>
        <v>931</v>
      </c>
      <c r="B948" s="4" t="s">
        <v>918</v>
      </c>
      <c r="C948" s="3">
        <v>2</v>
      </c>
      <c r="D948" s="3" t="s">
        <v>1572</v>
      </c>
      <c r="E948" s="4" t="s">
        <v>978</v>
      </c>
      <c r="F948" s="3" t="s">
        <v>312</v>
      </c>
      <c r="G948" s="3" t="s">
        <v>2309</v>
      </c>
      <c r="H948" s="3" t="s">
        <v>2474</v>
      </c>
      <c r="I948" s="3" t="s">
        <v>2496</v>
      </c>
      <c r="J948" s="3">
        <v>65.400000000000006</v>
      </c>
      <c r="K948" s="3">
        <v>6000</v>
      </c>
      <c r="L948" s="3" t="s">
        <v>25</v>
      </c>
      <c r="M948" s="3">
        <v>1</v>
      </c>
      <c r="N948" s="28">
        <f t="shared" si="163"/>
        <v>6</v>
      </c>
      <c r="O948" s="28">
        <f t="shared" si="164"/>
        <v>392.40000000000003</v>
      </c>
      <c r="P948" s="12">
        <v>0</v>
      </c>
      <c r="Q948" s="46">
        <f t="shared" si="168"/>
        <v>0</v>
      </c>
      <c r="R948" s="15"/>
      <c r="S948" s="3">
        <f t="shared" si="169"/>
        <v>6</v>
      </c>
      <c r="T948" s="30" t="s">
        <v>2502</v>
      </c>
      <c r="U948" s="29">
        <f t="shared" si="166"/>
        <v>392.40000000000003</v>
      </c>
      <c r="V948" s="29">
        <f t="shared" si="167"/>
        <v>0</v>
      </c>
      <c r="W948" s="5"/>
      <c r="X948" s="3">
        <v>3.6</v>
      </c>
      <c r="Y948" s="3">
        <f t="shared" si="172"/>
        <v>2.4</v>
      </c>
      <c r="Z948" s="3">
        <f t="shared" si="170"/>
        <v>235.44000000000003</v>
      </c>
      <c r="AA948">
        <v>3600</v>
      </c>
      <c r="AB948" s="1">
        <f t="shared" si="162"/>
        <v>3.6</v>
      </c>
    </row>
    <row r="949" spans="1:28" customFormat="1" x14ac:dyDescent="0.3">
      <c r="A949" s="3">
        <f t="shared" si="171"/>
        <v>932</v>
      </c>
      <c r="B949" s="4" t="s">
        <v>918</v>
      </c>
      <c r="C949" s="3">
        <v>2</v>
      </c>
      <c r="D949" s="3" t="s">
        <v>1572</v>
      </c>
      <c r="E949" s="4" t="s">
        <v>979</v>
      </c>
      <c r="F949" s="3" t="s">
        <v>971</v>
      </c>
      <c r="G949" s="3" t="s">
        <v>2318</v>
      </c>
      <c r="H949" s="3" t="s">
        <v>2477</v>
      </c>
      <c r="I949" s="3" t="s">
        <v>2496</v>
      </c>
      <c r="J949" s="3">
        <v>36.700000000000003</v>
      </c>
      <c r="K949" s="3">
        <v>6000</v>
      </c>
      <c r="L949" s="3" t="s">
        <v>25</v>
      </c>
      <c r="M949" s="3">
        <v>1</v>
      </c>
      <c r="N949" s="28">
        <f t="shared" si="163"/>
        <v>6</v>
      </c>
      <c r="O949" s="28">
        <f t="shared" si="164"/>
        <v>220.20000000000002</v>
      </c>
      <c r="P949" s="12">
        <v>0</v>
      </c>
      <c r="Q949" s="46">
        <f t="shared" si="168"/>
        <v>0</v>
      </c>
      <c r="R949" s="15"/>
      <c r="S949" s="3">
        <f t="shared" si="169"/>
        <v>6</v>
      </c>
      <c r="T949" s="5"/>
      <c r="U949" s="5">
        <f t="shared" si="166"/>
        <v>220.20000000000002</v>
      </c>
      <c r="V949" s="5">
        <f t="shared" si="167"/>
        <v>0</v>
      </c>
      <c r="W949" s="5"/>
      <c r="X949" s="3">
        <v>3.6</v>
      </c>
      <c r="Y949" s="3">
        <f t="shared" si="172"/>
        <v>2.4</v>
      </c>
      <c r="Z949" s="3">
        <f t="shared" si="170"/>
        <v>132.12</v>
      </c>
      <c r="AA949">
        <v>3600</v>
      </c>
      <c r="AB949" s="1">
        <f t="shared" si="162"/>
        <v>3.6</v>
      </c>
    </row>
    <row r="950" spans="1:28" customFormat="1" x14ac:dyDescent="0.3">
      <c r="A950" s="3">
        <f t="shared" si="171"/>
        <v>933</v>
      </c>
      <c r="B950" s="4" t="s">
        <v>918</v>
      </c>
      <c r="C950" s="3">
        <v>2</v>
      </c>
      <c r="D950" s="3" t="s">
        <v>1572</v>
      </c>
      <c r="E950" s="4" t="s">
        <v>980</v>
      </c>
      <c r="F950" s="3" t="s">
        <v>971</v>
      </c>
      <c r="G950" s="3" t="s">
        <v>2318</v>
      </c>
      <c r="H950" s="3" t="s">
        <v>2477</v>
      </c>
      <c r="I950" s="3" t="s">
        <v>2496</v>
      </c>
      <c r="J950" s="3">
        <v>36.700000000000003</v>
      </c>
      <c r="K950" s="3">
        <v>6000</v>
      </c>
      <c r="L950" s="3" t="s">
        <v>25</v>
      </c>
      <c r="M950" s="3">
        <v>1</v>
      </c>
      <c r="N950" s="28">
        <f t="shared" si="163"/>
        <v>6</v>
      </c>
      <c r="O950" s="28">
        <f t="shared" si="164"/>
        <v>220.20000000000002</v>
      </c>
      <c r="P950" s="12">
        <v>0</v>
      </c>
      <c r="Q950" s="46">
        <f t="shared" si="168"/>
        <v>0</v>
      </c>
      <c r="R950" s="15"/>
      <c r="S950" s="3">
        <f t="shared" si="169"/>
        <v>6</v>
      </c>
      <c r="T950" s="5"/>
      <c r="U950" s="5">
        <f t="shared" si="166"/>
        <v>220.20000000000002</v>
      </c>
      <c r="V950" s="5">
        <f t="shared" si="167"/>
        <v>0</v>
      </c>
      <c r="W950" s="5"/>
      <c r="X950" s="3">
        <v>3.6</v>
      </c>
      <c r="Y950" s="3">
        <f t="shared" si="172"/>
        <v>2.4</v>
      </c>
      <c r="Z950" s="3">
        <f t="shared" si="170"/>
        <v>132.12</v>
      </c>
      <c r="AA950">
        <v>3600</v>
      </c>
      <c r="AB950" s="1">
        <f t="shared" si="162"/>
        <v>3.6</v>
      </c>
    </row>
    <row r="951" spans="1:28" customFormat="1" x14ac:dyDescent="0.3">
      <c r="A951" s="3">
        <f t="shared" si="171"/>
        <v>934</v>
      </c>
      <c r="B951" s="4" t="s">
        <v>918</v>
      </c>
      <c r="C951" s="3">
        <v>2</v>
      </c>
      <c r="D951" s="3" t="s">
        <v>1572</v>
      </c>
      <c r="E951" s="4" t="s">
        <v>981</v>
      </c>
      <c r="F951" s="3" t="s">
        <v>971</v>
      </c>
      <c r="G951" s="3" t="s">
        <v>2318</v>
      </c>
      <c r="H951" s="3" t="s">
        <v>2477</v>
      </c>
      <c r="I951" s="3" t="s">
        <v>2496</v>
      </c>
      <c r="J951" s="3">
        <v>36.700000000000003</v>
      </c>
      <c r="K951" s="3">
        <v>6000</v>
      </c>
      <c r="L951" s="3" t="s">
        <v>25</v>
      </c>
      <c r="M951" s="3">
        <v>1</v>
      </c>
      <c r="N951" s="28">
        <f t="shared" si="163"/>
        <v>6</v>
      </c>
      <c r="O951" s="28">
        <f t="shared" si="164"/>
        <v>220.20000000000002</v>
      </c>
      <c r="P951" s="12">
        <v>0</v>
      </c>
      <c r="Q951" s="46">
        <f t="shared" si="168"/>
        <v>0</v>
      </c>
      <c r="R951" s="15"/>
      <c r="S951" s="3">
        <f t="shared" si="169"/>
        <v>6</v>
      </c>
      <c r="T951" s="5"/>
      <c r="U951" s="5">
        <f t="shared" si="166"/>
        <v>220.20000000000002</v>
      </c>
      <c r="V951" s="5">
        <f t="shared" si="167"/>
        <v>0</v>
      </c>
      <c r="W951" s="5"/>
      <c r="X951" s="3">
        <v>3.6</v>
      </c>
      <c r="Y951" s="3">
        <f t="shared" si="172"/>
        <v>2.4</v>
      </c>
      <c r="Z951" s="3">
        <f t="shared" si="170"/>
        <v>132.12</v>
      </c>
      <c r="AA951">
        <v>3600</v>
      </c>
      <c r="AB951" s="1">
        <f t="shared" si="162"/>
        <v>3.6</v>
      </c>
    </row>
    <row r="952" spans="1:28" customFormat="1" ht="43.2" x14ac:dyDescent="0.3">
      <c r="A952" s="3">
        <f t="shared" si="171"/>
        <v>935</v>
      </c>
      <c r="B952" s="4" t="s">
        <v>918</v>
      </c>
      <c r="C952" s="3">
        <v>2</v>
      </c>
      <c r="D952" s="3" t="s">
        <v>1572</v>
      </c>
      <c r="E952" s="4" t="s">
        <v>986</v>
      </c>
      <c r="F952" s="3" t="s">
        <v>312</v>
      </c>
      <c r="G952" s="3" t="s">
        <v>2309</v>
      </c>
      <c r="H952" s="3" t="s">
        <v>2474</v>
      </c>
      <c r="I952" s="3" t="s">
        <v>2496</v>
      </c>
      <c r="J952" s="3">
        <v>65.400000000000006</v>
      </c>
      <c r="K952" s="3">
        <v>6000</v>
      </c>
      <c r="L952" s="3" t="s">
        <v>25</v>
      </c>
      <c r="M952" s="3">
        <v>1</v>
      </c>
      <c r="N952" s="28">
        <f t="shared" si="163"/>
        <v>6</v>
      </c>
      <c r="O952" s="28">
        <f t="shared" si="164"/>
        <v>392.40000000000003</v>
      </c>
      <c r="P952" s="12">
        <v>0</v>
      </c>
      <c r="Q952" s="46">
        <f t="shared" si="168"/>
        <v>0</v>
      </c>
      <c r="R952" s="15"/>
      <c r="S952" s="3">
        <f t="shared" si="169"/>
        <v>6</v>
      </c>
      <c r="T952" s="30" t="s">
        <v>2502</v>
      </c>
      <c r="U952" s="29">
        <f t="shared" si="166"/>
        <v>392.40000000000003</v>
      </c>
      <c r="V952" s="29">
        <f t="shared" si="167"/>
        <v>0</v>
      </c>
      <c r="W952" s="5"/>
      <c r="X952" s="3">
        <v>3.6</v>
      </c>
      <c r="Y952" s="3">
        <f t="shared" si="172"/>
        <v>2.4</v>
      </c>
      <c r="Z952" s="3">
        <f t="shared" si="170"/>
        <v>235.44000000000003</v>
      </c>
      <c r="AA952">
        <v>3600</v>
      </c>
      <c r="AB952" s="1">
        <f t="shared" si="162"/>
        <v>3.6</v>
      </c>
    </row>
    <row r="953" spans="1:28" customFormat="1" ht="43.2" x14ac:dyDescent="0.3">
      <c r="A953" s="3">
        <f t="shared" si="171"/>
        <v>936</v>
      </c>
      <c r="B953" s="4" t="s">
        <v>918</v>
      </c>
      <c r="C953" s="3">
        <v>2</v>
      </c>
      <c r="D953" s="3" t="s">
        <v>1572</v>
      </c>
      <c r="E953" s="4" t="s">
        <v>982</v>
      </c>
      <c r="F953" s="3" t="s">
        <v>31</v>
      </c>
      <c r="G953" s="3" t="s">
        <v>2308</v>
      </c>
      <c r="H953" s="3" t="s">
        <v>2473</v>
      </c>
      <c r="I953" s="3" t="s">
        <v>2496</v>
      </c>
      <c r="J953" s="3">
        <v>56.8</v>
      </c>
      <c r="K953" s="3">
        <v>6000</v>
      </c>
      <c r="L953" s="3" t="s">
        <v>25</v>
      </c>
      <c r="M953" s="3">
        <v>1</v>
      </c>
      <c r="N953" s="28">
        <f t="shared" si="163"/>
        <v>6</v>
      </c>
      <c r="O953" s="28">
        <f t="shared" si="164"/>
        <v>340.79999999999995</v>
      </c>
      <c r="P953" s="12">
        <v>0</v>
      </c>
      <c r="Q953" s="46">
        <f t="shared" si="168"/>
        <v>0</v>
      </c>
      <c r="R953" s="15"/>
      <c r="S953" s="3">
        <f t="shared" si="169"/>
        <v>6</v>
      </c>
      <c r="T953" s="30" t="s">
        <v>2502</v>
      </c>
      <c r="U953" s="41">
        <f t="shared" si="166"/>
        <v>340.79999999999995</v>
      </c>
      <c r="V953" s="41">
        <f t="shared" si="167"/>
        <v>0</v>
      </c>
      <c r="W953" s="5"/>
      <c r="X953" s="3">
        <v>3.6</v>
      </c>
      <c r="Y953" s="3">
        <f t="shared" si="172"/>
        <v>2.4</v>
      </c>
      <c r="Z953" s="3">
        <f t="shared" si="170"/>
        <v>204.48</v>
      </c>
      <c r="AA953">
        <v>3600</v>
      </c>
      <c r="AB953" s="1">
        <f t="shared" ref="AB953:AB1016" si="173">AA953/1000</f>
        <v>3.6</v>
      </c>
    </row>
    <row r="954" spans="1:28" customFormat="1" x14ac:dyDescent="0.3">
      <c r="A954" s="3">
        <f t="shared" si="171"/>
        <v>937</v>
      </c>
      <c r="B954" s="4" t="s">
        <v>918</v>
      </c>
      <c r="C954" s="3">
        <v>2</v>
      </c>
      <c r="D954" s="3" t="s">
        <v>1572</v>
      </c>
      <c r="E954" s="4" t="s">
        <v>983</v>
      </c>
      <c r="F954" s="3" t="s">
        <v>971</v>
      </c>
      <c r="G954" s="3" t="s">
        <v>2318</v>
      </c>
      <c r="H954" s="3" t="s">
        <v>2477</v>
      </c>
      <c r="I954" s="3" t="s">
        <v>2496</v>
      </c>
      <c r="J954" s="3">
        <v>36.700000000000003</v>
      </c>
      <c r="K954" s="3">
        <v>6000</v>
      </c>
      <c r="L954" s="3" t="s">
        <v>25</v>
      </c>
      <c r="M954" s="3">
        <v>1</v>
      </c>
      <c r="N954" s="28">
        <f t="shared" si="163"/>
        <v>6</v>
      </c>
      <c r="O954" s="28">
        <f t="shared" si="164"/>
        <v>220.20000000000002</v>
      </c>
      <c r="P954" s="12">
        <v>0</v>
      </c>
      <c r="Q954" s="46">
        <f t="shared" si="168"/>
        <v>0</v>
      </c>
      <c r="R954" s="15"/>
      <c r="S954" s="3">
        <f t="shared" si="169"/>
        <v>6</v>
      </c>
      <c r="T954" s="5"/>
      <c r="U954" s="5">
        <f t="shared" si="166"/>
        <v>220.20000000000002</v>
      </c>
      <c r="V954" s="5">
        <f t="shared" si="167"/>
        <v>0</v>
      </c>
      <c r="W954" s="5"/>
      <c r="X954" s="3">
        <v>3.6</v>
      </c>
      <c r="Y954" s="3">
        <f t="shared" si="172"/>
        <v>2.4</v>
      </c>
      <c r="Z954" s="3">
        <f t="shared" si="170"/>
        <v>132.12</v>
      </c>
      <c r="AA954">
        <v>3600</v>
      </c>
      <c r="AB954" s="1">
        <f t="shared" si="173"/>
        <v>3.6</v>
      </c>
    </row>
    <row r="955" spans="1:28" customFormat="1" x14ac:dyDescent="0.3">
      <c r="A955" s="3">
        <f t="shared" si="171"/>
        <v>938</v>
      </c>
      <c r="B955" s="4" t="s">
        <v>918</v>
      </c>
      <c r="C955" s="3">
        <v>2</v>
      </c>
      <c r="D955" s="3" t="s">
        <v>1572</v>
      </c>
      <c r="E955" s="4" t="s">
        <v>984</v>
      </c>
      <c r="F955" s="3" t="s">
        <v>971</v>
      </c>
      <c r="G955" s="3" t="s">
        <v>2318</v>
      </c>
      <c r="H955" s="3" t="s">
        <v>2477</v>
      </c>
      <c r="I955" s="3" t="s">
        <v>2496</v>
      </c>
      <c r="J955" s="3">
        <v>36.700000000000003</v>
      </c>
      <c r="K955" s="3">
        <v>6000</v>
      </c>
      <c r="L955" s="3" t="s">
        <v>25</v>
      </c>
      <c r="M955" s="3">
        <v>1</v>
      </c>
      <c r="N955" s="28">
        <f t="shared" ref="N955:N1018" si="174">(K955/1000)*M955</f>
        <v>6</v>
      </c>
      <c r="O955" s="28">
        <f t="shared" ref="O955:O1018" si="175">N955*J955</f>
        <v>220.20000000000002</v>
      </c>
      <c r="P955" s="12">
        <v>0</v>
      </c>
      <c r="Q955" s="46">
        <f t="shared" si="168"/>
        <v>0</v>
      </c>
      <c r="R955" s="15"/>
      <c r="S955" s="3">
        <f t="shared" si="169"/>
        <v>6</v>
      </c>
      <c r="T955" s="5"/>
      <c r="U955" s="5">
        <f t="shared" si="166"/>
        <v>220.20000000000002</v>
      </c>
      <c r="V955" s="5">
        <f t="shared" si="167"/>
        <v>0</v>
      </c>
      <c r="W955" s="5"/>
      <c r="X955" s="3">
        <v>3.6</v>
      </c>
      <c r="Y955" s="3">
        <f t="shared" si="172"/>
        <v>2.4</v>
      </c>
      <c r="Z955" s="3">
        <f t="shared" si="170"/>
        <v>132.12</v>
      </c>
      <c r="AA955">
        <v>3600</v>
      </c>
      <c r="AB955" s="1">
        <f t="shared" si="173"/>
        <v>3.6</v>
      </c>
    </row>
    <row r="956" spans="1:28" customFormat="1" x14ac:dyDescent="0.3">
      <c r="A956" s="3">
        <f t="shared" si="171"/>
        <v>939</v>
      </c>
      <c r="B956" s="4" t="s">
        <v>918</v>
      </c>
      <c r="C956" s="3">
        <v>2</v>
      </c>
      <c r="D956" s="3" t="s">
        <v>1572</v>
      </c>
      <c r="E956" s="4" t="s">
        <v>985</v>
      </c>
      <c r="F956" s="3" t="s">
        <v>971</v>
      </c>
      <c r="G956" s="3" t="s">
        <v>2318</v>
      </c>
      <c r="H956" s="3" t="s">
        <v>2477</v>
      </c>
      <c r="I956" s="3" t="s">
        <v>2496</v>
      </c>
      <c r="J956" s="3">
        <v>36.700000000000003</v>
      </c>
      <c r="K956" s="3">
        <v>6000</v>
      </c>
      <c r="L956" s="3" t="s">
        <v>25</v>
      </c>
      <c r="M956" s="3">
        <v>1</v>
      </c>
      <c r="N956" s="28">
        <f t="shared" si="174"/>
        <v>6</v>
      </c>
      <c r="O956" s="28">
        <f t="shared" si="175"/>
        <v>220.20000000000002</v>
      </c>
      <c r="P956" s="12">
        <v>0</v>
      </c>
      <c r="Q956" s="46">
        <f t="shared" si="168"/>
        <v>0</v>
      </c>
      <c r="R956" s="15"/>
      <c r="S956" s="3">
        <f t="shared" si="169"/>
        <v>6</v>
      </c>
      <c r="T956" s="5"/>
      <c r="U956" s="5">
        <f t="shared" si="166"/>
        <v>220.20000000000002</v>
      </c>
      <c r="V956" s="5">
        <f t="shared" si="167"/>
        <v>0</v>
      </c>
      <c r="W956" s="5"/>
      <c r="X956" s="3">
        <v>3.6</v>
      </c>
      <c r="Y956" s="3">
        <f t="shared" si="172"/>
        <v>2.4</v>
      </c>
      <c r="Z956" s="3">
        <f t="shared" si="170"/>
        <v>132.12</v>
      </c>
      <c r="AA956">
        <v>3600</v>
      </c>
      <c r="AB956" s="1">
        <f t="shared" si="173"/>
        <v>3.6</v>
      </c>
    </row>
    <row r="957" spans="1:28" customFormat="1" ht="43.2" x14ac:dyDescent="0.3">
      <c r="A957" s="3">
        <f t="shared" si="171"/>
        <v>940</v>
      </c>
      <c r="B957" s="4" t="s">
        <v>918</v>
      </c>
      <c r="C957" s="3">
        <v>2</v>
      </c>
      <c r="D957" s="3" t="s">
        <v>1572</v>
      </c>
      <c r="E957" s="4" t="s">
        <v>987</v>
      </c>
      <c r="F957" s="3" t="s">
        <v>312</v>
      </c>
      <c r="G957" s="3" t="s">
        <v>2309</v>
      </c>
      <c r="H957" s="3" t="s">
        <v>2474</v>
      </c>
      <c r="I957" s="3" t="s">
        <v>2496</v>
      </c>
      <c r="J957" s="3">
        <v>65.400000000000006</v>
      </c>
      <c r="K957" s="3">
        <v>6000</v>
      </c>
      <c r="L957" s="3" t="s">
        <v>25</v>
      </c>
      <c r="M957" s="3">
        <v>1</v>
      </c>
      <c r="N957" s="28">
        <f t="shared" si="174"/>
        <v>6</v>
      </c>
      <c r="O957" s="28">
        <f t="shared" si="175"/>
        <v>392.40000000000003</v>
      </c>
      <c r="P957" s="12">
        <v>0</v>
      </c>
      <c r="Q957" s="46">
        <f t="shared" si="168"/>
        <v>0</v>
      </c>
      <c r="R957" s="15"/>
      <c r="S957" s="3">
        <f t="shared" si="169"/>
        <v>6</v>
      </c>
      <c r="T957" s="30" t="s">
        <v>2502</v>
      </c>
      <c r="U957" s="29">
        <f t="shared" si="166"/>
        <v>392.40000000000003</v>
      </c>
      <c r="V957" s="29">
        <f t="shared" si="167"/>
        <v>0</v>
      </c>
      <c r="W957" s="5"/>
      <c r="X957" s="3">
        <v>3.6</v>
      </c>
      <c r="Y957" s="3">
        <f t="shared" si="172"/>
        <v>2.4</v>
      </c>
      <c r="Z957" s="3">
        <f t="shared" si="170"/>
        <v>235.44000000000003</v>
      </c>
      <c r="AA957">
        <v>3600</v>
      </c>
      <c r="AB957" s="1">
        <f t="shared" si="173"/>
        <v>3.6</v>
      </c>
    </row>
    <row r="958" spans="1:28" customFormat="1" ht="43.2" x14ac:dyDescent="0.3">
      <c r="A958" s="3">
        <f t="shared" si="171"/>
        <v>941</v>
      </c>
      <c r="B958" s="4" t="s">
        <v>918</v>
      </c>
      <c r="C958" s="3">
        <v>2</v>
      </c>
      <c r="D958" s="3" t="s">
        <v>1572</v>
      </c>
      <c r="E958" s="4" t="s">
        <v>988</v>
      </c>
      <c r="F958" s="3" t="s">
        <v>31</v>
      </c>
      <c r="G958" s="3" t="s">
        <v>2308</v>
      </c>
      <c r="H958" s="3" t="s">
        <v>2473</v>
      </c>
      <c r="I958" s="3" t="s">
        <v>2496</v>
      </c>
      <c r="J958" s="3">
        <v>56.8</v>
      </c>
      <c r="K958" s="3">
        <v>6000</v>
      </c>
      <c r="L958" s="3" t="s">
        <v>25</v>
      </c>
      <c r="M958" s="3">
        <v>1</v>
      </c>
      <c r="N958" s="28">
        <f t="shared" si="174"/>
        <v>6</v>
      </c>
      <c r="O958" s="28">
        <f t="shared" si="175"/>
        <v>340.79999999999995</v>
      </c>
      <c r="P958" s="12">
        <v>0</v>
      </c>
      <c r="Q958" s="46">
        <f t="shared" si="168"/>
        <v>0</v>
      </c>
      <c r="R958" s="15"/>
      <c r="S958" s="3">
        <f t="shared" si="169"/>
        <v>6</v>
      </c>
      <c r="T958" s="30" t="s">
        <v>2502</v>
      </c>
      <c r="U958" s="41">
        <f t="shared" si="166"/>
        <v>340.79999999999995</v>
      </c>
      <c r="V958" s="41">
        <f t="shared" si="167"/>
        <v>0</v>
      </c>
      <c r="W958" s="5"/>
      <c r="X958" s="3">
        <v>3.6</v>
      </c>
      <c r="Y958" s="3">
        <f t="shared" si="172"/>
        <v>2.4</v>
      </c>
      <c r="Z958" s="3">
        <f t="shared" si="170"/>
        <v>204.48</v>
      </c>
      <c r="AA958">
        <v>3600</v>
      </c>
      <c r="AB958" s="1">
        <f t="shared" si="173"/>
        <v>3.6</v>
      </c>
    </row>
    <row r="959" spans="1:28" customFormat="1" x14ac:dyDescent="0.3">
      <c r="A959" s="3">
        <f t="shared" si="171"/>
        <v>942</v>
      </c>
      <c r="B959" s="4" t="s">
        <v>918</v>
      </c>
      <c r="C959" s="3">
        <v>2</v>
      </c>
      <c r="D959" s="3" t="s">
        <v>1572</v>
      </c>
      <c r="E959" s="4" t="s">
        <v>989</v>
      </c>
      <c r="F959" s="3" t="s">
        <v>971</v>
      </c>
      <c r="G959" s="3" t="s">
        <v>2318</v>
      </c>
      <c r="H959" s="3" t="s">
        <v>2477</v>
      </c>
      <c r="I959" s="3" t="s">
        <v>2496</v>
      </c>
      <c r="J959" s="3">
        <v>36.700000000000003</v>
      </c>
      <c r="K959" s="3">
        <v>6000</v>
      </c>
      <c r="L959" s="3" t="s">
        <v>25</v>
      </c>
      <c r="M959" s="3">
        <v>1</v>
      </c>
      <c r="N959" s="28">
        <f t="shared" si="174"/>
        <v>6</v>
      </c>
      <c r="O959" s="28">
        <f t="shared" si="175"/>
        <v>220.20000000000002</v>
      </c>
      <c r="P959" s="12">
        <v>0</v>
      </c>
      <c r="Q959" s="46">
        <f t="shared" si="168"/>
        <v>0</v>
      </c>
      <c r="R959" s="15"/>
      <c r="S959" s="3">
        <f t="shared" si="169"/>
        <v>6</v>
      </c>
      <c r="T959" s="5"/>
      <c r="U959" s="5">
        <f t="shared" si="166"/>
        <v>220.20000000000002</v>
      </c>
      <c r="V959" s="5">
        <f t="shared" si="167"/>
        <v>0</v>
      </c>
      <c r="W959" s="5"/>
      <c r="X959" s="3">
        <v>3.6</v>
      </c>
      <c r="Y959" s="3">
        <f t="shared" si="172"/>
        <v>2.4</v>
      </c>
      <c r="Z959" s="3">
        <f t="shared" si="170"/>
        <v>132.12</v>
      </c>
      <c r="AA959">
        <v>3600</v>
      </c>
      <c r="AB959" s="1">
        <f t="shared" si="173"/>
        <v>3.6</v>
      </c>
    </row>
    <row r="960" spans="1:28" customFormat="1" x14ac:dyDescent="0.3">
      <c r="A960" s="3">
        <f t="shared" si="171"/>
        <v>943</v>
      </c>
      <c r="B960" s="4" t="s">
        <v>918</v>
      </c>
      <c r="C960" s="3">
        <v>2</v>
      </c>
      <c r="D960" s="3" t="s">
        <v>1572</v>
      </c>
      <c r="E960" s="4" t="s">
        <v>990</v>
      </c>
      <c r="F960" s="3" t="s">
        <v>971</v>
      </c>
      <c r="G960" s="3" t="s">
        <v>2318</v>
      </c>
      <c r="H960" s="3" t="s">
        <v>2477</v>
      </c>
      <c r="I960" s="3" t="s">
        <v>2496</v>
      </c>
      <c r="J960" s="3">
        <v>36.700000000000003</v>
      </c>
      <c r="K960" s="3">
        <v>6000</v>
      </c>
      <c r="L960" s="3" t="s">
        <v>25</v>
      </c>
      <c r="M960" s="3">
        <v>1</v>
      </c>
      <c r="N960" s="28">
        <f t="shared" si="174"/>
        <v>6</v>
      </c>
      <c r="O960" s="28">
        <f t="shared" si="175"/>
        <v>220.20000000000002</v>
      </c>
      <c r="P960" s="12">
        <v>0</v>
      </c>
      <c r="Q960" s="46">
        <f t="shared" si="168"/>
        <v>0</v>
      </c>
      <c r="R960" s="15"/>
      <c r="S960" s="3">
        <f t="shared" si="169"/>
        <v>6</v>
      </c>
      <c r="T960" s="5"/>
      <c r="U960" s="5">
        <f t="shared" si="166"/>
        <v>220.20000000000002</v>
      </c>
      <c r="V960" s="5">
        <f t="shared" si="167"/>
        <v>0</v>
      </c>
      <c r="W960" s="5"/>
      <c r="X960" s="3">
        <v>3.6</v>
      </c>
      <c r="Y960" s="3">
        <f t="shared" si="172"/>
        <v>2.4</v>
      </c>
      <c r="Z960" s="3">
        <f t="shared" si="170"/>
        <v>132.12</v>
      </c>
      <c r="AA960">
        <v>3600</v>
      </c>
      <c r="AB960" s="1">
        <f t="shared" si="173"/>
        <v>3.6</v>
      </c>
    </row>
    <row r="961" spans="1:28" customFormat="1" x14ac:dyDescent="0.3">
      <c r="A961" s="3">
        <f t="shared" si="171"/>
        <v>944</v>
      </c>
      <c r="B961" s="4" t="s">
        <v>918</v>
      </c>
      <c r="C961" s="3">
        <v>2</v>
      </c>
      <c r="D961" s="3" t="s">
        <v>1572</v>
      </c>
      <c r="E961" s="4" t="s">
        <v>991</v>
      </c>
      <c r="F961" s="3" t="s">
        <v>971</v>
      </c>
      <c r="G961" s="3" t="s">
        <v>2318</v>
      </c>
      <c r="H961" s="3" t="s">
        <v>2477</v>
      </c>
      <c r="I961" s="3" t="s">
        <v>2496</v>
      </c>
      <c r="J961" s="3">
        <v>36.700000000000003</v>
      </c>
      <c r="K961" s="3">
        <v>6000</v>
      </c>
      <c r="L961" s="3" t="s">
        <v>25</v>
      </c>
      <c r="M961" s="3">
        <v>1</v>
      </c>
      <c r="N961" s="28">
        <f t="shared" si="174"/>
        <v>6</v>
      </c>
      <c r="O961" s="28">
        <f t="shared" si="175"/>
        <v>220.20000000000002</v>
      </c>
      <c r="P961" s="12">
        <v>0</v>
      </c>
      <c r="Q961" s="46">
        <f t="shared" si="168"/>
        <v>0</v>
      </c>
      <c r="R961" s="15"/>
      <c r="S961" s="3">
        <f t="shared" si="169"/>
        <v>6</v>
      </c>
      <c r="T961" s="5"/>
      <c r="U961" s="5">
        <f t="shared" si="166"/>
        <v>220.20000000000002</v>
      </c>
      <c r="V961" s="5">
        <f t="shared" si="167"/>
        <v>0</v>
      </c>
      <c r="W961" s="5"/>
      <c r="X961" s="3">
        <v>3.6</v>
      </c>
      <c r="Y961" s="3">
        <f t="shared" si="172"/>
        <v>2.4</v>
      </c>
      <c r="Z961" s="3">
        <f t="shared" si="170"/>
        <v>132.12</v>
      </c>
      <c r="AA961">
        <v>3600</v>
      </c>
      <c r="AB961" s="1">
        <f t="shared" si="173"/>
        <v>3.6</v>
      </c>
    </row>
    <row r="962" spans="1:28" customFormat="1" ht="43.2" x14ac:dyDescent="0.3">
      <c r="A962" s="3">
        <f t="shared" si="171"/>
        <v>945</v>
      </c>
      <c r="B962" s="4" t="s">
        <v>918</v>
      </c>
      <c r="C962" s="3">
        <v>2</v>
      </c>
      <c r="D962" s="3" t="s">
        <v>1572</v>
      </c>
      <c r="E962" s="4" t="s">
        <v>992</v>
      </c>
      <c r="F962" s="3" t="s">
        <v>993</v>
      </c>
      <c r="G962" s="3" t="s">
        <v>2318</v>
      </c>
      <c r="H962" s="3" t="s">
        <v>2477</v>
      </c>
      <c r="I962" s="3" t="s">
        <v>2496</v>
      </c>
      <c r="J962" s="3">
        <v>36.700000000000003</v>
      </c>
      <c r="K962" s="3">
        <v>6000</v>
      </c>
      <c r="L962" s="3" t="s">
        <v>25</v>
      </c>
      <c r="M962" s="3">
        <v>1</v>
      </c>
      <c r="N962" s="28">
        <f t="shared" si="174"/>
        <v>6</v>
      </c>
      <c r="O962" s="28">
        <f t="shared" si="175"/>
        <v>220.20000000000002</v>
      </c>
      <c r="P962" s="12">
        <v>0</v>
      </c>
      <c r="Q962" s="46">
        <f t="shared" si="168"/>
        <v>0</v>
      </c>
      <c r="R962" s="15"/>
      <c r="S962" s="3">
        <f t="shared" si="169"/>
        <v>6</v>
      </c>
      <c r="T962" s="30" t="s">
        <v>2502</v>
      </c>
      <c r="U962" s="29">
        <f t="shared" si="166"/>
        <v>220.20000000000002</v>
      </c>
      <c r="V962" s="29">
        <f t="shared" si="167"/>
        <v>0</v>
      </c>
      <c r="W962" s="5"/>
      <c r="X962" s="3">
        <v>3.6</v>
      </c>
      <c r="Y962" s="3">
        <f t="shared" si="172"/>
        <v>2.4</v>
      </c>
      <c r="Z962" s="3">
        <f t="shared" si="170"/>
        <v>132.12</v>
      </c>
      <c r="AA962">
        <v>3600</v>
      </c>
      <c r="AB962" s="1">
        <f t="shared" si="173"/>
        <v>3.6</v>
      </c>
    </row>
    <row r="963" spans="1:28" customFormat="1" ht="43.2" x14ac:dyDescent="0.3">
      <c r="A963" s="3">
        <f t="shared" si="171"/>
        <v>946</v>
      </c>
      <c r="B963" s="4" t="s">
        <v>918</v>
      </c>
      <c r="C963" s="3">
        <v>2</v>
      </c>
      <c r="D963" s="3" t="s">
        <v>1572</v>
      </c>
      <c r="E963" s="4" t="s">
        <v>994</v>
      </c>
      <c r="F963" s="3" t="s">
        <v>312</v>
      </c>
      <c r="G963" s="3" t="s">
        <v>2309</v>
      </c>
      <c r="H963" s="3" t="s">
        <v>2474</v>
      </c>
      <c r="I963" s="3" t="s">
        <v>2496</v>
      </c>
      <c r="J963" s="3">
        <v>65.400000000000006</v>
      </c>
      <c r="K963" s="3">
        <v>6000</v>
      </c>
      <c r="L963" s="3" t="s">
        <v>25</v>
      </c>
      <c r="M963" s="3">
        <v>1</v>
      </c>
      <c r="N963" s="28">
        <f t="shared" si="174"/>
        <v>6</v>
      </c>
      <c r="O963" s="28">
        <f t="shared" si="175"/>
        <v>392.40000000000003</v>
      </c>
      <c r="P963" s="12">
        <v>0</v>
      </c>
      <c r="Q963" s="46">
        <f t="shared" si="168"/>
        <v>0</v>
      </c>
      <c r="R963" s="15"/>
      <c r="S963" s="3">
        <f t="shared" si="169"/>
        <v>6</v>
      </c>
      <c r="T963" s="30" t="s">
        <v>2502</v>
      </c>
      <c r="U963" s="29">
        <f t="shared" si="166"/>
        <v>392.40000000000003</v>
      </c>
      <c r="V963" s="29">
        <f t="shared" si="167"/>
        <v>0</v>
      </c>
      <c r="W963" s="5"/>
      <c r="X963" s="3">
        <v>3.6</v>
      </c>
      <c r="Y963" s="3">
        <f t="shared" si="172"/>
        <v>2.4</v>
      </c>
      <c r="Z963" s="3">
        <f t="shared" si="170"/>
        <v>235.44000000000003</v>
      </c>
      <c r="AA963">
        <v>3600</v>
      </c>
      <c r="AB963" s="1">
        <f t="shared" si="173"/>
        <v>3.6</v>
      </c>
    </row>
    <row r="964" spans="1:28" customFormat="1" ht="43.2" x14ac:dyDescent="0.3">
      <c r="A964" s="3">
        <f t="shared" si="171"/>
        <v>947</v>
      </c>
      <c r="B964" s="4" t="s">
        <v>918</v>
      </c>
      <c r="C964" s="3">
        <v>2</v>
      </c>
      <c r="D964" s="3" t="s">
        <v>1572</v>
      </c>
      <c r="E964" s="4" t="s">
        <v>995</v>
      </c>
      <c r="F964" s="3" t="s">
        <v>920</v>
      </c>
      <c r="G964" s="3" t="s">
        <v>2319</v>
      </c>
      <c r="H964" s="3" t="s">
        <v>2474</v>
      </c>
      <c r="I964" s="3" t="s">
        <v>2496</v>
      </c>
      <c r="J964" s="3">
        <v>65.400000000000006</v>
      </c>
      <c r="K964" s="3">
        <v>6000</v>
      </c>
      <c r="L964" s="3" t="s">
        <v>25</v>
      </c>
      <c r="M964" s="3">
        <v>1</v>
      </c>
      <c r="N964" s="28">
        <f t="shared" si="174"/>
        <v>6</v>
      </c>
      <c r="O964" s="28">
        <f t="shared" si="175"/>
        <v>392.40000000000003</v>
      </c>
      <c r="P964" s="12">
        <v>0</v>
      </c>
      <c r="Q964" s="46">
        <f t="shared" si="168"/>
        <v>0</v>
      </c>
      <c r="R964" s="15"/>
      <c r="S964" s="3">
        <f t="shared" si="169"/>
        <v>6</v>
      </c>
      <c r="T964" s="30" t="s">
        <v>2502</v>
      </c>
      <c r="U964" s="41">
        <f t="shared" si="166"/>
        <v>392.40000000000003</v>
      </c>
      <c r="V964" s="41">
        <f t="shared" si="167"/>
        <v>0</v>
      </c>
      <c r="W964" s="5"/>
      <c r="X964" s="3">
        <v>3.6</v>
      </c>
      <c r="Y964" s="3">
        <f t="shared" si="172"/>
        <v>2.4</v>
      </c>
      <c r="Z964" s="3">
        <f t="shared" si="170"/>
        <v>235.44000000000003</v>
      </c>
      <c r="AA964">
        <v>3600</v>
      </c>
      <c r="AB964" s="1">
        <f t="shared" si="173"/>
        <v>3.6</v>
      </c>
    </row>
    <row r="965" spans="1:28" customFormat="1" ht="43.2" x14ac:dyDescent="0.3">
      <c r="A965" s="3">
        <f t="shared" si="171"/>
        <v>948</v>
      </c>
      <c r="B965" s="4" t="s">
        <v>918</v>
      </c>
      <c r="C965" s="3">
        <v>2</v>
      </c>
      <c r="D965" s="3" t="s">
        <v>1572</v>
      </c>
      <c r="E965" s="4" t="s">
        <v>996</v>
      </c>
      <c r="F965" s="3" t="s">
        <v>920</v>
      </c>
      <c r="G965" s="3" t="s">
        <v>2319</v>
      </c>
      <c r="H965" s="3" t="s">
        <v>2474</v>
      </c>
      <c r="I965" s="3" t="s">
        <v>2496</v>
      </c>
      <c r="J965" s="3">
        <v>65.400000000000006</v>
      </c>
      <c r="K965" s="3">
        <v>6000</v>
      </c>
      <c r="L965" s="3" t="s">
        <v>25</v>
      </c>
      <c r="M965" s="3">
        <v>1</v>
      </c>
      <c r="N965" s="28">
        <f t="shared" si="174"/>
        <v>6</v>
      </c>
      <c r="O965" s="28">
        <f t="shared" si="175"/>
        <v>392.40000000000003</v>
      </c>
      <c r="P965" s="12">
        <v>0</v>
      </c>
      <c r="Q965" s="46">
        <f t="shared" si="168"/>
        <v>0</v>
      </c>
      <c r="R965" s="15"/>
      <c r="S965" s="3">
        <f t="shared" si="169"/>
        <v>6</v>
      </c>
      <c r="T965" s="30" t="s">
        <v>2502</v>
      </c>
      <c r="U965" s="41">
        <f t="shared" si="166"/>
        <v>392.40000000000003</v>
      </c>
      <c r="V965" s="41">
        <f t="shared" si="167"/>
        <v>0</v>
      </c>
      <c r="W965" s="5"/>
      <c r="X965" s="3">
        <v>3.6</v>
      </c>
      <c r="Y965" s="3">
        <f t="shared" si="172"/>
        <v>2.4</v>
      </c>
      <c r="Z965" s="3">
        <f t="shared" si="170"/>
        <v>235.44000000000003</v>
      </c>
      <c r="AA965">
        <v>3600</v>
      </c>
      <c r="AB965" s="1">
        <f t="shared" si="173"/>
        <v>3.6</v>
      </c>
    </row>
    <row r="966" spans="1:28" customFormat="1" x14ac:dyDescent="0.3">
      <c r="A966" s="3">
        <f t="shared" si="171"/>
        <v>949</v>
      </c>
      <c r="B966" s="4" t="s">
        <v>918</v>
      </c>
      <c r="C966" s="3">
        <v>2</v>
      </c>
      <c r="D966" s="3" t="s">
        <v>1572</v>
      </c>
      <c r="E966" s="4" t="s">
        <v>997</v>
      </c>
      <c r="F966" s="3" t="s">
        <v>971</v>
      </c>
      <c r="G966" s="3" t="s">
        <v>2318</v>
      </c>
      <c r="H966" s="3" t="s">
        <v>2477</v>
      </c>
      <c r="I966" s="3" t="s">
        <v>2496</v>
      </c>
      <c r="J966" s="3">
        <v>36.700000000000003</v>
      </c>
      <c r="K966" s="3">
        <v>6000</v>
      </c>
      <c r="L966" s="3" t="s">
        <v>25</v>
      </c>
      <c r="M966" s="3">
        <v>1</v>
      </c>
      <c r="N966" s="28">
        <f t="shared" si="174"/>
        <v>6</v>
      </c>
      <c r="O966" s="28">
        <f t="shared" si="175"/>
        <v>220.20000000000002</v>
      </c>
      <c r="P966" s="12">
        <v>0</v>
      </c>
      <c r="Q966" s="46">
        <f t="shared" si="168"/>
        <v>0</v>
      </c>
      <c r="R966" s="15"/>
      <c r="S966" s="3">
        <f t="shared" si="169"/>
        <v>6</v>
      </c>
      <c r="T966" s="5"/>
      <c r="U966" s="5">
        <f t="shared" si="166"/>
        <v>220.20000000000002</v>
      </c>
      <c r="V966" s="5">
        <f t="shared" si="167"/>
        <v>0</v>
      </c>
      <c r="W966" s="5"/>
      <c r="X966" s="3">
        <v>3.6</v>
      </c>
      <c r="Y966" s="3">
        <f t="shared" si="172"/>
        <v>2.4</v>
      </c>
      <c r="Z966" s="3">
        <f t="shared" si="170"/>
        <v>132.12</v>
      </c>
      <c r="AA966">
        <v>3600</v>
      </c>
      <c r="AB966" s="1">
        <f t="shared" si="173"/>
        <v>3.6</v>
      </c>
    </row>
    <row r="967" spans="1:28" customFormat="1" ht="43.2" x14ac:dyDescent="0.3">
      <c r="A967" s="3">
        <f t="shared" si="171"/>
        <v>950</v>
      </c>
      <c r="B967" s="4" t="s">
        <v>918</v>
      </c>
      <c r="C967" s="3">
        <v>2</v>
      </c>
      <c r="D967" s="3" t="s">
        <v>1572</v>
      </c>
      <c r="E967" s="4" t="s">
        <v>998</v>
      </c>
      <c r="F967" s="3" t="s">
        <v>920</v>
      </c>
      <c r="G967" s="3" t="s">
        <v>2319</v>
      </c>
      <c r="H967" s="3" t="s">
        <v>2474</v>
      </c>
      <c r="I967" s="3" t="s">
        <v>2496</v>
      </c>
      <c r="J967" s="3">
        <v>65.400000000000006</v>
      </c>
      <c r="K967" s="3">
        <v>6000</v>
      </c>
      <c r="L967" s="3" t="s">
        <v>25</v>
      </c>
      <c r="M967" s="3">
        <v>1</v>
      </c>
      <c r="N967" s="28">
        <f t="shared" si="174"/>
        <v>6</v>
      </c>
      <c r="O967" s="28">
        <f t="shared" si="175"/>
        <v>392.40000000000003</v>
      </c>
      <c r="P967" s="12">
        <v>0</v>
      </c>
      <c r="Q967" s="46">
        <f t="shared" si="168"/>
        <v>0</v>
      </c>
      <c r="R967" s="15"/>
      <c r="S967" s="3">
        <f t="shared" si="169"/>
        <v>6</v>
      </c>
      <c r="T967" s="30" t="s">
        <v>2502</v>
      </c>
      <c r="U967" s="41">
        <f t="shared" si="166"/>
        <v>392.40000000000003</v>
      </c>
      <c r="V967" s="41">
        <f t="shared" si="167"/>
        <v>0</v>
      </c>
      <c r="W967" s="5"/>
      <c r="X967" s="3">
        <v>3.6</v>
      </c>
      <c r="Y967" s="3">
        <f t="shared" si="172"/>
        <v>2.4</v>
      </c>
      <c r="Z967" s="3">
        <f t="shared" si="170"/>
        <v>235.44000000000003</v>
      </c>
      <c r="AA967">
        <v>3600</v>
      </c>
      <c r="AB967" s="1">
        <f t="shared" si="173"/>
        <v>3.6</v>
      </c>
    </row>
    <row r="968" spans="1:28" customFormat="1" ht="43.2" x14ac:dyDescent="0.3">
      <c r="A968" s="3">
        <f t="shared" si="171"/>
        <v>951</v>
      </c>
      <c r="B968" s="4" t="s">
        <v>918</v>
      </c>
      <c r="C968" s="3">
        <v>2</v>
      </c>
      <c r="D968" s="3" t="s">
        <v>1572</v>
      </c>
      <c r="E968" s="4" t="s">
        <v>999</v>
      </c>
      <c r="F968" s="3" t="s">
        <v>312</v>
      </c>
      <c r="G968" s="3" t="s">
        <v>2309</v>
      </c>
      <c r="H968" s="3" t="s">
        <v>2474</v>
      </c>
      <c r="I968" s="3" t="s">
        <v>2496</v>
      </c>
      <c r="J968" s="3">
        <v>65.400000000000006</v>
      </c>
      <c r="K968" s="3">
        <v>6000</v>
      </c>
      <c r="L968" s="3" t="s">
        <v>25</v>
      </c>
      <c r="M968" s="3">
        <v>1</v>
      </c>
      <c r="N968" s="28">
        <f t="shared" si="174"/>
        <v>6</v>
      </c>
      <c r="O968" s="28">
        <f t="shared" si="175"/>
        <v>392.40000000000003</v>
      </c>
      <c r="P968" s="12">
        <v>0</v>
      </c>
      <c r="Q968" s="46">
        <f t="shared" si="168"/>
        <v>0</v>
      </c>
      <c r="R968" s="15"/>
      <c r="S968" s="3">
        <f t="shared" si="169"/>
        <v>6</v>
      </c>
      <c r="T968" s="30" t="s">
        <v>2502</v>
      </c>
      <c r="U968" s="29">
        <f t="shared" si="166"/>
        <v>392.40000000000003</v>
      </c>
      <c r="V968" s="29">
        <f t="shared" si="167"/>
        <v>0</v>
      </c>
      <c r="W968" s="5"/>
      <c r="X968" s="3">
        <v>3.6</v>
      </c>
      <c r="Y968" s="3">
        <f t="shared" si="172"/>
        <v>2.4</v>
      </c>
      <c r="Z968" s="3">
        <f t="shared" si="170"/>
        <v>235.44000000000003</v>
      </c>
      <c r="AA968">
        <v>3600</v>
      </c>
      <c r="AB968" s="1">
        <f t="shared" si="173"/>
        <v>3.6</v>
      </c>
    </row>
    <row r="969" spans="1:28" customFormat="1" ht="43.2" x14ac:dyDescent="0.3">
      <c r="A969" s="3">
        <f t="shared" si="171"/>
        <v>952</v>
      </c>
      <c r="B969" s="4" t="s">
        <v>918</v>
      </c>
      <c r="C969" s="3">
        <v>2</v>
      </c>
      <c r="D969" s="3" t="s">
        <v>1572</v>
      </c>
      <c r="E969" s="4" t="s">
        <v>1000</v>
      </c>
      <c r="F969" s="3" t="s">
        <v>312</v>
      </c>
      <c r="G969" s="3" t="s">
        <v>2309</v>
      </c>
      <c r="H969" s="3" t="s">
        <v>2474</v>
      </c>
      <c r="I969" s="3" t="s">
        <v>2496</v>
      </c>
      <c r="J969" s="3">
        <v>65.400000000000006</v>
      </c>
      <c r="K969" s="3">
        <v>6000</v>
      </c>
      <c r="L969" s="3" t="s">
        <v>25</v>
      </c>
      <c r="M969" s="3">
        <v>1</v>
      </c>
      <c r="N969" s="28">
        <f t="shared" si="174"/>
        <v>6</v>
      </c>
      <c r="O969" s="28">
        <f t="shared" si="175"/>
        <v>392.40000000000003</v>
      </c>
      <c r="P969" s="12">
        <v>0</v>
      </c>
      <c r="Q969" s="46">
        <f t="shared" si="168"/>
        <v>0</v>
      </c>
      <c r="R969" s="15"/>
      <c r="S969" s="3">
        <f t="shared" si="169"/>
        <v>6</v>
      </c>
      <c r="T969" s="30" t="s">
        <v>2502</v>
      </c>
      <c r="U969" s="29">
        <f t="shared" si="166"/>
        <v>392.40000000000003</v>
      </c>
      <c r="V969" s="29">
        <f t="shared" si="167"/>
        <v>0</v>
      </c>
      <c r="W969" s="5"/>
      <c r="X969" s="3">
        <v>3.6</v>
      </c>
      <c r="Y969" s="3">
        <f t="shared" si="172"/>
        <v>2.4</v>
      </c>
      <c r="Z969" s="3">
        <f t="shared" si="170"/>
        <v>235.44000000000003</v>
      </c>
      <c r="AA969">
        <v>3600</v>
      </c>
      <c r="AB969" s="1">
        <f t="shared" si="173"/>
        <v>3.6</v>
      </c>
    </row>
    <row r="970" spans="1:28" customFormat="1" ht="43.2" x14ac:dyDescent="0.3">
      <c r="A970" s="3">
        <f t="shared" si="171"/>
        <v>953</v>
      </c>
      <c r="B970" s="4" t="s">
        <v>918</v>
      </c>
      <c r="C970" s="3">
        <v>2</v>
      </c>
      <c r="D970" s="3" t="s">
        <v>1572</v>
      </c>
      <c r="E970" s="4" t="s">
        <v>1001</v>
      </c>
      <c r="F970" s="3" t="s">
        <v>312</v>
      </c>
      <c r="G970" s="3" t="s">
        <v>2309</v>
      </c>
      <c r="H970" s="3" t="s">
        <v>2474</v>
      </c>
      <c r="I970" s="3" t="s">
        <v>2496</v>
      </c>
      <c r="J970" s="3">
        <v>65.400000000000006</v>
      </c>
      <c r="K970" s="3">
        <v>6000</v>
      </c>
      <c r="L970" s="3" t="s">
        <v>25</v>
      </c>
      <c r="M970" s="3">
        <v>1</v>
      </c>
      <c r="N970" s="28">
        <f t="shared" si="174"/>
        <v>6</v>
      </c>
      <c r="O970" s="28">
        <f t="shared" si="175"/>
        <v>392.40000000000003</v>
      </c>
      <c r="P970" s="12">
        <v>0</v>
      </c>
      <c r="Q970" s="46">
        <f t="shared" si="168"/>
        <v>0</v>
      </c>
      <c r="R970" s="15"/>
      <c r="S970" s="3">
        <f t="shared" si="169"/>
        <v>6</v>
      </c>
      <c r="T970" s="30" t="s">
        <v>2502</v>
      </c>
      <c r="U970" s="29">
        <f t="shared" si="166"/>
        <v>392.40000000000003</v>
      </c>
      <c r="V970" s="29">
        <f t="shared" si="167"/>
        <v>0</v>
      </c>
      <c r="W970" s="5"/>
      <c r="X970" s="3">
        <v>3.6</v>
      </c>
      <c r="Y970" s="3">
        <f t="shared" si="172"/>
        <v>2.4</v>
      </c>
      <c r="Z970" s="3">
        <f t="shared" si="170"/>
        <v>235.44000000000003</v>
      </c>
      <c r="AA970">
        <v>3600</v>
      </c>
      <c r="AB970" s="1">
        <f t="shared" si="173"/>
        <v>3.6</v>
      </c>
    </row>
    <row r="971" spans="1:28" customFormat="1" ht="43.2" x14ac:dyDescent="0.3">
      <c r="A971" s="3">
        <f t="shared" si="171"/>
        <v>954</v>
      </c>
      <c r="B971" s="4" t="s">
        <v>918</v>
      </c>
      <c r="C971" s="3">
        <v>2</v>
      </c>
      <c r="D971" s="3" t="s">
        <v>1572</v>
      </c>
      <c r="E971" s="4" t="s">
        <v>1002</v>
      </c>
      <c r="F971" s="3" t="s">
        <v>920</v>
      </c>
      <c r="G971" s="3" t="s">
        <v>2319</v>
      </c>
      <c r="H971" s="3" t="s">
        <v>2474</v>
      </c>
      <c r="I971" s="3" t="s">
        <v>2496</v>
      </c>
      <c r="J971" s="3">
        <v>65.400000000000006</v>
      </c>
      <c r="K971" s="3">
        <v>6000</v>
      </c>
      <c r="L971" s="3" t="s">
        <v>25</v>
      </c>
      <c r="M971" s="3">
        <v>1</v>
      </c>
      <c r="N971" s="28">
        <f t="shared" si="174"/>
        <v>6</v>
      </c>
      <c r="O971" s="28">
        <f t="shared" si="175"/>
        <v>392.40000000000003</v>
      </c>
      <c r="P971" s="12">
        <v>0</v>
      </c>
      <c r="Q971" s="46">
        <f t="shared" si="168"/>
        <v>0</v>
      </c>
      <c r="R971" s="15"/>
      <c r="S971" s="3">
        <f t="shared" si="169"/>
        <v>6</v>
      </c>
      <c r="T971" s="30" t="s">
        <v>2502</v>
      </c>
      <c r="U971" s="41">
        <f t="shared" si="166"/>
        <v>392.40000000000003</v>
      </c>
      <c r="V971" s="41">
        <f t="shared" si="167"/>
        <v>0</v>
      </c>
      <c r="W971" s="5"/>
      <c r="X971" s="3">
        <v>3.6</v>
      </c>
      <c r="Y971" s="3">
        <f t="shared" si="172"/>
        <v>2.4</v>
      </c>
      <c r="Z971" s="3">
        <f t="shared" si="170"/>
        <v>235.44000000000003</v>
      </c>
      <c r="AA971">
        <v>3600</v>
      </c>
      <c r="AB971" s="1">
        <f t="shared" si="173"/>
        <v>3.6</v>
      </c>
    </row>
    <row r="972" spans="1:28" customFormat="1" x14ac:dyDescent="0.3">
      <c r="A972" s="3">
        <f t="shared" si="171"/>
        <v>955</v>
      </c>
      <c r="B972" s="4" t="s">
        <v>918</v>
      </c>
      <c r="C972" s="3">
        <v>2</v>
      </c>
      <c r="D972" s="3" t="s">
        <v>1572</v>
      </c>
      <c r="E972" s="4" t="s">
        <v>1003</v>
      </c>
      <c r="F972" s="3" t="s">
        <v>971</v>
      </c>
      <c r="G972" s="3" t="s">
        <v>2318</v>
      </c>
      <c r="H972" s="3" t="s">
        <v>2477</v>
      </c>
      <c r="I972" s="3" t="s">
        <v>2496</v>
      </c>
      <c r="J972" s="3">
        <v>36.700000000000003</v>
      </c>
      <c r="K972" s="3">
        <v>6000</v>
      </c>
      <c r="L972" s="3" t="s">
        <v>25</v>
      </c>
      <c r="M972" s="3">
        <v>1</v>
      </c>
      <c r="N972" s="28">
        <f t="shared" si="174"/>
        <v>6</v>
      </c>
      <c r="O972" s="28">
        <f t="shared" si="175"/>
        <v>220.20000000000002</v>
      </c>
      <c r="P972" s="12">
        <v>0</v>
      </c>
      <c r="Q972" s="46">
        <f t="shared" si="168"/>
        <v>0</v>
      </c>
      <c r="R972" s="15"/>
      <c r="S972" s="3">
        <f t="shared" si="169"/>
        <v>6</v>
      </c>
      <c r="T972" s="5"/>
      <c r="U972" s="5">
        <f t="shared" si="166"/>
        <v>220.20000000000002</v>
      </c>
      <c r="V972" s="5">
        <f t="shared" si="167"/>
        <v>0</v>
      </c>
      <c r="W972" s="5"/>
      <c r="X972" s="3">
        <v>3.6</v>
      </c>
      <c r="Y972" s="3">
        <f t="shared" si="172"/>
        <v>2.4</v>
      </c>
      <c r="Z972" s="3">
        <f t="shared" si="170"/>
        <v>132.12</v>
      </c>
      <c r="AA972">
        <v>3600</v>
      </c>
      <c r="AB972" s="1">
        <f t="shared" si="173"/>
        <v>3.6</v>
      </c>
    </row>
    <row r="973" spans="1:28" customFormat="1" ht="43.2" x14ac:dyDescent="0.3">
      <c r="A973" s="3">
        <f t="shared" si="171"/>
        <v>956</v>
      </c>
      <c r="B973" s="4" t="s">
        <v>918</v>
      </c>
      <c r="C973" s="3">
        <v>2</v>
      </c>
      <c r="D973" s="3" t="s">
        <v>1572</v>
      </c>
      <c r="E973" s="4" t="s">
        <v>1004</v>
      </c>
      <c r="F973" s="3" t="s">
        <v>920</v>
      </c>
      <c r="G973" s="3" t="s">
        <v>2319</v>
      </c>
      <c r="H973" s="3" t="s">
        <v>2474</v>
      </c>
      <c r="I973" s="3" t="s">
        <v>2496</v>
      </c>
      <c r="J973" s="3">
        <v>65.400000000000006</v>
      </c>
      <c r="K973" s="3">
        <v>6000</v>
      </c>
      <c r="L973" s="3" t="s">
        <v>25</v>
      </c>
      <c r="M973" s="3">
        <v>1</v>
      </c>
      <c r="N973" s="28">
        <f t="shared" si="174"/>
        <v>6</v>
      </c>
      <c r="O973" s="28">
        <f t="shared" si="175"/>
        <v>392.40000000000003</v>
      </c>
      <c r="P973" s="12">
        <v>0</v>
      </c>
      <c r="Q973" s="46">
        <f t="shared" si="168"/>
        <v>0</v>
      </c>
      <c r="R973" s="15"/>
      <c r="S973" s="3">
        <f t="shared" si="169"/>
        <v>6</v>
      </c>
      <c r="T973" s="30" t="s">
        <v>2502</v>
      </c>
      <c r="U973" s="41">
        <f t="shared" si="166"/>
        <v>392.40000000000003</v>
      </c>
      <c r="V973" s="41">
        <f t="shared" si="167"/>
        <v>0</v>
      </c>
      <c r="W973" s="5"/>
      <c r="X973" s="3">
        <v>3.6</v>
      </c>
      <c r="Y973" s="3">
        <f t="shared" si="172"/>
        <v>2.4</v>
      </c>
      <c r="Z973" s="3">
        <f t="shared" si="170"/>
        <v>235.44000000000003</v>
      </c>
      <c r="AA973">
        <v>3600</v>
      </c>
      <c r="AB973" s="1">
        <f t="shared" si="173"/>
        <v>3.6</v>
      </c>
    </row>
    <row r="974" spans="1:28" customFormat="1" ht="43.2" x14ac:dyDescent="0.3">
      <c r="A974" s="3">
        <f t="shared" si="171"/>
        <v>957</v>
      </c>
      <c r="B974" s="4" t="s">
        <v>918</v>
      </c>
      <c r="C974" s="3">
        <v>2</v>
      </c>
      <c r="D974" s="3" t="s">
        <v>1572</v>
      </c>
      <c r="E974" s="4" t="s">
        <v>1005</v>
      </c>
      <c r="F974" s="3" t="s">
        <v>690</v>
      </c>
      <c r="G974" s="3" t="s">
        <v>2317</v>
      </c>
      <c r="H974" s="3" t="s">
        <v>2478</v>
      </c>
      <c r="I974" s="3" t="s">
        <v>2496</v>
      </c>
      <c r="J974" s="3">
        <v>49.6</v>
      </c>
      <c r="K974" s="3">
        <v>6000</v>
      </c>
      <c r="L974" s="3" t="s">
        <v>25</v>
      </c>
      <c r="M974" s="3">
        <v>1</v>
      </c>
      <c r="N974" s="28">
        <f t="shared" si="174"/>
        <v>6</v>
      </c>
      <c r="O974" s="28">
        <f t="shared" si="175"/>
        <v>297.60000000000002</v>
      </c>
      <c r="P974" s="12">
        <v>0</v>
      </c>
      <c r="Q974" s="46">
        <f t="shared" si="168"/>
        <v>0</v>
      </c>
      <c r="R974" s="15"/>
      <c r="S974" s="3">
        <f t="shared" si="169"/>
        <v>6</v>
      </c>
      <c r="T974" s="30" t="s">
        <v>2502</v>
      </c>
      <c r="U974" s="29">
        <f t="shared" ref="U974:U1037" si="176">S974*J974</f>
        <v>297.60000000000002</v>
      </c>
      <c r="V974" s="29">
        <f t="shared" ref="V974:V1037" si="177">Q974*J974</f>
        <v>0</v>
      </c>
      <c r="W974" s="5"/>
      <c r="X974" s="3">
        <v>4.2</v>
      </c>
      <c r="Y974" s="3">
        <f t="shared" si="172"/>
        <v>1.7999999999999998</v>
      </c>
      <c r="Z974" s="3">
        <f t="shared" si="170"/>
        <v>208.32000000000002</v>
      </c>
      <c r="AA974">
        <v>4200</v>
      </c>
      <c r="AB974" s="1">
        <f t="shared" si="173"/>
        <v>4.2</v>
      </c>
    </row>
    <row r="975" spans="1:28" customFormat="1" ht="43.2" x14ac:dyDescent="0.3">
      <c r="A975" s="3">
        <f t="shared" si="171"/>
        <v>958</v>
      </c>
      <c r="B975" s="4" t="s">
        <v>918</v>
      </c>
      <c r="C975" s="3">
        <v>2</v>
      </c>
      <c r="D975" s="3" t="s">
        <v>1572</v>
      </c>
      <c r="E975" s="4" t="s">
        <v>1006</v>
      </c>
      <c r="F975" s="3" t="s">
        <v>690</v>
      </c>
      <c r="G975" s="3" t="s">
        <v>2317</v>
      </c>
      <c r="H975" s="3" t="s">
        <v>2478</v>
      </c>
      <c r="I975" s="3" t="s">
        <v>2496</v>
      </c>
      <c r="J975" s="3">
        <v>49.6</v>
      </c>
      <c r="K975" s="3">
        <v>6000</v>
      </c>
      <c r="L975" s="3" t="s">
        <v>25</v>
      </c>
      <c r="M975" s="3">
        <v>1</v>
      </c>
      <c r="N975" s="28">
        <f t="shared" si="174"/>
        <v>6</v>
      </c>
      <c r="O975" s="28">
        <f t="shared" si="175"/>
        <v>297.60000000000002</v>
      </c>
      <c r="P975" s="12">
        <v>0</v>
      </c>
      <c r="Q975" s="46">
        <f t="shared" si="168"/>
        <v>0</v>
      </c>
      <c r="R975" s="15"/>
      <c r="S975" s="3">
        <f t="shared" si="169"/>
        <v>6</v>
      </c>
      <c r="T975" s="30" t="s">
        <v>2502</v>
      </c>
      <c r="U975" s="29">
        <f t="shared" si="176"/>
        <v>297.60000000000002</v>
      </c>
      <c r="V975" s="29">
        <f t="shared" si="177"/>
        <v>0</v>
      </c>
      <c r="W975" s="5"/>
      <c r="X975" s="3">
        <v>4.2</v>
      </c>
      <c r="Y975" s="3">
        <f t="shared" si="172"/>
        <v>1.7999999999999998</v>
      </c>
      <c r="Z975" s="3">
        <f t="shared" si="170"/>
        <v>208.32000000000002</v>
      </c>
      <c r="AA975">
        <v>4200</v>
      </c>
      <c r="AB975" s="1">
        <f t="shared" si="173"/>
        <v>4.2</v>
      </c>
    </row>
    <row r="976" spans="1:28" customFormat="1" ht="43.2" x14ac:dyDescent="0.3">
      <c r="A976" s="3">
        <f t="shared" si="171"/>
        <v>959</v>
      </c>
      <c r="B976" s="4" t="s">
        <v>918</v>
      </c>
      <c r="C976" s="3">
        <v>2</v>
      </c>
      <c r="D976" s="3" t="s">
        <v>1572</v>
      </c>
      <c r="E976" s="4" t="s">
        <v>1007</v>
      </c>
      <c r="F976" s="3" t="s">
        <v>690</v>
      </c>
      <c r="G976" s="3" t="s">
        <v>2317</v>
      </c>
      <c r="H976" s="3" t="s">
        <v>2478</v>
      </c>
      <c r="I976" s="3" t="s">
        <v>2496</v>
      </c>
      <c r="J976" s="3">
        <v>49.6</v>
      </c>
      <c r="K976" s="3">
        <v>6000</v>
      </c>
      <c r="L976" s="3" t="s">
        <v>25</v>
      </c>
      <c r="M976" s="3">
        <v>1</v>
      </c>
      <c r="N976" s="28">
        <f t="shared" si="174"/>
        <v>6</v>
      </c>
      <c r="O976" s="28">
        <f t="shared" si="175"/>
        <v>297.60000000000002</v>
      </c>
      <c r="P976" s="12">
        <v>0</v>
      </c>
      <c r="Q976" s="46">
        <f t="shared" si="168"/>
        <v>0</v>
      </c>
      <c r="R976" s="15"/>
      <c r="S976" s="3">
        <f t="shared" si="169"/>
        <v>6</v>
      </c>
      <c r="T976" s="30" t="s">
        <v>2502</v>
      </c>
      <c r="U976" s="29">
        <f t="shared" si="176"/>
        <v>297.60000000000002</v>
      </c>
      <c r="V976" s="29">
        <f t="shared" si="177"/>
        <v>0</v>
      </c>
      <c r="W976" s="5"/>
      <c r="X976" s="3">
        <v>4.2</v>
      </c>
      <c r="Y976" s="3">
        <f t="shared" si="172"/>
        <v>1.7999999999999998</v>
      </c>
      <c r="Z976" s="3">
        <f t="shared" si="170"/>
        <v>208.32000000000002</v>
      </c>
      <c r="AA976">
        <v>4200</v>
      </c>
      <c r="AB976" s="1">
        <f t="shared" si="173"/>
        <v>4.2</v>
      </c>
    </row>
    <row r="977" spans="1:28" customFormat="1" ht="43.2" x14ac:dyDescent="0.3">
      <c r="A977" s="3">
        <f t="shared" si="171"/>
        <v>960</v>
      </c>
      <c r="B977" s="4" t="s">
        <v>918</v>
      </c>
      <c r="C977" s="3">
        <v>2</v>
      </c>
      <c r="D977" s="3" t="s">
        <v>1572</v>
      </c>
      <c r="E977" s="4" t="s">
        <v>1008</v>
      </c>
      <c r="F977" s="3" t="s">
        <v>690</v>
      </c>
      <c r="G977" s="3" t="s">
        <v>2317</v>
      </c>
      <c r="H977" s="3" t="s">
        <v>2478</v>
      </c>
      <c r="I977" s="3" t="s">
        <v>2496</v>
      </c>
      <c r="J977" s="3">
        <v>49.6</v>
      </c>
      <c r="K977" s="3">
        <v>6000</v>
      </c>
      <c r="L977" s="3" t="s">
        <v>25</v>
      </c>
      <c r="M977" s="3">
        <v>1</v>
      </c>
      <c r="N977" s="28">
        <f t="shared" si="174"/>
        <v>6</v>
      </c>
      <c r="O977" s="28">
        <f t="shared" si="175"/>
        <v>297.60000000000002</v>
      </c>
      <c r="P977" s="12">
        <v>0</v>
      </c>
      <c r="Q977" s="46">
        <f t="shared" si="168"/>
        <v>0</v>
      </c>
      <c r="R977" s="15"/>
      <c r="S977" s="3">
        <f t="shared" si="169"/>
        <v>6</v>
      </c>
      <c r="T977" s="30" t="s">
        <v>2502</v>
      </c>
      <c r="U977" s="29">
        <f t="shared" si="176"/>
        <v>297.60000000000002</v>
      </c>
      <c r="V977" s="29">
        <f t="shared" si="177"/>
        <v>0</v>
      </c>
      <c r="W977" s="5"/>
      <c r="X977" s="3">
        <v>4.2</v>
      </c>
      <c r="Y977" s="3">
        <f t="shared" si="172"/>
        <v>1.7999999999999998</v>
      </c>
      <c r="Z977" s="3">
        <f t="shared" si="170"/>
        <v>208.32000000000002</v>
      </c>
      <c r="AA977">
        <v>4200</v>
      </c>
      <c r="AB977" s="1">
        <f t="shared" si="173"/>
        <v>4.2</v>
      </c>
    </row>
    <row r="978" spans="1:28" customFormat="1" ht="43.2" x14ac:dyDescent="0.3">
      <c r="A978" s="3">
        <f t="shared" si="171"/>
        <v>961</v>
      </c>
      <c r="B978" s="4" t="s">
        <v>918</v>
      </c>
      <c r="C978" s="3">
        <v>2</v>
      </c>
      <c r="D978" s="3" t="s">
        <v>1572</v>
      </c>
      <c r="E978" s="4" t="s">
        <v>1009</v>
      </c>
      <c r="F978" s="3" t="s">
        <v>690</v>
      </c>
      <c r="G978" s="3" t="s">
        <v>2317</v>
      </c>
      <c r="H978" s="3" t="s">
        <v>2478</v>
      </c>
      <c r="I978" s="3" t="s">
        <v>2496</v>
      </c>
      <c r="J978" s="3">
        <v>49.6</v>
      </c>
      <c r="K978" s="3">
        <v>6000</v>
      </c>
      <c r="L978" s="3" t="s">
        <v>25</v>
      </c>
      <c r="M978" s="3">
        <v>1</v>
      </c>
      <c r="N978" s="28">
        <f t="shared" si="174"/>
        <v>6</v>
      </c>
      <c r="O978" s="28">
        <f t="shared" si="175"/>
        <v>297.60000000000002</v>
      </c>
      <c r="P978" s="12">
        <v>0</v>
      </c>
      <c r="Q978" s="46">
        <f t="shared" ref="Q978:Q1041" si="178">N978*P978</f>
        <v>0</v>
      </c>
      <c r="R978" s="15"/>
      <c r="S978" s="3">
        <f t="shared" ref="S978:S1041" si="179">N978-Q978</f>
        <v>6</v>
      </c>
      <c r="T978" s="30" t="s">
        <v>2502</v>
      </c>
      <c r="U978" s="29">
        <f t="shared" si="176"/>
        <v>297.60000000000002</v>
      </c>
      <c r="V978" s="29">
        <f t="shared" si="177"/>
        <v>0</v>
      </c>
      <c r="W978" s="5"/>
      <c r="X978" s="3">
        <v>4.2</v>
      </c>
      <c r="Y978" s="3">
        <f t="shared" si="172"/>
        <v>1.7999999999999998</v>
      </c>
      <c r="Z978" s="3">
        <f t="shared" si="170"/>
        <v>208.32000000000002</v>
      </c>
      <c r="AA978">
        <v>4200</v>
      </c>
      <c r="AB978" s="1">
        <f t="shared" si="173"/>
        <v>4.2</v>
      </c>
    </row>
    <row r="979" spans="1:28" customFormat="1" x14ac:dyDescent="0.3">
      <c r="A979" s="3">
        <f t="shared" si="171"/>
        <v>962</v>
      </c>
      <c r="B979" s="4" t="s">
        <v>918</v>
      </c>
      <c r="C979" s="3">
        <v>2</v>
      </c>
      <c r="D979" s="3" t="s">
        <v>1572</v>
      </c>
      <c r="E979" s="4" t="s">
        <v>1010</v>
      </c>
      <c r="F979" s="3" t="s">
        <v>971</v>
      </c>
      <c r="G979" s="3" t="s">
        <v>2318</v>
      </c>
      <c r="H979" s="3" t="s">
        <v>2477</v>
      </c>
      <c r="I979" s="3" t="s">
        <v>2496</v>
      </c>
      <c r="J979" s="3">
        <v>36.700000000000003</v>
      </c>
      <c r="K979" s="3">
        <v>6000</v>
      </c>
      <c r="L979" s="3" t="s">
        <v>25</v>
      </c>
      <c r="M979" s="3">
        <v>1</v>
      </c>
      <c r="N979" s="28">
        <f t="shared" si="174"/>
        <v>6</v>
      </c>
      <c r="O979" s="28">
        <f t="shared" si="175"/>
        <v>220.20000000000002</v>
      </c>
      <c r="P979" s="12">
        <v>0</v>
      </c>
      <c r="Q979" s="46">
        <f t="shared" si="178"/>
        <v>0</v>
      </c>
      <c r="R979" s="15"/>
      <c r="S979" s="3">
        <f t="shared" si="179"/>
        <v>6</v>
      </c>
      <c r="T979" s="5"/>
      <c r="U979" s="5">
        <f t="shared" si="176"/>
        <v>220.20000000000002</v>
      </c>
      <c r="V979" s="5">
        <f t="shared" si="177"/>
        <v>0</v>
      </c>
      <c r="W979" s="5"/>
      <c r="X979" s="3">
        <v>4.2</v>
      </c>
      <c r="Y979" s="3">
        <f t="shared" si="172"/>
        <v>1.7999999999999998</v>
      </c>
      <c r="Z979" s="3">
        <f t="shared" ref="Z979:Z1042" si="180">X979*J979*M979</f>
        <v>154.14000000000001</v>
      </c>
      <c r="AA979">
        <v>4200</v>
      </c>
      <c r="AB979" s="1">
        <f t="shared" si="173"/>
        <v>4.2</v>
      </c>
    </row>
    <row r="980" spans="1:28" customFormat="1" x14ac:dyDescent="0.3">
      <c r="A980" s="3">
        <f t="shared" ref="A980:A1043" si="181">A979+1</f>
        <v>963</v>
      </c>
      <c r="B980" s="4" t="s">
        <v>918</v>
      </c>
      <c r="C980" s="3">
        <v>2</v>
      </c>
      <c r="D980" s="3" t="s">
        <v>1572</v>
      </c>
      <c r="E980" s="4" t="s">
        <v>1011</v>
      </c>
      <c r="F980" s="3" t="s">
        <v>971</v>
      </c>
      <c r="G980" s="3" t="s">
        <v>2318</v>
      </c>
      <c r="H980" s="3" t="s">
        <v>2477</v>
      </c>
      <c r="I980" s="3" t="s">
        <v>2496</v>
      </c>
      <c r="J980" s="3">
        <v>36.700000000000003</v>
      </c>
      <c r="K980" s="3">
        <v>6000</v>
      </c>
      <c r="L980" s="3" t="s">
        <v>25</v>
      </c>
      <c r="M980" s="3">
        <v>1</v>
      </c>
      <c r="N980" s="28">
        <f t="shared" si="174"/>
        <v>6</v>
      </c>
      <c r="O980" s="28">
        <f t="shared" si="175"/>
        <v>220.20000000000002</v>
      </c>
      <c r="P980" s="12">
        <v>0</v>
      </c>
      <c r="Q980" s="46">
        <f t="shared" si="178"/>
        <v>0</v>
      </c>
      <c r="R980" s="15"/>
      <c r="S980" s="3">
        <f t="shared" si="179"/>
        <v>6</v>
      </c>
      <c r="T980" s="5"/>
      <c r="U980" s="5">
        <f t="shared" si="176"/>
        <v>220.20000000000002</v>
      </c>
      <c r="V980" s="5">
        <f t="shared" si="177"/>
        <v>0</v>
      </c>
      <c r="W980" s="5"/>
      <c r="X980" s="3">
        <v>4.2</v>
      </c>
      <c r="Y980" s="3">
        <f t="shared" si="172"/>
        <v>1.7999999999999998</v>
      </c>
      <c r="Z980" s="3">
        <f t="shared" si="180"/>
        <v>154.14000000000001</v>
      </c>
      <c r="AA980">
        <v>4200</v>
      </c>
      <c r="AB980" s="1">
        <f t="shared" si="173"/>
        <v>4.2</v>
      </c>
    </row>
    <row r="981" spans="1:28" customFormat="1" x14ac:dyDescent="0.3">
      <c r="A981" s="3">
        <f t="shared" si="181"/>
        <v>964</v>
      </c>
      <c r="B981" s="4" t="s">
        <v>918</v>
      </c>
      <c r="C981" s="3">
        <v>2</v>
      </c>
      <c r="D981" s="3" t="s">
        <v>1572</v>
      </c>
      <c r="E981" s="4" t="s">
        <v>1012</v>
      </c>
      <c r="F981" s="3" t="s">
        <v>971</v>
      </c>
      <c r="G981" s="3" t="s">
        <v>2318</v>
      </c>
      <c r="H981" s="3" t="s">
        <v>2477</v>
      </c>
      <c r="I981" s="3" t="s">
        <v>2496</v>
      </c>
      <c r="J981" s="3">
        <v>36.700000000000003</v>
      </c>
      <c r="K981" s="3">
        <v>6000</v>
      </c>
      <c r="L981" s="3" t="s">
        <v>25</v>
      </c>
      <c r="M981" s="3">
        <v>1</v>
      </c>
      <c r="N981" s="28">
        <f t="shared" si="174"/>
        <v>6</v>
      </c>
      <c r="O981" s="28">
        <f t="shared" si="175"/>
        <v>220.20000000000002</v>
      </c>
      <c r="P981" s="12">
        <v>0</v>
      </c>
      <c r="Q981" s="46">
        <f t="shared" si="178"/>
        <v>0</v>
      </c>
      <c r="R981" s="15"/>
      <c r="S981" s="3">
        <f t="shared" si="179"/>
        <v>6</v>
      </c>
      <c r="T981" s="5"/>
      <c r="U981" s="5">
        <f t="shared" si="176"/>
        <v>220.20000000000002</v>
      </c>
      <c r="V981" s="5">
        <f t="shared" si="177"/>
        <v>0</v>
      </c>
      <c r="W981" s="5"/>
      <c r="X981" s="3">
        <v>4.2</v>
      </c>
      <c r="Y981" s="3">
        <f t="shared" si="172"/>
        <v>1.7999999999999998</v>
      </c>
      <c r="Z981" s="3">
        <f t="shared" si="180"/>
        <v>154.14000000000001</v>
      </c>
      <c r="AA981">
        <v>4200</v>
      </c>
      <c r="AB981" s="1">
        <f t="shared" si="173"/>
        <v>4.2</v>
      </c>
    </row>
    <row r="982" spans="1:28" customFormat="1" x14ac:dyDescent="0.3">
      <c r="A982" s="3">
        <f t="shared" si="181"/>
        <v>965</v>
      </c>
      <c r="B982" s="4" t="s">
        <v>918</v>
      </c>
      <c r="C982" s="3">
        <v>2</v>
      </c>
      <c r="D982" s="3" t="s">
        <v>1572</v>
      </c>
      <c r="E982" s="4" t="s">
        <v>1013</v>
      </c>
      <c r="F982" s="3" t="s">
        <v>971</v>
      </c>
      <c r="G982" s="3" t="s">
        <v>2318</v>
      </c>
      <c r="H982" s="3" t="s">
        <v>2477</v>
      </c>
      <c r="I982" s="3" t="s">
        <v>2496</v>
      </c>
      <c r="J982" s="3">
        <v>36.700000000000003</v>
      </c>
      <c r="K982" s="3">
        <v>6000</v>
      </c>
      <c r="L982" s="3" t="s">
        <v>25</v>
      </c>
      <c r="M982" s="3">
        <v>1</v>
      </c>
      <c r="N982" s="28">
        <f t="shared" si="174"/>
        <v>6</v>
      </c>
      <c r="O982" s="28">
        <f t="shared" si="175"/>
        <v>220.20000000000002</v>
      </c>
      <c r="P982" s="12">
        <v>0</v>
      </c>
      <c r="Q982" s="46">
        <f t="shared" si="178"/>
        <v>0</v>
      </c>
      <c r="R982" s="15"/>
      <c r="S982" s="3">
        <f t="shared" si="179"/>
        <v>6</v>
      </c>
      <c r="T982" s="5"/>
      <c r="U982" s="5">
        <f t="shared" si="176"/>
        <v>220.20000000000002</v>
      </c>
      <c r="V982" s="5">
        <f t="shared" si="177"/>
        <v>0</v>
      </c>
      <c r="W982" s="5"/>
      <c r="X982" s="3">
        <v>4.2</v>
      </c>
      <c r="Y982" s="3">
        <f t="shared" si="172"/>
        <v>1.7999999999999998</v>
      </c>
      <c r="Z982" s="3">
        <f t="shared" si="180"/>
        <v>154.14000000000001</v>
      </c>
      <c r="AA982">
        <v>4200</v>
      </c>
      <c r="AB982" s="1">
        <f t="shared" si="173"/>
        <v>4.2</v>
      </c>
    </row>
    <row r="983" spans="1:28" customFormat="1" x14ac:dyDescent="0.3">
      <c r="A983" s="3">
        <f t="shared" si="181"/>
        <v>966</v>
      </c>
      <c r="B983" s="4" t="s">
        <v>918</v>
      </c>
      <c r="C983" s="3">
        <v>2</v>
      </c>
      <c r="D983" s="3" t="s">
        <v>1572</v>
      </c>
      <c r="E983" s="4" t="s">
        <v>1014</v>
      </c>
      <c r="F983" s="3" t="s">
        <v>971</v>
      </c>
      <c r="G983" s="3" t="s">
        <v>2318</v>
      </c>
      <c r="H983" s="3" t="s">
        <v>2477</v>
      </c>
      <c r="I983" s="3" t="s">
        <v>2496</v>
      </c>
      <c r="J983" s="3">
        <v>36.700000000000003</v>
      </c>
      <c r="K983" s="3">
        <v>6000</v>
      </c>
      <c r="L983" s="3" t="s">
        <v>25</v>
      </c>
      <c r="M983" s="3">
        <v>1</v>
      </c>
      <c r="N983" s="28">
        <f t="shared" si="174"/>
        <v>6</v>
      </c>
      <c r="O983" s="28">
        <f t="shared" si="175"/>
        <v>220.20000000000002</v>
      </c>
      <c r="P983" s="12">
        <v>0</v>
      </c>
      <c r="Q983" s="46">
        <f t="shared" si="178"/>
        <v>0</v>
      </c>
      <c r="R983" s="15"/>
      <c r="S983" s="3">
        <f t="shared" si="179"/>
        <v>6</v>
      </c>
      <c r="T983" s="5"/>
      <c r="U983" s="5">
        <f t="shared" si="176"/>
        <v>220.20000000000002</v>
      </c>
      <c r="V983" s="5">
        <f t="shared" si="177"/>
        <v>0</v>
      </c>
      <c r="W983" s="5"/>
      <c r="X983" s="3">
        <v>4.2</v>
      </c>
      <c r="Y983" s="3">
        <f t="shared" si="172"/>
        <v>1.7999999999999998</v>
      </c>
      <c r="Z983" s="3">
        <f t="shared" si="180"/>
        <v>154.14000000000001</v>
      </c>
      <c r="AA983">
        <v>4200</v>
      </c>
      <c r="AB983" s="1">
        <f t="shared" si="173"/>
        <v>4.2</v>
      </c>
    </row>
    <row r="984" spans="1:28" customFormat="1" x14ac:dyDescent="0.3">
      <c r="A984" s="3">
        <f t="shared" si="181"/>
        <v>967</v>
      </c>
      <c r="B984" s="4" t="s">
        <v>918</v>
      </c>
      <c r="C984" s="3">
        <v>2</v>
      </c>
      <c r="D984" s="3" t="s">
        <v>1572</v>
      </c>
      <c r="E984" s="4" t="s">
        <v>1015</v>
      </c>
      <c r="F984" s="3" t="s">
        <v>971</v>
      </c>
      <c r="G984" s="3" t="s">
        <v>2318</v>
      </c>
      <c r="H984" s="3" t="s">
        <v>2477</v>
      </c>
      <c r="I984" s="3" t="s">
        <v>2496</v>
      </c>
      <c r="J984" s="3">
        <v>36.700000000000003</v>
      </c>
      <c r="K984" s="3">
        <v>6000</v>
      </c>
      <c r="L984" s="3" t="s">
        <v>25</v>
      </c>
      <c r="M984" s="3">
        <v>1</v>
      </c>
      <c r="N984" s="28">
        <f t="shared" si="174"/>
        <v>6</v>
      </c>
      <c r="O984" s="28">
        <f t="shared" si="175"/>
        <v>220.20000000000002</v>
      </c>
      <c r="P984" s="12">
        <v>0</v>
      </c>
      <c r="Q984" s="46">
        <f t="shared" si="178"/>
        <v>0</v>
      </c>
      <c r="R984" s="15"/>
      <c r="S984" s="3">
        <f t="shared" si="179"/>
        <v>6</v>
      </c>
      <c r="T984" s="5"/>
      <c r="U984" s="5">
        <f t="shared" si="176"/>
        <v>220.20000000000002</v>
      </c>
      <c r="V984" s="5">
        <f t="shared" si="177"/>
        <v>0</v>
      </c>
      <c r="W984" s="5"/>
      <c r="X984" s="3">
        <v>4.2</v>
      </c>
      <c r="Y984" s="3">
        <f t="shared" si="172"/>
        <v>1.7999999999999998</v>
      </c>
      <c r="Z984" s="3">
        <f t="shared" si="180"/>
        <v>154.14000000000001</v>
      </c>
      <c r="AA984">
        <v>4200</v>
      </c>
      <c r="AB984" s="1">
        <f t="shared" si="173"/>
        <v>4.2</v>
      </c>
    </row>
    <row r="985" spans="1:28" customFormat="1" ht="43.2" x14ac:dyDescent="0.3">
      <c r="A985" s="3">
        <f t="shared" si="181"/>
        <v>968</v>
      </c>
      <c r="B985" s="4" t="s">
        <v>918</v>
      </c>
      <c r="C985" s="3">
        <v>2</v>
      </c>
      <c r="D985" s="3" t="s">
        <v>1570</v>
      </c>
      <c r="E985" s="4" t="s">
        <v>1016</v>
      </c>
      <c r="F985" s="3" t="s">
        <v>1017</v>
      </c>
      <c r="G985" s="3" t="s">
        <v>2342</v>
      </c>
      <c r="H985" s="3" t="s">
        <v>2469</v>
      </c>
      <c r="I985" s="3" t="s">
        <v>2496</v>
      </c>
      <c r="J985" s="3">
        <v>21.3</v>
      </c>
      <c r="K985" s="3">
        <v>3675</v>
      </c>
      <c r="L985" s="3" t="s">
        <v>25</v>
      </c>
      <c r="M985" s="3">
        <v>1</v>
      </c>
      <c r="N985" s="40">
        <f t="shared" si="174"/>
        <v>3.6749999999999998</v>
      </c>
      <c r="O985" s="40">
        <f t="shared" si="175"/>
        <v>78.277500000000003</v>
      </c>
      <c r="P985" s="12">
        <v>0</v>
      </c>
      <c r="Q985" s="46">
        <f t="shared" si="178"/>
        <v>0</v>
      </c>
      <c r="R985" s="15"/>
      <c r="S985" s="3">
        <f t="shared" si="179"/>
        <v>3.6749999999999998</v>
      </c>
      <c r="T985" s="30" t="s">
        <v>2502</v>
      </c>
      <c r="U985" s="41">
        <f t="shared" si="176"/>
        <v>78.277500000000003</v>
      </c>
      <c r="V985" s="41">
        <f t="shared" si="177"/>
        <v>0</v>
      </c>
      <c r="W985" s="5"/>
      <c r="X985" s="3">
        <v>2.5724999999999998</v>
      </c>
      <c r="Y985" s="3">
        <f t="shared" si="172"/>
        <v>1.1025</v>
      </c>
      <c r="Z985" s="3">
        <f t="shared" si="180"/>
        <v>54.794249999999998</v>
      </c>
      <c r="AA985">
        <v>2572.5</v>
      </c>
      <c r="AB985" s="1">
        <f t="shared" si="173"/>
        <v>2.5724999999999998</v>
      </c>
    </row>
    <row r="986" spans="1:28" customFormat="1" ht="43.2" x14ac:dyDescent="0.3">
      <c r="A986" s="3">
        <f t="shared" si="181"/>
        <v>969</v>
      </c>
      <c r="B986" s="4" t="s">
        <v>918</v>
      </c>
      <c r="C986" s="3">
        <v>2</v>
      </c>
      <c r="D986" s="3" t="s">
        <v>1570</v>
      </c>
      <c r="E986" s="4" t="s">
        <v>1018</v>
      </c>
      <c r="F986" s="3" t="s">
        <v>1017</v>
      </c>
      <c r="G986" s="3" t="s">
        <v>2342</v>
      </c>
      <c r="H986" s="3" t="s">
        <v>2469</v>
      </c>
      <c r="I986" s="3" t="s">
        <v>2496</v>
      </c>
      <c r="J986" s="3">
        <v>21.3</v>
      </c>
      <c r="K986" s="3">
        <v>3675</v>
      </c>
      <c r="L986" s="3" t="s">
        <v>25</v>
      </c>
      <c r="M986" s="3">
        <v>1</v>
      </c>
      <c r="N986" s="40">
        <f t="shared" si="174"/>
        <v>3.6749999999999998</v>
      </c>
      <c r="O986" s="40">
        <f t="shared" si="175"/>
        <v>78.277500000000003</v>
      </c>
      <c r="P986" s="12">
        <v>0</v>
      </c>
      <c r="Q986" s="46">
        <f t="shared" si="178"/>
        <v>0</v>
      </c>
      <c r="R986" s="15"/>
      <c r="S986" s="3">
        <f t="shared" si="179"/>
        <v>3.6749999999999998</v>
      </c>
      <c r="T986" s="30" t="s">
        <v>2502</v>
      </c>
      <c r="U986" s="41">
        <f t="shared" si="176"/>
        <v>78.277500000000003</v>
      </c>
      <c r="V986" s="41">
        <f t="shared" si="177"/>
        <v>0</v>
      </c>
      <c r="W986" s="5"/>
      <c r="X986" s="3">
        <v>2.5724999999999998</v>
      </c>
      <c r="Y986" s="3">
        <f t="shared" si="172"/>
        <v>1.1025</v>
      </c>
      <c r="Z986" s="3">
        <f t="shared" si="180"/>
        <v>54.794249999999998</v>
      </c>
      <c r="AA986">
        <v>2572.5</v>
      </c>
      <c r="AB986" s="1">
        <f t="shared" si="173"/>
        <v>2.5724999999999998</v>
      </c>
    </row>
    <row r="987" spans="1:28" customFormat="1" ht="43.2" x14ac:dyDescent="0.3">
      <c r="A987" s="3">
        <f t="shared" si="181"/>
        <v>970</v>
      </c>
      <c r="B987" s="4" t="s">
        <v>918</v>
      </c>
      <c r="C987" s="3">
        <v>2</v>
      </c>
      <c r="D987" s="3" t="s">
        <v>1570</v>
      </c>
      <c r="E987" s="4" t="s">
        <v>1019</v>
      </c>
      <c r="F987" s="3" t="s">
        <v>1017</v>
      </c>
      <c r="G987" s="3" t="s">
        <v>2342</v>
      </c>
      <c r="H987" s="3" t="s">
        <v>2469</v>
      </c>
      <c r="I987" s="3" t="s">
        <v>2496</v>
      </c>
      <c r="J987" s="3">
        <v>21.3</v>
      </c>
      <c r="K987" s="3">
        <v>3675</v>
      </c>
      <c r="L987" s="3" t="s">
        <v>25</v>
      </c>
      <c r="M987" s="3">
        <v>1</v>
      </c>
      <c r="N987" s="40">
        <f t="shared" si="174"/>
        <v>3.6749999999999998</v>
      </c>
      <c r="O987" s="40">
        <f t="shared" si="175"/>
        <v>78.277500000000003</v>
      </c>
      <c r="P987" s="12">
        <v>0</v>
      </c>
      <c r="Q987" s="46">
        <f t="shared" si="178"/>
        <v>0</v>
      </c>
      <c r="R987" s="15"/>
      <c r="S987" s="3">
        <f t="shared" si="179"/>
        <v>3.6749999999999998</v>
      </c>
      <c r="T987" s="30" t="s">
        <v>2502</v>
      </c>
      <c r="U987" s="41">
        <f t="shared" si="176"/>
        <v>78.277500000000003</v>
      </c>
      <c r="V987" s="41">
        <f t="shared" si="177"/>
        <v>0</v>
      </c>
      <c r="W987" s="5"/>
      <c r="X987" s="3">
        <v>2.5724999999999998</v>
      </c>
      <c r="Y987" s="3">
        <f t="shared" si="172"/>
        <v>1.1025</v>
      </c>
      <c r="Z987" s="3">
        <f t="shared" si="180"/>
        <v>54.794249999999998</v>
      </c>
      <c r="AA987">
        <v>2572.5</v>
      </c>
      <c r="AB987" s="1">
        <f t="shared" si="173"/>
        <v>2.5724999999999998</v>
      </c>
    </row>
    <row r="988" spans="1:28" customFormat="1" ht="43.2" x14ac:dyDescent="0.3">
      <c r="A988" s="3">
        <f t="shared" si="181"/>
        <v>971</v>
      </c>
      <c r="B988" s="4" t="s">
        <v>918</v>
      </c>
      <c r="C988" s="3">
        <v>2</v>
      </c>
      <c r="D988" s="3" t="s">
        <v>1570</v>
      </c>
      <c r="E988" s="4" t="s">
        <v>1020</v>
      </c>
      <c r="F988" s="3" t="s">
        <v>1017</v>
      </c>
      <c r="G988" s="3" t="s">
        <v>2342</v>
      </c>
      <c r="H988" s="3" t="s">
        <v>2469</v>
      </c>
      <c r="I988" s="3" t="s">
        <v>2496</v>
      </c>
      <c r="J988" s="3">
        <v>21.3</v>
      </c>
      <c r="K988" s="3">
        <v>3675</v>
      </c>
      <c r="L988" s="3" t="s">
        <v>25</v>
      </c>
      <c r="M988" s="3">
        <v>1</v>
      </c>
      <c r="N988" s="40">
        <f t="shared" si="174"/>
        <v>3.6749999999999998</v>
      </c>
      <c r="O988" s="40">
        <f t="shared" si="175"/>
        <v>78.277500000000003</v>
      </c>
      <c r="P988" s="12">
        <v>0</v>
      </c>
      <c r="Q988" s="46">
        <f t="shared" si="178"/>
        <v>0</v>
      </c>
      <c r="R988" s="15"/>
      <c r="S988" s="3">
        <f t="shared" si="179"/>
        <v>3.6749999999999998</v>
      </c>
      <c r="T988" s="30" t="s">
        <v>2502</v>
      </c>
      <c r="U988" s="41">
        <f t="shared" si="176"/>
        <v>78.277500000000003</v>
      </c>
      <c r="V988" s="41">
        <f t="shared" si="177"/>
        <v>0</v>
      </c>
      <c r="W988" s="5"/>
      <c r="X988" s="3">
        <v>2.5724999999999998</v>
      </c>
      <c r="Y988" s="3">
        <f t="shared" si="172"/>
        <v>1.1025</v>
      </c>
      <c r="Z988" s="3">
        <f t="shared" si="180"/>
        <v>54.794249999999998</v>
      </c>
      <c r="AA988">
        <v>2572.5</v>
      </c>
      <c r="AB988" s="1">
        <f t="shared" si="173"/>
        <v>2.5724999999999998</v>
      </c>
    </row>
    <row r="989" spans="1:28" customFormat="1" ht="43.2" x14ac:dyDescent="0.3">
      <c r="A989" s="3">
        <f t="shared" si="181"/>
        <v>972</v>
      </c>
      <c r="B989" s="4" t="s">
        <v>918</v>
      </c>
      <c r="C989" s="3">
        <v>2</v>
      </c>
      <c r="D989" s="3" t="s">
        <v>1570</v>
      </c>
      <c r="E989" s="4" t="s">
        <v>1021</v>
      </c>
      <c r="F989" s="3" t="s">
        <v>1017</v>
      </c>
      <c r="G989" s="3" t="s">
        <v>2342</v>
      </c>
      <c r="H989" s="3" t="s">
        <v>2469</v>
      </c>
      <c r="I989" s="3" t="s">
        <v>2496</v>
      </c>
      <c r="J989" s="3">
        <v>21.3</v>
      </c>
      <c r="K989" s="3">
        <v>3675</v>
      </c>
      <c r="L989" s="3" t="s">
        <v>25</v>
      </c>
      <c r="M989" s="3">
        <v>1</v>
      </c>
      <c r="N989" s="40">
        <f t="shared" si="174"/>
        <v>3.6749999999999998</v>
      </c>
      <c r="O989" s="40">
        <f t="shared" si="175"/>
        <v>78.277500000000003</v>
      </c>
      <c r="P989" s="12">
        <v>0</v>
      </c>
      <c r="Q989" s="46">
        <f t="shared" si="178"/>
        <v>0</v>
      </c>
      <c r="R989" s="15"/>
      <c r="S989" s="3">
        <f t="shared" si="179"/>
        <v>3.6749999999999998</v>
      </c>
      <c r="T989" s="30" t="s">
        <v>2502</v>
      </c>
      <c r="U989" s="41">
        <f t="shared" si="176"/>
        <v>78.277500000000003</v>
      </c>
      <c r="V989" s="41">
        <f t="shared" si="177"/>
        <v>0</v>
      </c>
      <c r="W989" s="5"/>
      <c r="X989" s="3">
        <v>2.5724999999999998</v>
      </c>
      <c r="Y989" s="3">
        <f t="shared" si="172"/>
        <v>1.1025</v>
      </c>
      <c r="Z989" s="3">
        <f t="shared" si="180"/>
        <v>54.794249999999998</v>
      </c>
      <c r="AA989">
        <v>2572.5</v>
      </c>
      <c r="AB989" s="1">
        <f t="shared" si="173"/>
        <v>2.5724999999999998</v>
      </c>
    </row>
    <row r="990" spans="1:28" customFormat="1" ht="43.2" x14ac:dyDescent="0.3">
      <c r="A990" s="3">
        <f t="shared" si="181"/>
        <v>973</v>
      </c>
      <c r="B990" s="4" t="s">
        <v>918</v>
      </c>
      <c r="C990" s="3">
        <v>2</v>
      </c>
      <c r="D990" s="3" t="s">
        <v>1570</v>
      </c>
      <c r="E990" s="4" t="s">
        <v>1022</v>
      </c>
      <c r="F990" s="3" t="s">
        <v>1017</v>
      </c>
      <c r="G990" s="3" t="s">
        <v>2342</v>
      </c>
      <c r="H990" s="3" t="s">
        <v>2469</v>
      </c>
      <c r="I990" s="3" t="s">
        <v>2496</v>
      </c>
      <c r="J990" s="3">
        <v>21.3</v>
      </c>
      <c r="K990" s="3">
        <v>3675</v>
      </c>
      <c r="L990" s="3" t="s">
        <v>25</v>
      </c>
      <c r="M990" s="3">
        <v>1</v>
      </c>
      <c r="N990" s="40">
        <f t="shared" si="174"/>
        <v>3.6749999999999998</v>
      </c>
      <c r="O990" s="40">
        <f t="shared" si="175"/>
        <v>78.277500000000003</v>
      </c>
      <c r="P990" s="12">
        <v>0</v>
      </c>
      <c r="Q990" s="46">
        <f t="shared" si="178"/>
        <v>0</v>
      </c>
      <c r="R990" s="15"/>
      <c r="S990" s="3">
        <f t="shared" si="179"/>
        <v>3.6749999999999998</v>
      </c>
      <c r="T990" s="30" t="s">
        <v>2502</v>
      </c>
      <c r="U990" s="41">
        <f t="shared" si="176"/>
        <v>78.277500000000003</v>
      </c>
      <c r="V990" s="41">
        <f t="shared" si="177"/>
        <v>0</v>
      </c>
      <c r="W990" s="5"/>
      <c r="X990" s="3">
        <v>2.5724999999999998</v>
      </c>
      <c r="Y990" s="3">
        <f t="shared" si="172"/>
        <v>1.1025</v>
      </c>
      <c r="Z990" s="3">
        <f t="shared" si="180"/>
        <v>54.794249999999998</v>
      </c>
      <c r="AA990">
        <v>2572.5</v>
      </c>
      <c r="AB990" s="1">
        <f t="shared" si="173"/>
        <v>2.5724999999999998</v>
      </c>
    </row>
    <row r="991" spans="1:28" customFormat="1" ht="43.2" x14ac:dyDescent="0.3">
      <c r="A991" s="3">
        <f t="shared" si="181"/>
        <v>974</v>
      </c>
      <c r="B991" s="4" t="s">
        <v>918</v>
      </c>
      <c r="C991" s="3">
        <v>2</v>
      </c>
      <c r="D991" s="3" t="s">
        <v>1571</v>
      </c>
      <c r="E991" s="4" t="s">
        <v>1029</v>
      </c>
      <c r="F991" s="3" t="s">
        <v>7</v>
      </c>
      <c r="G991" s="3"/>
      <c r="H991" s="3"/>
      <c r="I991" s="3" t="s">
        <v>2496</v>
      </c>
      <c r="J991" s="3">
        <v>13.32</v>
      </c>
      <c r="K991" s="3">
        <v>2121</v>
      </c>
      <c r="L991" s="3" t="s">
        <v>25</v>
      </c>
      <c r="M991" s="3">
        <v>1</v>
      </c>
      <c r="N991" s="28">
        <f t="shared" si="174"/>
        <v>2.121</v>
      </c>
      <c r="O991" s="40">
        <f t="shared" si="175"/>
        <v>28.251719999999999</v>
      </c>
      <c r="P991" s="12">
        <v>0</v>
      </c>
      <c r="Q991" s="46">
        <f t="shared" si="178"/>
        <v>0</v>
      </c>
      <c r="R991" s="15"/>
      <c r="S991" s="3">
        <f t="shared" si="179"/>
        <v>2.121</v>
      </c>
      <c r="T991" s="30" t="s">
        <v>2502</v>
      </c>
      <c r="U991" s="41">
        <f t="shared" si="176"/>
        <v>28.251719999999999</v>
      </c>
      <c r="V991" s="41">
        <f t="shared" si="177"/>
        <v>0</v>
      </c>
      <c r="W991" s="5"/>
      <c r="X991" s="3">
        <v>1.2726</v>
      </c>
      <c r="Y991" s="3">
        <f t="shared" si="172"/>
        <v>0.84840000000000004</v>
      </c>
      <c r="Z991" s="3">
        <f t="shared" si="180"/>
        <v>16.951032000000001</v>
      </c>
      <c r="AA991">
        <v>1272.5999999999999</v>
      </c>
      <c r="AB991" s="1">
        <f t="shared" si="173"/>
        <v>1.2726</v>
      </c>
    </row>
    <row r="992" spans="1:28" customFormat="1" ht="43.2" x14ac:dyDescent="0.3">
      <c r="A992" s="3">
        <f t="shared" si="181"/>
        <v>975</v>
      </c>
      <c r="B992" s="4" t="s">
        <v>918</v>
      </c>
      <c r="C992" s="3">
        <v>2</v>
      </c>
      <c r="D992" s="3" t="s">
        <v>1571</v>
      </c>
      <c r="E992" s="4" t="s">
        <v>1030</v>
      </c>
      <c r="F992" s="3" t="s">
        <v>7</v>
      </c>
      <c r="G992" s="3"/>
      <c r="H992" s="3"/>
      <c r="I992" s="3" t="s">
        <v>2496</v>
      </c>
      <c r="J992" s="3">
        <v>13.32</v>
      </c>
      <c r="K992" s="3">
        <v>2121</v>
      </c>
      <c r="L992" s="3" t="s">
        <v>25</v>
      </c>
      <c r="M992" s="3">
        <v>1</v>
      </c>
      <c r="N992" s="28">
        <f t="shared" si="174"/>
        <v>2.121</v>
      </c>
      <c r="O992" s="40">
        <f t="shared" si="175"/>
        <v>28.251719999999999</v>
      </c>
      <c r="P992" s="12">
        <v>0</v>
      </c>
      <c r="Q992" s="46">
        <f t="shared" si="178"/>
        <v>0</v>
      </c>
      <c r="R992" s="15"/>
      <c r="S992" s="3">
        <f t="shared" si="179"/>
        <v>2.121</v>
      </c>
      <c r="T992" s="30" t="s">
        <v>2502</v>
      </c>
      <c r="U992" s="41">
        <f t="shared" si="176"/>
        <v>28.251719999999999</v>
      </c>
      <c r="V992" s="41">
        <f t="shared" si="177"/>
        <v>0</v>
      </c>
      <c r="W992" s="5"/>
      <c r="X992" s="3">
        <v>1.2726</v>
      </c>
      <c r="Y992" s="3">
        <f t="shared" si="172"/>
        <v>0.84840000000000004</v>
      </c>
      <c r="Z992" s="3">
        <f t="shared" si="180"/>
        <v>16.951032000000001</v>
      </c>
      <c r="AA992">
        <v>1272.5999999999999</v>
      </c>
      <c r="AB992" s="1">
        <f t="shared" si="173"/>
        <v>1.2726</v>
      </c>
    </row>
    <row r="993" spans="1:28" customFormat="1" ht="43.2" x14ac:dyDescent="0.3">
      <c r="A993" s="3">
        <f t="shared" si="181"/>
        <v>976</v>
      </c>
      <c r="B993" s="4" t="s">
        <v>918</v>
      </c>
      <c r="C993" s="3">
        <v>2</v>
      </c>
      <c r="D993" s="3" t="s">
        <v>1571</v>
      </c>
      <c r="E993" s="4" t="s">
        <v>1031</v>
      </c>
      <c r="F993" s="3" t="s">
        <v>7</v>
      </c>
      <c r="G993" s="3"/>
      <c r="H993" s="3"/>
      <c r="I993" s="3" t="s">
        <v>2496</v>
      </c>
      <c r="J993" s="3">
        <v>13.32</v>
      </c>
      <c r="K993" s="3">
        <v>2121</v>
      </c>
      <c r="L993" s="3" t="s">
        <v>25</v>
      </c>
      <c r="M993" s="3">
        <v>1</v>
      </c>
      <c r="N993" s="28">
        <f t="shared" si="174"/>
        <v>2.121</v>
      </c>
      <c r="O993" s="40">
        <f t="shared" si="175"/>
        <v>28.251719999999999</v>
      </c>
      <c r="P993" s="12">
        <v>0</v>
      </c>
      <c r="Q993" s="46">
        <f t="shared" si="178"/>
        <v>0</v>
      </c>
      <c r="R993" s="15"/>
      <c r="S993" s="3">
        <f t="shared" si="179"/>
        <v>2.121</v>
      </c>
      <c r="T993" s="30" t="s">
        <v>2502</v>
      </c>
      <c r="U993" s="41">
        <f t="shared" si="176"/>
        <v>28.251719999999999</v>
      </c>
      <c r="V993" s="41">
        <f t="shared" si="177"/>
        <v>0</v>
      </c>
      <c r="W993" s="5"/>
      <c r="X993" s="3">
        <v>1.2726</v>
      </c>
      <c r="Y993" s="3">
        <f t="shared" si="172"/>
        <v>0.84840000000000004</v>
      </c>
      <c r="Z993" s="3">
        <f t="shared" si="180"/>
        <v>16.951032000000001</v>
      </c>
      <c r="AA993">
        <v>1272.5999999999999</v>
      </c>
      <c r="AB993" s="1">
        <f t="shared" si="173"/>
        <v>1.2726</v>
      </c>
    </row>
    <row r="994" spans="1:28" customFormat="1" ht="43.2" x14ac:dyDescent="0.3">
      <c r="A994" s="3">
        <f t="shared" si="181"/>
        <v>977</v>
      </c>
      <c r="B994" s="4" t="s">
        <v>918</v>
      </c>
      <c r="C994" s="3">
        <v>2</v>
      </c>
      <c r="D994" s="3" t="s">
        <v>1571</v>
      </c>
      <c r="E994" s="4" t="s">
        <v>1032</v>
      </c>
      <c r="F994" s="3" t="s">
        <v>7</v>
      </c>
      <c r="G994" s="3"/>
      <c r="H994" s="3"/>
      <c r="I994" s="3" t="s">
        <v>2496</v>
      </c>
      <c r="J994" s="3">
        <v>13.32</v>
      </c>
      <c r="K994" s="3">
        <v>2121</v>
      </c>
      <c r="L994" s="3" t="s">
        <v>25</v>
      </c>
      <c r="M994" s="3">
        <v>1</v>
      </c>
      <c r="N994" s="28">
        <f t="shared" si="174"/>
        <v>2.121</v>
      </c>
      <c r="O994" s="40">
        <f t="shared" si="175"/>
        <v>28.251719999999999</v>
      </c>
      <c r="P994" s="12">
        <v>0</v>
      </c>
      <c r="Q994" s="46">
        <f t="shared" si="178"/>
        <v>0</v>
      </c>
      <c r="R994" s="15"/>
      <c r="S994" s="3">
        <f t="shared" si="179"/>
        <v>2.121</v>
      </c>
      <c r="T994" s="30" t="s">
        <v>2502</v>
      </c>
      <c r="U994" s="41">
        <f t="shared" si="176"/>
        <v>28.251719999999999</v>
      </c>
      <c r="V994" s="41">
        <f t="shared" si="177"/>
        <v>0</v>
      </c>
      <c r="W994" s="5"/>
      <c r="X994" s="3">
        <v>1.2726</v>
      </c>
      <c r="Y994" s="3">
        <f t="shared" si="172"/>
        <v>0.84840000000000004</v>
      </c>
      <c r="Z994" s="3">
        <f t="shared" si="180"/>
        <v>16.951032000000001</v>
      </c>
      <c r="AA994">
        <v>1272.5999999999999</v>
      </c>
      <c r="AB994" s="1">
        <f t="shared" si="173"/>
        <v>1.2726</v>
      </c>
    </row>
    <row r="995" spans="1:28" customFormat="1" ht="43.2" x14ac:dyDescent="0.3">
      <c r="A995" s="3">
        <f t="shared" si="181"/>
        <v>978</v>
      </c>
      <c r="B995" s="4" t="s">
        <v>918</v>
      </c>
      <c r="C995" s="3">
        <v>2</v>
      </c>
      <c r="D995" s="3" t="s">
        <v>1571</v>
      </c>
      <c r="E995" s="4" t="s">
        <v>1033</v>
      </c>
      <c r="F995" s="3" t="s">
        <v>7</v>
      </c>
      <c r="G995" s="3"/>
      <c r="H995" s="3"/>
      <c r="I995" s="3" t="s">
        <v>2496</v>
      </c>
      <c r="J995" s="3">
        <v>13.32</v>
      </c>
      <c r="K995" s="3">
        <v>2121</v>
      </c>
      <c r="L995" s="3" t="s">
        <v>25</v>
      </c>
      <c r="M995" s="3">
        <v>1</v>
      </c>
      <c r="N995" s="28">
        <f t="shared" si="174"/>
        <v>2.121</v>
      </c>
      <c r="O995" s="40">
        <f t="shared" si="175"/>
        <v>28.251719999999999</v>
      </c>
      <c r="P995" s="12">
        <v>0</v>
      </c>
      <c r="Q995" s="46">
        <f t="shared" si="178"/>
        <v>0</v>
      </c>
      <c r="R995" s="15"/>
      <c r="S995" s="3">
        <f t="shared" si="179"/>
        <v>2.121</v>
      </c>
      <c r="T995" s="30" t="s">
        <v>2502</v>
      </c>
      <c r="U995" s="41">
        <f t="shared" si="176"/>
        <v>28.251719999999999</v>
      </c>
      <c r="V995" s="41">
        <f t="shared" si="177"/>
        <v>0</v>
      </c>
      <c r="W995" s="5"/>
      <c r="X995" s="3">
        <v>1.2726</v>
      </c>
      <c r="Y995" s="3">
        <f t="shared" si="172"/>
        <v>0.84840000000000004</v>
      </c>
      <c r="Z995" s="3">
        <f t="shared" si="180"/>
        <v>16.951032000000001</v>
      </c>
      <c r="AA995">
        <v>1272.5999999999999</v>
      </c>
      <c r="AB995" s="1">
        <f t="shared" si="173"/>
        <v>1.2726</v>
      </c>
    </row>
    <row r="996" spans="1:28" customFormat="1" ht="43.2" x14ac:dyDescent="0.3">
      <c r="A996" s="3">
        <f t="shared" si="181"/>
        <v>979</v>
      </c>
      <c r="B996" s="4" t="s">
        <v>918</v>
      </c>
      <c r="C996" s="3">
        <v>2</v>
      </c>
      <c r="D996" s="3" t="s">
        <v>1571</v>
      </c>
      <c r="E996" s="4" t="s">
        <v>1034</v>
      </c>
      <c r="F996" s="3" t="s">
        <v>7</v>
      </c>
      <c r="G996" s="3"/>
      <c r="H996" s="3"/>
      <c r="I996" s="3" t="s">
        <v>2496</v>
      </c>
      <c r="J996" s="3">
        <v>13.32</v>
      </c>
      <c r="K996" s="3">
        <v>2121</v>
      </c>
      <c r="L996" s="3" t="s">
        <v>25</v>
      </c>
      <c r="M996" s="3">
        <v>1</v>
      </c>
      <c r="N996" s="28">
        <f t="shared" si="174"/>
        <v>2.121</v>
      </c>
      <c r="O996" s="40">
        <f t="shared" si="175"/>
        <v>28.251719999999999</v>
      </c>
      <c r="P996" s="12">
        <v>0</v>
      </c>
      <c r="Q996" s="46">
        <f t="shared" si="178"/>
        <v>0</v>
      </c>
      <c r="R996" s="15"/>
      <c r="S996" s="3">
        <f t="shared" si="179"/>
        <v>2.121</v>
      </c>
      <c r="T996" s="30" t="s">
        <v>2502</v>
      </c>
      <c r="U996" s="41">
        <f t="shared" si="176"/>
        <v>28.251719999999999</v>
      </c>
      <c r="V996" s="41">
        <f t="shared" si="177"/>
        <v>0</v>
      </c>
      <c r="W996" s="5"/>
      <c r="X996" s="3">
        <v>1.2726</v>
      </c>
      <c r="Y996" s="3">
        <f t="shared" si="172"/>
        <v>0.84840000000000004</v>
      </c>
      <c r="Z996" s="3">
        <f t="shared" si="180"/>
        <v>16.951032000000001</v>
      </c>
      <c r="AA996">
        <v>1272.5999999999999</v>
      </c>
      <c r="AB996" s="1">
        <f t="shared" si="173"/>
        <v>1.2726</v>
      </c>
    </row>
    <row r="997" spans="1:28" customFormat="1" ht="43.2" x14ac:dyDescent="0.3">
      <c r="A997" s="3">
        <f t="shared" si="181"/>
        <v>980</v>
      </c>
      <c r="B997" s="4" t="s">
        <v>918</v>
      </c>
      <c r="C997" s="3">
        <v>2</v>
      </c>
      <c r="D997" s="3" t="s">
        <v>1571</v>
      </c>
      <c r="E997" s="4" t="s">
        <v>1035</v>
      </c>
      <c r="F997" s="3" t="s">
        <v>7</v>
      </c>
      <c r="G997" s="3"/>
      <c r="H997" s="3"/>
      <c r="I997" s="3" t="s">
        <v>2496</v>
      </c>
      <c r="J997" s="3">
        <v>13.32</v>
      </c>
      <c r="K997" s="3">
        <v>1700</v>
      </c>
      <c r="L997" s="3" t="s">
        <v>25</v>
      </c>
      <c r="M997" s="3">
        <v>1</v>
      </c>
      <c r="N997" s="28">
        <f t="shared" si="174"/>
        <v>1.7</v>
      </c>
      <c r="O997" s="40">
        <f t="shared" si="175"/>
        <v>22.643999999999998</v>
      </c>
      <c r="P997" s="12">
        <v>0</v>
      </c>
      <c r="Q997" s="46">
        <f t="shared" si="178"/>
        <v>0</v>
      </c>
      <c r="R997" s="15"/>
      <c r="S997" s="3">
        <f t="shared" si="179"/>
        <v>1.7</v>
      </c>
      <c r="T997" s="30" t="s">
        <v>2502</v>
      </c>
      <c r="U997" s="41">
        <f t="shared" si="176"/>
        <v>22.643999999999998</v>
      </c>
      <c r="V997" s="41">
        <f t="shared" si="177"/>
        <v>0</v>
      </c>
      <c r="W997" s="5"/>
      <c r="X997" s="3">
        <v>1.02</v>
      </c>
      <c r="Y997" s="3">
        <f t="shared" si="172"/>
        <v>0.67999999999999994</v>
      </c>
      <c r="Z997" s="3">
        <f t="shared" si="180"/>
        <v>13.586400000000001</v>
      </c>
      <c r="AA997">
        <v>1020</v>
      </c>
      <c r="AB997" s="1">
        <f t="shared" si="173"/>
        <v>1.02</v>
      </c>
    </row>
    <row r="998" spans="1:28" customFormat="1" ht="43.2" x14ac:dyDescent="0.3">
      <c r="A998" s="3">
        <f t="shared" si="181"/>
        <v>981</v>
      </c>
      <c r="B998" s="4" t="s">
        <v>918</v>
      </c>
      <c r="C998" s="3">
        <v>2</v>
      </c>
      <c r="D998" s="3" t="s">
        <v>1571</v>
      </c>
      <c r="E998" s="4" t="s">
        <v>1036</v>
      </c>
      <c r="F998" s="3" t="s">
        <v>7</v>
      </c>
      <c r="G998" s="3"/>
      <c r="H998" s="3"/>
      <c r="I998" s="3" t="s">
        <v>2496</v>
      </c>
      <c r="J998" s="3">
        <v>13.32</v>
      </c>
      <c r="K998" s="3">
        <v>1300</v>
      </c>
      <c r="L998" s="3" t="s">
        <v>25</v>
      </c>
      <c r="M998" s="3">
        <v>1</v>
      </c>
      <c r="N998" s="28">
        <f t="shared" si="174"/>
        <v>1.3</v>
      </c>
      <c r="O998" s="40">
        <f t="shared" si="175"/>
        <v>17.316000000000003</v>
      </c>
      <c r="P998" s="12">
        <v>0</v>
      </c>
      <c r="Q998" s="46">
        <f t="shared" si="178"/>
        <v>0</v>
      </c>
      <c r="R998" s="15"/>
      <c r="S998" s="3">
        <f t="shared" si="179"/>
        <v>1.3</v>
      </c>
      <c r="T998" s="30" t="s">
        <v>2502</v>
      </c>
      <c r="U998" s="41">
        <f t="shared" si="176"/>
        <v>17.316000000000003</v>
      </c>
      <c r="V998" s="41">
        <f t="shared" si="177"/>
        <v>0</v>
      </c>
      <c r="W998" s="5"/>
      <c r="X998" s="3">
        <v>0.78</v>
      </c>
      <c r="Y998" s="3">
        <f t="shared" si="172"/>
        <v>0.52</v>
      </c>
      <c r="Z998" s="3">
        <f t="shared" si="180"/>
        <v>10.3896</v>
      </c>
      <c r="AA998">
        <v>780</v>
      </c>
      <c r="AB998" s="1">
        <f t="shared" si="173"/>
        <v>0.78</v>
      </c>
    </row>
    <row r="999" spans="1:28" customFormat="1" ht="43.2" x14ac:dyDescent="0.3">
      <c r="A999" s="3">
        <f t="shared" si="181"/>
        <v>982</v>
      </c>
      <c r="B999" s="4" t="s">
        <v>918</v>
      </c>
      <c r="C999" s="3">
        <v>2</v>
      </c>
      <c r="D999" s="3" t="s">
        <v>1571</v>
      </c>
      <c r="E999" s="4" t="s">
        <v>1037</v>
      </c>
      <c r="F999" s="3" t="s">
        <v>7</v>
      </c>
      <c r="G999" s="3"/>
      <c r="H999" s="3"/>
      <c r="I999" s="3" t="s">
        <v>2496</v>
      </c>
      <c r="J999" s="3">
        <v>13.32</v>
      </c>
      <c r="K999" s="3">
        <v>2940</v>
      </c>
      <c r="L999" s="3" t="s">
        <v>25</v>
      </c>
      <c r="M999" s="3">
        <v>1</v>
      </c>
      <c r="N999" s="28">
        <f t="shared" si="174"/>
        <v>2.94</v>
      </c>
      <c r="O999" s="40">
        <f t="shared" si="175"/>
        <v>39.160800000000002</v>
      </c>
      <c r="P999" s="12">
        <v>0</v>
      </c>
      <c r="Q999" s="46">
        <f t="shared" si="178"/>
        <v>0</v>
      </c>
      <c r="R999" s="15"/>
      <c r="S999" s="3">
        <f t="shared" si="179"/>
        <v>2.94</v>
      </c>
      <c r="T999" s="30" t="s">
        <v>2502</v>
      </c>
      <c r="U999" s="41">
        <f t="shared" si="176"/>
        <v>39.160800000000002</v>
      </c>
      <c r="V999" s="41">
        <f t="shared" si="177"/>
        <v>0</v>
      </c>
      <c r="W999" s="5"/>
      <c r="X999" s="3">
        <v>1.764</v>
      </c>
      <c r="Y999" s="3">
        <f t="shared" si="172"/>
        <v>1.1759999999999999</v>
      </c>
      <c r="Z999" s="3">
        <f t="shared" si="180"/>
        <v>23.496480000000002</v>
      </c>
      <c r="AA999">
        <v>1764</v>
      </c>
      <c r="AB999" s="1">
        <f t="shared" si="173"/>
        <v>1.764</v>
      </c>
    </row>
    <row r="1000" spans="1:28" customFormat="1" ht="43.2" x14ac:dyDescent="0.3">
      <c r="A1000" s="3">
        <f t="shared" si="181"/>
        <v>983</v>
      </c>
      <c r="B1000" s="4" t="s">
        <v>918</v>
      </c>
      <c r="C1000" s="3">
        <v>2</v>
      </c>
      <c r="D1000" s="3" t="s">
        <v>1571</v>
      </c>
      <c r="E1000" s="4" t="s">
        <v>1038</v>
      </c>
      <c r="F1000" s="3" t="s">
        <v>7</v>
      </c>
      <c r="G1000" s="3"/>
      <c r="H1000" s="3"/>
      <c r="I1000" s="3" t="s">
        <v>2496</v>
      </c>
      <c r="J1000" s="3">
        <v>13.32</v>
      </c>
      <c r="K1000" s="3">
        <v>2720</v>
      </c>
      <c r="L1000" s="3" t="s">
        <v>25</v>
      </c>
      <c r="M1000" s="3">
        <v>1</v>
      </c>
      <c r="N1000" s="28">
        <f t="shared" si="174"/>
        <v>2.72</v>
      </c>
      <c r="O1000" s="40">
        <f t="shared" si="175"/>
        <v>36.230400000000003</v>
      </c>
      <c r="P1000" s="12">
        <v>0</v>
      </c>
      <c r="Q1000" s="46">
        <f t="shared" si="178"/>
        <v>0</v>
      </c>
      <c r="R1000" s="15"/>
      <c r="S1000" s="3">
        <f t="shared" si="179"/>
        <v>2.72</v>
      </c>
      <c r="T1000" s="30" t="s">
        <v>2502</v>
      </c>
      <c r="U1000" s="41">
        <f t="shared" si="176"/>
        <v>36.230400000000003</v>
      </c>
      <c r="V1000" s="41">
        <f t="shared" si="177"/>
        <v>0</v>
      </c>
      <c r="W1000" s="5"/>
      <c r="X1000" s="3">
        <v>1.6319999999999999</v>
      </c>
      <c r="Y1000" s="3">
        <f t="shared" si="172"/>
        <v>1.0880000000000003</v>
      </c>
      <c r="Z1000" s="3">
        <f t="shared" si="180"/>
        <v>21.738239999999998</v>
      </c>
      <c r="AA1000">
        <v>1632</v>
      </c>
      <c r="AB1000" s="1">
        <f t="shared" si="173"/>
        <v>1.6319999999999999</v>
      </c>
    </row>
    <row r="1001" spans="1:28" customFormat="1" ht="43.2" x14ac:dyDescent="0.3">
      <c r="A1001" s="3">
        <f t="shared" si="181"/>
        <v>984</v>
      </c>
      <c r="B1001" s="4" t="s">
        <v>918</v>
      </c>
      <c r="C1001" s="3">
        <v>2</v>
      </c>
      <c r="D1001" s="3" t="s">
        <v>1571</v>
      </c>
      <c r="E1001" s="4" t="s">
        <v>1039</v>
      </c>
      <c r="F1001" s="3" t="s">
        <v>7</v>
      </c>
      <c r="G1001" s="3"/>
      <c r="H1001" s="3"/>
      <c r="I1001" s="3" t="s">
        <v>2496</v>
      </c>
      <c r="J1001" s="3">
        <v>13.32</v>
      </c>
      <c r="K1001" s="3">
        <v>1430</v>
      </c>
      <c r="L1001" s="3" t="s">
        <v>25</v>
      </c>
      <c r="M1001" s="3">
        <v>1</v>
      </c>
      <c r="N1001" s="28">
        <f t="shared" si="174"/>
        <v>1.43</v>
      </c>
      <c r="O1001" s="40">
        <f t="shared" si="175"/>
        <v>19.047599999999999</v>
      </c>
      <c r="P1001" s="12">
        <v>0</v>
      </c>
      <c r="Q1001" s="46">
        <f t="shared" si="178"/>
        <v>0</v>
      </c>
      <c r="R1001" s="15"/>
      <c r="S1001" s="3">
        <f t="shared" si="179"/>
        <v>1.43</v>
      </c>
      <c r="T1001" s="30" t="s">
        <v>2502</v>
      </c>
      <c r="U1001" s="41">
        <f t="shared" si="176"/>
        <v>19.047599999999999</v>
      </c>
      <c r="V1001" s="41">
        <f t="shared" si="177"/>
        <v>0</v>
      </c>
      <c r="W1001" s="5"/>
      <c r="X1001" s="3">
        <v>0.85799999999999998</v>
      </c>
      <c r="Y1001" s="3">
        <f t="shared" si="172"/>
        <v>0.57199999999999995</v>
      </c>
      <c r="Z1001" s="3">
        <f t="shared" si="180"/>
        <v>11.428559999999999</v>
      </c>
      <c r="AA1001">
        <v>858</v>
      </c>
      <c r="AB1001" s="1">
        <f t="shared" si="173"/>
        <v>0.85799999999999998</v>
      </c>
    </row>
    <row r="1002" spans="1:28" customFormat="1" ht="43.2" x14ac:dyDescent="0.3">
      <c r="A1002" s="3">
        <f t="shared" si="181"/>
        <v>985</v>
      </c>
      <c r="B1002" s="4" t="s">
        <v>918</v>
      </c>
      <c r="C1002" s="3">
        <v>2</v>
      </c>
      <c r="D1002" s="3" t="s">
        <v>1571</v>
      </c>
      <c r="E1002" s="4" t="s">
        <v>1040</v>
      </c>
      <c r="F1002" s="3" t="s">
        <v>7</v>
      </c>
      <c r="G1002" s="3"/>
      <c r="H1002" s="3"/>
      <c r="I1002" s="3" t="s">
        <v>2496</v>
      </c>
      <c r="J1002" s="3">
        <v>13.32</v>
      </c>
      <c r="K1002" s="3">
        <v>2121</v>
      </c>
      <c r="L1002" s="3" t="s">
        <v>25</v>
      </c>
      <c r="M1002" s="3">
        <v>1</v>
      </c>
      <c r="N1002" s="28">
        <f t="shared" si="174"/>
        <v>2.121</v>
      </c>
      <c r="O1002" s="40">
        <f t="shared" si="175"/>
        <v>28.251719999999999</v>
      </c>
      <c r="P1002" s="12">
        <v>0</v>
      </c>
      <c r="Q1002" s="46">
        <f t="shared" si="178"/>
        <v>0</v>
      </c>
      <c r="R1002" s="15"/>
      <c r="S1002" s="3">
        <f t="shared" si="179"/>
        <v>2.121</v>
      </c>
      <c r="T1002" s="30" t="s">
        <v>2502</v>
      </c>
      <c r="U1002" s="41">
        <f t="shared" si="176"/>
        <v>28.251719999999999</v>
      </c>
      <c r="V1002" s="41">
        <f t="shared" si="177"/>
        <v>0</v>
      </c>
      <c r="W1002" s="5"/>
      <c r="X1002" s="3">
        <v>1.2726</v>
      </c>
      <c r="Y1002" s="3">
        <f t="shared" si="172"/>
        <v>0.84840000000000004</v>
      </c>
      <c r="Z1002" s="3">
        <f t="shared" si="180"/>
        <v>16.951032000000001</v>
      </c>
      <c r="AA1002">
        <v>1272.5999999999999</v>
      </c>
      <c r="AB1002" s="1">
        <f t="shared" si="173"/>
        <v>1.2726</v>
      </c>
    </row>
    <row r="1003" spans="1:28" customFormat="1" ht="43.2" x14ac:dyDescent="0.3">
      <c r="A1003" s="3">
        <f t="shared" si="181"/>
        <v>986</v>
      </c>
      <c r="B1003" s="4" t="s">
        <v>918</v>
      </c>
      <c r="C1003" s="3">
        <v>2</v>
      </c>
      <c r="D1003" s="3" t="s">
        <v>1571</v>
      </c>
      <c r="E1003" s="4" t="s">
        <v>1041</v>
      </c>
      <c r="F1003" s="3" t="s">
        <v>7</v>
      </c>
      <c r="G1003" s="3"/>
      <c r="H1003" s="3"/>
      <c r="I1003" s="3" t="s">
        <v>2496</v>
      </c>
      <c r="J1003" s="3">
        <v>13.32</v>
      </c>
      <c r="K1003" s="3">
        <v>2121</v>
      </c>
      <c r="L1003" s="3" t="s">
        <v>25</v>
      </c>
      <c r="M1003" s="3">
        <v>1</v>
      </c>
      <c r="N1003" s="28">
        <f t="shared" si="174"/>
        <v>2.121</v>
      </c>
      <c r="O1003" s="40">
        <f t="shared" si="175"/>
        <v>28.251719999999999</v>
      </c>
      <c r="P1003" s="12">
        <v>0</v>
      </c>
      <c r="Q1003" s="46">
        <f t="shared" si="178"/>
        <v>0</v>
      </c>
      <c r="R1003" s="15"/>
      <c r="S1003" s="3">
        <f t="shared" si="179"/>
        <v>2.121</v>
      </c>
      <c r="T1003" s="30" t="s">
        <v>2502</v>
      </c>
      <c r="U1003" s="41">
        <f t="shared" si="176"/>
        <v>28.251719999999999</v>
      </c>
      <c r="V1003" s="41">
        <f t="shared" si="177"/>
        <v>0</v>
      </c>
      <c r="W1003" s="5"/>
      <c r="X1003" s="3">
        <v>1.2726</v>
      </c>
      <c r="Y1003" s="3">
        <f t="shared" si="172"/>
        <v>0.84840000000000004</v>
      </c>
      <c r="Z1003" s="3">
        <f t="shared" si="180"/>
        <v>16.951032000000001</v>
      </c>
      <c r="AA1003">
        <v>1272.5999999999999</v>
      </c>
      <c r="AB1003" s="1">
        <f t="shared" si="173"/>
        <v>1.2726</v>
      </c>
    </row>
    <row r="1004" spans="1:28" customFormat="1" ht="43.2" x14ac:dyDescent="0.3">
      <c r="A1004" s="3">
        <f t="shared" si="181"/>
        <v>987</v>
      </c>
      <c r="B1004" s="4" t="s">
        <v>918</v>
      </c>
      <c r="C1004" s="3">
        <v>2</v>
      </c>
      <c r="D1004" s="3" t="s">
        <v>1571</v>
      </c>
      <c r="E1004" s="4" t="s">
        <v>1042</v>
      </c>
      <c r="F1004" s="3" t="s">
        <v>7</v>
      </c>
      <c r="G1004" s="3"/>
      <c r="H1004" s="3"/>
      <c r="I1004" s="3" t="s">
        <v>2496</v>
      </c>
      <c r="J1004" s="3">
        <v>13.32</v>
      </c>
      <c r="K1004" s="3">
        <v>2121</v>
      </c>
      <c r="L1004" s="3" t="s">
        <v>25</v>
      </c>
      <c r="M1004" s="3">
        <v>1</v>
      </c>
      <c r="N1004" s="28">
        <f t="shared" si="174"/>
        <v>2.121</v>
      </c>
      <c r="O1004" s="40">
        <f t="shared" si="175"/>
        <v>28.251719999999999</v>
      </c>
      <c r="P1004" s="12">
        <v>0</v>
      </c>
      <c r="Q1004" s="46">
        <f t="shared" si="178"/>
        <v>0</v>
      </c>
      <c r="R1004" s="15"/>
      <c r="S1004" s="3">
        <f t="shared" si="179"/>
        <v>2.121</v>
      </c>
      <c r="T1004" s="30" t="s">
        <v>2502</v>
      </c>
      <c r="U1004" s="41">
        <f t="shared" si="176"/>
        <v>28.251719999999999</v>
      </c>
      <c r="V1004" s="41">
        <f t="shared" si="177"/>
        <v>0</v>
      </c>
      <c r="W1004" s="5"/>
      <c r="X1004" s="3">
        <v>1.2726</v>
      </c>
      <c r="Y1004" s="3">
        <f t="shared" si="172"/>
        <v>0.84840000000000004</v>
      </c>
      <c r="Z1004" s="3">
        <f t="shared" si="180"/>
        <v>16.951032000000001</v>
      </c>
      <c r="AA1004">
        <v>1272.5999999999999</v>
      </c>
      <c r="AB1004" s="1">
        <f t="shared" si="173"/>
        <v>1.2726</v>
      </c>
    </row>
    <row r="1005" spans="1:28" customFormat="1" ht="43.2" x14ac:dyDescent="0.3">
      <c r="A1005" s="3">
        <f t="shared" si="181"/>
        <v>988</v>
      </c>
      <c r="B1005" s="4" t="s">
        <v>918</v>
      </c>
      <c r="C1005" s="3">
        <v>2</v>
      </c>
      <c r="D1005" s="3" t="s">
        <v>1571</v>
      </c>
      <c r="E1005" s="4" t="s">
        <v>1043</v>
      </c>
      <c r="F1005" s="3" t="s">
        <v>7</v>
      </c>
      <c r="G1005" s="3"/>
      <c r="H1005" s="3"/>
      <c r="I1005" s="3" t="s">
        <v>2496</v>
      </c>
      <c r="J1005" s="3">
        <v>13.32</v>
      </c>
      <c r="K1005" s="3">
        <v>2121</v>
      </c>
      <c r="L1005" s="3" t="s">
        <v>25</v>
      </c>
      <c r="M1005" s="3">
        <v>1</v>
      </c>
      <c r="N1005" s="28">
        <f t="shared" si="174"/>
        <v>2.121</v>
      </c>
      <c r="O1005" s="40">
        <f t="shared" si="175"/>
        <v>28.251719999999999</v>
      </c>
      <c r="P1005" s="12">
        <v>0</v>
      </c>
      <c r="Q1005" s="46">
        <f t="shared" si="178"/>
        <v>0</v>
      </c>
      <c r="R1005" s="15"/>
      <c r="S1005" s="3">
        <f t="shared" si="179"/>
        <v>2.121</v>
      </c>
      <c r="T1005" s="30" t="s">
        <v>2502</v>
      </c>
      <c r="U1005" s="41">
        <f t="shared" si="176"/>
        <v>28.251719999999999</v>
      </c>
      <c r="V1005" s="41">
        <f t="shared" si="177"/>
        <v>0</v>
      </c>
      <c r="W1005" s="5"/>
      <c r="X1005" s="3">
        <v>1.2726</v>
      </c>
      <c r="Y1005" s="3">
        <f t="shared" ref="Y1005:Y1068" si="182">N1005-X1005</f>
        <v>0.84840000000000004</v>
      </c>
      <c r="Z1005" s="3">
        <f t="shared" si="180"/>
        <v>16.951032000000001</v>
      </c>
      <c r="AA1005">
        <v>1272.5999999999999</v>
      </c>
      <c r="AB1005" s="1">
        <f t="shared" si="173"/>
        <v>1.2726</v>
      </c>
    </row>
    <row r="1006" spans="1:28" customFormat="1" ht="43.2" x14ac:dyDescent="0.3">
      <c r="A1006" s="3">
        <f t="shared" si="181"/>
        <v>989</v>
      </c>
      <c r="B1006" s="4" t="s">
        <v>918</v>
      </c>
      <c r="C1006" s="3">
        <v>2</v>
      </c>
      <c r="D1006" s="3" t="s">
        <v>1571</v>
      </c>
      <c r="E1006" s="4" t="s">
        <v>1044</v>
      </c>
      <c r="F1006" s="3" t="s">
        <v>7</v>
      </c>
      <c r="G1006" s="3"/>
      <c r="H1006" s="3"/>
      <c r="I1006" s="3" t="s">
        <v>2496</v>
      </c>
      <c r="J1006" s="3">
        <v>13.32</v>
      </c>
      <c r="K1006" s="3">
        <v>2121</v>
      </c>
      <c r="L1006" s="3" t="s">
        <v>25</v>
      </c>
      <c r="M1006" s="3">
        <v>1</v>
      </c>
      <c r="N1006" s="28">
        <f t="shared" si="174"/>
        <v>2.121</v>
      </c>
      <c r="O1006" s="40">
        <f t="shared" si="175"/>
        <v>28.251719999999999</v>
      </c>
      <c r="P1006" s="12">
        <v>0</v>
      </c>
      <c r="Q1006" s="46">
        <f t="shared" si="178"/>
        <v>0</v>
      </c>
      <c r="R1006" s="15"/>
      <c r="S1006" s="3">
        <f t="shared" si="179"/>
        <v>2.121</v>
      </c>
      <c r="T1006" s="30" t="s">
        <v>2502</v>
      </c>
      <c r="U1006" s="41">
        <f t="shared" si="176"/>
        <v>28.251719999999999</v>
      </c>
      <c r="V1006" s="41">
        <f t="shared" si="177"/>
        <v>0</v>
      </c>
      <c r="W1006" s="5"/>
      <c r="X1006" s="3">
        <v>1.2726</v>
      </c>
      <c r="Y1006" s="3">
        <f t="shared" si="182"/>
        <v>0.84840000000000004</v>
      </c>
      <c r="Z1006" s="3">
        <f t="shared" si="180"/>
        <v>16.951032000000001</v>
      </c>
      <c r="AA1006">
        <v>1272.5999999999999</v>
      </c>
      <c r="AB1006" s="1">
        <f t="shared" si="173"/>
        <v>1.2726</v>
      </c>
    </row>
    <row r="1007" spans="1:28" customFormat="1" ht="43.2" x14ac:dyDescent="0.3">
      <c r="A1007" s="3">
        <f t="shared" si="181"/>
        <v>990</v>
      </c>
      <c r="B1007" s="4" t="s">
        <v>918</v>
      </c>
      <c r="C1007" s="3">
        <v>2</v>
      </c>
      <c r="D1007" s="3" t="s">
        <v>1571</v>
      </c>
      <c r="E1007" s="4" t="s">
        <v>1045</v>
      </c>
      <c r="F1007" s="3" t="s">
        <v>7</v>
      </c>
      <c r="G1007" s="3"/>
      <c r="H1007" s="3"/>
      <c r="I1007" s="3" t="s">
        <v>2496</v>
      </c>
      <c r="J1007" s="3">
        <v>13.32</v>
      </c>
      <c r="K1007" s="3">
        <v>2121</v>
      </c>
      <c r="L1007" s="3" t="s">
        <v>25</v>
      </c>
      <c r="M1007" s="3">
        <v>1</v>
      </c>
      <c r="N1007" s="28">
        <f t="shared" si="174"/>
        <v>2.121</v>
      </c>
      <c r="O1007" s="40">
        <f t="shared" si="175"/>
        <v>28.251719999999999</v>
      </c>
      <c r="P1007" s="12">
        <v>0</v>
      </c>
      <c r="Q1007" s="46">
        <f t="shared" si="178"/>
        <v>0</v>
      </c>
      <c r="R1007" s="15"/>
      <c r="S1007" s="3">
        <f t="shared" si="179"/>
        <v>2.121</v>
      </c>
      <c r="T1007" s="30" t="s">
        <v>2502</v>
      </c>
      <c r="U1007" s="41">
        <f t="shared" si="176"/>
        <v>28.251719999999999</v>
      </c>
      <c r="V1007" s="41">
        <f t="shared" si="177"/>
        <v>0</v>
      </c>
      <c r="W1007" s="5"/>
      <c r="X1007" s="3">
        <v>1.2726</v>
      </c>
      <c r="Y1007" s="3">
        <f t="shared" si="182"/>
        <v>0.84840000000000004</v>
      </c>
      <c r="Z1007" s="3">
        <f t="shared" si="180"/>
        <v>16.951032000000001</v>
      </c>
      <c r="AA1007">
        <v>1272.5999999999999</v>
      </c>
      <c r="AB1007" s="1">
        <f t="shared" si="173"/>
        <v>1.2726</v>
      </c>
    </row>
    <row r="1008" spans="1:28" customFormat="1" ht="43.2" x14ac:dyDescent="0.3">
      <c r="A1008" s="3">
        <f t="shared" si="181"/>
        <v>991</v>
      </c>
      <c r="B1008" s="4" t="s">
        <v>918</v>
      </c>
      <c r="C1008" s="3">
        <v>2</v>
      </c>
      <c r="D1008" s="3" t="s">
        <v>1571</v>
      </c>
      <c r="E1008" s="4" t="s">
        <v>1046</v>
      </c>
      <c r="F1008" s="3" t="s">
        <v>7</v>
      </c>
      <c r="G1008" s="3"/>
      <c r="H1008" s="3"/>
      <c r="I1008" s="3" t="s">
        <v>2496</v>
      </c>
      <c r="J1008" s="3">
        <v>13.32</v>
      </c>
      <c r="K1008" s="3">
        <v>2121</v>
      </c>
      <c r="L1008" s="3" t="s">
        <v>25</v>
      </c>
      <c r="M1008" s="3">
        <v>1</v>
      </c>
      <c r="N1008" s="28">
        <f t="shared" si="174"/>
        <v>2.121</v>
      </c>
      <c r="O1008" s="40">
        <f t="shared" si="175"/>
        <v>28.251719999999999</v>
      </c>
      <c r="P1008" s="12">
        <v>0</v>
      </c>
      <c r="Q1008" s="46">
        <f t="shared" si="178"/>
        <v>0</v>
      </c>
      <c r="R1008" s="15"/>
      <c r="S1008" s="3">
        <f t="shared" si="179"/>
        <v>2.121</v>
      </c>
      <c r="T1008" s="30" t="s">
        <v>2502</v>
      </c>
      <c r="U1008" s="41">
        <f t="shared" si="176"/>
        <v>28.251719999999999</v>
      </c>
      <c r="V1008" s="41">
        <f t="shared" si="177"/>
        <v>0</v>
      </c>
      <c r="W1008" s="5"/>
      <c r="X1008" s="3">
        <v>1.2726</v>
      </c>
      <c r="Y1008" s="3">
        <f t="shared" si="182"/>
        <v>0.84840000000000004</v>
      </c>
      <c r="Z1008" s="3">
        <f t="shared" si="180"/>
        <v>16.951032000000001</v>
      </c>
      <c r="AA1008">
        <v>1272.5999999999999</v>
      </c>
      <c r="AB1008" s="1">
        <f t="shared" si="173"/>
        <v>1.2726</v>
      </c>
    </row>
    <row r="1009" spans="1:28" customFormat="1" ht="43.2" x14ac:dyDescent="0.3">
      <c r="A1009" s="3">
        <f t="shared" si="181"/>
        <v>992</v>
      </c>
      <c r="B1009" s="4" t="s">
        <v>918</v>
      </c>
      <c r="C1009" s="3">
        <v>2</v>
      </c>
      <c r="D1009" s="3" t="s">
        <v>1571</v>
      </c>
      <c r="E1009" s="4" t="s">
        <v>1047</v>
      </c>
      <c r="F1009" s="3" t="s">
        <v>7</v>
      </c>
      <c r="G1009" s="3"/>
      <c r="H1009" s="3"/>
      <c r="I1009" s="3" t="s">
        <v>2496</v>
      </c>
      <c r="J1009" s="3">
        <v>13.32</v>
      </c>
      <c r="K1009" s="3">
        <v>2121</v>
      </c>
      <c r="L1009" s="3" t="s">
        <v>25</v>
      </c>
      <c r="M1009" s="3">
        <v>1</v>
      </c>
      <c r="N1009" s="28">
        <f t="shared" si="174"/>
        <v>2.121</v>
      </c>
      <c r="O1009" s="40">
        <f t="shared" si="175"/>
        <v>28.251719999999999</v>
      </c>
      <c r="P1009" s="12">
        <v>0</v>
      </c>
      <c r="Q1009" s="46">
        <f t="shared" si="178"/>
        <v>0</v>
      </c>
      <c r="R1009" s="15"/>
      <c r="S1009" s="3">
        <f t="shared" si="179"/>
        <v>2.121</v>
      </c>
      <c r="T1009" s="30" t="s">
        <v>2502</v>
      </c>
      <c r="U1009" s="41">
        <f t="shared" si="176"/>
        <v>28.251719999999999</v>
      </c>
      <c r="V1009" s="41">
        <f t="shared" si="177"/>
        <v>0</v>
      </c>
      <c r="W1009" s="5"/>
      <c r="X1009" s="3">
        <v>1.2726</v>
      </c>
      <c r="Y1009" s="3">
        <f t="shared" si="182"/>
        <v>0.84840000000000004</v>
      </c>
      <c r="Z1009" s="3">
        <f t="shared" si="180"/>
        <v>16.951032000000001</v>
      </c>
      <c r="AA1009">
        <v>1272.5999999999999</v>
      </c>
      <c r="AB1009" s="1">
        <f t="shared" si="173"/>
        <v>1.2726</v>
      </c>
    </row>
    <row r="1010" spans="1:28" customFormat="1" ht="43.2" x14ac:dyDescent="0.3">
      <c r="A1010" s="3">
        <f t="shared" si="181"/>
        <v>993</v>
      </c>
      <c r="B1010" s="4" t="s">
        <v>918</v>
      </c>
      <c r="C1010" s="3">
        <v>2</v>
      </c>
      <c r="D1010" s="3" t="s">
        <v>1571</v>
      </c>
      <c r="E1010" s="4" t="s">
        <v>1048</v>
      </c>
      <c r="F1010" s="3" t="s">
        <v>7</v>
      </c>
      <c r="G1010" s="3"/>
      <c r="H1010" s="3"/>
      <c r="I1010" s="3" t="s">
        <v>2496</v>
      </c>
      <c r="J1010" s="3">
        <v>13.32</v>
      </c>
      <c r="K1010" s="3">
        <v>2330</v>
      </c>
      <c r="L1010" s="3" t="s">
        <v>25</v>
      </c>
      <c r="M1010" s="3">
        <v>1</v>
      </c>
      <c r="N1010" s="28">
        <f t="shared" si="174"/>
        <v>2.33</v>
      </c>
      <c r="O1010" s="40">
        <f t="shared" si="175"/>
        <v>31.035600000000002</v>
      </c>
      <c r="P1010" s="12">
        <v>0</v>
      </c>
      <c r="Q1010" s="46">
        <f t="shared" si="178"/>
        <v>0</v>
      </c>
      <c r="R1010" s="15"/>
      <c r="S1010" s="3">
        <f t="shared" si="179"/>
        <v>2.33</v>
      </c>
      <c r="T1010" s="30" t="s">
        <v>2502</v>
      </c>
      <c r="U1010" s="41">
        <f t="shared" si="176"/>
        <v>31.035600000000002</v>
      </c>
      <c r="V1010" s="41">
        <f t="shared" si="177"/>
        <v>0</v>
      </c>
      <c r="W1010" s="5"/>
      <c r="X1010" s="3">
        <v>1.3979999999999999</v>
      </c>
      <c r="Y1010" s="3">
        <f t="shared" si="182"/>
        <v>0.93200000000000016</v>
      </c>
      <c r="Z1010" s="3">
        <f t="shared" si="180"/>
        <v>18.621359999999999</v>
      </c>
      <c r="AA1010">
        <v>1398</v>
      </c>
      <c r="AB1010" s="1">
        <f t="shared" si="173"/>
        <v>1.3979999999999999</v>
      </c>
    </row>
    <row r="1011" spans="1:28" customFormat="1" ht="43.2" x14ac:dyDescent="0.3">
      <c r="A1011" s="3">
        <f t="shared" si="181"/>
        <v>994</v>
      </c>
      <c r="B1011" s="4" t="s">
        <v>918</v>
      </c>
      <c r="C1011" s="3">
        <v>2</v>
      </c>
      <c r="D1011" s="3" t="s">
        <v>1571</v>
      </c>
      <c r="E1011" s="4" t="s">
        <v>1049</v>
      </c>
      <c r="F1011" s="3" t="s">
        <v>7</v>
      </c>
      <c r="G1011" s="3"/>
      <c r="H1011" s="3"/>
      <c r="I1011" s="3" t="s">
        <v>2496</v>
      </c>
      <c r="J1011" s="3">
        <v>13.32</v>
      </c>
      <c r="K1011" s="3">
        <v>2330</v>
      </c>
      <c r="L1011" s="3" t="s">
        <v>25</v>
      </c>
      <c r="M1011" s="3">
        <v>1</v>
      </c>
      <c r="N1011" s="28">
        <f t="shared" si="174"/>
        <v>2.33</v>
      </c>
      <c r="O1011" s="40">
        <f t="shared" si="175"/>
        <v>31.035600000000002</v>
      </c>
      <c r="P1011" s="12">
        <v>0</v>
      </c>
      <c r="Q1011" s="46">
        <f t="shared" si="178"/>
        <v>0</v>
      </c>
      <c r="R1011" s="15"/>
      <c r="S1011" s="3">
        <f t="shared" si="179"/>
        <v>2.33</v>
      </c>
      <c r="T1011" s="30" t="s">
        <v>2502</v>
      </c>
      <c r="U1011" s="41">
        <f t="shared" si="176"/>
        <v>31.035600000000002</v>
      </c>
      <c r="V1011" s="41">
        <f t="shared" si="177"/>
        <v>0</v>
      </c>
      <c r="W1011" s="5"/>
      <c r="X1011" s="3">
        <v>1.3979999999999999</v>
      </c>
      <c r="Y1011" s="3">
        <f t="shared" si="182"/>
        <v>0.93200000000000016</v>
      </c>
      <c r="Z1011" s="3">
        <f t="shared" si="180"/>
        <v>18.621359999999999</v>
      </c>
      <c r="AA1011">
        <v>1398</v>
      </c>
      <c r="AB1011" s="1">
        <f t="shared" si="173"/>
        <v>1.3979999999999999</v>
      </c>
    </row>
    <row r="1012" spans="1:28" customFormat="1" ht="43.2" x14ac:dyDescent="0.3">
      <c r="A1012" s="3">
        <f t="shared" si="181"/>
        <v>995</v>
      </c>
      <c r="B1012" s="4" t="s">
        <v>918</v>
      </c>
      <c r="C1012" s="3">
        <v>2</v>
      </c>
      <c r="D1012" s="3" t="s">
        <v>1571</v>
      </c>
      <c r="E1012" s="4" t="s">
        <v>1050</v>
      </c>
      <c r="F1012" s="3" t="s">
        <v>7</v>
      </c>
      <c r="G1012" s="3"/>
      <c r="H1012" s="3"/>
      <c r="I1012" s="3" t="s">
        <v>2496</v>
      </c>
      <c r="J1012" s="3">
        <v>13.32</v>
      </c>
      <c r="K1012" s="3">
        <v>2330</v>
      </c>
      <c r="L1012" s="3" t="s">
        <v>25</v>
      </c>
      <c r="M1012" s="3">
        <v>1</v>
      </c>
      <c r="N1012" s="28">
        <f t="shared" si="174"/>
        <v>2.33</v>
      </c>
      <c r="O1012" s="40">
        <f t="shared" si="175"/>
        <v>31.035600000000002</v>
      </c>
      <c r="P1012" s="12">
        <v>0</v>
      </c>
      <c r="Q1012" s="46">
        <f t="shared" si="178"/>
        <v>0</v>
      </c>
      <c r="R1012" s="15"/>
      <c r="S1012" s="3">
        <f t="shared" si="179"/>
        <v>2.33</v>
      </c>
      <c r="T1012" s="30" t="s">
        <v>2502</v>
      </c>
      <c r="U1012" s="41">
        <f t="shared" si="176"/>
        <v>31.035600000000002</v>
      </c>
      <c r="V1012" s="41">
        <f t="shared" si="177"/>
        <v>0</v>
      </c>
      <c r="W1012" s="5"/>
      <c r="X1012" s="3">
        <v>1.3979999999999999</v>
      </c>
      <c r="Y1012" s="3">
        <f t="shared" si="182"/>
        <v>0.93200000000000016</v>
      </c>
      <c r="Z1012" s="3">
        <f t="shared" si="180"/>
        <v>18.621359999999999</v>
      </c>
      <c r="AA1012">
        <v>1398</v>
      </c>
      <c r="AB1012" s="1">
        <f t="shared" si="173"/>
        <v>1.3979999999999999</v>
      </c>
    </row>
    <row r="1013" spans="1:28" customFormat="1" ht="43.2" x14ac:dyDescent="0.3">
      <c r="A1013" s="3">
        <f t="shared" si="181"/>
        <v>996</v>
      </c>
      <c r="B1013" s="4" t="s">
        <v>918</v>
      </c>
      <c r="C1013" s="3">
        <v>2</v>
      </c>
      <c r="D1013" s="3" t="s">
        <v>1571</v>
      </c>
      <c r="E1013" s="4" t="s">
        <v>1051</v>
      </c>
      <c r="F1013" s="3" t="s">
        <v>7</v>
      </c>
      <c r="G1013" s="3"/>
      <c r="H1013" s="3"/>
      <c r="I1013" s="3" t="s">
        <v>2496</v>
      </c>
      <c r="J1013" s="3">
        <v>13.32</v>
      </c>
      <c r="K1013" s="3">
        <v>2040</v>
      </c>
      <c r="L1013" s="3" t="s">
        <v>25</v>
      </c>
      <c r="M1013" s="3">
        <v>1</v>
      </c>
      <c r="N1013" s="28">
        <f t="shared" si="174"/>
        <v>2.04</v>
      </c>
      <c r="O1013" s="40">
        <f t="shared" si="175"/>
        <v>27.172800000000002</v>
      </c>
      <c r="P1013" s="12">
        <v>0</v>
      </c>
      <c r="Q1013" s="46">
        <f t="shared" si="178"/>
        <v>0</v>
      </c>
      <c r="R1013" s="15"/>
      <c r="S1013" s="3">
        <f t="shared" si="179"/>
        <v>2.04</v>
      </c>
      <c r="T1013" s="30" t="s">
        <v>2502</v>
      </c>
      <c r="U1013" s="41">
        <f t="shared" si="176"/>
        <v>27.172800000000002</v>
      </c>
      <c r="V1013" s="41">
        <f t="shared" si="177"/>
        <v>0</v>
      </c>
      <c r="W1013" s="5"/>
      <c r="X1013" s="3">
        <v>1.224</v>
      </c>
      <c r="Y1013" s="3">
        <f t="shared" si="182"/>
        <v>0.81600000000000006</v>
      </c>
      <c r="Z1013" s="3">
        <f t="shared" si="180"/>
        <v>16.30368</v>
      </c>
      <c r="AA1013">
        <v>1224</v>
      </c>
      <c r="AB1013" s="1">
        <f t="shared" si="173"/>
        <v>1.224</v>
      </c>
    </row>
    <row r="1014" spans="1:28" customFormat="1" ht="43.2" x14ac:dyDescent="0.3">
      <c r="A1014" s="3">
        <f t="shared" si="181"/>
        <v>997</v>
      </c>
      <c r="B1014" s="4" t="s">
        <v>918</v>
      </c>
      <c r="C1014" s="3">
        <v>2</v>
      </c>
      <c r="D1014" s="3" t="s">
        <v>1571</v>
      </c>
      <c r="E1014" s="4" t="s">
        <v>1052</v>
      </c>
      <c r="F1014" s="3" t="s">
        <v>7</v>
      </c>
      <c r="G1014" s="3"/>
      <c r="H1014" s="3"/>
      <c r="I1014" s="3" t="s">
        <v>2496</v>
      </c>
      <c r="J1014" s="3">
        <v>13.32</v>
      </c>
      <c r="K1014" s="3">
        <v>2040</v>
      </c>
      <c r="L1014" s="3" t="s">
        <v>25</v>
      </c>
      <c r="M1014" s="3">
        <v>1</v>
      </c>
      <c r="N1014" s="28">
        <f t="shared" si="174"/>
        <v>2.04</v>
      </c>
      <c r="O1014" s="40">
        <f t="shared" si="175"/>
        <v>27.172800000000002</v>
      </c>
      <c r="P1014" s="12">
        <v>0</v>
      </c>
      <c r="Q1014" s="46">
        <f t="shared" si="178"/>
        <v>0</v>
      </c>
      <c r="R1014" s="15"/>
      <c r="S1014" s="3">
        <f t="shared" si="179"/>
        <v>2.04</v>
      </c>
      <c r="T1014" s="30" t="s">
        <v>2502</v>
      </c>
      <c r="U1014" s="41">
        <f t="shared" si="176"/>
        <v>27.172800000000002</v>
      </c>
      <c r="V1014" s="41">
        <f t="shared" si="177"/>
        <v>0</v>
      </c>
      <c r="W1014" s="5"/>
      <c r="X1014" s="3">
        <v>1.224</v>
      </c>
      <c r="Y1014" s="3">
        <f t="shared" si="182"/>
        <v>0.81600000000000006</v>
      </c>
      <c r="Z1014" s="3">
        <f t="shared" si="180"/>
        <v>16.30368</v>
      </c>
      <c r="AA1014">
        <v>1224</v>
      </c>
      <c r="AB1014" s="1">
        <f t="shared" si="173"/>
        <v>1.224</v>
      </c>
    </row>
    <row r="1015" spans="1:28" customFormat="1" ht="43.2" x14ac:dyDescent="0.3">
      <c r="A1015" s="3">
        <f t="shared" si="181"/>
        <v>998</v>
      </c>
      <c r="B1015" s="4" t="s">
        <v>918</v>
      </c>
      <c r="C1015" s="3">
        <v>2</v>
      </c>
      <c r="D1015" s="3" t="s">
        <v>1571</v>
      </c>
      <c r="E1015" s="4" t="s">
        <v>1053</v>
      </c>
      <c r="F1015" s="3" t="s">
        <v>7</v>
      </c>
      <c r="G1015" s="3"/>
      <c r="H1015" s="3"/>
      <c r="I1015" s="3" t="s">
        <v>2496</v>
      </c>
      <c r="J1015" s="3">
        <v>13.32</v>
      </c>
      <c r="K1015" s="3">
        <v>2330</v>
      </c>
      <c r="L1015" s="3" t="s">
        <v>25</v>
      </c>
      <c r="M1015" s="3">
        <v>1</v>
      </c>
      <c r="N1015" s="28">
        <f t="shared" si="174"/>
        <v>2.33</v>
      </c>
      <c r="O1015" s="40">
        <f t="shared" si="175"/>
        <v>31.035600000000002</v>
      </c>
      <c r="P1015" s="12">
        <v>0</v>
      </c>
      <c r="Q1015" s="46">
        <f t="shared" si="178"/>
        <v>0</v>
      </c>
      <c r="R1015" s="15"/>
      <c r="S1015" s="3">
        <f t="shared" si="179"/>
        <v>2.33</v>
      </c>
      <c r="T1015" s="30" t="s">
        <v>2502</v>
      </c>
      <c r="U1015" s="41">
        <f t="shared" si="176"/>
        <v>31.035600000000002</v>
      </c>
      <c r="V1015" s="41">
        <f t="shared" si="177"/>
        <v>0</v>
      </c>
      <c r="W1015" s="5"/>
      <c r="X1015" s="3">
        <v>1.3979999999999999</v>
      </c>
      <c r="Y1015" s="3">
        <f t="shared" si="182"/>
        <v>0.93200000000000016</v>
      </c>
      <c r="Z1015" s="3">
        <f t="shared" si="180"/>
        <v>18.621359999999999</v>
      </c>
      <c r="AA1015">
        <v>1398</v>
      </c>
      <c r="AB1015" s="1">
        <f t="shared" si="173"/>
        <v>1.3979999999999999</v>
      </c>
    </row>
    <row r="1016" spans="1:28" customFormat="1" ht="43.2" x14ac:dyDescent="0.3">
      <c r="A1016" s="3">
        <f t="shared" si="181"/>
        <v>999</v>
      </c>
      <c r="B1016" s="4" t="s">
        <v>918</v>
      </c>
      <c r="C1016" s="3">
        <v>2</v>
      </c>
      <c r="D1016" s="3" t="s">
        <v>1571</v>
      </c>
      <c r="E1016" s="4" t="s">
        <v>1054</v>
      </c>
      <c r="F1016" s="3" t="s">
        <v>7</v>
      </c>
      <c r="G1016" s="3"/>
      <c r="H1016" s="3"/>
      <c r="I1016" s="3" t="s">
        <v>2496</v>
      </c>
      <c r="J1016" s="3">
        <v>13.32</v>
      </c>
      <c r="K1016" s="3">
        <v>2330</v>
      </c>
      <c r="L1016" s="3" t="s">
        <v>25</v>
      </c>
      <c r="M1016" s="3">
        <v>1</v>
      </c>
      <c r="N1016" s="28">
        <f t="shared" si="174"/>
        <v>2.33</v>
      </c>
      <c r="O1016" s="40">
        <f t="shared" si="175"/>
        <v>31.035600000000002</v>
      </c>
      <c r="P1016" s="12">
        <v>0</v>
      </c>
      <c r="Q1016" s="46">
        <f t="shared" si="178"/>
        <v>0</v>
      </c>
      <c r="R1016" s="15"/>
      <c r="S1016" s="3">
        <f t="shared" si="179"/>
        <v>2.33</v>
      </c>
      <c r="T1016" s="30" t="s">
        <v>2502</v>
      </c>
      <c r="U1016" s="41">
        <f t="shared" si="176"/>
        <v>31.035600000000002</v>
      </c>
      <c r="V1016" s="41">
        <f t="shared" si="177"/>
        <v>0</v>
      </c>
      <c r="W1016" s="5"/>
      <c r="X1016" s="3">
        <v>1.3979999999999999</v>
      </c>
      <c r="Y1016" s="3">
        <f t="shared" si="182"/>
        <v>0.93200000000000016</v>
      </c>
      <c r="Z1016" s="3">
        <f t="shared" si="180"/>
        <v>18.621359999999999</v>
      </c>
      <c r="AA1016">
        <v>1398</v>
      </c>
      <c r="AB1016" s="1">
        <f t="shared" si="173"/>
        <v>1.3979999999999999</v>
      </c>
    </row>
    <row r="1017" spans="1:28" customFormat="1" ht="43.2" x14ac:dyDescent="0.3">
      <c r="A1017" s="3">
        <f t="shared" si="181"/>
        <v>1000</v>
      </c>
      <c r="B1017" s="4" t="s">
        <v>918</v>
      </c>
      <c r="C1017" s="3">
        <v>2</v>
      </c>
      <c r="D1017" s="3" t="s">
        <v>1571</v>
      </c>
      <c r="E1017" s="4" t="s">
        <v>1055</v>
      </c>
      <c r="F1017" s="3" t="s">
        <v>7</v>
      </c>
      <c r="G1017" s="3"/>
      <c r="H1017" s="3"/>
      <c r="I1017" s="3" t="s">
        <v>2496</v>
      </c>
      <c r="J1017" s="3">
        <v>13.32</v>
      </c>
      <c r="K1017" s="3">
        <v>2330</v>
      </c>
      <c r="L1017" s="3" t="s">
        <v>25</v>
      </c>
      <c r="M1017" s="3">
        <v>1</v>
      </c>
      <c r="N1017" s="28">
        <f t="shared" si="174"/>
        <v>2.33</v>
      </c>
      <c r="O1017" s="40">
        <f t="shared" si="175"/>
        <v>31.035600000000002</v>
      </c>
      <c r="P1017" s="12">
        <v>0</v>
      </c>
      <c r="Q1017" s="46">
        <f t="shared" si="178"/>
        <v>0</v>
      </c>
      <c r="R1017" s="15"/>
      <c r="S1017" s="3">
        <f t="shared" si="179"/>
        <v>2.33</v>
      </c>
      <c r="T1017" s="30" t="s">
        <v>2502</v>
      </c>
      <c r="U1017" s="41">
        <f t="shared" si="176"/>
        <v>31.035600000000002</v>
      </c>
      <c r="V1017" s="41">
        <f t="shared" si="177"/>
        <v>0</v>
      </c>
      <c r="W1017" s="5"/>
      <c r="X1017" s="3">
        <v>1.3979999999999999</v>
      </c>
      <c r="Y1017" s="3">
        <f t="shared" si="182"/>
        <v>0.93200000000000016</v>
      </c>
      <c r="Z1017" s="3">
        <f t="shared" si="180"/>
        <v>18.621359999999999</v>
      </c>
      <c r="AA1017">
        <v>1398</v>
      </c>
      <c r="AB1017" s="1">
        <f t="shared" ref="AB1017:AB1080" si="183">AA1017/1000</f>
        <v>1.3979999999999999</v>
      </c>
    </row>
    <row r="1018" spans="1:28" customFormat="1" ht="43.2" x14ac:dyDescent="0.3">
      <c r="A1018" s="3">
        <f t="shared" si="181"/>
        <v>1001</v>
      </c>
      <c r="B1018" s="4" t="s">
        <v>918</v>
      </c>
      <c r="C1018" s="3">
        <v>2</v>
      </c>
      <c r="D1018" s="3" t="s">
        <v>1571</v>
      </c>
      <c r="E1018" s="4" t="s">
        <v>1056</v>
      </c>
      <c r="F1018" s="3" t="s">
        <v>7</v>
      </c>
      <c r="G1018" s="3"/>
      <c r="H1018" s="3"/>
      <c r="I1018" s="3" t="s">
        <v>2496</v>
      </c>
      <c r="J1018" s="3">
        <v>13.32</v>
      </c>
      <c r="K1018" s="3">
        <v>2330</v>
      </c>
      <c r="L1018" s="3" t="s">
        <v>25</v>
      </c>
      <c r="M1018" s="3">
        <v>1</v>
      </c>
      <c r="N1018" s="28">
        <f t="shared" si="174"/>
        <v>2.33</v>
      </c>
      <c r="O1018" s="40">
        <f t="shared" si="175"/>
        <v>31.035600000000002</v>
      </c>
      <c r="P1018" s="12">
        <v>0</v>
      </c>
      <c r="Q1018" s="46">
        <f t="shared" si="178"/>
        <v>0</v>
      </c>
      <c r="R1018" s="15"/>
      <c r="S1018" s="3">
        <f t="shared" si="179"/>
        <v>2.33</v>
      </c>
      <c r="T1018" s="30" t="s">
        <v>2502</v>
      </c>
      <c r="U1018" s="41">
        <f t="shared" si="176"/>
        <v>31.035600000000002</v>
      </c>
      <c r="V1018" s="41">
        <f t="shared" si="177"/>
        <v>0</v>
      </c>
      <c r="W1018" s="5"/>
      <c r="X1018" s="3">
        <v>1.3979999999999999</v>
      </c>
      <c r="Y1018" s="3">
        <f t="shared" si="182"/>
        <v>0.93200000000000016</v>
      </c>
      <c r="Z1018" s="3">
        <f t="shared" si="180"/>
        <v>18.621359999999999</v>
      </c>
      <c r="AA1018">
        <v>1398</v>
      </c>
      <c r="AB1018" s="1">
        <f t="shared" si="183"/>
        <v>1.3979999999999999</v>
      </c>
    </row>
    <row r="1019" spans="1:28" customFormat="1" ht="43.2" x14ac:dyDescent="0.3">
      <c r="A1019" s="3">
        <f t="shared" si="181"/>
        <v>1002</v>
      </c>
      <c r="B1019" s="4" t="s">
        <v>918</v>
      </c>
      <c r="C1019" s="3">
        <v>2</v>
      </c>
      <c r="D1019" s="3" t="s">
        <v>1571</v>
      </c>
      <c r="E1019" s="4" t="s">
        <v>1057</v>
      </c>
      <c r="F1019" s="3" t="s">
        <v>7</v>
      </c>
      <c r="G1019" s="3"/>
      <c r="H1019" s="3"/>
      <c r="I1019" s="3" t="s">
        <v>2496</v>
      </c>
      <c r="J1019" s="3">
        <v>13.32</v>
      </c>
      <c r="K1019" s="3">
        <v>2330</v>
      </c>
      <c r="L1019" s="3" t="s">
        <v>25</v>
      </c>
      <c r="M1019" s="3">
        <v>1</v>
      </c>
      <c r="N1019" s="28">
        <f t="shared" ref="N1019:N1027" si="184">(K1019/1000)*M1019</f>
        <v>2.33</v>
      </c>
      <c r="O1019" s="40">
        <f t="shared" ref="O1019:O1027" si="185">N1019*J1019</f>
        <v>31.035600000000002</v>
      </c>
      <c r="P1019" s="12">
        <v>0</v>
      </c>
      <c r="Q1019" s="46">
        <f t="shared" si="178"/>
        <v>0</v>
      </c>
      <c r="R1019" s="15"/>
      <c r="S1019" s="3">
        <f t="shared" si="179"/>
        <v>2.33</v>
      </c>
      <c r="T1019" s="30" t="s">
        <v>2502</v>
      </c>
      <c r="U1019" s="41">
        <f t="shared" si="176"/>
        <v>31.035600000000002</v>
      </c>
      <c r="V1019" s="41">
        <f t="shared" si="177"/>
        <v>0</v>
      </c>
      <c r="W1019" s="5"/>
      <c r="X1019" s="3">
        <v>1.3979999999999999</v>
      </c>
      <c r="Y1019" s="3">
        <f t="shared" si="182"/>
        <v>0.93200000000000016</v>
      </c>
      <c r="Z1019" s="3">
        <f t="shared" si="180"/>
        <v>18.621359999999999</v>
      </c>
      <c r="AA1019">
        <v>1398</v>
      </c>
      <c r="AB1019" s="1">
        <f t="shared" si="183"/>
        <v>1.3979999999999999</v>
      </c>
    </row>
    <row r="1020" spans="1:28" customFormat="1" ht="43.2" x14ac:dyDescent="0.3">
      <c r="A1020" s="3">
        <f t="shared" si="181"/>
        <v>1003</v>
      </c>
      <c r="B1020" s="4" t="s">
        <v>918</v>
      </c>
      <c r="C1020" s="3">
        <v>2</v>
      </c>
      <c r="D1020" s="3" t="s">
        <v>1571</v>
      </c>
      <c r="E1020" s="4" t="s">
        <v>1058</v>
      </c>
      <c r="F1020" s="3" t="s">
        <v>7</v>
      </c>
      <c r="G1020" s="3"/>
      <c r="H1020" s="3"/>
      <c r="I1020" s="3" t="s">
        <v>2496</v>
      </c>
      <c r="J1020" s="3">
        <v>13.32</v>
      </c>
      <c r="K1020" s="3">
        <v>2330</v>
      </c>
      <c r="L1020" s="3" t="s">
        <v>25</v>
      </c>
      <c r="M1020" s="3">
        <v>1</v>
      </c>
      <c r="N1020" s="28">
        <f t="shared" si="184"/>
        <v>2.33</v>
      </c>
      <c r="O1020" s="40">
        <f t="shared" si="185"/>
        <v>31.035600000000002</v>
      </c>
      <c r="P1020" s="12">
        <v>0</v>
      </c>
      <c r="Q1020" s="46">
        <f t="shared" si="178"/>
        <v>0</v>
      </c>
      <c r="R1020" s="15"/>
      <c r="S1020" s="3">
        <f t="shared" si="179"/>
        <v>2.33</v>
      </c>
      <c r="T1020" s="30" t="s">
        <v>2502</v>
      </c>
      <c r="U1020" s="41">
        <f t="shared" si="176"/>
        <v>31.035600000000002</v>
      </c>
      <c r="V1020" s="41">
        <f t="shared" si="177"/>
        <v>0</v>
      </c>
      <c r="W1020" s="5"/>
      <c r="X1020" s="3">
        <v>1.3979999999999999</v>
      </c>
      <c r="Y1020" s="3">
        <f t="shared" si="182"/>
        <v>0.93200000000000016</v>
      </c>
      <c r="Z1020" s="3">
        <f t="shared" si="180"/>
        <v>18.621359999999999</v>
      </c>
      <c r="AA1020">
        <v>1398</v>
      </c>
      <c r="AB1020" s="1">
        <f t="shared" si="183"/>
        <v>1.3979999999999999</v>
      </c>
    </row>
    <row r="1021" spans="1:28" customFormat="1" ht="43.2" x14ac:dyDescent="0.3">
      <c r="A1021" s="3">
        <f t="shared" si="181"/>
        <v>1004</v>
      </c>
      <c r="B1021" s="4" t="s">
        <v>918</v>
      </c>
      <c r="C1021" s="3">
        <v>2</v>
      </c>
      <c r="D1021" s="3" t="s">
        <v>1571</v>
      </c>
      <c r="E1021" s="4" t="s">
        <v>1059</v>
      </c>
      <c r="F1021" s="3" t="s">
        <v>7</v>
      </c>
      <c r="G1021" s="3"/>
      <c r="H1021" s="3"/>
      <c r="I1021" s="3" t="s">
        <v>2496</v>
      </c>
      <c r="J1021" s="3">
        <v>13.32</v>
      </c>
      <c r="K1021" s="3">
        <v>2040</v>
      </c>
      <c r="L1021" s="3" t="s">
        <v>25</v>
      </c>
      <c r="M1021" s="3">
        <v>1</v>
      </c>
      <c r="N1021" s="28">
        <f t="shared" si="184"/>
        <v>2.04</v>
      </c>
      <c r="O1021" s="40">
        <f t="shared" si="185"/>
        <v>27.172800000000002</v>
      </c>
      <c r="P1021" s="12">
        <v>0</v>
      </c>
      <c r="Q1021" s="46">
        <f t="shared" si="178"/>
        <v>0</v>
      </c>
      <c r="R1021" s="15"/>
      <c r="S1021" s="3">
        <f t="shared" si="179"/>
        <v>2.04</v>
      </c>
      <c r="T1021" s="30" t="s">
        <v>2502</v>
      </c>
      <c r="U1021" s="41">
        <f t="shared" si="176"/>
        <v>27.172800000000002</v>
      </c>
      <c r="V1021" s="41">
        <f t="shared" si="177"/>
        <v>0</v>
      </c>
      <c r="W1021" s="5"/>
      <c r="X1021" s="3">
        <v>1.224</v>
      </c>
      <c r="Y1021" s="3">
        <f t="shared" si="182"/>
        <v>0.81600000000000006</v>
      </c>
      <c r="Z1021" s="3">
        <f t="shared" si="180"/>
        <v>16.30368</v>
      </c>
      <c r="AA1021">
        <v>1224</v>
      </c>
      <c r="AB1021" s="1">
        <f t="shared" si="183"/>
        <v>1.224</v>
      </c>
    </row>
    <row r="1022" spans="1:28" customFormat="1" ht="43.2" x14ac:dyDescent="0.3">
      <c r="A1022" s="3">
        <f t="shared" si="181"/>
        <v>1005</v>
      </c>
      <c r="B1022" s="4" t="s">
        <v>918</v>
      </c>
      <c r="C1022" s="3">
        <v>2</v>
      </c>
      <c r="D1022" s="3" t="s">
        <v>1571</v>
      </c>
      <c r="E1022" s="4" t="s">
        <v>1060</v>
      </c>
      <c r="F1022" s="3" t="s">
        <v>7</v>
      </c>
      <c r="G1022" s="3"/>
      <c r="H1022" s="3"/>
      <c r="I1022" s="3" t="s">
        <v>2496</v>
      </c>
      <c r="J1022" s="3">
        <v>13.32</v>
      </c>
      <c r="K1022" s="3">
        <v>2040</v>
      </c>
      <c r="L1022" s="3" t="s">
        <v>25</v>
      </c>
      <c r="M1022" s="3">
        <v>1</v>
      </c>
      <c r="N1022" s="28">
        <f t="shared" si="184"/>
        <v>2.04</v>
      </c>
      <c r="O1022" s="40">
        <f t="shared" si="185"/>
        <v>27.172800000000002</v>
      </c>
      <c r="P1022" s="12">
        <v>0</v>
      </c>
      <c r="Q1022" s="46">
        <f t="shared" si="178"/>
        <v>0</v>
      </c>
      <c r="R1022" s="15"/>
      <c r="S1022" s="3">
        <f t="shared" si="179"/>
        <v>2.04</v>
      </c>
      <c r="T1022" s="30" t="s">
        <v>2502</v>
      </c>
      <c r="U1022" s="41">
        <f t="shared" si="176"/>
        <v>27.172800000000002</v>
      </c>
      <c r="V1022" s="41">
        <f t="shared" si="177"/>
        <v>0</v>
      </c>
      <c r="W1022" s="5"/>
      <c r="X1022" s="3">
        <v>1.224</v>
      </c>
      <c r="Y1022" s="3">
        <f t="shared" si="182"/>
        <v>0.81600000000000006</v>
      </c>
      <c r="Z1022" s="3">
        <f t="shared" si="180"/>
        <v>16.30368</v>
      </c>
      <c r="AA1022">
        <v>1224</v>
      </c>
      <c r="AB1022" s="1">
        <f t="shared" si="183"/>
        <v>1.224</v>
      </c>
    </row>
    <row r="1023" spans="1:28" customFormat="1" ht="43.2" x14ac:dyDescent="0.3">
      <c r="A1023" s="3">
        <f t="shared" si="181"/>
        <v>1006</v>
      </c>
      <c r="B1023" s="4" t="s">
        <v>918</v>
      </c>
      <c r="C1023" s="3">
        <v>2</v>
      </c>
      <c r="D1023" s="3" t="s">
        <v>1571</v>
      </c>
      <c r="E1023" s="4" t="s">
        <v>1061</v>
      </c>
      <c r="F1023" s="3" t="s">
        <v>7</v>
      </c>
      <c r="G1023" s="3"/>
      <c r="H1023" s="3"/>
      <c r="I1023" s="3" t="s">
        <v>2496</v>
      </c>
      <c r="J1023" s="3">
        <v>13.32</v>
      </c>
      <c r="K1023" s="3">
        <v>2330</v>
      </c>
      <c r="L1023" s="3" t="s">
        <v>25</v>
      </c>
      <c r="M1023" s="3">
        <v>1</v>
      </c>
      <c r="N1023" s="28">
        <f t="shared" si="184"/>
        <v>2.33</v>
      </c>
      <c r="O1023" s="40">
        <f t="shared" si="185"/>
        <v>31.035600000000002</v>
      </c>
      <c r="P1023" s="12">
        <v>0</v>
      </c>
      <c r="Q1023" s="46">
        <f t="shared" si="178"/>
        <v>0</v>
      </c>
      <c r="R1023" s="15"/>
      <c r="S1023" s="3">
        <f t="shared" si="179"/>
        <v>2.33</v>
      </c>
      <c r="T1023" s="30" t="s">
        <v>2502</v>
      </c>
      <c r="U1023" s="41">
        <f t="shared" si="176"/>
        <v>31.035600000000002</v>
      </c>
      <c r="V1023" s="41">
        <f t="shared" si="177"/>
        <v>0</v>
      </c>
      <c r="W1023" s="5"/>
      <c r="X1023" s="3">
        <v>1.3979999999999999</v>
      </c>
      <c r="Y1023" s="3">
        <f t="shared" si="182"/>
        <v>0.93200000000000016</v>
      </c>
      <c r="Z1023" s="3">
        <f t="shared" si="180"/>
        <v>18.621359999999999</v>
      </c>
      <c r="AA1023">
        <v>1398</v>
      </c>
      <c r="AB1023" s="1">
        <f t="shared" si="183"/>
        <v>1.3979999999999999</v>
      </c>
    </row>
    <row r="1024" spans="1:28" customFormat="1" ht="43.2" x14ac:dyDescent="0.3">
      <c r="A1024" s="3">
        <f t="shared" si="181"/>
        <v>1007</v>
      </c>
      <c r="B1024" s="4" t="s">
        <v>918</v>
      </c>
      <c r="C1024" s="3">
        <v>2</v>
      </c>
      <c r="D1024" s="3" t="s">
        <v>1571</v>
      </c>
      <c r="E1024" s="4" t="s">
        <v>1062</v>
      </c>
      <c r="F1024" s="3" t="s">
        <v>7</v>
      </c>
      <c r="G1024" s="3"/>
      <c r="H1024" s="3"/>
      <c r="I1024" s="3" t="s">
        <v>2496</v>
      </c>
      <c r="J1024" s="3">
        <v>13.32</v>
      </c>
      <c r="K1024" s="3">
        <v>2330</v>
      </c>
      <c r="L1024" s="3" t="s">
        <v>25</v>
      </c>
      <c r="M1024" s="3">
        <v>1</v>
      </c>
      <c r="N1024" s="28">
        <f t="shared" si="184"/>
        <v>2.33</v>
      </c>
      <c r="O1024" s="40">
        <f t="shared" si="185"/>
        <v>31.035600000000002</v>
      </c>
      <c r="P1024" s="12">
        <v>0</v>
      </c>
      <c r="Q1024" s="46">
        <f t="shared" si="178"/>
        <v>0</v>
      </c>
      <c r="R1024" s="15"/>
      <c r="S1024" s="3">
        <f t="shared" si="179"/>
        <v>2.33</v>
      </c>
      <c r="T1024" s="30" t="s">
        <v>2502</v>
      </c>
      <c r="U1024" s="41">
        <f t="shared" si="176"/>
        <v>31.035600000000002</v>
      </c>
      <c r="V1024" s="41">
        <f t="shared" si="177"/>
        <v>0</v>
      </c>
      <c r="W1024" s="5"/>
      <c r="X1024" s="3">
        <v>1.3979999999999999</v>
      </c>
      <c r="Y1024" s="3">
        <f t="shared" si="182"/>
        <v>0.93200000000000016</v>
      </c>
      <c r="Z1024" s="3">
        <f t="shared" si="180"/>
        <v>18.621359999999999</v>
      </c>
      <c r="AA1024">
        <v>1398</v>
      </c>
      <c r="AB1024" s="1">
        <f t="shared" si="183"/>
        <v>1.3979999999999999</v>
      </c>
    </row>
    <row r="1025" spans="1:28" customFormat="1" ht="43.2" x14ac:dyDescent="0.3">
      <c r="A1025" s="3">
        <f t="shared" si="181"/>
        <v>1008</v>
      </c>
      <c r="B1025" s="4" t="s">
        <v>918</v>
      </c>
      <c r="C1025" s="3">
        <v>2</v>
      </c>
      <c r="D1025" s="3" t="s">
        <v>1572</v>
      </c>
      <c r="E1025" s="4" t="s">
        <v>1023</v>
      </c>
      <c r="F1025" s="3" t="s">
        <v>31</v>
      </c>
      <c r="G1025" s="3" t="s">
        <v>2308</v>
      </c>
      <c r="H1025" s="3" t="s">
        <v>2473</v>
      </c>
      <c r="I1025" s="3" t="s">
        <v>2496</v>
      </c>
      <c r="J1025" s="3">
        <v>56.8</v>
      </c>
      <c r="K1025" s="3">
        <v>6000</v>
      </c>
      <c r="L1025" s="3" t="s">
        <v>25</v>
      </c>
      <c r="M1025" s="3">
        <v>1</v>
      </c>
      <c r="N1025" s="28">
        <f t="shared" si="184"/>
        <v>6</v>
      </c>
      <c r="O1025" s="28">
        <f t="shared" si="185"/>
        <v>340.79999999999995</v>
      </c>
      <c r="P1025" s="12">
        <v>0</v>
      </c>
      <c r="Q1025" s="46">
        <f t="shared" si="178"/>
        <v>0</v>
      </c>
      <c r="R1025" s="15"/>
      <c r="S1025" s="3">
        <f t="shared" si="179"/>
        <v>6</v>
      </c>
      <c r="T1025" s="30" t="s">
        <v>2502</v>
      </c>
      <c r="U1025" s="41">
        <f t="shared" si="176"/>
        <v>340.79999999999995</v>
      </c>
      <c r="V1025" s="41">
        <f t="shared" si="177"/>
        <v>0</v>
      </c>
      <c r="W1025" s="5"/>
      <c r="X1025" s="3">
        <v>3.6</v>
      </c>
      <c r="Y1025" s="3">
        <f t="shared" si="182"/>
        <v>2.4</v>
      </c>
      <c r="Z1025" s="3">
        <f t="shared" si="180"/>
        <v>204.48</v>
      </c>
      <c r="AA1025">
        <v>3600</v>
      </c>
      <c r="AB1025" s="1">
        <f t="shared" si="183"/>
        <v>3.6</v>
      </c>
    </row>
    <row r="1026" spans="1:28" customFormat="1" ht="43.2" x14ac:dyDescent="0.3">
      <c r="A1026" s="3">
        <f t="shared" si="181"/>
        <v>1009</v>
      </c>
      <c r="B1026" s="4" t="s">
        <v>918</v>
      </c>
      <c r="C1026" s="3">
        <v>2</v>
      </c>
      <c r="D1026" s="3" t="s">
        <v>1572</v>
      </c>
      <c r="E1026" s="4" t="s">
        <v>1024</v>
      </c>
      <c r="F1026" s="3" t="s">
        <v>31</v>
      </c>
      <c r="G1026" s="3" t="s">
        <v>2308</v>
      </c>
      <c r="H1026" s="3" t="s">
        <v>2473</v>
      </c>
      <c r="I1026" s="3" t="s">
        <v>2496</v>
      </c>
      <c r="J1026" s="3">
        <v>56.8</v>
      </c>
      <c r="K1026" s="3">
        <v>6000</v>
      </c>
      <c r="L1026" s="3" t="s">
        <v>25</v>
      </c>
      <c r="M1026" s="3">
        <v>1</v>
      </c>
      <c r="N1026" s="28">
        <f t="shared" si="184"/>
        <v>6</v>
      </c>
      <c r="O1026" s="28">
        <f t="shared" si="185"/>
        <v>340.79999999999995</v>
      </c>
      <c r="P1026" s="12">
        <v>0</v>
      </c>
      <c r="Q1026" s="46">
        <f t="shared" si="178"/>
        <v>0</v>
      </c>
      <c r="R1026" s="15"/>
      <c r="S1026" s="3">
        <f t="shared" si="179"/>
        <v>6</v>
      </c>
      <c r="T1026" s="30" t="s">
        <v>2502</v>
      </c>
      <c r="U1026" s="41">
        <f t="shared" si="176"/>
        <v>340.79999999999995</v>
      </c>
      <c r="V1026" s="41">
        <f t="shared" si="177"/>
        <v>0</v>
      </c>
      <c r="W1026" s="5"/>
      <c r="X1026" s="3">
        <v>3.6</v>
      </c>
      <c r="Y1026" s="3">
        <f t="shared" si="182"/>
        <v>2.4</v>
      </c>
      <c r="Z1026" s="3">
        <f t="shared" si="180"/>
        <v>204.48</v>
      </c>
      <c r="AA1026">
        <v>3600</v>
      </c>
      <c r="AB1026" s="1">
        <f t="shared" si="183"/>
        <v>3.6</v>
      </c>
    </row>
    <row r="1027" spans="1:28" customFormat="1" ht="43.2" x14ac:dyDescent="0.3">
      <c r="A1027" s="3">
        <f t="shared" si="181"/>
        <v>1010</v>
      </c>
      <c r="B1027" s="4" t="s">
        <v>918</v>
      </c>
      <c r="C1027" s="3">
        <v>2</v>
      </c>
      <c r="D1027" s="3" t="s">
        <v>1572</v>
      </c>
      <c r="E1027" s="4" t="s">
        <v>1025</v>
      </c>
      <c r="F1027" s="3" t="s">
        <v>31</v>
      </c>
      <c r="G1027" s="3" t="s">
        <v>2308</v>
      </c>
      <c r="H1027" s="3" t="s">
        <v>2473</v>
      </c>
      <c r="I1027" s="3" t="s">
        <v>2496</v>
      </c>
      <c r="J1027" s="3">
        <v>56.8</v>
      </c>
      <c r="K1027" s="3">
        <v>6000</v>
      </c>
      <c r="L1027" s="3" t="s">
        <v>25</v>
      </c>
      <c r="M1027" s="3">
        <v>1</v>
      </c>
      <c r="N1027" s="28">
        <f t="shared" si="184"/>
        <v>6</v>
      </c>
      <c r="O1027" s="28">
        <f t="shared" si="185"/>
        <v>340.79999999999995</v>
      </c>
      <c r="P1027" s="12">
        <v>0</v>
      </c>
      <c r="Q1027" s="46">
        <f t="shared" si="178"/>
        <v>0</v>
      </c>
      <c r="R1027" s="15"/>
      <c r="S1027" s="3">
        <f t="shared" si="179"/>
        <v>6</v>
      </c>
      <c r="T1027" s="30" t="s">
        <v>2502</v>
      </c>
      <c r="U1027" s="41">
        <f t="shared" si="176"/>
        <v>340.79999999999995</v>
      </c>
      <c r="V1027" s="41">
        <f t="shared" si="177"/>
        <v>0</v>
      </c>
      <c r="W1027" s="5"/>
      <c r="X1027" s="3">
        <v>3.6</v>
      </c>
      <c r="Y1027" s="3">
        <f t="shared" si="182"/>
        <v>2.4</v>
      </c>
      <c r="Z1027" s="3">
        <f t="shared" si="180"/>
        <v>204.48</v>
      </c>
      <c r="AA1027">
        <v>3600</v>
      </c>
      <c r="AB1027" s="1">
        <f t="shared" si="183"/>
        <v>3.6</v>
      </c>
    </row>
    <row r="1028" spans="1:28" customFormat="1" ht="43.2" x14ac:dyDescent="0.3">
      <c r="A1028" s="3">
        <f t="shared" si="181"/>
        <v>1011</v>
      </c>
      <c r="B1028" s="4" t="s">
        <v>918</v>
      </c>
      <c r="C1028" s="3">
        <v>2</v>
      </c>
      <c r="D1028" s="3" t="s">
        <v>1572</v>
      </c>
      <c r="E1028" s="4" t="s">
        <v>1026</v>
      </c>
      <c r="F1028" s="3" t="s">
        <v>1028</v>
      </c>
      <c r="G1028" s="3" t="s">
        <v>2306</v>
      </c>
      <c r="H1028" s="3" t="s">
        <v>2472</v>
      </c>
      <c r="I1028" s="3" t="s">
        <v>2496</v>
      </c>
      <c r="J1028" s="3">
        <v>44.1</v>
      </c>
      <c r="K1028" s="3">
        <v>6000</v>
      </c>
      <c r="L1028" s="3" t="s">
        <v>25</v>
      </c>
      <c r="M1028" s="3">
        <v>1</v>
      </c>
      <c r="N1028" s="28">
        <f>(K1028/1000)*M1028</f>
        <v>6</v>
      </c>
      <c r="O1028" s="28">
        <f>N1028*J1028</f>
        <v>264.60000000000002</v>
      </c>
      <c r="P1028" s="12">
        <v>0</v>
      </c>
      <c r="Q1028" s="46">
        <f t="shared" si="178"/>
        <v>0</v>
      </c>
      <c r="R1028" s="15"/>
      <c r="S1028" s="3">
        <f t="shared" si="179"/>
        <v>6</v>
      </c>
      <c r="T1028" s="30" t="s">
        <v>2502</v>
      </c>
      <c r="U1028" s="29">
        <f t="shared" si="176"/>
        <v>264.60000000000002</v>
      </c>
      <c r="V1028" s="29">
        <f t="shared" si="177"/>
        <v>0</v>
      </c>
      <c r="W1028" s="5"/>
      <c r="X1028" s="3">
        <v>3.6</v>
      </c>
      <c r="Y1028" s="3">
        <f t="shared" si="182"/>
        <v>2.4</v>
      </c>
      <c r="Z1028" s="3">
        <f t="shared" si="180"/>
        <v>158.76000000000002</v>
      </c>
      <c r="AA1028">
        <v>3600</v>
      </c>
      <c r="AB1028" s="1">
        <f t="shared" si="183"/>
        <v>3.6</v>
      </c>
    </row>
    <row r="1029" spans="1:28" customFormat="1" ht="43.2" x14ac:dyDescent="0.3">
      <c r="A1029" s="3">
        <f t="shared" si="181"/>
        <v>1012</v>
      </c>
      <c r="B1029" s="4" t="s">
        <v>918</v>
      </c>
      <c r="C1029" s="3">
        <v>2</v>
      </c>
      <c r="D1029" s="3" t="s">
        <v>1572</v>
      </c>
      <c r="E1029" s="4" t="s">
        <v>1027</v>
      </c>
      <c r="F1029" s="3" t="s">
        <v>6</v>
      </c>
      <c r="G1029" s="7" t="s">
        <v>2344</v>
      </c>
      <c r="H1029" s="7" t="s">
        <v>2467</v>
      </c>
      <c r="I1029" s="7" t="s">
        <v>2496</v>
      </c>
      <c r="J1029" s="7">
        <v>49.9</v>
      </c>
      <c r="K1029" s="3">
        <v>6000</v>
      </c>
      <c r="L1029" s="3" t="s">
        <v>25</v>
      </c>
      <c r="M1029" s="3">
        <v>1</v>
      </c>
      <c r="N1029" s="28">
        <f>(K1029/1000)*M1029</f>
        <v>6</v>
      </c>
      <c r="O1029" s="28">
        <f>N1029*J1029</f>
        <v>299.39999999999998</v>
      </c>
      <c r="P1029" s="12">
        <v>0</v>
      </c>
      <c r="Q1029" s="46">
        <f t="shared" si="178"/>
        <v>0</v>
      </c>
      <c r="R1029" s="15"/>
      <c r="S1029" s="3">
        <f t="shared" si="179"/>
        <v>6</v>
      </c>
      <c r="T1029" s="30" t="s">
        <v>2502</v>
      </c>
      <c r="U1029" s="29">
        <f t="shared" si="176"/>
        <v>299.39999999999998</v>
      </c>
      <c r="V1029" s="29">
        <f t="shared" si="177"/>
        <v>0</v>
      </c>
      <c r="W1029" s="5"/>
      <c r="X1029" s="3">
        <v>3.6</v>
      </c>
      <c r="Y1029" s="3">
        <f t="shared" si="182"/>
        <v>2.4</v>
      </c>
      <c r="Z1029" s="3">
        <f t="shared" si="180"/>
        <v>179.64</v>
      </c>
      <c r="AA1029">
        <v>3600</v>
      </c>
      <c r="AB1029" s="1">
        <f t="shared" si="183"/>
        <v>3.6</v>
      </c>
    </row>
    <row r="1030" spans="1:28" customFormat="1" ht="43.2" x14ac:dyDescent="0.3">
      <c r="A1030" s="3">
        <f t="shared" si="181"/>
        <v>1013</v>
      </c>
      <c r="B1030" s="4" t="s">
        <v>918</v>
      </c>
      <c r="C1030" s="3">
        <v>2</v>
      </c>
      <c r="D1030" s="3" t="s">
        <v>1572</v>
      </c>
      <c r="E1030" s="4" t="s">
        <v>1064</v>
      </c>
      <c r="F1030" s="3" t="s">
        <v>1063</v>
      </c>
      <c r="G1030" s="3" t="s">
        <v>2338</v>
      </c>
      <c r="H1030" s="3" t="s">
        <v>2505</v>
      </c>
      <c r="I1030" s="3" t="s">
        <v>2496</v>
      </c>
      <c r="J1030" s="3">
        <v>137</v>
      </c>
      <c r="K1030" s="3">
        <v>6000</v>
      </c>
      <c r="L1030" s="3" t="s">
        <v>25</v>
      </c>
      <c r="M1030" s="3">
        <v>1</v>
      </c>
      <c r="N1030" s="28">
        <f>(K1030/1000)*M1030</f>
        <v>6</v>
      </c>
      <c r="O1030" s="28">
        <f>N1030*J1030</f>
        <v>822</v>
      </c>
      <c r="P1030" s="12">
        <v>0</v>
      </c>
      <c r="Q1030" s="46">
        <f t="shared" si="178"/>
        <v>0</v>
      </c>
      <c r="R1030" s="15"/>
      <c r="S1030" s="3">
        <f t="shared" si="179"/>
        <v>6</v>
      </c>
      <c r="T1030" s="30" t="s">
        <v>2502</v>
      </c>
      <c r="U1030" s="29">
        <f t="shared" si="176"/>
        <v>822</v>
      </c>
      <c r="V1030" s="29">
        <f t="shared" si="177"/>
        <v>0</v>
      </c>
      <c r="W1030" s="5"/>
      <c r="X1030" s="3">
        <v>3.6</v>
      </c>
      <c r="Y1030" s="3">
        <f t="shared" si="182"/>
        <v>2.4</v>
      </c>
      <c r="Z1030" s="3">
        <f t="shared" si="180"/>
        <v>493.2</v>
      </c>
      <c r="AA1030">
        <v>3600</v>
      </c>
      <c r="AB1030" s="1">
        <f t="shared" si="183"/>
        <v>3.6</v>
      </c>
    </row>
    <row r="1031" spans="1:28" customFormat="1" ht="43.2" x14ac:dyDescent="0.3">
      <c r="A1031" s="3">
        <f t="shared" si="181"/>
        <v>1014</v>
      </c>
      <c r="B1031" s="4" t="s">
        <v>918</v>
      </c>
      <c r="C1031" s="3">
        <v>2</v>
      </c>
      <c r="D1031" s="3" t="s">
        <v>1572</v>
      </c>
      <c r="E1031" s="4" t="s">
        <v>1065</v>
      </c>
      <c r="F1031" s="3" t="s">
        <v>227</v>
      </c>
      <c r="G1031" s="3" t="s">
        <v>2333</v>
      </c>
      <c r="H1031" s="3" t="s">
        <v>2483</v>
      </c>
      <c r="I1031" s="3" t="s">
        <v>2496</v>
      </c>
      <c r="J1031" s="3">
        <v>76</v>
      </c>
      <c r="K1031" s="3">
        <v>6000</v>
      </c>
      <c r="L1031" s="3" t="s">
        <v>25</v>
      </c>
      <c r="M1031" s="3">
        <v>1</v>
      </c>
      <c r="N1031" s="28">
        <f t="shared" ref="N1031:N1094" si="186">(K1031/1000)*M1031</f>
        <v>6</v>
      </c>
      <c r="O1031" s="28">
        <f t="shared" ref="O1031:O1094" si="187">N1031*J1031</f>
        <v>456</v>
      </c>
      <c r="P1031" s="12">
        <v>0</v>
      </c>
      <c r="Q1031" s="46">
        <f t="shared" si="178"/>
        <v>0</v>
      </c>
      <c r="R1031" s="15"/>
      <c r="S1031" s="3">
        <f t="shared" si="179"/>
        <v>6</v>
      </c>
      <c r="T1031" s="45" t="s">
        <v>2502</v>
      </c>
      <c r="U1031" s="47">
        <f t="shared" si="176"/>
        <v>456</v>
      </c>
      <c r="V1031" s="47">
        <f t="shared" si="177"/>
        <v>0</v>
      </c>
      <c r="W1031" s="5"/>
      <c r="X1031" s="3">
        <v>3.6</v>
      </c>
      <c r="Y1031" s="3">
        <f t="shared" si="182"/>
        <v>2.4</v>
      </c>
      <c r="Z1031" s="3">
        <f t="shared" si="180"/>
        <v>273.60000000000002</v>
      </c>
      <c r="AA1031">
        <v>3600</v>
      </c>
      <c r="AB1031" s="1">
        <f t="shared" si="183"/>
        <v>3.6</v>
      </c>
    </row>
    <row r="1032" spans="1:28" customFormat="1" ht="43.2" x14ac:dyDescent="0.3">
      <c r="A1032" s="3">
        <f t="shared" si="181"/>
        <v>1015</v>
      </c>
      <c r="B1032" s="4" t="s">
        <v>918</v>
      </c>
      <c r="C1032" s="3">
        <v>2</v>
      </c>
      <c r="D1032" s="3" t="s">
        <v>1572</v>
      </c>
      <c r="E1032" s="4" t="s">
        <v>1068</v>
      </c>
      <c r="F1032" s="3" t="s">
        <v>227</v>
      </c>
      <c r="G1032" s="3" t="s">
        <v>2333</v>
      </c>
      <c r="H1032" s="3" t="s">
        <v>2483</v>
      </c>
      <c r="I1032" s="3" t="s">
        <v>2496</v>
      </c>
      <c r="J1032" s="3">
        <v>76</v>
      </c>
      <c r="K1032" s="3">
        <v>6000</v>
      </c>
      <c r="L1032" s="3" t="s">
        <v>25</v>
      </c>
      <c r="M1032" s="3">
        <v>1</v>
      </c>
      <c r="N1032" s="28">
        <f t="shared" si="186"/>
        <v>6</v>
      </c>
      <c r="O1032" s="28">
        <f t="shared" si="187"/>
        <v>456</v>
      </c>
      <c r="P1032" s="12">
        <v>0</v>
      </c>
      <c r="Q1032" s="46">
        <f t="shared" si="178"/>
        <v>0</v>
      </c>
      <c r="R1032" s="15"/>
      <c r="S1032" s="3">
        <f t="shared" si="179"/>
        <v>6</v>
      </c>
      <c r="T1032" s="45" t="s">
        <v>2502</v>
      </c>
      <c r="U1032" s="47">
        <f t="shared" si="176"/>
        <v>456</v>
      </c>
      <c r="V1032" s="47">
        <f t="shared" si="177"/>
        <v>0</v>
      </c>
      <c r="W1032" s="5"/>
      <c r="X1032" s="3">
        <v>3.6</v>
      </c>
      <c r="Y1032" s="3">
        <f t="shared" si="182"/>
        <v>2.4</v>
      </c>
      <c r="Z1032" s="3">
        <f t="shared" si="180"/>
        <v>273.60000000000002</v>
      </c>
      <c r="AA1032">
        <v>3600</v>
      </c>
      <c r="AB1032" s="1">
        <f t="shared" si="183"/>
        <v>3.6</v>
      </c>
    </row>
    <row r="1033" spans="1:28" customFormat="1" ht="43.2" x14ac:dyDescent="0.3">
      <c r="A1033" s="3">
        <f t="shared" si="181"/>
        <v>1016</v>
      </c>
      <c r="B1033" s="4" t="s">
        <v>918</v>
      </c>
      <c r="C1033" s="3">
        <v>2</v>
      </c>
      <c r="D1033" s="3" t="s">
        <v>1572</v>
      </c>
      <c r="E1033" s="4" t="s">
        <v>1067</v>
      </c>
      <c r="F1033" s="3" t="s">
        <v>227</v>
      </c>
      <c r="G1033" s="3" t="s">
        <v>2333</v>
      </c>
      <c r="H1033" s="3" t="s">
        <v>2483</v>
      </c>
      <c r="I1033" s="3" t="s">
        <v>2496</v>
      </c>
      <c r="J1033" s="3">
        <v>76</v>
      </c>
      <c r="K1033" s="3">
        <v>6000</v>
      </c>
      <c r="L1033" s="3" t="s">
        <v>25</v>
      </c>
      <c r="M1033" s="3">
        <v>1</v>
      </c>
      <c r="N1033" s="28">
        <f t="shared" si="186"/>
        <v>6</v>
      </c>
      <c r="O1033" s="28">
        <f t="shared" si="187"/>
        <v>456</v>
      </c>
      <c r="P1033" s="12">
        <v>0</v>
      </c>
      <c r="Q1033" s="46">
        <f t="shared" si="178"/>
        <v>0</v>
      </c>
      <c r="R1033" s="15"/>
      <c r="S1033" s="3">
        <f t="shared" si="179"/>
        <v>6</v>
      </c>
      <c r="T1033" s="45" t="s">
        <v>2502</v>
      </c>
      <c r="U1033" s="47">
        <f t="shared" si="176"/>
        <v>456</v>
      </c>
      <c r="V1033" s="47">
        <f t="shared" si="177"/>
        <v>0</v>
      </c>
      <c r="W1033" s="5"/>
      <c r="X1033" s="3">
        <v>3.6</v>
      </c>
      <c r="Y1033" s="3">
        <f t="shared" si="182"/>
        <v>2.4</v>
      </c>
      <c r="Z1033" s="3">
        <f t="shared" si="180"/>
        <v>273.60000000000002</v>
      </c>
      <c r="AA1033">
        <v>3600</v>
      </c>
      <c r="AB1033" s="1">
        <f t="shared" si="183"/>
        <v>3.6</v>
      </c>
    </row>
    <row r="1034" spans="1:28" customFormat="1" ht="43.2" x14ac:dyDescent="0.3">
      <c r="A1034" s="3">
        <f t="shared" si="181"/>
        <v>1017</v>
      </c>
      <c r="B1034" s="4" t="s">
        <v>918</v>
      </c>
      <c r="C1034" s="3">
        <v>2</v>
      </c>
      <c r="D1034" s="3" t="s">
        <v>1572</v>
      </c>
      <c r="E1034" s="4" t="s">
        <v>1066</v>
      </c>
      <c r="F1034" s="3" t="s">
        <v>227</v>
      </c>
      <c r="G1034" s="3" t="s">
        <v>2333</v>
      </c>
      <c r="H1034" s="3" t="s">
        <v>2483</v>
      </c>
      <c r="I1034" s="3" t="s">
        <v>2496</v>
      </c>
      <c r="J1034" s="3">
        <v>76</v>
      </c>
      <c r="K1034" s="3">
        <v>6000</v>
      </c>
      <c r="L1034" s="3" t="s">
        <v>25</v>
      </c>
      <c r="M1034" s="3">
        <v>1</v>
      </c>
      <c r="N1034" s="28">
        <f t="shared" si="186"/>
        <v>6</v>
      </c>
      <c r="O1034" s="28">
        <f t="shared" si="187"/>
        <v>456</v>
      </c>
      <c r="P1034" s="12">
        <v>0</v>
      </c>
      <c r="Q1034" s="46">
        <f t="shared" si="178"/>
        <v>0</v>
      </c>
      <c r="R1034" s="15"/>
      <c r="S1034" s="3">
        <f t="shared" si="179"/>
        <v>6</v>
      </c>
      <c r="T1034" s="45" t="s">
        <v>2502</v>
      </c>
      <c r="U1034" s="47">
        <f t="shared" si="176"/>
        <v>456</v>
      </c>
      <c r="V1034" s="47">
        <f t="shared" si="177"/>
        <v>0</v>
      </c>
      <c r="W1034" s="5"/>
      <c r="X1034" s="3">
        <v>3.6</v>
      </c>
      <c r="Y1034" s="3">
        <f t="shared" si="182"/>
        <v>2.4</v>
      </c>
      <c r="Z1034" s="3">
        <f t="shared" si="180"/>
        <v>273.60000000000002</v>
      </c>
      <c r="AA1034">
        <v>3600</v>
      </c>
      <c r="AB1034" s="1">
        <f t="shared" si="183"/>
        <v>3.6</v>
      </c>
    </row>
    <row r="1035" spans="1:28" customFormat="1" ht="43.2" x14ac:dyDescent="0.3">
      <c r="A1035" s="3">
        <f t="shared" si="181"/>
        <v>1018</v>
      </c>
      <c r="B1035" s="4" t="s">
        <v>918</v>
      </c>
      <c r="C1035" s="3">
        <v>2</v>
      </c>
      <c r="D1035" s="3" t="s">
        <v>1572</v>
      </c>
      <c r="E1035" s="4" t="s">
        <v>1070</v>
      </c>
      <c r="F1035" s="3" t="s">
        <v>227</v>
      </c>
      <c r="G1035" s="3" t="s">
        <v>2333</v>
      </c>
      <c r="H1035" s="3" t="s">
        <v>2483</v>
      </c>
      <c r="I1035" s="3" t="s">
        <v>2496</v>
      </c>
      <c r="J1035" s="3">
        <v>76</v>
      </c>
      <c r="K1035" s="3">
        <v>6000</v>
      </c>
      <c r="L1035" s="3" t="s">
        <v>25</v>
      </c>
      <c r="M1035" s="3">
        <v>1</v>
      </c>
      <c r="N1035" s="28">
        <f t="shared" si="186"/>
        <v>6</v>
      </c>
      <c r="O1035" s="28">
        <f t="shared" si="187"/>
        <v>456</v>
      </c>
      <c r="P1035" s="12">
        <v>0</v>
      </c>
      <c r="Q1035" s="46">
        <f t="shared" si="178"/>
        <v>0</v>
      </c>
      <c r="R1035" s="15"/>
      <c r="S1035" s="3">
        <f t="shared" si="179"/>
        <v>6</v>
      </c>
      <c r="T1035" s="45" t="s">
        <v>2502</v>
      </c>
      <c r="U1035" s="47">
        <f t="shared" si="176"/>
        <v>456</v>
      </c>
      <c r="V1035" s="47">
        <f t="shared" si="177"/>
        <v>0</v>
      </c>
      <c r="W1035" s="5"/>
      <c r="X1035" s="3">
        <v>3.6</v>
      </c>
      <c r="Y1035" s="3">
        <f t="shared" si="182"/>
        <v>2.4</v>
      </c>
      <c r="Z1035" s="3">
        <f t="shared" si="180"/>
        <v>273.60000000000002</v>
      </c>
      <c r="AA1035">
        <v>3600</v>
      </c>
      <c r="AB1035" s="1">
        <f t="shared" si="183"/>
        <v>3.6</v>
      </c>
    </row>
    <row r="1036" spans="1:28" customFormat="1" ht="43.2" x14ac:dyDescent="0.3">
      <c r="A1036" s="3">
        <f t="shared" si="181"/>
        <v>1019</v>
      </c>
      <c r="B1036" s="4" t="s">
        <v>918</v>
      </c>
      <c r="C1036" s="3">
        <v>2</v>
      </c>
      <c r="D1036" s="3" t="s">
        <v>1572</v>
      </c>
      <c r="E1036" s="4" t="s">
        <v>1069</v>
      </c>
      <c r="F1036" s="3" t="s">
        <v>227</v>
      </c>
      <c r="G1036" s="3" t="s">
        <v>2333</v>
      </c>
      <c r="H1036" s="3" t="s">
        <v>2483</v>
      </c>
      <c r="I1036" s="3" t="s">
        <v>2496</v>
      </c>
      <c r="J1036" s="3">
        <v>76</v>
      </c>
      <c r="K1036" s="3">
        <v>6000</v>
      </c>
      <c r="L1036" s="3" t="s">
        <v>25</v>
      </c>
      <c r="M1036" s="3">
        <v>1</v>
      </c>
      <c r="N1036" s="28">
        <f t="shared" si="186"/>
        <v>6</v>
      </c>
      <c r="O1036" s="28">
        <f t="shared" si="187"/>
        <v>456</v>
      </c>
      <c r="P1036" s="12">
        <v>0</v>
      </c>
      <c r="Q1036" s="46">
        <f t="shared" si="178"/>
        <v>0</v>
      </c>
      <c r="R1036" s="15"/>
      <c r="S1036" s="3">
        <f t="shared" si="179"/>
        <v>6</v>
      </c>
      <c r="T1036" s="45" t="s">
        <v>2502</v>
      </c>
      <c r="U1036" s="47">
        <f t="shared" si="176"/>
        <v>456</v>
      </c>
      <c r="V1036" s="47">
        <f t="shared" si="177"/>
        <v>0</v>
      </c>
      <c r="W1036" s="5"/>
      <c r="X1036" s="3">
        <v>3.6</v>
      </c>
      <c r="Y1036" s="3">
        <f t="shared" si="182"/>
        <v>2.4</v>
      </c>
      <c r="Z1036" s="3">
        <f t="shared" si="180"/>
        <v>273.60000000000002</v>
      </c>
      <c r="AA1036">
        <v>3600</v>
      </c>
      <c r="AB1036" s="1">
        <f t="shared" si="183"/>
        <v>3.6</v>
      </c>
    </row>
    <row r="1037" spans="1:28" customFormat="1" ht="43.2" x14ac:dyDescent="0.3">
      <c r="A1037" s="3">
        <f t="shared" si="181"/>
        <v>1020</v>
      </c>
      <c r="B1037" s="4" t="s">
        <v>918</v>
      </c>
      <c r="C1037" s="3">
        <v>2</v>
      </c>
      <c r="D1037" s="3" t="s">
        <v>1572</v>
      </c>
      <c r="E1037" s="4" t="s">
        <v>1066</v>
      </c>
      <c r="F1037" s="3" t="s">
        <v>227</v>
      </c>
      <c r="G1037" s="3" t="s">
        <v>2333</v>
      </c>
      <c r="H1037" s="3" t="s">
        <v>2483</v>
      </c>
      <c r="I1037" s="3" t="s">
        <v>2496</v>
      </c>
      <c r="J1037" s="3">
        <v>76</v>
      </c>
      <c r="K1037" s="3">
        <v>6000</v>
      </c>
      <c r="L1037" s="3" t="s">
        <v>25</v>
      </c>
      <c r="M1037" s="3">
        <v>1</v>
      </c>
      <c r="N1037" s="28">
        <f t="shared" si="186"/>
        <v>6</v>
      </c>
      <c r="O1037" s="28">
        <f t="shared" si="187"/>
        <v>456</v>
      </c>
      <c r="P1037" s="12">
        <v>0</v>
      </c>
      <c r="Q1037" s="46">
        <f t="shared" si="178"/>
        <v>0</v>
      </c>
      <c r="R1037" s="15"/>
      <c r="S1037" s="3">
        <f t="shared" si="179"/>
        <v>6</v>
      </c>
      <c r="T1037" s="45" t="s">
        <v>2502</v>
      </c>
      <c r="U1037" s="47">
        <f t="shared" si="176"/>
        <v>456</v>
      </c>
      <c r="V1037" s="47">
        <f t="shared" si="177"/>
        <v>0</v>
      </c>
      <c r="W1037" s="5"/>
      <c r="X1037" s="3">
        <v>3.6</v>
      </c>
      <c r="Y1037" s="3">
        <f t="shared" si="182"/>
        <v>2.4</v>
      </c>
      <c r="Z1037" s="3">
        <f t="shared" si="180"/>
        <v>273.60000000000002</v>
      </c>
      <c r="AA1037">
        <v>3600</v>
      </c>
      <c r="AB1037" s="1">
        <f t="shared" si="183"/>
        <v>3.6</v>
      </c>
    </row>
    <row r="1038" spans="1:28" customFormat="1" ht="43.2" x14ac:dyDescent="0.3">
      <c r="A1038" s="3">
        <f t="shared" si="181"/>
        <v>1021</v>
      </c>
      <c r="B1038" s="4" t="s">
        <v>918</v>
      </c>
      <c r="C1038" s="3">
        <v>2</v>
      </c>
      <c r="D1038" s="3" t="s">
        <v>1572</v>
      </c>
      <c r="E1038" s="4" t="s">
        <v>1071</v>
      </c>
      <c r="F1038" s="3" t="s">
        <v>1063</v>
      </c>
      <c r="G1038" s="3" t="s">
        <v>2338</v>
      </c>
      <c r="H1038" s="3" t="s">
        <v>2505</v>
      </c>
      <c r="I1038" s="3" t="s">
        <v>2496</v>
      </c>
      <c r="J1038" s="3">
        <v>137</v>
      </c>
      <c r="K1038" s="3">
        <v>6000</v>
      </c>
      <c r="L1038" s="3" t="s">
        <v>25</v>
      </c>
      <c r="M1038" s="3">
        <v>1</v>
      </c>
      <c r="N1038" s="28">
        <f t="shared" si="186"/>
        <v>6</v>
      </c>
      <c r="O1038" s="28">
        <f t="shared" si="187"/>
        <v>822</v>
      </c>
      <c r="P1038" s="12">
        <v>0</v>
      </c>
      <c r="Q1038" s="46">
        <f t="shared" si="178"/>
        <v>0</v>
      </c>
      <c r="R1038" s="15"/>
      <c r="S1038" s="3">
        <f t="shared" si="179"/>
        <v>6</v>
      </c>
      <c r="T1038" s="30" t="s">
        <v>2502</v>
      </c>
      <c r="U1038" s="29">
        <f t="shared" ref="U1038:U1101" si="188">S1038*J1038</f>
        <v>822</v>
      </c>
      <c r="V1038" s="29">
        <f t="shared" ref="V1038:V1101" si="189">Q1038*J1038</f>
        <v>0</v>
      </c>
      <c r="W1038" s="5"/>
      <c r="X1038" s="3">
        <v>3.6</v>
      </c>
      <c r="Y1038" s="3">
        <f t="shared" si="182"/>
        <v>2.4</v>
      </c>
      <c r="Z1038" s="3">
        <f t="shared" si="180"/>
        <v>493.2</v>
      </c>
      <c r="AA1038">
        <v>3600</v>
      </c>
      <c r="AB1038" s="1">
        <f t="shared" si="183"/>
        <v>3.6</v>
      </c>
    </row>
    <row r="1039" spans="1:28" customFormat="1" ht="43.2" x14ac:dyDescent="0.3">
      <c r="A1039" s="3">
        <f t="shared" si="181"/>
        <v>1022</v>
      </c>
      <c r="B1039" s="4" t="s">
        <v>918</v>
      </c>
      <c r="C1039" s="3">
        <v>2</v>
      </c>
      <c r="D1039" s="3" t="s">
        <v>1572</v>
      </c>
      <c r="E1039" s="4" t="s">
        <v>1072</v>
      </c>
      <c r="F1039" s="3" t="s">
        <v>920</v>
      </c>
      <c r="G1039" s="3" t="s">
        <v>2319</v>
      </c>
      <c r="H1039" s="3" t="s">
        <v>2474</v>
      </c>
      <c r="I1039" s="3" t="s">
        <v>2496</v>
      </c>
      <c r="J1039" s="3">
        <v>65.400000000000006</v>
      </c>
      <c r="K1039" s="3">
        <v>6000</v>
      </c>
      <c r="L1039" s="3" t="s">
        <v>25</v>
      </c>
      <c r="M1039" s="3">
        <v>1</v>
      </c>
      <c r="N1039" s="28">
        <f t="shared" si="186"/>
        <v>6</v>
      </c>
      <c r="O1039" s="28">
        <f t="shared" si="187"/>
        <v>392.40000000000003</v>
      </c>
      <c r="P1039" s="12">
        <v>0</v>
      </c>
      <c r="Q1039" s="46">
        <f t="shared" si="178"/>
        <v>0</v>
      </c>
      <c r="R1039" s="15"/>
      <c r="S1039" s="3">
        <f t="shared" si="179"/>
        <v>6</v>
      </c>
      <c r="T1039" s="30" t="s">
        <v>2502</v>
      </c>
      <c r="U1039" s="41">
        <f t="shared" si="188"/>
        <v>392.40000000000003</v>
      </c>
      <c r="V1039" s="41">
        <f t="shared" si="189"/>
        <v>0</v>
      </c>
      <c r="W1039" s="5"/>
      <c r="X1039" s="3">
        <v>3.6</v>
      </c>
      <c r="Y1039" s="3">
        <f t="shared" si="182"/>
        <v>2.4</v>
      </c>
      <c r="Z1039" s="3">
        <f t="shared" si="180"/>
        <v>235.44000000000003</v>
      </c>
      <c r="AA1039">
        <v>3600</v>
      </c>
      <c r="AB1039" s="1">
        <f t="shared" si="183"/>
        <v>3.6</v>
      </c>
    </row>
    <row r="1040" spans="1:28" customFormat="1" ht="43.2" x14ac:dyDescent="0.3">
      <c r="A1040" s="3">
        <f t="shared" si="181"/>
        <v>1023</v>
      </c>
      <c r="B1040" s="4" t="s">
        <v>918</v>
      </c>
      <c r="C1040" s="3">
        <v>2</v>
      </c>
      <c r="D1040" s="3" t="s">
        <v>1572</v>
      </c>
      <c r="E1040" s="4" t="s">
        <v>1073</v>
      </c>
      <c r="F1040" s="3" t="s">
        <v>920</v>
      </c>
      <c r="G1040" s="3" t="s">
        <v>2319</v>
      </c>
      <c r="H1040" s="3" t="s">
        <v>2474</v>
      </c>
      <c r="I1040" s="3" t="s">
        <v>2496</v>
      </c>
      <c r="J1040" s="3">
        <v>65.400000000000006</v>
      </c>
      <c r="K1040" s="3">
        <v>6000</v>
      </c>
      <c r="L1040" s="3" t="s">
        <v>25</v>
      </c>
      <c r="M1040" s="3">
        <v>1</v>
      </c>
      <c r="N1040" s="28">
        <f t="shared" si="186"/>
        <v>6</v>
      </c>
      <c r="O1040" s="28">
        <f t="shared" si="187"/>
        <v>392.40000000000003</v>
      </c>
      <c r="P1040" s="12">
        <v>0</v>
      </c>
      <c r="Q1040" s="46">
        <f t="shared" si="178"/>
        <v>0</v>
      </c>
      <c r="R1040" s="15"/>
      <c r="S1040" s="3">
        <f t="shared" si="179"/>
        <v>6</v>
      </c>
      <c r="T1040" s="30" t="s">
        <v>2502</v>
      </c>
      <c r="U1040" s="41">
        <f t="shared" si="188"/>
        <v>392.40000000000003</v>
      </c>
      <c r="V1040" s="41">
        <f t="shared" si="189"/>
        <v>0</v>
      </c>
      <c r="W1040" s="5"/>
      <c r="X1040" s="3">
        <v>3.6</v>
      </c>
      <c r="Y1040" s="3">
        <f t="shared" si="182"/>
        <v>2.4</v>
      </c>
      <c r="Z1040" s="3">
        <f t="shared" si="180"/>
        <v>235.44000000000003</v>
      </c>
      <c r="AA1040">
        <v>3600</v>
      </c>
      <c r="AB1040" s="1">
        <f t="shared" si="183"/>
        <v>3.6</v>
      </c>
    </row>
    <row r="1041" spans="1:28" customFormat="1" ht="43.2" x14ac:dyDescent="0.3">
      <c r="A1041" s="3">
        <f t="shared" si="181"/>
        <v>1024</v>
      </c>
      <c r="B1041" s="4" t="s">
        <v>918</v>
      </c>
      <c r="C1041" s="3">
        <v>2</v>
      </c>
      <c r="D1041" s="3" t="s">
        <v>1572</v>
      </c>
      <c r="E1041" s="4" t="s">
        <v>1074</v>
      </c>
      <c r="F1041" s="3" t="s">
        <v>1063</v>
      </c>
      <c r="G1041" s="3" t="s">
        <v>2338</v>
      </c>
      <c r="H1041" s="3" t="s">
        <v>2505</v>
      </c>
      <c r="I1041" s="3" t="s">
        <v>2496</v>
      </c>
      <c r="J1041" s="3">
        <v>137</v>
      </c>
      <c r="K1041" s="3">
        <v>6000</v>
      </c>
      <c r="L1041" s="3" t="s">
        <v>25</v>
      </c>
      <c r="M1041" s="3">
        <v>1</v>
      </c>
      <c r="N1041" s="28">
        <f t="shared" si="186"/>
        <v>6</v>
      </c>
      <c r="O1041" s="28">
        <f t="shared" si="187"/>
        <v>822</v>
      </c>
      <c r="P1041" s="12">
        <v>0</v>
      </c>
      <c r="Q1041" s="46">
        <f t="shared" si="178"/>
        <v>0</v>
      </c>
      <c r="R1041" s="15"/>
      <c r="S1041" s="3">
        <f t="shared" si="179"/>
        <v>6</v>
      </c>
      <c r="T1041" s="30" t="s">
        <v>2502</v>
      </c>
      <c r="U1041" s="29">
        <f t="shared" si="188"/>
        <v>822</v>
      </c>
      <c r="V1041" s="29">
        <f t="shared" si="189"/>
        <v>0</v>
      </c>
      <c r="W1041" s="5"/>
      <c r="X1041" s="3">
        <v>3.6</v>
      </c>
      <c r="Y1041" s="3">
        <f t="shared" si="182"/>
        <v>2.4</v>
      </c>
      <c r="Z1041" s="3">
        <f t="shared" si="180"/>
        <v>493.2</v>
      </c>
      <c r="AA1041">
        <v>3600</v>
      </c>
      <c r="AB1041" s="1">
        <f t="shared" si="183"/>
        <v>3.6</v>
      </c>
    </row>
    <row r="1042" spans="1:28" customFormat="1" ht="43.2" x14ac:dyDescent="0.3">
      <c r="A1042" s="3">
        <f t="shared" si="181"/>
        <v>1025</v>
      </c>
      <c r="B1042" s="4" t="s">
        <v>918</v>
      </c>
      <c r="C1042" s="3">
        <v>2</v>
      </c>
      <c r="D1042" s="3" t="s">
        <v>1572</v>
      </c>
      <c r="E1042" s="4" t="s">
        <v>1075</v>
      </c>
      <c r="F1042" s="3" t="s">
        <v>1078</v>
      </c>
      <c r="G1042" s="3" t="s">
        <v>2337</v>
      </c>
      <c r="H1042" s="3" t="s">
        <v>2485</v>
      </c>
      <c r="I1042" s="3" t="s">
        <v>2496</v>
      </c>
      <c r="J1042" s="3">
        <v>106</v>
      </c>
      <c r="K1042" s="3">
        <v>6000</v>
      </c>
      <c r="L1042" s="3" t="s">
        <v>25</v>
      </c>
      <c r="M1042" s="3">
        <v>1</v>
      </c>
      <c r="N1042" s="28">
        <f t="shared" si="186"/>
        <v>6</v>
      </c>
      <c r="O1042" s="28">
        <f t="shared" si="187"/>
        <v>636</v>
      </c>
      <c r="P1042" s="12">
        <v>0</v>
      </c>
      <c r="Q1042" s="46">
        <f t="shared" ref="Q1042:Q1105" si="190">N1042*P1042</f>
        <v>0</v>
      </c>
      <c r="R1042" s="15"/>
      <c r="S1042" s="3">
        <f t="shared" ref="S1042:S1105" si="191">N1042-Q1042</f>
        <v>6</v>
      </c>
      <c r="T1042" s="30" t="s">
        <v>2502</v>
      </c>
      <c r="U1042" s="29">
        <f t="shared" si="188"/>
        <v>636</v>
      </c>
      <c r="V1042" s="29">
        <f t="shared" si="189"/>
        <v>0</v>
      </c>
      <c r="W1042" s="5"/>
      <c r="X1042" s="3">
        <v>3.6</v>
      </c>
      <c r="Y1042" s="3">
        <f t="shared" si="182"/>
        <v>2.4</v>
      </c>
      <c r="Z1042" s="3">
        <f t="shared" si="180"/>
        <v>381.6</v>
      </c>
      <c r="AA1042">
        <v>3600</v>
      </c>
      <c r="AB1042" s="1">
        <f t="shared" si="183"/>
        <v>3.6</v>
      </c>
    </row>
    <row r="1043" spans="1:28" customFormat="1" ht="43.2" x14ac:dyDescent="0.3">
      <c r="A1043" s="3">
        <f t="shared" si="181"/>
        <v>1026</v>
      </c>
      <c r="B1043" s="4" t="s">
        <v>918</v>
      </c>
      <c r="C1043" s="3">
        <v>2</v>
      </c>
      <c r="D1043" s="3" t="s">
        <v>1572</v>
      </c>
      <c r="E1043" s="4" t="s">
        <v>1076</v>
      </c>
      <c r="F1043" s="3" t="s">
        <v>1079</v>
      </c>
      <c r="G1043" s="3" t="s">
        <v>2333</v>
      </c>
      <c r="H1043" s="3" t="s">
        <v>2483</v>
      </c>
      <c r="I1043" s="3" t="s">
        <v>2496</v>
      </c>
      <c r="J1043" s="3">
        <v>76</v>
      </c>
      <c r="K1043" s="3">
        <v>6000</v>
      </c>
      <c r="L1043" s="3" t="s">
        <v>25</v>
      </c>
      <c r="M1043" s="3">
        <v>1</v>
      </c>
      <c r="N1043" s="28">
        <f t="shared" si="186"/>
        <v>6</v>
      </c>
      <c r="O1043" s="28">
        <f t="shared" si="187"/>
        <v>456</v>
      </c>
      <c r="P1043" s="12">
        <v>0</v>
      </c>
      <c r="Q1043" s="46">
        <f t="shared" si="190"/>
        <v>0</v>
      </c>
      <c r="R1043" s="15"/>
      <c r="S1043" s="3">
        <f t="shared" si="191"/>
        <v>6</v>
      </c>
      <c r="T1043" s="30" t="s">
        <v>2502</v>
      </c>
      <c r="U1043" s="29">
        <f t="shared" si="188"/>
        <v>456</v>
      </c>
      <c r="V1043" s="29">
        <f t="shared" si="189"/>
        <v>0</v>
      </c>
      <c r="W1043" s="5"/>
      <c r="X1043" s="3">
        <v>3.6</v>
      </c>
      <c r="Y1043" s="3">
        <f t="shared" si="182"/>
        <v>2.4</v>
      </c>
      <c r="Z1043" s="3">
        <f t="shared" ref="Z1043:Z1106" si="192">X1043*J1043*M1043</f>
        <v>273.60000000000002</v>
      </c>
      <c r="AA1043">
        <v>3600</v>
      </c>
      <c r="AB1043" s="1">
        <f t="shared" si="183"/>
        <v>3.6</v>
      </c>
    </row>
    <row r="1044" spans="1:28" customFormat="1" ht="43.2" x14ac:dyDescent="0.3">
      <c r="A1044" s="3">
        <f t="shared" ref="A1044:A1107" si="193">A1043+1</f>
        <v>1027</v>
      </c>
      <c r="B1044" s="4" t="s">
        <v>918</v>
      </c>
      <c r="C1044" s="3">
        <v>2</v>
      </c>
      <c r="D1044" s="3" t="s">
        <v>1572</v>
      </c>
      <c r="E1044" s="4" t="s">
        <v>1077</v>
      </c>
      <c r="F1044" s="3" t="s">
        <v>1079</v>
      </c>
      <c r="G1044" s="3" t="s">
        <v>2333</v>
      </c>
      <c r="H1044" s="3" t="s">
        <v>2483</v>
      </c>
      <c r="I1044" s="3" t="s">
        <v>2496</v>
      </c>
      <c r="J1044" s="3">
        <v>76</v>
      </c>
      <c r="K1044" s="3">
        <v>6000</v>
      </c>
      <c r="L1044" s="3" t="s">
        <v>25</v>
      </c>
      <c r="M1044" s="3">
        <v>1</v>
      </c>
      <c r="N1044" s="28">
        <f t="shared" si="186"/>
        <v>6</v>
      </c>
      <c r="O1044" s="28">
        <f t="shared" si="187"/>
        <v>456</v>
      </c>
      <c r="P1044" s="12">
        <v>0</v>
      </c>
      <c r="Q1044" s="46">
        <f t="shared" si="190"/>
        <v>0</v>
      </c>
      <c r="R1044" s="15"/>
      <c r="S1044" s="3">
        <f t="shared" si="191"/>
        <v>6</v>
      </c>
      <c r="T1044" s="30" t="s">
        <v>2502</v>
      </c>
      <c r="U1044" s="29">
        <f t="shared" si="188"/>
        <v>456</v>
      </c>
      <c r="V1044" s="29">
        <f t="shared" si="189"/>
        <v>0</v>
      </c>
      <c r="W1044" s="5"/>
      <c r="X1044" s="3">
        <v>3.6</v>
      </c>
      <c r="Y1044" s="3">
        <f t="shared" si="182"/>
        <v>2.4</v>
      </c>
      <c r="Z1044" s="3">
        <f t="shared" si="192"/>
        <v>273.60000000000002</v>
      </c>
      <c r="AA1044">
        <v>3600</v>
      </c>
      <c r="AB1044" s="1">
        <f t="shared" si="183"/>
        <v>3.6</v>
      </c>
    </row>
    <row r="1045" spans="1:28" customFormat="1" ht="43.2" x14ac:dyDescent="0.3">
      <c r="A1045" s="3">
        <f t="shared" si="193"/>
        <v>1028</v>
      </c>
      <c r="B1045" s="4" t="s">
        <v>918</v>
      </c>
      <c r="C1045" s="3">
        <v>2</v>
      </c>
      <c r="D1045" s="3" t="s">
        <v>1572</v>
      </c>
      <c r="E1045" s="4" t="s">
        <v>1075</v>
      </c>
      <c r="F1045" s="3" t="s">
        <v>1078</v>
      </c>
      <c r="G1045" s="3" t="s">
        <v>2337</v>
      </c>
      <c r="H1045" s="3" t="s">
        <v>2485</v>
      </c>
      <c r="I1045" s="3" t="s">
        <v>2496</v>
      </c>
      <c r="J1045" s="3">
        <v>106</v>
      </c>
      <c r="K1045" s="3">
        <v>6000</v>
      </c>
      <c r="L1045" s="3" t="s">
        <v>25</v>
      </c>
      <c r="M1045" s="3">
        <v>1</v>
      </c>
      <c r="N1045" s="28">
        <f t="shared" si="186"/>
        <v>6</v>
      </c>
      <c r="O1045" s="28">
        <f t="shared" si="187"/>
        <v>636</v>
      </c>
      <c r="P1045" s="12">
        <v>0</v>
      </c>
      <c r="Q1045" s="46">
        <f t="shared" si="190"/>
        <v>0</v>
      </c>
      <c r="R1045" s="15"/>
      <c r="S1045" s="3">
        <f t="shared" si="191"/>
        <v>6</v>
      </c>
      <c r="T1045" s="30" t="s">
        <v>2502</v>
      </c>
      <c r="U1045" s="29">
        <f t="shared" si="188"/>
        <v>636</v>
      </c>
      <c r="V1045" s="29">
        <f t="shared" si="189"/>
        <v>0</v>
      </c>
      <c r="W1045" s="5"/>
      <c r="X1045" s="3">
        <v>3.6</v>
      </c>
      <c r="Y1045" s="3">
        <f t="shared" si="182"/>
        <v>2.4</v>
      </c>
      <c r="Z1045" s="3">
        <f t="shared" si="192"/>
        <v>381.6</v>
      </c>
      <c r="AA1045">
        <v>3600</v>
      </c>
      <c r="AB1045" s="1">
        <f t="shared" si="183"/>
        <v>3.6</v>
      </c>
    </row>
    <row r="1046" spans="1:28" customFormat="1" ht="43.2" x14ac:dyDescent="0.3">
      <c r="A1046" s="3">
        <f t="shared" si="193"/>
        <v>1029</v>
      </c>
      <c r="B1046" s="4" t="s">
        <v>918</v>
      </c>
      <c r="C1046" s="3">
        <v>2</v>
      </c>
      <c r="D1046" s="3" t="s">
        <v>1572</v>
      </c>
      <c r="E1046" s="4" t="s">
        <v>1080</v>
      </c>
      <c r="F1046" s="3" t="s">
        <v>1063</v>
      </c>
      <c r="G1046" s="3" t="s">
        <v>2338</v>
      </c>
      <c r="H1046" s="3" t="s">
        <v>2505</v>
      </c>
      <c r="I1046" s="3" t="s">
        <v>2496</v>
      </c>
      <c r="J1046" s="3">
        <v>137</v>
      </c>
      <c r="K1046" s="3">
        <v>6000</v>
      </c>
      <c r="L1046" s="3" t="s">
        <v>25</v>
      </c>
      <c r="M1046" s="3">
        <v>1</v>
      </c>
      <c r="N1046" s="28">
        <f t="shared" si="186"/>
        <v>6</v>
      </c>
      <c r="O1046" s="28">
        <f t="shared" si="187"/>
        <v>822</v>
      </c>
      <c r="P1046" s="12">
        <v>0</v>
      </c>
      <c r="Q1046" s="46">
        <f t="shared" si="190"/>
        <v>0</v>
      </c>
      <c r="R1046" s="15"/>
      <c r="S1046" s="3">
        <f t="shared" si="191"/>
        <v>6</v>
      </c>
      <c r="T1046" s="30" t="s">
        <v>2502</v>
      </c>
      <c r="U1046" s="29">
        <f t="shared" si="188"/>
        <v>822</v>
      </c>
      <c r="V1046" s="29">
        <f t="shared" si="189"/>
        <v>0</v>
      </c>
      <c r="W1046" s="5"/>
      <c r="X1046" s="3">
        <v>3.6</v>
      </c>
      <c r="Y1046" s="3">
        <f t="shared" si="182"/>
        <v>2.4</v>
      </c>
      <c r="Z1046" s="3">
        <f t="shared" si="192"/>
        <v>493.2</v>
      </c>
      <c r="AA1046">
        <v>3600</v>
      </c>
      <c r="AB1046" s="1">
        <f t="shared" si="183"/>
        <v>3.6</v>
      </c>
    </row>
    <row r="1047" spans="1:28" customFormat="1" ht="43.2" x14ac:dyDescent="0.3">
      <c r="A1047" s="3">
        <f t="shared" si="193"/>
        <v>1030</v>
      </c>
      <c r="B1047" s="4" t="s">
        <v>918</v>
      </c>
      <c r="C1047" s="3">
        <v>2</v>
      </c>
      <c r="D1047" s="3" t="s">
        <v>1572</v>
      </c>
      <c r="E1047" s="4" t="s">
        <v>1081</v>
      </c>
      <c r="F1047" s="3" t="s">
        <v>920</v>
      </c>
      <c r="G1047" s="3" t="s">
        <v>2319</v>
      </c>
      <c r="H1047" s="3" t="s">
        <v>2474</v>
      </c>
      <c r="I1047" s="3" t="s">
        <v>2496</v>
      </c>
      <c r="J1047" s="3">
        <v>65.400000000000006</v>
      </c>
      <c r="K1047" s="3">
        <v>6000</v>
      </c>
      <c r="L1047" s="3" t="s">
        <v>25</v>
      </c>
      <c r="M1047" s="3">
        <v>1</v>
      </c>
      <c r="N1047" s="28">
        <f t="shared" si="186"/>
        <v>6</v>
      </c>
      <c r="O1047" s="28">
        <f t="shared" si="187"/>
        <v>392.40000000000003</v>
      </c>
      <c r="P1047" s="12">
        <v>0</v>
      </c>
      <c r="Q1047" s="46">
        <f t="shared" si="190"/>
        <v>0</v>
      </c>
      <c r="R1047" s="15"/>
      <c r="S1047" s="3">
        <f t="shared" si="191"/>
        <v>6</v>
      </c>
      <c r="T1047" s="30" t="s">
        <v>2502</v>
      </c>
      <c r="U1047" s="41">
        <f t="shared" si="188"/>
        <v>392.40000000000003</v>
      </c>
      <c r="V1047" s="41">
        <f t="shared" si="189"/>
        <v>0</v>
      </c>
      <c r="W1047" s="5"/>
      <c r="X1047" s="3">
        <v>3.6</v>
      </c>
      <c r="Y1047" s="3">
        <f t="shared" si="182"/>
        <v>2.4</v>
      </c>
      <c r="Z1047" s="3">
        <f t="shared" si="192"/>
        <v>235.44000000000003</v>
      </c>
      <c r="AA1047">
        <v>3600</v>
      </c>
      <c r="AB1047" s="1">
        <f t="shared" si="183"/>
        <v>3.6</v>
      </c>
    </row>
    <row r="1048" spans="1:28" customFormat="1" ht="43.2" x14ac:dyDescent="0.3">
      <c r="A1048" s="3">
        <f t="shared" si="193"/>
        <v>1031</v>
      </c>
      <c r="B1048" s="4" t="s">
        <v>918</v>
      </c>
      <c r="C1048" s="3">
        <v>2</v>
      </c>
      <c r="D1048" s="3" t="s">
        <v>1572</v>
      </c>
      <c r="E1048" s="4" t="s">
        <v>1082</v>
      </c>
      <c r="F1048" s="3" t="s">
        <v>920</v>
      </c>
      <c r="G1048" s="3" t="s">
        <v>2319</v>
      </c>
      <c r="H1048" s="3" t="s">
        <v>2474</v>
      </c>
      <c r="I1048" s="3" t="s">
        <v>2496</v>
      </c>
      <c r="J1048" s="3">
        <v>65.400000000000006</v>
      </c>
      <c r="K1048" s="3">
        <v>6000</v>
      </c>
      <c r="L1048" s="3" t="s">
        <v>25</v>
      </c>
      <c r="M1048" s="3">
        <v>1</v>
      </c>
      <c r="N1048" s="28">
        <f t="shared" si="186"/>
        <v>6</v>
      </c>
      <c r="O1048" s="28">
        <f t="shared" si="187"/>
        <v>392.40000000000003</v>
      </c>
      <c r="P1048" s="12">
        <v>0</v>
      </c>
      <c r="Q1048" s="46">
        <f t="shared" si="190"/>
        <v>0</v>
      </c>
      <c r="R1048" s="15"/>
      <c r="S1048" s="3">
        <f t="shared" si="191"/>
        <v>6</v>
      </c>
      <c r="T1048" s="30" t="s">
        <v>2502</v>
      </c>
      <c r="U1048" s="41">
        <f t="shared" si="188"/>
        <v>392.40000000000003</v>
      </c>
      <c r="V1048" s="41">
        <f t="shared" si="189"/>
        <v>0</v>
      </c>
      <c r="W1048" s="5"/>
      <c r="X1048" s="3">
        <v>3.6</v>
      </c>
      <c r="Y1048" s="3">
        <f t="shared" si="182"/>
        <v>2.4</v>
      </c>
      <c r="Z1048" s="3">
        <f t="shared" si="192"/>
        <v>235.44000000000003</v>
      </c>
      <c r="AA1048">
        <v>3600</v>
      </c>
      <c r="AB1048" s="1">
        <f t="shared" si="183"/>
        <v>3.6</v>
      </c>
    </row>
    <row r="1049" spans="1:28" customFormat="1" ht="43.2" x14ac:dyDescent="0.3">
      <c r="A1049" s="3">
        <f t="shared" si="193"/>
        <v>1032</v>
      </c>
      <c r="B1049" s="4" t="s">
        <v>918</v>
      </c>
      <c r="C1049" s="3">
        <v>2</v>
      </c>
      <c r="D1049" s="3" t="s">
        <v>1572</v>
      </c>
      <c r="E1049" s="4" t="s">
        <v>1083</v>
      </c>
      <c r="F1049" s="3" t="s">
        <v>1063</v>
      </c>
      <c r="G1049" s="3" t="s">
        <v>2338</v>
      </c>
      <c r="H1049" s="3" t="s">
        <v>2505</v>
      </c>
      <c r="I1049" s="3" t="s">
        <v>2496</v>
      </c>
      <c r="J1049" s="3">
        <v>137</v>
      </c>
      <c r="K1049" s="3">
        <v>6000</v>
      </c>
      <c r="L1049" s="3" t="s">
        <v>25</v>
      </c>
      <c r="M1049" s="3">
        <v>1</v>
      </c>
      <c r="N1049" s="28">
        <f t="shared" si="186"/>
        <v>6</v>
      </c>
      <c r="O1049" s="28">
        <f t="shared" si="187"/>
        <v>822</v>
      </c>
      <c r="P1049" s="12">
        <v>0</v>
      </c>
      <c r="Q1049" s="46">
        <f t="shared" si="190"/>
        <v>0</v>
      </c>
      <c r="R1049" s="15"/>
      <c r="S1049" s="3">
        <f t="shared" si="191"/>
        <v>6</v>
      </c>
      <c r="T1049" s="30" t="s">
        <v>2502</v>
      </c>
      <c r="U1049" s="29">
        <f t="shared" si="188"/>
        <v>822</v>
      </c>
      <c r="V1049" s="29">
        <f t="shared" si="189"/>
        <v>0</v>
      </c>
      <c r="W1049" s="5"/>
      <c r="X1049" s="3">
        <v>3.6</v>
      </c>
      <c r="Y1049" s="3">
        <f t="shared" si="182"/>
        <v>2.4</v>
      </c>
      <c r="Z1049" s="3">
        <f t="shared" si="192"/>
        <v>493.2</v>
      </c>
      <c r="AA1049">
        <v>3600</v>
      </c>
      <c r="AB1049" s="1">
        <f t="shared" si="183"/>
        <v>3.6</v>
      </c>
    </row>
    <row r="1050" spans="1:28" customFormat="1" ht="43.2" x14ac:dyDescent="0.3">
      <c r="A1050" s="3">
        <f t="shared" si="193"/>
        <v>1033</v>
      </c>
      <c r="B1050" s="4" t="s">
        <v>918</v>
      </c>
      <c r="C1050" s="3">
        <v>2</v>
      </c>
      <c r="D1050" s="3" t="s">
        <v>1572</v>
      </c>
      <c r="E1050" s="4" t="s">
        <v>1084</v>
      </c>
      <c r="F1050" s="3" t="s">
        <v>1078</v>
      </c>
      <c r="G1050" s="3" t="s">
        <v>2337</v>
      </c>
      <c r="H1050" s="3" t="s">
        <v>2485</v>
      </c>
      <c r="I1050" s="3" t="s">
        <v>2496</v>
      </c>
      <c r="J1050" s="3">
        <v>106</v>
      </c>
      <c r="K1050" s="3">
        <v>6000</v>
      </c>
      <c r="L1050" s="3" t="s">
        <v>25</v>
      </c>
      <c r="M1050" s="3">
        <v>1</v>
      </c>
      <c r="N1050" s="28">
        <f t="shared" si="186"/>
        <v>6</v>
      </c>
      <c r="O1050" s="28">
        <f t="shared" si="187"/>
        <v>636</v>
      </c>
      <c r="P1050" s="12">
        <v>0</v>
      </c>
      <c r="Q1050" s="46">
        <f t="shared" si="190"/>
        <v>0</v>
      </c>
      <c r="R1050" s="15"/>
      <c r="S1050" s="3">
        <f t="shared" si="191"/>
        <v>6</v>
      </c>
      <c r="T1050" s="30" t="s">
        <v>2502</v>
      </c>
      <c r="U1050" s="29">
        <f t="shared" si="188"/>
        <v>636</v>
      </c>
      <c r="V1050" s="29">
        <f t="shared" si="189"/>
        <v>0</v>
      </c>
      <c r="W1050" s="5"/>
      <c r="X1050" s="3">
        <v>3.6</v>
      </c>
      <c r="Y1050" s="3">
        <f t="shared" si="182"/>
        <v>2.4</v>
      </c>
      <c r="Z1050" s="3">
        <f t="shared" si="192"/>
        <v>381.6</v>
      </c>
      <c r="AA1050">
        <v>3600</v>
      </c>
      <c r="AB1050" s="1">
        <f t="shared" si="183"/>
        <v>3.6</v>
      </c>
    </row>
    <row r="1051" spans="1:28" customFormat="1" ht="43.2" x14ac:dyDescent="0.3">
      <c r="A1051" s="3">
        <f t="shared" si="193"/>
        <v>1034</v>
      </c>
      <c r="B1051" s="4" t="s">
        <v>918</v>
      </c>
      <c r="C1051" s="3">
        <v>2</v>
      </c>
      <c r="D1051" s="3" t="s">
        <v>1572</v>
      </c>
      <c r="E1051" s="4" t="s">
        <v>1085</v>
      </c>
      <c r="F1051" s="3" t="s">
        <v>1079</v>
      </c>
      <c r="G1051" s="3" t="s">
        <v>2333</v>
      </c>
      <c r="H1051" s="3" t="s">
        <v>2483</v>
      </c>
      <c r="I1051" s="3" t="s">
        <v>2496</v>
      </c>
      <c r="J1051" s="3">
        <v>76</v>
      </c>
      <c r="K1051" s="3">
        <v>6000</v>
      </c>
      <c r="L1051" s="3" t="s">
        <v>25</v>
      </c>
      <c r="M1051" s="3">
        <v>1</v>
      </c>
      <c r="N1051" s="28">
        <f t="shared" si="186"/>
        <v>6</v>
      </c>
      <c r="O1051" s="28">
        <f t="shared" si="187"/>
        <v>456</v>
      </c>
      <c r="P1051" s="12">
        <v>0</v>
      </c>
      <c r="Q1051" s="46">
        <f t="shared" si="190"/>
        <v>0</v>
      </c>
      <c r="R1051" s="15"/>
      <c r="S1051" s="3">
        <f t="shared" si="191"/>
        <v>6</v>
      </c>
      <c r="T1051" s="30" t="s">
        <v>2502</v>
      </c>
      <c r="U1051" s="29">
        <f t="shared" si="188"/>
        <v>456</v>
      </c>
      <c r="V1051" s="29">
        <f t="shared" si="189"/>
        <v>0</v>
      </c>
      <c r="W1051" s="5"/>
      <c r="X1051" s="3">
        <v>3.6</v>
      </c>
      <c r="Y1051" s="3">
        <f t="shared" si="182"/>
        <v>2.4</v>
      </c>
      <c r="Z1051" s="3">
        <f t="shared" si="192"/>
        <v>273.60000000000002</v>
      </c>
      <c r="AA1051">
        <v>3600</v>
      </c>
      <c r="AB1051" s="1">
        <f t="shared" si="183"/>
        <v>3.6</v>
      </c>
    </row>
    <row r="1052" spans="1:28" customFormat="1" ht="43.2" x14ac:dyDescent="0.3">
      <c r="A1052" s="3">
        <f t="shared" si="193"/>
        <v>1035</v>
      </c>
      <c r="B1052" s="4" t="s">
        <v>918</v>
      </c>
      <c r="C1052" s="3">
        <v>2</v>
      </c>
      <c r="D1052" s="3" t="s">
        <v>1572</v>
      </c>
      <c r="E1052" s="4" t="s">
        <v>1086</v>
      </c>
      <c r="F1052" s="3" t="s">
        <v>1079</v>
      </c>
      <c r="G1052" s="3" t="s">
        <v>2333</v>
      </c>
      <c r="H1052" s="3" t="s">
        <v>2483</v>
      </c>
      <c r="I1052" s="3" t="s">
        <v>2496</v>
      </c>
      <c r="J1052" s="3">
        <v>76</v>
      </c>
      <c r="K1052" s="3">
        <v>6000</v>
      </c>
      <c r="L1052" s="3" t="s">
        <v>25</v>
      </c>
      <c r="M1052" s="3">
        <v>1</v>
      </c>
      <c r="N1052" s="28">
        <f t="shared" si="186"/>
        <v>6</v>
      </c>
      <c r="O1052" s="28">
        <f t="shared" si="187"/>
        <v>456</v>
      </c>
      <c r="P1052" s="12">
        <v>0</v>
      </c>
      <c r="Q1052" s="46">
        <f t="shared" si="190"/>
        <v>0</v>
      </c>
      <c r="R1052" s="15"/>
      <c r="S1052" s="3">
        <f t="shared" si="191"/>
        <v>6</v>
      </c>
      <c r="T1052" s="30" t="s">
        <v>2502</v>
      </c>
      <c r="U1052" s="29">
        <f t="shared" si="188"/>
        <v>456</v>
      </c>
      <c r="V1052" s="29">
        <f t="shared" si="189"/>
        <v>0</v>
      </c>
      <c r="W1052" s="5"/>
      <c r="X1052" s="3">
        <v>3.6</v>
      </c>
      <c r="Y1052" s="3">
        <f t="shared" si="182"/>
        <v>2.4</v>
      </c>
      <c r="Z1052" s="3">
        <f t="shared" si="192"/>
        <v>273.60000000000002</v>
      </c>
      <c r="AA1052">
        <v>3600</v>
      </c>
      <c r="AB1052" s="1">
        <f t="shared" si="183"/>
        <v>3.6</v>
      </c>
    </row>
    <row r="1053" spans="1:28" customFormat="1" ht="43.2" x14ac:dyDescent="0.3">
      <c r="A1053" s="3">
        <f t="shared" si="193"/>
        <v>1036</v>
      </c>
      <c r="B1053" s="4" t="s">
        <v>918</v>
      </c>
      <c r="C1053" s="3">
        <v>2</v>
      </c>
      <c r="D1053" s="3" t="s">
        <v>1572</v>
      </c>
      <c r="E1053" s="4" t="s">
        <v>1084</v>
      </c>
      <c r="F1053" s="3" t="s">
        <v>1078</v>
      </c>
      <c r="G1053" s="3" t="s">
        <v>2337</v>
      </c>
      <c r="H1053" s="3" t="s">
        <v>2485</v>
      </c>
      <c r="I1053" s="3" t="s">
        <v>2496</v>
      </c>
      <c r="J1053" s="3">
        <v>106</v>
      </c>
      <c r="K1053" s="3">
        <v>6000</v>
      </c>
      <c r="L1053" s="3" t="s">
        <v>25</v>
      </c>
      <c r="M1053" s="3">
        <v>1</v>
      </c>
      <c r="N1053" s="28">
        <f t="shared" si="186"/>
        <v>6</v>
      </c>
      <c r="O1053" s="28">
        <f t="shared" si="187"/>
        <v>636</v>
      </c>
      <c r="P1053" s="12">
        <v>0</v>
      </c>
      <c r="Q1053" s="46">
        <f t="shared" si="190"/>
        <v>0</v>
      </c>
      <c r="R1053" s="15"/>
      <c r="S1053" s="3">
        <f t="shared" si="191"/>
        <v>6</v>
      </c>
      <c r="T1053" s="30" t="s">
        <v>2502</v>
      </c>
      <c r="U1053" s="29">
        <f t="shared" si="188"/>
        <v>636</v>
      </c>
      <c r="V1053" s="29">
        <f t="shared" si="189"/>
        <v>0</v>
      </c>
      <c r="W1053" s="5"/>
      <c r="X1053" s="3">
        <v>3.6</v>
      </c>
      <c r="Y1053" s="3">
        <f t="shared" si="182"/>
        <v>2.4</v>
      </c>
      <c r="Z1053" s="3">
        <f t="shared" si="192"/>
        <v>381.6</v>
      </c>
      <c r="AA1053">
        <v>3600</v>
      </c>
      <c r="AB1053" s="1">
        <f t="shared" si="183"/>
        <v>3.6</v>
      </c>
    </row>
    <row r="1054" spans="1:28" customFormat="1" ht="43.2" x14ac:dyDescent="0.3">
      <c r="A1054" s="3">
        <f t="shared" si="193"/>
        <v>1037</v>
      </c>
      <c r="B1054" s="4" t="s">
        <v>918</v>
      </c>
      <c r="C1054" s="3">
        <v>2</v>
      </c>
      <c r="D1054" s="3" t="s">
        <v>1572</v>
      </c>
      <c r="E1054" s="4" t="s">
        <v>1087</v>
      </c>
      <c r="F1054" s="3" t="s">
        <v>1063</v>
      </c>
      <c r="G1054" s="3" t="s">
        <v>2338</v>
      </c>
      <c r="H1054" s="3" t="s">
        <v>2505</v>
      </c>
      <c r="I1054" s="3" t="s">
        <v>2496</v>
      </c>
      <c r="J1054" s="3">
        <v>137</v>
      </c>
      <c r="K1054" s="3">
        <v>6000</v>
      </c>
      <c r="L1054" s="3" t="s">
        <v>25</v>
      </c>
      <c r="M1054" s="3">
        <v>1</v>
      </c>
      <c r="N1054" s="28">
        <f t="shared" si="186"/>
        <v>6</v>
      </c>
      <c r="O1054" s="28">
        <f t="shared" si="187"/>
        <v>822</v>
      </c>
      <c r="P1054" s="12">
        <v>0</v>
      </c>
      <c r="Q1054" s="46">
        <f t="shared" si="190"/>
        <v>0</v>
      </c>
      <c r="R1054" s="15"/>
      <c r="S1054" s="3">
        <f t="shared" si="191"/>
        <v>6</v>
      </c>
      <c r="T1054" s="30" t="s">
        <v>2502</v>
      </c>
      <c r="U1054" s="29">
        <f t="shared" si="188"/>
        <v>822</v>
      </c>
      <c r="V1054" s="29">
        <f t="shared" si="189"/>
        <v>0</v>
      </c>
      <c r="W1054" s="5"/>
      <c r="X1054" s="3">
        <v>3.6</v>
      </c>
      <c r="Y1054" s="3">
        <f t="shared" si="182"/>
        <v>2.4</v>
      </c>
      <c r="Z1054" s="3">
        <f t="shared" si="192"/>
        <v>493.2</v>
      </c>
      <c r="AA1054">
        <v>3600</v>
      </c>
      <c r="AB1054" s="1">
        <f t="shared" si="183"/>
        <v>3.6</v>
      </c>
    </row>
    <row r="1055" spans="1:28" customFormat="1" ht="43.2" x14ac:dyDescent="0.3">
      <c r="A1055" s="3">
        <f t="shared" si="193"/>
        <v>1038</v>
      </c>
      <c r="B1055" s="4" t="s">
        <v>918</v>
      </c>
      <c r="C1055" s="3">
        <v>2</v>
      </c>
      <c r="D1055" s="3" t="s">
        <v>1572</v>
      </c>
      <c r="E1055" s="4" t="s">
        <v>1088</v>
      </c>
      <c r="F1055" s="3" t="s">
        <v>920</v>
      </c>
      <c r="G1055" s="3" t="s">
        <v>2319</v>
      </c>
      <c r="H1055" s="3" t="s">
        <v>2474</v>
      </c>
      <c r="I1055" s="3" t="s">
        <v>2496</v>
      </c>
      <c r="J1055" s="3">
        <v>65.400000000000006</v>
      </c>
      <c r="K1055" s="3">
        <v>6000</v>
      </c>
      <c r="L1055" s="3" t="s">
        <v>25</v>
      </c>
      <c r="M1055" s="3">
        <v>1</v>
      </c>
      <c r="N1055" s="28">
        <f t="shared" si="186"/>
        <v>6</v>
      </c>
      <c r="O1055" s="28">
        <f t="shared" si="187"/>
        <v>392.40000000000003</v>
      </c>
      <c r="P1055" s="12">
        <v>0</v>
      </c>
      <c r="Q1055" s="46">
        <f t="shared" si="190"/>
        <v>0</v>
      </c>
      <c r="R1055" s="15"/>
      <c r="S1055" s="3">
        <f t="shared" si="191"/>
        <v>6</v>
      </c>
      <c r="T1055" s="30" t="s">
        <v>2502</v>
      </c>
      <c r="U1055" s="41">
        <f t="shared" si="188"/>
        <v>392.40000000000003</v>
      </c>
      <c r="V1055" s="41">
        <f t="shared" si="189"/>
        <v>0</v>
      </c>
      <c r="W1055" s="5"/>
      <c r="X1055" s="3">
        <v>3.6</v>
      </c>
      <c r="Y1055" s="3">
        <f t="shared" si="182"/>
        <v>2.4</v>
      </c>
      <c r="Z1055" s="3">
        <f t="shared" si="192"/>
        <v>235.44000000000003</v>
      </c>
      <c r="AA1055">
        <v>3600</v>
      </c>
      <c r="AB1055" s="1">
        <f t="shared" si="183"/>
        <v>3.6</v>
      </c>
    </row>
    <row r="1056" spans="1:28" customFormat="1" ht="43.2" x14ac:dyDescent="0.3">
      <c r="A1056" s="3">
        <f t="shared" si="193"/>
        <v>1039</v>
      </c>
      <c r="B1056" s="4" t="s">
        <v>918</v>
      </c>
      <c r="C1056" s="3">
        <v>2</v>
      </c>
      <c r="D1056" s="3" t="s">
        <v>1572</v>
      </c>
      <c r="E1056" s="4" t="s">
        <v>1089</v>
      </c>
      <c r="F1056" s="3" t="s">
        <v>920</v>
      </c>
      <c r="G1056" s="3" t="s">
        <v>2319</v>
      </c>
      <c r="H1056" s="3" t="s">
        <v>2474</v>
      </c>
      <c r="I1056" s="3" t="s">
        <v>2496</v>
      </c>
      <c r="J1056" s="3">
        <v>65.400000000000006</v>
      </c>
      <c r="K1056" s="3">
        <v>6000</v>
      </c>
      <c r="L1056" s="3" t="s">
        <v>25</v>
      </c>
      <c r="M1056" s="3">
        <v>1</v>
      </c>
      <c r="N1056" s="28">
        <f t="shared" si="186"/>
        <v>6</v>
      </c>
      <c r="O1056" s="28">
        <f t="shared" si="187"/>
        <v>392.40000000000003</v>
      </c>
      <c r="P1056" s="12">
        <v>0</v>
      </c>
      <c r="Q1056" s="46">
        <f t="shared" si="190"/>
        <v>0</v>
      </c>
      <c r="R1056" s="15"/>
      <c r="S1056" s="3">
        <f t="shared" si="191"/>
        <v>6</v>
      </c>
      <c r="T1056" s="30" t="s">
        <v>2502</v>
      </c>
      <c r="U1056" s="41">
        <f t="shared" si="188"/>
        <v>392.40000000000003</v>
      </c>
      <c r="V1056" s="41">
        <f t="shared" si="189"/>
        <v>0</v>
      </c>
      <c r="W1056" s="5"/>
      <c r="X1056" s="3">
        <v>3.6</v>
      </c>
      <c r="Y1056" s="3">
        <f t="shared" si="182"/>
        <v>2.4</v>
      </c>
      <c r="Z1056" s="3">
        <f t="shared" si="192"/>
        <v>235.44000000000003</v>
      </c>
      <c r="AA1056">
        <v>3600</v>
      </c>
      <c r="AB1056" s="1">
        <f t="shared" si="183"/>
        <v>3.6</v>
      </c>
    </row>
    <row r="1057" spans="1:28" customFormat="1" ht="43.2" x14ac:dyDescent="0.3">
      <c r="A1057" s="3">
        <f t="shared" si="193"/>
        <v>1040</v>
      </c>
      <c r="B1057" s="4" t="s">
        <v>918</v>
      </c>
      <c r="C1057" s="3">
        <v>2</v>
      </c>
      <c r="D1057" s="3" t="s">
        <v>1572</v>
      </c>
      <c r="E1057" s="4" t="s">
        <v>1090</v>
      </c>
      <c r="F1057" s="3" t="s">
        <v>1063</v>
      </c>
      <c r="G1057" s="3" t="s">
        <v>2338</v>
      </c>
      <c r="H1057" s="3" t="s">
        <v>2505</v>
      </c>
      <c r="I1057" s="3" t="s">
        <v>2496</v>
      </c>
      <c r="J1057" s="3">
        <v>137</v>
      </c>
      <c r="K1057" s="3">
        <v>6000</v>
      </c>
      <c r="L1057" s="3" t="s">
        <v>25</v>
      </c>
      <c r="M1057" s="3">
        <v>1</v>
      </c>
      <c r="N1057" s="28">
        <f t="shared" si="186"/>
        <v>6</v>
      </c>
      <c r="O1057" s="28">
        <f t="shared" si="187"/>
        <v>822</v>
      </c>
      <c r="P1057" s="12">
        <v>0</v>
      </c>
      <c r="Q1057" s="46">
        <f t="shared" si="190"/>
        <v>0</v>
      </c>
      <c r="R1057" s="15"/>
      <c r="S1057" s="3">
        <f t="shared" si="191"/>
        <v>6</v>
      </c>
      <c r="T1057" s="30" t="s">
        <v>2502</v>
      </c>
      <c r="U1057" s="29">
        <f t="shared" si="188"/>
        <v>822</v>
      </c>
      <c r="V1057" s="29">
        <f t="shared" si="189"/>
        <v>0</v>
      </c>
      <c r="W1057" s="5"/>
      <c r="X1057" s="3">
        <v>3.6</v>
      </c>
      <c r="Y1057" s="3">
        <f t="shared" si="182"/>
        <v>2.4</v>
      </c>
      <c r="Z1057" s="3">
        <f t="shared" si="192"/>
        <v>493.2</v>
      </c>
      <c r="AA1057">
        <v>3600</v>
      </c>
      <c r="AB1057" s="1">
        <f t="shared" si="183"/>
        <v>3.6</v>
      </c>
    </row>
    <row r="1058" spans="1:28" customFormat="1" ht="43.2" x14ac:dyDescent="0.3">
      <c r="A1058" s="3">
        <f t="shared" si="193"/>
        <v>1041</v>
      </c>
      <c r="B1058" s="4" t="s">
        <v>918</v>
      </c>
      <c r="C1058" s="3">
        <v>2</v>
      </c>
      <c r="D1058" s="3" t="s">
        <v>1572</v>
      </c>
      <c r="E1058" s="4" t="s">
        <v>1091</v>
      </c>
      <c r="F1058" s="3" t="s">
        <v>1078</v>
      </c>
      <c r="G1058" s="3" t="s">
        <v>2337</v>
      </c>
      <c r="H1058" s="3" t="s">
        <v>2485</v>
      </c>
      <c r="I1058" s="3" t="s">
        <v>2496</v>
      </c>
      <c r="J1058" s="3">
        <v>106</v>
      </c>
      <c r="K1058" s="3">
        <v>6000</v>
      </c>
      <c r="L1058" s="3" t="s">
        <v>25</v>
      </c>
      <c r="M1058" s="3">
        <v>1</v>
      </c>
      <c r="N1058" s="28">
        <f t="shared" si="186"/>
        <v>6</v>
      </c>
      <c r="O1058" s="28">
        <f t="shared" si="187"/>
        <v>636</v>
      </c>
      <c r="P1058" s="12">
        <v>0</v>
      </c>
      <c r="Q1058" s="46">
        <f t="shared" si="190"/>
        <v>0</v>
      </c>
      <c r="R1058" s="15"/>
      <c r="S1058" s="3">
        <f t="shared" si="191"/>
        <v>6</v>
      </c>
      <c r="T1058" s="30" t="s">
        <v>2502</v>
      </c>
      <c r="U1058" s="29">
        <f t="shared" si="188"/>
        <v>636</v>
      </c>
      <c r="V1058" s="29">
        <f t="shared" si="189"/>
        <v>0</v>
      </c>
      <c r="W1058" s="5"/>
      <c r="X1058" s="3">
        <v>3.6</v>
      </c>
      <c r="Y1058" s="3">
        <f t="shared" si="182"/>
        <v>2.4</v>
      </c>
      <c r="Z1058" s="3">
        <f t="shared" si="192"/>
        <v>381.6</v>
      </c>
      <c r="AA1058">
        <v>3600</v>
      </c>
      <c r="AB1058" s="1">
        <f t="shared" si="183"/>
        <v>3.6</v>
      </c>
    </row>
    <row r="1059" spans="1:28" customFormat="1" ht="43.2" x14ac:dyDescent="0.3">
      <c r="A1059" s="3">
        <f t="shared" si="193"/>
        <v>1042</v>
      </c>
      <c r="B1059" s="4" t="s">
        <v>918</v>
      </c>
      <c r="C1059" s="3">
        <v>2</v>
      </c>
      <c r="D1059" s="3" t="s">
        <v>1572</v>
      </c>
      <c r="E1059" s="4" t="s">
        <v>1092</v>
      </c>
      <c r="F1059" s="3" t="s">
        <v>1079</v>
      </c>
      <c r="G1059" s="3" t="s">
        <v>2333</v>
      </c>
      <c r="H1059" s="3" t="s">
        <v>2483</v>
      </c>
      <c r="I1059" s="3" t="s">
        <v>2496</v>
      </c>
      <c r="J1059" s="3">
        <v>76</v>
      </c>
      <c r="K1059" s="3">
        <v>6000</v>
      </c>
      <c r="L1059" s="3" t="s">
        <v>25</v>
      </c>
      <c r="M1059" s="3">
        <v>1</v>
      </c>
      <c r="N1059" s="28">
        <f t="shared" si="186"/>
        <v>6</v>
      </c>
      <c r="O1059" s="28">
        <f t="shared" si="187"/>
        <v>456</v>
      </c>
      <c r="P1059" s="12">
        <v>0</v>
      </c>
      <c r="Q1059" s="46">
        <f t="shared" si="190"/>
        <v>0</v>
      </c>
      <c r="R1059" s="15"/>
      <c r="S1059" s="3">
        <f t="shared" si="191"/>
        <v>6</v>
      </c>
      <c r="T1059" s="30" t="s">
        <v>2502</v>
      </c>
      <c r="U1059" s="29">
        <f t="shared" si="188"/>
        <v>456</v>
      </c>
      <c r="V1059" s="29">
        <f t="shared" si="189"/>
        <v>0</v>
      </c>
      <c r="W1059" s="5"/>
      <c r="X1059" s="3">
        <v>3.6</v>
      </c>
      <c r="Y1059" s="3">
        <f t="shared" si="182"/>
        <v>2.4</v>
      </c>
      <c r="Z1059" s="3">
        <f t="shared" si="192"/>
        <v>273.60000000000002</v>
      </c>
      <c r="AA1059">
        <v>3600</v>
      </c>
      <c r="AB1059" s="1">
        <f t="shared" si="183"/>
        <v>3.6</v>
      </c>
    </row>
    <row r="1060" spans="1:28" customFormat="1" ht="43.2" x14ac:dyDescent="0.3">
      <c r="A1060" s="3">
        <f t="shared" si="193"/>
        <v>1043</v>
      </c>
      <c r="B1060" s="4" t="s">
        <v>918</v>
      </c>
      <c r="C1060" s="3">
        <v>2</v>
      </c>
      <c r="D1060" s="3" t="s">
        <v>1572</v>
      </c>
      <c r="E1060" s="4" t="s">
        <v>1093</v>
      </c>
      <c r="F1060" s="3" t="s">
        <v>1079</v>
      </c>
      <c r="G1060" s="3" t="s">
        <v>2333</v>
      </c>
      <c r="H1060" s="3" t="s">
        <v>2483</v>
      </c>
      <c r="I1060" s="3" t="s">
        <v>2496</v>
      </c>
      <c r="J1060" s="3">
        <v>76</v>
      </c>
      <c r="K1060" s="3">
        <v>6000</v>
      </c>
      <c r="L1060" s="3" t="s">
        <v>25</v>
      </c>
      <c r="M1060" s="3">
        <v>1</v>
      </c>
      <c r="N1060" s="28">
        <f t="shared" si="186"/>
        <v>6</v>
      </c>
      <c r="O1060" s="28">
        <f t="shared" si="187"/>
        <v>456</v>
      </c>
      <c r="P1060" s="12">
        <v>0</v>
      </c>
      <c r="Q1060" s="46">
        <f t="shared" si="190"/>
        <v>0</v>
      </c>
      <c r="R1060" s="15"/>
      <c r="S1060" s="3">
        <f t="shared" si="191"/>
        <v>6</v>
      </c>
      <c r="T1060" s="30" t="s">
        <v>2502</v>
      </c>
      <c r="U1060" s="29">
        <f t="shared" si="188"/>
        <v>456</v>
      </c>
      <c r="V1060" s="29">
        <f t="shared" si="189"/>
        <v>0</v>
      </c>
      <c r="W1060" s="5"/>
      <c r="X1060" s="3">
        <v>3.6</v>
      </c>
      <c r="Y1060" s="3">
        <f t="shared" si="182"/>
        <v>2.4</v>
      </c>
      <c r="Z1060" s="3">
        <f t="shared" si="192"/>
        <v>273.60000000000002</v>
      </c>
      <c r="AA1060">
        <v>3600</v>
      </c>
      <c r="AB1060" s="1">
        <f t="shared" si="183"/>
        <v>3.6</v>
      </c>
    </row>
    <row r="1061" spans="1:28" customFormat="1" ht="43.2" x14ac:dyDescent="0.3">
      <c r="A1061" s="3">
        <f t="shared" si="193"/>
        <v>1044</v>
      </c>
      <c r="B1061" s="4" t="s">
        <v>918</v>
      </c>
      <c r="C1061" s="3">
        <v>2</v>
      </c>
      <c r="D1061" s="3" t="s">
        <v>1572</v>
      </c>
      <c r="E1061" s="4" t="s">
        <v>1091</v>
      </c>
      <c r="F1061" s="3" t="s">
        <v>1078</v>
      </c>
      <c r="G1061" s="3" t="s">
        <v>2337</v>
      </c>
      <c r="H1061" s="3" t="s">
        <v>2485</v>
      </c>
      <c r="I1061" s="3" t="s">
        <v>2496</v>
      </c>
      <c r="J1061" s="3">
        <v>106</v>
      </c>
      <c r="K1061" s="3">
        <v>6000</v>
      </c>
      <c r="L1061" s="3" t="s">
        <v>25</v>
      </c>
      <c r="M1061" s="3">
        <v>1</v>
      </c>
      <c r="N1061" s="28">
        <f t="shared" si="186"/>
        <v>6</v>
      </c>
      <c r="O1061" s="28">
        <f t="shared" si="187"/>
        <v>636</v>
      </c>
      <c r="P1061" s="12">
        <v>0</v>
      </c>
      <c r="Q1061" s="46">
        <f t="shared" si="190"/>
        <v>0</v>
      </c>
      <c r="R1061" s="15"/>
      <c r="S1061" s="3">
        <f t="shared" si="191"/>
        <v>6</v>
      </c>
      <c r="T1061" s="30" t="s">
        <v>2502</v>
      </c>
      <c r="U1061" s="29">
        <f t="shared" si="188"/>
        <v>636</v>
      </c>
      <c r="V1061" s="29">
        <f t="shared" si="189"/>
        <v>0</v>
      </c>
      <c r="W1061" s="5"/>
      <c r="X1061" s="3">
        <v>3.6</v>
      </c>
      <c r="Y1061" s="3">
        <f t="shared" si="182"/>
        <v>2.4</v>
      </c>
      <c r="Z1061" s="3">
        <f t="shared" si="192"/>
        <v>381.6</v>
      </c>
      <c r="AA1061">
        <v>3600</v>
      </c>
      <c r="AB1061" s="1">
        <f t="shared" si="183"/>
        <v>3.6</v>
      </c>
    </row>
    <row r="1062" spans="1:28" customFormat="1" ht="43.2" x14ac:dyDescent="0.3">
      <c r="A1062" s="3">
        <f t="shared" si="193"/>
        <v>1045</v>
      </c>
      <c r="B1062" s="4" t="s">
        <v>918</v>
      </c>
      <c r="C1062" s="3">
        <v>2</v>
      </c>
      <c r="D1062" s="3" t="s">
        <v>1572</v>
      </c>
      <c r="E1062" s="4" t="s">
        <v>1094</v>
      </c>
      <c r="F1062" s="3" t="s">
        <v>920</v>
      </c>
      <c r="G1062" s="3" t="s">
        <v>2319</v>
      </c>
      <c r="H1062" s="3" t="s">
        <v>2474</v>
      </c>
      <c r="I1062" s="3" t="s">
        <v>2496</v>
      </c>
      <c r="J1062" s="3">
        <v>65.400000000000006</v>
      </c>
      <c r="K1062" s="3">
        <v>8000</v>
      </c>
      <c r="L1062" s="3" t="s">
        <v>25</v>
      </c>
      <c r="M1062" s="3">
        <v>1</v>
      </c>
      <c r="N1062" s="28">
        <f t="shared" si="186"/>
        <v>8</v>
      </c>
      <c r="O1062" s="28">
        <f t="shared" si="187"/>
        <v>523.20000000000005</v>
      </c>
      <c r="P1062" s="12">
        <v>0</v>
      </c>
      <c r="Q1062" s="46">
        <f t="shared" si="190"/>
        <v>0</v>
      </c>
      <c r="R1062" s="15"/>
      <c r="S1062" s="3">
        <f t="shared" si="191"/>
        <v>8</v>
      </c>
      <c r="T1062" s="30" t="s">
        <v>2502</v>
      </c>
      <c r="U1062" s="41">
        <f t="shared" si="188"/>
        <v>523.20000000000005</v>
      </c>
      <c r="V1062" s="41">
        <f t="shared" si="189"/>
        <v>0</v>
      </c>
      <c r="W1062" s="5"/>
      <c r="X1062" s="3">
        <v>4.8</v>
      </c>
      <c r="Y1062" s="3">
        <f t="shared" si="182"/>
        <v>3.2</v>
      </c>
      <c r="Z1062" s="3">
        <f t="shared" si="192"/>
        <v>313.92</v>
      </c>
      <c r="AA1062">
        <v>4800</v>
      </c>
      <c r="AB1062" s="1">
        <f t="shared" si="183"/>
        <v>4.8</v>
      </c>
    </row>
    <row r="1063" spans="1:28" customFormat="1" ht="43.2" x14ac:dyDescent="0.3">
      <c r="A1063" s="3">
        <f t="shared" si="193"/>
        <v>1046</v>
      </c>
      <c r="B1063" s="4" t="s">
        <v>918</v>
      </c>
      <c r="C1063" s="3">
        <v>2</v>
      </c>
      <c r="D1063" s="3" t="s">
        <v>1572</v>
      </c>
      <c r="E1063" s="4" t="s">
        <v>1095</v>
      </c>
      <c r="F1063" s="3" t="s">
        <v>920</v>
      </c>
      <c r="G1063" s="3" t="s">
        <v>2319</v>
      </c>
      <c r="H1063" s="3" t="s">
        <v>2474</v>
      </c>
      <c r="I1063" s="3" t="s">
        <v>2496</v>
      </c>
      <c r="J1063" s="3">
        <v>65.400000000000006</v>
      </c>
      <c r="K1063" s="3">
        <v>8000</v>
      </c>
      <c r="L1063" s="3" t="s">
        <v>25</v>
      </c>
      <c r="M1063" s="3">
        <v>1</v>
      </c>
      <c r="N1063" s="28">
        <f t="shared" si="186"/>
        <v>8</v>
      </c>
      <c r="O1063" s="28">
        <f t="shared" si="187"/>
        <v>523.20000000000005</v>
      </c>
      <c r="P1063" s="12">
        <v>0</v>
      </c>
      <c r="Q1063" s="46">
        <f t="shared" si="190"/>
        <v>0</v>
      </c>
      <c r="R1063" s="15"/>
      <c r="S1063" s="3">
        <f t="shared" si="191"/>
        <v>8</v>
      </c>
      <c r="T1063" s="30" t="s">
        <v>2502</v>
      </c>
      <c r="U1063" s="41">
        <f t="shared" si="188"/>
        <v>523.20000000000005</v>
      </c>
      <c r="V1063" s="41">
        <f t="shared" si="189"/>
        <v>0</v>
      </c>
      <c r="W1063" s="5"/>
      <c r="X1063" s="3">
        <v>4.8</v>
      </c>
      <c r="Y1063" s="3">
        <f t="shared" si="182"/>
        <v>3.2</v>
      </c>
      <c r="Z1063" s="3">
        <f t="shared" si="192"/>
        <v>313.92</v>
      </c>
      <c r="AA1063">
        <v>4800</v>
      </c>
      <c r="AB1063" s="1">
        <f t="shared" si="183"/>
        <v>4.8</v>
      </c>
    </row>
    <row r="1064" spans="1:28" customFormat="1" ht="43.2" x14ac:dyDescent="0.3">
      <c r="A1064" s="3">
        <f t="shared" si="193"/>
        <v>1047</v>
      </c>
      <c r="B1064" s="4" t="s">
        <v>918</v>
      </c>
      <c r="C1064" s="3">
        <v>2</v>
      </c>
      <c r="D1064" s="3" t="s">
        <v>1572</v>
      </c>
      <c r="E1064" s="4" t="s">
        <v>1097</v>
      </c>
      <c r="F1064" s="3" t="s">
        <v>1096</v>
      </c>
      <c r="G1064" s="3" t="s">
        <v>2316</v>
      </c>
      <c r="H1064" s="3" t="s">
        <v>2470</v>
      </c>
      <c r="I1064" s="3" t="s">
        <v>2496</v>
      </c>
      <c r="J1064" s="3">
        <v>41.4</v>
      </c>
      <c r="K1064" s="3">
        <v>3000</v>
      </c>
      <c r="L1064" s="3" t="s">
        <v>25</v>
      </c>
      <c r="M1064" s="3">
        <v>1</v>
      </c>
      <c r="N1064" s="28">
        <f t="shared" si="186"/>
        <v>3</v>
      </c>
      <c r="O1064" s="28">
        <f t="shared" si="187"/>
        <v>124.19999999999999</v>
      </c>
      <c r="P1064" s="12">
        <v>0</v>
      </c>
      <c r="Q1064" s="46">
        <f t="shared" si="190"/>
        <v>0</v>
      </c>
      <c r="R1064" s="15"/>
      <c r="S1064" s="3">
        <f t="shared" si="191"/>
        <v>3</v>
      </c>
      <c r="T1064" s="30" t="s">
        <v>2502</v>
      </c>
      <c r="U1064" s="5">
        <f t="shared" si="188"/>
        <v>124.19999999999999</v>
      </c>
      <c r="V1064" s="5">
        <f t="shared" si="189"/>
        <v>0</v>
      </c>
      <c r="W1064" s="5"/>
      <c r="X1064" s="3">
        <v>1.8</v>
      </c>
      <c r="Y1064" s="3">
        <f t="shared" si="182"/>
        <v>1.2</v>
      </c>
      <c r="Z1064" s="3">
        <f t="shared" si="192"/>
        <v>74.52</v>
      </c>
      <c r="AA1064">
        <v>1800</v>
      </c>
      <c r="AB1064" s="1">
        <f t="shared" si="183"/>
        <v>1.8</v>
      </c>
    </row>
    <row r="1065" spans="1:28" customFormat="1" ht="43.2" x14ac:dyDescent="0.3">
      <c r="A1065" s="3">
        <f t="shared" si="193"/>
        <v>1048</v>
      </c>
      <c r="B1065" s="4" t="s">
        <v>918</v>
      </c>
      <c r="C1065" s="3">
        <v>2</v>
      </c>
      <c r="D1065" s="3" t="s">
        <v>1572</v>
      </c>
      <c r="E1065" s="4" t="s">
        <v>1098</v>
      </c>
      <c r="F1065" s="3" t="s">
        <v>920</v>
      </c>
      <c r="G1065" s="3" t="s">
        <v>2319</v>
      </c>
      <c r="H1065" s="3" t="s">
        <v>2474</v>
      </c>
      <c r="I1065" s="3" t="s">
        <v>2496</v>
      </c>
      <c r="J1065" s="3">
        <v>65.400000000000006</v>
      </c>
      <c r="K1065" s="3">
        <v>8000</v>
      </c>
      <c r="L1065" s="3" t="s">
        <v>25</v>
      </c>
      <c r="M1065" s="3">
        <v>1</v>
      </c>
      <c r="N1065" s="28">
        <f t="shared" si="186"/>
        <v>8</v>
      </c>
      <c r="O1065" s="28">
        <f t="shared" si="187"/>
        <v>523.20000000000005</v>
      </c>
      <c r="P1065" s="12">
        <v>0</v>
      </c>
      <c r="Q1065" s="46">
        <f t="shared" si="190"/>
        <v>0</v>
      </c>
      <c r="R1065" s="15"/>
      <c r="S1065" s="3">
        <f t="shared" si="191"/>
        <v>8</v>
      </c>
      <c r="T1065" s="30" t="s">
        <v>2502</v>
      </c>
      <c r="U1065" s="41">
        <f t="shared" si="188"/>
        <v>523.20000000000005</v>
      </c>
      <c r="V1065" s="41">
        <f t="shared" si="189"/>
        <v>0</v>
      </c>
      <c r="W1065" s="5"/>
      <c r="X1065" s="3">
        <v>4.8</v>
      </c>
      <c r="Y1065" s="3">
        <f t="shared" si="182"/>
        <v>3.2</v>
      </c>
      <c r="Z1065" s="3">
        <f t="shared" si="192"/>
        <v>313.92</v>
      </c>
      <c r="AA1065">
        <v>4800</v>
      </c>
      <c r="AB1065" s="1">
        <f t="shared" si="183"/>
        <v>4.8</v>
      </c>
    </row>
    <row r="1066" spans="1:28" customFormat="1" ht="43.2" x14ac:dyDescent="0.3">
      <c r="A1066" s="3">
        <f t="shared" si="193"/>
        <v>1049</v>
      </c>
      <c r="B1066" s="4" t="s">
        <v>918</v>
      </c>
      <c r="C1066" s="3">
        <v>2</v>
      </c>
      <c r="D1066" s="3" t="s">
        <v>1572</v>
      </c>
      <c r="E1066" s="4" t="s">
        <v>1099</v>
      </c>
      <c r="F1066" s="3" t="s">
        <v>920</v>
      </c>
      <c r="G1066" s="3" t="s">
        <v>2319</v>
      </c>
      <c r="H1066" s="3" t="s">
        <v>2474</v>
      </c>
      <c r="I1066" s="3" t="s">
        <v>2496</v>
      </c>
      <c r="J1066" s="3">
        <v>65.400000000000006</v>
      </c>
      <c r="K1066" s="3">
        <v>8000</v>
      </c>
      <c r="L1066" s="3" t="s">
        <v>25</v>
      </c>
      <c r="M1066" s="3">
        <v>1</v>
      </c>
      <c r="N1066" s="28">
        <f t="shared" si="186"/>
        <v>8</v>
      </c>
      <c r="O1066" s="28">
        <f t="shared" si="187"/>
        <v>523.20000000000005</v>
      </c>
      <c r="P1066" s="12">
        <v>0</v>
      </c>
      <c r="Q1066" s="46">
        <f t="shared" si="190"/>
        <v>0</v>
      </c>
      <c r="R1066" s="15"/>
      <c r="S1066" s="3">
        <f t="shared" si="191"/>
        <v>8</v>
      </c>
      <c r="T1066" s="30" t="s">
        <v>2502</v>
      </c>
      <c r="U1066" s="41">
        <f t="shared" si="188"/>
        <v>523.20000000000005</v>
      </c>
      <c r="V1066" s="41">
        <f t="shared" si="189"/>
        <v>0</v>
      </c>
      <c r="W1066" s="5"/>
      <c r="X1066" s="3">
        <v>4.8</v>
      </c>
      <c r="Y1066" s="3">
        <f t="shared" si="182"/>
        <v>3.2</v>
      </c>
      <c r="Z1066" s="3">
        <f t="shared" si="192"/>
        <v>313.92</v>
      </c>
      <c r="AA1066">
        <v>4800</v>
      </c>
      <c r="AB1066" s="1">
        <f t="shared" si="183"/>
        <v>4.8</v>
      </c>
    </row>
    <row r="1067" spans="1:28" customFormat="1" ht="43.2" x14ac:dyDescent="0.3">
      <c r="A1067" s="3">
        <f t="shared" si="193"/>
        <v>1050</v>
      </c>
      <c r="B1067" s="4" t="s">
        <v>918</v>
      </c>
      <c r="C1067" s="3">
        <v>2</v>
      </c>
      <c r="D1067" s="3" t="s">
        <v>1572</v>
      </c>
      <c r="E1067" s="4" t="s">
        <v>1101</v>
      </c>
      <c r="F1067" s="3" t="s">
        <v>690</v>
      </c>
      <c r="G1067" s="3" t="s">
        <v>2317</v>
      </c>
      <c r="H1067" s="3" t="s">
        <v>2478</v>
      </c>
      <c r="I1067" s="3" t="s">
        <v>2496</v>
      </c>
      <c r="J1067" s="3">
        <v>49.6</v>
      </c>
      <c r="K1067" s="3">
        <v>3000</v>
      </c>
      <c r="L1067" s="3" t="s">
        <v>25</v>
      </c>
      <c r="M1067" s="3">
        <v>1</v>
      </c>
      <c r="N1067" s="28">
        <f t="shared" si="186"/>
        <v>3</v>
      </c>
      <c r="O1067" s="28">
        <f t="shared" si="187"/>
        <v>148.80000000000001</v>
      </c>
      <c r="P1067" s="12">
        <v>0</v>
      </c>
      <c r="Q1067" s="46">
        <f t="shared" si="190"/>
        <v>0</v>
      </c>
      <c r="R1067" s="15"/>
      <c r="S1067" s="3">
        <f t="shared" si="191"/>
        <v>3</v>
      </c>
      <c r="T1067" s="30" t="s">
        <v>2502</v>
      </c>
      <c r="U1067" s="29">
        <f t="shared" si="188"/>
        <v>148.80000000000001</v>
      </c>
      <c r="V1067" s="29">
        <f t="shared" si="189"/>
        <v>0</v>
      </c>
      <c r="W1067" s="5"/>
      <c r="X1067" s="3">
        <v>1.8</v>
      </c>
      <c r="Y1067" s="3">
        <f t="shared" si="182"/>
        <v>1.2</v>
      </c>
      <c r="Z1067" s="3">
        <f t="shared" si="192"/>
        <v>89.28</v>
      </c>
      <c r="AA1067">
        <v>1800</v>
      </c>
      <c r="AB1067" s="1">
        <f t="shared" si="183"/>
        <v>1.8</v>
      </c>
    </row>
    <row r="1068" spans="1:28" customFormat="1" ht="43.2" x14ac:dyDescent="0.3">
      <c r="A1068" s="3">
        <f t="shared" si="193"/>
        <v>1051</v>
      </c>
      <c r="B1068" s="4" t="s">
        <v>918</v>
      </c>
      <c r="C1068" s="3">
        <v>2</v>
      </c>
      <c r="D1068" s="3" t="s">
        <v>1572</v>
      </c>
      <c r="E1068" s="4" t="s">
        <v>1100</v>
      </c>
      <c r="F1068" s="3" t="s">
        <v>1102</v>
      </c>
      <c r="G1068" s="3" t="s">
        <v>2327</v>
      </c>
      <c r="H1068" s="3" t="s">
        <v>2478</v>
      </c>
      <c r="I1068" s="3" t="s">
        <v>2496</v>
      </c>
      <c r="J1068" s="3">
        <v>49.6</v>
      </c>
      <c r="K1068" s="3">
        <v>3000</v>
      </c>
      <c r="L1068" s="3" t="s">
        <v>25</v>
      </c>
      <c r="M1068" s="3">
        <v>1</v>
      </c>
      <c r="N1068" s="28">
        <f t="shared" si="186"/>
        <v>3</v>
      </c>
      <c r="O1068" s="28">
        <f t="shared" si="187"/>
        <v>148.80000000000001</v>
      </c>
      <c r="P1068" s="12">
        <v>0</v>
      </c>
      <c r="Q1068" s="46">
        <f t="shared" si="190"/>
        <v>0</v>
      </c>
      <c r="R1068" s="15"/>
      <c r="S1068" s="3">
        <f t="shared" si="191"/>
        <v>3</v>
      </c>
      <c r="T1068" s="30" t="s">
        <v>2502</v>
      </c>
      <c r="U1068" s="29">
        <f t="shared" si="188"/>
        <v>148.80000000000001</v>
      </c>
      <c r="V1068" s="29">
        <f t="shared" si="189"/>
        <v>0</v>
      </c>
      <c r="W1068" s="5"/>
      <c r="X1068" s="3">
        <v>1.8</v>
      </c>
      <c r="Y1068" s="3">
        <f t="shared" si="182"/>
        <v>1.2</v>
      </c>
      <c r="Z1068" s="3">
        <f t="shared" si="192"/>
        <v>89.28</v>
      </c>
      <c r="AA1068">
        <v>1800</v>
      </c>
      <c r="AB1068" s="1">
        <f t="shared" si="183"/>
        <v>1.8</v>
      </c>
    </row>
    <row r="1069" spans="1:28" customFormat="1" ht="43.2" x14ac:dyDescent="0.3">
      <c r="A1069" s="3">
        <f t="shared" si="193"/>
        <v>1052</v>
      </c>
      <c r="B1069" s="4" t="s">
        <v>918</v>
      </c>
      <c r="C1069" s="3">
        <v>2</v>
      </c>
      <c r="D1069" s="3" t="s">
        <v>1572</v>
      </c>
      <c r="E1069" s="4" t="s">
        <v>1103</v>
      </c>
      <c r="F1069" s="3" t="s">
        <v>735</v>
      </c>
      <c r="G1069" s="3" t="s">
        <v>2336</v>
      </c>
      <c r="H1069" s="3" t="s">
        <v>2484</v>
      </c>
      <c r="I1069" s="3" t="s">
        <v>2496</v>
      </c>
      <c r="J1069" s="3">
        <v>94.6</v>
      </c>
      <c r="K1069" s="3">
        <v>8000</v>
      </c>
      <c r="L1069" s="3" t="s">
        <v>25</v>
      </c>
      <c r="M1069" s="3">
        <v>1</v>
      </c>
      <c r="N1069" s="28">
        <f t="shared" si="186"/>
        <v>8</v>
      </c>
      <c r="O1069" s="28">
        <f t="shared" si="187"/>
        <v>756.8</v>
      </c>
      <c r="P1069" s="12">
        <v>0</v>
      </c>
      <c r="Q1069" s="46">
        <f t="shared" si="190"/>
        <v>0</v>
      </c>
      <c r="R1069" s="15"/>
      <c r="S1069" s="3">
        <f t="shared" si="191"/>
        <v>8</v>
      </c>
      <c r="T1069" s="30" t="s">
        <v>2502</v>
      </c>
      <c r="U1069" s="29">
        <f t="shared" si="188"/>
        <v>756.8</v>
      </c>
      <c r="V1069" s="29">
        <f t="shared" si="189"/>
        <v>0</v>
      </c>
      <c r="W1069" s="5"/>
      <c r="X1069" s="3">
        <v>4.8</v>
      </c>
      <c r="Y1069" s="3">
        <f t="shared" ref="Y1069:Y1132" si="194">N1069-X1069</f>
        <v>3.2</v>
      </c>
      <c r="Z1069" s="3">
        <f t="shared" si="192"/>
        <v>454.08</v>
      </c>
      <c r="AA1069">
        <v>4800</v>
      </c>
      <c r="AB1069" s="1">
        <f t="shared" si="183"/>
        <v>4.8</v>
      </c>
    </row>
    <row r="1070" spans="1:28" customFormat="1" ht="43.2" x14ac:dyDescent="0.3">
      <c r="A1070" s="3">
        <f t="shared" si="193"/>
        <v>1053</v>
      </c>
      <c r="B1070" s="4" t="s">
        <v>918</v>
      </c>
      <c r="C1070" s="3">
        <v>2</v>
      </c>
      <c r="D1070" s="3" t="s">
        <v>1572</v>
      </c>
      <c r="E1070" s="4" t="s">
        <v>1104</v>
      </c>
      <c r="F1070" s="3" t="s">
        <v>735</v>
      </c>
      <c r="G1070" s="3" t="s">
        <v>2336</v>
      </c>
      <c r="H1070" s="3" t="s">
        <v>2484</v>
      </c>
      <c r="I1070" s="3" t="s">
        <v>2496</v>
      </c>
      <c r="J1070" s="3">
        <v>94.6</v>
      </c>
      <c r="K1070" s="3">
        <v>8000</v>
      </c>
      <c r="L1070" s="3" t="s">
        <v>25</v>
      </c>
      <c r="M1070" s="3">
        <v>1</v>
      </c>
      <c r="N1070" s="28">
        <f t="shared" si="186"/>
        <v>8</v>
      </c>
      <c r="O1070" s="28">
        <f t="shared" si="187"/>
        <v>756.8</v>
      </c>
      <c r="P1070" s="12">
        <v>0</v>
      </c>
      <c r="Q1070" s="46">
        <f t="shared" si="190"/>
        <v>0</v>
      </c>
      <c r="R1070" s="15"/>
      <c r="S1070" s="3">
        <f t="shared" si="191"/>
        <v>8</v>
      </c>
      <c r="T1070" s="30" t="s">
        <v>2502</v>
      </c>
      <c r="U1070" s="29">
        <f t="shared" si="188"/>
        <v>756.8</v>
      </c>
      <c r="V1070" s="29">
        <f t="shared" si="189"/>
        <v>0</v>
      </c>
      <c r="W1070" s="5"/>
      <c r="X1070" s="3">
        <v>4.8</v>
      </c>
      <c r="Y1070" s="3">
        <f t="shared" si="194"/>
        <v>3.2</v>
      </c>
      <c r="Z1070" s="3">
        <f t="shared" si="192"/>
        <v>454.08</v>
      </c>
      <c r="AA1070">
        <v>4800</v>
      </c>
      <c r="AB1070" s="1">
        <f t="shared" si="183"/>
        <v>4.8</v>
      </c>
    </row>
    <row r="1071" spans="1:28" customFormat="1" ht="43.2" x14ac:dyDescent="0.3">
      <c r="A1071" s="3">
        <f t="shared" si="193"/>
        <v>1054</v>
      </c>
      <c r="B1071" s="4" t="s">
        <v>918</v>
      </c>
      <c r="C1071" s="3">
        <v>2</v>
      </c>
      <c r="D1071" s="3" t="s">
        <v>1572</v>
      </c>
      <c r="E1071" s="4" t="s">
        <v>1107</v>
      </c>
      <c r="F1071" s="3" t="s">
        <v>6</v>
      </c>
      <c r="G1071" s="7" t="s">
        <v>2344</v>
      </c>
      <c r="H1071" s="7" t="s">
        <v>2467</v>
      </c>
      <c r="I1071" s="7" t="s">
        <v>2496</v>
      </c>
      <c r="J1071" s="7">
        <v>49.9</v>
      </c>
      <c r="K1071" s="3">
        <v>6000</v>
      </c>
      <c r="L1071" s="3" t="s">
        <v>25</v>
      </c>
      <c r="M1071" s="3">
        <v>1</v>
      </c>
      <c r="N1071" s="28">
        <f t="shared" si="186"/>
        <v>6</v>
      </c>
      <c r="O1071" s="28">
        <f t="shared" si="187"/>
        <v>299.39999999999998</v>
      </c>
      <c r="P1071" s="12">
        <v>0</v>
      </c>
      <c r="Q1071" s="46">
        <f t="shared" si="190"/>
        <v>0</v>
      </c>
      <c r="R1071" s="15"/>
      <c r="S1071" s="3">
        <f t="shared" si="191"/>
        <v>6</v>
      </c>
      <c r="T1071" s="30" t="s">
        <v>2502</v>
      </c>
      <c r="U1071" s="29">
        <f t="shared" si="188"/>
        <v>299.39999999999998</v>
      </c>
      <c r="V1071" s="29">
        <f t="shared" si="189"/>
        <v>0</v>
      </c>
      <c r="W1071" s="5"/>
      <c r="X1071" s="3">
        <v>3.6</v>
      </c>
      <c r="Y1071" s="3">
        <f t="shared" si="194"/>
        <v>2.4</v>
      </c>
      <c r="Z1071" s="3">
        <f t="shared" si="192"/>
        <v>179.64</v>
      </c>
      <c r="AA1071">
        <v>3600</v>
      </c>
      <c r="AB1071" s="1">
        <f t="shared" si="183"/>
        <v>3.6</v>
      </c>
    </row>
    <row r="1072" spans="1:28" customFormat="1" ht="43.2" x14ac:dyDescent="0.3">
      <c r="A1072" s="3">
        <f t="shared" si="193"/>
        <v>1055</v>
      </c>
      <c r="B1072" s="4" t="s">
        <v>918</v>
      </c>
      <c r="C1072" s="3">
        <v>2</v>
      </c>
      <c r="D1072" s="3" t="s">
        <v>1572</v>
      </c>
      <c r="E1072" s="4" t="s">
        <v>1105</v>
      </c>
      <c r="F1072" s="3" t="s">
        <v>31</v>
      </c>
      <c r="G1072" s="3" t="s">
        <v>2308</v>
      </c>
      <c r="H1072" s="3" t="s">
        <v>2473</v>
      </c>
      <c r="I1072" s="3" t="s">
        <v>2496</v>
      </c>
      <c r="J1072" s="3">
        <v>56.8</v>
      </c>
      <c r="K1072" s="3">
        <v>8000</v>
      </c>
      <c r="L1072" s="3" t="s">
        <v>25</v>
      </c>
      <c r="M1072" s="3">
        <v>1</v>
      </c>
      <c r="N1072" s="28">
        <f t="shared" si="186"/>
        <v>8</v>
      </c>
      <c r="O1072" s="28">
        <f t="shared" si="187"/>
        <v>454.4</v>
      </c>
      <c r="P1072" s="12">
        <v>0</v>
      </c>
      <c r="Q1072" s="46">
        <f t="shared" si="190"/>
        <v>0</v>
      </c>
      <c r="R1072" s="15"/>
      <c r="S1072" s="3">
        <f t="shared" si="191"/>
        <v>8</v>
      </c>
      <c r="T1072" s="30" t="s">
        <v>2502</v>
      </c>
      <c r="U1072" s="41">
        <f t="shared" si="188"/>
        <v>454.4</v>
      </c>
      <c r="V1072" s="41">
        <f t="shared" si="189"/>
        <v>0</v>
      </c>
      <c r="W1072" s="5"/>
      <c r="X1072" s="3">
        <v>4.8</v>
      </c>
      <c r="Y1072" s="3">
        <f t="shared" si="194"/>
        <v>3.2</v>
      </c>
      <c r="Z1072" s="3">
        <f t="shared" si="192"/>
        <v>272.64</v>
      </c>
      <c r="AA1072">
        <v>4800</v>
      </c>
      <c r="AB1072" s="1">
        <f t="shared" si="183"/>
        <v>4.8</v>
      </c>
    </row>
    <row r="1073" spans="1:28" customFormat="1" ht="43.2" x14ac:dyDescent="0.3">
      <c r="A1073" s="3">
        <f t="shared" si="193"/>
        <v>1056</v>
      </c>
      <c r="B1073" s="4" t="s">
        <v>918</v>
      </c>
      <c r="C1073" s="3">
        <v>2</v>
      </c>
      <c r="D1073" s="3" t="s">
        <v>1572</v>
      </c>
      <c r="E1073" s="4" t="s">
        <v>1106</v>
      </c>
      <c r="F1073" s="3" t="s">
        <v>31</v>
      </c>
      <c r="G1073" s="3" t="s">
        <v>2308</v>
      </c>
      <c r="H1073" s="3" t="s">
        <v>2473</v>
      </c>
      <c r="I1073" s="3" t="s">
        <v>2496</v>
      </c>
      <c r="J1073" s="3">
        <v>56.8</v>
      </c>
      <c r="K1073" s="3">
        <v>8000</v>
      </c>
      <c r="L1073" s="3" t="s">
        <v>25</v>
      </c>
      <c r="M1073" s="3">
        <v>1</v>
      </c>
      <c r="N1073" s="28">
        <f t="shared" si="186"/>
        <v>8</v>
      </c>
      <c r="O1073" s="28">
        <f t="shared" si="187"/>
        <v>454.4</v>
      </c>
      <c r="P1073" s="12">
        <v>0</v>
      </c>
      <c r="Q1073" s="46">
        <f t="shared" si="190"/>
        <v>0</v>
      </c>
      <c r="R1073" s="15"/>
      <c r="S1073" s="3">
        <f t="shared" si="191"/>
        <v>8</v>
      </c>
      <c r="T1073" s="30" t="s">
        <v>2502</v>
      </c>
      <c r="U1073" s="41">
        <f t="shared" si="188"/>
        <v>454.4</v>
      </c>
      <c r="V1073" s="41">
        <f t="shared" si="189"/>
        <v>0</v>
      </c>
      <c r="W1073" s="5"/>
      <c r="X1073" s="3">
        <v>4.8</v>
      </c>
      <c r="Y1073" s="3">
        <f t="shared" si="194"/>
        <v>3.2</v>
      </c>
      <c r="Z1073" s="3">
        <f t="shared" si="192"/>
        <v>272.64</v>
      </c>
      <c r="AA1073">
        <v>4800</v>
      </c>
      <c r="AB1073" s="1">
        <f t="shared" si="183"/>
        <v>4.8</v>
      </c>
    </row>
    <row r="1074" spans="1:28" customFormat="1" ht="43.2" x14ac:dyDescent="0.3">
      <c r="A1074" s="3">
        <f t="shared" si="193"/>
        <v>1057</v>
      </c>
      <c r="B1074" s="4" t="s">
        <v>918</v>
      </c>
      <c r="C1074" s="3">
        <v>2</v>
      </c>
      <c r="D1074" s="3" t="s">
        <v>1572</v>
      </c>
      <c r="E1074" s="4" t="s">
        <v>1108</v>
      </c>
      <c r="F1074" s="3" t="s">
        <v>31</v>
      </c>
      <c r="G1074" s="3" t="s">
        <v>2308</v>
      </c>
      <c r="H1074" s="3" t="s">
        <v>2473</v>
      </c>
      <c r="I1074" s="3" t="s">
        <v>2496</v>
      </c>
      <c r="J1074" s="3">
        <v>56.8</v>
      </c>
      <c r="K1074" s="3">
        <v>8000</v>
      </c>
      <c r="L1074" s="3" t="s">
        <v>25</v>
      </c>
      <c r="M1074" s="3">
        <v>1</v>
      </c>
      <c r="N1074" s="28">
        <f t="shared" si="186"/>
        <v>8</v>
      </c>
      <c r="O1074" s="28">
        <f t="shared" si="187"/>
        <v>454.4</v>
      </c>
      <c r="P1074" s="12">
        <v>0</v>
      </c>
      <c r="Q1074" s="46">
        <f t="shared" si="190"/>
        <v>0</v>
      </c>
      <c r="R1074" s="15"/>
      <c r="S1074" s="3">
        <f t="shared" si="191"/>
        <v>8</v>
      </c>
      <c r="T1074" s="30" t="s">
        <v>2502</v>
      </c>
      <c r="U1074" s="41">
        <f t="shared" si="188"/>
        <v>454.4</v>
      </c>
      <c r="V1074" s="41">
        <f t="shared" si="189"/>
        <v>0</v>
      </c>
      <c r="W1074" s="5"/>
      <c r="X1074" s="3">
        <v>4.8</v>
      </c>
      <c r="Y1074" s="3">
        <f t="shared" si="194"/>
        <v>3.2</v>
      </c>
      <c r="Z1074" s="3">
        <f t="shared" si="192"/>
        <v>272.64</v>
      </c>
      <c r="AA1074">
        <v>4800</v>
      </c>
      <c r="AB1074" s="1">
        <f t="shared" si="183"/>
        <v>4.8</v>
      </c>
    </row>
    <row r="1075" spans="1:28" customFormat="1" ht="43.2" x14ac:dyDescent="0.3">
      <c r="A1075" s="3">
        <f t="shared" si="193"/>
        <v>1058</v>
      </c>
      <c r="B1075" s="4" t="s">
        <v>918</v>
      </c>
      <c r="C1075" s="3">
        <v>2</v>
      </c>
      <c r="D1075" s="3" t="s">
        <v>1572</v>
      </c>
      <c r="E1075" s="4" t="s">
        <v>1109</v>
      </c>
      <c r="F1075" s="3" t="s">
        <v>31</v>
      </c>
      <c r="G1075" s="3" t="s">
        <v>2308</v>
      </c>
      <c r="H1075" s="3" t="s">
        <v>2473</v>
      </c>
      <c r="I1075" s="3" t="s">
        <v>2496</v>
      </c>
      <c r="J1075" s="3">
        <v>56.8</v>
      </c>
      <c r="K1075" s="3">
        <v>8000</v>
      </c>
      <c r="L1075" s="3" t="s">
        <v>25</v>
      </c>
      <c r="M1075" s="3">
        <v>1</v>
      </c>
      <c r="N1075" s="28">
        <f t="shared" si="186"/>
        <v>8</v>
      </c>
      <c r="O1075" s="28">
        <f t="shared" si="187"/>
        <v>454.4</v>
      </c>
      <c r="P1075" s="12">
        <v>0</v>
      </c>
      <c r="Q1075" s="46">
        <f t="shared" si="190"/>
        <v>0</v>
      </c>
      <c r="R1075" s="15"/>
      <c r="S1075" s="3">
        <f t="shared" si="191"/>
        <v>8</v>
      </c>
      <c r="T1075" s="30" t="s">
        <v>2502</v>
      </c>
      <c r="U1075" s="41">
        <f t="shared" si="188"/>
        <v>454.4</v>
      </c>
      <c r="V1075" s="41">
        <f t="shared" si="189"/>
        <v>0</v>
      </c>
      <c r="W1075" s="5"/>
      <c r="X1075" s="3">
        <v>4.8</v>
      </c>
      <c r="Y1075" s="3">
        <f t="shared" si="194"/>
        <v>3.2</v>
      </c>
      <c r="Z1075" s="3">
        <f t="shared" si="192"/>
        <v>272.64</v>
      </c>
      <c r="AA1075">
        <v>4800</v>
      </c>
      <c r="AB1075" s="1">
        <f t="shared" si="183"/>
        <v>4.8</v>
      </c>
    </row>
    <row r="1076" spans="1:28" customFormat="1" ht="43.2" x14ac:dyDescent="0.3">
      <c r="A1076" s="3">
        <f t="shared" si="193"/>
        <v>1059</v>
      </c>
      <c r="B1076" s="4" t="s">
        <v>918</v>
      </c>
      <c r="C1076" s="3">
        <v>2</v>
      </c>
      <c r="D1076" s="3" t="s">
        <v>1572</v>
      </c>
      <c r="E1076" s="4" t="s">
        <v>1110</v>
      </c>
      <c r="F1076" s="3" t="s">
        <v>1028</v>
      </c>
      <c r="G1076" s="3" t="s">
        <v>2306</v>
      </c>
      <c r="H1076" s="3" t="s">
        <v>2472</v>
      </c>
      <c r="I1076" s="3" t="s">
        <v>2496</v>
      </c>
      <c r="J1076" s="3">
        <v>44.1</v>
      </c>
      <c r="K1076" s="3">
        <v>6000</v>
      </c>
      <c r="L1076" s="3" t="s">
        <v>25</v>
      </c>
      <c r="M1076" s="3">
        <v>1</v>
      </c>
      <c r="N1076" s="28">
        <f t="shared" si="186"/>
        <v>6</v>
      </c>
      <c r="O1076" s="28">
        <f t="shared" si="187"/>
        <v>264.60000000000002</v>
      </c>
      <c r="P1076" s="12">
        <v>0</v>
      </c>
      <c r="Q1076" s="46">
        <f t="shared" si="190"/>
        <v>0</v>
      </c>
      <c r="R1076" s="15"/>
      <c r="S1076" s="3">
        <f t="shared" si="191"/>
        <v>6</v>
      </c>
      <c r="T1076" s="30" t="s">
        <v>2502</v>
      </c>
      <c r="U1076" s="29">
        <f t="shared" si="188"/>
        <v>264.60000000000002</v>
      </c>
      <c r="V1076" s="29">
        <f t="shared" si="189"/>
        <v>0</v>
      </c>
      <c r="W1076" s="5"/>
      <c r="X1076" s="3">
        <v>3.6</v>
      </c>
      <c r="Y1076" s="3">
        <f t="shared" si="194"/>
        <v>2.4</v>
      </c>
      <c r="Z1076" s="3">
        <f t="shared" si="192"/>
        <v>158.76000000000002</v>
      </c>
      <c r="AA1076">
        <v>3600</v>
      </c>
      <c r="AB1076" s="1">
        <f t="shared" si="183"/>
        <v>3.6</v>
      </c>
    </row>
    <row r="1077" spans="1:28" customFormat="1" ht="43.2" x14ac:dyDescent="0.3">
      <c r="A1077" s="3">
        <f t="shared" si="193"/>
        <v>1060</v>
      </c>
      <c r="B1077" s="4" t="s">
        <v>918</v>
      </c>
      <c r="C1077" s="3">
        <v>2</v>
      </c>
      <c r="D1077" s="3" t="s">
        <v>1572</v>
      </c>
      <c r="E1077" s="4" t="s">
        <v>1111</v>
      </c>
      <c r="F1077" s="3" t="s">
        <v>6</v>
      </c>
      <c r="G1077" s="7" t="s">
        <v>2344</v>
      </c>
      <c r="H1077" s="7" t="s">
        <v>2467</v>
      </c>
      <c r="I1077" s="7" t="s">
        <v>2496</v>
      </c>
      <c r="J1077" s="7">
        <v>49.9</v>
      </c>
      <c r="K1077" s="3">
        <v>8000</v>
      </c>
      <c r="L1077" s="3" t="s">
        <v>25</v>
      </c>
      <c r="M1077" s="3">
        <v>1</v>
      </c>
      <c r="N1077" s="28">
        <f t="shared" si="186"/>
        <v>8</v>
      </c>
      <c r="O1077" s="28">
        <f t="shared" si="187"/>
        <v>399.2</v>
      </c>
      <c r="P1077" s="12">
        <v>0</v>
      </c>
      <c r="Q1077" s="46">
        <f t="shared" si="190"/>
        <v>0</v>
      </c>
      <c r="R1077" s="15"/>
      <c r="S1077" s="3">
        <f t="shared" si="191"/>
        <v>8</v>
      </c>
      <c r="T1077" s="30" t="s">
        <v>2502</v>
      </c>
      <c r="U1077" s="29">
        <f t="shared" si="188"/>
        <v>399.2</v>
      </c>
      <c r="V1077" s="29">
        <f t="shared" si="189"/>
        <v>0</v>
      </c>
      <c r="W1077" s="5"/>
      <c r="X1077" s="3">
        <v>4.8</v>
      </c>
      <c r="Y1077" s="3">
        <f t="shared" si="194"/>
        <v>3.2</v>
      </c>
      <c r="Z1077" s="3">
        <f t="shared" si="192"/>
        <v>239.51999999999998</v>
      </c>
      <c r="AA1077">
        <v>4800</v>
      </c>
      <c r="AB1077" s="1">
        <f t="shared" si="183"/>
        <v>4.8</v>
      </c>
    </row>
    <row r="1078" spans="1:28" customFormat="1" ht="43.2" x14ac:dyDescent="0.3">
      <c r="A1078" s="3">
        <f t="shared" si="193"/>
        <v>1061</v>
      </c>
      <c r="B1078" s="4" t="s">
        <v>918</v>
      </c>
      <c r="C1078" s="3">
        <v>2</v>
      </c>
      <c r="D1078" s="3" t="s">
        <v>1572</v>
      </c>
      <c r="E1078" s="4" t="s">
        <v>1112</v>
      </c>
      <c r="F1078" s="3" t="s">
        <v>735</v>
      </c>
      <c r="G1078" s="3" t="s">
        <v>2336</v>
      </c>
      <c r="H1078" s="3" t="s">
        <v>2484</v>
      </c>
      <c r="I1078" s="3" t="s">
        <v>2496</v>
      </c>
      <c r="J1078" s="3">
        <v>94.6</v>
      </c>
      <c r="K1078" s="3">
        <v>8000</v>
      </c>
      <c r="L1078" s="3" t="s">
        <v>25</v>
      </c>
      <c r="M1078" s="3">
        <v>1</v>
      </c>
      <c r="N1078" s="28">
        <f t="shared" si="186"/>
        <v>8</v>
      </c>
      <c r="O1078" s="28">
        <f t="shared" si="187"/>
        <v>756.8</v>
      </c>
      <c r="P1078" s="12">
        <v>0</v>
      </c>
      <c r="Q1078" s="46">
        <f t="shared" si="190"/>
        <v>0</v>
      </c>
      <c r="R1078" s="15"/>
      <c r="S1078" s="3">
        <f t="shared" si="191"/>
        <v>8</v>
      </c>
      <c r="T1078" s="30" t="s">
        <v>2502</v>
      </c>
      <c r="U1078" s="29">
        <f t="shared" si="188"/>
        <v>756.8</v>
      </c>
      <c r="V1078" s="29">
        <f t="shared" si="189"/>
        <v>0</v>
      </c>
      <c r="W1078" s="5"/>
      <c r="X1078" s="3">
        <v>4.8</v>
      </c>
      <c r="Y1078" s="3">
        <f t="shared" si="194"/>
        <v>3.2</v>
      </c>
      <c r="Z1078" s="3">
        <f t="shared" si="192"/>
        <v>454.08</v>
      </c>
      <c r="AA1078">
        <v>4800</v>
      </c>
      <c r="AB1078" s="1">
        <f t="shared" si="183"/>
        <v>4.8</v>
      </c>
    </row>
    <row r="1079" spans="1:28" customFormat="1" ht="43.2" x14ac:dyDescent="0.3">
      <c r="A1079" s="3">
        <f t="shared" si="193"/>
        <v>1062</v>
      </c>
      <c r="B1079" s="4" t="s">
        <v>918</v>
      </c>
      <c r="C1079" s="3">
        <v>2</v>
      </c>
      <c r="D1079" s="3" t="s">
        <v>1571</v>
      </c>
      <c r="E1079" s="4" t="s">
        <v>1113</v>
      </c>
      <c r="F1079" s="3" t="s">
        <v>812</v>
      </c>
      <c r="G1079" s="3"/>
      <c r="H1079" s="3"/>
      <c r="I1079" s="3" t="s">
        <v>2496</v>
      </c>
      <c r="J1079" s="3">
        <v>13.32</v>
      </c>
      <c r="K1079" s="3">
        <v>2700</v>
      </c>
      <c r="L1079" s="3" t="s">
        <v>25</v>
      </c>
      <c r="M1079" s="3">
        <v>1</v>
      </c>
      <c r="N1079" s="28">
        <f t="shared" si="186"/>
        <v>2.7</v>
      </c>
      <c r="O1079" s="40">
        <f t="shared" si="187"/>
        <v>35.964000000000006</v>
      </c>
      <c r="P1079" s="12">
        <v>0</v>
      </c>
      <c r="Q1079" s="46">
        <f t="shared" si="190"/>
        <v>0</v>
      </c>
      <c r="R1079" s="15"/>
      <c r="S1079" s="3">
        <f t="shared" si="191"/>
        <v>2.7</v>
      </c>
      <c r="T1079" s="30" t="s">
        <v>2502</v>
      </c>
      <c r="U1079" s="41">
        <f t="shared" si="188"/>
        <v>35.964000000000006</v>
      </c>
      <c r="V1079" s="41">
        <f t="shared" si="189"/>
        <v>0</v>
      </c>
      <c r="W1079" s="5"/>
      <c r="X1079" s="3">
        <v>2.0249999999999999</v>
      </c>
      <c r="Y1079" s="3">
        <f t="shared" si="194"/>
        <v>0.67500000000000027</v>
      </c>
      <c r="Z1079" s="3">
        <f t="shared" si="192"/>
        <v>26.972999999999999</v>
      </c>
      <c r="AA1079">
        <v>2025</v>
      </c>
      <c r="AB1079" s="1">
        <f t="shared" si="183"/>
        <v>2.0249999999999999</v>
      </c>
    </row>
    <row r="1080" spans="1:28" customFormat="1" ht="43.2" x14ac:dyDescent="0.3">
      <c r="A1080" s="3">
        <f t="shared" si="193"/>
        <v>1063</v>
      </c>
      <c r="B1080" s="4" t="s">
        <v>918</v>
      </c>
      <c r="C1080" s="3">
        <v>2</v>
      </c>
      <c r="D1080" s="3" t="s">
        <v>1571</v>
      </c>
      <c r="E1080" s="4" t="s">
        <v>1114</v>
      </c>
      <c r="F1080" s="3" t="s">
        <v>735</v>
      </c>
      <c r="G1080" s="3" t="s">
        <v>2336</v>
      </c>
      <c r="H1080" s="3" t="s">
        <v>2484</v>
      </c>
      <c r="I1080" s="3" t="s">
        <v>2496</v>
      </c>
      <c r="J1080" s="3">
        <v>94.6</v>
      </c>
      <c r="K1080" s="3">
        <v>2700</v>
      </c>
      <c r="L1080" s="3" t="s">
        <v>25</v>
      </c>
      <c r="M1080" s="3">
        <v>1</v>
      </c>
      <c r="N1080" s="28">
        <f t="shared" si="186"/>
        <v>2.7</v>
      </c>
      <c r="O1080" s="28">
        <f t="shared" si="187"/>
        <v>255.42</v>
      </c>
      <c r="P1080" s="12">
        <v>0</v>
      </c>
      <c r="Q1080" s="46">
        <f t="shared" si="190"/>
        <v>0</v>
      </c>
      <c r="R1080" s="15"/>
      <c r="S1080" s="3">
        <f t="shared" si="191"/>
        <v>2.7</v>
      </c>
      <c r="T1080" s="30" t="s">
        <v>2502</v>
      </c>
      <c r="U1080" s="29">
        <f t="shared" si="188"/>
        <v>255.42</v>
      </c>
      <c r="V1080" s="29">
        <f t="shared" si="189"/>
        <v>0</v>
      </c>
      <c r="W1080" s="5"/>
      <c r="X1080" s="3">
        <v>2.0249999999999999</v>
      </c>
      <c r="Y1080" s="3">
        <f t="shared" si="194"/>
        <v>0.67500000000000027</v>
      </c>
      <c r="Z1080" s="3">
        <f t="shared" si="192"/>
        <v>191.56499999999997</v>
      </c>
      <c r="AA1080">
        <v>2025</v>
      </c>
      <c r="AB1080" s="1">
        <f t="shared" si="183"/>
        <v>2.0249999999999999</v>
      </c>
    </row>
    <row r="1081" spans="1:28" customFormat="1" ht="43.2" x14ac:dyDescent="0.3">
      <c r="A1081" s="3">
        <f t="shared" si="193"/>
        <v>1064</v>
      </c>
      <c r="B1081" s="4" t="s">
        <v>918</v>
      </c>
      <c r="C1081" s="3">
        <v>2</v>
      </c>
      <c r="D1081" s="3" t="s">
        <v>1571</v>
      </c>
      <c r="E1081" s="4" t="s">
        <v>1115</v>
      </c>
      <c r="F1081" s="3" t="s">
        <v>735</v>
      </c>
      <c r="G1081" s="3" t="s">
        <v>2336</v>
      </c>
      <c r="H1081" s="3" t="s">
        <v>2484</v>
      </c>
      <c r="I1081" s="3" t="s">
        <v>2496</v>
      </c>
      <c r="J1081" s="3">
        <v>94.6</v>
      </c>
      <c r="K1081" s="3">
        <v>2700</v>
      </c>
      <c r="L1081" s="3" t="s">
        <v>25</v>
      </c>
      <c r="M1081" s="3">
        <v>1</v>
      </c>
      <c r="N1081" s="28">
        <f t="shared" si="186"/>
        <v>2.7</v>
      </c>
      <c r="O1081" s="28">
        <f t="shared" si="187"/>
        <v>255.42</v>
      </c>
      <c r="P1081" s="12">
        <v>0</v>
      </c>
      <c r="Q1081" s="46">
        <f t="shared" si="190"/>
        <v>0</v>
      </c>
      <c r="R1081" s="15"/>
      <c r="S1081" s="3">
        <f t="shared" si="191"/>
        <v>2.7</v>
      </c>
      <c r="T1081" s="30" t="s">
        <v>2502</v>
      </c>
      <c r="U1081" s="29">
        <f t="shared" si="188"/>
        <v>255.42</v>
      </c>
      <c r="V1081" s="29">
        <f t="shared" si="189"/>
        <v>0</v>
      </c>
      <c r="W1081" s="5"/>
      <c r="X1081" s="3">
        <v>2.0249999999999999</v>
      </c>
      <c r="Y1081" s="3">
        <f t="shared" si="194"/>
        <v>0.67500000000000027</v>
      </c>
      <c r="Z1081" s="3">
        <f t="shared" si="192"/>
        <v>191.56499999999997</v>
      </c>
      <c r="AA1081">
        <v>2025</v>
      </c>
      <c r="AB1081" s="1">
        <f t="shared" ref="AB1081:AB1144" si="195">AA1081/1000</f>
        <v>2.0249999999999999</v>
      </c>
    </row>
    <row r="1082" spans="1:28" customFormat="1" ht="43.2" x14ac:dyDescent="0.3">
      <c r="A1082" s="3">
        <f t="shared" si="193"/>
        <v>1065</v>
      </c>
      <c r="B1082" s="4" t="s">
        <v>918</v>
      </c>
      <c r="C1082" s="3">
        <v>2</v>
      </c>
      <c r="D1082" s="3" t="s">
        <v>1571</v>
      </c>
      <c r="E1082" s="4" t="s">
        <v>1116</v>
      </c>
      <c r="F1082" s="3" t="s">
        <v>735</v>
      </c>
      <c r="G1082" s="3" t="s">
        <v>2336</v>
      </c>
      <c r="H1082" s="3" t="s">
        <v>2484</v>
      </c>
      <c r="I1082" s="3" t="s">
        <v>2496</v>
      </c>
      <c r="J1082" s="3">
        <v>94.6</v>
      </c>
      <c r="K1082" s="3">
        <v>2700</v>
      </c>
      <c r="L1082" s="3" t="s">
        <v>25</v>
      </c>
      <c r="M1082" s="3">
        <v>1</v>
      </c>
      <c r="N1082" s="28">
        <f t="shared" si="186"/>
        <v>2.7</v>
      </c>
      <c r="O1082" s="28">
        <f t="shared" si="187"/>
        <v>255.42</v>
      </c>
      <c r="P1082" s="12">
        <v>0</v>
      </c>
      <c r="Q1082" s="46">
        <f t="shared" si="190"/>
        <v>0</v>
      </c>
      <c r="R1082" s="15"/>
      <c r="S1082" s="3">
        <f t="shared" si="191"/>
        <v>2.7</v>
      </c>
      <c r="T1082" s="30" t="s">
        <v>2502</v>
      </c>
      <c r="U1082" s="29">
        <f t="shared" si="188"/>
        <v>255.42</v>
      </c>
      <c r="V1082" s="29">
        <f t="shared" si="189"/>
        <v>0</v>
      </c>
      <c r="W1082" s="5"/>
      <c r="X1082" s="3">
        <v>2.0249999999999999</v>
      </c>
      <c r="Y1082" s="3">
        <f t="shared" si="194"/>
        <v>0.67500000000000027</v>
      </c>
      <c r="Z1082" s="3">
        <f t="shared" si="192"/>
        <v>191.56499999999997</v>
      </c>
      <c r="AA1082">
        <v>2025</v>
      </c>
      <c r="AB1082" s="1">
        <f t="shared" si="195"/>
        <v>2.0249999999999999</v>
      </c>
    </row>
    <row r="1083" spans="1:28" customFormat="1" ht="43.2" x14ac:dyDescent="0.3">
      <c r="A1083" s="3">
        <f t="shared" si="193"/>
        <v>1066</v>
      </c>
      <c r="B1083" s="4" t="s">
        <v>918</v>
      </c>
      <c r="C1083" s="3">
        <v>2</v>
      </c>
      <c r="D1083" s="3" t="s">
        <v>1571</v>
      </c>
      <c r="E1083" s="4" t="s">
        <v>1117</v>
      </c>
      <c r="F1083" s="3" t="s">
        <v>735</v>
      </c>
      <c r="G1083" s="3" t="s">
        <v>2336</v>
      </c>
      <c r="H1083" s="3" t="s">
        <v>2484</v>
      </c>
      <c r="I1083" s="3" t="s">
        <v>2496</v>
      </c>
      <c r="J1083" s="3">
        <v>94.6</v>
      </c>
      <c r="K1083" s="3">
        <v>2700</v>
      </c>
      <c r="L1083" s="3" t="s">
        <v>25</v>
      </c>
      <c r="M1083" s="3">
        <v>1</v>
      </c>
      <c r="N1083" s="28">
        <f t="shared" si="186"/>
        <v>2.7</v>
      </c>
      <c r="O1083" s="28">
        <f t="shared" si="187"/>
        <v>255.42</v>
      </c>
      <c r="P1083" s="12">
        <v>0</v>
      </c>
      <c r="Q1083" s="46">
        <f t="shared" si="190"/>
        <v>0</v>
      </c>
      <c r="R1083" s="15"/>
      <c r="S1083" s="3">
        <f t="shared" si="191"/>
        <v>2.7</v>
      </c>
      <c r="T1083" s="30" t="s">
        <v>2502</v>
      </c>
      <c r="U1083" s="29">
        <f t="shared" si="188"/>
        <v>255.42</v>
      </c>
      <c r="V1083" s="29">
        <f t="shared" si="189"/>
        <v>0</v>
      </c>
      <c r="W1083" s="5"/>
      <c r="X1083" s="3">
        <v>2.0249999999999999</v>
      </c>
      <c r="Y1083" s="3">
        <f t="shared" si="194"/>
        <v>0.67500000000000027</v>
      </c>
      <c r="Z1083" s="3">
        <f t="shared" si="192"/>
        <v>191.56499999999997</v>
      </c>
      <c r="AA1083">
        <v>2025</v>
      </c>
      <c r="AB1083" s="1">
        <f t="shared" si="195"/>
        <v>2.0249999999999999</v>
      </c>
    </row>
    <row r="1084" spans="1:28" customFormat="1" ht="43.2" x14ac:dyDescent="0.3">
      <c r="A1084" s="3">
        <f t="shared" si="193"/>
        <v>1067</v>
      </c>
      <c r="B1084" s="4" t="s">
        <v>918</v>
      </c>
      <c r="C1084" s="3">
        <v>2</v>
      </c>
      <c r="D1084" s="3" t="s">
        <v>1571</v>
      </c>
      <c r="E1084" s="4" t="s">
        <v>1118</v>
      </c>
      <c r="F1084" s="3" t="s">
        <v>735</v>
      </c>
      <c r="G1084" s="3" t="s">
        <v>2336</v>
      </c>
      <c r="H1084" s="3" t="s">
        <v>2484</v>
      </c>
      <c r="I1084" s="3" t="s">
        <v>2496</v>
      </c>
      <c r="J1084" s="3">
        <v>94.6</v>
      </c>
      <c r="K1084" s="3">
        <v>2700</v>
      </c>
      <c r="L1084" s="3" t="s">
        <v>25</v>
      </c>
      <c r="M1084" s="3">
        <v>1</v>
      </c>
      <c r="N1084" s="28">
        <f t="shared" si="186"/>
        <v>2.7</v>
      </c>
      <c r="O1084" s="28">
        <f t="shared" si="187"/>
        <v>255.42</v>
      </c>
      <c r="P1084" s="12">
        <v>0</v>
      </c>
      <c r="Q1084" s="46">
        <f t="shared" si="190"/>
        <v>0</v>
      </c>
      <c r="R1084" s="15"/>
      <c r="S1084" s="3">
        <f t="shared" si="191"/>
        <v>2.7</v>
      </c>
      <c r="T1084" s="30" t="s">
        <v>2502</v>
      </c>
      <c r="U1084" s="29">
        <f t="shared" si="188"/>
        <v>255.42</v>
      </c>
      <c r="V1084" s="29">
        <f t="shared" si="189"/>
        <v>0</v>
      </c>
      <c r="W1084" s="5"/>
      <c r="X1084" s="3">
        <v>2.0249999999999999</v>
      </c>
      <c r="Y1084" s="3">
        <f t="shared" si="194"/>
        <v>0.67500000000000027</v>
      </c>
      <c r="Z1084" s="3">
        <f t="shared" si="192"/>
        <v>191.56499999999997</v>
      </c>
      <c r="AA1084">
        <v>2025</v>
      </c>
      <c r="AB1084" s="1">
        <f t="shared" si="195"/>
        <v>2.0249999999999999</v>
      </c>
    </row>
    <row r="1085" spans="1:28" customFormat="1" ht="43.2" x14ac:dyDescent="0.3">
      <c r="A1085" s="3">
        <f t="shared" si="193"/>
        <v>1068</v>
      </c>
      <c r="B1085" s="4" t="s">
        <v>918</v>
      </c>
      <c r="C1085" s="3">
        <v>2</v>
      </c>
      <c r="D1085" s="3" t="s">
        <v>1571</v>
      </c>
      <c r="E1085" s="4" t="s">
        <v>1119</v>
      </c>
      <c r="F1085" s="3" t="s">
        <v>735</v>
      </c>
      <c r="G1085" s="3" t="s">
        <v>2336</v>
      </c>
      <c r="H1085" s="3" t="s">
        <v>2484</v>
      </c>
      <c r="I1085" s="3" t="s">
        <v>2496</v>
      </c>
      <c r="J1085" s="3">
        <v>94.6</v>
      </c>
      <c r="K1085" s="3">
        <v>2700</v>
      </c>
      <c r="L1085" s="3" t="s">
        <v>25</v>
      </c>
      <c r="M1085" s="3">
        <v>1</v>
      </c>
      <c r="N1085" s="28">
        <f t="shared" si="186"/>
        <v>2.7</v>
      </c>
      <c r="O1085" s="28">
        <f t="shared" si="187"/>
        <v>255.42</v>
      </c>
      <c r="P1085" s="12">
        <v>0</v>
      </c>
      <c r="Q1085" s="46">
        <f t="shared" si="190"/>
        <v>0</v>
      </c>
      <c r="R1085" s="15"/>
      <c r="S1085" s="3">
        <f t="shared" si="191"/>
        <v>2.7</v>
      </c>
      <c r="T1085" s="30" t="s">
        <v>2502</v>
      </c>
      <c r="U1085" s="29">
        <f t="shared" si="188"/>
        <v>255.42</v>
      </c>
      <c r="V1085" s="29">
        <f t="shared" si="189"/>
        <v>0</v>
      </c>
      <c r="W1085" s="5"/>
      <c r="X1085" s="3">
        <v>2.0249999999999999</v>
      </c>
      <c r="Y1085" s="3">
        <f t="shared" si="194"/>
        <v>0.67500000000000027</v>
      </c>
      <c r="Z1085" s="3">
        <f t="shared" si="192"/>
        <v>191.56499999999997</v>
      </c>
      <c r="AA1085">
        <v>2025</v>
      </c>
      <c r="AB1085" s="1">
        <f t="shared" si="195"/>
        <v>2.0249999999999999</v>
      </c>
    </row>
    <row r="1086" spans="1:28" customFormat="1" ht="43.2" x14ac:dyDescent="0.3">
      <c r="A1086" s="3">
        <f t="shared" si="193"/>
        <v>1069</v>
      </c>
      <c r="B1086" s="4" t="s">
        <v>918</v>
      </c>
      <c r="C1086" s="3">
        <v>2</v>
      </c>
      <c r="D1086" s="3" t="s">
        <v>1571</v>
      </c>
      <c r="E1086" s="4" t="s">
        <v>1120</v>
      </c>
      <c r="F1086" s="3" t="s">
        <v>735</v>
      </c>
      <c r="G1086" s="3" t="s">
        <v>2336</v>
      </c>
      <c r="H1086" s="3" t="s">
        <v>2484</v>
      </c>
      <c r="I1086" s="3" t="s">
        <v>2496</v>
      </c>
      <c r="J1086" s="3">
        <v>94.6</v>
      </c>
      <c r="K1086" s="3">
        <v>2700</v>
      </c>
      <c r="L1086" s="3" t="s">
        <v>25</v>
      </c>
      <c r="M1086" s="3">
        <v>1</v>
      </c>
      <c r="N1086" s="28">
        <f t="shared" si="186"/>
        <v>2.7</v>
      </c>
      <c r="O1086" s="28">
        <f t="shared" si="187"/>
        <v>255.42</v>
      </c>
      <c r="P1086" s="12">
        <v>0</v>
      </c>
      <c r="Q1086" s="46">
        <f t="shared" si="190"/>
        <v>0</v>
      </c>
      <c r="R1086" s="15"/>
      <c r="S1086" s="3">
        <f t="shared" si="191"/>
        <v>2.7</v>
      </c>
      <c r="T1086" s="30" t="s">
        <v>2502</v>
      </c>
      <c r="U1086" s="29">
        <f t="shared" si="188"/>
        <v>255.42</v>
      </c>
      <c r="V1086" s="29">
        <f t="shared" si="189"/>
        <v>0</v>
      </c>
      <c r="W1086" s="5"/>
      <c r="X1086" s="3">
        <v>2.0249999999999999</v>
      </c>
      <c r="Y1086" s="3">
        <f t="shared" si="194"/>
        <v>0.67500000000000027</v>
      </c>
      <c r="Z1086" s="3">
        <f t="shared" si="192"/>
        <v>191.56499999999997</v>
      </c>
      <c r="AA1086">
        <v>2025</v>
      </c>
      <c r="AB1086" s="1">
        <f t="shared" si="195"/>
        <v>2.0249999999999999</v>
      </c>
    </row>
    <row r="1087" spans="1:28" customFormat="1" ht="43.2" x14ac:dyDescent="0.3">
      <c r="A1087" s="3">
        <f t="shared" si="193"/>
        <v>1070</v>
      </c>
      <c r="B1087" s="4" t="s">
        <v>918</v>
      </c>
      <c r="C1087" s="3">
        <v>2</v>
      </c>
      <c r="D1087" s="3" t="s">
        <v>1571</v>
      </c>
      <c r="E1087" s="4" t="s">
        <v>1121</v>
      </c>
      <c r="F1087" s="3" t="s">
        <v>735</v>
      </c>
      <c r="G1087" s="3" t="s">
        <v>2336</v>
      </c>
      <c r="H1087" s="3" t="s">
        <v>2484</v>
      </c>
      <c r="I1087" s="3" t="s">
        <v>2496</v>
      </c>
      <c r="J1087" s="3">
        <v>94.6</v>
      </c>
      <c r="K1087" s="3">
        <v>2700</v>
      </c>
      <c r="L1087" s="3" t="s">
        <v>25</v>
      </c>
      <c r="M1087" s="3">
        <v>1</v>
      </c>
      <c r="N1087" s="28">
        <f t="shared" si="186"/>
        <v>2.7</v>
      </c>
      <c r="O1087" s="28">
        <f t="shared" si="187"/>
        <v>255.42</v>
      </c>
      <c r="P1087" s="12">
        <v>0</v>
      </c>
      <c r="Q1087" s="46">
        <f t="shared" si="190"/>
        <v>0</v>
      </c>
      <c r="R1087" s="15"/>
      <c r="S1087" s="3">
        <f t="shared" si="191"/>
        <v>2.7</v>
      </c>
      <c r="T1087" s="30" t="s">
        <v>2502</v>
      </c>
      <c r="U1087" s="29">
        <f t="shared" si="188"/>
        <v>255.42</v>
      </c>
      <c r="V1087" s="29">
        <f t="shared" si="189"/>
        <v>0</v>
      </c>
      <c r="W1087" s="5"/>
      <c r="X1087" s="3">
        <v>2.0249999999999999</v>
      </c>
      <c r="Y1087" s="3">
        <f t="shared" si="194"/>
        <v>0.67500000000000027</v>
      </c>
      <c r="Z1087" s="3">
        <f t="shared" si="192"/>
        <v>191.56499999999997</v>
      </c>
      <c r="AA1087">
        <v>2025</v>
      </c>
      <c r="AB1087" s="1">
        <f t="shared" si="195"/>
        <v>2.0249999999999999</v>
      </c>
    </row>
    <row r="1088" spans="1:28" customFormat="1" ht="43.2" x14ac:dyDescent="0.3">
      <c r="A1088" s="3">
        <f t="shared" si="193"/>
        <v>1071</v>
      </c>
      <c r="B1088" s="4" t="s">
        <v>918</v>
      </c>
      <c r="C1088" s="3">
        <v>2</v>
      </c>
      <c r="D1088" s="3" t="s">
        <v>1571</v>
      </c>
      <c r="E1088" s="4" t="s">
        <v>1122</v>
      </c>
      <c r="F1088" s="3" t="s">
        <v>735</v>
      </c>
      <c r="G1088" s="3" t="s">
        <v>2336</v>
      </c>
      <c r="H1088" s="3" t="s">
        <v>2484</v>
      </c>
      <c r="I1088" s="3" t="s">
        <v>2496</v>
      </c>
      <c r="J1088" s="3">
        <v>94.6</v>
      </c>
      <c r="K1088" s="3">
        <v>2700</v>
      </c>
      <c r="L1088" s="3" t="s">
        <v>25</v>
      </c>
      <c r="M1088" s="3">
        <v>1</v>
      </c>
      <c r="N1088" s="28">
        <f t="shared" si="186"/>
        <v>2.7</v>
      </c>
      <c r="O1088" s="28">
        <f t="shared" si="187"/>
        <v>255.42</v>
      </c>
      <c r="P1088" s="12">
        <v>0</v>
      </c>
      <c r="Q1088" s="46">
        <f t="shared" si="190"/>
        <v>0</v>
      </c>
      <c r="R1088" s="15"/>
      <c r="S1088" s="3">
        <f t="shared" si="191"/>
        <v>2.7</v>
      </c>
      <c r="T1088" s="30" t="s">
        <v>2502</v>
      </c>
      <c r="U1088" s="29">
        <f t="shared" si="188"/>
        <v>255.42</v>
      </c>
      <c r="V1088" s="29">
        <f t="shared" si="189"/>
        <v>0</v>
      </c>
      <c r="W1088" s="5"/>
      <c r="X1088" s="3">
        <v>2.0249999999999999</v>
      </c>
      <c r="Y1088" s="3">
        <f t="shared" si="194"/>
        <v>0.67500000000000027</v>
      </c>
      <c r="Z1088" s="3">
        <f t="shared" si="192"/>
        <v>191.56499999999997</v>
      </c>
      <c r="AA1088">
        <v>2025</v>
      </c>
      <c r="AB1088" s="1">
        <f t="shared" si="195"/>
        <v>2.0249999999999999</v>
      </c>
    </row>
    <row r="1089" spans="1:28" customFormat="1" ht="43.2" x14ac:dyDescent="0.3">
      <c r="A1089" s="3">
        <f t="shared" si="193"/>
        <v>1072</v>
      </c>
      <c r="B1089" s="4" t="s">
        <v>918</v>
      </c>
      <c r="C1089" s="3">
        <v>2</v>
      </c>
      <c r="D1089" s="3" t="s">
        <v>1571</v>
      </c>
      <c r="E1089" s="4" t="s">
        <v>1123</v>
      </c>
      <c r="F1089" s="3" t="s">
        <v>735</v>
      </c>
      <c r="G1089" s="3" t="s">
        <v>2336</v>
      </c>
      <c r="H1089" s="3" t="s">
        <v>2484</v>
      </c>
      <c r="I1089" s="3" t="s">
        <v>2496</v>
      </c>
      <c r="J1089" s="3">
        <v>94.6</v>
      </c>
      <c r="K1089" s="3">
        <v>2700</v>
      </c>
      <c r="L1089" s="3" t="s">
        <v>25</v>
      </c>
      <c r="M1089" s="3">
        <v>1</v>
      </c>
      <c r="N1089" s="28">
        <f t="shared" si="186"/>
        <v>2.7</v>
      </c>
      <c r="O1089" s="28">
        <f t="shared" si="187"/>
        <v>255.42</v>
      </c>
      <c r="P1089" s="12">
        <v>0</v>
      </c>
      <c r="Q1089" s="46">
        <f t="shared" si="190"/>
        <v>0</v>
      </c>
      <c r="R1089" s="15"/>
      <c r="S1089" s="3">
        <f t="shared" si="191"/>
        <v>2.7</v>
      </c>
      <c r="T1089" s="30" t="s">
        <v>2502</v>
      </c>
      <c r="U1089" s="29">
        <f t="shared" si="188"/>
        <v>255.42</v>
      </c>
      <c r="V1089" s="29">
        <f t="shared" si="189"/>
        <v>0</v>
      </c>
      <c r="W1089" s="5"/>
      <c r="X1089" s="3">
        <v>2.0249999999999999</v>
      </c>
      <c r="Y1089" s="3">
        <f t="shared" si="194"/>
        <v>0.67500000000000027</v>
      </c>
      <c r="Z1089" s="3">
        <f t="shared" si="192"/>
        <v>191.56499999999997</v>
      </c>
      <c r="AA1089">
        <v>2025</v>
      </c>
      <c r="AB1089" s="1">
        <f t="shared" si="195"/>
        <v>2.0249999999999999</v>
      </c>
    </row>
    <row r="1090" spans="1:28" customFormat="1" ht="43.2" x14ac:dyDescent="0.3">
      <c r="A1090" s="3">
        <f t="shared" si="193"/>
        <v>1073</v>
      </c>
      <c r="B1090" s="4" t="s">
        <v>918</v>
      </c>
      <c r="C1090" s="3">
        <v>2</v>
      </c>
      <c r="D1090" s="3" t="s">
        <v>1571</v>
      </c>
      <c r="E1090" s="4" t="s">
        <v>1124</v>
      </c>
      <c r="F1090" s="3" t="s">
        <v>735</v>
      </c>
      <c r="G1090" s="3" t="s">
        <v>2336</v>
      </c>
      <c r="H1090" s="3" t="s">
        <v>2484</v>
      </c>
      <c r="I1090" s="3" t="s">
        <v>2496</v>
      </c>
      <c r="J1090" s="3">
        <v>94.6</v>
      </c>
      <c r="K1090" s="3">
        <v>2700</v>
      </c>
      <c r="L1090" s="3" t="s">
        <v>25</v>
      </c>
      <c r="M1090" s="3">
        <v>1</v>
      </c>
      <c r="N1090" s="28">
        <f t="shared" si="186"/>
        <v>2.7</v>
      </c>
      <c r="O1090" s="28">
        <f t="shared" si="187"/>
        <v>255.42</v>
      </c>
      <c r="P1090" s="12">
        <v>0</v>
      </c>
      <c r="Q1090" s="46">
        <f t="shared" si="190"/>
        <v>0</v>
      </c>
      <c r="R1090" s="15"/>
      <c r="S1090" s="3">
        <f t="shared" si="191"/>
        <v>2.7</v>
      </c>
      <c r="T1090" s="30" t="s">
        <v>2502</v>
      </c>
      <c r="U1090" s="29">
        <f t="shared" si="188"/>
        <v>255.42</v>
      </c>
      <c r="V1090" s="29">
        <f t="shared" si="189"/>
        <v>0</v>
      </c>
      <c r="W1090" s="5"/>
      <c r="X1090" s="3">
        <v>2.0249999999999999</v>
      </c>
      <c r="Y1090" s="3">
        <f t="shared" si="194"/>
        <v>0.67500000000000027</v>
      </c>
      <c r="Z1090" s="3">
        <f t="shared" si="192"/>
        <v>191.56499999999997</v>
      </c>
      <c r="AA1090">
        <v>2025</v>
      </c>
      <c r="AB1090" s="1">
        <f t="shared" si="195"/>
        <v>2.0249999999999999</v>
      </c>
    </row>
    <row r="1091" spans="1:28" customFormat="1" ht="43.2" x14ac:dyDescent="0.3">
      <c r="A1091" s="3">
        <f t="shared" si="193"/>
        <v>1074</v>
      </c>
      <c r="B1091" s="4" t="s">
        <v>918</v>
      </c>
      <c r="C1091" s="3">
        <v>2</v>
      </c>
      <c r="D1091" s="3" t="s">
        <v>1571</v>
      </c>
      <c r="E1091" s="4" t="s">
        <v>1125</v>
      </c>
      <c r="F1091" s="3" t="s">
        <v>735</v>
      </c>
      <c r="G1091" s="3" t="s">
        <v>2336</v>
      </c>
      <c r="H1091" s="3" t="s">
        <v>2484</v>
      </c>
      <c r="I1091" s="3" t="s">
        <v>2496</v>
      </c>
      <c r="J1091" s="3">
        <v>94.6</v>
      </c>
      <c r="K1091" s="3">
        <v>2700</v>
      </c>
      <c r="L1091" s="3" t="s">
        <v>25</v>
      </c>
      <c r="M1091" s="3">
        <v>1</v>
      </c>
      <c r="N1091" s="28">
        <f t="shared" si="186"/>
        <v>2.7</v>
      </c>
      <c r="O1091" s="28">
        <f t="shared" si="187"/>
        <v>255.42</v>
      </c>
      <c r="P1091" s="12">
        <v>0</v>
      </c>
      <c r="Q1091" s="46">
        <f t="shared" si="190"/>
        <v>0</v>
      </c>
      <c r="R1091" s="15"/>
      <c r="S1091" s="3">
        <f t="shared" si="191"/>
        <v>2.7</v>
      </c>
      <c r="T1091" s="30" t="s">
        <v>2502</v>
      </c>
      <c r="U1091" s="29">
        <f t="shared" si="188"/>
        <v>255.42</v>
      </c>
      <c r="V1091" s="29">
        <f t="shared" si="189"/>
        <v>0</v>
      </c>
      <c r="W1091" s="5"/>
      <c r="X1091" s="3">
        <v>2.0249999999999999</v>
      </c>
      <c r="Y1091" s="3">
        <f t="shared" si="194"/>
        <v>0.67500000000000027</v>
      </c>
      <c r="Z1091" s="3">
        <f t="shared" si="192"/>
        <v>191.56499999999997</v>
      </c>
      <c r="AA1091">
        <v>2025</v>
      </c>
      <c r="AB1091" s="1">
        <f t="shared" si="195"/>
        <v>2.0249999999999999</v>
      </c>
    </row>
    <row r="1092" spans="1:28" customFormat="1" ht="43.2" x14ac:dyDescent="0.3">
      <c r="A1092" s="3">
        <f t="shared" si="193"/>
        <v>1075</v>
      </c>
      <c r="B1092" s="4" t="s">
        <v>918</v>
      </c>
      <c r="C1092" s="3">
        <v>2</v>
      </c>
      <c r="D1092" s="3" t="s">
        <v>1571</v>
      </c>
      <c r="E1092" s="4" t="s">
        <v>1126</v>
      </c>
      <c r="F1092" s="3" t="s">
        <v>735</v>
      </c>
      <c r="G1092" s="3" t="s">
        <v>2336</v>
      </c>
      <c r="H1092" s="3" t="s">
        <v>2484</v>
      </c>
      <c r="I1092" s="3" t="s">
        <v>2496</v>
      </c>
      <c r="J1092" s="3">
        <v>94.6</v>
      </c>
      <c r="K1092" s="3">
        <v>2700</v>
      </c>
      <c r="L1092" s="3" t="s">
        <v>25</v>
      </c>
      <c r="M1092" s="3">
        <v>1</v>
      </c>
      <c r="N1092" s="28">
        <f t="shared" si="186"/>
        <v>2.7</v>
      </c>
      <c r="O1092" s="28">
        <f t="shared" si="187"/>
        <v>255.42</v>
      </c>
      <c r="P1092" s="12">
        <v>0</v>
      </c>
      <c r="Q1092" s="46">
        <f t="shared" si="190"/>
        <v>0</v>
      </c>
      <c r="R1092" s="15"/>
      <c r="S1092" s="3">
        <f t="shared" si="191"/>
        <v>2.7</v>
      </c>
      <c r="T1092" s="30" t="s">
        <v>2502</v>
      </c>
      <c r="U1092" s="29">
        <f t="shared" si="188"/>
        <v>255.42</v>
      </c>
      <c r="V1092" s="29">
        <f t="shared" si="189"/>
        <v>0</v>
      </c>
      <c r="W1092" s="5"/>
      <c r="X1092" s="3">
        <v>2.0249999999999999</v>
      </c>
      <c r="Y1092" s="3">
        <f t="shared" si="194"/>
        <v>0.67500000000000027</v>
      </c>
      <c r="Z1092" s="3">
        <f t="shared" si="192"/>
        <v>191.56499999999997</v>
      </c>
      <c r="AA1092">
        <v>2025</v>
      </c>
      <c r="AB1092" s="1">
        <f t="shared" si="195"/>
        <v>2.0249999999999999</v>
      </c>
    </row>
    <row r="1093" spans="1:28" customFormat="1" ht="43.2" x14ac:dyDescent="0.3">
      <c r="A1093" s="3">
        <f t="shared" si="193"/>
        <v>1076</v>
      </c>
      <c r="B1093" s="4" t="s">
        <v>918</v>
      </c>
      <c r="C1093" s="3">
        <v>2</v>
      </c>
      <c r="D1093" s="3" t="s">
        <v>1571</v>
      </c>
      <c r="E1093" s="4" t="s">
        <v>1127</v>
      </c>
      <c r="F1093" s="3" t="s">
        <v>735</v>
      </c>
      <c r="G1093" s="3" t="s">
        <v>2336</v>
      </c>
      <c r="H1093" s="3" t="s">
        <v>2484</v>
      </c>
      <c r="I1093" s="3" t="s">
        <v>2496</v>
      </c>
      <c r="J1093" s="3">
        <v>94.6</v>
      </c>
      <c r="K1093" s="3">
        <v>2700</v>
      </c>
      <c r="L1093" s="3" t="s">
        <v>25</v>
      </c>
      <c r="M1093" s="3">
        <v>1</v>
      </c>
      <c r="N1093" s="28">
        <f t="shared" si="186"/>
        <v>2.7</v>
      </c>
      <c r="O1093" s="28">
        <f t="shared" si="187"/>
        <v>255.42</v>
      </c>
      <c r="P1093" s="12">
        <v>0</v>
      </c>
      <c r="Q1093" s="46">
        <f t="shared" si="190"/>
        <v>0</v>
      </c>
      <c r="R1093" s="15"/>
      <c r="S1093" s="3">
        <f t="shared" si="191"/>
        <v>2.7</v>
      </c>
      <c r="T1093" s="30" t="s">
        <v>2502</v>
      </c>
      <c r="U1093" s="29">
        <f t="shared" si="188"/>
        <v>255.42</v>
      </c>
      <c r="V1093" s="29">
        <f t="shared" si="189"/>
        <v>0</v>
      </c>
      <c r="W1093" s="5"/>
      <c r="X1093" s="3">
        <v>2.0249999999999999</v>
      </c>
      <c r="Y1093" s="3">
        <f t="shared" si="194"/>
        <v>0.67500000000000027</v>
      </c>
      <c r="Z1093" s="3">
        <f t="shared" si="192"/>
        <v>191.56499999999997</v>
      </c>
      <c r="AA1093">
        <v>2025</v>
      </c>
      <c r="AB1093" s="1">
        <f t="shared" si="195"/>
        <v>2.0249999999999999</v>
      </c>
    </row>
    <row r="1094" spans="1:28" customFormat="1" ht="43.2" x14ac:dyDescent="0.3">
      <c r="A1094" s="3">
        <f t="shared" si="193"/>
        <v>1077</v>
      </c>
      <c r="B1094" s="4" t="s">
        <v>918</v>
      </c>
      <c r="C1094" s="3">
        <v>2</v>
      </c>
      <c r="D1094" s="3" t="s">
        <v>1571</v>
      </c>
      <c r="E1094" s="4" t="s">
        <v>1128</v>
      </c>
      <c r="F1094" s="3" t="s">
        <v>735</v>
      </c>
      <c r="G1094" s="3" t="s">
        <v>2336</v>
      </c>
      <c r="H1094" s="3" t="s">
        <v>2484</v>
      </c>
      <c r="I1094" s="3" t="s">
        <v>2496</v>
      </c>
      <c r="J1094" s="3">
        <v>94.6</v>
      </c>
      <c r="K1094" s="3">
        <v>2700</v>
      </c>
      <c r="L1094" s="3" t="s">
        <v>25</v>
      </c>
      <c r="M1094" s="3">
        <v>1</v>
      </c>
      <c r="N1094" s="28">
        <f t="shared" si="186"/>
        <v>2.7</v>
      </c>
      <c r="O1094" s="28">
        <f t="shared" si="187"/>
        <v>255.42</v>
      </c>
      <c r="P1094" s="12">
        <v>0</v>
      </c>
      <c r="Q1094" s="46">
        <f t="shared" si="190"/>
        <v>0</v>
      </c>
      <c r="R1094" s="15"/>
      <c r="S1094" s="3">
        <f t="shared" si="191"/>
        <v>2.7</v>
      </c>
      <c r="T1094" s="30" t="s">
        <v>2502</v>
      </c>
      <c r="U1094" s="29">
        <f t="shared" si="188"/>
        <v>255.42</v>
      </c>
      <c r="V1094" s="29">
        <f t="shared" si="189"/>
        <v>0</v>
      </c>
      <c r="W1094" s="5"/>
      <c r="X1094" s="3">
        <v>2.0249999999999999</v>
      </c>
      <c r="Y1094" s="3">
        <f t="shared" si="194"/>
        <v>0.67500000000000027</v>
      </c>
      <c r="Z1094" s="3">
        <f t="shared" si="192"/>
        <v>191.56499999999997</v>
      </c>
      <c r="AA1094">
        <v>2025</v>
      </c>
      <c r="AB1094" s="1">
        <f t="shared" si="195"/>
        <v>2.0249999999999999</v>
      </c>
    </row>
    <row r="1095" spans="1:28" customFormat="1" ht="43.2" x14ac:dyDescent="0.3">
      <c r="A1095" s="3">
        <f t="shared" si="193"/>
        <v>1078</v>
      </c>
      <c r="B1095" s="4" t="s">
        <v>918</v>
      </c>
      <c r="C1095" s="3">
        <v>2</v>
      </c>
      <c r="D1095" s="3" t="s">
        <v>1571</v>
      </c>
      <c r="E1095" s="4" t="s">
        <v>1129</v>
      </c>
      <c r="F1095" s="3" t="s">
        <v>735</v>
      </c>
      <c r="G1095" s="3" t="s">
        <v>2336</v>
      </c>
      <c r="H1095" s="3" t="s">
        <v>2484</v>
      </c>
      <c r="I1095" s="3" t="s">
        <v>2496</v>
      </c>
      <c r="J1095" s="3">
        <v>94.6</v>
      </c>
      <c r="K1095" s="3">
        <v>2700</v>
      </c>
      <c r="L1095" s="3" t="s">
        <v>25</v>
      </c>
      <c r="M1095" s="3">
        <v>1</v>
      </c>
      <c r="N1095" s="28">
        <f t="shared" ref="N1095:N1158" si="196">(K1095/1000)*M1095</f>
        <v>2.7</v>
      </c>
      <c r="O1095" s="28">
        <f t="shared" ref="O1095:O1158" si="197">N1095*J1095</f>
        <v>255.42</v>
      </c>
      <c r="P1095" s="12">
        <v>0</v>
      </c>
      <c r="Q1095" s="46">
        <f t="shared" si="190"/>
        <v>0</v>
      </c>
      <c r="R1095" s="15"/>
      <c r="S1095" s="3">
        <f t="shared" si="191"/>
        <v>2.7</v>
      </c>
      <c r="T1095" s="30" t="s">
        <v>2502</v>
      </c>
      <c r="U1095" s="29">
        <f t="shared" si="188"/>
        <v>255.42</v>
      </c>
      <c r="V1095" s="29">
        <f t="shared" si="189"/>
        <v>0</v>
      </c>
      <c r="W1095" s="5"/>
      <c r="X1095" s="3">
        <v>2.0249999999999999</v>
      </c>
      <c r="Y1095" s="3">
        <f t="shared" si="194"/>
        <v>0.67500000000000027</v>
      </c>
      <c r="Z1095" s="3">
        <f t="shared" si="192"/>
        <v>191.56499999999997</v>
      </c>
      <c r="AA1095">
        <v>2025</v>
      </c>
      <c r="AB1095" s="1">
        <f t="shared" si="195"/>
        <v>2.0249999999999999</v>
      </c>
    </row>
    <row r="1096" spans="1:28" customFormat="1" ht="43.2" x14ac:dyDescent="0.3">
      <c r="A1096" s="3">
        <f t="shared" si="193"/>
        <v>1079</v>
      </c>
      <c r="B1096" s="4" t="s">
        <v>918</v>
      </c>
      <c r="C1096" s="3">
        <v>2</v>
      </c>
      <c r="D1096" s="3" t="s">
        <v>1571</v>
      </c>
      <c r="E1096" s="4" t="s">
        <v>1130</v>
      </c>
      <c r="F1096" s="3" t="s">
        <v>735</v>
      </c>
      <c r="G1096" s="3" t="s">
        <v>2336</v>
      </c>
      <c r="H1096" s="3" t="s">
        <v>2484</v>
      </c>
      <c r="I1096" s="3" t="s">
        <v>2496</v>
      </c>
      <c r="J1096" s="3">
        <v>94.6</v>
      </c>
      <c r="K1096" s="3">
        <v>2700</v>
      </c>
      <c r="L1096" s="3" t="s">
        <v>25</v>
      </c>
      <c r="M1096" s="3">
        <v>1</v>
      </c>
      <c r="N1096" s="28">
        <f t="shared" si="196"/>
        <v>2.7</v>
      </c>
      <c r="O1096" s="28">
        <f t="shared" si="197"/>
        <v>255.42</v>
      </c>
      <c r="P1096" s="12">
        <v>0</v>
      </c>
      <c r="Q1096" s="46">
        <f t="shared" si="190"/>
        <v>0</v>
      </c>
      <c r="R1096" s="15"/>
      <c r="S1096" s="3">
        <f t="shared" si="191"/>
        <v>2.7</v>
      </c>
      <c r="T1096" s="30" t="s">
        <v>2502</v>
      </c>
      <c r="U1096" s="29">
        <f t="shared" si="188"/>
        <v>255.42</v>
      </c>
      <c r="V1096" s="29">
        <f t="shared" si="189"/>
        <v>0</v>
      </c>
      <c r="W1096" s="5"/>
      <c r="X1096" s="3">
        <v>2.0249999999999999</v>
      </c>
      <c r="Y1096" s="3">
        <f t="shared" si="194"/>
        <v>0.67500000000000027</v>
      </c>
      <c r="Z1096" s="3">
        <f t="shared" si="192"/>
        <v>191.56499999999997</v>
      </c>
      <c r="AA1096">
        <v>2025</v>
      </c>
      <c r="AB1096" s="1">
        <f t="shared" si="195"/>
        <v>2.0249999999999999</v>
      </c>
    </row>
    <row r="1097" spans="1:28" customFormat="1" ht="43.2" x14ac:dyDescent="0.3">
      <c r="A1097" s="3">
        <f t="shared" si="193"/>
        <v>1080</v>
      </c>
      <c r="B1097" s="4" t="s">
        <v>918</v>
      </c>
      <c r="C1097" s="3">
        <v>2</v>
      </c>
      <c r="D1097" s="3" t="s">
        <v>1571</v>
      </c>
      <c r="E1097" s="4" t="s">
        <v>1131</v>
      </c>
      <c r="F1097" s="3" t="s">
        <v>735</v>
      </c>
      <c r="G1097" s="3" t="s">
        <v>2336</v>
      </c>
      <c r="H1097" s="3" t="s">
        <v>2484</v>
      </c>
      <c r="I1097" s="3" t="s">
        <v>2496</v>
      </c>
      <c r="J1097" s="3">
        <v>94.6</v>
      </c>
      <c r="K1097" s="3">
        <v>2700</v>
      </c>
      <c r="L1097" s="3" t="s">
        <v>25</v>
      </c>
      <c r="M1097" s="3">
        <v>1</v>
      </c>
      <c r="N1097" s="28">
        <f t="shared" si="196"/>
        <v>2.7</v>
      </c>
      <c r="O1097" s="28">
        <f t="shared" si="197"/>
        <v>255.42</v>
      </c>
      <c r="P1097" s="12">
        <v>0</v>
      </c>
      <c r="Q1097" s="46">
        <f t="shared" si="190"/>
        <v>0</v>
      </c>
      <c r="R1097" s="15"/>
      <c r="S1097" s="3">
        <f t="shared" si="191"/>
        <v>2.7</v>
      </c>
      <c r="T1097" s="30" t="s">
        <v>2502</v>
      </c>
      <c r="U1097" s="29">
        <f t="shared" si="188"/>
        <v>255.42</v>
      </c>
      <c r="V1097" s="29">
        <f t="shared" si="189"/>
        <v>0</v>
      </c>
      <c r="W1097" s="5"/>
      <c r="X1097" s="3">
        <v>2.0249999999999999</v>
      </c>
      <c r="Y1097" s="3">
        <f t="shared" si="194"/>
        <v>0.67500000000000027</v>
      </c>
      <c r="Z1097" s="3">
        <f t="shared" si="192"/>
        <v>191.56499999999997</v>
      </c>
      <c r="AA1097">
        <v>2025</v>
      </c>
      <c r="AB1097" s="1">
        <f t="shared" si="195"/>
        <v>2.0249999999999999</v>
      </c>
    </row>
    <row r="1098" spans="1:28" customFormat="1" ht="43.2" x14ac:dyDescent="0.3">
      <c r="A1098" s="3">
        <f t="shared" si="193"/>
        <v>1081</v>
      </c>
      <c r="B1098" s="4" t="s">
        <v>918</v>
      </c>
      <c r="C1098" s="3">
        <v>2</v>
      </c>
      <c r="D1098" s="3" t="s">
        <v>1571</v>
      </c>
      <c r="E1098" s="4" t="s">
        <v>1132</v>
      </c>
      <c r="F1098" s="3" t="s">
        <v>735</v>
      </c>
      <c r="G1098" s="3" t="s">
        <v>2336</v>
      </c>
      <c r="H1098" s="3" t="s">
        <v>2484</v>
      </c>
      <c r="I1098" s="3" t="s">
        <v>2496</v>
      </c>
      <c r="J1098" s="3">
        <v>94.6</v>
      </c>
      <c r="K1098" s="3">
        <v>2700</v>
      </c>
      <c r="L1098" s="3" t="s">
        <v>25</v>
      </c>
      <c r="M1098" s="3">
        <v>1</v>
      </c>
      <c r="N1098" s="28">
        <f t="shared" si="196"/>
        <v>2.7</v>
      </c>
      <c r="O1098" s="28">
        <f t="shared" si="197"/>
        <v>255.42</v>
      </c>
      <c r="P1098" s="12">
        <v>0</v>
      </c>
      <c r="Q1098" s="46">
        <f t="shared" si="190"/>
        <v>0</v>
      </c>
      <c r="R1098" s="15"/>
      <c r="S1098" s="3">
        <f t="shared" si="191"/>
        <v>2.7</v>
      </c>
      <c r="T1098" s="30" t="s">
        <v>2502</v>
      </c>
      <c r="U1098" s="29">
        <f t="shared" si="188"/>
        <v>255.42</v>
      </c>
      <c r="V1098" s="29">
        <f t="shared" si="189"/>
        <v>0</v>
      </c>
      <c r="W1098" s="5"/>
      <c r="X1098" s="3">
        <v>2.0249999999999999</v>
      </c>
      <c r="Y1098" s="3">
        <f t="shared" si="194"/>
        <v>0.67500000000000027</v>
      </c>
      <c r="Z1098" s="3">
        <f t="shared" si="192"/>
        <v>191.56499999999997</v>
      </c>
      <c r="AA1098">
        <v>2025</v>
      </c>
      <c r="AB1098" s="1">
        <f t="shared" si="195"/>
        <v>2.0249999999999999</v>
      </c>
    </row>
    <row r="1099" spans="1:28" customFormat="1" ht="43.2" x14ac:dyDescent="0.3">
      <c r="A1099" s="3">
        <f t="shared" si="193"/>
        <v>1082</v>
      </c>
      <c r="B1099" s="4" t="s">
        <v>918</v>
      </c>
      <c r="C1099" s="3">
        <v>2</v>
      </c>
      <c r="D1099" s="3" t="s">
        <v>1571</v>
      </c>
      <c r="E1099" s="4" t="s">
        <v>1133</v>
      </c>
      <c r="F1099" s="3" t="s">
        <v>735</v>
      </c>
      <c r="G1099" s="3" t="s">
        <v>2336</v>
      </c>
      <c r="H1099" s="3" t="s">
        <v>2484</v>
      </c>
      <c r="I1099" s="3" t="s">
        <v>2496</v>
      </c>
      <c r="J1099" s="3">
        <v>94.6</v>
      </c>
      <c r="K1099" s="3">
        <v>2700</v>
      </c>
      <c r="L1099" s="3" t="s">
        <v>25</v>
      </c>
      <c r="M1099" s="3">
        <v>1</v>
      </c>
      <c r="N1099" s="28">
        <f t="shared" si="196"/>
        <v>2.7</v>
      </c>
      <c r="O1099" s="28">
        <f t="shared" si="197"/>
        <v>255.42</v>
      </c>
      <c r="P1099" s="12">
        <v>0</v>
      </c>
      <c r="Q1099" s="46">
        <f t="shared" si="190"/>
        <v>0</v>
      </c>
      <c r="R1099" s="15"/>
      <c r="S1099" s="3">
        <f t="shared" si="191"/>
        <v>2.7</v>
      </c>
      <c r="T1099" s="30" t="s">
        <v>2502</v>
      </c>
      <c r="U1099" s="29">
        <f t="shared" si="188"/>
        <v>255.42</v>
      </c>
      <c r="V1099" s="29">
        <f t="shared" si="189"/>
        <v>0</v>
      </c>
      <c r="W1099" s="5"/>
      <c r="X1099" s="3">
        <v>2.0249999999999999</v>
      </c>
      <c r="Y1099" s="3">
        <f t="shared" si="194"/>
        <v>0.67500000000000027</v>
      </c>
      <c r="Z1099" s="3">
        <f t="shared" si="192"/>
        <v>191.56499999999997</v>
      </c>
      <c r="AA1099">
        <v>2025</v>
      </c>
      <c r="AB1099" s="1">
        <f t="shared" si="195"/>
        <v>2.0249999999999999</v>
      </c>
    </row>
    <row r="1100" spans="1:28" customFormat="1" ht="43.2" x14ac:dyDescent="0.3">
      <c r="A1100" s="3">
        <f t="shared" si="193"/>
        <v>1083</v>
      </c>
      <c r="B1100" s="4" t="s">
        <v>918</v>
      </c>
      <c r="C1100" s="3">
        <v>2</v>
      </c>
      <c r="D1100" s="3" t="s">
        <v>1571</v>
      </c>
      <c r="E1100" s="4" t="s">
        <v>1134</v>
      </c>
      <c r="F1100" s="3" t="s">
        <v>735</v>
      </c>
      <c r="G1100" s="3" t="s">
        <v>2336</v>
      </c>
      <c r="H1100" s="3" t="s">
        <v>2484</v>
      </c>
      <c r="I1100" s="3" t="s">
        <v>2496</v>
      </c>
      <c r="J1100" s="3">
        <v>94.6</v>
      </c>
      <c r="K1100" s="3">
        <v>2700</v>
      </c>
      <c r="L1100" s="3" t="s">
        <v>25</v>
      </c>
      <c r="M1100" s="3">
        <v>1</v>
      </c>
      <c r="N1100" s="28">
        <f t="shared" si="196"/>
        <v>2.7</v>
      </c>
      <c r="O1100" s="28">
        <f t="shared" si="197"/>
        <v>255.42</v>
      </c>
      <c r="P1100" s="12">
        <v>0</v>
      </c>
      <c r="Q1100" s="46">
        <f t="shared" si="190"/>
        <v>0</v>
      </c>
      <c r="R1100" s="15"/>
      <c r="S1100" s="3">
        <f t="shared" si="191"/>
        <v>2.7</v>
      </c>
      <c r="T1100" s="30" t="s">
        <v>2502</v>
      </c>
      <c r="U1100" s="29">
        <f t="shared" si="188"/>
        <v>255.42</v>
      </c>
      <c r="V1100" s="29">
        <f t="shared" si="189"/>
        <v>0</v>
      </c>
      <c r="W1100" s="5"/>
      <c r="X1100" s="3">
        <v>2.0249999999999999</v>
      </c>
      <c r="Y1100" s="3">
        <f t="shared" si="194"/>
        <v>0.67500000000000027</v>
      </c>
      <c r="Z1100" s="3">
        <f t="shared" si="192"/>
        <v>191.56499999999997</v>
      </c>
      <c r="AA1100">
        <v>2025</v>
      </c>
      <c r="AB1100" s="1">
        <f t="shared" si="195"/>
        <v>2.0249999999999999</v>
      </c>
    </row>
    <row r="1101" spans="1:28" customFormat="1" ht="43.2" x14ac:dyDescent="0.3">
      <c r="A1101" s="3">
        <f t="shared" si="193"/>
        <v>1084</v>
      </c>
      <c r="B1101" s="4" t="s">
        <v>918</v>
      </c>
      <c r="C1101" s="3">
        <v>2</v>
      </c>
      <c r="D1101" s="3" t="s">
        <v>1571</v>
      </c>
      <c r="E1101" s="4" t="s">
        <v>1135</v>
      </c>
      <c r="F1101" s="3" t="s">
        <v>735</v>
      </c>
      <c r="G1101" s="3" t="s">
        <v>2336</v>
      </c>
      <c r="H1101" s="3" t="s">
        <v>2484</v>
      </c>
      <c r="I1101" s="3" t="s">
        <v>2496</v>
      </c>
      <c r="J1101" s="3">
        <v>94.6</v>
      </c>
      <c r="K1101" s="3">
        <v>2700</v>
      </c>
      <c r="L1101" s="3" t="s">
        <v>25</v>
      </c>
      <c r="M1101" s="3">
        <v>1</v>
      </c>
      <c r="N1101" s="28">
        <f t="shared" si="196"/>
        <v>2.7</v>
      </c>
      <c r="O1101" s="28">
        <f t="shared" si="197"/>
        <v>255.42</v>
      </c>
      <c r="P1101" s="12">
        <v>0</v>
      </c>
      <c r="Q1101" s="46">
        <f t="shared" si="190"/>
        <v>0</v>
      </c>
      <c r="R1101" s="15"/>
      <c r="S1101" s="3">
        <f t="shared" si="191"/>
        <v>2.7</v>
      </c>
      <c r="T1101" s="30" t="s">
        <v>2502</v>
      </c>
      <c r="U1101" s="29">
        <f t="shared" si="188"/>
        <v>255.42</v>
      </c>
      <c r="V1101" s="29">
        <f t="shared" si="189"/>
        <v>0</v>
      </c>
      <c r="W1101" s="5"/>
      <c r="X1101" s="3">
        <v>2.0249999999999999</v>
      </c>
      <c r="Y1101" s="3">
        <f t="shared" si="194"/>
        <v>0.67500000000000027</v>
      </c>
      <c r="Z1101" s="3">
        <f t="shared" si="192"/>
        <v>191.56499999999997</v>
      </c>
      <c r="AA1101">
        <v>2025</v>
      </c>
      <c r="AB1101" s="1">
        <f t="shared" si="195"/>
        <v>2.0249999999999999</v>
      </c>
    </row>
    <row r="1102" spans="1:28" customFormat="1" ht="43.2" x14ac:dyDescent="0.3">
      <c r="A1102" s="3">
        <f t="shared" si="193"/>
        <v>1085</v>
      </c>
      <c r="B1102" s="4" t="s">
        <v>918</v>
      </c>
      <c r="C1102" s="3">
        <v>2</v>
      </c>
      <c r="D1102" s="3" t="s">
        <v>1571</v>
      </c>
      <c r="E1102" s="4" t="s">
        <v>1136</v>
      </c>
      <c r="F1102" s="3" t="s">
        <v>735</v>
      </c>
      <c r="G1102" s="3" t="s">
        <v>2336</v>
      </c>
      <c r="H1102" s="3" t="s">
        <v>2484</v>
      </c>
      <c r="I1102" s="3" t="s">
        <v>2496</v>
      </c>
      <c r="J1102" s="3">
        <v>94.6</v>
      </c>
      <c r="K1102" s="3">
        <v>2700</v>
      </c>
      <c r="L1102" s="3" t="s">
        <v>25</v>
      </c>
      <c r="M1102" s="3">
        <v>1</v>
      </c>
      <c r="N1102" s="28">
        <f t="shared" si="196"/>
        <v>2.7</v>
      </c>
      <c r="O1102" s="28">
        <f t="shared" si="197"/>
        <v>255.42</v>
      </c>
      <c r="P1102" s="12">
        <v>0</v>
      </c>
      <c r="Q1102" s="46">
        <f t="shared" si="190"/>
        <v>0</v>
      </c>
      <c r="R1102" s="15"/>
      <c r="S1102" s="3">
        <f t="shared" si="191"/>
        <v>2.7</v>
      </c>
      <c r="T1102" s="30" t="s">
        <v>2502</v>
      </c>
      <c r="U1102" s="29">
        <f t="shared" ref="U1102:U1165" si="198">S1102*J1102</f>
        <v>255.42</v>
      </c>
      <c r="V1102" s="29">
        <f t="shared" ref="V1102:V1165" si="199">Q1102*J1102</f>
        <v>0</v>
      </c>
      <c r="W1102" s="5"/>
      <c r="X1102" s="3">
        <v>2.0249999999999999</v>
      </c>
      <c r="Y1102" s="3">
        <f t="shared" si="194"/>
        <v>0.67500000000000027</v>
      </c>
      <c r="Z1102" s="3">
        <f t="shared" si="192"/>
        <v>191.56499999999997</v>
      </c>
      <c r="AA1102">
        <v>2025</v>
      </c>
      <c r="AB1102" s="1">
        <f t="shared" si="195"/>
        <v>2.0249999999999999</v>
      </c>
    </row>
    <row r="1103" spans="1:28" customFormat="1" ht="43.2" x14ac:dyDescent="0.3">
      <c r="A1103" s="3">
        <f t="shared" si="193"/>
        <v>1086</v>
      </c>
      <c r="B1103" s="4" t="s">
        <v>918</v>
      </c>
      <c r="C1103" s="3">
        <v>2</v>
      </c>
      <c r="D1103" s="3" t="s">
        <v>1571</v>
      </c>
      <c r="E1103" s="4" t="s">
        <v>1137</v>
      </c>
      <c r="F1103" s="3" t="s">
        <v>735</v>
      </c>
      <c r="G1103" s="3" t="s">
        <v>2336</v>
      </c>
      <c r="H1103" s="3" t="s">
        <v>2484</v>
      </c>
      <c r="I1103" s="3" t="s">
        <v>2496</v>
      </c>
      <c r="J1103" s="3">
        <v>94.6</v>
      </c>
      <c r="K1103" s="3">
        <v>2700</v>
      </c>
      <c r="L1103" s="3" t="s">
        <v>25</v>
      </c>
      <c r="M1103" s="3">
        <v>1</v>
      </c>
      <c r="N1103" s="28">
        <f t="shared" si="196"/>
        <v>2.7</v>
      </c>
      <c r="O1103" s="28">
        <f t="shared" si="197"/>
        <v>255.42</v>
      </c>
      <c r="P1103" s="12">
        <v>0</v>
      </c>
      <c r="Q1103" s="46">
        <f t="shared" si="190"/>
        <v>0</v>
      </c>
      <c r="R1103" s="15"/>
      <c r="S1103" s="3">
        <f t="shared" si="191"/>
        <v>2.7</v>
      </c>
      <c r="T1103" s="30" t="s">
        <v>2502</v>
      </c>
      <c r="U1103" s="29">
        <f t="shared" si="198"/>
        <v>255.42</v>
      </c>
      <c r="V1103" s="29">
        <f t="shared" si="199"/>
        <v>0</v>
      </c>
      <c r="W1103" s="5"/>
      <c r="X1103" s="3">
        <v>2.0249999999999999</v>
      </c>
      <c r="Y1103" s="3">
        <f t="shared" si="194"/>
        <v>0.67500000000000027</v>
      </c>
      <c r="Z1103" s="3">
        <f t="shared" si="192"/>
        <v>191.56499999999997</v>
      </c>
      <c r="AA1103">
        <v>2025</v>
      </c>
      <c r="AB1103" s="1">
        <f t="shared" si="195"/>
        <v>2.0249999999999999</v>
      </c>
    </row>
    <row r="1104" spans="1:28" customFormat="1" ht="43.2" x14ac:dyDescent="0.3">
      <c r="A1104" s="3">
        <f t="shared" si="193"/>
        <v>1087</v>
      </c>
      <c r="B1104" s="4" t="s">
        <v>918</v>
      </c>
      <c r="C1104" s="3">
        <v>2</v>
      </c>
      <c r="D1104" s="3" t="s">
        <v>1571</v>
      </c>
      <c r="E1104" s="4" t="s">
        <v>1138</v>
      </c>
      <c r="F1104" s="3" t="s">
        <v>735</v>
      </c>
      <c r="G1104" s="3" t="s">
        <v>2336</v>
      </c>
      <c r="H1104" s="3" t="s">
        <v>2484</v>
      </c>
      <c r="I1104" s="3" t="s">
        <v>2496</v>
      </c>
      <c r="J1104" s="3">
        <v>94.6</v>
      </c>
      <c r="K1104" s="3">
        <v>2700</v>
      </c>
      <c r="L1104" s="3" t="s">
        <v>25</v>
      </c>
      <c r="M1104" s="3">
        <v>1</v>
      </c>
      <c r="N1104" s="28">
        <f t="shared" si="196"/>
        <v>2.7</v>
      </c>
      <c r="O1104" s="28">
        <f t="shared" si="197"/>
        <v>255.42</v>
      </c>
      <c r="P1104" s="12">
        <v>0</v>
      </c>
      <c r="Q1104" s="46">
        <f t="shared" si="190"/>
        <v>0</v>
      </c>
      <c r="R1104" s="15"/>
      <c r="S1104" s="3">
        <f t="shared" si="191"/>
        <v>2.7</v>
      </c>
      <c r="T1104" s="30" t="s">
        <v>2502</v>
      </c>
      <c r="U1104" s="29">
        <f t="shared" si="198"/>
        <v>255.42</v>
      </c>
      <c r="V1104" s="29">
        <f t="shared" si="199"/>
        <v>0</v>
      </c>
      <c r="W1104" s="5"/>
      <c r="X1104" s="3">
        <v>2.0249999999999999</v>
      </c>
      <c r="Y1104" s="3">
        <f t="shared" si="194"/>
        <v>0.67500000000000027</v>
      </c>
      <c r="Z1104" s="3">
        <f t="shared" si="192"/>
        <v>191.56499999999997</v>
      </c>
      <c r="AA1104">
        <v>2025</v>
      </c>
      <c r="AB1104" s="1">
        <f t="shared" si="195"/>
        <v>2.0249999999999999</v>
      </c>
    </row>
    <row r="1105" spans="1:28" customFormat="1" ht="43.2" x14ac:dyDescent="0.3">
      <c r="A1105" s="3">
        <f t="shared" si="193"/>
        <v>1088</v>
      </c>
      <c r="B1105" s="4" t="s">
        <v>918</v>
      </c>
      <c r="C1105" s="3">
        <v>2</v>
      </c>
      <c r="D1105" s="3" t="s">
        <v>1571</v>
      </c>
      <c r="E1105" s="4" t="s">
        <v>1139</v>
      </c>
      <c r="F1105" s="3" t="s">
        <v>735</v>
      </c>
      <c r="G1105" s="3" t="s">
        <v>2336</v>
      </c>
      <c r="H1105" s="3" t="s">
        <v>2484</v>
      </c>
      <c r="I1105" s="3" t="s">
        <v>2496</v>
      </c>
      <c r="J1105" s="3">
        <v>94.6</v>
      </c>
      <c r="K1105" s="3">
        <v>2700</v>
      </c>
      <c r="L1105" s="3" t="s">
        <v>25</v>
      </c>
      <c r="M1105" s="3">
        <v>1</v>
      </c>
      <c r="N1105" s="28">
        <f t="shared" si="196"/>
        <v>2.7</v>
      </c>
      <c r="O1105" s="28">
        <f t="shared" si="197"/>
        <v>255.42</v>
      </c>
      <c r="P1105" s="12">
        <v>0</v>
      </c>
      <c r="Q1105" s="46">
        <f t="shared" si="190"/>
        <v>0</v>
      </c>
      <c r="R1105" s="15"/>
      <c r="S1105" s="3">
        <f t="shared" si="191"/>
        <v>2.7</v>
      </c>
      <c r="T1105" s="30" t="s">
        <v>2502</v>
      </c>
      <c r="U1105" s="29">
        <f t="shared" si="198"/>
        <v>255.42</v>
      </c>
      <c r="V1105" s="29">
        <f t="shared" si="199"/>
        <v>0</v>
      </c>
      <c r="W1105" s="5"/>
      <c r="X1105" s="3">
        <v>2.0249999999999999</v>
      </c>
      <c r="Y1105" s="3">
        <f t="shared" si="194"/>
        <v>0.67500000000000027</v>
      </c>
      <c r="Z1105" s="3">
        <f t="shared" si="192"/>
        <v>191.56499999999997</v>
      </c>
      <c r="AA1105">
        <v>2025</v>
      </c>
      <c r="AB1105" s="1">
        <f t="shared" si="195"/>
        <v>2.0249999999999999</v>
      </c>
    </row>
    <row r="1106" spans="1:28" customFormat="1" ht="43.2" x14ac:dyDescent="0.3">
      <c r="A1106" s="3">
        <f t="shared" si="193"/>
        <v>1089</v>
      </c>
      <c r="B1106" s="4" t="s">
        <v>918</v>
      </c>
      <c r="C1106" s="3">
        <v>2</v>
      </c>
      <c r="D1106" s="3" t="s">
        <v>1571</v>
      </c>
      <c r="E1106" s="4" t="s">
        <v>1140</v>
      </c>
      <c r="F1106" s="3" t="s">
        <v>735</v>
      </c>
      <c r="G1106" s="3" t="s">
        <v>2336</v>
      </c>
      <c r="H1106" s="3" t="s">
        <v>2484</v>
      </c>
      <c r="I1106" s="3" t="s">
        <v>2496</v>
      </c>
      <c r="J1106" s="3">
        <v>94.6</v>
      </c>
      <c r="K1106" s="3">
        <v>2700</v>
      </c>
      <c r="L1106" s="3" t="s">
        <v>25</v>
      </c>
      <c r="M1106" s="3">
        <v>1</v>
      </c>
      <c r="N1106" s="28">
        <f t="shared" si="196"/>
        <v>2.7</v>
      </c>
      <c r="O1106" s="28">
        <f t="shared" si="197"/>
        <v>255.42</v>
      </c>
      <c r="P1106" s="12">
        <v>0</v>
      </c>
      <c r="Q1106" s="46">
        <f t="shared" ref="Q1106:Q1169" si="200">N1106*P1106</f>
        <v>0</v>
      </c>
      <c r="R1106" s="15"/>
      <c r="S1106" s="3">
        <f t="shared" ref="S1106:S1169" si="201">N1106-Q1106</f>
        <v>2.7</v>
      </c>
      <c r="T1106" s="30" t="s">
        <v>2502</v>
      </c>
      <c r="U1106" s="29">
        <f t="shared" si="198"/>
        <v>255.42</v>
      </c>
      <c r="V1106" s="29">
        <f t="shared" si="199"/>
        <v>0</v>
      </c>
      <c r="W1106" s="5"/>
      <c r="X1106" s="3">
        <v>2.0249999999999999</v>
      </c>
      <c r="Y1106" s="3">
        <f t="shared" si="194"/>
        <v>0.67500000000000027</v>
      </c>
      <c r="Z1106" s="3">
        <f t="shared" si="192"/>
        <v>191.56499999999997</v>
      </c>
      <c r="AA1106">
        <v>2025</v>
      </c>
      <c r="AB1106" s="1">
        <f t="shared" si="195"/>
        <v>2.0249999999999999</v>
      </c>
    </row>
    <row r="1107" spans="1:28" customFormat="1" ht="43.2" x14ac:dyDescent="0.3">
      <c r="A1107" s="3">
        <f t="shared" si="193"/>
        <v>1090</v>
      </c>
      <c r="B1107" s="4" t="s">
        <v>918</v>
      </c>
      <c r="C1107" s="3">
        <v>2</v>
      </c>
      <c r="D1107" s="3" t="s">
        <v>1571</v>
      </c>
      <c r="E1107" s="4" t="s">
        <v>1141</v>
      </c>
      <c r="F1107" s="3" t="s">
        <v>735</v>
      </c>
      <c r="G1107" s="3" t="s">
        <v>2336</v>
      </c>
      <c r="H1107" s="3" t="s">
        <v>2484</v>
      </c>
      <c r="I1107" s="3" t="s">
        <v>2496</v>
      </c>
      <c r="J1107" s="3">
        <v>94.6</v>
      </c>
      <c r="K1107" s="3">
        <v>2700</v>
      </c>
      <c r="L1107" s="3" t="s">
        <v>25</v>
      </c>
      <c r="M1107" s="3">
        <v>1</v>
      </c>
      <c r="N1107" s="28">
        <f t="shared" si="196"/>
        <v>2.7</v>
      </c>
      <c r="O1107" s="28">
        <f t="shared" si="197"/>
        <v>255.42</v>
      </c>
      <c r="P1107" s="12">
        <v>0</v>
      </c>
      <c r="Q1107" s="46">
        <f t="shared" si="200"/>
        <v>0</v>
      </c>
      <c r="R1107" s="15"/>
      <c r="S1107" s="3">
        <f t="shared" si="201"/>
        <v>2.7</v>
      </c>
      <c r="T1107" s="30" t="s">
        <v>2502</v>
      </c>
      <c r="U1107" s="29">
        <f t="shared" si="198"/>
        <v>255.42</v>
      </c>
      <c r="V1107" s="29">
        <f t="shared" si="199"/>
        <v>0</v>
      </c>
      <c r="W1107" s="5"/>
      <c r="X1107" s="3">
        <v>2.0249999999999999</v>
      </c>
      <c r="Y1107" s="3">
        <f t="shared" si="194"/>
        <v>0.67500000000000027</v>
      </c>
      <c r="Z1107" s="3">
        <f t="shared" ref="Z1107:Z1170" si="202">X1107*J1107*M1107</f>
        <v>191.56499999999997</v>
      </c>
      <c r="AA1107">
        <v>2025</v>
      </c>
      <c r="AB1107" s="1">
        <f t="shared" si="195"/>
        <v>2.0249999999999999</v>
      </c>
    </row>
    <row r="1108" spans="1:28" customFormat="1" ht="43.2" x14ac:dyDescent="0.3">
      <c r="A1108" s="3">
        <f t="shared" ref="A1108:A1171" si="203">A1107+1</f>
        <v>1091</v>
      </c>
      <c r="B1108" s="4" t="s">
        <v>918</v>
      </c>
      <c r="C1108" s="3">
        <v>2</v>
      </c>
      <c r="D1108" s="3" t="s">
        <v>1571</v>
      </c>
      <c r="E1108" s="4" t="s">
        <v>1142</v>
      </c>
      <c r="F1108" s="3" t="s">
        <v>735</v>
      </c>
      <c r="G1108" s="3" t="s">
        <v>2336</v>
      </c>
      <c r="H1108" s="3" t="s">
        <v>2484</v>
      </c>
      <c r="I1108" s="3" t="s">
        <v>2496</v>
      </c>
      <c r="J1108" s="3">
        <v>94.6</v>
      </c>
      <c r="K1108" s="3">
        <v>2700</v>
      </c>
      <c r="L1108" s="3" t="s">
        <v>25</v>
      </c>
      <c r="M1108" s="3">
        <v>1</v>
      </c>
      <c r="N1108" s="28">
        <f t="shared" si="196"/>
        <v>2.7</v>
      </c>
      <c r="O1108" s="28">
        <f t="shared" si="197"/>
        <v>255.42</v>
      </c>
      <c r="P1108" s="12">
        <v>0</v>
      </c>
      <c r="Q1108" s="46">
        <f t="shared" si="200"/>
        <v>0</v>
      </c>
      <c r="R1108" s="15"/>
      <c r="S1108" s="3">
        <f t="shared" si="201"/>
        <v>2.7</v>
      </c>
      <c r="T1108" s="30" t="s">
        <v>2502</v>
      </c>
      <c r="U1108" s="29">
        <f t="shared" si="198"/>
        <v>255.42</v>
      </c>
      <c r="V1108" s="29">
        <f t="shared" si="199"/>
        <v>0</v>
      </c>
      <c r="W1108" s="5"/>
      <c r="X1108" s="3">
        <v>2.0249999999999999</v>
      </c>
      <c r="Y1108" s="3">
        <f t="shared" si="194"/>
        <v>0.67500000000000027</v>
      </c>
      <c r="Z1108" s="3">
        <f t="shared" si="202"/>
        <v>191.56499999999997</v>
      </c>
      <c r="AA1108">
        <v>2025</v>
      </c>
      <c r="AB1108" s="1">
        <f t="shared" si="195"/>
        <v>2.0249999999999999</v>
      </c>
    </row>
    <row r="1109" spans="1:28" customFormat="1" ht="43.2" x14ac:dyDescent="0.3">
      <c r="A1109" s="3">
        <f t="shared" si="203"/>
        <v>1092</v>
      </c>
      <c r="B1109" s="4" t="s">
        <v>918</v>
      </c>
      <c r="C1109" s="3">
        <v>2</v>
      </c>
      <c r="D1109" s="3" t="s">
        <v>1571</v>
      </c>
      <c r="E1109" s="4" t="s">
        <v>1143</v>
      </c>
      <c r="F1109" s="3" t="s">
        <v>735</v>
      </c>
      <c r="G1109" s="3" t="s">
        <v>2336</v>
      </c>
      <c r="H1109" s="3" t="s">
        <v>2484</v>
      </c>
      <c r="I1109" s="3" t="s">
        <v>2496</v>
      </c>
      <c r="J1109" s="3">
        <v>94.6</v>
      </c>
      <c r="K1109" s="3">
        <v>2700</v>
      </c>
      <c r="L1109" s="3" t="s">
        <v>25</v>
      </c>
      <c r="M1109" s="3">
        <v>1</v>
      </c>
      <c r="N1109" s="28">
        <f t="shared" si="196"/>
        <v>2.7</v>
      </c>
      <c r="O1109" s="28">
        <f t="shared" si="197"/>
        <v>255.42</v>
      </c>
      <c r="P1109" s="12">
        <v>0</v>
      </c>
      <c r="Q1109" s="46">
        <f t="shared" si="200"/>
        <v>0</v>
      </c>
      <c r="R1109" s="15"/>
      <c r="S1109" s="3">
        <f t="shared" si="201"/>
        <v>2.7</v>
      </c>
      <c r="T1109" s="30" t="s">
        <v>2502</v>
      </c>
      <c r="U1109" s="29">
        <f t="shared" si="198"/>
        <v>255.42</v>
      </c>
      <c r="V1109" s="29">
        <f t="shared" si="199"/>
        <v>0</v>
      </c>
      <c r="W1109" s="5"/>
      <c r="X1109" s="3">
        <v>2.0249999999999999</v>
      </c>
      <c r="Y1109" s="3">
        <f t="shared" si="194"/>
        <v>0.67500000000000027</v>
      </c>
      <c r="Z1109" s="3">
        <f t="shared" si="202"/>
        <v>191.56499999999997</v>
      </c>
      <c r="AA1109">
        <v>2025</v>
      </c>
      <c r="AB1109" s="1">
        <f t="shared" si="195"/>
        <v>2.0249999999999999</v>
      </c>
    </row>
    <row r="1110" spans="1:28" customFormat="1" ht="43.2" x14ac:dyDescent="0.3">
      <c r="A1110" s="3">
        <f t="shared" si="203"/>
        <v>1093</v>
      </c>
      <c r="B1110" s="4" t="s">
        <v>918</v>
      </c>
      <c r="C1110" s="3">
        <v>2</v>
      </c>
      <c r="D1110" s="3" t="s">
        <v>1571</v>
      </c>
      <c r="E1110" s="4" t="s">
        <v>1144</v>
      </c>
      <c r="F1110" s="3" t="s">
        <v>735</v>
      </c>
      <c r="G1110" s="3" t="s">
        <v>2336</v>
      </c>
      <c r="H1110" s="3" t="s">
        <v>2484</v>
      </c>
      <c r="I1110" s="3" t="s">
        <v>2496</v>
      </c>
      <c r="J1110" s="3">
        <v>94.6</v>
      </c>
      <c r="K1110" s="3">
        <v>2700</v>
      </c>
      <c r="L1110" s="3" t="s">
        <v>25</v>
      </c>
      <c r="M1110" s="3">
        <v>1</v>
      </c>
      <c r="N1110" s="28">
        <f t="shared" si="196"/>
        <v>2.7</v>
      </c>
      <c r="O1110" s="28">
        <f t="shared" si="197"/>
        <v>255.42</v>
      </c>
      <c r="P1110" s="12">
        <v>0</v>
      </c>
      <c r="Q1110" s="46">
        <f t="shared" si="200"/>
        <v>0</v>
      </c>
      <c r="R1110" s="15"/>
      <c r="S1110" s="3">
        <f t="shared" si="201"/>
        <v>2.7</v>
      </c>
      <c r="T1110" s="30" t="s">
        <v>2502</v>
      </c>
      <c r="U1110" s="29">
        <f t="shared" si="198"/>
        <v>255.42</v>
      </c>
      <c r="V1110" s="29">
        <f t="shared" si="199"/>
        <v>0</v>
      </c>
      <c r="W1110" s="5"/>
      <c r="X1110" s="3">
        <v>2.0249999999999999</v>
      </c>
      <c r="Y1110" s="3">
        <f t="shared" si="194"/>
        <v>0.67500000000000027</v>
      </c>
      <c r="Z1110" s="3">
        <f t="shared" si="202"/>
        <v>191.56499999999997</v>
      </c>
      <c r="AA1110">
        <v>2025</v>
      </c>
      <c r="AB1110" s="1">
        <f t="shared" si="195"/>
        <v>2.0249999999999999</v>
      </c>
    </row>
    <row r="1111" spans="1:28" customFormat="1" ht="43.2" x14ac:dyDescent="0.3">
      <c r="A1111" s="3">
        <f t="shared" si="203"/>
        <v>1094</v>
      </c>
      <c r="B1111" s="4" t="s">
        <v>918</v>
      </c>
      <c r="C1111" s="3">
        <v>2</v>
      </c>
      <c r="D1111" s="3" t="s">
        <v>1571</v>
      </c>
      <c r="E1111" s="4" t="s">
        <v>1145</v>
      </c>
      <c r="F1111" s="3" t="s">
        <v>735</v>
      </c>
      <c r="G1111" s="3" t="s">
        <v>2336</v>
      </c>
      <c r="H1111" s="3" t="s">
        <v>2484</v>
      </c>
      <c r="I1111" s="3" t="s">
        <v>2496</v>
      </c>
      <c r="J1111" s="3">
        <v>94.6</v>
      </c>
      <c r="K1111" s="3">
        <v>2700</v>
      </c>
      <c r="L1111" s="3" t="s">
        <v>25</v>
      </c>
      <c r="M1111" s="3">
        <v>1</v>
      </c>
      <c r="N1111" s="28">
        <f t="shared" si="196"/>
        <v>2.7</v>
      </c>
      <c r="O1111" s="28">
        <f t="shared" si="197"/>
        <v>255.42</v>
      </c>
      <c r="P1111" s="12">
        <v>0</v>
      </c>
      <c r="Q1111" s="46">
        <f t="shared" si="200"/>
        <v>0</v>
      </c>
      <c r="R1111" s="15"/>
      <c r="S1111" s="3">
        <f t="shared" si="201"/>
        <v>2.7</v>
      </c>
      <c r="T1111" s="30" t="s">
        <v>2502</v>
      </c>
      <c r="U1111" s="29">
        <f t="shared" si="198"/>
        <v>255.42</v>
      </c>
      <c r="V1111" s="29">
        <f t="shared" si="199"/>
        <v>0</v>
      </c>
      <c r="W1111" s="5"/>
      <c r="X1111" s="3">
        <v>2.0249999999999999</v>
      </c>
      <c r="Y1111" s="3">
        <f t="shared" si="194"/>
        <v>0.67500000000000027</v>
      </c>
      <c r="Z1111" s="3">
        <f t="shared" si="202"/>
        <v>191.56499999999997</v>
      </c>
      <c r="AA1111">
        <v>2025</v>
      </c>
      <c r="AB1111" s="1">
        <f t="shared" si="195"/>
        <v>2.0249999999999999</v>
      </c>
    </row>
    <row r="1112" spans="1:28" customFormat="1" ht="43.2" x14ac:dyDescent="0.3">
      <c r="A1112" s="3">
        <f t="shared" si="203"/>
        <v>1095</v>
      </c>
      <c r="B1112" s="4" t="s">
        <v>918</v>
      </c>
      <c r="C1112" s="3">
        <v>2</v>
      </c>
      <c r="D1112" s="3" t="s">
        <v>1571</v>
      </c>
      <c r="E1112" s="4" t="s">
        <v>1146</v>
      </c>
      <c r="F1112" s="3" t="s">
        <v>735</v>
      </c>
      <c r="G1112" s="3" t="s">
        <v>2336</v>
      </c>
      <c r="H1112" s="3" t="s">
        <v>2484</v>
      </c>
      <c r="I1112" s="3" t="s">
        <v>2496</v>
      </c>
      <c r="J1112" s="3">
        <v>94.6</v>
      </c>
      <c r="K1112" s="3">
        <v>2700</v>
      </c>
      <c r="L1112" s="3" t="s">
        <v>25</v>
      </c>
      <c r="M1112" s="3">
        <v>1</v>
      </c>
      <c r="N1112" s="28">
        <f t="shared" si="196"/>
        <v>2.7</v>
      </c>
      <c r="O1112" s="28">
        <f t="shared" si="197"/>
        <v>255.42</v>
      </c>
      <c r="P1112" s="12">
        <v>0</v>
      </c>
      <c r="Q1112" s="46">
        <f t="shared" si="200"/>
        <v>0</v>
      </c>
      <c r="R1112" s="15"/>
      <c r="S1112" s="3">
        <f t="shared" si="201"/>
        <v>2.7</v>
      </c>
      <c r="T1112" s="30" t="s">
        <v>2502</v>
      </c>
      <c r="U1112" s="29">
        <f t="shared" si="198"/>
        <v>255.42</v>
      </c>
      <c r="V1112" s="29">
        <f t="shared" si="199"/>
        <v>0</v>
      </c>
      <c r="W1112" s="5"/>
      <c r="X1112" s="3">
        <v>2.0249999999999999</v>
      </c>
      <c r="Y1112" s="3">
        <f t="shared" si="194"/>
        <v>0.67500000000000027</v>
      </c>
      <c r="Z1112" s="3">
        <f t="shared" si="202"/>
        <v>191.56499999999997</v>
      </c>
      <c r="AA1112">
        <v>2025</v>
      </c>
      <c r="AB1112" s="1">
        <f t="shared" si="195"/>
        <v>2.0249999999999999</v>
      </c>
    </row>
    <row r="1113" spans="1:28" customFormat="1" ht="43.2" x14ac:dyDescent="0.3">
      <c r="A1113" s="3">
        <f t="shared" si="203"/>
        <v>1096</v>
      </c>
      <c r="B1113" s="4" t="s">
        <v>918</v>
      </c>
      <c r="C1113" s="3">
        <v>2</v>
      </c>
      <c r="D1113" s="3" t="s">
        <v>1571</v>
      </c>
      <c r="E1113" s="4" t="s">
        <v>1147</v>
      </c>
      <c r="F1113" s="3" t="s">
        <v>735</v>
      </c>
      <c r="G1113" s="3" t="s">
        <v>2336</v>
      </c>
      <c r="H1113" s="3" t="s">
        <v>2484</v>
      </c>
      <c r="I1113" s="3" t="s">
        <v>2496</v>
      </c>
      <c r="J1113" s="3">
        <v>94.6</v>
      </c>
      <c r="K1113" s="3">
        <v>2700</v>
      </c>
      <c r="L1113" s="3" t="s">
        <v>25</v>
      </c>
      <c r="M1113" s="3">
        <v>1</v>
      </c>
      <c r="N1113" s="28">
        <f t="shared" si="196"/>
        <v>2.7</v>
      </c>
      <c r="O1113" s="28">
        <f t="shared" si="197"/>
        <v>255.42</v>
      </c>
      <c r="P1113" s="12">
        <v>0</v>
      </c>
      <c r="Q1113" s="46">
        <f t="shared" si="200"/>
        <v>0</v>
      </c>
      <c r="R1113" s="15"/>
      <c r="S1113" s="3">
        <f t="shared" si="201"/>
        <v>2.7</v>
      </c>
      <c r="T1113" s="30" t="s">
        <v>2502</v>
      </c>
      <c r="U1113" s="29">
        <f t="shared" si="198"/>
        <v>255.42</v>
      </c>
      <c r="V1113" s="29">
        <f t="shared" si="199"/>
        <v>0</v>
      </c>
      <c r="W1113" s="5"/>
      <c r="X1113" s="3">
        <v>2.0249999999999999</v>
      </c>
      <c r="Y1113" s="3">
        <f t="shared" si="194"/>
        <v>0.67500000000000027</v>
      </c>
      <c r="Z1113" s="3">
        <f t="shared" si="202"/>
        <v>191.56499999999997</v>
      </c>
      <c r="AA1113">
        <v>2025</v>
      </c>
      <c r="AB1113" s="1">
        <f t="shared" si="195"/>
        <v>2.0249999999999999</v>
      </c>
    </row>
    <row r="1114" spans="1:28" customFormat="1" ht="43.2" x14ac:dyDescent="0.3">
      <c r="A1114" s="3">
        <f t="shared" si="203"/>
        <v>1097</v>
      </c>
      <c r="B1114" s="4" t="s">
        <v>918</v>
      </c>
      <c r="C1114" s="3">
        <v>2</v>
      </c>
      <c r="D1114" s="3" t="s">
        <v>1571</v>
      </c>
      <c r="E1114" s="4" t="s">
        <v>1148</v>
      </c>
      <c r="F1114" s="3" t="s">
        <v>735</v>
      </c>
      <c r="G1114" s="3" t="s">
        <v>2336</v>
      </c>
      <c r="H1114" s="3" t="s">
        <v>2484</v>
      </c>
      <c r="I1114" s="3" t="s">
        <v>2496</v>
      </c>
      <c r="J1114" s="3">
        <v>94.6</v>
      </c>
      <c r="K1114" s="3">
        <v>2700</v>
      </c>
      <c r="L1114" s="3" t="s">
        <v>25</v>
      </c>
      <c r="M1114" s="3">
        <v>1</v>
      </c>
      <c r="N1114" s="28">
        <f t="shared" si="196"/>
        <v>2.7</v>
      </c>
      <c r="O1114" s="28">
        <f t="shared" si="197"/>
        <v>255.42</v>
      </c>
      <c r="P1114" s="12">
        <v>0</v>
      </c>
      <c r="Q1114" s="46">
        <f t="shared" si="200"/>
        <v>0</v>
      </c>
      <c r="R1114" s="15"/>
      <c r="S1114" s="3">
        <f t="shared" si="201"/>
        <v>2.7</v>
      </c>
      <c r="T1114" s="30" t="s">
        <v>2502</v>
      </c>
      <c r="U1114" s="29">
        <f t="shared" si="198"/>
        <v>255.42</v>
      </c>
      <c r="V1114" s="29">
        <f t="shared" si="199"/>
        <v>0</v>
      </c>
      <c r="W1114" s="5"/>
      <c r="X1114" s="3">
        <v>2.0249999999999999</v>
      </c>
      <c r="Y1114" s="3">
        <f t="shared" si="194"/>
        <v>0.67500000000000027</v>
      </c>
      <c r="Z1114" s="3">
        <f t="shared" si="202"/>
        <v>191.56499999999997</v>
      </c>
      <c r="AA1114">
        <v>2025</v>
      </c>
      <c r="AB1114" s="1">
        <f t="shared" si="195"/>
        <v>2.0249999999999999</v>
      </c>
    </row>
    <row r="1115" spans="1:28" customFormat="1" ht="43.2" x14ac:dyDescent="0.3">
      <c r="A1115" s="3">
        <f t="shared" si="203"/>
        <v>1098</v>
      </c>
      <c r="B1115" s="4" t="s">
        <v>918</v>
      </c>
      <c r="C1115" s="3">
        <v>2</v>
      </c>
      <c r="D1115" s="3" t="s">
        <v>1571</v>
      </c>
      <c r="E1115" s="4" t="s">
        <v>1149</v>
      </c>
      <c r="F1115" s="3" t="s">
        <v>735</v>
      </c>
      <c r="G1115" s="3" t="s">
        <v>2336</v>
      </c>
      <c r="H1115" s="3" t="s">
        <v>2484</v>
      </c>
      <c r="I1115" s="3" t="s">
        <v>2496</v>
      </c>
      <c r="J1115" s="3">
        <v>94.6</v>
      </c>
      <c r="K1115" s="3">
        <v>2700</v>
      </c>
      <c r="L1115" s="3" t="s">
        <v>25</v>
      </c>
      <c r="M1115" s="3">
        <v>1</v>
      </c>
      <c r="N1115" s="28">
        <f t="shared" si="196"/>
        <v>2.7</v>
      </c>
      <c r="O1115" s="28">
        <f t="shared" si="197"/>
        <v>255.42</v>
      </c>
      <c r="P1115" s="12">
        <v>0</v>
      </c>
      <c r="Q1115" s="46">
        <f t="shared" si="200"/>
        <v>0</v>
      </c>
      <c r="R1115" s="15"/>
      <c r="S1115" s="3">
        <f t="shared" si="201"/>
        <v>2.7</v>
      </c>
      <c r="T1115" s="30" t="s">
        <v>2502</v>
      </c>
      <c r="U1115" s="29">
        <f t="shared" si="198"/>
        <v>255.42</v>
      </c>
      <c r="V1115" s="29">
        <f t="shared" si="199"/>
        <v>0</v>
      </c>
      <c r="W1115" s="5"/>
      <c r="X1115" s="3">
        <v>2.0249999999999999</v>
      </c>
      <c r="Y1115" s="3">
        <f t="shared" si="194"/>
        <v>0.67500000000000027</v>
      </c>
      <c r="Z1115" s="3">
        <f t="shared" si="202"/>
        <v>191.56499999999997</v>
      </c>
      <c r="AA1115">
        <v>2025</v>
      </c>
      <c r="AB1115" s="1">
        <f t="shared" si="195"/>
        <v>2.0249999999999999</v>
      </c>
    </row>
    <row r="1116" spans="1:28" customFormat="1" ht="43.2" x14ac:dyDescent="0.3">
      <c r="A1116" s="3">
        <f t="shared" si="203"/>
        <v>1099</v>
      </c>
      <c r="B1116" s="4" t="s">
        <v>918</v>
      </c>
      <c r="C1116" s="3">
        <v>2</v>
      </c>
      <c r="D1116" s="3" t="s">
        <v>1571</v>
      </c>
      <c r="E1116" s="4" t="s">
        <v>1150</v>
      </c>
      <c r="F1116" s="3" t="s">
        <v>735</v>
      </c>
      <c r="G1116" s="3" t="s">
        <v>2336</v>
      </c>
      <c r="H1116" s="3" t="s">
        <v>2484</v>
      </c>
      <c r="I1116" s="3" t="s">
        <v>2496</v>
      </c>
      <c r="J1116" s="3">
        <v>94.6</v>
      </c>
      <c r="K1116" s="3">
        <v>2700</v>
      </c>
      <c r="L1116" s="3" t="s">
        <v>25</v>
      </c>
      <c r="M1116" s="3">
        <v>1</v>
      </c>
      <c r="N1116" s="28">
        <f t="shared" si="196"/>
        <v>2.7</v>
      </c>
      <c r="O1116" s="28">
        <f t="shared" si="197"/>
        <v>255.42</v>
      </c>
      <c r="P1116" s="12">
        <v>0</v>
      </c>
      <c r="Q1116" s="46">
        <f t="shared" si="200"/>
        <v>0</v>
      </c>
      <c r="R1116" s="15"/>
      <c r="S1116" s="3">
        <f t="shared" si="201"/>
        <v>2.7</v>
      </c>
      <c r="T1116" s="30" t="s">
        <v>2502</v>
      </c>
      <c r="U1116" s="29">
        <f t="shared" si="198"/>
        <v>255.42</v>
      </c>
      <c r="V1116" s="29">
        <f t="shared" si="199"/>
        <v>0</v>
      </c>
      <c r="W1116" s="5"/>
      <c r="X1116" s="3">
        <v>2.0249999999999999</v>
      </c>
      <c r="Y1116" s="3">
        <f t="shared" si="194"/>
        <v>0.67500000000000027</v>
      </c>
      <c r="Z1116" s="3">
        <f t="shared" si="202"/>
        <v>191.56499999999997</v>
      </c>
      <c r="AA1116">
        <v>2025</v>
      </c>
      <c r="AB1116" s="1">
        <f t="shared" si="195"/>
        <v>2.0249999999999999</v>
      </c>
    </row>
    <row r="1117" spans="1:28" customFormat="1" ht="43.2" x14ac:dyDescent="0.3">
      <c r="A1117" s="3">
        <f t="shared" si="203"/>
        <v>1100</v>
      </c>
      <c r="B1117" s="4" t="s">
        <v>918</v>
      </c>
      <c r="C1117" s="3">
        <v>2</v>
      </c>
      <c r="D1117" s="3" t="s">
        <v>1571</v>
      </c>
      <c r="E1117" s="4" t="s">
        <v>1151</v>
      </c>
      <c r="F1117" s="3" t="s">
        <v>735</v>
      </c>
      <c r="G1117" s="3" t="s">
        <v>2336</v>
      </c>
      <c r="H1117" s="3" t="s">
        <v>2484</v>
      </c>
      <c r="I1117" s="3" t="s">
        <v>2496</v>
      </c>
      <c r="J1117" s="3">
        <v>94.6</v>
      </c>
      <c r="K1117" s="3">
        <v>2500</v>
      </c>
      <c r="L1117" s="3" t="s">
        <v>25</v>
      </c>
      <c r="M1117" s="3">
        <v>1</v>
      </c>
      <c r="N1117" s="28">
        <f t="shared" si="196"/>
        <v>2.5</v>
      </c>
      <c r="O1117" s="28">
        <f t="shared" si="197"/>
        <v>236.5</v>
      </c>
      <c r="P1117" s="12">
        <v>0</v>
      </c>
      <c r="Q1117" s="46">
        <f t="shared" si="200"/>
        <v>0</v>
      </c>
      <c r="R1117" s="15"/>
      <c r="S1117" s="3">
        <f t="shared" si="201"/>
        <v>2.5</v>
      </c>
      <c r="T1117" s="30" t="s">
        <v>2502</v>
      </c>
      <c r="U1117" s="29">
        <f t="shared" si="198"/>
        <v>236.5</v>
      </c>
      <c r="V1117" s="29">
        <f t="shared" si="199"/>
        <v>0</v>
      </c>
      <c r="W1117" s="5"/>
      <c r="X1117" s="3">
        <v>1.875</v>
      </c>
      <c r="Y1117" s="3">
        <f t="shared" si="194"/>
        <v>0.625</v>
      </c>
      <c r="Z1117" s="3">
        <f t="shared" si="202"/>
        <v>177.375</v>
      </c>
      <c r="AA1117">
        <v>1875</v>
      </c>
      <c r="AB1117" s="1">
        <f t="shared" si="195"/>
        <v>1.875</v>
      </c>
    </row>
    <row r="1118" spans="1:28" customFormat="1" ht="43.2" x14ac:dyDescent="0.3">
      <c r="A1118" s="3">
        <f t="shared" si="203"/>
        <v>1101</v>
      </c>
      <c r="B1118" s="4" t="s">
        <v>918</v>
      </c>
      <c r="C1118" s="3">
        <v>2</v>
      </c>
      <c r="D1118" s="3" t="s">
        <v>1571</v>
      </c>
      <c r="E1118" s="4" t="s">
        <v>1152</v>
      </c>
      <c r="F1118" s="3" t="s">
        <v>735</v>
      </c>
      <c r="G1118" s="3" t="s">
        <v>2336</v>
      </c>
      <c r="H1118" s="3" t="s">
        <v>2484</v>
      </c>
      <c r="I1118" s="3" t="s">
        <v>2496</v>
      </c>
      <c r="J1118" s="3">
        <v>94.6</v>
      </c>
      <c r="K1118" s="3">
        <v>2500</v>
      </c>
      <c r="L1118" s="3" t="s">
        <v>25</v>
      </c>
      <c r="M1118" s="3">
        <v>1</v>
      </c>
      <c r="N1118" s="28">
        <f t="shared" si="196"/>
        <v>2.5</v>
      </c>
      <c r="O1118" s="28">
        <f t="shared" si="197"/>
        <v>236.5</v>
      </c>
      <c r="P1118" s="12">
        <v>0</v>
      </c>
      <c r="Q1118" s="46">
        <f t="shared" si="200"/>
        <v>0</v>
      </c>
      <c r="R1118" s="15"/>
      <c r="S1118" s="3">
        <f t="shared" si="201"/>
        <v>2.5</v>
      </c>
      <c r="T1118" s="30" t="s">
        <v>2502</v>
      </c>
      <c r="U1118" s="29">
        <f t="shared" si="198"/>
        <v>236.5</v>
      </c>
      <c r="V1118" s="29">
        <f t="shared" si="199"/>
        <v>0</v>
      </c>
      <c r="W1118" s="5"/>
      <c r="X1118" s="3">
        <v>1.875</v>
      </c>
      <c r="Y1118" s="3">
        <f t="shared" si="194"/>
        <v>0.625</v>
      </c>
      <c r="Z1118" s="3">
        <f t="shared" si="202"/>
        <v>177.375</v>
      </c>
      <c r="AA1118">
        <v>1875</v>
      </c>
      <c r="AB1118" s="1">
        <f t="shared" si="195"/>
        <v>1.875</v>
      </c>
    </row>
    <row r="1119" spans="1:28" customFormat="1" ht="43.2" x14ac:dyDescent="0.3">
      <c r="A1119" s="3">
        <f t="shared" si="203"/>
        <v>1102</v>
      </c>
      <c r="B1119" s="4" t="s">
        <v>918</v>
      </c>
      <c r="C1119" s="3">
        <v>2</v>
      </c>
      <c r="D1119" s="3" t="s">
        <v>1571</v>
      </c>
      <c r="E1119" s="4" t="s">
        <v>1153</v>
      </c>
      <c r="F1119" s="3" t="s">
        <v>735</v>
      </c>
      <c r="G1119" s="3" t="s">
        <v>2336</v>
      </c>
      <c r="H1119" s="3" t="s">
        <v>2484</v>
      </c>
      <c r="I1119" s="3" t="s">
        <v>2496</v>
      </c>
      <c r="J1119" s="3">
        <v>94.6</v>
      </c>
      <c r="K1119" s="3">
        <v>2500</v>
      </c>
      <c r="L1119" s="3" t="s">
        <v>25</v>
      </c>
      <c r="M1119" s="3">
        <v>1</v>
      </c>
      <c r="N1119" s="28">
        <f t="shared" si="196"/>
        <v>2.5</v>
      </c>
      <c r="O1119" s="28">
        <f t="shared" si="197"/>
        <v>236.5</v>
      </c>
      <c r="P1119" s="12">
        <v>0</v>
      </c>
      <c r="Q1119" s="46">
        <f t="shared" si="200"/>
        <v>0</v>
      </c>
      <c r="R1119" s="15"/>
      <c r="S1119" s="3">
        <f t="shared" si="201"/>
        <v>2.5</v>
      </c>
      <c r="T1119" s="30" t="s">
        <v>2502</v>
      </c>
      <c r="U1119" s="29">
        <f t="shared" si="198"/>
        <v>236.5</v>
      </c>
      <c r="V1119" s="29">
        <f t="shared" si="199"/>
        <v>0</v>
      </c>
      <c r="W1119" s="5"/>
      <c r="X1119" s="3">
        <v>1.875</v>
      </c>
      <c r="Y1119" s="3">
        <f t="shared" si="194"/>
        <v>0.625</v>
      </c>
      <c r="Z1119" s="3">
        <f t="shared" si="202"/>
        <v>177.375</v>
      </c>
      <c r="AA1119">
        <v>1875</v>
      </c>
      <c r="AB1119" s="1">
        <f t="shared" si="195"/>
        <v>1.875</v>
      </c>
    </row>
    <row r="1120" spans="1:28" customFormat="1" ht="43.2" x14ac:dyDescent="0.3">
      <c r="A1120" s="3">
        <f t="shared" si="203"/>
        <v>1103</v>
      </c>
      <c r="B1120" s="4" t="s">
        <v>918</v>
      </c>
      <c r="C1120" s="3">
        <v>2</v>
      </c>
      <c r="D1120" s="3" t="s">
        <v>1571</v>
      </c>
      <c r="E1120" s="4" t="s">
        <v>1154</v>
      </c>
      <c r="F1120" s="3" t="s">
        <v>735</v>
      </c>
      <c r="G1120" s="3" t="s">
        <v>2336</v>
      </c>
      <c r="H1120" s="3" t="s">
        <v>2484</v>
      </c>
      <c r="I1120" s="3" t="s">
        <v>2496</v>
      </c>
      <c r="J1120" s="3">
        <v>94.6</v>
      </c>
      <c r="K1120" s="3">
        <v>2500</v>
      </c>
      <c r="L1120" s="3" t="s">
        <v>25</v>
      </c>
      <c r="M1120" s="3">
        <v>1</v>
      </c>
      <c r="N1120" s="28">
        <f t="shared" si="196"/>
        <v>2.5</v>
      </c>
      <c r="O1120" s="28">
        <f t="shared" si="197"/>
        <v>236.5</v>
      </c>
      <c r="P1120" s="12">
        <v>0</v>
      </c>
      <c r="Q1120" s="46">
        <f t="shared" si="200"/>
        <v>0</v>
      </c>
      <c r="R1120" s="15"/>
      <c r="S1120" s="3">
        <f t="shared" si="201"/>
        <v>2.5</v>
      </c>
      <c r="T1120" s="30" t="s">
        <v>2502</v>
      </c>
      <c r="U1120" s="29">
        <f t="shared" si="198"/>
        <v>236.5</v>
      </c>
      <c r="V1120" s="29">
        <f t="shared" si="199"/>
        <v>0</v>
      </c>
      <c r="W1120" s="5"/>
      <c r="X1120" s="3">
        <v>1.875</v>
      </c>
      <c r="Y1120" s="3">
        <f t="shared" si="194"/>
        <v>0.625</v>
      </c>
      <c r="Z1120" s="3">
        <f t="shared" si="202"/>
        <v>177.375</v>
      </c>
      <c r="AA1120">
        <v>1875</v>
      </c>
      <c r="AB1120" s="1">
        <f t="shared" si="195"/>
        <v>1.875</v>
      </c>
    </row>
    <row r="1121" spans="1:28" customFormat="1" ht="43.2" x14ac:dyDescent="0.3">
      <c r="A1121" s="3">
        <f t="shared" si="203"/>
        <v>1104</v>
      </c>
      <c r="B1121" s="4" t="s">
        <v>918</v>
      </c>
      <c r="C1121" s="3">
        <v>2</v>
      </c>
      <c r="D1121" s="3" t="s">
        <v>1571</v>
      </c>
      <c r="E1121" s="4" t="s">
        <v>1155</v>
      </c>
      <c r="F1121" s="3" t="s">
        <v>735</v>
      </c>
      <c r="G1121" s="3" t="s">
        <v>2336</v>
      </c>
      <c r="H1121" s="3" t="s">
        <v>2484</v>
      </c>
      <c r="I1121" s="3" t="s">
        <v>2496</v>
      </c>
      <c r="J1121" s="3">
        <v>94.6</v>
      </c>
      <c r="K1121" s="3">
        <v>2500</v>
      </c>
      <c r="L1121" s="3" t="s">
        <v>25</v>
      </c>
      <c r="M1121" s="3">
        <v>1</v>
      </c>
      <c r="N1121" s="28">
        <f t="shared" si="196"/>
        <v>2.5</v>
      </c>
      <c r="O1121" s="28">
        <f t="shared" si="197"/>
        <v>236.5</v>
      </c>
      <c r="P1121" s="12">
        <v>0</v>
      </c>
      <c r="Q1121" s="46">
        <f t="shared" si="200"/>
        <v>0</v>
      </c>
      <c r="R1121" s="15"/>
      <c r="S1121" s="3">
        <f t="shared" si="201"/>
        <v>2.5</v>
      </c>
      <c r="T1121" s="30" t="s">
        <v>2502</v>
      </c>
      <c r="U1121" s="29">
        <f t="shared" si="198"/>
        <v>236.5</v>
      </c>
      <c r="V1121" s="29">
        <f t="shared" si="199"/>
        <v>0</v>
      </c>
      <c r="W1121" s="5"/>
      <c r="X1121" s="3">
        <v>1.875</v>
      </c>
      <c r="Y1121" s="3">
        <f t="shared" si="194"/>
        <v>0.625</v>
      </c>
      <c r="Z1121" s="3">
        <f t="shared" si="202"/>
        <v>177.375</v>
      </c>
      <c r="AA1121">
        <v>1875</v>
      </c>
      <c r="AB1121" s="1">
        <f t="shared" si="195"/>
        <v>1.875</v>
      </c>
    </row>
    <row r="1122" spans="1:28" customFormat="1" ht="43.2" x14ac:dyDescent="0.3">
      <c r="A1122" s="3">
        <f t="shared" si="203"/>
        <v>1105</v>
      </c>
      <c r="B1122" s="4" t="s">
        <v>918</v>
      </c>
      <c r="C1122" s="3">
        <v>2</v>
      </c>
      <c r="D1122" s="3" t="s">
        <v>1571</v>
      </c>
      <c r="E1122" s="4" t="s">
        <v>1156</v>
      </c>
      <c r="F1122" s="3" t="s">
        <v>735</v>
      </c>
      <c r="G1122" s="3" t="s">
        <v>2336</v>
      </c>
      <c r="H1122" s="3" t="s">
        <v>2484</v>
      </c>
      <c r="I1122" s="3" t="s">
        <v>2496</v>
      </c>
      <c r="J1122" s="3">
        <v>94.6</v>
      </c>
      <c r="K1122" s="3">
        <v>2500</v>
      </c>
      <c r="L1122" s="3" t="s">
        <v>25</v>
      </c>
      <c r="M1122" s="3">
        <v>1</v>
      </c>
      <c r="N1122" s="28">
        <f t="shared" si="196"/>
        <v>2.5</v>
      </c>
      <c r="O1122" s="28">
        <f t="shared" si="197"/>
        <v>236.5</v>
      </c>
      <c r="P1122" s="12">
        <v>0</v>
      </c>
      <c r="Q1122" s="46">
        <f t="shared" si="200"/>
        <v>0</v>
      </c>
      <c r="R1122" s="15"/>
      <c r="S1122" s="3">
        <f t="shared" si="201"/>
        <v>2.5</v>
      </c>
      <c r="T1122" s="30" t="s">
        <v>2502</v>
      </c>
      <c r="U1122" s="29">
        <f t="shared" si="198"/>
        <v>236.5</v>
      </c>
      <c r="V1122" s="29">
        <f t="shared" si="199"/>
        <v>0</v>
      </c>
      <c r="W1122" s="5"/>
      <c r="X1122" s="3">
        <v>1.875</v>
      </c>
      <c r="Y1122" s="3">
        <f t="shared" si="194"/>
        <v>0.625</v>
      </c>
      <c r="Z1122" s="3">
        <f t="shared" si="202"/>
        <v>177.375</v>
      </c>
      <c r="AA1122">
        <v>1875</v>
      </c>
      <c r="AB1122" s="1">
        <f t="shared" si="195"/>
        <v>1.875</v>
      </c>
    </row>
    <row r="1123" spans="1:28" customFormat="1" ht="43.2" x14ac:dyDescent="0.3">
      <c r="A1123" s="3">
        <f t="shared" si="203"/>
        <v>1106</v>
      </c>
      <c r="B1123" s="4" t="s">
        <v>918</v>
      </c>
      <c r="C1123" s="3">
        <v>2</v>
      </c>
      <c r="D1123" s="3" t="s">
        <v>1571</v>
      </c>
      <c r="E1123" s="4" t="s">
        <v>1157</v>
      </c>
      <c r="F1123" s="3" t="s">
        <v>735</v>
      </c>
      <c r="G1123" s="3" t="s">
        <v>2336</v>
      </c>
      <c r="H1123" s="3" t="s">
        <v>2484</v>
      </c>
      <c r="I1123" s="3" t="s">
        <v>2496</v>
      </c>
      <c r="J1123" s="3">
        <v>94.6</v>
      </c>
      <c r="K1123" s="3">
        <v>2500</v>
      </c>
      <c r="L1123" s="3" t="s">
        <v>25</v>
      </c>
      <c r="M1123" s="3">
        <v>1</v>
      </c>
      <c r="N1123" s="28">
        <f t="shared" si="196"/>
        <v>2.5</v>
      </c>
      <c r="O1123" s="28">
        <f t="shared" si="197"/>
        <v>236.5</v>
      </c>
      <c r="P1123" s="12">
        <v>0</v>
      </c>
      <c r="Q1123" s="46">
        <f t="shared" si="200"/>
        <v>0</v>
      </c>
      <c r="R1123" s="15"/>
      <c r="S1123" s="3">
        <f t="shared" si="201"/>
        <v>2.5</v>
      </c>
      <c r="T1123" s="30" t="s">
        <v>2502</v>
      </c>
      <c r="U1123" s="29">
        <f t="shared" si="198"/>
        <v>236.5</v>
      </c>
      <c r="V1123" s="29">
        <f t="shared" si="199"/>
        <v>0</v>
      </c>
      <c r="W1123" s="5"/>
      <c r="X1123" s="3">
        <v>1.875</v>
      </c>
      <c r="Y1123" s="3">
        <f t="shared" si="194"/>
        <v>0.625</v>
      </c>
      <c r="Z1123" s="3">
        <f t="shared" si="202"/>
        <v>177.375</v>
      </c>
      <c r="AA1123">
        <v>1875</v>
      </c>
      <c r="AB1123" s="1">
        <f t="shared" si="195"/>
        <v>1.875</v>
      </c>
    </row>
    <row r="1124" spans="1:28" customFormat="1" ht="43.2" x14ac:dyDescent="0.3">
      <c r="A1124" s="3">
        <f t="shared" si="203"/>
        <v>1107</v>
      </c>
      <c r="B1124" s="4" t="s">
        <v>918</v>
      </c>
      <c r="C1124" s="3">
        <v>2</v>
      </c>
      <c r="D1124" s="3" t="s">
        <v>1571</v>
      </c>
      <c r="E1124" s="4" t="s">
        <v>1158</v>
      </c>
      <c r="F1124" s="3" t="s">
        <v>735</v>
      </c>
      <c r="G1124" s="3" t="s">
        <v>2336</v>
      </c>
      <c r="H1124" s="3" t="s">
        <v>2484</v>
      </c>
      <c r="I1124" s="3" t="s">
        <v>2496</v>
      </c>
      <c r="J1124" s="3">
        <v>94.6</v>
      </c>
      <c r="K1124" s="3">
        <v>2500</v>
      </c>
      <c r="L1124" s="3" t="s">
        <v>25</v>
      </c>
      <c r="M1124" s="3">
        <v>1</v>
      </c>
      <c r="N1124" s="28">
        <f t="shared" si="196"/>
        <v>2.5</v>
      </c>
      <c r="O1124" s="28">
        <f t="shared" si="197"/>
        <v>236.5</v>
      </c>
      <c r="P1124" s="12">
        <v>0</v>
      </c>
      <c r="Q1124" s="46">
        <f t="shared" si="200"/>
        <v>0</v>
      </c>
      <c r="R1124" s="15"/>
      <c r="S1124" s="3">
        <f t="shared" si="201"/>
        <v>2.5</v>
      </c>
      <c r="T1124" s="30" t="s">
        <v>2502</v>
      </c>
      <c r="U1124" s="29">
        <f t="shared" si="198"/>
        <v>236.5</v>
      </c>
      <c r="V1124" s="29">
        <f t="shared" si="199"/>
        <v>0</v>
      </c>
      <c r="W1124" s="5"/>
      <c r="X1124" s="3">
        <v>1.875</v>
      </c>
      <c r="Y1124" s="3">
        <f t="shared" si="194"/>
        <v>0.625</v>
      </c>
      <c r="Z1124" s="3">
        <f t="shared" si="202"/>
        <v>177.375</v>
      </c>
      <c r="AA1124">
        <v>1875</v>
      </c>
      <c r="AB1124" s="1">
        <f t="shared" si="195"/>
        <v>1.875</v>
      </c>
    </row>
    <row r="1125" spans="1:28" customFormat="1" ht="43.2" x14ac:dyDescent="0.3">
      <c r="A1125" s="3">
        <f t="shared" si="203"/>
        <v>1108</v>
      </c>
      <c r="B1125" s="4" t="s">
        <v>918</v>
      </c>
      <c r="C1125" s="3">
        <v>2</v>
      </c>
      <c r="D1125" s="3" t="s">
        <v>1571</v>
      </c>
      <c r="E1125" s="4" t="s">
        <v>1159</v>
      </c>
      <c r="F1125" s="3" t="s">
        <v>735</v>
      </c>
      <c r="G1125" s="3" t="s">
        <v>2336</v>
      </c>
      <c r="H1125" s="3" t="s">
        <v>2484</v>
      </c>
      <c r="I1125" s="3" t="s">
        <v>2496</v>
      </c>
      <c r="J1125" s="3">
        <v>94.6</v>
      </c>
      <c r="K1125" s="3">
        <v>2500</v>
      </c>
      <c r="L1125" s="3" t="s">
        <v>25</v>
      </c>
      <c r="M1125" s="3">
        <v>1</v>
      </c>
      <c r="N1125" s="28">
        <f t="shared" si="196"/>
        <v>2.5</v>
      </c>
      <c r="O1125" s="28">
        <f t="shared" si="197"/>
        <v>236.5</v>
      </c>
      <c r="P1125" s="12">
        <v>0</v>
      </c>
      <c r="Q1125" s="46">
        <f t="shared" si="200"/>
        <v>0</v>
      </c>
      <c r="R1125" s="15"/>
      <c r="S1125" s="3">
        <f t="shared" si="201"/>
        <v>2.5</v>
      </c>
      <c r="T1125" s="30" t="s">
        <v>2502</v>
      </c>
      <c r="U1125" s="29">
        <f t="shared" si="198"/>
        <v>236.5</v>
      </c>
      <c r="V1125" s="29">
        <f t="shared" si="199"/>
        <v>0</v>
      </c>
      <c r="W1125" s="5"/>
      <c r="X1125" s="3">
        <v>1.875</v>
      </c>
      <c r="Y1125" s="3">
        <f t="shared" si="194"/>
        <v>0.625</v>
      </c>
      <c r="Z1125" s="3">
        <f t="shared" si="202"/>
        <v>177.375</v>
      </c>
      <c r="AA1125">
        <v>1875</v>
      </c>
      <c r="AB1125" s="1">
        <f t="shared" si="195"/>
        <v>1.875</v>
      </c>
    </row>
    <row r="1126" spans="1:28" customFormat="1" ht="43.2" x14ac:dyDescent="0.3">
      <c r="A1126" s="3">
        <f t="shared" si="203"/>
        <v>1109</v>
      </c>
      <c r="B1126" s="4" t="s">
        <v>918</v>
      </c>
      <c r="C1126" s="3">
        <v>2</v>
      </c>
      <c r="D1126" s="3" t="s">
        <v>1571</v>
      </c>
      <c r="E1126" s="4" t="s">
        <v>1160</v>
      </c>
      <c r="F1126" s="3" t="s">
        <v>735</v>
      </c>
      <c r="G1126" s="3" t="s">
        <v>2336</v>
      </c>
      <c r="H1126" s="3" t="s">
        <v>2484</v>
      </c>
      <c r="I1126" s="3" t="s">
        <v>2496</v>
      </c>
      <c r="J1126" s="3">
        <v>94.6</v>
      </c>
      <c r="K1126" s="3">
        <v>2500</v>
      </c>
      <c r="L1126" s="3" t="s">
        <v>25</v>
      </c>
      <c r="M1126" s="3">
        <v>1</v>
      </c>
      <c r="N1126" s="28">
        <f t="shared" si="196"/>
        <v>2.5</v>
      </c>
      <c r="O1126" s="28">
        <f t="shared" si="197"/>
        <v>236.5</v>
      </c>
      <c r="P1126" s="12">
        <v>0</v>
      </c>
      <c r="Q1126" s="46">
        <f t="shared" si="200"/>
        <v>0</v>
      </c>
      <c r="R1126" s="15"/>
      <c r="S1126" s="3">
        <f t="shared" si="201"/>
        <v>2.5</v>
      </c>
      <c r="T1126" s="30" t="s">
        <v>2502</v>
      </c>
      <c r="U1126" s="29">
        <f t="shared" si="198"/>
        <v>236.5</v>
      </c>
      <c r="V1126" s="29">
        <f t="shared" si="199"/>
        <v>0</v>
      </c>
      <c r="W1126" s="5"/>
      <c r="X1126" s="3">
        <v>1.875</v>
      </c>
      <c r="Y1126" s="3">
        <f t="shared" si="194"/>
        <v>0.625</v>
      </c>
      <c r="Z1126" s="3">
        <f t="shared" si="202"/>
        <v>177.375</v>
      </c>
      <c r="AA1126">
        <v>1875</v>
      </c>
      <c r="AB1126" s="1">
        <f t="shared" si="195"/>
        <v>1.875</v>
      </c>
    </row>
    <row r="1127" spans="1:28" customFormat="1" ht="43.2" x14ac:dyDescent="0.3">
      <c r="A1127" s="3">
        <f t="shared" si="203"/>
        <v>1110</v>
      </c>
      <c r="B1127" s="4" t="s">
        <v>918</v>
      </c>
      <c r="C1127" s="3">
        <v>2</v>
      </c>
      <c r="D1127" s="3" t="s">
        <v>1571</v>
      </c>
      <c r="E1127" s="4" t="s">
        <v>1161</v>
      </c>
      <c r="F1127" s="3" t="s">
        <v>735</v>
      </c>
      <c r="G1127" s="3" t="s">
        <v>2336</v>
      </c>
      <c r="H1127" s="3" t="s">
        <v>2484</v>
      </c>
      <c r="I1127" s="3" t="s">
        <v>2496</v>
      </c>
      <c r="J1127" s="3">
        <v>94.6</v>
      </c>
      <c r="K1127" s="3">
        <v>2500</v>
      </c>
      <c r="L1127" s="3" t="s">
        <v>25</v>
      </c>
      <c r="M1127" s="3">
        <v>1</v>
      </c>
      <c r="N1127" s="28">
        <f t="shared" si="196"/>
        <v>2.5</v>
      </c>
      <c r="O1127" s="28">
        <f t="shared" si="197"/>
        <v>236.5</v>
      </c>
      <c r="P1127" s="12">
        <v>0</v>
      </c>
      <c r="Q1127" s="46">
        <f t="shared" si="200"/>
        <v>0</v>
      </c>
      <c r="R1127" s="15"/>
      <c r="S1127" s="3">
        <f t="shared" si="201"/>
        <v>2.5</v>
      </c>
      <c r="T1127" s="30" t="s">
        <v>2502</v>
      </c>
      <c r="U1127" s="29">
        <f t="shared" si="198"/>
        <v>236.5</v>
      </c>
      <c r="V1127" s="29">
        <f t="shared" si="199"/>
        <v>0</v>
      </c>
      <c r="W1127" s="5"/>
      <c r="X1127" s="3">
        <v>1.875</v>
      </c>
      <c r="Y1127" s="3">
        <f t="shared" si="194"/>
        <v>0.625</v>
      </c>
      <c r="Z1127" s="3">
        <f t="shared" si="202"/>
        <v>177.375</v>
      </c>
      <c r="AA1127">
        <v>1875</v>
      </c>
      <c r="AB1127" s="1">
        <f t="shared" si="195"/>
        <v>1.875</v>
      </c>
    </row>
    <row r="1128" spans="1:28" customFormat="1" ht="43.2" x14ac:dyDescent="0.3">
      <c r="A1128" s="3">
        <f t="shared" si="203"/>
        <v>1111</v>
      </c>
      <c r="B1128" s="4" t="s">
        <v>918</v>
      </c>
      <c r="C1128" s="3">
        <v>2</v>
      </c>
      <c r="D1128" s="3" t="s">
        <v>1571</v>
      </c>
      <c r="E1128" s="4" t="s">
        <v>1162</v>
      </c>
      <c r="F1128" s="3" t="s">
        <v>735</v>
      </c>
      <c r="G1128" s="3" t="s">
        <v>2336</v>
      </c>
      <c r="H1128" s="3" t="s">
        <v>2484</v>
      </c>
      <c r="I1128" s="3" t="s">
        <v>2496</v>
      </c>
      <c r="J1128" s="3">
        <v>94.6</v>
      </c>
      <c r="K1128" s="3">
        <v>2500</v>
      </c>
      <c r="L1128" s="3" t="s">
        <v>25</v>
      </c>
      <c r="M1128" s="3">
        <v>1</v>
      </c>
      <c r="N1128" s="28">
        <f t="shared" si="196"/>
        <v>2.5</v>
      </c>
      <c r="O1128" s="28">
        <f t="shared" si="197"/>
        <v>236.5</v>
      </c>
      <c r="P1128" s="12">
        <v>0</v>
      </c>
      <c r="Q1128" s="46">
        <f t="shared" si="200"/>
        <v>0</v>
      </c>
      <c r="R1128" s="15"/>
      <c r="S1128" s="3">
        <f t="shared" si="201"/>
        <v>2.5</v>
      </c>
      <c r="T1128" s="30" t="s">
        <v>2502</v>
      </c>
      <c r="U1128" s="29">
        <f t="shared" si="198"/>
        <v>236.5</v>
      </c>
      <c r="V1128" s="29">
        <f t="shared" si="199"/>
        <v>0</v>
      </c>
      <c r="W1128" s="5"/>
      <c r="X1128" s="3">
        <v>1.875</v>
      </c>
      <c r="Y1128" s="3">
        <f t="shared" si="194"/>
        <v>0.625</v>
      </c>
      <c r="Z1128" s="3">
        <f t="shared" si="202"/>
        <v>177.375</v>
      </c>
      <c r="AA1128">
        <v>1875</v>
      </c>
      <c r="AB1128" s="1">
        <f t="shared" si="195"/>
        <v>1.875</v>
      </c>
    </row>
    <row r="1129" spans="1:28" customFormat="1" ht="43.2" x14ac:dyDescent="0.3">
      <c r="A1129" s="3">
        <f t="shared" si="203"/>
        <v>1112</v>
      </c>
      <c r="B1129" s="4" t="s">
        <v>918</v>
      </c>
      <c r="C1129" s="3">
        <v>2</v>
      </c>
      <c r="D1129" s="3" t="s">
        <v>1571</v>
      </c>
      <c r="E1129" s="4" t="s">
        <v>1163</v>
      </c>
      <c r="F1129" s="3" t="s">
        <v>735</v>
      </c>
      <c r="G1129" s="3" t="s">
        <v>2336</v>
      </c>
      <c r="H1129" s="3" t="s">
        <v>2484</v>
      </c>
      <c r="I1129" s="3" t="s">
        <v>2496</v>
      </c>
      <c r="J1129" s="3">
        <v>94.6</v>
      </c>
      <c r="K1129" s="3">
        <v>2500</v>
      </c>
      <c r="L1129" s="3" t="s">
        <v>25</v>
      </c>
      <c r="M1129" s="3">
        <v>1</v>
      </c>
      <c r="N1129" s="28">
        <f t="shared" si="196"/>
        <v>2.5</v>
      </c>
      <c r="O1129" s="28">
        <f t="shared" si="197"/>
        <v>236.5</v>
      </c>
      <c r="P1129" s="12">
        <v>0</v>
      </c>
      <c r="Q1129" s="46">
        <f t="shared" si="200"/>
        <v>0</v>
      </c>
      <c r="R1129" s="15"/>
      <c r="S1129" s="3">
        <f t="shared" si="201"/>
        <v>2.5</v>
      </c>
      <c r="T1129" s="30" t="s">
        <v>2502</v>
      </c>
      <c r="U1129" s="29">
        <f t="shared" si="198"/>
        <v>236.5</v>
      </c>
      <c r="V1129" s="29">
        <f t="shared" si="199"/>
        <v>0</v>
      </c>
      <c r="W1129" s="5"/>
      <c r="X1129" s="3">
        <v>1.875</v>
      </c>
      <c r="Y1129" s="3">
        <f t="shared" si="194"/>
        <v>0.625</v>
      </c>
      <c r="Z1129" s="3">
        <f t="shared" si="202"/>
        <v>177.375</v>
      </c>
      <c r="AA1129">
        <v>1875</v>
      </c>
      <c r="AB1129" s="1">
        <f t="shared" si="195"/>
        <v>1.875</v>
      </c>
    </row>
    <row r="1130" spans="1:28" customFormat="1" ht="43.2" x14ac:dyDescent="0.3">
      <c r="A1130" s="3">
        <f t="shared" si="203"/>
        <v>1113</v>
      </c>
      <c r="B1130" s="4" t="s">
        <v>918</v>
      </c>
      <c r="C1130" s="3">
        <v>2</v>
      </c>
      <c r="D1130" s="3" t="s">
        <v>1571</v>
      </c>
      <c r="E1130" s="4" t="s">
        <v>1164</v>
      </c>
      <c r="F1130" s="3" t="s">
        <v>735</v>
      </c>
      <c r="G1130" s="3" t="s">
        <v>2336</v>
      </c>
      <c r="H1130" s="3" t="s">
        <v>2484</v>
      </c>
      <c r="I1130" s="3" t="s">
        <v>2496</v>
      </c>
      <c r="J1130" s="3">
        <v>94.6</v>
      </c>
      <c r="K1130" s="3">
        <v>2500</v>
      </c>
      <c r="L1130" s="3" t="s">
        <v>25</v>
      </c>
      <c r="M1130" s="3">
        <v>1</v>
      </c>
      <c r="N1130" s="28">
        <f t="shared" si="196"/>
        <v>2.5</v>
      </c>
      <c r="O1130" s="28">
        <f t="shared" si="197"/>
        <v>236.5</v>
      </c>
      <c r="P1130" s="12">
        <v>0</v>
      </c>
      <c r="Q1130" s="46">
        <f t="shared" si="200"/>
        <v>0</v>
      </c>
      <c r="R1130" s="15"/>
      <c r="S1130" s="3">
        <f t="shared" si="201"/>
        <v>2.5</v>
      </c>
      <c r="T1130" s="30" t="s">
        <v>2502</v>
      </c>
      <c r="U1130" s="29">
        <f t="shared" si="198"/>
        <v>236.5</v>
      </c>
      <c r="V1130" s="29">
        <f t="shared" si="199"/>
        <v>0</v>
      </c>
      <c r="W1130" s="5"/>
      <c r="X1130" s="3">
        <v>1.875</v>
      </c>
      <c r="Y1130" s="3">
        <f t="shared" si="194"/>
        <v>0.625</v>
      </c>
      <c r="Z1130" s="3">
        <f t="shared" si="202"/>
        <v>177.375</v>
      </c>
      <c r="AA1130">
        <v>1875</v>
      </c>
      <c r="AB1130" s="1">
        <f t="shared" si="195"/>
        <v>1.875</v>
      </c>
    </row>
    <row r="1131" spans="1:28" customFormat="1" ht="43.2" x14ac:dyDescent="0.3">
      <c r="A1131" s="3">
        <f t="shared" si="203"/>
        <v>1114</v>
      </c>
      <c r="B1131" s="4" t="s">
        <v>918</v>
      </c>
      <c r="C1131" s="3">
        <v>2</v>
      </c>
      <c r="D1131" s="3" t="s">
        <v>1571</v>
      </c>
      <c r="E1131" s="4" t="s">
        <v>1165</v>
      </c>
      <c r="F1131" s="3" t="s">
        <v>735</v>
      </c>
      <c r="G1131" s="3" t="s">
        <v>2336</v>
      </c>
      <c r="H1131" s="3" t="s">
        <v>2484</v>
      </c>
      <c r="I1131" s="3" t="s">
        <v>2496</v>
      </c>
      <c r="J1131" s="3">
        <v>94.6</v>
      </c>
      <c r="K1131" s="3">
        <v>2500</v>
      </c>
      <c r="L1131" s="3" t="s">
        <v>25</v>
      </c>
      <c r="M1131" s="3">
        <v>1</v>
      </c>
      <c r="N1131" s="28">
        <f t="shared" si="196"/>
        <v>2.5</v>
      </c>
      <c r="O1131" s="28">
        <f t="shared" si="197"/>
        <v>236.5</v>
      </c>
      <c r="P1131" s="12">
        <v>0</v>
      </c>
      <c r="Q1131" s="46">
        <f t="shared" si="200"/>
        <v>0</v>
      </c>
      <c r="R1131" s="15"/>
      <c r="S1131" s="3">
        <f t="shared" si="201"/>
        <v>2.5</v>
      </c>
      <c r="T1131" s="30" t="s">
        <v>2502</v>
      </c>
      <c r="U1131" s="29">
        <f t="shared" si="198"/>
        <v>236.5</v>
      </c>
      <c r="V1131" s="29">
        <f t="shared" si="199"/>
        <v>0</v>
      </c>
      <c r="W1131" s="5"/>
      <c r="X1131" s="3">
        <v>1.875</v>
      </c>
      <c r="Y1131" s="3">
        <f t="shared" si="194"/>
        <v>0.625</v>
      </c>
      <c r="Z1131" s="3">
        <f t="shared" si="202"/>
        <v>177.375</v>
      </c>
      <c r="AA1131">
        <v>1875</v>
      </c>
      <c r="AB1131" s="1">
        <f t="shared" si="195"/>
        <v>1.875</v>
      </c>
    </row>
    <row r="1132" spans="1:28" customFormat="1" ht="43.2" x14ac:dyDescent="0.3">
      <c r="A1132" s="3">
        <f t="shared" si="203"/>
        <v>1115</v>
      </c>
      <c r="B1132" s="4" t="s">
        <v>918</v>
      </c>
      <c r="C1132" s="3">
        <v>2</v>
      </c>
      <c r="D1132" s="3" t="s">
        <v>1571</v>
      </c>
      <c r="E1132" s="4" t="s">
        <v>1166</v>
      </c>
      <c r="F1132" s="3" t="s">
        <v>735</v>
      </c>
      <c r="G1132" s="3" t="s">
        <v>2336</v>
      </c>
      <c r="H1132" s="3" t="s">
        <v>2484</v>
      </c>
      <c r="I1132" s="3" t="s">
        <v>2496</v>
      </c>
      <c r="J1132" s="3">
        <v>94.6</v>
      </c>
      <c r="K1132" s="3">
        <v>2500</v>
      </c>
      <c r="L1132" s="3" t="s">
        <v>25</v>
      </c>
      <c r="M1132" s="3">
        <v>1</v>
      </c>
      <c r="N1132" s="28">
        <f t="shared" si="196"/>
        <v>2.5</v>
      </c>
      <c r="O1132" s="28">
        <f t="shared" si="197"/>
        <v>236.5</v>
      </c>
      <c r="P1132" s="12">
        <v>0</v>
      </c>
      <c r="Q1132" s="46">
        <f t="shared" si="200"/>
        <v>0</v>
      </c>
      <c r="R1132" s="15"/>
      <c r="S1132" s="3">
        <f t="shared" si="201"/>
        <v>2.5</v>
      </c>
      <c r="T1132" s="30" t="s">
        <v>2502</v>
      </c>
      <c r="U1132" s="29">
        <f t="shared" si="198"/>
        <v>236.5</v>
      </c>
      <c r="V1132" s="29">
        <f t="shared" si="199"/>
        <v>0</v>
      </c>
      <c r="W1132" s="5"/>
      <c r="X1132" s="3">
        <v>1.875</v>
      </c>
      <c r="Y1132" s="3">
        <f t="shared" si="194"/>
        <v>0.625</v>
      </c>
      <c r="Z1132" s="3">
        <f t="shared" si="202"/>
        <v>177.375</v>
      </c>
      <c r="AA1132">
        <v>1875</v>
      </c>
      <c r="AB1132" s="1">
        <f t="shared" si="195"/>
        <v>1.875</v>
      </c>
    </row>
    <row r="1133" spans="1:28" customFormat="1" ht="43.2" x14ac:dyDescent="0.3">
      <c r="A1133" s="3">
        <f t="shared" si="203"/>
        <v>1116</v>
      </c>
      <c r="B1133" s="4" t="s">
        <v>918</v>
      </c>
      <c r="C1133" s="3">
        <v>2</v>
      </c>
      <c r="D1133" s="3" t="s">
        <v>1571</v>
      </c>
      <c r="E1133" s="4" t="s">
        <v>1167</v>
      </c>
      <c r="F1133" s="3" t="s">
        <v>735</v>
      </c>
      <c r="G1133" s="3" t="s">
        <v>2336</v>
      </c>
      <c r="H1133" s="3" t="s">
        <v>2484</v>
      </c>
      <c r="I1133" s="3" t="s">
        <v>2496</v>
      </c>
      <c r="J1133" s="3">
        <v>94.6</v>
      </c>
      <c r="K1133" s="3">
        <v>2500</v>
      </c>
      <c r="L1133" s="3" t="s">
        <v>25</v>
      </c>
      <c r="M1133" s="3">
        <v>1</v>
      </c>
      <c r="N1133" s="28">
        <f t="shared" si="196"/>
        <v>2.5</v>
      </c>
      <c r="O1133" s="28">
        <f t="shared" si="197"/>
        <v>236.5</v>
      </c>
      <c r="P1133" s="12">
        <v>0</v>
      </c>
      <c r="Q1133" s="46">
        <f t="shared" si="200"/>
        <v>0</v>
      </c>
      <c r="R1133" s="15"/>
      <c r="S1133" s="3">
        <f t="shared" si="201"/>
        <v>2.5</v>
      </c>
      <c r="T1133" s="30" t="s">
        <v>2502</v>
      </c>
      <c r="U1133" s="29">
        <f t="shared" si="198"/>
        <v>236.5</v>
      </c>
      <c r="V1133" s="29">
        <f t="shared" si="199"/>
        <v>0</v>
      </c>
      <c r="W1133" s="5"/>
      <c r="X1133" s="3">
        <v>1.875</v>
      </c>
      <c r="Y1133" s="3">
        <f t="shared" ref="Y1133:Y1196" si="204">N1133-X1133</f>
        <v>0.625</v>
      </c>
      <c r="Z1133" s="3">
        <f t="shared" si="202"/>
        <v>177.375</v>
      </c>
      <c r="AA1133">
        <v>1875</v>
      </c>
      <c r="AB1133" s="1">
        <f t="shared" si="195"/>
        <v>1.875</v>
      </c>
    </row>
    <row r="1134" spans="1:28" customFormat="1" ht="43.2" x14ac:dyDescent="0.3">
      <c r="A1134" s="3">
        <f t="shared" si="203"/>
        <v>1117</v>
      </c>
      <c r="B1134" s="4" t="s">
        <v>918</v>
      </c>
      <c r="C1134" s="3">
        <v>2</v>
      </c>
      <c r="D1134" s="3" t="s">
        <v>1571</v>
      </c>
      <c r="E1134" s="4" t="s">
        <v>1168</v>
      </c>
      <c r="F1134" s="3" t="s">
        <v>735</v>
      </c>
      <c r="G1134" s="3" t="s">
        <v>2336</v>
      </c>
      <c r="H1134" s="3" t="s">
        <v>2484</v>
      </c>
      <c r="I1134" s="3" t="s">
        <v>2496</v>
      </c>
      <c r="J1134" s="3">
        <v>94.6</v>
      </c>
      <c r="K1134" s="3">
        <v>2500</v>
      </c>
      <c r="L1134" s="3" t="s">
        <v>25</v>
      </c>
      <c r="M1134" s="3">
        <v>1</v>
      </c>
      <c r="N1134" s="28">
        <f t="shared" si="196"/>
        <v>2.5</v>
      </c>
      <c r="O1134" s="28">
        <f t="shared" si="197"/>
        <v>236.5</v>
      </c>
      <c r="P1134" s="12">
        <v>0</v>
      </c>
      <c r="Q1134" s="46">
        <f t="shared" si="200"/>
        <v>0</v>
      </c>
      <c r="R1134" s="15"/>
      <c r="S1134" s="3">
        <f t="shared" si="201"/>
        <v>2.5</v>
      </c>
      <c r="T1134" s="30" t="s">
        <v>2502</v>
      </c>
      <c r="U1134" s="29">
        <f t="shared" si="198"/>
        <v>236.5</v>
      </c>
      <c r="V1134" s="29">
        <f t="shared" si="199"/>
        <v>0</v>
      </c>
      <c r="W1134" s="5"/>
      <c r="X1134" s="3">
        <v>1.875</v>
      </c>
      <c r="Y1134" s="3">
        <f t="shared" si="204"/>
        <v>0.625</v>
      </c>
      <c r="Z1134" s="3">
        <f t="shared" si="202"/>
        <v>177.375</v>
      </c>
      <c r="AA1134">
        <v>1875</v>
      </c>
      <c r="AB1134" s="1">
        <f t="shared" si="195"/>
        <v>1.875</v>
      </c>
    </row>
    <row r="1135" spans="1:28" customFormat="1" ht="43.2" x14ac:dyDescent="0.3">
      <c r="A1135" s="3">
        <f t="shared" si="203"/>
        <v>1118</v>
      </c>
      <c r="B1135" s="4" t="s">
        <v>918</v>
      </c>
      <c r="C1135" s="3">
        <v>2</v>
      </c>
      <c r="D1135" s="3" t="s">
        <v>1571</v>
      </c>
      <c r="E1135" s="4" t="s">
        <v>1169</v>
      </c>
      <c r="F1135" s="3" t="s">
        <v>735</v>
      </c>
      <c r="G1135" s="3" t="s">
        <v>2336</v>
      </c>
      <c r="H1135" s="3" t="s">
        <v>2484</v>
      </c>
      <c r="I1135" s="3" t="s">
        <v>2496</v>
      </c>
      <c r="J1135" s="3">
        <v>94.6</v>
      </c>
      <c r="K1135" s="3">
        <v>2500</v>
      </c>
      <c r="L1135" s="3" t="s">
        <v>25</v>
      </c>
      <c r="M1135" s="3">
        <v>1</v>
      </c>
      <c r="N1135" s="28">
        <f t="shared" si="196"/>
        <v>2.5</v>
      </c>
      <c r="O1135" s="28">
        <f t="shared" si="197"/>
        <v>236.5</v>
      </c>
      <c r="P1135" s="12">
        <v>0</v>
      </c>
      <c r="Q1135" s="46">
        <f t="shared" si="200"/>
        <v>0</v>
      </c>
      <c r="R1135" s="15"/>
      <c r="S1135" s="3">
        <f t="shared" si="201"/>
        <v>2.5</v>
      </c>
      <c r="T1135" s="30" t="s">
        <v>2502</v>
      </c>
      <c r="U1135" s="29">
        <f t="shared" si="198"/>
        <v>236.5</v>
      </c>
      <c r="V1135" s="29">
        <f t="shared" si="199"/>
        <v>0</v>
      </c>
      <c r="W1135" s="5"/>
      <c r="X1135" s="3">
        <v>1.875</v>
      </c>
      <c r="Y1135" s="3">
        <f t="shared" si="204"/>
        <v>0.625</v>
      </c>
      <c r="Z1135" s="3">
        <f t="shared" si="202"/>
        <v>177.375</v>
      </c>
      <c r="AA1135">
        <v>1875</v>
      </c>
      <c r="AB1135" s="1">
        <f t="shared" si="195"/>
        <v>1.875</v>
      </c>
    </row>
    <row r="1136" spans="1:28" customFormat="1" ht="43.2" x14ac:dyDescent="0.3">
      <c r="A1136" s="3">
        <f t="shared" si="203"/>
        <v>1119</v>
      </c>
      <c r="B1136" s="4" t="s">
        <v>918</v>
      </c>
      <c r="C1136" s="3">
        <v>2</v>
      </c>
      <c r="D1136" s="3" t="s">
        <v>1571</v>
      </c>
      <c r="E1136" s="4" t="s">
        <v>1170</v>
      </c>
      <c r="F1136" s="3" t="s">
        <v>735</v>
      </c>
      <c r="G1136" s="3" t="s">
        <v>2336</v>
      </c>
      <c r="H1136" s="3" t="s">
        <v>2484</v>
      </c>
      <c r="I1136" s="3" t="s">
        <v>2496</v>
      </c>
      <c r="J1136" s="3">
        <v>94.6</v>
      </c>
      <c r="K1136" s="3">
        <v>2500</v>
      </c>
      <c r="L1136" s="3" t="s">
        <v>25</v>
      </c>
      <c r="M1136" s="3">
        <v>1</v>
      </c>
      <c r="N1136" s="28">
        <f t="shared" si="196"/>
        <v>2.5</v>
      </c>
      <c r="O1136" s="28">
        <f t="shared" si="197"/>
        <v>236.5</v>
      </c>
      <c r="P1136" s="12">
        <v>0</v>
      </c>
      <c r="Q1136" s="46">
        <f t="shared" si="200"/>
        <v>0</v>
      </c>
      <c r="R1136" s="15"/>
      <c r="S1136" s="3">
        <f t="shared" si="201"/>
        <v>2.5</v>
      </c>
      <c r="T1136" s="30" t="s">
        <v>2502</v>
      </c>
      <c r="U1136" s="29">
        <f t="shared" si="198"/>
        <v>236.5</v>
      </c>
      <c r="V1136" s="29">
        <f t="shared" si="199"/>
        <v>0</v>
      </c>
      <c r="W1136" s="5"/>
      <c r="X1136" s="3">
        <v>1.875</v>
      </c>
      <c r="Y1136" s="3">
        <f t="shared" si="204"/>
        <v>0.625</v>
      </c>
      <c r="Z1136" s="3">
        <f t="shared" si="202"/>
        <v>177.375</v>
      </c>
      <c r="AA1136">
        <v>1875</v>
      </c>
      <c r="AB1136" s="1">
        <f t="shared" si="195"/>
        <v>1.875</v>
      </c>
    </row>
    <row r="1137" spans="1:28" customFormat="1" ht="43.2" x14ac:dyDescent="0.3">
      <c r="A1137" s="3">
        <f t="shared" si="203"/>
        <v>1120</v>
      </c>
      <c r="B1137" s="4" t="s">
        <v>918</v>
      </c>
      <c r="C1137" s="3">
        <v>2</v>
      </c>
      <c r="D1137" s="3" t="s">
        <v>1571</v>
      </c>
      <c r="E1137" s="4" t="s">
        <v>1171</v>
      </c>
      <c r="F1137" s="3" t="s">
        <v>735</v>
      </c>
      <c r="G1137" s="3" t="s">
        <v>2336</v>
      </c>
      <c r="H1137" s="3" t="s">
        <v>2484</v>
      </c>
      <c r="I1137" s="3" t="s">
        <v>2496</v>
      </c>
      <c r="J1137" s="3">
        <v>94.6</v>
      </c>
      <c r="K1137" s="3">
        <v>2500</v>
      </c>
      <c r="L1137" s="3" t="s">
        <v>25</v>
      </c>
      <c r="M1137" s="3">
        <v>1</v>
      </c>
      <c r="N1137" s="28">
        <f t="shared" si="196"/>
        <v>2.5</v>
      </c>
      <c r="O1137" s="28">
        <f t="shared" si="197"/>
        <v>236.5</v>
      </c>
      <c r="P1137" s="12">
        <v>0</v>
      </c>
      <c r="Q1137" s="46">
        <f t="shared" si="200"/>
        <v>0</v>
      </c>
      <c r="R1137" s="15"/>
      <c r="S1137" s="3">
        <f t="shared" si="201"/>
        <v>2.5</v>
      </c>
      <c r="T1137" s="30" t="s">
        <v>2502</v>
      </c>
      <c r="U1137" s="29">
        <f t="shared" si="198"/>
        <v>236.5</v>
      </c>
      <c r="V1137" s="29">
        <f t="shared" si="199"/>
        <v>0</v>
      </c>
      <c r="W1137" s="5"/>
      <c r="X1137" s="3">
        <v>1.875</v>
      </c>
      <c r="Y1137" s="3">
        <f t="shared" si="204"/>
        <v>0.625</v>
      </c>
      <c r="Z1137" s="3">
        <f t="shared" si="202"/>
        <v>177.375</v>
      </c>
      <c r="AA1137">
        <v>1875</v>
      </c>
      <c r="AB1137" s="1">
        <f t="shared" si="195"/>
        <v>1.875</v>
      </c>
    </row>
    <row r="1138" spans="1:28" customFormat="1" ht="43.2" x14ac:dyDescent="0.3">
      <c r="A1138" s="3">
        <f t="shared" si="203"/>
        <v>1121</v>
      </c>
      <c r="B1138" s="4" t="s">
        <v>918</v>
      </c>
      <c r="C1138" s="3">
        <v>2</v>
      </c>
      <c r="D1138" s="3" t="s">
        <v>1571</v>
      </c>
      <c r="E1138" s="4" t="s">
        <v>1172</v>
      </c>
      <c r="F1138" s="3" t="s">
        <v>735</v>
      </c>
      <c r="G1138" s="3" t="s">
        <v>2336</v>
      </c>
      <c r="H1138" s="3" t="s">
        <v>2484</v>
      </c>
      <c r="I1138" s="3" t="s">
        <v>2496</v>
      </c>
      <c r="J1138" s="3">
        <v>94.6</v>
      </c>
      <c r="K1138" s="3">
        <v>2500</v>
      </c>
      <c r="L1138" s="3" t="s">
        <v>25</v>
      </c>
      <c r="M1138" s="3">
        <v>1</v>
      </c>
      <c r="N1138" s="28">
        <f t="shared" si="196"/>
        <v>2.5</v>
      </c>
      <c r="O1138" s="28">
        <f t="shared" si="197"/>
        <v>236.5</v>
      </c>
      <c r="P1138" s="12">
        <v>0</v>
      </c>
      <c r="Q1138" s="46">
        <f t="shared" si="200"/>
        <v>0</v>
      </c>
      <c r="R1138" s="15"/>
      <c r="S1138" s="3">
        <f t="shared" si="201"/>
        <v>2.5</v>
      </c>
      <c r="T1138" s="30" t="s">
        <v>2502</v>
      </c>
      <c r="U1138" s="29">
        <f t="shared" si="198"/>
        <v>236.5</v>
      </c>
      <c r="V1138" s="29">
        <f t="shared" si="199"/>
        <v>0</v>
      </c>
      <c r="W1138" s="5"/>
      <c r="X1138" s="3">
        <v>1.875</v>
      </c>
      <c r="Y1138" s="3">
        <f t="shared" si="204"/>
        <v>0.625</v>
      </c>
      <c r="Z1138" s="3">
        <f t="shared" si="202"/>
        <v>177.375</v>
      </c>
      <c r="AA1138">
        <v>1875</v>
      </c>
      <c r="AB1138" s="1">
        <f t="shared" si="195"/>
        <v>1.875</v>
      </c>
    </row>
    <row r="1139" spans="1:28" customFormat="1" ht="43.2" x14ac:dyDescent="0.3">
      <c r="A1139" s="3">
        <f t="shared" si="203"/>
        <v>1122</v>
      </c>
      <c r="B1139" s="4" t="s">
        <v>918</v>
      </c>
      <c r="C1139" s="3">
        <v>2</v>
      </c>
      <c r="D1139" s="3" t="s">
        <v>1572</v>
      </c>
      <c r="E1139" s="4" t="s">
        <v>1174</v>
      </c>
      <c r="F1139" s="3" t="s">
        <v>1173</v>
      </c>
      <c r="G1139" s="3" t="s">
        <v>2329</v>
      </c>
      <c r="H1139" s="3" t="s">
        <v>2479</v>
      </c>
      <c r="I1139" s="3" t="s">
        <v>2496</v>
      </c>
      <c r="J1139" s="3">
        <v>79.7</v>
      </c>
      <c r="K1139" s="3">
        <v>6000</v>
      </c>
      <c r="L1139" s="3" t="s">
        <v>25</v>
      </c>
      <c r="M1139" s="3">
        <v>1</v>
      </c>
      <c r="N1139" s="28">
        <f t="shared" si="196"/>
        <v>6</v>
      </c>
      <c r="O1139" s="28">
        <f t="shared" si="197"/>
        <v>478.20000000000005</v>
      </c>
      <c r="P1139" s="12">
        <v>0</v>
      </c>
      <c r="Q1139" s="46">
        <f t="shared" si="200"/>
        <v>0</v>
      </c>
      <c r="R1139" s="15"/>
      <c r="S1139" s="3">
        <f t="shared" si="201"/>
        <v>6</v>
      </c>
      <c r="T1139" s="45" t="s">
        <v>2502</v>
      </c>
      <c r="U1139" s="47">
        <f t="shared" si="198"/>
        <v>478.20000000000005</v>
      </c>
      <c r="V1139" s="47">
        <f t="shared" si="199"/>
        <v>0</v>
      </c>
      <c r="W1139" s="5"/>
      <c r="X1139" s="3">
        <v>3.3</v>
      </c>
      <c r="Y1139" s="3">
        <f t="shared" si="204"/>
        <v>2.7</v>
      </c>
      <c r="Z1139" s="3">
        <f t="shared" si="202"/>
        <v>263.01</v>
      </c>
      <c r="AA1139">
        <v>3300</v>
      </c>
      <c r="AB1139" s="1">
        <f t="shared" si="195"/>
        <v>3.3</v>
      </c>
    </row>
    <row r="1140" spans="1:28" customFormat="1" ht="43.2" x14ac:dyDescent="0.3">
      <c r="A1140" s="3">
        <f t="shared" si="203"/>
        <v>1123</v>
      </c>
      <c r="B1140" s="4" t="s">
        <v>918</v>
      </c>
      <c r="C1140" s="3">
        <v>2</v>
      </c>
      <c r="D1140" s="3" t="s">
        <v>1572</v>
      </c>
      <c r="E1140" s="4" t="s">
        <v>1175</v>
      </c>
      <c r="F1140" s="3" t="s">
        <v>32</v>
      </c>
      <c r="G1140" s="3" t="s">
        <v>2340</v>
      </c>
      <c r="H1140" s="3" t="s">
        <v>2468</v>
      </c>
      <c r="I1140" s="3" t="s">
        <v>2496</v>
      </c>
      <c r="J1140" s="3">
        <v>18.2</v>
      </c>
      <c r="K1140" s="3">
        <v>2200</v>
      </c>
      <c r="L1140" s="3" t="s">
        <v>25</v>
      </c>
      <c r="M1140" s="3">
        <v>1</v>
      </c>
      <c r="N1140" s="28">
        <f t="shared" si="196"/>
        <v>2.2000000000000002</v>
      </c>
      <c r="O1140" s="28">
        <f t="shared" si="197"/>
        <v>40.04</v>
      </c>
      <c r="P1140" s="12">
        <v>0</v>
      </c>
      <c r="Q1140" s="46">
        <f t="shared" si="200"/>
        <v>0</v>
      </c>
      <c r="R1140" s="15"/>
      <c r="S1140" s="3">
        <f t="shared" si="201"/>
        <v>2.2000000000000002</v>
      </c>
      <c r="T1140" s="30" t="s">
        <v>2502</v>
      </c>
      <c r="U1140" s="5">
        <f t="shared" si="198"/>
        <v>40.04</v>
      </c>
      <c r="V1140" s="5">
        <f t="shared" si="199"/>
        <v>0</v>
      </c>
      <c r="W1140" s="5"/>
      <c r="X1140" s="3">
        <v>1.21</v>
      </c>
      <c r="Y1140" s="3">
        <f t="shared" si="204"/>
        <v>0.99000000000000021</v>
      </c>
      <c r="Z1140" s="3">
        <f t="shared" si="202"/>
        <v>22.021999999999998</v>
      </c>
      <c r="AA1140">
        <v>1210</v>
      </c>
      <c r="AB1140" s="1">
        <f t="shared" si="195"/>
        <v>1.21</v>
      </c>
    </row>
    <row r="1141" spans="1:28" customFormat="1" ht="43.2" x14ac:dyDescent="0.3">
      <c r="A1141" s="3">
        <f t="shared" si="203"/>
        <v>1124</v>
      </c>
      <c r="B1141" s="4" t="s">
        <v>918</v>
      </c>
      <c r="C1141" s="3">
        <v>2</v>
      </c>
      <c r="D1141" s="3" t="s">
        <v>1572</v>
      </c>
      <c r="E1141" s="4" t="s">
        <v>1176</v>
      </c>
      <c r="F1141" s="3" t="s">
        <v>32</v>
      </c>
      <c r="G1141" s="3" t="s">
        <v>2340</v>
      </c>
      <c r="H1141" s="3" t="s">
        <v>2468</v>
      </c>
      <c r="I1141" s="3" t="s">
        <v>2496</v>
      </c>
      <c r="J1141" s="3">
        <v>18.2</v>
      </c>
      <c r="K1141" s="3">
        <v>2200</v>
      </c>
      <c r="L1141" s="3" t="s">
        <v>25</v>
      </c>
      <c r="M1141" s="3">
        <v>1</v>
      </c>
      <c r="N1141" s="28">
        <f t="shared" si="196"/>
        <v>2.2000000000000002</v>
      </c>
      <c r="O1141" s="28">
        <f t="shared" si="197"/>
        <v>40.04</v>
      </c>
      <c r="P1141" s="12">
        <v>0</v>
      </c>
      <c r="Q1141" s="46">
        <f t="shared" si="200"/>
        <v>0</v>
      </c>
      <c r="R1141" s="15"/>
      <c r="S1141" s="3">
        <f t="shared" si="201"/>
        <v>2.2000000000000002</v>
      </c>
      <c r="T1141" s="30" t="s">
        <v>2502</v>
      </c>
      <c r="U1141" s="5">
        <f t="shared" si="198"/>
        <v>40.04</v>
      </c>
      <c r="V1141" s="5">
        <f t="shared" si="199"/>
        <v>0</v>
      </c>
      <c r="W1141" s="5"/>
      <c r="X1141" s="3">
        <v>1.21</v>
      </c>
      <c r="Y1141" s="3">
        <f t="shared" si="204"/>
        <v>0.99000000000000021</v>
      </c>
      <c r="Z1141" s="3">
        <f t="shared" si="202"/>
        <v>22.021999999999998</v>
      </c>
      <c r="AA1141">
        <v>1210</v>
      </c>
      <c r="AB1141" s="1">
        <f t="shared" si="195"/>
        <v>1.21</v>
      </c>
    </row>
    <row r="1142" spans="1:28" customFormat="1" ht="43.2" x14ac:dyDescent="0.3">
      <c r="A1142" s="3">
        <f t="shared" si="203"/>
        <v>1125</v>
      </c>
      <c r="B1142" s="4" t="s">
        <v>918</v>
      </c>
      <c r="C1142" s="3">
        <v>2</v>
      </c>
      <c r="D1142" s="3" t="s">
        <v>1572</v>
      </c>
      <c r="E1142" s="4" t="s">
        <v>1177</v>
      </c>
      <c r="F1142" s="3" t="s">
        <v>32</v>
      </c>
      <c r="G1142" s="3" t="s">
        <v>2340</v>
      </c>
      <c r="H1142" s="3" t="s">
        <v>2468</v>
      </c>
      <c r="I1142" s="3" t="s">
        <v>2496</v>
      </c>
      <c r="J1142" s="3">
        <v>18.2</v>
      </c>
      <c r="K1142" s="3">
        <v>1350</v>
      </c>
      <c r="L1142" s="3" t="s">
        <v>25</v>
      </c>
      <c r="M1142" s="3">
        <v>1</v>
      </c>
      <c r="N1142" s="28">
        <f t="shared" si="196"/>
        <v>1.35</v>
      </c>
      <c r="O1142" s="28">
        <f t="shared" si="197"/>
        <v>24.57</v>
      </c>
      <c r="P1142" s="12">
        <v>0</v>
      </c>
      <c r="Q1142" s="46">
        <f t="shared" si="200"/>
        <v>0</v>
      </c>
      <c r="R1142" s="15"/>
      <c r="S1142" s="3">
        <f t="shared" si="201"/>
        <v>1.35</v>
      </c>
      <c r="T1142" s="30" t="s">
        <v>2502</v>
      </c>
      <c r="U1142" s="5">
        <f t="shared" si="198"/>
        <v>24.57</v>
      </c>
      <c r="V1142" s="5">
        <f t="shared" si="199"/>
        <v>0</v>
      </c>
      <c r="W1142" s="5"/>
      <c r="X1142" s="3">
        <v>0.74250000000000005</v>
      </c>
      <c r="Y1142" s="3">
        <f t="shared" si="204"/>
        <v>0.60750000000000004</v>
      </c>
      <c r="Z1142" s="3">
        <f t="shared" si="202"/>
        <v>13.513500000000001</v>
      </c>
      <c r="AA1142">
        <v>742.5</v>
      </c>
      <c r="AB1142" s="1">
        <f t="shared" si="195"/>
        <v>0.74250000000000005</v>
      </c>
    </row>
    <row r="1143" spans="1:28" customFormat="1" ht="43.2" x14ac:dyDescent="0.3">
      <c r="A1143" s="3">
        <f t="shared" si="203"/>
        <v>1126</v>
      </c>
      <c r="B1143" s="4" t="s">
        <v>918</v>
      </c>
      <c r="C1143" s="3">
        <v>2</v>
      </c>
      <c r="D1143" s="3" t="s">
        <v>1572</v>
      </c>
      <c r="E1143" s="4" t="s">
        <v>1182</v>
      </c>
      <c r="F1143" s="3" t="s">
        <v>22</v>
      </c>
      <c r="G1143" s="7" t="s">
        <v>2343</v>
      </c>
      <c r="H1143" s="7" t="s">
        <v>2487</v>
      </c>
      <c r="I1143" s="7" t="s">
        <v>2496</v>
      </c>
      <c r="J1143" s="7">
        <v>30.6</v>
      </c>
      <c r="K1143" s="3">
        <v>6000</v>
      </c>
      <c r="L1143" s="3" t="s">
        <v>25</v>
      </c>
      <c r="M1143" s="3">
        <v>1</v>
      </c>
      <c r="N1143" s="28">
        <f t="shared" si="196"/>
        <v>6</v>
      </c>
      <c r="O1143" s="28">
        <f t="shared" si="197"/>
        <v>183.60000000000002</v>
      </c>
      <c r="P1143" s="12">
        <v>0</v>
      </c>
      <c r="Q1143" s="46">
        <f t="shared" si="200"/>
        <v>0</v>
      </c>
      <c r="R1143" s="15"/>
      <c r="S1143" s="3">
        <f t="shared" si="201"/>
        <v>6</v>
      </c>
      <c r="T1143" s="30" t="s">
        <v>2502</v>
      </c>
      <c r="U1143" s="29">
        <f t="shared" si="198"/>
        <v>183.60000000000002</v>
      </c>
      <c r="V1143" s="29">
        <f t="shared" si="199"/>
        <v>0</v>
      </c>
      <c r="W1143" s="5"/>
      <c r="X1143" s="3">
        <v>3.3</v>
      </c>
      <c r="Y1143" s="3">
        <f t="shared" si="204"/>
        <v>2.7</v>
      </c>
      <c r="Z1143" s="3">
        <f t="shared" si="202"/>
        <v>100.98</v>
      </c>
      <c r="AA1143">
        <v>3300</v>
      </c>
      <c r="AB1143" s="1">
        <f t="shared" si="195"/>
        <v>3.3</v>
      </c>
    </row>
    <row r="1144" spans="1:28" customFormat="1" ht="43.2" x14ac:dyDescent="0.3">
      <c r="A1144" s="3">
        <f t="shared" si="203"/>
        <v>1127</v>
      </c>
      <c r="B1144" s="4" t="s">
        <v>918</v>
      </c>
      <c r="C1144" s="3">
        <v>2</v>
      </c>
      <c r="D1144" s="3" t="s">
        <v>1572</v>
      </c>
      <c r="E1144" s="4" t="s">
        <v>1181</v>
      </c>
      <c r="F1144" s="3" t="s">
        <v>32</v>
      </c>
      <c r="G1144" s="3" t="s">
        <v>2340</v>
      </c>
      <c r="H1144" s="3" t="s">
        <v>2468</v>
      </c>
      <c r="I1144" s="3" t="s">
        <v>2496</v>
      </c>
      <c r="J1144" s="3">
        <v>18.2</v>
      </c>
      <c r="K1144" s="3">
        <v>2200</v>
      </c>
      <c r="L1144" s="3" t="s">
        <v>25</v>
      </c>
      <c r="M1144" s="3">
        <v>1</v>
      </c>
      <c r="N1144" s="28">
        <f t="shared" si="196"/>
        <v>2.2000000000000002</v>
      </c>
      <c r="O1144" s="28">
        <f t="shared" si="197"/>
        <v>40.04</v>
      </c>
      <c r="P1144" s="12">
        <v>0</v>
      </c>
      <c r="Q1144" s="46">
        <f t="shared" si="200"/>
        <v>0</v>
      </c>
      <c r="R1144" s="15"/>
      <c r="S1144" s="3">
        <f t="shared" si="201"/>
        <v>2.2000000000000002</v>
      </c>
      <c r="T1144" s="30" t="s">
        <v>2502</v>
      </c>
      <c r="U1144" s="5">
        <f t="shared" si="198"/>
        <v>40.04</v>
      </c>
      <c r="V1144" s="5">
        <f t="shared" si="199"/>
        <v>0</v>
      </c>
      <c r="W1144" s="5"/>
      <c r="X1144" s="3">
        <v>1.21</v>
      </c>
      <c r="Y1144" s="3">
        <f t="shared" si="204"/>
        <v>0.99000000000000021</v>
      </c>
      <c r="Z1144" s="3">
        <f t="shared" si="202"/>
        <v>22.021999999999998</v>
      </c>
      <c r="AA1144">
        <v>1210</v>
      </c>
      <c r="AB1144" s="1">
        <f t="shared" si="195"/>
        <v>1.21</v>
      </c>
    </row>
    <row r="1145" spans="1:28" customFormat="1" ht="43.2" x14ac:dyDescent="0.3">
      <c r="A1145" s="3">
        <f t="shared" si="203"/>
        <v>1128</v>
      </c>
      <c r="B1145" s="4" t="s">
        <v>918</v>
      </c>
      <c r="C1145" s="3">
        <v>2</v>
      </c>
      <c r="D1145" s="3" t="s">
        <v>1572</v>
      </c>
      <c r="E1145" s="4" t="s">
        <v>1180</v>
      </c>
      <c r="F1145" s="3" t="s">
        <v>32</v>
      </c>
      <c r="G1145" s="3" t="s">
        <v>2340</v>
      </c>
      <c r="H1145" s="3" t="s">
        <v>2468</v>
      </c>
      <c r="I1145" s="3" t="s">
        <v>2496</v>
      </c>
      <c r="J1145" s="3">
        <v>18.2</v>
      </c>
      <c r="K1145" s="3">
        <v>2200</v>
      </c>
      <c r="L1145" s="3" t="s">
        <v>25</v>
      </c>
      <c r="M1145" s="3">
        <v>1</v>
      </c>
      <c r="N1145" s="28">
        <f t="shared" si="196"/>
        <v>2.2000000000000002</v>
      </c>
      <c r="O1145" s="28">
        <f t="shared" si="197"/>
        <v>40.04</v>
      </c>
      <c r="P1145" s="12">
        <v>0</v>
      </c>
      <c r="Q1145" s="46">
        <f t="shared" si="200"/>
        <v>0</v>
      </c>
      <c r="R1145" s="15"/>
      <c r="S1145" s="3">
        <f t="shared" si="201"/>
        <v>2.2000000000000002</v>
      </c>
      <c r="T1145" s="30" t="s">
        <v>2502</v>
      </c>
      <c r="U1145" s="5">
        <f t="shared" si="198"/>
        <v>40.04</v>
      </c>
      <c r="V1145" s="5">
        <f t="shared" si="199"/>
        <v>0</v>
      </c>
      <c r="W1145" s="5"/>
      <c r="X1145" s="3">
        <v>1.21</v>
      </c>
      <c r="Y1145" s="3">
        <f t="shared" si="204"/>
        <v>0.99000000000000021</v>
      </c>
      <c r="Z1145" s="3">
        <f t="shared" si="202"/>
        <v>22.021999999999998</v>
      </c>
      <c r="AA1145">
        <v>1210</v>
      </c>
      <c r="AB1145" s="1">
        <f t="shared" ref="AB1145:AB1208" si="205">AA1145/1000</f>
        <v>1.21</v>
      </c>
    </row>
    <row r="1146" spans="1:28" customFormat="1" ht="43.2" x14ac:dyDescent="0.3">
      <c r="A1146" s="3">
        <f t="shared" si="203"/>
        <v>1129</v>
      </c>
      <c r="B1146" s="4" t="s">
        <v>918</v>
      </c>
      <c r="C1146" s="3">
        <v>2</v>
      </c>
      <c r="D1146" s="3" t="s">
        <v>1572</v>
      </c>
      <c r="E1146" s="4" t="s">
        <v>1179</v>
      </c>
      <c r="F1146" s="3" t="s">
        <v>32</v>
      </c>
      <c r="G1146" s="3" t="s">
        <v>2340</v>
      </c>
      <c r="H1146" s="3" t="s">
        <v>2468</v>
      </c>
      <c r="I1146" s="3" t="s">
        <v>2496</v>
      </c>
      <c r="J1146" s="3">
        <v>18.2</v>
      </c>
      <c r="K1146" s="3">
        <v>1350</v>
      </c>
      <c r="L1146" s="3" t="s">
        <v>25</v>
      </c>
      <c r="M1146" s="3">
        <v>1</v>
      </c>
      <c r="N1146" s="28">
        <f t="shared" si="196"/>
        <v>1.35</v>
      </c>
      <c r="O1146" s="28">
        <f t="shared" si="197"/>
        <v>24.57</v>
      </c>
      <c r="P1146" s="12">
        <v>0</v>
      </c>
      <c r="Q1146" s="46">
        <f t="shared" si="200"/>
        <v>0</v>
      </c>
      <c r="R1146" s="15"/>
      <c r="S1146" s="3">
        <f t="shared" si="201"/>
        <v>1.35</v>
      </c>
      <c r="T1146" s="30" t="s">
        <v>2502</v>
      </c>
      <c r="U1146" s="5">
        <f t="shared" si="198"/>
        <v>24.57</v>
      </c>
      <c r="V1146" s="5">
        <f t="shared" si="199"/>
        <v>0</v>
      </c>
      <c r="W1146" s="5"/>
      <c r="X1146" s="3">
        <v>0.74250000000000005</v>
      </c>
      <c r="Y1146" s="3">
        <f t="shared" si="204"/>
        <v>0.60750000000000004</v>
      </c>
      <c r="Z1146" s="3">
        <f t="shared" si="202"/>
        <v>13.513500000000001</v>
      </c>
      <c r="AA1146">
        <v>742.5</v>
      </c>
      <c r="AB1146" s="1">
        <f t="shared" si="205"/>
        <v>0.74250000000000005</v>
      </c>
    </row>
    <row r="1147" spans="1:28" customFormat="1" ht="43.2" x14ac:dyDescent="0.3">
      <c r="A1147" s="3">
        <f t="shared" si="203"/>
        <v>1130</v>
      </c>
      <c r="B1147" s="4" t="s">
        <v>918</v>
      </c>
      <c r="C1147" s="3">
        <v>2</v>
      </c>
      <c r="D1147" s="3" t="s">
        <v>1572</v>
      </c>
      <c r="E1147" s="4" t="s">
        <v>1178</v>
      </c>
      <c r="F1147" s="3" t="s">
        <v>1078</v>
      </c>
      <c r="G1147" s="3" t="s">
        <v>2337</v>
      </c>
      <c r="H1147" s="3" t="s">
        <v>2485</v>
      </c>
      <c r="I1147" s="3" t="s">
        <v>2496</v>
      </c>
      <c r="J1147" s="3">
        <v>106</v>
      </c>
      <c r="K1147" s="3">
        <v>6000</v>
      </c>
      <c r="L1147" s="3" t="s">
        <v>25</v>
      </c>
      <c r="M1147" s="3">
        <v>1</v>
      </c>
      <c r="N1147" s="28">
        <f t="shared" si="196"/>
        <v>6</v>
      </c>
      <c r="O1147" s="28">
        <f t="shared" si="197"/>
        <v>636</v>
      </c>
      <c r="P1147" s="12">
        <v>0</v>
      </c>
      <c r="Q1147" s="46">
        <f t="shared" si="200"/>
        <v>0</v>
      </c>
      <c r="R1147" s="15"/>
      <c r="S1147" s="3">
        <f t="shared" si="201"/>
        <v>6</v>
      </c>
      <c r="T1147" s="30" t="s">
        <v>2502</v>
      </c>
      <c r="U1147" s="29">
        <f t="shared" si="198"/>
        <v>636</v>
      </c>
      <c r="V1147" s="29">
        <f t="shared" si="199"/>
        <v>0</v>
      </c>
      <c r="W1147" s="5"/>
      <c r="X1147" s="3">
        <v>3.3</v>
      </c>
      <c r="Y1147" s="3">
        <f t="shared" si="204"/>
        <v>2.7</v>
      </c>
      <c r="Z1147" s="3">
        <f t="shared" si="202"/>
        <v>349.79999999999995</v>
      </c>
      <c r="AA1147">
        <v>3300</v>
      </c>
      <c r="AB1147" s="1">
        <f t="shared" si="205"/>
        <v>3.3</v>
      </c>
    </row>
    <row r="1148" spans="1:28" customFormat="1" ht="43.2" x14ac:dyDescent="0.3">
      <c r="A1148" s="3">
        <f t="shared" si="203"/>
        <v>1131</v>
      </c>
      <c r="B1148" s="4" t="s">
        <v>918</v>
      </c>
      <c r="C1148" s="3">
        <v>2</v>
      </c>
      <c r="D1148" s="3" t="s">
        <v>1572</v>
      </c>
      <c r="E1148" s="4" t="s">
        <v>1183</v>
      </c>
      <c r="F1148" s="3" t="s">
        <v>1184</v>
      </c>
      <c r="G1148" s="3" t="s">
        <v>2330</v>
      </c>
      <c r="H1148" s="3" t="s">
        <v>2479</v>
      </c>
      <c r="I1148" s="3" t="s">
        <v>2496</v>
      </c>
      <c r="J1148" s="3">
        <v>79.7</v>
      </c>
      <c r="K1148" s="3">
        <v>6000</v>
      </c>
      <c r="L1148" s="3" t="s">
        <v>25</v>
      </c>
      <c r="M1148" s="3">
        <v>1</v>
      </c>
      <c r="N1148" s="28">
        <f t="shared" si="196"/>
        <v>6</v>
      </c>
      <c r="O1148" s="28">
        <f t="shared" si="197"/>
        <v>478.20000000000005</v>
      </c>
      <c r="P1148" s="12">
        <v>0</v>
      </c>
      <c r="Q1148" s="46">
        <f t="shared" si="200"/>
        <v>0</v>
      </c>
      <c r="R1148" s="15"/>
      <c r="S1148" s="3">
        <f t="shared" si="201"/>
        <v>6</v>
      </c>
      <c r="T1148" s="30" t="s">
        <v>2502</v>
      </c>
      <c r="U1148" s="29">
        <f t="shared" si="198"/>
        <v>478.20000000000005</v>
      </c>
      <c r="V1148" s="29">
        <f t="shared" si="199"/>
        <v>0</v>
      </c>
      <c r="W1148" s="5"/>
      <c r="X1148" s="3">
        <v>3.3</v>
      </c>
      <c r="Y1148" s="3">
        <f t="shared" si="204"/>
        <v>2.7</v>
      </c>
      <c r="Z1148" s="3">
        <f t="shared" si="202"/>
        <v>263.01</v>
      </c>
      <c r="AA1148">
        <v>3300</v>
      </c>
      <c r="AB1148" s="1">
        <f t="shared" si="205"/>
        <v>3.3</v>
      </c>
    </row>
    <row r="1149" spans="1:28" customFormat="1" ht="43.2" x14ac:dyDescent="0.3">
      <c r="A1149" s="3">
        <f t="shared" si="203"/>
        <v>1132</v>
      </c>
      <c r="B1149" s="4" t="s">
        <v>918</v>
      </c>
      <c r="C1149" s="3">
        <v>2</v>
      </c>
      <c r="D1149" s="3" t="s">
        <v>1572</v>
      </c>
      <c r="E1149" s="4" t="s">
        <v>1185</v>
      </c>
      <c r="F1149" s="3" t="s">
        <v>6</v>
      </c>
      <c r="G1149" s="7" t="s">
        <v>2344</v>
      </c>
      <c r="H1149" s="7" t="s">
        <v>2467</v>
      </c>
      <c r="I1149" s="7" t="s">
        <v>2496</v>
      </c>
      <c r="J1149" s="7">
        <v>49.9</v>
      </c>
      <c r="K1149" s="3">
        <v>6000</v>
      </c>
      <c r="L1149" s="3" t="s">
        <v>25</v>
      </c>
      <c r="M1149" s="3">
        <v>1</v>
      </c>
      <c r="N1149" s="28">
        <f t="shared" si="196"/>
        <v>6</v>
      </c>
      <c r="O1149" s="28">
        <f t="shared" si="197"/>
        <v>299.39999999999998</v>
      </c>
      <c r="P1149" s="12">
        <v>0</v>
      </c>
      <c r="Q1149" s="46">
        <f t="shared" si="200"/>
        <v>0</v>
      </c>
      <c r="R1149" s="15"/>
      <c r="S1149" s="3">
        <f t="shared" si="201"/>
        <v>6</v>
      </c>
      <c r="T1149" s="30" t="s">
        <v>2502</v>
      </c>
      <c r="U1149" s="29">
        <f t="shared" si="198"/>
        <v>299.39999999999998</v>
      </c>
      <c r="V1149" s="29">
        <f t="shared" si="199"/>
        <v>0</v>
      </c>
      <c r="W1149" s="5"/>
      <c r="X1149" s="3">
        <v>3.3</v>
      </c>
      <c r="Y1149" s="3">
        <f t="shared" si="204"/>
        <v>2.7</v>
      </c>
      <c r="Z1149" s="3">
        <f t="shared" si="202"/>
        <v>164.67</v>
      </c>
      <c r="AA1149">
        <v>3300</v>
      </c>
      <c r="AB1149" s="1">
        <f t="shared" si="205"/>
        <v>3.3</v>
      </c>
    </row>
    <row r="1150" spans="1:28" customFormat="1" ht="43.2" x14ac:dyDescent="0.3">
      <c r="A1150" s="3">
        <f t="shared" si="203"/>
        <v>1133</v>
      </c>
      <c r="B1150" s="4" t="s">
        <v>918</v>
      </c>
      <c r="C1150" s="3">
        <v>2</v>
      </c>
      <c r="D1150" s="3" t="s">
        <v>1572</v>
      </c>
      <c r="E1150" s="4" t="s">
        <v>1186</v>
      </c>
      <c r="F1150" s="3" t="s">
        <v>22</v>
      </c>
      <c r="G1150" s="7" t="s">
        <v>2343</v>
      </c>
      <c r="H1150" s="7" t="s">
        <v>2487</v>
      </c>
      <c r="I1150" s="7" t="s">
        <v>2496</v>
      </c>
      <c r="J1150" s="7">
        <v>30.6</v>
      </c>
      <c r="K1150" s="3">
        <v>3000</v>
      </c>
      <c r="L1150" s="3" t="s">
        <v>25</v>
      </c>
      <c r="M1150" s="3">
        <v>1</v>
      </c>
      <c r="N1150" s="28">
        <f t="shared" si="196"/>
        <v>3</v>
      </c>
      <c r="O1150" s="28">
        <f t="shared" si="197"/>
        <v>91.800000000000011</v>
      </c>
      <c r="P1150" s="12">
        <v>0</v>
      </c>
      <c r="Q1150" s="46">
        <f t="shared" si="200"/>
        <v>0</v>
      </c>
      <c r="R1150" s="15"/>
      <c r="S1150" s="3">
        <f t="shared" si="201"/>
        <v>3</v>
      </c>
      <c r="T1150" s="30" t="s">
        <v>2502</v>
      </c>
      <c r="U1150" s="29">
        <f t="shared" si="198"/>
        <v>91.800000000000011</v>
      </c>
      <c r="V1150" s="29">
        <f t="shared" si="199"/>
        <v>0</v>
      </c>
      <c r="W1150" s="5"/>
      <c r="X1150" s="3">
        <v>1.65</v>
      </c>
      <c r="Y1150" s="3">
        <f t="shared" si="204"/>
        <v>1.35</v>
      </c>
      <c r="Z1150" s="3">
        <f t="shared" si="202"/>
        <v>50.49</v>
      </c>
      <c r="AA1150">
        <v>1650</v>
      </c>
      <c r="AB1150" s="1">
        <f t="shared" si="205"/>
        <v>1.65</v>
      </c>
    </row>
    <row r="1151" spans="1:28" customFormat="1" ht="43.2" x14ac:dyDescent="0.3">
      <c r="A1151" s="3">
        <f t="shared" si="203"/>
        <v>1134</v>
      </c>
      <c r="B1151" s="4" t="s">
        <v>918</v>
      </c>
      <c r="C1151" s="3">
        <v>2</v>
      </c>
      <c r="D1151" s="3" t="s">
        <v>1572</v>
      </c>
      <c r="E1151" s="4" t="s">
        <v>1187</v>
      </c>
      <c r="F1151" s="3" t="s">
        <v>1078</v>
      </c>
      <c r="G1151" s="3" t="s">
        <v>2337</v>
      </c>
      <c r="H1151" s="3" t="s">
        <v>2485</v>
      </c>
      <c r="I1151" s="3" t="s">
        <v>2496</v>
      </c>
      <c r="J1151" s="3">
        <v>106</v>
      </c>
      <c r="K1151" s="3">
        <v>6000</v>
      </c>
      <c r="L1151" s="3" t="s">
        <v>25</v>
      </c>
      <c r="M1151" s="3">
        <v>1</v>
      </c>
      <c r="N1151" s="28">
        <f t="shared" si="196"/>
        <v>6</v>
      </c>
      <c r="O1151" s="28">
        <f t="shared" si="197"/>
        <v>636</v>
      </c>
      <c r="P1151" s="12">
        <v>0</v>
      </c>
      <c r="Q1151" s="46">
        <f t="shared" si="200"/>
        <v>0</v>
      </c>
      <c r="R1151" s="15"/>
      <c r="S1151" s="3">
        <f t="shared" si="201"/>
        <v>6</v>
      </c>
      <c r="T1151" s="30" t="s">
        <v>2502</v>
      </c>
      <c r="U1151" s="29">
        <f t="shared" si="198"/>
        <v>636</v>
      </c>
      <c r="V1151" s="29">
        <f t="shared" si="199"/>
        <v>0</v>
      </c>
      <c r="W1151" s="5"/>
      <c r="X1151" s="3">
        <v>3.3</v>
      </c>
      <c r="Y1151" s="3">
        <f t="shared" si="204"/>
        <v>2.7</v>
      </c>
      <c r="Z1151" s="3">
        <f t="shared" si="202"/>
        <v>349.79999999999995</v>
      </c>
      <c r="AA1151">
        <v>3300</v>
      </c>
      <c r="AB1151" s="1">
        <f t="shared" si="205"/>
        <v>3.3</v>
      </c>
    </row>
    <row r="1152" spans="1:28" customFormat="1" ht="43.2" x14ac:dyDescent="0.3">
      <c r="A1152" s="3">
        <f t="shared" si="203"/>
        <v>1135</v>
      </c>
      <c r="B1152" s="4" t="s">
        <v>918</v>
      </c>
      <c r="C1152" s="3">
        <v>2</v>
      </c>
      <c r="D1152" s="3" t="s">
        <v>1572</v>
      </c>
      <c r="E1152" s="4" t="s">
        <v>1188</v>
      </c>
      <c r="F1152" s="3" t="s">
        <v>1078</v>
      </c>
      <c r="G1152" s="3" t="s">
        <v>2337</v>
      </c>
      <c r="H1152" s="3" t="s">
        <v>2485</v>
      </c>
      <c r="I1152" s="3" t="s">
        <v>2496</v>
      </c>
      <c r="J1152" s="3">
        <v>106</v>
      </c>
      <c r="K1152" s="3">
        <v>6000</v>
      </c>
      <c r="L1152" s="3" t="s">
        <v>25</v>
      </c>
      <c r="M1152" s="3">
        <v>1</v>
      </c>
      <c r="N1152" s="28">
        <f t="shared" si="196"/>
        <v>6</v>
      </c>
      <c r="O1152" s="28">
        <f t="shared" si="197"/>
        <v>636</v>
      </c>
      <c r="P1152" s="12">
        <v>0</v>
      </c>
      <c r="Q1152" s="46">
        <f t="shared" si="200"/>
        <v>0</v>
      </c>
      <c r="R1152" s="15"/>
      <c r="S1152" s="3">
        <f t="shared" si="201"/>
        <v>6</v>
      </c>
      <c r="T1152" s="30" t="s">
        <v>2502</v>
      </c>
      <c r="U1152" s="29">
        <f t="shared" si="198"/>
        <v>636</v>
      </c>
      <c r="V1152" s="29">
        <f t="shared" si="199"/>
        <v>0</v>
      </c>
      <c r="W1152" s="5"/>
      <c r="X1152" s="3">
        <v>3.3</v>
      </c>
      <c r="Y1152" s="3">
        <f t="shared" si="204"/>
        <v>2.7</v>
      </c>
      <c r="Z1152" s="3">
        <f t="shared" si="202"/>
        <v>349.79999999999995</v>
      </c>
      <c r="AA1152">
        <v>3300</v>
      </c>
      <c r="AB1152" s="1">
        <f t="shared" si="205"/>
        <v>3.3</v>
      </c>
    </row>
    <row r="1153" spans="1:28" customFormat="1" ht="43.2" x14ac:dyDescent="0.3">
      <c r="A1153" s="3">
        <f t="shared" si="203"/>
        <v>1136</v>
      </c>
      <c r="B1153" s="4" t="s">
        <v>918</v>
      </c>
      <c r="C1153" s="3">
        <v>2</v>
      </c>
      <c r="D1153" s="3" t="s">
        <v>1572</v>
      </c>
      <c r="E1153" s="4" t="s">
        <v>1189</v>
      </c>
      <c r="F1153" s="3" t="s">
        <v>1078</v>
      </c>
      <c r="G1153" s="3" t="s">
        <v>2337</v>
      </c>
      <c r="H1153" s="3" t="s">
        <v>2485</v>
      </c>
      <c r="I1153" s="3" t="s">
        <v>2496</v>
      </c>
      <c r="J1153" s="3">
        <v>106</v>
      </c>
      <c r="K1153" s="3">
        <v>6000</v>
      </c>
      <c r="L1153" s="3" t="s">
        <v>25</v>
      </c>
      <c r="M1153" s="3">
        <v>1</v>
      </c>
      <c r="N1153" s="28">
        <f t="shared" si="196"/>
        <v>6</v>
      </c>
      <c r="O1153" s="28">
        <f t="shared" si="197"/>
        <v>636</v>
      </c>
      <c r="P1153" s="12">
        <v>0</v>
      </c>
      <c r="Q1153" s="46">
        <f t="shared" si="200"/>
        <v>0</v>
      </c>
      <c r="R1153" s="15"/>
      <c r="S1153" s="3">
        <f t="shared" si="201"/>
        <v>6</v>
      </c>
      <c r="T1153" s="30" t="s">
        <v>2502</v>
      </c>
      <c r="U1153" s="29">
        <f t="shared" si="198"/>
        <v>636</v>
      </c>
      <c r="V1153" s="29">
        <f t="shared" si="199"/>
        <v>0</v>
      </c>
      <c r="W1153" s="5"/>
      <c r="X1153" s="3">
        <v>3.3</v>
      </c>
      <c r="Y1153" s="3">
        <f t="shared" si="204"/>
        <v>2.7</v>
      </c>
      <c r="Z1153" s="3">
        <f t="shared" si="202"/>
        <v>349.79999999999995</v>
      </c>
      <c r="AA1153">
        <v>3300</v>
      </c>
      <c r="AB1153" s="1">
        <f t="shared" si="205"/>
        <v>3.3</v>
      </c>
    </row>
    <row r="1154" spans="1:28" customFormat="1" ht="43.2" x14ac:dyDescent="0.3">
      <c r="A1154" s="3">
        <f t="shared" si="203"/>
        <v>1137</v>
      </c>
      <c r="B1154" s="4" t="s">
        <v>918</v>
      </c>
      <c r="C1154" s="3">
        <v>2</v>
      </c>
      <c r="D1154" s="3" t="s">
        <v>1572</v>
      </c>
      <c r="E1154" s="4" t="s">
        <v>1190</v>
      </c>
      <c r="F1154" s="3" t="s">
        <v>1078</v>
      </c>
      <c r="G1154" s="3" t="s">
        <v>2337</v>
      </c>
      <c r="H1154" s="3" t="s">
        <v>2485</v>
      </c>
      <c r="I1154" s="3" t="s">
        <v>2496</v>
      </c>
      <c r="J1154" s="3">
        <v>106</v>
      </c>
      <c r="K1154" s="3">
        <v>6000</v>
      </c>
      <c r="L1154" s="3" t="s">
        <v>25</v>
      </c>
      <c r="M1154" s="3">
        <v>1</v>
      </c>
      <c r="N1154" s="28">
        <f t="shared" si="196"/>
        <v>6</v>
      </c>
      <c r="O1154" s="28">
        <f t="shared" si="197"/>
        <v>636</v>
      </c>
      <c r="P1154" s="12">
        <v>0</v>
      </c>
      <c r="Q1154" s="46">
        <f t="shared" si="200"/>
        <v>0</v>
      </c>
      <c r="R1154" s="15"/>
      <c r="S1154" s="3">
        <f t="shared" si="201"/>
        <v>6</v>
      </c>
      <c r="T1154" s="30" t="s">
        <v>2502</v>
      </c>
      <c r="U1154" s="29">
        <f t="shared" si="198"/>
        <v>636</v>
      </c>
      <c r="V1154" s="29">
        <f t="shared" si="199"/>
        <v>0</v>
      </c>
      <c r="W1154" s="5"/>
      <c r="X1154" s="3">
        <v>3.3</v>
      </c>
      <c r="Y1154" s="3">
        <f t="shared" si="204"/>
        <v>2.7</v>
      </c>
      <c r="Z1154" s="3">
        <f t="shared" si="202"/>
        <v>349.79999999999995</v>
      </c>
      <c r="AA1154">
        <v>3300</v>
      </c>
      <c r="AB1154" s="1">
        <f t="shared" si="205"/>
        <v>3.3</v>
      </c>
    </row>
    <row r="1155" spans="1:28" customFormat="1" ht="43.2" x14ac:dyDescent="0.3">
      <c r="A1155" s="3">
        <f t="shared" si="203"/>
        <v>1138</v>
      </c>
      <c r="B1155" s="4" t="s">
        <v>918</v>
      </c>
      <c r="C1155" s="3">
        <v>2</v>
      </c>
      <c r="D1155" s="3" t="s">
        <v>1572</v>
      </c>
      <c r="E1155" s="4" t="s">
        <v>1191</v>
      </c>
      <c r="F1155" s="3" t="s">
        <v>1193</v>
      </c>
      <c r="G1155" s="3" t="s">
        <v>2328</v>
      </c>
      <c r="H1155" s="3" t="s">
        <v>2474</v>
      </c>
      <c r="I1155" s="3" t="s">
        <v>2496</v>
      </c>
      <c r="J1155" s="3">
        <v>65.400000000000006</v>
      </c>
      <c r="K1155" s="3">
        <v>6000</v>
      </c>
      <c r="L1155" s="3" t="s">
        <v>25</v>
      </c>
      <c r="M1155" s="3">
        <v>1</v>
      </c>
      <c r="N1155" s="28">
        <f t="shared" si="196"/>
        <v>6</v>
      </c>
      <c r="O1155" s="28">
        <f t="shared" si="197"/>
        <v>392.40000000000003</v>
      </c>
      <c r="P1155" s="12">
        <v>0</v>
      </c>
      <c r="Q1155" s="46">
        <f t="shared" si="200"/>
        <v>0</v>
      </c>
      <c r="R1155" s="15"/>
      <c r="S1155" s="3">
        <f t="shared" si="201"/>
        <v>6</v>
      </c>
      <c r="T1155" s="30" t="s">
        <v>2502</v>
      </c>
      <c r="U1155" s="29">
        <f t="shared" si="198"/>
        <v>392.40000000000003</v>
      </c>
      <c r="V1155" s="29">
        <f t="shared" si="199"/>
        <v>0</v>
      </c>
      <c r="W1155" s="5"/>
      <c r="X1155" s="3">
        <v>3.3</v>
      </c>
      <c r="Y1155" s="3">
        <f t="shared" si="204"/>
        <v>2.7</v>
      </c>
      <c r="Z1155" s="3">
        <f t="shared" si="202"/>
        <v>215.82</v>
      </c>
      <c r="AA1155">
        <v>3300</v>
      </c>
      <c r="AB1155" s="1">
        <f t="shared" si="205"/>
        <v>3.3</v>
      </c>
    </row>
    <row r="1156" spans="1:28" customFormat="1" ht="43.2" x14ac:dyDescent="0.3">
      <c r="A1156" s="3">
        <f t="shared" si="203"/>
        <v>1139</v>
      </c>
      <c r="B1156" s="4" t="s">
        <v>918</v>
      </c>
      <c r="C1156" s="3">
        <v>2</v>
      </c>
      <c r="D1156" s="3" t="s">
        <v>1572</v>
      </c>
      <c r="E1156" s="4" t="s">
        <v>1192</v>
      </c>
      <c r="F1156" s="3" t="s">
        <v>1193</v>
      </c>
      <c r="G1156" s="3" t="s">
        <v>2328</v>
      </c>
      <c r="H1156" s="3" t="s">
        <v>2474</v>
      </c>
      <c r="I1156" s="3" t="s">
        <v>2496</v>
      </c>
      <c r="J1156" s="3">
        <v>65.400000000000006</v>
      </c>
      <c r="K1156" s="3">
        <v>6000</v>
      </c>
      <c r="L1156" s="3" t="s">
        <v>25</v>
      </c>
      <c r="M1156" s="3">
        <v>1</v>
      </c>
      <c r="N1156" s="28">
        <f t="shared" si="196"/>
        <v>6</v>
      </c>
      <c r="O1156" s="28">
        <f t="shared" si="197"/>
        <v>392.40000000000003</v>
      </c>
      <c r="P1156" s="12">
        <v>0</v>
      </c>
      <c r="Q1156" s="46">
        <f t="shared" si="200"/>
        <v>0</v>
      </c>
      <c r="R1156" s="15"/>
      <c r="S1156" s="3">
        <f t="shared" si="201"/>
        <v>6</v>
      </c>
      <c r="T1156" s="30" t="s">
        <v>2502</v>
      </c>
      <c r="U1156" s="29">
        <f t="shared" si="198"/>
        <v>392.40000000000003</v>
      </c>
      <c r="V1156" s="29">
        <f t="shared" si="199"/>
        <v>0</v>
      </c>
      <c r="W1156" s="5"/>
      <c r="X1156" s="3">
        <v>3.3</v>
      </c>
      <c r="Y1156" s="3">
        <f t="shared" si="204"/>
        <v>2.7</v>
      </c>
      <c r="Z1156" s="3">
        <f t="shared" si="202"/>
        <v>215.82</v>
      </c>
      <c r="AA1156">
        <v>3300</v>
      </c>
      <c r="AB1156" s="1">
        <f t="shared" si="205"/>
        <v>3.3</v>
      </c>
    </row>
    <row r="1157" spans="1:28" customFormat="1" ht="43.2" x14ac:dyDescent="0.3">
      <c r="A1157" s="3">
        <f t="shared" si="203"/>
        <v>1140</v>
      </c>
      <c r="B1157" s="4" t="s">
        <v>918</v>
      </c>
      <c r="C1157" s="3">
        <v>2</v>
      </c>
      <c r="D1157" s="3" t="s">
        <v>1572</v>
      </c>
      <c r="E1157" s="4" t="s">
        <v>1194</v>
      </c>
      <c r="F1157" s="3" t="s">
        <v>1196</v>
      </c>
      <c r="G1157" s="3" t="s">
        <v>2325</v>
      </c>
      <c r="H1157" s="3" t="s">
        <v>2470</v>
      </c>
      <c r="I1157" s="3" t="s">
        <v>2496</v>
      </c>
      <c r="J1157" s="3">
        <v>41.4</v>
      </c>
      <c r="K1157" s="3">
        <v>6000</v>
      </c>
      <c r="L1157" s="3" t="s">
        <v>25</v>
      </c>
      <c r="M1157" s="3">
        <v>1</v>
      </c>
      <c r="N1157" s="28">
        <f t="shared" si="196"/>
        <v>6</v>
      </c>
      <c r="O1157" s="40">
        <f t="shared" si="197"/>
        <v>248.39999999999998</v>
      </c>
      <c r="P1157" s="12">
        <v>0</v>
      </c>
      <c r="Q1157" s="46">
        <f t="shared" si="200"/>
        <v>0</v>
      </c>
      <c r="R1157" s="15"/>
      <c r="S1157" s="3">
        <f t="shared" si="201"/>
        <v>6</v>
      </c>
      <c r="T1157" s="30" t="s">
        <v>2502</v>
      </c>
      <c r="U1157" s="41">
        <f t="shared" si="198"/>
        <v>248.39999999999998</v>
      </c>
      <c r="V1157" s="41">
        <f t="shared" si="199"/>
        <v>0</v>
      </c>
      <c r="W1157" s="5"/>
      <c r="X1157" s="3">
        <v>3.3</v>
      </c>
      <c r="Y1157" s="3">
        <f t="shared" si="204"/>
        <v>2.7</v>
      </c>
      <c r="Z1157" s="3">
        <f t="shared" si="202"/>
        <v>136.61999999999998</v>
      </c>
      <c r="AA1157">
        <v>3300</v>
      </c>
      <c r="AB1157" s="1">
        <f t="shared" si="205"/>
        <v>3.3</v>
      </c>
    </row>
    <row r="1158" spans="1:28" customFormat="1" ht="43.2" x14ac:dyDescent="0.3">
      <c r="A1158" s="3">
        <f t="shared" si="203"/>
        <v>1141</v>
      </c>
      <c r="B1158" s="4" t="s">
        <v>918</v>
      </c>
      <c r="C1158" s="3">
        <v>2</v>
      </c>
      <c r="D1158" s="3" t="s">
        <v>1572</v>
      </c>
      <c r="E1158" s="4" t="s">
        <v>1195</v>
      </c>
      <c r="F1158" s="3" t="s">
        <v>1196</v>
      </c>
      <c r="G1158" s="3" t="s">
        <v>2325</v>
      </c>
      <c r="H1158" s="3" t="s">
        <v>2470</v>
      </c>
      <c r="I1158" s="3" t="s">
        <v>2496</v>
      </c>
      <c r="J1158" s="3">
        <v>41.4</v>
      </c>
      <c r="K1158" s="3">
        <v>6000</v>
      </c>
      <c r="L1158" s="3" t="s">
        <v>25</v>
      </c>
      <c r="M1158" s="3">
        <v>1</v>
      </c>
      <c r="N1158" s="28">
        <f t="shared" si="196"/>
        <v>6</v>
      </c>
      <c r="O1158" s="40">
        <f t="shared" si="197"/>
        <v>248.39999999999998</v>
      </c>
      <c r="P1158" s="12">
        <v>0</v>
      </c>
      <c r="Q1158" s="46">
        <f t="shared" si="200"/>
        <v>0</v>
      </c>
      <c r="R1158" s="15"/>
      <c r="S1158" s="3">
        <f t="shared" si="201"/>
        <v>6</v>
      </c>
      <c r="T1158" s="30" t="s">
        <v>2502</v>
      </c>
      <c r="U1158" s="41">
        <f t="shared" si="198"/>
        <v>248.39999999999998</v>
      </c>
      <c r="V1158" s="41">
        <f t="shared" si="199"/>
        <v>0</v>
      </c>
      <c r="W1158" s="5"/>
      <c r="X1158" s="3">
        <v>3.3</v>
      </c>
      <c r="Y1158" s="3">
        <f t="shared" si="204"/>
        <v>2.7</v>
      </c>
      <c r="Z1158" s="3">
        <f t="shared" si="202"/>
        <v>136.61999999999998</v>
      </c>
      <c r="AA1158">
        <v>3300</v>
      </c>
      <c r="AB1158" s="1">
        <f t="shared" si="205"/>
        <v>3.3</v>
      </c>
    </row>
    <row r="1159" spans="1:28" customFormat="1" ht="43.2" x14ac:dyDescent="0.3">
      <c r="A1159" s="3">
        <f t="shared" si="203"/>
        <v>1142</v>
      </c>
      <c r="B1159" s="4" t="s">
        <v>918</v>
      </c>
      <c r="C1159" s="3">
        <v>2</v>
      </c>
      <c r="D1159" s="3" t="s">
        <v>1572</v>
      </c>
      <c r="E1159" s="4" t="s">
        <v>1199</v>
      </c>
      <c r="F1159" s="3" t="s">
        <v>1200</v>
      </c>
      <c r="G1159" s="3" t="s">
        <v>2334</v>
      </c>
      <c r="H1159" s="3" t="s">
        <v>2483</v>
      </c>
      <c r="I1159" s="3" t="s">
        <v>2496</v>
      </c>
      <c r="J1159" s="3">
        <v>76</v>
      </c>
      <c r="K1159" s="3">
        <v>6000</v>
      </c>
      <c r="L1159" s="3" t="s">
        <v>25</v>
      </c>
      <c r="M1159" s="3">
        <v>1</v>
      </c>
      <c r="N1159" s="28">
        <f>(K1159/1000)*M1159</f>
        <v>6</v>
      </c>
      <c r="O1159" s="28">
        <f>N1159*J1159</f>
        <v>456</v>
      </c>
      <c r="P1159" s="12">
        <v>0</v>
      </c>
      <c r="Q1159" s="46">
        <f t="shared" si="200"/>
        <v>0</v>
      </c>
      <c r="R1159" s="15"/>
      <c r="S1159" s="3">
        <f t="shared" si="201"/>
        <v>6</v>
      </c>
      <c r="T1159" s="30" t="s">
        <v>2502</v>
      </c>
      <c r="U1159" s="5">
        <f t="shared" si="198"/>
        <v>456</v>
      </c>
      <c r="V1159" s="5">
        <f t="shared" si="199"/>
        <v>0</v>
      </c>
      <c r="W1159" s="5"/>
      <c r="X1159" s="3">
        <v>3.3</v>
      </c>
      <c r="Y1159" s="3">
        <f t="shared" si="204"/>
        <v>2.7</v>
      </c>
      <c r="Z1159" s="3">
        <f t="shared" si="202"/>
        <v>250.79999999999998</v>
      </c>
      <c r="AA1159">
        <v>3300</v>
      </c>
      <c r="AB1159" s="1">
        <f t="shared" si="205"/>
        <v>3.3</v>
      </c>
    </row>
    <row r="1160" spans="1:28" customFormat="1" ht="43.2" x14ac:dyDescent="0.3">
      <c r="A1160" s="3">
        <f t="shared" si="203"/>
        <v>1143</v>
      </c>
      <c r="B1160" s="4" t="s">
        <v>918</v>
      </c>
      <c r="C1160" s="3">
        <v>2</v>
      </c>
      <c r="D1160" s="3" t="s">
        <v>1572</v>
      </c>
      <c r="E1160" s="4" t="s">
        <v>1198</v>
      </c>
      <c r="F1160" s="3" t="s">
        <v>1196</v>
      </c>
      <c r="G1160" s="3" t="s">
        <v>2325</v>
      </c>
      <c r="H1160" s="3" t="s">
        <v>2470</v>
      </c>
      <c r="I1160" s="3" t="s">
        <v>2496</v>
      </c>
      <c r="J1160" s="3">
        <v>41.4</v>
      </c>
      <c r="K1160" s="3">
        <v>6000</v>
      </c>
      <c r="L1160" s="3" t="s">
        <v>25</v>
      </c>
      <c r="M1160" s="3">
        <v>1</v>
      </c>
      <c r="N1160" s="28">
        <f>(K1160/1000)*M1160</f>
        <v>6</v>
      </c>
      <c r="O1160" s="40">
        <f>N1160*J1160</f>
        <v>248.39999999999998</v>
      </c>
      <c r="P1160" s="12">
        <v>0</v>
      </c>
      <c r="Q1160" s="46">
        <f t="shared" si="200"/>
        <v>0</v>
      </c>
      <c r="R1160" s="15"/>
      <c r="S1160" s="3">
        <f t="shared" si="201"/>
        <v>6</v>
      </c>
      <c r="T1160" s="30" t="s">
        <v>2502</v>
      </c>
      <c r="U1160" s="41">
        <f t="shared" si="198"/>
        <v>248.39999999999998</v>
      </c>
      <c r="V1160" s="41">
        <f t="shared" si="199"/>
        <v>0</v>
      </c>
      <c r="W1160" s="5"/>
      <c r="X1160" s="3">
        <v>3.3</v>
      </c>
      <c r="Y1160" s="3">
        <f t="shared" si="204"/>
        <v>2.7</v>
      </c>
      <c r="Z1160" s="3">
        <f t="shared" si="202"/>
        <v>136.61999999999998</v>
      </c>
      <c r="AA1160">
        <v>3300</v>
      </c>
      <c r="AB1160" s="1">
        <f t="shared" si="205"/>
        <v>3.3</v>
      </c>
    </row>
    <row r="1161" spans="1:28" customFormat="1" ht="43.2" x14ac:dyDescent="0.3">
      <c r="A1161" s="3">
        <f t="shared" si="203"/>
        <v>1144</v>
      </c>
      <c r="B1161" s="4" t="s">
        <v>918</v>
      </c>
      <c r="C1161" s="3">
        <v>2</v>
      </c>
      <c r="D1161" s="3" t="s">
        <v>1572</v>
      </c>
      <c r="E1161" s="4" t="s">
        <v>1197</v>
      </c>
      <c r="F1161" s="3" t="s">
        <v>1196</v>
      </c>
      <c r="G1161" s="3" t="s">
        <v>2325</v>
      </c>
      <c r="H1161" s="3" t="s">
        <v>2470</v>
      </c>
      <c r="I1161" s="3" t="s">
        <v>2496</v>
      </c>
      <c r="J1161" s="3">
        <v>41.4</v>
      </c>
      <c r="K1161" s="3">
        <v>6000</v>
      </c>
      <c r="L1161" s="3" t="s">
        <v>25</v>
      </c>
      <c r="M1161" s="3">
        <v>1</v>
      </c>
      <c r="N1161" s="28">
        <f>(K1161/1000)*M1161</f>
        <v>6</v>
      </c>
      <c r="O1161" s="40">
        <f>N1161*J1161</f>
        <v>248.39999999999998</v>
      </c>
      <c r="P1161" s="12">
        <v>0</v>
      </c>
      <c r="Q1161" s="46">
        <f t="shared" si="200"/>
        <v>0</v>
      </c>
      <c r="R1161" s="15"/>
      <c r="S1161" s="3">
        <f t="shared" si="201"/>
        <v>6</v>
      </c>
      <c r="T1161" s="30" t="s">
        <v>2502</v>
      </c>
      <c r="U1161" s="41">
        <f t="shared" si="198"/>
        <v>248.39999999999998</v>
      </c>
      <c r="V1161" s="41">
        <f t="shared" si="199"/>
        <v>0</v>
      </c>
      <c r="W1161" s="5"/>
      <c r="X1161" s="3">
        <v>3.3</v>
      </c>
      <c r="Y1161" s="3">
        <f t="shared" si="204"/>
        <v>2.7</v>
      </c>
      <c r="Z1161" s="3">
        <f t="shared" si="202"/>
        <v>136.61999999999998</v>
      </c>
      <c r="AA1161">
        <v>3300</v>
      </c>
      <c r="AB1161" s="1">
        <f t="shared" si="205"/>
        <v>3.3</v>
      </c>
    </row>
    <row r="1162" spans="1:28" customFormat="1" ht="43.2" x14ac:dyDescent="0.3">
      <c r="A1162" s="3">
        <f t="shared" si="203"/>
        <v>1145</v>
      </c>
      <c r="B1162" s="4" t="s">
        <v>918</v>
      </c>
      <c r="C1162" s="3">
        <v>2</v>
      </c>
      <c r="D1162" s="3" t="s">
        <v>1572</v>
      </c>
      <c r="E1162" s="4" t="s">
        <v>1201</v>
      </c>
      <c r="F1162" s="3" t="s">
        <v>1184</v>
      </c>
      <c r="G1162" s="3" t="s">
        <v>2330</v>
      </c>
      <c r="H1162" s="3" t="s">
        <v>2479</v>
      </c>
      <c r="I1162" s="3" t="s">
        <v>2496</v>
      </c>
      <c r="J1162" s="3">
        <v>79.7</v>
      </c>
      <c r="K1162" s="3">
        <v>6000</v>
      </c>
      <c r="L1162" s="3" t="s">
        <v>25</v>
      </c>
      <c r="M1162" s="3">
        <v>1</v>
      </c>
      <c r="N1162" s="28">
        <f>(K1162/1000)*M1162</f>
        <v>6</v>
      </c>
      <c r="O1162" s="28">
        <f>N1162*J1162</f>
        <v>478.20000000000005</v>
      </c>
      <c r="P1162" s="12">
        <v>0</v>
      </c>
      <c r="Q1162" s="46">
        <f t="shared" si="200"/>
        <v>0</v>
      </c>
      <c r="R1162" s="15"/>
      <c r="S1162" s="3">
        <f t="shared" si="201"/>
        <v>6</v>
      </c>
      <c r="T1162" s="30" t="s">
        <v>2502</v>
      </c>
      <c r="U1162" s="29">
        <f t="shared" si="198"/>
        <v>478.20000000000005</v>
      </c>
      <c r="V1162" s="29">
        <f t="shared" si="199"/>
        <v>0</v>
      </c>
      <c r="W1162" s="5"/>
      <c r="X1162" s="3">
        <v>3.3</v>
      </c>
      <c r="Y1162" s="3">
        <f t="shared" si="204"/>
        <v>2.7</v>
      </c>
      <c r="Z1162" s="3">
        <f t="shared" si="202"/>
        <v>263.01</v>
      </c>
      <c r="AA1162">
        <v>3300</v>
      </c>
      <c r="AB1162" s="1">
        <f t="shared" si="205"/>
        <v>3.3</v>
      </c>
    </row>
    <row r="1163" spans="1:28" customFormat="1" ht="43.2" x14ac:dyDescent="0.3">
      <c r="A1163" s="3">
        <f t="shared" si="203"/>
        <v>1146</v>
      </c>
      <c r="B1163" s="4" t="s">
        <v>918</v>
      </c>
      <c r="C1163" s="3">
        <v>2</v>
      </c>
      <c r="D1163" s="3" t="s">
        <v>1572</v>
      </c>
      <c r="E1163" s="4" t="s">
        <v>1202</v>
      </c>
      <c r="F1163" s="3" t="s">
        <v>6</v>
      </c>
      <c r="G1163" s="7" t="s">
        <v>2344</v>
      </c>
      <c r="H1163" s="7" t="s">
        <v>2467</v>
      </c>
      <c r="I1163" s="7" t="s">
        <v>2496</v>
      </c>
      <c r="J1163" s="7">
        <v>49.9</v>
      </c>
      <c r="K1163" s="3">
        <v>6000</v>
      </c>
      <c r="L1163" s="3" t="s">
        <v>25</v>
      </c>
      <c r="M1163" s="3">
        <v>1</v>
      </c>
      <c r="N1163" s="28">
        <f>(K1163/1000)*M1163</f>
        <v>6</v>
      </c>
      <c r="O1163" s="28">
        <f>N1163*J1163</f>
        <v>299.39999999999998</v>
      </c>
      <c r="P1163" s="12">
        <v>0</v>
      </c>
      <c r="Q1163" s="46">
        <f t="shared" si="200"/>
        <v>0</v>
      </c>
      <c r="R1163" s="15"/>
      <c r="S1163" s="3">
        <f t="shared" si="201"/>
        <v>6</v>
      </c>
      <c r="T1163" s="30" t="s">
        <v>2502</v>
      </c>
      <c r="U1163" s="29">
        <f t="shared" si="198"/>
        <v>299.39999999999998</v>
      </c>
      <c r="V1163" s="29">
        <f t="shared" si="199"/>
        <v>0</v>
      </c>
      <c r="W1163" s="5"/>
      <c r="X1163" s="3">
        <v>3.3</v>
      </c>
      <c r="Y1163" s="3">
        <f t="shared" si="204"/>
        <v>2.7</v>
      </c>
      <c r="Z1163" s="3">
        <f t="shared" si="202"/>
        <v>164.67</v>
      </c>
      <c r="AA1163">
        <v>3300</v>
      </c>
      <c r="AB1163" s="1">
        <f t="shared" si="205"/>
        <v>3.3</v>
      </c>
    </row>
    <row r="1164" spans="1:28" customFormat="1" ht="43.2" x14ac:dyDescent="0.3">
      <c r="A1164" s="3">
        <f t="shared" si="203"/>
        <v>1147</v>
      </c>
      <c r="B1164" s="4" t="s">
        <v>918</v>
      </c>
      <c r="C1164" s="3">
        <v>2</v>
      </c>
      <c r="D1164" s="3" t="s">
        <v>1571</v>
      </c>
      <c r="E1164" s="4" t="s">
        <v>1203</v>
      </c>
      <c r="F1164" s="3" t="s">
        <v>812</v>
      </c>
      <c r="G1164" s="3"/>
      <c r="H1164" s="3"/>
      <c r="I1164" s="3" t="s">
        <v>2496</v>
      </c>
      <c r="J1164" s="3">
        <v>13.32</v>
      </c>
      <c r="K1164" s="3">
        <v>2800</v>
      </c>
      <c r="L1164" s="3" t="s">
        <v>25</v>
      </c>
      <c r="M1164" s="3">
        <v>1</v>
      </c>
      <c r="N1164" s="28">
        <f t="shared" ref="N1164:N1223" si="206">(K1164/1000)*M1164</f>
        <v>2.8</v>
      </c>
      <c r="O1164" s="40">
        <f t="shared" ref="O1164:O1223" si="207">N1164*J1164</f>
        <v>37.295999999999999</v>
      </c>
      <c r="P1164" s="12">
        <v>0</v>
      </c>
      <c r="Q1164" s="46">
        <f t="shared" si="200"/>
        <v>0</v>
      </c>
      <c r="R1164" s="15"/>
      <c r="S1164" s="3">
        <f t="shared" si="201"/>
        <v>2.8</v>
      </c>
      <c r="T1164" s="30" t="s">
        <v>2502</v>
      </c>
      <c r="U1164" s="41">
        <f t="shared" si="198"/>
        <v>37.295999999999999</v>
      </c>
      <c r="V1164" s="41">
        <f t="shared" si="199"/>
        <v>0</v>
      </c>
      <c r="W1164" s="5"/>
      <c r="X1164" s="3">
        <v>1.96</v>
      </c>
      <c r="Y1164" s="3">
        <f t="shared" si="204"/>
        <v>0.83999999999999986</v>
      </c>
      <c r="Z1164" s="3">
        <f t="shared" si="202"/>
        <v>26.107199999999999</v>
      </c>
      <c r="AA1164">
        <v>1960</v>
      </c>
      <c r="AB1164" s="1">
        <f t="shared" si="205"/>
        <v>1.96</v>
      </c>
    </row>
    <row r="1165" spans="1:28" customFormat="1" ht="43.2" x14ac:dyDescent="0.3">
      <c r="A1165" s="3">
        <f t="shared" si="203"/>
        <v>1148</v>
      </c>
      <c r="B1165" s="4" t="s">
        <v>918</v>
      </c>
      <c r="C1165" s="3">
        <v>2</v>
      </c>
      <c r="D1165" s="3" t="s">
        <v>1571</v>
      </c>
      <c r="E1165" s="4" t="s">
        <v>1204</v>
      </c>
      <c r="F1165" s="3" t="s">
        <v>812</v>
      </c>
      <c r="G1165" s="3"/>
      <c r="H1165" s="3"/>
      <c r="I1165" s="3" t="s">
        <v>2496</v>
      </c>
      <c r="J1165" s="3">
        <v>13.32</v>
      </c>
      <c r="K1165" s="3">
        <v>2800</v>
      </c>
      <c r="L1165" s="3" t="s">
        <v>25</v>
      </c>
      <c r="M1165" s="3">
        <v>1</v>
      </c>
      <c r="N1165" s="28">
        <f t="shared" si="206"/>
        <v>2.8</v>
      </c>
      <c r="O1165" s="40">
        <f t="shared" si="207"/>
        <v>37.295999999999999</v>
      </c>
      <c r="P1165" s="12">
        <v>0</v>
      </c>
      <c r="Q1165" s="46">
        <f t="shared" si="200"/>
        <v>0</v>
      </c>
      <c r="R1165" s="15"/>
      <c r="S1165" s="3">
        <f t="shared" si="201"/>
        <v>2.8</v>
      </c>
      <c r="T1165" s="30" t="s">
        <v>2502</v>
      </c>
      <c r="U1165" s="41">
        <f t="shared" si="198"/>
        <v>37.295999999999999</v>
      </c>
      <c r="V1165" s="41">
        <f t="shared" si="199"/>
        <v>0</v>
      </c>
      <c r="W1165" s="5"/>
      <c r="X1165" s="3">
        <v>1.96</v>
      </c>
      <c r="Y1165" s="3">
        <f t="shared" si="204"/>
        <v>0.83999999999999986</v>
      </c>
      <c r="Z1165" s="3">
        <f t="shared" si="202"/>
        <v>26.107199999999999</v>
      </c>
      <c r="AA1165">
        <v>1960</v>
      </c>
      <c r="AB1165" s="1">
        <f t="shared" si="205"/>
        <v>1.96</v>
      </c>
    </row>
    <row r="1166" spans="1:28" customFormat="1" ht="43.2" x14ac:dyDescent="0.3">
      <c r="A1166" s="3">
        <f t="shared" si="203"/>
        <v>1149</v>
      </c>
      <c r="B1166" s="4" t="s">
        <v>918</v>
      </c>
      <c r="C1166" s="3">
        <v>2</v>
      </c>
      <c r="D1166" s="3" t="s">
        <v>1571</v>
      </c>
      <c r="E1166" s="4" t="s">
        <v>1205</v>
      </c>
      <c r="F1166" s="3" t="s">
        <v>812</v>
      </c>
      <c r="G1166" s="3"/>
      <c r="H1166" s="3"/>
      <c r="I1166" s="3" t="s">
        <v>2496</v>
      </c>
      <c r="J1166" s="3">
        <v>13.32</v>
      </c>
      <c r="K1166" s="3">
        <v>2800</v>
      </c>
      <c r="L1166" s="3" t="s">
        <v>25</v>
      </c>
      <c r="M1166" s="3">
        <v>1</v>
      </c>
      <c r="N1166" s="28">
        <f t="shared" si="206"/>
        <v>2.8</v>
      </c>
      <c r="O1166" s="40">
        <f t="shared" si="207"/>
        <v>37.295999999999999</v>
      </c>
      <c r="P1166" s="12">
        <v>0</v>
      </c>
      <c r="Q1166" s="46">
        <f t="shared" si="200"/>
        <v>0</v>
      </c>
      <c r="R1166" s="15"/>
      <c r="S1166" s="3">
        <f t="shared" si="201"/>
        <v>2.8</v>
      </c>
      <c r="T1166" s="30" t="s">
        <v>2502</v>
      </c>
      <c r="U1166" s="41">
        <f t="shared" ref="U1166:U1229" si="208">S1166*J1166</f>
        <v>37.295999999999999</v>
      </c>
      <c r="V1166" s="41">
        <f t="shared" ref="V1166:V1229" si="209">Q1166*J1166</f>
        <v>0</v>
      </c>
      <c r="W1166" s="5"/>
      <c r="X1166" s="3">
        <v>1.96</v>
      </c>
      <c r="Y1166" s="3">
        <f t="shared" si="204"/>
        <v>0.83999999999999986</v>
      </c>
      <c r="Z1166" s="3">
        <f t="shared" si="202"/>
        <v>26.107199999999999</v>
      </c>
      <c r="AA1166">
        <v>1960</v>
      </c>
      <c r="AB1166" s="1">
        <f t="shared" si="205"/>
        <v>1.96</v>
      </c>
    </row>
    <row r="1167" spans="1:28" customFormat="1" ht="43.2" x14ac:dyDescent="0.3">
      <c r="A1167" s="3">
        <f t="shared" si="203"/>
        <v>1150</v>
      </c>
      <c r="B1167" s="4" t="s">
        <v>918</v>
      </c>
      <c r="C1167" s="3">
        <v>2</v>
      </c>
      <c r="D1167" s="3" t="s">
        <v>1571</v>
      </c>
      <c r="E1167" s="4" t="s">
        <v>1206</v>
      </c>
      <c r="F1167" s="3" t="s">
        <v>812</v>
      </c>
      <c r="G1167" s="3"/>
      <c r="H1167" s="3"/>
      <c r="I1167" s="3" t="s">
        <v>2496</v>
      </c>
      <c r="J1167" s="3">
        <v>13.32</v>
      </c>
      <c r="K1167" s="3">
        <v>2800</v>
      </c>
      <c r="L1167" s="3" t="s">
        <v>25</v>
      </c>
      <c r="M1167" s="3">
        <v>1</v>
      </c>
      <c r="N1167" s="28">
        <f t="shared" si="206"/>
        <v>2.8</v>
      </c>
      <c r="O1167" s="40">
        <f t="shared" si="207"/>
        <v>37.295999999999999</v>
      </c>
      <c r="P1167" s="12">
        <v>0</v>
      </c>
      <c r="Q1167" s="46">
        <f t="shared" si="200"/>
        <v>0</v>
      </c>
      <c r="R1167" s="15"/>
      <c r="S1167" s="3">
        <f t="shared" si="201"/>
        <v>2.8</v>
      </c>
      <c r="T1167" s="30" t="s">
        <v>2502</v>
      </c>
      <c r="U1167" s="41">
        <f t="shared" si="208"/>
        <v>37.295999999999999</v>
      </c>
      <c r="V1167" s="41">
        <f t="shared" si="209"/>
        <v>0</v>
      </c>
      <c r="W1167" s="5"/>
      <c r="X1167" s="3">
        <v>1.96</v>
      </c>
      <c r="Y1167" s="3">
        <f t="shared" si="204"/>
        <v>0.83999999999999986</v>
      </c>
      <c r="Z1167" s="3">
        <f t="shared" si="202"/>
        <v>26.107199999999999</v>
      </c>
      <c r="AA1167">
        <v>1960</v>
      </c>
      <c r="AB1167" s="1">
        <f t="shared" si="205"/>
        <v>1.96</v>
      </c>
    </row>
    <row r="1168" spans="1:28" customFormat="1" ht="43.2" x14ac:dyDescent="0.3">
      <c r="A1168" s="3">
        <f t="shared" si="203"/>
        <v>1151</v>
      </c>
      <c r="B1168" s="4" t="s">
        <v>918</v>
      </c>
      <c r="C1168" s="3">
        <v>2</v>
      </c>
      <c r="D1168" s="3" t="s">
        <v>1571</v>
      </c>
      <c r="E1168" s="4" t="s">
        <v>1207</v>
      </c>
      <c r="F1168" s="3" t="s">
        <v>812</v>
      </c>
      <c r="G1168" s="3"/>
      <c r="H1168" s="3"/>
      <c r="I1168" s="3" t="s">
        <v>2496</v>
      </c>
      <c r="J1168" s="3">
        <v>13.32</v>
      </c>
      <c r="K1168" s="3">
        <v>2800</v>
      </c>
      <c r="L1168" s="3" t="s">
        <v>25</v>
      </c>
      <c r="M1168" s="3">
        <v>1</v>
      </c>
      <c r="N1168" s="28">
        <f t="shared" si="206"/>
        <v>2.8</v>
      </c>
      <c r="O1168" s="40">
        <f t="shared" si="207"/>
        <v>37.295999999999999</v>
      </c>
      <c r="P1168" s="12">
        <v>0</v>
      </c>
      <c r="Q1168" s="46">
        <f t="shared" si="200"/>
        <v>0</v>
      </c>
      <c r="R1168" s="15"/>
      <c r="S1168" s="3">
        <f t="shared" si="201"/>
        <v>2.8</v>
      </c>
      <c r="T1168" s="30" t="s">
        <v>2502</v>
      </c>
      <c r="U1168" s="41">
        <f t="shared" si="208"/>
        <v>37.295999999999999</v>
      </c>
      <c r="V1168" s="41">
        <f t="shared" si="209"/>
        <v>0</v>
      </c>
      <c r="W1168" s="5"/>
      <c r="X1168" s="3">
        <v>1.96</v>
      </c>
      <c r="Y1168" s="3">
        <f t="shared" si="204"/>
        <v>0.83999999999999986</v>
      </c>
      <c r="Z1168" s="3">
        <f t="shared" si="202"/>
        <v>26.107199999999999</v>
      </c>
      <c r="AA1168">
        <v>1960</v>
      </c>
      <c r="AB1168" s="1">
        <f t="shared" si="205"/>
        <v>1.96</v>
      </c>
    </row>
    <row r="1169" spans="1:28" customFormat="1" ht="43.2" x14ac:dyDescent="0.3">
      <c r="A1169" s="3">
        <f t="shared" si="203"/>
        <v>1152</v>
      </c>
      <c r="B1169" s="4" t="s">
        <v>918</v>
      </c>
      <c r="C1169" s="3">
        <v>2</v>
      </c>
      <c r="D1169" s="3" t="s">
        <v>1571</v>
      </c>
      <c r="E1169" s="4" t="s">
        <v>1208</v>
      </c>
      <c r="F1169" s="3" t="s">
        <v>812</v>
      </c>
      <c r="G1169" s="3"/>
      <c r="H1169" s="3"/>
      <c r="I1169" s="3" t="s">
        <v>2496</v>
      </c>
      <c r="J1169" s="3">
        <v>13.32</v>
      </c>
      <c r="K1169" s="3">
        <v>2800</v>
      </c>
      <c r="L1169" s="3" t="s">
        <v>25</v>
      </c>
      <c r="M1169" s="3">
        <v>1</v>
      </c>
      <c r="N1169" s="28">
        <f t="shared" si="206"/>
        <v>2.8</v>
      </c>
      <c r="O1169" s="40">
        <f t="shared" si="207"/>
        <v>37.295999999999999</v>
      </c>
      <c r="P1169" s="12">
        <v>0</v>
      </c>
      <c r="Q1169" s="46">
        <f t="shared" si="200"/>
        <v>0</v>
      </c>
      <c r="R1169" s="15"/>
      <c r="S1169" s="3">
        <f t="shared" si="201"/>
        <v>2.8</v>
      </c>
      <c r="T1169" s="30" t="s">
        <v>2502</v>
      </c>
      <c r="U1169" s="41">
        <f t="shared" si="208"/>
        <v>37.295999999999999</v>
      </c>
      <c r="V1169" s="41">
        <f t="shared" si="209"/>
        <v>0</v>
      </c>
      <c r="W1169" s="5"/>
      <c r="X1169" s="3">
        <v>1.96</v>
      </c>
      <c r="Y1169" s="3">
        <f t="shared" si="204"/>
        <v>0.83999999999999986</v>
      </c>
      <c r="Z1169" s="3">
        <f t="shared" si="202"/>
        <v>26.107199999999999</v>
      </c>
      <c r="AA1169">
        <v>1960</v>
      </c>
      <c r="AB1169" s="1">
        <f t="shared" si="205"/>
        <v>1.96</v>
      </c>
    </row>
    <row r="1170" spans="1:28" customFormat="1" ht="43.2" x14ac:dyDescent="0.3">
      <c r="A1170" s="3">
        <f t="shared" si="203"/>
        <v>1153</v>
      </c>
      <c r="B1170" s="4" t="s">
        <v>918</v>
      </c>
      <c r="C1170" s="3">
        <v>2</v>
      </c>
      <c r="D1170" s="3" t="s">
        <v>1571</v>
      </c>
      <c r="E1170" s="4" t="s">
        <v>1209</v>
      </c>
      <c r="F1170" s="3" t="s">
        <v>812</v>
      </c>
      <c r="G1170" s="3"/>
      <c r="H1170" s="3"/>
      <c r="I1170" s="3" t="s">
        <v>2496</v>
      </c>
      <c r="J1170" s="3">
        <v>13.32</v>
      </c>
      <c r="K1170" s="3">
        <v>2800</v>
      </c>
      <c r="L1170" s="3" t="s">
        <v>25</v>
      </c>
      <c r="M1170" s="3">
        <v>1</v>
      </c>
      <c r="N1170" s="28">
        <f t="shared" si="206"/>
        <v>2.8</v>
      </c>
      <c r="O1170" s="40">
        <f t="shared" si="207"/>
        <v>37.295999999999999</v>
      </c>
      <c r="P1170" s="12">
        <v>0</v>
      </c>
      <c r="Q1170" s="46">
        <f t="shared" ref="Q1170:Q1233" si="210">N1170*P1170</f>
        <v>0</v>
      </c>
      <c r="R1170" s="15"/>
      <c r="S1170" s="3">
        <f t="shared" ref="S1170:S1233" si="211">N1170-Q1170</f>
        <v>2.8</v>
      </c>
      <c r="T1170" s="30" t="s">
        <v>2502</v>
      </c>
      <c r="U1170" s="41">
        <f t="shared" si="208"/>
        <v>37.295999999999999</v>
      </c>
      <c r="V1170" s="41">
        <f t="shared" si="209"/>
        <v>0</v>
      </c>
      <c r="W1170" s="5"/>
      <c r="X1170" s="3">
        <v>1.96</v>
      </c>
      <c r="Y1170" s="3">
        <f t="shared" si="204"/>
        <v>0.83999999999999986</v>
      </c>
      <c r="Z1170" s="3">
        <f t="shared" si="202"/>
        <v>26.107199999999999</v>
      </c>
      <c r="AA1170">
        <v>1960</v>
      </c>
      <c r="AB1170" s="1">
        <f t="shared" si="205"/>
        <v>1.96</v>
      </c>
    </row>
    <row r="1171" spans="1:28" customFormat="1" ht="43.2" x14ac:dyDescent="0.3">
      <c r="A1171" s="3">
        <f t="shared" si="203"/>
        <v>1154</v>
      </c>
      <c r="B1171" s="4" t="s">
        <v>918</v>
      </c>
      <c r="C1171" s="3">
        <v>2</v>
      </c>
      <c r="D1171" s="3" t="s">
        <v>1571</v>
      </c>
      <c r="E1171" s="4" t="s">
        <v>1210</v>
      </c>
      <c r="F1171" s="3" t="s">
        <v>812</v>
      </c>
      <c r="G1171" s="3"/>
      <c r="H1171" s="3"/>
      <c r="I1171" s="3" t="s">
        <v>2496</v>
      </c>
      <c r="J1171" s="3">
        <v>13.32</v>
      </c>
      <c r="K1171" s="3">
        <v>2800</v>
      </c>
      <c r="L1171" s="3" t="s">
        <v>25</v>
      </c>
      <c r="M1171" s="3">
        <v>1</v>
      </c>
      <c r="N1171" s="28">
        <f t="shared" si="206"/>
        <v>2.8</v>
      </c>
      <c r="O1171" s="40">
        <f t="shared" si="207"/>
        <v>37.295999999999999</v>
      </c>
      <c r="P1171" s="12">
        <v>0</v>
      </c>
      <c r="Q1171" s="46">
        <f t="shared" si="210"/>
        <v>0</v>
      </c>
      <c r="R1171" s="15"/>
      <c r="S1171" s="3">
        <f t="shared" si="211"/>
        <v>2.8</v>
      </c>
      <c r="T1171" s="30" t="s">
        <v>2502</v>
      </c>
      <c r="U1171" s="41">
        <f t="shared" si="208"/>
        <v>37.295999999999999</v>
      </c>
      <c r="V1171" s="41">
        <f t="shared" si="209"/>
        <v>0</v>
      </c>
      <c r="W1171" s="5"/>
      <c r="X1171" s="3">
        <v>1.96</v>
      </c>
      <c r="Y1171" s="3">
        <f t="shared" si="204"/>
        <v>0.83999999999999986</v>
      </c>
      <c r="Z1171" s="3">
        <f t="shared" ref="Z1171:Z1234" si="212">X1171*J1171*M1171</f>
        <v>26.107199999999999</v>
      </c>
      <c r="AA1171">
        <v>1960</v>
      </c>
      <c r="AB1171" s="1">
        <f t="shared" si="205"/>
        <v>1.96</v>
      </c>
    </row>
    <row r="1172" spans="1:28" customFormat="1" ht="43.2" x14ac:dyDescent="0.3">
      <c r="A1172" s="3">
        <f t="shared" ref="A1172:A1235" si="213">A1171+1</f>
        <v>1155</v>
      </c>
      <c r="B1172" s="4" t="s">
        <v>918</v>
      </c>
      <c r="C1172" s="3">
        <v>2</v>
      </c>
      <c r="D1172" s="3" t="s">
        <v>1571</v>
      </c>
      <c r="E1172" s="4" t="s">
        <v>1211</v>
      </c>
      <c r="F1172" s="3" t="s">
        <v>812</v>
      </c>
      <c r="G1172" s="3"/>
      <c r="H1172" s="3"/>
      <c r="I1172" s="3" t="s">
        <v>2496</v>
      </c>
      <c r="J1172" s="3">
        <v>13.32</v>
      </c>
      <c r="K1172" s="3">
        <v>2800</v>
      </c>
      <c r="L1172" s="3" t="s">
        <v>25</v>
      </c>
      <c r="M1172" s="3">
        <v>1</v>
      </c>
      <c r="N1172" s="28">
        <f t="shared" si="206"/>
        <v>2.8</v>
      </c>
      <c r="O1172" s="40">
        <f t="shared" si="207"/>
        <v>37.295999999999999</v>
      </c>
      <c r="P1172" s="12">
        <v>0</v>
      </c>
      <c r="Q1172" s="46">
        <f t="shared" si="210"/>
        <v>0</v>
      </c>
      <c r="R1172" s="15"/>
      <c r="S1172" s="3">
        <f t="shared" si="211"/>
        <v>2.8</v>
      </c>
      <c r="T1172" s="30" t="s">
        <v>2502</v>
      </c>
      <c r="U1172" s="41">
        <f t="shared" si="208"/>
        <v>37.295999999999999</v>
      </c>
      <c r="V1172" s="41">
        <f t="shared" si="209"/>
        <v>0</v>
      </c>
      <c r="W1172" s="5"/>
      <c r="X1172" s="3">
        <v>1.96</v>
      </c>
      <c r="Y1172" s="3">
        <f t="shared" si="204"/>
        <v>0.83999999999999986</v>
      </c>
      <c r="Z1172" s="3">
        <f t="shared" si="212"/>
        <v>26.107199999999999</v>
      </c>
      <c r="AA1172">
        <v>1960</v>
      </c>
      <c r="AB1172" s="1">
        <f t="shared" si="205"/>
        <v>1.96</v>
      </c>
    </row>
    <row r="1173" spans="1:28" customFormat="1" ht="43.2" x14ac:dyDescent="0.3">
      <c r="A1173" s="3">
        <f t="shared" si="213"/>
        <v>1156</v>
      </c>
      <c r="B1173" s="4" t="s">
        <v>918</v>
      </c>
      <c r="C1173" s="3">
        <v>2</v>
      </c>
      <c r="D1173" s="3" t="s">
        <v>1571</v>
      </c>
      <c r="E1173" s="4" t="s">
        <v>1212</v>
      </c>
      <c r="F1173" s="3" t="s">
        <v>812</v>
      </c>
      <c r="G1173" s="3"/>
      <c r="H1173" s="3"/>
      <c r="I1173" s="3" t="s">
        <v>2496</v>
      </c>
      <c r="J1173" s="3">
        <v>13.32</v>
      </c>
      <c r="K1173" s="3">
        <v>2800</v>
      </c>
      <c r="L1173" s="3" t="s">
        <v>25</v>
      </c>
      <c r="M1173" s="3">
        <v>1</v>
      </c>
      <c r="N1173" s="28">
        <f t="shared" si="206"/>
        <v>2.8</v>
      </c>
      <c r="O1173" s="40">
        <f t="shared" si="207"/>
        <v>37.295999999999999</v>
      </c>
      <c r="P1173" s="12">
        <v>0</v>
      </c>
      <c r="Q1173" s="46">
        <f t="shared" si="210"/>
        <v>0</v>
      </c>
      <c r="R1173" s="15"/>
      <c r="S1173" s="3">
        <f t="shared" si="211"/>
        <v>2.8</v>
      </c>
      <c r="T1173" s="30" t="s">
        <v>2502</v>
      </c>
      <c r="U1173" s="41">
        <f t="shared" si="208"/>
        <v>37.295999999999999</v>
      </c>
      <c r="V1173" s="41">
        <f t="shared" si="209"/>
        <v>0</v>
      </c>
      <c r="W1173" s="5"/>
      <c r="X1173" s="3">
        <v>1.96</v>
      </c>
      <c r="Y1173" s="3">
        <f t="shared" si="204"/>
        <v>0.83999999999999986</v>
      </c>
      <c r="Z1173" s="3">
        <f t="shared" si="212"/>
        <v>26.107199999999999</v>
      </c>
      <c r="AA1173">
        <v>1960</v>
      </c>
      <c r="AB1173" s="1">
        <f t="shared" si="205"/>
        <v>1.96</v>
      </c>
    </row>
    <row r="1174" spans="1:28" customFormat="1" ht="43.2" x14ac:dyDescent="0.3">
      <c r="A1174" s="3">
        <f t="shared" si="213"/>
        <v>1157</v>
      </c>
      <c r="B1174" s="4" t="s">
        <v>918</v>
      </c>
      <c r="C1174" s="3">
        <v>2</v>
      </c>
      <c r="D1174" s="3" t="s">
        <v>1571</v>
      </c>
      <c r="E1174" s="4" t="s">
        <v>1213</v>
      </c>
      <c r="F1174" s="3" t="s">
        <v>812</v>
      </c>
      <c r="G1174" s="3"/>
      <c r="H1174" s="3"/>
      <c r="I1174" s="3" t="s">
        <v>2496</v>
      </c>
      <c r="J1174" s="3">
        <v>13.32</v>
      </c>
      <c r="K1174" s="3">
        <v>2800</v>
      </c>
      <c r="L1174" s="3" t="s">
        <v>25</v>
      </c>
      <c r="M1174" s="3">
        <v>1</v>
      </c>
      <c r="N1174" s="28">
        <f t="shared" si="206"/>
        <v>2.8</v>
      </c>
      <c r="O1174" s="40">
        <f t="shared" si="207"/>
        <v>37.295999999999999</v>
      </c>
      <c r="P1174" s="12">
        <v>0</v>
      </c>
      <c r="Q1174" s="46">
        <f t="shared" si="210"/>
        <v>0</v>
      </c>
      <c r="R1174" s="15"/>
      <c r="S1174" s="3">
        <f t="shared" si="211"/>
        <v>2.8</v>
      </c>
      <c r="T1174" s="30" t="s">
        <v>2502</v>
      </c>
      <c r="U1174" s="41">
        <f t="shared" si="208"/>
        <v>37.295999999999999</v>
      </c>
      <c r="V1174" s="41">
        <f t="shared" si="209"/>
        <v>0</v>
      </c>
      <c r="W1174" s="5"/>
      <c r="X1174" s="3">
        <v>1.96</v>
      </c>
      <c r="Y1174" s="3">
        <f t="shared" si="204"/>
        <v>0.83999999999999986</v>
      </c>
      <c r="Z1174" s="3">
        <f t="shared" si="212"/>
        <v>26.107199999999999</v>
      </c>
      <c r="AA1174">
        <v>1960</v>
      </c>
      <c r="AB1174" s="1">
        <f t="shared" si="205"/>
        <v>1.96</v>
      </c>
    </row>
    <row r="1175" spans="1:28" customFormat="1" ht="43.2" x14ac:dyDescent="0.3">
      <c r="A1175" s="3">
        <f t="shared" si="213"/>
        <v>1158</v>
      </c>
      <c r="B1175" s="4" t="s">
        <v>918</v>
      </c>
      <c r="C1175" s="3">
        <v>2</v>
      </c>
      <c r="D1175" s="3" t="s">
        <v>1571</v>
      </c>
      <c r="E1175" s="4" t="s">
        <v>1214</v>
      </c>
      <c r="F1175" s="3" t="s">
        <v>812</v>
      </c>
      <c r="G1175" s="3"/>
      <c r="H1175" s="3"/>
      <c r="I1175" s="3" t="s">
        <v>2496</v>
      </c>
      <c r="J1175" s="3">
        <v>13.32</v>
      </c>
      <c r="K1175" s="3">
        <v>2800</v>
      </c>
      <c r="L1175" s="3" t="s">
        <v>25</v>
      </c>
      <c r="M1175" s="3">
        <v>1</v>
      </c>
      <c r="N1175" s="28">
        <f t="shared" si="206"/>
        <v>2.8</v>
      </c>
      <c r="O1175" s="40">
        <f t="shared" si="207"/>
        <v>37.295999999999999</v>
      </c>
      <c r="P1175" s="12">
        <v>0</v>
      </c>
      <c r="Q1175" s="46">
        <f t="shared" si="210"/>
        <v>0</v>
      </c>
      <c r="R1175" s="15"/>
      <c r="S1175" s="3">
        <f t="shared" si="211"/>
        <v>2.8</v>
      </c>
      <c r="T1175" s="30" t="s">
        <v>2502</v>
      </c>
      <c r="U1175" s="41">
        <f t="shared" si="208"/>
        <v>37.295999999999999</v>
      </c>
      <c r="V1175" s="41">
        <f t="shared" si="209"/>
        <v>0</v>
      </c>
      <c r="W1175" s="5"/>
      <c r="X1175" s="3">
        <v>1.96</v>
      </c>
      <c r="Y1175" s="3">
        <f t="shared" si="204"/>
        <v>0.83999999999999986</v>
      </c>
      <c r="Z1175" s="3">
        <f t="shared" si="212"/>
        <v>26.107199999999999</v>
      </c>
      <c r="AA1175">
        <v>1960</v>
      </c>
      <c r="AB1175" s="1">
        <f t="shared" si="205"/>
        <v>1.96</v>
      </c>
    </row>
    <row r="1176" spans="1:28" customFormat="1" ht="43.2" x14ac:dyDescent="0.3">
      <c r="A1176" s="3">
        <f t="shared" si="213"/>
        <v>1159</v>
      </c>
      <c r="B1176" s="4" t="s">
        <v>918</v>
      </c>
      <c r="C1176" s="3">
        <v>2</v>
      </c>
      <c r="D1176" s="3" t="s">
        <v>1571</v>
      </c>
      <c r="E1176" s="4" t="s">
        <v>1215</v>
      </c>
      <c r="F1176" s="3" t="s">
        <v>812</v>
      </c>
      <c r="G1176" s="3"/>
      <c r="H1176" s="3"/>
      <c r="I1176" s="3" t="s">
        <v>2496</v>
      </c>
      <c r="J1176" s="3">
        <v>13.32</v>
      </c>
      <c r="K1176" s="3">
        <v>2800</v>
      </c>
      <c r="L1176" s="3" t="s">
        <v>25</v>
      </c>
      <c r="M1176" s="3">
        <v>1</v>
      </c>
      <c r="N1176" s="28">
        <f t="shared" si="206"/>
        <v>2.8</v>
      </c>
      <c r="O1176" s="40">
        <f t="shared" si="207"/>
        <v>37.295999999999999</v>
      </c>
      <c r="P1176" s="12">
        <v>0</v>
      </c>
      <c r="Q1176" s="46">
        <f t="shared" si="210"/>
        <v>0</v>
      </c>
      <c r="R1176" s="15"/>
      <c r="S1176" s="3">
        <f t="shared" si="211"/>
        <v>2.8</v>
      </c>
      <c r="T1176" s="30" t="s">
        <v>2502</v>
      </c>
      <c r="U1176" s="41">
        <f t="shared" si="208"/>
        <v>37.295999999999999</v>
      </c>
      <c r="V1176" s="41">
        <f t="shared" si="209"/>
        <v>0</v>
      </c>
      <c r="W1176" s="5"/>
      <c r="X1176" s="3">
        <v>1.96</v>
      </c>
      <c r="Y1176" s="3">
        <f t="shared" si="204"/>
        <v>0.83999999999999986</v>
      </c>
      <c r="Z1176" s="3">
        <f t="shared" si="212"/>
        <v>26.107199999999999</v>
      </c>
      <c r="AA1176">
        <v>1960</v>
      </c>
      <c r="AB1176" s="1">
        <f t="shared" si="205"/>
        <v>1.96</v>
      </c>
    </row>
    <row r="1177" spans="1:28" customFormat="1" ht="43.2" x14ac:dyDescent="0.3">
      <c r="A1177" s="3">
        <f t="shared" si="213"/>
        <v>1160</v>
      </c>
      <c r="B1177" s="4" t="s">
        <v>918</v>
      </c>
      <c r="C1177" s="3">
        <v>2</v>
      </c>
      <c r="D1177" s="3" t="s">
        <v>1571</v>
      </c>
      <c r="E1177" s="4" t="s">
        <v>1216</v>
      </c>
      <c r="F1177" s="3" t="s">
        <v>812</v>
      </c>
      <c r="G1177" s="3"/>
      <c r="H1177" s="3"/>
      <c r="I1177" s="3" t="s">
        <v>2496</v>
      </c>
      <c r="J1177" s="3">
        <v>13.32</v>
      </c>
      <c r="K1177" s="3">
        <v>2800</v>
      </c>
      <c r="L1177" s="3" t="s">
        <v>25</v>
      </c>
      <c r="M1177" s="3">
        <v>1</v>
      </c>
      <c r="N1177" s="28">
        <f t="shared" si="206"/>
        <v>2.8</v>
      </c>
      <c r="O1177" s="40">
        <f t="shared" si="207"/>
        <v>37.295999999999999</v>
      </c>
      <c r="P1177" s="12">
        <v>0</v>
      </c>
      <c r="Q1177" s="46">
        <f t="shared" si="210"/>
        <v>0</v>
      </c>
      <c r="R1177" s="15"/>
      <c r="S1177" s="3">
        <f t="shared" si="211"/>
        <v>2.8</v>
      </c>
      <c r="T1177" s="30" t="s">
        <v>2502</v>
      </c>
      <c r="U1177" s="41">
        <f t="shared" si="208"/>
        <v>37.295999999999999</v>
      </c>
      <c r="V1177" s="41">
        <f t="shared" si="209"/>
        <v>0</v>
      </c>
      <c r="W1177" s="5"/>
      <c r="X1177" s="3">
        <v>1.96</v>
      </c>
      <c r="Y1177" s="3">
        <f t="shared" si="204"/>
        <v>0.83999999999999986</v>
      </c>
      <c r="Z1177" s="3">
        <f t="shared" si="212"/>
        <v>26.107199999999999</v>
      </c>
      <c r="AA1177">
        <v>1960</v>
      </c>
      <c r="AB1177" s="1">
        <f t="shared" si="205"/>
        <v>1.96</v>
      </c>
    </row>
    <row r="1178" spans="1:28" customFormat="1" ht="43.2" x14ac:dyDescent="0.3">
      <c r="A1178" s="3">
        <f t="shared" si="213"/>
        <v>1161</v>
      </c>
      <c r="B1178" s="4" t="s">
        <v>918</v>
      </c>
      <c r="C1178" s="3">
        <v>2</v>
      </c>
      <c r="D1178" s="3" t="s">
        <v>1571</v>
      </c>
      <c r="E1178" s="4" t="s">
        <v>1217</v>
      </c>
      <c r="F1178" s="3" t="s">
        <v>812</v>
      </c>
      <c r="G1178" s="3"/>
      <c r="H1178" s="3"/>
      <c r="I1178" s="3" t="s">
        <v>2496</v>
      </c>
      <c r="J1178" s="3">
        <v>13.32</v>
      </c>
      <c r="K1178" s="3">
        <v>2800</v>
      </c>
      <c r="L1178" s="3" t="s">
        <v>25</v>
      </c>
      <c r="M1178" s="3">
        <v>1</v>
      </c>
      <c r="N1178" s="28">
        <f t="shared" si="206"/>
        <v>2.8</v>
      </c>
      <c r="O1178" s="40">
        <f t="shared" si="207"/>
        <v>37.295999999999999</v>
      </c>
      <c r="P1178" s="12">
        <v>0</v>
      </c>
      <c r="Q1178" s="46">
        <f t="shared" si="210"/>
        <v>0</v>
      </c>
      <c r="R1178" s="15"/>
      <c r="S1178" s="3">
        <f t="shared" si="211"/>
        <v>2.8</v>
      </c>
      <c r="T1178" s="30" t="s">
        <v>2502</v>
      </c>
      <c r="U1178" s="41">
        <f t="shared" si="208"/>
        <v>37.295999999999999</v>
      </c>
      <c r="V1178" s="41">
        <f t="shared" si="209"/>
        <v>0</v>
      </c>
      <c r="W1178" s="5"/>
      <c r="X1178" s="3">
        <v>1.96</v>
      </c>
      <c r="Y1178" s="3">
        <f t="shared" si="204"/>
        <v>0.83999999999999986</v>
      </c>
      <c r="Z1178" s="3">
        <f t="shared" si="212"/>
        <v>26.107199999999999</v>
      </c>
      <c r="AA1178">
        <v>1960</v>
      </c>
      <c r="AB1178" s="1">
        <f t="shared" si="205"/>
        <v>1.96</v>
      </c>
    </row>
    <row r="1179" spans="1:28" customFormat="1" ht="43.2" x14ac:dyDescent="0.3">
      <c r="A1179" s="3">
        <f t="shared" si="213"/>
        <v>1162</v>
      </c>
      <c r="B1179" s="4" t="s">
        <v>918</v>
      </c>
      <c r="C1179" s="3">
        <v>2</v>
      </c>
      <c r="D1179" s="3" t="s">
        <v>1571</v>
      </c>
      <c r="E1179" s="4" t="s">
        <v>1218</v>
      </c>
      <c r="F1179" s="3" t="s">
        <v>812</v>
      </c>
      <c r="G1179" s="3"/>
      <c r="H1179" s="3"/>
      <c r="I1179" s="3" t="s">
        <v>2496</v>
      </c>
      <c r="J1179" s="3">
        <v>13.32</v>
      </c>
      <c r="K1179" s="3">
        <v>2800</v>
      </c>
      <c r="L1179" s="3" t="s">
        <v>25</v>
      </c>
      <c r="M1179" s="3">
        <v>1</v>
      </c>
      <c r="N1179" s="28">
        <f t="shared" si="206"/>
        <v>2.8</v>
      </c>
      <c r="O1179" s="40">
        <f t="shared" si="207"/>
        <v>37.295999999999999</v>
      </c>
      <c r="P1179" s="12">
        <v>0</v>
      </c>
      <c r="Q1179" s="46">
        <f t="shared" si="210"/>
        <v>0</v>
      </c>
      <c r="R1179" s="15"/>
      <c r="S1179" s="3">
        <f t="shared" si="211"/>
        <v>2.8</v>
      </c>
      <c r="T1179" s="30" t="s">
        <v>2502</v>
      </c>
      <c r="U1179" s="41">
        <f t="shared" si="208"/>
        <v>37.295999999999999</v>
      </c>
      <c r="V1179" s="41">
        <f t="shared" si="209"/>
        <v>0</v>
      </c>
      <c r="W1179" s="5"/>
      <c r="X1179" s="3">
        <v>1.96</v>
      </c>
      <c r="Y1179" s="3">
        <f t="shared" si="204"/>
        <v>0.83999999999999986</v>
      </c>
      <c r="Z1179" s="3">
        <f t="shared" si="212"/>
        <v>26.107199999999999</v>
      </c>
      <c r="AA1179">
        <v>1960</v>
      </c>
      <c r="AB1179" s="1">
        <f t="shared" si="205"/>
        <v>1.96</v>
      </c>
    </row>
    <row r="1180" spans="1:28" customFormat="1" ht="43.2" x14ac:dyDescent="0.3">
      <c r="A1180" s="3">
        <f t="shared" si="213"/>
        <v>1163</v>
      </c>
      <c r="B1180" s="4" t="s">
        <v>918</v>
      </c>
      <c r="C1180" s="3">
        <v>2</v>
      </c>
      <c r="D1180" s="3" t="s">
        <v>1571</v>
      </c>
      <c r="E1180" s="4" t="s">
        <v>1219</v>
      </c>
      <c r="F1180" s="3" t="s">
        <v>812</v>
      </c>
      <c r="G1180" s="3"/>
      <c r="H1180" s="3"/>
      <c r="I1180" s="3" t="s">
        <v>2496</v>
      </c>
      <c r="J1180" s="3">
        <v>13.32</v>
      </c>
      <c r="K1180" s="3">
        <v>2800</v>
      </c>
      <c r="L1180" s="3" t="s">
        <v>25</v>
      </c>
      <c r="M1180" s="3">
        <v>1</v>
      </c>
      <c r="N1180" s="28">
        <f t="shared" si="206"/>
        <v>2.8</v>
      </c>
      <c r="O1180" s="40">
        <f t="shared" si="207"/>
        <v>37.295999999999999</v>
      </c>
      <c r="P1180" s="12">
        <v>0</v>
      </c>
      <c r="Q1180" s="46">
        <f t="shared" si="210"/>
        <v>0</v>
      </c>
      <c r="R1180" s="15"/>
      <c r="S1180" s="3">
        <f t="shared" si="211"/>
        <v>2.8</v>
      </c>
      <c r="T1180" s="30" t="s">
        <v>2502</v>
      </c>
      <c r="U1180" s="41">
        <f t="shared" si="208"/>
        <v>37.295999999999999</v>
      </c>
      <c r="V1180" s="41">
        <f t="shared" si="209"/>
        <v>0</v>
      </c>
      <c r="W1180" s="5"/>
      <c r="X1180" s="3">
        <v>1.96</v>
      </c>
      <c r="Y1180" s="3">
        <f t="shared" si="204"/>
        <v>0.83999999999999986</v>
      </c>
      <c r="Z1180" s="3">
        <f t="shared" si="212"/>
        <v>26.107199999999999</v>
      </c>
      <c r="AA1180">
        <v>1960</v>
      </c>
      <c r="AB1180" s="1">
        <f t="shared" si="205"/>
        <v>1.96</v>
      </c>
    </row>
    <row r="1181" spans="1:28" customFormat="1" ht="43.2" x14ac:dyDescent="0.3">
      <c r="A1181" s="3">
        <f t="shared" si="213"/>
        <v>1164</v>
      </c>
      <c r="B1181" s="4" t="s">
        <v>918</v>
      </c>
      <c r="C1181" s="3">
        <v>2</v>
      </c>
      <c r="D1181" s="3" t="s">
        <v>1571</v>
      </c>
      <c r="E1181" s="4" t="s">
        <v>1220</v>
      </c>
      <c r="F1181" s="3" t="s">
        <v>812</v>
      </c>
      <c r="G1181" s="3"/>
      <c r="H1181" s="3"/>
      <c r="I1181" s="3" t="s">
        <v>2496</v>
      </c>
      <c r="J1181" s="3">
        <v>13.32</v>
      </c>
      <c r="K1181" s="3">
        <v>2800</v>
      </c>
      <c r="L1181" s="3" t="s">
        <v>25</v>
      </c>
      <c r="M1181" s="3">
        <v>1</v>
      </c>
      <c r="N1181" s="28">
        <f t="shared" si="206"/>
        <v>2.8</v>
      </c>
      <c r="O1181" s="40">
        <f t="shared" si="207"/>
        <v>37.295999999999999</v>
      </c>
      <c r="P1181" s="12">
        <v>0</v>
      </c>
      <c r="Q1181" s="46">
        <f t="shared" si="210"/>
        <v>0</v>
      </c>
      <c r="R1181" s="15"/>
      <c r="S1181" s="3">
        <f t="shared" si="211"/>
        <v>2.8</v>
      </c>
      <c r="T1181" s="30" t="s">
        <v>2502</v>
      </c>
      <c r="U1181" s="41">
        <f t="shared" si="208"/>
        <v>37.295999999999999</v>
      </c>
      <c r="V1181" s="41">
        <f t="shared" si="209"/>
        <v>0</v>
      </c>
      <c r="W1181" s="5"/>
      <c r="X1181" s="3">
        <v>1.96</v>
      </c>
      <c r="Y1181" s="3">
        <f t="shared" si="204"/>
        <v>0.83999999999999986</v>
      </c>
      <c r="Z1181" s="3">
        <f t="shared" si="212"/>
        <v>26.107199999999999</v>
      </c>
      <c r="AA1181">
        <v>1960</v>
      </c>
      <c r="AB1181" s="1">
        <f t="shared" si="205"/>
        <v>1.96</v>
      </c>
    </row>
    <row r="1182" spans="1:28" customFormat="1" ht="43.2" x14ac:dyDescent="0.3">
      <c r="A1182" s="3">
        <f t="shared" si="213"/>
        <v>1165</v>
      </c>
      <c r="B1182" s="4" t="s">
        <v>918</v>
      </c>
      <c r="C1182" s="3">
        <v>2</v>
      </c>
      <c r="D1182" s="3" t="s">
        <v>1571</v>
      </c>
      <c r="E1182" s="4" t="s">
        <v>1221</v>
      </c>
      <c r="F1182" s="3" t="s">
        <v>812</v>
      </c>
      <c r="G1182" s="3"/>
      <c r="H1182" s="3"/>
      <c r="I1182" s="3" t="s">
        <v>2496</v>
      </c>
      <c r="J1182" s="3">
        <v>13.32</v>
      </c>
      <c r="K1182" s="3">
        <v>2800</v>
      </c>
      <c r="L1182" s="3" t="s">
        <v>25</v>
      </c>
      <c r="M1182" s="3">
        <v>1</v>
      </c>
      <c r="N1182" s="28">
        <f t="shared" si="206"/>
        <v>2.8</v>
      </c>
      <c r="O1182" s="40">
        <f t="shared" si="207"/>
        <v>37.295999999999999</v>
      </c>
      <c r="P1182" s="12">
        <v>0</v>
      </c>
      <c r="Q1182" s="46">
        <f t="shared" si="210"/>
        <v>0</v>
      </c>
      <c r="R1182" s="15"/>
      <c r="S1182" s="3">
        <f t="shared" si="211"/>
        <v>2.8</v>
      </c>
      <c r="T1182" s="30" t="s">
        <v>2502</v>
      </c>
      <c r="U1182" s="41">
        <f t="shared" si="208"/>
        <v>37.295999999999999</v>
      </c>
      <c r="V1182" s="41">
        <f t="shared" si="209"/>
        <v>0</v>
      </c>
      <c r="W1182" s="5"/>
      <c r="X1182" s="3">
        <v>1.96</v>
      </c>
      <c r="Y1182" s="3">
        <f t="shared" si="204"/>
        <v>0.83999999999999986</v>
      </c>
      <c r="Z1182" s="3">
        <f t="shared" si="212"/>
        <v>26.107199999999999</v>
      </c>
      <c r="AA1182">
        <v>1960</v>
      </c>
      <c r="AB1182" s="1">
        <f t="shared" si="205"/>
        <v>1.96</v>
      </c>
    </row>
    <row r="1183" spans="1:28" customFormat="1" ht="43.2" x14ac:dyDescent="0.3">
      <c r="A1183" s="3">
        <f t="shared" si="213"/>
        <v>1166</v>
      </c>
      <c r="B1183" s="4" t="s">
        <v>918</v>
      </c>
      <c r="C1183" s="3">
        <v>2</v>
      </c>
      <c r="D1183" s="3" t="s">
        <v>1571</v>
      </c>
      <c r="E1183" s="4" t="s">
        <v>1222</v>
      </c>
      <c r="F1183" s="3" t="s">
        <v>812</v>
      </c>
      <c r="G1183" s="3"/>
      <c r="H1183" s="3"/>
      <c r="I1183" s="3" t="s">
        <v>2496</v>
      </c>
      <c r="J1183" s="3">
        <v>13.32</v>
      </c>
      <c r="K1183" s="3">
        <v>2800</v>
      </c>
      <c r="L1183" s="3" t="s">
        <v>25</v>
      </c>
      <c r="M1183" s="3">
        <v>1</v>
      </c>
      <c r="N1183" s="28">
        <f t="shared" si="206"/>
        <v>2.8</v>
      </c>
      <c r="O1183" s="40">
        <f t="shared" si="207"/>
        <v>37.295999999999999</v>
      </c>
      <c r="P1183" s="12">
        <v>0</v>
      </c>
      <c r="Q1183" s="46">
        <f t="shared" si="210"/>
        <v>0</v>
      </c>
      <c r="R1183" s="15"/>
      <c r="S1183" s="3">
        <f t="shared" si="211"/>
        <v>2.8</v>
      </c>
      <c r="T1183" s="30" t="s">
        <v>2502</v>
      </c>
      <c r="U1183" s="41">
        <f t="shared" si="208"/>
        <v>37.295999999999999</v>
      </c>
      <c r="V1183" s="41">
        <f t="shared" si="209"/>
        <v>0</v>
      </c>
      <c r="W1183" s="5"/>
      <c r="X1183" s="3">
        <v>1.96</v>
      </c>
      <c r="Y1183" s="3">
        <f t="shared" si="204"/>
        <v>0.83999999999999986</v>
      </c>
      <c r="Z1183" s="3">
        <f t="shared" si="212"/>
        <v>26.107199999999999</v>
      </c>
      <c r="AA1183">
        <v>1960</v>
      </c>
      <c r="AB1183" s="1">
        <f t="shared" si="205"/>
        <v>1.96</v>
      </c>
    </row>
    <row r="1184" spans="1:28" customFormat="1" ht="43.2" x14ac:dyDescent="0.3">
      <c r="A1184" s="3">
        <f t="shared" si="213"/>
        <v>1167</v>
      </c>
      <c r="B1184" s="4" t="s">
        <v>918</v>
      </c>
      <c r="C1184" s="3">
        <v>2</v>
      </c>
      <c r="D1184" s="3" t="s">
        <v>1571</v>
      </c>
      <c r="E1184" s="4" t="s">
        <v>1223</v>
      </c>
      <c r="F1184" s="3" t="s">
        <v>812</v>
      </c>
      <c r="G1184" s="3"/>
      <c r="H1184" s="3"/>
      <c r="I1184" s="3" t="s">
        <v>2496</v>
      </c>
      <c r="J1184" s="3">
        <v>13.32</v>
      </c>
      <c r="K1184" s="3">
        <v>2800</v>
      </c>
      <c r="L1184" s="3" t="s">
        <v>25</v>
      </c>
      <c r="M1184" s="3">
        <v>1</v>
      </c>
      <c r="N1184" s="28">
        <f t="shared" si="206"/>
        <v>2.8</v>
      </c>
      <c r="O1184" s="40">
        <f t="shared" si="207"/>
        <v>37.295999999999999</v>
      </c>
      <c r="P1184" s="12">
        <v>0</v>
      </c>
      <c r="Q1184" s="46">
        <f t="shared" si="210"/>
        <v>0</v>
      </c>
      <c r="R1184" s="15"/>
      <c r="S1184" s="3">
        <f t="shared" si="211"/>
        <v>2.8</v>
      </c>
      <c r="T1184" s="30" t="s">
        <v>2502</v>
      </c>
      <c r="U1184" s="41">
        <f t="shared" si="208"/>
        <v>37.295999999999999</v>
      </c>
      <c r="V1184" s="41">
        <f t="shared" si="209"/>
        <v>0</v>
      </c>
      <c r="W1184" s="5"/>
      <c r="X1184" s="3">
        <v>1.96</v>
      </c>
      <c r="Y1184" s="3">
        <f t="shared" si="204"/>
        <v>0.83999999999999986</v>
      </c>
      <c r="Z1184" s="3">
        <f t="shared" si="212"/>
        <v>26.107199999999999</v>
      </c>
      <c r="AA1184">
        <v>1960</v>
      </c>
      <c r="AB1184" s="1">
        <f t="shared" si="205"/>
        <v>1.96</v>
      </c>
    </row>
    <row r="1185" spans="1:28" customFormat="1" ht="43.2" x14ac:dyDescent="0.3">
      <c r="A1185" s="3">
        <f t="shared" si="213"/>
        <v>1168</v>
      </c>
      <c r="B1185" s="4" t="s">
        <v>918</v>
      </c>
      <c r="C1185" s="3">
        <v>2</v>
      </c>
      <c r="D1185" s="3" t="s">
        <v>1571</v>
      </c>
      <c r="E1185" s="4" t="s">
        <v>1224</v>
      </c>
      <c r="F1185" s="3" t="s">
        <v>812</v>
      </c>
      <c r="G1185" s="3"/>
      <c r="H1185" s="3"/>
      <c r="I1185" s="3" t="s">
        <v>2496</v>
      </c>
      <c r="J1185" s="3">
        <v>13.32</v>
      </c>
      <c r="K1185" s="3">
        <v>2800</v>
      </c>
      <c r="L1185" s="3" t="s">
        <v>25</v>
      </c>
      <c r="M1185" s="3">
        <v>1</v>
      </c>
      <c r="N1185" s="28">
        <f t="shared" si="206"/>
        <v>2.8</v>
      </c>
      <c r="O1185" s="40">
        <f t="shared" si="207"/>
        <v>37.295999999999999</v>
      </c>
      <c r="P1185" s="12">
        <v>0</v>
      </c>
      <c r="Q1185" s="46">
        <f t="shared" si="210"/>
        <v>0</v>
      </c>
      <c r="R1185" s="15"/>
      <c r="S1185" s="3">
        <f t="shared" si="211"/>
        <v>2.8</v>
      </c>
      <c r="T1185" s="30" t="s">
        <v>2502</v>
      </c>
      <c r="U1185" s="41">
        <f t="shared" si="208"/>
        <v>37.295999999999999</v>
      </c>
      <c r="V1185" s="41">
        <f t="shared" si="209"/>
        <v>0</v>
      </c>
      <c r="W1185" s="5"/>
      <c r="X1185" s="3">
        <v>1.96</v>
      </c>
      <c r="Y1185" s="3">
        <f t="shared" si="204"/>
        <v>0.83999999999999986</v>
      </c>
      <c r="Z1185" s="3">
        <f t="shared" si="212"/>
        <v>26.107199999999999</v>
      </c>
      <c r="AA1185">
        <v>1960</v>
      </c>
      <c r="AB1185" s="1">
        <f t="shared" si="205"/>
        <v>1.96</v>
      </c>
    </row>
    <row r="1186" spans="1:28" customFormat="1" ht="43.2" x14ac:dyDescent="0.3">
      <c r="A1186" s="3">
        <f t="shared" si="213"/>
        <v>1169</v>
      </c>
      <c r="B1186" s="4" t="s">
        <v>918</v>
      </c>
      <c r="C1186" s="3">
        <v>2</v>
      </c>
      <c r="D1186" s="3" t="s">
        <v>1571</v>
      </c>
      <c r="E1186" s="4" t="s">
        <v>1225</v>
      </c>
      <c r="F1186" s="3" t="s">
        <v>812</v>
      </c>
      <c r="G1186" s="3"/>
      <c r="H1186" s="3"/>
      <c r="I1186" s="3" t="s">
        <v>2496</v>
      </c>
      <c r="J1186" s="3">
        <v>13.32</v>
      </c>
      <c r="K1186" s="3">
        <v>2800</v>
      </c>
      <c r="L1186" s="3" t="s">
        <v>25</v>
      </c>
      <c r="M1186" s="3">
        <v>1</v>
      </c>
      <c r="N1186" s="28">
        <f t="shared" si="206"/>
        <v>2.8</v>
      </c>
      <c r="O1186" s="40">
        <f t="shared" si="207"/>
        <v>37.295999999999999</v>
      </c>
      <c r="P1186" s="12">
        <v>0</v>
      </c>
      <c r="Q1186" s="46">
        <f t="shared" si="210"/>
        <v>0</v>
      </c>
      <c r="R1186" s="15"/>
      <c r="S1186" s="3">
        <f t="shared" si="211"/>
        <v>2.8</v>
      </c>
      <c r="T1186" s="30" t="s">
        <v>2502</v>
      </c>
      <c r="U1186" s="41">
        <f t="shared" si="208"/>
        <v>37.295999999999999</v>
      </c>
      <c r="V1186" s="41">
        <f t="shared" si="209"/>
        <v>0</v>
      </c>
      <c r="W1186" s="5"/>
      <c r="X1186" s="3">
        <v>1.96</v>
      </c>
      <c r="Y1186" s="3">
        <f t="shared" si="204"/>
        <v>0.83999999999999986</v>
      </c>
      <c r="Z1186" s="3">
        <f t="shared" si="212"/>
        <v>26.107199999999999</v>
      </c>
      <c r="AA1186">
        <v>1960</v>
      </c>
      <c r="AB1186" s="1">
        <f t="shared" si="205"/>
        <v>1.96</v>
      </c>
    </row>
    <row r="1187" spans="1:28" customFormat="1" ht="43.2" x14ac:dyDescent="0.3">
      <c r="A1187" s="3">
        <f t="shared" si="213"/>
        <v>1170</v>
      </c>
      <c r="B1187" s="4" t="s">
        <v>918</v>
      </c>
      <c r="C1187" s="3">
        <v>2</v>
      </c>
      <c r="D1187" s="3" t="s">
        <v>1571</v>
      </c>
      <c r="E1187" s="4" t="s">
        <v>1226</v>
      </c>
      <c r="F1187" s="3" t="s">
        <v>812</v>
      </c>
      <c r="G1187" s="3"/>
      <c r="H1187" s="3"/>
      <c r="I1187" s="3" t="s">
        <v>2496</v>
      </c>
      <c r="J1187" s="3">
        <v>13.32</v>
      </c>
      <c r="K1187" s="3">
        <v>2800</v>
      </c>
      <c r="L1187" s="3" t="s">
        <v>25</v>
      </c>
      <c r="M1187" s="3">
        <v>1</v>
      </c>
      <c r="N1187" s="28">
        <f t="shared" si="206"/>
        <v>2.8</v>
      </c>
      <c r="O1187" s="40">
        <f t="shared" si="207"/>
        <v>37.295999999999999</v>
      </c>
      <c r="P1187" s="12">
        <v>0</v>
      </c>
      <c r="Q1187" s="46">
        <f t="shared" si="210"/>
        <v>0</v>
      </c>
      <c r="R1187" s="15"/>
      <c r="S1187" s="3">
        <f t="shared" si="211"/>
        <v>2.8</v>
      </c>
      <c r="T1187" s="30" t="s">
        <v>2502</v>
      </c>
      <c r="U1187" s="41">
        <f t="shared" si="208"/>
        <v>37.295999999999999</v>
      </c>
      <c r="V1187" s="41">
        <f t="shared" si="209"/>
        <v>0</v>
      </c>
      <c r="W1187" s="5"/>
      <c r="X1187" s="3">
        <v>1.96</v>
      </c>
      <c r="Y1187" s="3">
        <f t="shared" si="204"/>
        <v>0.83999999999999986</v>
      </c>
      <c r="Z1187" s="3">
        <f t="shared" si="212"/>
        <v>26.107199999999999</v>
      </c>
      <c r="AA1187">
        <v>1960</v>
      </c>
      <c r="AB1187" s="1">
        <f t="shared" si="205"/>
        <v>1.96</v>
      </c>
    </row>
    <row r="1188" spans="1:28" customFormat="1" ht="43.2" x14ac:dyDescent="0.3">
      <c r="A1188" s="3">
        <f t="shared" si="213"/>
        <v>1171</v>
      </c>
      <c r="B1188" s="4" t="s">
        <v>918</v>
      </c>
      <c r="C1188" s="3">
        <v>2</v>
      </c>
      <c r="D1188" s="3" t="s">
        <v>1571</v>
      </c>
      <c r="E1188" s="4" t="s">
        <v>1227</v>
      </c>
      <c r="F1188" s="3" t="s">
        <v>812</v>
      </c>
      <c r="G1188" s="3"/>
      <c r="H1188" s="3"/>
      <c r="I1188" s="3" t="s">
        <v>2496</v>
      </c>
      <c r="J1188" s="3">
        <v>13.32</v>
      </c>
      <c r="K1188" s="3">
        <v>2800</v>
      </c>
      <c r="L1188" s="3" t="s">
        <v>25</v>
      </c>
      <c r="M1188" s="3">
        <v>1</v>
      </c>
      <c r="N1188" s="28">
        <f t="shared" si="206"/>
        <v>2.8</v>
      </c>
      <c r="O1188" s="40">
        <f t="shared" si="207"/>
        <v>37.295999999999999</v>
      </c>
      <c r="P1188" s="12">
        <v>0</v>
      </c>
      <c r="Q1188" s="46">
        <f t="shared" si="210"/>
        <v>0</v>
      </c>
      <c r="R1188" s="15"/>
      <c r="S1188" s="3">
        <f t="shared" si="211"/>
        <v>2.8</v>
      </c>
      <c r="T1188" s="30" t="s">
        <v>2502</v>
      </c>
      <c r="U1188" s="41">
        <f t="shared" si="208"/>
        <v>37.295999999999999</v>
      </c>
      <c r="V1188" s="41">
        <f t="shared" si="209"/>
        <v>0</v>
      </c>
      <c r="W1188" s="5"/>
      <c r="X1188" s="3">
        <v>1.96</v>
      </c>
      <c r="Y1188" s="3">
        <f t="shared" si="204"/>
        <v>0.83999999999999986</v>
      </c>
      <c r="Z1188" s="3">
        <f t="shared" si="212"/>
        <v>26.107199999999999</v>
      </c>
      <c r="AA1188">
        <v>1960</v>
      </c>
      <c r="AB1188" s="1">
        <f t="shared" si="205"/>
        <v>1.96</v>
      </c>
    </row>
    <row r="1189" spans="1:28" customFormat="1" ht="43.2" x14ac:dyDescent="0.3">
      <c r="A1189" s="3">
        <f t="shared" si="213"/>
        <v>1172</v>
      </c>
      <c r="B1189" s="4" t="s">
        <v>918</v>
      </c>
      <c r="C1189" s="3">
        <v>2</v>
      </c>
      <c r="D1189" s="3" t="s">
        <v>1571</v>
      </c>
      <c r="E1189" s="4" t="s">
        <v>1228</v>
      </c>
      <c r="F1189" s="3" t="s">
        <v>812</v>
      </c>
      <c r="G1189" s="3"/>
      <c r="H1189" s="3"/>
      <c r="I1189" s="3" t="s">
        <v>2496</v>
      </c>
      <c r="J1189" s="3">
        <v>13.32</v>
      </c>
      <c r="K1189" s="3">
        <v>2800</v>
      </c>
      <c r="L1189" s="3" t="s">
        <v>25</v>
      </c>
      <c r="M1189" s="3">
        <v>1</v>
      </c>
      <c r="N1189" s="28">
        <f t="shared" si="206"/>
        <v>2.8</v>
      </c>
      <c r="O1189" s="40">
        <f t="shared" si="207"/>
        <v>37.295999999999999</v>
      </c>
      <c r="P1189" s="12">
        <v>0</v>
      </c>
      <c r="Q1189" s="46">
        <f t="shared" si="210"/>
        <v>0</v>
      </c>
      <c r="R1189" s="15"/>
      <c r="S1189" s="3">
        <f t="shared" si="211"/>
        <v>2.8</v>
      </c>
      <c r="T1189" s="30" t="s">
        <v>2502</v>
      </c>
      <c r="U1189" s="41">
        <f t="shared" si="208"/>
        <v>37.295999999999999</v>
      </c>
      <c r="V1189" s="41">
        <f t="shared" si="209"/>
        <v>0</v>
      </c>
      <c r="W1189" s="5"/>
      <c r="X1189" s="3">
        <v>1.96</v>
      </c>
      <c r="Y1189" s="3">
        <f t="shared" si="204"/>
        <v>0.83999999999999986</v>
      </c>
      <c r="Z1189" s="3">
        <f t="shared" si="212"/>
        <v>26.107199999999999</v>
      </c>
      <c r="AA1189">
        <v>1960</v>
      </c>
      <c r="AB1189" s="1">
        <f t="shared" si="205"/>
        <v>1.96</v>
      </c>
    </row>
    <row r="1190" spans="1:28" customFormat="1" ht="43.2" x14ac:dyDescent="0.3">
      <c r="A1190" s="3">
        <f t="shared" si="213"/>
        <v>1173</v>
      </c>
      <c r="B1190" s="4" t="s">
        <v>918</v>
      </c>
      <c r="C1190" s="3">
        <v>2</v>
      </c>
      <c r="D1190" s="3" t="s">
        <v>1571</v>
      </c>
      <c r="E1190" s="4" t="s">
        <v>1229</v>
      </c>
      <c r="F1190" s="3" t="s">
        <v>812</v>
      </c>
      <c r="G1190" s="3"/>
      <c r="H1190" s="3"/>
      <c r="I1190" s="3" t="s">
        <v>2496</v>
      </c>
      <c r="J1190" s="3">
        <v>13.32</v>
      </c>
      <c r="K1190" s="3">
        <v>2800</v>
      </c>
      <c r="L1190" s="3" t="s">
        <v>25</v>
      </c>
      <c r="M1190" s="3">
        <v>1</v>
      </c>
      <c r="N1190" s="28">
        <f t="shared" si="206"/>
        <v>2.8</v>
      </c>
      <c r="O1190" s="40">
        <f t="shared" si="207"/>
        <v>37.295999999999999</v>
      </c>
      <c r="P1190" s="12">
        <v>0</v>
      </c>
      <c r="Q1190" s="46">
        <f t="shared" si="210"/>
        <v>0</v>
      </c>
      <c r="R1190" s="15"/>
      <c r="S1190" s="3">
        <f t="shared" si="211"/>
        <v>2.8</v>
      </c>
      <c r="T1190" s="30" t="s">
        <v>2502</v>
      </c>
      <c r="U1190" s="41">
        <f t="shared" si="208"/>
        <v>37.295999999999999</v>
      </c>
      <c r="V1190" s="41">
        <f t="shared" si="209"/>
        <v>0</v>
      </c>
      <c r="W1190" s="5"/>
      <c r="X1190" s="3">
        <v>1.96</v>
      </c>
      <c r="Y1190" s="3">
        <f t="shared" si="204"/>
        <v>0.83999999999999986</v>
      </c>
      <c r="Z1190" s="3">
        <f t="shared" si="212"/>
        <v>26.107199999999999</v>
      </c>
      <c r="AA1190">
        <v>1960</v>
      </c>
      <c r="AB1190" s="1">
        <f t="shared" si="205"/>
        <v>1.96</v>
      </c>
    </row>
    <row r="1191" spans="1:28" customFormat="1" ht="43.2" x14ac:dyDescent="0.3">
      <c r="A1191" s="3">
        <f t="shared" si="213"/>
        <v>1174</v>
      </c>
      <c r="B1191" s="4" t="s">
        <v>918</v>
      </c>
      <c r="C1191" s="3">
        <v>2</v>
      </c>
      <c r="D1191" s="3" t="s">
        <v>1571</v>
      </c>
      <c r="E1191" s="4" t="s">
        <v>1230</v>
      </c>
      <c r="F1191" s="3" t="s">
        <v>812</v>
      </c>
      <c r="G1191" s="3"/>
      <c r="H1191" s="3"/>
      <c r="I1191" s="3" t="s">
        <v>2496</v>
      </c>
      <c r="J1191" s="3">
        <v>13.32</v>
      </c>
      <c r="K1191" s="3">
        <v>2800</v>
      </c>
      <c r="L1191" s="3" t="s">
        <v>25</v>
      </c>
      <c r="M1191" s="3">
        <v>1</v>
      </c>
      <c r="N1191" s="28">
        <f t="shared" si="206"/>
        <v>2.8</v>
      </c>
      <c r="O1191" s="40">
        <f t="shared" si="207"/>
        <v>37.295999999999999</v>
      </c>
      <c r="P1191" s="12">
        <v>0</v>
      </c>
      <c r="Q1191" s="46">
        <f t="shared" si="210"/>
        <v>0</v>
      </c>
      <c r="R1191" s="15"/>
      <c r="S1191" s="3">
        <f t="shared" si="211"/>
        <v>2.8</v>
      </c>
      <c r="T1191" s="30" t="s">
        <v>2502</v>
      </c>
      <c r="U1191" s="41">
        <f t="shared" si="208"/>
        <v>37.295999999999999</v>
      </c>
      <c r="V1191" s="41">
        <f t="shared" si="209"/>
        <v>0</v>
      </c>
      <c r="W1191" s="5"/>
      <c r="X1191" s="3">
        <v>1.96</v>
      </c>
      <c r="Y1191" s="3">
        <f t="shared" si="204"/>
        <v>0.83999999999999986</v>
      </c>
      <c r="Z1191" s="3">
        <f t="shared" si="212"/>
        <v>26.107199999999999</v>
      </c>
      <c r="AA1191">
        <v>1960</v>
      </c>
      <c r="AB1191" s="1">
        <f t="shared" si="205"/>
        <v>1.96</v>
      </c>
    </row>
    <row r="1192" spans="1:28" customFormat="1" ht="43.2" x14ac:dyDescent="0.3">
      <c r="A1192" s="3">
        <f t="shared" si="213"/>
        <v>1175</v>
      </c>
      <c r="B1192" s="4" t="s">
        <v>918</v>
      </c>
      <c r="C1192" s="3">
        <v>2</v>
      </c>
      <c r="D1192" s="3" t="s">
        <v>1571</v>
      </c>
      <c r="E1192" s="4" t="s">
        <v>1231</v>
      </c>
      <c r="F1192" s="3" t="s">
        <v>812</v>
      </c>
      <c r="G1192" s="3"/>
      <c r="H1192" s="3"/>
      <c r="I1192" s="3" t="s">
        <v>2496</v>
      </c>
      <c r="J1192" s="3">
        <v>13.32</v>
      </c>
      <c r="K1192" s="3">
        <v>2800</v>
      </c>
      <c r="L1192" s="3" t="s">
        <v>25</v>
      </c>
      <c r="M1192" s="3">
        <v>1</v>
      </c>
      <c r="N1192" s="28">
        <f t="shared" si="206"/>
        <v>2.8</v>
      </c>
      <c r="O1192" s="40">
        <f t="shared" si="207"/>
        <v>37.295999999999999</v>
      </c>
      <c r="P1192" s="12">
        <v>0</v>
      </c>
      <c r="Q1192" s="46">
        <f t="shared" si="210"/>
        <v>0</v>
      </c>
      <c r="R1192" s="15"/>
      <c r="S1192" s="3">
        <f t="shared" si="211"/>
        <v>2.8</v>
      </c>
      <c r="T1192" s="30" t="s">
        <v>2502</v>
      </c>
      <c r="U1192" s="41">
        <f t="shared" si="208"/>
        <v>37.295999999999999</v>
      </c>
      <c r="V1192" s="41">
        <f t="shared" si="209"/>
        <v>0</v>
      </c>
      <c r="W1192" s="5"/>
      <c r="X1192" s="3">
        <v>1.96</v>
      </c>
      <c r="Y1192" s="3">
        <f t="shared" si="204"/>
        <v>0.83999999999999986</v>
      </c>
      <c r="Z1192" s="3">
        <f t="shared" si="212"/>
        <v>26.107199999999999</v>
      </c>
      <c r="AA1192">
        <v>1960</v>
      </c>
      <c r="AB1192" s="1">
        <f t="shared" si="205"/>
        <v>1.96</v>
      </c>
    </row>
    <row r="1193" spans="1:28" customFormat="1" ht="43.2" x14ac:dyDescent="0.3">
      <c r="A1193" s="3">
        <f t="shared" si="213"/>
        <v>1176</v>
      </c>
      <c r="B1193" s="4" t="s">
        <v>918</v>
      </c>
      <c r="C1193" s="3">
        <v>2</v>
      </c>
      <c r="D1193" s="3" t="s">
        <v>1571</v>
      </c>
      <c r="E1193" s="4" t="s">
        <v>1232</v>
      </c>
      <c r="F1193" s="3" t="s">
        <v>812</v>
      </c>
      <c r="G1193" s="3"/>
      <c r="H1193" s="3"/>
      <c r="I1193" s="3" t="s">
        <v>2496</v>
      </c>
      <c r="J1193" s="3">
        <v>13.32</v>
      </c>
      <c r="K1193" s="3">
        <v>2800</v>
      </c>
      <c r="L1193" s="3" t="s">
        <v>25</v>
      </c>
      <c r="M1193" s="3">
        <v>1</v>
      </c>
      <c r="N1193" s="28">
        <f t="shared" si="206"/>
        <v>2.8</v>
      </c>
      <c r="O1193" s="40">
        <f t="shared" si="207"/>
        <v>37.295999999999999</v>
      </c>
      <c r="P1193" s="12">
        <v>0</v>
      </c>
      <c r="Q1193" s="46">
        <f t="shared" si="210"/>
        <v>0</v>
      </c>
      <c r="R1193" s="15"/>
      <c r="S1193" s="3">
        <f t="shared" si="211"/>
        <v>2.8</v>
      </c>
      <c r="T1193" s="30" t="s">
        <v>2502</v>
      </c>
      <c r="U1193" s="41">
        <f t="shared" si="208"/>
        <v>37.295999999999999</v>
      </c>
      <c r="V1193" s="41">
        <f t="shared" si="209"/>
        <v>0</v>
      </c>
      <c r="W1193" s="5"/>
      <c r="X1193" s="3">
        <v>1.96</v>
      </c>
      <c r="Y1193" s="3">
        <f t="shared" si="204"/>
        <v>0.83999999999999986</v>
      </c>
      <c r="Z1193" s="3">
        <f t="shared" si="212"/>
        <v>26.107199999999999</v>
      </c>
      <c r="AA1193">
        <v>1960</v>
      </c>
      <c r="AB1193" s="1">
        <f t="shared" si="205"/>
        <v>1.96</v>
      </c>
    </row>
    <row r="1194" spans="1:28" customFormat="1" ht="43.2" x14ac:dyDescent="0.3">
      <c r="A1194" s="3">
        <f t="shared" si="213"/>
        <v>1177</v>
      </c>
      <c r="B1194" s="4" t="s">
        <v>918</v>
      </c>
      <c r="C1194" s="3">
        <v>2</v>
      </c>
      <c r="D1194" s="3" t="s">
        <v>1571</v>
      </c>
      <c r="E1194" s="4" t="s">
        <v>1233</v>
      </c>
      <c r="F1194" s="3" t="s">
        <v>812</v>
      </c>
      <c r="G1194" s="3"/>
      <c r="H1194" s="3"/>
      <c r="I1194" s="3" t="s">
        <v>2496</v>
      </c>
      <c r="J1194" s="3">
        <v>13.32</v>
      </c>
      <c r="K1194" s="3">
        <v>2800</v>
      </c>
      <c r="L1194" s="3" t="s">
        <v>25</v>
      </c>
      <c r="M1194" s="3">
        <v>1</v>
      </c>
      <c r="N1194" s="28">
        <f t="shared" si="206"/>
        <v>2.8</v>
      </c>
      <c r="O1194" s="40">
        <f t="shared" si="207"/>
        <v>37.295999999999999</v>
      </c>
      <c r="P1194" s="12">
        <v>0</v>
      </c>
      <c r="Q1194" s="46">
        <f t="shared" si="210"/>
        <v>0</v>
      </c>
      <c r="R1194" s="15"/>
      <c r="S1194" s="3">
        <f t="shared" si="211"/>
        <v>2.8</v>
      </c>
      <c r="T1194" s="30" t="s">
        <v>2502</v>
      </c>
      <c r="U1194" s="41">
        <f t="shared" si="208"/>
        <v>37.295999999999999</v>
      </c>
      <c r="V1194" s="41">
        <f t="shared" si="209"/>
        <v>0</v>
      </c>
      <c r="W1194" s="5"/>
      <c r="X1194" s="3">
        <v>1.96</v>
      </c>
      <c r="Y1194" s="3">
        <f t="shared" si="204"/>
        <v>0.83999999999999986</v>
      </c>
      <c r="Z1194" s="3">
        <f t="shared" si="212"/>
        <v>26.107199999999999</v>
      </c>
      <c r="AA1194">
        <v>1960</v>
      </c>
      <c r="AB1194" s="1">
        <f t="shared" si="205"/>
        <v>1.96</v>
      </c>
    </row>
    <row r="1195" spans="1:28" customFormat="1" ht="43.2" x14ac:dyDescent="0.3">
      <c r="A1195" s="3">
        <f t="shared" si="213"/>
        <v>1178</v>
      </c>
      <c r="B1195" s="4" t="s">
        <v>918</v>
      </c>
      <c r="C1195" s="3">
        <v>2</v>
      </c>
      <c r="D1195" s="3" t="s">
        <v>1571</v>
      </c>
      <c r="E1195" s="4" t="s">
        <v>1234</v>
      </c>
      <c r="F1195" s="3" t="s">
        <v>812</v>
      </c>
      <c r="G1195" s="3"/>
      <c r="H1195" s="3"/>
      <c r="I1195" s="3" t="s">
        <v>2496</v>
      </c>
      <c r="J1195" s="3">
        <v>13.32</v>
      </c>
      <c r="K1195" s="3">
        <v>2800</v>
      </c>
      <c r="L1195" s="3" t="s">
        <v>25</v>
      </c>
      <c r="M1195" s="3">
        <v>1</v>
      </c>
      <c r="N1195" s="28">
        <f t="shared" si="206"/>
        <v>2.8</v>
      </c>
      <c r="O1195" s="40">
        <f t="shared" si="207"/>
        <v>37.295999999999999</v>
      </c>
      <c r="P1195" s="12">
        <v>0</v>
      </c>
      <c r="Q1195" s="46">
        <f t="shared" si="210"/>
        <v>0</v>
      </c>
      <c r="R1195" s="15"/>
      <c r="S1195" s="3">
        <f t="shared" si="211"/>
        <v>2.8</v>
      </c>
      <c r="T1195" s="30" t="s">
        <v>2502</v>
      </c>
      <c r="U1195" s="41">
        <f t="shared" si="208"/>
        <v>37.295999999999999</v>
      </c>
      <c r="V1195" s="41">
        <f t="shared" si="209"/>
        <v>0</v>
      </c>
      <c r="W1195" s="5"/>
      <c r="X1195" s="3">
        <v>1.96</v>
      </c>
      <c r="Y1195" s="3">
        <f t="shared" si="204"/>
        <v>0.83999999999999986</v>
      </c>
      <c r="Z1195" s="3">
        <f t="shared" si="212"/>
        <v>26.107199999999999</v>
      </c>
      <c r="AA1195">
        <v>1960</v>
      </c>
      <c r="AB1195" s="1">
        <f t="shared" si="205"/>
        <v>1.96</v>
      </c>
    </row>
    <row r="1196" spans="1:28" customFormat="1" ht="43.2" x14ac:dyDescent="0.3">
      <c r="A1196" s="3">
        <f t="shared" si="213"/>
        <v>1179</v>
      </c>
      <c r="B1196" s="4" t="s">
        <v>918</v>
      </c>
      <c r="C1196" s="3">
        <v>2</v>
      </c>
      <c r="D1196" s="3" t="s">
        <v>1571</v>
      </c>
      <c r="E1196" s="4" t="s">
        <v>1235</v>
      </c>
      <c r="F1196" s="3" t="s">
        <v>812</v>
      </c>
      <c r="G1196" s="3"/>
      <c r="H1196" s="3"/>
      <c r="I1196" s="3" t="s">
        <v>2496</v>
      </c>
      <c r="J1196" s="3">
        <v>13.32</v>
      </c>
      <c r="K1196" s="3">
        <v>2800</v>
      </c>
      <c r="L1196" s="3" t="s">
        <v>25</v>
      </c>
      <c r="M1196" s="3">
        <v>1</v>
      </c>
      <c r="N1196" s="28">
        <f t="shared" si="206"/>
        <v>2.8</v>
      </c>
      <c r="O1196" s="40">
        <f t="shared" si="207"/>
        <v>37.295999999999999</v>
      </c>
      <c r="P1196" s="12">
        <v>0</v>
      </c>
      <c r="Q1196" s="46">
        <f t="shared" si="210"/>
        <v>0</v>
      </c>
      <c r="R1196" s="15"/>
      <c r="S1196" s="3">
        <f t="shared" si="211"/>
        <v>2.8</v>
      </c>
      <c r="T1196" s="30" t="s">
        <v>2502</v>
      </c>
      <c r="U1196" s="41">
        <f t="shared" si="208"/>
        <v>37.295999999999999</v>
      </c>
      <c r="V1196" s="41">
        <f t="shared" si="209"/>
        <v>0</v>
      </c>
      <c r="W1196" s="5"/>
      <c r="X1196" s="3">
        <v>1.96</v>
      </c>
      <c r="Y1196" s="3">
        <f t="shared" si="204"/>
        <v>0.83999999999999986</v>
      </c>
      <c r="Z1196" s="3">
        <f t="shared" si="212"/>
        <v>26.107199999999999</v>
      </c>
      <c r="AA1196">
        <v>1960</v>
      </c>
      <c r="AB1196" s="1">
        <f t="shared" si="205"/>
        <v>1.96</v>
      </c>
    </row>
    <row r="1197" spans="1:28" customFormat="1" ht="43.2" x14ac:dyDescent="0.3">
      <c r="A1197" s="3">
        <f t="shared" si="213"/>
        <v>1180</v>
      </c>
      <c r="B1197" s="4" t="s">
        <v>918</v>
      </c>
      <c r="C1197" s="3">
        <v>2</v>
      </c>
      <c r="D1197" s="3" t="s">
        <v>1571</v>
      </c>
      <c r="E1197" s="4" t="s">
        <v>1236</v>
      </c>
      <c r="F1197" s="3" t="s">
        <v>812</v>
      </c>
      <c r="G1197" s="3"/>
      <c r="H1197" s="3"/>
      <c r="I1197" s="3" t="s">
        <v>2496</v>
      </c>
      <c r="J1197" s="3">
        <v>13.32</v>
      </c>
      <c r="K1197" s="3">
        <v>2800</v>
      </c>
      <c r="L1197" s="3" t="s">
        <v>25</v>
      </c>
      <c r="M1197" s="3">
        <v>1</v>
      </c>
      <c r="N1197" s="28">
        <f t="shared" si="206"/>
        <v>2.8</v>
      </c>
      <c r="O1197" s="40">
        <f t="shared" si="207"/>
        <v>37.295999999999999</v>
      </c>
      <c r="P1197" s="12">
        <v>0</v>
      </c>
      <c r="Q1197" s="46">
        <f t="shared" si="210"/>
        <v>0</v>
      </c>
      <c r="R1197" s="15"/>
      <c r="S1197" s="3">
        <f t="shared" si="211"/>
        <v>2.8</v>
      </c>
      <c r="T1197" s="30" t="s">
        <v>2502</v>
      </c>
      <c r="U1197" s="41">
        <f t="shared" si="208"/>
        <v>37.295999999999999</v>
      </c>
      <c r="V1197" s="41">
        <f t="shared" si="209"/>
        <v>0</v>
      </c>
      <c r="W1197" s="5"/>
      <c r="X1197" s="3">
        <v>1.96</v>
      </c>
      <c r="Y1197" s="3">
        <f t="shared" ref="Y1197:Y1260" si="214">N1197-X1197</f>
        <v>0.83999999999999986</v>
      </c>
      <c r="Z1197" s="3">
        <f t="shared" si="212"/>
        <v>26.107199999999999</v>
      </c>
      <c r="AA1197">
        <v>1960</v>
      </c>
      <c r="AB1197" s="1">
        <f t="shared" si="205"/>
        <v>1.96</v>
      </c>
    </row>
    <row r="1198" spans="1:28" customFormat="1" ht="43.2" x14ac:dyDescent="0.3">
      <c r="A1198" s="3">
        <f t="shared" si="213"/>
        <v>1181</v>
      </c>
      <c r="B1198" s="4" t="s">
        <v>918</v>
      </c>
      <c r="C1198" s="3">
        <v>2</v>
      </c>
      <c r="D1198" s="3" t="s">
        <v>1571</v>
      </c>
      <c r="E1198" s="4" t="s">
        <v>1237</v>
      </c>
      <c r="F1198" s="3" t="s">
        <v>812</v>
      </c>
      <c r="G1198" s="3"/>
      <c r="H1198" s="3"/>
      <c r="I1198" s="3" t="s">
        <v>2496</v>
      </c>
      <c r="J1198" s="3">
        <v>13.32</v>
      </c>
      <c r="K1198" s="3">
        <v>2800</v>
      </c>
      <c r="L1198" s="3" t="s">
        <v>25</v>
      </c>
      <c r="M1198" s="3">
        <v>1</v>
      </c>
      <c r="N1198" s="28">
        <f t="shared" si="206"/>
        <v>2.8</v>
      </c>
      <c r="O1198" s="40">
        <f t="shared" si="207"/>
        <v>37.295999999999999</v>
      </c>
      <c r="P1198" s="12">
        <v>0</v>
      </c>
      <c r="Q1198" s="46">
        <f t="shared" si="210"/>
        <v>0</v>
      </c>
      <c r="R1198" s="15"/>
      <c r="S1198" s="3">
        <f t="shared" si="211"/>
        <v>2.8</v>
      </c>
      <c r="T1198" s="30" t="s">
        <v>2502</v>
      </c>
      <c r="U1198" s="41">
        <f t="shared" si="208"/>
        <v>37.295999999999999</v>
      </c>
      <c r="V1198" s="41">
        <f t="shared" si="209"/>
        <v>0</v>
      </c>
      <c r="W1198" s="5"/>
      <c r="X1198" s="3">
        <v>1.96</v>
      </c>
      <c r="Y1198" s="3">
        <f t="shared" si="214"/>
        <v>0.83999999999999986</v>
      </c>
      <c r="Z1198" s="3">
        <f t="shared" si="212"/>
        <v>26.107199999999999</v>
      </c>
      <c r="AA1198">
        <v>1960</v>
      </c>
      <c r="AB1198" s="1">
        <f t="shared" si="205"/>
        <v>1.96</v>
      </c>
    </row>
    <row r="1199" spans="1:28" customFormat="1" ht="43.2" x14ac:dyDescent="0.3">
      <c r="A1199" s="3">
        <f t="shared" si="213"/>
        <v>1182</v>
      </c>
      <c r="B1199" s="4" t="s">
        <v>918</v>
      </c>
      <c r="C1199" s="3">
        <v>2</v>
      </c>
      <c r="D1199" s="3" t="s">
        <v>1571</v>
      </c>
      <c r="E1199" s="4" t="s">
        <v>1238</v>
      </c>
      <c r="F1199" s="3" t="s">
        <v>812</v>
      </c>
      <c r="G1199" s="3"/>
      <c r="H1199" s="3"/>
      <c r="I1199" s="3" t="s">
        <v>2496</v>
      </c>
      <c r="J1199" s="3">
        <v>13.32</v>
      </c>
      <c r="K1199" s="3">
        <v>2800</v>
      </c>
      <c r="L1199" s="3" t="s">
        <v>25</v>
      </c>
      <c r="M1199" s="3">
        <v>1</v>
      </c>
      <c r="N1199" s="28">
        <f t="shared" si="206"/>
        <v>2.8</v>
      </c>
      <c r="O1199" s="40">
        <f t="shared" si="207"/>
        <v>37.295999999999999</v>
      </c>
      <c r="P1199" s="12">
        <v>0</v>
      </c>
      <c r="Q1199" s="46">
        <f t="shared" si="210"/>
        <v>0</v>
      </c>
      <c r="R1199" s="15"/>
      <c r="S1199" s="3">
        <f t="shared" si="211"/>
        <v>2.8</v>
      </c>
      <c r="T1199" s="30" t="s">
        <v>2502</v>
      </c>
      <c r="U1199" s="41">
        <f t="shared" si="208"/>
        <v>37.295999999999999</v>
      </c>
      <c r="V1199" s="41">
        <f t="shared" si="209"/>
        <v>0</v>
      </c>
      <c r="W1199" s="5"/>
      <c r="X1199" s="3">
        <v>1.96</v>
      </c>
      <c r="Y1199" s="3">
        <f t="shared" si="214"/>
        <v>0.83999999999999986</v>
      </c>
      <c r="Z1199" s="3">
        <f t="shared" si="212"/>
        <v>26.107199999999999</v>
      </c>
      <c r="AA1199">
        <v>1960</v>
      </c>
      <c r="AB1199" s="1">
        <f t="shared" si="205"/>
        <v>1.96</v>
      </c>
    </row>
    <row r="1200" spans="1:28" customFormat="1" ht="43.2" x14ac:dyDescent="0.3">
      <c r="A1200" s="3">
        <f t="shared" si="213"/>
        <v>1183</v>
      </c>
      <c r="B1200" s="4" t="s">
        <v>918</v>
      </c>
      <c r="C1200" s="3">
        <v>2</v>
      </c>
      <c r="D1200" s="3" t="s">
        <v>1571</v>
      </c>
      <c r="E1200" s="4" t="s">
        <v>1239</v>
      </c>
      <c r="F1200" s="3" t="s">
        <v>812</v>
      </c>
      <c r="G1200" s="3"/>
      <c r="H1200" s="3"/>
      <c r="I1200" s="3" t="s">
        <v>2496</v>
      </c>
      <c r="J1200" s="3">
        <v>13.32</v>
      </c>
      <c r="K1200" s="3">
        <v>2800</v>
      </c>
      <c r="L1200" s="3" t="s">
        <v>25</v>
      </c>
      <c r="M1200" s="3">
        <v>1</v>
      </c>
      <c r="N1200" s="28">
        <f t="shared" si="206"/>
        <v>2.8</v>
      </c>
      <c r="O1200" s="40">
        <f t="shared" si="207"/>
        <v>37.295999999999999</v>
      </c>
      <c r="P1200" s="12">
        <v>0</v>
      </c>
      <c r="Q1200" s="46">
        <f t="shared" si="210"/>
        <v>0</v>
      </c>
      <c r="R1200" s="15"/>
      <c r="S1200" s="3">
        <f t="shared" si="211"/>
        <v>2.8</v>
      </c>
      <c r="T1200" s="30" t="s">
        <v>2502</v>
      </c>
      <c r="U1200" s="41">
        <f t="shared" si="208"/>
        <v>37.295999999999999</v>
      </c>
      <c r="V1200" s="41">
        <f t="shared" si="209"/>
        <v>0</v>
      </c>
      <c r="W1200" s="5"/>
      <c r="X1200" s="3">
        <v>1.96</v>
      </c>
      <c r="Y1200" s="3">
        <f t="shared" si="214"/>
        <v>0.83999999999999986</v>
      </c>
      <c r="Z1200" s="3">
        <f t="shared" si="212"/>
        <v>26.107199999999999</v>
      </c>
      <c r="AA1200">
        <v>1960</v>
      </c>
      <c r="AB1200" s="1">
        <f t="shared" si="205"/>
        <v>1.96</v>
      </c>
    </row>
    <row r="1201" spans="1:28" customFormat="1" ht="43.2" x14ac:dyDescent="0.3">
      <c r="A1201" s="3">
        <f t="shared" si="213"/>
        <v>1184</v>
      </c>
      <c r="B1201" s="4" t="s">
        <v>918</v>
      </c>
      <c r="C1201" s="3">
        <v>2</v>
      </c>
      <c r="D1201" s="3" t="s">
        <v>1571</v>
      </c>
      <c r="E1201" s="4" t="s">
        <v>1240</v>
      </c>
      <c r="F1201" s="3" t="s">
        <v>812</v>
      </c>
      <c r="G1201" s="3"/>
      <c r="H1201" s="3"/>
      <c r="I1201" s="3" t="s">
        <v>2496</v>
      </c>
      <c r="J1201" s="3">
        <v>13.32</v>
      </c>
      <c r="K1201" s="3">
        <v>2800</v>
      </c>
      <c r="L1201" s="3" t="s">
        <v>25</v>
      </c>
      <c r="M1201" s="3">
        <v>1</v>
      </c>
      <c r="N1201" s="28">
        <f t="shared" si="206"/>
        <v>2.8</v>
      </c>
      <c r="O1201" s="40">
        <f t="shared" si="207"/>
        <v>37.295999999999999</v>
      </c>
      <c r="P1201" s="12">
        <v>0</v>
      </c>
      <c r="Q1201" s="46">
        <f t="shared" si="210"/>
        <v>0</v>
      </c>
      <c r="R1201" s="15"/>
      <c r="S1201" s="3">
        <f t="shared" si="211"/>
        <v>2.8</v>
      </c>
      <c r="T1201" s="30" t="s">
        <v>2502</v>
      </c>
      <c r="U1201" s="41">
        <f t="shared" si="208"/>
        <v>37.295999999999999</v>
      </c>
      <c r="V1201" s="41">
        <f t="shared" si="209"/>
        <v>0</v>
      </c>
      <c r="W1201" s="5"/>
      <c r="X1201" s="3">
        <v>1.96</v>
      </c>
      <c r="Y1201" s="3">
        <f t="shared" si="214"/>
        <v>0.83999999999999986</v>
      </c>
      <c r="Z1201" s="3">
        <f t="shared" si="212"/>
        <v>26.107199999999999</v>
      </c>
      <c r="AA1201">
        <v>1960</v>
      </c>
      <c r="AB1201" s="1">
        <f t="shared" si="205"/>
        <v>1.96</v>
      </c>
    </row>
    <row r="1202" spans="1:28" customFormat="1" ht="43.2" x14ac:dyDescent="0.3">
      <c r="A1202" s="3">
        <f t="shared" si="213"/>
        <v>1185</v>
      </c>
      <c r="B1202" s="4" t="s">
        <v>918</v>
      </c>
      <c r="C1202" s="3">
        <v>2</v>
      </c>
      <c r="D1202" s="3" t="s">
        <v>1571</v>
      </c>
      <c r="E1202" s="4" t="s">
        <v>1231</v>
      </c>
      <c r="F1202" s="3" t="s">
        <v>812</v>
      </c>
      <c r="G1202" s="3"/>
      <c r="H1202" s="3"/>
      <c r="I1202" s="3" t="s">
        <v>2496</v>
      </c>
      <c r="J1202" s="3">
        <v>13.32</v>
      </c>
      <c r="K1202" s="3">
        <v>2800</v>
      </c>
      <c r="L1202" s="3" t="s">
        <v>25</v>
      </c>
      <c r="M1202" s="3">
        <v>1</v>
      </c>
      <c r="N1202" s="28">
        <f t="shared" si="206"/>
        <v>2.8</v>
      </c>
      <c r="O1202" s="40">
        <f t="shared" si="207"/>
        <v>37.295999999999999</v>
      </c>
      <c r="P1202" s="12">
        <v>0</v>
      </c>
      <c r="Q1202" s="46">
        <f t="shared" si="210"/>
        <v>0</v>
      </c>
      <c r="R1202" s="15"/>
      <c r="S1202" s="3">
        <f t="shared" si="211"/>
        <v>2.8</v>
      </c>
      <c r="T1202" s="30" t="s">
        <v>2502</v>
      </c>
      <c r="U1202" s="41">
        <f t="shared" si="208"/>
        <v>37.295999999999999</v>
      </c>
      <c r="V1202" s="41">
        <f t="shared" si="209"/>
        <v>0</v>
      </c>
      <c r="W1202" s="5"/>
      <c r="X1202" s="3">
        <v>1.96</v>
      </c>
      <c r="Y1202" s="3">
        <f t="shared" si="214"/>
        <v>0.83999999999999986</v>
      </c>
      <c r="Z1202" s="3">
        <f t="shared" si="212"/>
        <v>26.107199999999999</v>
      </c>
      <c r="AA1202">
        <v>1960</v>
      </c>
      <c r="AB1202" s="1">
        <f t="shared" si="205"/>
        <v>1.96</v>
      </c>
    </row>
    <row r="1203" spans="1:28" customFormat="1" ht="43.2" x14ac:dyDescent="0.3">
      <c r="A1203" s="3">
        <f t="shared" si="213"/>
        <v>1186</v>
      </c>
      <c r="B1203" s="4" t="s">
        <v>918</v>
      </c>
      <c r="C1203" s="3">
        <v>2</v>
      </c>
      <c r="D1203" s="3" t="s">
        <v>1571</v>
      </c>
      <c r="E1203" s="4" t="s">
        <v>1241</v>
      </c>
      <c r="F1203" s="3" t="s">
        <v>812</v>
      </c>
      <c r="G1203" s="3"/>
      <c r="H1203" s="3"/>
      <c r="I1203" s="3" t="s">
        <v>2496</v>
      </c>
      <c r="J1203" s="3">
        <v>13.32</v>
      </c>
      <c r="K1203" s="3">
        <v>2800</v>
      </c>
      <c r="L1203" s="3" t="s">
        <v>25</v>
      </c>
      <c r="M1203" s="3">
        <v>1</v>
      </c>
      <c r="N1203" s="28">
        <f t="shared" si="206"/>
        <v>2.8</v>
      </c>
      <c r="O1203" s="40">
        <f t="shared" si="207"/>
        <v>37.295999999999999</v>
      </c>
      <c r="P1203" s="12">
        <v>0</v>
      </c>
      <c r="Q1203" s="46">
        <f t="shared" si="210"/>
        <v>0</v>
      </c>
      <c r="R1203" s="15"/>
      <c r="S1203" s="3">
        <f t="shared" si="211"/>
        <v>2.8</v>
      </c>
      <c r="T1203" s="30" t="s">
        <v>2502</v>
      </c>
      <c r="U1203" s="41">
        <f t="shared" si="208"/>
        <v>37.295999999999999</v>
      </c>
      <c r="V1203" s="41">
        <f t="shared" si="209"/>
        <v>0</v>
      </c>
      <c r="W1203" s="5"/>
      <c r="X1203" s="3">
        <v>1.96</v>
      </c>
      <c r="Y1203" s="3">
        <f t="shared" si="214"/>
        <v>0.83999999999999986</v>
      </c>
      <c r="Z1203" s="3">
        <f t="shared" si="212"/>
        <v>26.107199999999999</v>
      </c>
      <c r="AA1203">
        <v>1960</v>
      </c>
      <c r="AB1203" s="1">
        <f t="shared" si="205"/>
        <v>1.96</v>
      </c>
    </row>
    <row r="1204" spans="1:28" customFormat="1" ht="43.2" x14ac:dyDescent="0.3">
      <c r="A1204" s="3">
        <f t="shared" si="213"/>
        <v>1187</v>
      </c>
      <c r="B1204" s="4" t="s">
        <v>918</v>
      </c>
      <c r="C1204" s="3">
        <v>2</v>
      </c>
      <c r="D1204" s="3" t="s">
        <v>1572</v>
      </c>
      <c r="E1204" s="4" t="s">
        <v>1242</v>
      </c>
      <c r="F1204" s="3" t="s">
        <v>1173</v>
      </c>
      <c r="G1204" s="3" t="s">
        <v>2329</v>
      </c>
      <c r="H1204" s="3" t="s">
        <v>2479</v>
      </c>
      <c r="I1204" s="3" t="s">
        <v>2496</v>
      </c>
      <c r="J1204" s="3">
        <v>79.7</v>
      </c>
      <c r="K1204" s="3">
        <v>6000</v>
      </c>
      <c r="L1204" s="3" t="s">
        <v>25</v>
      </c>
      <c r="M1204" s="3">
        <v>1</v>
      </c>
      <c r="N1204" s="28">
        <f t="shared" si="206"/>
        <v>6</v>
      </c>
      <c r="O1204" s="28">
        <f t="shared" si="207"/>
        <v>478.20000000000005</v>
      </c>
      <c r="P1204" s="12">
        <v>0</v>
      </c>
      <c r="Q1204" s="46">
        <f t="shared" si="210"/>
        <v>0</v>
      </c>
      <c r="R1204" s="15"/>
      <c r="S1204" s="3">
        <f t="shared" si="211"/>
        <v>6</v>
      </c>
      <c r="T1204" s="45" t="s">
        <v>2502</v>
      </c>
      <c r="U1204" s="47">
        <f t="shared" si="208"/>
        <v>478.20000000000005</v>
      </c>
      <c r="V1204" s="47">
        <f t="shared" si="209"/>
        <v>0</v>
      </c>
      <c r="W1204" s="5"/>
      <c r="X1204" s="3">
        <v>3.6</v>
      </c>
      <c r="Y1204" s="3">
        <f t="shared" si="214"/>
        <v>2.4</v>
      </c>
      <c r="Z1204" s="3">
        <f t="shared" si="212"/>
        <v>286.92</v>
      </c>
      <c r="AA1204">
        <v>3600</v>
      </c>
      <c r="AB1204" s="1">
        <f t="shared" si="205"/>
        <v>3.6</v>
      </c>
    </row>
    <row r="1205" spans="1:28" customFormat="1" ht="43.2" x14ac:dyDescent="0.3">
      <c r="A1205" s="3">
        <f t="shared" si="213"/>
        <v>1188</v>
      </c>
      <c r="B1205" s="4" t="s">
        <v>918</v>
      </c>
      <c r="C1205" s="3">
        <v>2</v>
      </c>
      <c r="D1205" s="3" t="s">
        <v>1572</v>
      </c>
      <c r="E1205" s="4" t="s">
        <v>1243</v>
      </c>
      <c r="F1205" s="3" t="s">
        <v>32</v>
      </c>
      <c r="G1205" s="3" t="s">
        <v>2340</v>
      </c>
      <c r="H1205" s="3" t="s">
        <v>2468</v>
      </c>
      <c r="I1205" s="3" t="s">
        <v>2496</v>
      </c>
      <c r="J1205" s="3">
        <v>18.2</v>
      </c>
      <c r="K1205" s="3">
        <v>2200</v>
      </c>
      <c r="L1205" s="3" t="s">
        <v>25</v>
      </c>
      <c r="M1205" s="3">
        <v>1</v>
      </c>
      <c r="N1205" s="28">
        <f t="shared" si="206"/>
        <v>2.2000000000000002</v>
      </c>
      <c r="O1205" s="28">
        <f t="shared" si="207"/>
        <v>40.04</v>
      </c>
      <c r="P1205" s="12">
        <v>0</v>
      </c>
      <c r="Q1205" s="46">
        <f t="shared" si="210"/>
        <v>0</v>
      </c>
      <c r="R1205" s="15"/>
      <c r="S1205" s="3">
        <f t="shared" si="211"/>
        <v>2.2000000000000002</v>
      </c>
      <c r="T1205" s="30" t="s">
        <v>2502</v>
      </c>
      <c r="U1205" s="5">
        <f t="shared" si="208"/>
        <v>40.04</v>
      </c>
      <c r="V1205" s="5">
        <f t="shared" si="209"/>
        <v>0</v>
      </c>
      <c r="W1205" s="5"/>
      <c r="X1205" s="3">
        <v>1.32</v>
      </c>
      <c r="Y1205" s="3">
        <f t="shared" si="214"/>
        <v>0.88000000000000012</v>
      </c>
      <c r="Z1205" s="3">
        <f t="shared" si="212"/>
        <v>24.024000000000001</v>
      </c>
      <c r="AA1205">
        <v>1320</v>
      </c>
      <c r="AB1205" s="1">
        <f t="shared" si="205"/>
        <v>1.32</v>
      </c>
    </row>
    <row r="1206" spans="1:28" customFormat="1" ht="43.2" x14ac:dyDescent="0.3">
      <c r="A1206" s="3">
        <f t="shared" si="213"/>
        <v>1189</v>
      </c>
      <c r="B1206" s="4" t="s">
        <v>918</v>
      </c>
      <c r="C1206" s="3">
        <v>2</v>
      </c>
      <c r="D1206" s="3" t="s">
        <v>1572</v>
      </c>
      <c r="E1206" s="4" t="s">
        <v>1244</v>
      </c>
      <c r="F1206" s="3" t="s">
        <v>32</v>
      </c>
      <c r="G1206" s="3" t="s">
        <v>2340</v>
      </c>
      <c r="H1206" s="3" t="s">
        <v>2468</v>
      </c>
      <c r="I1206" s="3" t="s">
        <v>2496</v>
      </c>
      <c r="J1206" s="3">
        <v>18.2</v>
      </c>
      <c r="K1206" s="3">
        <v>2200</v>
      </c>
      <c r="L1206" s="3" t="s">
        <v>25</v>
      </c>
      <c r="M1206" s="3">
        <v>1</v>
      </c>
      <c r="N1206" s="28">
        <f t="shared" si="206"/>
        <v>2.2000000000000002</v>
      </c>
      <c r="O1206" s="28">
        <f t="shared" si="207"/>
        <v>40.04</v>
      </c>
      <c r="P1206" s="12">
        <v>0</v>
      </c>
      <c r="Q1206" s="46">
        <f t="shared" si="210"/>
        <v>0</v>
      </c>
      <c r="R1206" s="15"/>
      <c r="S1206" s="3">
        <f t="shared" si="211"/>
        <v>2.2000000000000002</v>
      </c>
      <c r="T1206" s="30" t="s">
        <v>2502</v>
      </c>
      <c r="U1206" s="5">
        <f t="shared" si="208"/>
        <v>40.04</v>
      </c>
      <c r="V1206" s="5">
        <f t="shared" si="209"/>
        <v>0</v>
      </c>
      <c r="W1206" s="5"/>
      <c r="X1206" s="3">
        <v>1.32</v>
      </c>
      <c r="Y1206" s="3">
        <f t="shared" si="214"/>
        <v>0.88000000000000012</v>
      </c>
      <c r="Z1206" s="3">
        <f t="shared" si="212"/>
        <v>24.024000000000001</v>
      </c>
      <c r="AA1206">
        <v>1320</v>
      </c>
      <c r="AB1206" s="1">
        <f t="shared" si="205"/>
        <v>1.32</v>
      </c>
    </row>
    <row r="1207" spans="1:28" customFormat="1" ht="43.2" x14ac:dyDescent="0.3">
      <c r="A1207" s="3">
        <f t="shared" si="213"/>
        <v>1190</v>
      </c>
      <c r="B1207" s="4" t="s">
        <v>918</v>
      </c>
      <c r="C1207" s="3">
        <v>2</v>
      </c>
      <c r="D1207" s="3" t="s">
        <v>1572</v>
      </c>
      <c r="E1207" s="4" t="s">
        <v>1245</v>
      </c>
      <c r="F1207" s="3" t="s">
        <v>32</v>
      </c>
      <c r="G1207" s="3" t="s">
        <v>2340</v>
      </c>
      <c r="H1207" s="3" t="s">
        <v>2468</v>
      </c>
      <c r="I1207" s="3" t="s">
        <v>2496</v>
      </c>
      <c r="J1207" s="3">
        <v>18.2</v>
      </c>
      <c r="K1207" s="3">
        <v>1350</v>
      </c>
      <c r="L1207" s="3" t="s">
        <v>25</v>
      </c>
      <c r="M1207" s="3">
        <v>1</v>
      </c>
      <c r="N1207" s="28">
        <f t="shared" si="206"/>
        <v>1.35</v>
      </c>
      <c r="O1207" s="28">
        <f t="shared" si="207"/>
        <v>24.57</v>
      </c>
      <c r="P1207" s="12">
        <v>0</v>
      </c>
      <c r="Q1207" s="46">
        <f t="shared" si="210"/>
        <v>0</v>
      </c>
      <c r="R1207" s="15"/>
      <c r="S1207" s="3">
        <f t="shared" si="211"/>
        <v>1.35</v>
      </c>
      <c r="T1207" s="30" t="s">
        <v>2502</v>
      </c>
      <c r="U1207" s="5">
        <f t="shared" si="208"/>
        <v>24.57</v>
      </c>
      <c r="V1207" s="5">
        <f t="shared" si="209"/>
        <v>0</v>
      </c>
      <c r="W1207" s="5"/>
      <c r="X1207" s="3">
        <v>0.81</v>
      </c>
      <c r="Y1207" s="3">
        <f t="shared" si="214"/>
        <v>0.54</v>
      </c>
      <c r="Z1207" s="3">
        <f t="shared" si="212"/>
        <v>14.742000000000001</v>
      </c>
      <c r="AA1207">
        <v>810</v>
      </c>
      <c r="AB1207" s="1">
        <f t="shared" si="205"/>
        <v>0.81</v>
      </c>
    </row>
    <row r="1208" spans="1:28" customFormat="1" ht="43.2" x14ac:dyDescent="0.3">
      <c r="A1208" s="3">
        <f t="shared" si="213"/>
        <v>1191</v>
      </c>
      <c r="B1208" s="4" t="s">
        <v>918</v>
      </c>
      <c r="C1208" s="3">
        <v>2</v>
      </c>
      <c r="D1208" s="3" t="s">
        <v>1572</v>
      </c>
      <c r="E1208" s="4" t="s">
        <v>1246</v>
      </c>
      <c r="F1208" s="3" t="s">
        <v>22</v>
      </c>
      <c r="G1208" s="7" t="s">
        <v>2343</v>
      </c>
      <c r="H1208" s="7" t="s">
        <v>2487</v>
      </c>
      <c r="I1208" s="7" t="s">
        <v>2496</v>
      </c>
      <c r="J1208" s="7">
        <v>30.6</v>
      </c>
      <c r="K1208" s="3">
        <v>6000</v>
      </c>
      <c r="L1208" s="3" t="s">
        <v>25</v>
      </c>
      <c r="M1208" s="3">
        <v>1</v>
      </c>
      <c r="N1208" s="28">
        <f t="shared" si="206"/>
        <v>6</v>
      </c>
      <c r="O1208" s="28">
        <f t="shared" si="207"/>
        <v>183.60000000000002</v>
      </c>
      <c r="P1208" s="12">
        <v>0</v>
      </c>
      <c r="Q1208" s="46">
        <f t="shared" si="210"/>
        <v>0</v>
      </c>
      <c r="R1208" s="15"/>
      <c r="S1208" s="3">
        <f t="shared" si="211"/>
        <v>6</v>
      </c>
      <c r="T1208" s="30" t="s">
        <v>2502</v>
      </c>
      <c r="U1208" s="29">
        <f t="shared" si="208"/>
        <v>183.60000000000002</v>
      </c>
      <c r="V1208" s="29">
        <f t="shared" si="209"/>
        <v>0</v>
      </c>
      <c r="W1208" s="5"/>
      <c r="X1208" s="3">
        <v>3.6</v>
      </c>
      <c r="Y1208" s="3">
        <f t="shared" si="214"/>
        <v>2.4</v>
      </c>
      <c r="Z1208" s="3">
        <f t="shared" si="212"/>
        <v>110.16000000000001</v>
      </c>
      <c r="AA1208">
        <v>3600</v>
      </c>
      <c r="AB1208" s="1">
        <f t="shared" si="205"/>
        <v>3.6</v>
      </c>
    </row>
    <row r="1209" spans="1:28" customFormat="1" ht="43.2" x14ac:dyDescent="0.3">
      <c r="A1209" s="3">
        <f t="shared" si="213"/>
        <v>1192</v>
      </c>
      <c r="B1209" s="4" t="s">
        <v>918</v>
      </c>
      <c r="C1209" s="3">
        <v>2</v>
      </c>
      <c r="D1209" s="3" t="s">
        <v>1572</v>
      </c>
      <c r="E1209" s="4" t="s">
        <v>1247</v>
      </c>
      <c r="F1209" s="3" t="s">
        <v>32</v>
      </c>
      <c r="G1209" s="3" t="s">
        <v>2340</v>
      </c>
      <c r="H1209" s="3" t="s">
        <v>2468</v>
      </c>
      <c r="I1209" s="3" t="s">
        <v>2496</v>
      </c>
      <c r="J1209" s="3">
        <v>18.2</v>
      </c>
      <c r="K1209" s="3">
        <v>2200</v>
      </c>
      <c r="L1209" s="3" t="s">
        <v>25</v>
      </c>
      <c r="M1209" s="3">
        <v>1</v>
      </c>
      <c r="N1209" s="28">
        <f t="shared" si="206"/>
        <v>2.2000000000000002</v>
      </c>
      <c r="O1209" s="28">
        <f t="shared" si="207"/>
        <v>40.04</v>
      </c>
      <c r="P1209" s="12">
        <v>0</v>
      </c>
      <c r="Q1209" s="46">
        <f t="shared" si="210"/>
        <v>0</v>
      </c>
      <c r="R1209" s="15"/>
      <c r="S1209" s="3">
        <f t="shared" si="211"/>
        <v>2.2000000000000002</v>
      </c>
      <c r="T1209" s="30" t="s">
        <v>2502</v>
      </c>
      <c r="U1209" s="5">
        <f t="shared" si="208"/>
        <v>40.04</v>
      </c>
      <c r="V1209" s="5">
        <f t="shared" si="209"/>
        <v>0</v>
      </c>
      <c r="W1209" s="5"/>
      <c r="X1209" s="3">
        <v>1.32</v>
      </c>
      <c r="Y1209" s="3">
        <f t="shared" si="214"/>
        <v>0.88000000000000012</v>
      </c>
      <c r="Z1209" s="3">
        <f t="shared" si="212"/>
        <v>24.024000000000001</v>
      </c>
      <c r="AA1209">
        <v>1320</v>
      </c>
      <c r="AB1209" s="1">
        <f t="shared" ref="AB1209:AB1272" si="215">AA1209/1000</f>
        <v>1.32</v>
      </c>
    </row>
    <row r="1210" spans="1:28" customFormat="1" ht="43.2" x14ac:dyDescent="0.3">
      <c r="A1210" s="3">
        <f t="shared" si="213"/>
        <v>1193</v>
      </c>
      <c r="B1210" s="4" t="s">
        <v>918</v>
      </c>
      <c r="C1210" s="3">
        <v>2</v>
      </c>
      <c r="D1210" s="3" t="s">
        <v>1572</v>
      </c>
      <c r="E1210" s="4" t="s">
        <v>1248</v>
      </c>
      <c r="F1210" s="3" t="s">
        <v>32</v>
      </c>
      <c r="G1210" s="3" t="s">
        <v>2340</v>
      </c>
      <c r="H1210" s="3" t="s">
        <v>2468</v>
      </c>
      <c r="I1210" s="3" t="s">
        <v>2496</v>
      </c>
      <c r="J1210" s="3">
        <v>18.2</v>
      </c>
      <c r="K1210" s="3">
        <v>2200</v>
      </c>
      <c r="L1210" s="3" t="s">
        <v>25</v>
      </c>
      <c r="M1210" s="3">
        <v>1</v>
      </c>
      <c r="N1210" s="28">
        <f t="shared" si="206"/>
        <v>2.2000000000000002</v>
      </c>
      <c r="O1210" s="28">
        <f t="shared" si="207"/>
        <v>40.04</v>
      </c>
      <c r="P1210" s="12">
        <v>0</v>
      </c>
      <c r="Q1210" s="46">
        <f t="shared" si="210"/>
        <v>0</v>
      </c>
      <c r="R1210" s="15"/>
      <c r="S1210" s="3">
        <f t="shared" si="211"/>
        <v>2.2000000000000002</v>
      </c>
      <c r="T1210" s="30" t="s">
        <v>2502</v>
      </c>
      <c r="U1210" s="5">
        <f t="shared" si="208"/>
        <v>40.04</v>
      </c>
      <c r="V1210" s="5">
        <f t="shared" si="209"/>
        <v>0</v>
      </c>
      <c r="W1210" s="5"/>
      <c r="X1210" s="3">
        <v>1.32</v>
      </c>
      <c r="Y1210" s="3">
        <f t="shared" si="214"/>
        <v>0.88000000000000012</v>
      </c>
      <c r="Z1210" s="3">
        <f t="shared" si="212"/>
        <v>24.024000000000001</v>
      </c>
      <c r="AA1210">
        <v>1320</v>
      </c>
      <c r="AB1210" s="1">
        <f t="shared" si="215"/>
        <v>1.32</v>
      </c>
    </row>
    <row r="1211" spans="1:28" customFormat="1" ht="43.2" x14ac:dyDescent="0.3">
      <c r="A1211" s="3">
        <f t="shared" si="213"/>
        <v>1194</v>
      </c>
      <c r="B1211" s="4" t="s">
        <v>918</v>
      </c>
      <c r="C1211" s="3">
        <v>2</v>
      </c>
      <c r="D1211" s="3" t="s">
        <v>1572</v>
      </c>
      <c r="E1211" s="4" t="s">
        <v>1249</v>
      </c>
      <c r="F1211" s="3" t="s">
        <v>32</v>
      </c>
      <c r="G1211" s="3" t="s">
        <v>2340</v>
      </c>
      <c r="H1211" s="3" t="s">
        <v>2468</v>
      </c>
      <c r="I1211" s="3" t="s">
        <v>2496</v>
      </c>
      <c r="J1211" s="3">
        <v>18.2</v>
      </c>
      <c r="K1211" s="3">
        <v>1350</v>
      </c>
      <c r="L1211" s="3" t="s">
        <v>25</v>
      </c>
      <c r="M1211" s="3">
        <v>1</v>
      </c>
      <c r="N1211" s="28">
        <f t="shared" si="206"/>
        <v>1.35</v>
      </c>
      <c r="O1211" s="28">
        <f t="shared" si="207"/>
        <v>24.57</v>
      </c>
      <c r="P1211" s="12">
        <v>0</v>
      </c>
      <c r="Q1211" s="46">
        <f t="shared" si="210"/>
        <v>0</v>
      </c>
      <c r="R1211" s="15"/>
      <c r="S1211" s="3">
        <f t="shared" si="211"/>
        <v>1.35</v>
      </c>
      <c r="T1211" s="30" t="s">
        <v>2502</v>
      </c>
      <c r="U1211" s="5">
        <f t="shared" si="208"/>
        <v>24.57</v>
      </c>
      <c r="V1211" s="5">
        <f t="shared" si="209"/>
        <v>0</v>
      </c>
      <c r="W1211" s="5"/>
      <c r="X1211" s="3">
        <v>0.81</v>
      </c>
      <c r="Y1211" s="3">
        <f t="shared" si="214"/>
        <v>0.54</v>
      </c>
      <c r="Z1211" s="3">
        <f t="shared" si="212"/>
        <v>14.742000000000001</v>
      </c>
      <c r="AA1211">
        <v>810</v>
      </c>
      <c r="AB1211" s="1">
        <f t="shared" si="215"/>
        <v>0.81</v>
      </c>
    </row>
    <row r="1212" spans="1:28" customFormat="1" ht="43.2" x14ac:dyDescent="0.3">
      <c r="A1212" s="3">
        <f t="shared" si="213"/>
        <v>1195</v>
      </c>
      <c r="B1212" s="4" t="s">
        <v>918</v>
      </c>
      <c r="C1212" s="3">
        <v>2</v>
      </c>
      <c r="D1212" s="3" t="s">
        <v>1572</v>
      </c>
      <c r="E1212" s="4" t="s">
        <v>1250</v>
      </c>
      <c r="F1212" s="3" t="s">
        <v>1078</v>
      </c>
      <c r="G1212" s="3" t="s">
        <v>2337</v>
      </c>
      <c r="H1212" s="3" t="s">
        <v>2485</v>
      </c>
      <c r="I1212" s="3" t="s">
        <v>2496</v>
      </c>
      <c r="J1212" s="3">
        <v>106</v>
      </c>
      <c r="K1212" s="3">
        <v>6000</v>
      </c>
      <c r="L1212" s="3" t="s">
        <v>25</v>
      </c>
      <c r="M1212" s="3">
        <v>1</v>
      </c>
      <c r="N1212" s="28">
        <f t="shared" si="206"/>
        <v>6</v>
      </c>
      <c r="O1212" s="28">
        <f t="shared" si="207"/>
        <v>636</v>
      </c>
      <c r="P1212" s="12">
        <v>0</v>
      </c>
      <c r="Q1212" s="46">
        <f t="shared" si="210"/>
        <v>0</v>
      </c>
      <c r="R1212" s="15"/>
      <c r="S1212" s="3">
        <f t="shared" si="211"/>
        <v>6</v>
      </c>
      <c r="T1212" s="30" t="s">
        <v>2502</v>
      </c>
      <c r="U1212" s="29">
        <f t="shared" si="208"/>
        <v>636</v>
      </c>
      <c r="V1212" s="29">
        <f t="shared" si="209"/>
        <v>0</v>
      </c>
      <c r="W1212" s="5"/>
      <c r="X1212" s="3">
        <v>3.6</v>
      </c>
      <c r="Y1212" s="3">
        <f t="shared" si="214"/>
        <v>2.4</v>
      </c>
      <c r="Z1212" s="3">
        <f t="shared" si="212"/>
        <v>381.6</v>
      </c>
      <c r="AA1212">
        <v>3600</v>
      </c>
      <c r="AB1212" s="1">
        <f t="shared" si="215"/>
        <v>3.6</v>
      </c>
    </row>
    <row r="1213" spans="1:28" customFormat="1" ht="43.2" x14ac:dyDescent="0.3">
      <c r="A1213" s="3">
        <f t="shared" si="213"/>
        <v>1196</v>
      </c>
      <c r="B1213" s="4" t="s">
        <v>918</v>
      </c>
      <c r="C1213" s="3">
        <v>2</v>
      </c>
      <c r="D1213" s="3" t="s">
        <v>1572</v>
      </c>
      <c r="E1213" s="4" t="s">
        <v>1251</v>
      </c>
      <c r="F1213" s="3" t="s">
        <v>1184</v>
      </c>
      <c r="G1213" s="3" t="s">
        <v>2330</v>
      </c>
      <c r="H1213" s="3" t="s">
        <v>2479</v>
      </c>
      <c r="I1213" s="3" t="s">
        <v>2496</v>
      </c>
      <c r="J1213" s="3">
        <v>79.7</v>
      </c>
      <c r="K1213" s="3">
        <v>6000</v>
      </c>
      <c r="L1213" s="3" t="s">
        <v>25</v>
      </c>
      <c r="M1213" s="3">
        <v>1</v>
      </c>
      <c r="N1213" s="28">
        <f t="shared" si="206"/>
        <v>6</v>
      </c>
      <c r="O1213" s="28">
        <f t="shared" si="207"/>
        <v>478.20000000000005</v>
      </c>
      <c r="P1213" s="12">
        <v>0</v>
      </c>
      <c r="Q1213" s="46">
        <f t="shared" si="210"/>
        <v>0</v>
      </c>
      <c r="R1213" s="15"/>
      <c r="S1213" s="3">
        <f t="shared" si="211"/>
        <v>6</v>
      </c>
      <c r="T1213" s="30" t="s">
        <v>2502</v>
      </c>
      <c r="U1213" s="29">
        <f t="shared" si="208"/>
        <v>478.20000000000005</v>
      </c>
      <c r="V1213" s="29">
        <f t="shared" si="209"/>
        <v>0</v>
      </c>
      <c r="W1213" s="5"/>
      <c r="X1213" s="3">
        <v>3.6</v>
      </c>
      <c r="Y1213" s="3">
        <f t="shared" si="214"/>
        <v>2.4</v>
      </c>
      <c r="Z1213" s="3">
        <f t="shared" si="212"/>
        <v>286.92</v>
      </c>
      <c r="AA1213">
        <v>3600</v>
      </c>
      <c r="AB1213" s="1">
        <f t="shared" si="215"/>
        <v>3.6</v>
      </c>
    </row>
    <row r="1214" spans="1:28" customFormat="1" ht="43.2" x14ac:dyDescent="0.3">
      <c r="A1214" s="3">
        <f t="shared" si="213"/>
        <v>1197</v>
      </c>
      <c r="B1214" s="4" t="s">
        <v>918</v>
      </c>
      <c r="C1214" s="3">
        <v>2</v>
      </c>
      <c r="D1214" s="3" t="s">
        <v>1572</v>
      </c>
      <c r="E1214" s="4" t="s">
        <v>1252</v>
      </c>
      <c r="F1214" s="3" t="s">
        <v>6</v>
      </c>
      <c r="G1214" s="7" t="s">
        <v>2344</v>
      </c>
      <c r="H1214" s="7" t="s">
        <v>2467</v>
      </c>
      <c r="I1214" s="7" t="s">
        <v>2496</v>
      </c>
      <c r="J1214" s="7">
        <v>49.9</v>
      </c>
      <c r="K1214" s="3">
        <v>6000</v>
      </c>
      <c r="L1214" s="3" t="s">
        <v>25</v>
      </c>
      <c r="M1214" s="3">
        <v>1</v>
      </c>
      <c r="N1214" s="28">
        <f t="shared" si="206"/>
        <v>6</v>
      </c>
      <c r="O1214" s="28">
        <f t="shared" si="207"/>
        <v>299.39999999999998</v>
      </c>
      <c r="P1214" s="12">
        <v>0</v>
      </c>
      <c r="Q1214" s="46">
        <f t="shared" si="210"/>
        <v>0</v>
      </c>
      <c r="R1214" s="15"/>
      <c r="S1214" s="3">
        <f t="shared" si="211"/>
        <v>6</v>
      </c>
      <c r="T1214" s="30" t="s">
        <v>2502</v>
      </c>
      <c r="U1214" s="29">
        <f t="shared" si="208"/>
        <v>299.39999999999998</v>
      </c>
      <c r="V1214" s="29">
        <f t="shared" si="209"/>
        <v>0</v>
      </c>
      <c r="W1214" s="5"/>
      <c r="X1214" s="3">
        <v>3.6</v>
      </c>
      <c r="Y1214" s="3">
        <f t="shared" si="214"/>
        <v>2.4</v>
      </c>
      <c r="Z1214" s="3">
        <f t="shared" si="212"/>
        <v>179.64</v>
      </c>
      <c r="AA1214">
        <v>3600</v>
      </c>
      <c r="AB1214" s="1">
        <f t="shared" si="215"/>
        <v>3.6</v>
      </c>
    </row>
    <row r="1215" spans="1:28" customFormat="1" ht="43.2" x14ac:dyDescent="0.3">
      <c r="A1215" s="3">
        <f t="shared" si="213"/>
        <v>1198</v>
      </c>
      <c r="B1215" s="4" t="s">
        <v>918</v>
      </c>
      <c r="C1215" s="3">
        <v>2</v>
      </c>
      <c r="D1215" s="3" t="s">
        <v>1572</v>
      </c>
      <c r="E1215" s="4" t="s">
        <v>1253</v>
      </c>
      <c r="F1215" s="3" t="s">
        <v>22</v>
      </c>
      <c r="G1215" s="7" t="s">
        <v>2343</v>
      </c>
      <c r="H1215" s="7" t="s">
        <v>2487</v>
      </c>
      <c r="I1215" s="7" t="s">
        <v>2496</v>
      </c>
      <c r="J1215" s="7">
        <v>30.6</v>
      </c>
      <c r="K1215" s="3">
        <v>3000</v>
      </c>
      <c r="L1215" s="3" t="s">
        <v>25</v>
      </c>
      <c r="M1215" s="3">
        <v>1</v>
      </c>
      <c r="N1215" s="28">
        <f t="shared" si="206"/>
        <v>3</v>
      </c>
      <c r="O1215" s="28">
        <f t="shared" si="207"/>
        <v>91.800000000000011</v>
      </c>
      <c r="P1215" s="12">
        <v>0</v>
      </c>
      <c r="Q1215" s="46">
        <f t="shared" si="210"/>
        <v>0</v>
      </c>
      <c r="R1215" s="15"/>
      <c r="S1215" s="3">
        <f t="shared" si="211"/>
        <v>3</v>
      </c>
      <c r="T1215" s="30" t="s">
        <v>2502</v>
      </c>
      <c r="U1215" s="29">
        <f t="shared" si="208"/>
        <v>91.800000000000011</v>
      </c>
      <c r="V1215" s="29">
        <f t="shared" si="209"/>
        <v>0</v>
      </c>
      <c r="W1215" s="5"/>
      <c r="X1215" s="3">
        <v>1.65</v>
      </c>
      <c r="Y1215" s="3">
        <f t="shared" si="214"/>
        <v>1.35</v>
      </c>
      <c r="Z1215" s="3">
        <f t="shared" si="212"/>
        <v>50.49</v>
      </c>
      <c r="AA1215">
        <v>1650</v>
      </c>
      <c r="AB1215" s="1">
        <f t="shared" si="215"/>
        <v>1.65</v>
      </c>
    </row>
    <row r="1216" spans="1:28" customFormat="1" ht="43.2" x14ac:dyDescent="0.3">
      <c r="A1216" s="3">
        <f t="shared" si="213"/>
        <v>1199</v>
      </c>
      <c r="B1216" s="4" t="s">
        <v>918</v>
      </c>
      <c r="C1216" s="3">
        <v>2</v>
      </c>
      <c r="D1216" s="3" t="s">
        <v>1572</v>
      </c>
      <c r="E1216" s="4" t="s">
        <v>1254</v>
      </c>
      <c r="F1216" s="3" t="s">
        <v>1078</v>
      </c>
      <c r="G1216" s="3" t="s">
        <v>2337</v>
      </c>
      <c r="H1216" s="3" t="s">
        <v>2485</v>
      </c>
      <c r="I1216" s="3" t="s">
        <v>2496</v>
      </c>
      <c r="J1216" s="3">
        <v>106</v>
      </c>
      <c r="K1216" s="3">
        <v>6000</v>
      </c>
      <c r="L1216" s="3" t="s">
        <v>25</v>
      </c>
      <c r="M1216" s="3">
        <v>1</v>
      </c>
      <c r="N1216" s="28">
        <f t="shared" si="206"/>
        <v>6</v>
      </c>
      <c r="O1216" s="28">
        <f t="shared" si="207"/>
        <v>636</v>
      </c>
      <c r="P1216" s="12">
        <v>0</v>
      </c>
      <c r="Q1216" s="46">
        <f t="shared" si="210"/>
        <v>0</v>
      </c>
      <c r="R1216" s="15"/>
      <c r="S1216" s="3">
        <f t="shared" si="211"/>
        <v>6</v>
      </c>
      <c r="T1216" s="30" t="s">
        <v>2502</v>
      </c>
      <c r="U1216" s="29">
        <f t="shared" si="208"/>
        <v>636</v>
      </c>
      <c r="V1216" s="29">
        <f t="shared" si="209"/>
        <v>0</v>
      </c>
      <c r="W1216" s="5"/>
      <c r="X1216" s="3">
        <v>3.3</v>
      </c>
      <c r="Y1216" s="3">
        <f t="shared" si="214"/>
        <v>2.7</v>
      </c>
      <c r="Z1216" s="3">
        <f t="shared" si="212"/>
        <v>349.79999999999995</v>
      </c>
      <c r="AA1216">
        <v>3300</v>
      </c>
      <c r="AB1216" s="1">
        <f t="shared" si="215"/>
        <v>3.3</v>
      </c>
    </row>
    <row r="1217" spans="1:28" customFormat="1" ht="43.2" x14ac:dyDescent="0.3">
      <c r="A1217" s="3">
        <f t="shared" si="213"/>
        <v>1200</v>
      </c>
      <c r="B1217" s="4" t="s">
        <v>918</v>
      </c>
      <c r="C1217" s="3">
        <v>2</v>
      </c>
      <c r="D1217" s="3" t="s">
        <v>1572</v>
      </c>
      <c r="E1217" s="4" t="s">
        <v>1255</v>
      </c>
      <c r="F1217" s="3" t="s">
        <v>1078</v>
      </c>
      <c r="G1217" s="3" t="s">
        <v>2337</v>
      </c>
      <c r="H1217" s="3" t="s">
        <v>2485</v>
      </c>
      <c r="I1217" s="3" t="s">
        <v>2496</v>
      </c>
      <c r="J1217" s="3">
        <v>106</v>
      </c>
      <c r="K1217" s="3">
        <v>6000</v>
      </c>
      <c r="L1217" s="3" t="s">
        <v>25</v>
      </c>
      <c r="M1217" s="3">
        <v>1</v>
      </c>
      <c r="N1217" s="28">
        <f t="shared" si="206"/>
        <v>6</v>
      </c>
      <c r="O1217" s="28">
        <f t="shared" si="207"/>
        <v>636</v>
      </c>
      <c r="P1217" s="12">
        <v>0</v>
      </c>
      <c r="Q1217" s="46">
        <f t="shared" si="210"/>
        <v>0</v>
      </c>
      <c r="R1217" s="15"/>
      <c r="S1217" s="3">
        <f t="shared" si="211"/>
        <v>6</v>
      </c>
      <c r="T1217" s="30" t="s">
        <v>2502</v>
      </c>
      <c r="U1217" s="29">
        <f t="shared" si="208"/>
        <v>636</v>
      </c>
      <c r="V1217" s="29">
        <f t="shared" si="209"/>
        <v>0</v>
      </c>
      <c r="W1217" s="5"/>
      <c r="X1217" s="3">
        <v>3.3</v>
      </c>
      <c r="Y1217" s="3">
        <f t="shared" si="214"/>
        <v>2.7</v>
      </c>
      <c r="Z1217" s="3">
        <f t="shared" si="212"/>
        <v>349.79999999999995</v>
      </c>
      <c r="AA1217">
        <v>3300</v>
      </c>
      <c r="AB1217" s="1">
        <f t="shared" si="215"/>
        <v>3.3</v>
      </c>
    </row>
    <row r="1218" spans="1:28" customFormat="1" ht="43.2" x14ac:dyDescent="0.3">
      <c r="A1218" s="3">
        <f t="shared" si="213"/>
        <v>1201</v>
      </c>
      <c r="B1218" s="4" t="s">
        <v>918</v>
      </c>
      <c r="C1218" s="3">
        <v>2</v>
      </c>
      <c r="D1218" s="3" t="s">
        <v>1572</v>
      </c>
      <c r="E1218" s="4" t="s">
        <v>1256</v>
      </c>
      <c r="F1218" s="3" t="s">
        <v>1078</v>
      </c>
      <c r="G1218" s="3" t="s">
        <v>2337</v>
      </c>
      <c r="H1218" s="3" t="s">
        <v>2485</v>
      </c>
      <c r="I1218" s="3" t="s">
        <v>2496</v>
      </c>
      <c r="J1218" s="3">
        <v>106</v>
      </c>
      <c r="K1218" s="3">
        <v>6000</v>
      </c>
      <c r="L1218" s="3" t="s">
        <v>25</v>
      </c>
      <c r="M1218" s="3">
        <v>1</v>
      </c>
      <c r="N1218" s="28">
        <f t="shared" si="206"/>
        <v>6</v>
      </c>
      <c r="O1218" s="28">
        <f t="shared" si="207"/>
        <v>636</v>
      </c>
      <c r="P1218" s="12">
        <v>0</v>
      </c>
      <c r="Q1218" s="46">
        <f t="shared" si="210"/>
        <v>0</v>
      </c>
      <c r="R1218" s="15"/>
      <c r="S1218" s="3">
        <f t="shared" si="211"/>
        <v>6</v>
      </c>
      <c r="T1218" s="30" t="s">
        <v>2502</v>
      </c>
      <c r="U1218" s="29">
        <f t="shared" si="208"/>
        <v>636</v>
      </c>
      <c r="V1218" s="29">
        <f t="shared" si="209"/>
        <v>0</v>
      </c>
      <c r="W1218" s="5"/>
      <c r="X1218" s="3">
        <v>3.3</v>
      </c>
      <c r="Y1218" s="3">
        <f t="shared" si="214"/>
        <v>2.7</v>
      </c>
      <c r="Z1218" s="3">
        <f t="shared" si="212"/>
        <v>349.79999999999995</v>
      </c>
      <c r="AA1218">
        <v>3300</v>
      </c>
      <c r="AB1218" s="1">
        <f t="shared" si="215"/>
        <v>3.3</v>
      </c>
    </row>
    <row r="1219" spans="1:28" customFormat="1" ht="43.2" x14ac:dyDescent="0.3">
      <c r="A1219" s="3">
        <f t="shared" si="213"/>
        <v>1202</v>
      </c>
      <c r="B1219" s="4" t="s">
        <v>918</v>
      </c>
      <c r="C1219" s="3">
        <v>2</v>
      </c>
      <c r="D1219" s="3" t="s">
        <v>1572</v>
      </c>
      <c r="E1219" s="4" t="s">
        <v>1257</v>
      </c>
      <c r="F1219" s="3" t="s">
        <v>1078</v>
      </c>
      <c r="G1219" s="3" t="s">
        <v>2337</v>
      </c>
      <c r="H1219" s="3" t="s">
        <v>2485</v>
      </c>
      <c r="I1219" s="3" t="s">
        <v>2496</v>
      </c>
      <c r="J1219" s="3">
        <v>106</v>
      </c>
      <c r="K1219" s="3">
        <v>6000</v>
      </c>
      <c r="L1219" s="3" t="s">
        <v>25</v>
      </c>
      <c r="M1219" s="3">
        <v>1</v>
      </c>
      <c r="N1219" s="28">
        <f t="shared" si="206"/>
        <v>6</v>
      </c>
      <c r="O1219" s="28">
        <f t="shared" si="207"/>
        <v>636</v>
      </c>
      <c r="P1219" s="12">
        <v>0</v>
      </c>
      <c r="Q1219" s="46">
        <f t="shared" si="210"/>
        <v>0</v>
      </c>
      <c r="R1219" s="15"/>
      <c r="S1219" s="3">
        <f t="shared" si="211"/>
        <v>6</v>
      </c>
      <c r="T1219" s="30" t="s">
        <v>2502</v>
      </c>
      <c r="U1219" s="29">
        <f t="shared" si="208"/>
        <v>636</v>
      </c>
      <c r="V1219" s="29">
        <f t="shared" si="209"/>
        <v>0</v>
      </c>
      <c r="W1219" s="5"/>
      <c r="X1219" s="3">
        <v>3.3</v>
      </c>
      <c r="Y1219" s="3">
        <f t="shared" si="214"/>
        <v>2.7</v>
      </c>
      <c r="Z1219" s="3">
        <f t="shared" si="212"/>
        <v>349.79999999999995</v>
      </c>
      <c r="AA1219">
        <v>3300</v>
      </c>
      <c r="AB1219" s="1">
        <f t="shared" si="215"/>
        <v>3.3</v>
      </c>
    </row>
    <row r="1220" spans="1:28" customFormat="1" ht="43.2" x14ac:dyDescent="0.3">
      <c r="A1220" s="3">
        <f t="shared" si="213"/>
        <v>1203</v>
      </c>
      <c r="B1220" s="4" t="s">
        <v>918</v>
      </c>
      <c r="C1220" s="3">
        <v>2</v>
      </c>
      <c r="D1220" s="3" t="s">
        <v>1572</v>
      </c>
      <c r="E1220" s="4" t="s">
        <v>1258</v>
      </c>
      <c r="F1220" s="3" t="s">
        <v>1193</v>
      </c>
      <c r="G1220" s="3" t="s">
        <v>2328</v>
      </c>
      <c r="H1220" s="3" t="s">
        <v>2474</v>
      </c>
      <c r="I1220" s="3" t="s">
        <v>2496</v>
      </c>
      <c r="J1220" s="3">
        <v>65.400000000000006</v>
      </c>
      <c r="K1220" s="3">
        <v>6000</v>
      </c>
      <c r="L1220" s="3" t="s">
        <v>25</v>
      </c>
      <c r="M1220" s="3">
        <v>1</v>
      </c>
      <c r="N1220" s="28">
        <f t="shared" si="206"/>
        <v>6</v>
      </c>
      <c r="O1220" s="28">
        <f t="shared" si="207"/>
        <v>392.40000000000003</v>
      </c>
      <c r="P1220" s="12">
        <v>0</v>
      </c>
      <c r="Q1220" s="46">
        <f t="shared" si="210"/>
        <v>0</v>
      </c>
      <c r="R1220" s="15"/>
      <c r="S1220" s="3">
        <f t="shared" si="211"/>
        <v>6</v>
      </c>
      <c r="T1220" s="30" t="s">
        <v>2502</v>
      </c>
      <c r="U1220" s="29">
        <f t="shared" si="208"/>
        <v>392.40000000000003</v>
      </c>
      <c r="V1220" s="29">
        <f t="shared" si="209"/>
        <v>0</v>
      </c>
      <c r="W1220" s="5"/>
      <c r="X1220" s="3">
        <v>3.3</v>
      </c>
      <c r="Y1220" s="3">
        <f t="shared" si="214"/>
        <v>2.7</v>
      </c>
      <c r="Z1220" s="3">
        <f t="shared" si="212"/>
        <v>215.82</v>
      </c>
      <c r="AA1220">
        <v>3300</v>
      </c>
      <c r="AB1220" s="1">
        <f t="shared" si="215"/>
        <v>3.3</v>
      </c>
    </row>
    <row r="1221" spans="1:28" customFormat="1" ht="43.2" x14ac:dyDescent="0.3">
      <c r="A1221" s="3">
        <f t="shared" si="213"/>
        <v>1204</v>
      </c>
      <c r="B1221" s="4" t="s">
        <v>918</v>
      </c>
      <c r="C1221" s="3">
        <v>2</v>
      </c>
      <c r="D1221" s="3" t="s">
        <v>1572</v>
      </c>
      <c r="E1221" s="4" t="s">
        <v>1259</v>
      </c>
      <c r="F1221" s="3" t="s">
        <v>1193</v>
      </c>
      <c r="G1221" s="3" t="s">
        <v>2328</v>
      </c>
      <c r="H1221" s="3" t="s">
        <v>2474</v>
      </c>
      <c r="I1221" s="3" t="s">
        <v>2496</v>
      </c>
      <c r="J1221" s="3">
        <v>65.400000000000006</v>
      </c>
      <c r="K1221" s="3">
        <v>6000</v>
      </c>
      <c r="L1221" s="3" t="s">
        <v>25</v>
      </c>
      <c r="M1221" s="3">
        <v>1</v>
      </c>
      <c r="N1221" s="28">
        <f t="shared" si="206"/>
        <v>6</v>
      </c>
      <c r="O1221" s="28">
        <f t="shared" si="207"/>
        <v>392.40000000000003</v>
      </c>
      <c r="P1221" s="12">
        <v>0</v>
      </c>
      <c r="Q1221" s="46">
        <f t="shared" si="210"/>
        <v>0</v>
      </c>
      <c r="R1221" s="15"/>
      <c r="S1221" s="3">
        <f t="shared" si="211"/>
        <v>6</v>
      </c>
      <c r="T1221" s="30" t="s">
        <v>2502</v>
      </c>
      <c r="U1221" s="29">
        <f t="shared" si="208"/>
        <v>392.40000000000003</v>
      </c>
      <c r="V1221" s="29">
        <f t="shared" si="209"/>
        <v>0</v>
      </c>
      <c r="W1221" s="5"/>
      <c r="X1221" s="3">
        <v>3.3</v>
      </c>
      <c r="Y1221" s="3">
        <f t="shared" si="214"/>
        <v>2.7</v>
      </c>
      <c r="Z1221" s="3">
        <f t="shared" si="212"/>
        <v>215.82</v>
      </c>
      <c r="AA1221">
        <v>3300</v>
      </c>
      <c r="AB1221" s="1">
        <f t="shared" si="215"/>
        <v>3.3</v>
      </c>
    </row>
    <row r="1222" spans="1:28" customFormat="1" ht="43.2" x14ac:dyDescent="0.3">
      <c r="A1222" s="3">
        <f t="shared" si="213"/>
        <v>1205</v>
      </c>
      <c r="B1222" s="4" t="s">
        <v>918</v>
      </c>
      <c r="C1222" s="3">
        <v>2</v>
      </c>
      <c r="D1222" s="3" t="s">
        <v>1572</v>
      </c>
      <c r="E1222" s="4" t="s">
        <v>1260</v>
      </c>
      <c r="F1222" s="3" t="s">
        <v>1196</v>
      </c>
      <c r="G1222" s="3" t="s">
        <v>2325</v>
      </c>
      <c r="H1222" s="3" t="s">
        <v>2470</v>
      </c>
      <c r="I1222" s="3" t="s">
        <v>2496</v>
      </c>
      <c r="J1222" s="3">
        <v>41.4</v>
      </c>
      <c r="K1222" s="3">
        <v>6000</v>
      </c>
      <c r="L1222" s="3" t="s">
        <v>25</v>
      </c>
      <c r="M1222" s="3">
        <v>1</v>
      </c>
      <c r="N1222" s="28">
        <f t="shared" si="206"/>
        <v>6</v>
      </c>
      <c r="O1222" s="40">
        <f t="shared" si="207"/>
        <v>248.39999999999998</v>
      </c>
      <c r="P1222" s="12">
        <v>0</v>
      </c>
      <c r="Q1222" s="46">
        <f t="shared" si="210"/>
        <v>0</v>
      </c>
      <c r="R1222" s="15"/>
      <c r="S1222" s="3">
        <f t="shared" si="211"/>
        <v>6</v>
      </c>
      <c r="T1222" s="30" t="s">
        <v>2502</v>
      </c>
      <c r="U1222" s="41">
        <f t="shared" si="208"/>
        <v>248.39999999999998</v>
      </c>
      <c r="V1222" s="41">
        <f t="shared" si="209"/>
        <v>0</v>
      </c>
      <c r="W1222" s="5"/>
      <c r="X1222" s="3">
        <v>3.6</v>
      </c>
      <c r="Y1222" s="3">
        <f t="shared" si="214"/>
        <v>2.4</v>
      </c>
      <c r="Z1222" s="3">
        <f t="shared" si="212"/>
        <v>149.04</v>
      </c>
      <c r="AA1222">
        <v>3600</v>
      </c>
      <c r="AB1222" s="1">
        <f t="shared" si="215"/>
        <v>3.6</v>
      </c>
    </row>
    <row r="1223" spans="1:28" customFormat="1" ht="43.2" x14ac:dyDescent="0.3">
      <c r="A1223" s="3">
        <f t="shared" si="213"/>
        <v>1206</v>
      </c>
      <c r="B1223" s="4" t="s">
        <v>918</v>
      </c>
      <c r="C1223" s="3">
        <v>2</v>
      </c>
      <c r="D1223" s="3" t="s">
        <v>1572</v>
      </c>
      <c r="E1223" s="4" t="s">
        <v>1261</v>
      </c>
      <c r="F1223" s="3" t="s">
        <v>1196</v>
      </c>
      <c r="G1223" s="3" t="s">
        <v>2325</v>
      </c>
      <c r="H1223" s="3" t="s">
        <v>2470</v>
      </c>
      <c r="I1223" s="3" t="s">
        <v>2496</v>
      </c>
      <c r="J1223" s="3">
        <v>41.4</v>
      </c>
      <c r="K1223" s="3">
        <v>6000</v>
      </c>
      <c r="L1223" s="3" t="s">
        <v>25</v>
      </c>
      <c r="M1223" s="3">
        <v>1</v>
      </c>
      <c r="N1223" s="28">
        <f t="shared" si="206"/>
        <v>6</v>
      </c>
      <c r="O1223" s="40">
        <f t="shared" si="207"/>
        <v>248.39999999999998</v>
      </c>
      <c r="P1223" s="12">
        <v>0</v>
      </c>
      <c r="Q1223" s="46">
        <f t="shared" si="210"/>
        <v>0</v>
      </c>
      <c r="R1223" s="15"/>
      <c r="S1223" s="3">
        <f t="shared" si="211"/>
        <v>6</v>
      </c>
      <c r="T1223" s="30" t="s">
        <v>2502</v>
      </c>
      <c r="U1223" s="41">
        <f t="shared" si="208"/>
        <v>248.39999999999998</v>
      </c>
      <c r="V1223" s="41">
        <f t="shared" si="209"/>
        <v>0</v>
      </c>
      <c r="W1223" s="5"/>
      <c r="X1223" s="3">
        <v>3.6</v>
      </c>
      <c r="Y1223" s="3">
        <f t="shared" si="214"/>
        <v>2.4</v>
      </c>
      <c r="Z1223" s="3">
        <f t="shared" si="212"/>
        <v>149.04</v>
      </c>
      <c r="AA1223">
        <v>3600</v>
      </c>
      <c r="AB1223" s="1">
        <f t="shared" si="215"/>
        <v>3.6</v>
      </c>
    </row>
    <row r="1224" spans="1:28" customFormat="1" ht="43.2" x14ac:dyDescent="0.3">
      <c r="A1224" s="3">
        <f t="shared" si="213"/>
        <v>1207</v>
      </c>
      <c r="B1224" s="4" t="s">
        <v>918</v>
      </c>
      <c r="C1224" s="3">
        <v>2</v>
      </c>
      <c r="D1224" s="3" t="s">
        <v>1572</v>
      </c>
      <c r="E1224" s="4" t="s">
        <v>1262</v>
      </c>
      <c r="F1224" s="3" t="s">
        <v>1200</v>
      </c>
      <c r="G1224" s="3" t="s">
        <v>2334</v>
      </c>
      <c r="H1224" s="3" t="s">
        <v>2483</v>
      </c>
      <c r="I1224" s="3" t="s">
        <v>2496</v>
      </c>
      <c r="J1224" s="3">
        <v>76</v>
      </c>
      <c r="K1224" s="3">
        <v>6000</v>
      </c>
      <c r="L1224" s="3" t="s">
        <v>25</v>
      </c>
      <c r="M1224" s="3">
        <v>1</v>
      </c>
      <c r="N1224" s="28">
        <f>(K1224/1000)*M1224</f>
        <v>6</v>
      </c>
      <c r="O1224" s="28">
        <f>N1224*J1224</f>
        <v>456</v>
      </c>
      <c r="P1224" s="12">
        <v>0</v>
      </c>
      <c r="Q1224" s="46">
        <f t="shared" si="210"/>
        <v>0</v>
      </c>
      <c r="R1224" s="15"/>
      <c r="S1224" s="3">
        <f t="shared" si="211"/>
        <v>6</v>
      </c>
      <c r="T1224" s="30" t="s">
        <v>2502</v>
      </c>
      <c r="U1224" s="5">
        <f t="shared" si="208"/>
        <v>456</v>
      </c>
      <c r="V1224" s="5">
        <f t="shared" si="209"/>
        <v>0</v>
      </c>
      <c r="W1224" s="5"/>
      <c r="X1224" s="3">
        <v>3.6</v>
      </c>
      <c r="Y1224" s="3">
        <f t="shared" si="214"/>
        <v>2.4</v>
      </c>
      <c r="Z1224" s="3">
        <f t="shared" si="212"/>
        <v>273.60000000000002</v>
      </c>
      <c r="AA1224">
        <v>3600</v>
      </c>
      <c r="AB1224" s="1">
        <f t="shared" si="215"/>
        <v>3.6</v>
      </c>
    </row>
    <row r="1225" spans="1:28" customFormat="1" ht="43.2" x14ac:dyDescent="0.3">
      <c r="A1225" s="3">
        <f t="shared" si="213"/>
        <v>1208</v>
      </c>
      <c r="B1225" s="4" t="s">
        <v>918</v>
      </c>
      <c r="C1225" s="3">
        <v>2</v>
      </c>
      <c r="D1225" s="3" t="s">
        <v>1572</v>
      </c>
      <c r="E1225" s="4" t="s">
        <v>1263</v>
      </c>
      <c r="F1225" s="3" t="s">
        <v>1196</v>
      </c>
      <c r="G1225" s="3" t="s">
        <v>2325</v>
      </c>
      <c r="H1225" s="3" t="s">
        <v>2470</v>
      </c>
      <c r="I1225" s="3" t="s">
        <v>2496</v>
      </c>
      <c r="J1225" s="3">
        <v>41.4</v>
      </c>
      <c r="K1225" s="3">
        <v>6000</v>
      </c>
      <c r="L1225" s="3" t="s">
        <v>25</v>
      </c>
      <c r="M1225" s="3">
        <v>1</v>
      </c>
      <c r="N1225" s="28">
        <f>(K1225/1000)*M1225</f>
        <v>6</v>
      </c>
      <c r="O1225" s="40">
        <f>N1225*J1225</f>
        <v>248.39999999999998</v>
      </c>
      <c r="P1225" s="12">
        <v>0</v>
      </c>
      <c r="Q1225" s="46">
        <f t="shared" si="210"/>
        <v>0</v>
      </c>
      <c r="R1225" s="15"/>
      <c r="S1225" s="3">
        <f t="shared" si="211"/>
        <v>6</v>
      </c>
      <c r="T1225" s="30" t="s">
        <v>2502</v>
      </c>
      <c r="U1225" s="41">
        <f t="shared" si="208"/>
        <v>248.39999999999998</v>
      </c>
      <c r="V1225" s="41">
        <f t="shared" si="209"/>
        <v>0</v>
      </c>
      <c r="W1225" s="5"/>
      <c r="X1225" s="3">
        <v>3.6</v>
      </c>
      <c r="Y1225" s="3">
        <f t="shared" si="214"/>
        <v>2.4</v>
      </c>
      <c r="Z1225" s="3">
        <f t="shared" si="212"/>
        <v>149.04</v>
      </c>
      <c r="AA1225">
        <v>3600</v>
      </c>
      <c r="AB1225" s="1">
        <f t="shared" si="215"/>
        <v>3.6</v>
      </c>
    </row>
    <row r="1226" spans="1:28" customFormat="1" ht="43.2" x14ac:dyDescent="0.3">
      <c r="A1226" s="3">
        <f t="shared" si="213"/>
        <v>1209</v>
      </c>
      <c r="B1226" s="4" t="s">
        <v>918</v>
      </c>
      <c r="C1226" s="3">
        <v>2</v>
      </c>
      <c r="D1226" s="3" t="s">
        <v>1572</v>
      </c>
      <c r="E1226" s="4" t="s">
        <v>1264</v>
      </c>
      <c r="F1226" s="3" t="s">
        <v>1196</v>
      </c>
      <c r="G1226" s="3" t="s">
        <v>2325</v>
      </c>
      <c r="H1226" s="3" t="s">
        <v>2470</v>
      </c>
      <c r="I1226" s="3" t="s">
        <v>2496</v>
      </c>
      <c r="J1226" s="3">
        <v>41.4</v>
      </c>
      <c r="K1226" s="3">
        <v>6000</v>
      </c>
      <c r="L1226" s="3" t="s">
        <v>25</v>
      </c>
      <c r="M1226" s="3">
        <v>1</v>
      </c>
      <c r="N1226" s="28">
        <f>(K1226/1000)*M1226</f>
        <v>6</v>
      </c>
      <c r="O1226" s="40">
        <f>N1226*J1226</f>
        <v>248.39999999999998</v>
      </c>
      <c r="P1226" s="12">
        <v>0</v>
      </c>
      <c r="Q1226" s="46">
        <f t="shared" si="210"/>
        <v>0</v>
      </c>
      <c r="R1226" s="15"/>
      <c r="S1226" s="3">
        <f t="shared" si="211"/>
        <v>6</v>
      </c>
      <c r="T1226" s="30" t="s">
        <v>2502</v>
      </c>
      <c r="U1226" s="41">
        <f t="shared" si="208"/>
        <v>248.39999999999998</v>
      </c>
      <c r="V1226" s="41">
        <f t="shared" si="209"/>
        <v>0</v>
      </c>
      <c r="W1226" s="5"/>
      <c r="X1226" s="3">
        <v>3.6</v>
      </c>
      <c r="Y1226" s="3">
        <f t="shared" si="214"/>
        <v>2.4</v>
      </c>
      <c r="Z1226" s="3">
        <f t="shared" si="212"/>
        <v>149.04</v>
      </c>
      <c r="AA1226">
        <v>3600</v>
      </c>
      <c r="AB1226" s="1">
        <f t="shared" si="215"/>
        <v>3.6</v>
      </c>
    </row>
    <row r="1227" spans="1:28" customFormat="1" ht="43.2" x14ac:dyDescent="0.3">
      <c r="A1227" s="3">
        <f t="shared" si="213"/>
        <v>1210</v>
      </c>
      <c r="B1227" s="4" t="s">
        <v>918</v>
      </c>
      <c r="C1227" s="3">
        <v>2</v>
      </c>
      <c r="D1227" s="3" t="s">
        <v>1572</v>
      </c>
      <c r="E1227" s="4" t="s">
        <v>1265</v>
      </c>
      <c r="F1227" s="3" t="s">
        <v>1184</v>
      </c>
      <c r="G1227" s="3" t="s">
        <v>2330</v>
      </c>
      <c r="H1227" s="3" t="s">
        <v>2479</v>
      </c>
      <c r="I1227" s="3" t="s">
        <v>2496</v>
      </c>
      <c r="J1227" s="3">
        <v>79.7</v>
      </c>
      <c r="K1227" s="3">
        <v>6000</v>
      </c>
      <c r="L1227" s="3" t="s">
        <v>25</v>
      </c>
      <c r="M1227" s="3">
        <v>1</v>
      </c>
      <c r="N1227" s="28">
        <f>(K1227/1000)*M1227</f>
        <v>6</v>
      </c>
      <c r="O1227" s="28">
        <f>N1227*J1227</f>
        <v>478.20000000000005</v>
      </c>
      <c r="P1227" s="12">
        <v>0</v>
      </c>
      <c r="Q1227" s="46">
        <f t="shared" si="210"/>
        <v>0</v>
      </c>
      <c r="R1227" s="15"/>
      <c r="S1227" s="3">
        <f t="shared" si="211"/>
        <v>6</v>
      </c>
      <c r="T1227" s="30" t="s">
        <v>2502</v>
      </c>
      <c r="U1227" s="29">
        <f t="shared" si="208"/>
        <v>478.20000000000005</v>
      </c>
      <c r="V1227" s="29">
        <f t="shared" si="209"/>
        <v>0</v>
      </c>
      <c r="W1227" s="5"/>
      <c r="X1227" s="3">
        <v>3.6</v>
      </c>
      <c r="Y1227" s="3">
        <f t="shared" si="214"/>
        <v>2.4</v>
      </c>
      <c r="Z1227" s="3">
        <f t="shared" si="212"/>
        <v>286.92</v>
      </c>
      <c r="AA1227">
        <v>3600</v>
      </c>
      <c r="AB1227" s="1">
        <f t="shared" si="215"/>
        <v>3.6</v>
      </c>
    </row>
    <row r="1228" spans="1:28" customFormat="1" ht="43.2" x14ac:dyDescent="0.3">
      <c r="A1228" s="3">
        <f t="shared" si="213"/>
        <v>1211</v>
      </c>
      <c r="B1228" s="4" t="s">
        <v>918</v>
      </c>
      <c r="C1228" s="3">
        <v>2</v>
      </c>
      <c r="D1228" s="3" t="s">
        <v>1572</v>
      </c>
      <c r="E1228" s="4" t="s">
        <v>1266</v>
      </c>
      <c r="F1228" s="3" t="s">
        <v>6</v>
      </c>
      <c r="G1228" s="7" t="s">
        <v>2344</v>
      </c>
      <c r="H1228" s="7" t="s">
        <v>2467</v>
      </c>
      <c r="I1228" s="7" t="s">
        <v>2496</v>
      </c>
      <c r="J1228" s="7">
        <v>49.9</v>
      </c>
      <c r="K1228" s="3">
        <v>6000</v>
      </c>
      <c r="L1228" s="3" t="s">
        <v>25</v>
      </c>
      <c r="M1228" s="3">
        <v>1</v>
      </c>
      <c r="N1228" s="28">
        <f>(K1228/1000)*M1228</f>
        <v>6</v>
      </c>
      <c r="O1228" s="28">
        <f>N1228*J1228</f>
        <v>299.39999999999998</v>
      </c>
      <c r="P1228" s="12">
        <v>0</v>
      </c>
      <c r="Q1228" s="46">
        <f t="shared" si="210"/>
        <v>0</v>
      </c>
      <c r="R1228" s="15"/>
      <c r="S1228" s="3">
        <f t="shared" si="211"/>
        <v>6</v>
      </c>
      <c r="T1228" s="30" t="s">
        <v>2502</v>
      </c>
      <c r="U1228" s="29">
        <f t="shared" si="208"/>
        <v>299.39999999999998</v>
      </c>
      <c r="V1228" s="29">
        <f t="shared" si="209"/>
        <v>0</v>
      </c>
      <c r="W1228" s="5"/>
      <c r="X1228" s="3">
        <v>3.6</v>
      </c>
      <c r="Y1228" s="3">
        <f t="shared" si="214"/>
        <v>2.4</v>
      </c>
      <c r="Z1228" s="3">
        <f t="shared" si="212"/>
        <v>179.64</v>
      </c>
      <c r="AA1228">
        <v>3600</v>
      </c>
      <c r="AB1228" s="1">
        <f t="shared" si="215"/>
        <v>3.6</v>
      </c>
    </row>
    <row r="1229" spans="1:28" customFormat="1" ht="43.2" x14ac:dyDescent="0.3">
      <c r="A1229" s="3">
        <f t="shared" si="213"/>
        <v>1212</v>
      </c>
      <c r="B1229" s="4" t="s">
        <v>918</v>
      </c>
      <c r="C1229" s="3">
        <v>2</v>
      </c>
      <c r="D1229" s="3" t="s">
        <v>1571</v>
      </c>
      <c r="E1229" s="4" t="s">
        <v>1267</v>
      </c>
      <c r="F1229" s="3" t="s">
        <v>812</v>
      </c>
      <c r="G1229" s="3"/>
      <c r="H1229" s="3"/>
      <c r="I1229" s="3" t="s">
        <v>2496</v>
      </c>
      <c r="J1229" s="3">
        <v>13.32</v>
      </c>
      <c r="K1229" s="3">
        <v>2800</v>
      </c>
      <c r="L1229" s="3" t="s">
        <v>25</v>
      </c>
      <c r="M1229" s="3">
        <v>1</v>
      </c>
      <c r="N1229" s="28">
        <f t="shared" ref="N1229:N1288" si="216">(K1229/1000)*M1229</f>
        <v>2.8</v>
      </c>
      <c r="O1229" s="40">
        <f t="shared" ref="O1229:O1288" si="217">N1229*J1229</f>
        <v>37.295999999999999</v>
      </c>
      <c r="P1229" s="12">
        <v>0</v>
      </c>
      <c r="Q1229" s="46">
        <f t="shared" si="210"/>
        <v>0</v>
      </c>
      <c r="R1229" s="15"/>
      <c r="S1229" s="3">
        <f t="shared" si="211"/>
        <v>2.8</v>
      </c>
      <c r="T1229" s="30" t="s">
        <v>2502</v>
      </c>
      <c r="U1229" s="41">
        <f t="shared" si="208"/>
        <v>37.295999999999999</v>
      </c>
      <c r="V1229" s="41">
        <f t="shared" si="209"/>
        <v>0</v>
      </c>
      <c r="W1229" s="5"/>
      <c r="X1229" s="3">
        <v>1.4</v>
      </c>
      <c r="Y1229" s="3">
        <f t="shared" si="214"/>
        <v>1.4</v>
      </c>
      <c r="Z1229" s="3">
        <f t="shared" si="212"/>
        <v>18.648</v>
      </c>
      <c r="AA1229">
        <v>1400</v>
      </c>
      <c r="AB1229" s="1">
        <f t="shared" si="215"/>
        <v>1.4</v>
      </c>
    </row>
    <row r="1230" spans="1:28" customFormat="1" ht="43.2" x14ac:dyDescent="0.3">
      <c r="A1230" s="3">
        <f t="shared" si="213"/>
        <v>1213</v>
      </c>
      <c r="B1230" s="4" t="s">
        <v>918</v>
      </c>
      <c r="C1230" s="3">
        <v>2</v>
      </c>
      <c r="D1230" s="3" t="s">
        <v>1571</v>
      </c>
      <c r="E1230" s="4" t="s">
        <v>1268</v>
      </c>
      <c r="F1230" s="3" t="s">
        <v>812</v>
      </c>
      <c r="G1230" s="3"/>
      <c r="H1230" s="3"/>
      <c r="I1230" s="3" t="s">
        <v>2496</v>
      </c>
      <c r="J1230" s="3">
        <v>13.32</v>
      </c>
      <c r="K1230" s="3">
        <v>2800</v>
      </c>
      <c r="L1230" s="3" t="s">
        <v>25</v>
      </c>
      <c r="M1230" s="3">
        <v>1</v>
      </c>
      <c r="N1230" s="28">
        <f t="shared" si="216"/>
        <v>2.8</v>
      </c>
      <c r="O1230" s="40">
        <f t="shared" si="217"/>
        <v>37.295999999999999</v>
      </c>
      <c r="P1230" s="12">
        <v>0</v>
      </c>
      <c r="Q1230" s="46">
        <f t="shared" si="210"/>
        <v>0</v>
      </c>
      <c r="R1230" s="15"/>
      <c r="S1230" s="3">
        <f t="shared" si="211"/>
        <v>2.8</v>
      </c>
      <c r="T1230" s="30" t="s">
        <v>2502</v>
      </c>
      <c r="U1230" s="41">
        <f t="shared" ref="U1230:U1293" si="218">S1230*J1230</f>
        <v>37.295999999999999</v>
      </c>
      <c r="V1230" s="41">
        <f t="shared" ref="V1230:V1293" si="219">Q1230*J1230</f>
        <v>0</v>
      </c>
      <c r="W1230" s="5"/>
      <c r="X1230" s="3">
        <v>1.4</v>
      </c>
      <c r="Y1230" s="3">
        <f t="shared" si="214"/>
        <v>1.4</v>
      </c>
      <c r="Z1230" s="3">
        <f t="shared" si="212"/>
        <v>18.648</v>
      </c>
      <c r="AA1230">
        <v>1400</v>
      </c>
      <c r="AB1230" s="1">
        <f t="shared" si="215"/>
        <v>1.4</v>
      </c>
    </row>
    <row r="1231" spans="1:28" customFormat="1" ht="43.2" x14ac:dyDescent="0.3">
      <c r="A1231" s="3">
        <f t="shared" si="213"/>
        <v>1214</v>
      </c>
      <c r="B1231" s="4" t="s">
        <v>918</v>
      </c>
      <c r="C1231" s="3">
        <v>2</v>
      </c>
      <c r="D1231" s="3" t="s">
        <v>1571</v>
      </c>
      <c r="E1231" s="4" t="s">
        <v>1269</v>
      </c>
      <c r="F1231" s="3" t="s">
        <v>812</v>
      </c>
      <c r="G1231" s="3"/>
      <c r="H1231" s="3"/>
      <c r="I1231" s="3" t="s">
        <v>2496</v>
      </c>
      <c r="J1231" s="3">
        <v>13.32</v>
      </c>
      <c r="K1231" s="3">
        <v>2800</v>
      </c>
      <c r="L1231" s="3" t="s">
        <v>25</v>
      </c>
      <c r="M1231" s="3">
        <v>1</v>
      </c>
      <c r="N1231" s="28">
        <f t="shared" si="216"/>
        <v>2.8</v>
      </c>
      <c r="O1231" s="40">
        <f t="shared" si="217"/>
        <v>37.295999999999999</v>
      </c>
      <c r="P1231" s="12">
        <v>0</v>
      </c>
      <c r="Q1231" s="46">
        <f t="shared" si="210"/>
        <v>0</v>
      </c>
      <c r="R1231" s="15"/>
      <c r="S1231" s="3">
        <f t="shared" si="211"/>
        <v>2.8</v>
      </c>
      <c r="T1231" s="30" t="s">
        <v>2502</v>
      </c>
      <c r="U1231" s="41">
        <f t="shared" si="218"/>
        <v>37.295999999999999</v>
      </c>
      <c r="V1231" s="41">
        <f t="shared" si="219"/>
        <v>0</v>
      </c>
      <c r="W1231" s="5"/>
      <c r="X1231" s="3">
        <v>1.4</v>
      </c>
      <c r="Y1231" s="3">
        <f t="shared" si="214"/>
        <v>1.4</v>
      </c>
      <c r="Z1231" s="3">
        <f t="shared" si="212"/>
        <v>18.648</v>
      </c>
      <c r="AA1231">
        <v>1400</v>
      </c>
      <c r="AB1231" s="1">
        <f t="shared" si="215"/>
        <v>1.4</v>
      </c>
    </row>
    <row r="1232" spans="1:28" customFormat="1" ht="43.2" x14ac:dyDescent="0.3">
      <c r="A1232" s="3">
        <f t="shared" si="213"/>
        <v>1215</v>
      </c>
      <c r="B1232" s="4" t="s">
        <v>918</v>
      </c>
      <c r="C1232" s="3">
        <v>2</v>
      </c>
      <c r="D1232" s="3" t="s">
        <v>1571</v>
      </c>
      <c r="E1232" s="4" t="s">
        <v>1270</v>
      </c>
      <c r="F1232" s="3" t="s">
        <v>812</v>
      </c>
      <c r="G1232" s="3"/>
      <c r="H1232" s="3"/>
      <c r="I1232" s="3" t="s">
        <v>2496</v>
      </c>
      <c r="J1232" s="3">
        <v>13.32</v>
      </c>
      <c r="K1232" s="3">
        <v>2800</v>
      </c>
      <c r="L1232" s="3" t="s">
        <v>25</v>
      </c>
      <c r="M1232" s="3">
        <v>1</v>
      </c>
      <c r="N1232" s="28">
        <f t="shared" si="216"/>
        <v>2.8</v>
      </c>
      <c r="O1232" s="40">
        <f t="shared" si="217"/>
        <v>37.295999999999999</v>
      </c>
      <c r="P1232" s="12">
        <v>0</v>
      </c>
      <c r="Q1232" s="46">
        <f t="shared" si="210"/>
        <v>0</v>
      </c>
      <c r="R1232" s="15"/>
      <c r="S1232" s="3">
        <f t="shared" si="211"/>
        <v>2.8</v>
      </c>
      <c r="T1232" s="30" t="s">
        <v>2502</v>
      </c>
      <c r="U1232" s="41">
        <f t="shared" si="218"/>
        <v>37.295999999999999</v>
      </c>
      <c r="V1232" s="41">
        <f t="shared" si="219"/>
        <v>0</v>
      </c>
      <c r="W1232" s="5"/>
      <c r="X1232" s="3">
        <v>1.4</v>
      </c>
      <c r="Y1232" s="3">
        <f t="shared" si="214"/>
        <v>1.4</v>
      </c>
      <c r="Z1232" s="3">
        <f t="shared" si="212"/>
        <v>18.648</v>
      </c>
      <c r="AA1232">
        <v>1400</v>
      </c>
      <c r="AB1232" s="1">
        <f t="shared" si="215"/>
        <v>1.4</v>
      </c>
    </row>
    <row r="1233" spans="1:28" customFormat="1" ht="43.2" x14ac:dyDescent="0.3">
      <c r="A1233" s="3">
        <f t="shared" si="213"/>
        <v>1216</v>
      </c>
      <c r="B1233" s="4" t="s">
        <v>918</v>
      </c>
      <c r="C1233" s="3">
        <v>2</v>
      </c>
      <c r="D1233" s="3" t="s">
        <v>1571</v>
      </c>
      <c r="E1233" s="4" t="s">
        <v>1271</v>
      </c>
      <c r="F1233" s="3" t="s">
        <v>812</v>
      </c>
      <c r="G1233" s="3"/>
      <c r="H1233" s="3"/>
      <c r="I1233" s="3" t="s">
        <v>2496</v>
      </c>
      <c r="J1233" s="3">
        <v>13.32</v>
      </c>
      <c r="K1233" s="3">
        <v>2800</v>
      </c>
      <c r="L1233" s="3" t="s">
        <v>25</v>
      </c>
      <c r="M1233" s="3">
        <v>1</v>
      </c>
      <c r="N1233" s="28">
        <f t="shared" si="216"/>
        <v>2.8</v>
      </c>
      <c r="O1233" s="40">
        <f t="shared" si="217"/>
        <v>37.295999999999999</v>
      </c>
      <c r="P1233" s="12">
        <v>0</v>
      </c>
      <c r="Q1233" s="46">
        <f t="shared" si="210"/>
        <v>0</v>
      </c>
      <c r="R1233" s="15"/>
      <c r="S1233" s="3">
        <f t="shared" si="211"/>
        <v>2.8</v>
      </c>
      <c r="T1233" s="30" t="s">
        <v>2502</v>
      </c>
      <c r="U1233" s="41">
        <f t="shared" si="218"/>
        <v>37.295999999999999</v>
      </c>
      <c r="V1233" s="41">
        <f t="shared" si="219"/>
        <v>0</v>
      </c>
      <c r="W1233" s="5"/>
      <c r="X1233" s="3">
        <v>1.4</v>
      </c>
      <c r="Y1233" s="3">
        <f t="shared" si="214"/>
        <v>1.4</v>
      </c>
      <c r="Z1233" s="3">
        <f t="shared" si="212"/>
        <v>18.648</v>
      </c>
      <c r="AA1233">
        <v>1400</v>
      </c>
      <c r="AB1233" s="1">
        <f t="shared" si="215"/>
        <v>1.4</v>
      </c>
    </row>
    <row r="1234" spans="1:28" customFormat="1" ht="43.2" x14ac:dyDescent="0.3">
      <c r="A1234" s="3">
        <f t="shared" si="213"/>
        <v>1217</v>
      </c>
      <c r="B1234" s="4" t="s">
        <v>918</v>
      </c>
      <c r="C1234" s="3">
        <v>2</v>
      </c>
      <c r="D1234" s="3" t="s">
        <v>1571</v>
      </c>
      <c r="E1234" s="4" t="s">
        <v>1272</v>
      </c>
      <c r="F1234" s="3" t="s">
        <v>812</v>
      </c>
      <c r="G1234" s="3"/>
      <c r="H1234" s="3"/>
      <c r="I1234" s="3" t="s">
        <v>2496</v>
      </c>
      <c r="J1234" s="3">
        <v>13.32</v>
      </c>
      <c r="K1234" s="3">
        <v>2800</v>
      </c>
      <c r="L1234" s="3" t="s">
        <v>25</v>
      </c>
      <c r="M1234" s="3">
        <v>1</v>
      </c>
      <c r="N1234" s="28">
        <f t="shared" si="216"/>
        <v>2.8</v>
      </c>
      <c r="O1234" s="40">
        <f t="shared" si="217"/>
        <v>37.295999999999999</v>
      </c>
      <c r="P1234" s="12">
        <v>0</v>
      </c>
      <c r="Q1234" s="46">
        <f t="shared" ref="Q1234:Q1297" si="220">N1234*P1234</f>
        <v>0</v>
      </c>
      <c r="R1234" s="15"/>
      <c r="S1234" s="3">
        <f t="shared" ref="S1234:S1297" si="221">N1234-Q1234</f>
        <v>2.8</v>
      </c>
      <c r="T1234" s="30" t="s">
        <v>2502</v>
      </c>
      <c r="U1234" s="41">
        <f t="shared" si="218"/>
        <v>37.295999999999999</v>
      </c>
      <c r="V1234" s="41">
        <f t="shared" si="219"/>
        <v>0</v>
      </c>
      <c r="W1234" s="5"/>
      <c r="X1234" s="3">
        <v>1.4</v>
      </c>
      <c r="Y1234" s="3">
        <f t="shared" si="214"/>
        <v>1.4</v>
      </c>
      <c r="Z1234" s="3">
        <f t="shared" si="212"/>
        <v>18.648</v>
      </c>
      <c r="AA1234">
        <v>1400</v>
      </c>
      <c r="AB1234" s="1">
        <f t="shared" si="215"/>
        <v>1.4</v>
      </c>
    </row>
    <row r="1235" spans="1:28" customFormat="1" ht="43.2" x14ac:dyDescent="0.3">
      <c r="A1235" s="3">
        <f t="shared" si="213"/>
        <v>1218</v>
      </c>
      <c r="B1235" s="4" t="s">
        <v>918</v>
      </c>
      <c r="C1235" s="3">
        <v>2</v>
      </c>
      <c r="D1235" s="3" t="s">
        <v>1571</v>
      </c>
      <c r="E1235" s="4" t="s">
        <v>1273</v>
      </c>
      <c r="F1235" s="3" t="s">
        <v>812</v>
      </c>
      <c r="G1235" s="3"/>
      <c r="H1235" s="3"/>
      <c r="I1235" s="3" t="s">
        <v>2496</v>
      </c>
      <c r="J1235" s="3">
        <v>13.32</v>
      </c>
      <c r="K1235" s="3">
        <v>2800</v>
      </c>
      <c r="L1235" s="3" t="s">
        <v>25</v>
      </c>
      <c r="M1235" s="3">
        <v>1</v>
      </c>
      <c r="N1235" s="28">
        <f t="shared" si="216"/>
        <v>2.8</v>
      </c>
      <c r="O1235" s="40">
        <f t="shared" si="217"/>
        <v>37.295999999999999</v>
      </c>
      <c r="P1235" s="12">
        <v>0</v>
      </c>
      <c r="Q1235" s="46">
        <f t="shared" si="220"/>
        <v>0</v>
      </c>
      <c r="R1235" s="15"/>
      <c r="S1235" s="3">
        <f t="shared" si="221"/>
        <v>2.8</v>
      </c>
      <c r="T1235" s="30" t="s">
        <v>2502</v>
      </c>
      <c r="U1235" s="41">
        <f t="shared" si="218"/>
        <v>37.295999999999999</v>
      </c>
      <c r="V1235" s="41">
        <f t="shared" si="219"/>
        <v>0</v>
      </c>
      <c r="W1235" s="5"/>
      <c r="X1235" s="3">
        <v>1.4</v>
      </c>
      <c r="Y1235" s="3">
        <f t="shared" si="214"/>
        <v>1.4</v>
      </c>
      <c r="Z1235" s="3">
        <f t="shared" ref="Z1235:Z1298" si="222">X1235*J1235*M1235</f>
        <v>18.648</v>
      </c>
      <c r="AA1235">
        <v>1400</v>
      </c>
      <c r="AB1235" s="1">
        <f t="shared" si="215"/>
        <v>1.4</v>
      </c>
    </row>
    <row r="1236" spans="1:28" customFormat="1" ht="43.2" x14ac:dyDescent="0.3">
      <c r="A1236" s="3">
        <f t="shared" ref="A1236:A1299" si="223">A1235+1</f>
        <v>1219</v>
      </c>
      <c r="B1236" s="4" t="s">
        <v>918</v>
      </c>
      <c r="C1236" s="3">
        <v>2</v>
      </c>
      <c r="D1236" s="3" t="s">
        <v>1571</v>
      </c>
      <c r="E1236" s="4" t="s">
        <v>1274</v>
      </c>
      <c r="F1236" s="3" t="s">
        <v>812</v>
      </c>
      <c r="G1236" s="3"/>
      <c r="H1236" s="3"/>
      <c r="I1236" s="3" t="s">
        <v>2496</v>
      </c>
      <c r="J1236" s="3">
        <v>13.32</v>
      </c>
      <c r="K1236" s="3">
        <v>2800</v>
      </c>
      <c r="L1236" s="3" t="s">
        <v>25</v>
      </c>
      <c r="M1236" s="3">
        <v>1</v>
      </c>
      <c r="N1236" s="28">
        <f t="shared" si="216"/>
        <v>2.8</v>
      </c>
      <c r="O1236" s="40">
        <f t="shared" si="217"/>
        <v>37.295999999999999</v>
      </c>
      <c r="P1236" s="12">
        <v>0</v>
      </c>
      <c r="Q1236" s="46">
        <f t="shared" si="220"/>
        <v>0</v>
      </c>
      <c r="R1236" s="15"/>
      <c r="S1236" s="3">
        <f t="shared" si="221"/>
        <v>2.8</v>
      </c>
      <c r="T1236" s="30" t="s">
        <v>2502</v>
      </c>
      <c r="U1236" s="41">
        <f t="shared" si="218"/>
        <v>37.295999999999999</v>
      </c>
      <c r="V1236" s="41">
        <f t="shared" si="219"/>
        <v>0</v>
      </c>
      <c r="W1236" s="5"/>
      <c r="X1236" s="3">
        <v>1.4</v>
      </c>
      <c r="Y1236" s="3">
        <f t="shared" si="214"/>
        <v>1.4</v>
      </c>
      <c r="Z1236" s="3">
        <f t="shared" si="222"/>
        <v>18.648</v>
      </c>
      <c r="AA1236">
        <v>1400</v>
      </c>
      <c r="AB1236" s="1">
        <f t="shared" si="215"/>
        <v>1.4</v>
      </c>
    </row>
    <row r="1237" spans="1:28" customFormat="1" ht="43.2" x14ac:dyDescent="0.3">
      <c r="A1237" s="3">
        <f t="shared" si="223"/>
        <v>1220</v>
      </c>
      <c r="B1237" s="4" t="s">
        <v>918</v>
      </c>
      <c r="C1237" s="3">
        <v>2</v>
      </c>
      <c r="D1237" s="3" t="s">
        <v>1571</v>
      </c>
      <c r="E1237" s="4" t="s">
        <v>1275</v>
      </c>
      <c r="F1237" s="3" t="s">
        <v>812</v>
      </c>
      <c r="G1237" s="3"/>
      <c r="H1237" s="3"/>
      <c r="I1237" s="3" t="s">
        <v>2496</v>
      </c>
      <c r="J1237" s="3">
        <v>13.32</v>
      </c>
      <c r="K1237" s="3">
        <v>2800</v>
      </c>
      <c r="L1237" s="3" t="s">
        <v>25</v>
      </c>
      <c r="M1237" s="3">
        <v>1</v>
      </c>
      <c r="N1237" s="28">
        <f t="shared" si="216"/>
        <v>2.8</v>
      </c>
      <c r="O1237" s="40">
        <f t="shared" si="217"/>
        <v>37.295999999999999</v>
      </c>
      <c r="P1237" s="12">
        <v>0</v>
      </c>
      <c r="Q1237" s="46">
        <f t="shared" si="220"/>
        <v>0</v>
      </c>
      <c r="R1237" s="15"/>
      <c r="S1237" s="3">
        <f t="shared" si="221"/>
        <v>2.8</v>
      </c>
      <c r="T1237" s="30" t="s">
        <v>2502</v>
      </c>
      <c r="U1237" s="41">
        <f t="shared" si="218"/>
        <v>37.295999999999999</v>
      </c>
      <c r="V1237" s="41">
        <f t="shared" si="219"/>
        <v>0</v>
      </c>
      <c r="W1237" s="5"/>
      <c r="X1237" s="3">
        <v>1.4</v>
      </c>
      <c r="Y1237" s="3">
        <f t="shared" si="214"/>
        <v>1.4</v>
      </c>
      <c r="Z1237" s="3">
        <f t="shared" si="222"/>
        <v>18.648</v>
      </c>
      <c r="AA1237">
        <v>1400</v>
      </c>
      <c r="AB1237" s="1">
        <f t="shared" si="215"/>
        <v>1.4</v>
      </c>
    </row>
    <row r="1238" spans="1:28" customFormat="1" ht="43.2" x14ac:dyDescent="0.3">
      <c r="A1238" s="3">
        <f t="shared" si="223"/>
        <v>1221</v>
      </c>
      <c r="B1238" s="4" t="s">
        <v>918</v>
      </c>
      <c r="C1238" s="3">
        <v>2</v>
      </c>
      <c r="D1238" s="3" t="s">
        <v>1571</v>
      </c>
      <c r="E1238" s="4" t="s">
        <v>1276</v>
      </c>
      <c r="F1238" s="3" t="s">
        <v>812</v>
      </c>
      <c r="G1238" s="3"/>
      <c r="H1238" s="3"/>
      <c r="I1238" s="3" t="s">
        <v>2496</v>
      </c>
      <c r="J1238" s="3">
        <v>13.32</v>
      </c>
      <c r="K1238" s="3">
        <v>2800</v>
      </c>
      <c r="L1238" s="3" t="s">
        <v>25</v>
      </c>
      <c r="M1238" s="3">
        <v>1</v>
      </c>
      <c r="N1238" s="28">
        <f t="shared" si="216"/>
        <v>2.8</v>
      </c>
      <c r="O1238" s="40">
        <f t="shared" si="217"/>
        <v>37.295999999999999</v>
      </c>
      <c r="P1238" s="12">
        <v>0</v>
      </c>
      <c r="Q1238" s="46">
        <f t="shared" si="220"/>
        <v>0</v>
      </c>
      <c r="R1238" s="15"/>
      <c r="S1238" s="3">
        <f t="shared" si="221"/>
        <v>2.8</v>
      </c>
      <c r="T1238" s="30" t="s">
        <v>2502</v>
      </c>
      <c r="U1238" s="41">
        <f t="shared" si="218"/>
        <v>37.295999999999999</v>
      </c>
      <c r="V1238" s="41">
        <f t="shared" si="219"/>
        <v>0</v>
      </c>
      <c r="W1238" s="5"/>
      <c r="X1238" s="3">
        <v>1.4</v>
      </c>
      <c r="Y1238" s="3">
        <f t="shared" si="214"/>
        <v>1.4</v>
      </c>
      <c r="Z1238" s="3">
        <f t="shared" si="222"/>
        <v>18.648</v>
      </c>
      <c r="AA1238">
        <v>1400</v>
      </c>
      <c r="AB1238" s="1">
        <f t="shared" si="215"/>
        <v>1.4</v>
      </c>
    </row>
    <row r="1239" spans="1:28" customFormat="1" ht="43.2" x14ac:dyDescent="0.3">
      <c r="A1239" s="3">
        <f t="shared" si="223"/>
        <v>1222</v>
      </c>
      <c r="B1239" s="4" t="s">
        <v>918</v>
      </c>
      <c r="C1239" s="3">
        <v>2</v>
      </c>
      <c r="D1239" s="3" t="s">
        <v>1571</v>
      </c>
      <c r="E1239" s="4" t="s">
        <v>1277</v>
      </c>
      <c r="F1239" s="3" t="s">
        <v>812</v>
      </c>
      <c r="G1239" s="3"/>
      <c r="H1239" s="3"/>
      <c r="I1239" s="3" t="s">
        <v>2496</v>
      </c>
      <c r="J1239" s="3">
        <v>13.32</v>
      </c>
      <c r="K1239" s="3">
        <v>2800</v>
      </c>
      <c r="L1239" s="3" t="s">
        <v>25</v>
      </c>
      <c r="M1239" s="3">
        <v>1</v>
      </c>
      <c r="N1239" s="28">
        <f t="shared" si="216"/>
        <v>2.8</v>
      </c>
      <c r="O1239" s="40">
        <f t="shared" si="217"/>
        <v>37.295999999999999</v>
      </c>
      <c r="P1239" s="12">
        <v>0</v>
      </c>
      <c r="Q1239" s="46">
        <f t="shared" si="220"/>
        <v>0</v>
      </c>
      <c r="R1239" s="15"/>
      <c r="S1239" s="3">
        <f t="shared" si="221"/>
        <v>2.8</v>
      </c>
      <c r="T1239" s="30" t="s">
        <v>2502</v>
      </c>
      <c r="U1239" s="41">
        <f t="shared" si="218"/>
        <v>37.295999999999999</v>
      </c>
      <c r="V1239" s="41">
        <f t="shared" si="219"/>
        <v>0</v>
      </c>
      <c r="W1239" s="5"/>
      <c r="X1239" s="3">
        <v>1.4</v>
      </c>
      <c r="Y1239" s="3">
        <f t="shared" si="214"/>
        <v>1.4</v>
      </c>
      <c r="Z1239" s="3">
        <f t="shared" si="222"/>
        <v>18.648</v>
      </c>
      <c r="AA1239">
        <v>1400</v>
      </c>
      <c r="AB1239" s="1">
        <f t="shared" si="215"/>
        <v>1.4</v>
      </c>
    </row>
    <row r="1240" spans="1:28" customFormat="1" ht="43.2" x14ac:dyDescent="0.3">
      <c r="A1240" s="3">
        <f t="shared" si="223"/>
        <v>1223</v>
      </c>
      <c r="B1240" s="4" t="s">
        <v>918</v>
      </c>
      <c r="C1240" s="3">
        <v>2</v>
      </c>
      <c r="D1240" s="3" t="s">
        <v>1571</v>
      </c>
      <c r="E1240" s="4" t="s">
        <v>1278</v>
      </c>
      <c r="F1240" s="3" t="s">
        <v>812</v>
      </c>
      <c r="G1240" s="3"/>
      <c r="H1240" s="3"/>
      <c r="I1240" s="3" t="s">
        <v>2496</v>
      </c>
      <c r="J1240" s="3">
        <v>13.32</v>
      </c>
      <c r="K1240" s="3">
        <v>2800</v>
      </c>
      <c r="L1240" s="3" t="s">
        <v>25</v>
      </c>
      <c r="M1240" s="3">
        <v>1</v>
      </c>
      <c r="N1240" s="28">
        <f t="shared" si="216"/>
        <v>2.8</v>
      </c>
      <c r="O1240" s="40">
        <f t="shared" si="217"/>
        <v>37.295999999999999</v>
      </c>
      <c r="P1240" s="12">
        <v>0</v>
      </c>
      <c r="Q1240" s="46">
        <f t="shared" si="220"/>
        <v>0</v>
      </c>
      <c r="R1240" s="15"/>
      <c r="S1240" s="3">
        <f t="shared" si="221"/>
        <v>2.8</v>
      </c>
      <c r="T1240" s="30" t="s">
        <v>2502</v>
      </c>
      <c r="U1240" s="41">
        <f t="shared" si="218"/>
        <v>37.295999999999999</v>
      </c>
      <c r="V1240" s="41">
        <f t="shared" si="219"/>
        <v>0</v>
      </c>
      <c r="W1240" s="5"/>
      <c r="X1240" s="3">
        <v>1.4</v>
      </c>
      <c r="Y1240" s="3">
        <f t="shared" si="214"/>
        <v>1.4</v>
      </c>
      <c r="Z1240" s="3">
        <f t="shared" si="222"/>
        <v>18.648</v>
      </c>
      <c r="AA1240">
        <v>1400</v>
      </c>
      <c r="AB1240" s="1">
        <f t="shared" si="215"/>
        <v>1.4</v>
      </c>
    </row>
    <row r="1241" spans="1:28" customFormat="1" ht="43.2" x14ac:dyDescent="0.3">
      <c r="A1241" s="3">
        <f t="shared" si="223"/>
        <v>1224</v>
      </c>
      <c r="B1241" s="4" t="s">
        <v>918</v>
      </c>
      <c r="C1241" s="3">
        <v>2</v>
      </c>
      <c r="D1241" s="3" t="s">
        <v>1571</v>
      </c>
      <c r="E1241" s="4" t="s">
        <v>1279</v>
      </c>
      <c r="F1241" s="3" t="s">
        <v>812</v>
      </c>
      <c r="G1241" s="3"/>
      <c r="H1241" s="3"/>
      <c r="I1241" s="3" t="s">
        <v>2496</v>
      </c>
      <c r="J1241" s="3">
        <v>13.32</v>
      </c>
      <c r="K1241" s="3">
        <v>2800</v>
      </c>
      <c r="L1241" s="3" t="s">
        <v>25</v>
      </c>
      <c r="M1241" s="3">
        <v>1</v>
      </c>
      <c r="N1241" s="28">
        <f t="shared" si="216"/>
        <v>2.8</v>
      </c>
      <c r="O1241" s="40">
        <f t="shared" si="217"/>
        <v>37.295999999999999</v>
      </c>
      <c r="P1241" s="12">
        <v>0</v>
      </c>
      <c r="Q1241" s="46">
        <f t="shared" si="220"/>
        <v>0</v>
      </c>
      <c r="R1241" s="15"/>
      <c r="S1241" s="3">
        <f t="shared" si="221"/>
        <v>2.8</v>
      </c>
      <c r="T1241" s="30" t="s">
        <v>2502</v>
      </c>
      <c r="U1241" s="41">
        <f t="shared" si="218"/>
        <v>37.295999999999999</v>
      </c>
      <c r="V1241" s="41">
        <f t="shared" si="219"/>
        <v>0</v>
      </c>
      <c r="W1241" s="5"/>
      <c r="X1241" s="3">
        <v>1.4</v>
      </c>
      <c r="Y1241" s="3">
        <f t="shared" si="214"/>
        <v>1.4</v>
      </c>
      <c r="Z1241" s="3">
        <f t="shared" si="222"/>
        <v>18.648</v>
      </c>
      <c r="AA1241">
        <v>1400</v>
      </c>
      <c r="AB1241" s="1">
        <f t="shared" si="215"/>
        <v>1.4</v>
      </c>
    </row>
    <row r="1242" spans="1:28" customFormat="1" ht="43.2" x14ac:dyDescent="0.3">
      <c r="A1242" s="3">
        <f t="shared" si="223"/>
        <v>1225</v>
      </c>
      <c r="B1242" s="4" t="s">
        <v>918</v>
      </c>
      <c r="C1242" s="3">
        <v>2</v>
      </c>
      <c r="D1242" s="3" t="s">
        <v>1571</v>
      </c>
      <c r="E1242" s="4" t="s">
        <v>1280</v>
      </c>
      <c r="F1242" s="3" t="s">
        <v>812</v>
      </c>
      <c r="G1242" s="3"/>
      <c r="H1242" s="3"/>
      <c r="I1242" s="3" t="s">
        <v>2496</v>
      </c>
      <c r="J1242" s="3">
        <v>13.32</v>
      </c>
      <c r="K1242" s="3">
        <v>2800</v>
      </c>
      <c r="L1242" s="3" t="s">
        <v>25</v>
      </c>
      <c r="M1242" s="3">
        <v>1</v>
      </c>
      <c r="N1242" s="28">
        <f t="shared" si="216"/>
        <v>2.8</v>
      </c>
      <c r="O1242" s="40">
        <f t="shared" si="217"/>
        <v>37.295999999999999</v>
      </c>
      <c r="P1242" s="12">
        <v>0</v>
      </c>
      <c r="Q1242" s="46">
        <f t="shared" si="220"/>
        <v>0</v>
      </c>
      <c r="R1242" s="15"/>
      <c r="S1242" s="3">
        <f t="shared" si="221"/>
        <v>2.8</v>
      </c>
      <c r="T1242" s="30" t="s">
        <v>2502</v>
      </c>
      <c r="U1242" s="41">
        <f t="shared" si="218"/>
        <v>37.295999999999999</v>
      </c>
      <c r="V1242" s="41">
        <f t="shared" si="219"/>
        <v>0</v>
      </c>
      <c r="W1242" s="5"/>
      <c r="X1242" s="3">
        <v>1.4</v>
      </c>
      <c r="Y1242" s="3">
        <f t="shared" si="214"/>
        <v>1.4</v>
      </c>
      <c r="Z1242" s="3">
        <f t="shared" si="222"/>
        <v>18.648</v>
      </c>
      <c r="AA1242">
        <v>1400</v>
      </c>
      <c r="AB1242" s="1">
        <f t="shared" si="215"/>
        <v>1.4</v>
      </c>
    </row>
    <row r="1243" spans="1:28" customFormat="1" ht="43.2" x14ac:dyDescent="0.3">
      <c r="A1243" s="3">
        <f t="shared" si="223"/>
        <v>1226</v>
      </c>
      <c r="B1243" s="4" t="s">
        <v>918</v>
      </c>
      <c r="C1243" s="3">
        <v>2</v>
      </c>
      <c r="D1243" s="3" t="s">
        <v>1571</v>
      </c>
      <c r="E1243" s="4" t="s">
        <v>1281</v>
      </c>
      <c r="F1243" s="3" t="s">
        <v>812</v>
      </c>
      <c r="G1243" s="3"/>
      <c r="H1243" s="3"/>
      <c r="I1243" s="3" t="s">
        <v>2496</v>
      </c>
      <c r="J1243" s="3">
        <v>13.32</v>
      </c>
      <c r="K1243" s="3">
        <v>2800</v>
      </c>
      <c r="L1243" s="3" t="s">
        <v>25</v>
      </c>
      <c r="M1243" s="3">
        <v>1</v>
      </c>
      <c r="N1243" s="28">
        <f t="shared" si="216"/>
        <v>2.8</v>
      </c>
      <c r="O1243" s="40">
        <f t="shared" si="217"/>
        <v>37.295999999999999</v>
      </c>
      <c r="P1243" s="12">
        <v>0</v>
      </c>
      <c r="Q1243" s="46">
        <f t="shared" si="220"/>
        <v>0</v>
      </c>
      <c r="R1243" s="15"/>
      <c r="S1243" s="3">
        <f t="shared" si="221"/>
        <v>2.8</v>
      </c>
      <c r="T1243" s="30" t="s">
        <v>2502</v>
      </c>
      <c r="U1243" s="41">
        <f t="shared" si="218"/>
        <v>37.295999999999999</v>
      </c>
      <c r="V1243" s="41">
        <f t="shared" si="219"/>
        <v>0</v>
      </c>
      <c r="W1243" s="5"/>
      <c r="X1243" s="3">
        <v>1.4</v>
      </c>
      <c r="Y1243" s="3">
        <f t="shared" si="214"/>
        <v>1.4</v>
      </c>
      <c r="Z1243" s="3">
        <f t="shared" si="222"/>
        <v>18.648</v>
      </c>
      <c r="AA1243">
        <v>1400</v>
      </c>
      <c r="AB1243" s="1">
        <f t="shared" si="215"/>
        <v>1.4</v>
      </c>
    </row>
    <row r="1244" spans="1:28" customFormat="1" ht="43.2" x14ac:dyDescent="0.3">
      <c r="A1244" s="3">
        <f t="shared" si="223"/>
        <v>1227</v>
      </c>
      <c r="B1244" s="4" t="s">
        <v>918</v>
      </c>
      <c r="C1244" s="3">
        <v>2</v>
      </c>
      <c r="D1244" s="3" t="s">
        <v>1571</v>
      </c>
      <c r="E1244" s="4" t="s">
        <v>1282</v>
      </c>
      <c r="F1244" s="3" t="s">
        <v>812</v>
      </c>
      <c r="G1244" s="3"/>
      <c r="H1244" s="3"/>
      <c r="I1244" s="3" t="s">
        <v>2496</v>
      </c>
      <c r="J1244" s="3">
        <v>13.32</v>
      </c>
      <c r="K1244" s="3">
        <v>2800</v>
      </c>
      <c r="L1244" s="3" t="s">
        <v>25</v>
      </c>
      <c r="M1244" s="3">
        <v>1</v>
      </c>
      <c r="N1244" s="28">
        <f t="shared" si="216"/>
        <v>2.8</v>
      </c>
      <c r="O1244" s="40">
        <f t="shared" si="217"/>
        <v>37.295999999999999</v>
      </c>
      <c r="P1244" s="12">
        <v>0</v>
      </c>
      <c r="Q1244" s="46">
        <f t="shared" si="220"/>
        <v>0</v>
      </c>
      <c r="R1244" s="15"/>
      <c r="S1244" s="3">
        <f t="shared" si="221"/>
        <v>2.8</v>
      </c>
      <c r="T1244" s="30" t="s">
        <v>2502</v>
      </c>
      <c r="U1244" s="41">
        <f t="shared" si="218"/>
        <v>37.295999999999999</v>
      </c>
      <c r="V1244" s="41">
        <f t="shared" si="219"/>
        <v>0</v>
      </c>
      <c r="W1244" s="5"/>
      <c r="X1244" s="3">
        <v>1.4</v>
      </c>
      <c r="Y1244" s="3">
        <f t="shared" si="214"/>
        <v>1.4</v>
      </c>
      <c r="Z1244" s="3">
        <f t="shared" si="222"/>
        <v>18.648</v>
      </c>
      <c r="AA1244">
        <v>1400</v>
      </c>
      <c r="AB1244" s="1">
        <f t="shared" si="215"/>
        <v>1.4</v>
      </c>
    </row>
    <row r="1245" spans="1:28" customFormat="1" ht="43.2" x14ac:dyDescent="0.3">
      <c r="A1245" s="3">
        <f t="shared" si="223"/>
        <v>1228</v>
      </c>
      <c r="B1245" s="4" t="s">
        <v>918</v>
      </c>
      <c r="C1245" s="3">
        <v>2</v>
      </c>
      <c r="D1245" s="3" t="s">
        <v>1571</v>
      </c>
      <c r="E1245" s="4" t="s">
        <v>1283</v>
      </c>
      <c r="F1245" s="3" t="s">
        <v>812</v>
      </c>
      <c r="G1245" s="3"/>
      <c r="H1245" s="3"/>
      <c r="I1245" s="3" t="s">
        <v>2496</v>
      </c>
      <c r="J1245" s="3">
        <v>13.32</v>
      </c>
      <c r="K1245" s="3">
        <v>2800</v>
      </c>
      <c r="L1245" s="3" t="s">
        <v>25</v>
      </c>
      <c r="M1245" s="3">
        <v>1</v>
      </c>
      <c r="N1245" s="28">
        <f t="shared" si="216"/>
        <v>2.8</v>
      </c>
      <c r="O1245" s="40">
        <f t="shared" si="217"/>
        <v>37.295999999999999</v>
      </c>
      <c r="P1245" s="12">
        <v>0</v>
      </c>
      <c r="Q1245" s="46">
        <f t="shared" si="220"/>
        <v>0</v>
      </c>
      <c r="R1245" s="15"/>
      <c r="S1245" s="3">
        <f t="shared" si="221"/>
        <v>2.8</v>
      </c>
      <c r="T1245" s="30" t="s">
        <v>2502</v>
      </c>
      <c r="U1245" s="41">
        <f t="shared" si="218"/>
        <v>37.295999999999999</v>
      </c>
      <c r="V1245" s="41">
        <f t="shared" si="219"/>
        <v>0</v>
      </c>
      <c r="W1245" s="5"/>
      <c r="X1245" s="3">
        <v>1.4</v>
      </c>
      <c r="Y1245" s="3">
        <f t="shared" si="214"/>
        <v>1.4</v>
      </c>
      <c r="Z1245" s="3">
        <f t="shared" si="222"/>
        <v>18.648</v>
      </c>
      <c r="AA1245">
        <v>1400</v>
      </c>
      <c r="AB1245" s="1">
        <f t="shared" si="215"/>
        <v>1.4</v>
      </c>
    </row>
    <row r="1246" spans="1:28" customFormat="1" ht="43.2" x14ac:dyDescent="0.3">
      <c r="A1246" s="3">
        <f t="shared" si="223"/>
        <v>1229</v>
      </c>
      <c r="B1246" s="4" t="s">
        <v>918</v>
      </c>
      <c r="C1246" s="3">
        <v>2</v>
      </c>
      <c r="D1246" s="3" t="s">
        <v>1571</v>
      </c>
      <c r="E1246" s="4" t="s">
        <v>1284</v>
      </c>
      <c r="F1246" s="3" t="s">
        <v>812</v>
      </c>
      <c r="G1246" s="3"/>
      <c r="H1246" s="3"/>
      <c r="I1246" s="3" t="s">
        <v>2496</v>
      </c>
      <c r="J1246" s="3">
        <v>13.32</v>
      </c>
      <c r="K1246" s="3">
        <v>2800</v>
      </c>
      <c r="L1246" s="3" t="s">
        <v>25</v>
      </c>
      <c r="M1246" s="3">
        <v>1</v>
      </c>
      <c r="N1246" s="28">
        <f t="shared" si="216"/>
        <v>2.8</v>
      </c>
      <c r="O1246" s="40">
        <f t="shared" si="217"/>
        <v>37.295999999999999</v>
      </c>
      <c r="P1246" s="12">
        <v>0</v>
      </c>
      <c r="Q1246" s="46">
        <f t="shared" si="220"/>
        <v>0</v>
      </c>
      <c r="R1246" s="15"/>
      <c r="S1246" s="3">
        <f t="shared" si="221"/>
        <v>2.8</v>
      </c>
      <c r="T1246" s="30" t="s">
        <v>2502</v>
      </c>
      <c r="U1246" s="41">
        <f t="shared" si="218"/>
        <v>37.295999999999999</v>
      </c>
      <c r="V1246" s="41">
        <f t="shared" si="219"/>
        <v>0</v>
      </c>
      <c r="W1246" s="5"/>
      <c r="X1246" s="3">
        <v>1.4</v>
      </c>
      <c r="Y1246" s="3">
        <f t="shared" si="214"/>
        <v>1.4</v>
      </c>
      <c r="Z1246" s="3">
        <f t="shared" si="222"/>
        <v>18.648</v>
      </c>
      <c r="AA1246">
        <v>1400</v>
      </c>
      <c r="AB1246" s="1">
        <f t="shared" si="215"/>
        <v>1.4</v>
      </c>
    </row>
    <row r="1247" spans="1:28" customFormat="1" ht="43.2" x14ac:dyDescent="0.3">
      <c r="A1247" s="3">
        <f t="shared" si="223"/>
        <v>1230</v>
      </c>
      <c r="B1247" s="4" t="s">
        <v>918</v>
      </c>
      <c r="C1247" s="3">
        <v>2</v>
      </c>
      <c r="D1247" s="3" t="s">
        <v>1571</v>
      </c>
      <c r="E1247" s="4" t="s">
        <v>1285</v>
      </c>
      <c r="F1247" s="3" t="s">
        <v>812</v>
      </c>
      <c r="G1247" s="3"/>
      <c r="H1247" s="3"/>
      <c r="I1247" s="3" t="s">
        <v>2496</v>
      </c>
      <c r="J1247" s="3">
        <v>13.32</v>
      </c>
      <c r="K1247" s="3">
        <v>2800</v>
      </c>
      <c r="L1247" s="3" t="s">
        <v>25</v>
      </c>
      <c r="M1247" s="3">
        <v>1</v>
      </c>
      <c r="N1247" s="28">
        <f t="shared" si="216"/>
        <v>2.8</v>
      </c>
      <c r="O1247" s="40">
        <f t="shared" si="217"/>
        <v>37.295999999999999</v>
      </c>
      <c r="P1247" s="12">
        <v>0</v>
      </c>
      <c r="Q1247" s="46">
        <f t="shared" si="220"/>
        <v>0</v>
      </c>
      <c r="R1247" s="15"/>
      <c r="S1247" s="3">
        <f t="shared" si="221"/>
        <v>2.8</v>
      </c>
      <c r="T1247" s="30" t="s">
        <v>2502</v>
      </c>
      <c r="U1247" s="41">
        <f t="shared" si="218"/>
        <v>37.295999999999999</v>
      </c>
      <c r="V1247" s="41">
        <f t="shared" si="219"/>
        <v>0</v>
      </c>
      <c r="W1247" s="5"/>
      <c r="X1247" s="3">
        <v>1.4</v>
      </c>
      <c r="Y1247" s="3">
        <f t="shared" si="214"/>
        <v>1.4</v>
      </c>
      <c r="Z1247" s="3">
        <f t="shared" si="222"/>
        <v>18.648</v>
      </c>
      <c r="AA1247">
        <v>1400</v>
      </c>
      <c r="AB1247" s="1">
        <f t="shared" si="215"/>
        <v>1.4</v>
      </c>
    </row>
    <row r="1248" spans="1:28" customFormat="1" ht="43.2" x14ac:dyDescent="0.3">
      <c r="A1248" s="3">
        <f t="shared" si="223"/>
        <v>1231</v>
      </c>
      <c r="B1248" s="4" t="s">
        <v>918</v>
      </c>
      <c r="C1248" s="3">
        <v>2</v>
      </c>
      <c r="D1248" s="3" t="s">
        <v>1571</v>
      </c>
      <c r="E1248" s="4" t="s">
        <v>1286</v>
      </c>
      <c r="F1248" s="3" t="s">
        <v>812</v>
      </c>
      <c r="G1248" s="3"/>
      <c r="H1248" s="3"/>
      <c r="I1248" s="3" t="s">
        <v>2496</v>
      </c>
      <c r="J1248" s="3">
        <v>13.32</v>
      </c>
      <c r="K1248" s="3">
        <v>2800</v>
      </c>
      <c r="L1248" s="3" t="s">
        <v>25</v>
      </c>
      <c r="M1248" s="3">
        <v>1</v>
      </c>
      <c r="N1248" s="28">
        <f t="shared" si="216"/>
        <v>2.8</v>
      </c>
      <c r="O1248" s="40">
        <f t="shared" si="217"/>
        <v>37.295999999999999</v>
      </c>
      <c r="P1248" s="12">
        <v>0</v>
      </c>
      <c r="Q1248" s="46">
        <f t="shared" si="220"/>
        <v>0</v>
      </c>
      <c r="R1248" s="15"/>
      <c r="S1248" s="3">
        <f t="shared" si="221"/>
        <v>2.8</v>
      </c>
      <c r="T1248" s="30" t="s">
        <v>2502</v>
      </c>
      <c r="U1248" s="41">
        <f t="shared" si="218"/>
        <v>37.295999999999999</v>
      </c>
      <c r="V1248" s="41">
        <f t="shared" si="219"/>
        <v>0</v>
      </c>
      <c r="W1248" s="5"/>
      <c r="X1248" s="3">
        <v>1.4</v>
      </c>
      <c r="Y1248" s="3">
        <f t="shared" si="214"/>
        <v>1.4</v>
      </c>
      <c r="Z1248" s="3">
        <f t="shared" si="222"/>
        <v>18.648</v>
      </c>
      <c r="AA1248">
        <v>1400</v>
      </c>
      <c r="AB1248" s="1">
        <f t="shared" si="215"/>
        <v>1.4</v>
      </c>
    </row>
    <row r="1249" spans="1:28" customFormat="1" ht="43.2" x14ac:dyDescent="0.3">
      <c r="A1249" s="3">
        <f t="shared" si="223"/>
        <v>1232</v>
      </c>
      <c r="B1249" s="4" t="s">
        <v>918</v>
      </c>
      <c r="C1249" s="3">
        <v>2</v>
      </c>
      <c r="D1249" s="3" t="s">
        <v>1571</v>
      </c>
      <c r="E1249" s="4" t="s">
        <v>1287</v>
      </c>
      <c r="F1249" s="3" t="s">
        <v>812</v>
      </c>
      <c r="G1249" s="3"/>
      <c r="H1249" s="3"/>
      <c r="I1249" s="3" t="s">
        <v>2496</v>
      </c>
      <c r="J1249" s="3">
        <v>13.32</v>
      </c>
      <c r="K1249" s="3">
        <v>2800</v>
      </c>
      <c r="L1249" s="3" t="s">
        <v>25</v>
      </c>
      <c r="M1249" s="3">
        <v>1</v>
      </c>
      <c r="N1249" s="28">
        <f t="shared" si="216"/>
        <v>2.8</v>
      </c>
      <c r="O1249" s="40">
        <f t="shared" si="217"/>
        <v>37.295999999999999</v>
      </c>
      <c r="P1249" s="12">
        <v>0</v>
      </c>
      <c r="Q1249" s="46">
        <f t="shared" si="220"/>
        <v>0</v>
      </c>
      <c r="R1249" s="15"/>
      <c r="S1249" s="3">
        <f t="shared" si="221"/>
        <v>2.8</v>
      </c>
      <c r="T1249" s="30" t="s">
        <v>2502</v>
      </c>
      <c r="U1249" s="41">
        <f t="shared" si="218"/>
        <v>37.295999999999999</v>
      </c>
      <c r="V1249" s="41">
        <f t="shared" si="219"/>
        <v>0</v>
      </c>
      <c r="W1249" s="5"/>
      <c r="X1249" s="3">
        <v>1.4</v>
      </c>
      <c r="Y1249" s="3">
        <f t="shared" si="214"/>
        <v>1.4</v>
      </c>
      <c r="Z1249" s="3">
        <f t="shared" si="222"/>
        <v>18.648</v>
      </c>
      <c r="AA1249">
        <v>1400</v>
      </c>
      <c r="AB1249" s="1">
        <f t="shared" si="215"/>
        <v>1.4</v>
      </c>
    </row>
    <row r="1250" spans="1:28" customFormat="1" ht="43.2" x14ac:dyDescent="0.3">
      <c r="A1250" s="3">
        <f t="shared" si="223"/>
        <v>1233</v>
      </c>
      <c r="B1250" s="4" t="s">
        <v>918</v>
      </c>
      <c r="C1250" s="3">
        <v>2</v>
      </c>
      <c r="D1250" s="3" t="s">
        <v>1571</v>
      </c>
      <c r="E1250" s="4" t="s">
        <v>1288</v>
      </c>
      <c r="F1250" s="3" t="s">
        <v>812</v>
      </c>
      <c r="G1250" s="3"/>
      <c r="H1250" s="3"/>
      <c r="I1250" s="3" t="s">
        <v>2496</v>
      </c>
      <c r="J1250" s="3">
        <v>13.32</v>
      </c>
      <c r="K1250" s="3">
        <v>2800</v>
      </c>
      <c r="L1250" s="3" t="s">
        <v>25</v>
      </c>
      <c r="M1250" s="3">
        <v>1</v>
      </c>
      <c r="N1250" s="28">
        <f t="shared" si="216"/>
        <v>2.8</v>
      </c>
      <c r="O1250" s="40">
        <f t="shared" si="217"/>
        <v>37.295999999999999</v>
      </c>
      <c r="P1250" s="12">
        <v>0</v>
      </c>
      <c r="Q1250" s="46">
        <f t="shared" si="220"/>
        <v>0</v>
      </c>
      <c r="R1250" s="15"/>
      <c r="S1250" s="3">
        <f t="shared" si="221"/>
        <v>2.8</v>
      </c>
      <c r="T1250" s="30" t="s">
        <v>2502</v>
      </c>
      <c r="U1250" s="41">
        <f t="shared" si="218"/>
        <v>37.295999999999999</v>
      </c>
      <c r="V1250" s="41">
        <f t="shared" si="219"/>
        <v>0</v>
      </c>
      <c r="W1250" s="5"/>
      <c r="X1250" s="3">
        <v>1.4</v>
      </c>
      <c r="Y1250" s="3">
        <f t="shared" si="214"/>
        <v>1.4</v>
      </c>
      <c r="Z1250" s="3">
        <f t="shared" si="222"/>
        <v>18.648</v>
      </c>
      <c r="AA1250">
        <v>1400</v>
      </c>
      <c r="AB1250" s="1">
        <f t="shared" si="215"/>
        <v>1.4</v>
      </c>
    </row>
    <row r="1251" spans="1:28" customFormat="1" ht="43.2" x14ac:dyDescent="0.3">
      <c r="A1251" s="3">
        <f t="shared" si="223"/>
        <v>1234</v>
      </c>
      <c r="B1251" s="4" t="s">
        <v>918</v>
      </c>
      <c r="C1251" s="3">
        <v>2</v>
      </c>
      <c r="D1251" s="3" t="s">
        <v>1571</v>
      </c>
      <c r="E1251" s="4" t="s">
        <v>1289</v>
      </c>
      <c r="F1251" s="3" t="s">
        <v>812</v>
      </c>
      <c r="G1251" s="3"/>
      <c r="H1251" s="3"/>
      <c r="I1251" s="3" t="s">
        <v>2496</v>
      </c>
      <c r="J1251" s="3">
        <v>13.32</v>
      </c>
      <c r="K1251" s="3">
        <v>2800</v>
      </c>
      <c r="L1251" s="3" t="s">
        <v>25</v>
      </c>
      <c r="M1251" s="3">
        <v>1</v>
      </c>
      <c r="N1251" s="28">
        <f t="shared" si="216"/>
        <v>2.8</v>
      </c>
      <c r="O1251" s="40">
        <f t="shared" si="217"/>
        <v>37.295999999999999</v>
      </c>
      <c r="P1251" s="12">
        <v>0</v>
      </c>
      <c r="Q1251" s="46">
        <f t="shared" si="220"/>
        <v>0</v>
      </c>
      <c r="R1251" s="15"/>
      <c r="S1251" s="3">
        <f t="shared" si="221"/>
        <v>2.8</v>
      </c>
      <c r="T1251" s="30" t="s">
        <v>2502</v>
      </c>
      <c r="U1251" s="41">
        <f t="shared" si="218"/>
        <v>37.295999999999999</v>
      </c>
      <c r="V1251" s="41">
        <f t="shared" si="219"/>
        <v>0</v>
      </c>
      <c r="W1251" s="5"/>
      <c r="X1251" s="3">
        <v>1.4</v>
      </c>
      <c r="Y1251" s="3">
        <f t="shared" si="214"/>
        <v>1.4</v>
      </c>
      <c r="Z1251" s="3">
        <f t="shared" si="222"/>
        <v>18.648</v>
      </c>
      <c r="AA1251">
        <v>1400</v>
      </c>
      <c r="AB1251" s="1">
        <f t="shared" si="215"/>
        <v>1.4</v>
      </c>
    </row>
    <row r="1252" spans="1:28" customFormat="1" ht="43.2" x14ac:dyDescent="0.3">
      <c r="A1252" s="3">
        <f t="shared" si="223"/>
        <v>1235</v>
      </c>
      <c r="B1252" s="4" t="s">
        <v>918</v>
      </c>
      <c r="C1252" s="3">
        <v>2</v>
      </c>
      <c r="D1252" s="3" t="s">
        <v>1571</v>
      </c>
      <c r="E1252" s="4" t="s">
        <v>1290</v>
      </c>
      <c r="F1252" s="3" t="s">
        <v>812</v>
      </c>
      <c r="G1252" s="3"/>
      <c r="H1252" s="3"/>
      <c r="I1252" s="3" t="s">
        <v>2496</v>
      </c>
      <c r="J1252" s="3">
        <v>13.32</v>
      </c>
      <c r="K1252" s="3">
        <v>2800</v>
      </c>
      <c r="L1252" s="3" t="s">
        <v>25</v>
      </c>
      <c r="M1252" s="3">
        <v>1</v>
      </c>
      <c r="N1252" s="28">
        <f t="shared" si="216"/>
        <v>2.8</v>
      </c>
      <c r="O1252" s="40">
        <f t="shared" si="217"/>
        <v>37.295999999999999</v>
      </c>
      <c r="P1252" s="12">
        <v>0</v>
      </c>
      <c r="Q1252" s="46">
        <f t="shared" si="220"/>
        <v>0</v>
      </c>
      <c r="R1252" s="15"/>
      <c r="S1252" s="3">
        <f t="shared" si="221"/>
        <v>2.8</v>
      </c>
      <c r="T1252" s="30" t="s">
        <v>2502</v>
      </c>
      <c r="U1252" s="41">
        <f t="shared" si="218"/>
        <v>37.295999999999999</v>
      </c>
      <c r="V1252" s="41">
        <f t="shared" si="219"/>
        <v>0</v>
      </c>
      <c r="W1252" s="5"/>
      <c r="X1252" s="3">
        <v>1.4</v>
      </c>
      <c r="Y1252" s="3">
        <f t="shared" si="214"/>
        <v>1.4</v>
      </c>
      <c r="Z1252" s="3">
        <f t="shared" si="222"/>
        <v>18.648</v>
      </c>
      <c r="AA1252">
        <v>1400</v>
      </c>
      <c r="AB1252" s="1">
        <f t="shared" si="215"/>
        <v>1.4</v>
      </c>
    </row>
    <row r="1253" spans="1:28" customFormat="1" ht="43.2" x14ac:dyDescent="0.3">
      <c r="A1253" s="3">
        <f t="shared" si="223"/>
        <v>1236</v>
      </c>
      <c r="B1253" s="4" t="s">
        <v>918</v>
      </c>
      <c r="C1253" s="3">
        <v>2</v>
      </c>
      <c r="D1253" s="3" t="s">
        <v>1571</v>
      </c>
      <c r="E1253" s="4" t="s">
        <v>1291</v>
      </c>
      <c r="F1253" s="3" t="s">
        <v>812</v>
      </c>
      <c r="G1253" s="3"/>
      <c r="H1253" s="3"/>
      <c r="I1253" s="3" t="s">
        <v>2496</v>
      </c>
      <c r="J1253" s="3">
        <v>13.32</v>
      </c>
      <c r="K1253" s="3">
        <v>2800</v>
      </c>
      <c r="L1253" s="3" t="s">
        <v>25</v>
      </c>
      <c r="M1253" s="3">
        <v>1</v>
      </c>
      <c r="N1253" s="28">
        <f t="shared" si="216"/>
        <v>2.8</v>
      </c>
      <c r="O1253" s="40">
        <f t="shared" si="217"/>
        <v>37.295999999999999</v>
      </c>
      <c r="P1253" s="12">
        <v>0</v>
      </c>
      <c r="Q1253" s="46">
        <f t="shared" si="220"/>
        <v>0</v>
      </c>
      <c r="R1253" s="15"/>
      <c r="S1253" s="3">
        <f t="shared" si="221"/>
        <v>2.8</v>
      </c>
      <c r="T1253" s="30" t="s">
        <v>2502</v>
      </c>
      <c r="U1253" s="41">
        <f t="shared" si="218"/>
        <v>37.295999999999999</v>
      </c>
      <c r="V1253" s="41">
        <f t="shared" si="219"/>
        <v>0</v>
      </c>
      <c r="W1253" s="5"/>
      <c r="X1253" s="3">
        <v>1.4</v>
      </c>
      <c r="Y1253" s="3">
        <f t="shared" si="214"/>
        <v>1.4</v>
      </c>
      <c r="Z1253" s="3">
        <f t="shared" si="222"/>
        <v>18.648</v>
      </c>
      <c r="AA1253">
        <v>1400</v>
      </c>
      <c r="AB1253" s="1">
        <f t="shared" si="215"/>
        <v>1.4</v>
      </c>
    </row>
    <row r="1254" spans="1:28" customFormat="1" ht="43.2" x14ac:dyDescent="0.3">
      <c r="A1254" s="3">
        <f t="shared" si="223"/>
        <v>1237</v>
      </c>
      <c r="B1254" s="4" t="s">
        <v>918</v>
      </c>
      <c r="C1254" s="3">
        <v>2</v>
      </c>
      <c r="D1254" s="3" t="s">
        <v>1571</v>
      </c>
      <c r="E1254" s="4" t="s">
        <v>1292</v>
      </c>
      <c r="F1254" s="3" t="s">
        <v>812</v>
      </c>
      <c r="G1254" s="3"/>
      <c r="H1254" s="3"/>
      <c r="I1254" s="3" t="s">
        <v>2496</v>
      </c>
      <c r="J1254" s="3">
        <v>13.32</v>
      </c>
      <c r="K1254" s="3">
        <v>2800</v>
      </c>
      <c r="L1254" s="3" t="s">
        <v>25</v>
      </c>
      <c r="M1254" s="3">
        <v>1</v>
      </c>
      <c r="N1254" s="28">
        <f t="shared" si="216"/>
        <v>2.8</v>
      </c>
      <c r="O1254" s="40">
        <f t="shared" si="217"/>
        <v>37.295999999999999</v>
      </c>
      <c r="P1254" s="12">
        <v>0</v>
      </c>
      <c r="Q1254" s="46">
        <f t="shared" si="220"/>
        <v>0</v>
      </c>
      <c r="R1254" s="15"/>
      <c r="S1254" s="3">
        <f t="shared" si="221"/>
        <v>2.8</v>
      </c>
      <c r="T1254" s="30" t="s">
        <v>2502</v>
      </c>
      <c r="U1254" s="41">
        <f t="shared" si="218"/>
        <v>37.295999999999999</v>
      </c>
      <c r="V1254" s="41">
        <f t="shared" si="219"/>
        <v>0</v>
      </c>
      <c r="W1254" s="5"/>
      <c r="X1254" s="3">
        <v>1.4</v>
      </c>
      <c r="Y1254" s="3">
        <f t="shared" si="214"/>
        <v>1.4</v>
      </c>
      <c r="Z1254" s="3">
        <f t="shared" si="222"/>
        <v>18.648</v>
      </c>
      <c r="AA1254">
        <v>1400</v>
      </c>
      <c r="AB1254" s="1">
        <f t="shared" si="215"/>
        <v>1.4</v>
      </c>
    </row>
    <row r="1255" spans="1:28" customFormat="1" ht="43.2" x14ac:dyDescent="0.3">
      <c r="A1255" s="3">
        <f t="shared" si="223"/>
        <v>1238</v>
      </c>
      <c r="B1255" s="4" t="s">
        <v>918</v>
      </c>
      <c r="C1255" s="3">
        <v>2</v>
      </c>
      <c r="D1255" s="3" t="s">
        <v>1571</v>
      </c>
      <c r="E1255" s="4" t="s">
        <v>1293</v>
      </c>
      <c r="F1255" s="3" t="s">
        <v>812</v>
      </c>
      <c r="G1255" s="3"/>
      <c r="H1255" s="3"/>
      <c r="I1255" s="3" t="s">
        <v>2496</v>
      </c>
      <c r="J1255" s="3">
        <v>13.32</v>
      </c>
      <c r="K1255" s="3">
        <v>2800</v>
      </c>
      <c r="L1255" s="3" t="s">
        <v>25</v>
      </c>
      <c r="M1255" s="3">
        <v>1</v>
      </c>
      <c r="N1255" s="28">
        <f t="shared" si="216"/>
        <v>2.8</v>
      </c>
      <c r="O1255" s="40">
        <f t="shared" si="217"/>
        <v>37.295999999999999</v>
      </c>
      <c r="P1255" s="12">
        <v>0</v>
      </c>
      <c r="Q1255" s="46">
        <f t="shared" si="220"/>
        <v>0</v>
      </c>
      <c r="R1255" s="15"/>
      <c r="S1255" s="3">
        <f t="shared" si="221"/>
        <v>2.8</v>
      </c>
      <c r="T1255" s="30" t="s">
        <v>2502</v>
      </c>
      <c r="U1255" s="41">
        <f t="shared" si="218"/>
        <v>37.295999999999999</v>
      </c>
      <c r="V1255" s="41">
        <f t="shared" si="219"/>
        <v>0</v>
      </c>
      <c r="W1255" s="5"/>
      <c r="X1255" s="3">
        <v>1.4</v>
      </c>
      <c r="Y1255" s="3">
        <f t="shared" si="214"/>
        <v>1.4</v>
      </c>
      <c r="Z1255" s="3">
        <f t="shared" si="222"/>
        <v>18.648</v>
      </c>
      <c r="AA1255">
        <v>1400</v>
      </c>
      <c r="AB1255" s="1">
        <f t="shared" si="215"/>
        <v>1.4</v>
      </c>
    </row>
    <row r="1256" spans="1:28" customFormat="1" ht="43.2" x14ac:dyDescent="0.3">
      <c r="A1256" s="3">
        <f t="shared" si="223"/>
        <v>1239</v>
      </c>
      <c r="B1256" s="4" t="s">
        <v>918</v>
      </c>
      <c r="C1256" s="3">
        <v>2</v>
      </c>
      <c r="D1256" s="3" t="s">
        <v>1571</v>
      </c>
      <c r="E1256" s="4" t="s">
        <v>1294</v>
      </c>
      <c r="F1256" s="3" t="s">
        <v>812</v>
      </c>
      <c r="G1256" s="3"/>
      <c r="H1256" s="3"/>
      <c r="I1256" s="3" t="s">
        <v>2496</v>
      </c>
      <c r="J1256" s="3">
        <v>13.32</v>
      </c>
      <c r="K1256" s="3">
        <v>2800</v>
      </c>
      <c r="L1256" s="3" t="s">
        <v>25</v>
      </c>
      <c r="M1256" s="3">
        <v>1</v>
      </c>
      <c r="N1256" s="28">
        <f t="shared" si="216"/>
        <v>2.8</v>
      </c>
      <c r="O1256" s="40">
        <f t="shared" si="217"/>
        <v>37.295999999999999</v>
      </c>
      <c r="P1256" s="12">
        <v>0</v>
      </c>
      <c r="Q1256" s="46">
        <f t="shared" si="220"/>
        <v>0</v>
      </c>
      <c r="R1256" s="15"/>
      <c r="S1256" s="3">
        <f t="shared" si="221"/>
        <v>2.8</v>
      </c>
      <c r="T1256" s="30" t="s">
        <v>2502</v>
      </c>
      <c r="U1256" s="41">
        <f t="shared" si="218"/>
        <v>37.295999999999999</v>
      </c>
      <c r="V1256" s="41">
        <f t="shared" si="219"/>
        <v>0</v>
      </c>
      <c r="W1256" s="5"/>
      <c r="X1256" s="3">
        <v>1.4</v>
      </c>
      <c r="Y1256" s="3">
        <f t="shared" si="214"/>
        <v>1.4</v>
      </c>
      <c r="Z1256" s="3">
        <f t="shared" si="222"/>
        <v>18.648</v>
      </c>
      <c r="AA1256">
        <v>1400</v>
      </c>
      <c r="AB1256" s="1">
        <f t="shared" si="215"/>
        <v>1.4</v>
      </c>
    </row>
    <row r="1257" spans="1:28" customFormat="1" ht="43.2" x14ac:dyDescent="0.3">
      <c r="A1257" s="3">
        <f t="shared" si="223"/>
        <v>1240</v>
      </c>
      <c r="B1257" s="4" t="s">
        <v>918</v>
      </c>
      <c r="C1257" s="3">
        <v>2</v>
      </c>
      <c r="D1257" s="3" t="s">
        <v>1571</v>
      </c>
      <c r="E1257" s="4" t="s">
        <v>1295</v>
      </c>
      <c r="F1257" s="3" t="s">
        <v>812</v>
      </c>
      <c r="G1257" s="3"/>
      <c r="H1257" s="3"/>
      <c r="I1257" s="3" t="s">
        <v>2496</v>
      </c>
      <c r="J1257" s="3">
        <v>13.32</v>
      </c>
      <c r="K1257" s="3">
        <v>2800</v>
      </c>
      <c r="L1257" s="3" t="s">
        <v>25</v>
      </c>
      <c r="M1257" s="3">
        <v>1</v>
      </c>
      <c r="N1257" s="28">
        <f t="shared" si="216"/>
        <v>2.8</v>
      </c>
      <c r="O1257" s="40">
        <f t="shared" si="217"/>
        <v>37.295999999999999</v>
      </c>
      <c r="P1257" s="12">
        <v>0</v>
      </c>
      <c r="Q1257" s="46">
        <f t="shared" si="220"/>
        <v>0</v>
      </c>
      <c r="R1257" s="15"/>
      <c r="S1257" s="3">
        <f t="shared" si="221"/>
        <v>2.8</v>
      </c>
      <c r="T1257" s="30" t="s">
        <v>2502</v>
      </c>
      <c r="U1257" s="41">
        <f t="shared" si="218"/>
        <v>37.295999999999999</v>
      </c>
      <c r="V1257" s="41">
        <f t="shared" si="219"/>
        <v>0</v>
      </c>
      <c r="W1257" s="5"/>
      <c r="X1257" s="3">
        <v>1.4</v>
      </c>
      <c r="Y1257" s="3">
        <f t="shared" si="214"/>
        <v>1.4</v>
      </c>
      <c r="Z1257" s="3">
        <f t="shared" si="222"/>
        <v>18.648</v>
      </c>
      <c r="AA1257">
        <v>1400</v>
      </c>
      <c r="AB1257" s="1">
        <f t="shared" si="215"/>
        <v>1.4</v>
      </c>
    </row>
    <row r="1258" spans="1:28" customFormat="1" ht="43.2" x14ac:dyDescent="0.3">
      <c r="A1258" s="3">
        <f t="shared" si="223"/>
        <v>1241</v>
      </c>
      <c r="B1258" s="4" t="s">
        <v>918</v>
      </c>
      <c r="C1258" s="3">
        <v>2</v>
      </c>
      <c r="D1258" s="3" t="s">
        <v>1571</v>
      </c>
      <c r="E1258" s="4" t="s">
        <v>1296</v>
      </c>
      <c r="F1258" s="3" t="s">
        <v>812</v>
      </c>
      <c r="G1258" s="3"/>
      <c r="H1258" s="3"/>
      <c r="I1258" s="3" t="s">
        <v>2496</v>
      </c>
      <c r="J1258" s="3">
        <v>13.32</v>
      </c>
      <c r="K1258" s="3">
        <v>2800</v>
      </c>
      <c r="L1258" s="3" t="s">
        <v>25</v>
      </c>
      <c r="M1258" s="3">
        <v>1</v>
      </c>
      <c r="N1258" s="28">
        <f t="shared" si="216"/>
        <v>2.8</v>
      </c>
      <c r="O1258" s="40">
        <f t="shared" si="217"/>
        <v>37.295999999999999</v>
      </c>
      <c r="P1258" s="12">
        <v>0</v>
      </c>
      <c r="Q1258" s="46">
        <f t="shared" si="220"/>
        <v>0</v>
      </c>
      <c r="R1258" s="15"/>
      <c r="S1258" s="3">
        <f t="shared" si="221"/>
        <v>2.8</v>
      </c>
      <c r="T1258" s="30" t="s">
        <v>2502</v>
      </c>
      <c r="U1258" s="41">
        <f t="shared" si="218"/>
        <v>37.295999999999999</v>
      </c>
      <c r="V1258" s="41">
        <f t="shared" si="219"/>
        <v>0</v>
      </c>
      <c r="W1258" s="5"/>
      <c r="X1258" s="3">
        <v>1.4</v>
      </c>
      <c r="Y1258" s="3">
        <f t="shared" si="214"/>
        <v>1.4</v>
      </c>
      <c r="Z1258" s="3">
        <f t="shared" si="222"/>
        <v>18.648</v>
      </c>
      <c r="AA1258">
        <v>1400</v>
      </c>
      <c r="AB1258" s="1">
        <f t="shared" si="215"/>
        <v>1.4</v>
      </c>
    </row>
    <row r="1259" spans="1:28" customFormat="1" ht="43.2" x14ac:dyDescent="0.3">
      <c r="A1259" s="3">
        <f t="shared" si="223"/>
        <v>1242</v>
      </c>
      <c r="B1259" s="4" t="s">
        <v>918</v>
      </c>
      <c r="C1259" s="3">
        <v>2</v>
      </c>
      <c r="D1259" s="3" t="s">
        <v>1571</v>
      </c>
      <c r="E1259" s="4" t="s">
        <v>1297</v>
      </c>
      <c r="F1259" s="3" t="s">
        <v>812</v>
      </c>
      <c r="G1259" s="3"/>
      <c r="H1259" s="3"/>
      <c r="I1259" s="3" t="s">
        <v>2496</v>
      </c>
      <c r="J1259" s="3">
        <v>13.32</v>
      </c>
      <c r="K1259" s="3">
        <v>3050</v>
      </c>
      <c r="L1259" s="3" t="s">
        <v>25</v>
      </c>
      <c r="M1259" s="3">
        <v>1</v>
      </c>
      <c r="N1259" s="28">
        <f t="shared" si="216"/>
        <v>3.05</v>
      </c>
      <c r="O1259" s="40">
        <f t="shared" si="217"/>
        <v>40.625999999999998</v>
      </c>
      <c r="P1259" s="12">
        <v>0</v>
      </c>
      <c r="Q1259" s="46">
        <f t="shared" si="220"/>
        <v>0</v>
      </c>
      <c r="R1259" s="15"/>
      <c r="S1259" s="3">
        <f t="shared" si="221"/>
        <v>3.05</v>
      </c>
      <c r="T1259" s="30" t="s">
        <v>2502</v>
      </c>
      <c r="U1259" s="41">
        <f t="shared" si="218"/>
        <v>40.625999999999998</v>
      </c>
      <c r="V1259" s="41">
        <f t="shared" si="219"/>
        <v>0</v>
      </c>
      <c r="W1259" s="5"/>
      <c r="X1259" s="3">
        <v>1.5249999999999999</v>
      </c>
      <c r="Y1259" s="3">
        <f t="shared" si="214"/>
        <v>1.5249999999999999</v>
      </c>
      <c r="Z1259" s="3">
        <f t="shared" si="222"/>
        <v>20.312999999999999</v>
      </c>
      <c r="AA1259">
        <v>1525</v>
      </c>
      <c r="AB1259" s="1">
        <f t="shared" si="215"/>
        <v>1.5249999999999999</v>
      </c>
    </row>
    <row r="1260" spans="1:28" customFormat="1" ht="43.2" x14ac:dyDescent="0.3">
      <c r="A1260" s="3">
        <f t="shared" si="223"/>
        <v>1243</v>
      </c>
      <c r="B1260" s="4" t="s">
        <v>918</v>
      </c>
      <c r="C1260" s="3">
        <v>2</v>
      </c>
      <c r="D1260" s="3" t="s">
        <v>1571</v>
      </c>
      <c r="E1260" s="4" t="s">
        <v>1298</v>
      </c>
      <c r="F1260" s="3" t="s">
        <v>812</v>
      </c>
      <c r="G1260" s="3"/>
      <c r="H1260" s="3"/>
      <c r="I1260" s="3" t="s">
        <v>2496</v>
      </c>
      <c r="J1260" s="3">
        <v>13.32</v>
      </c>
      <c r="K1260" s="3">
        <v>3050</v>
      </c>
      <c r="L1260" s="3" t="s">
        <v>25</v>
      </c>
      <c r="M1260" s="3">
        <v>1</v>
      </c>
      <c r="N1260" s="28">
        <f t="shared" si="216"/>
        <v>3.05</v>
      </c>
      <c r="O1260" s="40">
        <f t="shared" si="217"/>
        <v>40.625999999999998</v>
      </c>
      <c r="P1260" s="12">
        <v>0</v>
      </c>
      <c r="Q1260" s="46">
        <f t="shared" si="220"/>
        <v>0</v>
      </c>
      <c r="R1260" s="15"/>
      <c r="S1260" s="3">
        <f t="shared" si="221"/>
        <v>3.05</v>
      </c>
      <c r="T1260" s="30" t="s">
        <v>2502</v>
      </c>
      <c r="U1260" s="41">
        <f t="shared" si="218"/>
        <v>40.625999999999998</v>
      </c>
      <c r="V1260" s="41">
        <f t="shared" si="219"/>
        <v>0</v>
      </c>
      <c r="W1260" s="5"/>
      <c r="X1260" s="3">
        <v>1.5249999999999999</v>
      </c>
      <c r="Y1260" s="3">
        <f t="shared" si="214"/>
        <v>1.5249999999999999</v>
      </c>
      <c r="Z1260" s="3">
        <f t="shared" si="222"/>
        <v>20.312999999999999</v>
      </c>
      <c r="AA1260">
        <v>1525</v>
      </c>
      <c r="AB1260" s="1">
        <f t="shared" si="215"/>
        <v>1.5249999999999999</v>
      </c>
    </row>
    <row r="1261" spans="1:28" customFormat="1" ht="43.2" x14ac:dyDescent="0.3">
      <c r="A1261" s="3">
        <f t="shared" si="223"/>
        <v>1244</v>
      </c>
      <c r="B1261" s="4" t="s">
        <v>918</v>
      </c>
      <c r="C1261" s="3">
        <v>2</v>
      </c>
      <c r="D1261" s="3" t="s">
        <v>1571</v>
      </c>
      <c r="E1261" s="4" t="s">
        <v>1299</v>
      </c>
      <c r="F1261" s="3" t="s">
        <v>812</v>
      </c>
      <c r="G1261" s="3"/>
      <c r="H1261" s="3"/>
      <c r="I1261" s="3" t="s">
        <v>2496</v>
      </c>
      <c r="J1261" s="3">
        <v>13.32</v>
      </c>
      <c r="K1261" s="3">
        <v>3050</v>
      </c>
      <c r="L1261" s="3" t="s">
        <v>25</v>
      </c>
      <c r="M1261" s="3">
        <v>1</v>
      </c>
      <c r="N1261" s="28">
        <f t="shared" si="216"/>
        <v>3.05</v>
      </c>
      <c r="O1261" s="40">
        <f t="shared" si="217"/>
        <v>40.625999999999998</v>
      </c>
      <c r="P1261" s="12">
        <v>0</v>
      </c>
      <c r="Q1261" s="46">
        <f t="shared" si="220"/>
        <v>0</v>
      </c>
      <c r="R1261" s="15"/>
      <c r="S1261" s="3">
        <f t="shared" si="221"/>
        <v>3.05</v>
      </c>
      <c r="T1261" s="30" t="s">
        <v>2502</v>
      </c>
      <c r="U1261" s="41">
        <f t="shared" si="218"/>
        <v>40.625999999999998</v>
      </c>
      <c r="V1261" s="41">
        <f t="shared" si="219"/>
        <v>0</v>
      </c>
      <c r="W1261" s="5"/>
      <c r="X1261" s="3">
        <v>1.5249999999999999</v>
      </c>
      <c r="Y1261" s="3">
        <f t="shared" ref="Y1261:Y1324" si="224">N1261-X1261</f>
        <v>1.5249999999999999</v>
      </c>
      <c r="Z1261" s="3">
        <f t="shared" si="222"/>
        <v>20.312999999999999</v>
      </c>
      <c r="AA1261">
        <v>1525</v>
      </c>
      <c r="AB1261" s="1">
        <f t="shared" si="215"/>
        <v>1.5249999999999999</v>
      </c>
    </row>
    <row r="1262" spans="1:28" customFormat="1" ht="43.2" x14ac:dyDescent="0.3">
      <c r="A1262" s="3">
        <f t="shared" si="223"/>
        <v>1245</v>
      </c>
      <c r="B1262" s="4" t="s">
        <v>918</v>
      </c>
      <c r="C1262" s="3">
        <v>2</v>
      </c>
      <c r="D1262" s="3" t="s">
        <v>1571</v>
      </c>
      <c r="E1262" s="4" t="s">
        <v>1300</v>
      </c>
      <c r="F1262" s="3" t="s">
        <v>812</v>
      </c>
      <c r="G1262" s="3"/>
      <c r="H1262" s="3"/>
      <c r="I1262" s="3" t="s">
        <v>2496</v>
      </c>
      <c r="J1262" s="3">
        <v>13.32</v>
      </c>
      <c r="K1262" s="3">
        <v>3050</v>
      </c>
      <c r="L1262" s="3" t="s">
        <v>25</v>
      </c>
      <c r="M1262" s="3">
        <v>1</v>
      </c>
      <c r="N1262" s="28">
        <f t="shared" si="216"/>
        <v>3.05</v>
      </c>
      <c r="O1262" s="40">
        <f t="shared" si="217"/>
        <v>40.625999999999998</v>
      </c>
      <c r="P1262" s="12">
        <v>0</v>
      </c>
      <c r="Q1262" s="46">
        <f t="shared" si="220"/>
        <v>0</v>
      </c>
      <c r="R1262" s="15"/>
      <c r="S1262" s="3">
        <f t="shared" si="221"/>
        <v>3.05</v>
      </c>
      <c r="T1262" s="30" t="s">
        <v>2502</v>
      </c>
      <c r="U1262" s="41">
        <f t="shared" si="218"/>
        <v>40.625999999999998</v>
      </c>
      <c r="V1262" s="41">
        <f t="shared" si="219"/>
        <v>0</v>
      </c>
      <c r="W1262" s="5"/>
      <c r="X1262" s="3">
        <v>1.5249999999999999</v>
      </c>
      <c r="Y1262" s="3">
        <f t="shared" si="224"/>
        <v>1.5249999999999999</v>
      </c>
      <c r="Z1262" s="3">
        <f t="shared" si="222"/>
        <v>20.312999999999999</v>
      </c>
      <c r="AA1262">
        <v>1525</v>
      </c>
      <c r="AB1262" s="1">
        <f t="shared" si="215"/>
        <v>1.5249999999999999</v>
      </c>
    </row>
    <row r="1263" spans="1:28" customFormat="1" ht="43.2" x14ac:dyDescent="0.3">
      <c r="A1263" s="3">
        <f t="shared" si="223"/>
        <v>1246</v>
      </c>
      <c r="B1263" s="4" t="s">
        <v>918</v>
      </c>
      <c r="C1263" s="3">
        <v>2</v>
      </c>
      <c r="D1263" s="3" t="s">
        <v>1571</v>
      </c>
      <c r="E1263" s="4" t="s">
        <v>1301</v>
      </c>
      <c r="F1263" s="3" t="s">
        <v>812</v>
      </c>
      <c r="G1263" s="3"/>
      <c r="H1263" s="3"/>
      <c r="I1263" s="3" t="s">
        <v>2496</v>
      </c>
      <c r="J1263" s="3">
        <v>13.32</v>
      </c>
      <c r="K1263" s="3">
        <v>3050</v>
      </c>
      <c r="L1263" s="3" t="s">
        <v>25</v>
      </c>
      <c r="M1263" s="3">
        <v>1</v>
      </c>
      <c r="N1263" s="28">
        <f t="shared" si="216"/>
        <v>3.05</v>
      </c>
      <c r="O1263" s="40">
        <f t="shared" si="217"/>
        <v>40.625999999999998</v>
      </c>
      <c r="P1263" s="12">
        <v>0</v>
      </c>
      <c r="Q1263" s="46">
        <f t="shared" si="220"/>
        <v>0</v>
      </c>
      <c r="R1263" s="15"/>
      <c r="S1263" s="3">
        <f t="shared" si="221"/>
        <v>3.05</v>
      </c>
      <c r="T1263" s="30" t="s">
        <v>2502</v>
      </c>
      <c r="U1263" s="41">
        <f t="shared" si="218"/>
        <v>40.625999999999998</v>
      </c>
      <c r="V1263" s="41">
        <f t="shared" si="219"/>
        <v>0</v>
      </c>
      <c r="W1263" s="5"/>
      <c r="X1263" s="3">
        <v>1.5249999999999999</v>
      </c>
      <c r="Y1263" s="3">
        <f t="shared" si="224"/>
        <v>1.5249999999999999</v>
      </c>
      <c r="Z1263" s="3">
        <f t="shared" si="222"/>
        <v>20.312999999999999</v>
      </c>
      <c r="AA1263">
        <v>1525</v>
      </c>
      <c r="AB1263" s="1">
        <f t="shared" si="215"/>
        <v>1.5249999999999999</v>
      </c>
    </row>
    <row r="1264" spans="1:28" customFormat="1" ht="43.2" x14ac:dyDescent="0.3">
      <c r="A1264" s="3">
        <f t="shared" si="223"/>
        <v>1247</v>
      </c>
      <c r="B1264" s="4" t="s">
        <v>918</v>
      </c>
      <c r="C1264" s="3">
        <v>2</v>
      </c>
      <c r="D1264" s="3" t="s">
        <v>1571</v>
      </c>
      <c r="E1264" s="4" t="s">
        <v>1302</v>
      </c>
      <c r="F1264" s="3" t="s">
        <v>812</v>
      </c>
      <c r="G1264" s="3"/>
      <c r="H1264" s="3"/>
      <c r="I1264" s="3" t="s">
        <v>2496</v>
      </c>
      <c r="J1264" s="3">
        <v>13.32</v>
      </c>
      <c r="K1264" s="3">
        <v>3050</v>
      </c>
      <c r="L1264" s="3" t="s">
        <v>25</v>
      </c>
      <c r="M1264" s="3">
        <v>1</v>
      </c>
      <c r="N1264" s="28">
        <f t="shared" si="216"/>
        <v>3.05</v>
      </c>
      <c r="O1264" s="40">
        <f t="shared" si="217"/>
        <v>40.625999999999998</v>
      </c>
      <c r="P1264" s="12">
        <v>0</v>
      </c>
      <c r="Q1264" s="46">
        <f t="shared" si="220"/>
        <v>0</v>
      </c>
      <c r="R1264" s="15"/>
      <c r="S1264" s="3">
        <f t="shared" si="221"/>
        <v>3.05</v>
      </c>
      <c r="T1264" s="30" t="s">
        <v>2502</v>
      </c>
      <c r="U1264" s="41">
        <f t="shared" si="218"/>
        <v>40.625999999999998</v>
      </c>
      <c r="V1264" s="41">
        <f t="shared" si="219"/>
        <v>0</v>
      </c>
      <c r="W1264" s="5"/>
      <c r="X1264" s="3">
        <v>1.5249999999999999</v>
      </c>
      <c r="Y1264" s="3">
        <f t="shared" si="224"/>
        <v>1.5249999999999999</v>
      </c>
      <c r="Z1264" s="3">
        <f t="shared" si="222"/>
        <v>20.312999999999999</v>
      </c>
      <c r="AA1264">
        <v>1525</v>
      </c>
      <c r="AB1264" s="1">
        <f t="shared" si="215"/>
        <v>1.5249999999999999</v>
      </c>
    </row>
    <row r="1265" spans="1:28" customFormat="1" ht="43.2" x14ac:dyDescent="0.3">
      <c r="A1265" s="3">
        <f t="shared" si="223"/>
        <v>1248</v>
      </c>
      <c r="B1265" s="4" t="s">
        <v>918</v>
      </c>
      <c r="C1265" s="3">
        <v>2</v>
      </c>
      <c r="D1265" s="3" t="s">
        <v>1571</v>
      </c>
      <c r="E1265" s="4" t="s">
        <v>1303</v>
      </c>
      <c r="F1265" s="3" t="s">
        <v>812</v>
      </c>
      <c r="G1265" s="3"/>
      <c r="H1265" s="3"/>
      <c r="I1265" s="3" t="s">
        <v>2496</v>
      </c>
      <c r="J1265" s="3">
        <v>13.32</v>
      </c>
      <c r="K1265" s="3">
        <v>3050</v>
      </c>
      <c r="L1265" s="3" t="s">
        <v>25</v>
      </c>
      <c r="M1265" s="3">
        <v>1</v>
      </c>
      <c r="N1265" s="28">
        <f t="shared" si="216"/>
        <v>3.05</v>
      </c>
      <c r="O1265" s="40">
        <f t="shared" si="217"/>
        <v>40.625999999999998</v>
      </c>
      <c r="P1265" s="12">
        <v>0</v>
      </c>
      <c r="Q1265" s="46">
        <f t="shared" si="220"/>
        <v>0</v>
      </c>
      <c r="R1265" s="15"/>
      <c r="S1265" s="3">
        <f t="shared" si="221"/>
        <v>3.05</v>
      </c>
      <c r="T1265" s="30" t="s">
        <v>2502</v>
      </c>
      <c r="U1265" s="41">
        <f t="shared" si="218"/>
        <v>40.625999999999998</v>
      </c>
      <c r="V1265" s="41">
        <f t="shared" si="219"/>
        <v>0</v>
      </c>
      <c r="W1265" s="5"/>
      <c r="X1265" s="3">
        <v>1.5249999999999999</v>
      </c>
      <c r="Y1265" s="3">
        <f t="shared" si="224"/>
        <v>1.5249999999999999</v>
      </c>
      <c r="Z1265" s="3">
        <f t="shared" si="222"/>
        <v>20.312999999999999</v>
      </c>
      <c r="AA1265">
        <v>1525</v>
      </c>
      <c r="AB1265" s="1">
        <f t="shared" si="215"/>
        <v>1.5249999999999999</v>
      </c>
    </row>
    <row r="1266" spans="1:28" customFormat="1" ht="43.2" x14ac:dyDescent="0.3">
      <c r="A1266" s="3">
        <f t="shared" si="223"/>
        <v>1249</v>
      </c>
      <c r="B1266" s="4" t="s">
        <v>918</v>
      </c>
      <c r="C1266" s="3">
        <v>2</v>
      </c>
      <c r="D1266" s="3" t="s">
        <v>1571</v>
      </c>
      <c r="E1266" s="4" t="s">
        <v>1304</v>
      </c>
      <c r="F1266" s="3" t="s">
        <v>812</v>
      </c>
      <c r="G1266" s="3"/>
      <c r="H1266" s="3"/>
      <c r="I1266" s="3" t="s">
        <v>2496</v>
      </c>
      <c r="J1266" s="3">
        <v>13.32</v>
      </c>
      <c r="K1266" s="3">
        <v>3050</v>
      </c>
      <c r="L1266" s="3" t="s">
        <v>25</v>
      </c>
      <c r="M1266" s="3">
        <v>1</v>
      </c>
      <c r="N1266" s="28">
        <f t="shared" si="216"/>
        <v>3.05</v>
      </c>
      <c r="O1266" s="40">
        <f t="shared" si="217"/>
        <v>40.625999999999998</v>
      </c>
      <c r="P1266" s="12">
        <v>0</v>
      </c>
      <c r="Q1266" s="46">
        <f t="shared" si="220"/>
        <v>0</v>
      </c>
      <c r="R1266" s="15"/>
      <c r="S1266" s="3">
        <f t="shared" si="221"/>
        <v>3.05</v>
      </c>
      <c r="T1266" s="30" t="s">
        <v>2502</v>
      </c>
      <c r="U1266" s="41">
        <f t="shared" si="218"/>
        <v>40.625999999999998</v>
      </c>
      <c r="V1266" s="41">
        <f t="shared" si="219"/>
        <v>0</v>
      </c>
      <c r="W1266" s="5"/>
      <c r="X1266" s="3">
        <v>1.5249999999999999</v>
      </c>
      <c r="Y1266" s="3">
        <f t="shared" si="224"/>
        <v>1.5249999999999999</v>
      </c>
      <c r="Z1266" s="3">
        <f t="shared" si="222"/>
        <v>20.312999999999999</v>
      </c>
      <c r="AA1266">
        <v>1525</v>
      </c>
      <c r="AB1266" s="1">
        <f t="shared" si="215"/>
        <v>1.5249999999999999</v>
      </c>
    </row>
    <row r="1267" spans="1:28" customFormat="1" ht="43.2" x14ac:dyDescent="0.3">
      <c r="A1267" s="3">
        <f t="shared" si="223"/>
        <v>1250</v>
      </c>
      <c r="B1267" s="4" t="s">
        <v>918</v>
      </c>
      <c r="C1267" s="3">
        <v>2</v>
      </c>
      <c r="D1267" s="3" t="s">
        <v>1571</v>
      </c>
      <c r="E1267" s="4" t="s">
        <v>1295</v>
      </c>
      <c r="F1267" s="3" t="s">
        <v>812</v>
      </c>
      <c r="G1267" s="3"/>
      <c r="H1267" s="3"/>
      <c r="I1267" s="3" t="s">
        <v>2496</v>
      </c>
      <c r="J1267" s="3">
        <v>13.32</v>
      </c>
      <c r="K1267" s="3">
        <v>3050</v>
      </c>
      <c r="L1267" s="3" t="s">
        <v>25</v>
      </c>
      <c r="M1267" s="3">
        <v>1</v>
      </c>
      <c r="N1267" s="28">
        <f t="shared" si="216"/>
        <v>3.05</v>
      </c>
      <c r="O1267" s="40">
        <f t="shared" si="217"/>
        <v>40.625999999999998</v>
      </c>
      <c r="P1267" s="12">
        <v>0</v>
      </c>
      <c r="Q1267" s="46">
        <f t="shared" si="220"/>
        <v>0</v>
      </c>
      <c r="R1267" s="15"/>
      <c r="S1267" s="3">
        <f t="shared" si="221"/>
        <v>3.05</v>
      </c>
      <c r="T1267" s="30" t="s">
        <v>2502</v>
      </c>
      <c r="U1267" s="41">
        <f t="shared" si="218"/>
        <v>40.625999999999998</v>
      </c>
      <c r="V1267" s="41">
        <f t="shared" si="219"/>
        <v>0</v>
      </c>
      <c r="W1267" s="5"/>
      <c r="X1267" s="3">
        <v>1.5249999999999999</v>
      </c>
      <c r="Y1267" s="3">
        <f t="shared" si="224"/>
        <v>1.5249999999999999</v>
      </c>
      <c r="Z1267" s="3">
        <f t="shared" si="222"/>
        <v>20.312999999999999</v>
      </c>
      <c r="AA1267">
        <v>1525</v>
      </c>
      <c r="AB1267" s="1">
        <f t="shared" si="215"/>
        <v>1.5249999999999999</v>
      </c>
    </row>
    <row r="1268" spans="1:28" customFormat="1" ht="43.2" x14ac:dyDescent="0.3">
      <c r="A1268" s="3">
        <f t="shared" si="223"/>
        <v>1251</v>
      </c>
      <c r="B1268" s="4" t="s">
        <v>918</v>
      </c>
      <c r="C1268" s="3">
        <v>2</v>
      </c>
      <c r="D1268" s="3" t="s">
        <v>1571</v>
      </c>
      <c r="E1268" s="4" t="s">
        <v>1305</v>
      </c>
      <c r="F1268" s="3" t="s">
        <v>812</v>
      </c>
      <c r="G1268" s="3"/>
      <c r="H1268" s="3"/>
      <c r="I1268" s="3" t="s">
        <v>2496</v>
      </c>
      <c r="J1268" s="3">
        <v>13.32</v>
      </c>
      <c r="K1268" s="3">
        <v>3050</v>
      </c>
      <c r="L1268" s="3" t="s">
        <v>25</v>
      </c>
      <c r="M1268" s="3">
        <v>1</v>
      </c>
      <c r="N1268" s="28">
        <f t="shared" si="216"/>
        <v>3.05</v>
      </c>
      <c r="O1268" s="40">
        <f t="shared" si="217"/>
        <v>40.625999999999998</v>
      </c>
      <c r="P1268" s="12">
        <v>0</v>
      </c>
      <c r="Q1268" s="46">
        <f t="shared" si="220"/>
        <v>0</v>
      </c>
      <c r="R1268" s="15"/>
      <c r="S1268" s="3">
        <f t="shared" si="221"/>
        <v>3.05</v>
      </c>
      <c r="T1268" s="30" t="s">
        <v>2502</v>
      </c>
      <c r="U1268" s="41">
        <f t="shared" si="218"/>
        <v>40.625999999999998</v>
      </c>
      <c r="V1268" s="41">
        <f t="shared" si="219"/>
        <v>0</v>
      </c>
      <c r="W1268" s="5"/>
      <c r="X1268" s="3">
        <v>1.5249999999999999</v>
      </c>
      <c r="Y1268" s="3">
        <f t="shared" si="224"/>
        <v>1.5249999999999999</v>
      </c>
      <c r="Z1268" s="3">
        <f t="shared" si="222"/>
        <v>20.312999999999999</v>
      </c>
      <c r="AA1268">
        <v>1525</v>
      </c>
      <c r="AB1268" s="1">
        <f t="shared" si="215"/>
        <v>1.5249999999999999</v>
      </c>
    </row>
    <row r="1269" spans="1:28" customFormat="1" ht="43.2" x14ac:dyDescent="0.3">
      <c r="A1269" s="3">
        <f t="shared" si="223"/>
        <v>1252</v>
      </c>
      <c r="B1269" s="4" t="s">
        <v>918</v>
      </c>
      <c r="C1269" s="3">
        <v>2</v>
      </c>
      <c r="D1269" s="3" t="s">
        <v>1572</v>
      </c>
      <c r="E1269" s="4" t="s">
        <v>1306</v>
      </c>
      <c r="F1269" s="3" t="s">
        <v>1173</v>
      </c>
      <c r="G1269" s="3" t="s">
        <v>2329</v>
      </c>
      <c r="H1269" s="3" t="s">
        <v>2479</v>
      </c>
      <c r="I1269" s="3" t="s">
        <v>2496</v>
      </c>
      <c r="J1269" s="3">
        <v>79.7</v>
      </c>
      <c r="K1269" s="3">
        <v>6000</v>
      </c>
      <c r="L1269" s="3" t="s">
        <v>25</v>
      </c>
      <c r="M1269" s="3">
        <v>1</v>
      </c>
      <c r="N1269" s="28">
        <f t="shared" si="216"/>
        <v>6</v>
      </c>
      <c r="O1269" s="28">
        <f t="shared" si="217"/>
        <v>478.20000000000005</v>
      </c>
      <c r="P1269" s="12">
        <v>0</v>
      </c>
      <c r="Q1269" s="46">
        <f t="shared" si="220"/>
        <v>0</v>
      </c>
      <c r="R1269" s="15"/>
      <c r="S1269" s="3">
        <f t="shared" si="221"/>
        <v>6</v>
      </c>
      <c r="T1269" s="45" t="s">
        <v>2502</v>
      </c>
      <c r="U1269" s="47">
        <f t="shared" si="218"/>
        <v>478.20000000000005</v>
      </c>
      <c r="V1269" s="47">
        <f t="shared" si="219"/>
        <v>0</v>
      </c>
      <c r="W1269" s="5"/>
      <c r="X1269" s="3">
        <v>2.6999999999999997</v>
      </c>
      <c r="Y1269" s="3">
        <f t="shared" si="224"/>
        <v>3.3000000000000003</v>
      </c>
      <c r="Z1269" s="3">
        <f t="shared" si="222"/>
        <v>215.19</v>
      </c>
      <c r="AA1269">
        <v>2699.9999999999995</v>
      </c>
      <c r="AB1269" s="1">
        <f t="shared" si="215"/>
        <v>2.6999999999999997</v>
      </c>
    </row>
    <row r="1270" spans="1:28" customFormat="1" ht="43.2" x14ac:dyDescent="0.3">
      <c r="A1270" s="3">
        <f t="shared" si="223"/>
        <v>1253</v>
      </c>
      <c r="B1270" s="4" t="s">
        <v>918</v>
      </c>
      <c r="C1270" s="3">
        <v>2</v>
      </c>
      <c r="D1270" s="3" t="s">
        <v>1572</v>
      </c>
      <c r="E1270" s="4" t="s">
        <v>1307</v>
      </c>
      <c r="F1270" s="3" t="s">
        <v>32</v>
      </c>
      <c r="G1270" s="3" t="s">
        <v>2340</v>
      </c>
      <c r="H1270" s="3" t="s">
        <v>2468</v>
      </c>
      <c r="I1270" s="3" t="s">
        <v>2496</v>
      </c>
      <c r="J1270" s="3">
        <v>18.2</v>
      </c>
      <c r="K1270" s="3">
        <v>2200</v>
      </c>
      <c r="L1270" s="3" t="s">
        <v>25</v>
      </c>
      <c r="M1270" s="3">
        <v>1</v>
      </c>
      <c r="N1270" s="28">
        <f t="shared" si="216"/>
        <v>2.2000000000000002</v>
      </c>
      <c r="O1270" s="28">
        <f t="shared" si="217"/>
        <v>40.04</v>
      </c>
      <c r="P1270" s="12">
        <v>0</v>
      </c>
      <c r="Q1270" s="46">
        <f t="shared" si="220"/>
        <v>0</v>
      </c>
      <c r="R1270" s="15"/>
      <c r="S1270" s="3">
        <f t="shared" si="221"/>
        <v>2.2000000000000002</v>
      </c>
      <c r="T1270" s="30" t="s">
        <v>2502</v>
      </c>
      <c r="U1270" s="5">
        <f t="shared" si="218"/>
        <v>40.04</v>
      </c>
      <c r="V1270" s="5">
        <f t="shared" si="219"/>
        <v>0</v>
      </c>
      <c r="W1270" s="5"/>
      <c r="X1270" s="3">
        <v>0.99</v>
      </c>
      <c r="Y1270" s="3">
        <f t="shared" si="224"/>
        <v>1.2100000000000002</v>
      </c>
      <c r="Z1270" s="3">
        <f t="shared" si="222"/>
        <v>18.018000000000001</v>
      </c>
      <c r="AA1270">
        <v>990</v>
      </c>
      <c r="AB1270" s="1">
        <f t="shared" si="215"/>
        <v>0.99</v>
      </c>
    </row>
    <row r="1271" spans="1:28" customFormat="1" ht="43.2" x14ac:dyDescent="0.3">
      <c r="A1271" s="3">
        <f t="shared" si="223"/>
        <v>1254</v>
      </c>
      <c r="B1271" s="4" t="s">
        <v>918</v>
      </c>
      <c r="C1271" s="3">
        <v>2</v>
      </c>
      <c r="D1271" s="3" t="s">
        <v>1572</v>
      </c>
      <c r="E1271" s="4" t="s">
        <v>1308</v>
      </c>
      <c r="F1271" s="3" t="s">
        <v>32</v>
      </c>
      <c r="G1271" s="3" t="s">
        <v>2340</v>
      </c>
      <c r="H1271" s="3" t="s">
        <v>2468</v>
      </c>
      <c r="I1271" s="3" t="s">
        <v>2496</v>
      </c>
      <c r="J1271" s="3">
        <v>18.2</v>
      </c>
      <c r="K1271" s="3">
        <v>2200</v>
      </c>
      <c r="L1271" s="3" t="s">
        <v>25</v>
      </c>
      <c r="M1271" s="3">
        <v>1</v>
      </c>
      <c r="N1271" s="28">
        <f t="shared" si="216"/>
        <v>2.2000000000000002</v>
      </c>
      <c r="O1271" s="28">
        <f t="shared" si="217"/>
        <v>40.04</v>
      </c>
      <c r="P1271" s="12">
        <v>0</v>
      </c>
      <c r="Q1271" s="46">
        <f t="shared" si="220"/>
        <v>0</v>
      </c>
      <c r="R1271" s="15"/>
      <c r="S1271" s="3">
        <f t="shared" si="221"/>
        <v>2.2000000000000002</v>
      </c>
      <c r="T1271" s="30" t="s">
        <v>2502</v>
      </c>
      <c r="U1271" s="5">
        <f t="shared" si="218"/>
        <v>40.04</v>
      </c>
      <c r="V1271" s="5">
        <f t="shared" si="219"/>
        <v>0</v>
      </c>
      <c r="W1271" s="5"/>
      <c r="X1271" s="3">
        <v>0.99</v>
      </c>
      <c r="Y1271" s="3">
        <f t="shared" si="224"/>
        <v>1.2100000000000002</v>
      </c>
      <c r="Z1271" s="3">
        <f t="shared" si="222"/>
        <v>18.018000000000001</v>
      </c>
      <c r="AA1271">
        <v>990</v>
      </c>
      <c r="AB1271" s="1">
        <f t="shared" si="215"/>
        <v>0.99</v>
      </c>
    </row>
    <row r="1272" spans="1:28" customFormat="1" ht="43.2" x14ac:dyDescent="0.3">
      <c r="A1272" s="3">
        <f t="shared" si="223"/>
        <v>1255</v>
      </c>
      <c r="B1272" s="4" t="s">
        <v>918</v>
      </c>
      <c r="C1272" s="3">
        <v>2</v>
      </c>
      <c r="D1272" s="3" t="s">
        <v>1572</v>
      </c>
      <c r="E1272" s="4" t="s">
        <v>1309</v>
      </c>
      <c r="F1272" s="3" t="s">
        <v>32</v>
      </c>
      <c r="G1272" s="3" t="s">
        <v>2340</v>
      </c>
      <c r="H1272" s="3" t="s">
        <v>2468</v>
      </c>
      <c r="I1272" s="3" t="s">
        <v>2496</v>
      </c>
      <c r="J1272" s="3">
        <v>18.2</v>
      </c>
      <c r="K1272" s="3">
        <v>1350</v>
      </c>
      <c r="L1272" s="3" t="s">
        <v>25</v>
      </c>
      <c r="M1272" s="3">
        <v>1</v>
      </c>
      <c r="N1272" s="28">
        <f t="shared" si="216"/>
        <v>1.35</v>
      </c>
      <c r="O1272" s="28">
        <f t="shared" si="217"/>
        <v>24.57</v>
      </c>
      <c r="P1272" s="12">
        <v>0</v>
      </c>
      <c r="Q1272" s="46">
        <f t="shared" si="220"/>
        <v>0</v>
      </c>
      <c r="R1272" s="15"/>
      <c r="S1272" s="3">
        <f t="shared" si="221"/>
        <v>1.35</v>
      </c>
      <c r="T1272" s="30" t="s">
        <v>2502</v>
      </c>
      <c r="U1272" s="5">
        <f t="shared" si="218"/>
        <v>24.57</v>
      </c>
      <c r="V1272" s="5">
        <f t="shared" si="219"/>
        <v>0</v>
      </c>
      <c r="W1272" s="5"/>
      <c r="X1272" s="3">
        <v>0.60749999999999993</v>
      </c>
      <c r="Y1272" s="3">
        <f t="shared" si="224"/>
        <v>0.74250000000000016</v>
      </c>
      <c r="Z1272" s="3">
        <f t="shared" si="222"/>
        <v>11.056499999999998</v>
      </c>
      <c r="AA1272">
        <v>607.49999999999989</v>
      </c>
      <c r="AB1272" s="1">
        <f t="shared" si="215"/>
        <v>0.60749999999999993</v>
      </c>
    </row>
    <row r="1273" spans="1:28" customFormat="1" ht="43.2" x14ac:dyDescent="0.3">
      <c r="A1273" s="3">
        <f t="shared" si="223"/>
        <v>1256</v>
      </c>
      <c r="B1273" s="4" t="s">
        <v>918</v>
      </c>
      <c r="C1273" s="3">
        <v>2</v>
      </c>
      <c r="D1273" s="3" t="s">
        <v>1572</v>
      </c>
      <c r="E1273" s="4" t="s">
        <v>1310</v>
      </c>
      <c r="F1273" s="3" t="s">
        <v>22</v>
      </c>
      <c r="G1273" s="7" t="s">
        <v>2343</v>
      </c>
      <c r="H1273" s="7" t="s">
        <v>2487</v>
      </c>
      <c r="I1273" s="7" t="s">
        <v>2496</v>
      </c>
      <c r="J1273" s="7">
        <v>30.6</v>
      </c>
      <c r="K1273" s="3">
        <v>6000</v>
      </c>
      <c r="L1273" s="3" t="s">
        <v>25</v>
      </c>
      <c r="M1273" s="3">
        <v>1</v>
      </c>
      <c r="N1273" s="28">
        <f t="shared" si="216"/>
        <v>6</v>
      </c>
      <c r="O1273" s="28">
        <f t="shared" si="217"/>
        <v>183.60000000000002</v>
      </c>
      <c r="P1273" s="12">
        <v>0</v>
      </c>
      <c r="Q1273" s="46">
        <f t="shared" si="220"/>
        <v>0</v>
      </c>
      <c r="R1273" s="15"/>
      <c r="S1273" s="3">
        <f t="shared" si="221"/>
        <v>6</v>
      </c>
      <c r="T1273" s="30" t="s">
        <v>2502</v>
      </c>
      <c r="U1273" s="29">
        <f t="shared" si="218"/>
        <v>183.60000000000002</v>
      </c>
      <c r="V1273" s="29">
        <f t="shared" si="219"/>
        <v>0</v>
      </c>
      <c r="W1273" s="5"/>
      <c r="X1273" s="3">
        <v>2.6999999999999997</v>
      </c>
      <c r="Y1273" s="3">
        <f t="shared" si="224"/>
        <v>3.3000000000000003</v>
      </c>
      <c r="Z1273" s="3">
        <f t="shared" si="222"/>
        <v>82.61999999999999</v>
      </c>
      <c r="AA1273">
        <v>2699.9999999999995</v>
      </c>
      <c r="AB1273" s="1">
        <f t="shared" ref="AB1273:AB1336" si="225">AA1273/1000</f>
        <v>2.6999999999999997</v>
      </c>
    </row>
    <row r="1274" spans="1:28" customFormat="1" ht="43.2" x14ac:dyDescent="0.3">
      <c r="A1274" s="3">
        <f t="shared" si="223"/>
        <v>1257</v>
      </c>
      <c r="B1274" s="4" t="s">
        <v>918</v>
      </c>
      <c r="C1274" s="3">
        <v>2</v>
      </c>
      <c r="D1274" s="3" t="s">
        <v>1572</v>
      </c>
      <c r="E1274" s="4" t="s">
        <v>1311</v>
      </c>
      <c r="F1274" s="3" t="s">
        <v>32</v>
      </c>
      <c r="G1274" s="3" t="s">
        <v>2340</v>
      </c>
      <c r="H1274" s="3" t="s">
        <v>2468</v>
      </c>
      <c r="I1274" s="3" t="s">
        <v>2496</v>
      </c>
      <c r="J1274" s="3">
        <v>18.2</v>
      </c>
      <c r="K1274" s="3">
        <v>2200</v>
      </c>
      <c r="L1274" s="3" t="s">
        <v>25</v>
      </c>
      <c r="M1274" s="3">
        <v>1</v>
      </c>
      <c r="N1274" s="28">
        <f t="shared" si="216"/>
        <v>2.2000000000000002</v>
      </c>
      <c r="O1274" s="28">
        <f t="shared" si="217"/>
        <v>40.04</v>
      </c>
      <c r="P1274" s="12">
        <v>0</v>
      </c>
      <c r="Q1274" s="46">
        <f t="shared" si="220"/>
        <v>0</v>
      </c>
      <c r="R1274" s="15"/>
      <c r="S1274" s="3">
        <f t="shared" si="221"/>
        <v>2.2000000000000002</v>
      </c>
      <c r="T1274" s="30" t="s">
        <v>2502</v>
      </c>
      <c r="U1274" s="5">
        <f t="shared" si="218"/>
        <v>40.04</v>
      </c>
      <c r="V1274" s="5">
        <f t="shared" si="219"/>
        <v>0</v>
      </c>
      <c r="W1274" s="5"/>
      <c r="X1274" s="3">
        <v>0.99</v>
      </c>
      <c r="Y1274" s="3">
        <f t="shared" si="224"/>
        <v>1.2100000000000002</v>
      </c>
      <c r="Z1274" s="3">
        <f t="shared" si="222"/>
        <v>18.018000000000001</v>
      </c>
      <c r="AA1274">
        <v>990</v>
      </c>
      <c r="AB1274" s="1">
        <f t="shared" si="225"/>
        <v>0.99</v>
      </c>
    </row>
    <row r="1275" spans="1:28" customFormat="1" ht="43.2" x14ac:dyDescent="0.3">
      <c r="A1275" s="3">
        <f t="shared" si="223"/>
        <v>1258</v>
      </c>
      <c r="B1275" s="4" t="s">
        <v>918</v>
      </c>
      <c r="C1275" s="3">
        <v>2</v>
      </c>
      <c r="D1275" s="3" t="s">
        <v>1572</v>
      </c>
      <c r="E1275" s="4" t="s">
        <v>1312</v>
      </c>
      <c r="F1275" s="3" t="s">
        <v>32</v>
      </c>
      <c r="G1275" s="3" t="s">
        <v>2340</v>
      </c>
      <c r="H1275" s="3" t="s">
        <v>2468</v>
      </c>
      <c r="I1275" s="3" t="s">
        <v>2496</v>
      </c>
      <c r="J1275" s="3">
        <v>18.2</v>
      </c>
      <c r="K1275" s="3">
        <v>2200</v>
      </c>
      <c r="L1275" s="3" t="s">
        <v>25</v>
      </c>
      <c r="M1275" s="3">
        <v>1</v>
      </c>
      <c r="N1275" s="28">
        <f t="shared" si="216"/>
        <v>2.2000000000000002</v>
      </c>
      <c r="O1275" s="28">
        <f t="shared" si="217"/>
        <v>40.04</v>
      </c>
      <c r="P1275" s="12">
        <v>0</v>
      </c>
      <c r="Q1275" s="46">
        <f t="shared" si="220"/>
        <v>0</v>
      </c>
      <c r="R1275" s="15"/>
      <c r="S1275" s="3">
        <f t="shared" si="221"/>
        <v>2.2000000000000002</v>
      </c>
      <c r="T1275" s="30" t="s">
        <v>2502</v>
      </c>
      <c r="U1275" s="5">
        <f t="shared" si="218"/>
        <v>40.04</v>
      </c>
      <c r="V1275" s="5">
        <f t="shared" si="219"/>
        <v>0</v>
      </c>
      <c r="W1275" s="5"/>
      <c r="X1275" s="3">
        <v>0.99</v>
      </c>
      <c r="Y1275" s="3">
        <f t="shared" si="224"/>
        <v>1.2100000000000002</v>
      </c>
      <c r="Z1275" s="3">
        <f t="shared" si="222"/>
        <v>18.018000000000001</v>
      </c>
      <c r="AA1275">
        <v>990</v>
      </c>
      <c r="AB1275" s="1">
        <f t="shared" si="225"/>
        <v>0.99</v>
      </c>
    </row>
    <row r="1276" spans="1:28" customFormat="1" ht="43.2" x14ac:dyDescent="0.3">
      <c r="A1276" s="3">
        <f t="shared" si="223"/>
        <v>1259</v>
      </c>
      <c r="B1276" s="4" t="s">
        <v>918</v>
      </c>
      <c r="C1276" s="3">
        <v>2</v>
      </c>
      <c r="D1276" s="3" t="s">
        <v>1572</v>
      </c>
      <c r="E1276" s="4" t="s">
        <v>1313</v>
      </c>
      <c r="F1276" s="3" t="s">
        <v>32</v>
      </c>
      <c r="G1276" s="3" t="s">
        <v>2340</v>
      </c>
      <c r="H1276" s="3" t="s">
        <v>2468</v>
      </c>
      <c r="I1276" s="3" t="s">
        <v>2496</v>
      </c>
      <c r="J1276" s="3">
        <v>18.2</v>
      </c>
      <c r="K1276" s="3">
        <v>1350</v>
      </c>
      <c r="L1276" s="3" t="s">
        <v>25</v>
      </c>
      <c r="M1276" s="3">
        <v>1</v>
      </c>
      <c r="N1276" s="28">
        <f t="shared" si="216"/>
        <v>1.35</v>
      </c>
      <c r="O1276" s="28">
        <f t="shared" si="217"/>
        <v>24.57</v>
      </c>
      <c r="P1276" s="12">
        <v>0</v>
      </c>
      <c r="Q1276" s="46">
        <f t="shared" si="220"/>
        <v>0</v>
      </c>
      <c r="R1276" s="15"/>
      <c r="S1276" s="3">
        <f t="shared" si="221"/>
        <v>1.35</v>
      </c>
      <c r="T1276" s="30" t="s">
        <v>2502</v>
      </c>
      <c r="U1276" s="5">
        <f t="shared" si="218"/>
        <v>24.57</v>
      </c>
      <c r="V1276" s="5">
        <f t="shared" si="219"/>
        <v>0</v>
      </c>
      <c r="W1276" s="5"/>
      <c r="X1276" s="3">
        <v>0.60749999999999993</v>
      </c>
      <c r="Y1276" s="3">
        <f t="shared" si="224"/>
        <v>0.74250000000000016</v>
      </c>
      <c r="Z1276" s="3">
        <f t="shared" si="222"/>
        <v>11.056499999999998</v>
      </c>
      <c r="AA1276">
        <v>607.49999999999989</v>
      </c>
      <c r="AB1276" s="1">
        <f t="shared" si="225"/>
        <v>0.60749999999999993</v>
      </c>
    </row>
    <row r="1277" spans="1:28" customFormat="1" ht="43.2" x14ac:dyDescent="0.3">
      <c r="A1277" s="3">
        <f t="shared" si="223"/>
        <v>1260</v>
      </c>
      <c r="B1277" s="4" t="s">
        <v>918</v>
      </c>
      <c r="C1277" s="3">
        <v>2</v>
      </c>
      <c r="D1277" s="3" t="s">
        <v>1572</v>
      </c>
      <c r="E1277" s="4" t="s">
        <v>1314</v>
      </c>
      <c r="F1277" s="3" t="s">
        <v>1078</v>
      </c>
      <c r="G1277" s="3" t="s">
        <v>2337</v>
      </c>
      <c r="H1277" s="3" t="s">
        <v>2485</v>
      </c>
      <c r="I1277" s="3" t="s">
        <v>2496</v>
      </c>
      <c r="J1277" s="3">
        <v>106</v>
      </c>
      <c r="K1277" s="3">
        <v>6000</v>
      </c>
      <c r="L1277" s="3" t="s">
        <v>25</v>
      </c>
      <c r="M1277" s="3">
        <v>1</v>
      </c>
      <c r="N1277" s="28">
        <f t="shared" si="216"/>
        <v>6</v>
      </c>
      <c r="O1277" s="28">
        <f t="shared" si="217"/>
        <v>636</v>
      </c>
      <c r="P1277" s="12">
        <v>0</v>
      </c>
      <c r="Q1277" s="46">
        <f t="shared" si="220"/>
        <v>0</v>
      </c>
      <c r="R1277" s="15"/>
      <c r="S1277" s="3">
        <f t="shared" si="221"/>
        <v>6</v>
      </c>
      <c r="T1277" s="30" t="s">
        <v>2502</v>
      </c>
      <c r="U1277" s="29">
        <f t="shared" si="218"/>
        <v>636</v>
      </c>
      <c r="V1277" s="29">
        <f t="shared" si="219"/>
        <v>0</v>
      </c>
      <c r="W1277" s="5"/>
      <c r="X1277" s="3">
        <v>2.6999999999999997</v>
      </c>
      <c r="Y1277" s="3">
        <f t="shared" si="224"/>
        <v>3.3000000000000003</v>
      </c>
      <c r="Z1277" s="3">
        <f t="shared" si="222"/>
        <v>286.2</v>
      </c>
      <c r="AA1277">
        <v>2699.9999999999995</v>
      </c>
      <c r="AB1277" s="1">
        <f t="shared" si="225"/>
        <v>2.6999999999999997</v>
      </c>
    </row>
    <row r="1278" spans="1:28" customFormat="1" ht="43.2" x14ac:dyDescent="0.3">
      <c r="A1278" s="3">
        <f t="shared" si="223"/>
        <v>1261</v>
      </c>
      <c r="B1278" s="4" t="s">
        <v>918</v>
      </c>
      <c r="C1278" s="3">
        <v>2</v>
      </c>
      <c r="D1278" s="3" t="s">
        <v>1572</v>
      </c>
      <c r="E1278" s="4" t="s">
        <v>1315</v>
      </c>
      <c r="F1278" s="3" t="s">
        <v>1184</v>
      </c>
      <c r="G1278" s="3" t="s">
        <v>2330</v>
      </c>
      <c r="H1278" s="3" t="s">
        <v>2479</v>
      </c>
      <c r="I1278" s="3" t="s">
        <v>2496</v>
      </c>
      <c r="J1278" s="3">
        <v>79.7</v>
      </c>
      <c r="K1278" s="3">
        <v>6000</v>
      </c>
      <c r="L1278" s="3" t="s">
        <v>25</v>
      </c>
      <c r="M1278" s="3">
        <v>1</v>
      </c>
      <c r="N1278" s="28">
        <f t="shared" si="216"/>
        <v>6</v>
      </c>
      <c r="O1278" s="28">
        <f t="shared" si="217"/>
        <v>478.20000000000005</v>
      </c>
      <c r="P1278" s="12">
        <v>0</v>
      </c>
      <c r="Q1278" s="46">
        <f t="shared" si="220"/>
        <v>0</v>
      </c>
      <c r="R1278" s="15"/>
      <c r="S1278" s="3">
        <f t="shared" si="221"/>
        <v>6</v>
      </c>
      <c r="T1278" s="30" t="s">
        <v>2502</v>
      </c>
      <c r="U1278" s="29">
        <f t="shared" si="218"/>
        <v>478.20000000000005</v>
      </c>
      <c r="V1278" s="29">
        <f t="shared" si="219"/>
        <v>0</v>
      </c>
      <c r="W1278" s="5"/>
      <c r="X1278" s="3">
        <v>2.6999999999999997</v>
      </c>
      <c r="Y1278" s="3">
        <f t="shared" si="224"/>
        <v>3.3000000000000003</v>
      </c>
      <c r="Z1278" s="3">
        <f t="shared" si="222"/>
        <v>215.19</v>
      </c>
      <c r="AA1278">
        <v>2699.9999999999995</v>
      </c>
      <c r="AB1278" s="1">
        <f t="shared" si="225"/>
        <v>2.6999999999999997</v>
      </c>
    </row>
    <row r="1279" spans="1:28" customFormat="1" ht="43.2" x14ac:dyDescent="0.3">
      <c r="A1279" s="3">
        <f t="shared" si="223"/>
        <v>1262</v>
      </c>
      <c r="B1279" s="4" t="s">
        <v>918</v>
      </c>
      <c r="C1279" s="3">
        <v>2</v>
      </c>
      <c r="D1279" s="3" t="s">
        <v>1572</v>
      </c>
      <c r="E1279" s="4" t="s">
        <v>1316</v>
      </c>
      <c r="F1279" s="3" t="s">
        <v>6</v>
      </c>
      <c r="G1279" s="7" t="s">
        <v>2344</v>
      </c>
      <c r="H1279" s="7" t="s">
        <v>2467</v>
      </c>
      <c r="I1279" s="7" t="s">
        <v>2496</v>
      </c>
      <c r="J1279" s="7">
        <v>49.9</v>
      </c>
      <c r="K1279" s="3">
        <v>6000</v>
      </c>
      <c r="L1279" s="3" t="s">
        <v>25</v>
      </c>
      <c r="M1279" s="3">
        <v>1</v>
      </c>
      <c r="N1279" s="28">
        <f t="shared" si="216"/>
        <v>6</v>
      </c>
      <c r="O1279" s="28">
        <f t="shared" si="217"/>
        <v>299.39999999999998</v>
      </c>
      <c r="P1279" s="12">
        <v>0</v>
      </c>
      <c r="Q1279" s="46">
        <f t="shared" si="220"/>
        <v>0</v>
      </c>
      <c r="R1279" s="15"/>
      <c r="S1279" s="3">
        <f t="shared" si="221"/>
        <v>6</v>
      </c>
      <c r="T1279" s="30" t="s">
        <v>2502</v>
      </c>
      <c r="U1279" s="29">
        <f t="shared" si="218"/>
        <v>299.39999999999998</v>
      </c>
      <c r="V1279" s="29">
        <f t="shared" si="219"/>
        <v>0</v>
      </c>
      <c r="W1279" s="5"/>
      <c r="X1279" s="3">
        <v>2.6999999999999997</v>
      </c>
      <c r="Y1279" s="3">
        <f t="shared" si="224"/>
        <v>3.3000000000000003</v>
      </c>
      <c r="Z1279" s="3">
        <f t="shared" si="222"/>
        <v>134.72999999999999</v>
      </c>
      <c r="AA1279">
        <v>2699.9999999999995</v>
      </c>
      <c r="AB1279" s="1">
        <f t="shared" si="225"/>
        <v>2.6999999999999997</v>
      </c>
    </row>
    <row r="1280" spans="1:28" customFormat="1" ht="43.2" x14ac:dyDescent="0.3">
      <c r="A1280" s="3">
        <f t="shared" si="223"/>
        <v>1263</v>
      </c>
      <c r="B1280" s="4" t="s">
        <v>918</v>
      </c>
      <c r="C1280" s="3">
        <v>2</v>
      </c>
      <c r="D1280" s="3" t="s">
        <v>1572</v>
      </c>
      <c r="E1280" s="4" t="s">
        <v>1317</v>
      </c>
      <c r="F1280" s="3" t="s">
        <v>22</v>
      </c>
      <c r="G1280" s="7" t="s">
        <v>2343</v>
      </c>
      <c r="H1280" s="7" t="s">
        <v>2487</v>
      </c>
      <c r="I1280" s="7" t="s">
        <v>2496</v>
      </c>
      <c r="J1280" s="7">
        <v>30.6</v>
      </c>
      <c r="K1280" s="3">
        <v>3000</v>
      </c>
      <c r="L1280" s="3" t="s">
        <v>25</v>
      </c>
      <c r="M1280" s="3">
        <v>1</v>
      </c>
      <c r="N1280" s="28">
        <f t="shared" si="216"/>
        <v>3</v>
      </c>
      <c r="O1280" s="28">
        <f t="shared" si="217"/>
        <v>91.800000000000011</v>
      </c>
      <c r="P1280" s="12">
        <v>0</v>
      </c>
      <c r="Q1280" s="46">
        <f t="shared" si="220"/>
        <v>0</v>
      </c>
      <c r="R1280" s="15"/>
      <c r="S1280" s="3">
        <f t="shared" si="221"/>
        <v>3</v>
      </c>
      <c r="T1280" s="30" t="s">
        <v>2502</v>
      </c>
      <c r="U1280" s="29">
        <f t="shared" si="218"/>
        <v>91.800000000000011</v>
      </c>
      <c r="V1280" s="29">
        <f t="shared" si="219"/>
        <v>0</v>
      </c>
      <c r="W1280" s="5"/>
      <c r="X1280" s="3">
        <v>1.65</v>
      </c>
      <c r="Y1280" s="3">
        <f t="shared" si="224"/>
        <v>1.35</v>
      </c>
      <c r="Z1280" s="3">
        <f t="shared" si="222"/>
        <v>50.49</v>
      </c>
      <c r="AA1280">
        <v>1650</v>
      </c>
      <c r="AB1280" s="1">
        <f t="shared" si="225"/>
        <v>1.65</v>
      </c>
    </row>
    <row r="1281" spans="1:28" customFormat="1" ht="43.2" x14ac:dyDescent="0.3">
      <c r="A1281" s="3">
        <f t="shared" si="223"/>
        <v>1264</v>
      </c>
      <c r="B1281" s="4" t="s">
        <v>918</v>
      </c>
      <c r="C1281" s="3">
        <v>2</v>
      </c>
      <c r="D1281" s="3" t="s">
        <v>1572</v>
      </c>
      <c r="E1281" s="4" t="s">
        <v>1318</v>
      </c>
      <c r="F1281" s="3" t="s">
        <v>1078</v>
      </c>
      <c r="G1281" s="3" t="s">
        <v>2337</v>
      </c>
      <c r="H1281" s="3" t="s">
        <v>2485</v>
      </c>
      <c r="I1281" s="3" t="s">
        <v>2496</v>
      </c>
      <c r="J1281" s="3">
        <v>106</v>
      </c>
      <c r="K1281" s="3">
        <v>6000</v>
      </c>
      <c r="L1281" s="3" t="s">
        <v>25</v>
      </c>
      <c r="M1281" s="3">
        <v>1</v>
      </c>
      <c r="N1281" s="28">
        <f t="shared" si="216"/>
        <v>6</v>
      </c>
      <c r="O1281" s="28">
        <f t="shared" si="217"/>
        <v>636</v>
      </c>
      <c r="P1281" s="12">
        <v>0</v>
      </c>
      <c r="Q1281" s="46">
        <f t="shared" si="220"/>
        <v>0</v>
      </c>
      <c r="R1281" s="15"/>
      <c r="S1281" s="3">
        <f t="shared" si="221"/>
        <v>6</v>
      </c>
      <c r="T1281" s="30" t="s">
        <v>2502</v>
      </c>
      <c r="U1281" s="29">
        <f t="shared" si="218"/>
        <v>636</v>
      </c>
      <c r="V1281" s="29">
        <f t="shared" si="219"/>
        <v>0</v>
      </c>
      <c r="W1281" s="5"/>
      <c r="X1281" s="3">
        <v>3.3</v>
      </c>
      <c r="Y1281" s="3">
        <f t="shared" si="224"/>
        <v>2.7</v>
      </c>
      <c r="Z1281" s="3">
        <f t="shared" si="222"/>
        <v>349.79999999999995</v>
      </c>
      <c r="AA1281">
        <v>3300</v>
      </c>
      <c r="AB1281" s="1">
        <f t="shared" si="225"/>
        <v>3.3</v>
      </c>
    </row>
    <row r="1282" spans="1:28" customFormat="1" ht="43.2" x14ac:dyDescent="0.3">
      <c r="A1282" s="3">
        <f t="shared" si="223"/>
        <v>1265</v>
      </c>
      <c r="B1282" s="4" t="s">
        <v>918</v>
      </c>
      <c r="C1282" s="3">
        <v>2</v>
      </c>
      <c r="D1282" s="3" t="s">
        <v>1572</v>
      </c>
      <c r="E1282" s="4" t="s">
        <v>1319</v>
      </c>
      <c r="F1282" s="3" t="s">
        <v>1078</v>
      </c>
      <c r="G1282" s="3" t="s">
        <v>2337</v>
      </c>
      <c r="H1282" s="3" t="s">
        <v>2485</v>
      </c>
      <c r="I1282" s="3" t="s">
        <v>2496</v>
      </c>
      <c r="J1282" s="3">
        <v>106</v>
      </c>
      <c r="K1282" s="3">
        <v>6000</v>
      </c>
      <c r="L1282" s="3" t="s">
        <v>25</v>
      </c>
      <c r="M1282" s="3">
        <v>1</v>
      </c>
      <c r="N1282" s="28">
        <f t="shared" si="216"/>
        <v>6</v>
      </c>
      <c r="O1282" s="28">
        <f t="shared" si="217"/>
        <v>636</v>
      </c>
      <c r="P1282" s="12">
        <v>0</v>
      </c>
      <c r="Q1282" s="46">
        <f t="shared" si="220"/>
        <v>0</v>
      </c>
      <c r="R1282" s="15"/>
      <c r="S1282" s="3">
        <f t="shared" si="221"/>
        <v>6</v>
      </c>
      <c r="T1282" s="30" t="s">
        <v>2502</v>
      </c>
      <c r="U1282" s="29">
        <f t="shared" si="218"/>
        <v>636</v>
      </c>
      <c r="V1282" s="29">
        <f t="shared" si="219"/>
        <v>0</v>
      </c>
      <c r="W1282" s="5"/>
      <c r="X1282" s="3">
        <v>3.3</v>
      </c>
      <c r="Y1282" s="3">
        <f t="shared" si="224"/>
        <v>2.7</v>
      </c>
      <c r="Z1282" s="3">
        <f t="shared" si="222"/>
        <v>349.79999999999995</v>
      </c>
      <c r="AA1282">
        <v>3300</v>
      </c>
      <c r="AB1282" s="1">
        <f t="shared" si="225"/>
        <v>3.3</v>
      </c>
    </row>
    <row r="1283" spans="1:28" customFormat="1" ht="43.2" x14ac:dyDescent="0.3">
      <c r="A1283" s="3">
        <f t="shared" si="223"/>
        <v>1266</v>
      </c>
      <c r="B1283" s="4" t="s">
        <v>918</v>
      </c>
      <c r="C1283" s="3">
        <v>2</v>
      </c>
      <c r="D1283" s="3" t="s">
        <v>1572</v>
      </c>
      <c r="E1283" s="4" t="s">
        <v>1320</v>
      </c>
      <c r="F1283" s="3" t="s">
        <v>1078</v>
      </c>
      <c r="G1283" s="3" t="s">
        <v>2337</v>
      </c>
      <c r="H1283" s="3" t="s">
        <v>2485</v>
      </c>
      <c r="I1283" s="3" t="s">
        <v>2496</v>
      </c>
      <c r="J1283" s="3">
        <v>106</v>
      </c>
      <c r="K1283" s="3">
        <v>6000</v>
      </c>
      <c r="L1283" s="3" t="s">
        <v>25</v>
      </c>
      <c r="M1283" s="3">
        <v>1</v>
      </c>
      <c r="N1283" s="28">
        <f t="shared" si="216"/>
        <v>6</v>
      </c>
      <c r="O1283" s="28">
        <f t="shared" si="217"/>
        <v>636</v>
      </c>
      <c r="P1283" s="12">
        <v>0</v>
      </c>
      <c r="Q1283" s="46">
        <f t="shared" si="220"/>
        <v>0</v>
      </c>
      <c r="R1283" s="15"/>
      <c r="S1283" s="3">
        <f t="shared" si="221"/>
        <v>6</v>
      </c>
      <c r="T1283" s="30" t="s">
        <v>2502</v>
      </c>
      <c r="U1283" s="29">
        <f t="shared" si="218"/>
        <v>636</v>
      </c>
      <c r="V1283" s="29">
        <f t="shared" si="219"/>
        <v>0</v>
      </c>
      <c r="W1283" s="5"/>
      <c r="X1283" s="3">
        <v>3.3</v>
      </c>
      <c r="Y1283" s="3">
        <f t="shared" si="224"/>
        <v>2.7</v>
      </c>
      <c r="Z1283" s="3">
        <f t="shared" si="222"/>
        <v>349.79999999999995</v>
      </c>
      <c r="AA1283">
        <v>3300</v>
      </c>
      <c r="AB1283" s="1">
        <f t="shared" si="225"/>
        <v>3.3</v>
      </c>
    </row>
    <row r="1284" spans="1:28" customFormat="1" ht="43.2" x14ac:dyDescent="0.3">
      <c r="A1284" s="3">
        <f t="shared" si="223"/>
        <v>1267</v>
      </c>
      <c r="B1284" s="4" t="s">
        <v>918</v>
      </c>
      <c r="C1284" s="3">
        <v>2</v>
      </c>
      <c r="D1284" s="3" t="s">
        <v>1572</v>
      </c>
      <c r="E1284" s="4" t="s">
        <v>1321</v>
      </c>
      <c r="F1284" s="3" t="s">
        <v>1078</v>
      </c>
      <c r="G1284" s="3" t="s">
        <v>2337</v>
      </c>
      <c r="H1284" s="3" t="s">
        <v>2485</v>
      </c>
      <c r="I1284" s="3" t="s">
        <v>2496</v>
      </c>
      <c r="J1284" s="3">
        <v>106</v>
      </c>
      <c r="K1284" s="3">
        <v>6000</v>
      </c>
      <c r="L1284" s="3" t="s">
        <v>25</v>
      </c>
      <c r="M1284" s="3">
        <v>1</v>
      </c>
      <c r="N1284" s="28">
        <f t="shared" si="216"/>
        <v>6</v>
      </c>
      <c r="O1284" s="28">
        <f t="shared" si="217"/>
        <v>636</v>
      </c>
      <c r="P1284" s="12">
        <v>0</v>
      </c>
      <c r="Q1284" s="46">
        <f t="shared" si="220"/>
        <v>0</v>
      </c>
      <c r="R1284" s="15"/>
      <c r="S1284" s="3">
        <f t="shared" si="221"/>
        <v>6</v>
      </c>
      <c r="T1284" s="30" t="s">
        <v>2502</v>
      </c>
      <c r="U1284" s="29">
        <f t="shared" si="218"/>
        <v>636</v>
      </c>
      <c r="V1284" s="29">
        <f t="shared" si="219"/>
        <v>0</v>
      </c>
      <c r="W1284" s="5"/>
      <c r="X1284" s="3">
        <v>3.3</v>
      </c>
      <c r="Y1284" s="3">
        <f t="shared" si="224"/>
        <v>2.7</v>
      </c>
      <c r="Z1284" s="3">
        <f t="shared" si="222"/>
        <v>349.79999999999995</v>
      </c>
      <c r="AA1284">
        <v>3300</v>
      </c>
      <c r="AB1284" s="1">
        <f t="shared" si="225"/>
        <v>3.3</v>
      </c>
    </row>
    <row r="1285" spans="1:28" customFormat="1" ht="43.2" x14ac:dyDescent="0.3">
      <c r="A1285" s="3">
        <f t="shared" si="223"/>
        <v>1268</v>
      </c>
      <c r="B1285" s="4" t="s">
        <v>918</v>
      </c>
      <c r="C1285" s="3">
        <v>2</v>
      </c>
      <c r="D1285" s="3" t="s">
        <v>1572</v>
      </c>
      <c r="E1285" s="4" t="s">
        <v>1322</v>
      </c>
      <c r="F1285" s="3" t="s">
        <v>1193</v>
      </c>
      <c r="G1285" s="3" t="s">
        <v>2328</v>
      </c>
      <c r="H1285" s="3" t="s">
        <v>2474</v>
      </c>
      <c r="I1285" s="3" t="s">
        <v>2496</v>
      </c>
      <c r="J1285" s="3">
        <v>65.400000000000006</v>
      </c>
      <c r="K1285" s="3">
        <v>6000</v>
      </c>
      <c r="L1285" s="3" t="s">
        <v>25</v>
      </c>
      <c r="M1285" s="3">
        <v>1</v>
      </c>
      <c r="N1285" s="28">
        <f t="shared" si="216"/>
        <v>6</v>
      </c>
      <c r="O1285" s="28">
        <f t="shared" si="217"/>
        <v>392.40000000000003</v>
      </c>
      <c r="P1285" s="12">
        <v>0</v>
      </c>
      <c r="Q1285" s="46">
        <f t="shared" si="220"/>
        <v>0</v>
      </c>
      <c r="R1285" s="15"/>
      <c r="S1285" s="3">
        <f t="shared" si="221"/>
        <v>6</v>
      </c>
      <c r="T1285" s="30" t="s">
        <v>2502</v>
      </c>
      <c r="U1285" s="29">
        <f t="shared" si="218"/>
        <v>392.40000000000003</v>
      </c>
      <c r="V1285" s="29">
        <f t="shared" si="219"/>
        <v>0</v>
      </c>
      <c r="W1285" s="5"/>
      <c r="X1285" s="3">
        <v>3.3</v>
      </c>
      <c r="Y1285" s="3">
        <f t="shared" si="224"/>
        <v>2.7</v>
      </c>
      <c r="Z1285" s="3">
        <f t="shared" si="222"/>
        <v>215.82</v>
      </c>
      <c r="AA1285">
        <v>3300</v>
      </c>
      <c r="AB1285" s="1">
        <f t="shared" si="225"/>
        <v>3.3</v>
      </c>
    </row>
    <row r="1286" spans="1:28" customFormat="1" ht="43.2" x14ac:dyDescent="0.3">
      <c r="A1286" s="3">
        <f t="shared" si="223"/>
        <v>1269</v>
      </c>
      <c r="B1286" s="4" t="s">
        <v>918</v>
      </c>
      <c r="C1286" s="3">
        <v>2</v>
      </c>
      <c r="D1286" s="3" t="s">
        <v>1572</v>
      </c>
      <c r="E1286" s="4" t="s">
        <v>1323</v>
      </c>
      <c r="F1286" s="3" t="s">
        <v>1193</v>
      </c>
      <c r="G1286" s="3" t="s">
        <v>2328</v>
      </c>
      <c r="H1286" s="3" t="s">
        <v>2474</v>
      </c>
      <c r="I1286" s="3" t="s">
        <v>2496</v>
      </c>
      <c r="J1286" s="3">
        <v>65.400000000000006</v>
      </c>
      <c r="K1286" s="3">
        <v>6000</v>
      </c>
      <c r="L1286" s="3" t="s">
        <v>25</v>
      </c>
      <c r="M1286" s="3">
        <v>1</v>
      </c>
      <c r="N1286" s="28">
        <f t="shared" si="216"/>
        <v>6</v>
      </c>
      <c r="O1286" s="28">
        <f t="shared" si="217"/>
        <v>392.40000000000003</v>
      </c>
      <c r="P1286" s="12">
        <v>0</v>
      </c>
      <c r="Q1286" s="46">
        <f t="shared" si="220"/>
        <v>0</v>
      </c>
      <c r="R1286" s="15"/>
      <c r="S1286" s="3">
        <f t="shared" si="221"/>
        <v>6</v>
      </c>
      <c r="T1286" s="30" t="s">
        <v>2502</v>
      </c>
      <c r="U1286" s="29">
        <f t="shared" si="218"/>
        <v>392.40000000000003</v>
      </c>
      <c r="V1286" s="29">
        <f t="shared" si="219"/>
        <v>0</v>
      </c>
      <c r="W1286" s="5"/>
      <c r="X1286" s="3">
        <v>3.3</v>
      </c>
      <c r="Y1286" s="3">
        <f t="shared" si="224"/>
        <v>2.7</v>
      </c>
      <c r="Z1286" s="3">
        <f t="shared" si="222"/>
        <v>215.82</v>
      </c>
      <c r="AA1286">
        <v>3300</v>
      </c>
      <c r="AB1286" s="1">
        <f t="shared" si="225"/>
        <v>3.3</v>
      </c>
    </row>
    <row r="1287" spans="1:28" customFormat="1" ht="43.2" x14ac:dyDescent="0.3">
      <c r="A1287" s="3">
        <f t="shared" si="223"/>
        <v>1270</v>
      </c>
      <c r="B1287" s="4" t="s">
        <v>918</v>
      </c>
      <c r="C1287" s="3">
        <v>2</v>
      </c>
      <c r="D1287" s="3" t="s">
        <v>1572</v>
      </c>
      <c r="E1287" s="4" t="s">
        <v>1324</v>
      </c>
      <c r="F1287" s="3" t="s">
        <v>1196</v>
      </c>
      <c r="G1287" s="3" t="s">
        <v>2325</v>
      </c>
      <c r="H1287" s="3" t="s">
        <v>2470</v>
      </c>
      <c r="I1287" s="3" t="s">
        <v>2496</v>
      </c>
      <c r="J1287" s="3">
        <v>41.4</v>
      </c>
      <c r="K1287" s="3">
        <v>6000</v>
      </c>
      <c r="L1287" s="3" t="s">
        <v>25</v>
      </c>
      <c r="M1287" s="3">
        <v>1</v>
      </c>
      <c r="N1287" s="28">
        <f t="shared" si="216"/>
        <v>6</v>
      </c>
      <c r="O1287" s="40">
        <f t="shared" si="217"/>
        <v>248.39999999999998</v>
      </c>
      <c r="P1287" s="12">
        <v>0</v>
      </c>
      <c r="Q1287" s="46">
        <f t="shared" si="220"/>
        <v>0</v>
      </c>
      <c r="R1287" s="15"/>
      <c r="S1287" s="3">
        <f t="shared" si="221"/>
        <v>6</v>
      </c>
      <c r="T1287" s="30" t="s">
        <v>2502</v>
      </c>
      <c r="U1287" s="41">
        <f t="shared" si="218"/>
        <v>248.39999999999998</v>
      </c>
      <c r="V1287" s="41">
        <f t="shared" si="219"/>
        <v>0</v>
      </c>
      <c r="W1287" s="5"/>
      <c r="X1287" s="3">
        <v>3</v>
      </c>
      <c r="Y1287" s="3">
        <f t="shared" si="224"/>
        <v>3</v>
      </c>
      <c r="Z1287" s="3">
        <f t="shared" si="222"/>
        <v>124.19999999999999</v>
      </c>
      <c r="AA1287">
        <v>3000</v>
      </c>
      <c r="AB1287" s="1">
        <f t="shared" si="225"/>
        <v>3</v>
      </c>
    </row>
    <row r="1288" spans="1:28" customFormat="1" ht="43.2" x14ac:dyDescent="0.3">
      <c r="A1288" s="3">
        <f t="shared" si="223"/>
        <v>1271</v>
      </c>
      <c r="B1288" s="4" t="s">
        <v>918</v>
      </c>
      <c r="C1288" s="3">
        <v>2</v>
      </c>
      <c r="D1288" s="3" t="s">
        <v>1572</v>
      </c>
      <c r="E1288" s="4" t="s">
        <v>1325</v>
      </c>
      <c r="F1288" s="3" t="s">
        <v>1196</v>
      </c>
      <c r="G1288" s="3" t="s">
        <v>2325</v>
      </c>
      <c r="H1288" s="3" t="s">
        <v>2470</v>
      </c>
      <c r="I1288" s="3" t="s">
        <v>2496</v>
      </c>
      <c r="J1288" s="3">
        <v>41.4</v>
      </c>
      <c r="K1288" s="3">
        <v>6000</v>
      </c>
      <c r="L1288" s="3" t="s">
        <v>25</v>
      </c>
      <c r="M1288" s="3">
        <v>1</v>
      </c>
      <c r="N1288" s="28">
        <f t="shared" si="216"/>
        <v>6</v>
      </c>
      <c r="O1288" s="40">
        <f t="shared" si="217"/>
        <v>248.39999999999998</v>
      </c>
      <c r="P1288" s="12">
        <v>0</v>
      </c>
      <c r="Q1288" s="46">
        <f t="shared" si="220"/>
        <v>0</v>
      </c>
      <c r="R1288" s="15"/>
      <c r="S1288" s="3">
        <f t="shared" si="221"/>
        <v>6</v>
      </c>
      <c r="T1288" s="30" t="s">
        <v>2502</v>
      </c>
      <c r="U1288" s="41">
        <f t="shared" si="218"/>
        <v>248.39999999999998</v>
      </c>
      <c r="V1288" s="41">
        <f t="shared" si="219"/>
        <v>0</v>
      </c>
      <c r="W1288" s="5"/>
      <c r="X1288" s="3">
        <v>3</v>
      </c>
      <c r="Y1288" s="3">
        <f t="shared" si="224"/>
        <v>3</v>
      </c>
      <c r="Z1288" s="3">
        <f t="shared" si="222"/>
        <v>124.19999999999999</v>
      </c>
      <c r="AA1288">
        <v>3000</v>
      </c>
      <c r="AB1288" s="1">
        <f t="shared" si="225"/>
        <v>3</v>
      </c>
    </row>
    <row r="1289" spans="1:28" customFormat="1" ht="43.2" x14ac:dyDescent="0.3">
      <c r="A1289" s="3">
        <f t="shared" si="223"/>
        <v>1272</v>
      </c>
      <c r="B1289" s="4" t="s">
        <v>918</v>
      </c>
      <c r="C1289" s="3">
        <v>2</v>
      </c>
      <c r="D1289" s="3" t="s">
        <v>1572</v>
      </c>
      <c r="E1289" s="4" t="s">
        <v>1326</v>
      </c>
      <c r="F1289" s="3" t="s">
        <v>1200</v>
      </c>
      <c r="G1289" s="3" t="s">
        <v>2334</v>
      </c>
      <c r="H1289" s="3" t="s">
        <v>2483</v>
      </c>
      <c r="I1289" s="3" t="s">
        <v>2496</v>
      </c>
      <c r="J1289" s="3">
        <v>76</v>
      </c>
      <c r="K1289" s="3">
        <v>6000</v>
      </c>
      <c r="L1289" s="3" t="s">
        <v>25</v>
      </c>
      <c r="M1289" s="3">
        <v>1</v>
      </c>
      <c r="N1289" s="28">
        <f>(K1289/1000)*M1289</f>
        <v>6</v>
      </c>
      <c r="O1289" s="28">
        <f>N1289*J1289</f>
        <v>456</v>
      </c>
      <c r="P1289" s="12">
        <v>0</v>
      </c>
      <c r="Q1289" s="46">
        <f t="shared" si="220"/>
        <v>0</v>
      </c>
      <c r="R1289" s="15"/>
      <c r="S1289" s="3">
        <f t="shared" si="221"/>
        <v>6</v>
      </c>
      <c r="T1289" s="30" t="s">
        <v>2502</v>
      </c>
      <c r="U1289" s="5">
        <f t="shared" si="218"/>
        <v>456</v>
      </c>
      <c r="V1289" s="5">
        <f t="shared" si="219"/>
        <v>0</v>
      </c>
      <c r="W1289" s="5"/>
      <c r="X1289" s="3">
        <v>3</v>
      </c>
      <c r="Y1289" s="3">
        <f t="shared" si="224"/>
        <v>3</v>
      </c>
      <c r="Z1289" s="3">
        <f t="shared" si="222"/>
        <v>228</v>
      </c>
      <c r="AA1289">
        <v>3000</v>
      </c>
      <c r="AB1289" s="1">
        <f t="shared" si="225"/>
        <v>3</v>
      </c>
    </row>
    <row r="1290" spans="1:28" customFormat="1" ht="43.2" x14ac:dyDescent="0.3">
      <c r="A1290" s="3">
        <f t="shared" si="223"/>
        <v>1273</v>
      </c>
      <c r="B1290" s="4" t="s">
        <v>918</v>
      </c>
      <c r="C1290" s="3">
        <v>2</v>
      </c>
      <c r="D1290" s="3" t="s">
        <v>1572</v>
      </c>
      <c r="E1290" s="4" t="s">
        <v>1327</v>
      </c>
      <c r="F1290" s="3" t="s">
        <v>1196</v>
      </c>
      <c r="G1290" s="3" t="s">
        <v>2325</v>
      </c>
      <c r="H1290" s="3" t="s">
        <v>2470</v>
      </c>
      <c r="I1290" s="3" t="s">
        <v>2496</v>
      </c>
      <c r="J1290" s="3">
        <v>41.4</v>
      </c>
      <c r="K1290" s="3">
        <v>6000</v>
      </c>
      <c r="L1290" s="3" t="s">
        <v>25</v>
      </c>
      <c r="M1290" s="3">
        <v>1</v>
      </c>
      <c r="N1290" s="28">
        <f>(K1290/1000)*M1290</f>
        <v>6</v>
      </c>
      <c r="O1290" s="40">
        <f>N1290*J1290</f>
        <v>248.39999999999998</v>
      </c>
      <c r="P1290" s="12">
        <v>0</v>
      </c>
      <c r="Q1290" s="46">
        <f t="shared" si="220"/>
        <v>0</v>
      </c>
      <c r="R1290" s="15"/>
      <c r="S1290" s="3">
        <f t="shared" si="221"/>
        <v>6</v>
      </c>
      <c r="T1290" s="30" t="s">
        <v>2502</v>
      </c>
      <c r="U1290" s="41">
        <f t="shared" si="218"/>
        <v>248.39999999999998</v>
      </c>
      <c r="V1290" s="41">
        <f t="shared" si="219"/>
        <v>0</v>
      </c>
      <c r="W1290" s="5"/>
      <c r="X1290" s="3">
        <v>3</v>
      </c>
      <c r="Y1290" s="3">
        <f t="shared" si="224"/>
        <v>3</v>
      </c>
      <c r="Z1290" s="3">
        <f t="shared" si="222"/>
        <v>124.19999999999999</v>
      </c>
      <c r="AA1290">
        <v>3000</v>
      </c>
      <c r="AB1290" s="1">
        <f t="shared" si="225"/>
        <v>3</v>
      </c>
    </row>
    <row r="1291" spans="1:28" customFormat="1" ht="43.2" x14ac:dyDescent="0.3">
      <c r="A1291" s="3">
        <f t="shared" si="223"/>
        <v>1274</v>
      </c>
      <c r="B1291" s="4" t="s">
        <v>918</v>
      </c>
      <c r="C1291" s="3">
        <v>2</v>
      </c>
      <c r="D1291" s="3" t="s">
        <v>1572</v>
      </c>
      <c r="E1291" s="4" t="s">
        <v>1328</v>
      </c>
      <c r="F1291" s="3" t="s">
        <v>1196</v>
      </c>
      <c r="G1291" s="3" t="s">
        <v>2325</v>
      </c>
      <c r="H1291" s="3" t="s">
        <v>2470</v>
      </c>
      <c r="I1291" s="3" t="s">
        <v>2496</v>
      </c>
      <c r="J1291" s="3">
        <v>41.4</v>
      </c>
      <c r="K1291" s="3">
        <v>6000</v>
      </c>
      <c r="L1291" s="3" t="s">
        <v>25</v>
      </c>
      <c r="M1291" s="3">
        <v>1</v>
      </c>
      <c r="N1291" s="28">
        <f>(K1291/1000)*M1291</f>
        <v>6</v>
      </c>
      <c r="O1291" s="40">
        <f>N1291*J1291</f>
        <v>248.39999999999998</v>
      </c>
      <c r="P1291" s="12">
        <v>0</v>
      </c>
      <c r="Q1291" s="46">
        <f t="shared" si="220"/>
        <v>0</v>
      </c>
      <c r="R1291" s="15"/>
      <c r="S1291" s="3">
        <f t="shared" si="221"/>
        <v>6</v>
      </c>
      <c r="T1291" s="30" t="s">
        <v>2502</v>
      </c>
      <c r="U1291" s="41">
        <f t="shared" si="218"/>
        <v>248.39999999999998</v>
      </c>
      <c r="V1291" s="41">
        <f t="shared" si="219"/>
        <v>0</v>
      </c>
      <c r="W1291" s="5"/>
      <c r="X1291" s="3">
        <v>3</v>
      </c>
      <c r="Y1291" s="3">
        <f t="shared" si="224"/>
        <v>3</v>
      </c>
      <c r="Z1291" s="3">
        <f t="shared" si="222"/>
        <v>124.19999999999999</v>
      </c>
      <c r="AA1291">
        <v>3000</v>
      </c>
      <c r="AB1291" s="1">
        <f t="shared" si="225"/>
        <v>3</v>
      </c>
    </row>
    <row r="1292" spans="1:28" customFormat="1" ht="43.2" x14ac:dyDescent="0.3">
      <c r="A1292" s="3">
        <f t="shared" si="223"/>
        <v>1275</v>
      </c>
      <c r="B1292" s="4" t="s">
        <v>918</v>
      </c>
      <c r="C1292" s="3">
        <v>2</v>
      </c>
      <c r="D1292" s="3" t="s">
        <v>1572</v>
      </c>
      <c r="E1292" s="4" t="s">
        <v>1329</v>
      </c>
      <c r="F1292" s="3" t="s">
        <v>1184</v>
      </c>
      <c r="G1292" s="3" t="s">
        <v>2330</v>
      </c>
      <c r="H1292" s="3" t="s">
        <v>2479</v>
      </c>
      <c r="I1292" s="3" t="s">
        <v>2496</v>
      </c>
      <c r="J1292" s="3">
        <v>79.7</v>
      </c>
      <c r="K1292" s="3">
        <v>6000</v>
      </c>
      <c r="L1292" s="3" t="s">
        <v>25</v>
      </c>
      <c r="M1292" s="3">
        <v>1</v>
      </c>
      <c r="N1292" s="28">
        <f>(K1292/1000)*M1292</f>
        <v>6</v>
      </c>
      <c r="O1292" s="28">
        <f>N1292*J1292</f>
        <v>478.20000000000005</v>
      </c>
      <c r="P1292" s="12">
        <v>0</v>
      </c>
      <c r="Q1292" s="46">
        <f t="shared" si="220"/>
        <v>0</v>
      </c>
      <c r="R1292" s="15"/>
      <c r="S1292" s="3">
        <f t="shared" si="221"/>
        <v>6</v>
      </c>
      <c r="T1292" s="30" t="s">
        <v>2502</v>
      </c>
      <c r="U1292" s="29">
        <f t="shared" si="218"/>
        <v>478.20000000000005</v>
      </c>
      <c r="V1292" s="29">
        <f t="shared" si="219"/>
        <v>0</v>
      </c>
      <c r="W1292" s="5"/>
      <c r="X1292" s="3">
        <v>3</v>
      </c>
      <c r="Y1292" s="3">
        <f t="shared" si="224"/>
        <v>3</v>
      </c>
      <c r="Z1292" s="3">
        <f t="shared" si="222"/>
        <v>239.10000000000002</v>
      </c>
      <c r="AA1292">
        <v>3000</v>
      </c>
      <c r="AB1292" s="1">
        <f t="shared" si="225"/>
        <v>3</v>
      </c>
    </row>
    <row r="1293" spans="1:28" customFormat="1" ht="43.2" x14ac:dyDescent="0.3">
      <c r="A1293" s="3">
        <f t="shared" si="223"/>
        <v>1276</v>
      </c>
      <c r="B1293" s="4" t="s">
        <v>918</v>
      </c>
      <c r="C1293" s="3">
        <v>2</v>
      </c>
      <c r="D1293" s="3" t="s">
        <v>1571</v>
      </c>
      <c r="E1293" s="4" t="s">
        <v>1354</v>
      </c>
      <c r="F1293" s="3" t="s">
        <v>812</v>
      </c>
      <c r="G1293" s="3"/>
      <c r="H1293" s="3"/>
      <c r="I1293" s="3" t="s">
        <v>2496</v>
      </c>
      <c r="J1293" s="3">
        <v>13.32</v>
      </c>
      <c r="K1293" s="3">
        <v>2800</v>
      </c>
      <c r="L1293" s="3" t="s">
        <v>25</v>
      </c>
      <c r="M1293" s="3">
        <v>1</v>
      </c>
      <c r="N1293" s="28">
        <f t="shared" ref="N1293:N1348" si="226">(K1293/1000)*M1293</f>
        <v>2.8</v>
      </c>
      <c r="O1293" s="40">
        <f t="shared" ref="O1293:O1348" si="227">N1293*J1293</f>
        <v>37.295999999999999</v>
      </c>
      <c r="P1293" s="12">
        <v>0</v>
      </c>
      <c r="Q1293" s="46">
        <f t="shared" si="220"/>
        <v>0</v>
      </c>
      <c r="R1293" s="15"/>
      <c r="S1293" s="3">
        <f t="shared" si="221"/>
        <v>2.8</v>
      </c>
      <c r="T1293" s="30" t="s">
        <v>2502</v>
      </c>
      <c r="U1293" s="41">
        <f t="shared" si="218"/>
        <v>37.295999999999999</v>
      </c>
      <c r="V1293" s="41">
        <f t="shared" si="219"/>
        <v>0</v>
      </c>
      <c r="W1293" s="5"/>
      <c r="X1293" s="3">
        <v>1.2599999999999998</v>
      </c>
      <c r="Y1293" s="3">
        <f t="shared" si="224"/>
        <v>1.54</v>
      </c>
      <c r="Z1293" s="3">
        <f t="shared" si="222"/>
        <v>16.783199999999997</v>
      </c>
      <c r="AA1293">
        <v>1259.9999999999998</v>
      </c>
      <c r="AB1293" s="1">
        <f t="shared" si="225"/>
        <v>1.2599999999999998</v>
      </c>
    </row>
    <row r="1294" spans="1:28" customFormat="1" ht="43.2" x14ac:dyDescent="0.3">
      <c r="A1294" s="3">
        <f t="shared" si="223"/>
        <v>1277</v>
      </c>
      <c r="B1294" s="4" t="s">
        <v>918</v>
      </c>
      <c r="C1294" s="3">
        <v>2</v>
      </c>
      <c r="D1294" s="3" t="s">
        <v>1571</v>
      </c>
      <c r="E1294" s="4" t="s">
        <v>1355</v>
      </c>
      <c r="F1294" s="3" t="s">
        <v>812</v>
      </c>
      <c r="G1294" s="3"/>
      <c r="H1294" s="3"/>
      <c r="I1294" s="3" t="s">
        <v>2496</v>
      </c>
      <c r="J1294" s="3">
        <v>13.32</v>
      </c>
      <c r="K1294" s="3">
        <v>2800</v>
      </c>
      <c r="L1294" s="3" t="s">
        <v>25</v>
      </c>
      <c r="M1294" s="3">
        <v>1</v>
      </c>
      <c r="N1294" s="28">
        <f t="shared" si="226"/>
        <v>2.8</v>
      </c>
      <c r="O1294" s="40">
        <f t="shared" si="227"/>
        <v>37.295999999999999</v>
      </c>
      <c r="P1294" s="12">
        <v>0</v>
      </c>
      <c r="Q1294" s="46">
        <f t="shared" si="220"/>
        <v>0</v>
      </c>
      <c r="R1294" s="15"/>
      <c r="S1294" s="3">
        <f t="shared" si="221"/>
        <v>2.8</v>
      </c>
      <c r="T1294" s="30" t="s">
        <v>2502</v>
      </c>
      <c r="U1294" s="41">
        <f t="shared" ref="U1294:U1357" si="228">S1294*J1294</f>
        <v>37.295999999999999</v>
      </c>
      <c r="V1294" s="41">
        <f t="shared" ref="V1294:V1357" si="229">Q1294*J1294</f>
        <v>0</v>
      </c>
      <c r="W1294" s="5"/>
      <c r="X1294" s="3">
        <v>1.2599999999999998</v>
      </c>
      <c r="Y1294" s="3">
        <f t="shared" si="224"/>
        <v>1.54</v>
      </c>
      <c r="Z1294" s="3">
        <f t="shared" si="222"/>
        <v>16.783199999999997</v>
      </c>
      <c r="AA1294">
        <v>1259.9999999999998</v>
      </c>
      <c r="AB1294" s="1">
        <f t="shared" si="225"/>
        <v>1.2599999999999998</v>
      </c>
    </row>
    <row r="1295" spans="1:28" customFormat="1" ht="43.2" x14ac:dyDescent="0.3">
      <c r="A1295" s="3">
        <f t="shared" si="223"/>
        <v>1278</v>
      </c>
      <c r="B1295" s="4" t="s">
        <v>918</v>
      </c>
      <c r="C1295" s="3">
        <v>2</v>
      </c>
      <c r="D1295" s="3" t="s">
        <v>1571</v>
      </c>
      <c r="E1295" s="4" t="s">
        <v>1356</v>
      </c>
      <c r="F1295" s="3" t="s">
        <v>812</v>
      </c>
      <c r="G1295" s="3"/>
      <c r="H1295" s="3"/>
      <c r="I1295" s="3" t="s">
        <v>2496</v>
      </c>
      <c r="J1295" s="3">
        <v>13.32</v>
      </c>
      <c r="K1295" s="3">
        <v>2800</v>
      </c>
      <c r="L1295" s="3" t="s">
        <v>25</v>
      </c>
      <c r="M1295" s="3">
        <v>1</v>
      </c>
      <c r="N1295" s="28">
        <f t="shared" si="226"/>
        <v>2.8</v>
      </c>
      <c r="O1295" s="40">
        <f t="shared" si="227"/>
        <v>37.295999999999999</v>
      </c>
      <c r="P1295" s="12">
        <v>0</v>
      </c>
      <c r="Q1295" s="46">
        <f t="shared" si="220"/>
        <v>0</v>
      </c>
      <c r="R1295" s="15"/>
      <c r="S1295" s="3">
        <f t="shared" si="221"/>
        <v>2.8</v>
      </c>
      <c r="T1295" s="30" t="s">
        <v>2502</v>
      </c>
      <c r="U1295" s="41">
        <f t="shared" si="228"/>
        <v>37.295999999999999</v>
      </c>
      <c r="V1295" s="41">
        <f t="shared" si="229"/>
        <v>0</v>
      </c>
      <c r="W1295" s="5"/>
      <c r="X1295" s="3">
        <v>1.2599999999999998</v>
      </c>
      <c r="Y1295" s="3">
        <f t="shared" si="224"/>
        <v>1.54</v>
      </c>
      <c r="Z1295" s="3">
        <f t="shared" si="222"/>
        <v>16.783199999999997</v>
      </c>
      <c r="AA1295">
        <v>1259.9999999999998</v>
      </c>
      <c r="AB1295" s="1">
        <f t="shared" si="225"/>
        <v>1.2599999999999998</v>
      </c>
    </row>
    <row r="1296" spans="1:28" customFormat="1" ht="43.2" x14ac:dyDescent="0.3">
      <c r="A1296" s="3">
        <f t="shared" si="223"/>
        <v>1279</v>
      </c>
      <c r="B1296" s="4" t="s">
        <v>918</v>
      </c>
      <c r="C1296" s="3">
        <v>2</v>
      </c>
      <c r="D1296" s="3" t="s">
        <v>1571</v>
      </c>
      <c r="E1296" s="4" t="s">
        <v>1357</v>
      </c>
      <c r="F1296" s="3" t="s">
        <v>812</v>
      </c>
      <c r="G1296" s="3"/>
      <c r="H1296" s="3"/>
      <c r="I1296" s="3" t="s">
        <v>2496</v>
      </c>
      <c r="J1296" s="3">
        <v>13.32</v>
      </c>
      <c r="K1296" s="3">
        <v>2800</v>
      </c>
      <c r="L1296" s="3" t="s">
        <v>25</v>
      </c>
      <c r="M1296" s="3">
        <v>1</v>
      </c>
      <c r="N1296" s="28">
        <f t="shared" si="226"/>
        <v>2.8</v>
      </c>
      <c r="O1296" s="40">
        <f t="shared" si="227"/>
        <v>37.295999999999999</v>
      </c>
      <c r="P1296" s="12">
        <v>0</v>
      </c>
      <c r="Q1296" s="46">
        <f t="shared" si="220"/>
        <v>0</v>
      </c>
      <c r="R1296" s="15"/>
      <c r="S1296" s="3">
        <f t="shared" si="221"/>
        <v>2.8</v>
      </c>
      <c r="T1296" s="30" t="s">
        <v>2502</v>
      </c>
      <c r="U1296" s="41">
        <f t="shared" si="228"/>
        <v>37.295999999999999</v>
      </c>
      <c r="V1296" s="41">
        <f t="shared" si="229"/>
        <v>0</v>
      </c>
      <c r="W1296" s="5"/>
      <c r="X1296" s="3">
        <v>1.2599999999999998</v>
      </c>
      <c r="Y1296" s="3">
        <f t="shared" si="224"/>
        <v>1.54</v>
      </c>
      <c r="Z1296" s="3">
        <f t="shared" si="222"/>
        <v>16.783199999999997</v>
      </c>
      <c r="AA1296">
        <v>1259.9999999999998</v>
      </c>
      <c r="AB1296" s="1">
        <f t="shared" si="225"/>
        <v>1.2599999999999998</v>
      </c>
    </row>
    <row r="1297" spans="1:28" customFormat="1" ht="43.2" x14ac:dyDescent="0.3">
      <c r="A1297" s="3">
        <f t="shared" si="223"/>
        <v>1280</v>
      </c>
      <c r="B1297" s="4" t="s">
        <v>918</v>
      </c>
      <c r="C1297" s="3">
        <v>2</v>
      </c>
      <c r="D1297" s="3" t="s">
        <v>1571</v>
      </c>
      <c r="E1297" s="4" t="s">
        <v>1358</v>
      </c>
      <c r="F1297" s="3" t="s">
        <v>812</v>
      </c>
      <c r="G1297" s="3"/>
      <c r="H1297" s="3"/>
      <c r="I1297" s="3" t="s">
        <v>2496</v>
      </c>
      <c r="J1297" s="3">
        <v>13.32</v>
      </c>
      <c r="K1297" s="3">
        <v>2800</v>
      </c>
      <c r="L1297" s="3" t="s">
        <v>25</v>
      </c>
      <c r="M1297" s="3">
        <v>1</v>
      </c>
      <c r="N1297" s="28">
        <f t="shared" si="226"/>
        <v>2.8</v>
      </c>
      <c r="O1297" s="40">
        <f t="shared" si="227"/>
        <v>37.295999999999999</v>
      </c>
      <c r="P1297" s="12">
        <v>0</v>
      </c>
      <c r="Q1297" s="46">
        <f t="shared" si="220"/>
        <v>0</v>
      </c>
      <c r="R1297" s="15"/>
      <c r="S1297" s="3">
        <f t="shared" si="221"/>
        <v>2.8</v>
      </c>
      <c r="T1297" s="30" t="s">
        <v>2502</v>
      </c>
      <c r="U1297" s="41">
        <f t="shared" si="228"/>
        <v>37.295999999999999</v>
      </c>
      <c r="V1297" s="41">
        <f t="shared" si="229"/>
        <v>0</v>
      </c>
      <c r="W1297" s="5"/>
      <c r="X1297" s="3">
        <v>1.2599999999999998</v>
      </c>
      <c r="Y1297" s="3">
        <f t="shared" si="224"/>
        <v>1.54</v>
      </c>
      <c r="Z1297" s="3">
        <f t="shared" si="222"/>
        <v>16.783199999999997</v>
      </c>
      <c r="AA1297">
        <v>1259.9999999999998</v>
      </c>
      <c r="AB1297" s="1">
        <f t="shared" si="225"/>
        <v>1.2599999999999998</v>
      </c>
    </row>
    <row r="1298" spans="1:28" customFormat="1" ht="43.2" x14ac:dyDescent="0.3">
      <c r="A1298" s="3">
        <f t="shared" si="223"/>
        <v>1281</v>
      </c>
      <c r="B1298" s="4" t="s">
        <v>918</v>
      </c>
      <c r="C1298" s="3">
        <v>2</v>
      </c>
      <c r="D1298" s="3" t="s">
        <v>1571</v>
      </c>
      <c r="E1298" s="4" t="s">
        <v>1359</v>
      </c>
      <c r="F1298" s="3" t="s">
        <v>812</v>
      </c>
      <c r="G1298" s="3"/>
      <c r="H1298" s="3"/>
      <c r="I1298" s="3" t="s">
        <v>2496</v>
      </c>
      <c r="J1298" s="3">
        <v>13.32</v>
      </c>
      <c r="K1298" s="3">
        <v>2800</v>
      </c>
      <c r="L1298" s="3" t="s">
        <v>25</v>
      </c>
      <c r="M1298" s="3">
        <v>1</v>
      </c>
      <c r="N1298" s="28">
        <f t="shared" si="226"/>
        <v>2.8</v>
      </c>
      <c r="O1298" s="40">
        <f t="shared" si="227"/>
        <v>37.295999999999999</v>
      </c>
      <c r="P1298" s="12">
        <v>0</v>
      </c>
      <c r="Q1298" s="46">
        <f t="shared" ref="Q1298:Q1361" si="230">N1298*P1298</f>
        <v>0</v>
      </c>
      <c r="R1298" s="15"/>
      <c r="S1298" s="3">
        <f t="shared" ref="S1298:S1361" si="231">N1298-Q1298</f>
        <v>2.8</v>
      </c>
      <c r="T1298" s="30" t="s">
        <v>2502</v>
      </c>
      <c r="U1298" s="41">
        <f t="shared" si="228"/>
        <v>37.295999999999999</v>
      </c>
      <c r="V1298" s="41">
        <f t="shared" si="229"/>
        <v>0</v>
      </c>
      <c r="W1298" s="5"/>
      <c r="X1298" s="3">
        <v>1.2599999999999998</v>
      </c>
      <c r="Y1298" s="3">
        <f t="shared" si="224"/>
        <v>1.54</v>
      </c>
      <c r="Z1298" s="3">
        <f t="shared" si="222"/>
        <v>16.783199999999997</v>
      </c>
      <c r="AA1298">
        <v>1259.9999999999998</v>
      </c>
      <c r="AB1298" s="1">
        <f t="shared" si="225"/>
        <v>1.2599999999999998</v>
      </c>
    </row>
    <row r="1299" spans="1:28" customFormat="1" ht="43.2" x14ac:dyDescent="0.3">
      <c r="A1299" s="3">
        <f t="shared" si="223"/>
        <v>1282</v>
      </c>
      <c r="B1299" s="4" t="s">
        <v>918</v>
      </c>
      <c r="C1299" s="3">
        <v>2</v>
      </c>
      <c r="D1299" s="3" t="s">
        <v>1571</v>
      </c>
      <c r="E1299" s="4" t="s">
        <v>1360</v>
      </c>
      <c r="F1299" s="3" t="s">
        <v>812</v>
      </c>
      <c r="G1299" s="3"/>
      <c r="H1299" s="3"/>
      <c r="I1299" s="3" t="s">
        <v>2496</v>
      </c>
      <c r="J1299" s="3">
        <v>13.32</v>
      </c>
      <c r="K1299" s="3">
        <v>2800</v>
      </c>
      <c r="L1299" s="3" t="s">
        <v>25</v>
      </c>
      <c r="M1299" s="3">
        <v>1</v>
      </c>
      <c r="N1299" s="28">
        <f t="shared" si="226"/>
        <v>2.8</v>
      </c>
      <c r="O1299" s="40">
        <f t="shared" si="227"/>
        <v>37.295999999999999</v>
      </c>
      <c r="P1299" s="12">
        <v>0</v>
      </c>
      <c r="Q1299" s="46">
        <f t="shared" si="230"/>
        <v>0</v>
      </c>
      <c r="R1299" s="15"/>
      <c r="S1299" s="3">
        <f t="shared" si="231"/>
        <v>2.8</v>
      </c>
      <c r="T1299" s="30" t="s">
        <v>2502</v>
      </c>
      <c r="U1299" s="41">
        <f t="shared" si="228"/>
        <v>37.295999999999999</v>
      </c>
      <c r="V1299" s="41">
        <f t="shared" si="229"/>
        <v>0</v>
      </c>
      <c r="W1299" s="5"/>
      <c r="X1299" s="3">
        <v>1.2599999999999998</v>
      </c>
      <c r="Y1299" s="3">
        <f t="shared" si="224"/>
        <v>1.54</v>
      </c>
      <c r="Z1299" s="3">
        <f t="shared" ref="Z1299:Z1362" si="232">X1299*J1299*M1299</f>
        <v>16.783199999999997</v>
      </c>
      <c r="AA1299">
        <v>1259.9999999999998</v>
      </c>
      <c r="AB1299" s="1">
        <f t="shared" si="225"/>
        <v>1.2599999999999998</v>
      </c>
    </row>
    <row r="1300" spans="1:28" customFormat="1" ht="43.2" x14ac:dyDescent="0.3">
      <c r="A1300" s="3">
        <f t="shared" ref="A1300:A1363" si="233">A1299+1</f>
        <v>1283</v>
      </c>
      <c r="B1300" s="4" t="s">
        <v>918</v>
      </c>
      <c r="C1300" s="3">
        <v>2</v>
      </c>
      <c r="D1300" s="3" t="s">
        <v>1571</v>
      </c>
      <c r="E1300" s="4" t="s">
        <v>1361</v>
      </c>
      <c r="F1300" s="3" t="s">
        <v>812</v>
      </c>
      <c r="G1300" s="3"/>
      <c r="H1300" s="3"/>
      <c r="I1300" s="3" t="s">
        <v>2496</v>
      </c>
      <c r="J1300" s="3">
        <v>13.32</v>
      </c>
      <c r="K1300" s="3">
        <v>2800</v>
      </c>
      <c r="L1300" s="3" t="s">
        <v>25</v>
      </c>
      <c r="M1300" s="3">
        <v>1</v>
      </c>
      <c r="N1300" s="28">
        <f t="shared" si="226"/>
        <v>2.8</v>
      </c>
      <c r="O1300" s="40">
        <f t="shared" si="227"/>
        <v>37.295999999999999</v>
      </c>
      <c r="P1300" s="12">
        <v>0</v>
      </c>
      <c r="Q1300" s="46">
        <f t="shared" si="230"/>
        <v>0</v>
      </c>
      <c r="R1300" s="15"/>
      <c r="S1300" s="3">
        <f t="shared" si="231"/>
        <v>2.8</v>
      </c>
      <c r="T1300" s="30" t="s">
        <v>2502</v>
      </c>
      <c r="U1300" s="41">
        <f t="shared" si="228"/>
        <v>37.295999999999999</v>
      </c>
      <c r="V1300" s="41">
        <f t="shared" si="229"/>
        <v>0</v>
      </c>
      <c r="W1300" s="5"/>
      <c r="X1300" s="3">
        <v>1.2599999999999998</v>
      </c>
      <c r="Y1300" s="3">
        <f t="shared" si="224"/>
        <v>1.54</v>
      </c>
      <c r="Z1300" s="3">
        <f t="shared" si="232"/>
        <v>16.783199999999997</v>
      </c>
      <c r="AA1300">
        <v>1259.9999999999998</v>
      </c>
      <c r="AB1300" s="1">
        <f t="shared" si="225"/>
        <v>1.2599999999999998</v>
      </c>
    </row>
    <row r="1301" spans="1:28" customFormat="1" ht="43.2" x14ac:dyDescent="0.3">
      <c r="A1301" s="3">
        <f t="shared" si="233"/>
        <v>1284</v>
      </c>
      <c r="B1301" s="4" t="s">
        <v>918</v>
      </c>
      <c r="C1301" s="3">
        <v>2</v>
      </c>
      <c r="D1301" s="3" t="s">
        <v>1571</v>
      </c>
      <c r="E1301" s="4" t="s">
        <v>1362</v>
      </c>
      <c r="F1301" s="3" t="s">
        <v>812</v>
      </c>
      <c r="G1301" s="3"/>
      <c r="H1301" s="3"/>
      <c r="I1301" s="3" t="s">
        <v>2496</v>
      </c>
      <c r="J1301" s="3">
        <v>13.32</v>
      </c>
      <c r="K1301" s="3">
        <v>2800</v>
      </c>
      <c r="L1301" s="3" t="s">
        <v>25</v>
      </c>
      <c r="M1301" s="3">
        <v>1</v>
      </c>
      <c r="N1301" s="28">
        <f t="shared" si="226"/>
        <v>2.8</v>
      </c>
      <c r="O1301" s="40">
        <f t="shared" si="227"/>
        <v>37.295999999999999</v>
      </c>
      <c r="P1301" s="12">
        <v>0</v>
      </c>
      <c r="Q1301" s="46">
        <f t="shared" si="230"/>
        <v>0</v>
      </c>
      <c r="R1301" s="15"/>
      <c r="S1301" s="3">
        <f t="shared" si="231"/>
        <v>2.8</v>
      </c>
      <c r="T1301" s="30" t="s">
        <v>2502</v>
      </c>
      <c r="U1301" s="41">
        <f t="shared" si="228"/>
        <v>37.295999999999999</v>
      </c>
      <c r="V1301" s="41">
        <f t="shared" si="229"/>
        <v>0</v>
      </c>
      <c r="W1301" s="5"/>
      <c r="X1301" s="3">
        <v>1.2599999999999998</v>
      </c>
      <c r="Y1301" s="3">
        <f t="shared" si="224"/>
        <v>1.54</v>
      </c>
      <c r="Z1301" s="3">
        <f t="shared" si="232"/>
        <v>16.783199999999997</v>
      </c>
      <c r="AA1301">
        <v>1259.9999999999998</v>
      </c>
      <c r="AB1301" s="1">
        <f t="shared" si="225"/>
        <v>1.2599999999999998</v>
      </c>
    </row>
    <row r="1302" spans="1:28" customFormat="1" ht="43.2" x14ac:dyDescent="0.3">
      <c r="A1302" s="3">
        <f t="shared" si="233"/>
        <v>1285</v>
      </c>
      <c r="B1302" s="4" t="s">
        <v>918</v>
      </c>
      <c r="C1302" s="3">
        <v>2</v>
      </c>
      <c r="D1302" s="3" t="s">
        <v>1571</v>
      </c>
      <c r="E1302" s="4" t="s">
        <v>1363</v>
      </c>
      <c r="F1302" s="3" t="s">
        <v>812</v>
      </c>
      <c r="G1302" s="3"/>
      <c r="H1302" s="3"/>
      <c r="I1302" s="3" t="s">
        <v>2496</v>
      </c>
      <c r="J1302" s="3">
        <v>13.32</v>
      </c>
      <c r="K1302" s="3">
        <v>2800</v>
      </c>
      <c r="L1302" s="3" t="s">
        <v>25</v>
      </c>
      <c r="M1302" s="3">
        <v>1</v>
      </c>
      <c r="N1302" s="28">
        <f t="shared" si="226"/>
        <v>2.8</v>
      </c>
      <c r="O1302" s="40">
        <f t="shared" si="227"/>
        <v>37.295999999999999</v>
      </c>
      <c r="P1302" s="12">
        <v>0</v>
      </c>
      <c r="Q1302" s="46">
        <f t="shared" si="230"/>
        <v>0</v>
      </c>
      <c r="R1302" s="15"/>
      <c r="S1302" s="3">
        <f t="shared" si="231"/>
        <v>2.8</v>
      </c>
      <c r="T1302" s="30" t="s">
        <v>2502</v>
      </c>
      <c r="U1302" s="41">
        <f t="shared" si="228"/>
        <v>37.295999999999999</v>
      </c>
      <c r="V1302" s="41">
        <f t="shared" si="229"/>
        <v>0</v>
      </c>
      <c r="W1302" s="5"/>
      <c r="X1302" s="3">
        <v>1.2599999999999998</v>
      </c>
      <c r="Y1302" s="3">
        <f t="shared" si="224"/>
        <v>1.54</v>
      </c>
      <c r="Z1302" s="3">
        <f t="shared" si="232"/>
        <v>16.783199999999997</v>
      </c>
      <c r="AA1302">
        <v>1259.9999999999998</v>
      </c>
      <c r="AB1302" s="1">
        <f t="shared" si="225"/>
        <v>1.2599999999999998</v>
      </c>
    </row>
    <row r="1303" spans="1:28" customFormat="1" ht="43.2" x14ac:dyDescent="0.3">
      <c r="A1303" s="3">
        <f t="shared" si="233"/>
        <v>1286</v>
      </c>
      <c r="B1303" s="4" t="s">
        <v>918</v>
      </c>
      <c r="C1303" s="3">
        <v>2</v>
      </c>
      <c r="D1303" s="3" t="s">
        <v>1571</v>
      </c>
      <c r="E1303" s="4" t="s">
        <v>1364</v>
      </c>
      <c r="F1303" s="3" t="s">
        <v>812</v>
      </c>
      <c r="G1303" s="3"/>
      <c r="H1303" s="3"/>
      <c r="I1303" s="3" t="s">
        <v>2496</v>
      </c>
      <c r="J1303" s="3">
        <v>13.32</v>
      </c>
      <c r="K1303" s="3">
        <v>2800</v>
      </c>
      <c r="L1303" s="3" t="s">
        <v>25</v>
      </c>
      <c r="M1303" s="3">
        <v>1</v>
      </c>
      <c r="N1303" s="28">
        <f t="shared" si="226"/>
        <v>2.8</v>
      </c>
      <c r="O1303" s="40">
        <f t="shared" si="227"/>
        <v>37.295999999999999</v>
      </c>
      <c r="P1303" s="12">
        <v>0</v>
      </c>
      <c r="Q1303" s="46">
        <f t="shared" si="230"/>
        <v>0</v>
      </c>
      <c r="R1303" s="15"/>
      <c r="S1303" s="3">
        <f t="shared" si="231"/>
        <v>2.8</v>
      </c>
      <c r="T1303" s="30" t="s">
        <v>2502</v>
      </c>
      <c r="U1303" s="41">
        <f t="shared" si="228"/>
        <v>37.295999999999999</v>
      </c>
      <c r="V1303" s="41">
        <f t="shared" si="229"/>
        <v>0</v>
      </c>
      <c r="W1303" s="5"/>
      <c r="X1303" s="3">
        <v>1.2599999999999998</v>
      </c>
      <c r="Y1303" s="3">
        <f t="shared" si="224"/>
        <v>1.54</v>
      </c>
      <c r="Z1303" s="3">
        <f t="shared" si="232"/>
        <v>16.783199999999997</v>
      </c>
      <c r="AA1303">
        <v>1259.9999999999998</v>
      </c>
      <c r="AB1303" s="1">
        <f t="shared" si="225"/>
        <v>1.2599999999999998</v>
      </c>
    </row>
    <row r="1304" spans="1:28" customFormat="1" ht="43.2" x14ac:dyDescent="0.3">
      <c r="A1304" s="3">
        <f t="shared" si="233"/>
        <v>1287</v>
      </c>
      <c r="B1304" s="4" t="s">
        <v>918</v>
      </c>
      <c r="C1304" s="3">
        <v>2</v>
      </c>
      <c r="D1304" s="3" t="s">
        <v>1571</v>
      </c>
      <c r="E1304" s="4" t="s">
        <v>1365</v>
      </c>
      <c r="F1304" s="3" t="s">
        <v>812</v>
      </c>
      <c r="G1304" s="3"/>
      <c r="H1304" s="3"/>
      <c r="I1304" s="3" t="s">
        <v>2496</v>
      </c>
      <c r="J1304" s="3">
        <v>13.32</v>
      </c>
      <c r="K1304" s="3">
        <v>2800</v>
      </c>
      <c r="L1304" s="3" t="s">
        <v>25</v>
      </c>
      <c r="M1304" s="3">
        <v>1</v>
      </c>
      <c r="N1304" s="28">
        <f t="shared" si="226"/>
        <v>2.8</v>
      </c>
      <c r="O1304" s="40">
        <f t="shared" si="227"/>
        <v>37.295999999999999</v>
      </c>
      <c r="P1304" s="12">
        <v>0</v>
      </c>
      <c r="Q1304" s="46">
        <f t="shared" si="230"/>
        <v>0</v>
      </c>
      <c r="R1304" s="15"/>
      <c r="S1304" s="3">
        <f t="shared" si="231"/>
        <v>2.8</v>
      </c>
      <c r="T1304" s="30" t="s">
        <v>2502</v>
      </c>
      <c r="U1304" s="41">
        <f t="shared" si="228"/>
        <v>37.295999999999999</v>
      </c>
      <c r="V1304" s="41">
        <f t="shared" si="229"/>
        <v>0</v>
      </c>
      <c r="W1304" s="5"/>
      <c r="X1304" s="3">
        <v>1.54</v>
      </c>
      <c r="Y1304" s="3">
        <f t="shared" si="224"/>
        <v>1.2599999999999998</v>
      </c>
      <c r="Z1304" s="3">
        <f t="shared" si="232"/>
        <v>20.512800000000002</v>
      </c>
      <c r="AA1304">
        <v>1540</v>
      </c>
      <c r="AB1304" s="1">
        <f t="shared" si="225"/>
        <v>1.54</v>
      </c>
    </row>
    <row r="1305" spans="1:28" customFormat="1" ht="43.2" x14ac:dyDescent="0.3">
      <c r="A1305" s="3">
        <f t="shared" si="233"/>
        <v>1288</v>
      </c>
      <c r="B1305" s="4" t="s">
        <v>918</v>
      </c>
      <c r="C1305" s="3">
        <v>2</v>
      </c>
      <c r="D1305" s="3" t="s">
        <v>1571</v>
      </c>
      <c r="E1305" s="4" t="s">
        <v>1366</v>
      </c>
      <c r="F1305" s="3" t="s">
        <v>812</v>
      </c>
      <c r="G1305" s="3"/>
      <c r="H1305" s="3"/>
      <c r="I1305" s="3" t="s">
        <v>2496</v>
      </c>
      <c r="J1305" s="3">
        <v>13.32</v>
      </c>
      <c r="K1305" s="3">
        <v>2800</v>
      </c>
      <c r="L1305" s="3" t="s">
        <v>25</v>
      </c>
      <c r="M1305" s="3">
        <v>1</v>
      </c>
      <c r="N1305" s="28">
        <f t="shared" si="226"/>
        <v>2.8</v>
      </c>
      <c r="O1305" s="40">
        <f t="shared" si="227"/>
        <v>37.295999999999999</v>
      </c>
      <c r="P1305" s="12">
        <v>0</v>
      </c>
      <c r="Q1305" s="46">
        <f t="shared" si="230"/>
        <v>0</v>
      </c>
      <c r="R1305" s="15"/>
      <c r="S1305" s="3">
        <f t="shared" si="231"/>
        <v>2.8</v>
      </c>
      <c r="T1305" s="30" t="s">
        <v>2502</v>
      </c>
      <c r="U1305" s="41">
        <f t="shared" si="228"/>
        <v>37.295999999999999</v>
      </c>
      <c r="V1305" s="41">
        <f t="shared" si="229"/>
        <v>0</v>
      </c>
      <c r="W1305" s="5"/>
      <c r="X1305" s="3">
        <v>1.54</v>
      </c>
      <c r="Y1305" s="3">
        <f t="shared" si="224"/>
        <v>1.2599999999999998</v>
      </c>
      <c r="Z1305" s="3">
        <f t="shared" si="232"/>
        <v>20.512800000000002</v>
      </c>
      <c r="AA1305">
        <v>1540</v>
      </c>
      <c r="AB1305" s="1">
        <f t="shared" si="225"/>
        <v>1.54</v>
      </c>
    </row>
    <row r="1306" spans="1:28" customFormat="1" ht="43.2" x14ac:dyDescent="0.3">
      <c r="A1306" s="3">
        <f t="shared" si="233"/>
        <v>1289</v>
      </c>
      <c r="B1306" s="4" t="s">
        <v>918</v>
      </c>
      <c r="C1306" s="3">
        <v>2</v>
      </c>
      <c r="D1306" s="3" t="s">
        <v>1571</v>
      </c>
      <c r="E1306" s="4" t="s">
        <v>1367</v>
      </c>
      <c r="F1306" s="3" t="s">
        <v>812</v>
      </c>
      <c r="G1306" s="3"/>
      <c r="H1306" s="3"/>
      <c r="I1306" s="3" t="s">
        <v>2496</v>
      </c>
      <c r="J1306" s="3">
        <v>13.32</v>
      </c>
      <c r="K1306" s="3">
        <v>2800</v>
      </c>
      <c r="L1306" s="3" t="s">
        <v>25</v>
      </c>
      <c r="M1306" s="3">
        <v>1</v>
      </c>
      <c r="N1306" s="28">
        <f t="shared" si="226"/>
        <v>2.8</v>
      </c>
      <c r="O1306" s="40">
        <f t="shared" si="227"/>
        <v>37.295999999999999</v>
      </c>
      <c r="P1306" s="12">
        <v>0</v>
      </c>
      <c r="Q1306" s="46">
        <f t="shared" si="230"/>
        <v>0</v>
      </c>
      <c r="R1306" s="15"/>
      <c r="S1306" s="3">
        <f t="shared" si="231"/>
        <v>2.8</v>
      </c>
      <c r="T1306" s="30" t="s">
        <v>2502</v>
      </c>
      <c r="U1306" s="41">
        <f t="shared" si="228"/>
        <v>37.295999999999999</v>
      </c>
      <c r="V1306" s="41">
        <f t="shared" si="229"/>
        <v>0</v>
      </c>
      <c r="W1306" s="5"/>
      <c r="X1306" s="3">
        <v>1.54</v>
      </c>
      <c r="Y1306" s="3">
        <f t="shared" si="224"/>
        <v>1.2599999999999998</v>
      </c>
      <c r="Z1306" s="3">
        <f t="shared" si="232"/>
        <v>20.512800000000002</v>
      </c>
      <c r="AA1306">
        <v>1540</v>
      </c>
      <c r="AB1306" s="1">
        <f t="shared" si="225"/>
        <v>1.54</v>
      </c>
    </row>
    <row r="1307" spans="1:28" customFormat="1" ht="43.2" x14ac:dyDescent="0.3">
      <c r="A1307" s="3">
        <f t="shared" si="233"/>
        <v>1290</v>
      </c>
      <c r="B1307" s="4" t="s">
        <v>918</v>
      </c>
      <c r="C1307" s="3">
        <v>2</v>
      </c>
      <c r="D1307" s="3" t="s">
        <v>1571</v>
      </c>
      <c r="E1307" s="4" t="s">
        <v>1368</v>
      </c>
      <c r="F1307" s="3" t="s">
        <v>812</v>
      </c>
      <c r="G1307" s="3"/>
      <c r="H1307" s="3"/>
      <c r="I1307" s="3" t="s">
        <v>2496</v>
      </c>
      <c r="J1307" s="3">
        <v>13.32</v>
      </c>
      <c r="K1307" s="3">
        <v>2800</v>
      </c>
      <c r="L1307" s="3" t="s">
        <v>25</v>
      </c>
      <c r="M1307" s="3">
        <v>1</v>
      </c>
      <c r="N1307" s="28">
        <f t="shared" si="226"/>
        <v>2.8</v>
      </c>
      <c r="O1307" s="40">
        <f t="shared" si="227"/>
        <v>37.295999999999999</v>
      </c>
      <c r="P1307" s="12">
        <v>0</v>
      </c>
      <c r="Q1307" s="46">
        <f t="shared" si="230"/>
        <v>0</v>
      </c>
      <c r="R1307" s="15"/>
      <c r="S1307" s="3">
        <f t="shared" si="231"/>
        <v>2.8</v>
      </c>
      <c r="T1307" s="30" t="s">
        <v>2502</v>
      </c>
      <c r="U1307" s="41">
        <f t="shared" si="228"/>
        <v>37.295999999999999</v>
      </c>
      <c r="V1307" s="41">
        <f t="shared" si="229"/>
        <v>0</v>
      </c>
      <c r="W1307" s="5"/>
      <c r="X1307" s="3">
        <v>1.54</v>
      </c>
      <c r="Y1307" s="3">
        <f t="shared" si="224"/>
        <v>1.2599999999999998</v>
      </c>
      <c r="Z1307" s="3">
        <f t="shared" si="232"/>
        <v>20.512800000000002</v>
      </c>
      <c r="AA1307">
        <v>1540</v>
      </c>
      <c r="AB1307" s="1">
        <f t="shared" si="225"/>
        <v>1.54</v>
      </c>
    </row>
    <row r="1308" spans="1:28" customFormat="1" ht="43.2" x14ac:dyDescent="0.3">
      <c r="A1308" s="3">
        <f t="shared" si="233"/>
        <v>1291</v>
      </c>
      <c r="B1308" s="4" t="s">
        <v>918</v>
      </c>
      <c r="C1308" s="3">
        <v>2</v>
      </c>
      <c r="D1308" s="3" t="s">
        <v>1571</v>
      </c>
      <c r="E1308" s="4" t="s">
        <v>1369</v>
      </c>
      <c r="F1308" s="3" t="s">
        <v>812</v>
      </c>
      <c r="G1308" s="3"/>
      <c r="H1308" s="3"/>
      <c r="I1308" s="3" t="s">
        <v>2496</v>
      </c>
      <c r="J1308" s="3">
        <v>13.32</v>
      </c>
      <c r="K1308" s="3">
        <v>2800</v>
      </c>
      <c r="L1308" s="3" t="s">
        <v>25</v>
      </c>
      <c r="M1308" s="3">
        <v>1</v>
      </c>
      <c r="N1308" s="28">
        <f t="shared" si="226"/>
        <v>2.8</v>
      </c>
      <c r="O1308" s="40">
        <f t="shared" si="227"/>
        <v>37.295999999999999</v>
      </c>
      <c r="P1308" s="12">
        <v>0</v>
      </c>
      <c r="Q1308" s="46">
        <f t="shared" si="230"/>
        <v>0</v>
      </c>
      <c r="R1308" s="15"/>
      <c r="S1308" s="3">
        <f t="shared" si="231"/>
        <v>2.8</v>
      </c>
      <c r="T1308" s="30" t="s">
        <v>2502</v>
      </c>
      <c r="U1308" s="41">
        <f t="shared" si="228"/>
        <v>37.295999999999999</v>
      </c>
      <c r="V1308" s="41">
        <f t="shared" si="229"/>
        <v>0</v>
      </c>
      <c r="W1308" s="5"/>
      <c r="X1308" s="3">
        <v>1.54</v>
      </c>
      <c r="Y1308" s="3">
        <f t="shared" si="224"/>
        <v>1.2599999999999998</v>
      </c>
      <c r="Z1308" s="3">
        <f t="shared" si="232"/>
        <v>20.512800000000002</v>
      </c>
      <c r="AA1308">
        <v>1540</v>
      </c>
      <c r="AB1308" s="1">
        <f t="shared" si="225"/>
        <v>1.54</v>
      </c>
    </row>
    <row r="1309" spans="1:28" customFormat="1" ht="43.2" x14ac:dyDescent="0.3">
      <c r="A1309" s="3">
        <f t="shared" si="233"/>
        <v>1292</v>
      </c>
      <c r="B1309" s="4" t="s">
        <v>918</v>
      </c>
      <c r="C1309" s="3">
        <v>2</v>
      </c>
      <c r="D1309" s="3" t="s">
        <v>1571</v>
      </c>
      <c r="E1309" s="4" t="s">
        <v>1370</v>
      </c>
      <c r="F1309" s="3" t="s">
        <v>812</v>
      </c>
      <c r="G1309" s="3"/>
      <c r="H1309" s="3"/>
      <c r="I1309" s="3" t="s">
        <v>2496</v>
      </c>
      <c r="J1309" s="3">
        <v>13.32</v>
      </c>
      <c r="K1309" s="3">
        <v>2800</v>
      </c>
      <c r="L1309" s="3" t="s">
        <v>25</v>
      </c>
      <c r="M1309" s="3">
        <v>1</v>
      </c>
      <c r="N1309" s="28">
        <f t="shared" si="226"/>
        <v>2.8</v>
      </c>
      <c r="O1309" s="40">
        <f t="shared" si="227"/>
        <v>37.295999999999999</v>
      </c>
      <c r="P1309" s="12">
        <v>0</v>
      </c>
      <c r="Q1309" s="46">
        <f t="shared" si="230"/>
        <v>0</v>
      </c>
      <c r="R1309" s="15"/>
      <c r="S1309" s="3">
        <f t="shared" si="231"/>
        <v>2.8</v>
      </c>
      <c r="T1309" s="30" t="s">
        <v>2502</v>
      </c>
      <c r="U1309" s="41">
        <f t="shared" si="228"/>
        <v>37.295999999999999</v>
      </c>
      <c r="V1309" s="41">
        <f t="shared" si="229"/>
        <v>0</v>
      </c>
      <c r="W1309" s="5"/>
      <c r="X1309" s="3">
        <v>1.54</v>
      </c>
      <c r="Y1309" s="3">
        <f t="shared" si="224"/>
        <v>1.2599999999999998</v>
      </c>
      <c r="Z1309" s="3">
        <f t="shared" si="232"/>
        <v>20.512800000000002</v>
      </c>
      <c r="AA1309">
        <v>1540</v>
      </c>
      <c r="AB1309" s="1">
        <f t="shared" si="225"/>
        <v>1.54</v>
      </c>
    </row>
    <row r="1310" spans="1:28" customFormat="1" ht="43.2" x14ac:dyDescent="0.3">
      <c r="A1310" s="3">
        <f t="shared" si="233"/>
        <v>1293</v>
      </c>
      <c r="B1310" s="4" t="s">
        <v>918</v>
      </c>
      <c r="C1310" s="3">
        <v>2</v>
      </c>
      <c r="D1310" s="3" t="s">
        <v>1571</v>
      </c>
      <c r="E1310" s="4" t="s">
        <v>1371</v>
      </c>
      <c r="F1310" s="3" t="s">
        <v>812</v>
      </c>
      <c r="G1310" s="3"/>
      <c r="H1310" s="3"/>
      <c r="I1310" s="3" t="s">
        <v>2496</v>
      </c>
      <c r="J1310" s="3">
        <v>13.32</v>
      </c>
      <c r="K1310" s="3">
        <v>2800</v>
      </c>
      <c r="L1310" s="3" t="s">
        <v>25</v>
      </c>
      <c r="M1310" s="3">
        <v>1</v>
      </c>
      <c r="N1310" s="28">
        <f t="shared" si="226"/>
        <v>2.8</v>
      </c>
      <c r="O1310" s="40">
        <f t="shared" si="227"/>
        <v>37.295999999999999</v>
      </c>
      <c r="P1310" s="12">
        <v>0</v>
      </c>
      <c r="Q1310" s="46">
        <f t="shared" si="230"/>
        <v>0</v>
      </c>
      <c r="R1310" s="15"/>
      <c r="S1310" s="3">
        <f t="shared" si="231"/>
        <v>2.8</v>
      </c>
      <c r="T1310" s="30" t="s">
        <v>2502</v>
      </c>
      <c r="U1310" s="41">
        <f t="shared" si="228"/>
        <v>37.295999999999999</v>
      </c>
      <c r="V1310" s="41">
        <f t="shared" si="229"/>
        <v>0</v>
      </c>
      <c r="W1310" s="5"/>
      <c r="X1310" s="3">
        <v>1.54</v>
      </c>
      <c r="Y1310" s="3">
        <f t="shared" si="224"/>
        <v>1.2599999999999998</v>
      </c>
      <c r="Z1310" s="3">
        <f t="shared" si="232"/>
        <v>20.512800000000002</v>
      </c>
      <c r="AA1310">
        <v>1540</v>
      </c>
      <c r="AB1310" s="1">
        <f t="shared" si="225"/>
        <v>1.54</v>
      </c>
    </row>
    <row r="1311" spans="1:28" customFormat="1" ht="43.2" x14ac:dyDescent="0.3">
      <c r="A1311" s="3">
        <f t="shared" si="233"/>
        <v>1294</v>
      </c>
      <c r="B1311" s="4" t="s">
        <v>918</v>
      </c>
      <c r="C1311" s="3">
        <v>2</v>
      </c>
      <c r="D1311" s="3" t="s">
        <v>1571</v>
      </c>
      <c r="E1311" s="4" t="s">
        <v>1372</v>
      </c>
      <c r="F1311" s="3" t="s">
        <v>812</v>
      </c>
      <c r="G1311" s="3"/>
      <c r="H1311" s="3"/>
      <c r="I1311" s="3" t="s">
        <v>2496</v>
      </c>
      <c r="J1311" s="3">
        <v>13.32</v>
      </c>
      <c r="K1311" s="3">
        <v>2800</v>
      </c>
      <c r="L1311" s="3" t="s">
        <v>25</v>
      </c>
      <c r="M1311" s="3">
        <v>1</v>
      </c>
      <c r="N1311" s="28">
        <f t="shared" si="226"/>
        <v>2.8</v>
      </c>
      <c r="O1311" s="40">
        <f t="shared" si="227"/>
        <v>37.295999999999999</v>
      </c>
      <c r="P1311" s="12">
        <v>0</v>
      </c>
      <c r="Q1311" s="46">
        <f t="shared" si="230"/>
        <v>0</v>
      </c>
      <c r="R1311" s="15"/>
      <c r="S1311" s="3">
        <f t="shared" si="231"/>
        <v>2.8</v>
      </c>
      <c r="T1311" s="30" t="s">
        <v>2502</v>
      </c>
      <c r="U1311" s="41">
        <f t="shared" si="228"/>
        <v>37.295999999999999</v>
      </c>
      <c r="V1311" s="41">
        <f t="shared" si="229"/>
        <v>0</v>
      </c>
      <c r="W1311" s="5"/>
      <c r="X1311" s="3">
        <v>1.4</v>
      </c>
      <c r="Y1311" s="3">
        <f t="shared" si="224"/>
        <v>1.4</v>
      </c>
      <c r="Z1311" s="3">
        <f t="shared" si="232"/>
        <v>18.648</v>
      </c>
      <c r="AA1311">
        <v>1400</v>
      </c>
      <c r="AB1311" s="1">
        <f t="shared" si="225"/>
        <v>1.4</v>
      </c>
    </row>
    <row r="1312" spans="1:28" customFormat="1" ht="43.2" x14ac:dyDescent="0.3">
      <c r="A1312" s="3">
        <f t="shared" si="233"/>
        <v>1295</v>
      </c>
      <c r="B1312" s="4" t="s">
        <v>918</v>
      </c>
      <c r="C1312" s="3">
        <v>2</v>
      </c>
      <c r="D1312" s="3" t="s">
        <v>1571</v>
      </c>
      <c r="E1312" s="4" t="s">
        <v>1373</v>
      </c>
      <c r="F1312" s="3" t="s">
        <v>812</v>
      </c>
      <c r="G1312" s="3"/>
      <c r="H1312" s="3"/>
      <c r="I1312" s="3" t="s">
        <v>2496</v>
      </c>
      <c r="J1312" s="3">
        <v>13.32</v>
      </c>
      <c r="K1312" s="3">
        <v>2800</v>
      </c>
      <c r="L1312" s="3" t="s">
        <v>25</v>
      </c>
      <c r="M1312" s="3">
        <v>1</v>
      </c>
      <c r="N1312" s="28">
        <f t="shared" si="226"/>
        <v>2.8</v>
      </c>
      <c r="O1312" s="40">
        <f t="shared" si="227"/>
        <v>37.295999999999999</v>
      </c>
      <c r="P1312" s="12">
        <v>0</v>
      </c>
      <c r="Q1312" s="46">
        <f t="shared" si="230"/>
        <v>0</v>
      </c>
      <c r="R1312" s="15"/>
      <c r="S1312" s="3">
        <f t="shared" si="231"/>
        <v>2.8</v>
      </c>
      <c r="T1312" s="30" t="s">
        <v>2502</v>
      </c>
      <c r="U1312" s="41">
        <f t="shared" si="228"/>
        <v>37.295999999999999</v>
      </c>
      <c r="V1312" s="41">
        <f t="shared" si="229"/>
        <v>0</v>
      </c>
      <c r="W1312" s="5"/>
      <c r="X1312" s="3">
        <v>1.4</v>
      </c>
      <c r="Y1312" s="3">
        <f t="shared" si="224"/>
        <v>1.4</v>
      </c>
      <c r="Z1312" s="3">
        <f t="shared" si="232"/>
        <v>18.648</v>
      </c>
      <c r="AA1312">
        <v>1400</v>
      </c>
      <c r="AB1312" s="1">
        <f t="shared" si="225"/>
        <v>1.4</v>
      </c>
    </row>
    <row r="1313" spans="1:28" customFormat="1" ht="43.2" x14ac:dyDescent="0.3">
      <c r="A1313" s="3">
        <f t="shared" si="233"/>
        <v>1296</v>
      </c>
      <c r="B1313" s="4" t="s">
        <v>918</v>
      </c>
      <c r="C1313" s="3">
        <v>2</v>
      </c>
      <c r="D1313" s="3" t="s">
        <v>1571</v>
      </c>
      <c r="E1313" s="4" t="s">
        <v>1374</v>
      </c>
      <c r="F1313" s="3" t="s">
        <v>812</v>
      </c>
      <c r="G1313" s="3"/>
      <c r="H1313" s="3"/>
      <c r="I1313" s="3" t="s">
        <v>2496</v>
      </c>
      <c r="J1313" s="3">
        <v>13.32</v>
      </c>
      <c r="K1313" s="3">
        <v>2800</v>
      </c>
      <c r="L1313" s="3" t="s">
        <v>25</v>
      </c>
      <c r="M1313" s="3">
        <v>1</v>
      </c>
      <c r="N1313" s="28">
        <f t="shared" si="226"/>
        <v>2.8</v>
      </c>
      <c r="O1313" s="40">
        <f t="shared" si="227"/>
        <v>37.295999999999999</v>
      </c>
      <c r="P1313" s="12">
        <v>0</v>
      </c>
      <c r="Q1313" s="46">
        <f t="shared" si="230"/>
        <v>0</v>
      </c>
      <c r="R1313" s="15"/>
      <c r="S1313" s="3">
        <f t="shared" si="231"/>
        <v>2.8</v>
      </c>
      <c r="T1313" s="30" t="s">
        <v>2502</v>
      </c>
      <c r="U1313" s="41">
        <f t="shared" si="228"/>
        <v>37.295999999999999</v>
      </c>
      <c r="V1313" s="41">
        <f t="shared" si="229"/>
        <v>0</v>
      </c>
      <c r="W1313" s="5"/>
      <c r="X1313" s="3">
        <v>1.4</v>
      </c>
      <c r="Y1313" s="3">
        <f t="shared" si="224"/>
        <v>1.4</v>
      </c>
      <c r="Z1313" s="3">
        <f t="shared" si="232"/>
        <v>18.648</v>
      </c>
      <c r="AA1313">
        <v>1400</v>
      </c>
      <c r="AB1313" s="1">
        <f t="shared" si="225"/>
        <v>1.4</v>
      </c>
    </row>
    <row r="1314" spans="1:28" customFormat="1" ht="43.2" x14ac:dyDescent="0.3">
      <c r="A1314" s="3">
        <f t="shared" si="233"/>
        <v>1297</v>
      </c>
      <c r="B1314" s="4" t="s">
        <v>918</v>
      </c>
      <c r="C1314" s="3">
        <v>2</v>
      </c>
      <c r="D1314" s="3" t="s">
        <v>1571</v>
      </c>
      <c r="E1314" s="4" t="s">
        <v>1375</v>
      </c>
      <c r="F1314" s="3" t="s">
        <v>812</v>
      </c>
      <c r="G1314" s="3"/>
      <c r="H1314" s="3"/>
      <c r="I1314" s="3" t="s">
        <v>2496</v>
      </c>
      <c r="J1314" s="3">
        <v>13.32</v>
      </c>
      <c r="K1314" s="3">
        <v>2800</v>
      </c>
      <c r="L1314" s="3" t="s">
        <v>25</v>
      </c>
      <c r="M1314" s="3">
        <v>1</v>
      </c>
      <c r="N1314" s="28">
        <f t="shared" si="226"/>
        <v>2.8</v>
      </c>
      <c r="O1314" s="40">
        <f t="shared" si="227"/>
        <v>37.295999999999999</v>
      </c>
      <c r="P1314" s="12">
        <v>0</v>
      </c>
      <c r="Q1314" s="46">
        <f t="shared" si="230"/>
        <v>0</v>
      </c>
      <c r="R1314" s="15"/>
      <c r="S1314" s="3">
        <f t="shared" si="231"/>
        <v>2.8</v>
      </c>
      <c r="T1314" s="30" t="s">
        <v>2502</v>
      </c>
      <c r="U1314" s="41">
        <f t="shared" si="228"/>
        <v>37.295999999999999</v>
      </c>
      <c r="V1314" s="41">
        <f t="shared" si="229"/>
        <v>0</v>
      </c>
      <c r="W1314" s="5"/>
      <c r="X1314" s="3">
        <v>1.4</v>
      </c>
      <c r="Y1314" s="3">
        <f t="shared" si="224"/>
        <v>1.4</v>
      </c>
      <c r="Z1314" s="3">
        <f t="shared" si="232"/>
        <v>18.648</v>
      </c>
      <c r="AA1314">
        <v>1400</v>
      </c>
      <c r="AB1314" s="1">
        <f t="shared" si="225"/>
        <v>1.4</v>
      </c>
    </row>
    <row r="1315" spans="1:28" customFormat="1" ht="43.2" x14ac:dyDescent="0.3">
      <c r="A1315" s="3">
        <f t="shared" si="233"/>
        <v>1298</v>
      </c>
      <c r="B1315" s="4" t="s">
        <v>918</v>
      </c>
      <c r="C1315" s="3">
        <v>2</v>
      </c>
      <c r="D1315" s="3" t="s">
        <v>1571</v>
      </c>
      <c r="E1315" s="4" t="s">
        <v>1376</v>
      </c>
      <c r="F1315" s="3" t="s">
        <v>812</v>
      </c>
      <c r="G1315" s="3"/>
      <c r="H1315" s="3"/>
      <c r="I1315" s="3" t="s">
        <v>2496</v>
      </c>
      <c r="J1315" s="3">
        <v>13.32</v>
      </c>
      <c r="K1315" s="3">
        <v>2800</v>
      </c>
      <c r="L1315" s="3" t="s">
        <v>25</v>
      </c>
      <c r="M1315" s="3">
        <v>1</v>
      </c>
      <c r="N1315" s="28">
        <f t="shared" si="226"/>
        <v>2.8</v>
      </c>
      <c r="O1315" s="40">
        <f t="shared" si="227"/>
        <v>37.295999999999999</v>
      </c>
      <c r="P1315" s="12">
        <v>0</v>
      </c>
      <c r="Q1315" s="46">
        <f t="shared" si="230"/>
        <v>0</v>
      </c>
      <c r="R1315" s="15"/>
      <c r="S1315" s="3">
        <f t="shared" si="231"/>
        <v>2.8</v>
      </c>
      <c r="T1315" s="30" t="s">
        <v>2502</v>
      </c>
      <c r="U1315" s="41">
        <f t="shared" si="228"/>
        <v>37.295999999999999</v>
      </c>
      <c r="V1315" s="41">
        <f t="shared" si="229"/>
        <v>0</v>
      </c>
      <c r="W1315" s="5"/>
      <c r="X1315" s="3">
        <v>1.4</v>
      </c>
      <c r="Y1315" s="3">
        <f t="shared" si="224"/>
        <v>1.4</v>
      </c>
      <c r="Z1315" s="3">
        <f t="shared" si="232"/>
        <v>18.648</v>
      </c>
      <c r="AA1315">
        <v>1400</v>
      </c>
      <c r="AB1315" s="1">
        <f t="shared" si="225"/>
        <v>1.4</v>
      </c>
    </row>
    <row r="1316" spans="1:28" customFormat="1" ht="43.2" x14ac:dyDescent="0.3">
      <c r="A1316" s="3">
        <f t="shared" si="233"/>
        <v>1299</v>
      </c>
      <c r="B1316" s="4" t="s">
        <v>918</v>
      </c>
      <c r="C1316" s="3">
        <v>2</v>
      </c>
      <c r="D1316" s="3" t="s">
        <v>1571</v>
      </c>
      <c r="E1316" s="4" t="s">
        <v>1377</v>
      </c>
      <c r="F1316" s="3" t="s">
        <v>812</v>
      </c>
      <c r="G1316" s="3"/>
      <c r="H1316" s="3"/>
      <c r="I1316" s="3" t="s">
        <v>2496</v>
      </c>
      <c r="J1316" s="3">
        <v>13.32</v>
      </c>
      <c r="K1316" s="3">
        <v>2800</v>
      </c>
      <c r="L1316" s="3" t="s">
        <v>25</v>
      </c>
      <c r="M1316" s="3">
        <v>1</v>
      </c>
      <c r="N1316" s="28">
        <f t="shared" si="226"/>
        <v>2.8</v>
      </c>
      <c r="O1316" s="40">
        <f t="shared" si="227"/>
        <v>37.295999999999999</v>
      </c>
      <c r="P1316" s="12">
        <v>0</v>
      </c>
      <c r="Q1316" s="46">
        <f t="shared" si="230"/>
        <v>0</v>
      </c>
      <c r="R1316" s="15"/>
      <c r="S1316" s="3">
        <f t="shared" si="231"/>
        <v>2.8</v>
      </c>
      <c r="T1316" s="30" t="s">
        <v>2502</v>
      </c>
      <c r="U1316" s="41">
        <f t="shared" si="228"/>
        <v>37.295999999999999</v>
      </c>
      <c r="V1316" s="41">
        <f t="shared" si="229"/>
        <v>0</v>
      </c>
      <c r="W1316" s="5"/>
      <c r="X1316" s="3">
        <v>1.4</v>
      </c>
      <c r="Y1316" s="3">
        <f t="shared" si="224"/>
        <v>1.4</v>
      </c>
      <c r="Z1316" s="3">
        <f t="shared" si="232"/>
        <v>18.648</v>
      </c>
      <c r="AA1316">
        <v>1400</v>
      </c>
      <c r="AB1316" s="1">
        <f t="shared" si="225"/>
        <v>1.4</v>
      </c>
    </row>
    <row r="1317" spans="1:28" customFormat="1" ht="43.2" x14ac:dyDescent="0.3">
      <c r="A1317" s="3">
        <f t="shared" si="233"/>
        <v>1300</v>
      </c>
      <c r="B1317" s="4" t="s">
        <v>918</v>
      </c>
      <c r="C1317" s="3">
        <v>2</v>
      </c>
      <c r="D1317" s="3" t="s">
        <v>1571</v>
      </c>
      <c r="E1317" s="4" t="s">
        <v>1378</v>
      </c>
      <c r="F1317" s="3" t="s">
        <v>812</v>
      </c>
      <c r="G1317" s="3"/>
      <c r="H1317" s="3"/>
      <c r="I1317" s="3" t="s">
        <v>2496</v>
      </c>
      <c r="J1317" s="3">
        <v>13.32</v>
      </c>
      <c r="K1317" s="3">
        <v>2800</v>
      </c>
      <c r="L1317" s="3" t="s">
        <v>25</v>
      </c>
      <c r="M1317" s="3">
        <v>1</v>
      </c>
      <c r="N1317" s="28">
        <f t="shared" si="226"/>
        <v>2.8</v>
      </c>
      <c r="O1317" s="40">
        <f t="shared" si="227"/>
        <v>37.295999999999999</v>
      </c>
      <c r="P1317" s="12">
        <v>0</v>
      </c>
      <c r="Q1317" s="46">
        <f t="shared" si="230"/>
        <v>0</v>
      </c>
      <c r="R1317" s="15"/>
      <c r="S1317" s="3">
        <f t="shared" si="231"/>
        <v>2.8</v>
      </c>
      <c r="T1317" s="30" t="s">
        <v>2502</v>
      </c>
      <c r="U1317" s="41">
        <f t="shared" si="228"/>
        <v>37.295999999999999</v>
      </c>
      <c r="V1317" s="41">
        <f t="shared" si="229"/>
        <v>0</v>
      </c>
      <c r="W1317" s="5"/>
      <c r="X1317" s="3">
        <v>1.2599999999999998</v>
      </c>
      <c r="Y1317" s="3">
        <f t="shared" si="224"/>
        <v>1.54</v>
      </c>
      <c r="Z1317" s="3">
        <f t="shared" si="232"/>
        <v>16.783199999999997</v>
      </c>
      <c r="AA1317">
        <v>1259.9999999999998</v>
      </c>
      <c r="AB1317" s="1">
        <f t="shared" si="225"/>
        <v>1.2599999999999998</v>
      </c>
    </row>
    <row r="1318" spans="1:28" customFormat="1" ht="43.2" x14ac:dyDescent="0.3">
      <c r="A1318" s="3">
        <f t="shared" si="233"/>
        <v>1301</v>
      </c>
      <c r="B1318" s="4" t="s">
        <v>918</v>
      </c>
      <c r="C1318" s="3">
        <v>2</v>
      </c>
      <c r="D1318" s="3" t="s">
        <v>1571</v>
      </c>
      <c r="E1318" s="4" t="s">
        <v>1379</v>
      </c>
      <c r="F1318" s="3" t="s">
        <v>812</v>
      </c>
      <c r="G1318" s="3"/>
      <c r="H1318" s="3"/>
      <c r="I1318" s="3" t="s">
        <v>2496</v>
      </c>
      <c r="J1318" s="3">
        <v>13.32</v>
      </c>
      <c r="K1318" s="3">
        <v>2800</v>
      </c>
      <c r="L1318" s="3" t="s">
        <v>25</v>
      </c>
      <c r="M1318" s="3">
        <v>1</v>
      </c>
      <c r="N1318" s="28">
        <f t="shared" si="226"/>
        <v>2.8</v>
      </c>
      <c r="O1318" s="40">
        <f t="shared" si="227"/>
        <v>37.295999999999999</v>
      </c>
      <c r="P1318" s="12">
        <v>0</v>
      </c>
      <c r="Q1318" s="46">
        <f t="shared" si="230"/>
        <v>0</v>
      </c>
      <c r="R1318" s="15"/>
      <c r="S1318" s="3">
        <f t="shared" si="231"/>
        <v>2.8</v>
      </c>
      <c r="T1318" s="30" t="s">
        <v>2502</v>
      </c>
      <c r="U1318" s="41">
        <f t="shared" si="228"/>
        <v>37.295999999999999</v>
      </c>
      <c r="V1318" s="41">
        <f t="shared" si="229"/>
        <v>0</v>
      </c>
      <c r="W1318" s="5"/>
      <c r="X1318" s="3">
        <v>1.2599999999999998</v>
      </c>
      <c r="Y1318" s="3">
        <f t="shared" si="224"/>
        <v>1.54</v>
      </c>
      <c r="Z1318" s="3">
        <f t="shared" si="232"/>
        <v>16.783199999999997</v>
      </c>
      <c r="AA1318">
        <v>1259.9999999999998</v>
      </c>
      <c r="AB1318" s="1">
        <f t="shared" si="225"/>
        <v>1.2599999999999998</v>
      </c>
    </row>
    <row r="1319" spans="1:28" customFormat="1" ht="43.2" x14ac:dyDescent="0.3">
      <c r="A1319" s="3">
        <f t="shared" si="233"/>
        <v>1302</v>
      </c>
      <c r="B1319" s="4" t="s">
        <v>918</v>
      </c>
      <c r="C1319" s="3">
        <v>2</v>
      </c>
      <c r="D1319" s="3" t="s">
        <v>1571</v>
      </c>
      <c r="E1319" s="4" t="s">
        <v>1380</v>
      </c>
      <c r="F1319" s="3" t="s">
        <v>812</v>
      </c>
      <c r="G1319" s="3"/>
      <c r="H1319" s="3"/>
      <c r="I1319" s="3" t="s">
        <v>2496</v>
      </c>
      <c r="J1319" s="3">
        <v>13.32</v>
      </c>
      <c r="K1319" s="3">
        <v>2800</v>
      </c>
      <c r="L1319" s="3" t="s">
        <v>25</v>
      </c>
      <c r="M1319" s="3">
        <v>1</v>
      </c>
      <c r="N1319" s="28">
        <f t="shared" si="226"/>
        <v>2.8</v>
      </c>
      <c r="O1319" s="40">
        <f t="shared" si="227"/>
        <v>37.295999999999999</v>
      </c>
      <c r="P1319" s="12">
        <v>0</v>
      </c>
      <c r="Q1319" s="46">
        <f t="shared" si="230"/>
        <v>0</v>
      </c>
      <c r="R1319" s="15"/>
      <c r="S1319" s="3">
        <f t="shared" si="231"/>
        <v>2.8</v>
      </c>
      <c r="T1319" s="30" t="s">
        <v>2502</v>
      </c>
      <c r="U1319" s="41">
        <f t="shared" si="228"/>
        <v>37.295999999999999</v>
      </c>
      <c r="V1319" s="41">
        <f t="shared" si="229"/>
        <v>0</v>
      </c>
      <c r="W1319" s="5"/>
      <c r="X1319" s="3">
        <v>1.2599999999999998</v>
      </c>
      <c r="Y1319" s="3">
        <f t="shared" si="224"/>
        <v>1.54</v>
      </c>
      <c r="Z1319" s="3">
        <f t="shared" si="232"/>
        <v>16.783199999999997</v>
      </c>
      <c r="AA1319">
        <v>1259.9999999999998</v>
      </c>
      <c r="AB1319" s="1">
        <f t="shared" si="225"/>
        <v>1.2599999999999998</v>
      </c>
    </row>
    <row r="1320" spans="1:28" customFormat="1" ht="43.2" x14ac:dyDescent="0.3">
      <c r="A1320" s="3">
        <f t="shared" si="233"/>
        <v>1303</v>
      </c>
      <c r="B1320" s="4" t="s">
        <v>918</v>
      </c>
      <c r="C1320" s="3">
        <v>2</v>
      </c>
      <c r="D1320" s="3" t="s">
        <v>1571</v>
      </c>
      <c r="E1320" s="4" t="s">
        <v>1381</v>
      </c>
      <c r="F1320" s="3" t="s">
        <v>812</v>
      </c>
      <c r="G1320" s="3"/>
      <c r="H1320" s="3"/>
      <c r="I1320" s="3" t="s">
        <v>2496</v>
      </c>
      <c r="J1320" s="3">
        <v>13.32</v>
      </c>
      <c r="K1320" s="3">
        <v>2800</v>
      </c>
      <c r="L1320" s="3" t="s">
        <v>25</v>
      </c>
      <c r="M1320" s="3">
        <v>1</v>
      </c>
      <c r="N1320" s="28">
        <f t="shared" si="226"/>
        <v>2.8</v>
      </c>
      <c r="O1320" s="40">
        <f t="shared" si="227"/>
        <v>37.295999999999999</v>
      </c>
      <c r="P1320" s="12">
        <v>0</v>
      </c>
      <c r="Q1320" s="46">
        <f t="shared" si="230"/>
        <v>0</v>
      </c>
      <c r="R1320" s="15"/>
      <c r="S1320" s="3">
        <f t="shared" si="231"/>
        <v>2.8</v>
      </c>
      <c r="T1320" s="30" t="s">
        <v>2502</v>
      </c>
      <c r="U1320" s="41">
        <f t="shared" si="228"/>
        <v>37.295999999999999</v>
      </c>
      <c r="V1320" s="41">
        <f t="shared" si="229"/>
        <v>0</v>
      </c>
      <c r="W1320" s="5"/>
      <c r="X1320" s="3">
        <v>1.2599999999999998</v>
      </c>
      <c r="Y1320" s="3">
        <f t="shared" si="224"/>
        <v>1.54</v>
      </c>
      <c r="Z1320" s="3">
        <f t="shared" si="232"/>
        <v>16.783199999999997</v>
      </c>
      <c r="AA1320">
        <v>1259.9999999999998</v>
      </c>
      <c r="AB1320" s="1">
        <f t="shared" si="225"/>
        <v>1.2599999999999998</v>
      </c>
    </row>
    <row r="1321" spans="1:28" customFormat="1" ht="43.2" x14ac:dyDescent="0.3">
      <c r="A1321" s="3">
        <f t="shared" si="233"/>
        <v>1304</v>
      </c>
      <c r="B1321" s="4" t="s">
        <v>918</v>
      </c>
      <c r="C1321" s="3">
        <v>2</v>
      </c>
      <c r="D1321" s="3" t="s">
        <v>1571</v>
      </c>
      <c r="E1321" s="4" t="s">
        <v>1382</v>
      </c>
      <c r="F1321" s="3" t="s">
        <v>812</v>
      </c>
      <c r="G1321" s="3"/>
      <c r="H1321" s="3"/>
      <c r="I1321" s="3" t="s">
        <v>2496</v>
      </c>
      <c r="J1321" s="3">
        <v>13.32</v>
      </c>
      <c r="K1321" s="3">
        <v>2800</v>
      </c>
      <c r="L1321" s="3" t="s">
        <v>25</v>
      </c>
      <c r="M1321" s="3">
        <v>1</v>
      </c>
      <c r="N1321" s="28">
        <f t="shared" si="226"/>
        <v>2.8</v>
      </c>
      <c r="O1321" s="40">
        <f t="shared" si="227"/>
        <v>37.295999999999999</v>
      </c>
      <c r="P1321" s="12">
        <v>0</v>
      </c>
      <c r="Q1321" s="46">
        <f t="shared" si="230"/>
        <v>0</v>
      </c>
      <c r="R1321" s="15"/>
      <c r="S1321" s="3">
        <f t="shared" si="231"/>
        <v>2.8</v>
      </c>
      <c r="T1321" s="30" t="s">
        <v>2502</v>
      </c>
      <c r="U1321" s="41">
        <f t="shared" si="228"/>
        <v>37.295999999999999</v>
      </c>
      <c r="V1321" s="41">
        <f t="shared" si="229"/>
        <v>0</v>
      </c>
      <c r="W1321" s="5"/>
      <c r="X1321" s="3">
        <v>1.2599999999999998</v>
      </c>
      <c r="Y1321" s="3">
        <f t="shared" si="224"/>
        <v>1.54</v>
      </c>
      <c r="Z1321" s="3">
        <f t="shared" si="232"/>
        <v>16.783199999999997</v>
      </c>
      <c r="AA1321">
        <v>1259.9999999999998</v>
      </c>
      <c r="AB1321" s="1">
        <f t="shared" si="225"/>
        <v>1.2599999999999998</v>
      </c>
    </row>
    <row r="1322" spans="1:28" customFormat="1" ht="43.2" x14ac:dyDescent="0.3">
      <c r="A1322" s="3">
        <f t="shared" si="233"/>
        <v>1305</v>
      </c>
      <c r="B1322" s="4" t="s">
        <v>918</v>
      </c>
      <c r="C1322" s="3">
        <v>2</v>
      </c>
      <c r="D1322" s="3" t="s">
        <v>1571</v>
      </c>
      <c r="E1322" s="4" t="s">
        <v>1383</v>
      </c>
      <c r="F1322" s="3" t="s">
        <v>812</v>
      </c>
      <c r="G1322" s="3"/>
      <c r="H1322" s="3"/>
      <c r="I1322" s="3" t="s">
        <v>2496</v>
      </c>
      <c r="J1322" s="3">
        <v>13.32</v>
      </c>
      <c r="K1322" s="3">
        <v>3050</v>
      </c>
      <c r="L1322" s="3" t="s">
        <v>25</v>
      </c>
      <c r="M1322" s="3">
        <v>1</v>
      </c>
      <c r="N1322" s="28">
        <f t="shared" si="226"/>
        <v>3.05</v>
      </c>
      <c r="O1322" s="40">
        <f t="shared" si="227"/>
        <v>40.625999999999998</v>
      </c>
      <c r="P1322" s="12">
        <v>0</v>
      </c>
      <c r="Q1322" s="46">
        <f t="shared" si="230"/>
        <v>0</v>
      </c>
      <c r="R1322" s="15"/>
      <c r="S1322" s="3">
        <f t="shared" si="231"/>
        <v>3.05</v>
      </c>
      <c r="T1322" s="30" t="s">
        <v>2502</v>
      </c>
      <c r="U1322" s="41">
        <f t="shared" si="228"/>
        <v>40.625999999999998</v>
      </c>
      <c r="V1322" s="41">
        <f t="shared" si="229"/>
        <v>0</v>
      </c>
      <c r="W1322" s="5"/>
      <c r="X1322" s="3">
        <v>1.3724999999999998</v>
      </c>
      <c r="Y1322" s="3">
        <f t="shared" si="224"/>
        <v>1.6775</v>
      </c>
      <c r="Z1322" s="3">
        <f t="shared" si="232"/>
        <v>18.281699999999997</v>
      </c>
      <c r="AA1322">
        <v>1372.4999999999998</v>
      </c>
      <c r="AB1322" s="1">
        <f t="shared" si="225"/>
        <v>1.3724999999999998</v>
      </c>
    </row>
    <row r="1323" spans="1:28" customFormat="1" ht="43.2" x14ac:dyDescent="0.3">
      <c r="A1323" s="3">
        <f t="shared" si="233"/>
        <v>1306</v>
      </c>
      <c r="B1323" s="4" t="s">
        <v>918</v>
      </c>
      <c r="C1323" s="3">
        <v>2</v>
      </c>
      <c r="D1323" s="3" t="s">
        <v>1571</v>
      </c>
      <c r="E1323" s="4" t="s">
        <v>1384</v>
      </c>
      <c r="F1323" s="3" t="s">
        <v>812</v>
      </c>
      <c r="G1323" s="3"/>
      <c r="H1323" s="3"/>
      <c r="I1323" s="3" t="s">
        <v>2496</v>
      </c>
      <c r="J1323" s="3">
        <v>13.32</v>
      </c>
      <c r="K1323" s="3">
        <v>3050</v>
      </c>
      <c r="L1323" s="3" t="s">
        <v>25</v>
      </c>
      <c r="M1323" s="3">
        <v>1</v>
      </c>
      <c r="N1323" s="28">
        <f t="shared" si="226"/>
        <v>3.05</v>
      </c>
      <c r="O1323" s="40">
        <f t="shared" si="227"/>
        <v>40.625999999999998</v>
      </c>
      <c r="P1323" s="12">
        <v>0</v>
      </c>
      <c r="Q1323" s="46">
        <f t="shared" si="230"/>
        <v>0</v>
      </c>
      <c r="R1323" s="15"/>
      <c r="S1323" s="3">
        <f t="shared" si="231"/>
        <v>3.05</v>
      </c>
      <c r="T1323" s="30" t="s">
        <v>2502</v>
      </c>
      <c r="U1323" s="41">
        <f t="shared" si="228"/>
        <v>40.625999999999998</v>
      </c>
      <c r="V1323" s="41">
        <f t="shared" si="229"/>
        <v>0</v>
      </c>
      <c r="W1323" s="5"/>
      <c r="X1323" s="3">
        <v>1.3724999999999998</v>
      </c>
      <c r="Y1323" s="3">
        <f t="shared" si="224"/>
        <v>1.6775</v>
      </c>
      <c r="Z1323" s="3">
        <f t="shared" si="232"/>
        <v>18.281699999999997</v>
      </c>
      <c r="AA1323">
        <v>1372.4999999999998</v>
      </c>
      <c r="AB1323" s="1">
        <f t="shared" si="225"/>
        <v>1.3724999999999998</v>
      </c>
    </row>
    <row r="1324" spans="1:28" customFormat="1" ht="43.2" x14ac:dyDescent="0.3">
      <c r="A1324" s="3">
        <f t="shared" si="233"/>
        <v>1307</v>
      </c>
      <c r="B1324" s="4" t="s">
        <v>918</v>
      </c>
      <c r="C1324" s="3">
        <v>2</v>
      </c>
      <c r="D1324" s="3" t="s">
        <v>1571</v>
      </c>
      <c r="E1324" s="4" t="s">
        <v>1385</v>
      </c>
      <c r="F1324" s="3" t="s">
        <v>812</v>
      </c>
      <c r="G1324" s="3"/>
      <c r="H1324" s="3"/>
      <c r="I1324" s="3" t="s">
        <v>2496</v>
      </c>
      <c r="J1324" s="3">
        <v>13.32</v>
      </c>
      <c r="K1324" s="3">
        <v>3050</v>
      </c>
      <c r="L1324" s="3" t="s">
        <v>25</v>
      </c>
      <c r="M1324" s="3">
        <v>1</v>
      </c>
      <c r="N1324" s="28">
        <f t="shared" si="226"/>
        <v>3.05</v>
      </c>
      <c r="O1324" s="40">
        <f t="shared" si="227"/>
        <v>40.625999999999998</v>
      </c>
      <c r="P1324" s="12">
        <v>0</v>
      </c>
      <c r="Q1324" s="46">
        <f t="shared" si="230"/>
        <v>0</v>
      </c>
      <c r="R1324" s="15"/>
      <c r="S1324" s="3">
        <f t="shared" si="231"/>
        <v>3.05</v>
      </c>
      <c r="T1324" s="30" t="s">
        <v>2502</v>
      </c>
      <c r="U1324" s="41">
        <f t="shared" si="228"/>
        <v>40.625999999999998</v>
      </c>
      <c r="V1324" s="41">
        <f t="shared" si="229"/>
        <v>0</v>
      </c>
      <c r="W1324" s="5"/>
      <c r="X1324" s="3">
        <v>1.3724999999999998</v>
      </c>
      <c r="Y1324" s="3">
        <f t="shared" si="224"/>
        <v>1.6775</v>
      </c>
      <c r="Z1324" s="3">
        <f t="shared" si="232"/>
        <v>18.281699999999997</v>
      </c>
      <c r="AA1324">
        <v>1372.4999999999998</v>
      </c>
      <c r="AB1324" s="1">
        <f t="shared" si="225"/>
        <v>1.3724999999999998</v>
      </c>
    </row>
    <row r="1325" spans="1:28" customFormat="1" ht="43.2" x14ac:dyDescent="0.3">
      <c r="A1325" s="3">
        <f t="shared" si="233"/>
        <v>1308</v>
      </c>
      <c r="B1325" s="4" t="s">
        <v>918</v>
      </c>
      <c r="C1325" s="3">
        <v>2</v>
      </c>
      <c r="D1325" s="3" t="s">
        <v>1571</v>
      </c>
      <c r="E1325" s="4" t="s">
        <v>1386</v>
      </c>
      <c r="F1325" s="3" t="s">
        <v>812</v>
      </c>
      <c r="G1325" s="3"/>
      <c r="H1325" s="3"/>
      <c r="I1325" s="3" t="s">
        <v>2496</v>
      </c>
      <c r="J1325" s="3">
        <v>13.32</v>
      </c>
      <c r="K1325" s="3">
        <v>3050</v>
      </c>
      <c r="L1325" s="3" t="s">
        <v>25</v>
      </c>
      <c r="M1325" s="3">
        <v>1</v>
      </c>
      <c r="N1325" s="28">
        <f t="shared" si="226"/>
        <v>3.05</v>
      </c>
      <c r="O1325" s="40">
        <f t="shared" si="227"/>
        <v>40.625999999999998</v>
      </c>
      <c r="P1325" s="12">
        <v>0</v>
      </c>
      <c r="Q1325" s="46">
        <f t="shared" si="230"/>
        <v>0</v>
      </c>
      <c r="R1325" s="15"/>
      <c r="S1325" s="3">
        <f t="shared" si="231"/>
        <v>3.05</v>
      </c>
      <c r="T1325" s="30" t="s">
        <v>2502</v>
      </c>
      <c r="U1325" s="41">
        <f t="shared" si="228"/>
        <v>40.625999999999998</v>
      </c>
      <c r="V1325" s="41">
        <f t="shared" si="229"/>
        <v>0</v>
      </c>
      <c r="W1325" s="5"/>
      <c r="X1325" s="3">
        <v>1.3724999999999998</v>
      </c>
      <c r="Y1325" s="3">
        <f t="shared" ref="Y1325:Y1388" si="234">N1325-X1325</f>
        <v>1.6775</v>
      </c>
      <c r="Z1325" s="3">
        <f t="shared" si="232"/>
        <v>18.281699999999997</v>
      </c>
      <c r="AA1325">
        <v>1372.4999999999998</v>
      </c>
      <c r="AB1325" s="1">
        <f t="shared" si="225"/>
        <v>1.3724999999999998</v>
      </c>
    </row>
    <row r="1326" spans="1:28" customFormat="1" ht="43.2" x14ac:dyDescent="0.3">
      <c r="A1326" s="3">
        <f t="shared" si="233"/>
        <v>1309</v>
      </c>
      <c r="B1326" s="4" t="s">
        <v>918</v>
      </c>
      <c r="C1326" s="3">
        <v>2</v>
      </c>
      <c r="D1326" s="3" t="s">
        <v>1571</v>
      </c>
      <c r="E1326" s="4" t="s">
        <v>1387</v>
      </c>
      <c r="F1326" s="3" t="s">
        <v>812</v>
      </c>
      <c r="G1326" s="3"/>
      <c r="H1326" s="3"/>
      <c r="I1326" s="3" t="s">
        <v>2496</v>
      </c>
      <c r="J1326" s="3">
        <v>13.32</v>
      </c>
      <c r="K1326" s="3">
        <v>3050</v>
      </c>
      <c r="L1326" s="3" t="s">
        <v>25</v>
      </c>
      <c r="M1326" s="3">
        <v>1</v>
      </c>
      <c r="N1326" s="28">
        <f t="shared" si="226"/>
        <v>3.05</v>
      </c>
      <c r="O1326" s="40">
        <f t="shared" si="227"/>
        <v>40.625999999999998</v>
      </c>
      <c r="P1326" s="12">
        <v>0</v>
      </c>
      <c r="Q1326" s="46">
        <f t="shared" si="230"/>
        <v>0</v>
      </c>
      <c r="R1326" s="15"/>
      <c r="S1326" s="3">
        <f t="shared" si="231"/>
        <v>3.05</v>
      </c>
      <c r="T1326" s="30" t="s">
        <v>2502</v>
      </c>
      <c r="U1326" s="41">
        <f t="shared" si="228"/>
        <v>40.625999999999998</v>
      </c>
      <c r="V1326" s="41">
        <f t="shared" si="229"/>
        <v>0</v>
      </c>
      <c r="W1326" s="5"/>
      <c r="X1326" s="3">
        <v>1.3724999999999998</v>
      </c>
      <c r="Y1326" s="3">
        <f t="shared" si="234"/>
        <v>1.6775</v>
      </c>
      <c r="Z1326" s="3">
        <f t="shared" si="232"/>
        <v>18.281699999999997</v>
      </c>
      <c r="AA1326">
        <v>1372.4999999999998</v>
      </c>
      <c r="AB1326" s="1">
        <f t="shared" si="225"/>
        <v>1.3724999999999998</v>
      </c>
    </row>
    <row r="1327" spans="1:28" customFormat="1" ht="43.2" x14ac:dyDescent="0.3">
      <c r="A1327" s="3">
        <f t="shared" si="233"/>
        <v>1310</v>
      </c>
      <c r="B1327" s="4" t="s">
        <v>918</v>
      </c>
      <c r="C1327" s="3">
        <v>2</v>
      </c>
      <c r="D1327" s="3" t="s">
        <v>1571</v>
      </c>
      <c r="E1327" s="4" t="s">
        <v>1388</v>
      </c>
      <c r="F1327" s="3" t="s">
        <v>812</v>
      </c>
      <c r="G1327" s="3"/>
      <c r="H1327" s="3"/>
      <c r="I1327" s="3" t="s">
        <v>2496</v>
      </c>
      <c r="J1327" s="3">
        <v>13.32</v>
      </c>
      <c r="K1327" s="3">
        <v>3050</v>
      </c>
      <c r="L1327" s="3" t="s">
        <v>25</v>
      </c>
      <c r="M1327" s="3">
        <v>1</v>
      </c>
      <c r="N1327" s="28">
        <f t="shared" si="226"/>
        <v>3.05</v>
      </c>
      <c r="O1327" s="40">
        <f t="shared" si="227"/>
        <v>40.625999999999998</v>
      </c>
      <c r="P1327" s="12">
        <v>0</v>
      </c>
      <c r="Q1327" s="46">
        <f t="shared" si="230"/>
        <v>0</v>
      </c>
      <c r="R1327" s="15"/>
      <c r="S1327" s="3">
        <f t="shared" si="231"/>
        <v>3.05</v>
      </c>
      <c r="T1327" s="30" t="s">
        <v>2502</v>
      </c>
      <c r="U1327" s="41">
        <f t="shared" si="228"/>
        <v>40.625999999999998</v>
      </c>
      <c r="V1327" s="41">
        <f t="shared" si="229"/>
        <v>0</v>
      </c>
      <c r="W1327" s="5"/>
      <c r="X1327" s="3">
        <v>1.3724999999999998</v>
      </c>
      <c r="Y1327" s="3">
        <f t="shared" si="234"/>
        <v>1.6775</v>
      </c>
      <c r="Z1327" s="3">
        <f t="shared" si="232"/>
        <v>18.281699999999997</v>
      </c>
      <c r="AA1327">
        <v>1372.4999999999998</v>
      </c>
      <c r="AB1327" s="1">
        <f t="shared" si="225"/>
        <v>1.3724999999999998</v>
      </c>
    </row>
    <row r="1328" spans="1:28" customFormat="1" ht="43.2" x14ac:dyDescent="0.3">
      <c r="A1328" s="3">
        <f t="shared" si="233"/>
        <v>1311</v>
      </c>
      <c r="B1328" s="4" t="s">
        <v>918</v>
      </c>
      <c r="C1328" s="3">
        <v>2</v>
      </c>
      <c r="D1328" s="3" t="s">
        <v>1571</v>
      </c>
      <c r="E1328" s="4" t="s">
        <v>1389</v>
      </c>
      <c r="F1328" s="3" t="s">
        <v>812</v>
      </c>
      <c r="G1328" s="3"/>
      <c r="H1328" s="3"/>
      <c r="I1328" s="3" t="s">
        <v>2496</v>
      </c>
      <c r="J1328" s="3">
        <v>13.32</v>
      </c>
      <c r="K1328" s="3">
        <v>3050</v>
      </c>
      <c r="L1328" s="3" t="s">
        <v>25</v>
      </c>
      <c r="M1328" s="3">
        <v>1</v>
      </c>
      <c r="N1328" s="28">
        <f t="shared" si="226"/>
        <v>3.05</v>
      </c>
      <c r="O1328" s="40">
        <f t="shared" si="227"/>
        <v>40.625999999999998</v>
      </c>
      <c r="P1328" s="12">
        <v>0</v>
      </c>
      <c r="Q1328" s="46">
        <f t="shared" si="230"/>
        <v>0</v>
      </c>
      <c r="R1328" s="15"/>
      <c r="S1328" s="3">
        <f t="shared" si="231"/>
        <v>3.05</v>
      </c>
      <c r="T1328" s="30" t="s">
        <v>2502</v>
      </c>
      <c r="U1328" s="41">
        <f t="shared" si="228"/>
        <v>40.625999999999998</v>
      </c>
      <c r="V1328" s="41">
        <f t="shared" si="229"/>
        <v>0</v>
      </c>
      <c r="W1328" s="5"/>
      <c r="X1328" s="3">
        <v>1.6775</v>
      </c>
      <c r="Y1328" s="3">
        <f t="shared" si="234"/>
        <v>1.3724999999999998</v>
      </c>
      <c r="Z1328" s="3">
        <f t="shared" si="232"/>
        <v>22.3443</v>
      </c>
      <c r="AA1328">
        <v>1677.5</v>
      </c>
      <c r="AB1328" s="1">
        <f t="shared" si="225"/>
        <v>1.6775</v>
      </c>
    </row>
    <row r="1329" spans="1:28" customFormat="1" ht="43.2" x14ac:dyDescent="0.3">
      <c r="A1329" s="3">
        <f t="shared" si="233"/>
        <v>1312</v>
      </c>
      <c r="B1329" s="4" t="s">
        <v>918</v>
      </c>
      <c r="C1329" s="3">
        <v>2</v>
      </c>
      <c r="D1329" s="3" t="s">
        <v>1572</v>
      </c>
      <c r="E1329" s="4" t="s">
        <v>1330</v>
      </c>
      <c r="F1329" s="3" t="s">
        <v>1173</v>
      </c>
      <c r="G1329" s="3" t="s">
        <v>2329</v>
      </c>
      <c r="H1329" s="3" t="s">
        <v>2479</v>
      </c>
      <c r="I1329" s="3" t="s">
        <v>2496</v>
      </c>
      <c r="J1329" s="3">
        <v>79.7</v>
      </c>
      <c r="K1329" s="3">
        <v>6000</v>
      </c>
      <c r="L1329" s="3" t="s">
        <v>25</v>
      </c>
      <c r="M1329" s="3">
        <v>1</v>
      </c>
      <c r="N1329" s="28">
        <f t="shared" si="226"/>
        <v>6</v>
      </c>
      <c r="O1329" s="28">
        <f t="shared" si="227"/>
        <v>478.20000000000005</v>
      </c>
      <c r="P1329" s="12">
        <v>0</v>
      </c>
      <c r="Q1329" s="46">
        <f t="shared" si="230"/>
        <v>0</v>
      </c>
      <c r="R1329" s="15"/>
      <c r="S1329" s="3">
        <f t="shared" si="231"/>
        <v>6</v>
      </c>
      <c r="T1329" s="45" t="s">
        <v>2502</v>
      </c>
      <c r="U1329" s="47">
        <f t="shared" si="228"/>
        <v>478.20000000000005</v>
      </c>
      <c r="V1329" s="47">
        <f t="shared" si="229"/>
        <v>0</v>
      </c>
      <c r="W1329" s="5"/>
      <c r="X1329" s="3">
        <v>2.6999999999999997</v>
      </c>
      <c r="Y1329" s="3">
        <f t="shared" si="234"/>
        <v>3.3000000000000003</v>
      </c>
      <c r="Z1329" s="3">
        <f t="shared" si="232"/>
        <v>215.19</v>
      </c>
      <c r="AA1329">
        <v>2699.9999999999995</v>
      </c>
      <c r="AB1329" s="1">
        <f t="shared" si="225"/>
        <v>2.6999999999999997</v>
      </c>
    </row>
    <row r="1330" spans="1:28" customFormat="1" ht="43.2" x14ac:dyDescent="0.3">
      <c r="A1330" s="3">
        <f t="shared" si="233"/>
        <v>1313</v>
      </c>
      <c r="B1330" s="4" t="s">
        <v>918</v>
      </c>
      <c r="C1330" s="3">
        <v>2</v>
      </c>
      <c r="D1330" s="3" t="s">
        <v>1572</v>
      </c>
      <c r="E1330" s="4" t="s">
        <v>1331</v>
      </c>
      <c r="F1330" s="3" t="s">
        <v>32</v>
      </c>
      <c r="G1330" s="3" t="s">
        <v>2340</v>
      </c>
      <c r="H1330" s="3" t="s">
        <v>2468</v>
      </c>
      <c r="I1330" s="3" t="s">
        <v>2496</v>
      </c>
      <c r="J1330" s="3">
        <v>18.2</v>
      </c>
      <c r="K1330" s="3">
        <v>2200</v>
      </c>
      <c r="L1330" s="3" t="s">
        <v>25</v>
      </c>
      <c r="M1330" s="3">
        <v>1</v>
      </c>
      <c r="N1330" s="28">
        <f t="shared" si="226"/>
        <v>2.2000000000000002</v>
      </c>
      <c r="O1330" s="28">
        <f t="shared" si="227"/>
        <v>40.04</v>
      </c>
      <c r="P1330" s="12">
        <v>0</v>
      </c>
      <c r="Q1330" s="46">
        <f t="shared" si="230"/>
        <v>0</v>
      </c>
      <c r="R1330" s="15"/>
      <c r="S1330" s="3">
        <f t="shared" si="231"/>
        <v>2.2000000000000002</v>
      </c>
      <c r="T1330" s="30" t="s">
        <v>2502</v>
      </c>
      <c r="U1330" s="5">
        <f t="shared" si="228"/>
        <v>40.04</v>
      </c>
      <c r="V1330" s="5">
        <f t="shared" si="229"/>
        <v>0</v>
      </c>
      <c r="W1330" s="5"/>
      <c r="X1330" s="3">
        <v>0.99</v>
      </c>
      <c r="Y1330" s="3">
        <f t="shared" si="234"/>
        <v>1.2100000000000002</v>
      </c>
      <c r="Z1330" s="3">
        <f t="shared" si="232"/>
        <v>18.018000000000001</v>
      </c>
      <c r="AA1330">
        <v>990</v>
      </c>
      <c r="AB1330" s="1">
        <f t="shared" si="225"/>
        <v>0.99</v>
      </c>
    </row>
    <row r="1331" spans="1:28" customFormat="1" ht="43.2" x14ac:dyDescent="0.3">
      <c r="A1331" s="3">
        <f t="shared" si="233"/>
        <v>1314</v>
      </c>
      <c r="B1331" s="4" t="s">
        <v>918</v>
      </c>
      <c r="C1331" s="3">
        <v>2</v>
      </c>
      <c r="D1331" s="3" t="s">
        <v>1572</v>
      </c>
      <c r="E1331" s="4" t="s">
        <v>1332</v>
      </c>
      <c r="F1331" s="3" t="s">
        <v>32</v>
      </c>
      <c r="G1331" s="3" t="s">
        <v>2340</v>
      </c>
      <c r="H1331" s="3" t="s">
        <v>2468</v>
      </c>
      <c r="I1331" s="3" t="s">
        <v>2496</v>
      </c>
      <c r="J1331" s="3">
        <v>18.2</v>
      </c>
      <c r="K1331" s="3">
        <v>2200</v>
      </c>
      <c r="L1331" s="3" t="s">
        <v>25</v>
      </c>
      <c r="M1331" s="3">
        <v>1</v>
      </c>
      <c r="N1331" s="28">
        <f t="shared" si="226"/>
        <v>2.2000000000000002</v>
      </c>
      <c r="O1331" s="28">
        <f t="shared" si="227"/>
        <v>40.04</v>
      </c>
      <c r="P1331" s="12">
        <v>0</v>
      </c>
      <c r="Q1331" s="46">
        <f t="shared" si="230"/>
        <v>0</v>
      </c>
      <c r="R1331" s="15"/>
      <c r="S1331" s="3">
        <f t="shared" si="231"/>
        <v>2.2000000000000002</v>
      </c>
      <c r="T1331" s="30" t="s">
        <v>2502</v>
      </c>
      <c r="U1331" s="5">
        <f t="shared" si="228"/>
        <v>40.04</v>
      </c>
      <c r="V1331" s="5">
        <f t="shared" si="229"/>
        <v>0</v>
      </c>
      <c r="W1331" s="5"/>
      <c r="X1331" s="3">
        <v>0.99</v>
      </c>
      <c r="Y1331" s="3">
        <f t="shared" si="234"/>
        <v>1.2100000000000002</v>
      </c>
      <c r="Z1331" s="3">
        <f t="shared" si="232"/>
        <v>18.018000000000001</v>
      </c>
      <c r="AA1331">
        <v>990</v>
      </c>
      <c r="AB1331" s="1">
        <f t="shared" si="225"/>
        <v>0.99</v>
      </c>
    </row>
    <row r="1332" spans="1:28" customFormat="1" ht="43.2" x14ac:dyDescent="0.3">
      <c r="A1332" s="3">
        <f t="shared" si="233"/>
        <v>1315</v>
      </c>
      <c r="B1332" s="4" t="s">
        <v>918</v>
      </c>
      <c r="C1332" s="3">
        <v>2</v>
      </c>
      <c r="D1332" s="3" t="s">
        <v>1572</v>
      </c>
      <c r="E1332" s="4" t="s">
        <v>1333</v>
      </c>
      <c r="F1332" s="3" t="s">
        <v>32</v>
      </c>
      <c r="G1332" s="3" t="s">
        <v>2340</v>
      </c>
      <c r="H1332" s="3" t="s">
        <v>2468</v>
      </c>
      <c r="I1332" s="3" t="s">
        <v>2496</v>
      </c>
      <c r="J1332" s="3">
        <v>18.2</v>
      </c>
      <c r="K1332" s="3">
        <v>1350</v>
      </c>
      <c r="L1332" s="3" t="s">
        <v>25</v>
      </c>
      <c r="M1332" s="3">
        <v>1</v>
      </c>
      <c r="N1332" s="28">
        <f t="shared" si="226"/>
        <v>1.35</v>
      </c>
      <c r="O1332" s="28">
        <f t="shared" si="227"/>
        <v>24.57</v>
      </c>
      <c r="P1332" s="12">
        <v>0</v>
      </c>
      <c r="Q1332" s="46">
        <f t="shared" si="230"/>
        <v>0</v>
      </c>
      <c r="R1332" s="15"/>
      <c r="S1332" s="3">
        <f t="shared" si="231"/>
        <v>1.35</v>
      </c>
      <c r="T1332" s="30" t="s">
        <v>2502</v>
      </c>
      <c r="U1332" s="5">
        <f t="shared" si="228"/>
        <v>24.57</v>
      </c>
      <c r="V1332" s="5">
        <f t="shared" si="229"/>
        <v>0</v>
      </c>
      <c r="W1332" s="5"/>
      <c r="X1332" s="3">
        <v>0.60749999999999993</v>
      </c>
      <c r="Y1332" s="3">
        <f t="shared" si="234"/>
        <v>0.74250000000000016</v>
      </c>
      <c r="Z1332" s="3">
        <f t="shared" si="232"/>
        <v>11.056499999999998</v>
      </c>
      <c r="AA1332">
        <v>607.49999999999989</v>
      </c>
      <c r="AB1332" s="1">
        <f t="shared" si="225"/>
        <v>0.60749999999999993</v>
      </c>
    </row>
    <row r="1333" spans="1:28" customFormat="1" ht="43.2" x14ac:dyDescent="0.3">
      <c r="A1333" s="3">
        <f t="shared" si="233"/>
        <v>1316</v>
      </c>
      <c r="B1333" s="4" t="s">
        <v>918</v>
      </c>
      <c r="C1333" s="3">
        <v>2</v>
      </c>
      <c r="D1333" s="3" t="s">
        <v>1572</v>
      </c>
      <c r="E1333" s="4" t="s">
        <v>1334</v>
      </c>
      <c r="F1333" s="3" t="s">
        <v>22</v>
      </c>
      <c r="G1333" s="7" t="s">
        <v>2343</v>
      </c>
      <c r="H1333" s="7" t="s">
        <v>2487</v>
      </c>
      <c r="I1333" s="7" t="s">
        <v>2496</v>
      </c>
      <c r="J1333" s="7">
        <v>30.6</v>
      </c>
      <c r="K1333" s="3">
        <v>6000</v>
      </c>
      <c r="L1333" s="3" t="s">
        <v>25</v>
      </c>
      <c r="M1333" s="3">
        <v>1</v>
      </c>
      <c r="N1333" s="28">
        <f t="shared" si="226"/>
        <v>6</v>
      </c>
      <c r="O1333" s="28">
        <f t="shared" si="227"/>
        <v>183.60000000000002</v>
      </c>
      <c r="P1333" s="12">
        <v>0</v>
      </c>
      <c r="Q1333" s="46">
        <f t="shared" si="230"/>
        <v>0</v>
      </c>
      <c r="R1333" s="15"/>
      <c r="S1333" s="3">
        <f t="shared" si="231"/>
        <v>6</v>
      </c>
      <c r="T1333" s="30" t="s">
        <v>2502</v>
      </c>
      <c r="U1333" s="29">
        <f t="shared" si="228"/>
        <v>183.60000000000002</v>
      </c>
      <c r="V1333" s="29">
        <f t="shared" si="229"/>
        <v>0</v>
      </c>
      <c r="W1333" s="5"/>
      <c r="X1333" s="3">
        <v>2.6999999999999997</v>
      </c>
      <c r="Y1333" s="3">
        <f t="shared" si="234"/>
        <v>3.3000000000000003</v>
      </c>
      <c r="Z1333" s="3">
        <f t="shared" si="232"/>
        <v>82.61999999999999</v>
      </c>
      <c r="AA1333">
        <v>2699.9999999999995</v>
      </c>
      <c r="AB1333" s="1">
        <f t="shared" si="225"/>
        <v>2.6999999999999997</v>
      </c>
    </row>
    <row r="1334" spans="1:28" customFormat="1" ht="43.2" x14ac:dyDescent="0.3">
      <c r="A1334" s="3">
        <f t="shared" si="233"/>
        <v>1317</v>
      </c>
      <c r="B1334" s="4" t="s">
        <v>918</v>
      </c>
      <c r="C1334" s="3">
        <v>2</v>
      </c>
      <c r="D1334" s="3" t="s">
        <v>1572</v>
      </c>
      <c r="E1334" s="4" t="s">
        <v>1335</v>
      </c>
      <c r="F1334" s="3" t="s">
        <v>32</v>
      </c>
      <c r="G1334" s="3" t="s">
        <v>2340</v>
      </c>
      <c r="H1334" s="3" t="s">
        <v>2468</v>
      </c>
      <c r="I1334" s="3" t="s">
        <v>2496</v>
      </c>
      <c r="J1334" s="3">
        <v>18.2</v>
      </c>
      <c r="K1334" s="3">
        <v>2200</v>
      </c>
      <c r="L1334" s="3" t="s">
        <v>25</v>
      </c>
      <c r="M1334" s="3">
        <v>1</v>
      </c>
      <c r="N1334" s="28">
        <f t="shared" si="226"/>
        <v>2.2000000000000002</v>
      </c>
      <c r="O1334" s="28">
        <f t="shared" si="227"/>
        <v>40.04</v>
      </c>
      <c r="P1334" s="12">
        <v>0</v>
      </c>
      <c r="Q1334" s="46">
        <f t="shared" si="230"/>
        <v>0</v>
      </c>
      <c r="R1334" s="15"/>
      <c r="S1334" s="3">
        <f t="shared" si="231"/>
        <v>2.2000000000000002</v>
      </c>
      <c r="T1334" s="30" t="s">
        <v>2502</v>
      </c>
      <c r="U1334" s="5">
        <f t="shared" si="228"/>
        <v>40.04</v>
      </c>
      <c r="V1334" s="5">
        <f t="shared" si="229"/>
        <v>0</v>
      </c>
      <c r="W1334" s="5"/>
      <c r="X1334" s="3">
        <v>0.99</v>
      </c>
      <c r="Y1334" s="3">
        <f t="shared" si="234"/>
        <v>1.2100000000000002</v>
      </c>
      <c r="Z1334" s="3">
        <f t="shared" si="232"/>
        <v>18.018000000000001</v>
      </c>
      <c r="AA1334">
        <v>990</v>
      </c>
      <c r="AB1334" s="1">
        <f t="shared" si="225"/>
        <v>0.99</v>
      </c>
    </row>
    <row r="1335" spans="1:28" customFormat="1" ht="43.2" x14ac:dyDescent="0.3">
      <c r="A1335" s="3">
        <f t="shared" si="233"/>
        <v>1318</v>
      </c>
      <c r="B1335" s="4" t="s">
        <v>918</v>
      </c>
      <c r="C1335" s="3">
        <v>2</v>
      </c>
      <c r="D1335" s="3" t="s">
        <v>1572</v>
      </c>
      <c r="E1335" s="4" t="s">
        <v>1336</v>
      </c>
      <c r="F1335" s="3" t="s">
        <v>32</v>
      </c>
      <c r="G1335" s="3" t="s">
        <v>2340</v>
      </c>
      <c r="H1335" s="3" t="s">
        <v>2468</v>
      </c>
      <c r="I1335" s="3" t="s">
        <v>2496</v>
      </c>
      <c r="J1335" s="3">
        <v>18.2</v>
      </c>
      <c r="K1335" s="3">
        <v>2200</v>
      </c>
      <c r="L1335" s="3" t="s">
        <v>25</v>
      </c>
      <c r="M1335" s="3">
        <v>1</v>
      </c>
      <c r="N1335" s="28">
        <f t="shared" si="226"/>
        <v>2.2000000000000002</v>
      </c>
      <c r="O1335" s="28">
        <f t="shared" si="227"/>
        <v>40.04</v>
      </c>
      <c r="P1335" s="12">
        <v>0</v>
      </c>
      <c r="Q1335" s="46">
        <f t="shared" si="230"/>
        <v>0</v>
      </c>
      <c r="R1335" s="15"/>
      <c r="S1335" s="3">
        <f t="shared" si="231"/>
        <v>2.2000000000000002</v>
      </c>
      <c r="T1335" s="30" t="s">
        <v>2502</v>
      </c>
      <c r="U1335" s="5">
        <f t="shared" si="228"/>
        <v>40.04</v>
      </c>
      <c r="V1335" s="5">
        <f t="shared" si="229"/>
        <v>0</v>
      </c>
      <c r="W1335" s="5"/>
      <c r="X1335" s="3">
        <v>0.99</v>
      </c>
      <c r="Y1335" s="3">
        <f t="shared" si="234"/>
        <v>1.2100000000000002</v>
      </c>
      <c r="Z1335" s="3">
        <f t="shared" si="232"/>
        <v>18.018000000000001</v>
      </c>
      <c r="AA1335">
        <v>990</v>
      </c>
      <c r="AB1335" s="1">
        <f t="shared" si="225"/>
        <v>0.99</v>
      </c>
    </row>
    <row r="1336" spans="1:28" customFormat="1" ht="43.2" x14ac:dyDescent="0.3">
      <c r="A1336" s="3">
        <f t="shared" si="233"/>
        <v>1319</v>
      </c>
      <c r="B1336" s="4" t="s">
        <v>918</v>
      </c>
      <c r="C1336" s="3">
        <v>2</v>
      </c>
      <c r="D1336" s="3" t="s">
        <v>1572</v>
      </c>
      <c r="E1336" s="4" t="s">
        <v>1337</v>
      </c>
      <c r="F1336" s="3" t="s">
        <v>32</v>
      </c>
      <c r="G1336" s="3" t="s">
        <v>2340</v>
      </c>
      <c r="H1336" s="3" t="s">
        <v>2468</v>
      </c>
      <c r="I1336" s="3" t="s">
        <v>2496</v>
      </c>
      <c r="J1336" s="3">
        <v>18.2</v>
      </c>
      <c r="K1336" s="3">
        <v>1350</v>
      </c>
      <c r="L1336" s="3" t="s">
        <v>25</v>
      </c>
      <c r="M1336" s="3">
        <v>1</v>
      </c>
      <c r="N1336" s="28">
        <f t="shared" si="226"/>
        <v>1.35</v>
      </c>
      <c r="O1336" s="28">
        <f t="shared" si="227"/>
        <v>24.57</v>
      </c>
      <c r="P1336" s="12">
        <v>0</v>
      </c>
      <c r="Q1336" s="46">
        <f t="shared" si="230"/>
        <v>0</v>
      </c>
      <c r="R1336" s="15"/>
      <c r="S1336" s="3">
        <f t="shared" si="231"/>
        <v>1.35</v>
      </c>
      <c r="T1336" s="30" t="s">
        <v>2502</v>
      </c>
      <c r="U1336" s="5">
        <f t="shared" si="228"/>
        <v>24.57</v>
      </c>
      <c r="V1336" s="5">
        <f t="shared" si="229"/>
        <v>0</v>
      </c>
      <c r="W1336" s="5"/>
      <c r="X1336" s="3">
        <v>0.60749999999999993</v>
      </c>
      <c r="Y1336" s="3">
        <f t="shared" si="234"/>
        <v>0.74250000000000016</v>
      </c>
      <c r="Z1336" s="3">
        <f t="shared" si="232"/>
        <v>11.056499999999998</v>
      </c>
      <c r="AA1336">
        <v>607.49999999999989</v>
      </c>
      <c r="AB1336" s="1">
        <f t="shared" si="225"/>
        <v>0.60749999999999993</v>
      </c>
    </row>
    <row r="1337" spans="1:28" customFormat="1" ht="43.2" x14ac:dyDescent="0.3">
      <c r="A1337" s="3">
        <f t="shared" si="233"/>
        <v>1320</v>
      </c>
      <c r="B1337" s="4" t="s">
        <v>918</v>
      </c>
      <c r="C1337" s="3">
        <v>2</v>
      </c>
      <c r="D1337" s="3" t="s">
        <v>1572</v>
      </c>
      <c r="E1337" s="4" t="s">
        <v>1338</v>
      </c>
      <c r="F1337" s="3" t="s">
        <v>1078</v>
      </c>
      <c r="G1337" s="3" t="s">
        <v>2337</v>
      </c>
      <c r="H1337" s="3" t="s">
        <v>2485</v>
      </c>
      <c r="I1337" s="3" t="s">
        <v>2496</v>
      </c>
      <c r="J1337" s="3">
        <v>106</v>
      </c>
      <c r="K1337" s="3">
        <v>6000</v>
      </c>
      <c r="L1337" s="3" t="s">
        <v>25</v>
      </c>
      <c r="M1337" s="3">
        <v>1</v>
      </c>
      <c r="N1337" s="28">
        <f t="shared" si="226"/>
        <v>6</v>
      </c>
      <c r="O1337" s="28">
        <f t="shared" si="227"/>
        <v>636</v>
      </c>
      <c r="P1337" s="12">
        <v>0</v>
      </c>
      <c r="Q1337" s="46">
        <f t="shared" si="230"/>
        <v>0</v>
      </c>
      <c r="R1337" s="15"/>
      <c r="S1337" s="3">
        <f t="shared" si="231"/>
        <v>6</v>
      </c>
      <c r="T1337" s="30" t="s">
        <v>2502</v>
      </c>
      <c r="U1337" s="29">
        <f t="shared" si="228"/>
        <v>636</v>
      </c>
      <c r="V1337" s="29">
        <f t="shared" si="229"/>
        <v>0</v>
      </c>
      <c r="W1337" s="5"/>
      <c r="X1337" s="3">
        <v>2.6999999999999997</v>
      </c>
      <c r="Y1337" s="3">
        <f t="shared" si="234"/>
        <v>3.3000000000000003</v>
      </c>
      <c r="Z1337" s="3">
        <f t="shared" si="232"/>
        <v>286.2</v>
      </c>
      <c r="AA1337">
        <v>2699.9999999999995</v>
      </c>
      <c r="AB1337" s="1">
        <f t="shared" ref="AB1337:AB1400" si="235">AA1337/1000</f>
        <v>2.6999999999999997</v>
      </c>
    </row>
    <row r="1338" spans="1:28" customFormat="1" ht="43.2" x14ac:dyDescent="0.3">
      <c r="A1338" s="3">
        <f t="shared" si="233"/>
        <v>1321</v>
      </c>
      <c r="B1338" s="4" t="s">
        <v>918</v>
      </c>
      <c r="C1338" s="3">
        <v>2</v>
      </c>
      <c r="D1338" s="3" t="s">
        <v>1572</v>
      </c>
      <c r="E1338" s="4" t="s">
        <v>1339</v>
      </c>
      <c r="F1338" s="3" t="s">
        <v>1184</v>
      </c>
      <c r="G1338" s="3" t="s">
        <v>2330</v>
      </c>
      <c r="H1338" s="3" t="s">
        <v>2479</v>
      </c>
      <c r="I1338" s="3" t="s">
        <v>2496</v>
      </c>
      <c r="J1338" s="3">
        <v>79.7</v>
      </c>
      <c r="K1338" s="3">
        <v>6000</v>
      </c>
      <c r="L1338" s="3" t="s">
        <v>25</v>
      </c>
      <c r="M1338" s="3">
        <v>1</v>
      </c>
      <c r="N1338" s="28">
        <f t="shared" si="226"/>
        <v>6</v>
      </c>
      <c r="O1338" s="28">
        <f t="shared" si="227"/>
        <v>478.20000000000005</v>
      </c>
      <c r="P1338" s="12">
        <v>0</v>
      </c>
      <c r="Q1338" s="46">
        <f t="shared" si="230"/>
        <v>0</v>
      </c>
      <c r="R1338" s="15"/>
      <c r="S1338" s="3">
        <f t="shared" si="231"/>
        <v>6</v>
      </c>
      <c r="T1338" s="30" t="s">
        <v>2502</v>
      </c>
      <c r="U1338" s="29">
        <f t="shared" si="228"/>
        <v>478.20000000000005</v>
      </c>
      <c r="V1338" s="29">
        <f t="shared" si="229"/>
        <v>0</v>
      </c>
      <c r="W1338" s="5"/>
      <c r="X1338" s="3">
        <v>2.6999999999999997</v>
      </c>
      <c r="Y1338" s="3">
        <f t="shared" si="234"/>
        <v>3.3000000000000003</v>
      </c>
      <c r="Z1338" s="3">
        <f t="shared" si="232"/>
        <v>215.19</v>
      </c>
      <c r="AA1338">
        <v>2699.9999999999995</v>
      </c>
      <c r="AB1338" s="1">
        <f t="shared" si="235"/>
        <v>2.6999999999999997</v>
      </c>
    </row>
    <row r="1339" spans="1:28" customFormat="1" ht="43.2" x14ac:dyDescent="0.3">
      <c r="A1339" s="3">
        <f t="shared" si="233"/>
        <v>1322</v>
      </c>
      <c r="B1339" s="4" t="s">
        <v>918</v>
      </c>
      <c r="C1339" s="3">
        <v>2</v>
      </c>
      <c r="D1339" s="3" t="s">
        <v>1572</v>
      </c>
      <c r="E1339" s="4" t="s">
        <v>1340</v>
      </c>
      <c r="F1339" s="3" t="s">
        <v>6</v>
      </c>
      <c r="G1339" s="7" t="s">
        <v>2344</v>
      </c>
      <c r="H1339" s="7" t="s">
        <v>2467</v>
      </c>
      <c r="I1339" s="7" t="s">
        <v>2496</v>
      </c>
      <c r="J1339" s="7">
        <v>49.9</v>
      </c>
      <c r="K1339" s="3">
        <v>6000</v>
      </c>
      <c r="L1339" s="3" t="s">
        <v>25</v>
      </c>
      <c r="M1339" s="3">
        <v>1</v>
      </c>
      <c r="N1339" s="28">
        <f t="shared" si="226"/>
        <v>6</v>
      </c>
      <c r="O1339" s="28">
        <f t="shared" si="227"/>
        <v>299.39999999999998</v>
      </c>
      <c r="P1339" s="12">
        <v>0</v>
      </c>
      <c r="Q1339" s="46">
        <f t="shared" si="230"/>
        <v>0</v>
      </c>
      <c r="R1339" s="15"/>
      <c r="S1339" s="3">
        <f t="shared" si="231"/>
        <v>6</v>
      </c>
      <c r="T1339" s="30" t="s">
        <v>2502</v>
      </c>
      <c r="U1339" s="29">
        <f t="shared" si="228"/>
        <v>299.39999999999998</v>
      </c>
      <c r="V1339" s="29">
        <f t="shared" si="229"/>
        <v>0</v>
      </c>
      <c r="W1339" s="5"/>
      <c r="X1339" s="3">
        <v>2.6999999999999997</v>
      </c>
      <c r="Y1339" s="3">
        <f t="shared" si="234"/>
        <v>3.3000000000000003</v>
      </c>
      <c r="Z1339" s="3">
        <f t="shared" si="232"/>
        <v>134.72999999999999</v>
      </c>
      <c r="AA1339">
        <v>2699.9999999999995</v>
      </c>
      <c r="AB1339" s="1">
        <f t="shared" si="235"/>
        <v>2.6999999999999997</v>
      </c>
    </row>
    <row r="1340" spans="1:28" customFormat="1" ht="43.2" x14ac:dyDescent="0.3">
      <c r="A1340" s="3">
        <f t="shared" si="233"/>
        <v>1323</v>
      </c>
      <c r="B1340" s="4" t="s">
        <v>918</v>
      </c>
      <c r="C1340" s="3">
        <v>2</v>
      </c>
      <c r="D1340" s="3" t="s">
        <v>1572</v>
      </c>
      <c r="E1340" s="4" t="s">
        <v>1341</v>
      </c>
      <c r="F1340" s="3" t="s">
        <v>22</v>
      </c>
      <c r="G1340" s="7" t="s">
        <v>2343</v>
      </c>
      <c r="H1340" s="7" t="s">
        <v>2487</v>
      </c>
      <c r="I1340" s="7" t="s">
        <v>2496</v>
      </c>
      <c r="J1340" s="7">
        <v>30.6</v>
      </c>
      <c r="K1340" s="3">
        <v>3000</v>
      </c>
      <c r="L1340" s="3" t="s">
        <v>25</v>
      </c>
      <c r="M1340" s="3">
        <v>1</v>
      </c>
      <c r="N1340" s="28">
        <f t="shared" si="226"/>
        <v>3</v>
      </c>
      <c r="O1340" s="28">
        <f t="shared" si="227"/>
        <v>91.800000000000011</v>
      </c>
      <c r="P1340" s="12">
        <v>0</v>
      </c>
      <c r="Q1340" s="46">
        <f t="shared" si="230"/>
        <v>0</v>
      </c>
      <c r="R1340" s="15"/>
      <c r="S1340" s="3">
        <f t="shared" si="231"/>
        <v>3</v>
      </c>
      <c r="T1340" s="30" t="s">
        <v>2502</v>
      </c>
      <c r="U1340" s="29">
        <f t="shared" si="228"/>
        <v>91.800000000000011</v>
      </c>
      <c r="V1340" s="29">
        <f t="shared" si="229"/>
        <v>0</v>
      </c>
      <c r="W1340" s="5"/>
      <c r="X1340" s="3">
        <v>1.65</v>
      </c>
      <c r="Y1340" s="3">
        <f t="shared" si="234"/>
        <v>1.35</v>
      </c>
      <c r="Z1340" s="3">
        <f t="shared" si="232"/>
        <v>50.49</v>
      </c>
      <c r="AA1340">
        <v>1650</v>
      </c>
      <c r="AB1340" s="1">
        <f t="shared" si="235"/>
        <v>1.65</v>
      </c>
    </row>
    <row r="1341" spans="1:28" customFormat="1" ht="43.2" x14ac:dyDescent="0.3">
      <c r="A1341" s="3">
        <f t="shared" si="233"/>
        <v>1324</v>
      </c>
      <c r="B1341" s="4" t="s">
        <v>918</v>
      </c>
      <c r="C1341" s="3">
        <v>2</v>
      </c>
      <c r="D1341" s="3" t="s">
        <v>1572</v>
      </c>
      <c r="E1341" s="4" t="s">
        <v>1342</v>
      </c>
      <c r="F1341" s="3" t="s">
        <v>1078</v>
      </c>
      <c r="G1341" s="3" t="s">
        <v>2337</v>
      </c>
      <c r="H1341" s="3" t="s">
        <v>2485</v>
      </c>
      <c r="I1341" s="3" t="s">
        <v>2496</v>
      </c>
      <c r="J1341" s="3">
        <v>106</v>
      </c>
      <c r="K1341" s="3">
        <v>6000</v>
      </c>
      <c r="L1341" s="3" t="s">
        <v>25</v>
      </c>
      <c r="M1341" s="3">
        <v>1</v>
      </c>
      <c r="N1341" s="28">
        <f t="shared" si="226"/>
        <v>6</v>
      </c>
      <c r="O1341" s="28">
        <f t="shared" si="227"/>
        <v>636</v>
      </c>
      <c r="P1341" s="12">
        <v>0</v>
      </c>
      <c r="Q1341" s="46">
        <f t="shared" si="230"/>
        <v>0</v>
      </c>
      <c r="R1341" s="15"/>
      <c r="S1341" s="3">
        <f t="shared" si="231"/>
        <v>6</v>
      </c>
      <c r="T1341" s="30" t="s">
        <v>2502</v>
      </c>
      <c r="U1341" s="29">
        <f t="shared" si="228"/>
        <v>636</v>
      </c>
      <c r="V1341" s="29">
        <f t="shared" si="229"/>
        <v>0</v>
      </c>
      <c r="W1341" s="5"/>
      <c r="X1341" s="3">
        <v>3.3</v>
      </c>
      <c r="Y1341" s="3">
        <f t="shared" si="234"/>
        <v>2.7</v>
      </c>
      <c r="Z1341" s="3">
        <f t="shared" si="232"/>
        <v>349.79999999999995</v>
      </c>
      <c r="AA1341">
        <v>3300</v>
      </c>
      <c r="AB1341" s="1">
        <f t="shared" si="235"/>
        <v>3.3</v>
      </c>
    </row>
    <row r="1342" spans="1:28" customFormat="1" ht="43.2" x14ac:dyDescent="0.3">
      <c r="A1342" s="3">
        <f t="shared" si="233"/>
        <v>1325</v>
      </c>
      <c r="B1342" s="4" t="s">
        <v>918</v>
      </c>
      <c r="C1342" s="3">
        <v>2</v>
      </c>
      <c r="D1342" s="3" t="s">
        <v>1572</v>
      </c>
      <c r="E1342" s="4" t="s">
        <v>1343</v>
      </c>
      <c r="F1342" s="3" t="s">
        <v>1078</v>
      </c>
      <c r="G1342" s="3" t="s">
        <v>2337</v>
      </c>
      <c r="H1342" s="3" t="s">
        <v>2485</v>
      </c>
      <c r="I1342" s="3" t="s">
        <v>2496</v>
      </c>
      <c r="J1342" s="3">
        <v>106</v>
      </c>
      <c r="K1342" s="3">
        <v>6000</v>
      </c>
      <c r="L1342" s="3" t="s">
        <v>25</v>
      </c>
      <c r="M1342" s="3">
        <v>1</v>
      </c>
      <c r="N1342" s="28">
        <f t="shared" si="226"/>
        <v>6</v>
      </c>
      <c r="O1342" s="28">
        <f t="shared" si="227"/>
        <v>636</v>
      </c>
      <c r="P1342" s="12">
        <v>0</v>
      </c>
      <c r="Q1342" s="46">
        <f t="shared" si="230"/>
        <v>0</v>
      </c>
      <c r="R1342" s="15"/>
      <c r="S1342" s="3">
        <f t="shared" si="231"/>
        <v>6</v>
      </c>
      <c r="T1342" s="30" t="s">
        <v>2502</v>
      </c>
      <c r="U1342" s="29">
        <f t="shared" si="228"/>
        <v>636</v>
      </c>
      <c r="V1342" s="29">
        <f t="shared" si="229"/>
        <v>0</v>
      </c>
      <c r="W1342" s="5"/>
      <c r="X1342" s="3">
        <v>3.3</v>
      </c>
      <c r="Y1342" s="3">
        <f t="shared" si="234"/>
        <v>2.7</v>
      </c>
      <c r="Z1342" s="3">
        <f t="shared" si="232"/>
        <v>349.79999999999995</v>
      </c>
      <c r="AA1342">
        <v>3300</v>
      </c>
      <c r="AB1342" s="1">
        <f t="shared" si="235"/>
        <v>3.3</v>
      </c>
    </row>
    <row r="1343" spans="1:28" customFormat="1" ht="43.2" x14ac:dyDescent="0.3">
      <c r="A1343" s="3">
        <f t="shared" si="233"/>
        <v>1326</v>
      </c>
      <c r="B1343" s="4" t="s">
        <v>918</v>
      </c>
      <c r="C1343" s="3">
        <v>2</v>
      </c>
      <c r="D1343" s="3" t="s">
        <v>1572</v>
      </c>
      <c r="E1343" s="4" t="s">
        <v>1344</v>
      </c>
      <c r="F1343" s="3" t="s">
        <v>1078</v>
      </c>
      <c r="G1343" s="3" t="s">
        <v>2337</v>
      </c>
      <c r="H1343" s="3" t="s">
        <v>2485</v>
      </c>
      <c r="I1343" s="3" t="s">
        <v>2496</v>
      </c>
      <c r="J1343" s="3">
        <v>106</v>
      </c>
      <c r="K1343" s="3">
        <v>6000</v>
      </c>
      <c r="L1343" s="3" t="s">
        <v>25</v>
      </c>
      <c r="M1343" s="3">
        <v>1</v>
      </c>
      <c r="N1343" s="28">
        <f t="shared" si="226"/>
        <v>6</v>
      </c>
      <c r="O1343" s="28">
        <f t="shared" si="227"/>
        <v>636</v>
      </c>
      <c r="P1343" s="12">
        <v>0</v>
      </c>
      <c r="Q1343" s="46">
        <f t="shared" si="230"/>
        <v>0</v>
      </c>
      <c r="R1343" s="15"/>
      <c r="S1343" s="3">
        <f t="shared" si="231"/>
        <v>6</v>
      </c>
      <c r="T1343" s="30" t="s">
        <v>2502</v>
      </c>
      <c r="U1343" s="29">
        <f t="shared" si="228"/>
        <v>636</v>
      </c>
      <c r="V1343" s="29">
        <f t="shared" si="229"/>
        <v>0</v>
      </c>
      <c r="W1343" s="5"/>
      <c r="X1343" s="3">
        <v>3.3</v>
      </c>
      <c r="Y1343" s="3">
        <f t="shared" si="234"/>
        <v>2.7</v>
      </c>
      <c r="Z1343" s="3">
        <f t="shared" si="232"/>
        <v>349.79999999999995</v>
      </c>
      <c r="AA1343">
        <v>3300</v>
      </c>
      <c r="AB1343" s="1">
        <f t="shared" si="235"/>
        <v>3.3</v>
      </c>
    </row>
    <row r="1344" spans="1:28" customFormat="1" ht="43.2" x14ac:dyDescent="0.3">
      <c r="A1344" s="3">
        <f t="shared" si="233"/>
        <v>1327</v>
      </c>
      <c r="B1344" s="4" t="s">
        <v>918</v>
      </c>
      <c r="C1344" s="3">
        <v>2</v>
      </c>
      <c r="D1344" s="3" t="s">
        <v>1572</v>
      </c>
      <c r="E1344" s="4" t="s">
        <v>1345</v>
      </c>
      <c r="F1344" s="3" t="s">
        <v>1078</v>
      </c>
      <c r="G1344" s="3" t="s">
        <v>2337</v>
      </c>
      <c r="H1344" s="3" t="s">
        <v>2485</v>
      </c>
      <c r="I1344" s="3" t="s">
        <v>2496</v>
      </c>
      <c r="J1344" s="3">
        <v>106</v>
      </c>
      <c r="K1344" s="3">
        <v>6000</v>
      </c>
      <c r="L1344" s="3" t="s">
        <v>25</v>
      </c>
      <c r="M1344" s="3">
        <v>1</v>
      </c>
      <c r="N1344" s="28">
        <f t="shared" si="226"/>
        <v>6</v>
      </c>
      <c r="O1344" s="28">
        <f t="shared" si="227"/>
        <v>636</v>
      </c>
      <c r="P1344" s="12">
        <v>0</v>
      </c>
      <c r="Q1344" s="46">
        <f t="shared" si="230"/>
        <v>0</v>
      </c>
      <c r="R1344" s="15"/>
      <c r="S1344" s="3">
        <f t="shared" si="231"/>
        <v>6</v>
      </c>
      <c r="T1344" s="30" t="s">
        <v>2502</v>
      </c>
      <c r="U1344" s="29">
        <f t="shared" si="228"/>
        <v>636</v>
      </c>
      <c r="V1344" s="29">
        <f t="shared" si="229"/>
        <v>0</v>
      </c>
      <c r="W1344" s="5"/>
      <c r="X1344" s="3">
        <v>3.3</v>
      </c>
      <c r="Y1344" s="3">
        <f t="shared" si="234"/>
        <v>2.7</v>
      </c>
      <c r="Z1344" s="3">
        <f t="shared" si="232"/>
        <v>349.79999999999995</v>
      </c>
      <c r="AA1344">
        <v>3300</v>
      </c>
      <c r="AB1344" s="1">
        <f t="shared" si="235"/>
        <v>3.3</v>
      </c>
    </row>
    <row r="1345" spans="1:28" customFormat="1" ht="43.2" x14ac:dyDescent="0.3">
      <c r="A1345" s="3">
        <f t="shared" si="233"/>
        <v>1328</v>
      </c>
      <c r="B1345" s="4" t="s">
        <v>918</v>
      </c>
      <c r="C1345" s="3">
        <v>2</v>
      </c>
      <c r="D1345" s="3" t="s">
        <v>1572</v>
      </c>
      <c r="E1345" s="4" t="s">
        <v>1346</v>
      </c>
      <c r="F1345" s="3" t="s">
        <v>1193</v>
      </c>
      <c r="G1345" s="3" t="s">
        <v>2328</v>
      </c>
      <c r="H1345" s="3" t="s">
        <v>2474</v>
      </c>
      <c r="I1345" s="3" t="s">
        <v>2496</v>
      </c>
      <c r="J1345" s="3">
        <v>65.400000000000006</v>
      </c>
      <c r="K1345" s="3">
        <v>6000</v>
      </c>
      <c r="L1345" s="3" t="s">
        <v>25</v>
      </c>
      <c r="M1345" s="3">
        <v>1</v>
      </c>
      <c r="N1345" s="28">
        <f t="shared" si="226"/>
        <v>6</v>
      </c>
      <c r="O1345" s="28">
        <f t="shared" si="227"/>
        <v>392.40000000000003</v>
      </c>
      <c r="P1345" s="12">
        <v>0</v>
      </c>
      <c r="Q1345" s="46">
        <f t="shared" si="230"/>
        <v>0</v>
      </c>
      <c r="R1345" s="15"/>
      <c r="S1345" s="3">
        <f t="shared" si="231"/>
        <v>6</v>
      </c>
      <c r="T1345" s="30" t="s">
        <v>2502</v>
      </c>
      <c r="U1345" s="29">
        <f t="shared" si="228"/>
        <v>392.40000000000003</v>
      </c>
      <c r="V1345" s="29">
        <f t="shared" si="229"/>
        <v>0</v>
      </c>
      <c r="W1345" s="5"/>
      <c r="X1345" s="3">
        <v>3.3</v>
      </c>
      <c r="Y1345" s="3">
        <f t="shared" si="234"/>
        <v>2.7</v>
      </c>
      <c r="Z1345" s="3">
        <f t="shared" si="232"/>
        <v>215.82</v>
      </c>
      <c r="AA1345">
        <v>3300</v>
      </c>
      <c r="AB1345" s="1">
        <f t="shared" si="235"/>
        <v>3.3</v>
      </c>
    </row>
    <row r="1346" spans="1:28" customFormat="1" ht="43.2" x14ac:dyDescent="0.3">
      <c r="A1346" s="3">
        <f t="shared" si="233"/>
        <v>1329</v>
      </c>
      <c r="B1346" s="4" t="s">
        <v>918</v>
      </c>
      <c r="C1346" s="3">
        <v>2</v>
      </c>
      <c r="D1346" s="3" t="s">
        <v>1572</v>
      </c>
      <c r="E1346" s="4" t="s">
        <v>1347</v>
      </c>
      <c r="F1346" s="3" t="s">
        <v>1193</v>
      </c>
      <c r="G1346" s="3" t="s">
        <v>2328</v>
      </c>
      <c r="H1346" s="3" t="s">
        <v>2474</v>
      </c>
      <c r="I1346" s="3" t="s">
        <v>2496</v>
      </c>
      <c r="J1346" s="3">
        <v>65.400000000000006</v>
      </c>
      <c r="K1346" s="3">
        <v>6000</v>
      </c>
      <c r="L1346" s="3" t="s">
        <v>25</v>
      </c>
      <c r="M1346" s="3">
        <v>1</v>
      </c>
      <c r="N1346" s="28">
        <f t="shared" si="226"/>
        <v>6</v>
      </c>
      <c r="O1346" s="28">
        <f t="shared" si="227"/>
        <v>392.40000000000003</v>
      </c>
      <c r="P1346" s="12">
        <v>0</v>
      </c>
      <c r="Q1346" s="46">
        <f t="shared" si="230"/>
        <v>0</v>
      </c>
      <c r="R1346" s="15"/>
      <c r="S1346" s="3">
        <f t="shared" si="231"/>
        <v>6</v>
      </c>
      <c r="T1346" s="30" t="s">
        <v>2502</v>
      </c>
      <c r="U1346" s="29">
        <f t="shared" si="228"/>
        <v>392.40000000000003</v>
      </c>
      <c r="V1346" s="29">
        <f t="shared" si="229"/>
        <v>0</v>
      </c>
      <c r="W1346" s="5"/>
      <c r="X1346" s="3">
        <v>3.3</v>
      </c>
      <c r="Y1346" s="3">
        <f t="shared" si="234"/>
        <v>2.7</v>
      </c>
      <c r="Z1346" s="3">
        <f t="shared" si="232"/>
        <v>215.82</v>
      </c>
      <c r="AA1346">
        <v>3300</v>
      </c>
      <c r="AB1346" s="1">
        <f t="shared" si="235"/>
        <v>3.3</v>
      </c>
    </row>
    <row r="1347" spans="1:28" customFormat="1" ht="43.2" x14ac:dyDescent="0.3">
      <c r="A1347" s="3">
        <f t="shared" si="233"/>
        <v>1330</v>
      </c>
      <c r="B1347" s="4" t="s">
        <v>918</v>
      </c>
      <c r="C1347" s="3">
        <v>2</v>
      </c>
      <c r="D1347" s="3" t="s">
        <v>1572</v>
      </c>
      <c r="E1347" s="4" t="s">
        <v>1348</v>
      </c>
      <c r="F1347" s="3" t="s">
        <v>1196</v>
      </c>
      <c r="G1347" s="3" t="s">
        <v>2325</v>
      </c>
      <c r="H1347" s="3" t="s">
        <v>2470</v>
      </c>
      <c r="I1347" s="3" t="s">
        <v>2496</v>
      </c>
      <c r="J1347" s="3">
        <v>41.4</v>
      </c>
      <c r="K1347" s="3">
        <v>6000</v>
      </c>
      <c r="L1347" s="3" t="s">
        <v>25</v>
      </c>
      <c r="M1347" s="3">
        <v>1</v>
      </c>
      <c r="N1347" s="28">
        <f t="shared" si="226"/>
        <v>6</v>
      </c>
      <c r="O1347" s="40">
        <f t="shared" si="227"/>
        <v>248.39999999999998</v>
      </c>
      <c r="P1347" s="12">
        <v>0</v>
      </c>
      <c r="Q1347" s="46">
        <f t="shared" si="230"/>
        <v>0</v>
      </c>
      <c r="R1347" s="15"/>
      <c r="S1347" s="3">
        <f t="shared" si="231"/>
        <v>6</v>
      </c>
      <c r="T1347" s="30" t="s">
        <v>2502</v>
      </c>
      <c r="U1347" s="41">
        <f t="shared" si="228"/>
        <v>248.39999999999998</v>
      </c>
      <c r="V1347" s="41">
        <f t="shared" si="229"/>
        <v>0</v>
      </c>
      <c r="W1347" s="5"/>
      <c r="X1347" s="3">
        <v>3</v>
      </c>
      <c r="Y1347" s="3">
        <f t="shared" si="234"/>
        <v>3</v>
      </c>
      <c r="Z1347" s="3">
        <f t="shared" si="232"/>
        <v>124.19999999999999</v>
      </c>
      <c r="AA1347">
        <v>3000</v>
      </c>
      <c r="AB1347" s="1">
        <f t="shared" si="235"/>
        <v>3</v>
      </c>
    </row>
    <row r="1348" spans="1:28" customFormat="1" ht="43.2" x14ac:dyDescent="0.3">
      <c r="A1348" s="3">
        <f t="shared" si="233"/>
        <v>1331</v>
      </c>
      <c r="B1348" s="4" t="s">
        <v>918</v>
      </c>
      <c r="C1348" s="3">
        <v>2</v>
      </c>
      <c r="D1348" s="3" t="s">
        <v>1572</v>
      </c>
      <c r="E1348" s="4" t="s">
        <v>1349</v>
      </c>
      <c r="F1348" s="3" t="s">
        <v>1196</v>
      </c>
      <c r="G1348" s="3" t="s">
        <v>2325</v>
      </c>
      <c r="H1348" s="3" t="s">
        <v>2470</v>
      </c>
      <c r="I1348" s="3" t="s">
        <v>2496</v>
      </c>
      <c r="J1348" s="3">
        <v>41.4</v>
      </c>
      <c r="K1348" s="3">
        <v>6000</v>
      </c>
      <c r="L1348" s="3" t="s">
        <v>25</v>
      </c>
      <c r="M1348" s="3">
        <v>1</v>
      </c>
      <c r="N1348" s="28">
        <f t="shared" si="226"/>
        <v>6</v>
      </c>
      <c r="O1348" s="40">
        <f t="shared" si="227"/>
        <v>248.39999999999998</v>
      </c>
      <c r="P1348" s="12">
        <v>0</v>
      </c>
      <c r="Q1348" s="46">
        <f t="shared" si="230"/>
        <v>0</v>
      </c>
      <c r="R1348" s="15"/>
      <c r="S1348" s="3">
        <f t="shared" si="231"/>
        <v>6</v>
      </c>
      <c r="T1348" s="30" t="s">
        <v>2502</v>
      </c>
      <c r="U1348" s="41">
        <f t="shared" si="228"/>
        <v>248.39999999999998</v>
      </c>
      <c r="V1348" s="41">
        <f t="shared" si="229"/>
        <v>0</v>
      </c>
      <c r="W1348" s="5"/>
      <c r="X1348" s="3">
        <v>3</v>
      </c>
      <c r="Y1348" s="3">
        <f t="shared" si="234"/>
        <v>3</v>
      </c>
      <c r="Z1348" s="3">
        <f t="shared" si="232"/>
        <v>124.19999999999999</v>
      </c>
      <c r="AA1348">
        <v>3000</v>
      </c>
      <c r="AB1348" s="1">
        <f t="shared" si="235"/>
        <v>3</v>
      </c>
    </row>
    <row r="1349" spans="1:28" customFormat="1" ht="43.2" x14ac:dyDescent="0.3">
      <c r="A1349" s="3">
        <f t="shared" si="233"/>
        <v>1332</v>
      </c>
      <c r="B1349" s="4" t="s">
        <v>918</v>
      </c>
      <c r="C1349" s="3">
        <v>2</v>
      </c>
      <c r="D1349" s="3" t="s">
        <v>1572</v>
      </c>
      <c r="E1349" s="4" t="s">
        <v>1350</v>
      </c>
      <c r="F1349" s="3" t="s">
        <v>1200</v>
      </c>
      <c r="G1349" s="3" t="s">
        <v>2334</v>
      </c>
      <c r="H1349" s="3" t="s">
        <v>2483</v>
      </c>
      <c r="I1349" s="3" t="s">
        <v>2496</v>
      </c>
      <c r="J1349" s="3">
        <v>76</v>
      </c>
      <c r="K1349" s="3">
        <v>6000</v>
      </c>
      <c r="L1349" s="3" t="s">
        <v>25</v>
      </c>
      <c r="M1349" s="3">
        <v>1</v>
      </c>
      <c r="N1349" s="28">
        <f>(K1349/1000)*M1349</f>
        <v>6</v>
      </c>
      <c r="O1349" s="28">
        <f>N1349*J1349</f>
        <v>456</v>
      </c>
      <c r="P1349" s="12">
        <v>0</v>
      </c>
      <c r="Q1349" s="46">
        <f t="shared" si="230"/>
        <v>0</v>
      </c>
      <c r="R1349" s="15"/>
      <c r="S1349" s="3">
        <f t="shared" si="231"/>
        <v>6</v>
      </c>
      <c r="T1349" s="30" t="s">
        <v>2502</v>
      </c>
      <c r="U1349" s="5">
        <f t="shared" si="228"/>
        <v>456</v>
      </c>
      <c r="V1349" s="5">
        <f t="shared" si="229"/>
        <v>0</v>
      </c>
      <c r="W1349" s="5"/>
      <c r="X1349" s="3">
        <v>3</v>
      </c>
      <c r="Y1349" s="3">
        <f t="shared" si="234"/>
        <v>3</v>
      </c>
      <c r="Z1349" s="3">
        <f t="shared" si="232"/>
        <v>228</v>
      </c>
      <c r="AA1349">
        <v>3000</v>
      </c>
      <c r="AB1349" s="1">
        <f t="shared" si="235"/>
        <v>3</v>
      </c>
    </row>
    <row r="1350" spans="1:28" customFormat="1" ht="43.2" x14ac:dyDescent="0.3">
      <c r="A1350" s="3">
        <f t="shared" si="233"/>
        <v>1333</v>
      </c>
      <c r="B1350" s="4" t="s">
        <v>918</v>
      </c>
      <c r="C1350" s="3">
        <v>2</v>
      </c>
      <c r="D1350" s="3" t="s">
        <v>1572</v>
      </c>
      <c r="E1350" s="4" t="s">
        <v>1351</v>
      </c>
      <c r="F1350" s="3" t="s">
        <v>1196</v>
      </c>
      <c r="G1350" s="3" t="s">
        <v>2325</v>
      </c>
      <c r="H1350" s="3" t="s">
        <v>2470</v>
      </c>
      <c r="I1350" s="3" t="s">
        <v>2496</v>
      </c>
      <c r="J1350" s="3">
        <v>41.4</v>
      </c>
      <c r="K1350" s="3">
        <v>6000</v>
      </c>
      <c r="L1350" s="3" t="s">
        <v>25</v>
      </c>
      <c r="M1350" s="3">
        <v>1</v>
      </c>
      <c r="N1350" s="28">
        <f>(K1350/1000)*M1350</f>
        <v>6</v>
      </c>
      <c r="O1350" s="40">
        <f>N1350*J1350</f>
        <v>248.39999999999998</v>
      </c>
      <c r="P1350" s="12">
        <v>0</v>
      </c>
      <c r="Q1350" s="46">
        <f t="shared" si="230"/>
        <v>0</v>
      </c>
      <c r="R1350" s="15"/>
      <c r="S1350" s="3">
        <f t="shared" si="231"/>
        <v>6</v>
      </c>
      <c r="T1350" s="30" t="s">
        <v>2502</v>
      </c>
      <c r="U1350" s="41">
        <f t="shared" si="228"/>
        <v>248.39999999999998</v>
      </c>
      <c r="V1350" s="41">
        <f t="shared" si="229"/>
        <v>0</v>
      </c>
      <c r="W1350" s="5"/>
      <c r="X1350" s="3">
        <v>3</v>
      </c>
      <c r="Y1350" s="3">
        <f t="shared" si="234"/>
        <v>3</v>
      </c>
      <c r="Z1350" s="3">
        <f t="shared" si="232"/>
        <v>124.19999999999999</v>
      </c>
      <c r="AA1350">
        <v>3000</v>
      </c>
      <c r="AB1350" s="1">
        <f t="shared" si="235"/>
        <v>3</v>
      </c>
    </row>
    <row r="1351" spans="1:28" customFormat="1" ht="43.2" x14ac:dyDescent="0.3">
      <c r="A1351" s="3">
        <f t="shared" si="233"/>
        <v>1334</v>
      </c>
      <c r="B1351" s="4" t="s">
        <v>918</v>
      </c>
      <c r="C1351" s="3">
        <v>2</v>
      </c>
      <c r="D1351" s="3" t="s">
        <v>1572</v>
      </c>
      <c r="E1351" s="4" t="s">
        <v>1352</v>
      </c>
      <c r="F1351" s="3" t="s">
        <v>1196</v>
      </c>
      <c r="G1351" s="3" t="s">
        <v>2325</v>
      </c>
      <c r="H1351" s="3" t="s">
        <v>2470</v>
      </c>
      <c r="I1351" s="3" t="s">
        <v>2496</v>
      </c>
      <c r="J1351" s="3">
        <v>41.4</v>
      </c>
      <c r="K1351" s="3">
        <v>6000</v>
      </c>
      <c r="L1351" s="3" t="s">
        <v>25</v>
      </c>
      <c r="M1351" s="3">
        <v>1</v>
      </c>
      <c r="N1351" s="28">
        <f>(K1351/1000)*M1351</f>
        <v>6</v>
      </c>
      <c r="O1351" s="40">
        <f>N1351*J1351</f>
        <v>248.39999999999998</v>
      </c>
      <c r="P1351" s="12">
        <v>0</v>
      </c>
      <c r="Q1351" s="46">
        <f t="shared" si="230"/>
        <v>0</v>
      </c>
      <c r="R1351" s="15"/>
      <c r="S1351" s="3">
        <f t="shared" si="231"/>
        <v>6</v>
      </c>
      <c r="T1351" s="30" t="s">
        <v>2502</v>
      </c>
      <c r="U1351" s="41">
        <f t="shared" si="228"/>
        <v>248.39999999999998</v>
      </c>
      <c r="V1351" s="41">
        <f t="shared" si="229"/>
        <v>0</v>
      </c>
      <c r="W1351" s="5"/>
      <c r="X1351" s="3">
        <v>3</v>
      </c>
      <c r="Y1351" s="3">
        <f t="shared" si="234"/>
        <v>3</v>
      </c>
      <c r="Z1351" s="3">
        <f t="shared" si="232"/>
        <v>124.19999999999999</v>
      </c>
      <c r="AA1351">
        <v>3000</v>
      </c>
      <c r="AB1351" s="1">
        <f t="shared" si="235"/>
        <v>3</v>
      </c>
    </row>
    <row r="1352" spans="1:28" customFormat="1" ht="43.2" x14ac:dyDescent="0.3">
      <c r="A1352" s="3">
        <f t="shared" si="233"/>
        <v>1335</v>
      </c>
      <c r="B1352" s="4" t="s">
        <v>918</v>
      </c>
      <c r="C1352" s="3">
        <v>2</v>
      </c>
      <c r="D1352" s="3" t="s">
        <v>1572</v>
      </c>
      <c r="E1352" s="4" t="s">
        <v>1353</v>
      </c>
      <c r="F1352" s="3" t="s">
        <v>1184</v>
      </c>
      <c r="G1352" s="3" t="s">
        <v>2330</v>
      </c>
      <c r="H1352" s="3" t="s">
        <v>2479</v>
      </c>
      <c r="I1352" s="3" t="s">
        <v>2496</v>
      </c>
      <c r="J1352" s="3">
        <v>79.7</v>
      </c>
      <c r="K1352" s="3">
        <v>6000</v>
      </c>
      <c r="L1352" s="3" t="s">
        <v>25</v>
      </c>
      <c r="M1352" s="3">
        <v>1</v>
      </c>
      <c r="N1352" s="28">
        <f>(K1352/1000)*M1352</f>
        <v>6</v>
      </c>
      <c r="O1352" s="28">
        <f>N1352*J1352</f>
        <v>478.20000000000005</v>
      </c>
      <c r="P1352" s="12">
        <v>0</v>
      </c>
      <c r="Q1352" s="46">
        <f t="shared" si="230"/>
        <v>0</v>
      </c>
      <c r="R1352" s="15"/>
      <c r="S1352" s="3">
        <f t="shared" si="231"/>
        <v>6</v>
      </c>
      <c r="T1352" s="30" t="s">
        <v>2502</v>
      </c>
      <c r="U1352" s="29">
        <f t="shared" si="228"/>
        <v>478.20000000000005</v>
      </c>
      <c r="V1352" s="29">
        <f t="shared" si="229"/>
        <v>0</v>
      </c>
      <c r="W1352" s="5"/>
      <c r="X1352" s="3">
        <v>3</v>
      </c>
      <c r="Y1352" s="3">
        <f t="shared" si="234"/>
        <v>3</v>
      </c>
      <c r="Z1352" s="3">
        <f t="shared" si="232"/>
        <v>239.10000000000002</v>
      </c>
      <c r="AA1352">
        <v>3000</v>
      </c>
      <c r="AB1352" s="1">
        <f t="shared" si="235"/>
        <v>3</v>
      </c>
    </row>
    <row r="1353" spans="1:28" customFormat="1" ht="43.2" x14ac:dyDescent="0.3">
      <c r="A1353" s="3">
        <f t="shared" si="233"/>
        <v>1336</v>
      </c>
      <c r="B1353" s="4" t="s">
        <v>918</v>
      </c>
      <c r="C1353" s="3">
        <v>2</v>
      </c>
      <c r="D1353" s="3" t="s">
        <v>1571</v>
      </c>
      <c r="E1353" s="4" t="s">
        <v>1390</v>
      </c>
      <c r="F1353" s="3" t="s">
        <v>812</v>
      </c>
      <c r="G1353" s="3"/>
      <c r="H1353" s="3"/>
      <c r="I1353" s="3" t="s">
        <v>2496</v>
      </c>
      <c r="J1353" s="3">
        <v>13.32</v>
      </c>
      <c r="K1353" s="3">
        <v>2800</v>
      </c>
      <c r="L1353" s="3" t="s">
        <v>25</v>
      </c>
      <c r="M1353" s="3">
        <v>1</v>
      </c>
      <c r="N1353" s="28">
        <f t="shared" ref="N1353:N1416" si="236">(K1353/1000)*M1353</f>
        <v>2.8</v>
      </c>
      <c r="O1353" s="40">
        <f t="shared" ref="O1353:O1416" si="237">N1353*J1353</f>
        <v>37.295999999999999</v>
      </c>
      <c r="P1353" s="12">
        <v>0</v>
      </c>
      <c r="Q1353" s="46">
        <f t="shared" si="230"/>
        <v>0</v>
      </c>
      <c r="R1353" s="15"/>
      <c r="S1353" s="3">
        <f t="shared" si="231"/>
        <v>2.8</v>
      </c>
      <c r="T1353" s="30" t="s">
        <v>2502</v>
      </c>
      <c r="U1353" s="41">
        <f t="shared" si="228"/>
        <v>37.295999999999999</v>
      </c>
      <c r="V1353" s="41">
        <f t="shared" si="229"/>
        <v>0</v>
      </c>
      <c r="W1353" s="5"/>
      <c r="X1353" s="3">
        <v>1.2599999999999998</v>
      </c>
      <c r="Y1353" s="3">
        <f t="shared" si="234"/>
        <v>1.54</v>
      </c>
      <c r="Z1353" s="3">
        <f t="shared" si="232"/>
        <v>16.783199999999997</v>
      </c>
      <c r="AA1353">
        <v>1259.9999999999998</v>
      </c>
      <c r="AB1353" s="1">
        <f t="shared" si="235"/>
        <v>1.2599999999999998</v>
      </c>
    </row>
    <row r="1354" spans="1:28" customFormat="1" ht="43.2" x14ac:dyDescent="0.3">
      <c r="A1354" s="3">
        <f t="shared" si="233"/>
        <v>1337</v>
      </c>
      <c r="B1354" s="4" t="s">
        <v>918</v>
      </c>
      <c r="C1354" s="3">
        <v>2</v>
      </c>
      <c r="D1354" s="3" t="s">
        <v>1571</v>
      </c>
      <c r="E1354" s="4" t="s">
        <v>1391</v>
      </c>
      <c r="F1354" s="3" t="s">
        <v>812</v>
      </c>
      <c r="G1354" s="3"/>
      <c r="H1354" s="3"/>
      <c r="I1354" s="3" t="s">
        <v>2496</v>
      </c>
      <c r="J1354" s="3">
        <v>13.32</v>
      </c>
      <c r="K1354" s="3">
        <v>2800</v>
      </c>
      <c r="L1354" s="3" t="s">
        <v>25</v>
      </c>
      <c r="M1354" s="3">
        <v>1</v>
      </c>
      <c r="N1354" s="28">
        <f t="shared" si="236"/>
        <v>2.8</v>
      </c>
      <c r="O1354" s="40">
        <f t="shared" si="237"/>
        <v>37.295999999999999</v>
      </c>
      <c r="P1354" s="12">
        <v>0</v>
      </c>
      <c r="Q1354" s="46">
        <f t="shared" si="230"/>
        <v>0</v>
      </c>
      <c r="R1354" s="15"/>
      <c r="S1354" s="3">
        <f t="shared" si="231"/>
        <v>2.8</v>
      </c>
      <c r="T1354" s="30" t="s">
        <v>2502</v>
      </c>
      <c r="U1354" s="41">
        <f t="shared" si="228"/>
        <v>37.295999999999999</v>
      </c>
      <c r="V1354" s="41">
        <f t="shared" si="229"/>
        <v>0</v>
      </c>
      <c r="W1354" s="5"/>
      <c r="X1354" s="3">
        <v>1.2599999999999998</v>
      </c>
      <c r="Y1354" s="3">
        <f t="shared" si="234"/>
        <v>1.54</v>
      </c>
      <c r="Z1354" s="3">
        <f t="shared" si="232"/>
        <v>16.783199999999997</v>
      </c>
      <c r="AA1354">
        <v>1259.9999999999998</v>
      </c>
      <c r="AB1354" s="1">
        <f t="shared" si="235"/>
        <v>1.2599999999999998</v>
      </c>
    </row>
    <row r="1355" spans="1:28" customFormat="1" ht="43.2" x14ac:dyDescent="0.3">
      <c r="A1355" s="3">
        <f t="shared" si="233"/>
        <v>1338</v>
      </c>
      <c r="B1355" s="4" t="s">
        <v>918</v>
      </c>
      <c r="C1355" s="3">
        <v>2</v>
      </c>
      <c r="D1355" s="3" t="s">
        <v>1571</v>
      </c>
      <c r="E1355" s="4" t="s">
        <v>1392</v>
      </c>
      <c r="F1355" s="3" t="s">
        <v>812</v>
      </c>
      <c r="G1355" s="3"/>
      <c r="H1355" s="3"/>
      <c r="I1355" s="3" t="s">
        <v>2496</v>
      </c>
      <c r="J1355" s="3">
        <v>13.32</v>
      </c>
      <c r="K1355" s="3">
        <v>2800</v>
      </c>
      <c r="L1355" s="3" t="s">
        <v>25</v>
      </c>
      <c r="M1355" s="3">
        <v>1</v>
      </c>
      <c r="N1355" s="28">
        <f t="shared" si="236"/>
        <v>2.8</v>
      </c>
      <c r="O1355" s="40">
        <f t="shared" si="237"/>
        <v>37.295999999999999</v>
      </c>
      <c r="P1355" s="12">
        <v>0</v>
      </c>
      <c r="Q1355" s="46">
        <f t="shared" si="230"/>
        <v>0</v>
      </c>
      <c r="R1355" s="15"/>
      <c r="S1355" s="3">
        <f t="shared" si="231"/>
        <v>2.8</v>
      </c>
      <c r="T1355" s="30" t="s">
        <v>2502</v>
      </c>
      <c r="U1355" s="41">
        <f t="shared" si="228"/>
        <v>37.295999999999999</v>
      </c>
      <c r="V1355" s="41">
        <f t="shared" si="229"/>
        <v>0</v>
      </c>
      <c r="W1355" s="5"/>
      <c r="X1355" s="3">
        <v>1.2599999999999998</v>
      </c>
      <c r="Y1355" s="3">
        <f t="shared" si="234"/>
        <v>1.54</v>
      </c>
      <c r="Z1355" s="3">
        <f t="shared" si="232"/>
        <v>16.783199999999997</v>
      </c>
      <c r="AA1355">
        <v>1259.9999999999998</v>
      </c>
      <c r="AB1355" s="1">
        <f t="shared" si="235"/>
        <v>1.2599999999999998</v>
      </c>
    </row>
    <row r="1356" spans="1:28" customFormat="1" ht="43.2" x14ac:dyDescent="0.3">
      <c r="A1356" s="3">
        <f t="shared" si="233"/>
        <v>1339</v>
      </c>
      <c r="B1356" s="4" t="s">
        <v>918</v>
      </c>
      <c r="C1356" s="3">
        <v>2</v>
      </c>
      <c r="D1356" s="3" t="s">
        <v>1571</v>
      </c>
      <c r="E1356" s="4" t="s">
        <v>1393</v>
      </c>
      <c r="F1356" s="3" t="s">
        <v>812</v>
      </c>
      <c r="G1356" s="3"/>
      <c r="H1356" s="3"/>
      <c r="I1356" s="3" t="s">
        <v>2496</v>
      </c>
      <c r="J1356" s="3">
        <v>13.32</v>
      </c>
      <c r="K1356" s="3">
        <v>2800</v>
      </c>
      <c r="L1356" s="3" t="s">
        <v>25</v>
      </c>
      <c r="M1356" s="3">
        <v>1</v>
      </c>
      <c r="N1356" s="28">
        <f t="shared" si="236"/>
        <v>2.8</v>
      </c>
      <c r="O1356" s="40">
        <f t="shared" si="237"/>
        <v>37.295999999999999</v>
      </c>
      <c r="P1356" s="12">
        <v>0</v>
      </c>
      <c r="Q1356" s="46">
        <f t="shared" si="230"/>
        <v>0</v>
      </c>
      <c r="R1356" s="15"/>
      <c r="S1356" s="3">
        <f t="shared" si="231"/>
        <v>2.8</v>
      </c>
      <c r="T1356" s="30" t="s">
        <v>2502</v>
      </c>
      <c r="U1356" s="41">
        <f t="shared" si="228"/>
        <v>37.295999999999999</v>
      </c>
      <c r="V1356" s="41">
        <f t="shared" si="229"/>
        <v>0</v>
      </c>
      <c r="W1356" s="5"/>
      <c r="X1356" s="3">
        <v>1.2599999999999998</v>
      </c>
      <c r="Y1356" s="3">
        <f t="shared" si="234"/>
        <v>1.54</v>
      </c>
      <c r="Z1356" s="3">
        <f t="shared" si="232"/>
        <v>16.783199999999997</v>
      </c>
      <c r="AA1356">
        <v>1259.9999999999998</v>
      </c>
      <c r="AB1356" s="1">
        <f t="shared" si="235"/>
        <v>1.2599999999999998</v>
      </c>
    </row>
    <row r="1357" spans="1:28" customFormat="1" ht="43.2" x14ac:dyDescent="0.3">
      <c r="A1357" s="3">
        <f t="shared" si="233"/>
        <v>1340</v>
      </c>
      <c r="B1357" s="4" t="s">
        <v>918</v>
      </c>
      <c r="C1357" s="3">
        <v>2</v>
      </c>
      <c r="D1357" s="3" t="s">
        <v>1571</v>
      </c>
      <c r="E1357" s="4" t="s">
        <v>1394</v>
      </c>
      <c r="F1357" s="3" t="s">
        <v>812</v>
      </c>
      <c r="G1357" s="3"/>
      <c r="H1357" s="3"/>
      <c r="I1357" s="3" t="s">
        <v>2496</v>
      </c>
      <c r="J1357" s="3">
        <v>13.32</v>
      </c>
      <c r="K1357" s="3">
        <v>2800</v>
      </c>
      <c r="L1357" s="3" t="s">
        <v>25</v>
      </c>
      <c r="M1357" s="3">
        <v>1</v>
      </c>
      <c r="N1357" s="28">
        <f t="shared" si="236"/>
        <v>2.8</v>
      </c>
      <c r="O1357" s="40">
        <f t="shared" si="237"/>
        <v>37.295999999999999</v>
      </c>
      <c r="P1357" s="12">
        <v>0</v>
      </c>
      <c r="Q1357" s="46">
        <f t="shared" si="230"/>
        <v>0</v>
      </c>
      <c r="R1357" s="15"/>
      <c r="S1357" s="3">
        <f t="shared" si="231"/>
        <v>2.8</v>
      </c>
      <c r="T1357" s="30" t="s">
        <v>2502</v>
      </c>
      <c r="U1357" s="41">
        <f t="shared" si="228"/>
        <v>37.295999999999999</v>
      </c>
      <c r="V1357" s="41">
        <f t="shared" si="229"/>
        <v>0</v>
      </c>
      <c r="W1357" s="5"/>
      <c r="X1357" s="3">
        <v>1.2599999999999998</v>
      </c>
      <c r="Y1357" s="3">
        <f t="shared" si="234"/>
        <v>1.54</v>
      </c>
      <c r="Z1357" s="3">
        <f t="shared" si="232"/>
        <v>16.783199999999997</v>
      </c>
      <c r="AA1357">
        <v>1259.9999999999998</v>
      </c>
      <c r="AB1357" s="1">
        <f t="shared" si="235"/>
        <v>1.2599999999999998</v>
      </c>
    </row>
    <row r="1358" spans="1:28" customFormat="1" ht="43.2" x14ac:dyDescent="0.3">
      <c r="A1358" s="3">
        <f t="shared" si="233"/>
        <v>1341</v>
      </c>
      <c r="B1358" s="4" t="s">
        <v>918</v>
      </c>
      <c r="C1358" s="3">
        <v>2</v>
      </c>
      <c r="D1358" s="3" t="s">
        <v>1571</v>
      </c>
      <c r="E1358" s="4" t="s">
        <v>1395</v>
      </c>
      <c r="F1358" s="3" t="s">
        <v>812</v>
      </c>
      <c r="G1358" s="3"/>
      <c r="H1358" s="3"/>
      <c r="I1358" s="3" t="s">
        <v>2496</v>
      </c>
      <c r="J1358" s="3">
        <v>13.32</v>
      </c>
      <c r="K1358" s="3">
        <v>2800</v>
      </c>
      <c r="L1358" s="3" t="s">
        <v>25</v>
      </c>
      <c r="M1358" s="3">
        <v>1</v>
      </c>
      <c r="N1358" s="28">
        <f t="shared" si="236"/>
        <v>2.8</v>
      </c>
      <c r="O1358" s="40">
        <f t="shared" si="237"/>
        <v>37.295999999999999</v>
      </c>
      <c r="P1358" s="12">
        <v>0</v>
      </c>
      <c r="Q1358" s="46">
        <f t="shared" si="230"/>
        <v>0</v>
      </c>
      <c r="R1358" s="15"/>
      <c r="S1358" s="3">
        <f t="shared" si="231"/>
        <v>2.8</v>
      </c>
      <c r="T1358" s="30" t="s">
        <v>2502</v>
      </c>
      <c r="U1358" s="41">
        <f t="shared" ref="U1358:U1421" si="238">S1358*J1358</f>
        <v>37.295999999999999</v>
      </c>
      <c r="V1358" s="41">
        <f t="shared" ref="V1358:V1421" si="239">Q1358*J1358</f>
        <v>0</v>
      </c>
      <c r="W1358" s="5"/>
      <c r="X1358" s="3">
        <v>1.2599999999999998</v>
      </c>
      <c r="Y1358" s="3">
        <f t="shared" si="234"/>
        <v>1.54</v>
      </c>
      <c r="Z1358" s="3">
        <f t="shared" si="232"/>
        <v>16.783199999999997</v>
      </c>
      <c r="AA1358">
        <v>1259.9999999999998</v>
      </c>
      <c r="AB1358" s="1">
        <f t="shared" si="235"/>
        <v>1.2599999999999998</v>
      </c>
    </row>
    <row r="1359" spans="1:28" customFormat="1" ht="43.2" x14ac:dyDescent="0.3">
      <c r="A1359" s="3">
        <f t="shared" si="233"/>
        <v>1342</v>
      </c>
      <c r="B1359" s="4" t="s">
        <v>918</v>
      </c>
      <c r="C1359" s="3">
        <v>2</v>
      </c>
      <c r="D1359" s="3" t="s">
        <v>1571</v>
      </c>
      <c r="E1359" s="4" t="s">
        <v>1396</v>
      </c>
      <c r="F1359" s="3" t="s">
        <v>812</v>
      </c>
      <c r="G1359" s="3"/>
      <c r="H1359" s="3"/>
      <c r="I1359" s="3" t="s">
        <v>2496</v>
      </c>
      <c r="J1359" s="3">
        <v>13.32</v>
      </c>
      <c r="K1359" s="3">
        <v>2800</v>
      </c>
      <c r="L1359" s="3" t="s">
        <v>25</v>
      </c>
      <c r="M1359" s="3">
        <v>1</v>
      </c>
      <c r="N1359" s="28">
        <f t="shared" si="236"/>
        <v>2.8</v>
      </c>
      <c r="O1359" s="40">
        <f t="shared" si="237"/>
        <v>37.295999999999999</v>
      </c>
      <c r="P1359" s="12">
        <v>0</v>
      </c>
      <c r="Q1359" s="46">
        <f t="shared" si="230"/>
        <v>0</v>
      </c>
      <c r="R1359" s="15"/>
      <c r="S1359" s="3">
        <f t="shared" si="231"/>
        <v>2.8</v>
      </c>
      <c r="T1359" s="30" t="s">
        <v>2502</v>
      </c>
      <c r="U1359" s="41">
        <f t="shared" si="238"/>
        <v>37.295999999999999</v>
      </c>
      <c r="V1359" s="41">
        <f t="shared" si="239"/>
        <v>0</v>
      </c>
      <c r="W1359" s="5"/>
      <c r="X1359" s="3">
        <v>1.2599999999999998</v>
      </c>
      <c r="Y1359" s="3">
        <f t="shared" si="234"/>
        <v>1.54</v>
      </c>
      <c r="Z1359" s="3">
        <f t="shared" si="232"/>
        <v>16.783199999999997</v>
      </c>
      <c r="AA1359">
        <v>1259.9999999999998</v>
      </c>
      <c r="AB1359" s="1">
        <f t="shared" si="235"/>
        <v>1.2599999999999998</v>
      </c>
    </row>
    <row r="1360" spans="1:28" customFormat="1" ht="43.2" x14ac:dyDescent="0.3">
      <c r="A1360" s="3">
        <f t="shared" si="233"/>
        <v>1343</v>
      </c>
      <c r="B1360" s="4" t="s">
        <v>918</v>
      </c>
      <c r="C1360" s="3">
        <v>2</v>
      </c>
      <c r="D1360" s="3" t="s">
        <v>1571</v>
      </c>
      <c r="E1360" s="4" t="s">
        <v>1397</v>
      </c>
      <c r="F1360" s="3" t="s">
        <v>812</v>
      </c>
      <c r="G1360" s="3"/>
      <c r="H1360" s="3"/>
      <c r="I1360" s="3" t="s">
        <v>2496</v>
      </c>
      <c r="J1360" s="3">
        <v>13.32</v>
      </c>
      <c r="K1360" s="3">
        <v>2800</v>
      </c>
      <c r="L1360" s="3" t="s">
        <v>25</v>
      </c>
      <c r="M1360" s="3">
        <v>1</v>
      </c>
      <c r="N1360" s="28">
        <f t="shared" si="236"/>
        <v>2.8</v>
      </c>
      <c r="O1360" s="40">
        <f t="shared" si="237"/>
        <v>37.295999999999999</v>
      </c>
      <c r="P1360" s="12">
        <v>0</v>
      </c>
      <c r="Q1360" s="46">
        <f t="shared" si="230"/>
        <v>0</v>
      </c>
      <c r="R1360" s="15"/>
      <c r="S1360" s="3">
        <f t="shared" si="231"/>
        <v>2.8</v>
      </c>
      <c r="T1360" s="30" t="s">
        <v>2502</v>
      </c>
      <c r="U1360" s="41">
        <f t="shared" si="238"/>
        <v>37.295999999999999</v>
      </c>
      <c r="V1360" s="41">
        <f t="shared" si="239"/>
        <v>0</v>
      </c>
      <c r="W1360" s="5"/>
      <c r="X1360" s="3">
        <v>1.2599999999999998</v>
      </c>
      <c r="Y1360" s="3">
        <f t="shared" si="234"/>
        <v>1.54</v>
      </c>
      <c r="Z1360" s="3">
        <f t="shared" si="232"/>
        <v>16.783199999999997</v>
      </c>
      <c r="AA1360">
        <v>1259.9999999999998</v>
      </c>
      <c r="AB1360" s="1">
        <f t="shared" si="235"/>
        <v>1.2599999999999998</v>
      </c>
    </row>
    <row r="1361" spans="1:28" customFormat="1" ht="43.2" x14ac:dyDescent="0.3">
      <c r="A1361" s="3">
        <f t="shared" si="233"/>
        <v>1344</v>
      </c>
      <c r="B1361" s="4" t="s">
        <v>918</v>
      </c>
      <c r="C1361" s="3">
        <v>2</v>
      </c>
      <c r="D1361" s="3" t="s">
        <v>1571</v>
      </c>
      <c r="E1361" s="4" t="s">
        <v>1398</v>
      </c>
      <c r="F1361" s="3" t="s">
        <v>812</v>
      </c>
      <c r="G1361" s="3"/>
      <c r="H1361" s="3"/>
      <c r="I1361" s="3" t="s">
        <v>2496</v>
      </c>
      <c r="J1361" s="3">
        <v>13.32</v>
      </c>
      <c r="K1361" s="3">
        <v>2800</v>
      </c>
      <c r="L1361" s="3" t="s">
        <v>25</v>
      </c>
      <c r="M1361" s="3">
        <v>1</v>
      </c>
      <c r="N1361" s="28">
        <f t="shared" si="236"/>
        <v>2.8</v>
      </c>
      <c r="O1361" s="40">
        <f t="shared" si="237"/>
        <v>37.295999999999999</v>
      </c>
      <c r="P1361" s="12">
        <v>0</v>
      </c>
      <c r="Q1361" s="46">
        <f t="shared" si="230"/>
        <v>0</v>
      </c>
      <c r="R1361" s="15"/>
      <c r="S1361" s="3">
        <f t="shared" si="231"/>
        <v>2.8</v>
      </c>
      <c r="T1361" s="30" t="s">
        <v>2502</v>
      </c>
      <c r="U1361" s="41">
        <f t="shared" si="238"/>
        <v>37.295999999999999</v>
      </c>
      <c r="V1361" s="41">
        <f t="shared" si="239"/>
        <v>0</v>
      </c>
      <c r="W1361" s="5"/>
      <c r="X1361" s="3">
        <v>1.2599999999999998</v>
      </c>
      <c r="Y1361" s="3">
        <f t="shared" si="234"/>
        <v>1.54</v>
      </c>
      <c r="Z1361" s="3">
        <f t="shared" si="232"/>
        <v>16.783199999999997</v>
      </c>
      <c r="AA1361">
        <v>1259.9999999999998</v>
      </c>
      <c r="AB1361" s="1">
        <f t="shared" si="235"/>
        <v>1.2599999999999998</v>
      </c>
    </row>
    <row r="1362" spans="1:28" customFormat="1" ht="43.2" x14ac:dyDescent="0.3">
      <c r="A1362" s="3">
        <f t="shared" si="233"/>
        <v>1345</v>
      </c>
      <c r="B1362" s="4" t="s">
        <v>918</v>
      </c>
      <c r="C1362" s="3">
        <v>2</v>
      </c>
      <c r="D1362" s="3" t="s">
        <v>1571</v>
      </c>
      <c r="E1362" s="4" t="s">
        <v>1399</v>
      </c>
      <c r="F1362" s="3" t="s">
        <v>812</v>
      </c>
      <c r="G1362" s="3"/>
      <c r="H1362" s="3"/>
      <c r="I1362" s="3" t="s">
        <v>2496</v>
      </c>
      <c r="J1362" s="3">
        <v>13.32</v>
      </c>
      <c r="K1362" s="3">
        <v>2800</v>
      </c>
      <c r="L1362" s="3" t="s">
        <v>25</v>
      </c>
      <c r="M1362" s="3">
        <v>1</v>
      </c>
      <c r="N1362" s="28">
        <f t="shared" si="236"/>
        <v>2.8</v>
      </c>
      <c r="O1362" s="40">
        <f t="shared" si="237"/>
        <v>37.295999999999999</v>
      </c>
      <c r="P1362" s="12">
        <v>0</v>
      </c>
      <c r="Q1362" s="46">
        <f t="shared" ref="Q1362:Q1425" si="240">N1362*P1362</f>
        <v>0</v>
      </c>
      <c r="R1362" s="15"/>
      <c r="S1362" s="3">
        <f t="shared" ref="S1362:S1425" si="241">N1362-Q1362</f>
        <v>2.8</v>
      </c>
      <c r="T1362" s="30" t="s">
        <v>2502</v>
      </c>
      <c r="U1362" s="41">
        <f t="shared" si="238"/>
        <v>37.295999999999999</v>
      </c>
      <c r="V1362" s="41">
        <f t="shared" si="239"/>
        <v>0</v>
      </c>
      <c r="W1362" s="5"/>
      <c r="X1362" s="3">
        <v>1.2599999999999998</v>
      </c>
      <c r="Y1362" s="3">
        <f t="shared" si="234"/>
        <v>1.54</v>
      </c>
      <c r="Z1362" s="3">
        <f t="shared" si="232"/>
        <v>16.783199999999997</v>
      </c>
      <c r="AA1362">
        <v>1259.9999999999998</v>
      </c>
      <c r="AB1362" s="1">
        <f t="shared" si="235"/>
        <v>1.2599999999999998</v>
      </c>
    </row>
    <row r="1363" spans="1:28" customFormat="1" ht="43.2" x14ac:dyDescent="0.3">
      <c r="A1363" s="3">
        <f t="shared" si="233"/>
        <v>1346</v>
      </c>
      <c r="B1363" s="4" t="s">
        <v>918</v>
      </c>
      <c r="C1363" s="3">
        <v>2</v>
      </c>
      <c r="D1363" s="3" t="s">
        <v>1571</v>
      </c>
      <c r="E1363" s="4" t="s">
        <v>1400</v>
      </c>
      <c r="F1363" s="3" t="s">
        <v>812</v>
      </c>
      <c r="G1363" s="3"/>
      <c r="H1363" s="3"/>
      <c r="I1363" s="3" t="s">
        <v>2496</v>
      </c>
      <c r="J1363" s="3">
        <v>13.32</v>
      </c>
      <c r="K1363" s="3">
        <v>2800</v>
      </c>
      <c r="L1363" s="3" t="s">
        <v>25</v>
      </c>
      <c r="M1363" s="3">
        <v>1</v>
      </c>
      <c r="N1363" s="28">
        <f t="shared" si="236"/>
        <v>2.8</v>
      </c>
      <c r="O1363" s="40">
        <f t="shared" si="237"/>
        <v>37.295999999999999</v>
      </c>
      <c r="P1363" s="12">
        <v>0</v>
      </c>
      <c r="Q1363" s="46">
        <f t="shared" si="240"/>
        <v>0</v>
      </c>
      <c r="R1363" s="15"/>
      <c r="S1363" s="3">
        <f t="shared" si="241"/>
        <v>2.8</v>
      </c>
      <c r="T1363" s="30" t="s">
        <v>2502</v>
      </c>
      <c r="U1363" s="41">
        <f t="shared" si="238"/>
        <v>37.295999999999999</v>
      </c>
      <c r="V1363" s="41">
        <f t="shared" si="239"/>
        <v>0</v>
      </c>
      <c r="W1363" s="5"/>
      <c r="X1363" s="3">
        <v>1.2599999999999998</v>
      </c>
      <c r="Y1363" s="3">
        <f t="shared" si="234"/>
        <v>1.54</v>
      </c>
      <c r="Z1363" s="3">
        <f t="shared" ref="Z1363:Z1426" si="242">X1363*J1363*M1363</f>
        <v>16.783199999999997</v>
      </c>
      <c r="AA1363">
        <v>1259.9999999999998</v>
      </c>
      <c r="AB1363" s="1">
        <f t="shared" si="235"/>
        <v>1.2599999999999998</v>
      </c>
    </row>
    <row r="1364" spans="1:28" customFormat="1" ht="43.2" x14ac:dyDescent="0.3">
      <c r="A1364" s="3">
        <f t="shared" ref="A1364:A1427" si="243">A1363+1</f>
        <v>1347</v>
      </c>
      <c r="B1364" s="4" t="s">
        <v>918</v>
      </c>
      <c r="C1364" s="3">
        <v>2</v>
      </c>
      <c r="D1364" s="3" t="s">
        <v>1571</v>
      </c>
      <c r="E1364" s="4" t="s">
        <v>1401</v>
      </c>
      <c r="F1364" s="3" t="s">
        <v>812</v>
      </c>
      <c r="G1364" s="3"/>
      <c r="H1364" s="3"/>
      <c r="I1364" s="3" t="s">
        <v>2496</v>
      </c>
      <c r="J1364" s="3">
        <v>13.32</v>
      </c>
      <c r="K1364" s="3">
        <v>2800</v>
      </c>
      <c r="L1364" s="3" t="s">
        <v>25</v>
      </c>
      <c r="M1364" s="3">
        <v>1</v>
      </c>
      <c r="N1364" s="28">
        <f t="shared" si="236"/>
        <v>2.8</v>
      </c>
      <c r="O1364" s="40">
        <f t="shared" si="237"/>
        <v>37.295999999999999</v>
      </c>
      <c r="P1364" s="12">
        <v>0</v>
      </c>
      <c r="Q1364" s="46">
        <f t="shared" si="240"/>
        <v>0</v>
      </c>
      <c r="R1364" s="15"/>
      <c r="S1364" s="3">
        <f t="shared" si="241"/>
        <v>2.8</v>
      </c>
      <c r="T1364" s="30" t="s">
        <v>2502</v>
      </c>
      <c r="U1364" s="41">
        <f t="shared" si="238"/>
        <v>37.295999999999999</v>
      </c>
      <c r="V1364" s="41">
        <f t="shared" si="239"/>
        <v>0</v>
      </c>
      <c r="W1364" s="5"/>
      <c r="X1364" s="3">
        <v>1.2599999999999998</v>
      </c>
      <c r="Y1364" s="3">
        <f t="shared" si="234"/>
        <v>1.54</v>
      </c>
      <c r="Z1364" s="3">
        <f t="shared" si="242"/>
        <v>16.783199999999997</v>
      </c>
      <c r="AA1364">
        <v>1259.9999999999998</v>
      </c>
      <c r="AB1364" s="1">
        <f t="shared" si="235"/>
        <v>1.2599999999999998</v>
      </c>
    </row>
    <row r="1365" spans="1:28" customFormat="1" ht="43.2" x14ac:dyDescent="0.3">
      <c r="A1365" s="3">
        <f t="shared" si="243"/>
        <v>1348</v>
      </c>
      <c r="B1365" s="4" t="s">
        <v>918</v>
      </c>
      <c r="C1365" s="3">
        <v>2</v>
      </c>
      <c r="D1365" s="3" t="s">
        <v>1571</v>
      </c>
      <c r="E1365" s="4" t="s">
        <v>1402</v>
      </c>
      <c r="F1365" s="3" t="s">
        <v>812</v>
      </c>
      <c r="G1365" s="3"/>
      <c r="H1365" s="3"/>
      <c r="I1365" s="3" t="s">
        <v>2496</v>
      </c>
      <c r="J1365" s="3">
        <v>13.32</v>
      </c>
      <c r="K1365" s="3">
        <v>2800</v>
      </c>
      <c r="L1365" s="3" t="s">
        <v>25</v>
      </c>
      <c r="M1365" s="3">
        <v>1</v>
      </c>
      <c r="N1365" s="28">
        <f t="shared" si="236"/>
        <v>2.8</v>
      </c>
      <c r="O1365" s="40">
        <f t="shared" si="237"/>
        <v>37.295999999999999</v>
      </c>
      <c r="P1365" s="12">
        <v>0</v>
      </c>
      <c r="Q1365" s="46">
        <f t="shared" si="240"/>
        <v>0</v>
      </c>
      <c r="R1365" s="15"/>
      <c r="S1365" s="3">
        <f t="shared" si="241"/>
        <v>2.8</v>
      </c>
      <c r="T1365" s="30" t="s">
        <v>2502</v>
      </c>
      <c r="U1365" s="41">
        <f t="shared" si="238"/>
        <v>37.295999999999999</v>
      </c>
      <c r="V1365" s="41">
        <f t="shared" si="239"/>
        <v>0</v>
      </c>
      <c r="W1365" s="5"/>
      <c r="X1365" s="3">
        <v>1.2599999999999998</v>
      </c>
      <c r="Y1365" s="3">
        <f t="shared" si="234"/>
        <v>1.54</v>
      </c>
      <c r="Z1365" s="3">
        <f t="shared" si="242"/>
        <v>16.783199999999997</v>
      </c>
      <c r="AA1365">
        <v>1259.9999999999998</v>
      </c>
      <c r="AB1365" s="1">
        <f t="shared" si="235"/>
        <v>1.2599999999999998</v>
      </c>
    </row>
    <row r="1366" spans="1:28" customFormat="1" ht="43.2" x14ac:dyDescent="0.3">
      <c r="A1366" s="3">
        <f t="shared" si="243"/>
        <v>1349</v>
      </c>
      <c r="B1366" s="4" t="s">
        <v>918</v>
      </c>
      <c r="C1366" s="3">
        <v>2</v>
      </c>
      <c r="D1366" s="3" t="s">
        <v>1571</v>
      </c>
      <c r="E1366" s="4" t="s">
        <v>1403</v>
      </c>
      <c r="F1366" s="3" t="s">
        <v>812</v>
      </c>
      <c r="G1366" s="3"/>
      <c r="H1366" s="3"/>
      <c r="I1366" s="3" t="s">
        <v>2496</v>
      </c>
      <c r="J1366" s="3">
        <v>13.32</v>
      </c>
      <c r="K1366" s="3">
        <v>2800</v>
      </c>
      <c r="L1366" s="3" t="s">
        <v>25</v>
      </c>
      <c r="M1366" s="3">
        <v>1</v>
      </c>
      <c r="N1366" s="28">
        <f t="shared" si="236"/>
        <v>2.8</v>
      </c>
      <c r="O1366" s="40">
        <f t="shared" si="237"/>
        <v>37.295999999999999</v>
      </c>
      <c r="P1366" s="12">
        <v>0</v>
      </c>
      <c r="Q1366" s="46">
        <f t="shared" si="240"/>
        <v>0</v>
      </c>
      <c r="R1366" s="15"/>
      <c r="S1366" s="3">
        <f t="shared" si="241"/>
        <v>2.8</v>
      </c>
      <c r="T1366" s="30" t="s">
        <v>2502</v>
      </c>
      <c r="U1366" s="41">
        <f t="shared" si="238"/>
        <v>37.295999999999999</v>
      </c>
      <c r="V1366" s="41">
        <f t="shared" si="239"/>
        <v>0</v>
      </c>
      <c r="W1366" s="5"/>
      <c r="X1366" s="3">
        <v>1.2599999999999998</v>
      </c>
      <c r="Y1366" s="3">
        <f t="shared" si="234"/>
        <v>1.54</v>
      </c>
      <c r="Z1366" s="3">
        <f t="shared" si="242"/>
        <v>16.783199999999997</v>
      </c>
      <c r="AA1366">
        <v>1259.9999999999998</v>
      </c>
      <c r="AB1366" s="1">
        <f t="shared" si="235"/>
        <v>1.2599999999999998</v>
      </c>
    </row>
    <row r="1367" spans="1:28" customFormat="1" ht="43.2" x14ac:dyDescent="0.3">
      <c r="A1367" s="3">
        <f t="shared" si="243"/>
        <v>1350</v>
      </c>
      <c r="B1367" s="4" t="s">
        <v>918</v>
      </c>
      <c r="C1367" s="3">
        <v>2</v>
      </c>
      <c r="D1367" s="3" t="s">
        <v>1571</v>
      </c>
      <c r="E1367" s="4" t="s">
        <v>1404</v>
      </c>
      <c r="F1367" s="3" t="s">
        <v>812</v>
      </c>
      <c r="G1367" s="3"/>
      <c r="H1367" s="3"/>
      <c r="I1367" s="3" t="s">
        <v>2496</v>
      </c>
      <c r="J1367" s="3">
        <v>13.32</v>
      </c>
      <c r="K1367" s="3">
        <v>2800</v>
      </c>
      <c r="L1367" s="3" t="s">
        <v>25</v>
      </c>
      <c r="M1367" s="3">
        <v>1</v>
      </c>
      <c r="N1367" s="28">
        <f t="shared" si="236"/>
        <v>2.8</v>
      </c>
      <c r="O1367" s="40">
        <f t="shared" si="237"/>
        <v>37.295999999999999</v>
      </c>
      <c r="P1367" s="12">
        <v>0</v>
      </c>
      <c r="Q1367" s="46">
        <f t="shared" si="240"/>
        <v>0</v>
      </c>
      <c r="R1367" s="15"/>
      <c r="S1367" s="3">
        <f t="shared" si="241"/>
        <v>2.8</v>
      </c>
      <c r="T1367" s="30" t="s">
        <v>2502</v>
      </c>
      <c r="U1367" s="41">
        <f t="shared" si="238"/>
        <v>37.295999999999999</v>
      </c>
      <c r="V1367" s="41">
        <f t="shared" si="239"/>
        <v>0</v>
      </c>
      <c r="W1367" s="5"/>
      <c r="X1367" s="3">
        <v>1.2599999999999998</v>
      </c>
      <c r="Y1367" s="3">
        <f t="shared" si="234"/>
        <v>1.54</v>
      </c>
      <c r="Z1367" s="3">
        <f t="shared" si="242"/>
        <v>16.783199999999997</v>
      </c>
      <c r="AA1367">
        <v>1259.9999999999998</v>
      </c>
      <c r="AB1367" s="1">
        <f t="shared" si="235"/>
        <v>1.2599999999999998</v>
      </c>
    </row>
    <row r="1368" spans="1:28" customFormat="1" ht="43.2" x14ac:dyDescent="0.3">
      <c r="A1368" s="3">
        <f t="shared" si="243"/>
        <v>1351</v>
      </c>
      <c r="B1368" s="4" t="s">
        <v>918</v>
      </c>
      <c r="C1368" s="3">
        <v>2</v>
      </c>
      <c r="D1368" s="3" t="s">
        <v>1571</v>
      </c>
      <c r="E1368" s="4" t="s">
        <v>1405</v>
      </c>
      <c r="F1368" s="3" t="s">
        <v>812</v>
      </c>
      <c r="G1368" s="3"/>
      <c r="H1368" s="3"/>
      <c r="I1368" s="3" t="s">
        <v>2496</v>
      </c>
      <c r="J1368" s="3">
        <v>13.32</v>
      </c>
      <c r="K1368" s="3">
        <v>2800</v>
      </c>
      <c r="L1368" s="3" t="s">
        <v>25</v>
      </c>
      <c r="M1368" s="3">
        <v>1</v>
      </c>
      <c r="N1368" s="28">
        <f t="shared" si="236"/>
        <v>2.8</v>
      </c>
      <c r="O1368" s="40">
        <f t="shared" si="237"/>
        <v>37.295999999999999</v>
      </c>
      <c r="P1368" s="12">
        <v>0</v>
      </c>
      <c r="Q1368" s="46">
        <f t="shared" si="240"/>
        <v>0</v>
      </c>
      <c r="R1368" s="15"/>
      <c r="S1368" s="3">
        <f t="shared" si="241"/>
        <v>2.8</v>
      </c>
      <c r="T1368" s="30" t="s">
        <v>2502</v>
      </c>
      <c r="U1368" s="41">
        <f t="shared" si="238"/>
        <v>37.295999999999999</v>
      </c>
      <c r="V1368" s="41">
        <f t="shared" si="239"/>
        <v>0</v>
      </c>
      <c r="W1368" s="5"/>
      <c r="X1368" s="3">
        <v>1.2599999999999998</v>
      </c>
      <c r="Y1368" s="3">
        <f t="shared" si="234"/>
        <v>1.54</v>
      </c>
      <c r="Z1368" s="3">
        <f t="shared" si="242"/>
        <v>16.783199999999997</v>
      </c>
      <c r="AA1368">
        <v>1259.9999999999998</v>
      </c>
      <c r="AB1368" s="1">
        <f t="shared" si="235"/>
        <v>1.2599999999999998</v>
      </c>
    </row>
    <row r="1369" spans="1:28" customFormat="1" ht="43.2" x14ac:dyDescent="0.3">
      <c r="A1369" s="3">
        <f t="shared" si="243"/>
        <v>1352</v>
      </c>
      <c r="B1369" s="4" t="s">
        <v>918</v>
      </c>
      <c r="C1369" s="3">
        <v>2</v>
      </c>
      <c r="D1369" s="3" t="s">
        <v>1571</v>
      </c>
      <c r="E1369" s="4" t="s">
        <v>1406</v>
      </c>
      <c r="F1369" s="3" t="s">
        <v>812</v>
      </c>
      <c r="G1369" s="3"/>
      <c r="H1369" s="3"/>
      <c r="I1369" s="3" t="s">
        <v>2496</v>
      </c>
      <c r="J1369" s="3">
        <v>13.32</v>
      </c>
      <c r="K1369" s="3">
        <v>2800</v>
      </c>
      <c r="L1369" s="3" t="s">
        <v>25</v>
      </c>
      <c r="M1369" s="3">
        <v>1</v>
      </c>
      <c r="N1369" s="28">
        <f t="shared" si="236"/>
        <v>2.8</v>
      </c>
      <c r="O1369" s="40">
        <f t="shared" si="237"/>
        <v>37.295999999999999</v>
      </c>
      <c r="P1369" s="12">
        <v>0</v>
      </c>
      <c r="Q1369" s="46">
        <f t="shared" si="240"/>
        <v>0</v>
      </c>
      <c r="R1369" s="15"/>
      <c r="S1369" s="3">
        <f t="shared" si="241"/>
        <v>2.8</v>
      </c>
      <c r="T1369" s="30" t="s">
        <v>2502</v>
      </c>
      <c r="U1369" s="41">
        <f t="shared" si="238"/>
        <v>37.295999999999999</v>
      </c>
      <c r="V1369" s="41">
        <f t="shared" si="239"/>
        <v>0</v>
      </c>
      <c r="W1369" s="5"/>
      <c r="X1369" s="3">
        <v>1.2599999999999998</v>
      </c>
      <c r="Y1369" s="3">
        <f t="shared" si="234"/>
        <v>1.54</v>
      </c>
      <c r="Z1369" s="3">
        <f t="shared" si="242"/>
        <v>16.783199999999997</v>
      </c>
      <c r="AA1369">
        <v>1259.9999999999998</v>
      </c>
      <c r="AB1369" s="1">
        <f t="shared" si="235"/>
        <v>1.2599999999999998</v>
      </c>
    </row>
    <row r="1370" spans="1:28" customFormat="1" ht="43.2" x14ac:dyDescent="0.3">
      <c r="A1370" s="3">
        <f t="shared" si="243"/>
        <v>1353</v>
      </c>
      <c r="B1370" s="4" t="s">
        <v>918</v>
      </c>
      <c r="C1370" s="3">
        <v>2</v>
      </c>
      <c r="D1370" s="3" t="s">
        <v>1571</v>
      </c>
      <c r="E1370" s="4" t="s">
        <v>1407</v>
      </c>
      <c r="F1370" s="3" t="s">
        <v>812</v>
      </c>
      <c r="G1370" s="3"/>
      <c r="H1370" s="3"/>
      <c r="I1370" s="3" t="s">
        <v>2496</v>
      </c>
      <c r="J1370" s="3">
        <v>13.32</v>
      </c>
      <c r="K1370" s="3">
        <v>2800</v>
      </c>
      <c r="L1370" s="3" t="s">
        <v>25</v>
      </c>
      <c r="M1370" s="3">
        <v>1</v>
      </c>
      <c r="N1370" s="28">
        <f t="shared" si="236"/>
        <v>2.8</v>
      </c>
      <c r="O1370" s="40">
        <f t="shared" si="237"/>
        <v>37.295999999999999</v>
      </c>
      <c r="P1370" s="12">
        <v>0</v>
      </c>
      <c r="Q1370" s="46">
        <f t="shared" si="240"/>
        <v>0</v>
      </c>
      <c r="R1370" s="15"/>
      <c r="S1370" s="3">
        <f t="shared" si="241"/>
        <v>2.8</v>
      </c>
      <c r="T1370" s="30" t="s">
        <v>2502</v>
      </c>
      <c r="U1370" s="41">
        <f t="shared" si="238"/>
        <v>37.295999999999999</v>
      </c>
      <c r="V1370" s="41">
        <f t="shared" si="239"/>
        <v>0</v>
      </c>
      <c r="W1370" s="5"/>
      <c r="X1370" s="3">
        <v>1.2599999999999998</v>
      </c>
      <c r="Y1370" s="3">
        <f t="shared" si="234"/>
        <v>1.54</v>
      </c>
      <c r="Z1370" s="3">
        <f t="shared" si="242"/>
        <v>16.783199999999997</v>
      </c>
      <c r="AA1370">
        <v>1259.9999999999998</v>
      </c>
      <c r="AB1370" s="1">
        <f t="shared" si="235"/>
        <v>1.2599999999999998</v>
      </c>
    </row>
    <row r="1371" spans="1:28" customFormat="1" ht="43.2" x14ac:dyDescent="0.3">
      <c r="A1371" s="3">
        <f t="shared" si="243"/>
        <v>1354</v>
      </c>
      <c r="B1371" s="4" t="s">
        <v>918</v>
      </c>
      <c r="C1371" s="3">
        <v>2</v>
      </c>
      <c r="D1371" s="3" t="s">
        <v>1571</v>
      </c>
      <c r="E1371" s="4" t="s">
        <v>1408</v>
      </c>
      <c r="F1371" s="3" t="s">
        <v>812</v>
      </c>
      <c r="G1371" s="3"/>
      <c r="H1371" s="3"/>
      <c r="I1371" s="3" t="s">
        <v>2496</v>
      </c>
      <c r="J1371" s="3">
        <v>13.32</v>
      </c>
      <c r="K1371" s="3">
        <v>2800</v>
      </c>
      <c r="L1371" s="3" t="s">
        <v>25</v>
      </c>
      <c r="M1371" s="3">
        <v>1</v>
      </c>
      <c r="N1371" s="28">
        <f t="shared" si="236"/>
        <v>2.8</v>
      </c>
      <c r="O1371" s="40">
        <f t="shared" si="237"/>
        <v>37.295999999999999</v>
      </c>
      <c r="P1371" s="12">
        <v>0</v>
      </c>
      <c r="Q1371" s="46">
        <f t="shared" si="240"/>
        <v>0</v>
      </c>
      <c r="R1371" s="15"/>
      <c r="S1371" s="3">
        <f t="shared" si="241"/>
        <v>2.8</v>
      </c>
      <c r="T1371" s="30" t="s">
        <v>2502</v>
      </c>
      <c r="U1371" s="41">
        <f t="shared" si="238"/>
        <v>37.295999999999999</v>
      </c>
      <c r="V1371" s="41">
        <f t="shared" si="239"/>
        <v>0</v>
      </c>
      <c r="W1371" s="5"/>
      <c r="X1371" s="3">
        <v>1.2599999999999998</v>
      </c>
      <c r="Y1371" s="3">
        <f t="shared" si="234"/>
        <v>1.54</v>
      </c>
      <c r="Z1371" s="3">
        <f t="shared" si="242"/>
        <v>16.783199999999997</v>
      </c>
      <c r="AA1371">
        <v>1259.9999999999998</v>
      </c>
      <c r="AB1371" s="1">
        <f t="shared" si="235"/>
        <v>1.2599999999999998</v>
      </c>
    </row>
    <row r="1372" spans="1:28" customFormat="1" ht="43.2" x14ac:dyDescent="0.3">
      <c r="A1372" s="3">
        <f t="shared" si="243"/>
        <v>1355</v>
      </c>
      <c r="B1372" s="4" t="s">
        <v>918</v>
      </c>
      <c r="C1372" s="3">
        <v>2</v>
      </c>
      <c r="D1372" s="3" t="s">
        <v>1571</v>
      </c>
      <c r="E1372" s="4" t="s">
        <v>1409</v>
      </c>
      <c r="F1372" s="3" t="s">
        <v>812</v>
      </c>
      <c r="G1372" s="3"/>
      <c r="H1372" s="3"/>
      <c r="I1372" s="3" t="s">
        <v>2496</v>
      </c>
      <c r="J1372" s="3">
        <v>13.32</v>
      </c>
      <c r="K1372" s="3">
        <v>2800</v>
      </c>
      <c r="L1372" s="3" t="s">
        <v>25</v>
      </c>
      <c r="M1372" s="3">
        <v>1</v>
      </c>
      <c r="N1372" s="28">
        <f t="shared" si="236"/>
        <v>2.8</v>
      </c>
      <c r="O1372" s="40">
        <f t="shared" si="237"/>
        <v>37.295999999999999</v>
      </c>
      <c r="P1372" s="12">
        <v>0</v>
      </c>
      <c r="Q1372" s="46">
        <f t="shared" si="240"/>
        <v>0</v>
      </c>
      <c r="R1372" s="15"/>
      <c r="S1372" s="3">
        <f t="shared" si="241"/>
        <v>2.8</v>
      </c>
      <c r="T1372" s="30" t="s">
        <v>2502</v>
      </c>
      <c r="U1372" s="41">
        <f t="shared" si="238"/>
        <v>37.295999999999999</v>
      </c>
      <c r="V1372" s="41">
        <f t="shared" si="239"/>
        <v>0</v>
      </c>
      <c r="W1372" s="5"/>
      <c r="X1372" s="3">
        <v>1.2599999999999998</v>
      </c>
      <c r="Y1372" s="3">
        <f t="shared" si="234"/>
        <v>1.54</v>
      </c>
      <c r="Z1372" s="3">
        <f t="shared" si="242"/>
        <v>16.783199999999997</v>
      </c>
      <c r="AA1372">
        <v>1259.9999999999998</v>
      </c>
      <c r="AB1372" s="1">
        <f t="shared" si="235"/>
        <v>1.2599999999999998</v>
      </c>
    </row>
    <row r="1373" spans="1:28" customFormat="1" ht="43.2" x14ac:dyDescent="0.3">
      <c r="A1373" s="3">
        <f t="shared" si="243"/>
        <v>1356</v>
      </c>
      <c r="B1373" s="4" t="s">
        <v>918</v>
      </c>
      <c r="C1373" s="3">
        <v>2</v>
      </c>
      <c r="D1373" s="3" t="s">
        <v>1571</v>
      </c>
      <c r="E1373" s="4" t="s">
        <v>1410</v>
      </c>
      <c r="F1373" s="3" t="s">
        <v>812</v>
      </c>
      <c r="G1373" s="3"/>
      <c r="H1373" s="3"/>
      <c r="I1373" s="3" t="s">
        <v>2496</v>
      </c>
      <c r="J1373" s="3">
        <v>13.32</v>
      </c>
      <c r="K1373" s="3">
        <v>2800</v>
      </c>
      <c r="L1373" s="3" t="s">
        <v>25</v>
      </c>
      <c r="M1373" s="3">
        <v>1</v>
      </c>
      <c r="N1373" s="28">
        <f t="shared" si="236"/>
        <v>2.8</v>
      </c>
      <c r="O1373" s="40">
        <f t="shared" si="237"/>
        <v>37.295999999999999</v>
      </c>
      <c r="P1373" s="12">
        <v>0</v>
      </c>
      <c r="Q1373" s="46">
        <f t="shared" si="240"/>
        <v>0</v>
      </c>
      <c r="R1373" s="15"/>
      <c r="S1373" s="3">
        <f t="shared" si="241"/>
        <v>2.8</v>
      </c>
      <c r="T1373" s="30" t="s">
        <v>2502</v>
      </c>
      <c r="U1373" s="41">
        <f t="shared" si="238"/>
        <v>37.295999999999999</v>
      </c>
      <c r="V1373" s="41">
        <f t="shared" si="239"/>
        <v>0</v>
      </c>
      <c r="W1373" s="5"/>
      <c r="X1373" s="3">
        <v>1.54</v>
      </c>
      <c r="Y1373" s="3">
        <f t="shared" si="234"/>
        <v>1.2599999999999998</v>
      </c>
      <c r="Z1373" s="3">
        <f t="shared" si="242"/>
        <v>20.512800000000002</v>
      </c>
      <c r="AA1373">
        <v>1540</v>
      </c>
      <c r="AB1373" s="1">
        <f t="shared" si="235"/>
        <v>1.54</v>
      </c>
    </row>
    <row r="1374" spans="1:28" customFormat="1" ht="43.2" x14ac:dyDescent="0.3">
      <c r="A1374" s="3">
        <f t="shared" si="243"/>
        <v>1357</v>
      </c>
      <c r="B1374" s="4" t="s">
        <v>918</v>
      </c>
      <c r="C1374" s="3">
        <v>2</v>
      </c>
      <c r="D1374" s="3" t="s">
        <v>1571</v>
      </c>
      <c r="E1374" s="4" t="s">
        <v>1411</v>
      </c>
      <c r="F1374" s="3" t="s">
        <v>812</v>
      </c>
      <c r="G1374" s="3"/>
      <c r="H1374" s="3"/>
      <c r="I1374" s="3" t="s">
        <v>2496</v>
      </c>
      <c r="J1374" s="3">
        <v>13.32</v>
      </c>
      <c r="K1374" s="3">
        <v>3050</v>
      </c>
      <c r="L1374" s="3" t="s">
        <v>25</v>
      </c>
      <c r="M1374" s="3">
        <v>1</v>
      </c>
      <c r="N1374" s="28">
        <f t="shared" si="236"/>
        <v>3.05</v>
      </c>
      <c r="O1374" s="40">
        <f t="shared" si="237"/>
        <v>40.625999999999998</v>
      </c>
      <c r="P1374" s="12">
        <v>0</v>
      </c>
      <c r="Q1374" s="46">
        <f t="shared" si="240"/>
        <v>0</v>
      </c>
      <c r="R1374" s="15"/>
      <c r="S1374" s="3">
        <f t="shared" si="241"/>
        <v>3.05</v>
      </c>
      <c r="T1374" s="30" t="s">
        <v>2502</v>
      </c>
      <c r="U1374" s="41">
        <f t="shared" si="238"/>
        <v>40.625999999999998</v>
      </c>
      <c r="V1374" s="41">
        <f t="shared" si="239"/>
        <v>0</v>
      </c>
      <c r="W1374" s="5"/>
      <c r="X1374" s="3">
        <v>1.6775</v>
      </c>
      <c r="Y1374" s="3">
        <f t="shared" si="234"/>
        <v>1.3724999999999998</v>
      </c>
      <c r="Z1374" s="3">
        <f t="shared" si="242"/>
        <v>22.3443</v>
      </c>
      <c r="AA1374">
        <v>1677.5</v>
      </c>
      <c r="AB1374" s="1">
        <f t="shared" si="235"/>
        <v>1.6775</v>
      </c>
    </row>
    <row r="1375" spans="1:28" customFormat="1" ht="43.2" x14ac:dyDescent="0.3">
      <c r="A1375" s="3">
        <f t="shared" si="243"/>
        <v>1358</v>
      </c>
      <c r="B1375" s="4" t="s">
        <v>918</v>
      </c>
      <c r="C1375" s="3">
        <v>2</v>
      </c>
      <c r="D1375" s="3" t="s">
        <v>1571</v>
      </c>
      <c r="E1375" s="4" t="s">
        <v>1412</v>
      </c>
      <c r="F1375" s="3" t="s">
        <v>812</v>
      </c>
      <c r="G1375" s="3"/>
      <c r="H1375" s="3"/>
      <c r="I1375" s="3" t="s">
        <v>2496</v>
      </c>
      <c r="J1375" s="3">
        <v>13.32</v>
      </c>
      <c r="K1375" s="3">
        <v>3050</v>
      </c>
      <c r="L1375" s="3" t="s">
        <v>25</v>
      </c>
      <c r="M1375" s="3">
        <v>1</v>
      </c>
      <c r="N1375" s="28">
        <f t="shared" si="236"/>
        <v>3.05</v>
      </c>
      <c r="O1375" s="40">
        <f t="shared" si="237"/>
        <v>40.625999999999998</v>
      </c>
      <c r="P1375" s="12">
        <v>0</v>
      </c>
      <c r="Q1375" s="46">
        <f t="shared" si="240"/>
        <v>0</v>
      </c>
      <c r="R1375" s="15"/>
      <c r="S1375" s="3">
        <f t="shared" si="241"/>
        <v>3.05</v>
      </c>
      <c r="T1375" s="30" t="s">
        <v>2502</v>
      </c>
      <c r="U1375" s="41">
        <f t="shared" si="238"/>
        <v>40.625999999999998</v>
      </c>
      <c r="V1375" s="41">
        <f t="shared" si="239"/>
        <v>0</v>
      </c>
      <c r="W1375" s="5"/>
      <c r="X1375" s="3">
        <v>1.6775</v>
      </c>
      <c r="Y1375" s="3">
        <f t="shared" si="234"/>
        <v>1.3724999999999998</v>
      </c>
      <c r="Z1375" s="3">
        <f t="shared" si="242"/>
        <v>22.3443</v>
      </c>
      <c r="AA1375">
        <v>1677.5</v>
      </c>
      <c r="AB1375" s="1">
        <f t="shared" si="235"/>
        <v>1.6775</v>
      </c>
    </row>
    <row r="1376" spans="1:28" customFormat="1" ht="43.2" x14ac:dyDescent="0.3">
      <c r="A1376" s="3">
        <f t="shared" si="243"/>
        <v>1359</v>
      </c>
      <c r="B1376" s="4" t="s">
        <v>918</v>
      </c>
      <c r="C1376" s="3">
        <v>2</v>
      </c>
      <c r="D1376" s="3" t="s">
        <v>1571</v>
      </c>
      <c r="E1376" s="4" t="s">
        <v>1413</v>
      </c>
      <c r="F1376" s="3" t="s">
        <v>812</v>
      </c>
      <c r="G1376" s="3"/>
      <c r="H1376" s="3"/>
      <c r="I1376" s="3" t="s">
        <v>2496</v>
      </c>
      <c r="J1376" s="3">
        <v>13.32</v>
      </c>
      <c r="K1376" s="3">
        <v>3050</v>
      </c>
      <c r="L1376" s="3" t="s">
        <v>25</v>
      </c>
      <c r="M1376" s="3">
        <v>1</v>
      </c>
      <c r="N1376" s="28">
        <f t="shared" si="236"/>
        <v>3.05</v>
      </c>
      <c r="O1376" s="40">
        <f t="shared" si="237"/>
        <v>40.625999999999998</v>
      </c>
      <c r="P1376" s="12">
        <v>0</v>
      </c>
      <c r="Q1376" s="46">
        <f t="shared" si="240"/>
        <v>0</v>
      </c>
      <c r="R1376" s="15"/>
      <c r="S1376" s="3">
        <f t="shared" si="241"/>
        <v>3.05</v>
      </c>
      <c r="T1376" s="30" t="s">
        <v>2502</v>
      </c>
      <c r="U1376" s="41">
        <f t="shared" si="238"/>
        <v>40.625999999999998</v>
      </c>
      <c r="V1376" s="41">
        <f t="shared" si="239"/>
        <v>0</v>
      </c>
      <c r="W1376" s="5"/>
      <c r="X1376" s="3">
        <v>1.6775</v>
      </c>
      <c r="Y1376" s="3">
        <f t="shared" si="234"/>
        <v>1.3724999999999998</v>
      </c>
      <c r="Z1376" s="3">
        <f t="shared" si="242"/>
        <v>22.3443</v>
      </c>
      <c r="AA1376">
        <v>1677.5</v>
      </c>
      <c r="AB1376" s="1">
        <f t="shared" si="235"/>
        <v>1.6775</v>
      </c>
    </row>
    <row r="1377" spans="1:28" customFormat="1" ht="43.2" x14ac:dyDescent="0.3">
      <c r="A1377" s="3">
        <f t="shared" si="243"/>
        <v>1360</v>
      </c>
      <c r="B1377" s="4" t="s">
        <v>918</v>
      </c>
      <c r="C1377" s="3">
        <v>2</v>
      </c>
      <c r="D1377" s="3" t="s">
        <v>1571</v>
      </c>
      <c r="E1377" s="4" t="s">
        <v>1414</v>
      </c>
      <c r="F1377" s="3" t="s">
        <v>812</v>
      </c>
      <c r="G1377" s="3"/>
      <c r="H1377" s="3"/>
      <c r="I1377" s="3" t="s">
        <v>2496</v>
      </c>
      <c r="J1377" s="3">
        <v>13.32</v>
      </c>
      <c r="K1377" s="3">
        <v>3050</v>
      </c>
      <c r="L1377" s="3" t="s">
        <v>25</v>
      </c>
      <c r="M1377" s="3">
        <v>1</v>
      </c>
      <c r="N1377" s="28">
        <f t="shared" si="236"/>
        <v>3.05</v>
      </c>
      <c r="O1377" s="40">
        <f t="shared" si="237"/>
        <v>40.625999999999998</v>
      </c>
      <c r="P1377" s="12">
        <v>0</v>
      </c>
      <c r="Q1377" s="46">
        <f t="shared" si="240"/>
        <v>0</v>
      </c>
      <c r="R1377" s="15"/>
      <c r="S1377" s="3">
        <f t="shared" si="241"/>
        <v>3.05</v>
      </c>
      <c r="T1377" s="30" t="s">
        <v>2502</v>
      </c>
      <c r="U1377" s="41">
        <f t="shared" si="238"/>
        <v>40.625999999999998</v>
      </c>
      <c r="V1377" s="41">
        <f t="shared" si="239"/>
        <v>0</v>
      </c>
      <c r="W1377" s="5"/>
      <c r="X1377" s="3">
        <v>1.6775</v>
      </c>
      <c r="Y1377" s="3">
        <f t="shared" si="234"/>
        <v>1.3724999999999998</v>
      </c>
      <c r="Z1377" s="3">
        <f t="shared" si="242"/>
        <v>22.3443</v>
      </c>
      <c r="AA1377">
        <v>1677.5</v>
      </c>
      <c r="AB1377" s="1">
        <f t="shared" si="235"/>
        <v>1.6775</v>
      </c>
    </row>
    <row r="1378" spans="1:28" customFormat="1" ht="43.2" x14ac:dyDescent="0.3">
      <c r="A1378" s="3">
        <f t="shared" si="243"/>
        <v>1361</v>
      </c>
      <c r="B1378" s="4" t="s">
        <v>918</v>
      </c>
      <c r="C1378" s="3">
        <v>2</v>
      </c>
      <c r="D1378" s="3" t="s">
        <v>1571</v>
      </c>
      <c r="E1378" s="4" t="s">
        <v>1415</v>
      </c>
      <c r="F1378" s="3" t="s">
        <v>812</v>
      </c>
      <c r="G1378" s="3"/>
      <c r="H1378" s="3"/>
      <c r="I1378" s="3" t="s">
        <v>2496</v>
      </c>
      <c r="J1378" s="3">
        <v>13.32</v>
      </c>
      <c r="K1378" s="3">
        <v>3050</v>
      </c>
      <c r="L1378" s="3" t="s">
        <v>25</v>
      </c>
      <c r="M1378" s="3">
        <v>1</v>
      </c>
      <c r="N1378" s="28">
        <f t="shared" si="236"/>
        <v>3.05</v>
      </c>
      <c r="O1378" s="40">
        <f t="shared" si="237"/>
        <v>40.625999999999998</v>
      </c>
      <c r="P1378" s="12">
        <v>0</v>
      </c>
      <c r="Q1378" s="46">
        <f t="shared" si="240"/>
        <v>0</v>
      </c>
      <c r="R1378" s="15"/>
      <c r="S1378" s="3">
        <f t="shared" si="241"/>
        <v>3.05</v>
      </c>
      <c r="T1378" s="30" t="s">
        <v>2502</v>
      </c>
      <c r="U1378" s="41">
        <f t="shared" si="238"/>
        <v>40.625999999999998</v>
      </c>
      <c r="V1378" s="41">
        <f t="shared" si="239"/>
        <v>0</v>
      </c>
      <c r="W1378" s="5"/>
      <c r="X1378" s="3">
        <v>1.6775</v>
      </c>
      <c r="Y1378" s="3">
        <f t="shared" si="234"/>
        <v>1.3724999999999998</v>
      </c>
      <c r="Z1378" s="3">
        <f t="shared" si="242"/>
        <v>22.3443</v>
      </c>
      <c r="AA1378">
        <v>1677.5</v>
      </c>
      <c r="AB1378" s="1">
        <f t="shared" si="235"/>
        <v>1.6775</v>
      </c>
    </row>
    <row r="1379" spans="1:28" customFormat="1" ht="43.2" x14ac:dyDescent="0.3">
      <c r="A1379" s="3">
        <f t="shared" si="243"/>
        <v>1362</v>
      </c>
      <c r="B1379" s="4" t="s">
        <v>918</v>
      </c>
      <c r="C1379" s="3">
        <v>2</v>
      </c>
      <c r="D1379" s="3" t="s">
        <v>1571</v>
      </c>
      <c r="E1379" s="4" t="s">
        <v>1416</v>
      </c>
      <c r="F1379" s="3" t="s">
        <v>812</v>
      </c>
      <c r="G1379" s="3"/>
      <c r="H1379" s="3"/>
      <c r="I1379" s="3" t="s">
        <v>2496</v>
      </c>
      <c r="J1379" s="3">
        <v>13.32</v>
      </c>
      <c r="K1379" s="3">
        <v>3050</v>
      </c>
      <c r="L1379" s="3" t="s">
        <v>25</v>
      </c>
      <c r="M1379" s="3">
        <v>1</v>
      </c>
      <c r="N1379" s="28">
        <f t="shared" si="236"/>
        <v>3.05</v>
      </c>
      <c r="O1379" s="40">
        <f t="shared" si="237"/>
        <v>40.625999999999998</v>
      </c>
      <c r="P1379" s="12">
        <v>0</v>
      </c>
      <c r="Q1379" s="46">
        <f t="shared" si="240"/>
        <v>0</v>
      </c>
      <c r="R1379" s="15"/>
      <c r="S1379" s="3">
        <f t="shared" si="241"/>
        <v>3.05</v>
      </c>
      <c r="T1379" s="30" t="s">
        <v>2502</v>
      </c>
      <c r="U1379" s="41">
        <f t="shared" si="238"/>
        <v>40.625999999999998</v>
      </c>
      <c r="V1379" s="41">
        <f t="shared" si="239"/>
        <v>0</v>
      </c>
      <c r="W1379" s="5"/>
      <c r="X1379" s="3">
        <v>1.6775</v>
      </c>
      <c r="Y1379" s="3">
        <f t="shared" si="234"/>
        <v>1.3724999999999998</v>
      </c>
      <c r="Z1379" s="3">
        <f t="shared" si="242"/>
        <v>22.3443</v>
      </c>
      <c r="AA1379">
        <v>1677.5</v>
      </c>
      <c r="AB1379" s="1">
        <f t="shared" si="235"/>
        <v>1.6775</v>
      </c>
    </row>
    <row r="1380" spans="1:28" customFormat="1" ht="43.2" x14ac:dyDescent="0.3">
      <c r="A1380" s="3">
        <f t="shared" si="243"/>
        <v>1363</v>
      </c>
      <c r="B1380" s="4" t="s">
        <v>918</v>
      </c>
      <c r="C1380" s="3">
        <v>2</v>
      </c>
      <c r="D1380" s="3" t="s">
        <v>1571</v>
      </c>
      <c r="E1380" s="4" t="s">
        <v>1417</v>
      </c>
      <c r="F1380" s="3" t="s">
        <v>812</v>
      </c>
      <c r="G1380" s="3"/>
      <c r="H1380" s="3"/>
      <c r="I1380" s="3" t="s">
        <v>2496</v>
      </c>
      <c r="J1380" s="3">
        <v>13.32</v>
      </c>
      <c r="K1380" s="3">
        <v>3050</v>
      </c>
      <c r="L1380" s="3" t="s">
        <v>25</v>
      </c>
      <c r="M1380" s="3">
        <v>1</v>
      </c>
      <c r="N1380" s="28">
        <f t="shared" si="236"/>
        <v>3.05</v>
      </c>
      <c r="O1380" s="40">
        <f t="shared" si="237"/>
        <v>40.625999999999998</v>
      </c>
      <c r="P1380" s="12">
        <v>0</v>
      </c>
      <c r="Q1380" s="46">
        <f t="shared" si="240"/>
        <v>0</v>
      </c>
      <c r="R1380" s="15"/>
      <c r="S1380" s="3">
        <f t="shared" si="241"/>
        <v>3.05</v>
      </c>
      <c r="T1380" s="30" t="s">
        <v>2502</v>
      </c>
      <c r="U1380" s="41">
        <f t="shared" si="238"/>
        <v>40.625999999999998</v>
      </c>
      <c r="V1380" s="41">
        <f t="shared" si="239"/>
        <v>0</v>
      </c>
      <c r="W1380" s="5"/>
      <c r="X1380" s="3">
        <v>1.5249999999999999</v>
      </c>
      <c r="Y1380" s="3">
        <f t="shared" si="234"/>
        <v>1.5249999999999999</v>
      </c>
      <c r="Z1380" s="3">
        <f t="shared" si="242"/>
        <v>20.312999999999999</v>
      </c>
      <c r="AA1380">
        <v>1525</v>
      </c>
      <c r="AB1380" s="1">
        <f t="shared" si="235"/>
        <v>1.5249999999999999</v>
      </c>
    </row>
    <row r="1381" spans="1:28" customFormat="1" ht="43.2" x14ac:dyDescent="0.3">
      <c r="A1381" s="3">
        <f t="shared" si="243"/>
        <v>1364</v>
      </c>
      <c r="B1381" s="4" t="s">
        <v>918</v>
      </c>
      <c r="C1381" s="3">
        <v>2</v>
      </c>
      <c r="D1381" s="3" t="s">
        <v>1571</v>
      </c>
      <c r="E1381" s="4" t="s">
        <v>1418</v>
      </c>
      <c r="F1381" s="3" t="s">
        <v>812</v>
      </c>
      <c r="G1381" s="3"/>
      <c r="H1381" s="3"/>
      <c r="I1381" s="3" t="s">
        <v>2496</v>
      </c>
      <c r="J1381" s="3">
        <v>13.32</v>
      </c>
      <c r="K1381" s="3">
        <v>3050</v>
      </c>
      <c r="L1381" s="3" t="s">
        <v>25</v>
      </c>
      <c r="M1381" s="3">
        <v>1</v>
      </c>
      <c r="N1381" s="28">
        <f t="shared" si="236"/>
        <v>3.05</v>
      </c>
      <c r="O1381" s="40">
        <f t="shared" si="237"/>
        <v>40.625999999999998</v>
      </c>
      <c r="P1381" s="12">
        <v>0</v>
      </c>
      <c r="Q1381" s="46">
        <f t="shared" si="240"/>
        <v>0</v>
      </c>
      <c r="R1381" s="15"/>
      <c r="S1381" s="3">
        <f t="shared" si="241"/>
        <v>3.05</v>
      </c>
      <c r="T1381" s="30" t="s">
        <v>2502</v>
      </c>
      <c r="U1381" s="41">
        <f t="shared" si="238"/>
        <v>40.625999999999998</v>
      </c>
      <c r="V1381" s="41">
        <f t="shared" si="239"/>
        <v>0</v>
      </c>
      <c r="W1381" s="5"/>
      <c r="X1381" s="3">
        <v>1.5249999999999999</v>
      </c>
      <c r="Y1381" s="3">
        <f t="shared" si="234"/>
        <v>1.5249999999999999</v>
      </c>
      <c r="Z1381" s="3">
        <f t="shared" si="242"/>
        <v>20.312999999999999</v>
      </c>
      <c r="AA1381">
        <v>1525</v>
      </c>
      <c r="AB1381" s="1">
        <f t="shared" si="235"/>
        <v>1.5249999999999999</v>
      </c>
    </row>
    <row r="1382" spans="1:28" customFormat="1" ht="43.2" x14ac:dyDescent="0.3">
      <c r="A1382" s="3">
        <f t="shared" si="243"/>
        <v>1365</v>
      </c>
      <c r="B1382" s="4" t="s">
        <v>918</v>
      </c>
      <c r="C1382" s="3">
        <v>2</v>
      </c>
      <c r="D1382" s="3" t="s">
        <v>1571</v>
      </c>
      <c r="E1382" s="4" t="s">
        <v>1419</v>
      </c>
      <c r="F1382" s="3" t="s">
        <v>812</v>
      </c>
      <c r="G1382" s="3"/>
      <c r="H1382" s="3"/>
      <c r="I1382" s="3" t="s">
        <v>2496</v>
      </c>
      <c r="J1382" s="3">
        <v>13.32</v>
      </c>
      <c r="K1382" s="3">
        <v>3050</v>
      </c>
      <c r="L1382" s="3" t="s">
        <v>25</v>
      </c>
      <c r="M1382" s="3">
        <v>1</v>
      </c>
      <c r="N1382" s="28">
        <f t="shared" si="236"/>
        <v>3.05</v>
      </c>
      <c r="O1382" s="40">
        <f t="shared" si="237"/>
        <v>40.625999999999998</v>
      </c>
      <c r="P1382" s="12">
        <v>0</v>
      </c>
      <c r="Q1382" s="46">
        <f t="shared" si="240"/>
        <v>0</v>
      </c>
      <c r="R1382" s="15"/>
      <c r="S1382" s="3">
        <f t="shared" si="241"/>
        <v>3.05</v>
      </c>
      <c r="T1382" s="30" t="s">
        <v>2502</v>
      </c>
      <c r="U1382" s="41">
        <f t="shared" si="238"/>
        <v>40.625999999999998</v>
      </c>
      <c r="V1382" s="41">
        <f t="shared" si="239"/>
        <v>0</v>
      </c>
      <c r="W1382" s="5"/>
      <c r="X1382" s="3">
        <v>1.5249999999999999</v>
      </c>
      <c r="Y1382" s="3">
        <f t="shared" si="234"/>
        <v>1.5249999999999999</v>
      </c>
      <c r="Z1382" s="3">
        <f t="shared" si="242"/>
        <v>20.312999999999999</v>
      </c>
      <c r="AA1382">
        <v>1525</v>
      </c>
      <c r="AB1382" s="1">
        <f t="shared" si="235"/>
        <v>1.5249999999999999</v>
      </c>
    </row>
    <row r="1383" spans="1:28" customFormat="1" ht="43.2" x14ac:dyDescent="0.3">
      <c r="A1383" s="3">
        <f t="shared" si="243"/>
        <v>1366</v>
      </c>
      <c r="B1383" s="4" t="s">
        <v>918</v>
      </c>
      <c r="C1383" s="3">
        <v>2</v>
      </c>
      <c r="D1383" s="3" t="s">
        <v>1571</v>
      </c>
      <c r="E1383" s="4" t="s">
        <v>1420</v>
      </c>
      <c r="F1383" s="3" t="s">
        <v>812</v>
      </c>
      <c r="G1383" s="3"/>
      <c r="H1383" s="3"/>
      <c r="I1383" s="3" t="s">
        <v>2496</v>
      </c>
      <c r="J1383" s="3">
        <v>13.32</v>
      </c>
      <c r="K1383" s="3">
        <v>3050</v>
      </c>
      <c r="L1383" s="3" t="s">
        <v>25</v>
      </c>
      <c r="M1383" s="3">
        <v>1</v>
      </c>
      <c r="N1383" s="28">
        <f t="shared" si="236"/>
        <v>3.05</v>
      </c>
      <c r="O1383" s="40">
        <f t="shared" si="237"/>
        <v>40.625999999999998</v>
      </c>
      <c r="P1383" s="12">
        <v>0</v>
      </c>
      <c r="Q1383" s="46">
        <f t="shared" si="240"/>
        <v>0</v>
      </c>
      <c r="R1383" s="15"/>
      <c r="S1383" s="3">
        <f t="shared" si="241"/>
        <v>3.05</v>
      </c>
      <c r="T1383" s="30" t="s">
        <v>2502</v>
      </c>
      <c r="U1383" s="41">
        <f t="shared" si="238"/>
        <v>40.625999999999998</v>
      </c>
      <c r="V1383" s="41">
        <f t="shared" si="239"/>
        <v>0</v>
      </c>
      <c r="W1383" s="5"/>
      <c r="X1383" s="3">
        <v>1.5249999999999999</v>
      </c>
      <c r="Y1383" s="3">
        <f t="shared" si="234"/>
        <v>1.5249999999999999</v>
      </c>
      <c r="Z1383" s="3">
        <f t="shared" si="242"/>
        <v>20.312999999999999</v>
      </c>
      <c r="AA1383">
        <v>1525</v>
      </c>
      <c r="AB1383" s="1">
        <f t="shared" si="235"/>
        <v>1.5249999999999999</v>
      </c>
    </row>
    <row r="1384" spans="1:28" customFormat="1" ht="43.2" x14ac:dyDescent="0.3">
      <c r="A1384" s="3">
        <f t="shared" si="243"/>
        <v>1367</v>
      </c>
      <c r="B1384" s="4" t="s">
        <v>918</v>
      </c>
      <c r="C1384" s="3">
        <v>2</v>
      </c>
      <c r="D1384" s="3" t="s">
        <v>1571</v>
      </c>
      <c r="E1384" s="4" t="s">
        <v>1421</v>
      </c>
      <c r="F1384" s="3" t="s">
        <v>812</v>
      </c>
      <c r="G1384" s="3"/>
      <c r="H1384" s="3"/>
      <c r="I1384" s="3" t="s">
        <v>2496</v>
      </c>
      <c r="J1384" s="3">
        <v>13.32</v>
      </c>
      <c r="K1384" s="3">
        <v>3050</v>
      </c>
      <c r="L1384" s="3" t="s">
        <v>25</v>
      </c>
      <c r="M1384" s="3">
        <v>1</v>
      </c>
      <c r="N1384" s="28">
        <f t="shared" si="236"/>
        <v>3.05</v>
      </c>
      <c r="O1384" s="40">
        <f t="shared" si="237"/>
        <v>40.625999999999998</v>
      </c>
      <c r="P1384" s="12">
        <v>0</v>
      </c>
      <c r="Q1384" s="46">
        <f t="shared" si="240"/>
        <v>0</v>
      </c>
      <c r="R1384" s="15"/>
      <c r="S1384" s="3">
        <f t="shared" si="241"/>
        <v>3.05</v>
      </c>
      <c r="T1384" s="30" t="s">
        <v>2502</v>
      </c>
      <c r="U1384" s="41">
        <f t="shared" si="238"/>
        <v>40.625999999999998</v>
      </c>
      <c r="V1384" s="41">
        <f t="shared" si="239"/>
        <v>0</v>
      </c>
      <c r="W1384" s="5"/>
      <c r="X1384" s="3">
        <v>1.5249999999999999</v>
      </c>
      <c r="Y1384" s="3">
        <f t="shared" si="234"/>
        <v>1.5249999999999999</v>
      </c>
      <c r="Z1384" s="3">
        <f t="shared" si="242"/>
        <v>20.312999999999999</v>
      </c>
      <c r="AA1384">
        <v>1525</v>
      </c>
      <c r="AB1384" s="1">
        <f t="shared" si="235"/>
        <v>1.5249999999999999</v>
      </c>
    </row>
    <row r="1385" spans="1:28" customFormat="1" ht="43.2" x14ac:dyDescent="0.3">
      <c r="A1385" s="3">
        <f t="shared" si="243"/>
        <v>1368</v>
      </c>
      <c r="B1385" s="4" t="s">
        <v>918</v>
      </c>
      <c r="C1385" s="3">
        <v>2</v>
      </c>
      <c r="D1385" s="3" t="s">
        <v>1571</v>
      </c>
      <c r="E1385" s="4" t="s">
        <v>1422</v>
      </c>
      <c r="F1385" s="3" t="s">
        <v>812</v>
      </c>
      <c r="G1385" s="3"/>
      <c r="H1385" s="3"/>
      <c r="I1385" s="3" t="s">
        <v>2496</v>
      </c>
      <c r="J1385" s="3">
        <v>13.32</v>
      </c>
      <c r="K1385" s="3">
        <v>3050</v>
      </c>
      <c r="L1385" s="3" t="s">
        <v>25</v>
      </c>
      <c r="M1385" s="3">
        <v>1</v>
      </c>
      <c r="N1385" s="28">
        <f t="shared" si="236"/>
        <v>3.05</v>
      </c>
      <c r="O1385" s="40">
        <f t="shared" si="237"/>
        <v>40.625999999999998</v>
      </c>
      <c r="P1385" s="12">
        <v>0</v>
      </c>
      <c r="Q1385" s="46">
        <f t="shared" si="240"/>
        <v>0</v>
      </c>
      <c r="R1385" s="15"/>
      <c r="S1385" s="3">
        <f t="shared" si="241"/>
        <v>3.05</v>
      </c>
      <c r="T1385" s="30" t="s">
        <v>2502</v>
      </c>
      <c r="U1385" s="41">
        <f t="shared" si="238"/>
        <v>40.625999999999998</v>
      </c>
      <c r="V1385" s="41">
        <f t="shared" si="239"/>
        <v>0</v>
      </c>
      <c r="W1385" s="5"/>
      <c r="X1385" s="3">
        <v>1.5249999999999999</v>
      </c>
      <c r="Y1385" s="3">
        <f t="shared" si="234"/>
        <v>1.5249999999999999</v>
      </c>
      <c r="Z1385" s="3">
        <f t="shared" si="242"/>
        <v>20.312999999999999</v>
      </c>
      <c r="AA1385">
        <v>1525</v>
      </c>
      <c r="AB1385" s="1">
        <f t="shared" si="235"/>
        <v>1.5249999999999999</v>
      </c>
    </row>
    <row r="1386" spans="1:28" customFormat="1" ht="43.2" x14ac:dyDescent="0.3">
      <c r="A1386" s="3">
        <f t="shared" si="243"/>
        <v>1369</v>
      </c>
      <c r="B1386" s="4" t="s">
        <v>918</v>
      </c>
      <c r="C1386" s="3">
        <v>2</v>
      </c>
      <c r="D1386" s="3" t="s">
        <v>1571</v>
      </c>
      <c r="E1386" s="4" t="s">
        <v>1423</v>
      </c>
      <c r="F1386" s="3" t="s">
        <v>812</v>
      </c>
      <c r="G1386" s="3"/>
      <c r="H1386" s="3"/>
      <c r="I1386" s="3" t="s">
        <v>2496</v>
      </c>
      <c r="J1386" s="3">
        <v>13.32</v>
      </c>
      <c r="K1386" s="3">
        <v>3050</v>
      </c>
      <c r="L1386" s="3" t="s">
        <v>25</v>
      </c>
      <c r="M1386" s="3">
        <v>1</v>
      </c>
      <c r="N1386" s="28">
        <f t="shared" si="236"/>
        <v>3.05</v>
      </c>
      <c r="O1386" s="40">
        <f t="shared" si="237"/>
        <v>40.625999999999998</v>
      </c>
      <c r="P1386" s="12">
        <v>0</v>
      </c>
      <c r="Q1386" s="46">
        <f t="shared" si="240"/>
        <v>0</v>
      </c>
      <c r="R1386" s="15"/>
      <c r="S1386" s="3">
        <f t="shared" si="241"/>
        <v>3.05</v>
      </c>
      <c r="T1386" s="30" t="s">
        <v>2502</v>
      </c>
      <c r="U1386" s="41">
        <f t="shared" si="238"/>
        <v>40.625999999999998</v>
      </c>
      <c r="V1386" s="41">
        <f t="shared" si="239"/>
        <v>0</v>
      </c>
      <c r="W1386" s="5"/>
      <c r="X1386" s="3">
        <v>1.6775</v>
      </c>
      <c r="Y1386" s="3">
        <f t="shared" si="234"/>
        <v>1.3724999999999998</v>
      </c>
      <c r="Z1386" s="3">
        <f t="shared" si="242"/>
        <v>22.3443</v>
      </c>
      <c r="AA1386">
        <v>1677.5</v>
      </c>
      <c r="AB1386" s="1">
        <f t="shared" si="235"/>
        <v>1.6775</v>
      </c>
    </row>
    <row r="1387" spans="1:28" customFormat="1" ht="43.2" x14ac:dyDescent="0.3">
      <c r="A1387" s="3">
        <f t="shared" si="243"/>
        <v>1370</v>
      </c>
      <c r="B1387" s="4" t="s">
        <v>918</v>
      </c>
      <c r="C1387" s="3">
        <v>2</v>
      </c>
      <c r="D1387" s="3" t="s">
        <v>1571</v>
      </c>
      <c r="E1387" s="4" t="s">
        <v>1424</v>
      </c>
      <c r="F1387" s="3" t="s">
        <v>812</v>
      </c>
      <c r="G1387" s="3"/>
      <c r="H1387" s="3"/>
      <c r="I1387" s="3" t="s">
        <v>2496</v>
      </c>
      <c r="J1387" s="3">
        <v>13.32</v>
      </c>
      <c r="K1387" s="3">
        <v>3050</v>
      </c>
      <c r="L1387" s="3" t="s">
        <v>25</v>
      </c>
      <c r="M1387" s="3">
        <v>1</v>
      </c>
      <c r="N1387" s="28">
        <f t="shared" si="236"/>
        <v>3.05</v>
      </c>
      <c r="O1387" s="40">
        <f t="shared" si="237"/>
        <v>40.625999999999998</v>
      </c>
      <c r="P1387" s="12">
        <v>0</v>
      </c>
      <c r="Q1387" s="46">
        <f t="shared" si="240"/>
        <v>0</v>
      </c>
      <c r="R1387" s="15"/>
      <c r="S1387" s="3">
        <f t="shared" si="241"/>
        <v>3.05</v>
      </c>
      <c r="T1387" s="30" t="s">
        <v>2502</v>
      </c>
      <c r="U1387" s="41">
        <f t="shared" si="238"/>
        <v>40.625999999999998</v>
      </c>
      <c r="V1387" s="41">
        <f t="shared" si="239"/>
        <v>0</v>
      </c>
      <c r="W1387" s="5"/>
      <c r="X1387" s="3">
        <v>1.6775</v>
      </c>
      <c r="Y1387" s="3">
        <f t="shared" si="234"/>
        <v>1.3724999999999998</v>
      </c>
      <c r="Z1387" s="3">
        <f t="shared" si="242"/>
        <v>22.3443</v>
      </c>
      <c r="AA1387">
        <v>1677.5</v>
      </c>
      <c r="AB1387" s="1">
        <f t="shared" si="235"/>
        <v>1.6775</v>
      </c>
    </row>
    <row r="1388" spans="1:28" customFormat="1" ht="43.2" x14ac:dyDescent="0.3">
      <c r="A1388" s="3">
        <f t="shared" si="243"/>
        <v>1371</v>
      </c>
      <c r="B1388" s="4" t="s">
        <v>918</v>
      </c>
      <c r="C1388" s="3">
        <v>2</v>
      </c>
      <c r="D1388" s="3" t="s">
        <v>1571</v>
      </c>
      <c r="E1388" s="4" t="s">
        <v>1425</v>
      </c>
      <c r="F1388" s="3" t="s">
        <v>812</v>
      </c>
      <c r="G1388" s="3"/>
      <c r="H1388" s="3"/>
      <c r="I1388" s="3" t="s">
        <v>2496</v>
      </c>
      <c r="J1388" s="3">
        <v>13.32</v>
      </c>
      <c r="K1388" s="3">
        <v>3050</v>
      </c>
      <c r="L1388" s="3" t="s">
        <v>25</v>
      </c>
      <c r="M1388" s="3">
        <v>1</v>
      </c>
      <c r="N1388" s="28">
        <f t="shared" si="236"/>
        <v>3.05</v>
      </c>
      <c r="O1388" s="40">
        <f t="shared" si="237"/>
        <v>40.625999999999998</v>
      </c>
      <c r="P1388" s="12">
        <v>0</v>
      </c>
      <c r="Q1388" s="46">
        <f t="shared" si="240"/>
        <v>0</v>
      </c>
      <c r="R1388" s="15"/>
      <c r="S1388" s="3">
        <f t="shared" si="241"/>
        <v>3.05</v>
      </c>
      <c r="T1388" s="30" t="s">
        <v>2502</v>
      </c>
      <c r="U1388" s="41">
        <f t="shared" si="238"/>
        <v>40.625999999999998</v>
      </c>
      <c r="V1388" s="41">
        <f t="shared" si="239"/>
        <v>0</v>
      </c>
      <c r="W1388" s="5"/>
      <c r="X1388" s="3">
        <v>1.6775</v>
      </c>
      <c r="Y1388" s="3">
        <f t="shared" si="234"/>
        <v>1.3724999999999998</v>
      </c>
      <c r="Z1388" s="3">
        <f t="shared" si="242"/>
        <v>22.3443</v>
      </c>
      <c r="AA1388">
        <v>1677.5</v>
      </c>
      <c r="AB1388" s="1">
        <f t="shared" si="235"/>
        <v>1.6775</v>
      </c>
    </row>
    <row r="1389" spans="1:28" customFormat="1" ht="43.2" x14ac:dyDescent="0.3">
      <c r="A1389" s="3">
        <f t="shared" si="243"/>
        <v>1372</v>
      </c>
      <c r="B1389" s="4" t="s">
        <v>918</v>
      </c>
      <c r="C1389" s="3">
        <v>2</v>
      </c>
      <c r="D1389" s="3" t="s">
        <v>1567</v>
      </c>
      <c r="E1389" s="4" t="s">
        <v>1427</v>
      </c>
      <c r="F1389" s="3" t="s">
        <v>1426</v>
      </c>
      <c r="G1389" s="3" t="s">
        <v>2340</v>
      </c>
      <c r="H1389" s="3" t="s">
        <v>2468</v>
      </c>
      <c r="I1389" s="3" t="s">
        <v>2496</v>
      </c>
      <c r="J1389" s="3">
        <v>18.2</v>
      </c>
      <c r="K1389" s="3">
        <v>6700</v>
      </c>
      <c r="L1389" s="3" t="s">
        <v>25</v>
      </c>
      <c r="M1389" s="3">
        <v>1</v>
      </c>
      <c r="N1389" s="28">
        <f t="shared" si="236"/>
        <v>6.7</v>
      </c>
      <c r="O1389" s="28">
        <f t="shared" si="237"/>
        <v>121.94</v>
      </c>
      <c r="P1389" s="12">
        <v>0</v>
      </c>
      <c r="Q1389" s="46">
        <f t="shared" si="240"/>
        <v>0</v>
      </c>
      <c r="R1389" s="15"/>
      <c r="S1389" s="3">
        <f t="shared" si="241"/>
        <v>6.7</v>
      </c>
      <c r="T1389" s="30" t="s">
        <v>2502</v>
      </c>
      <c r="U1389" s="5">
        <f t="shared" si="238"/>
        <v>121.94</v>
      </c>
      <c r="V1389" s="5">
        <f t="shared" si="239"/>
        <v>0</v>
      </c>
      <c r="W1389" s="5"/>
      <c r="X1389" s="3">
        <v>4.6900000000000004</v>
      </c>
      <c r="Y1389" s="3">
        <f t="shared" ref="Y1389:Y1452" si="244">N1389-X1389</f>
        <v>2.0099999999999998</v>
      </c>
      <c r="Z1389" s="3">
        <f t="shared" si="242"/>
        <v>85.358000000000004</v>
      </c>
      <c r="AA1389">
        <v>4690</v>
      </c>
      <c r="AB1389" s="1">
        <f t="shared" si="235"/>
        <v>4.6900000000000004</v>
      </c>
    </row>
    <row r="1390" spans="1:28" customFormat="1" ht="43.2" x14ac:dyDescent="0.3">
      <c r="A1390" s="3">
        <f t="shared" si="243"/>
        <v>1373</v>
      </c>
      <c r="B1390" s="4" t="s">
        <v>918</v>
      </c>
      <c r="C1390" s="3">
        <v>2</v>
      </c>
      <c r="D1390" s="3" t="s">
        <v>1567</v>
      </c>
      <c r="E1390" s="4" t="s">
        <v>1428</v>
      </c>
      <c r="F1390" s="3" t="s">
        <v>1426</v>
      </c>
      <c r="G1390" s="3" t="s">
        <v>2340</v>
      </c>
      <c r="H1390" s="3" t="s">
        <v>2468</v>
      </c>
      <c r="I1390" s="3" t="s">
        <v>2496</v>
      </c>
      <c r="J1390" s="3">
        <v>18.2</v>
      </c>
      <c r="K1390" s="3">
        <v>6700</v>
      </c>
      <c r="L1390" s="3" t="s">
        <v>25</v>
      </c>
      <c r="M1390" s="3">
        <v>1</v>
      </c>
      <c r="N1390" s="28">
        <f t="shared" si="236"/>
        <v>6.7</v>
      </c>
      <c r="O1390" s="28">
        <f t="shared" si="237"/>
        <v>121.94</v>
      </c>
      <c r="P1390" s="12">
        <v>0</v>
      </c>
      <c r="Q1390" s="46">
        <f t="shared" si="240"/>
        <v>0</v>
      </c>
      <c r="R1390" s="15"/>
      <c r="S1390" s="3">
        <f t="shared" si="241"/>
        <v>6.7</v>
      </c>
      <c r="T1390" s="30" t="s">
        <v>2502</v>
      </c>
      <c r="U1390" s="5">
        <f t="shared" si="238"/>
        <v>121.94</v>
      </c>
      <c r="V1390" s="5">
        <f t="shared" si="239"/>
        <v>0</v>
      </c>
      <c r="W1390" s="5"/>
      <c r="X1390" s="3">
        <v>4.6900000000000004</v>
      </c>
      <c r="Y1390" s="3">
        <f t="shared" si="244"/>
        <v>2.0099999999999998</v>
      </c>
      <c r="Z1390" s="3">
        <f t="shared" si="242"/>
        <v>85.358000000000004</v>
      </c>
      <c r="AA1390">
        <v>4690</v>
      </c>
      <c r="AB1390" s="1">
        <f t="shared" si="235"/>
        <v>4.6900000000000004</v>
      </c>
    </row>
    <row r="1391" spans="1:28" customFormat="1" ht="43.2" x14ac:dyDescent="0.3">
      <c r="A1391" s="3">
        <f t="shared" si="243"/>
        <v>1374</v>
      </c>
      <c r="B1391" s="4" t="s">
        <v>918</v>
      </c>
      <c r="C1391" s="3">
        <v>2</v>
      </c>
      <c r="D1391" s="3" t="s">
        <v>1567</v>
      </c>
      <c r="E1391" s="4" t="s">
        <v>1429</v>
      </c>
      <c r="F1391" s="3" t="s">
        <v>1426</v>
      </c>
      <c r="G1391" s="3" t="s">
        <v>2340</v>
      </c>
      <c r="H1391" s="3" t="s">
        <v>2468</v>
      </c>
      <c r="I1391" s="3" t="s">
        <v>2496</v>
      </c>
      <c r="J1391" s="3">
        <v>18.2</v>
      </c>
      <c r="K1391" s="3">
        <v>6700</v>
      </c>
      <c r="L1391" s="3" t="s">
        <v>25</v>
      </c>
      <c r="M1391" s="3">
        <v>1</v>
      </c>
      <c r="N1391" s="28">
        <f t="shared" si="236"/>
        <v>6.7</v>
      </c>
      <c r="O1391" s="28">
        <f t="shared" si="237"/>
        <v>121.94</v>
      </c>
      <c r="P1391" s="12">
        <v>0</v>
      </c>
      <c r="Q1391" s="46">
        <f t="shared" si="240"/>
        <v>0</v>
      </c>
      <c r="R1391" s="15"/>
      <c r="S1391" s="3">
        <f t="shared" si="241"/>
        <v>6.7</v>
      </c>
      <c r="T1391" s="30" t="s">
        <v>2502</v>
      </c>
      <c r="U1391" s="5">
        <f t="shared" si="238"/>
        <v>121.94</v>
      </c>
      <c r="V1391" s="5">
        <f t="shared" si="239"/>
        <v>0</v>
      </c>
      <c r="W1391" s="5"/>
      <c r="X1391" s="3">
        <v>4.6900000000000004</v>
      </c>
      <c r="Y1391" s="3">
        <f t="shared" si="244"/>
        <v>2.0099999999999998</v>
      </c>
      <c r="Z1391" s="3">
        <f t="shared" si="242"/>
        <v>85.358000000000004</v>
      </c>
      <c r="AA1391">
        <v>4690</v>
      </c>
      <c r="AB1391" s="1">
        <f t="shared" si="235"/>
        <v>4.6900000000000004</v>
      </c>
    </row>
    <row r="1392" spans="1:28" customFormat="1" ht="43.2" x14ac:dyDescent="0.3">
      <c r="A1392" s="3">
        <f t="shared" si="243"/>
        <v>1375</v>
      </c>
      <c r="B1392" s="4" t="s">
        <v>918</v>
      </c>
      <c r="C1392" s="3">
        <v>2</v>
      </c>
      <c r="D1392" s="3" t="s">
        <v>1567</v>
      </c>
      <c r="E1392" s="4" t="s">
        <v>1430</v>
      </c>
      <c r="F1392" s="3" t="s">
        <v>1426</v>
      </c>
      <c r="G1392" s="3" t="s">
        <v>2340</v>
      </c>
      <c r="H1392" s="3" t="s">
        <v>2468</v>
      </c>
      <c r="I1392" s="3" t="s">
        <v>2496</v>
      </c>
      <c r="J1392" s="3">
        <v>18.2</v>
      </c>
      <c r="K1392" s="3">
        <v>6700</v>
      </c>
      <c r="L1392" s="3" t="s">
        <v>25</v>
      </c>
      <c r="M1392" s="3">
        <v>1</v>
      </c>
      <c r="N1392" s="28">
        <f t="shared" si="236"/>
        <v>6.7</v>
      </c>
      <c r="O1392" s="28">
        <f t="shared" si="237"/>
        <v>121.94</v>
      </c>
      <c r="P1392" s="12">
        <v>0</v>
      </c>
      <c r="Q1392" s="46">
        <f t="shared" si="240"/>
        <v>0</v>
      </c>
      <c r="R1392" s="15"/>
      <c r="S1392" s="3">
        <f t="shared" si="241"/>
        <v>6.7</v>
      </c>
      <c r="T1392" s="30" t="s">
        <v>2502</v>
      </c>
      <c r="U1392" s="5">
        <f t="shared" si="238"/>
        <v>121.94</v>
      </c>
      <c r="V1392" s="5">
        <f t="shared" si="239"/>
        <v>0</v>
      </c>
      <c r="W1392" s="5"/>
      <c r="X1392" s="3">
        <v>4.6900000000000004</v>
      </c>
      <c r="Y1392" s="3">
        <f t="shared" si="244"/>
        <v>2.0099999999999998</v>
      </c>
      <c r="Z1392" s="3">
        <f t="shared" si="242"/>
        <v>85.358000000000004</v>
      </c>
      <c r="AA1392">
        <v>4690</v>
      </c>
      <c r="AB1392" s="1">
        <f t="shared" si="235"/>
        <v>4.6900000000000004</v>
      </c>
    </row>
    <row r="1393" spans="1:28" customFormat="1" ht="43.2" x14ac:dyDescent="0.3">
      <c r="A1393" s="3">
        <f t="shared" si="243"/>
        <v>1376</v>
      </c>
      <c r="B1393" s="4" t="s">
        <v>918</v>
      </c>
      <c r="C1393" s="3">
        <v>2</v>
      </c>
      <c r="D1393" s="3" t="s">
        <v>1567</v>
      </c>
      <c r="E1393" s="4" t="s">
        <v>1431</v>
      </c>
      <c r="F1393" s="3" t="s">
        <v>1426</v>
      </c>
      <c r="G1393" s="3" t="s">
        <v>2340</v>
      </c>
      <c r="H1393" s="3" t="s">
        <v>2468</v>
      </c>
      <c r="I1393" s="3" t="s">
        <v>2496</v>
      </c>
      <c r="J1393" s="3">
        <v>18.2</v>
      </c>
      <c r="K1393" s="3">
        <v>6700</v>
      </c>
      <c r="L1393" s="3" t="s">
        <v>25</v>
      </c>
      <c r="M1393" s="3">
        <v>1</v>
      </c>
      <c r="N1393" s="28">
        <f t="shared" si="236"/>
        <v>6.7</v>
      </c>
      <c r="O1393" s="28">
        <f t="shared" si="237"/>
        <v>121.94</v>
      </c>
      <c r="P1393" s="12">
        <v>0</v>
      </c>
      <c r="Q1393" s="46">
        <f t="shared" si="240"/>
        <v>0</v>
      </c>
      <c r="R1393" s="15"/>
      <c r="S1393" s="3">
        <f t="shared" si="241"/>
        <v>6.7</v>
      </c>
      <c r="T1393" s="30" t="s">
        <v>2502</v>
      </c>
      <c r="U1393" s="5">
        <f t="shared" si="238"/>
        <v>121.94</v>
      </c>
      <c r="V1393" s="5">
        <f t="shared" si="239"/>
        <v>0</v>
      </c>
      <c r="W1393" s="5"/>
      <c r="X1393" s="3">
        <v>4.6900000000000004</v>
      </c>
      <c r="Y1393" s="3">
        <f t="shared" si="244"/>
        <v>2.0099999999999998</v>
      </c>
      <c r="Z1393" s="3">
        <f t="shared" si="242"/>
        <v>85.358000000000004</v>
      </c>
      <c r="AA1393">
        <v>4690</v>
      </c>
      <c r="AB1393" s="1">
        <f t="shared" si="235"/>
        <v>4.6900000000000004</v>
      </c>
    </row>
    <row r="1394" spans="1:28" customFormat="1" ht="43.2" x14ac:dyDescent="0.3">
      <c r="A1394" s="3">
        <f t="shared" si="243"/>
        <v>1377</v>
      </c>
      <c r="B1394" s="4" t="s">
        <v>918</v>
      </c>
      <c r="C1394" s="3">
        <v>2</v>
      </c>
      <c r="D1394" s="3" t="s">
        <v>1567</v>
      </c>
      <c r="E1394" s="4" t="s">
        <v>1432</v>
      </c>
      <c r="F1394" s="3" t="s">
        <v>1426</v>
      </c>
      <c r="G1394" s="3" t="s">
        <v>2340</v>
      </c>
      <c r="H1394" s="3" t="s">
        <v>2468</v>
      </c>
      <c r="I1394" s="3" t="s">
        <v>2496</v>
      </c>
      <c r="J1394" s="3">
        <v>18.2</v>
      </c>
      <c r="K1394" s="3">
        <v>6700</v>
      </c>
      <c r="L1394" s="3" t="s">
        <v>25</v>
      </c>
      <c r="M1394" s="3">
        <v>1</v>
      </c>
      <c r="N1394" s="28">
        <f t="shared" si="236"/>
        <v>6.7</v>
      </c>
      <c r="O1394" s="28">
        <f t="shared" si="237"/>
        <v>121.94</v>
      </c>
      <c r="P1394" s="12">
        <v>0</v>
      </c>
      <c r="Q1394" s="46">
        <f t="shared" si="240"/>
        <v>0</v>
      </c>
      <c r="R1394" s="15"/>
      <c r="S1394" s="3">
        <f t="shared" si="241"/>
        <v>6.7</v>
      </c>
      <c r="T1394" s="30" t="s">
        <v>2502</v>
      </c>
      <c r="U1394" s="5">
        <f t="shared" si="238"/>
        <v>121.94</v>
      </c>
      <c r="V1394" s="5">
        <f t="shared" si="239"/>
        <v>0</v>
      </c>
      <c r="W1394" s="5"/>
      <c r="X1394" s="3">
        <v>4.6900000000000004</v>
      </c>
      <c r="Y1394" s="3">
        <f t="shared" si="244"/>
        <v>2.0099999999999998</v>
      </c>
      <c r="Z1394" s="3">
        <f t="shared" si="242"/>
        <v>85.358000000000004</v>
      </c>
      <c r="AA1394">
        <v>4690</v>
      </c>
      <c r="AB1394" s="1">
        <f t="shared" si="235"/>
        <v>4.6900000000000004</v>
      </c>
    </row>
    <row r="1395" spans="1:28" customFormat="1" ht="43.2" x14ac:dyDescent="0.3">
      <c r="A1395" s="3">
        <f t="shared" si="243"/>
        <v>1378</v>
      </c>
      <c r="B1395" s="4" t="s">
        <v>918</v>
      </c>
      <c r="C1395" s="3">
        <v>2</v>
      </c>
      <c r="D1395" s="3" t="s">
        <v>1567</v>
      </c>
      <c r="E1395" s="4" t="s">
        <v>1433</v>
      </c>
      <c r="F1395" s="3" t="s">
        <v>1426</v>
      </c>
      <c r="G1395" s="3" t="s">
        <v>2340</v>
      </c>
      <c r="H1395" s="3" t="s">
        <v>2468</v>
      </c>
      <c r="I1395" s="3" t="s">
        <v>2496</v>
      </c>
      <c r="J1395" s="3">
        <v>18.2</v>
      </c>
      <c r="K1395" s="3">
        <v>6700</v>
      </c>
      <c r="L1395" s="3" t="s">
        <v>25</v>
      </c>
      <c r="M1395" s="3">
        <v>1</v>
      </c>
      <c r="N1395" s="28">
        <f t="shared" si="236"/>
        <v>6.7</v>
      </c>
      <c r="O1395" s="28">
        <f t="shared" si="237"/>
        <v>121.94</v>
      </c>
      <c r="P1395" s="12">
        <v>0</v>
      </c>
      <c r="Q1395" s="46">
        <f t="shared" si="240"/>
        <v>0</v>
      </c>
      <c r="R1395" s="15"/>
      <c r="S1395" s="3">
        <f t="shared" si="241"/>
        <v>6.7</v>
      </c>
      <c r="T1395" s="30" t="s">
        <v>2502</v>
      </c>
      <c r="U1395" s="5">
        <f t="shared" si="238"/>
        <v>121.94</v>
      </c>
      <c r="V1395" s="5">
        <f t="shared" si="239"/>
        <v>0</v>
      </c>
      <c r="W1395" s="5"/>
      <c r="X1395" s="3">
        <v>4.6900000000000004</v>
      </c>
      <c r="Y1395" s="3">
        <f t="shared" si="244"/>
        <v>2.0099999999999998</v>
      </c>
      <c r="Z1395" s="3">
        <f t="shared" si="242"/>
        <v>85.358000000000004</v>
      </c>
      <c r="AA1395">
        <v>4690</v>
      </c>
      <c r="AB1395" s="1">
        <f t="shared" si="235"/>
        <v>4.6900000000000004</v>
      </c>
    </row>
    <row r="1396" spans="1:28" customFormat="1" ht="43.2" x14ac:dyDescent="0.3">
      <c r="A1396" s="3">
        <f t="shared" si="243"/>
        <v>1379</v>
      </c>
      <c r="B1396" s="4" t="s">
        <v>918</v>
      </c>
      <c r="C1396" s="3">
        <v>2</v>
      </c>
      <c r="D1396" s="3" t="s">
        <v>1567</v>
      </c>
      <c r="E1396" s="4" t="s">
        <v>1434</v>
      </c>
      <c r="F1396" s="3" t="s">
        <v>1426</v>
      </c>
      <c r="G1396" s="3" t="s">
        <v>2340</v>
      </c>
      <c r="H1396" s="3" t="s">
        <v>2468</v>
      </c>
      <c r="I1396" s="3" t="s">
        <v>2496</v>
      </c>
      <c r="J1396" s="3">
        <v>18.2</v>
      </c>
      <c r="K1396" s="3">
        <v>6700</v>
      </c>
      <c r="L1396" s="3" t="s">
        <v>25</v>
      </c>
      <c r="M1396" s="3">
        <v>1</v>
      </c>
      <c r="N1396" s="28">
        <f t="shared" si="236"/>
        <v>6.7</v>
      </c>
      <c r="O1396" s="28">
        <f t="shared" si="237"/>
        <v>121.94</v>
      </c>
      <c r="P1396" s="12">
        <v>0</v>
      </c>
      <c r="Q1396" s="46">
        <f t="shared" si="240"/>
        <v>0</v>
      </c>
      <c r="R1396" s="15"/>
      <c r="S1396" s="3">
        <f t="shared" si="241"/>
        <v>6.7</v>
      </c>
      <c r="T1396" s="30" t="s">
        <v>2502</v>
      </c>
      <c r="U1396" s="5">
        <f t="shared" si="238"/>
        <v>121.94</v>
      </c>
      <c r="V1396" s="5">
        <f t="shared" si="239"/>
        <v>0</v>
      </c>
      <c r="W1396" s="5"/>
      <c r="X1396" s="3">
        <v>4.6900000000000004</v>
      </c>
      <c r="Y1396" s="3">
        <f t="shared" si="244"/>
        <v>2.0099999999999998</v>
      </c>
      <c r="Z1396" s="3">
        <f t="shared" si="242"/>
        <v>85.358000000000004</v>
      </c>
      <c r="AA1396">
        <v>4690</v>
      </c>
      <c r="AB1396" s="1">
        <f t="shared" si="235"/>
        <v>4.6900000000000004</v>
      </c>
    </row>
    <row r="1397" spans="1:28" customFormat="1" ht="43.2" x14ac:dyDescent="0.3">
      <c r="A1397" s="3">
        <f t="shared" si="243"/>
        <v>1380</v>
      </c>
      <c r="B1397" s="4" t="s">
        <v>918</v>
      </c>
      <c r="C1397" s="3">
        <v>2</v>
      </c>
      <c r="D1397" s="3" t="s">
        <v>1567</v>
      </c>
      <c r="E1397" s="4" t="s">
        <v>1435</v>
      </c>
      <c r="F1397" s="3" t="s">
        <v>1426</v>
      </c>
      <c r="G1397" s="3" t="s">
        <v>2340</v>
      </c>
      <c r="H1397" s="3" t="s">
        <v>2468</v>
      </c>
      <c r="I1397" s="3" t="s">
        <v>2496</v>
      </c>
      <c r="J1397" s="3">
        <v>18.2</v>
      </c>
      <c r="K1397" s="3">
        <v>6700</v>
      </c>
      <c r="L1397" s="3" t="s">
        <v>25</v>
      </c>
      <c r="M1397" s="3">
        <v>1</v>
      </c>
      <c r="N1397" s="28">
        <f t="shared" si="236"/>
        <v>6.7</v>
      </c>
      <c r="O1397" s="28">
        <f t="shared" si="237"/>
        <v>121.94</v>
      </c>
      <c r="P1397" s="12">
        <v>0</v>
      </c>
      <c r="Q1397" s="46">
        <f t="shared" si="240"/>
        <v>0</v>
      </c>
      <c r="R1397" s="15"/>
      <c r="S1397" s="3">
        <f t="shared" si="241"/>
        <v>6.7</v>
      </c>
      <c r="T1397" s="30" t="s">
        <v>2502</v>
      </c>
      <c r="U1397" s="5">
        <f t="shared" si="238"/>
        <v>121.94</v>
      </c>
      <c r="V1397" s="5">
        <f t="shared" si="239"/>
        <v>0</v>
      </c>
      <c r="W1397" s="5"/>
      <c r="X1397" s="3">
        <v>4.6900000000000004</v>
      </c>
      <c r="Y1397" s="3">
        <f t="shared" si="244"/>
        <v>2.0099999999999998</v>
      </c>
      <c r="Z1397" s="3">
        <f t="shared" si="242"/>
        <v>85.358000000000004</v>
      </c>
      <c r="AA1397">
        <v>4690</v>
      </c>
      <c r="AB1397" s="1">
        <f t="shared" si="235"/>
        <v>4.6900000000000004</v>
      </c>
    </row>
    <row r="1398" spans="1:28" customFormat="1" ht="43.2" x14ac:dyDescent="0.3">
      <c r="A1398" s="3">
        <f t="shared" si="243"/>
        <v>1381</v>
      </c>
      <c r="B1398" s="4" t="s">
        <v>918</v>
      </c>
      <c r="C1398" s="3">
        <v>2</v>
      </c>
      <c r="D1398" s="3" t="s">
        <v>1567</v>
      </c>
      <c r="E1398" s="4" t="s">
        <v>1436</v>
      </c>
      <c r="F1398" s="3" t="s">
        <v>1426</v>
      </c>
      <c r="G1398" s="3" t="s">
        <v>2340</v>
      </c>
      <c r="H1398" s="3" t="s">
        <v>2468</v>
      </c>
      <c r="I1398" s="3" t="s">
        <v>2496</v>
      </c>
      <c r="J1398" s="3">
        <v>18.2</v>
      </c>
      <c r="K1398" s="3">
        <v>6700</v>
      </c>
      <c r="L1398" s="3" t="s">
        <v>25</v>
      </c>
      <c r="M1398" s="3">
        <v>1</v>
      </c>
      <c r="N1398" s="28">
        <f t="shared" si="236"/>
        <v>6.7</v>
      </c>
      <c r="O1398" s="28">
        <f t="shared" si="237"/>
        <v>121.94</v>
      </c>
      <c r="P1398" s="12">
        <v>0</v>
      </c>
      <c r="Q1398" s="46">
        <f t="shared" si="240"/>
        <v>0</v>
      </c>
      <c r="R1398" s="15"/>
      <c r="S1398" s="3">
        <f t="shared" si="241"/>
        <v>6.7</v>
      </c>
      <c r="T1398" s="30" t="s">
        <v>2502</v>
      </c>
      <c r="U1398" s="5">
        <f t="shared" si="238"/>
        <v>121.94</v>
      </c>
      <c r="V1398" s="5">
        <f t="shared" si="239"/>
        <v>0</v>
      </c>
      <c r="W1398" s="5"/>
      <c r="X1398" s="3">
        <v>4.6900000000000004</v>
      </c>
      <c r="Y1398" s="3">
        <f t="shared" si="244"/>
        <v>2.0099999999999998</v>
      </c>
      <c r="Z1398" s="3">
        <f t="shared" si="242"/>
        <v>85.358000000000004</v>
      </c>
      <c r="AA1398">
        <v>4690</v>
      </c>
      <c r="AB1398" s="1">
        <f t="shared" si="235"/>
        <v>4.6900000000000004</v>
      </c>
    </row>
    <row r="1399" spans="1:28" customFormat="1" ht="43.2" x14ac:dyDescent="0.3">
      <c r="A1399" s="3">
        <f t="shared" si="243"/>
        <v>1382</v>
      </c>
      <c r="B1399" s="4" t="s">
        <v>918</v>
      </c>
      <c r="C1399" s="3">
        <v>2</v>
      </c>
      <c r="D1399" s="3" t="s">
        <v>1567</v>
      </c>
      <c r="E1399" s="4" t="s">
        <v>1437</v>
      </c>
      <c r="F1399" s="3" t="s">
        <v>1426</v>
      </c>
      <c r="G1399" s="3" t="s">
        <v>2340</v>
      </c>
      <c r="H1399" s="3" t="s">
        <v>2468</v>
      </c>
      <c r="I1399" s="3" t="s">
        <v>2496</v>
      </c>
      <c r="J1399" s="3">
        <v>18.2</v>
      </c>
      <c r="K1399" s="3">
        <v>6700</v>
      </c>
      <c r="L1399" s="3" t="s">
        <v>25</v>
      </c>
      <c r="M1399" s="3">
        <v>1</v>
      </c>
      <c r="N1399" s="28">
        <f t="shared" si="236"/>
        <v>6.7</v>
      </c>
      <c r="O1399" s="28">
        <f t="shared" si="237"/>
        <v>121.94</v>
      </c>
      <c r="P1399" s="12">
        <v>0</v>
      </c>
      <c r="Q1399" s="46">
        <f t="shared" si="240"/>
        <v>0</v>
      </c>
      <c r="R1399" s="15"/>
      <c r="S1399" s="3">
        <f t="shared" si="241"/>
        <v>6.7</v>
      </c>
      <c r="T1399" s="30" t="s">
        <v>2502</v>
      </c>
      <c r="U1399" s="5">
        <f t="shared" si="238"/>
        <v>121.94</v>
      </c>
      <c r="V1399" s="5">
        <f t="shared" si="239"/>
        <v>0</v>
      </c>
      <c r="W1399" s="5"/>
      <c r="X1399" s="3">
        <v>4.6900000000000004</v>
      </c>
      <c r="Y1399" s="3">
        <f t="shared" si="244"/>
        <v>2.0099999999999998</v>
      </c>
      <c r="Z1399" s="3">
        <f t="shared" si="242"/>
        <v>85.358000000000004</v>
      </c>
      <c r="AA1399">
        <v>4690</v>
      </c>
      <c r="AB1399" s="1">
        <f t="shared" si="235"/>
        <v>4.6900000000000004</v>
      </c>
    </row>
    <row r="1400" spans="1:28" customFormat="1" ht="43.2" x14ac:dyDescent="0.3">
      <c r="A1400" s="3">
        <f t="shared" si="243"/>
        <v>1383</v>
      </c>
      <c r="B1400" s="4" t="s">
        <v>918</v>
      </c>
      <c r="C1400" s="3">
        <v>2</v>
      </c>
      <c r="D1400" s="3" t="s">
        <v>1567</v>
      </c>
      <c r="E1400" s="4" t="s">
        <v>1438</v>
      </c>
      <c r="F1400" s="3" t="s">
        <v>1426</v>
      </c>
      <c r="G1400" s="3" t="s">
        <v>2340</v>
      </c>
      <c r="H1400" s="3" t="s">
        <v>2468</v>
      </c>
      <c r="I1400" s="3" t="s">
        <v>2496</v>
      </c>
      <c r="J1400" s="3">
        <v>18.2</v>
      </c>
      <c r="K1400" s="3">
        <v>6700</v>
      </c>
      <c r="L1400" s="3" t="s">
        <v>25</v>
      </c>
      <c r="M1400" s="3">
        <v>1</v>
      </c>
      <c r="N1400" s="28">
        <f t="shared" si="236"/>
        <v>6.7</v>
      </c>
      <c r="O1400" s="28">
        <f t="shared" si="237"/>
        <v>121.94</v>
      </c>
      <c r="P1400" s="12">
        <v>0</v>
      </c>
      <c r="Q1400" s="46">
        <f t="shared" si="240"/>
        <v>0</v>
      </c>
      <c r="R1400" s="15"/>
      <c r="S1400" s="3">
        <f t="shared" si="241"/>
        <v>6.7</v>
      </c>
      <c r="T1400" s="30" t="s">
        <v>2502</v>
      </c>
      <c r="U1400" s="5">
        <f t="shared" si="238"/>
        <v>121.94</v>
      </c>
      <c r="V1400" s="5">
        <f t="shared" si="239"/>
        <v>0</v>
      </c>
      <c r="W1400" s="5"/>
      <c r="X1400" s="3">
        <v>4.6900000000000004</v>
      </c>
      <c r="Y1400" s="3">
        <f t="shared" si="244"/>
        <v>2.0099999999999998</v>
      </c>
      <c r="Z1400" s="3">
        <f t="shared" si="242"/>
        <v>85.358000000000004</v>
      </c>
      <c r="AA1400">
        <v>4690</v>
      </c>
      <c r="AB1400" s="1">
        <f t="shared" si="235"/>
        <v>4.6900000000000004</v>
      </c>
    </row>
    <row r="1401" spans="1:28" customFormat="1" ht="43.2" x14ac:dyDescent="0.3">
      <c r="A1401" s="3">
        <f t="shared" si="243"/>
        <v>1384</v>
      </c>
      <c r="B1401" s="4" t="s">
        <v>918</v>
      </c>
      <c r="C1401" s="3">
        <v>2</v>
      </c>
      <c r="D1401" s="3" t="s">
        <v>1567</v>
      </c>
      <c r="E1401" s="4" t="s">
        <v>1439</v>
      </c>
      <c r="F1401" s="3" t="s">
        <v>1426</v>
      </c>
      <c r="G1401" s="3" t="s">
        <v>2340</v>
      </c>
      <c r="H1401" s="3" t="s">
        <v>2468</v>
      </c>
      <c r="I1401" s="3" t="s">
        <v>2496</v>
      </c>
      <c r="J1401" s="3">
        <v>18.2</v>
      </c>
      <c r="K1401" s="3">
        <v>6700</v>
      </c>
      <c r="L1401" s="3" t="s">
        <v>25</v>
      </c>
      <c r="M1401" s="3">
        <v>1</v>
      </c>
      <c r="N1401" s="28">
        <f t="shared" si="236"/>
        <v>6.7</v>
      </c>
      <c r="O1401" s="28">
        <f t="shared" si="237"/>
        <v>121.94</v>
      </c>
      <c r="P1401" s="12">
        <v>0</v>
      </c>
      <c r="Q1401" s="46">
        <f t="shared" si="240"/>
        <v>0</v>
      </c>
      <c r="R1401" s="15"/>
      <c r="S1401" s="3">
        <f t="shared" si="241"/>
        <v>6.7</v>
      </c>
      <c r="T1401" s="30" t="s">
        <v>2502</v>
      </c>
      <c r="U1401" s="5">
        <f t="shared" si="238"/>
        <v>121.94</v>
      </c>
      <c r="V1401" s="5">
        <f t="shared" si="239"/>
        <v>0</v>
      </c>
      <c r="W1401" s="5"/>
      <c r="X1401" s="3">
        <v>4.6900000000000004</v>
      </c>
      <c r="Y1401" s="3">
        <f t="shared" si="244"/>
        <v>2.0099999999999998</v>
      </c>
      <c r="Z1401" s="3">
        <f t="shared" si="242"/>
        <v>85.358000000000004</v>
      </c>
      <c r="AA1401">
        <v>4690</v>
      </c>
      <c r="AB1401" s="1">
        <f t="shared" ref="AB1401:AB1464" si="245">AA1401/1000</f>
        <v>4.6900000000000004</v>
      </c>
    </row>
    <row r="1402" spans="1:28" customFormat="1" ht="43.2" x14ac:dyDescent="0.3">
      <c r="A1402" s="3">
        <f t="shared" si="243"/>
        <v>1385</v>
      </c>
      <c r="B1402" s="4" t="s">
        <v>918</v>
      </c>
      <c r="C1402" s="3">
        <v>2</v>
      </c>
      <c r="D1402" s="3" t="s">
        <v>1567</v>
      </c>
      <c r="E1402" s="4" t="s">
        <v>1440</v>
      </c>
      <c r="F1402" s="3" t="s">
        <v>1426</v>
      </c>
      <c r="G1402" s="3" t="s">
        <v>2340</v>
      </c>
      <c r="H1402" s="3" t="s">
        <v>2468</v>
      </c>
      <c r="I1402" s="3" t="s">
        <v>2496</v>
      </c>
      <c r="J1402" s="3">
        <v>18.2</v>
      </c>
      <c r="K1402" s="3">
        <v>6700</v>
      </c>
      <c r="L1402" s="3" t="s">
        <v>25</v>
      </c>
      <c r="M1402" s="3">
        <v>1</v>
      </c>
      <c r="N1402" s="28">
        <f t="shared" si="236"/>
        <v>6.7</v>
      </c>
      <c r="O1402" s="28">
        <f t="shared" si="237"/>
        <v>121.94</v>
      </c>
      <c r="P1402" s="12">
        <v>0</v>
      </c>
      <c r="Q1402" s="46">
        <f t="shared" si="240"/>
        <v>0</v>
      </c>
      <c r="R1402" s="15"/>
      <c r="S1402" s="3">
        <f t="shared" si="241"/>
        <v>6.7</v>
      </c>
      <c r="T1402" s="30" t="s">
        <v>2502</v>
      </c>
      <c r="U1402" s="5">
        <f t="shared" si="238"/>
        <v>121.94</v>
      </c>
      <c r="V1402" s="5">
        <f t="shared" si="239"/>
        <v>0</v>
      </c>
      <c r="W1402" s="5"/>
      <c r="X1402" s="3">
        <v>4.6900000000000004</v>
      </c>
      <c r="Y1402" s="3">
        <f t="shared" si="244"/>
        <v>2.0099999999999998</v>
      </c>
      <c r="Z1402" s="3">
        <f t="shared" si="242"/>
        <v>85.358000000000004</v>
      </c>
      <c r="AA1402">
        <v>4690</v>
      </c>
      <c r="AB1402" s="1">
        <f t="shared" si="245"/>
        <v>4.6900000000000004</v>
      </c>
    </row>
    <row r="1403" spans="1:28" customFormat="1" ht="43.2" x14ac:dyDescent="0.3">
      <c r="A1403" s="3">
        <f t="shared" si="243"/>
        <v>1386</v>
      </c>
      <c r="B1403" s="4" t="s">
        <v>918</v>
      </c>
      <c r="C1403" s="3">
        <v>2</v>
      </c>
      <c r="D1403" s="3" t="s">
        <v>1567</v>
      </c>
      <c r="E1403" s="4" t="s">
        <v>1441</v>
      </c>
      <c r="F1403" s="3" t="s">
        <v>1426</v>
      </c>
      <c r="G1403" s="3" t="s">
        <v>2340</v>
      </c>
      <c r="H1403" s="3" t="s">
        <v>2468</v>
      </c>
      <c r="I1403" s="3" t="s">
        <v>2496</v>
      </c>
      <c r="J1403" s="3">
        <v>18.2</v>
      </c>
      <c r="K1403" s="3">
        <v>6700</v>
      </c>
      <c r="L1403" s="3" t="s">
        <v>25</v>
      </c>
      <c r="M1403" s="3">
        <v>1</v>
      </c>
      <c r="N1403" s="28">
        <f t="shared" si="236"/>
        <v>6.7</v>
      </c>
      <c r="O1403" s="28">
        <f t="shared" si="237"/>
        <v>121.94</v>
      </c>
      <c r="P1403" s="12">
        <v>0</v>
      </c>
      <c r="Q1403" s="46">
        <f t="shared" si="240"/>
        <v>0</v>
      </c>
      <c r="R1403" s="15"/>
      <c r="S1403" s="3">
        <f t="shared" si="241"/>
        <v>6.7</v>
      </c>
      <c r="T1403" s="30" t="s">
        <v>2502</v>
      </c>
      <c r="U1403" s="5">
        <f t="shared" si="238"/>
        <v>121.94</v>
      </c>
      <c r="V1403" s="5">
        <f t="shared" si="239"/>
        <v>0</v>
      </c>
      <c r="W1403" s="5"/>
      <c r="X1403" s="3">
        <v>4.6900000000000004</v>
      </c>
      <c r="Y1403" s="3">
        <f t="shared" si="244"/>
        <v>2.0099999999999998</v>
      </c>
      <c r="Z1403" s="3">
        <f t="shared" si="242"/>
        <v>85.358000000000004</v>
      </c>
      <c r="AA1403">
        <v>4690</v>
      </c>
      <c r="AB1403" s="1">
        <f t="shared" si="245"/>
        <v>4.6900000000000004</v>
      </c>
    </row>
    <row r="1404" spans="1:28" customFormat="1" ht="43.2" x14ac:dyDescent="0.3">
      <c r="A1404" s="3">
        <f t="shared" si="243"/>
        <v>1387</v>
      </c>
      <c r="B1404" s="4" t="s">
        <v>918</v>
      </c>
      <c r="C1404" s="3">
        <v>2</v>
      </c>
      <c r="D1404" s="3" t="s">
        <v>1567</v>
      </c>
      <c r="E1404" s="4" t="s">
        <v>1442</v>
      </c>
      <c r="F1404" s="3" t="s">
        <v>1426</v>
      </c>
      <c r="G1404" s="3" t="s">
        <v>2340</v>
      </c>
      <c r="H1404" s="3" t="s">
        <v>2468</v>
      </c>
      <c r="I1404" s="3" t="s">
        <v>2496</v>
      </c>
      <c r="J1404" s="3">
        <v>18.2</v>
      </c>
      <c r="K1404" s="3">
        <v>6700</v>
      </c>
      <c r="L1404" s="3" t="s">
        <v>25</v>
      </c>
      <c r="M1404" s="3">
        <v>1</v>
      </c>
      <c r="N1404" s="28">
        <f t="shared" si="236"/>
        <v>6.7</v>
      </c>
      <c r="O1404" s="28">
        <f t="shared" si="237"/>
        <v>121.94</v>
      </c>
      <c r="P1404" s="12">
        <v>0</v>
      </c>
      <c r="Q1404" s="46">
        <f t="shared" si="240"/>
        <v>0</v>
      </c>
      <c r="R1404" s="15"/>
      <c r="S1404" s="3">
        <f t="shared" si="241"/>
        <v>6.7</v>
      </c>
      <c r="T1404" s="30" t="s">
        <v>2502</v>
      </c>
      <c r="U1404" s="5">
        <f t="shared" si="238"/>
        <v>121.94</v>
      </c>
      <c r="V1404" s="5">
        <f t="shared" si="239"/>
        <v>0</v>
      </c>
      <c r="W1404" s="5"/>
      <c r="X1404" s="3">
        <v>4.6900000000000004</v>
      </c>
      <c r="Y1404" s="3">
        <f t="shared" si="244"/>
        <v>2.0099999999999998</v>
      </c>
      <c r="Z1404" s="3">
        <f t="shared" si="242"/>
        <v>85.358000000000004</v>
      </c>
      <c r="AA1404">
        <v>4690</v>
      </c>
      <c r="AB1404" s="1">
        <f t="shared" si="245"/>
        <v>4.6900000000000004</v>
      </c>
    </row>
    <row r="1405" spans="1:28" customFormat="1" ht="43.2" x14ac:dyDescent="0.3">
      <c r="A1405" s="3">
        <f t="shared" si="243"/>
        <v>1388</v>
      </c>
      <c r="B1405" s="4" t="s">
        <v>918</v>
      </c>
      <c r="C1405" s="3">
        <v>2</v>
      </c>
      <c r="D1405" s="3" t="s">
        <v>1567</v>
      </c>
      <c r="E1405" s="4" t="s">
        <v>1443</v>
      </c>
      <c r="F1405" s="3" t="s">
        <v>1426</v>
      </c>
      <c r="G1405" s="3" t="s">
        <v>2340</v>
      </c>
      <c r="H1405" s="3" t="s">
        <v>2468</v>
      </c>
      <c r="I1405" s="3" t="s">
        <v>2496</v>
      </c>
      <c r="J1405" s="3">
        <v>18.2</v>
      </c>
      <c r="K1405" s="3">
        <v>6700</v>
      </c>
      <c r="L1405" s="3" t="s">
        <v>25</v>
      </c>
      <c r="M1405" s="3">
        <v>1</v>
      </c>
      <c r="N1405" s="28">
        <f t="shared" si="236"/>
        <v>6.7</v>
      </c>
      <c r="O1405" s="28">
        <f t="shared" si="237"/>
        <v>121.94</v>
      </c>
      <c r="P1405" s="12">
        <v>0</v>
      </c>
      <c r="Q1405" s="46">
        <f t="shared" si="240"/>
        <v>0</v>
      </c>
      <c r="R1405" s="15"/>
      <c r="S1405" s="3">
        <f t="shared" si="241"/>
        <v>6.7</v>
      </c>
      <c r="T1405" s="30" t="s">
        <v>2502</v>
      </c>
      <c r="U1405" s="5">
        <f t="shared" si="238"/>
        <v>121.94</v>
      </c>
      <c r="V1405" s="5">
        <f t="shared" si="239"/>
        <v>0</v>
      </c>
      <c r="W1405" s="5"/>
      <c r="X1405" s="3">
        <v>4.6900000000000004</v>
      </c>
      <c r="Y1405" s="3">
        <f t="shared" si="244"/>
        <v>2.0099999999999998</v>
      </c>
      <c r="Z1405" s="3">
        <f t="shared" si="242"/>
        <v>85.358000000000004</v>
      </c>
      <c r="AA1405">
        <v>4690</v>
      </c>
      <c r="AB1405" s="1">
        <f t="shared" si="245"/>
        <v>4.6900000000000004</v>
      </c>
    </row>
    <row r="1406" spans="1:28" customFormat="1" ht="43.2" x14ac:dyDescent="0.3">
      <c r="A1406" s="3">
        <f t="shared" si="243"/>
        <v>1389</v>
      </c>
      <c r="B1406" s="4" t="s">
        <v>918</v>
      </c>
      <c r="C1406" s="3">
        <v>2</v>
      </c>
      <c r="D1406" s="3" t="s">
        <v>1567</v>
      </c>
      <c r="E1406" s="4" t="s">
        <v>1444</v>
      </c>
      <c r="F1406" s="3" t="s">
        <v>1426</v>
      </c>
      <c r="G1406" s="3" t="s">
        <v>2340</v>
      </c>
      <c r="H1406" s="3" t="s">
        <v>2468</v>
      </c>
      <c r="I1406" s="3" t="s">
        <v>2496</v>
      </c>
      <c r="J1406" s="3">
        <v>18.2</v>
      </c>
      <c r="K1406" s="3">
        <v>6700</v>
      </c>
      <c r="L1406" s="3" t="s">
        <v>25</v>
      </c>
      <c r="M1406" s="3">
        <v>1</v>
      </c>
      <c r="N1406" s="28">
        <f t="shared" si="236"/>
        <v>6.7</v>
      </c>
      <c r="O1406" s="28">
        <f t="shared" si="237"/>
        <v>121.94</v>
      </c>
      <c r="P1406" s="12">
        <v>0</v>
      </c>
      <c r="Q1406" s="46">
        <f t="shared" si="240"/>
        <v>0</v>
      </c>
      <c r="R1406" s="15"/>
      <c r="S1406" s="3">
        <f t="shared" si="241"/>
        <v>6.7</v>
      </c>
      <c r="T1406" s="30" t="s">
        <v>2502</v>
      </c>
      <c r="U1406" s="5">
        <f t="shared" si="238"/>
        <v>121.94</v>
      </c>
      <c r="V1406" s="5">
        <f t="shared" si="239"/>
        <v>0</v>
      </c>
      <c r="W1406" s="5"/>
      <c r="X1406" s="3">
        <v>4.6900000000000004</v>
      </c>
      <c r="Y1406" s="3">
        <f t="shared" si="244"/>
        <v>2.0099999999999998</v>
      </c>
      <c r="Z1406" s="3">
        <f t="shared" si="242"/>
        <v>85.358000000000004</v>
      </c>
      <c r="AA1406">
        <v>4690</v>
      </c>
      <c r="AB1406" s="1">
        <f t="shared" si="245"/>
        <v>4.6900000000000004</v>
      </c>
    </row>
    <row r="1407" spans="1:28" customFormat="1" ht="43.2" x14ac:dyDescent="0.3">
      <c r="A1407" s="3">
        <f t="shared" si="243"/>
        <v>1390</v>
      </c>
      <c r="B1407" s="4" t="s">
        <v>918</v>
      </c>
      <c r="C1407" s="3">
        <v>2</v>
      </c>
      <c r="D1407" s="3" t="s">
        <v>1567</v>
      </c>
      <c r="E1407" s="4" t="s">
        <v>1445</v>
      </c>
      <c r="F1407" s="3" t="s">
        <v>1426</v>
      </c>
      <c r="G1407" s="3" t="s">
        <v>2340</v>
      </c>
      <c r="H1407" s="3" t="s">
        <v>2468</v>
      </c>
      <c r="I1407" s="3" t="s">
        <v>2496</v>
      </c>
      <c r="J1407" s="3">
        <v>18.2</v>
      </c>
      <c r="K1407" s="3">
        <v>6700</v>
      </c>
      <c r="L1407" s="3" t="s">
        <v>25</v>
      </c>
      <c r="M1407" s="3">
        <v>1</v>
      </c>
      <c r="N1407" s="28">
        <f t="shared" si="236"/>
        <v>6.7</v>
      </c>
      <c r="O1407" s="28">
        <f t="shared" si="237"/>
        <v>121.94</v>
      </c>
      <c r="P1407" s="12">
        <v>0</v>
      </c>
      <c r="Q1407" s="46">
        <f t="shared" si="240"/>
        <v>0</v>
      </c>
      <c r="R1407" s="15"/>
      <c r="S1407" s="3">
        <f t="shared" si="241"/>
        <v>6.7</v>
      </c>
      <c r="T1407" s="30" t="s">
        <v>2502</v>
      </c>
      <c r="U1407" s="5">
        <f t="shared" si="238"/>
        <v>121.94</v>
      </c>
      <c r="V1407" s="5">
        <f t="shared" si="239"/>
        <v>0</v>
      </c>
      <c r="W1407" s="5"/>
      <c r="X1407" s="3">
        <v>4.6900000000000004</v>
      </c>
      <c r="Y1407" s="3">
        <f t="shared" si="244"/>
        <v>2.0099999999999998</v>
      </c>
      <c r="Z1407" s="3">
        <f t="shared" si="242"/>
        <v>85.358000000000004</v>
      </c>
      <c r="AA1407">
        <v>4690</v>
      </c>
      <c r="AB1407" s="1">
        <f t="shared" si="245"/>
        <v>4.6900000000000004</v>
      </c>
    </row>
    <row r="1408" spans="1:28" customFormat="1" ht="43.2" x14ac:dyDescent="0.3">
      <c r="A1408" s="3">
        <f t="shared" si="243"/>
        <v>1391</v>
      </c>
      <c r="B1408" s="4" t="s">
        <v>918</v>
      </c>
      <c r="C1408" s="3">
        <v>2</v>
      </c>
      <c r="D1408" s="3" t="s">
        <v>1567</v>
      </c>
      <c r="E1408" s="4" t="s">
        <v>1446</v>
      </c>
      <c r="F1408" s="3" t="s">
        <v>1426</v>
      </c>
      <c r="G1408" s="3" t="s">
        <v>2340</v>
      </c>
      <c r="H1408" s="3" t="s">
        <v>2468</v>
      </c>
      <c r="I1408" s="3" t="s">
        <v>2496</v>
      </c>
      <c r="J1408" s="3">
        <v>18.2</v>
      </c>
      <c r="K1408" s="3">
        <v>6700</v>
      </c>
      <c r="L1408" s="3" t="s">
        <v>25</v>
      </c>
      <c r="M1408" s="3">
        <v>1</v>
      </c>
      <c r="N1408" s="28">
        <f t="shared" si="236"/>
        <v>6.7</v>
      </c>
      <c r="O1408" s="28">
        <f t="shared" si="237"/>
        <v>121.94</v>
      </c>
      <c r="P1408" s="12">
        <v>0</v>
      </c>
      <c r="Q1408" s="46">
        <f t="shared" si="240"/>
        <v>0</v>
      </c>
      <c r="R1408" s="15"/>
      <c r="S1408" s="3">
        <f t="shared" si="241"/>
        <v>6.7</v>
      </c>
      <c r="T1408" s="30" t="s">
        <v>2502</v>
      </c>
      <c r="U1408" s="5">
        <f t="shared" si="238"/>
        <v>121.94</v>
      </c>
      <c r="V1408" s="5">
        <f t="shared" si="239"/>
        <v>0</v>
      </c>
      <c r="W1408" s="5"/>
      <c r="X1408" s="3">
        <v>4.6900000000000004</v>
      </c>
      <c r="Y1408" s="3">
        <f t="shared" si="244"/>
        <v>2.0099999999999998</v>
      </c>
      <c r="Z1408" s="3">
        <f t="shared" si="242"/>
        <v>85.358000000000004</v>
      </c>
      <c r="AA1408">
        <v>4690</v>
      </c>
      <c r="AB1408" s="1">
        <f t="shared" si="245"/>
        <v>4.6900000000000004</v>
      </c>
    </row>
    <row r="1409" spans="1:28" customFormat="1" ht="43.2" x14ac:dyDescent="0.3">
      <c r="A1409" s="3">
        <f t="shared" si="243"/>
        <v>1392</v>
      </c>
      <c r="B1409" s="4" t="s">
        <v>918</v>
      </c>
      <c r="C1409" s="3">
        <v>2</v>
      </c>
      <c r="D1409" s="3" t="s">
        <v>1567</v>
      </c>
      <c r="E1409" s="4" t="s">
        <v>1447</v>
      </c>
      <c r="F1409" s="3" t="s">
        <v>1426</v>
      </c>
      <c r="G1409" s="3" t="s">
        <v>2340</v>
      </c>
      <c r="H1409" s="3" t="s">
        <v>2468</v>
      </c>
      <c r="I1409" s="3" t="s">
        <v>2496</v>
      </c>
      <c r="J1409" s="3">
        <v>18.2</v>
      </c>
      <c r="K1409" s="3">
        <v>7000</v>
      </c>
      <c r="L1409" s="3" t="s">
        <v>25</v>
      </c>
      <c r="M1409" s="3">
        <v>1</v>
      </c>
      <c r="N1409" s="28">
        <f t="shared" si="236"/>
        <v>7</v>
      </c>
      <c r="O1409" s="28">
        <f t="shared" si="237"/>
        <v>127.39999999999999</v>
      </c>
      <c r="P1409" s="12">
        <v>0</v>
      </c>
      <c r="Q1409" s="46">
        <f t="shared" si="240"/>
        <v>0</v>
      </c>
      <c r="R1409" s="15"/>
      <c r="S1409" s="3">
        <f t="shared" si="241"/>
        <v>7</v>
      </c>
      <c r="T1409" s="30" t="s">
        <v>2502</v>
      </c>
      <c r="U1409" s="5">
        <f t="shared" si="238"/>
        <v>127.39999999999999</v>
      </c>
      <c r="V1409" s="5">
        <f t="shared" si="239"/>
        <v>0</v>
      </c>
      <c r="W1409" s="5"/>
      <c r="X1409" s="3">
        <v>4.9000000000000004</v>
      </c>
      <c r="Y1409" s="3">
        <f t="shared" si="244"/>
        <v>2.0999999999999996</v>
      </c>
      <c r="Z1409" s="3">
        <f t="shared" si="242"/>
        <v>89.18</v>
      </c>
      <c r="AA1409">
        <v>4900</v>
      </c>
      <c r="AB1409" s="1">
        <f t="shared" si="245"/>
        <v>4.9000000000000004</v>
      </c>
    </row>
    <row r="1410" spans="1:28" customFormat="1" ht="43.2" x14ac:dyDescent="0.3">
      <c r="A1410" s="3">
        <f t="shared" si="243"/>
        <v>1393</v>
      </c>
      <c r="B1410" s="4" t="s">
        <v>918</v>
      </c>
      <c r="C1410" s="3">
        <v>2</v>
      </c>
      <c r="D1410" s="3" t="s">
        <v>1567</v>
      </c>
      <c r="E1410" s="4" t="s">
        <v>1448</v>
      </c>
      <c r="F1410" s="3" t="s">
        <v>1426</v>
      </c>
      <c r="G1410" s="3" t="s">
        <v>2340</v>
      </c>
      <c r="H1410" s="3" t="s">
        <v>2468</v>
      </c>
      <c r="I1410" s="3" t="s">
        <v>2496</v>
      </c>
      <c r="J1410" s="3">
        <v>18.2</v>
      </c>
      <c r="K1410" s="3">
        <v>7000</v>
      </c>
      <c r="L1410" s="3" t="s">
        <v>25</v>
      </c>
      <c r="M1410" s="3">
        <v>1</v>
      </c>
      <c r="N1410" s="28">
        <f t="shared" si="236"/>
        <v>7</v>
      </c>
      <c r="O1410" s="28">
        <f t="shared" si="237"/>
        <v>127.39999999999999</v>
      </c>
      <c r="P1410" s="12">
        <v>0</v>
      </c>
      <c r="Q1410" s="46">
        <f t="shared" si="240"/>
        <v>0</v>
      </c>
      <c r="R1410" s="15"/>
      <c r="S1410" s="3">
        <f t="shared" si="241"/>
        <v>7</v>
      </c>
      <c r="T1410" s="30" t="s">
        <v>2502</v>
      </c>
      <c r="U1410" s="5">
        <f t="shared" si="238"/>
        <v>127.39999999999999</v>
      </c>
      <c r="V1410" s="5">
        <f t="shared" si="239"/>
        <v>0</v>
      </c>
      <c r="W1410" s="5"/>
      <c r="X1410" s="3">
        <v>4.9000000000000004</v>
      </c>
      <c r="Y1410" s="3">
        <f t="shared" si="244"/>
        <v>2.0999999999999996</v>
      </c>
      <c r="Z1410" s="3">
        <f t="shared" si="242"/>
        <v>89.18</v>
      </c>
      <c r="AA1410">
        <v>4900</v>
      </c>
      <c r="AB1410" s="1">
        <f t="shared" si="245"/>
        <v>4.9000000000000004</v>
      </c>
    </row>
    <row r="1411" spans="1:28" customFormat="1" ht="43.2" x14ac:dyDescent="0.3">
      <c r="A1411" s="3">
        <f t="shared" si="243"/>
        <v>1394</v>
      </c>
      <c r="B1411" s="4" t="s">
        <v>918</v>
      </c>
      <c r="C1411" s="3">
        <v>2</v>
      </c>
      <c r="D1411" s="3" t="s">
        <v>1567</v>
      </c>
      <c r="E1411" s="4" t="s">
        <v>1449</v>
      </c>
      <c r="F1411" s="3" t="s">
        <v>1426</v>
      </c>
      <c r="G1411" s="3" t="s">
        <v>2340</v>
      </c>
      <c r="H1411" s="3" t="s">
        <v>2468</v>
      </c>
      <c r="I1411" s="3" t="s">
        <v>2496</v>
      </c>
      <c r="J1411" s="3">
        <v>18.2</v>
      </c>
      <c r="K1411" s="3">
        <v>7000</v>
      </c>
      <c r="L1411" s="3" t="s">
        <v>25</v>
      </c>
      <c r="M1411" s="3">
        <v>1</v>
      </c>
      <c r="N1411" s="28">
        <f t="shared" si="236"/>
        <v>7</v>
      </c>
      <c r="O1411" s="28">
        <f t="shared" si="237"/>
        <v>127.39999999999999</v>
      </c>
      <c r="P1411" s="12">
        <v>0</v>
      </c>
      <c r="Q1411" s="46">
        <f t="shared" si="240"/>
        <v>0</v>
      </c>
      <c r="R1411" s="15"/>
      <c r="S1411" s="3">
        <f t="shared" si="241"/>
        <v>7</v>
      </c>
      <c r="T1411" s="30" t="s">
        <v>2502</v>
      </c>
      <c r="U1411" s="5">
        <f t="shared" si="238"/>
        <v>127.39999999999999</v>
      </c>
      <c r="V1411" s="5">
        <f t="shared" si="239"/>
        <v>0</v>
      </c>
      <c r="W1411" s="5"/>
      <c r="X1411" s="3">
        <v>4.9000000000000004</v>
      </c>
      <c r="Y1411" s="3">
        <f t="shared" si="244"/>
        <v>2.0999999999999996</v>
      </c>
      <c r="Z1411" s="3">
        <f t="shared" si="242"/>
        <v>89.18</v>
      </c>
      <c r="AA1411">
        <v>4900</v>
      </c>
      <c r="AB1411" s="1">
        <f t="shared" si="245"/>
        <v>4.9000000000000004</v>
      </c>
    </row>
    <row r="1412" spans="1:28" customFormat="1" ht="43.2" x14ac:dyDescent="0.3">
      <c r="A1412" s="3">
        <f t="shared" si="243"/>
        <v>1395</v>
      </c>
      <c r="B1412" s="4" t="s">
        <v>918</v>
      </c>
      <c r="C1412" s="3">
        <v>2</v>
      </c>
      <c r="D1412" s="3" t="s">
        <v>1567</v>
      </c>
      <c r="E1412" s="4" t="s">
        <v>1450</v>
      </c>
      <c r="F1412" s="3" t="s">
        <v>1426</v>
      </c>
      <c r="G1412" s="3" t="s">
        <v>2340</v>
      </c>
      <c r="H1412" s="3" t="s">
        <v>2468</v>
      </c>
      <c r="I1412" s="3" t="s">
        <v>2496</v>
      </c>
      <c r="J1412" s="3">
        <v>18.2</v>
      </c>
      <c r="K1412" s="3">
        <v>7000</v>
      </c>
      <c r="L1412" s="3" t="s">
        <v>25</v>
      </c>
      <c r="M1412" s="3">
        <v>1</v>
      </c>
      <c r="N1412" s="28">
        <f t="shared" si="236"/>
        <v>7</v>
      </c>
      <c r="O1412" s="28">
        <f t="shared" si="237"/>
        <v>127.39999999999999</v>
      </c>
      <c r="P1412" s="12">
        <v>0</v>
      </c>
      <c r="Q1412" s="46">
        <f t="shared" si="240"/>
        <v>0</v>
      </c>
      <c r="R1412" s="15"/>
      <c r="S1412" s="3">
        <f t="shared" si="241"/>
        <v>7</v>
      </c>
      <c r="T1412" s="30" t="s">
        <v>2502</v>
      </c>
      <c r="U1412" s="5">
        <f t="shared" si="238"/>
        <v>127.39999999999999</v>
      </c>
      <c r="V1412" s="5">
        <f t="shared" si="239"/>
        <v>0</v>
      </c>
      <c r="W1412" s="5"/>
      <c r="X1412" s="3">
        <v>4.9000000000000004</v>
      </c>
      <c r="Y1412" s="3">
        <f t="shared" si="244"/>
        <v>2.0999999999999996</v>
      </c>
      <c r="Z1412" s="3">
        <f t="shared" si="242"/>
        <v>89.18</v>
      </c>
      <c r="AA1412">
        <v>4900</v>
      </c>
      <c r="AB1412" s="1">
        <f t="shared" si="245"/>
        <v>4.9000000000000004</v>
      </c>
    </row>
    <row r="1413" spans="1:28" customFormat="1" ht="43.2" x14ac:dyDescent="0.3">
      <c r="A1413" s="3">
        <f t="shared" si="243"/>
        <v>1396</v>
      </c>
      <c r="B1413" s="4" t="s">
        <v>918</v>
      </c>
      <c r="C1413" s="3">
        <v>2</v>
      </c>
      <c r="D1413" s="3" t="s">
        <v>1567</v>
      </c>
      <c r="E1413" s="4" t="s">
        <v>1451</v>
      </c>
      <c r="F1413" s="3" t="s">
        <v>1426</v>
      </c>
      <c r="G1413" s="3" t="s">
        <v>2340</v>
      </c>
      <c r="H1413" s="3" t="s">
        <v>2468</v>
      </c>
      <c r="I1413" s="3" t="s">
        <v>2496</v>
      </c>
      <c r="J1413" s="3">
        <v>18.2</v>
      </c>
      <c r="K1413" s="3">
        <v>7000</v>
      </c>
      <c r="L1413" s="3" t="s">
        <v>25</v>
      </c>
      <c r="M1413" s="3">
        <v>1</v>
      </c>
      <c r="N1413" s="28">
        <f t="shared" si="236"/>
        <v>7</v>
      </c>
      <c r="O1413" s="28">
        <f t="shared" si="237"/>
        <v>127.39999999999999</v>
      </c>
      <c r="P1413" s="12">
        <v>0</v>
      </c>
      <c r="Q1413" s="46">
        <f t="shared" si="240"/>
        <v>0</v>
      </c>
      <c r="R1413" s="15"/>
      <c r="S1413" s="3">
        <f t="shared" si="241"/>
        <v>7</v>
      </c>
      <c r="T1413" s="30" t="s">
        <v>2502</v>
      </c>
      <c r="U1413" s="5">
        <f t="shared" si="238"/>
        <v>127.39999999999999</v>
      </c>
      <c r="V1413" s="5">
        <f t="shared" si="239"/>
        <v>0</v>
      </c>
      <c r="W1413" s="5"/>
      <c r="X1413" s="3">
        <v>4.9000000000000004</v>
      </c>
      <c r="Y1413" s="3">
        <f t="shared" si="244"/>
        <v>2.0999999999999996</v>
      </c>
      <c r="Z1413" s="3">
        <f t="shared" si="242"/>
        <v>89.18</v>
      </c>
      <c r="AA1413">
        <v>4900</v>
      </c>
      <c r="AB1413" s="1">
        <f t="shared" si="245"/>
        <v>4.9000000000000004</v>
      </c>
    </row>
    <row r="1414" spans="1:28" customFormat="1" ht="43.2" x14ac:dyDescent="0.3">
      <c r="A1414" s="3">
        <f t="shared" si="243"/>
        <v>1397</v>
      </c>
      <c r="B1414" s="4" t="s">
        <v>918</v>
      </c>
      <c r="C1414" s="3">
        <v>2</v>
      </c>
      <c r="D1414" s="3" t="s">
        <v>1567</v>
      </c>
      <c r="E1414" s="4" t="s">
        <v>1452</v>
      </c>
      <c r="F1414" s="3" t="s">
        <v>1426</v>
      </c>
      <c r="G1414" s="3" t="s">
        <v>2340</v>
      </c>
      <c r="H1414" s="3" t="s">
        <v>2468</v>
      </c>
      <c r="I1414" s="3" t="s">
        <v>2496</v>
      </c>
      <c r="J1414" s="3">
        <v>18.2</v>
      </c>
      <c r="K1414" s="3">
        <v>7000</v>
      </c>
      <c r="L1414" s="3" t="s">
        <v>25</v>
      </c>
      <c r="M1414" s="3">
        <v>1</v>
      </c>
      <c r="N1414" s="28">
        <f t="shared" si="236"/>
        <v>7</v>
      </c>
      <c r="O1414" s="28">
        <f t="shared" si="237"/>
        <v>127.39999999999999</v>
      </c>
      <c r="P1414" s="12">
        <v>0</v>
      </c>
      <c r="Q1414" s="46">
        <f t="shared" si="240"/>
        <v>0</v>
      </c>
      <c r="R1414" s="15"/>
      <c r="S1414" s="3">
        <f t="shared" si="241"/>
        <v>7</v>
      </c>
      <c r="T1414" s="30" t="s">
        <v>2502</v>
      </c>
      <c r="U1414" s="5">
        <f t="shared" si="238"/>
        <v>127.39999999999999</v>
      </c>
      <c r="V1414" s="5">
        <f t="shared" si="239"/>
        <v>0</v>
      </c>
      <c r="W1414" s="5"/>
      <c r="X1414" s="3">
        <v>4.9000000000000004</v>
      </c>
      <c r="Y1414" s="3">
        <f t="shared" si="244"/>
        <v>2.0999999999999996</v>
      </c>
      <c r="Z1414" s="3">
        <f t="shared" si="242"/>
        <v>89.18</v>
      </c>
      <c r="AA1414">
        <v>4900</v>
      </c>
      <c r="AB1414" s="1">
        <f t="shared" si="245"/>
        <v>4.9000000000000004</v>
      </c>
    </row>
    <row r="1415" spans="1:28" customFormat="1" ht="43.2" x14ac:dyDescent="0.3">
      <c r="A1415" s="3">
        <f t="shared" si="243"/>
        <v>1398</v>
      </c>
      <c r="B1415" s="4" t="s">
        <v>918</v>
      </c>
      <c r="C1415" s="3">
        <v>2</v>
      </c>
      <c r="D1415" s="3" t="s">
        <v>1567</v>
      </c>
      <c r="E1415" s="4" t="s">
        <v>1453</v>
      </c>
      <c r="F1415" s="3" t="s">
        <v>1426</v>
      </c>
      <c r="G1415" s="3" t="s">
        <v>2340</v>
      </c>
      <c r="H1415" s="3" t="s">
        <v>2468</v>
      </c>
      <c r="I1415" s="3" t="s">
        <v>2496</v>
      </c>
      <c r="J1415" s="3">
        <v>18.2</v>
      </c>
      <c r="K1415" s="3">
        <v>7000</v>
      </c>
      <c r="L1415" s="3" t="s">
        <v>25</v>
      </c>
      <c r="M1415" s="3">
        <v>1</v>
      </c>
      <c r="N1415" s="28">
        <f t="shared" si="236"/>
        <v>7</v>
      </c>
      <c r="O1415" s="28">
        <f t="shared" si="237"/>
        <v>127.39999999999999</v>
      </c>
      <c r="P1415" s="12">
        <v>0</v>
      </c>
      <c r="Q1415" s="46">
        <f t="shared" si="240"/>
        <v>0</v>
      </c>
      <c r="R1415" s="15"/>
      <c r="S1415" s="3">
        <f t="shared" si="241"/>
        <v>7</v>
      </c>
      <c r="T1415" s="30" t="s">
        <v>2502</v>
      </c>
      <c r="U1415" s="5">
        <f t="shared" si="238"/>
        <v>127.39999999999999</v>
      </c>
      <c r="V1415" s="5">
        <f t="shared" si="239"/>
        <v>0</v>
      </c>
      <c r="W1415" s="5"/>
      <c r="X1415" s="3">
        <v>4.9000000000000004</v>
      </c>
      <c r="Y1415" s="3">
        <f t="shared" si="244"/>
        <v>2.0999999999999996</v>
      </c>
      <c r="Z1415" s="3">
        <f t="shared" si="242"/>
        <v>89.18</v>
      </c>
      <c r="AA1415">
        <v>4900</v>
      </c>
      <c r="AB1415" s="1">
        <f t="shared" si="245"/>
        <v>4.9000000000000004</v>
      </c>
    </row>
    <row r="1416" spans="1:28" customFormat="1" ht="43.2" x14ac:dyDescent="0.3">
      <c r="A1416" s="3">
        <f t="shared" si="243"/>
        <v>1399</v>
      </c>
      <c r="B1416" s="4" t="s">
        <v>918</v>
      </c>
      <c r="C1416" s="3">
        <v>2</v>
      </c>
      <c r="D1416" s="3" t="s">
        <v>1567</v>
      </c>
      <c r="E1416" s="4" t="s">
        <v>1454</v>
      </c>
      <c r="F1416" s="3" t="s">
        <v>1426</v>
      </c>
      <c r="G1416" s="3" t="s">
        <v>2340</v>
      </c>
      <c r="H1416" s="3" t="s">
        <v>2468</v>
      </c>
      <c r="I1416" s="3" t="s">
        <v>2496</v>
      </c>
      <c r="J1416" s="3">
        <v>18.2</v>
      </c>
      <c r="K1416" s="3">
        <v>7000</v>
      </c>
      <c r="L1416" s="3" t="s">
        <v>25</v>
      </c>
      <c r="M1416" s="3">
        <v>1</v>
      </c>
      <c r="N1416" s="28">
        <f t="shared" si="236"/>
        <v>7</v>
      </c>
      <c r="O1416" s="28">
        <f t="shared" si="237"/>
        <v>127.39999999999999</v>
      </c>
      <c r="P1416" s="12">
        <v>0</v>
      </c>
      <c r="Q1416" s="46">
        <f t="shared" si="240"/>
        <v>0</v>
      </c>
      <c r="R1416" s="15"/>
      <c r="S1416" s="3">
        <f t="shared" si="241"/>
        <v>7</v>
      </c>
      <c r="T1416" s="30" t="s">
        <v>2502</v>
      </c>
      <c r="U1416" s="5">
        <f t="shared" si="238"/>
        <v>127.39999999999999</v>
      </c>
      <c r="V1416" s="5">
        <f t="shared" si="239"/>
        <v>0</v>
      </c>
      <c r="W1416" s="5"/>
      <c r="X1416" s="3">
        <v>4.9000000000000004</v>
      </c>
      <c r="Y1416" s="3">
        <f t="shared" si="244"/>
        <v>2.0999999999999996</v>
      </c>
      <c r="Z1416" s="3">
        <f t="shared" si="242"/>
        <v>89.18</v>
      </c>
      <c r="AA1416">
        <v>4900</v>
      </c>
      <c r="AB1416" s="1">
        <f t="shared" si="245"/>
        <v>4.9000000000000004</v>
      </c>
    </row>
    <row r="1417" spans="1:28" customFormat="1" ht="43.2" x14ac:dyDescent="0.3">
      <c r="A1417" s="3">
        <f t="shared" si="243"/>
        <v>1400</v>
      </c>
      <c r="B1417" s="4" t="s">
        <v>918</v>
      </c>
      <c r="C1417" s="3">
        <v>2</v>
      </c>
      <c r="D1417" s="3" t="s">
        <v>1567</v>
      </c>
      <c r="E1417" s="4" t="s">
        <v>1455</v>
      </c>
      <c r="F1417" s="3" t="s">
        <v>1426</v>
      </c>
      <c r="G1417" s="3" t="s">
        <v>2340</v>
      </c>
      <c r="H1417" s="3" t="s">
        <v>2468</v>
      </c>
      <c r="I1417" s="3" t="s">
        <v>2496</v>
      </c>
      <c r="J1417" s="3">
        <v>18.2</v>
      </c>
      <c r="K1417" s="3">
        <v>7000</v>
      </c>
      <c r="L1417" s="3" t="s">
        <v>25</v>
      </c>
      <c r="M1417" s="3">
        <v>1</v>
      </c>
      <c r="N1417" s="28">
        <f t="shared" ref="N1417:N1480" si="246">(K1417/1000)*M1417</f>
        <v>7</v>
      </c>
      <c r="O1417" s="28">
        <f t="shared" ref="O1417:O1480" si="247">N1417*J1417</f>
        <v>127.39999999999999</v>
      </c>
      <c r="P1417" s="12">
        <v>0</v>
      </c>
      <c r="Q1417" s="46">
        <f t="shared" si="240"/>
        <v>0</v>
      </c>
      <c r="R1417" s="15"/>
      <c r="S1417" s="3">
        <f t="shared" si="241"/>
        <v>7</v>
      </c>
      <c r="T1417" s="30" t="s">
        <v>2502</v>
      </c>
      <c r="U1417" s="5">
        <f t="shared" si="238"/>
        <v>127.39999999999999</v>
      </c>
      <c r="V1417" s="5">
        <f t="shared" si="239"/>
        <v>0</v>
      </c>
      <c r="W1417" s="5"/>
      <c r="X1417" s="3">
        <v>4.9000000000000004</v>
      </c>
      <c r="Y1417" s="3">
        <f t="shared" si="244"/>
        <v>2.0999999999999996</v>
      </c>
      <c r="Z1417" s="3">
        <f t="shared" si="242"/>
        <v>89.18</v>
      </c>
      <c r="AA1417">
        <v>4900</v>
      </c>
      <c r="AB1417" s="1">
        <f t="shared" si="245"/>
        <v>4.9000000000000004</v>
      </c>
    </row>
    <row r="1418" spans="1:28" customFormat="1" ht="43.2" x14ac:dyDescent="0.3">
      <c r="A1418" s="3">
        <f t="shared" si="243"/>
        <v>1401</v>
      </c>
      <c r="B1418" s="4" t="s">
        <v>918</v>
      </c>
      <c r="C1418" s="3">
        <v>2</v>
      </c>
      <c r="D1418" s="3" t="s">
        <v>1567</v>
      </c>
      <c r="E1418" s="4" t="s">
        <v>1456</v>
      </c>
      <c r="F1418" s="3" t="s">
        <v>1426</v>
      </c>
      <c r="G1418" s="3" t="s">
        <v>2340</v>
      </c>
      <c r="H1418" s="3" t="s">
        <v>2468</v>
      </c>
      <c r="I1418" s="3" t="s">
        <v>2496</v>
      </c>
      <c r="J1418" s="3">
        <v>18.2</v>
      </c>
      <c r="K1418" s="3">
        <v>7000</v>
      </c>
      <c r="L1418" s="3" t="s">
        <v>25</v>
      </c>
      <c r="M1418" s="3">
        <v>1</v>
      </c>
      <c r="N1418" s="28">
        <f t="shared" si="246"/>
        <v>7</v>
      </c>
      <c r="O1418" s="28">
        <f t="shared" si="247"/>
        <v>127.39999999999999</v>
      </c>
      <c r="P1418" s="12">
        <v>0</v>
      </c>
      <c r="Q1418" s="46">
        <f t="shared" si="240"/>
        <v>0</v>
      </c>
      <c r="R1418" s="15"/>
      <c r="S1418" s="3">
        <f t="shared" si="241"/>
        <v>7</v>
      </c>
      <c r="T1418" s="30" t="s">
        <v>2502</v>
      </c>
      <c r="U1418" s="5">
        <f t="shared" si="238"/>
        <v>127.39999999999999</v>
      </c>
      <c r="V1418" s="5">
        <f t="shared" si="239"/>
        <v>0</v>
      </c>
      <c r="W1418" s="5"/>
      <c r="X1418" s="3">
        <v>4.9000000000000004</v>
      </c>
      <c r="Y1418" s="3">
        <f t="shared" si="244"/>
        <v>2.0999999999999996</v>
      </c>
      <c r="Z1418" s="3">
        <f t="shared" si="242"/>
        <v>89.18</v>
      </c>
      <c r="AA1418">
        <v>4900</v>
      </c>
      <c r="AB1418" s="1">
        <f t="shared" si="245"/>
        <v>4.9000000000000004</v>
      </c>
    </row>
    <row r="1419" spans="1:28" customFormat="1" ht="43.2" x14ac:dyDescent="0.3">
      <c r="A1419" s="3">
        <f t="shared" si="243"/>
        <v>1402</v>
      </c>
      <c r="B1419" s="4" t="s">
        <v>918</v>
      </c>
      <c r="C1419" s="3">
        <v>2</v>
      </c>
      <c r="D1419" s="3" t="s">
        <v>1567</v>
      </c>
      <c r="E1419" s="4" t="s">
        <v>1457</v>
      </c>
      <c r="F1419" s="3" t="s">
        <v>1426</v>
      </c>
      <c r="G1419" s="3" t="s">
        <v>2340</v>
      </c>
      <c r="H1419" s="3" t="s">
        <v>2468</v>
      </c>
      <c r="I1419" s="3" t="s">
        <v>2496</v>
      </c>
      <c r="J1419" s="3">
        <v>18.2</v>
      </c>
      <c r="K1419" s="3">
        <v>7000</v>
      </c>
      <c r="L1419" s="3" t="s">
        <v>25</v>
      </c>
      <c r="M1419" s="3">
        <v>1</v>
      </c>
      <c r="N1419" s="28">
        <f t="shared" si="246"/>
        <v>7</v>
      </c>
      <c r="O1419" s="28">
        <f t="shared" si="247"/>
        <v>127.39999999999999</v>
      </c>
      <c r="P1419" s="12">
        <v>0</v>
      </c>
      <c r="Q1419" s="46">
        <f t="shared" si="240"/>
        <v>0</v>
      </c>
      <c r="R1419" s="15"/>
      <c r="S1419" s="3">
        <f t="shared" si="241"/>
        <v>7</v>
      </c>
      <c r="T1419" s="30" t="s">
        <v>2502</v>
      </c>
      <c r="U1419" s="5">
        <f t="shared" si="238"/>
        <v>127.39999999999999</v>
      </c>
      <c r="V1419" s="5">
        <f t="shared" si="239"/>
        <v>0</v>
      </c>
      <c r="W1419" s="5"/>
      <c r="X1419" s="3">
        <v>4.9000000000000004</v>
      </c>
      <c r="Y1419" s="3">
        <f t="shared" si="244"/>
        <v>2.0999999999999996</v>
      </c>
      <c r="Z1419" s="3">
        <f t="shared" si="242"/>
        <v>89.18</v>
      </c>
      <c r="AA1419">
        <v>4900</v>
      </c>
      <c r="AB1419" s="1">
        <f t="shared" si="245"/>
        <v>4.9000000000000004</v>
      </c>
    </row>
    <row r="1420" spans="1:28" customFormat="1" ht="43.2" x14ac:dyDescent="0.3">
      <c r="A1420" s="3">
        <f t="shared" si="243"/>
        <v>1403</v>
      </c>
      <c r="B1420" s="4" t="s">
        <v>918</v>
      </c>
      <c r="C1420" s="3">
        <v>2</v>
      </c>
      <c r="D1420" s="3" t="s">
        <v>1567</v>
      </c>
      <c r="E1420" s="4" t="s">
        <v>1458</v>
      </c>
      <c r="F1420" s="3" t="s">
        <v>1426</v>
      </c>
      <c r="G1420" s="3" t="s">
        <v>2340</v>
      </c>
      <c r="H1420" s="3" t="s">
        <v>2468</v>
      </c>
      <c r="I1420" s="3" t="s">
        <v>2496</v>
      </c>
      <c r="J1420" s="3">
        <v>18.2</v>
      </c>
      <c r="K1420" s="3">
        <v>7000</v>
      </c>
      <c r="L1420" s="3" t="s">
        <v>25</v>
      </c>
      <c r="M1420" s="3">
        <v>1</v>
      </c>
      <c r="N1420" s="28">
        <f t="shared" si="246"/>
        <v>7</v>
      </c>
      <c r="O1420" s="28">
        <f t="shared" si="247"/>
        <v>127.39999999999999</v>
      </c>
      <c r="P1420" s="12">
        <v>0</v>
      </c>
      <c r="Q1420" s="46">
        <f t="shared" si="240"/>
        <v>0</v>
      </c>
      <c r="R1420" s="15"/>
      <c r="S1420" s="3">
        <f t="shared" si="241"/>
        <v>7</v>
      </c>
      <c r="T1420" s="30" t="s">
        <v>2502</v>
      </c>
      <c r="U1420" s="5">
        <f t="shared" si="238"/>
        <v>127.39999999999999</v>
      </c>
      <c r="V1420" s="5">
        <f t="shared" si="239"/>
        <v>0</v>
      </c>
      <c r="W1420" s="5"/>
      <c r="X1420" s="3">
        <v>4.9000000000000004</v>
      </c>
      <c r="Y1420" s="3">
        <f t="shared" si="244"/>
        <v>2.0999999999999996</v>
      </c>
      <c r="Z1420" s="3">
        <f t="shared" si="242"/>
        <v>89.18</v>
      </c>
      <c r="AA1420">
        <v>4900</v>
      </c>
      <c r="AB1420" s="1">
        <f t="shared" si="245"/>
        <v>4.9000000000000004</v>
      </c>
    </row>
    <row r="1421" spans="1:28" customFormat="1" ht="43.2" x14ac:dyDescent="0.3">
      <c r="A1421" s="3">
        <f t="shared" si="243"/>
        <v>1404</v>
      </c>
      <c r="B1421" s="4" t="s">
        <v>918</v>
      </c>
      <c r="C1421" s="3">
        <v>2</v>
      </c>
      <c r="D1421" s="3" t="s">
        <v>1567</v>
      </c>
      <c r="E1421" s="4" t="s">
        <v>1459</v>
      </c>
      <c r="F1421" s="3" t="s">
        <v>1426</v>
      </c>
      <c r="G1421" s="3" t="s">
        <v>2340</v>
      </c>
      <c r="H1421" s="3" t="s">
        <v>2468</v>
      </c>
      <c r="I1421" s="3" t="s">
        <v>2496</v>
      </c>
      <c r="J1421" s="3">
        <v>18.2</v>
      </c>
      <c r="K1421" s="3">
        <v>7000</v>
      </c>
      <c r="L1421" s="3" t="s">
        <v>25</v>
      </c>
      <c r="M1421" s="3">
        <v>1</v>
      </c>
      <c r="N1421" s="28">
        <f t="shared" si="246"/>
        <v>7</v>
      </c>
      <c r="O1421" s="28">
        <f t="shared" si="247"/>
        <v>127.39999999999999</v>
      </c>
      <c r="P1421" s="12">
        <v>0</v>
      </c>
      <c r="Q1421" s="46">
        <f t="shared" si="240"/>
        <v>0</v>
      </c>
      <c r="R1421" s="15"/>
      <c r="S1421" s="3">
        <f t="shared" si="241"/>
        <v>7</v>
      </c>
      <c r="T1421" s="30" t="s">
        <v>2502</v>
      </c>
      <c r="U1421" s="5">
        <f t="shared" si="238"/>
        <v>127.39999999999999</v>
      </c>
      <c r="V1421" s="5">
        <f t="shared" si="239"/>
        <v>0</v>
      </c>
      <c r="W1421" s="5"/>
      <c r="X1421" s="3">
        <v>4.9000000000000004</v>
      </c>
      <c r="Y1421" s="3">
        <f t="shared" si="244"/>
        <v>2.0999999999999996</v>
      </c>
      <c r="Z1421" s="3">
        <f t="shared" si="242"/>
        <v>89.18</v>
      </c>
      <c r="AA1421">
        <v>4900</v>
      </c>
      <c r="AB1421" s="1">
        <f t="shared" si="245"/>
        <v>4.9000000000000004</v>
      </c>
    </row>
    <row r="1422" spans="1:28" customFormat="1" ht="43.2" x14ac:dyDescent="0.3">
      <c r="A1422" s="3">
        <f t="shared" si="243"/>
        <v>1405</v>
      </c>
      <c r="B1422" s="4" t="s">
        <v>918</v>
      </c>
      <c r="C1422" s="3">
        <v>2</v>
      </c>
      <c r="D1422" s="3" t="s">
        <v>1567</v>
      </c>
      <c r="E1422" s="4" t="s">
        <v>1460</v>
      </c>
      <c r="F1422" s="3" t="s">
        <v>1426</v>
      </c>
      <c r="G1422" s="3" t="s">
        <v>2340</v>
      </c>
      <c r="H1422" s="3" t="s">
        <v>2468</v>
      </c>
      <c r="I1422" s="3" t="s">
        <v>2496</v>
      </c>
      <c r="J1422" s="3">
        <v>18.2</v>
      </c>
      <c r="K1422" s="3">
        <v>6800</v>
      </c>
      <c r="L1422" s="3" t="s">
        <v>25</v>
      </c>
      <c r="M1422" s="3">
        <v>1</v>
      </c>
      <c r="N1422" s="28">
        <f t="shared" si="246"/>
        <v>6.8</v>
      </c>
      <c r="O1422" s="28">
        <f t="shared" si="247"/>
        <v>123.75999999999999</v>
      </c>
      <c r="P1422" s="12">
        <v>0</v>
      </c>
      <c r="Q1422" s="46">
        <f t="shared" si="240"/>
        <v>0</v>
      </c>
      <c r="R1422" s="15"/>
      <c r="S1422" s="3">
        <f t="shared" si="241"/>
        <v>6.8</v>
      </c>
      <c r="T1422" s="30" t="s">
        <v>2502</v>
      </c>
      <c r="U1422" s="5">
        <f t="shared" ref="U1422:U1485" si="248">S1422*J1422</f>
        <v>123.75999999999999</v>
      </c>
      <c r="V1422" s="5">
        <f t="shared" ref="V1422:V1485" si="249">Q1422*J1422</f>
        <v>0</v>
      </c>
      <c r="W1422" s="5"/>
      <c r="X1422" s="3">
        <v>4.76</v>
      </c>
      <c r="Y1422" s="3">
        <f t="shared" si="244"/>
        <v>2.04</v>
      </c>
      <c r="Z1422" s="3">
        <f t="shared" si="242"/>
        <v>86.631999999999991</v>
      </c>
      <c r="AA1422">
        <v>4760</v>
      </c>
      <c r="AB1422" s="1">
        <f t="shared" si="245"/>
        <v>4.76</v>
      </c>
    </row>
    <row r="1423" spans="1:28" customFormat="1" ht="43.2" x14ac:dyDescent="0.3">
      <c r="A1423" s="3">
        <f t="shared" si="243"/>
        <v>1406</v>
      </c>
      <c r="B1423" s="4" t="s">
        <v>918</v>
      </c>
      <c r="C1423" s="3">
        <v>2</v>
      </c>
      <c r="D1423" s="3" t="s">
        <v>1567</v>
      </c>
      <c r="E1423" s="4" t="s">
        <v>1461</v>
      </c>
      <c r="F1423" s="3" t="s">
        <v>1426</v>
      </c>
      <c r="G1423" s="3" t="s">
        <v>2340</v>
      </c>
      <c r="H1423" s="3" t="s">
        <v>2468</v>
      </c>
      <c r="I1423" s="3" t="s">
        <v>2496</v>
      </c>
      <c r="J1423" s="3">
        <v>18.2</v>
      </c>
      <c r="K1423" s="3">
        <v>6800</v>
      </c>
      <c r="L1423" s="3" t="s">
        <v>25</v>
      </c>
      <c r="M1423" s="3">
        <v>1</v>
      </c>
      <c r="N1423" s="28">
        <f t="shared" si="246"/>
        <v>6.8</v>
      </c>
      <c r="O1423" s="28">
        <f t="shared" si="247"/>
        <v>123.75999999999999</v>
      </c>
      <c r="P1423" s="12">
        <v>0</v>
      </c>
      <c r="Q1423" s="46">
        <f t="shared" si="240"/>
        <v>0</v>
      </c>
      <c r="R1423" s="15"/>
      <c r="S1423" s="3">
        <f t="shared" si="241"/>
        <v>6.8</v>
      </c>
      <c r="T1423" s="30" t="s">
        <v>2502</v>
      </c>
      <c r="U1423" s="5">
        <f t="shared" si="248"/>
        <v>123.75999999999999</v>
      </c>
      <c r="V1423" s="5">
        <f t="shared" si="249"/>
        <v>0</v>
      </c>
      <c r="W1423" s="5"/>
      <c r="X1423" s="3">
        <v>4.76</v>
      </c>
      <c r="Y1423" s="3">
        <f t="shared" si="244"/>
        <v>2.04</v>
      </c>
      <c r="Z1423" s="3">
        <f t="shared" si="242"/>
        <v>86.631999999999991</v>
      </c>
      <c r="AA1423">
        <v>4760</v>
      </c>
      <c r="AB1423" s="1">
        <f t="shared" si="245"/>
        <v>4.76</v>
      </c>
    </row>
    <row r="1424" spans="1:28" customFormat="1" ht="43.2" x14ac:dyDescent="0.3">
      <c r="A1424" s="3">
        <f t="shared" si="243"/>
        <v>1407</v>
      </c>
      <c r="B1424" s="4" t="s">
        <v>918</v>
      </c>
      <c r="C1424" s="3">
        <v>2</v>
      </c>
      <c r="D1424" s="3" t="s">
        <v>1567</v>
      </c>
      <c r="E1424" s="4" t="s">
        <v>1462</v>
      </c>
      <c r="F1424" s="3" t="s">
        <v>1426</v>
      </c>
      <c r="G1424" s="3" t="s">
        <v>2340</v>
      </c>
      <c r="H1424" s="3" t="s">
        <v>2468</v>
      </c>
      <c r="I1424" s="3" t="s">
        <v>2496</v>
      </c>
      <c r="J1424" s="3">
        <v>18.2</v>
      </c>
      <c r="K1424" s="3">
        <v>6800</v>
      </c>
      <c r="L1424" s="3" t="s">
        <v>25</v>
      </c>
      <c r="M1424" s="3">
        <v>1</v>
      </c>
      <c r="N1424" s="28">
        <f t="shared" si="246"/>
        <v>6.8</v>
      </c>
      <c r="O1424" s="28">
        <f t="shared" si="247"/>
        <v>123.75999999999999</v>
      </c>
      <c r="P1424" s="12">
        <v>0</v>
      </c>
      <c r="Q1424" s="46">
        <f t="shared" si="240"/>
        <v>0</v>
      </c>
      <c r="R1424" s="15"/>
      <c r="S1424" s="3">
        <f t="shared" si="241"/>
        <v>6.8</v>
      </c>
      <c r="T1424" s="30" t="s">
        <v>2502</v>
      </c>
      <c r="U1424" s="5">
        <f t="shared" si="248"/>
        <v>123.75999999999999</v>
      </c>
      <c r="V1424" s="5">
        <f t="shared" si="249"/>
        <v>0</v>
      </c>
      <c r="W1424" s="5"/>
      <c r="X1424" s="3">
        <v>4.76</v>
      </c>
      <c r="Y1424" s="3">
        <f t="shared" si="244"/>
        <v>2.04</v>
      </c>
      <c r="Z1424" s="3">
        <f t="shared" si="242"/>
        <v>86.631999999999991</v>
      </c>
      <c r="AA1424">
        <v>4760</v>
      </c>
      <c r="AB1424" s="1">
        <f t="shared" si="245"/>
        <v>4.76</v>
      </c>
    </row>
    <row r="1425" spans="1:28" customFormat="1" ht="43.2" x14ac:dyDescent="0.3">
      <c r="A1425" s="3">
        <f t="shared" si="243"/>
        <v>1408</v>
      </c>
      <c r="B1425" s="4" t="s">
        <v>918</v>
      </c>
      <c r="C1425" s="3">
        <v>2</v>
      </c>
      <c r="D1425" s="3" t="s">
        <v>1567</v>
      </c>
      <c r="E1425" s="4" t="s">
        <v>1463</v>
      </c>
      <c r="F1425" s="3" t="s">
        <v>1426</v>
      </c>
      <c r="G1425" s="3" t="s">
        <v>2340</v>
      </c>
      <c r="H1425" s="3" t="s">
        <v>2468</v>
      </c>
      <c r="I1425" s="3" t="s">
        <v>2496</v>
      </c>
      <c r="J1425" s="3">
        <v>18.2</v>
      </c>
      <c r="K1425" s="3">
        <v>6800</v>
      </c>
      <c r="L1425" s="3" t="s">
        <v>25</v>
      </c>
      <c r="M1425" s="3">
        <v>1</v>
      </c>
      <c r="N1425" s="28">
        <f t="shared" si="246"/>
        <v>6.8</v>
      </c>
      <c r="O1425" s="28">
        <f t="shared" si="247"/>
        <v>123.75999999999999</v>
      </c>
      <c r="P1425" s="12">
        <v>0</v>
      </c>
      <c r="Q1425" s="46">
        <f t="shared" si="240"/>
        <v>0</v>
      </c>
      <c r="R1425" s="15"/>
      <c r="S1425" s="3">
        <f t="shared" si="241"/>
        <v>6.8</v>
      </c>
      <c r="T1425" s="30" t="s">
        <v>2502</v>
      </c>
      <c r="U1425" s="5">
        <f t="shared" si="248"/>
        <v>123.75999999999999</v>
      </c>
      <c r="V1425" s="5">
        <f t="shared" si="249"/>
        <v>0</v>
      </c>
      <c r="W1425" s="5"/>
      <c r="X1425" s="3">
        <v>4.76</v>
      </c>
      <c r="Y1425" s="3">
        <f t="shared" si="244"/>
        <v>2.04</v>
      </c>
      <c r="Z1425" s="3">
        <f t="shared" si="242"/>
        <v>86.631999999999991</v>
      </c>
      <c r="AA1425">
        <v>4760</v>
      </c>
      <c r="AB1425" s="1">
        <f t="shared" si="245"/>
        <v>4.76</v>
      </c>
    </row>
    <row r="1426" spans="1:28" customFormat="1" ht="43.2" x14ac:dyDescent="0.3">
      <c r="A1426" s="3">
        <f t="shared" si="243"/>
        <v>1409</v>
      </c>
      <c r="B1426" s="4" t="s">
        <v>918</v>
      </c>
      <c r="C1426" s="3">
        <v>2</v>
      </c>
      <c r="D1426" s="3" t="s">
        <v>1567</v>
      </c>
      <c r="E1426" s="4" t="s">
        <v>1464</v>
      </c>
      <c r="F1426" s="3" t="s">
        <v>1426</v>
      </c>
      <c r="G1426" s="3" t="s">
        <v>2340</v>
      </c>
      <c r="H1426" s="3" t="s">
        <v>2468</v>
      </c>
      <c r="I1426" s="3" t="s">
        <v>2496</v>
      </c>
      <c r="J1426" s="3">
        <v>18.2</v>
      </c>
      <c r="K1426" s="3">
        <v>6800</v>
      </c>
      <c r="L1426" s="3" t="s">
        <v>25</v>
      </c>
      <c r="M1426" s="3">
        <v>1</v>
      </c>
      <c r="N1426" s="28">
        <f t="shared" si="246"/>
        <v>6.8</v>
      </c>
      <c r="O1426" s="28">
        <f t="shared" si="247"/>
        <v>123.75999999999999</v>
      </c>
      <c r="P1426" s="12">
        <v>0</v>
      </c>
      <c r="Q1426" s="46">
        <f t="shared" ref="Q1426:Q1489" si="250">N1426*P1426</f>
        <v>0</v>
      </c>
      <c r="R1426" s="15"/>
      <c r="S1426" s="3">
        <f t="shared" ref="S1426:S1489" si="251">N1426-Q1426</f>
        <v>6.8</v>
      </c>
      <c r="T1426" s="30" t="s">
        <v>2502</v>
      </c>
      <c r="U1426" s="5">
        <f t="shared" si="248"/>
        <v>123.75999999999999</v>
      </c>
      <c r="V1426" s="5">
        <f t="shared" si="249"/>
        <v>0</v>
      </c>
      <c r="W1426" s="5"/>
      <c r="X1426" s="3">
        <v>4.76</v>
      </c>
      <c r="Y1426" s="3">
        <f t="shared" si="244"/>
        <v>2.04</v>
      </c>
      <c r="Z1426" s="3">
        <f t="shared" si="242"/>
        <v>86.631999999999991</v>
      </c>
      <c r="AA1426">
        <v>4760</v>
      </c>
      <c r="AB1426" s="1">
        <f t="shared" si="245"/>
        <v>4.76</v>
      </c>
    </row>
    <row r="1427" spans="1:28" customFormat="1" ht="43.2" x14ac:dyDescent="0.3">
      <c r="A1427" s="3">
        <f t="shared" si="243"/>
        <v>1410</v>
      </c>
      <c r="B1427" s="4" t="s">
        <v>918</v>
      </c>
      <c r="C1427" s="3">
        <v>2</v>
      </c>
      <c r="D1427" s="3" t="s">
        <v>1567</v>
      </c>
      <c r="E1427" s="4" t="s">
        <v>1465</v>
      </c>
      <c r="F1427" s="3" t="s">
        <v>1426</v>
      </c>
      <c r="G1427" s="3" t="s">
        <v>2340</v>
      </c>
      <c r="H1427" s="3" t="s">
        <v>2468</v>
      </c>
      <c r="I1427" s="3" t="s">
        <v>2496</v>
      </c>
      <c r="J1427" s="3">
        <v>18.2</v>
      </c>
      <c r="K1427" s="3">
        <v>6800</v>
      </c>
      <c r="L1427" s="3" t="s">
        <v>25</v>
      </c>
      <c r="M1427" s="3">
        <v>1</v>
      </c>
      <c r="N1427" s="28">
        <f t="shared" si="246"/>
        <v>6.8</v>
      </c>
      <c r="O1427" s="28">
        <f t="shared" si="247"/>
        <v>123.75999999999999</v>
      </c>
      <c r="P1427" s="12">
        <v>0</v>
      </c>
      <c r="Q1427" s="46">
        <f t="shared" si="250"/>
        <v>0</v>
      </c>
      <c r="R1427" s="15"/>
      <c r="S1427" s="3">
        <f t="shared" si="251"/>
        <v>6.8</v>
      </c>
      <c r="T1427" s="30" t="s">
        <v>2502</v>
      </c>
      <c r="U1427" s="5">
        <f t="shared" si="248"/>
        <v>123.75999999999999</v>
      </c>
      <c r="V1427" s="5">
        <f t="shared" si="249"/>
        <v>0</v>
      </c>
      <c r="W1427" s="5"/>
      <c r="X1427" s="3">
        <v>4.76</v>
      </c>
      <c r="Y1427" s="3">
        <f t="shared" si="244"/>
        <v>2.04</v>
      </c>
      <c r="Z1427" s="3">
        <f t="shared" ref="Z1427:Z1490" si="252">X1427*J1427*M1427</f>
        <v>86.631999999999991</v>
      </c>
      <c r="AA1427">
        <v>4760</v>
      </c>
      <c r="AB1427" s="1">
        <f t="shared" si="245"/>
        <v>4.76</v>
      </c>
    </row>
    <row r="1428" spans="1:28" customFormat="1" ht="43.2" x14ac:dyDescent="0.3">
      <c r="A1428" s="3">
        <f t="shared" ref="A1428:A1491" si="253">A1427+1</f>
        <v>1411</v>
      </c>
      <c r="B1428" s="4" t="s">
        <v>918</v>
      </c>
      <c r="C1428" s="3">
        <v>2</v>
      </c>
      <c r="D1428" s="3" t="s">
        <v>1567</v>
      </c>
      <c r="E1428" s="4" t="s">
        <v>1466</v>
      </c>
      <c r="F1428" s="3" t="s">
        <v>1426</v>
      </c>
      <c r="G1428" s="3" t="s">
        <v>2340</v>
      </c>
      <c r="H1428" s="3" t="s">
        <v>2468</v>
      </c>
      <c r="I1428" s="3" t="s">
        <v>2496</v>
      </c>
      <c r="J1428" s="3">
        <v>18.2</v>
      </c>
      <c r="K1428" s="3">
        <v>6800</v>
      </c>
      <c r="L1428" s="3" t="s">
        <v>25</v>
      </c>
      <c r="M1428" s="3">
        <v>1</v>
      </c>
      <c r="N1428" s="28">
        <f t="shared" si="246"/>
        <v>6.8</v>
      </c>
      <c r="O1428" s="28">
        <f t="shared" si="247"/>
        <v>123.75999999999999</v>
      </c>
      <c r="P1428" s="12">
        <v>0</v>
      </c>
      <c r="Q1428" s="46">
        <f t="shared" si="250"/>
        <v>0</v>
      </c>
      <c r="R1428" s="15"/>
      <c r="S1428" s="3">
        <f t="shared" si="251"/>
        <v>6.8</v>
      </c>
      <c r="T1428" s="30" t="s">
        <v>2502</v>
      </c>
      <c r="U1428" s="5">
        <f t="shared" si="248"/>
        <v>123.75999999999999</v>
      </c>
      <c r="V1428" s="5">
        <f t="shared" si="249"/>
        <v>0</v>
      </c>
      <c r="W1428" s="5"/>
      <c r="X1428" s="3">
        <v>4.76</v>
      </c>
      <c r="Y1428" s="3">
        <f t="shared" si="244"/>
        <v>2.04</v>
      </c>
      <c r="Z1428" s="3">
        <f t="shared" si="252"/>
        <v>86.631999999999991</v>
      </c>
      <c r="AA1428">
        <v>4760</v>
      </c>
      <c r="AB1428" s="1">
        <f t="shared" si="245"/>
        <v>4.76</v>
      </c>
    </row>
    <row r="1429" spans="1:28" customFormat="1" ht="43.2" x14ac:dyDescent="0.3">
      <c r="A1429" s="3">
        <f t="shared" si="253"/>
        <v>1412</v>
      </c>
      <c r="B1429" s="4" t="s">
        <v>918</v>
      </c>
      <c r="C1429" s="3">
        <v>2</v>
      </c>
      <c r="D1429" s="3" t="s">
        <v>1567</v>
      </c>
      <c r="E1429" s="4" t="s">
        <v>1467</v>
      </c>
      <c r="F1429" s="3" t="s">
        <v>1426</v>
      </c>
      <c r="G1429" s="3" t="s">
        <v>2340</v>
      </c>
      <c r="H1429" s="3" t="s">
        <v>2468</v>
      </c>
      <c r="I1429" s="3" t="s">
        <v>2496</v>
      </c>
      <c r="J1429" s="3">
        <v>18.2</v>
      </c>
      <c r="K1429" s="3">
        <v>6800</v>
      </c>
      <c r="L1429" s="3" t="s">
        <v>25</v>
      </c>
      <c r="M1429" s="3">
        <v>1</v>
      </c>
      <c r="N1429" s="28">
        <f t="shared" si="246"/>
        <v>6.8</v>
      </c>
      <c r="O1429" s="28">
        <f t="shared" si="247"/>
        <v>123.75999999999999</v>
      </c>
      <c r="P1429" s="12">
        <v>0</v>
      </c>
      <c r="Q1429" s="46">
        <f t="shared" si="250"/>
        <v>0</v>
      </c>
      <c r="R1429" s="15"/>
      <c r="S1429" s="3">
        <f t="shared" si="251"/>
        <v>6.8</v>
      </c>
      <c r="T1429" s="30" t="s">
        <v>2502</v>
      </c>
      <c r="U1429" s="5">
        <f t="shared" si="248"/>
        <v>123.75999999999999</v>
      </c>
      <c r="V1429" s="5">
        <f t="shared" si="249"/>
        <v>0</v>
      </c>
      <c r="W1429" s="5"/>
      <c r="X1429" s="3">
        <v>4.76</v>
      </c>
      <c r="Y1429" s="3">
        <f t="shared" si="244"/>
        <v>2.04</v>
      </c>
      <c r="Z1429" s="3">
        <f t="shared" si="252"/>
        <v>86.631999999999991</v>
      </c>
      <c r="AA1429">
        <v>4760</v>
      </c>
      <c r="AB1429" s="1">
        <f t="shared" si="245"/>
        <v>4.76</v>
      </c>
    </row>
    <row r="1430" spans="1:28" customFormat="1" ht="43.2" x14ac:dyDescent="0.3">
      <c r="A1430" s="3">
        <f t="shared" si="253"/>
        <v>1413</v>
      </c>
      <c r="B1430" s="4" t="s">
        <v>918</v>
      </c>
      <c r="C1430" s="3">
        <v>2</v>
      </c>
      <c r="D1430" s="3" t="s">
        <v>1567</v>
      </c>
      <c r="E1430" s="4" t="s">
        <v>1468</v>
      </c>
      <c r="F1430" s="3" t="s">
        <v>1426</v>
      </c>
      <c r="G1430" s="3" t="s">
        <v>2340</v>
      </c>
      <c r="H1430" s="3" t="s">
        <v>2468</v>
      </c>
      <c r="I1430" s="3" t="s">
        <v>2496</v>
      </c>
      <c r="J1430" s="3">
        <v>18.2</v>
      </c>
      <c r="K1430" s="3">
        <v>6800</v>
      </c>
      <c r="L1430" s="3" t="s">
        <v>25</v>
      </c>
      <c r="M1430" s="3">
        <v>1</v>
      </c>
      <c r="N1430" s="28">
        <f t="shared" si="246"/>
        <v>6.8</v>
      </c>
      <c r="O1430" s="28">
        <f t="shared" si="247"/>
        <v>123.75999999999999</v>
      </c>
      <c r="P1430" s="12">
        <v>0</v>
      </c>
      <c r="Q1430" s="46">
        <f t="shared" si="250"/>
        <v>0</v>
      </c>
      <c r="R1430" s="15"/>
      <c r="S1430" s="3">
        <f t="shared" si="251"/>
        <v>6.8</v>
      </c>
      <c r="T1430" s="30" t="s">
        <v>2502</v>
      </c>
      <c r="U1430" s="5">
        <f t="shared" si="248"/>
        <v>123.75999999999999</v>
      </c>
      <c r="V1430" s="5">
        <f t="shared" si="249"/>
        <v>0</v>
      </c>
      <c r="W1430" s="5"/>
      <c r="X1430" s="3">
        <v>4.76</v>
      </c>
      <c r="Y1430" s="3">
        <f t="shared" si="244"/>
        <v>2.04</v>
      </c>
      <c r="Z1430" s="3">
        <f t="shared" si="252"/>
        <v>86.631999999999991</v>
      </c>
      <c r="AA1430">
        <v>4760</v>
      </c>
      <c r="AB1430" s="1">
        <f t="shared" si="245"/>
        <v>4.76</v>
      </c>
    </row>
    <row r="1431" spans="1:28" customFormat="1" ht="43.2" x14ac:dyDescent="0.3">
      <c r="A1431" s="3">
        <f t="shared" si="253"/>
        <v>1414</v>
      </c>
      <c r="B1431" s="4" t="s">
        <v>918</v>
      </c>
      <c r="C1431" s="3">
        <v>2</v>
      </c>
      <c r="D1431" s="3" t="s">
        <v>1567</v>
      </c>
      <c r="E1431" s="4" t="s">
        <v>1469</v>
      </c>
      <c r="F1431" s="3" t="s">
        <v>1426</v>
      </c>
      <c r="G1431" s="3" t="s">
        <v>2340</v>
      </c>
      <c r="H1431" s="3" t="s">
        <v>2468</v>
      </c>
      <c r="I1431" s="3" t="s">
        <v>2496</v>
      </c>
      <c r="J1431" s="3">
        <v>18.2</v>
      </c>
      <c r="K1431" s="3">
        <v>6800</v>
      </c>
      <c r="L1431" s="3" t="s">
        <v>25</v>
      </c>
      <c r="M1431" s="3">
        <v>1</v>
      </c>
      <c r="N1431" s="28">
        <f t="shared" si="246"/>
        <v>6.8</v>
      </c>
      <c r="O1431" s="28">
        <f t="shared" si="247"/>
        <v>123.75999999999999</v>
      </c>
      <c r="P1431" s="12">
        <v>0</v>
      </c>
      <c r="Q1431" s="46">
        <f t="shared" si="250"/>
        <v>0</v>
      </c>
      <c r="R1431" s="15"/>
      <c r="S1431" s="3">
        <f t="shared" si="251"/>
        <v>6.8</v>
      </c>
      <c r="T1431" s="30" t="s">
        <v>2502</v>
      </c>
      <c r="U1431" s="5">
        <f t="shared" si="248"/>
        <v>123.75999999999999</v>
      </c>
      <c r="V1431" s="5">
        <f t="shared" si="249"/>
        <v>0</v>
      </c>
      <c r="W1431" s="5"/>
      <c r="X1431" s="3">
        <v>4.76</v>
      </c>
      <c r="Y1431" s="3">
        <f t="shared" si="244"/>
        <v>2.04</v>
      </c>
      <c r="Z1431" s="3">
        <f t="shared" si="252"/>
        <v>86.631999999999991</v>
      </c>
      <c r="AA1431">
        <v>4760</v>
      </c>
      <c r="AB1431" s="1">
        <f t="shared" si="245"/>
        <v>4.76</v>
      </c>
    </row>
    <row r="1432" spans="1:28" customFormat="1" ht="43.2" x14ac:dyDescent="0.3">
      <c r="A1432" s="3">
        <f t="shared" si="253"/>
        <v>1415</v>
      </c>
      <c r="B1432" s="4" t="s">
        <v>918</v>
      </c>
      <c r="C1432" s="3">
        <v>2</v>
      </c>
      <c r="D1432" s="3" t="s">
        <v>1567</v>
      </c>
      <c r="E1432" s="4" t="s">
        <v>1470</v>
      </c>
      <c r="F1432" s="3" t="s">
        <v>1426</v>
      </c>
      <c r="G1432" s="3" t="s">
        <v>2340</v>
      </c>
      <c r="H1432" s="3" t="s">
        <v>2468</v>
      </c>
      <c r="I1432" s="3" t="s">
        <v>2496</v>
      </c>
      <c r="J1432" s="3">
        <v>18.2</v>
      </c>
      <c r="K1432" s="3">
        <v>6800</v>
      </c>
      <c r="L1432" s="3" t="s">
        <v>25</v>
      </c>
      <c r="M1432" s="3">
        <v>1</v>
      </c>
      <c r="N1432" s="28">
        <f t="shared" si="246"/>
        <v>6.8</v>
      </c>
      <c r="O1432" s="28">
        <f t="shared" si="247"/>
        <v>123.75999999999999</v>
      </c>
      <c r="P1432" s="12">
        <v>0</v>
      </c>
      <c r="Q1432" s="46">
        <f t="shared" si="250"/>
        <v>0</v>
      </c>
      <c r="R1432" s="15"/>
      <c r="S1432" s="3">
        <f t="shared" si="251"/>
        <v>6.8</v>
      </c>
      <c r="T1432" s="30" t="s">
        <v>2502</v>
      </c>
      <c r="U1432" s="5">
        <f t="shared" si="248"/>
        <v>123.75999999999999</v>
      </c>
      <c r="V1432" s="5">
        <f t="shared" si="249"/>
        <v>0</v>
      </c>
      <c r="W1432" s="5"/>
      <c r="X1432" s="3">
        <v>4.76</v>
      </c>
      <c r="Y1432" s="3">
        <f t="shared" si="244"/>
        <v>2.04</v>
      </c>
      <c r="Z1432" s="3">
        <f t="shared" si="252"/>
        <v>86.631999999999991</v>
      </c>
      <c r="AA1432">
        <v>4760</v>
      </c>
      <c r="AB1432" s="1">
        <f t="shared" si="245"/>
        <v>4.76</v>
      </c>
    </row>
    <row r="1433" spans="1:28" customFormat="1" ht="43.2" x14ac:dyDescent="0.3">
      <c r="A1433" s="3">
        <f t="shared" si="253"/>
        <v>1416</v>
      </c>
      <c r="B1433" s="4" t="s">
        <v>918</v>
      </c>
      <c r="C1433" s="3">
        <v>2</v>
      </c>
      <c r="D1433" s="3" t="s">
        <v>1567</v>
      </c>
      <c r="E1433" s="4" t="s">
        <v>1471</v>
      </c>
      <c r="F1433" s="3" t="s">
        <v>1426</v>
      </c>
      <c r="G1433" s="3" t="s">
        <v>2340</v>
      </c>
      <c r="H1433" s="3" t="s">
        <v>2468</v>
      </c>
      <c r="I1433" s="3" t="s">
        <v>2496</v>
      </c>
      <c r="J1433" s="3">
        <v>18.2</v>
      </c>
      <c r="K1433" s="3">
        <v>6800</v>
      </c>
      <c r="L1433" s="3" t="s">
        <v>25</v>
      </c>
      <c r="M1433" s="3">
        <v>1</v>
      </c>
      <c r="N1433" s="28">
        <f t="shared" si="246"/>
        <v>6.8</v>
      </c>
      <c r="O1433" s="28">
        <f t="shared" si="247"/>
        <v>123.75999999999999</v>
      </c>
      <c r="P1433" s="12">
        <v>0</v>
      </c>
      <c r="Q1433" s="46">
        <f t="shared" si="250"/>
        <v>0</v>
      </c>
      <c r="R1433" s="15"/>
      <c r="S1433" s="3">
        <f t="shared" si="251"/>
        <v>6.8</v>
      </c>
      <c r="T1433" s="30" t="s">
        <v>2502</v>
      </c>
      <c r="U1433" s="5">
        <f t="shared" si="248"/>
        <v>123.75999999999999</v>
      </c>
      <c r="V1433" s="5">
        <f t="shared" si="249"/>
        <v>0</v>
      </c>
      <c r="W1433" s="5"/>
      <c r="X1433" s="3">
        <v>4.76</v>
      </c>
      <c r="Y1433" s="3">
        <f t="shared" si="244"/>
        <v>2.04</v>
      </c>
      <c r="Z1433" s="3">
        <f t="shared" si="252"/>
        <v>86.631999999999991</v>
      </c>
      <c r="AA1433">
        <v>4760</v>
      </c>
      <c r="AB1433" s="1">
        <f t="shared" si="245"/>
        <v>4.76</v>
      </c>
    </row>
    <row r="1434" spans="1:28" customFormat="1" ht="43.2" x14ac:dyDescent="0.3">
      <c r="A1434" s="3">
        <f t="shared" si="253"/>
        <v>1417</v>
      </c>
      <c r="B1434" s="4" t="s">
        <v>918</v>
      </c>
      <c r="C1434" s="3">
        <v>2</v>
      </c>
      <c r="D1434" s="3" t="s">
        <v>1567</v>
      </c>
      <c r="E1434" s="4" t="s">
        <v>1472</v>
      </c>
      <c r="F1434" s="3" t="s">
        <v>1426</v>
      </c>
      <c r="G1434" s="3" t="s">
        <v>2340</v>
      </c>
      <c r="H1434" s="3" t="s">
        <v>2468</v>
      </c>
      <c r="I1434" s="3" t="s">
        <v>2496</v>
      </c>
      <c r="J1434" s="3">
        <v>18.2</v>
      </c>
      <c r="K1434" s="3">
        <v>6800</v>
      </c>
      <c r="L1434" s="3" t="s">
        <v>25</v>
      </c>
      <c r="M1434" s="3">
        <v>1</v>
      </c>
      <c r="N1434" s="28">
        <f t="shared" si="246"/>
        <v>6.8</v>
      </c>
      <c r="O1434" s="28">
        <f t="shared" si="247"/>
        <v>123.75999999999999</v>
      </c>
      <c r="P1434" s="12">
        <v>0</v>
      </c>
      <c r="Q1434" s="46">
        <f t="shared" si="250"/>
        <v>0</v>
      </c>
      <c r="R1434" s="15"/>
      <c r="S1434" s="3">
        <f t="shared" si="251"/>
        <v>6.8</v>
      </c>
      <c r="T1434" s="30" t="s">
        <v>2502</v>
      </c>
      <c r="U1434" s="5">
        <f t="shared" si="248"/>
        <v>123.75999999999999</v>
      </c>
      <c r="V1434" s="5">
        <f t="shared" si="249"/>
        <v>0</v>
      </c>
      <c r="W1434" s="5"/>
      <c r="X1434" s="3">
        <v>4.76</v>
      </c>
      <c r="Y1434" s="3">
        <f t="shared" si="244"/>
        <v>2.04</v>
      </c>
      <c r="Z1434" s="3">
        <f t="shared" si="252"/>
        <v>86.631999999999991</v>
      </c>
      <c r="AA1434">
        <v>4760</v>
      </c>
      <c r="AB1434" s="1">
        <f t="shared" si="245"/>
        <v>4.76</v>
      </c>
    </row>
    <row r="1435" spans="1:28" customFormat="1" ht="43.2" x14ac:dyDescent="0.3">
      <c r="A1435" s="3">
        <f t="shared" si="253"/>
        <v>1418</v>
      </c>
      <c r="B1435" s="4" t="s">
        <v>918</v>
      </c>
      <c r="C1435" s="3">
        <v>2</v>
      </c>
      <c r="D1435" s="3" t="s">
        <v>1567</v>
      </c>
      <c r="E1435" s="4" t="s">
        <v>1473</v>
      </c>
      <c r="F1435" s="3" t="s">
        <v>1426</v>
      </c>
      <c r="G1435" s="3" t="s">
        <v>2340</v>
      </c>
      <c r="H1435" s="3" t="s">
        <v>2468</v>
      </c>
      <c r="I1435" s="3" t="s">
        <v>2496</v>
      </c>
      <c r="J1435" s="3">
        <v>18.2</v>
      </c>
      <c r="K1435" s="3">
        <v>6800</v>
      </c>
      <c r="L1435" s="3" t="s">
        <v>25</v>
      </c>
      <c r="M1435" s="3">
        <v>1</v>
      </c>
      <c r="N1435" s="28">
        <f t="shared" si="246"/>
        <v>6.8</v>
      </c>
      <c r="O1435" s="28">
        <f t="shared" si="247"/>
        <v>123.75999999999999</v>
      </c>
      <c r="P1435" s="12">
        <v>0</v>
      </c>
      <c r="Q1435" s="46">
        <f t="shared" si="250"/>
        <v>0</v>
      </c>
      <c r="R1435" s="15"/>
      <c r="S1435" s="3">
        <f t="shared" si="251"/>
        <v>6.8</v>
      </c>
      <c r="T1435" s="30" t="s">
        <v>2502</v>
      </c>
      <c r="U1435" s="5">
        <f t="shared" si="248"/>
        <v>123.75999999999999</v>
      </c>
      <c r="V1435" s="5">
        <f t="shared" si="249"/>
        <v>0</v>
      </c>
      <c r="W1435" s="5"/>
      <c r="X1435" s="3">
        <v>4.76</v>
      </c>
      <c r="Y1435" s="3">
        <f t="shared" si="244"/>
        <v>2.04</v>
      </c>
      <c r="Z1435" s="3">
        <f t="shared" si="252"/>
        <v>86.631999999999991</v>
      </c>
      <c r="AA1435">
        <v>4760</v>
      </c>
      <c r="AB1435" s="1">
        <f t="shared" si="245"/>
        <v>4.76</v>
      </c>
    </row>
    <row r="1436" spans="1:28" customFormat="1" ht="43.2" x14ac:dyDescent="0.3">
      <c r="A1436" s="3">
        <f t="shared" si="253"/>
        <v>1419</v>
      </c>
      <c r="B1436" s="4" t="s">
        <v>918</v>
      </c>
      <c r="C1436" s="3">
        <v>2</v>
      </c>
      <c r="D1436" s="3" t="s">
        <v>1567</v>
      </c>
      <c r="E1436" s="4" t="s">
        <v>1474</v>
      </c>
      <c r="F1436" s="3" t="s">
        <v>1426</v>
      </c>
      <c r="G1436" s="3" t="s">
        <v>2340</v>
      </c>
      <c r="H1436" s="3" t="s">
        <v>2468</v>
      </c>
      <c r="I1436" s="3" t="s">
        <v>2496</v>
      </c>
      <c r="J1436" s="3">
        <v>18.2</v>
      </c>
      <c r="K1436" s="3">
        <v>6800</v>
      </c>
      <c r="L1436" s="3" t="s">
        <v>25</v>
      </c>
      <c r="M1436" s="3">
        <v>1</v>
      </c>
      <c r="N1436" s="28">
        <f t="shared" si="246"/>
        <v>6.8</v>
      </c>
      <c r="O1436" s="28">
        <f t="shared" si="247"/>
        <v>123.75999999999999</v>
      </c>
      <c r="P1436" s="12">
        <v>0</v>
      </c>
      <c r="Q1436" s="46">
        <f t="shared" si="250"/>
        <v>0</v>
      </c>
      <c r="R1436" s="15"/>
      <c r="S1436" s="3">
        <f t="shared" si="251"/>
        <v>6.8</v>
      </c>
      <c r="T1436" s="30" t="s">
        <v>2502</v>
      </c>
      <c r="U1436" s="5">
        <f t="shared" si="248"/>
        <v>123.75999999999999</v>
      </c>
      <c r="V1436" s="5">
        <f t="shared" si="249"/>
        <v>0</v>
      </c>
      <c r="W1436" s="5"/>
      <c r="X1436" s="3">
        <v>4.76</v>
      </c>
      <c r="Y1436" s="3">
        <f t="shared" si="244"/>
        <v>2.04</v>
      </c>
      <c r="Z1436" s="3">
        <f t="shared" si="252"/>
        <v>86.631999999999991</v>
      </c>
      <c r="AA1436">
        <v>4760</v>
      </c>
      <c r="AB1436" s="1">
        <f t="shared" si="245"/>
        <v>4.76</v>
      </c>
    </row>
    <row r="1437" spans="1:28" customFormat="1" ht="43.2" x14ac:dyDescent="0.3">
      <c r="A1437" s="3">
        <f t="shared" si="253"/>
        <v>1420</v>
      </c>
      <c r="B1437" s="4" t="s">
        <v>918</v>
      </c>
      <c r="C1437" s="3">
        <v>2</v>
      </c>
      <c r="D1437" s="3" t="s">
        <v>1567</v>
      </c>
      <c r="E1437" s="4" t="s">
        <v>1475</v>
      </c>
      <c r="F1437" s="3" t="s">
        <v>1426</v>
      </c>
      <c r="G1437" s="3" t="s">
        <v>2340</v>
      </c>
      <c r="H1437" s="3" t="s">
        <v>2468</v>
      </c>
      <c r="I1437" s="3" t="s">
        <v>2496</v>
      </c>
      <c r="J1437" s="3">
        <v>18.2</v>
      </c>
      <c r="K1437" s="3">
        <v>6800</v>
      </c>
      <c r="L1437" s="3" t="s">
        <v>25</v>
      </c>
      <c r="M1437" s="3">
        <v>1</v>
      </c>
      <c r="N1437" s="28">
        <f t="shared" si="246"/>
        <v>6.8</v>
      </c>
      <c r="O1437" s="28">
        <f t="shared" si="247"/>
        <v>123.75999999999999</v>
      </c>
      <c r="P1437" s="12">
        <v>0</v>
      </c>
      <c r="Q1437" s="46">
        <f t="shared" si="250"/>
        <v>0</v>
      </c>
      <c r="R1437" s="15"/>
      <c r="S1437" s="3">
        <f t="shared" si="251"/>
        <v>6.8</v>
      </c>
      <c r="T1437" s="30" t="s">
        <v>2502</v>
      </c>
      <c r="U1437" s="5">
        <f t="shared" si="248"/>
        <v>123.75999999999999</v>
      </c>
      <c r="V1437" s="5">
        <f t="shared" si="249"/>
        <v>0</v>
      </c>
      <c r="W1437" s="5"/>
      <c r="X1437" s="3">
        <v>4.76</v>
      </c>
      <c r="Y1437" s="3">
        <f t="shared" si="244"/>
        <v>2.04</v>
      </c>
      <c r="Z1437" s="3">
        <f t="shared" si="252"/>
        <v>86.631999999999991</v>
      </c>
      <c r="AA1437">
        <v>4760</v>
      </c>
      <c r="AB1437" s="1">
        <f t="shared" si="245"/>
        <v>4.76</v>
      </c>
    </row>
    <row r="1438" spans="1:28" customFormat="1" ht="43.2" x14ac:dyDescent="0.3">
      <c r="A1438" s="3">
        <f t="shared" si="253"/>
        <v>1421</v>
      </c>
      <c r="B1438" s="4" t="s">
        <v>918</v>
      </c>
      <c r="C1438" s="3">
        <v>2</v>
      </c>
      <c r="D1438" s="3" t="s">
        <v>1567</v>
      </c>
      <c r="E1438" s="4" t="s">
        <v>1476</v>
      </c>
      <c r="F1438" s="3" t="s">
        <v>1426</v>
      </c>
      <c r="G1438" s="3" t="s">
        <v>2340</v>
      </c>
      <c r="H1438" s="3" t="s">
        <v>2468</v>
      </c>
      <c r="I1438" s="3" t="s">
        <v>2496</v>
      </c>
      <c r="J1438" s="3">
        <v>18.2</v>
      </c>
      <c r="K1438" s="3">
        <v>6800</v>
      </c>
      <c r="L1438" s="3" t="s">
        <v>25</v>
      </c>
      <c r="M1438" s="3">
        <v>1</v>
      </c>
      <c r="N1438" s="28">
        <f t="shared" si="246"/>
        <v>6.8</v>
      </c>
      <c r="O1438" s="28">
        <f t="shared" si="247"/>
        <v>123.75999999999999</v>
      </c>
      <c r="P1438" s="12">
        <v>0</v>
      </c>
      <c r="Q1438" s="46">
        <f t="shared" si="250"/>
        <v>0</v>
      </c>
      <c r="R1438" s="15"/>
      <c r="S1438" s="3">
        <f t="shared" si="251"/>
        <v>6.8</v>
      </c>
      <c r="T1438" s="30" t="s">
        <v>2502</v>
      </c>
      <c r="U1438" s="5">
        <f t="shared" si="248"/>
        <v>123.75999999999999</v>
      </c>
      <c r="V1438" s="5">
        <f t="shared" si="249"/>
        <v>0</v>
      </c>
      <c r="W1438" s="5"/>
      <c r="X1438" s="3">
        <v>4.76</v>
      </c>
      <c r="Y1438" s="3">
        <f t="shared" si="244"/>
        <v>2.04</v>
      </c>
      <c r="Z1438" s="3">
        <f t="shared" si="252"/>
        <v>86.631999999999991</v>
      </c>
      <c r="AA1438">
        <v>4760</v>
      </c>
      <c r="AB1438" s="1">
        <f t="shared" si="245"/>
        <v>4.76</v>
      </c>
    </row>
    <row r="1439" spans="1:28" customFormat="1" ht="43.2" x14ac:dyDescent="0.3">
      <c r="A1439" s="3">
        <f t="shared" si="253"/>
        <v>1422</v>
      </c>
      <c r="B1439" s="4" t="s">
        <v>918</v>
      </c>
      <c r="C1439" s="3">
        <v>2</v>
      </c>
      <c r="D1439" s="3" t="s">
        <v>1567</v>
      </c>
      <c r="E1439" s="4" t="s">
        <v>1477</v>
      </c>
      <c r="F1439" s="3" t="s">
        <v>1426</v>
      </c>
      <c r="G1439" s="3" t="s">
        <v>2340</v>
      </c>
      <c r="H1439" s="3" t="s">
        <v>2468</v>
      </c>
      <c r="I1439" s="3" t="s">
        <v>2496</v>
      </c>
      <c r="J1439" s="3">
        <v>18.2</v>
      </c>
      <c r="K1439" s="3">
        <v>6800</v>
      </c>
      <c r="L1439" s="3" t="s">
        <v>25</v>
      </c>
      <c r="M1439" s="3">
        <v>1</v>
      </c>
      <c r="N1439" s="28">
        <f t="shared" si="246"/>
        <v>6.8</v>
      </c>
      <c r="O1439" s="28">
        <f t="shared" si="247"/>
        <v>123.75999999999999</v>
      </c>
      <c r="P1439" s="12">
        <v>0</v>
      </c>
      <c r="Q1439" s="46">
        <f t="shared" si="250"/>
        <v>0</v>
      </c>
      <c r="R1439" s="15"/>
      <c r="S1439" s="3">
        <f t="shared" si="251"/>
        <v>6.8</v>
      </c>
      <c r="T1439" s="30" t="s">
        <v>2502</v>
      </c>
      <c r="U1439" s="5">
        <f t="shared" si="248"/>
        <v>123.75999999999999</v>
      </c>
      <c r="V1439" s="5">
        <f t="shared" si="249"/>
        <v>0</v>
      </c>
      <c r="W1439" s="5"/>
      <c r="X1439" s="3">
        <v>4.76</v>
      </c>
      <c r="Y1439" s="3">
        <f t="shared" si="244"/>
        <v>2.04</v>
      </c>
      <c r="Z1439" s="3">
        <f t="shared" si="252"/>
        <v>86.631999999999991</v>
      </c>
      <c r="AA1439">
        <v>4760</v>
      </c>
      <c r="AB1439" s="1">
        <f t="shared" si="245"/>
        <v>4.76</v>
      </c>
    </row>
    <row r="1440" spans="1:28" customFormat="1" ht="43.2" x14ac:dyDescent="0.3">
      <c r="A1440" s="3">
        <f t="shared" si="253"/>
        <v>1423</v>
      </c>
      <c r="B1440" s="4" t="s">
        <v>918</v>
      </c>
      <c r="C1440" s="3">
        <v>2</v>
      </c>
      <c r="D1440" s="3" t="s">
        <v>1567</v>
      </c>
      <c r="E1440" s="4" t="s">
        <v>1478</v>
      </c>
      <c r="F1440" s="3" t="s">
        <v>1426</v>
      </c>
      <c r="G1440" s="3" t="s">
        <v>2340</v>
      </c>
      <c r="H1440" s="3" t="s">
        <v>2468</v>
      </c>
      <c r="I1440" s="3" t="s">
        <v>2496</v>
      </c>
      <c r="J1440" s="3">
        <v>18.2</v>
      </c>
      <c r="K1440" s="3">
        <v>6800</v>
      </c>
      <c r="L1440" s="3" t="s">
        <v>25</v>
      </c>
      <c r="M1440" s="3">
        <v>1</v>
      </c>
      <c r="N1440" s="28">
        <f t="shared" si="246"/>
        <v>6.8</v>
      </c>
      <c r="O1440" s="28">
        <f t="shared" si="247"/>
        <v>123.75999999999999</v>
      </c>
      <c r="P1440" s="12">
        <v>0</v>
      </c>
      <c r="Q1440" s="46">
        <f t="shared" si="250"/>
        <v>0</v>
      </c>
      <c r="R1440" s="15"/>
      <c r="S1440" s="3">
        <f t="shared" si="251"/>
        <v>6.8</v>
      </c>
      <c r="T1440" s="30" t="s">
        <v>2502</v>
      </c>
      <c r="U1440" s="5">
        <f t="shared" si="248"/>
        <v>123.75999999999999</v>
      </c>
      <c r="V1440" s="5">
        <f t="shared" si="249"/>
        <v>0</v>
      </c>
      <c r="W1440" s="5"/>
      <c r="X1440" s="3">
        <v>4.76</v>
      </c>
      <c r="Y1440" s="3">
        <f t="shared" si="244"/>
        <v>2.04</v>
      </c>
      <c r="Z1440" s="3">
        <f t="shared" si="252"/>
        <v>86.631999999999991</v>
      </c>
      <c r="AA1440">
        <v>4760</v>
      </c>
      <c r="AB1440" s="1">
        <f t="shared" si="245"/>
        <v>4.76</v>
      </c>
    </row>
    <row r="1441" spans="1:28" customFormat="1" ht="43.2" x14ac:dyDescent="0.3">
      <c r="A1441" s="3">
        <f t="shared" si="253"/>
        <v>1424</v>
      </c>
      <c r="B1441" s="4" t="s">
        <v>918</v>
      </c>
      <c r="C1441" s="3">
        <v>2</v>
      </c>
      <c r="D1441" s="3" t="s">
        <v>1567</v>
      </c>
      <c r="E1441" s="4" t="s">
        <v>1479</v>
      </c>
      <c r="F1441" s="3" t="s">
        <v>1426</v>
      </c>
      <c r="G1441" s="3" t="s">
        <v>2340</v>
      </c>
      <c r="H1441" s="3" t="s">
        <v>2468</v>
      </c>
      <c r="I1441" s="3" t="s">
        <v>2496</v>
      </c>
      <c r="J1441" s="3">
        <v>18.2</v>
      </c>
      <c r="K1441" s="3">
        <v>6800</v>
      </c>
      <c r="L1441" s="3" t="s">
        <v>25</v>
      </c>
      <c r="M1441" s="3">
        <v>1</v>
      </c>
      <c r="N1441" s="28">
        <f t="shared" si="246"/>
        <v>6.8</v>
      </c>
      <c r="O1441" s="28">
        <f t="shared" si="247"/>
        <v>123.75999999999999</v>
      </c>
      <c r="P1441" s="12">
        <v>0</v>
      </c>
      <c r="Q1441" s="46">
        <f t="shared" si="250"/>
        <v>0</v>
      </c>
      <c r="R1441" s="15"/>
      <c r="S1441" s="3">
        <f t="shared" si="251"/>
        <v>6.8</v>
      </c>
      <c r="T1441" s="30" t="s">
        <v>2502</v>
      </c>
      <c r="U1441" s="5">
        <f t="shared" si="248"/>
        <v>123.75999999999999</v>
      </c>
      <c r="V1441" s="5">
        <f t="shared" si="249"/>
        <v>0</v>
      </c>
      <c r="W1441" s="5"/>
      <c r="X1441" s="3">
        <v>4.76</v>
      </c>
      <c r="Y1441" s="3">
        <f t="shared" si="244"/>
        <v>2.04</v>
      </c>
      <c r="Z1441" s="3">
        <f t="shared" si="252"/>
        <v>86.631999999999991</v>
      </c>
      <c r="AA1441">
        <v>4760</v>
      </c>
      <c r="AB1441" s="1">
        <f t="shared" si="245"/>
        <v>4.76</v>
      </c>
    </row>
    <row r="1442" spans="1:28" customFormat="1" ht="43.2" x14ac:dyDescent="0.3">
      <c r="A1442" s="3">
        <f t="shared" si="253"/>
        <v>1425</v>
      </c>
      <c r="B1442" s="4" t="s">
        <v>918</v>
      </c>
      <c r="C1442" s="3">
        <v>2</v>
      </c>
      <c r="D1442" s="3" t="s">
        <v>1567</v>
      </c>
      <c r="E1442" s="4" t="s">
        <v>1480</v>
      </c>
      <c r="F1442" s="3" t="s">
        <v>1426</v>
      </c>
      <c r="G1442" s="3" t="s">
        <v>2340</v>
      </c>
      <c r="H1442" s="3" t="s">
        <v>2468</v>
      </c>
      <c r="I1442" s="3" t="s">
        <v>2496</v>
      </c>
      <c r="J1442" s="3">
        <v>18.2</v>
      </c>
      <c r="K1442" s="3">
        <v>6800</v>
      </c>
      <c r="L1442" s="3" t="s">
        <v>25</v>
      </c>
      <c r="M1442" s="3">
        <v>1</v>
      </c>
      <c r="N1442" s="28">
        <f t="shared" si="246"/>
        <v>6.8</v>
      </c>
      <c r="O1442" s="28">
        <f t="shared" si="247"/>
        <v>123.75999999999999</v>
      </c>
      <c r="P1442" s="12">
        <v>0</v>
      </c>
      <c r="Q1442" s="46">
        <f t="shared" si="250"/>
        <v>0</v>
      </c>
      <c r="R1442" s="15"/>
      <c r="S1442" s="3">
        <f t="shared" si="251"/>
        <v>6.8</v>
      </c>
      <c r="T1442" s="30" t="s">
        <v>2502</v>
      </c>
      <c r="U1442" s="5">
        <f t="shared" si="248"/>
        <v>123.75999999999999</v>
      </c>
      <c r="V1442" s="5">
        <f t="shared" si="249"/>
        <v>0</v>
      </c>
      <c r="W1442" s="5"/>
      <c r="X1442" s="3">
        <v>4.76</v>
      </c>
      <c r="Y1442" s="3">
        <f t="shared" si="244"/>
        <v>2.04</v>
      </c>
      <c r="Z1442" s="3">
        <f t="shared" si="252"/>
        <v>86.631999999999991</v>
      </c>
      <c r="AA1442">
        <v>4760</v>
      </c>
      <c r="AB1442" s="1">
        <f t="shared" si="245"/>
        <v>4.76</v>
      </c>
    </row>
    <row r="1443" spans="1:28" customFormat="1" ht="43.2" x14ac:dyDescent="0.3">
      <c r="A1443" s="3">
        <f t="shared" si="253"/>
        <v>1426</v>
      </c>
      <c r="B1443" s="4" t="s">
        <v>918</v>
      </c>
      <c r="C1443" s="3">
        <v>2</v>
      </c>
      <c r="D1443" s="3" t="s">
        <v>1567</v>
      </c>
      <c r="E1443" s="4" t="s">
        <v>1481</v>
      </c>
      <c r="F1443" s="3" t="s">
        <v>1426</v>
      </c>
      <c r="G1443" s="3" t="s">
        <v>2340</v>
      </c>
      <c r="H1443" s="3" t="s">
        <v>2468</v>
      </c>
      <c r="I1443" s="3" t="s">
        <v>2496</v>
      </c>
      <c r="J1443" s="3">
        <v>18.2</v>
      </c>
      <c r="K1443" s="3">
        <v>6800</v>
      </c>
      <c r="L1443" s="3" t="s">
        <v>25</v>
      </c>
      <c r="M1443" s="3">
        <v>1</v>
      </c>
      <c r="N1443" s="28">
        <f t="shared" si="246"/>
        <v>6.8</v>
      </c>
      <c r="O1443" s="28">
        <f t="shared" si="247"/>
        <v>123.75999999999999</v>
      </c>
      <c r="P1443" s="12">
        <v>0</v>
      </c>
      <c r="Q1443" s="46">
        <f t="shared" si="250"/>
        <v>0</v>
      </c>
      <c r="R1443" s="15"/>
      <c r="S1443" s="3">
        <f t="shared" si="251"/>
        <v>6.8</v>
      </c>
      <c r="T1443" s="30" t="s">
        <v>2502</v>
      </c>
      <c r="U1443" s="5">
        <f t="shared" si="248"/>
        <v>123.75999999999999</v>
      </c>
      <c r="V1443" s="5">
        <f t="shared" si="249"/>
        <v>0</v>
      </c>
      <c r="W1443" s="5"/>
      <c r="X1443" s="3">
        <v>4.76</v>
      </c>
      <c r="Y1443" s="3">
        <f t="shared" si="244"/>
        <v>2.04</v>
      </c>
      <c r="Z1443" s="3">
        <f t="shared" si="252"/>
        <v>86.631999999999991</v>
      </c>
      <c r="AA1443">
        <v>4760</v>
      </c>
      <c r="AB1443" s="1">
        <f t="shared" si="245"/>
        <v>4.76</v>
      </c>
    </row>
    <row r="1444" spans="1:28" customFormat="1" ht="43.2" x14ac:dyDescent="0.3">
      <c r="A1444" s="3">
        <f t="shared" si="253"/>
        <v>1427</v>
      </c>
      <c r="B1444" s="4" t="s">
        <v>918</v>
      </c>
      <c r="C1444" s="3">
        <v>2</v>
      </c>
      <c r="D1444" s="3" t="s">
        <v>1567</v>
      </c>
      <c r="E1444" s="4" t="s">
        <v>1482</v>
      </c>
      <c r="F1444" s="3" t="s">
        <v>1426</v>
      </c>
      <c r="G1444" s="3" t="s">
        <v>2340</v>
      </c>
      <c r="H1444" s="3" t="s">
        <v>2468</v>
      </c>
      <c r="I1444" s="3" t="s">
        <v>2496</v>
      </c>
      <c r="J1444" s="3">
        <v>18.2</v>
      </c>
      <c r="K1444" s="3">
        <v>6800</v>
      </c>
      <c r="L1444" s="3" t="s">
        <v>25</v>
      </c>
      <c r="M1444" s="3">
        <v>1</v>
      </c>
      <c r="N1444" s="28">
        <f t="shared" si="246"/>
        <v>6.8</v>
      </c>
      <c r="O1444" s="28">
        <f t="shared" si="247"/>
        <v>123.75999999999999</v>
      </c>
      <c r="P1444" s="12">
        <v>0</v>
      </c>
      <c r="Q1444" s="46">
        <f t="shared" si="250"/>
        <v>0</v>
      </c>
      <c r="R1444" s="15"/>
      <c r="S1444" s="3">
        <f t="shared" si="251"/>
        <v>6.8</v>
      </c>
      <c r="T1444" s="30" t="s">
        <v>2502</v>
      </c>
      <c r="U1444" s="5">
        <f t="shared" si="248"/>
        <v>123.75999999999999</v>
      </c>
      <c r="V1444" s="5">
        <f t="shared" si="249"/>
        <v>0</v>
      </c>
      <c r="W1444" s="5"/>
      <c r="X1444" s="3">
        <v>4.76</v>
      </c>
      <c r="Y1444" s="3">
        <f t="shared" si="244"/>
        <v>2.04</v>
      </c>
      <c r="Z1444" s="3">
        <f t="shared" si="252"/>
        <v>86.631999999999991</v>
      </c>
      <c r="AA1444">
        <v>4760</v>
      </c>
      <c r="AB1444" s="1">
        <f t="shared" si="245"/>
        <v>4.76</v>
      </c>
    </row>
    <row r="1445" spans="1:28" customFormat="1" ht="43.2" x14ac:dyDescent="0.3">
      <c r="A1445" s="3">
        <f t="shared" si="253"/>
        <v>1428</v>
      </c>
      <c r="B1445" s="4" t="s">
        <v>918</v>
      </c>
      <c r="C1445" s="3">
        <v>2</v>
      </c>
      <c r="D1445" s="3" t="s">
        <v>1567</v>
      </c>
      <c r="E1445" s="4" t="s">
        <v>1483</v>
      </c>
      <c r="F1445" s="3" t="s">
        <v>1426</v>
      </c>
      <c r="G1445" s="3" t="s">
        <v>2340</v>
      </c>
      <c r="H1445" s="3" t="s">
        <v>2468</v>
      </c>
      <c r="I1445" s="3" t="s">
        <v>2496</v>
      </c>
      <c r="J1445" s="3">
        <v>18.2</v>
      </c>
      <c r="K1445" s="3">
        <v>6800</v>
      </c>
      <c r="L1445" s="3" t="s">
        <v>25</v>
      </c>
      <c r="M1445" s="3">
        <v>1</v>
      </c>
      <c r="N1445" s="28">
        <f t="shared" si="246"/>
        <v>6.8</v>
      </c>
      <c r="O1445" s="28">
        <f t="shared" si="247"/>
        <v>123.75999999999999</v>
      </c>
      <c r="P1445" s="12">
        <v>0</v>
      </c>
      <c r="Q1445" s="46">
        <f t="shared" si="250"/>
        <v>0</v>
      </c>
      <c r="R1445" s="15"/>
      <c r="S1445" s="3">
        <f t="shared" si="251"/>
        <v>6.8</v>
      </c>
      <c r="T1445" s="30" t="s">
        <v>2502</v>
      </c>
      <c r="U1445" s="5">
        <f t="shared" si="248"/>
        <v>123.75999999999999</v>
      </c>
      <c r="V1445" s="5">
        <f t="shared" si="249"/>
        <v>0</v>
      </c>
      <c r="W1445" s="5"/>
      <c r="X1445" s="3">
        <v>4.76</v>
      </c>
      <c r="Y1445" s="3">
        <f t="shared" si="244"/>
        <v>2.04</v>
      </c>
      <c r="Z1445" s="3">
        <f t="shared" si="252"/>
        <v>86.631999999999991</v>
      </c>
      <c r="AA1445">
        <v>4760</v>
      </c>
      <c r="AB1445" s="1">
        <f t="shared" si="245"/>
        <v>4.76</v>
      </c>
    </row>
    <row r="1446" spans="1:28" customFormat="1" ht="43.2" x14ac:dyDescent="0.3">
      <c r="A1446" s="3">
        <f t="shared" si="253"/>
        <v>1429</v>
      </c>
      <c r="B1446" s="4" t="s">
        <v>918</v>
      </c>
      <c r="C1446" s="3">
        <v>2</v>
      </c>
      <c r="D1446" s="3" t="s">
        <v>1567</v>
      </c>
      <c r="E1446" s="4" t="s">
        <v>1484</v>
      </c>
      <c r="F1446" s="3" t="s">
        <v>1426</v>
      </c>
      <c r="G1446" s="3" t="s">
        <v>2340</v>
      </c>
      <c r="H1446" s="3" t="s">
        <v>2468</v>
      </c>
      <c r="I1446" s="3" t="s">
        <v>2496</v>
      </c>
      <c r="J1446" s="3">
        <v>18.2</v>
      </c>
      <c r="K1446" s="3">
        <v>6800</v>
      </c>
      <c r="L1446" s="3" t="s">
        <v>25</v>
      </c>
      <c r="M1446" s="3">
        <v>1</v>
      </c>
      <c r="N1446" s="28">
        <f t="shared" si="246"/>
        <v>6.8</v>
      </c>
      <c r="O1446" s="28">
        <f t="shared" si="247"/>
        <v>123.75999999999999</v>
      </c>
      <c r="P1446" s="12">
        <v>0</v>
      </c>
      <c r="Q1446" s="46">
        <f t="shared" si="250"/>
        <v>0</v>
      </c>
      <c r="R1446" s="15"/>
      <c r="S1446" s="3">
        <f t="shared" si="251"/>
        <v>6.8</v>
      </c>
      <c r="T1446" s="30" t="s">
        <v>2502</v>
      </c>
      <c r="U1446" s="5">
        <f t="shared" si="248"/>
        <v>123.75999999999999</v>
      </c>
      <c r="V1446" s="5">
        <f t="shared" si="249"/>
        <v>0</v>
      </c>
      <c r="W1446" s="5"/>
      <c r="X1446" s="3">
        <v>4.76</v>
      </c>
      <c r="Y1446" s="3">
        <f t="shared" si="244"/>
        <v>2.04</v>
      </c>
      <c r="Z1446" s="3">
        <f t="shared" si="252"/>
        <v>86.631999999999991</v>
      </c>
      <c r="AA1446">
        <v>4760</v>
      </c>
      <c r="AB1446" s="1">
        <f t="shared" si="245"/>
        <v>4.76</v>
      </c>
    </row>
    <row r="1447" spans="1:28" customFormat="1" ht="43.2" x14ac:dyDescent="0.3">
      <c r="A1447" s="3">
        <f t="shared" si="253"/>
        <v>1430</v>
      </c>
      <c r="B1447" s="4" t="s">
        <v>918</v>
      </c>
      <c r="C1447" s="3">
        <v>2</v>
      </c>
      <c r="D1447" s="3" t="s">
        <v>1567</v>
      </c>
      <c r="E1447" s="4" t="s">
        <v>1485</v>
      </c>
      <c r="F1447" s="3" t="s">
        <v>1426</v>
      </c>
      <c r="G1447" s="3" t="s">
        <v>2340</v>
      </c>
      <c r="H1447" s="3" t="s">
        <v>2468</v>
      </c>
      <c r="I1447" s="3" t="s">
        <v>2496</v>
      </c>
      <c r="J1447" s="3">
        <v>18.2</v>
      </c>
      <c r="K1447" s="3">
        <v>6800</v>
      </c>
      <c r="L1447" s="3" t="s">
        <v>25</v>
      </c>
      <c r="M1447" s="3">
        <v>1</v>
      </c>
      <c r="N1447" s="28">
        <f t="shared" si="246"/>
        <v>6.8</v>
      </c>
      <c r="O1447" s="28">
        <f t="shared" si="247"/>
        <v>123.75999999999999</v>
      </c>
      <c r="P1447" s="12">
        <v>0</v>
      </c>
      <c r="Q1447" s="46">
        <f t="shared" si="250"/>
        <v>0</v>
      </c>
      <c r="R1447" s="15"/>
      <c r="S1447" s="3">
        <f t="shared" si="251"/>
        <v>6.8</v>
      </c>
      <c r="T1447" s="30" t="s">
        <v>2502</v>
      </c>
      <c r="U1447" s="5">
        <f t="shared" si="248"/>
        <v>123.75999999999999</v>
      </c>
      <c r="V1447" s="5">
        <f t="shared" si="249"/>
        <v>0</v>
      </c>
      <c r="W1447" s="5"/>
      <c r="X1447" s="3">
        <v>4.76</v>
      </c>
      <c r="Y1447" s="3">
        <f t="shared" si="244"/>
        <v>2.04</v>
      </c>
      <c r="Z1447" s="3">
        <f t="shared" si="252"/>
        <v>86.631999999999991</v>
      </c>
      <c r="AA1447">
        <v>4760</v>
      </c>
      <c r="AB1447" s="1">
        <f t="shared" si="245"/>
        <v>4.76</v>
      </c>
    </row>
    <row r="1448" spans="1:28" customFormat="1" ht="43.2" x14ac:dyDescent="0.3">
      <c r="A1448" s="3">
        <f t="shared" si="253"/>
        <v>1431</v>
      </c>
      <c r="B1448" s="4" t="s">
        <v>918</v>
      </c>
      <c r="C1448" s="3">
        <v>2</v>
      </c>
      <c r="D1448" s="3" t="s">
        <v>1567</v>
      </c>
      <c r="E1448" s="4" t="s">
        <v>1486</v>
      </c>
      <c r="F1448" s="3" t="s">
        <v>1426</v>
      </c>
      <c r="G1448" s="3" t="s">
        <v>2340</v>
      </c>
      <c r="H1448" s="3" t="s">
        <v>2468</v>
      </c>
      <c r="I1448" s="3" t="s">
        <v>2496</v>
      </c>
      <c r="J1448" s="3">
        <v>18.2</v>
      </c>
      <c r="K1448" s="3">
        <v>6800</v>
      </c>
      <c r="L1448" s="3" t="s">
        <v>25</v>
      </c>
      <c r="M1448" s="3">
        <v>1</v>
      </c>
      <c r="N1448" s="28">
        <f t="shared" si="246"/>
        <v>6.8</v>
      </c>
      <c r="O1448" s="28">
        <f t="shared" si="247"/>
        <v>123.75999999999999</v>
      </c>
      <c r="P1448" s="12">
        <v>0</v>
      </c>
      <c r="Q1448" s="46">
        <f t="shared" si="250"/>
        <v>0</v>
      </c>
      <c r="R1448" s="15"/>
      <c r="S1448" s="3">
        <f t="shared" si="251"/>
        <v>6.8</v>
      </c>
      <c r="T1448" s="30" t="s">
        <v>2502</v>
      </c>
      <c r="U1448" s="5">
        <f t="shared" si="248"/>
        <v>123.75999999999999</v>
      </c>
      <c r="V1448" s="5">
        <f t="shared" si="249"/>
        <v>0</v>
      </c>
      <c r="W1448" s="5"/>
      <c r="X1448" s="3">
        <v>4.76</v>
      </c>
      <c r="Y1448" s="3">
        <f t="shared" si="244"/>
        <v>2.04</v>
      </c>
      <c r="Z1448" s="3">
        <f t="shared" si="252"/>
        <v>86.631999999999991</v>
      </c>
      <c r="AA1448">
        <v>4760</v>
      </c>
      <c r="AB1448" s="1">
        <f t="shared" si="245"/>
        <v>4.76</v>
      </c>
    </row>
    <row r="1449" spans="1:28" customFormat="1" ht="43.2" x14ac:dyDescent="0.3">
      <c r="A1449" s="3">
        <f t="shared" si="253"/>
        <v>1432</v>
      </c>
      <c r="B1449" s="4" t="s">
        <v>918</v>
      </c>
      <c r="C1449" s="3">
        <v>2</v>
      </c>
      <c r="D1449" s="3" t="s">
        <v>1567</v>
      </c>
      <c r="E1449" s="4" t="s">
        <v>1487</v>
      </c>
      <c r="F1449" s="3" t="s">
        <v>1426</v>
      </c>
      <c r="G1449" s="3" t="s">
        <v>2340</v>
      </c>
      <c r="H1449" s="3" t="s">
        <v>2468</v>
      </c>
      <c r="I1449" s="3" t="s">
        <v>2496</v>
      </c>
      <c r="J1449" s="3">
        <v>18.2</v>
      </c>
      <c r="K1449" s="3">
        <v>6800</v>
      </c>
      <c r="L1449" s="3" t="s">
        <v>25</v>
      </c>
      <c r="M1449" s="3">
        <v>1</v>
      </c>
      <c r="N1449" s="28">
        <f t="shared" si="246"/>
        <v>6.8</v>
      </c>
      <c r="O1449" s="28">
        <f t="shared" si="247"/>
        <v>123.75999999999999</v>
      </c>
      <c r="P1449" s="12">
        <v>0</v>
      </c>
      <c r="Q1449" s="46">
        <f t="shared" si="250"/>
        <v>0</v>
      </c>
      <c r="R1449" s="15"/>
      <c r="S1449" s="3">
        <f t="shared" si="251"/>
        <v>6.8</v>
      </c>
      <c r="T1449" s="30" t="s">
        <v>2502</v>
      </c>
      <c r="U1449" s="5">
        <f t="shared" si="248"/>
        <v>123.75999999999999</v>
      </c>
      <c r="V1449" s="5">
        <f t="shared" si="249"/>
        <v>0</v>
      </c>
      <c r="W1449" s="5"/>
      <c r="X1449" s="3">
        <v>4.76</v>
      </c>
      <c r="Y1449" s="3">
        <f t="shared" si="244"/>
        <v>2.04</v>
      </c>
      <c r="Z1449" s="3">
        <f t="shared" si="252"/>
        <v>86.631999999999991</v>
      </c>
      <c r="AA1449">
        <v>4760</v>
      </c>
      <c r="AB1449" s="1">
        <f t="shared" si="245"/>
        <v>4.76</v>
      </c>
    </row>
    <row r="1450" spans="1:28" customFormat="1" ht="43.2" x14ac:dyDescent="0.3">
      <c r="A1450" s="3">
        <f t="shared" si="253"/>
        <v>1433</v>
      </c>
      <c r="B1450" s="4" t="s">
        <v>918</v>
      </c>
      <c r="C1450" s="3">
        <v>2</v>
      </c>
      <c r="D1450" s="3" t="s">
        <v>1567</v>
      </c>
      <c r="E1450" s="4" t="s">
        <v>1488</v>
      </c>
      <c r="F1450" s="3" t="s">
        <v>1426</v>
      </c>
      <c r="G1450" s="3" t="s">
        <v>2340</v>
      </c>
      <c r="H1450" s="3" t="s">
        <v>2468</v>
      </c>
      <c r="I1450" s="3" t="s">
        <v>2496</v>
      </c>
      <c r="J1450" s="3">
        <v>18.2</v>
      </c>
      <c r="K1450" s="3">
        <v>6800</v>
      </c>
      <c r="L1450" s="3" t="s">
        <v>25</v>
      </c>
      <c r="M1450" s="3">
        <v>1</v>
      </c>
      <c r="N1450" s="28">
        <f t="shared" si="246"/>
        <v>6.8</v>
      </c>
      <c r="O1450" s="28">
        <f t="shared" si="247"/>
        <v>123.75999999999999</v>
      </c>
      <c r="P1450" s="12">
        <v>0</v>
      </c>
      <c r="Q1450" s="46">
        <f t="shared" si="250"/>
        <v>0</v>
      </c>
      <c r="R1450" s="15"/>
      <c r="S1450" s="3">
        <f t="shared" si="251"/>
        <v>6.8</v>
      </c>
      <c r="T1450" s="30" t="s">
        <v>2502</v>
      </c>
      <c r="U1450" s="5">
        <f t="shared" si="248"/>
        <v>123.75999999999999</v>
      </c>
      <c r="V1450" s="5">
        <f t="shared" si="249"/>
        <v>0</v>
      </c>
      <c r="W1450" s="5"/>
      <c r="X1450" s="3">
        <v>4.76</v>
      </c>
      <c r="Y1450" s="3">
        <f t="shared" si="244"/>
        <v>2.04</v>
      </c>
      <c r="Z1450" s="3">
        <f t="shared" si="252"/>
        <v>86.631999999999991</v>
      </c>
      <c r="AA1450">
        <v>4760</v>
      </c>
      <c r="AB1450" s="1">
        <f t="shared" si="245"/>
        <v>4.76</v>
      </c>
    </row>
    <row r="1451" spans="1:28" customFormat="1" ht="43.2" x14ac:dyDescent="0.3">
      <c r="A1451" s="3">
        <f t="shared" si="253"/>
        <v>1434</v>
      </c>
      <c r="B1451" s="4" t="s">
        <v>918</v>
      </c>
      <c r="C1451" s="3">
        <v>2</v>
      </c>
      <c r="D1451" s="3" t="s">
        <v>1567</v>
      </c>
      <c r="E1451" s="4" t="s">
        <v>1489</v>
      </c>
      <c r="F1451" s="3" t="s">
        <v>1426</v>
      </c>
      <c r="G1451" s="3" t="s">
        <v>2340</v>
      </c>
      <c r="H1451" s="3" t="s">
        <v>2468</v>
      </c>
      <c r="I1451" s="3" t="s">
        <v>2496</v>
      </c>
      <c r="J1451" s="3">
        <v>18.2</v>
      </c>
      <c r="K1451" s="3">
        <v>6800</v>
      </c>
      <c r="L1451" s="3" t="s">
        <v>25</v>
      </c>
      <c r="M1451" s="3">
        <v>1</v>
      </c>
      <c r="N1451" s="28">
        <f t="shared" si="246"/>
        <v>6.8</v>
      </c>
      <c r="O1451" s="28">
        <f t="shared" si="247"/>
        <v>123.75999999999999</v>
      </c>
      <c r="P1451" s="12">
        <v>0</v>
      </c>
      <c r="Q1451" s="46">
        <f t="shared" si="250"/>
        <v>0</v>
      </c>
      <c r="R1451" s="15"/>
      <c r="S1451" s="3">
        <f t="shared" si="251"/>
        <v>6.8</v>
      </c>
      <c r="T1451" s="30" t="s">
        <v>2502</v>
      </c>
      <c r="U1451" s="5">
        <f t="shared" si="248"/>
        <v>123.75999999999999</v>
      </c>
      <c r="V1451" s="5">
        <f t="shared" si="249"/>
        <v>0</v>
      </c>
      <c r="W1451" s="5"/>
      <c r="X1451" s="3">
        <v>4.76</v>
      </c>
      <c r="Y1451" s="3">
        <f t="shared" si="244"/>
        <v>2.04</v>
      </c>
      <c r="Z1451" s="3">
        <f t="shared" si="252"/>
        <v>86.631999999999991</v>
      </c>
      <c r="AA1451">
        <v>4760</v>
      </c>
      <c r="AB1451" s="1">
        <f t="shared" si="245"/>
        <v>4.76</v>
      </c>
    </row>
    <row r="1452" spans="1:28" customFormat="1" ht="43.2" x14ac:dyDescent="0.3">
      <c r="A1452" s="3">
        <f t="shared" si="253"/>
        <v>1435</v>
      </c>
      <c r="B1452" s="4" t="s">
        <v>918</v>
      </c>
      <c r="C1452" s="3">
        <v>2</v>
      </c>
      <c r="D1452" s="3" t="s">
        <v>1567</v>
      </c>
      <c r="E1452" s="4" t="s">
        <v>1490</v>
      </c>
      <c r="F1452" s="3" t="s">
        <v>1426</v>
      </c>
      <c r="G1452" s="3" t="s">
        <v>2340</v>
      </c>
      <c r="H1452" s="3" t="s">
        <v>2468</v>
      </c>
      <c r="I1452" s="3" t="s">
        <v>2496</v>
      </c>
      <c r="J1452" s="3">
        <v>18.2</v>
      </c>
      <c r="K1452" s="3">
        <v>6800</v>
      </c>
      <c r="L1452" s="3" t="s">
        <v>25</v>
      </c>
      <c r="M1452" s="3">
        <v>1</v>
      </c>
      <c r="N1452" s="28">
        <f t="shared" si="246"/>
        <v>6.8</v>
      </c>
      <c r="O1452" s="28">
        <f t="shared" si="247"/>
        <v>123.75999999999999</v>
      </c>
      <c r="P1452" s="12">
        <v>0</v>
      </c>
      <c r="Q1452" s="46">
        <f t="shared" si="250"/>
        <v>0</v>
      </c>
      <c r="R1452" s="15"/>
      <c r="S1452" s="3">
        <f t="shared" si="251"/>
        <v>6.8</v>
      </c>
      <c r="T1452" s="30" t="s">
        <v>2502</v>
      </c>
      <c r="U1452" s="5">
        <f t="shared" si="248"/>
        <v>123.75999999999999</v>
      </c>
      <c r="V1452" s="5">
        <f t="shared" si="249"/>
        <v>0</v>
      </c>
      <c r="W1452" s="5"/>
      <c r="X1452" s="3">
        <v>4.76</v>
      </c>
      <c r="Y1452" s="3">
        <f t="shared" si="244"/>
        <v>2.04</v>
      </c>
      <c r="Z1452" s="3">
        <f t="shared" si="252"/>
        <v>86.631999999999991</v>
      </c>
      <c r="AA1452">
        <v>4760</v>
      </c>
      <c r="AB1452" s="1">
        <f t="shared" si="245"/>
        <v>4.76</v>
      </c>
    </row>
    <row r="1453" spans="1:28" customFormat="1" ht="43.2" x14ac:dyDescent="0.3">
      <c r="A1453" s="3">
        <f t="shared" si="253"/>
        <v>1436</v>
      </c>
      <c r="B1453" s="4" t="s">
        <v>918</v>
      </c>
      <c r="C1453" s="3">
        <v>2</v>
      </c>
      <c r="D1453" s="3" t="s">
        <v>1567</v>
      </c>
      <c r="E1453" s="4" t="s">
        <v>1491</v>
      </c>
      <c r="F1453" s="3" t="s">
        <v>1426</v>
      </c>
      <c r="G1453" s="3" t="s">
        <v>2340</v>
      </c>
      <c r="H1453" s="3" t="s">
        <v>2468</v>
      </c>
      <c r="I1453" s="3" t="s">
        <v>2496</v>
      </c>
      <c r="J1453" s="3">
        <v>18.2</v>
      </c>
      <c r="K1453" s="3">
        <v>6800</v>
      </c>
      <c r="L1453" s="3" t="s">
        <v>25</v>
      </c>
      <c r="M1453" s="3">
        <v>1</v>
      </c>
      <c r="N1453" s="28">
        <f t="shared" si="246"/>
        <v>6.8</v>
      </c>
      <c r="O1453" s="28">
        <f t="shared" si="247"/>
        <v>123.75999999999999</v>
      </c>
      <c r="P1453" s="12">
        <v>0</v>
      </c>
      <c r="Q1453" s="46">
        <f t="shared" si="250"/>
        <v>0</v>
      </c>
      <c r="R1453" s="15"/>
      <c r="S1453" s="3">
        <f t="shared" si="251"/>
        <v>6.8</v>
      </c>
      <c r="T1453" s="30" t="s">
        <v>2502</v>
      </c>
      <c r="U1453" s="5">
        <f t="shared" si="248"/>
        <v>123.75999999999999</v>
      </c>
      <c r="V1453" s="5">
        <f t="shared" si="249"/>
        <v>0</v>
      </c>
      <c r="W1453" s="5"/>
      <c r="X1453" s="3">
        <v>4.76</v>
      </c>
      <c r="Y1453" s="3">
        <f t="shared" ref="Y1453:Y1516" si="254">N1453-X1453</f>
        <v>2.04</v>
      </c>
      <c r="Z1453" s="3">
        <f t="shared" si="252"/>
        <v>86.631999999999991</v>
      </c>
      <c r="AA1453">
        <v>4760</v>
      </c>
      <c r="AB1453" s="1">
        <f t="shared" si="245"/>
        <v>4.76</v>
      </c>
    </row>
    <row r="1454" spans="1:28" customFormat="1" ht="43.2" x14ac:dyDescent="0.3">
      <c r="A1454" s="3">
        <f t="shared" si="253"/>
        <v>1437</v>
      </c>
      <c r="B1454" s="4" t="s">
        <v>918</v>
      </c>
      <c r="C1454" s="3">
        <v>2</v>
      </c>
      <c r="D1454" s="3" t="s">
        <v>1567</v>
      </c>
      <c r="E1454" s="4" t="s">
        <v>1492</v>
      </c>
      <c r="F1454" s="3" t="s">
        <v>1426</v>
      </c>
      <c r="G1454" s="3" t="s">
        <v>2340</v>
      </c>
      <c r="H1454" s="3" t="s">
        <v>2468</v>
      </c>
      <c r="I1454" s="3" t="s">
        <v>2496</v>
      </c>
      <c r="J1454" s="3">
        <v>18.2</v>
      </c>
      <c r="K1454" s="3">
        <v>6800</v>
      </c>
      <c r="L1454" s="3" t="s">
        <v>25</v>
      </c>
      <c r="M1454" s="3">
        <v>1</v>
      </c>
      <c r="N1454" s="28">
        <f t="shared" si="246"/>
        <v>6.8</v>
      </c>
      <c r="O1454" s="28">
        <f t="shared" si="247"/>
        <v>123.75999999999999</v>
      </c>
      <c r="P1454" s="12">
        <v>0</v>
      </c>
      <c r="Q1454" s="46">
        <f t="shared" si="250"/>
        <v>0</v>
      </c>
      <c r="R1454" s="15"/>
      <c r="S1454" s="3">
        <f t="shared" si="251"/>
        <v>6.8</v>
      </c>
      <c r="T1454" s="30" t="s">
        <v>2502</v>
      </c>
      <c r="U1454" s="5">
        <f t="shared" si="248"/>
        <v>123.75999999999999</v>
      </c>
      <c r="V1454" s="5">
        <f t="shared" si="249"/>
        <v>0</v>
      </c>
      <c r="W1454" s="5"/>
      <c r="X1454" s="3">
        <v>4.76</v>
      </c>
      <c r="Y1454" s="3">
        <f t="shared" si="254"/>
        <v>2.04</v>
      </c>
      <c r="Z1454" s="3">
        <f t="shared" si="252"/>
        <v>86.631999999999991</v>
      </c>
      <c r="AA1454">
        <v>4760</v>
      </c>
      <c r="AB1454" s="1">
        <f t="shared" si="245"/>
        <v>4.76</v>
      </c>
    </row>
    <row r="1455" spans="1:28" customFormat="1" ht="43.2" x14ac:dyDescent="0.3">
      <c r="A1455" s="3">
        <f t="shared" si="253"/>
        <v>1438</v>
      </c>
      <c r="B1455" s="4" t="s">
        <v>918</v>
      </c>
      <c r="C1455" s="3">
        <v>2</v>
      </c>
      <c r="D1455" s="3" t="s">
        <v>1567</v>
      </c>
      <c r="E1455" s="4" t="s">
        <v>1493</v>
      </c>
      <c r="F1455" s="3" t="s">
        <v>1426</v>
      </c>
      <c r="G1455" s="3" t="s">
        <v>2340</v>
      </c>
      <c r="H1455" s="3" t="s">
        <v>2468</v>
      </c>
      <c r="I1455" s="3" t="s">
        <v>2496</v>
      </c>
      <c r="J1455" s="3">
        <v>18.2</v>
      </c>
      <c r="K1455" s="3">
        <v>6800</v>
      </c>
      <c r="L1455" s="3" t="s">
        <v>25</v>
      </c>
      <c r="M1455" s="3">
        <v>1</v>
      </c>
      <c r="N1455" s="28">
        <f t="shared" si="246"/>
        <v>6.8</v>
      </c>
      <c r="O1455" s="28">
        <f t="shared" si="247"/>
        <v>123.75999999999999</v>
      </c>
      <c r="P1455" s="12">
        <v>0</v>
      </c>
      <c r="Q1455" s="46">
        <f t="shared" si="250"/>
        <v>0</v>
      </c>
      <c r="R1455" s="15"/>
      <c r="S1455" s="3">
        <f t="shared" si="251"/>
        <v>6.8</v>
      </c>
      <c r="T1455" s="30" t="s">
        <v>2502</v>
      </c>
      <c r="U1455" s="5">
        <f t="shared" si="248"/>
        <v>123.75999999999999</v>
      </c>
      <c r="V1455" s="5">
        <f t="shared" si="249"/>
        <v>0</v>
      </c>
      <c r="W1455" s="5"/>
      <c r="X1455" s="3">
        <v>4.76</v>
      </c>
      <c r="Y1455" s="3">
        <f t="shared" si="254"/>
        <v>2.04</v>
      </c>
      <c r="Z1455" s="3">
        <f t="shared" si="252"/>
        <v>86.631999999999991</v>
      </c>
      <c r="AA1455">
        <v>4760</v>
      </c>
      <c r="AB1455" s="1">
        <f t="shared" si="245"/>
        <v>4.76</v>
      </c>
    </row>
    <row r="1456" spans="1:28" customFormat="1" ht="43.2" x14ac:dyDescent="0.3">
      <c r="A1456" s="3">
        <f t="shared" si="253"/>
        <v>1439</v>
      </c>
      <c r="B1456" s="4" t="s">
        <v>918</v>
      </c>
      <c r="C1456" s="3">
        <v>2</v>
      </c>
      <c r="D1456" s="3" t="s">
        <v>1567</v>
      </c>
      <c r="E1456" s="4" t="s">
        <v>1494</v>
      </c>
      <c r="F1456" s="3" t="s">
        <v>1426</v>
      </c>
      <c r="G1456" s="3" t="s">
        <v>2340</v>
      </c>
      <c r="H1456" s="3" t="s">
        <v>2468</v>
      </c>
      <c r="I1456" s="3" t="s">
        <v>2496</v>
      </c>
      <c r="J1456" s="3">
        <v>18.2</v>
      </c>
      <c r="K1456" s="3">
        <v>6800</v>
      </c>
      <c r="L1456" s="3" t="s">
        <v>25</v>
      </c>
      <c r="M1456" s="3">
        <v>1</v>
      </c>
      <c r="N1456" s="28">
        <f t="shared" si="246"/>
        <v>6.8</v>
      </c>
      <c r="O1456" s="28">
        <f t="shared" si="247"/>
        <v>123.75999999999999</v>
      </c>
      <c r="P1456" s="12">
        <v>0</v>
      </c>
      <c r="Q1456" s="46">
        <f t="shared" si="250"/>
        <v>0</v>
      </c>
      <c r="R1456" s="15"/>
      <c r="S1456" s="3">
        <f t="shared" si="251"/>
        <v>6.8</v>
      </c>
      <c r="T1456" s="30" t="s">
        <v>2502</v>
      </c>
      <c r="U1456" s="5">
        <f t="shared" si="248"/>
        <v>123.75999999999999</v>
      </c>
      <c r="V1456" s="5">
        <f t="shared" si="249"/>
        <v>0</v>
      </c>
      <c r="W1456" s="5"/>
      <c r="X1456" s="3">
        <v>4.76</v>
      </c>
      <c r="Y1456" s="3">
        <f t="shared" si="254"/>
        <v>2.04</v>
      </c>
      <c r="Z1456" s="3">
        <f t="shared" si="252"/>
        <v>86.631999999999991</v>
      </c>
      <c r="AA1456">
        <v>4760</v>
      </c>
      <c r="AB1456" s="1">
        <f t="shared" si="245"/>
        <v>4.76</v>
      </c>
    </row>
    <row r="1457" spans="1:28" customFormat="1" ht="43.2" x14ac:dyDescent="0.3">
      <c r="A1457" s="3">
        <f t="shared" si="253"/>
        <v>1440</v>
      </c>
      <c r="B1457" s="4" t="s">
        <v>918</v>
      </c>
      <c r="C1457" s="3">
        <v>2</v>
      </c>
      <c r="D1457" s="3" t="s">
        <v>1567</v>
      </c>
      <c r="E1457" s="4" t="s">
        <v>1495</v>
      </c>
      <c r="F1457" s="3" t="s">
        <v>1426</v>
      </c>
      <c r="G1457" s="3" t="s">
        <v>2340</v>
      </c>
      <c r="H1457" s="3" t="s">
        <v>2468</v>
      </c>
      <c r="I1457" s="3" t="s">
        <v>2496</v>
      </c>
      <c r="J1457" s="3">
        <v>18.2</v>
      </c>
      <c r="K1457" s="3">
        <v>6800</v>
      </c>
      <c r="L1457" s="3" t="s">
        <v>25</v>
      </c>
      <c r="M1457" s="3">
        <v>1</v>
      </c>
      <c r="N1457" s="28">
        <f t="shared" si="246"/>
        <v>6.8</v>
      </c>
      <c r="O1457" s="28">
        <f t="shared" si="247"/>
        <v>123.75999999999999</v>
      </c>
      <c r="P1457" s="12">
        <v>0</v>
      </c>
      <c r="Q1457" s="46">
        <f t="shared" si="250"/>
        <v>0</v>
      </c>
      <c r="R1457" s="15"/>
      <c r="S1457" s="3">
        <f t="shared" si="251"/>
        <v>6.8</v>
      </c>
      <c r="T1457" s="30" t="s">
        <v>2502</v>
      </c>
      <c r="U1457" s="5">
        <f t="shared" si="248"/>
        <v>123.75999999999999</v>
      </c>
      <c r="V1457" s="5">
        <f t="shared" si="249"/>
        <v>0</v>
      </c>
      <c r="W1457" s="5"/>
      <c r="X1457" s="3">
        <v>4.76</v>
      </c>
      <c r="Y1457" s="3">
        <f t="shared" si="254"/>
        <v>2.04</v>
      </c>
      <c r="Z1457" s="3">
        <f t="shared" si="252"/>
        <v>86.631999999999991</v>
      </c>
      <c r="AA1457">
        <v>4760</v>
      </c>
      <c r="AB1457" s="1">
        <f t="shared" si="245"/>
        <v>4.76</v>
      </c>
    </row>
    <row r="1458" spans="1:28" customFormat="1" ht="43.2" x14ac:dyDescent="0.3">
      <c r="A1458" s="3">
        <f t="shared" si="253"/>
        <v>1441</v>
      </c>
      <c r="B1458" s="4" t="s">
        <v>918</v>
      </c>
      <c r="C1458" s="3">
        <v>2</v>
      </c>
      <c r="D1458" s="3" t="s">
        <v>1567</v>
      </c>
      <c r="E1458" s="4" t="s">
        <v>1496</v>
      </c>
      <c r="F1458" s="3" t="s">
        <v>1426</v>
      </c>
      <c r="G1458" s="3" t="s">
        <v>2340</v>
      </c>
      <c r="H1458" s="3" t="s">
        <v>2468</v>
      </c>
      <c r="I1458" s="3" t="s">
        <v>2496</v>
      </c>
      <c r="J1458" s="3">
        <v>18.2</v>
      </c>
      <c r="K1458" s="3">
        <v>6800</v>
      </c>
      <c r="L1458" s="3" t="s">
        <v>25</v>
      </c>
      <c r="M1458" s="3">
        <v>1</v>
      </c>
      <c r="N1458" s="28">
        <f t="shared" si="246"/>
        <v>6.8</v>
      </c>
      <c r="O1458" s="28">
        <f t="shared" si="247"/>
        <v>123.75999999999999</v>
      </c>
      <c r="P1458" s="12">
        <v>0</v>
      </c>
      <c r="Q1458" s="46">
        <f t="shared" si="250"/>
        <v>0</v>
      </c>
      <c r="R1458" s="15"/>
      <c r="S1458" s="3">
        <f t="shared" si="251"/>
        <v>6.8</v>
      </c>
      <c r="T1458" s="30" t="s">
        <v>2502</v>
      </c>
      <c r="U1458" s="5">
        <f t="shared" si="248"/>
        <v>123.75999999999999</v>
      </c>
      <c r="V1458" s="5">
        <f t="shared" si="249"/>
        <v>0</v>
      </c>
      <c r="W1458" s="5"/>
      <c r="X1458" s="3">
        <v>4.76</v>
      </c>
      <c r="Y1458" s="3">
        <f t="shared" si="254"/>
        <v>2.04</v>
      </c>
      <c r="Z1458" s="3">
        <f t="shared" si="252"/>
        <v>86.631999999999991</v>
      </c>
      <c r="AA1458">
        <v>4760</v>
      </c>
      <c r="AB1458" s="1">
        <f t="shared" si="245"/>
        <v>4.76</v>
      </c>
    </row>
    <row r="1459" spans="1:28" customFormat="1" ht="43.2" x14ac:dyDescent="0.3">
      <c r="A1459" s="3">
        <f t="shared" si="253"/>
        <v>1442</v>
      </c>
      <c r="B1459" s="4" t="s">
        <v>918</v>
      </c>
      <c r="C1459" s="3">
        <v>2</v>
      </c>
      <c r="D1459" s="3" t="s">
        <v>1567</v>
      </c>
      <c r="E1459" s="4" t="s">
        <v>1497</v>
      </c>
      <c r="F1459" s="3" t="s">
        <v>1426</v>
      </c>
      <c r="G1459" s="3" t="s">
        <v>2340</v>
      </c>
      <c r="H1459" s="3" t="s">
        <v>2468</v>
      </c>
      <c r="I1459" s="3" t="s">
        <v>2496</v>
      </c>
      <c r="J1459" s="3">
        <v>18.2</v>
      </c>
      <c r="K1459" s="3">
        <v>6800</v>
      </c>
      <c r="L1459" s="3" t="s">
        <v>25</v>
      </c>
      <c r="M1459" s="3">
        <v>1</v>
      </c>
      <c r="N1459" s="28">
        <f t="shared" si="246"/>
        <v>6.8</v>
      </c>
      <c r="O1459" s="28">
        <f t="shared" si="247"/>
        <v>123.75999999999999</v>
      </c>
      <c r="P1459" s="12">
        <v>0</v>
      </c>
      <c r="Q1459" s="46">
        <f t="shared" si="250"/>
        <v>0</v>
      </c>
      <c r="R1459" s="15"/>
      <c r="S1459" s="3">
        <f t="shared" si="251"/>
        <v>6.8</v>
      </c>
      <c r="T1459" s="30" t="s">
        <v>2502</v>
      </c>
      <c r="U1459" s="5">
        <f t="shared" si="248"/>
        <v>123.75999999999999</v>
      </c>
      <c r="V1459" s="5">
        <f t="shared" si="249"/>
        <v>0</v>
      </c>
      <c r="W1459" s="5"/>
      <c r="X1459" s="3">
        <v>4.76</v>
      </c>
      <c r="Y1459" s="3">
        <f t="shared" si="254"/>
        <v>2.04</v>
      </c>
      <c r="Z1459" s="3">
        <f t="shared" si="252"/>
        <v>86.631999999999991</v>
      </c>
      <c r="AA1459">
        <v>4760</v>
      </c>
      <c r="AB1459" s="1">
        <f t="shared" si="245"/>
        <v>4.76</v>
      </c>
    </row>
    <row r="1460" spans="1:28" customFormat="1" ht="43.2" x14ac:dyDescent="0.3">
      <c r="A1460" s="3">
        <f t="shared" si="253"/>
        <v>1443</v>
      </c>
      <c r="B1460" s="4" t="s">
        <v>918</v>
      </c>
      <c r="C1460" s="3">
        <v>2</v>
      </c>
      <c r="D1460" s="3" t="s">
        <v>1567</v>
      </c>
      <c r="E1460" s="4" t="s">
        <v>1498</v>
      </c>
      <c r="F1460" s="3" t="s">
        <v>1426</v>
      </c>
      <c r="G1460" s="3" t="s">
        <v>2340</v>
      </c>
      <c r="H1460" s="3" t="s">
        <v>2468</v>
      </c>
      <c r="I1460" s="3" t="s">
        <v>2496</v>
      </c>
      <c r="J1460" s="3">
        <v>18.2</v>
      </c>
      <c r="K1460" s="3">
        <v>6800</v>
      </c>
      <c r="L1460" s="3" t="s">
        <v>25</v>
      </c>
      <c r="M1460" s="3">
        <v>1</v>
      </c>
      <c r="N1460" s="28">
        <f t="shared" si="246"/>
        <v>6.8</v>
      </c>
      <c r="O1460" s="28">
        <f t="shared" si="247"/>
        <v>123.75999999999999</v>
      </c>
      <c r="P1460" s="12">
        <v>0</v>
      </c>
      <c r="Q1460" s="46">
        <f t="shared" si="250"/>
        <v>0</v>
      </c>
      <c r="R1460" s="15"/>
      <c r="S1460" s="3">
        <f t="shared" si="251"/>
        <v>6.8</v>
      </c>
      <c r="T1460" s="30" t="s">
        <v>2502</v>
      </c>
      <c r="U1460" s="5">
        <f t="shared" si="248"/>
        <v>123.75999999999999</v>
      </c>
      <c r="V1460" s="5">
        <f t="shared" si="249"/>
        <v>0</v>
      </c>
      <c r="W1460" s="5"/>
      <c r="X1460" s="3">
        <v>4.76</v>
      </c>
      <c r="Y1460" s="3">
        <f t="shared" si="254"/>
        <v>2.04</v>
      </c>
      <c r="Z1460" s="3">
        <f t="shared" si="252"/>
        <v>86.631999999999991</v>
      </c>
      <c r="AA1460">
        <v>4760</v>
      </c>
      <c r="AB1460" s="1">
        <f t="shared" si="245"/>
        <v>4.76</v>
      </c>
    </row>
    <row r="1461" spans="1:28" customFormat="1" ht="43.2" x14ac:dyDescent="0.3">
      <c r="A1461" s="3">
        <f t="shared" si="253"/>
        <v>1444</v>
      </c>
      <c r="B1461" s="4" t="s">
        <v>918</v>
      </c>
      <c r="C1461" s="3">
        <v>2</v>
      </c>
      <c r="D1461" s="3" t="s">
        <v>1567</v>
      </c>
      <c r="E1461" s="4" t="s">
        <v>1499</v>
      </c>
      <c r="F1461" s="3" t="s">
        <v>1426</v>
      </c>
      <c r="G1461" s="3" t="s">
        <v>2340</v>
      </c>
      <c r="H1461" s="3" t="s">
        <v>2468</v>
      </c>
      <c r="I1461" s="3" t="s">
        <v>2496</v>
      </c>
      <c r="J1461" s="3">
        <v>18.2</v>
      </c>
      <c r="K1461" s="3">
        <v>6800</v>
      </c>
      <c r="L1461" s="3" t="s">
        <v>25</v>
      </c>
      <c r="M1461" s="3">
        <v>1</v>
      </c>
      <c r="N1461" s="28">
        <f t="shared" si="246"/>
        <v>6.8</v>
      </c>
      <c r="O1461" s="28">
        <f t="shared" si="247"/>
        <v>123.75999999999999</v>
      </c>
      <c r="P1461" s="12">
        <v>0</v>
      </c>
      <c r="Q1461" s="46">
        <f t="shared" si="250"/>
        <v>0</v>
      </c>
      <c r="R1461" s="15"/>
      <c r="S1461" s="3">
        <f t="shared" si="251"/>
        <v>6.8</v>
      </c>
      <c r="T1461" s="30" t="s">
        <v>2502</v>
      </c>
      <c r="U1461" s="5">
        <f t="shared" si="248"/>
        <v>123.75999999999999</v>
      </c>
      <c r="V1461" s="5">
        <f t="shared" si="249"/>
        <v>0</v>
      </c>
      <c r="W1461" s="5"/>
      <c r="X1461" s="3">
        <v>4.76</v>
      </c>
      <c r="Y1461" s="3">
        <f t="shared" si="254"/>
        <v>2.04</v>
      </c>
      <c r="Z1461" s="3">
        <f t="shared" si="252"/>
        <v>86.631999999999991</v>
      </c>
      <c r="AA1461">
        <v>4760</v>
      </c>
      <c r="AB1461" s="1">
        <f t="shared" si="245"/>
        <v>4.76</v>
      </c>
    </row>
    <row r="1462" spans="1:28" customFormat="1" ht="43.2" x14ac:dyDescent="0.3">
      <c r="A1462" s="3">
        <f t="shared" si="253"/>
        <v>1445</v>
      </c>
      <c r="B1462" s="4" t="s">
        <v>918</v>
      </c>
      <c r="C1462" s="3">
        <v>2</v>
      </c>
      <c r="D1462" s="3" t="s">
        <v>1567</v>
      </c>
      <c r="E1462" s="4" t="s">
        <v>1500</v>
      </c>
      <c r="F1462" s="3" t="s">
        <v>1426</v>
      </c>
      <c r="G1462" s="3" t="s">
        <v>2340</v>
      </c>
      <c r="H1462" s="3" t="s">
        <v>2468</v>
      </c>
      <c r="I1462" s="3" t="s">
        <v>2496</v>
      </c>
      <c r="J1462" s="3">
        <v>18.2</v>
      </c>
      <c r="K1462" s="3">
        <v>6800</v>
      </c>
      <c r="L1462" s="3" t="s">
        <v>25</v>
      </c>
      <c r="M1462" s="3">
        <v>1</v>
      </c>
      <c r="N1462" s="28">
        <f t="shared" si="246"/>
        <v>6.8</v>
      </c>
      <c r="O1462" s="28">
        <f t="shared" si="247"/>
        <v>123.75999999999999</v>
      </c>
      <c r="P1462" s="12">
        <v>0</v>
      </c>
      <c r="Q1462" s="46">
        <f t="shared" si="250"/>
        <v>0</v>
      </c>
      <c r="R1462" s="15"/>
      <c r="S1462" s="3">
        <f t="shared" si="251"/>
        <v>6.8</v>
      </c>
      <c r="T1462" s="30" t="s">
        <v>2502</v>
      </c>
      <c r="U1462" s="5">
        <f t="shared" si="248"/>
        <v>123.75999999999999</v>
      </c>
      <c r="V1462" s="5">
        <f t="shared" si="249"/>
        <v>0</v>
      </c>
      <c r="W1462" s="5"/>
      <c r="X1462" s="3">
        <v>4.76</v>
      </c>
      <c r="Y1462" s="3">
        <f t="shared" si="254"/>
        <v>2.04</v>
      </c>
      <c r="Z1462" s="3">
        <f t="shared" si="252"/>
        <v>86.631999999999991</v>
      </c>
      <c r="AA1462">
        <v>4760</v>
      </c>
      <c r="AB1462" s="1">
        <f t="shared" si="245"/>
        <v>4.76</v>
      </c>
    </row>
    <row r="1463" spans="1:28" customFormat="1" ht="43.2" x14ac:dyDescent="0.3">
      <c r="A1463" s="3">
        <f t="shared" si="253"/>
        <v>1446</v>
      </c>
      <c r="B1463" s="4" t="s">
        <v>918</v>
      </c>
      <c r="C1463" s="3">
        <v>2</v>
      </c>
      <c r="D1463" s="3" t="s">
        <v>1567</v>
      </c>
      <c r="E1463" s="4" t="s">
        <v>1501</v>
      </c>
      <c r="F1463" s="3" t="s">
        <v>1426</v>
      </c>
      <c r="G1463" s="3" t="s">
        <v>2340</v>
      </c>
      <c r="H1463" s="3" t="s">
        <v>2468</v>
      </c>
      <c r="I1463" s="3" t="s">
        <v>2496</v>
      </c>
      <c r="J1463" s="3">
        <v>18.2</v>
      </c>
      <c r="K1463" s="3">
        <v>6800</v>
      </c>
      <c r="L1463" s="3" t="s">
        <v>25</v>
      </c>
      <c r="M1463" s="3">
        <v>1</v>
      </c>
      <c r="N1463" s="28">
        <f t="shared" si="246"/>
        <v>6.8</v>
      </c>
      <c r="O1463" s="28">
        <f t="shared" si="247"/>
        <v>123.75999999999999</v>
      </c>
      <c r="P1463" s="12">
        <v>0</v>
      </c>
      <c r="Q1463" s="46">
        <f t="shared" si="250"/>
        <v>0</v>
      </c>
      <c r="R1463" s="15"/>
      <c r="S1463" s="3">
        <f t="shared" si="251"/>
        <v>6.8</v>
      </c>
      <c r="T1463" s="30" t="s">
        <v>2502</v>
      </c>
      <c r="U1463" s="5">
        <f t="shared" si="248"/>
        <v>123.75999999999999</v>
      </c>
      <c r="V1463" s="5">
        <f t="shared" si="249"/>
        <v>0</v>
      </c>
      <c r="W1463" s="5"/>
      <c r="X1463" s="3">
        <v>4.76</v>
      </c>
      <c r="Y1463" s="3">
        <f t="shared" si="254"/>
        <v>2.04</v>
      </c>
      <c r="Z1463" s="3">
        <f t="shared" si="252"/>
        <v>86.631999999999991</v>
      </c>
      <c r="AA1463">
        <v>4760</v>
      </c>
      <c r="AB1463" s="1">
        <f t="shared" si="245"/>
        <v>4.76</v>
      </c>
    </row>
    <row r="1464" spans="1:28" customFormat="1" ht="43.2" x14ac:dyDescent="0.3">
      <c r="A1464" s="3">
        <f t="shared" si="253"/>
        <v>1447</v>
      </c>
      <c r="B1464" s="4" t="s">
        <v>918</v>
      </c>
      <c r="C1464" s="3">
        <v>2</v>
      </c>
      <c r="D1464" s="3" t="s">
        <v>1567</v>
      </c>
      <c r="E1464" s="4" t="s">
        <v>1501</v>
      </c>
      <c r="F1464" s="3" t="s">
        <v>1426</v>
      </c>
      <c r="G1464" s="3" t="s">
        <v>2340</v>
      </c>
      <c r="H1464" s="3" t="s">
        <v>2468</v>
      </c>
      <c r="I1464" s="3" t="s">
        <v>2496</v>
      </c>
      <c r="J1464" s="3">
        <v>18.2</v>
      </c>
      <c r="K1464" s="3">
        <v>6800</v>
      </c>
      <c r="L1464" s="3" t="s">
        <v>25</v>
      </c>
      <c r="M1464" s="3">
        <v>1</v>
      </c>
      <c r="N1464" s="28">
        <f t="shared" si="246"/>
        <v>6.8</v>
      </c>
      <c r="O1464" s="28">
        <f t="shared" si="247"/>
        <v>123.75999999999999</v>
      </c>
      <c r="P1464" s="12">
        <v>0</v>
      </c>
      <c r="Q1464" s="46">
        <f t="shared" si="250"/>
        <v>0</v>
      </c>
      <c r="R1464" s="15"/>
      <c r="S1464" s="3">
        <f t="shared" si="251"/>
        <v>6.8</v>
      </c>
      <c r="T1464" s="30" t="s">
        <v>2502</v>
      </c>
      <c r="U1464" s="5">
        <f t="shared" si="248"/>
        <v>123.75999999999999</v>
      </c>
      <c r="V1464" s="5">
        <f t="shared" si="249"/>
        <v>0</v>
      </c>
      <c r="W1464" s="5"/>
      <c r="X1464" s="3">
        <v>4.76</v>
      </c>
      <c r="Y1464" s="3">
        <f t="shared" si="254"/>
        <v>2.04</v>
      </c>
      <c r="Z1464" s="3">
        <f t="shared" si="252"/>
        <v>86.631999999999991</v>
      </c>
      <c r="AA1464">
        <v>4760</v>
      </c>
      <c r="AB1464" s="1">
        <f t="shared" si="245"/>
        <v>4.76</v>
      </c>
    </row>
    <row r="1465" spans="1:28" customFormat="1" ht="43.2" x14ac:dyDescent="0.3">
      <c r="A1465" s="3">
        <f t="shared" si="253"/>
        <v>1448</v>
      </c>
      <c r="B1465" s="4" t="s">
        <v>1502</v>
      </c>
      <c r="C1465" s="3">
        <v>3</v>
      </c>
      <c r="D1465" s="3" t="s">
        <v>1569</v>
      </c>
      <c r="E1465" s="4" t="s">
        <v>1503</v>
      </c>
      <c r="F1465" s="3" t="s">
        <v>1426</v>
      </c>
      <c r="G1465" s="3" t="s">
        <v>2340</v>
      </c>
      <c r="H1465" s="3" t="s">
        <v>2468</v>
      </c>
      <c r="I1465" s="3" t="s">
        <v>2496</v>
      </c>
      <c r="J1465" s="3">
        <v>18.2</v>
      </c>
      <c r="K1465" s="3">
        <f t="shared" ref="K1465:K1470" si="255">4500-440</f>
        <v>4060</v>
      </c>
      <c r="L1465" s="3" t="s">
        <v>25</v>
      </c>
      <c r="M1465" s="3">
        <v>1</v>
      </c>
      <c r="N1465" s="28">
        <f t="shared" si="246"/>
        <v>4.0599999999999996</v>
      </c>
      <c r="O1465" s="28">
        <f t="shared" si="247"/>
        <v>73.891999999999996</v>
      </c>
      <c r="P1465" s="12">
        <v>0</v>
      </c>
      <c r="Q1465" s="46">
        <f t="shared" si="250"/>
        <v>0</v>
      </c>
      <c r="R1465" s="15"/>
      <c r="S1465" s="3">
        <f t="shared" si="251"/>
        <v>4.0599999999999996</v>
      </c>
      <c r="T1465" s="30" t="s">
        <v>2502</v>
      </c>
      <c r="U1465" s="5">
        <f t="shared" si="248"/>
        <v>73.891999999999996</v>
      </c>
      <c r="V1465" s="5">
        <f t="shared" si="249"/>
        <v>0</v>
      </c>
      <c r="W1465" s="5"/>
      <c r="X1465" s="3">
        <v>0.60899999999999999</v>
      </c>
      <c r="Y1465" s="3">
        <f t="shared" si="254"/>
        <v>3.4509999999999996</v>
      </c>
      <c r="Z1465" s="3">
        <f t="shared" si="252"/>
        <v>11.0838</v>
      </c>
      <c r="AA1465">
        <v>609</v>
      </c>
      <c r="AB1465" s="1">
        <f t="shared" ref="AB1465:AB1528" si="256">AA1465/1000</f>
        <v>0.60899999999999999</v>
      </c>
    </row>
    <row r="1466" spans="1:28" customFormat="1" ht="43.2" x14ac:dyDescent="0.3">
      <c r="A1466" s="3">
        <f t="shared" si="253"/>
        <v>1449</v>
      </c>
      <c r="B1466" s="4" t="s">
        <v>1502</v>
      </c>
      <c r="C1466" s="3">
        <v>3</v>
      </c>
      <c r="D1466" s="3" t="s">
        <v>1569</v>
      </c>
      <c r="E1466" s="4" t="s">
        <v>1504</v>
      </c>
      <c r="F1466" s="3" t="s">
        <v>1426</v>
      </c>
      <c r="G1466" s="3" t="s">
        <v>2340</v>
      </c>
      <c r="H1466" s="3" t="s">
        <v>2468</v>
      </c>
      <c r="I1466" s="3" t="s">
        <v>2496</v>
      </c>
      <c r="J1466" s="3">
        <v>18.2</v>
      </c>
      <c r="K1466" s="3">
        <f t="shared" si="255"/>
        <v>4060</v>
      </c>
      <c r="L1466" s="3" t="s">
        <v>25</v>
      </c>
      <c r="M1466" s="3">
        <v>1</v>
      </c>
      <c r="N1466" s="28">
        <f t="shared" si="246"/>
        <v>4.0599999999999996</v>
      </c>
      <c r="O1466" s="28">
        <f t="shared" si="247"/>
        <v>73.891999999999996</v>
      </c>
      <c r="P1466" s="12">
        <v>0</v>
      </c>
      <c r="Q1466" s="46">
        <f t="shared" si="250"/>
        <v>0</v>
      </c>
      <c r="R1466" s="15"/>
      <c r="S1466" s="3">
        <f t="shared" si="251"/>
        <v>4.0599999999999996</v>
      </c>
      <c r="T1466" s="30" t="s">
        <v>2502</v>
      </c>
      <c r="U1466" s="5">
        <f t="shared" si="248"/>
        <v>73.891999999999996</v>
      </c>
      <c r="V1466" s="5">
        <f t="shared" si="249"/>
        <v>0</v>
      </c>
      <c r="W1466" s="5"/>
      <c r="X1466" s="3">
        <v>0.40600000000000003</v>
      </c>
      <c r="Y1466" s="3">
        <f t="shared" si="254"/>
        <v>3.6539999999999995</v>
      </c>
      <c r="Z1466" s="3">
        <f t="shared" si="252"/>
        <v>7.3892000000000007</v>
      </c>
      <c r="AA1466">
        <v>406</v>
      </c>
      <c r="AB1466" s="1">
        <f t="shared" si="256"/>
        <v>0.40600000000000003</v>
      </c>
    </row>
    <row r="1467" spans="1:28" customFormat="1" ht="43.2" x14ac:dyDescent="0.3">
      <c r="A1467" s="3">
        <f t="shared" si="253"/>
        <v>1450</v>
      </c>
      <c r="B1467" s="4" t="s">
        <v>1502</v>
      </c>
      <c r="C1467" s="3">
        <v>3</v>
      </c>
      <c r="D1467" s="3" t="s">
        <v>1569</v>
      </c>
      <c r="E1467" s="4" t="s">
        <v>1505</v>
      </c>
      <c r="F1467" s="3" t="s">
        <v>1426</v>
      </c>
      <c r="G1467" s="3" t="s">
        <v>2340</v>
      </c>
      <c r="H1467" s="3" t="s">
        <v>2468</v>
      </c>
      <c r="I1467" s="3" t="s">
        <v>2496</v>
      </c>
      <c r="J1467" s="3">
        <v>18.2</v>
      </c>
      <c r="K1467" s="3">
        <f t="shared" si="255"/>
        <v>4060</v>
      </c>
      <c r="L1467" s="3" t="s">
        <v>25</v>
      </c>
      <c r="M1467" s="3">
        <v>1</v>
      </c>
      <c r="N1467" s="28">
        <f t="shared" si="246"/>
        <v>4.0599999999999996</v>
      </c>
      <c r="O1467" s="28">
        <f t="shared" si="247"/>
        <v>73.891999999999996</v>
      </c>
      <c r="P1467" s="12">
        <v>0</v>
      </c>
      <c r="Q1467" s="46">
        <f t="shared" si="250"/>
        <v>0</v>
      </c>
      <c r="R1467" s="15"/>
      <c r="S1467" s="3">
        <f t="shared" si="251"/>
        <v>4.0599999999999996</v>
      </c>
      <c r="T1467" s="30" t="s">
        <v>2502</v>
      </c>
      <c r="U1467" s="5">
        <f t="shared" si="248"/>
        <v>73.891999999999996</v>
      </c>
      <c r="V1467" s="5">
        <f t="shared" si="249"/>
        <v>0</v>
      </c>
      <c r="W1467" s="5"/>
      <c r="X1467" s="3">
        <v>0.40600000000000003</v>
      </c>
      <c r="Y1467" s="3">
        <f t="shared" si="254"/>
        <v>3.6539999999999995</v>
      </c>
      <c r="Z1467" s="3">
        <f t="shared" si="252"/>
        <v>7.3892000000000007</v>
      </c>
      <c r="AA1467">
        <v>406</v>
      </c>
      <c r="AB1467" s="1">
        <f t="shared" si="256"/>
        <v>0.40600000000000003</v>
      </c>
    </row>
    <row r="1468" spans="1:28" customFormat="1" ht="43.2" x14ac:dyDescent="0.3">
      <c r="A1468" s="3">
        <f t="shared" si="253"/>
        <v>1451</v>
      </c>
      <c r="B1468" s="4" t="s">
        <v>1502</v>
      </c>
      <c r="C1468" s="3">
        <v>3</v>
      </c>
      <c r="D1468" s="3" t="s">
        <v>1569</v>
      </c>
      <c r="E1468" s="4" t="s">
        <v>1506</v>
      </c>
      <c r="F1468" s="3" t="s">
        <v>1426</v>
      </c>
      <c r="G1468" s="3" t="s">
        <v>2340</v>
      </c>
      <c r="H1468" s="3" t="s">
        <v>2468</v>
      </c>
      <c r="I1468" s="3" t="s">
        <v>2496</v>
      </c>
      <c r="J1468" s="3">
        <v>18.2</v>
      </c>
      <c r="K1468" s="3">
        <f t="shared" si="255"/>
        <v>4060</v>
      </c>
      <c r="L1468" s="3" t="s">
        <v>25</v>
      </c>
      <c r="M1468" s="3">
        <v>1</v>
      </c>
      <c r="N1468" s="28">
        <f t="shared" si="246"/>
        <v>4.0599999999999996</v>
      </c>
      <c r="O1468" s="28">
        <f t="shared" si="247"/>
        <v>73.891999999999996</v>
      </c>
      <c r="P1468" s="12">
        <v>0</v>
      </c>
      <c r="Q1468" s="46">
        <f t="shared" si="250"/>
        <v>0</v>
      </c>
      <c r="R1468" s="15"/>
      <c r="S1468" s="3">
        <f t="shared" si="251"/>
        <v>4.0599999999999996</v>
      </c>
      <c r="T1468" s="30" t="s">
        <v>2502</v>
      </c>
      <c r="U1468" s="5">
        <f t="shared" si="248"/>
        <v>73.891999999999996</v>
      </c>
      <c r="V1468" s="5">
        <f t="shared" si="249"/>
        <v>0</v>
      </c>
      <c r="W1468" s="5"/>
      <c r="X1468" s="3">
        <v>0.40600000000000003</v>
      </c>
      <c r="Y1468" s="3">
        <f t="shared" si="254"/>
        <v>3.6539999999999995</v>
      </c>
      <c r="Z1468" s="3">
        <f t="shared" si="252"/>
        <v>7.3892000000000007</v>
      </c>
      <c r="AA1468">
        <v>406</v>
      </c>
      <c r="AB1468" s="1">
        <f t="shared" si="256"/>
        <v>0.40600000000000003</v>
      </c>
    </row>
    <row r="1469" spans="1:28" customFormat="1" ht="43.2" x14ac:dyDescent="0.3">
      <c r="A1469" s="3">
        <f t="shared" si="253"/>
        <v>1452</v>
      </c>
      <c r="B1469" s="4" t="s">
        <v>1502</v>
      </c>
      <c r="C1469" s="3">
        <v>3</v>
      </c>
      <c r="D1469" s="3" t="s">
        <v>1569</v>
      </c>
      <c r="E1469" s="4" t="s">
        <v>1507</v>
      </c>
      <c r="F1469" s="3" t="s">
        <v>1426</v>
      </c>
      <c r="G1469" s="3" t="s">
        <v>2340</v>
      </c>
      <c r="H1469" s="3" t="s">
        <v>2468</v>
      </c>
      <c r="I1469" s="3" t="s">
        <v>2496</v>
      </c>
      <c r="J1469" s="3">
        <v>18.2</v>
      </c>
      <c r="K1469" s="3">
        <f t="shared" si="255"/>
        <v>4060</v>
      </c>
      <c r="L1469" s="3" t="s">
        <v>25</v>
      </c>
      <c r="M1469" s="3">
        <v>1</v>
      </c>
      <c r="N1469" s="28">
        <f t="shared" si="246"/>
        <v>4.0599999999999996</v>
      </c>
      <c r="O1469" s="28">
        <f t="shared" si="247"/>
        <v>73.891999999999996</v>
      </c>
      <c r="P1469" s="12">
        <v>0</v>
      </c>
      <c r="Q1469" s="46">
        <f t="shared" si="250"/>
        <v>0</v>
      </c>
      <c r="R1469" s="15"/>
      <c r="S1469" s="3">
        <f t="shared" si="251"/>
        <v>4.0599999999999996</v>
      </c>
      <c r="T1469" s="30" t="s">
        <v>2502</v>
      </c>
      <c r="U1469" s="5">
        <f t="shared" si="248"/>
        <v>73.891999999999996</v>
      </c>
      <c r="V1469" s="5">
        <f t="shared" si="249"/>
        <v>0</v>
      </c>
      <c r="W1469" s="5"/>
      <c r="X1469" s="3">
        <v>0.40600000000000003</v>
      </c>
      <c r="Y1469" s="3">
        <f t="shared" si="254"/>
        <v>3.6539999999999995</v>
      </c>
      <c r="Z1469" s="3">
        <f t="shared" si="252"/>
        <v>7.3892000000000007</v>
      </c>
      <c r="AA1469">
        <v>406</v>
      </c>
      <c r="AB1469" s="1">
        <f t="shared" si="256"/>
        <v>0.40600000000000003</v>
      </c>
    </row>
    <row r="1470" spans="1:28" customFormat="1" ht="43.2" x14ac:dyDescent="0.3">
      <c r="A1470" s="3">
        <f t="shared" si="253"/>
        <v>1453</v>
      </c>
      <c r="B1470" s="4" t="s">
        <v>1502</v>
      </c>
      <c r="C1470" s="3">
        <v>3</v>
      </c>
      <c r="D1470" s="3" t="s">
        <v>1569</v>
      </c>
      <c r="E1470" s="4" t="s">
        <v>1508</v>
      </c>
      <c r="F1470" s="3" t="s">
        <v>1426</v>
      </c>
      <c r="G1470" s="3" t="s">
        <v>2340</v>
      </c>
      <c r="H1470" s="3" t="s">
        <v>2468</v>
      </c>
      <c r="I1470" s="3" t="s">
        <v>2496</v>
      </c>
      <c r="J1470" s="3">
        <v>18.2</v>
      </c>
      <c r="K1470" s="3">
        <f t="shared" si="255"/>
        <v>4060</v>
      </c>
      <c r="L1470" s="3" t="s">
        <v>25</v>
      </c>
      <c r="M1470" s="3">
        <v>1</v>
      </c>
      <c r="N1470" s="28">
        <f t="shared" si="246"/>
        <v>4.0599999999999996</v>
      </c>
      <c r="O1470" s="28">
        <f t="shared" si="247"/>
        <v>73.891999999999996</v>
      </c>
      <c r="P1470" s="12">
        <v>0</v>
      </c>
      <c r="Q1470" s="46">
        <f t="shared" si="250"/>
        <v>0</v>
      </c>
      <c r="R1470" s="15"/>
      <c r="S1470" s="3">
        <f t="shared" si="251"/>
        <v>4.0599999999999996</v>
      </c>
      <c r="T1470" s="30" t="s">
        <v>2502</v>
      </c>
      <c r="U1470" s="5">
        <f t="shared" si="248"/>
        <v>73.891999999999996</v>
      </c>
      <c r="V1470" s="5">
        <f t="shared" si="249"/>
        <v>0</v>
      </c>
      <c r="W1470" s="5"/>
      <c r="X1470" s="3">
        <v>0.40600000000000003</v>
      </c>
      <c r="Y1470" s="3">
        <f t="shared" si="254"/>
        <v>3.6539999999999995</v>
      </c>
      <c r="Z1470" s="3">
        <f t="shared" si="252"/>
        <v>7.3892000000000007</v>
      </c>
      <c r="AA1470">
        <v>406</v>
      </c>
      <c r="AB1470" s="1">
        <f t="shared" si="256"/>
        <v>0.40600000000000003</v>
      </c>
    </row>
    <row r="1471" spans="1:28" customFormat="1" ht="43.2" x14ac:dyDescent="0.3">
      <c r="A1471" s="3">
        <f t="shared" si="253"/>
        <v>1454</v>
      </c>
      <c r="B1471" s="4" t="s">
        <v>1502</v>
      </c>
      <c r="C1471" s="3">
        <v>3</v>
      </c>
      <c r="D1471" s="3" t="s">
        <v>1569</v>
      </c>
      <c r="E1471" s="4" t="s">
        <v>1509</v>
      </c>
      <c r="F1471" s="3" t="s">
        <v>1426</v>
      </c>
      <c r="G1471" s="3" t="s">
        <v>2340</v>
      </c>
      <c r="H1471" s="3" t="s">
        <v>2468</v>
      </c>
      <c r="I1471" s="3" t="s">
        <v>2496</v>
      </c>
      <c r="J1471" s="3">
        <v>18.2</v>
      </c>
      <c r="K1471" s="3">
        <f>6500-440</f>
        <v>6060</v>
      </c>
      <c r="L1471" s="3" t="s">
        <v>25</v>
      </c>
      <c r="M1471" s="3">
        <v>1</v>
      </c>
      <c r="N1471" s="28">
        <f t="shared" si="246"/>
        <v>6.06</v>
      </c>
      <c r="O1471" s="28">
        <f t="shared" si="247"/>
        <v>110.29199999999999</v>
      </c>
      <c r="P1471" s="12">
        <v>0</v>
      </c>
      <c r="Q1471" s="46">
        <f t="shared" si="250"/>
        <v>0</v>
      </c>
      <c r="R1471" s="15"/>
      <c r="S1471" s="3">
        <f t="shared" si="251"/>
        <v>6.06</v>
      </c>
      <c r="T1471" s="30" t="s">
        <v>2502</v>
      </c>
      <c r="U1471" s="5">
        <f t="shared" si="248"/>
        <v>110.29199999999999</v>
      </c>
      <c r="V1471" s="5">
        <f t="shared" si="249"/>
        <v>0</v>
      </c>
      <c r="W1471" s="5"/>
      <c r="X1471" s="3">
        <v>0.60599999999999998</v>
      </c>
      <c r="Y1471" s="3">
        <f t="shared" si="254"/>
        <v>5.4539999999999997</v>
      </c>
      <c r="Z1471" s="3">
        <f t="shared" si="252"/>
        <v>11.029199999999999</v>
      </c>
      <c r="AA1471">
        <v>606</v>
      </c>
      <c r="AB1471" s="1">
        <f t="shared" si="256"/>
        <v>0.60599999999999998</v>
      </c>
    </row>
    <row r="1472" spans="1:28" customFormat="1" ht="43.2" x14ac:dyDescent="0.3">
      <c r="A1472" s="3">
        <f t="shared" si="253"/>
        <v>1455</v>
      </c>
      <c r="B1472" s="4" t="s">
        <v>1502</v>
      </c>
      <c r="C1472" s="3">
        <v>3</v>
      </c>
      <c r="D1472" s="3" t="s">
        <v>1569</v>
      </c>
      <c r="E1472" s="4" t="s">
        <v>1510</v>
      </c>
      <c r="F1472" s="3" t="s">
        <v>1426</v>
      </c>
      <c r="G1472" s="3" t="s">
        <v>2340</v>
      </c>
      <c r="H1472" s="3" t="s">
        <v>2468</v>
      </c>
      <c r="I1472" s="3" t="s">
        <v>2496</v>
      </c>
      <c r="J1472" s="3">
        <v>18.2</v>
      </c>
      <c r="K1472" s="3">
        <f>6500-440</f>
        <v>6060</v>
      </c>
      <c r="L1472" s="3" t="s">
        <v>25</v>
      </c>
      <c r="M1472" s="3">
        <v>1</v>
      </c>
      <c r="N1472" s="28">
        <f t="shared" si="246"/>
        <v>6.06</v>
      </c>
      <c r="O1472" s="28">
        <f t="shared" si="247"/>
        <v>110.29199999999999</v>
      </c>
      <c r="P1472" s="12">
        <v>0</v>
      </c>
      <c r="Q1472" s="46">
        <f t="shared" si="250"/>
        <v>0</v>
      </c>
      <c r="R1472" s="15"/>
      <c r="S1472" s="3">
        <f t="shared" si="251"/>
        <v>6.06</v>
      </c>
      <c r="T1472" s="30" t="s">
        <v>2502</v>
      </c>
      <c r="U1472" s="5">
        <f t="shared" si="248"/>
        <v>110.29199999999999</v>
      </c>
      <c r="V1472" s="5">
        <f t="shared" si="249"/>
        <v>0</v>
      </c>
      <c r="W1472" s="5"/>
      <c r="X1472" s="3">
        <v>0.60599999999999998</v>
      </c>
      <c r="Y1472" s="3">
        <f t="shared" si="254"/>
        <v>5.4539999999999997</v>
      </c>
      <c r="Z1472" s="3">
        <f t="shared" si="252"/>
        <v>11.029199999999999</v>
      </c>
      <c r="AA1472">
        <v>606</v>
      </c>
      <c r="AB1472" s="1">
        <f t="shared" si="256"/>
        <v>0.60599999999999998</v>
      </c>
    </row>
    <row r="1473" spans="1:28" customFormat="1" ht="43.2" x14ac:dyDescent="0.3">
      <c r="A1473" s="3">
        <f t="shared" si="253"/>
        <v>1456</v>
      </c>
      <c r="B1473" s="4" t="s">
        <v>2356</v>
      </c>
      <c r="C1473" s="3">
        <v>3</v>
      </c>
      <c r="D1473" s="3" t="s">
        <v>1569</v>
      </c>
      <c r="E1473" s="4" t="s">
        <v>2350</v>
      </c>
      <c r="F1473" s="3" t="s">
        <v>35</v>
      </c>
      <c r="G1473" s="7" t="s">
        <v>2346</v>
      </c>
      <c r="H1473" s="7" t="s">
        <v>2467</v>
      </c>
      <c r="I1473" s="7" t="s">
        <v>2496</v>
      </c>
      <c r="J1473" s="7">
        <v>49.9</v>
      </c>
      <c r="K1473" s="3">
        <v>6700</v>
      </c>
      <c r="L1473" s="3" t="s">
        <v>25</v>
      </c>
      <c r="M1473" s="3">
        <v>1</v>
      </c>
      <c r="N1473" s="28">
        <f t="shared" si="246"/>
        <v>6.7</v>
      </c>
      <c r="O1473" s="28">
        <f t="shared" si="247"/>
        <v>334.33</v>
      </c>
      <c r="P1473" s="12">
        <v>0</v>
      </c>
      <c r="Q1473" s="46">
        <f t="shared" si="250"/>
        <v>0</v>
      </c>
      <c r="R1473" s="15"/>
      <c r="S1473" s="3">
        <f t="shared" si="251"/>
        <v>6.7</v>
      </c>
      <c r="T1473" s="30" t="s">
        <v>2502</v>
      </c>
      <c r="U1473" s="29">
        <f t="shared" si="248"/>
        <v>334.33</v>
      </c>
      <c r="V1473" s="29">
        <f t="shared" si="249"/>
        <v>0</v>
      </c>
      <c r="W1473" s="5"/>
      <c r="X1473" s="3">
        <v>0.6</v>
      </c>
      <c r="Y1473" s="3">
        <f t="shared" si="254"/>
        <v>6.1000000000000005</v>
      </c>
      <c r="Z1473" s="3">
        <f t="shared" si="252"/>
        <v>29.939999999999998</v>
      </c>
      <c r="AA1473">
        <v>600</v>
      </c>
      <c r="AB1473" s="1">
        <f t="shared" si="256"/>
        <v>0.6</v>
      </c>
    </row>
    <row r="1474" spans="1:28" customFormat="1" ht="43.2" x14ac:dyDescent="0.3">
      <c r="A1474" s="3">
        <f t="shared" si="253"/>
        <v>1457</v>
      </c>
      <c r="B1474" s="4" t="s">
        <v>2356</v>
      </c>
      <c r="C1474" s="3">
        <v>3</v>
      </c>
      <c r="D1474" s="3" t="s">
        <v>1569</v>
      </c>
      <c r="E1474" s="4" t="s">
        <v>2351</v>
      </c>
      <c r="F1474" s="3" t="s">
        <v>31</v>
      </c>
      <c r="G1474" s="3" t="s">
        <v>2308</v>
      </c>
      <c r="H1474" s="3" t="s">
        <v>2473</v>
      </c>
      <c r="I1474" s="3" t="s">
        <v>2496</v>
      </c>
      <c r="J1474" s="3">
        <v>56.8</v>
      </c>
      <c r="K1474" s="3">
        <v>7100</v>
      </c>
      <c r="L1474" s="3" t="s">
        <v>25</v>
      </c>
      <c r="M1474" s="3">
        <v>1</v>
      </c>
      <c r="N1474" s="28">
        <f t="shared" si="246"/>
        <v>7.1</v>
      </c>
      <c r="O1474" s="40">
        <f t="shared" si="247"/>
        <v>403.28</v>
      </c>
      <c r="P1474" s="12">
        <v>0</v>
      </c>
      <c r="Q1474" s="46">
        <f t="shared" si="250"/>
        <v>0</v>
      </c>
      <c r="R1474" s="15"/>
      <c r="S1474" s="3">
        <f t="shared" si="251"/>
        <v>7.1</v>
      </c>
      <c r="T1474" s="30" t="s">
        <v>2502</v>
      </c>
      <c r="U1474" s="41">
        <f t="shared" si="248"/>
        <v>403.28</v>
      </c>
      <c r="V1474" s="41">
        <f t="shared" si="249"/>
        <v>0</v>
      </c>
      <c r="W1474" s="5"/>
      <c r="X1474" s="3">
        <v>0.6</v>
      </c>
      <c r="Y1474" s="3">
        <f t="shared" si="254"/>
        <v>6.5</v>
      </c>
      <c r="Z1474" s="3">
        <f t="shared" si="252"/>
        <v>34.08</v>
      </c>
      <c r="AA1474">
        <v>600</v>
      </c>
      <c r="AB1474" s="1">
        <f t="shared" si="256"/>
        <v>0.6</v>
      </c>
    </row>
    <row r="1475" spans="1:28" customFormat="1" ht="43.2" x14ac:dyDescent="0.3">
      <c r="A1475" s="3">
        <f t="shared" si="253"/>
        <v>1458</v>
      </c>
      <c r="B1475" s="4" t="s">
        <v>2356</v>
      </c>
      <c r="C1475" s="3">
        <v>3</v>
      </c>
      <c r="D1475" s="3" t="s">
        <v>1569</v>
      </c>
      <c r="E1475" s="4" t="s">
        <v>2352</v>
      </c>
      <c r="F1475" s="3" t="s">
        <v>6</v>
      </c>
      <c r="G1475" s="7" t="s">
        <v>2344</v>
      </c>
      <c r="H1475" s="7" t="s">
        <v>2467</v>
      </c>
      <c r="I1475" s="7" t="s">
        <v>2496</v>
      </c>
      <c r="J1475" s="7">
        <v>49.9</v>
      </c>
      <c r="K1475" s="3">
        <v>9300</v>
      </c>
      <c r="L1475" s="3" t="s">
        <v>25</v>
      </c>
      <c r="M1475" s="3">
        <v>1</v>
      </c>
      <c r="N1475" s="28">
        <f t="shared" si="246"/>
        <v>9.3000000000000007</v>
      </c>
      <c r="O1475" s="28">
        <f t="shared" si="247"/>
        <v>464.07000000000005</v>
      </c>
      <c r="P1475" s="12">
        <v>0</v>
      </c>
      <c r="Q1475" s="46">
        <f t="shared" si="250"/>
        <v>0</v>
      </c>
      <c r="R1475" s="15"/>
      <c r="S1475" s="3">
        <f t="shared" si="251"/>
        <v>9.3000000000000007</v>
      </c>
      <c r="T1475" s="30" t="s">
        <v>2502</v>
      </c>
      <c r="U1475" s="29">
        <f t="shared" si="248"/>
        <v>464.07000000000005</v>
      </c>
      <c r="V1475" s="29">
        <f t="shared" si="249"/>
        <v>0</v>
      </c>
      <c r="W1475" s="5"/>
      <c r="X1475" s="3">
        <v>0.3</v>
      </c>
      <c r="Y1475" s="3">
        <f t="shared" si="254"/>
        <v>9</v>
      </c>
      <c r="Z1475" s="3">
        <f t="shared" si="252"/>
        <v>14.969999999999999</v>
      </c>
      <c r="AA1475">
        <v>300</v>
      </c>
      <c r="AB1475" s="1">
        <f t="shared" si="256"/>
        <v>0.3</v>
      </c>
    </row>
    <row r="1476" spans="1:28" customFormat="1" ht="43.2" x14ac:dyDescent="0.3">
      <c r="A1476" s="3">
        <f t="shared" si="253"/>
        <v>1459</v>
      </c>
      <c r="B1476" s="4" t="s">
        <v>2356</v>
      </c>
      <c r="C1476" s="3">
        <v>3</v>
      </c>
      <c r="D1476" s="3" t="s">
        <v>1569</v>
      </c>
      <c r="E1476" s="4" t="s">
        <v>2353</v>
      </c>
      <c r="F1476" s="3" t="s">
        <v>31</v>
      </c>
      <c r="G1476" s="3" t="s">
        <v>2308</v>
      </c>
      <c r="H1476" s="3" t="s">
        <v>2473</v>
      </c>
      <c r="I1476" s="3" t="s">
        <v>2496</v>
      </c>
      <c r="J1476" s="3">
        <v>56.8</v>
      </c>
      <c r="K1476" s="3">
        <v>8300</v>
      </c>
      <c r="L1476" s="3" t="s">
        <v>25</v>
      </c>
      <c r="M1476" s="3">
        <v>1</v>
      </c>
      <c r="N1476" s="28">
        <f t="shared" si="246"/>
        <v>8.3000000000000007</v>
      </c>
      <c r="O1476" s="40">
        <f t="shared" si="247"/>
        <v>471.44</v>
      </c>
      <c r="P1476" s="12">
        <v>0</v>
      </c>
      <c r="Q1476" s="46">
        <f t="shared" si="250"/>
        <v>0</v>
      </c>
      <c r="R1476" s="15"/>
      <c r="S1476" s="3">
        <f t="shared" si="251"/>
        <v>8.3000000000000007</v>
      </c>
      <c r="T1476" s="30" t="s">
        <v>2502</v>
      </c>
      <c r="U1476" s="41">
        <f t="shared" si="248"/>
        <v>471.44</v>
      </c>
      <c r="V1476" s="41">
        <f t="shared" si="249"/>
        <v>0</v>
      </c>
      <c r="W1476" s="5"/>
      <c r="X1476" s="3">
        <v>0.3</v>
      </c>
      <c r="Y1476" s="3">
        <f t="shared" si="254"/>
        <v>8</v>
      </c>
      <c r="Z1476" s="3">
        <f t="shared" si="252"/>
        <v>17.04</v>
      </c>
      <c r="AA1476">
        <v>300</v>
      </c>
      <c r="AB1476" s="1">
        <f t="shared" si="256"/>
        <v>0.3</v>
      </c>
    </row>
    <row r="1477" spans="1:28" customFormat="1" ht="43.2" x14ac:dyDescent="0.3">
      <c r="A1477" s="3">
        <f t="shared" si="253"/>
        <v>1460</v>
      </c>
      <c r="B1477" s="4" t="s">
        <v>2356</v>
      </c>
      <c r="C1477" s="3">
        <v>3</v>
      </c>
      <c r="D1477" s="3" t="s">
        <v>1569</v>
      </c>
      <c r="E1477" s="4" t="s">
        <v>2354</v>
      </c>
      <c r="F1477" s="3" t="s">
        <v>35</v>
      </c>
      <c r="G1477" s="7" t="s">
        <v>2346</v>
      </c>
      <c r="H1477" s="7" t="s">
        <v>2467</v>
      </c>
      <c r="I1477" s="7" t="s">
        <v>2496</v>
      </c>
      <c r="J1477" s="7">
        <v>49.9</v>
      </c>
      <c r="K1477" s="3">
        <v>8300</v>
      </c>
      <c r="L1477" s="3" t="s">
        <v>25</v>
      </c>
      <c r="M1477" s="3">
        <v>1</v>
      </c>
      <c r="N1477" s="28">
        <f t="shared" si="246"/>
        <v>8.3000000000000007</v>
      </c>
      <c r="O1477" s="28">
        <f t="shared" si="247"/>
        <v>414.17</v>
      </c>
      <c r="P1477" s="12">
        <v>0</v>
      </c>
      <c r="Q1477" s="46">
        <f t="shared" si="250"/>
        <v>0</v>
      </c>
      <c r="R1477" s="15"/>
      <c r="S1477" s="3">
        <f t="shared" si="251"/>
        <v>8.3000000000000007</v>
      </c>
      <c r="T1477" s="30" t="s">
        <v>2502</v>
      </c>
      <c r="U1477" s="29">
        <f t="shared" si="248"/>
        <v>414.17</v>
      </c>
      <c r="V1477" s="29">
        <f t="shared" si="249"/>
        <v>0</v>
      </c>
      <c r="W1477" s="5"/>
      <c r="X1477" s="3">
        <v>0.73</v>
      </c>
      <c r="Y1477" s="3">
        <f t="shared" si="254"/>
        <v>7.57</v>
      </c>
      <c r="Z1477" s="3">
        <f t="shared" si="252"/>
        <v>36.427</v>
      </c>
      <c r="AA1477">
        <v>730</v>
      </c>
      <c r="AB1477" s="1">
        <f t="shared" si="256"/>
        <v>0.73</v>
      </c>
    </row>
    <row r="1478" spans="1:28" customFormat="1" ht="43.2" x14ac:dyDescent="0.3">
      <c r="A1478" s="3">
        <f t="shared" si="253"/>
        <v>1461</v>
      </c>
      <c r="B1478" s="4" t="s">
        <v>2356</v>
      </c>
      <c r="C1478" s="3">
        <v>3</v>
      </c>
      <c r="D1478" s="3" t="s">
        <v>1569</v>
      </c>
      <c r="E1478" s="4" t="s">
        <v>2355</v>
      </c>
      <c r="F1478" s="3" t="s">
        <v>35</v>
      </c>
      <c r="G1478" s="7" t="s">
        <v>2346</v>
      </c>
      <c r="H1478" s="7" t="s">
        <v>2467</v>
      </c>
      <c r="I1478" s="7" t="s">
        <v>2496</v>
      </c>
      <c r="J1478" s="7">
        <v>49.9</v>
      </c>
      <c r="K1478" s="3">
        <v>6700</v>
      </c>
      <c r="L1478" s="3" t="s">
        <v>25</v>
      </c>
      <c r="M1478" s="3">
        <v>1</v>
      </c>
      <c r="N1478" s="28">
        <f t="shared" si="246"/>
        <v>6.7</v>
      </c>
      <c r="O1478" s="28">
        <f t="shared" si="247"/>
        <v>334.33</v>
      </c>
      <c r="P1478" s="12">
        <v>0</v>
      </c>
      <c r="Q1478" s="46">
        <f t="shared" si="250"/>
        <v>0</v>
      </c>
      <c r="R1478" s="15"/>
      <c r="S1478" s="3">
        <f t="shared" si="251"/>
        <v>6.7</v>
      </c>
      <c r="T1478" s="30" t="s">
        <v>2502</v>
      </c>
      <c r="U1478" s="29">
        <f t="shared" si="248"/>
        <v>334.33</v>
      </c>
      <c r="V1478" s="29">
        <f t="shared" si="249"/>
        <v>0</v>
      </c>
      <c r="W1478" s="5"/>
      <c r="X1478" s="3">
        <v>0.73</v>
      </c>
      <c r="Y1478" s="3">
        <f t="shared" si="254"/>
        <v>5.9700000000000006</v>
      </c>
      <c r="Z1478" s="3">
        <f t="shared" si="252"/>
        <v>36.427</v>
      </c>
      <c r="AA1478">
        <v>730</v>
      </c>
      <c r="AB1478" s="1">
        <f t="shared" si="256"/>
        <v>0.73</v>
      </c>
    </row>
    <row r="1479" spans="1:28" customFormat="1" ht="43.2" x14ac:dyDescent="0.3">
      <c r="A1479" s="3">
        <f t="shared" si="253"/>
        <v>1462</v>
      </c>
      <c r="B1479" s="4" t="s">
        <v>2356</v>
      </c>
      <c r="C1479" s="3">
        <v>3</v>
      </c>
      <c r="D1479" s="3" t="s">
        <v>1569</v>
      </c>
      <c r="E1479" s="4" t="s">
        <v>2352</v>
      </c>
      <c r="F1479" s="3" t="s">
        <v>31</v>
      </c>
      <c r="G1479" s="3" t="s">
        <v>2308</v>
      </c>
      <c r="H1479" s="3" t="s">
        <v>2473</v>
      </c>
      <c r="I1479" s="3" t="s">
        <v>2496</v>
      </c>
      <c r="J1479" s="3">
        <v>56.8</v>
      </c>
      <c r="K1479" s="3">
        <v>9300</v>
      </c>
      <c r="L1479" s="3" t="s">
        <v>25</v>
      </c>
      <c r="M1479" s="3">
        <v>1</v>
      </c>
      <c r="N1479" s="28">
        <f t="shared" si="246"/>
        <v>9.3000000000000007</v>
      </c>
      <c r="O1479" s="40">
        <f t="shared" si="247"/>
        <v>528.24</v>
      </c>
      <c r="P1479" s="12">
        <v>0</v>
      </c>
      <c r="Q1479" s="46">
        <f t="shared" si="250"/>
        <v>0</v>
      </c>
      <c r="R1479" s="15"/>
      <c r="S1479" s="3">
        <f t="shared" si="251"/>
        <v>9.3000000000000007</v>
      </c>
      <c r="T1479" s="30" t="s">
        <v>2502</v>
      </c>
      <c r="U1479" s="41">
        <f t="shared" si="248"/>
        <v>528.24</v>
      </c>
      <c r="V1479" s="41">
        <f t="shared" si="249"/>
        <v>0</v>
      </c>
      <c r="W1479" s="5"/>
      <c r="X1479" s="3">
        <v>0.63</v>
      </c>
      <c r="Y1479" s="3">
        <f t="shared" si="254"/>
        <v>8.67</v>
      </c>
      <c r="Z1479" s="3">
        <f t="shared" si="252"/>
        <v>35.783999999999999</v>
      </c>
      <c r="AA1479">
        <v>630</v>
      </c>
      <c r="AB1479" s="1">
        <f t="shared" si="256"/>
        <v>0.63</v>
      </c>
    </row>
    <row r="1480" spans="1:28" customFormat="1" ht="43.2" x14ac:dyDescent="0.3">
      <c r="A1480" s="3">
        <f t="shared" si="253"/>
        <v>1463</v>
      </c>
      <c r="B1480" s="4" t="s">
        <v>2356</v>
      </c>
      <c r="C1480" s="3">
        <v>3</v>
      </c>
      <c r="D1480" s="3" t="s">
        <v>1569</v>
      </c>
      <c r="E1480" s="4" t="s">
        <v>2354</v>
      </c>
      <c r="F1480" s="3" t="s">
        <v>35</v>
      </c>
      <c r="G1480" s="7" t="s">
        <v>2346</v>
      </c>
      <c r="H1480" s="7" t="s">
        <v>2467</v>
      </c>
      <c r="I1480" s="7" t="s">
        <v>2496</v>
      </c>
      <c r="J1480" s="7">
        <v>49.9</v>
      </c>
      <c r="K1480" s="3">
        <v>8300</v>
      </c>
      <c r="L1480" s="3" t="s">
        <v>25</v>
      </c>
      <c r="M1480" s="3">
        <v>1</v>
      </c>
      <c r="N1480" s="28">
        <f t="shared" si="246"/>
        <v>8.3000000000000007</v>
      </c>
      <c r="O1480" s="28">
        <f t="shared" si="247"/>
        <v>414.17</v>
      </c>
      <c r="P1480" s="12">
        <v>0</v>
      </c>
      <c r="Q1480" s="46">
        <f t="shared" si="250"/>
        <v>0</v>
      </c>
      <c r="R1480" s="15"/>
      <c r="S1480" s="3">
        <f t="shared" si="251"/>
        <v>8.3000000000000007</v>
      </c>
      <c r="T1480" s="30" t="s">
        <v>2502</v>
      </c>
      <c r="U1480" s="29">
        <f t="shared" si="248"/>
        <v>414.17</v>
      </c>
      <c r="V1480" s="29">
        <f t="shared" si="249"/>
        <v>0</v>
      </c>
      <c r="W1480" s="5"/>
      <c r="X1480" s="3">
        <v>0.63</v>
      </c>
      <c r="Y1480" s="3">
        <f t="shared" si="254"/>
        <v>7.6700000000000008</v>
      </c>
      <c r="Z1480" s="3">
        <f t="shared" si="252"/>
        <v>31.436999999999998</v>
      </c>
      <c r="AA1480">
        <v>630</v>
      </c>
      <c r="AB1480" s="1">
        <f t="shared" si="256"/>
        <v>0.63</v>
      </c>
    </row>
    <row r="1481" spans="1:28" customFormat="1" ht="43.2" x14ac:dyDescent="0.3">
      <c r="A1481" s="3">
        <f t="shared" si="253"/>
        <v>1464</v>
      </c>
      <c r="B1481" s="4" t="s">
        <v>2356</v>
      </c>
      <c r="C1481" s="3">
        <v>3</v>
      </c>
      <c r="D1481" s="3" t="s">
        <v>1569</v>
      </c>
      <c r="E1481" s="4" t="s">
        <v>2350</v>
      </c>
      <c r="F1481" s="3" t="s">
        <v>35</v>
      </c>
      <c r="G1481" s="7" t="s">
        <v>2346</v>
      </c>
      <c r="H1481" s="7" t="s">
        <v>2467</v>
      </c>
      <c r="I1481" s="7" t="s">
        <v>2496</v>
      </c>
      <c r="J1481" s="7">
        <v>49.9</v>
      </c>
      <c r="K1481" s="3">
        <v>6700</v>
      </c>
      <c r="L1481" s="3" t="s">
        <v>25</v>
      </c>
      <c r="M1481" s="3">
        <v>1</v>
      </c>
      <c r="N1481" s="28">
        <f t="shared" ref="N1481:N1511" si="257">(K1481/1000)*M1481</f>
        <v>6.7</v>
      </c>
      <c r="O1481" s="28">
        <f t="shared" ref="O1481:O1511" si="258">N1481*J1481</f>
        <v>334.33</v>
      </c>
      <c r="P1481" s="12">
        <v>0</v>
      </c>
      <c r="Q1481" s="46">
        <f t="shared" si="250"/>
        <v>0</v>
      </c>
      <c r="R1481" s="15"/>
      <c r="S1481" s="3">
        <f t="shared" si="251"/>
        <v>6.7</v>
      </c>
      <c r="T1481" s="30" t="s">
        <v>2502</v>
      </c>
      <c r="U1481" s="29">
        <f t="shared" si="248"/>
        <v>334.33</v>
      </c>
      <c r="V1481" s="29">
        <f t="shared" si="249"/>
        <v>0</v>
      </c>
      <c r="W1481" s="5"/>
      <c r="X1481" s="3">
        <v>0.63</v>
      </c>
      <c r="Y1481" s="3">
        <f t="shared" si="254"/>
        <v>6.07</v>
      </c>
      <c r="Z1481" s="3">
        <f t="shared" si="252"/>
        <v>31.436999999999998</v>
      </c>
      <c r="AA1481">
        <v>630</v>
      </c>
      <c r="AB1481" s="1">
        <f t="shared" si="256"/>
        <v>0.63</v>
      </c>
    </row>
    <row r="1482" spans="1:28" customFormat="1" ht="43.2" x14ac:dyDescent="0.3">
      <c r="A1482" s="3">
        <f t="shared" si="253"/>
        <v>1465</v>
      </c>
      <c r="B1482" s="4" t="s">
        <v>2356</v>
      </c>
      <c r="C1482" s="3">
        <v>3</v>
      </c>
      <c r="D1482" s="3" t="s">
        <v>1569</v>
      </c>
      <c r="E1482" s="4" t="s">
        <v>2351</v>
      </c>
      <c r="F1482" s="3" t="s">
        <v>31</v>
      </c>
      <c r="G1482" s="3" t="s">
        <v>2308</v>
      </c>
      <c r="H1482" s="3" t="s">
        <v>2473</v>
      </c>
      <c r="I1482" s="3" t="s">
        <v>2496</v>
      </c>
      <c r="J1482" s="3">
        <v>56.8</v>
      </c>
      <c r="K1482" s="3">
        <v>7100</v>
      </c>
      <c r="L1482" s="3" t="s">
        <v>25</v>
      </c>
      <c r="M1482" s="3">
        <v>1</v>
      </c>
      <c r="N1482" s="28">
        <f t="shared" si="257"/>
        <v>7.1</v>
      </c>
      <c r="O1482" s="40">
        <f t="shared" si="258"/>
        <v>403.28</v>
      </c>
      <c r="P1482" s="12">
        <v>0</v>
      </c>
      <c r="Q1482" s="46">
        <f t="shared" si="250"/>
        <v>0</v>
      </c>
      <c r="R1482" s="15"/>
      <c r="S1482" s="3">
        <f t="shared" si="251"/>
        <v>7.1</v>
      </c>
      <c r="T1482" s="30" t="s">
        <v>2502</v>
      </c>
      <c r="U1482" s="41">
        <f t="shared" si="248"/>
        <v>403.28</v>
      </c>
      <c r="V1482" s="41">
        <f t="shared" si="249"/>
        <v>0</v>
      </c>
      <c r="W1482" s="5"/>
      <c r="X1482" s="3">
        <v>0.63</v>
      </c>
      <c r="Y1482" s="3">
        <f t="shared" si="254"/>
        <v>6.47</v>
      </c>
      <c r="Z1482" s="3">
        <f t="shared" si="252"/>
        <v>35.783999999999999</v>
      </c>
      <c r="AA1482">
        <v>630</v>
      </c>
      <c r="AB1482" s="1">
        <f t="shared" si="256"/>
        <v>0.63</v>
      </c>
    </row>
    <row r="1483" spans="1:28" customFormat="1" ht="43.2" x14ac:dyDescent="0.3">
      <c r="A1483" s="3">
        <f t="shared" si="253"/>
        <v>1466</v>
      </c>
      <c r="B1483" s="4" t="s">
        <v>2356</v>
      </c>
      <c r="C1483" s="3">
        <v>3</v>
      </c>
      <c r="D1483" s="3" t="s">
        <v>1569</v>
      </c>
      <c r="E1483" s="4" t="s">
        <v>2352</v>
      </c>
      <c r="F1483" s="3" t="s">
        <v>6</v>
      </c>
      <c r="G1483" s="7" t="s">
        <v>2344</v>
      </c>
      <c r="H1483" s="7" t="s">
        <v>2467</v>
      </c>
      <c r="I1483" s="7" t="s">
        <v>2496</v>
      </c>
      <c r="J1483" s="7">
        <v>49.9</v>
      </c>
      <c r="K1483" s="3">
        <v>9300</v>
      </c>
      <c r="L1483" s="3" t="s">
        <v>25</v>
      </c>
      <c r="M1483" s="3">
        <v>1</v>
      </c>
      <c r="N1483" s="28">
        <f t="shared" si="257"/>
        <v>9.3000000000000007</v>
      </c>
      <c r="O1483" s="28">
        <f t="shared" si="258"/>
        <v>464.07000000000005</v>
      </c>
      <c r="P1483" s="12">
        <v>0</v>
      </c>
      <c r="Q1483" s="46">
        <f t="shared" si="250"/>
        <v>0</v>
      </c>
      <c r="R1483" s="15"/>
      <c r="S1483" s="3">
        <f t="shared" si="251"/>
        <v>9.3000000000000007</v>
      </c>
      <c r="T1483" s="30" t="s">
        <v>2502</v>
      </c>
      <c r="U1483" s="29">
        <f t="shared" si="248"/>
        <v>464.07000000000005</v>
      </c>
      <c r="V1483" s="29">
        <f t="shared" si="249"/>
        <v>0</v>
      </c>
      <c r="W1483" s="5"/>
      <c r="X1483" s="3">
        <v>0.15</v>
      </c>
      <c r="Y1483" s="3">
        <f t="shared" si="254"/>
        <v>9.15</v>
      </c>
      <c r="Z1483" s="3">
        <f t="shared" si="252"/>
        <v>7.4849999999999994</v>
      </c>
      <c r="AA1483">
        <v>150</v>
      </c>
      <c r="AB1483" s="1">
        <f t="shared" si="256"/>
        <v>0.15</v>
      </c>
    </row>
    <row r="1484" spans="1:28" customFormat="1" ht="43.2" x14ac:dyDescent="0.3">
      <c r="A1484" s="3">
        <f t="shared" si="253"/>
        <v>1467</v>
      </c>
      <c r="B1484" s="4" t="s">
        <v>2356</v>
      </c>
      <c r="C1484" s="3">
        <v>3</v>
      </c>
      <c r="D1484" s="3" t="s">
        <v>1569</v>
      </c>
      <c r="E1484" s="4" t="s">
        <v>2353</v>
      </c>
      <c r="F1484" s="3" t="s">
        <v>31</v>
      </c>
      <c r="G1484" s="3" t="s">
        <v>2308</v>
      </c>
      <c r="H1484" s="3" t="s">
        <v>2473</v>
      </c>
      <c r="I1484" s="3" t="s">
        <v>2496</v>
      </c>
      <c r="J1484" s="3">
        <v>56.8</v>
      </c>
      <c r="K1484" s="3">
        <v>8300</v>
      </c>
      <c r="L1484" s="3" t="s">
        <v>25</v>
      </c>
      <c r="M1484" s="3">
        <v>1</v>
      </c>
      <c r="N1484" s="28">
        <f t="shared" si="257"/>
        <v>8.3000000000000007</v>
      </c>
      <c r="O1484" s="40">
        <f t="shared" si="258"/>
        <v>471.44</v>
      </c>
      <c r="P1484" s="12">
        <v>0</v>
      </c>
      <c r="Q1484" s="46">
        <f t="shared" si="250"/>
        <v>0</v>
      </c>
      <c r="R1484" s="15"/>
      <c r="S1484" s="3">
        <f t="shared" si="251"/>
        <v>8.3000000000000007</v>
      </c>
      <c r="T1484" s="30" t="s">
        <v>2502</v>
      </c>
      <c r="U1484" s="41">
        <f t="shared" si="248"/>
        <v>471.44</v>
      </c>
      <c r="V1484" s="41">
        <f t="shared" si="249"/>
        <v>0</v>
      </c>
      <c r="W1484" s="5"/>
      <c r="X1484" s="3">
        <v>0.15</v>
      </c>
      <c r="Y1484" s="3">
        <f t="shared" si="254"/>
        <v>8.15</v>
      </c>
      <c r="Z1484" s="3">
        <f t="shared" si="252"/>
        <v>8.52</v>
      </c>
      <c r="AA1484">
        <v>150</v>
      </c>
      <c r="AB1484" s="1">
        <f t="shared" si="256"/>
        <v>0.15</v>
      </c>
    </row>
    <row r="1485" spans="1:28" customFormat="1" ht="43.2" x14ac:dyDescent="0.3">
      <c r="A1485" s="3">
        <f t="shared" si="253"/>
        <v>1468</v>
      </c>
      <c r="B1485" s="4" t="s">
        <v>2356</v>
      </c>
      <c r="C1485" s="3">
        <v>3</v>
      </c>
      <c r="D1485" s="3" t="s">
        <v>1569</v>
      </c>
      <c r="E1485" s="4" t="s">
        <v>2354</v>
      </c>
      <c r="F1485" s="3" t="s">
        <v>35</v>
      </c>
      <c r="G1485" s="7" t="s">
        <v>2346</v>
      </c>
      <c r="H1485" s="7" t="s">
        <v>2467</v>
      </c>
      <c r="I1485" s="7" t="s">
        <v>2496</v>
      </c>
      <c r="J1485" s="7">
        <v>49.9</v>
      </c>
      <c r="K1485" s="3">
        <v>8300</v>
      </c>
      <c r="L1485" s="3" t="s">
        <v>25</v>
      </c>
      <c r="M1485" s="3">
        <v>1</v>
      </c>
      <c r="N1485" s="28">
        <f t="shared" si="257"/>
        <v>8.3000000000000007</v>
      </c>
      <c r="O1485" s="28">
        <f t="shared" si="258"/>
        <v>414.17</v>
      </c>
      <c r="P1485" s="12">
        <v>0</v>
      </c>
      <c r="Q1485" s="46">
        <f t="shared" si="250"/>
        <v>0</v>
      </c>
      <c r="R1485" s="15"/>
      <c r="S1485" s="3">
        <f t="shared" si="251"/>
        <v>8.3000000000000007</v>
      </c>
      <c r="T1485" s="30" t="s">
        <v>2502</v>
      </c>
      <c r="U1485" s="29">
        <f t="shared" si="248"/>
        <v>414.17</v>
      </c>
      <c r="V1485" s="29">
        <f t="shared" si="249"/>
        <v>0</v>
      </c>
      <c r="W1485" s="5"/>
      <c r="X1485" s="3">
        <v>0.15</v>
      </c>
      <c r="Y1485" s="3">
        <f t="shared" si="254"/>
        <v>8.15</v>
      </c>
      <c r="Z1485" s="3">
        <f t="shared" si="252"/>
        <v>7.4849999999999994</v>
      </c>
      <c r="AA1485">
        <v>150</v>
      </c>
      <c r="AB1485" s="1">
        <f t="shared" si="256"/>
        <v>0.15</v>
      </c>
    </row>
    <row r="1486" spans="1:28" customFormat="1" ht="43.2" x14ac:dyDescent="0.3">
      <c r="A1486" s="3">
        <f t="shared" si="253"/>
        <v>1469</v>
      </c>
      <c r="B1486" s="4" t="s">
        <v>2356</v>
      </c>
      <c r="C1486" s="3">
        <v>3</v>
      </c>
      <c r="D1486" s="3" t="s">
        <v>1572</v>
      </c>
      <c r="E1486" s="4" t="s">
        <v>2357</v>
      </c>
      <c r="F1486" s="3" t="s">
        <v>40</v>
      </c>
      <c r="G1486" s="3" t="s">
        <v>2339</v>
      </c>
      <c r="H1486" s="3" t="s">
        <v>2486</v>
      </c>
      <c r="I1486" s="3" t="s">
        <v>2496</v>
      </c>
      <c r="J1486" s="3">
        <v>31.5</v>
      </c>
      <c r="K1486" s="3">
        <v>6000</v>
      </c>
      <c r="L1486" s="3" t="s">
        <v>25</v>
      </c>
      <c r="M1486" s="3">
        <v>1</v>
      </c>
      <c r="N1486" s="28">
        <f t="shared" si="257"/>
        <v>6</v>
      </c>
      <c r="O1486" s="28">
        <f t="shared" si="258"/>
        <v>189</v>
      </c>
      <c r="P1486" s="12">
        <v>0</v>
      </c>
      <c r="Q1486" s="46">
        <f t="shared" si="250"/>
        <v>0</v>
      </c>
      <c r="R1486" s="15"/>
      <c r="S1486" s="3">
        <f t="shared" si="251"/>
        <v>6</v>
      </c>
      <c r="T1486" s="30" t="s">
        <v>2502</v>
      </c>
      <c r="U1486" s="10">
        <f t="shared" ref="U1486:U1549" si="259">S1486*J1486</f>
        <v>189</v>
      </c>
      <c r="V1486" s="10">
        <f t="shared" ref="V1486:V1549" si="260">Q1486*J1486</f>
        <v>0</v>
      </c>
      <c r="W1486" s="5"/>
      <c r="X1486" s="3">
        <v>0.15</v>
      </c>
      <c r="Y1486" s="3">
        <f t="shared" si="254"/>
        <v>5.85</v>
      </c>
      <c r="Z1486" s="3">
        <f t="shared" si="252"/>
        <v>4.7249999999999996</v>
      </c>
      <c r="AA1486">
        <v>150</v>
      </c>
      <c r="AB1486" s="1">
        <f t="shared" si="256"/>
        <v>0.15</v>
      </c>
    </row>
    <row r="1487" spans="1:28" customFormat="1" ht="43.2" x14ac:dyDescent="0.3">
      <c r="A1487" s="3">
        <f t="shared" si="253"/>
        <v>1470</v>
      </c>
      <c r="B1487" s="4" t="s">
        <v>2356</v>
      </c>
      <c r="C1487" s="3">
        <v>3</v>
      </c>
      <c r="D1487" s="3" t="s">
        <v>1572</v>
      </c>
      <c r="E1487" s="4" t="s">
        <v>2358</v>
      </c>
      <c r="F1487" s="3" t="s">
        <v>40</v>
      </c>
      <c r="G1487" s="3" t="s">
        <v>2339</v>
      </c>
      <c r="H1487" s="3" t="s">
        <v>2486</v>
      </c>
      <c r="I1487" s="3" t="s">
        <v>2496</v>
      </c>
      <c r="J1487" s="3">
        <v>31.5</v>
      </c>
      <c r="K1487" s="3">
        <v>6000</v>
      </c>
      <c r="L1487" s="3" t="s">
        <v>25</v>
      </c>
      <c r="M1487" s="3">
        <v>1</v>
      </c>
      <c r="N1487" s="28">
        <f t="shared" si="257"/>
        <v>6</v>
      </c>
      <c r="O1487" s="28">
        <f t="shared" si="258"/>
        <v>189</v>
      </c>
      <c r="P1487" s="12">
        <v>0</v>
      </c>
      <c r="Q1487" s="46">
        <f t="shared" si="250"/>
        <v>0</v>
      </c>
      <c r="R1487" s="15"/>
      <c r="S1487" s="3">
        <f t="shared" si="251"/>
        <v>6</v>
      </c>
      <c r="T1487" s="30" t="s">
        <v>2502</v>
      </c>
      <c r="U1487" s="10">
        <f t="shared" si="259"/>
        <v>189</v>
      </c>
      <c r="V1487" s="10">
        <f t="shared" si="260"/>
        <v>0</v>
      </c>
      <c r="W1487" s="5"/>
      <c r="X1487" s="3">
        <v>0.15</v>
      </c>
      <c r="Y1487" s="3">
        <f t="shared" si="254"/>
        <v>5.85</v>
      </c>
      <c r="Z1487" s="3">
        <f t="shared" si="252"/>
        <v>4.7249999999999996</v>
      </c>
      <c r="AA1487">
        <v>150</v>
      </c>
      <c r="AB1487" s="1">
        <f t="shared" si="256"/>
        <v>0.15</v>
      </c>
    </row>
    <row r="1488" spans="1:28" customFormat="1" ht="43.2" x14ac:dyDescent="0.3">
      <c r="A1488" s="3">
        <f t="shared" si="253"/>
        <v>1471</v>
      </c>
      <c r="B1488" s="4" t="s">
        <v>2356</v>
      </c>
      <c r="C1488" s="3">
        <v>3</v>
      </c>
      <c r="D1488" s="3" t="s">
        <v>1572</v>
      </c>
      <c r="E1488" s="4" t="s">
        <v>2359</v>
      </c>
      <c r="F1488" s="3" t="s">
        <v>40</v>
      </c>
      <c r="G1488" s="3" t="s">
        <v>2339</v>
      </c>
      <c r="H1488" s="3" t="s">
        <v>2486</v>
      </c>
      <c r="I1488" s="3" t="s">
        <v>2496</v>
      </c>
      <c r="J1488" s="3">
        <v>31.5</v>
      </c>
      <c r="K1488" s="3">
        <v>6000</v>
      </c>
      <c r="L1488" s="3" t="s">
        <v>25</v>
      </c>
      <c r="M1488" s="3">
        <v>1</v>
      </c>
      <c r="N1488" s="28">
        <f t="shared" si="257"/>
        <v>6</v>
      </c>
      <c r="O1488" s="28">
        <f t="shared" si="258"/>
        <v>189</v>
      </c>
      <c r="P1488" s="12">
        <v>0</v>
      </c>
      <c r="Q1488" s="46">
        <f t="shared" si="250"/>
        <v>0</v>
      </c>
      <c r="R1488" s="15"/>
      <c r="S1488" s="3">
        <f t="shared" si="251"/>
        <v>6</v>
      </c>
      <c r="T1488" s="30" t="s">
        <v>2502</v>
      </c>
      <c r="U1488" s="10">
        <f t="shared" si="259"/>
        <v>189</v>
      </c>
      <c r="V1488" s="10">
        <f t="shared" si="260"/>
        <v>0</v>
      </c>
      <c r="W1488" s="5"/>
      <c r="X1488" s="3">
        <v>0.15</v>
      </c>
      <c r="Y1488" s="3">
        <f t="shared" si="254"/>
        <v>5.85</v>
      </c>
      <c r="Z1488" s="3">
        <f t="shared" si="252"/>
        <v>4.7249999999999996</v>
      </c>
      <c r="AA1488">
        <v>150</v>
      </c>
      <c r="AB1488" s="1">
        <f t="shared" si="256"/>
        <v>0.15</v>
      </c>
    </row>
    <row r="1489" spans="1:28" customFormat="1" ht="43.2" x14ac:dyDescent="0.3">
      <c r="A1489" s="3">
        <f t="shared" si="253"/>
        <v>1472</v>
      </c>
      <c r="B1489" s="4" t="s">
        <v>2356</v>
      </c>
      <c r="C1489" s="3">
        <v>3</v>
      </c>
      <c r="D1489" s="3" t="s">
        <v>1572</v>
      </c>
      <c r="E1489" s="4" t="s">
        <v>2360</v>
      </c>
      <c r="F1489" s="3" t="s">
        <v>40</v>
      </c>
      <c r="G1489" s="3" t="s">
        <v>2339</v>
      </c>
      <c r="H1489" s="3" t="s">
        <v>2486</v>
      </c>
      <c r="I1489" s="3" t="s">
        <v>2496</v>
      </c>
      <c r="J1489" s="3">
        <v>31.5</v>
      </c>
      <c r="K1489" s="3">
        <v>6000</v>
      </c>
      <c r="L1489" s="3" t="s">
        <v>25</v>
      </c>
      <c r="M1489" s="3">
        <v>1</v>
      </c>
      <c r="N1489" s="28">
        <f t="shared" si="257"/>
        <v>6</v>
      </c>
      <c r="O1489" s="28">
        <f t="shared" si="258"/>
        <v>189</v>
      </c>
      <c r="P1489" s="12">
        <v>0</v>
      </c>
      <c r="Q1489" s="46">
        <f t="shared" si="250"/>
        <v>0</v>
      </c>
      <c r="R1489" s="15"/>
      <c r="S1489" s="3">
        <f t="shared" si="251"/>
        <v>6</v>
      </c>
      <c r="T1489" s="30" t="s">
        <v>2502</v>
      </c>
      <c r="U1489" s="10">
        <f t="shared" si="259"/>
        <v>189</v>
      </c>
      <c r="V1489" s="10">
        <f t="shared" si="260"/>
        <v>0</v>
      </c>
      <c r="W1489" s="5"/>
      <c r="X1489" s="3">
        <v>0.15</v>
      </c>
      <c r="Y1489" s="3">
        <f t="shared" si="254"/>
        <v>5.85</v>
      </c>
      <c r="Z1489" s="3">
        <f t="shared" si="252"/>
        <v>4.7249999999999996</v>
      </c>
      <c r="AA1489">
        <v>150</v>
      </c>
      <c r="AB1489" s="1">
        <f t="shared" si="256"/>
        <v>0.15</v>
      </c>
    </row>
    <row r="1490" spans="1:28" customFormat="1" ht="43.2" x14ac:dyDescent="0.3">
      <c r="A1490" s="3">
        <f t="shared" si="253"/>
        <v>1473</v>
      </c>
      <c r="B1490" s="4" t="s">
        <v>2356</v>
      </c>
      <c r="C1490" s="3">
        <v>3</v>
      </c>
      <c r="D1490" s="3" t="s">
        <v>1572</v>
      </c>
      <c r="E1490" s="4" t="s">
        <v>2361</v>
      </c>
      <c r="F1490" s="3" t="s">
        <v>40</v>
      </c>
      <c r="G1490" s="3" t="s">
        <v>2339</v>
      </c>
      <c r="H1490" s="3" t="s">
        <v>2486</v>
      </c>
      <c r="I1490" s="3" t="s">
        <v>2496</v>
      </c>
      <c r="J1490" s="3">
        <v>31.5</v>
      </c>
      <c r="K1490" s="3">
        <v>6000</v>
      </c>
      <c r="L1490" s="3" t="s">
        <v>25</v>
      </c>
      <c r="M1490" s="3">
        <v>1</v>
      </c>
      <c r="N1490" s="28">
        <f t="shared" si="257"/>
        <v>6</v>
      </c>
      <c r="O1490" s="28">
        <f t="shared" si="258"/>
        <v>189</v>
      </c>
      <c r="P1490" s="12">
        <v>0</v>
      </c>
      <c r="Q1490" s="46">
        <f t="shared" ref="Q1490:Q1553" si="261">N1490*P1490</f>
        <v>0</v>
      </c>
      <c r="R1490" s="15"/>
      <c r="S1490" s="3">
        <f t="shared" ref="S1490:S1553" si="262">N1490-Q1490</f>
        <v>6</v>
      </c>
      <c r="T1490" s="30" t="s">
        <v>2502</v>
      </c>
      <c r="U1490" s="10">
        <f t="shared" si="259"/>
        <v>189</v>
      </c>
      <c r="V1490" s="10">
        <f t="shared" si="260"/>
        <v>0</v>
      </c>
      <c r="W1490" s="5"/>
      <c r="X1490" s="3">
        <v>0.15</v>
      </c>
      <c r="Y1490" s="3">
        <f t="shared" si="254"/>
        <v>5.85</v>
      </c>
      <c r="Z1490" s="3">
        <f t="shared" si="252"/>
        <v>4.7249999999999996</v>
      </c>
      <c r="AA1490">
        <v>150</v>
      </c>
      <c r="AB1490" s="1">
        <f t="shared" si="256"/>
        <v>0.15</v>
      </c>
    </row>
    <row r="1491" spans="1:28" customFormat="1" ht="43.2" x14ac:dyDescent="0.3">
      <c r="A1491" s="3">
        <f t="shared" si="253"/>
        <v>1474</v>
      </c>
      <c r="B1491" s="4" t="s">
        <v>2356</v>
      </c>
      <c r="C1491" s="3">
        <v>3</v>
      </c>
      <c r="D1491" s="3" t="s">
        <v>1572</v>
      </c>
      <c r="E1491" s="4" t="s">
        <v>2361</v>
      </c>
      <c r="F1491" s="3" t="s">
        <v>40</v>
      </c>
      <c r="G1491" s="3" t="s">
        <v>2339</v>
      </c>
      <c r="H1491" s="3" t="s">
        <v>2486</v>
      </c>
      <c r="I1491" s="3" t="s">
        <v>2496</v>
      </c>
      <c r="J1491" s="3">
        <v>31.5</v>
      </c>
      <c r="K1491" s="3">
        <v>6000</v>
      </c>
      <c r="L1491" s="3" t="s">
        <v>25</v>
      </c>
      <c r="M1491" s="3">
        <v>1</v>
      </c>
      <c r="N1491" s="28">
        <f t="shared" si="257"/>
        <v>6</v>
      </c>
      <c r="O1491" s="28">
        <f t="shared" si="258"/>
        <v>189</v>
      </c>
      <c r="P1491" s="12">
        <v>0</v>
      </c>
      <c r="Q1491" s="46">
        <f t="shared" si="261"/>
        <v>0</v>
      </c>
      <c r="R1491" s="15"/>
      <c r="S1491" s="3">
        <f t="shared" si="262"/>
        <v>6</v>
      </c>
      <c r="T1491" s="30" t="s">
        <v>2502</v>
      </c>
      <c r="U1491" s="10">
        <f t="shared" si="259"/>
        <v>189</v>
      </c>
      <c r="V1491" s="10">
        <f t="shared" si="260"/>
        <v>0</v>
      </c>
      <c r="W1491" s="5"/>
      <c r="X1491" s="3">
        <v>0.15</v>
      </c>
      <c r="Y1491" s="3">
        <f t="shared" si="254"/>
        <v>5.85</v>
      </c>
      <c r="Z1491" s="3">
        <f t="shared" ref="Z1491:Z1554" si="263">X1491*J1491*M1491</f>
        <v>4.7249999999999996</v>
      </c>
      <c r="AA1491">
        <v>150</v>
      </c>
      <c r="AB1491" s="1">
        <f t="shared" si="256"/>
        <v>0.15</v>
      </c>
    </row>
    <row r="1492" spans="1:28" customFormat="1" ht="43.2" x14ac:dyDescent="0.3">
      <c r="A1492" s="3">
        <f t="shared" ref="A1492:A1555" si="264">A1491+1</f>
        <v>1475</v>
      </c>
      <c r="B1492" s="4" t="s">
        <v>2356</v>
      </c>
      <c r="C1492" s="3">
        <v>3</v>
      </c>
      <c r="D1492" s="3" t="s">
        <v>1570</v>
      </c>
      <c r="E1492" s="4" t="s">
        <v>2362</v>
      </c>
      <c r="F1492" s="3" t="s">
        <v>2366</v>
      </c>
      <c r="G1492" s="3"/>
      <c r="H1492" s="3"/>
      <c r="I1492" s="3" t="s">
        <v>2507</v>
      </c>
      <c r="J1492" s="3">
        <v>19.21</v>
      </c>
      <c r="K1492" s="3">
        <v>4000</v>
      </c>
      <c r="L1492" s="3" t="s">
        <v>25</v>
      </c>
      <c r="M1492" s="3">
        <v>1</v>
      </c>
      <c r="N1492" s="28">
        <f t="shared" si="257"/>
        <v>4</v>
      </c>
      <c r="O1492" s="28">
        <f t="shared" si="258"/>
        <v>76.84</v>
      </c>
      <c r="P1492" s="15">
        <v>0</v>
      </c>
      <c r="Q1492" s="46">
        <f t="shared" si="261"/>
        <v>0</v>
      </c>
      <c r="R1492" s="15"/>
      <c r="S1492" s="3">
        <f t="shared" si="262"/>
        <v>4</v>
      </c>
      <c r="T1492" s="30" t="s">
        <v>2502</v>
      </c>
      <c r="U1492" s="29">
        <f t="shared" si="259"/>
        <v>76.84</v>
      </c>
      <c r="V1492" s="29">
        <f t="shared" si="260"/>
        <v>0</v>
      </c>
      <c r="W1492" s="5"/>
      <c r="X1492" s="3">
        <v>0.15</v>
      </c>
      <c r="Y1492" s="3">
        <f t="shared" si="254"/>
        <v>3.85</v>
      </c>
      <c r="Z1492" s="3">
        <f t="shared" si="263"/>
        <v>2.8815</v>
      </c>
      <c r="AA1492">
        <v>150</v>
      </c>
      <c r="AB1492" s="1">
        <f t="shared" si="256"/>
        <v>0.15</v>
      </c>
    </row>
    <row r="1493" spans="1:28" customFormat="1" ht="43.2" x14ac:dyDescent="0.3">
      <c r="A1493" s="3">
        <f t="shared" si="264"/>
        <v>1476</v>
      </c>
      <c r="B1493" s="4" t="s">
        <v>2356</v>
      </c>
      <c r="C1493" s="3">
        <v>3</v>
      </c>
      <c r="D1493" s="3" t="s">
        <v>1570</v>
      </c>
      <c r="E1493" s="4" t="s">
        <v>2363</v>
      </c>
      <c r="F1493" s="3" t="s">
        <v>2366</v>
      </c>
      <c r="G1493" s="3"/>
      <c r="H1493" s="3"/>
      <c r="I1493" s="3" t="s">
        <v>2507</v>
      </c>
      <c r="J1493" s="3">
        <v>19.21</v>
      </c>
      <c r="K1493" s="3">
        <v>4000</v>
      </c>
      <c r="L1493" s="3" t="s">
        <v>25</v>
      </c>
      <c r="M1493" s="3">
        <v>1</v>
      </c>
      <c r="N1493" s="28">
        <f t="shared" si="257"/>
        <v>4</v>
      </c>
      <c r="O1493" s="28">
        <f t="shared" si="258"/>
        <v>76.84</v>
      </c>
      <c r="P1493" s="15">
        <v>0</v>
      </c>
      <c r="Q1493" s="46">
        <f t="shared" si="261"/>
        <v>0</v>
      </c>
      <c r="R1493" s="15"/>
      <c r="S1493" s="3">
        <f t="shared" si="262"/>
        <v>4</v>
      </c>
      <c r="T1493" s="30" t="s">
        <v>2502</v>
      </c>
      <c r="U1493" s="29">
        <f t="shared" si="259"/>
        <v>76.84</v>
      </c>
      <c r="V1493" s="29">
        <f t="shared" si="260"/>
        <v>0</v>
      </c>
      <c r="W1493" s="5"/>
      <c r="X1493" s="3">
        <v>0.15</v>
      </c>
      <c r="Y1493" s="3">
        <f t="shared" si="254"/>
        <v>3.85</v>
      </c>
      <c r="Z1493" s="3">
        <f t="shared" si="263"/>
        <v>2.8815</v>
      </c>
      <c r="AA1493">
        <v>150</v>
      </c>
      <c r="AB1493" s="1">
        <f t="shared" si="256"/>
        <v>0.15</v>
      </c>
    </row>
    <row r="1494" spans="1:28" customFormat="1" ht="43.2" x14ac:dyDescent="0.3">
      <c r="A1494" s="3">
        <f t="shared" si="264"/>
        <v>1477</v>
      </c>
      <c r="B1494" s="4" t="s">
        <v>2356</v>
      </c>
      <c r="C1494" s="3">
        <v>3</v>
      </c>
      <c r="D1494" s="3" t="s">
        <v>1570</v>
      </c>
      <c r="E1494" s="4" t="s">
        <v>2364</v>
      </c>
      <c r="F1494" s="3" t="s">
        <v>2366</v>
      </c>
      <c r="G1494" s="3"/>
      <c r="H1494" s="3"/>
      <c r="I1494" s="3" t="s">
        <v>2507</v>
      </c>
      <c r="J1494" s="3">
        <v>19.21</v>
      </c>
      <c r="K1494" s="3">
        <v>4000</v>
      </c>
      <c r="L1494" s="3" t="s">
        <v>25</v>
      </c>
      <c r="M1494" s="3">
        <v>1</v>
      </c>
      <c r="N1494" s="28">
        <f t="shared" si="257"/>
        <v>4</v>
      </c>
      <c r="O1494" s="28">
        <f t="shared" si="258"/>
        <v>76.84</v>
      </c>
      <c r="P1494" s="15">
        <v>0</v>
      </c>
      <c r="Q1494" s="46">
        <f t="shared" si="261"/>
        <v>0</v>
      </c>
      <c r="R1494" s="15"/>
      <c r="S1494" s="3">
        <f t="shared" si="262"/>
        <v>4</v>
      </c>
      <c r="T1494" s="30" t="s">
        <v>2502</v>
      </c>
      <c r="U1494" s="29">
        <f t="shared" si="259"/>
        <v>76.84</v>
      </c>
      <c r="V1494" s="29">
        <f t="shared" si="260"/>
        <v>0</v>
      </c>
      <c r="W1494" s="5"/>
      <c r="X1494" s="3">
        <v>0.15</v>
      </c>
      <c r="Y1494" s="3">
        <f t="shared" si="254"/>
        <v>3.85</v>
      </c>
      <c r="Z1494" s="3">
        <f t="shared" si="263"/>
        <v>2.8815</v>
      </c>
      <c r="AA1494">
        <v>150</v>
      </c>
      <c r="AB1494" s="1">
        <f t="shared" si="256"/>
        <v>0.15</v>
      </c>
    </row>
    <row r="1495" spans="1:28" customFormat="1" ht="43.2" x14ac:dyDescent="0.3">
      <c r="A1495" s="3">
        <f t="shared" si="264"/>
        <v>1478</v>
      </c>
      <c r="B1495" s="4" t="s">
        <v>2356</v>
      </c>
      <c r="C1495" s="3">
        <v>3</v>
      </c>
      <c r="D1495" s="3" t="s">
        <v>1570</v>
      </c>
      <c r="E1495" s="4" t="s">
        <v>2365</v>
      </c>
      <c r="F1495" s="3" t="s">
        <v>2366</v>
      </c>
      <c r="G1495" s="3"/>
      <c r="H1495" s="3"/>
      <c r="I1495" s="3" t="s">
        <v>2507</v>
      </c>
      <c r="J1495" s="3">
        <v>19.21</v>
      </c>
      <c r="K1495" s="3">
        <v>4000</v>
      </c>
      <c r="L1495" s="3" t="s">
        <v>25</v>
      </c>
      <c r="M1495" s="3">
        <v>1</v>
      </c>
      <c r="N1495" s="28">
        <f t="shared" si="257"/>
        <v>4</v>
      </c>
      <c r="O1495" s="28">
        <f t="shared" si="258"/>
        <v>76.84</v>
      </c>
      <c r="P1495" s="15">
        <v>0</v>
      </c>
      <c r="Q1495" s="46">
        <f t="shared" si="261"/>
        <v>0</v>
      </c>
      <c r="R1495" s="15"/>
      <c r="S1495" s="3">
        <f t="shared" si="262"/>
        <v>4</v>
      </c>
      <c r="T1495" s="30" t="s">
        <v>2502</v>
      </c>
      <c r="U1495" s="29">
        <f t="shared" si="259"/>
        <v>76.84</v>
      </c>
      <c r="V1495" s="29">
        <f t="shared" si="260"/>
        <v>0</v>
      </c>
      <c r="W1495" s="5"/>
      <c r="X1495" s="3">
        <v>0.15</v>
      </c>
      <c r="Y1495" s="3">
        <f t="shared" si="254"/>
        <v>3.85</v>
      </c>
      <c r="Z1495" s="3">
        <f t="shared" si="263"/>
        <v>2.8815</v>
      </c>
      <c r="AA1495">
        <v>150</v>
      </c>
      <c r="AB1495" s="1">
        <f t="shared" si="256"/>
        <v>0.15</v>
      </c>
    </row>
    <row r="1496" spans="1:28" customFormat="1" ht="43.2" x14ac:dyDescent="0.3">
      <c r="A1496" s="3">
        <f t="shared" si="264"/>
        <v>1479</v>
      </c>
      <c r="B1496" s="4" t="s">
        <v>2356</v>
      </c>
      <c r="C1496" s="3">
        <v>3</v>
      </c>
      <c r="D1496" s="3" t="s">
        <v>1572</v>
      </c>
      <c r="E1496" s="4" t="s">
        <v>2367</v>
      </c>
      <c r="F1496" s="3" t="s">
        <v>2369</v>
      </c>
      <c r="G1496" s="3"/>
      <c r="H1496" s="3"/>
      <c r="I1496" s="3" t="s">
        <v>2496</v>
      </c>
      <c r="J1496" s="3">
        <v>26</v>
      </c>
      <c r="K1496" s="3">
        <v>6000</v>
      </c>
      <c r="L1496" s="3" t="s">
        <v>25</v>
      </c>
      <c r="M1496" s="3">
        <v>1</v>
      </c>
      <c r="N1496" s="28">
        <f t="shared" si="257"/>
        <v>6</v>
      </c>
      <c r="O1496" s="28">
        <f t="shared" si="258"/>
        <v>156</v>
      </c>
      <c r="P1496" s="12">
        <v>0</v>
      </c>
      <c r="Q1496" s="46">
        <f t="shared" si="261"/>
        <v>0</v>
      </c>
      <c r="R1496" s="15"/>
      <c r="S1496" s="3">
        <f t="shared" si="262"/>
        <v>6</v>
      </c>
      <c r="T1496" s="30" t="s">
        <v>2502</v>
      </c>
      <c r="U1496" s="29">
        <f t="shared" si="259"/>
        <v>156</v>
      </c>
      <c r="V1496" s="29">
        <f t="shared" si="260"/>
        <v>0</v>
      </c>
      <c r="W1496" s="5"/>
      <c r="X1496" s="3">
        <v>0.15</v>
      </c>
      <c r="Y1496" s="3">
        <f t="shared" si="254"/>
        <v>5.85</v>
      </c>
      <c r="Z1496" s="3">
        <f t="shared" si="263"/>
        <v>3.9</v>
      </c>
      <c r="AA1496">
        <v>150</v>
      </c>
      <c r="AB1496" s="1">
        <f t="shared" si="256"/>
        <v>0.15</v>
      </c>
    </row>
    <row r="1497" spans="1:28" customFormat="1" ht="43.2" x14ac:dyDescent="0.3">
      <c r="A1497" s="3">
        <f t="shared" si="264"/>
        <v>1480</v>
      </c>
      <c r="B1497" s="4" t="s">
        <v>2356</v>
      </c>
      <c r="C1497" s="3">
        <v>3</v>
      </c>
      <c r="D1497" s="3" t="s">
        <v>1572</v>
      </c>
      <c r="E1497" s="4" t="s">
        <v>2368</v>
      </c>
      <c r="F1497" s="3" t="s">
        <v>2369</v>
      </c>
      <c r="G1497" s="3"/>
      <c r="H1497" s="3"/>
      <c r="I1497" s="3" t="s">
        <v>2496</v>
      </c>
      <c r="J1497" s="3">
        <v>26</v>
      </c>
      <c r="K1497" s="3">
        <v>6000</v>
      </c>
      <c r="L1497" s="3" t="s">
        <v>25</v>
      </c>
      <c r="M1497" s="3">
        <v>1</v>
      </c>
      <c r="N1497" s="28">
        <f t="shared" si="257"/>
        <v>6</v>
      </c>
      <c r="O1497" s="28">
        <f t="shared" si="258"/>
        <v>156</v>
      </c>
      <c r="P1497" s="12">
        <v>0</v>
      </c>
      <c r="Q1497" s="46">
        <f t="shared" si="261"/>
        <v>0</v>
      </c>
      <c r="R1497" s="15"/>
      <c r="S1497" s="3">
        <f t="shared" si="262"/>
        <v>6</v>
      </c>
      <c r="T1497" s="30" t="s">
        <v>2502</v>
      </c>
      <c r="U1497" s="29">
        <f t="shared" si="259"/>
        <v>156</v>
      </c>
      <c r="V1497" s="29">
        <f t="shared" si="260"/>
        <v>0</v>
      </c>
      <c r="W1497" s="5"/>
      <c r="X1497" s="3">
        <v>0.15</v>
      </c>
      <c r="Y1497" s="3">
        <f t="shared" si="254"/>
        <v>5.85</v>
      </c>
      <c r="Z1497" s="3">
        <f t="shared" si="263"/>
        <v>3.9</v>
      </c>
      <c r="AA1497">
        <v>150</v>
      </c>
      <c r="AB1497" s="1">
        <f t="shared" si="256"/>
        <v>0.15</v>
      </c>
    </row>
    <row r="1498" spans="1:28" customFormat="1" ht="43.2" x14ac:dyDescent="0.3">
      <c r="A1498" s="3">
        <f t="shared" si="264"/>
        <v>1481</v>
      </c>
      <c r="B1498" s="4" t="s">
        <v>2356</v>
      </c>
      <c r="C1498" s="3">
        <v>3</v>
      </c>
      <c r="D1498" s="3" t="s">
        <v>2416</v>
      </c>
      <c r="E1498" s="4" t="s">
        <v>2370</v>
      </c>
      <c r="F1498" s="3" t="s">
        <v>2369</v>
      </c>
      <c r="G1498" s="3"/>
      <c r="H1498" s="3"/>
      <c r="I1498" s="3" t="s">
        <v>2496</v>
      </c>
      <c r="J1498" s="3">
        <v>26</v>
      </c>
      <c r="K1498" s="3">
        <v>12000</v>
      </c>
      <c r="L1498" s="3" t="s">
        <v>25</v>
      </c>
      <c r="M1498" s="3">
        <v>1</v>
      </c>
      <c r="N1498" s="28">
        <f t="shared" si="257"/>
        <v>12</v>
      </c>
      <c r="O1498" s="28">
        <f t="shared" si="258"/>
        <v>312</v>
      </c>
      <c r="P1498" s="12">
        <v>0</v>
      </c>
      <c r="Q1498" s="46">
        <f t="shared" si="261"/>
        <v>0</v>
      </c>
      <c r="R1498" s="15"/>
      <c r="S1498" s="3">
        <f t="shared" si="262"/>
        <v>12</v>
      </c>
      <c r="T1498" s="30" t="s">
        <v>2502</v>
      </c>
      <c r="U1498" s="29">
        <f t="shared" si="259"/>
        <v>312</v>
      </c>
      <c r="V1498" s="29">
        <f t="shared" si="260"/>
        <v>0</v>
      </c>
      <c r="W1498" s="5"/>
      <c r="X1498" s="3">
        <v>0.15</v>
      </c>
      <c r="Y1498" s="3">
        <f t="shared" si="254"/>
        <v>11.85</v>
      </c>
      <c r="Z1498" s="3">
        <f t="shared" si="263"/>
        <v>3.9</v>
      </c>
      <c r="AA1498">
        <v>150</v>
      </c>
      <c r="AB1498" s="1">
        <f t="shared" si="256"/>
        <v>0.15</v>
      </c>
    </row>
    <row r="1499" spans="1:28" customFormat="1" ht="43.2" x14ac:dyDescent="0.3">
      <c r="A1499" s="3">
        <f t="shared" si="264"/>
        <v>1482</v>
      </c>
      <c r="B1499" s="4" t="s">
        <v>2356</v>
      </c>
      <c r="C1499" s="3">
        <v>3</v>
      </c>
      <c r="D1499" s="3" t="s">
        <v>2416</v>
      </c>
      <c r="E1499" s="4" t="s">
        <v>2371</v>
      </c>
      <c r="F1499" s="3" t="s">
        <v>35</v>
      </c>
      <c r="G1499" s="7" t="s">
        <v>2346</v>
      </c>
      <c r="H1499" s="7" t="s">
        <v>2467</v>
      </c>
      <c r="I1499" s="7" t="s">
        <v>2496</v>
      </c>
      <c r="J1499" s="7">
        <v>49.9</v>
      </c>
      <c r="K1499" s="3">
        <v>1700</v>
      </c>
      <c r="L1499" s="3" t="s">
        <v>25</v>
      </c>
      <c r="M1499" s="3">
        <v>1</v>
      </c>
      <c r="N1499" s="28">
        <f t="shared" si="257"/>
        <v>1.7</v>
      </c>
      <c r="O1499" s="28">
        <f t="shared" si="258"/>
        <v>84.83</v>
      </c>
      <c r="P1499" s="12">
        <v>0</v>
      </c>
      <c r="Q1499" s="46">
        <f t="shared" si="261"/>
        <v>0</v>
      </c>
      <c r="R1499" s="15"/>
      <c r="S1499" s="3">
        <f t="shared" si="262"/>
        <v>1.7</v>
      </c>
      <c r="T1499" s="30" t="s">
        <v>2502</v>
      </c>
      <c r="U1499" s="29">
        <f t="shared" si="259"/>
        <v>84.83</v>
      </c>
      <c r="V1499" s="29">
        <f t="shared" si="260"/>
        <v>0</v>
      </c>
      <c r="W1499" s="5"/>
      <c r="X1499" s="3">
        <v>0.15</v>
      </c>
      <c r="Y1499" s="3">
        <f t="shared" si="254"/>
        <v>1.55</v>
      </c>
      <c r="Z1499" s="3">
        <f t="shared" si="263"/>
        <v>7.4849999999999994</v>
      </c>
      <c r="AA1499">
        <v>150</v>
      </c>
      <c r="AB1499" s="1">
        <f t="shared" si="256"/>
        <v>0.15</v>
      </c>
    </row>
    <row r="1500" spans="1:28" customFormat="1" ht="43.2" x14ac:dyDescent="0.3">
      <c r="A1500" s="3">
        <f t="shared" si="264"/>
        <v>1483</v>
      </c>
      <c r="B1500" s="4" t="s">
        <v>2356</v>
      </c>
      <c r="C1500" s="3">
        <v>3</v>
      </c>
      <c r="D1500" s="3" t="s">
        <v>2416</v>
      </c>
      <c r="E1500" s="4" t="s">
        <v>2372</v>
      </c>
      <c r="F1500" s="3" t="s">
        <v>35</v>
      </c>
      <c r="G1500" s="7" t="s">
        <v>2346</v>
      </c>
      <c r="H1500" s="7" t="s">
        <v>2467</v>
      </c>
      <c r="I1500" s="7" t="s">
        <v>2496</v>
      </c>
      <c r="J1500" s="7">
        <v>49.9</v>
      </c>
      <c r="K1500" s="3">
        <v>1700</v>
      </c>
      <c r="L1500" s="3" t="s">
        <v>25</v>
      </c>
      <c r="M1500" s="3">
        <v>1</v>
      </c>
      <c r="N1500" s="28">
        <f t="shared" si="257"/>
        <v>1.7</v>
      </c>
      <c r="O1500" s="28">
        <f t="shared" si="258"/>
        <v>84.83</v>
      </c>
      <c r="P1500" s="12">
        <v>0</v>
      </c>
      <c r="Q1500" s="46">
        <f t="shared" si="261"/>
        <v>0</v>
      </c>
      <c r="R1500" s="15"/>
      <c r="S1500" s="3">
        <f t="shared" si="262"/>
        <v>1.7</v>
      </c>
      <c r="T1500" s="30" t="s">
        <v>2502</v>
      </c>
      <c r="U1500" s="29">
        <f t="shared" si="259"/>
        <v>84.83</v>
      </c>
      <c r="V1500" s="29">
        <f t="shared" si="260"/>
        <v>0</v>
      </c>
      <c r="W1500" s="5"/>
      <c r="X1500" s="3">
        <v>0.1</v>
      </c>
      <c r="Y1500" s="3">
        <f t="shared" si="254"/>
        <v>1.5999999999999999</v>
      </c>
      <c r="Z1500" s="3">
        <f t="shared" si="263"/>
        <v>4.99</v>
      </c>
      <c r="AA1500">
        <v>100</v>
      </c>
      <c r="AB1500" s="1">
        <f t="shared" si="256"/>
        <v>0.1</v>
      </c>
    </row>
    <row r="1501" spans="1:28" customFormat="1" ht="43.2" x14ac:dyDescent="0.3">
      <c r="A1501" s="3">
        <f t="shared" si="264"/>
        <v>1484</v>
      </c>
      <c r="B1501" s="4" t="s">
        <v>2356</v>
      </c>
      <c r="C1501" s="3">
        <v>3</v>
      </c>
      <c r="D1501" s="3" t="s">
        <v>2416</v>
      </c>
      <c r="E1501" s="4" t="s">
        <v>2373</v>
      </c>
      <c r="F1501" s="3" t="s">
        <v>35</v>
      </c>
      <c r="G1501" s="7" t="s">
        <v>2346</v>
      </c>
      <c r="H1501" s="7" t="s">
        <v>2467</v>
      </c>
      <c r="I1501" s="7" t="s">
        <v>2496</v>
      </c>
      <c r="J1501" s="7">
        <v>49.9</v>
      </c>
      <c r="K1501" s="3">
        <v>1700</v>
      </c>
      <c r="L1501" s="3" t="s">
        <v>25</v>
      </c>
      <c r="M1501" s="3">
        <v>1</v>
      </c>
      <c r="N1501" s="28">
        <f t="shared" si="257"/>
        <v>1.7</v>
      </c>
      <c r="O1501" s="28">
        <f t="shared" si="258"/>
        <v>84.83</v>
      </c>
      <c r="P1501" s="12">
        <v>0</v>
      </c>
      <c r="Q1501" s="46">
        <f t="shared" si="261"/>
        <v>0</v>
      </c>
      <c r="R1501" s="15"/>
      <c r="S1501" s="3">
        <f t="shared" si="262"/>
        <v>1.7</v>
      </c>
      <c r="T1501" s="30" t="s">
        <v>2502</v>
      </c>
      <c r="U1501" s="29">
        <f t="shared" si="259"/>
        <v>84.83</v>
      </c>
      <c r="V1501" s="29">
        <f t="shared" si="260"/>
        <v>0</v>
      </c>
      <c r="W1501" s="5"/>
      <c r="X1501" s="3">
        <v>0.1</v>
      </c>
      <c r="Y1501" s="3">
        <f t="shared" si="254"/>
        <v>1.5999999999999999</v>
      </c>
      <c r="Z1501" s="3">
        <f t="shared" si="263"/>
        <v>4.99</v>
      </c>
      <c r="AA1501">
        <v>100</v>
      </c>
      <c r="AB1501" s="1">
        <f t="shared" si="256"/>
        <v>0.1</v>
      </c>
    </row>
    <row r="1502" spans="1:28" customFormat="1" ht="43.2" x14ac:dyDescent="0.3">
      <c r="A1502" s="3">
        <f t="shared" si="264"/>
        <v>1485</v>
      </c>
      <c r="B1502" s="4" t="s">
        <v>2356</v>
      </c>
      <c r="C1502" s="3">
        <v>3</v>
      </c>
      <c r="D1502" s="3" t="s">
        <v>2416</v>
      </c>
      <c r="E1502" s="4" t="s">
        <v>2374</v>
      </c>
      <c r="F1502" s="3" t="s">
        <v>35</v>
      </c>
      <c r="G1502" s="7" t="s">
        <v>2346</v>
      </c>
      <c r="H1502" s="7" t="s">
        <v>2467</v>
      </c>
      <c r="I1502" s="7" t="s">
        <v>2496</v>
      </c>
      <c r="J1502" s="7">
        <v>49.9</v>
      </c>
      <c r="K1502" s="3">
        <v>1700</v>
      </c>
      <c r="L1502" s="3" t="s">
        <v>25</v>
      </c>
      <c r="M1502" s="3">
        <v>1</v>
      </c>
      <c r="N1502" s="28">
        <f t="shared" si="257"/>
        <v>1.7</v>
      </c>
      <c r="O1502" s="28">
        <f t="shared" si="258"/>
        <v>84.83</v>
      </c>
      <c r="P1502" s="12">
        <v>0</v>
      </c>
      <c r="Q1502" s="46">
        <f t="shared" si="261"/>
        <v>0</v>
      </c>
      <c r="R1502" s="15"/>
      <c r="S1502" s="3">
        <f t="shared" si="262"/>
        <v>1.7</v>
      </c>
      <c r="T1502" s="30" t="s">
        <v>2502</v>
      </c>
      <c r="U1502" s="29">
        <f t="shared" si="259"/>
        <v>84.83</v>
      </c>
      <c r="V1502" s="29">
        <f t="shared" si="260"/>
        <v>0</v>
      </c>
      <c r="W1502" s="5"/>
      <c r="X1502" s="3">
        <v>0.23</v>
      </c>
      <c r="Y1502" s="3">
        <f t="shared" si="254"/>
        <v>1.47</v>
      </c>
      <c r="Z1502" s="3">
        <f t="shared" si="263"/>
        <v>11.477</v>
      </c>
      <c r="AA1502">
        <v>230</v>
      </c>
      <c r="AB1502" s="1">
        <f t="shared" si="256"/>
        <v>0.23</v>
      </c>
    </row>
    <row r="1503" spans="1:28" customFormat="1" ht="43.2" x14ac:dyDescent="0.3">
      <c r="A1503" s="3">
        <f t="shared" si="264"/>
        <v>1486</v>
      </c>
      <c r="B1503" s="4" t="s">
        <v>2356</v>
      </c>
      <c r="C1503" s="3">
        <v>3</v>
      </c>
      <c r="D1503" s="3" t="s">
        <v>2416</v>
      </c>
      <c r="E1503" s="4" t="s">
        <v>2375</v>
      </c>
      <c r="F1503" s="3" t="s">
        <v>35</v>
      </c>
      <c r="G1503" s="7" t="s">
        <v>2346</v>
      </c>
      <c r="H1503" s="7" t="s">
        <v>2467</v>
      </c>
      <c r="I1503" s="7" t="s">
        <v>2496</v>
      </c>
      <c r="J1503" s="7">
        <v>49.9</v>
      </c>
      <c r="K1503" s="3">
        <v>1700</v>
      </c>
      <c r="L1503" s="3" t="s">
        <v>25</v>
      </c>
      <c r="M1503" s="3">
        <v>1</v>
      </c>
      <c r="N1503" s="28">
        <f t="shared" si="257"/>
        <v>1.7</v>
      </c>
      <c r="O1503" s="28">
        <f t="shared" si="258"/>
        <v>84.83</v>
      </c>
      <c r="P1503" s="12">
        <v>0</v>
      </c>
      <c r="Q1503" s="46">
        <f t="shared" si="261"/>
        <v>0</v>
      </c>
      <c r="R1503" s="15"/>
      <c r="S1503" s="3">
        <f t="shared" si="262"/>
        <v>1.7</v>
      </c>
      <c r="T1503" s="30" t="s">
        <v>2502</v>
      </c>
      <c r="U1503" s="29">
        <f t="shared" si="259"/>
        <v>84.83</v>
      </c>
      <c r="V1503" s="29">
        <f t="shared" si="260"/>
        <v>0</v>
      </c>
      <c r="W1503" s="5"/>
      <c r="X1503" s="3">
        <v>0.23</v>
      </c>
      <c r="Y1503" s="3">
        <f t="shared" si="254"/>
        <v>1.47</v>
      </c>
      <c r="Z1503" s="3">
        <f t="shared" si="263"/>
        <v>11.477</v>
      </c>
      <c r="AA1503">
        <v>230</v>
      </c>
      <c r="AB1503" s="1">
        <f t="shared" si="256"/>
        <v>0.23</v>
      </c>
    </row>
    <row r="1504" spans="1:28" customFormat="1" ht="43.2" x14ac:dyDescent="0.3">
      <c r="A1504" s="3">
        <f t="shared" si="264"/>
        <v>1487</v>
      </c>
      <c r="B1504" s="4" t="s">
        <v>2356</v>
      </c>
      <c r="C1504" s="3">
        <v>3</v>
      </c>
      <c r="D1504" s="3" t="s">
        <v>2416</v>
      </c>
      <c r="E1504" s="4" t="s">
        <v>2376</v>
      </c>
      <c r="F1504" s="3" t="s">
        <v>2382</v>
      </c>
      <c r="G1504" s="3"/>
      <c r="H1504" s="3"/>
      <c r="I1504" s="3" t="s">
        <v>2496</v>
      </c>
      <c r="J1504" s="3">
        <v>12.2</v>
      </c>
      <c r="K1504" s="3">
        <v>1700</v>
      </c>
      <c r="L1504" s="3" t="s">
        <v>25</v>
      </c>
      <c r="M1504" s="3">
        <v>1</v>
      </c>
      <c r="N1504" s="28">
        <f t="shared" si="257"/>
        <v>1.7</v>
      </c>
      <c r="O1504" s="28">
        <f t="shared" si="258"/>
        <v>20.74</v>
      </c>
      <c r="P1504" s="15">
        <v>0.3</v>
      </c>
      <c r="Q1504" s="46">
        <f t="shared" si="261"/>
        <v>0.51</v>
      </c>
      <c r="R1504" s="15"/>
      <c r="S1504" s="3">
        <f t="shared" si="262"/>
        <v>1.19</v>
      </c>
      <c r="T1504" s="30" t="s">
        <v>2502</v>
      </c>
      <c r="U1504" s="29">
        <f t="shared" si="259"/>
        <v>14.517999999999999</v>
      </c>
      <c r="V1504" s="29">
        <f t="shared" si="260"/>
        <v>6.2219999999999995</v>
      </c>
      <c r="W1504" s="5"/>
      <c r="X1504" s="3">
        <v>0.23</v>
      </c>
      <c r="Y1504" s="3">
        <f t="shared" si="254"/>
        <v>1.47</v>
      </c>
      <c r="Z1504" s="3">
        <f t="shared" si="263"/>
        <v>2.806</v>
      </c>
      <c r="AA1504">
        <v>230</v>
      </c>
      <c r="AB1504" s="1">
        <f t="shared" si="256"/>
        <v>0.23</v>
      </c>
    </row>
    <row r="1505" spans="1:28" customFormat="1" ht="43.2" x14ac:dyDescent="0.3">
      <c r="A1505" s="3">
        <f t="shared" si="264"/>
        <v>1488</v>
      </c>
      <c r="B1505" s="4" t="s">
        <v>2356</v>
      </c>
      <c r="C1505" s="3">
        <v>3</v>
      </c>
      <c r="D1505" s="3" t="s">
        <v>2416</v>
      </c>
      <c r="E1505" s="4" t="s">
        <v>2377</v>
      </c>
      <c r="F1505" s="3" t="s">
        <v>2382</v>
      </c>
      <c r="G1505" s="3"/>
      <c r="H1505" s="3"/>
      <c r="I1505" s="3" t="s">
        <v>2496</v>
      </c>
      <c r="J1505" s="3">
        <v>12.2</v>
      </c>
      <c r="K1505" s="3">
        <v>1700</v>
      </c>
      <c r="L1505" s="3" t="s">
        <v>25</v>
      </c>
      <c r="M1505" s="3">
        <v>1</v>
      </c>
      <c r="N1505" s="28">
        <f t="shared" si="257"/>
        <v>1.7</v>
      </c>
      <c r="O1505" s="28">
        <f t="shared" si="258"/>
        <v>20.74</v>
      </c>
      <c r="P1505" s="15">
        <v>0.3</v>
      </c>
      <c r="Q1505" s="46">
        <f t="shared" si="261"/>
        <v>0.51</v>
      </c>
      <c r="R1505" s="15"/>
      <c r="S1505" s="3">
        <f t="shared" si="262"/>
        <v>1.19</v>
      </c>
      <c r="T1505" s="30" t="s">
        <v>2502</v>
      </c>
      <c r="U1505" s="29">
        <f t="shared" si="259"/>
        <v>14.517999999999999</v>
      </c>
      <c r="V1505" s="29">
        <f t="shared" si="260"/>
        <v>6.2219999999999995</v>
      </c>
      <c r="W1505" s="5"/>
      <c r="X1505" s="3">
        <v>0.22</v>
      </c>
      <c r="Y1505" s="3">
        <f t="shared" si="254"/>
        <v>1.48</v>
      </c>
      <c r="Z1505" s="3">
        <f t="shared" si="263"/>
        <v>2.6839999999999997</v>
      </c>
      <c r="AA1505">
        <v>220</v>
      </c>
      <c r="AB1505" s="1">
        <f t="shared" si="256"/>
        <v>0.22</v>
      </c>
    </row>
    <row r="1506" spans="1:28" customFormat="1" ht="43.2" x14ac:dyDescent="0.3">
      <c r="A1506" s="3">
        <f t="shared" si="264"/>
        <v>1489</v>
      </c>
      <c r="B1506" s="4" t="s">
        <v>2356</v>
      </c>
      <c r="C1506" s="3">
        <v>3</v>
      </c>
      <c r="D1506" s="3" t="s">
        <v>2416</v>
      </c>
      <c r="E1506" s="4" t="s">
        <v>2378</v>
      </c>
      <c r="F1506" s="3" t="s">
        <v>2382</v>
      </c>
      <c r="G1506" s="3"/>
      <c r="H1506" s="3"/>
      <c r="I1506" s="3" t="s">
        <v>2496</v>
      </c>
      <c r="J1506" s="3">
        <v>12.2</v>
      </c>
      <c r="K1506" s="3">
        <v>1700</v>
      </c>
      <c r="L1506" s="3" t="s">
        <v>25</v>
      </c>
      <c r="M1506" s="3">
        <v>1</v>
      </c>
      <c r="N1506" s="28">
        <f t="shared" si="257"/>
        <v>1.7</v>
      </c>
      <c r="O1506" s="28">
        <f t="shared" si="258"/>
        <v>20.74</v>
      </c>
      <c r="P1506" s="15">
        <v>0.3</v>
      </c>
      <c r="Q1506" s="46">
        <f t="shared" si="261"/>
        <v>0.51</v>
      </c>
      <c r="R1506" s="15"/>
      <c r="S1506" s="3">
        <f t="shared" si="262"/>
        <v>1.19</v>
      </c>
      <c r="T1506" s="30" t="s">
        <v>2502</v>
      </c>
      <c r="U1506" s="29">
        <f t="shared" si="259"/>
        <v>14.517999999999999</v>
      </c>
      <c r="V1506" s="29">
        <f t="shared" si="260"/>
        <v>6.2219999999999995</v>
      </c>
      <c r="W1506" s="5"/>
      <c r="X1506" s="3">
        <v>0.22</v>
      </c>
      <c r="Y1506" s="3">
        <f t="shared" si="254"/>
        <v>1.48</v>
      </c>
      <c r="Z1506" s="3">
        <f t="shared" si="263"/>
        <v>2.6839999999999997</v>
      </c>
      <c r="AA1506">
        <v>220</v>
      </c>
      <c r="AB1506" s="1">
        <f t="shared" si="256"/>
        <v>0.22</v>
      </c>
    </row>
    <row r="1507" spans="1:28" customFormat="1" ht="43.2" x14ac:dyDescent="0.3">
      <c r="A1507" s="3">
        <f t="shared" si="264"/>
        <v>1490</v>
      </c>
      <c r="B1507" s="4" t="s">
        <v>2356</v>
      </c>
      <c r="C1507" s="3">
        <v>3</v>
      </c>
      <c r="D1507" s="3" t="s">
        <v>2416</v>
      </c>
      <c r="E1507" s="4" t="s">
        <v>2379</v>
      </c>
      <c r="F1507" s="3" t="s">
        <v>2382</v>
      </c>
      <c r="G1507" s="3"/>
      <c r="H1507" s="3"/>
      <c r="I1507" s="3" t="s">
        <v>2496</v>
      </c>
      <c r="J1507" s="3">
        <v>12.2</v>
      </c>
      <c r="K1507" s="3">
        <v>1700</v>
      </c>
      <c r="L1507" s="3" t="s">
        <v>25</v>
      </c>
      <c r="M1507" s="3">
        <v>1</v>
      </c>
      <c r="N1507" s="28">
        <f t="shared" si="257"/>
        <v>1.7</v>
      </c>
      <c r="O1507" s="28">
        <f t="shared" si="258"/>
        <v>20.74</v>
      </c>
      <c r="P1507" s="15">
        <v>0.3</v>
      </c>
      <c r="Q1507" s="46">
        <f t="shared" si="261"/>
        <v>0.51</v>
      </c>
      <c r="R1507" s="15"/>
      <c r="S1507" s="3">
        <f t="shared" si="262"/>
        <v>1.19</v>
      </c>
      <c r="T1507" s="30" t="s">
        <v>2502</v>
      </c>
      <c r="U1507" s="29">
        <f t="shared" si="259"/>
        <v>14.517999999999999</v>
      </c>
      <c r="V1507" s="29">
        <f t="shared" si="260"/>
        <v>6.2219999999999995</v>
      </c>
      <c r="W1507" s="5"/>
      <c r="X1507" s="3">
        <v>0.23</v>
      </c>
      <c r="Y1507" s="3">
        <f t="shared" si="254"/>
        <v>1.47</v>
      </c>
      <c r="Z1507" s="3">
        <f t="shared" si="263"/>
        <v>2.806</v>
      </c>
      <c r="AA1507">
        <v>230</v>
      </c>
      <c r="AB1507" s="1">
        <f t="shared" si="256"/>
        <v>0.23</v>
      </c>
    </row>
    <row r="1508" spans="1:28" customFormat="1" ht="43.2" x14ac:dyDescent="0.3">
      <c r="A1508" s="3">
        <f t="shared" si="264"/>
        <v>1491</v>
      </c>
      <c r="B1508" s="4" t="s">
        <v>2356</v>
      </c>
      <c r="C1508" s="3">
        <v>3</v>
      </c>
      <c r="D1508" s="3" t="s">
        <v>2416</v>
      </c>
      <c r="E1508" s="4" t="s">
        <v>2380</v>
      </c>
      <c r="F1508" s="3" t="s">
        <v>2382</v>
      </c>
      <c r="G1508" s="3"/>
      <c r="H1508" s="3"/>
      <c r="I1508" s="3" t="s">
        <v>2496</v>
      </c>
      <c r="J1508" s="3">
        <v>12.2</v>
      </c>
      <c r="K1508" s="3">
        <v>1700</v>
      </c>
      <c r="L1508" s="3" t="s">
        <v>25</v>
      </c>
      <c r="M1508" s="3">
        <v>1</v>
      </c>
      <c r="N1508" s="28">
        <f t="shared" si="257"/>
        <v>1.7</v>
      </c>
      <c r="O1508" s="28">
        <f t="shared" si="258"/>
        <v>20.74</v>
      </c>
      <c r="P1508" s="15">
        <v>0.3</v>
      </c>
      <c r="Q1508" s="46">
        <f t="shared" si="261"/>
        <v>0.51</v>
      </c>
      <c r="R1508" s="15"/>
      <c r="S1508" s="3">
        <f t="shared" si="262"/>
        <v>1.19</v>
      </c>
      <c r="T1508" s="30" t="s">
        <v>2502</v>
      </c>
      <c r="U1508" s="29">
        <f t="shared" si="259"/>
        <v>14.517999999999999</v>
      </c>
      <c r="V1508" s="29">
        <f t="shared" si="260"/>
        <v>6.2219999999999995</v>
      </c>
      <c r="W1508" s="5"/>
      <c r="X1508" s="3">
        <v>0.23</v>
      </c>
      <c r="Y1508" s="3">
        <f t="shared" si="254"/>
        <v>1.47</v>
      </c>
      <c r="Z1508" s="3">
        <f t="shared" si="263"/>
        <v>2.806</v>
      </c>
      <c r="AA1508">
        <v>230</v>
      </c>
      <c r="AB1508" s="1">
        <f t="shared" si="256"/>
        <v>0.23</v>
      </c>
    </row>
    <row r="1509" spans="1:28" customFormat="1" ht="43.2" x14ac:dyDescent="0.3">
      <c r="A1509" s="3">
        <f t="shared" si="264"/>
        <v>1492</v>
      </c>
      <c r="B1509" s="4" t="s">
        <v>2356</v>
      </c>
      <c r="C1509" s="3">
        <v>3</v>
      </c>
      <c r="D1509" s="3" t="s">
        <v>2416</v>
      </c>
      <c r="E1509" s="4" t="s">
        <v>2381</v>
      </c>
      <c r="F1509" s="3" t="s">
        <v>2382</v>
      </c>
      <c r="G1509" s="3"/>
      <c r="H1509" s="3"/>
      <c r="I1509" s="3" t="s">
        <v>2496</v>
      </c>
      <c r="J1509" s="3">
        <v>12.2</v>
      </c>
      <c r="K1509" s="3">
        <v>1700</v>
      </c>
      <c r="L1509" s="3" t="s">
        <v>25</v>
      </c>
      <c r="M1509" s="3">
        <v>1</v>
      </c>
      <c r="N1509" s="28">
        <f t="shared" si="257"/>
        <v>1.7</v>
      </c>
      <c r="O1509" s="28">
        <f t="shared" si="258"/>
        <v>20.74</v>
      </c>
      <c r="P1509" s="15">
        <v>0.3</v>
      </c>
      <c r="Q1509" s="46">
        <f t="shared" si="261"/>
        <v>0.51</v>
      </c>
      <c r="R1509" s="15"/>
      <c r="S1509" s="3">
        <f t="shared" si="262"/>
        <v>1.19</v>
      </c>
      <c r="T1509" s="30" t="s">
        <v>2502</v>
      </c>
      <c r="U1509" s="29">
        <f t="shared" si="259"/>
        <v>14.517999999999999</v>
      </c>
      <c r="V1509" s="29">
        <f t="shared" si="260"/>
        <v>6.2219999999999995</v>
      </c>
      <c r="W1509" s="5"/>
      <c r="X1509" s="3">
        <v>0.23</v>
      </c>
      <c r="Y1509" s="3">
        <f t="shared" si="254"/>
        <v>1.47</v>
      </c>
      <c r="Z1509" s="3">
        <f t="shared" si="263"/>
        <v>2.806</v>
      </c>
      <c r="AA1509">
        <v>230</v>
      </c>
      <c r="AB1509" s="1">
        <f t="shared" si="256"/>
        <v>0.23</v>
      </c>
    </row>
    <row r="1510" spans="1:28" customFormat="1" ht="43.2" x14ac:dyDescent="0.3">
      <c r="A1510" s="3">
        <f t="shared" si="264"/>
        <v>1493</v>
      </c>
      <c r="B1510" s="4" t="s">
        <v>2356</v>
      </c>
      <c r="C1510" s="3">
        <v>3</v>
      </c>
      <c r="D1510" s="3" t="s">
        <v>1572</v>
      </c>
      <c r="E1510" s="4" t="s">
        <v>2383</v>
      </c>
      <c r="F1510" s="3" t="s">
        <v>40</v>
      </c>
      <c r="G1510" s="3" t="s">
        <v>2339</v>
      </c>
      <c r="H1510" s="3" t="s">
        <v>2486</v>
      </c>
      <c r="I1510" s="3" t="s">
        <v>2496</v>
      </c>
      <c r="J1510" s="3">
        <v>31.5</v>
      </c>
      <c r="K1510" s="3">
        <v>6000</v>
      </c>
      <c r="L1510" s="3" t="s">
        <v>25</v>
      </c>
      <c r="M1510" s="3">
        <v>1</v>
      </c>
      <c r="N1510" s="28">
        <f t="shared" si="257"/>
        <v>6</v>
      </c>
      <c r="O1510" s="28">
        <f t="shared" si="258"/>
        <v>189</v>
      </c>
      <c r="P1510" s="12">
        <v>0</v>
      </c>
      <c r="Q1510" s="46">
        <f t="shared" si="261"/>
        <v>0</v>
      </c>
      <c r="R1510" s="15"/>
      <c r="S1510" s="3">
        <f t="shared" si="262"/>
        <v>6</v>
      </c>
      <c r="T1510" s="30" t="s">
        <v>2502</v>
      </c>
      <c r="U1510" s="10">
        <f t="shared" si="259"/>
        <v>189</v>
      </c>
      <c r="V1510" s="10">
        <f t="shared" si="260"/>
        <v>0</v>
      </c>
      <c r="W1510" s="5"/>
      <c r="X1510" s="3">
        <v>0.23</v>
      </c>
      <c r="Y1510" s="3">
        <f t="shared" si="254"/>
        <v>5.77</v>
      </c>
      <c r="Z1510" s="3">
        <f t="shared" si="263"/>
        <v>7.2450000000000001</v>
      </c>
      <c r="AA1510">
        <v>230</v>
      </c>
      <c r="AB1510" s="1">
        <f t="shared" si="256"/>
        <v>0.23</v>
      </c>
    </row>
    <row r="1511" spans="1:28" customFormat="1" ht="43.2" x14ac:dyDescent="0.3">
      <c r="A1511" s="3">
        <f t="shared" si="264"/>
        <v>1494</v>
      </c>
      <c r="B1511" s="4" t="s">
        <v>2356</v>
      </c>
      <c r="C1511" s="3">
        <v>3</v>
      </c>
      <c r="D1511" s="3" t="s">
        <v>1572</v>
      </c>
      <c r="E1511" s="4" t="s">
        <v>2383</v>
      </c>
      <c r="F1511" s="3" t="s">
        <v>40</v>
      </c>
      <c r="G1511" s="3" t="s">
        <v>2339</v>
      </c>
      <c r="H1511" s="3" t="s">
        <v>2486</v>
      </c>
      <c r="I1511" s="3" t="s">
        <v>2496</v>
      </c>
      <c r="J1511" s="3">
        <v>31.5</v>
      </c>
      <c r="K1511" s="3">
        <v>6000</v>
      </c>
      <c r="L1511" s="3" t="s">
        <v>25</v>
      </c>
      <c r="M1511" s="3">
        <v>1</v>
      </c>
      <c r="N1511" s="28">
        <f t="shared" si="257"/>
        <v>6</v>
      </c>
      <c r="O1511" s="28">
        <f t="shared" si="258"/>
        <v>189</v>
      </c>
      <c r="P1511" s="12">
        <v>0</v>
      </c>
      <c r="Q1511" s="46">
        <f t="shared" si="261"/>
        <v>0</v>
      </c>
      <c r="R1511" s="15"/>
      <c r="S1511" s="3">
        <f t="shared" si="262"/>
        <v>6</v>
      </c>
      <c r="T1511" s="30" t="s">
        <v>2502</v>
      </c>
      <c r="U1511" s="10">
        <f t="shared" si="259"/>
        <v>189</v>
      </c>
      <c r="V1511" s="10">
        <f t="shared" si="260"/>
        <v>0</v>
      </c>
      <c r="W1511" s="5"/>
      <c r="X1511" s="3">
        <v>0.23</v>
      </c>
      <c r="Y1511" s="3">
        <f t="shared" si="254"/>
        <v>5.77</v>
      </c>
      <c r="Z1511" s="3">
        <f t="shared" si="263"/>
        <v>7.2450000000000001</v>
      </c>
      <c r="AA1511">
        <v>230</v>
      </c>
      <c r="AB1511" s="1">
        <f t="shared" si="256"/>
        <v>0.23</v>
      </c>
    </row>
    <row r="1512" spans="1:28" customFormat="1" ht="43.2" x14ac:dyDescent="0.3">
      <c r="A1512" s="3">
        <f t="shared" si="264"/>
        <v>1495</v>
      </c>
      <c r="B1512" s="4" t="s">
        <v>2356</v>
      </c>
      <c r="C1512" s="3">
        <v>3</v>
      </c>
      <c r="D1512" s="3" t="s">
        <v>1572</v>
      </c>
      <c r="E1512" s="4" t="s">
        <v>2384</v>
      </c>
      <c r="F1512" s="3" t="s">
        <v>1699</v>
      </c>
      <c r="G1512" s="3" t="s">
        <v>2349</v>
      </c>
      <c r="H1512" s="3" t="s">
        <v>2486</v>
      </c>
      <c r="I1512" s="3" t="s">
        <v>2496</v>
      </c>
      <c r="J1512" s="3">
        <v>31.5</v>
      </c>
      <c r="K1512" s="3">
        <v>6000</v>
      </c>
      <c r="L1512" s="3" t="s">
        <v>25</v>
      </c>
      <c r="M1512" s="3">
        <v>1</v>
      </c>
      <c r="N1512" s="28">
        <f>(K1512/1000)*M1512</f>
        <v>6</v>
      </c>
      <c r="O1512" s="28">
        <f>N1512*J1512</f>
        <v>189</v>
      </c>
      <c r="P1512" s="12">
        <v>0</v>
      </c>
      <c r="Q1512" s="46">
        <f t="shared" si="261"/>
        <v>0</v>
      </c>
      <c r="R1512" s="15"/>
      <c r="S1512" s="3">
        <f t="shared" si="262"/>
        <v>6</v>
      </c>
      <c r="T1512" s="30" t="s">
        <v>2502</v>
      </c>
      <c r="U1512" s="29">
        <f t="shared" si="259"/>
        <v>189</v>
      </c>
      <c r="V1512" s="29">
        <f t="shared" si="260"/>
        <v>0</v>
      </c>
      <c r="W1512" s="5"/>
      <c r="X1512" s="3">
        <v>0.23</v>
      </c>
      <c r="Y1512" s="3">
        <f t="shared" si="254"/>
        <v>5.77</v>
      </c>
      <c r="Z1512" s="3">
        <f t="shared" si="263"/>
        <v>7.2450000000000001</v>
      </c>
      <c r="AA1512">
        <v>230</v>
      </c>
      <c r="AB1512" s="1">
        <f t="shared" si="256"/>
        <v>0.23</v>
      </c>
    </row>
    <row r="1513" spans="1:28" customFormat="1" ht="43.2" x14ac:dyDescent="0.3">
      <c r="A1513" s="3">
        <f t="shared" si="264"/>
        <v>1496</v>
      </c>
      <c r="B1513" s="4" t="s">
        <v>2356</v>
      </c>
      <c r="C1513" s="3">
        <v>3</v>
      </c>
      <c r="D1513" s="3" t="s">
        <v>1572</v>
      </c>
      <c r="E1513" s="4" t="s">
        <v>2385</v>
      </c>
      <c r="F1513" s="3" t="s">
        <v>40</v>
      </c>
      <c r="G1513" s="3" t="s">
        <v>2339</v>
      </c>
      <c r="H1513" s="3" t="s">
        <v>2486</v>
      </c>
      <c r="I1513" s="3" t="s">
        <v>2496</v>
      </c>
      <c r="J1513" s="3">
        <v>31.5</v>
      </c>
      <c r="K1513" s="3">
        <v>6000</v>
      </c>
      <c r="L1513" s="3" t="s">
        <v>25</v>
      </c>
      <c r="M1513" s="3">
        <v>1</v>
      </c>
      <c r="N1513" s="28">
        <f t="shared" ref="N1513:N1522" si="265">(K1513/1000)*M1513</f>
        <v>6</v>
      </c>
      <c r="O1513" s="28">
        <f t="shared" ref="O1513:O1522" si="266">N1513*J1513</f>
        <v>189</v>
      </c>
      <c r="P1513" s="12">
        <v>0</v>
      </c>
      <c r="Q1513" s="46">
        <f t="shared" si="261"/>
        <v>0</v>
      </c>
      <c r="R1513" s="15"/>
      <c r="S1513" s="3">
        <f t="shared" si="262"/>
        <v>6</v>
      </c>
      <c r="T1513" s="30" t="s">
        <v>2502</v>
      </c>
      <c r="U1513" s="10">
        <f t="shared" si="259"/>
        <v>189</v>
      </c>
      <c r="V1513" s="10">
        <f t="shared" si="260"/>
        <v>0</v>
      </c>
      <c r="W1513" s="5"/>
      <c r="X1513" s="3">
        <v>0.23</v>
      </c>
      <c r="Y1513" s="3">
        <f t="shared" si="254"/>
        <v>5.77</v>
      </c>
      <c r="Z1513" s="3">
        <f t="shared" si="263"/>
        <v>7.2450000000000001</v>
      </c>
      <c r="AA1513">
        <v>230</v>
      </c>
      <c r="AB1513" s="1">
        <f t="shared" si="256"/>
        <v>0.23</v>
      </c>
    </row>
    <row r="1514" spans="1:28" customFormat="1" ht="43.2" x14ac:dyDescent="0.3">
      <c r="A1514" s="3">
        <f t="shared" si="264"/>
        <v>1497</v>
      </c>
      <c r="B1514" s="4" t="s">
        <v>2356</v>
      </c>
      <c r="C1514" s="3">
        <v>3</v>
      </c>
      <c r="D1514" s="3" t="s">
        <v>1572</v>
      </c>
      <c r="E1514" s="4" t="s">
        <v>2386</v>
      </c>
      <c r="F1514" s="3" t="s">
        <v>40</v>
      </c>
      <c r="G1514" s="3" t="s">
        <v>2339</v>
      </c>
      <c r="H1514" s="3" t="s">
        <v>2486</v>
      </c>
      <c r="I1514" s="3" t="s">
        <v>2496</v>
      </c>
      <c r="J1514" s="3">
        <v>31.5</v>
      </c>
      <c r="K1514" s="3">
        <v>6000</v>
      </c>
      <c r="L1514" s="3" t="s">
        <v>25</v>
      </c>
      <c r="M1514" s="3">
        <v>1</v>
      </c>
      <c r="N1514" s="28">
        <f t="shared" si="265"/>
        <v>6</v>
      </c>
      <c r="O1514" s="28">
        <f t="shared" si="266"/>
        <v>189</v>
      </c>
      <c r="P1514" s="12">
        <v>0</v>
      </c>
      <c r="Q1514" s="46">
        <f t="shared" si="261"/>
        <v>0</v>
      </c>
      <c r="R1514" s="15"/>
      <c r="S1514" s="3">
        <f t="shared" si="262"/>
        <v>6</v>
      </c>
      <c r="T1514" s="30" t="s">
        <v>2502</v>
      </c>
      <c r="U1514" s="10">
        <f t="shared" si="259"/>
        <v>189</v>
      </c>
      <c r="V1514" s="10">
        <f t="shared" si="260"/>
        <v>0</v>
      </c>
      <c r="W1514" s="5"/>
      <c r="X1514" s="3">
        <v>0.23</v>
      </c>
      <c r="Y1514" s="3">
        <f t="shared" si="254"/>
        <v>5.77</v>
      </c>
      <c r="Z1514" s="3">
        <f t="shared" si="263"/>
        <v>7.2450000000000001</v>
      </c>
      <c r="AA1514">
        <v>230</v>
      </c>
      <c r="AB1514" s="1">
        <f t="shared" si="256"/>
        <v>0.23</v>
      </c>
    </row>
    <row r="1515" spans="1:28" customFormat="1" ht="43.2" x14ac:dyDescent="0.3">
      <c r="A1515" s="3">
        <f t="shared" si="264"/>
        <v>1498</v>
      </c>
      <c r="B1515" s="4" t="s">
        <v>2356</v>
      </c>
      <c r="C1515" s="3">
        <v>3</v>
      </c>
      <c r="D1515" s="3" t="s">
        <v>1572</v>
      </c>
      <c r="E1515" s="4" t="s">
        <v>2384</v>
      </c>
      <c r="F1515" s="3" t="s">
        <v>7</v>
      </c>
      <c r="G1515" s="3"/>
      <c r="H1515" s="3"/>
      <c r="I1515" s="3" t="s">
        <v>2496</v>
      </c>
      <c r="J1515" s="3">
        <v>13.32</v>
      </c>
      <c r="K1515" s="3">
        <v>3200</v>
      </c>
      <c r="L1515" s="3" t="s">
        <v>25</v>
      </c>
      <c r="M1515" s="3">
        <v>1</v>
      </c>
      <c r="N1515" s="28">
        <f t="shared" si="265"/>
        <v>3.2</v>
      </c>
      <c r="O1515" s="40">
        <f t="shared" si="266"/>
        <v>42.624000000000002</v>
      </c>
      <c r="P1515" s="12">
        <v>0</v>
      </c>
      <c r="Q1515" s="46">
        <f t="shared" si="261"/>
        <v>0</v>
      </c>
      <c r="R1515" s="15"/>
      <c r="S1515" s="3">
        <f t="shared" si="262"/>
        <v>3.2</v>
      </c>
      <c r="T1515" s="30" t="s">
        <v>2502</v>
      </c>
      <c r="U1515" s="41">
        <f t="shared" si="259"/>
        <v>42.624000000000002</v>
      </c>
      <c r="V1515" s="41">
        <f t="shared" si="260"/>
        <v>0</v>
      </c>
      <c r="W1515" s="5"/>
      <c r="X1515" s="3">
        <v>0.23</v>
      </c>
      <c r="Y1515" s="3">
        <f t="shared" si="254"/>
        <v>2.97</v>
      </c>
      <c r="Z1515" s="3">
        <f t="shared" si="263"/>
        <v>3.0636000000000001</v>
      </c>
      <c r="AA1515">
        <v>230</v>
      </c>
      <c r="AB1515" s="1">
        <f t="shared" si="256"/>
        <v>0.23</v>
      </c>
    </row>
    <row r="1516" spans="1:28" customFormat="1" ht="43.2" x14ac:dyDescent="0.3">
      <c r="A1516" s="3">
        <f t="shared" si="264"/>
        <v>1499</v>
      </c>
      <c r="B1516" s="4" t="s">
        <v>2356</v>
      </c>
      <c r="C1516" s="3">
        <v>3</v>
      </c>
      <c r="D1516" s="3" t="s">
        <v>1572</v>
      </c>
      <c r="E1516" s="4" t="s">
        <v>2385</v>
      </c>
      <c r="F1516" s="3" t="s">
        <v>7</v>
      </c>
      <c r="G1516" s="3"/>
      <c r="H1516" s="3"/>
      <c r="I1516" s="3" t="s">
        <v>2496</v>
      </c>
      <c r="J1516" s="3">
        <v>13.32</v>
      </c>
      <c r="K1516" s="3">
        <v>3200</v>
      </c>
      <c r="L1516" s="3" t="s">
        <v>25</v>
      </c>
      <c r="M1516" s="3">
        <v>1</v>
      </c>
      <c r="N1516" s="28">
        <f t="shared" si="265"/>
        <v>3.2</v>
      </c>
      <c r="O1516" s="40">
        <f t="shared" si="266"/>
        <v>42.624000000000002</v>
      </c>
      <c r="P1516" s="12">
        <v>0</v>
      </c>
      <c r="Q1516" s="46">
        <f t="shared" si="261"/>
        <v>0</v>
      </c>
      <c r="R1516" s="15"/>
      <c r="S1516" s="3">
        <f t="shared" si="262"/>
        <v>3.2</v>
      </c>
      <c r="T1516" s="30" t="s">
        <v>2502</v>
      </c>
      <c r="U1516" s="41">
        <f t="shared" si="259"/>
        <v>42.624000000000002</v>
      </c>
      <c r="V1516" s="41">
        <f t="shared" si="260"/>
        <v>0</v>
      </c>
      <c r="W1516" s="5"/>
      <c r="X1516" s="3">
        <v>0.23</v>
      </c>
      <c r="Y1516" s="3">
        <f t="shared" si="254"/>
        <v>2.97</v>
      </c>
      <c r="Z1516" s="3">
        <f t="shared" si="263"/>
        <v>3.0636000000000001</v>
      </c>
      <c r="AA1516">
        <v>230</v>
      </c>
      <c r="AB1516" s="1">
        <f t="shared" si="256"/>
        <v>0.23</v>
      </c>
    </row>
    <row r="1517" spans="1:28" customFormat="1" ht="43.2" x14ac:dyDescent="0.3">
      <c r="A1517" s="3">
        <f t="shared" si="264"/>
        <v>1500</v>
      </c>
      <c r="B1517" s="4" t="s">
        <v>2356</v>
      </c>
      <c r="C1517" s="3">
        <v>3</v>
      </c>
      <c r="D1517" s="3" t="s">
        <v>1572</v>
      </c>
      <c r="E1517" s="4" t="s">
        <v>2386</v>
      </c>
      <c r="F1517" s="3" t="s">
        <v>7</v>
      </c>
      <c r="G1517" s="3"/>
      <c r="H1517" s="3"/>
      <c r="I1517" s="3" t="s">
        <v>2496</v>
      </c>
      <c r="J1517" s="3">
        <v>13.32</v>
      </c>
      <c r="K1517" s="3">
        <v>2300</v>
      </c>
      <c r="L1517" s="3" t="s">
        <v>25</v>
      </c>
      <c r="M1517" s="3">
        <v>1</v>
      </c>
      <c r="N1517" s="28">
        <f t="shared" si="265"/>
        <v>2.2999999999999998</v>
      </c>
      <c r="O1517" s="40">
        <f t="shared" si="266"/>
        <v>30.635999999999999</v>
      </c>
      <c r="P1517" s="12">
        <v>0</v>
      </c>
      <c r="Q1517" s="46">
        <f t="shared" si="261"/>
        <v>0</v>
      </c>
      <c r="R1517" s="15"/>
      <c r="S1517" s="3">
        <f t="shared" si="262"/>
        <v>2.2999999999999998</v>
      </c>
      <c r="T1517" s="30" t="s">
        <v>2502</v>
      </c>
      <c r="U1517" s="41">
        <f t="shared" si="259"/>
        <v>30.635999999999999</v>
      </c>
      <c r="V1517" s="41">
        <f t="shared" si="260"/>
        <v>0</v>
      </c>
      <c r="W1517" s="5"/>
      <c r="X1517" s="3">
        <v>0.1</v>
      </c>
      <c r="Y1517" s="3">
        <f t="shared" ref="Y1517:Y1580" si="267">N1517-X1517</f>
        <v>2.1999999999999997</v>
      </c>
      <c r="Z1517" s="3">
        <f t="shared" si="263"/>
        <v>1.3320000000000001</v>
      </c>
      <c r="AA1517">
        <v>100</v>
      </c>
      <c r="AB1517" s="1">
        <f t="shared" si="256"/>
        <v>0.1</v>
      </c>
    </row>
    <row r="1518" spans="1:28" customFormat="1" ht="43.2" x14ac:dyDescent="0.3">
      <c r="A1518" s="3">
        <f t="shared" si="264"/>
        <v>1501</v>
      </c>
      <c r="B1518" s="4" t="s">
        <v>2356</v>
      </c>
      <c r="C1518" s="3">
        <v>3</v>
      </c>
      <c r="D1518" s="3" t="s">
        <v>1572</v>
      </c>
      <c r="E1518" s="4" t="s">
        <v>2387</v>
      </c>
      <c r="F1518" s="3" t="s">
        <v>7</v>
      </c>
      <c r="G1518" s="3"/>
      <c r="H1518" s="3"/>
      <c r="I1518" s="3" t="s">
        <v>2496</v>
      </c>
      <c r="J1518" s="3">
        <v>13.32</v>
      </c>
      <c r="K1518" s="3">
        <v>2300</v>
      </c>
      <c r="L1518" s="3" t="s">
        <v>25</v>
      </c>
      <c r="M1518" s="3">
        <v>1</v>
      </c>
      <c r="N1518" s="28">
        <f t="shared" si="265"/>
        <v>2.2999999999999998</v>
      </c>
      <c r="O1518" s="40">
        <f t="shared" si="266"/>
        <v>30.635999999999999</v>
      </c>
      <c r="P1518" s="12">
        <v>0</v>
      </c>
      <c r="Q1518" s="46">
        <f t="shared" si="261"/>
        <v>0</v>
      </c>
      <c r="R1518" s="15"/>
      <c r="S1518" s="3">
        <f t="shared" si="262"/>
        <v>2.2999999999999998</v>
      </c>
      <c r="T1518" s="30" t="s">
        <v>2502</v>
      </c>
      <c r="U1518" s="41">
        <f t="shared" si="259"/>
        <v>30.635999999999999</v>
      </c>
      <c r="V1518" s="41">
        <f t="shared" si="260"/>
        <v>0</v>
      </c>
      <c r="W1518" s="5"/>
      <c r="X1518" s="3">
        <v>0.1</v>
      </c>
      <c r="Y1518" s="3">
        <f t="shared" si="267"/>
        <v>2.1999999999999997</v>
      </c>
      <c r="Z1518" s="3">
        <f t="shared" si="263"/>
        <v>1.3320000000000001</v>
      </c>
      <c r="AA1518">
        <v>100</v>
      </c>
      <c r="AB1518" s="1">
        <f t="shared" si="256"/>
        <v>0.1</v>
      </c>
    </row>
    <row r="1519" spans="1:28" customFormat="1" ht="43.2" x14ac:dyDescent="0.3">
      <c r="A1519" s="3">
        <f t="shared" si="264"/>
        <v>1502</v>
      </c>
      <c r="B1519" s="4" t="s">
        <v>2356</v>
      </c>
      <c r="C1519" s="3">
        <v>3</v>
      </c>
      <c r="D1519" s="3" t="s">
        <v>1570</v>
      </c>
      <c r="E1519" s="4" t="s">
        <v>2389</v>
      </c>
      <c r="F1519" s="3" t="s">
        <v>2366</v>
      </c>
      <c r="G1519" s="3"/>
      <c r="H1519" s="3"/>
      <c r="I1519" s="3" t="s">
        <v>2507</v>
      </c>
      <c r="J1519" s="3">
        <v>19.21</v>
      </c>
      <c r="K1519" s="3">
        <v>4000</v>
      </c>
      <c r="L1519" s="3" t="s">
        <v>25</v>
      </c>
      <c r="M1519" s="3">
        <v>1</v>
      </c>
      <c r="N1519" s="28">
        <f t="shared" si="265"/>
        <v>4</v>
      </c>
      <c r="O1519" s="28">
        <f t="shared" si="266"/>
        <v>76.84</v>
      </c>
      <c r="P1519" s="15">
        <v>0</v>
      </c>
      <c r="Q1519" s="46">
        <f t="shared" si="261"/>
        <v>0</v>
      </c>
      <c r="R1519" s="15"/>
      <c r="S1519" s="3">
        <f t="shared" si="262"/>
        <v>4</v>
      </c>
      <c r="T1519" s="30" t="s">
        <v>2502</v>
      </c>
      <c r="U1519" s="29">
        <f t="shared" si="259"/>
        <v>76.84</v>
      </c>
      <c r="V1519" s="29">
        <f t="shared" si="260"/>
        <v>0</v>
      </c>
      <c r="W1519" s="5"/>
      <c r="X1519" s="3">
        <v>0.52</v>
      </c>
      <c r="Y1519" s="3">
        <f t="shared" si="267"/>
        <v>3.48</v>
      </c>
      <c r="Z1519" s="3">
        <f t="shared" si="263"/>
        <v>9.9892000000000003</v>
      </c>
      <c r="AA1519">
        <v>520</v>
      </c>
      <c r="AB1519" s="1">
        <f t="shared" si="256"/>
        <v>0.52</v>
      </c>
    </row>
    <row r="1520" spans="1:28" customFormat="1" ht="43.2" x14ac:dyDescent="0.3">
      <c r="A1520" s="3">
        <f t="shared" si="264"/>
        <v>1503</v>
      </c>
      <c r="B1520" s="4" t="s">
        <v>2356</v>
      </c>
      <c r="C1520" s="3">
        <v>3</v>
      </c>
      <c r="D1520" s="3" t="s">
        <v>1570</v>
      </c>
      <c r="E1520" s="4" t="s">
        <v>2388</v>
      </c>
      <c r="F1520" s="3" t="s">
        <v>2366</v>
      </c>
      <c r="G1520" s="3"/>
      <c r="H1520" s="3"/>
      <c r="I1520" s="3" t="s">
        <v>2507</v>
      </c>
      <c r="J1520" s="3">
        <v>19.21</v>
      </c>
      <c r="K1520" s="3">
        <v>4000</v>
      </c>
      <c r="L1520" s="3" t="s">
        <v>25</v>
      </c>
      <c r="M1520" s="3">
        <v>1</v>
      </c>
      <c r="N1520" s="28">
        <f t="shared" si="265"/>
        <v>4</v>
      </c>
      <c r="O1520" s="28">
        <f t="shared" si="266"/>
        <v>76.84</v>
      </c>
      <c r="P1520" s="15">
        <v>0</v>
      </c>
      <c r="Q1520" s="46">
        <f t="shared" si="261"/>
        <v>0</v>
      </c>
      <c r="R1520" s="15"/>
      <c r="S1520" s="3">
        <f t="shared" si="262"/>
        <v>4</v>
      </c>
      <c r="T1520" s="30" t="s">
        <v>2502</v>
      </c>
      <c r="U1520" s="29">
        <f t="shared" si="259"/>
        <v>76.84</v>
      </c>
      <c r="V1520" s="29">
        <f t="shared" si="260"/>
        <v>0</v>
      </c>
      <c r="W1520" s="5"/>
      <c r="X1520" s="3">
        <v>0.26</v>
      </c>
      <c r="Y1520" s="3">
        <f t="shared" si="267"/>
        <v>3.74</v>
      </c>
      <c r="Z1520" s="3">
        <f t="shared" si="263"/>
        <v>4.9946000000000002</v>
      </c>
      <c r="AA1520">
        <v>260</v>
      </c>
      <c r="AB1520" s="1">
        <f t="shared" si="256"/>
        <v>0.26</v>
      </c>
    </row>
    <row r="1521" spans="1:28" customFormat="1" ht="43.2" x14ac:dyDescent="0.3">
      <c r="A1521" s="3">
        <f t="shared" si="264"/>
        <v>1504</v>
      </c>
      <c r="B1521" s="4" t="s">
        <v>2356</v>
      </c>
      <c r="C1521" s="3">
        <v>3</v>
      </c>
      <c r="D1521" s="3" t="s">
        <v>1570</v>
      </c>
      <c r="E1521" s="4" t="s">
        <v>2390</v>
      </c>
      <c r="F1521" s="3" t="s">
        <v>2366</v>
      </c>
      <c r="G1521" s="3"/>
      <c r="H1521" s="3"/>
      <c r="I1521" s="3" t="s">
        <v>2507</v>
      </c>
      <c r="J1521" s="3">
        <v>19.21</v>
      </c>
      <c r="K1521" s="3">
        <v>4000</v>
      </c>
      <c r="L1521" s="3" t="s">
        <v>25</v>
      </c>
      <c r="M1521" s="3">
        <v>1</v>
      </c>
      <c r="N1521" s="28">
        <f t="shared" si="265"/>
        <v>4</v>
      </c>
      <c r="O1521" s="28">
        <f t="shared" si="266"/>
        <v>76.84</v>
      </c>
      <c r="P1521" s="15">
        <v>0</v>
      </c>
      <c r="Q1521" s="46">
        <f t="shared" si="261"/>
        <v>0</v>
      </c>
      <c r="R1521" s="15"/>
      <c r="S1521" s="3">
        <f t="shared" si="262"/>
        <v>4</v>
      </c>
      <c r="T1521" s="30" t="s">
        <v>2502</v>
      </c>
      <c r="U1521" s="29">
        <f t="shared" si="259"/>
        <v>76.84</v>
      </c>
      <c r="V1521" s="29">
        <f t="shared" si="260"/>
        <v>0</v>
      </c>
      <c r="W1521" s="5"/>
      <c r="X1521" s="3">
        <v>0.52</v>
      </c>
      <c r="Y1521" s="3">
        <f t="shared" si="267"/>
        <v>3.48</v>
      </c>
      <c r="Z1521" s="3">
        <f t="shared" si="263"/>
        <v>9.9892000000000003</v>
      </c>
      <c r="AA1521">
        <v>520</v>
      </c>
      <c r="AB1521" s="1">
        <f t="shared" si="256"/>
        <v>0.52</v>
      </c>
    </row>
    <row r="1522" spans="1:28" customFormat="1" ht="43.2" x14ac:dyDescent="0.3">
      <c r="A1522" s="3">
        <f t="shared" si="264"/>
        <v>1505</v>
      </c>
      <c r="B1522" s="4" t="s">
        <v>2356</v>
      </c>
      <c r="C1522" s="3">
        <v>3</v>
      </c>
      <c r="D1522" s="3" t="s">
        <v>1570</v>
      </c>
      <c r="E1522" s="4" t="s">
        <v>2391</v>
      </c>
      <c r="F1522" s="3" t="s">
        <v>2366</v>
      </c>
      <c r="G1522" s="3"/>
      <c r="H1522" s="3"/>
      <c r="I1522" s="3" t="s">
        <v>2507</v>
      </c>
      <c r="J1522" s="3">
        <v>19.21</v>
      </c>
      <c r="K1522" s="3">
        <v>4000</v>
      </c>
      <c r="L1522" s="3" t="s">
        <v>25</v>
      </c>
      <c r="M1522" s="3">
        <v>1</v>
      </c>
      <c r="N1522" s="28">
        <f t="shared" si="265"/>
        <v>4</v>
      </c>
      <c r="O1522" s="28">
        <f t="shared" si="266"/>
        <v>76.84</v>
      </c>
      <c r="P1522" s="15">
        <v>0</v>
      </c>
      <c r="Q1522" s="46">
        <f t="shared" si="261"/>
        <v>0</v>
      </c>
      <c r="R1522" s="15"/>
      <c r="S1522" s="3">
        <f t="shared" si="262"/>
        <v>4</v>
      </c>
      <c r="T1522" s="30" t="s">
        <v>2502</v>
      </c>
      <c r="U1522" s="29">
        <f t="shared" si="259"/>
        <v>76.84</v>
      </c>
      <c r="V1522" s="29">
        <f t="shared" si="260"/>
        <v>0</v>
      </c>
      <c r="W1522" s="5"/>
      <c r="X1522" s="3">
        <v>0.26</v>
      </c>
      <c r="Y1522" s="3">
        <f t="shared" si="267"/>
        <v>3.74</v>
      </c>
      <c r="Z1522" s="3">
        <f t="shared" si="263"/>
        <v>4.9946000000000002</v>
      </c>
      <c r="AA1522">
        <v>260</v>
      </c>
      <c r="AB1522" s="1">
        <f t="shared" si="256"/>
        <v>0.26</v>
      </c>
    </row>
    <row r="1523" spans="1:28" customFormat="1" ht="43.2" x14ac:dyDescent="0.3">
      <c r="A1523" s="3">
        <f t="shared" si="264"/>
        <v>1506</v>
      </c>
      <c r="B1523" s="4" t="s">
        <v>2356</v>
      </c>
      <c r="C1523" s="3">
        <v>3</v>
      </c>
      <c r="D1523" s="3" t="s">
        <v>1572</v>
      </c>
      <c r="E1523" s="4" t="s">
        <v>2387</v>
      </c>
      <c r="F1523" s="3" t="s">
        <v>1699</v>
      </c>
      <c r="G1523" s="3" t="s">
        <v>2349</v>
      </c>
      <c r="H1523" s="3" t="s">
        <v>2486</v>
      </c>
      <c r="I1523" s="3" t="s">
        <v>2496</v>
      </c>
      <c r="J1523" s="3">
        <v>31.5</v>
      </c>
      <c r="K1523" s="3">
        <v>6000</v>
      </c>
      <c r="L1523" s="3" t="s">
        <v>25</v>
      </c>
      <c r="M1523" s="3">
        <v>1</v>
      </c>
      <c r="N1523" s="28">
        <f>(K1523/1000)*M1523</f>
        <v>6</v>
      </c>
      <c r="O1523" s="28">
        <f>N1523*J1523</f>
        <v>189</v>
      </c>
      <c r="P1523" s="12">
        <v>0</v>
      </c>
      <c r="Q1523" s="46">
        <f t="shared" si="261"/>
        <v>0</v>
      </c>
      <c r="R1523" s="15"/>
      <c r="S1523" s="3">
        <f t="shared" si="262"/>
        <v>6</v>
      </c>
      <c r="T1523" s="30" t="s">
        <v>2502</v>
      </c>
      <c r="U1523" s="29">
        <f t="shared" si="259"/>
        <v>189</v>
      </c>
      <c r="V1523" s="29">
        <f t="shared" si="260"/>
        <v>0</v>
      </c>
      <c r="W1523" s="5"/>
      <c r="X1523" s="3">
        <v>0.57999999999999996</v>
      </c>
      <c r="Y1523" s="3">
        <f t="shared" si="267"/>
        <v>5.42</v>
      </c>
      <c r="Z1523" s="3">
        <f t="shared" si="263"/>
        <v>18.27</v>
      </c>
      <c r="AA1523">
        <v>580</v>
      </c>
      <c r="AB1523" s="1">
        <f t="shared" si="256"/>
        <v>0.57999999999999996</v>
      </c>
    </row>
    <row r="1524" spans="1:28" customFormat="1" ht="43.2" x14ac:dyDescent="0.3">
      <c r="A1524" s="3">
        <f t="shared" si="264"/>
        <v>1507</v>
      </c>
      <c r="B1524" s="4" t="s">
        <v>2356</v>
      </c>
      <c r="C1524" s="3">
        <v>3</v>
      </c>
      <c r="D1524" s="3" t="s">
        <v>1572</v>
      </c>
      <c r="E1524" s="4" t="s">
        <v>2392</v>
      </c>
      <c r="F1524" s="3" t="s">
        <v>2369</v>
      </c>
      <c r="G1524" s="3"/>
      <c r="H1524" s="3"/>
      <c r="I1524" s="3" t="s">
        <v>2496</v>
      </c>
      <c r="J1524" s="3">
        <v>26</v>
      </c>
      <c r="K1524" s="3">
        <v>6000</v>
      </c>
      <c r="L1524" s="3" t="s">
        <v>25</v>
      </c>
      <c r="M1524" s="3">
        <v>1</v>
      </c>
      <c r="N1524" s="28">
        <f t="shared" ref="N1524:N1587" si="268">(K1524/1000)*M1524</f>
        <v>6</v>
      </c>
      <c r="O1524" s="28">
        <f t="shared" ref="O1524:O1587" si="269">N1524*J1524</f>
        <v>156</v>
      </c>
      <c r="P1524" s="12">
        <v>0</v>
      </c>
      <c r="Q1524" s="46">
        <f t="shared" si="261"/>
        <v>0</v>
      </c>
      <c r="R1524" s="15"/>
      <c r="S1524" s="3">
        <f t="shared" si="262"/>
        <v>6</v>
      </c>
      <c r="T1524" s="30" t="s">
        <v>2502</v>
      </c>
      <c r="U1524" s="29">
        <f t="shared" si="259"/>
        <v>156</v>
      </c>
      <c r="V1524" s="29">
        <f t="shared" si="260"/>
        <v>0</v>
      </c>
      <c r="W1524" s="5"/>
      <c r="X1524" s="3">
        <v>0.28999999999999998</v>
      </c>
      <c r="Y1524" s="3">
        <f t="shared" si="267"/>
        <v>5.71</v>
      </c>
      <c r="Z1524" s="3">
        <f t="shared" si="263"/>
        <v>7.5399999999999991</v>
      </c>
      <c r="AA1524">
        <v>290</v>
      </c>
      <c r="AB1524" s="1">
        <f t="shared" si="256"/>
        <v>0.28999999999999998</v>
      </c>
    </row>
    <row r="1525" spans="1:28" customFormat="1" ht="43.2" x14ac:dyDescent="0.3">
      <c r="A1525" s="3">
        <f t="shared" si="264"/>
        <v>1508</v>
      </c>
      <c r="B1525" s="4" t="s">
        <v>2356</v>
      </c>
      <c r="C1525" s="3">
        <v>3</v>
      </c>
      <c r="D1525" s="3" t="s">
        <v>1572</v>
      </c>
      <c r="E1525" s="4" t="s">
        <v>2393</v>
      </c>
      <c r="F1525" s="3" t="s">
        <v>2369</v>
      </c>
      <c r="G1525" s="3"/>
      <c r="H1525" s="3"/>
      <c r="I1525" s="3" t="s">
        <v>2496</v>
      </c>
      <c r="J1525" s="3">
        <v>26</v>
      </c>
      <c r="K1525" s="3">
        <v>6000</v>
      </c>
      <c r="L1525" s="3" t="s">
        <v>25</v>
      </c>
      <c r="M1525" s="3">
        <v>1</v>
      </c>
      <c r="N1525" s="28">
        <f t="shared" si="268"/>
        <v>6</v>
      </c>
      <c r="O1525" s="28">
        <f t="shared" si="269"/>
        <v>156</v>
      </c>
      <c r="P1525" s="12">
        <v>0</v>
      </c>
      <c r="Q1525" s="46">
        <f t="shared" si="261"/>
        <v>0</v>
      </c>
      <c r="R1525" s="15"/>
      <c r="S1525" s="3">
        <f t="shared" si="262"/>
        <v>6</v>
      </c>
      <c r="T1525" s="30" t="s">
        <v>2502</v>
      </c>
      <c r="U1525" s="29">
        <f t="shared" si="259"/>
        <v>156</v>
      </c>
      <c r="V1525" s="29">
        <f t="shared" si="260"/>
        <v>0</v>
      </c>
      <c r="W1525" s="5"/>
      <c r="X1525" s="3">
        <v>0.57999999999999996</v>
      </c>
      <c r="Y1525" s="3">
        <f t="shared" si="267"/>
        <v>5.42</v>
      </c>
      <c r="Z1525" s="3">
        <f t="shared" si="263"/>
        <v>15.079999999999998</v>
      </c>
      <c r="AA1525">
        <v>580</v>
      </c>
      <c r="AB1525" s="1">
        <f t="shared" si="256"/>
        <v>0.57999999999999996</v>
      </c>
    </row>
    <row r="1526" spans="1:28" customFormat="1" ht="43.2" x14ac:dyDescent="0.3">
      <c r="A1526" s="3">
        <f t="shared" si="264"/>
        <v>1509</v>
      </c>
      <c r="B1526" s="4" t="s">
        <v>2356</v>
      </c>
      <c r="C1526" s="3">
        <v>3</v>
      </c>
      <c r="D1526" s="3" t="s">
        <v>2416</v>
      </c>
      <c r="E1526" s="4" t="s">
        <v>2394</v>
      </c>
      <c r="F1526" s="3" t="s">
        <v>2369</v>
      </c>
      <c r="G1526" s="3"/>
      <c r="H1526" s="3"/>
      <c r="I1526" s="3" t="s">
        <v>2496</v>
      </c>
      <c r="J1526" s="3">
        <v>26</v>
      </c>
      <c r="K1526" s="3">
        <v>12000</v>
      </c>
      <c r="L1526" s="3" t="s">
        <v>25</v>
      </c>
      <c r="M1526" s="3">
        <v>1</v>
      </c>
      <c r="N1526" s="28">
        <f t="shared" si="268"/>
        <v>12</v>
      </c>
      <c r="O1526" s="28">
        <f t="shared" si="269"/>
        <v>312</v>
      </c>
      <c r="P1526" s="12">
        <v>0</v>
      </c>
      <c r="Q1526" s="46">
        <f t="shared" si="261"/>
        <v>0</v>
      </c>
      <c r="R1526" s="15"/>
      <c r="S1526" s="3">
        <f t="shared" si="262"/>
        <v>12</v>
      </c>
      <c r="T1526" s="30" t="s">
        <v>2502</v>
      </c>
      <c r="U1526" s="29">
        <f t="shared" si="259"/>
        <v>312</v>
      </c>
      <c r="V1526" s="29">
        <f t="shared" si="260"/>
        <v>0</v>
      </c>
      <c r="W1526" s="5"/>
      <c r="X1526" s="3">
        <v>0.28999999999999998</v>
      </c>
      <c r="Y1526" s="3">
        <f t="shared" si="267"/>
        <v>11.71</v>
      </c>
      <c r="Z1526" s="3">
        <f t="shared" si="263"/>
        <v>7.5399999999999991</v>
      </c>
      <c r="AA1526">
        <v>290</v>
      </c>
      <c r="AB1526" s="1">
        <f t="shared" si="256"/>
        <v>0.28999999999999998</v>
      </c>
    </row>
    <row r="1527" spans="1:28" customFormat="1" ht="43.2" x14ac:dyDescent="0.3">
      <c r="A1527" s="3">
        <f t="shared" si="264"/>
        <v>1510</v>
      </c>
      <c r="B1527" s="4" t="s">
        <v>2356</v>
      </c>
      <c r="C1527" s="3">
        <v>3</v>
      </c>
      <c r="D1527" s="3" t="s">
        <v>2416</v>
      </c>
      <c r="E1527" s="4" t="s">
        <v>2395</v>
      </c>
      <c r="F1527" s="3" t="s">
        <v>35</v>
      </c>
      <c r="G1527" s="7" t="s">
        <v>2346</v>
      </c>
      <c r="H1527" s="7" t="s">
        <v>2467</v>
      </c>
      <c r="I1527" s="7" t="s">
        <v>2496</v>
      </c>
      <c r="J1527" s="7">
        <v>49.9</v>
      </c>
      <c r="K1527" s="3">
        <v>1700</v>
      </c>
      <c r="L1527" s="3" t="s">
        <v>25</v>
      </c>
      <c r="M1527" s="3">
        <v>1</v>
      </c>
      <c r="N1527" s="28">
        <f t="shared" si="268"/>
        <v>1.7</v>
      </c>
      <c r="O1527" s="28">
        <f t="shared" si="269"/>
        <v>84.83</v>
      </c>
      <c r="P1527" s="12">
        <v>0</v>
      </c>
      <c r="Q1527" s="46">
        <f t="shared" si="261"/>
        <v>0</v>
      </c>
      <c r="R1527" s="15"/>
      <c r="S1527" s="3">
        <f t="shared" si="262"/>
        <v>1.7</v>
      </c>
      <c r="T1527" s="30" t="s">
        <v>2502</v>
      </c>
      <c r="U1527" s="29">
        <f t="shared" si="259"/>
        <v>84.83</v>
      </c>
      <c r="V1527" s="29">
        <f t="shared" si="260"/>
        <v>0</v>
      </c>
      <c r="W1527" s="5"/>
      <c r="X1527" s="3">
        <v>0.5</v>
      </c>
      <c r="Y1527" s="3">
        <f t="shared" si="267"/>
        <v>1.2</v>
      </c>
      <c r="Z1527" s="3">
        <f t="shared" si="263"/>
        <v>24.95</v>
      </c>
      <c r="AA1527">
        <v>500</v>
      </c>
      <c r="AB1527" s="1">
        <f t="shared" si="256"/>
        <v>0.5</v>
      </c>
    </row>
    <row r="1528" spans="1:28" customFormat="1" ht="43.2" x14ac:dyDescent="0.3">
      <c r="A1528" s="3">
        <f t="shared" si="264"/>
        <v>1511</v>
      </c>
      <c r="B1528" s="4" t="s">
        <v>2356</v>
      </c>
      <c r="C1528" s="3">
        <v>3</v>
      </c>
      <c r="D1528" s="3" t="s">
        <v>2416</v>
      </c>
      <c r="E1528" s="4" t="s">
        <v>2396</v>
      </c>
      <c r="F1528" s="3" t="s">
        <v>35</v>
      </c>
      <c r="G1528" s="7" t="s">
        <v>2346</v>
      </c>
      <c r="H1528" s="7" t="s">
        <v>2467</v>
      </c>
      <c r="I1528" s="7" t="s">
        <v>2496</v>
      </c>
      <c r="J1528" s="7">
        <v>49.9</v>
      </c>
      <c r="K1528" s="3">
        <v>1700</v>
      </c>
      <c r="L1528" s="3" t="s">
        <v>25</v>
      </c>
      <c r="M1528" s="3">
        <v>1</v>
      </c>
      <c r="N1528" s="28">
        <f t="shared" si="268"/>
        <v>1.7</v>
      </c>
      <c r="O1528" s="28">
        <f t="shared" si="269"/>
        <v>84.83</v>
      </c>
      <c r="P1528" s="12">
        <v>0</v>
      </c>
      <c r="Q1528" s="46">
        <f t="shared" si="261"/>
        <v>0</v>
      </c>
      <c r="R1528" s="15"/>
      <c r="S1528" s="3">
        <f t="shared" si="262"/>
        <v>1.7</v>
      </c>
      <c r="T1528" s="30" t="s">
        <v>2502</v>
      </c>
      <c r="U1528" s="29">
        <f t="shared" si="259"/>
        <v>84.83</v>
      </c>
      <c r="V1528" s="29">
        <f t="shared" si="260"/>
        <v>0</v>
      </c>
      <c r="W1528" s="5"/>
      <c r="X1528" s="3">
        <v>0.55700000000000005</v>
      </c>
      <c r="Y1528" s="3">
        <f t="shared" si="267"/>
        <v>1.1429999999999998</v>
      </c>
      <c r="Z1528" s="3">
        <f t="shared" si="263"/>
        <v>27.794300000000003</v>
      </c>
      <c r="AA1528">
        <v>557</v>
      </c>
      <c r="AB1528" s="1">
        <f t="shared" si="256"/>
        <v>0.55700000000000005</v>
      </c>
    </row>
    <row r="1529" spans="1:28" customFormat="1" ht="43.2" x14ac:dyDescent="0.3">
      <c r="A1529" s="3">
        <f t="shared" si="264"/>
        <v>1512</v>
      </c>
      <c r="B1529" s="4" t="s">
        <v>2356</v>
      </c>
      <c r="C1529" s="3">
        <v>3</v>
      </c>
      <c r="D1529" s="3" t="s">
        <v>2416</v>
      </c>
      <c r="E1529" s="4" t="s">
        <v>2397</v>
      </c>
      <c r="F1529" s="3" t="s">
        <v>35</v>
      </c>
      <c r="G1529" s="7" t="s">
        <v>2346</v>
      </c>
      <c r="H1529" s="7" t="s">
        <v>2467</v>
      </c>
      <c r="I1529" s="7" t="s">
        <v>2496</v>
      </c>
      <c r="J1529" s="7">
        <v>49.9</v>
      </c>
      <c r="K1529" s="3">
        <v>1700</v>
      </c>
      <c r="L1529" s="3" t="s">
        <v>25</v>
      </c>
      <c r="M1529" s="3">
        <v>1</v>
      </c>
      <c r="N1529" s="28">
        <f t="shared" si="268"/>
        <v>1.7</v>
      </c>
      <c r="O1529" s="28">
        <f t="shared" si="269"/>
        <v>84.83</v>
      </c>
      <c r="P1529" s="12">
        <v>0</v>
      </c>
      <c r="Q1529" s="46">
        <f t="shared" si="261"/>
        <v>0</v>
      </c>
      <c r="R1529" s="15"/>
      <c r="S1529" s="3">
        <f t="shared" si="262"/>
        <v>1.7</v>
      </c>
      <c r="T1529" s="30" t="s">
        <v>2502</v>
      </c>
      <c r="U1529" s="29">
        <f t="shared" si="259"/>
        <v>84.83</v>
      </c>
      <c r="V1529" s="29">
        <f t="shared" si="260"/>
        <v>0</v>
      </c>
      <c r="W1529" s="5"/>
      <c r="X1529" s="3">
        <v>0.61399999999999999</v>
      </c>
      <c r="Y1529" s="3">
        <f t="shared" si="267"/>
        <v>1.0859999999999999</v>
      </c>
      <c r="Z1529" s="3">
        <f t="shared" si="263"/>
        <v>30.6386</v>
      </c>
      <c r="AA1529">
        <v>614</v>
      </c>
      <c r="AB1529" s="1">
        <f t="shared" ref="AB1529:AB1592" si="270">AA1529/1000</f>
        <v>0.61399999999999999</v>
      </c>
    </row>
    <row r="1530" spans="1:28" customFormat="1" ht="43.2" x14ac:dyDescent="0.3">
      <c r="A1530" s="3">
        <f t="shared" si="264"/>
        <v>1513</v>
      </c>
      <c r="B1530" s="4" t="s">
        <v>2356</v>
      </c>
      <c r="C1530" s="3">
        <v>3</v>
      </c>
      <c r="D1530" s="3" t="s">
        <v>2416</v>
      </c>
      <c r="E1530" s="4" t="s">
        <v>2398</v>
      </c>
      <c r="F1530" s="3" t="s">
        <v>35</v>
      </c>
      <c r="G1530" s="7" t="s">
        <v>2346</v>
      </c>
      <c r="H1530" s="7" t="s">
        <v>2467</v>
      </c>
      <c r="I1530" s="7" t="s">
        <v>2496</v>
      </c>
      <c r="J1530" s="7">
        <v>49.9</v>
      </c>
      <c r="K1530" s="3">
        <v>1700</v>
      </c>
      <c r="L1530" s="3" t="s">
        <v>25</v>
      </c>
      <c r="M1530" s="3">
        <v>1</v>
      </c>
      <c r="N1530" s="28">
        <f t="shared" si="268"/>
        <v>1.7</v>
      </c>
      <c r="O1530" s="28">
        <f t="shared" si="269"/>
        <v>84.83</v>
      </c>
      <c r="P1530" s="12">
        <v>0</v>
      </c>
      <c r="Q1530" s="46">
        <f t="shared" si="261"/>
        <v>0</v>
      </c>
      <c r="R1530" s="15"/>
      <c r="S1530" s="3">
        <f t="shared" si="262"/>
        <v>1.7</v>
      </c>
      <c r="T1530" s="30" t="s">
        <v>2502</v>
      </c>
      <c r="U1530" s="29">
        <f t="shared" si="259"/>
        <v>84.83</v>
      </c>
      <c r="V1530" s="29">
        <f t="shared" si="260"/>
        <v>0</v>
      </c>
      <c r="W1530" s="5"/>
      <c r="X1530" s="3">
        <v>0.67100000000000004</v>
      </c>
      <c r="Y1530" s="3">
        <f t="shared" si="267"/>
        <v>1.0289999999999999</v>
      </c>
      <c r="Z1530" s="3">
        <f t="shared" si="263"/>
        <v>33.482900000000001</v>
      </c>
      <c r="AA1530">
        <v>671</v>
      </c>
      <c r="AB1530" s="1">
        <f t="shared" si="270"/>
        <v>0.67100000000000004</v>
      </c>
    </row>
    <row r="1531" spans="1:28" customFormat="1" ht="43.2" x14ac:dyDescent="0.3">
      <c r="A1531" s="3">
        <f t="shared" si="264"/>
        <v>1514</v>
      </c>
      <c r="B1531" s="4" t="s">
        <v>2356</v>
      </c>
      <c r="C1531" s="3">
        <v>3</v>
      </c>
      <c r="D1531" s="3" t="s">
        <v>2416</v>
      </c>
      <c r="E1531" s="4" t="s">
        <v>2399</v>
      </c>
      <c r="F1531" s="3" t="s">
        <v>35</v>
      </c>
      <c r="G1531" s="7" t="s">
        <v>2346</v>
      </c>
      <c r="H1531" s="7" t="s">
        <v>2467</v>
      </c>
      <c r="I1531" s="7" t="s">
        <v>2496</v>
      </c>
      <c r="J1531" s="7">
        <v>49.9</v>
      </c>
      <c r="K1531" s="3">
        <v>1700</v>
      </c>
      <c r="L1531" s="3" t="s">
        <v>25</v>
      </c>
      <c r="M1531" s="3">
        <v>1</v>
      </c>
      <c r="N1531" s="28">
        <f t="shared" si="268"/>
        <v>1.7</v>
      </c>
      <c r="O1531" s="28">
        <f t="shared" si="269"/>
        <v>84.83</v>
      </c>
      <c r="P1531" s="12">
        <v>0</v>
      </c>
      <c r="Q1531" s="46">
        <f t="shared" si="261"/>
        <v>0</v>
      </c>
      <c r="R1531" s="15"/>
      <c r="S1531" s="3">
        <f t="shared" si="262"/>
        <v>1.7</v>
      </c>
      <c r="T1531" s="30" t="s">
        <v>2502</v>
      </c>
      <c r="U1531" s="29">
        <f t="shared" si="259"/>
        <v>84.83</v>
      </c>
      <c r="V1531" s="29">
        <f t="shared" si="260"/>
        <v>0</v>
      </c>
      <c r="W1531" s="5"/>
      <c r="X1531" s="3">
        <v>0.67100000000000004</v>
      </c>
      <c r="Y1531" s="3">
        <f t="shared" si="267"/>
        <v>1.0289999999999999</v>
      </c>
      <c r="Z1531" s="3">
        <f t="shared" si="263"/>
        <v>33.482900000000001</v>
      </c>
      <c r="AA1531">
        <v>671</v>
      </c>
      <c r="AB1531" s="1">
        <f t="shared" si="270"/>
        <v>0.67100000000000004</v>
      </c>
    </row>
    <row r="1532" spans="1:28" customFormat="1" ht="43.2" x14ac:dyDescent="0.3">
      <c r="A1532" s="3">
        <f t="shared" si="264"/>
        <v>1515</v>
      </c>
      <c r="B1532" s="4" t="s">
        <v>2356</v>
      </c>
      <c r="C1532" s="3">
        <v>3</v>
      </c>
      <c r="D1532" s="3" t="s">
        <v>2416</v>
      </c>
      <c r="E1532" s="4" t="s">
        <v>2400</v>
      </c>
      <c r="F1532" s="3" t="s">
        <v>2382</v>
      </c>
      <c r="G1532" s="3"/>
      <c r="H1532" s="3"/>
      <c r="I1532" s="3" t="s">
        <v>2496</v>
      </c>
      <c r="J1532" s="3">
        <v>12.2</v>
      </c>
      <c r="K1532" s="3">
        <v>1700</v>
      </c>
      <c r="L1532" s="3" t="s">
        <v>25</v>
      </c>
      <c r="M1532" s="3">
        <v>1</v>
      </c>
      <c r="N1532" s="28">
        <f t="shared" si="268"/>
        <v>1.7</v>
      </c>
      <c r="O1532" s="28">
        <f t="shared" si="269"/>
        <v>20.74</v>
      </c>
      <c r="P1532" s="15">
        <v>0.3</v>
      </c>
      <c r="Q1532" s="46">
        <f t="shared" si="261"/>
        <v>0.51</v>
      </c>
      <c r="R1532" s="15"/>
      <c r="S1532" s="3">
        <f t="shared" si="262"/>
        <v>1.19</v>
      </c>
      <c r="T1532" s="30" t="s">
        <v>2502</v>
      </c>
      <c r="U1532" s="29">
        <f t="shared" si="259"/>
        <v>14.517999999999999</v>
      </c>
      <c r="V1532" s="29">
        <f t="shared" si="260"/>
        <v>6.2219999999999995</v>
      </c>
      <c r="W1532" s="5"/>
      <c r="X1532" s="3">
        <v>0.61399999999999999</v>
      </c>
      <c r="Y1532" s="3">
        <f t="shared" si="267"/>
        <v>1.0859999999999999</v>
      </c>
      <c r="Z1532" s="3">
        <f t="shared" si="263"/>
        <v>7.4907999999999992</v>
      </c>
      <c r="AA1532">
        <v>614</v>
      </c>
      <c r="AB1532" s="1">
        <f t="shared" si="270"/>
        <v>0.61399999999999999</v>
      </c>
    </row>
    <row r="1533" spans="1:28" customFormat="1" ht="43.2" x14ac:dyDescent="0.3">
      <c r="A1533" s="3">
        <f t="shared" si="264"/>
        <v>1516</v>
      </c>
      <c r="B1533" s="4" t="s">
        <v>2356</v>
      </c>
      <c r="C1533" s="3">
        <v>3</v>
      </c>
      <c r="D1533" s="3" t="s">
        <v>2416</v>
      </c>
      <c r="E1533" s="4" t="s">
        <v>2401</v>
      </c>
      <c r="F1533" s="3" t="s">
        <v>2382</v>
      </c>
      <c r="G1533" s="3"/>
      <c r="H1533" s="3"/>
      <c r="I1533" s="3" t="s">
        <v>2496</v>
      </c>
      <c r="J1533" s="3">
        <v>12.2</v>
      </c>
      <c r="K1533" s="3">
        <v>1700</v>
      </c>
      <c r="L1533" s="3" t="s">
        <v>25</v>
      </c>
      <c r="M1533" s="3">
        <v>1</v>
      </c>
      <c r="N1533" s="28">
        <f t="shared" si="268"/>
        <v>1.7</v>
      </c>
      <c r="O1533" s="28">
        <f t="shared" si="269"/>
        <v>20.74</v>
      </c>
      <c r="P1533" s="15">
        <v>0.3</v>
      </c>
      <c r="Q1533" s="46">
        <f t="shared" si="261"/>
        <v>0.51</v>
      </c>
      <c r="R1533" s="15"/>
      <c r="S1533" s="3">
        <f t="shared" si="262"/>
        <v>1.19</v>
      </c>
      <c r="T1533" s="30" t="s">
        <v>2502</v>
      </c>
      <c r="U1533" s="29">
        <f t="shared" si="259"/>
        <v>14.517999999999999</v>
      </c>
      <c r="V1533" s="29">
        <f t="shared" si="260"/>
        <v>6.2219999999999995</v>
      </c>
      <c r="W1533" s="5"/>
      <c r="X1533" s="3">
        <v>0.55700000000000005</v>
      </c>
      <c r="Y1533" s="3">
        <f t="shared" si="267"/>
        <v>1.1429999999999998</v>
      </c>
      <c r="Z1533" s="3">
        <f t="shared" si="263"/>
        <v>6.7953999999999999</v>
      </c>
      <c r="AA1533">
        <v>557</v>
      </c>
      <c r="AB1533" s="1">
        <f t="shared" si="270"/>
        <v>0.55700000000000005</v>
      </c>
    </row>
    <row r="1534" spans="1:28" customFormat="1" ht="43.2" x14ac:dyDescent="0.3">
      <c r="A1534" s="3">
        <f t="shared" si="264"/>
        <v>1517</v>
      </c>
      <c r="B1534" s="4" t="s">
        <v>2356</v>
      </c>
      <c r="C1534" s="3">
        <v>3</v>
      </c>
      <c r="D1534" s="3" t="s">
        <v>2416</v>
      </c>
      <c r="E1534" s="4" t="s">
        <v>2402</v>
      </c>
      <c r="F1534" s="3" t="s">
        <v>2382</v>
      </c>
      <c r="G1534" s="3"/>
      <c r="H1534" s="3"/>
      <c r="I1534" s="3" t="s">
        <v>2496</v>
      </c>
      <c r="J1534" s="3">
        <v>12.2</v>
      </c>
      <c r="K1534" s="3">
        <v>1700</v>
      </c>
      <c r="L1534" s="3" t="s">
        <v>25</v>
      </c>
      <c r="M1534" s="3">
        <v>1</v>
      </c>
      <c r="N1534" s="28">
        <f t="shared" si="268"/>
        <v>1.7</v>
      </c>
      <c r="O1534" s="28">
        <f t="shared" si="269"/>
        <v>20.74</v>
      </c>
      <c r="P1534" s="15">
        <v>0.3</v>
      </c>
      <c r="Q1534" s="46">
        <f t="shared" si="261"/>
        <v>0.51</v>
      </c>
      <c r="R1534" s="15"/>
      <c r="S1534" s="3">
        <f t="shared" si="262"/>
        <v>1.19</v>
      </c>
      <c r="T1534" s="30" t="s">
        <v>2502</v>
      </c>
      <c r="U1534" s="29">
        <f t="shared" si="259"/>
        <v>14.517999999999999</v>
      </c>
      <c r="V1534" s="29">
        <f t="shared" si="260"/>
        <v>6.2219999999999995</v>
      </c>
      <c r="W1534" s="5"/>
      <c r="X1534" s="3">
        <v>0.5</v>
      </c>
      <c r="Y1534" s="3">
        <f t="shared" si="267"/>
        <v>1.2</v>
      </c>
      <c r="Z1534" s="3">
        <f t="shared" si="263"/>
        <v>6.1</v>
      </c>
      <c r="AA1534">
        <v>500</v>
      </c>
      <c r="AB1534" s="1">
        <f t="shared" si="270"/>
        <v>0.5</v>
      </c>
    </row>
    <row r="1535" spans="1:28" customFormat="1" ht="43.2" x14ac:dyDescent="0.3">
      <c r="A1535" s="3">
        <f t="shared" si="264"/>
        <v>1518</v>
      </c>
      <c r="B1535" s="4" t="s">
        <v>2356</v>
      </c>
      <c r="C1535" s="3">
        <v>3</v>
      </c>
      <c r="D1535" s="3" t="s">
        <v>2416</v>
      </c>
      <c r="E1535" s="4" t="s">
        <v>2403</v>
      </c>
      <c r="F1535" s="3" t="s">
        <v>2382</v>
      </c>
      <c r="G1535" s="3"/>
      <c r="H1535" s="3"/>
      <c r="I1535" s="3" t="s">
        <v>2496</v>
      </c>
      <c r="J1535" s="3">
        <v>12.2</v>
      </c>
      <c r="K1535" s="3">
        <v>1700</v>
      </c>
      <c r="L1535" s="3" t="s">
        <v>25</v>
      </c>
      <c r="M1535" s="3">
        <v>1</v>
      </c>
      <c r="N1535" s="28">
        <f t="shared" si="268"/>
        <v>1.7</v>
      </c>
      <c r="O1535" s="28">
        <f t="shared" si="269"/>
        <v>20.74</v>
      </c>
      <c r="P1535" s="15">
        <v>0.3</v>
      </c>
      <c r="Q1535" s="46">
        <f t="shared" si="261"/>
        <v>0.51</v>
      </c>
      <c r="R1535" s="15"/>
      <c r="S1535" s="3">
        <f t="shared" si="262"/>
        <v>1.19</v>
      </c>
      <c r="T1535" s="30" t="s">
        <v>2502</v>
      </c>
      <c r="U1535" s="29">
        <f t="shared" si="259"/>
        <v>14.517999999999999</v>
      </c>
      <c r="V1535" s="29">
        <f t="shared" si="260"/>
        <v>6.2219999999999995</v>
      </c>
      <c r="W1535" s="5"/>
      <c r="X1535" s="3">
        <v>0.5</v>
      </c>
      <c r="Y1535" s="3">
        <f t="shared" si="267"/>
        <v>1.2</v>
      </c>
      <c r="Z1535" s="3">
        <f t="shared" si="263"/>
        <v>6.1</v>
      </c>
      <c r="AA1535">
        <v>500</v>
      </c>
      <c r="AB1535" s="1">
        <f t="shared" si="270"/>
        <v>0.5</v>
      </c>
    </row>
    <row r="1536" spans="1:28" customFormat="1" ht="43.2" x14ac:dyDescent="0.3">
      <c r="A1536" s="3">
        <f t="shared" si="264"/>
        <v>1519</v>
      </c>
      <c r="B1536" s="4" t="s">
        <v>2356</v>
      </c>
      <c r="C1536" s="3">
        <v>3</v>
      </c>
      <c r="D1536" s="3" t="s">
        <v>2416</v>
      </c>
      <c r="E1536" s="4" t="s">
        <v>2404</v>
      </c>
      <c r="F1536" s="3" t="s">
        <v>2382</v>
      </c>
      <c r="G1536" s="3"/>
      <c r="H1536" s="3"/>
      <c r="I1536" s="3" t="s">
        <v>2496</v>
      </c>
      <c r="J1536" s="3">
        <v>12.2</v>
      </c>
      <c r="K1536" s="3">
        <v>1700</v>
      </c>
      <c r="L1536" s="3" t="s">
        <v>25</v>
      </c>
      <c r="M1536" s="3">
        <v>1</v>
      </c>
      <c r="N1536" s="28">
        <f t="shared" si="268"/>
        <v>1.7</v>
      </c>
      <c r="O1536" s="28">
        <f t="shared" si="269"/>
        <v>20.74</v>
      </c>
      <c r="P1536" s="15">
        <v>0.3</v>
      </c>
      <c r="Q1536" s="46">
        <f t="shared" si="261"/>
        <v>0.51</v>
      </c>
      <c r="R1536" s="15"/>
      <c r="S1536" s="3">
        <f t="shared" si="262"/>
        <v>1.19</v>
      </c>
      <c r="T1536" s="30" t="s">
        <v>2502</v>
      </c>
      <c r="U1536" s="29">
        <f t="shared" si="259"/>
        <v>14.517999999999999</v>
      </c>
      <c r="V1536" s="29">
        <f t="shared" si="260"/>
        <v>6.2219999999999995</v>
      </c>
      <c r="W1536" s="5"/>
      <c r="X1536" s="3">
        <v>0.61399999999999999</v>
      </c>
      <c r="Y1536" s="3">
        <f t="shared" si="267"/>
        <v>1.0859999999999999</v>
      </c>
      <c r="Z1536" s="3">
        <f t="shared" si="263"/>
        <v>7.4907999999999992</v>
      </c>
      <c r="AA1536">
        <v>614</v>
      </c>
      <c r="AB1536" s="1">
        <f t="shared" si="270"/>
        <v>0.61399999999999999</v>
      </c>
    </row>
    <row r="1537" spans="1:28" customFormat="1" ht="43.2" x14ac:dyDescent="0.3">
      <c r="A1537" s="3">
        <f t="shared" si="264"/>
        <v>1520</v>
      </c>
      <c r="B1537" s="4" t="s">
        <v>2356</v>
      </c>
      <c r="C1537" s="3">
        <v>3</v>
      </c>
      <c r="D1537" s="3" t="s">
        <v>2416</v>
      </c>
      <c r="E1537" s="4" t="s">
        <v>2405</v>
      </c>
      <c r="F1537" s="3" t="s">
        <v>2382</v>
      </c>
      <c r="G1537" s="3"/>
      <c r="H1537" s="3"/>
      <c r="I1537" s="3" t="s">
        <v>2496</v>
      </c>
      <c r="J1537" s="3">
        <v>12.2</v>
      </c>
      <c r="K1537" s="3">
        <v>1700</v>
      </c>
      <c r="L1537" s="3" t="s">
        <v>25</v>
      </c>
      <c r="M1537" s="3">
        <v>1</v>
      </c>
      <c r="N1537" s="28">
        <f t="shared" si="268"/>
        <v>1.7</v>
      </c>
      <c r="O1537" s="28">
        <f t="shared" si="269"/>
        <v>20.74</v>
      </c>
      <c r="P1537" s="15">
        <v>0.3</v>
      </c>
      <c r="Q1537" s="46">
        <f t="shared" si="261"/>
        <v>0.51</v>
      </c>
      <c r="R1537" s="15"/>
      <c r="S1537" s="3">
        <f t="shared" si="262"/>
        <v>1.19</v>
      </c>
      <c r="T1537" s="30" t="s">
        <v>2502</v>
      </c>
      <c r="U1537" s="29">
        <f t="shared" si="259"/>
        <v>14.517999999999999</v>
      </c>
      <c r="V1537" s="29">
        <f t="shared" si="260"/>
        <v>6.2219999999999995</v>
      </c>
      <c r="W1537" s="5"/>
      <c r="X1537" s="3">
        <v>0.61399999999999999</v>
      </c>
      <c r="Y1537" s="3">
        <f t="shared" si="267"/>
        <v>1.0859999999999999</v>
      </c>
      <c r="Z1537" s="3">
        <f t="shared" si="263"/>
        <v>7.4907999999999992</v>
      </c>
      <c r="AA1537">
        <v>614</v>
      </c>
      <c r="AB1537" s="1">
        <f t="shared" si="270"/>
        <v>0.61399999999999999</v>
      </c>
    </row>
    <row r="1538" spans="1:28" customFormat="1" ht="43.2" x14ac:dyDescent="0.3">
      <c r="A1538" s="3">
        <f t="shared" si="264"/>
        <v>1521</v>
      </c>
      <c r="B1538" s="4" t="s">
        <v>2356</v>
      </c>
      <c r="C1538" s="3">
        <v>3</v>
      </c>
      <c r="D1538" s="3" t="s">
        <v>1570</v>
      </c>
      <c r="E1538" s="4" t="s">
        <v>2407</v>
      </c>
      <c r="F1538" s="3" t="s">
        <v>2366</v>
      </c>
      <c r="G1538" s="3"/>
      <c r="H1538" s="3"/>
      <c r="I1538" s="3" t="s">
        <v>2507</v>
      </c>
      <c r="J1538" s="3">
        <v>19.21</v>
      </c>
      <c r="K1538" s="3">
        <v>4000</v>
      </c>
      <c r="L1538" s="3" t="s">
        <v>25</v>
      </c>
      <c r="M1538" s="3">
        <v>1</v>
      </c>
      <c r="N1538" s="28">
        <f t="shared" si="268"/>
        <v>4</v>
      </c>
      <c r="O1538" s="28">
        <f t="shared" si="269"/>
        <v>76.84</v>
      </c>
      <c r="P1538" s="15">
        <v>0</v>
      </c>
      <c r="Q1538" s="46">
        <f t="shared" si="261"/>
        <v>0</v>
      </c>
      <c r="R1538" s="15"/>
      <c r="S1538" s="3">
        <f t="shared" si="262"/>
        <v>4</v>
      </c>
      <c r="T1538" s="30" t="s">
        <v>2502</v>
      </c>
      <c r="U1538" s="29">
        <f t="shared" si="259"/>
        <v>76.84</v>
      </c>
      <c r="V1538" s="29">
        <f t="shared" si="260"/>
        <v>0</v>
      </c>
      <c r="W1538" s="5"/>
      <c r="X1538" s="3">
        <v>0.5</v>
      </c>
      <c r="Y1538" s="3">
        <f t="shared" si="267"/>
        <v>3.5</v>
      </c>
      <c r="Z1538" s="3">
        <f t="shared" si="263"/>
        <v>9.6050000000000004</v>
      </c>
      <c r="AA1538">
        <v>500</v>
      </c>
      <c r="AB1538" s="1">
        <f t="shared" si="270"/>
        <v>0.5</v>
      </c>
    </row>
    <row r="1539" spans="1:28" customFormat="1" ht="43.2" x14ac:dyDescent="0.3">
      <c r="A1539" s="3">
        <f t="shared" si="264"/>
        <v>1522</v>
      </c>
      <c r="B1539" s="4" t="s">
        <v>2356</v>
      </c>
      <c r="C1539" s="3">
        <v>3</v>
      </c>
      <c r="D1539" s="3" t="s">
        <v>1570</v>
      </c>
      <c r="E1539" s="4" t="s">
        <v>2408</v>
      </c>
      <c r="F1539" s="3" t="s">
        <v>2366</v>
      </c>
      <c r="G1539" s="3"/>
      <c r="H1539" s="3"/>
      <c r="I1539" s="3" t="s">
        <v>2507</v>
      </c>
      <c r="J1539" s="3">
        <v>19.21</v>
      </c>
      <c r="K1539" s="3">
        <v>4000</v>
      </c>
      <c r="L1539" s="3" t="s">
        <v>25</v>
      </c>
      <c r="M1539" s="3">
        <v>1</v>
      </c>
      <c r="N1539" s="28">
        <f t="shared" si="268"/>
        <v>4</v>
      </c>
      <c r="O1539" s="28">
        <f t="shared" si="269"/>
        <v>76.84</v>
      </c>
      <c r="P1539" s="15">
        <v>0</v>
      </c>
      <c r="Q1539" s="46">
        <f t="shared" si="261"/>
        <v>0</v>
      </c>
      <c r="R1539" s="15"/>
      <c r="S1539" s="3">
        <f t="shared" si="262"/>
        <v>4</v>
      </c>
      <c r="T1539" s="30" t="s">
        <v>2502</v>
      </c>
      <c r="U1539" s="29">
        <f t="shared" si="259"/>
        <v>76.84</v>
      </c>
      <c r="V1539" s="29">
        <f t="shared" si="260"/>
        <v>0</v>
      </c>
      <c r="W1539" s="5"/>
      <c r="X1539" s="3">
        <v>0.5</v>
      </c>
      <c r="Y1539" s="3">
        <f t="shared" si="267"/>
        <v>3.5</v>
      </c>
      <c r="Z1539" s="3">
        <f t="shared" si="263"/>
        <v>9.6050000000000004</v>
      </c>
      <c r="AA1539">
        <v>500</v>
      </c>
      <c r="AB1539" s="1">
        <f t="shared" si="270"/>
        <v>0.5</v>
      </c>
    </row>
    <row r="1540" spans="1:28" customFormat="1" ht="43.2" x14ac:dyDescent="0.3">
      <c r="A1540" s="3">
        <f t="shared" si="264"/>
        <v>1523</v>
      </c>
      <c r="B1540" s="4" t="s">
        <v>2356</v>
      </c>
      <c r="C1540" s="3">
        <v>3</v>
      </c>
      <c r="D1540" s="3" t="s">
        <v>1570</v>
      </c>
      <c r="E1540" s="4" t="s">
        <v>2409</v>
      </c>
      <c r="F1540" s="3" t="s">
        <v>2366</v>
      </c>
      <c r="G1540" s="3"/>
      <c r="H1540" s="3"/>
      <c r="I1540" s="3" t="s">
        <v>2507</v>
      </c>
      <c r="J1540" s="3">
        <v>19.21</v>
      </c>
      <c r="K1540" s="3">
        <v>4000</v>
      </c>
      <c r="L1540" s="3" t="s">
        <v>25</v>
      </c>
      <c r="M1540" s="3">
        <v>1</v>
      </c>
      <c r="N1540" s="28">
        <f t="shared" si="268"/>
        <v>4</v>
      </c>
      <c r="O1540" s="28">
        <f t="shared" si="269"/>
        <v>76.84</v>
      </c>
      <c r="P1540" s="15">
        <v>0</v>
      </c>
      <c r="Q1540" s="46">
        <f t="shared" si="261"/>
        <v>0</v>
      </c>
      <c r="R1540" s="15"/>
      <c r="S1540" s="3">
        <f t="shared" si="262"/>
        <v>4</v>
      </c>
      <c r="T1540" s="30" t="s">
        <v>2502</v>
      </c>
      <c r="U1540" s="29">
        <f t="shared" si="259"/>
        <v>76.84</v>
      </c>
      <c r="V1540" s="29">
        <f t="shared" si="260"/>
        <v>0</v>
      </c>
      <c r="W1540" s="5"/>
      <c r="X1540" s="3">
        <v>0.61399999999999999</v>
      </c>
      <c r="Y1540" s="3">
        <f t="shared" si="267"/>
        <v>3.3860000000000001</v>
      </c>
      <c r="Z1540" s="3">
        <f t="shared" si="263"/>
        <v>11.79494</v>
      </c>
      <c r="AA1540">
        <v>614</v>
      </c>
      <c r="AB1540" s="1">
        <f t="shared" si="270"/>
        <v>0.61399999999999999</v>
      </c>
    </row>
    <row r="1541" spans="1:28" customFormat="1" ht="43.2" x14ac:dyDescent="0.3">
      <c r="A1541" s="3">
        <f t="shared" si="264"/>
        <v>1524</v>
      </c>
      <c r="B1541" s="4" t="s">
        <v>2356</v>
      </c>
      <c r="C1541" s="3">
        <v>3</v>
      </c>
      <c r="D1541" s="3" t="s">
        <v>1570</v>
      </c>
      <c r="E1541" s="4" t="s">
        <v>2414</v>
      </c>
      <c r="F1541" s="3" t="s">
        <v>2366</v>
      </c>
      <c r="G1541" s="3"/>
      <c r="H1541" s="3"/>
      <c r="I1541" s="3" t="s">
        <v>2507</v>
      </c>
      <c r="J1541" s="3">
        <v>19.21</v>
      </c>
      <c r="K1541" s="3">
        <v>4000</v>
      </c>
      <c r="L1541" s="3" t="s">
        <v>25</v>
      </c>
      <c r="M1541" s="3">
        <v>1</v>
      </c>
      <c r="N1541" s="28">
        <f t="shared" si="268"/>
        <v>4</v>
      </c>
      <c r="O1541" s="28">
        <f t="shared" si="269"/>
        <v>76.84</v>
      </c>
      <c r="P1541" s="15">
        <v>0</v>
      </c>
      <c r="Q1541" s="46">
        <f t="shared" si="261"/>
        <v>0</v>
      </c>
      <c r="R1541" s="15"/>
      <c r="S1541" s="3">
        <f t="shared" si="262"/>
        <v>4</v>
      </c>
      <c r="T1541" s="30" t="s">
        <v>2502</v>
      </c>
      <c r="U1541" s="29">
        <f t="shared" si="259"/>
        <v>76.84</v>
      </c>
      <c r="V1541" s="29">
        <f t="shared" si="260"/>
        <v>0</v>
      </c>
      <c r="W1541" s="5"/>
      <c r="X1541" s="3">
        <v>0.61399999999999999</v>
      </c>
      <c r="Y1541" s="3">
        <f t="shared" si="267"/>
        <v>3.3860000000000001</v>
      </c>
      <c r="Z1541" s="3">
        <f t="shared" si="263"/>
        <v>11.79494</v>
      </c>
      <c r="AA1541">
        <v>614</v>
      </c>
      <c r="AB1541" s="1">
        <f t="shared" si="270"/>
        <v>0.61399999999999999</v>
      </c>
    </row>
    <row r="1542" spans="1:28" customFormat="1" ht="43.2" x14ac:dyDescent="0.3">
      <c r="A1542" s="3">
        <f t="shared" si="264"/>
        <v>1525</v>
      </c>
      <c r="B1542" s="4" t="s">
        <v>2356</v>
      </c>
      <c r="C1542" s="3">
        <v>3</v>
      </c>
      <c r="D1542" s="3" t="s">
        <v>1570</v>
      </c>
      <c r="E1542" s="4" t="s">
        <v>2406</v>
      </c>
      <c r="F1542" s="3" t="s">
        <v>2369</v>
      </c>
      <c r="G1542" s="3"/>
      <c r="H1542" s="3"/>
      <c r="I1542" s="3" t="s">
        <v>2496</v>
      </c>
      <c r="J1542" s="3">
        <v>26</v>
      </c>
      <c r="K1542" s="3">
        <v>6000</v>
      </c>
      <c r="L1542" s="3" t="s">
        <v>25</v>
      </c>
      <c r="M1542" s="3">
        <v>1</v>
      </c>
      <c r="N1542" s="28">
        <f t="shared" si="268"/>
        <v>6</v>
      </c>
      <c r="O1542" s="28">
        <f t="shared" si="269"/>
        <v>156</v>
      </c>
      <c r="P1542" s="12">
        <v>0</v>
      </c>
      <c r="Q1542" s="46">
        <f t="shared" si="261"/>
        <v>0</v>
      </c>
      <c r="R1542" s="15"/>
      <c r="S1542" s="3">
        <f t="shared" si="262"/>
        <v>6</v>
      </c>
      <c r="T1542" s="30" t="s">
        <v>2502</v>
      </c>
      <c r="U1542" s="29">
        <f t="shared" si="259"/>
        <v>156</v>
      </c>
      <c r="V1542" s="29">
        <f t="shared" si="260"/>
        <v>0</v>
      </c>
      <c r="W1542" s="5"/>
      <c r="X1542" s="3">
        <v>0.5</v>
      </c>
      <c r="Y1542" s="3">
        <f t="shared" si="267"/>
        <v>5.5</v>
      </c>
      <c r="Z1542" s="3">
        <f t="shared" si="263"/>
        <v>13</v>
      </c>
      <c r="AA1542">
        <v>500</v>
      </c>
      <c r="AB1542" s="1">
        <f t="shared" si="270"/>
        <v>0.5</v>
      </c>
    </row>
    <row r="1543" spans="1:28" customFormat="1" ht="43.2" x14ac:dyDescent="0.3">
      <c r="A1543" s="3">
        <f t="shared" si="264"/>
        <v>1526</v>
      </c>
      <c r="B1543" s="4" t="s">
        <v>2356</v>
      </c>
      <c r="C1543" s="3">
        <v>3</v>
      </c>
      <c r="D1543" s="3" t="s">
        <v>1570</v>
      </c>
      <c r="E1543" s="4" t="s">
        <v>2411</v>
      </c>
      <c r="F1543" s="3" t="s">
        <v>2366</v>
      </c>
      <c r="G1543" s="3"/>
      <c r="H1543" s="3"/>
      <c r="I1543" s="3" t="s">
        <v>2507</v>
      </c>
      <c r="J1543" s="3">
        <v>19.21</v>
      </c>
      <c r="K1543" s="3">
        <v>4000</v>
      </c>
      <c r="L1543" s="3" t="s">
        <v>25</v>
      </c>
      <c r="M1543" s="3">
        <v>1</v>
      </c>
      <c r="N1543" s="28">
        <f t="shared" si="268"/>
        <v>4</v>
      </c>
      <c r="O1543" s="28">
        <f t="shared" si="269"/>
        <v>76.84</v>
      </c>
      <c r="P1543" s="15">
        <v>0</v>
      </c>
      <c r="Q1543" s="46">
        <f t="shared" si="261"/>
        <v>0</v>
      </c>
      <c r="R1543" s="15"/>
      <c r="S1543" s="3">
        <f t="shared" si="262"/>
        <v>4</v>
      </c>
      <c r="T1543" s="30" t="s">
        <v>2502</v>
      </c>
      <c r="U1543" s="29">
        <f t="shared" si="259"/>
        <v>76.84</v>
      </c>
      <c r="V1543" s="29">
        <f t="shared" si="260"/>
        <v>0</v>
      </c>
      <c r="W1543" s="5"/>
      <c r="X1543" s="3">
        <v>0.5</v>
      </c>
      <c r="Y1543" s="3">
        <f t="shared" si="267"/>
        <v>3.5</v>
      </c>
      <c r="Z1543" s="3">
        <f t="shared" si="263"/>
        <v>9.6050000000000004</v>
      </c>
      <c r="AA1543">
        <v>500</v>
      </c>
      <c r="AB1543" s="1">
        <f t="shared" si="270"/>
        <v>0.5</v>
      </c>
    </row>
    <row r="1544" spans="1:28" customFormat="1" ht="43.2" x14ac:dyDescent="0.3">
      <c r="A1544" s="3">
        <f t="shared" si="264"/>
        <v>1527</v>
      </c>
      <c r="B1544" s="4" t="s">
        <v>2356</v>
      </c>
      <c r="C1544" s="3">
        <v>3</v>
      </c>
      <c r="D1544" s="3" t="s">
        <v>1570</v>
      </c>
      <c r="E1544" s="4" t="s">
        <v>2412</v>
      </c>
      <c r="F1544" s="3" t="s">
        <v>2366</v>
      </c>
      <c r="G1544" s="3"/>
      <c r="H1544" s="3"/>
      <c r="I1544" s="3" t="s">
        <v>2507</v>
      </c>
      <c r="J1544" s="3">
        <v>19.21</v>
      </c>
      <c r="K1544" s="3">
        <v>4000</v>
      </c>
      <c r="L1544" s="3" t="s">
        <v>25</v>
      </c>
      <c r="M1544" s="3">
        <v>1</v>
      </c>
      <c r="N1544" s="28">
        <f t="shared" si="268"/>
        <v>4</v>
      </c>
      <c r="O1544" s="28">
        <f t="shared" si="269"/>
        <v>76.84</v>
      </c>
      <c r="P1544" s="15">
        <v>0</v>
      </c>
      <c r="Q1544" s="46">
        <f t="shared" si="261"/>
        <v>0</v>
      </c>
      <c r="R1544" s="15"/>
      <c r="S1544" s="3">
        <f t="shared" si="262"/>
        <v>4</v>
      </c>
      <c r="T1544" s="30" t="s">
        <v>2502</v>
      </c>
      <c r="U1544" s="29">
        <f t="shared" si="259"/>
        <v>76.84</v>
      </c>
      <c r="V1544" s="29">
        <f t="shared" si="260"/>
        <v>0</v>
      </c>
      <c r="W1544" s="5"/>
      <c r="X1544" s="3">
        <v>0.61399999999999999</v>
      </c>
      <c r="Y1544" s="3">
        <f t="shared" si="267"/>
        <v>3.3860000000000001</v>
      </c>
      <c r="Z1544" s="3">
        <f t="shared" si="263"/>
        <v>11.79494</v>
      </c>
      <c r="AA1544">
        <v>614</v>
      </c>
      <c r="AB1544" s="1">
        <f t="shared" si="270"/>
        <v>0.61399999999999999</v>
      </c>
    </row>
    <row r="1545" spans="1:28" customFormat="1" ht="43.2" x14ac:dyDescent="0.3">
      <c r="A1545" s="3">
        <f t="shared" si="264"/>
        <v>1528</v>
      </c>
      <c r="B1545" s="4" t="s">
        <v>2356</v>
      </c>
      <c r="C1545" s="3">
        <v>3</v>
      </c>
      <c r="D1545" s="3" t="s">
        <v>1570</v>
      </c>
      <c r="E1545" s="4" t="s">
        <v>2413</v>
      </c>
      <c r="F1545" s="3" t="s">
        <v>2366</v>
      </c>
      <c r="G1545" s="3"/>
      <c r="H1545" s="3"/>
      <c r="I1545" s="3" t="s">
        <v>2507</v>
      </c>
      <c r="J1545" s="3">
        <v>19.21</v>
      </c>
      <c r="K1545" s="3">
        <v>4000</v>
      </c>
      <c r="L1545" s="3" t="s">
        <v>25</v>
      </c>
      <c r="M1545" s="3">
        <v>1</v>
      </c>
      <c r="N1545" s="28">
        <f t="shared" si="268"/>
        <v>4</v>
      </c>
      <c r="O1545" s="28">
        <f t="shared" si="269"/>
        <v>76.84</v>
      </c>
      <c r="P1545" s="15">
        <v>0</v>
      </c>
      <c r="Q1545" s="46">
        <f t="shared" si="261"/>
        <v>0</v>
      </c>
      <c r="R1545" s="15"/>
      <c r="S1545" s="3">
        <f t="shared" si="262"/>
        <v>4</v>
      </c>
      <c r="T1545" s="30" t="s">
        <v>2502</v>
      </c>
      <c r="U1545" s="29">
        <f t="shared" si="259"/>
        <v>76.84</v>
      </c>
      <c r="V1545" s="29">
        <f t="shared" si="260"/>
        <v>0</v>
      </c>
      <c r="W1545" s="5"/>
      <c r="X1545" s="3">
        <v>0.61399999999999999</v>
      </c>
      <c r="Y1545" s="3">
        <f t="shared" si="267"/>
        <v>3.3860000000000001</v>
      </c>
      <c r="Z1545" s="3">
        <f t="shared" si="263"/>
        <v>11.79494</v>
      </c>
      <c r="AA1545">
        <v>614</v>
      </c>
      <c r="AB1545" s="1">
        <f t="shared" si="270"/>
        <v>0.61399999999999999</v>
      </c>
    </row>
    <row r="1546" spans="1:28" customFormat="1" ht="43.2" x14ac:dyDescent="0.3">
      <c r="A1546" s="3">
        <f t="shared" si="264"/>
        <v>1529</v>
      </c>
      <c r="B1546" s="4" t="s">
        <v>2356</v>
      </c>
      <c r="C1546" s="3">
        <v>3</v>
      </c>
      <c r="D1546" s="3" t="s">
        <v>1570</v>
      </c>
      <c r="E1546" s="4" t="s">
        <v>2415</v>
      </c>
      <c r="F1546" s="3" t="s">
        <v>2366</v>
      </c>
      <c r="G1546" s="3"/>
      <c r="H1546" s="3"/>
      <c r="I1546" s="3" t="s">
        <v>2507</v>
      </c>
      <c r="J1546" s="3">
        <v>19.21</v>
      </c>
      <c r="K1546" s="3">
        <v>4000</v>
      </c>
      <c r="L1546" s="3" t="s">
        <v>25</v>
      </c>
      <c r="M1546" s="3">
        <v>1</v>
      </c>
      <c r="N1546" s="28">
        <f t="shared" si="268"/>
        <v>4</v>
      </c>
      <c r="O1546" s="28">
        <f t="shared" si="269"/>
        <v>76.84</v>
      </c>
      <c r="P1546" s="15">
        <v>0</v>
      </c>
      <c r="Q1546" s="46">
        <f t="shared" si="261"/>
        <v>0</v>
      </c>
      <c r="R1546" s="15"/>
      <c r="S1546" s="3">
        <f t="shared" si="262"/>
        <v>4</v>
      </c>
      <c r="T1546" s="30" t="s">
        <v>2502</v>
      </c>
      <c r="U1546" s="29">
        <f t="shared" si="259"/>
        <v>76.84</v>
      </c>
      <c r="V1546" s="29">
        <f t="shared" si="260"/>
        <v>0</v>
      </c>
      <c r="W1546" s="5"/>
      <c r="X1546" s="3">
        <v>0.5</v>
      </c>
      <c r="Y1546" s="3">
        <f t="shared" si="267"/>
        <v>3.5</v>
      </c>
      <c r="Z1546" s="3">
        <f t="shared" si="263"/>
        <v>9.6050000000000004</v>
      </c>
      <c r="AA1546">
        <v>500</v>
      </c>
      <c r="AB1546" s="1">
        <f t="shared" si="270"/>
        <v>0.5</v>
      </c>
    </row>
    <row r="1547" spans="1:28" customFormat="1" ht="43.2" x14ac:dyDescent="0.3">
      <c r="A1547" s="3">
        <f t="shared" si="264"/>
        <v>1530</v>
      </c>
      <c r="B1547" s="4" t="s">
        <v>2356</v>
      </c>
      <c r="C1547" s="3">
        <v>3</v>
      </c>
      <c r="D1547" s="3" t="s">
        <v>1570</v>
      </c>
      <c r="E1547" s="4" t="s">
        <v>2410</v>
      </c>
      <c r="F1547" s="3" t="s">
        <v>2369</v>
      </c>
      <c r="G1547" s="3"/>
      <c r="H1547" s="3"/>
      <c r="I1547" s="3" t="s">
        <v>2496</v>
      </c>
      <c r="J1547" s="3">
        <v>26</v>
      </c>
      <c r="K1547" s="3">
        <v>6000</v>
      </c>
      <c r="L1547" s="3" t="s">
        <v>25</v>
      </c>
      <c r="M1547" s="3">
        <v>1</v>
      </c>
      <c r="N1547" s="28">
        <f t="shared" si="268"/>
        <v>6</v>
      </c>
      <c r="O1547" s="28">
        <f t="shared" si="269"/>
        <v>156</v>
      </c>
      <c r="P1547" s="12">
        <v>0</v>
      </c>
      <c r="Q1547" s="46">
        <f t="shared" si="261"/>
        <v>0</v>
      </c>
      <c r="R1547" s="15"/>
      <c r="S1547" s="3">
        <f t="shared" si="262"/>
        <v>6</v>
      </c>
      <c r="T1547" s="30" t="s">
        <v>2502</v>
      </c>
      <c r="U1547" s="29">
        <f t="shared" si="259"/>
        <v>156</v>
      </c>
      <c r="V1547" s="29">
        <f t="shared" si="260"/>
        <v>0</v>
      </c>
      <c r="W1547" s="5"/>
      <c r="X1547" s="3">
        <v>0.5</v>
      </c>
      <c r="Y1547" s="3">
        <f t="shared" si="267"/>
        <v>5.5</v>
      </c>
      <c r="Z1547" s="3">
        <f t="shared" si="263"/>
        <v>13</v>
      </c>
      <c r="AA1547">
        <v>500</v>
      </c>
      <c r="AB1547" s="1">
        <f t="shared" si="270"/>
        <v>0.5</v>
      </c>
    </row>
    <row r="1548" spans="1:28" customFormat="1" ht="43.2" x14ac:dyDescent="0.3">
      <c r="A1548" s="3">
        <f t="shared" si="264"/>
        <v>1531</v>
      </c>
      <c r="B1548" s="4" t="s">
        <v>2356</v>
      </c>
      <c r="C1548" s="3">
        <v>3</v>
      </c>
      <c r="D1548" s="3" t="s">
        <v>1570</v>
      </c>
      <c r="E1548" s="4" t="s">
        <v>2411</v>
      </c>
      <c r="F1548" s="3" t="s">
        <v>2366</v>
      </c>
      <c r="G1548" s="3"/>
      <c r="H1548" s="3"/>
      <c r="I1548" s="3" t="s">
        <v>2507</v>
      </c>
      <c r="J1548" s="3">
        <v>19.21</v>
      </c>
      <c r="K1548" s="3">
        <v>7000</v>
      </c>
      <c r="L1548" s="3" t="s">
        <v>25</v>
      </c>
      <c r="M1548" s="3">
        <v>1</v>
      </c>
      <c r="N1548" s="28">
        <f t="shared" si="268"/>
        <v>7</v>
      </c>
      <c r="O1548" s="28">
        <f t="shared" si="269"/>
        <v>134.47</v>
      </c>
      <c r="P1548" s="15">
        <v>0.3</v>
      </c>
      <c r="Q1548" s="46">
        <f t="shared" si="261"/>
        <v>2.1</v>
      </c>
      <c r="R1548" s="15"/>
      <c r="S1548" s="3">
        <f t="shared" si="262"/>
        <v>4.9000000000000004</v>
      </c>
      <c r="T1548" s="30" t="s">
        <v>2502</v>
      </c>
      <c r="U1548" s="29">
        <f t="shared" si="259"/>
        <v>94.129000000000005</v>
      </c>
      <c r="V1548" s="29">
        <f t="shared" si="260"/>
        <v>40.341000000000001</v>
      </c>
      <c r="W1548" s="5"/>
      <c r="X1548" s="3">
        <v>0.61399999999999999</v>
      </c>
      <c r="Y1548" s="3">
        <f t="shared" si="267"/>
        <v>6.3860000000000001</v>
      </c>
      <c r="Z1548" s="3">
        <f t="shared" si="263"/>
        <v>11.79494</v>
      </c>
      <c r="AA1548">
        <v>614</v>
      </c>
      <c r="AB1548" s="1">
        <f t="shared" si="270"/>
        <v>0.61399999999999999</v>
      </c>
    </row>
    <row r="1549" spans="1:28" customFormat="1" ht="43.2" x14ac:dyDescent="0.3">
      <c r="A1549" s="3">
        <f t="shared" si="264"/>
        <v>1532</v>
      </c>
      <c r="B1549" s="4" t="s">
        <v>2356</v>
      </c>
      <c r="C1549" s="3">
        <v>3</v>
      </c>
      <c r="D1549" s="3" t="s">
        <v>1570</v>
      </c>
      <c r="E1549" s="4" t="s">
        <v>2412</v>
      </c>
      <c r="F1549" s="3" t="s">
        <v>2366</v>
      </c>
      <c r="G1549" s="3"/>
      <c r="H1549" s="3"/>
      <c r="I1549" s="3" t="s">
        <v>2507</v>
      </c>
      <c r="J1549" s="3">
        <v>19.21</v>
      </c>
      <c r="K1549" s="3">
        <v>4500</v>
      </c>
      <c r="L1549" s="3" t="s">
        <v>25</v>
      </c>
      <c r="M1549" s="3">
        <v>1</v>
      </c>
      <c r="N1549" s="28">
        <f t="shared" si="268"/>
        <v>4.5</v>
      </c>
      <c r="O1549" s="28">
        <f t="shared" si="269"/>
        <v>86.445000000000007</v>
      </c>
      <c r="P1549" s="15">
        <v>0.4</v>
      </c>
      <c r="Q1549" s="46">
        <f t="shared" si="261"/>
        <v>1.8</v>
      </c>
      <c r="R1549" s="15"/>
      <c r="S1549" s="3">
        <f t="shared" si="262"/>
        <v>2.7</v>
      </c>
      <c r="T1549" s="30" t="s">
        <v>2502</v>
      </c>
      <c r="U1549" s="29">
        <f t="shared" si="259"/>
        <v>51.867000000000004</v>
      </c>
      <c r="V1549" s="29">
        <f t="shared" si="260"/>
        <v>34.578000000000003</v>
      </c>
      <c r="W1549" s="5"/>
      <c r="X1549" s="3">
        <v>0.61399999999999999</v>
      </c>
      <c r="Y1549" s="3">
        <f t="shared" si="267"/>
        <v>3.8860000000000001</v>
      </c>
      <c r="Z1549" s="3">
        <f t="shared" si="263"/>
        <v>11.79494</v>
      </c>
      <c r="AA1549">
        <v>614</v>
      </c>
      <c r="AB1549" s="1">
        <f t="shared" si="270"/>
        <v>0.61399999999999999</v>
      </c>
    </row>
    <row r="1550" spans="1:28" customFormat="1" ht="43.2" x14ac:dyDescent="0.3">
      <c r="A1550" s="3">
        <f t="shared" si="264"/>
        <v>1533</v>
      </c>
      <c r="B1550" s="4" t="s">
        <v>2356</v>
      </c>
      <c r="C1550" s="3">
        <v>3</v>
      </c>
      <c r="D1550" s="3" t="s">
        <v>1570</v>
      </c>
      <c r="E1550" s="4" t="s">
        <v>2413</v>
      </c>
      <c r="F1550" s="3" t="s">
        <v>2366</v>
      </c>
      <c r="G1550" s="3"/>
      <c r="H1550" s="3"/>
      <c r="I1550" s="3" t="s">
        <v>2507</v>
      </c>
      <c r="J1550" s="3">
        <v>19.21</v>
      </c>
      <c r="K1550" s="3">
        <v>4500</v>
      </c>
      <c r="L1550" s="3" t="s">
        <v>25</v>
      </c>
      <c r="M1550" s="3">
        <v>1</v>
      </c>
      <c r="N1550" s="28">
        <f t="shared" si="268"/>
        <v>4.5</v>
      </c>
      <c r="O1550" s="28">
        <f t="shared" si="269"/>
        <v>86.445000000000007</v>
      </c>
      <c r="P1550" s="15">
        <v>0.4</v>
      </c>
      <c r="Q1550" s="46">
        <f t="shared" si="261"/>
        <v>1.8</v>
      </c>
      <c r="R1550" s="15"/>
      <c r="S1550" s="3">
        <f t="shared" si="262"/>
        <v>2.7</v>
      </c>
      <c r="T1550" s="30" t="s">
        <v>2502</v>
      </c>
      <c r="U1550" s="29">
        <f t="shared" ref="U1550:U1613" si="271">S1550*J1550</f>
        <v>51.867000000000004</v>
      </c>
      <c r="V1550" s="29">
        <f t="shared" ref="V1550:V1613" si="272">Q1550*J1550</f>
        <v>34.578000000000003</v>
      </c>
      <c r="W1550" s="5"/>
      <c r="X1550" s="3">
        <v>0.5</v>
      </c>
      <c r="Y1550" s="3">
        <f t="shared" si="267"/>
        <v>4</v>
      </c>
      <c r="Z1550" s="3">
        <f t="shared" si="263"/>
        <v>9.6050000000000004</v>
      </c>
      <c r="AA1550">
        <v>500</v>
      </c>
      <c r="AB1550" s="1">
        <f t="shared" si="270"/>
        <v>0.5</v>
      </c>
    </row>
    <row r="1551" spans="1:28" customFormat="1" ht="43.2" customHeight="1" x14ac:dyDescent="0.3">
      <c r="A1551" s="3">
        <f t="shared" si="264"/>
        <v>1534</v>
      </c>
      <c r="B1551" s="4" t="s">
        <v>2356</v>
      </c>
      <c r="C1551" s="3">
        <v>3</v>
      </c>
      <c r="D1551" s="3" t="s">
        <v>2417</v>
      </c>
      <c r="E1551" s="4" t="s">
        <v>2418</v>
      </c>
      <c r="F1551" s="3" t="s">
        <v>8</v>
      </c>
      <c r="G1551" s="3" t="s">
        <v>2500</v>
      </c>
      <c r="H1551" s="5" t="s">
        <v>2471</v>
      </c>
      <c r="I1551" s="3" t="s">
        <v>2496</v>
      </c>
      <c r="J1551" s="3">
        <v>32</v>
      </c>
      <c r="K1551" s="3">
        <v>6000</v>
      </c>
      <c r="L1551" s="3" t="s">
        <v>25</v>
      </c>
      <c r="M1551" s="3">
        <v>1</v>
      </c>
      <c r="N1551" s="28">
        <f t="shared" si="268"/>
        <v>6</v>
      </c>
      <c r="O1551" s="28">
        <f t="shared" si="269"/>
        <v>192</v>
      </c>
      <c r="P1551" s="12">
        <v>0</v>
      </c>
      <c r="Q1551" s="46">
        <f t="shared" si="261"/>
        <v>0</v>
      </c>
      <c r="R1551" s="15"/>
      <c r="S1551" s="3">
        <f t="shared" si="262"/>
        <v>6</v>
      </c>
      <c r="T1551" s="35" t="s">
        <v>2502</v>
      </c>
      <c r="U1551" s="5">
        <f t="shared" si="271"/>
        <v>192</v>
      </c>
      <c r="V1551" s="5">
        <f t="shared" si="272"/>
        <v>0</v>
      </c>
      <c r="W1551" s="5"/>
      <c r="X1551" s="3">
        <v>0.5</v>
      </c>
      <c r="Y1551" s="3">
        <f t="shared" si="267"/>
        <v>5.5</v>
      </c>
      <c r="Z1551" s="3">
        <f t="shared" si="263"/>
        <v>16</v>
      </c>
      <c r="AA1551">
        <v>500</v>
      </c>
      <c r="AB1551" s="1">
        <f t="shared" si="270"/>
        <v>0.5</v>
      </c>
    </row>
    <row r="1552" spans="1:28" customFormat="1" ht="43.2" customHeight="1" x14ac:dyDescent="0.3">
      <c r="A1552" s="3">
        <f t="shared" si="264"/>
        <v>1535</v>
      </c>
      <c r="B1552" s="4" t="s">
        <v>2356</v>
      </c>
      <c r="C1552" s="3">
        <v>3</v>
      </c>
      <c r="D1552" s="3" t="s">
        <v>2417</v>
      </c>
      <c r="E1552" s="4" t="s">
        <v>2423</v>
      </c>
      <c r="F1552" s="3" t="s">
        <v>8</v>
      </c>
      <c r="G1552" s="3" t="s">
        <v>2500</v>
      </c>
      <c r="H1552" s="5" t="s">
        <v>2471</v>
      </c>
      <c r="I1552" s="3" t="s">
        <v>2496</v>
      </c>
      <c r="J1552" s="3">
        <v>32</v>
      </c>
      <c r="K1552" s="3">
        <v>6000</v>
      </c>
      <c r="L1552" s="3" t="s">
        <v>25</v>
      </c>
      <c r="M1552" s="3">
        <v>1</v>
      </c>
      <c r="N1552" s="28">
        <f t="shared" si="268"/>
        <v>6</v>
      </c>
      <c r="O1552" s="28">
        <f t="shared" si="269"/>
        <v>192</v>
      </c>
      <c r="P1552" s="12">
        <v>0</v>
      </c>
      <c r="Q1552" s="46">
        <f t="shared" si="261"/>
        <v>0</v>
      </c>
      <c r="R1552" s="15"/>
      <c r="S1552" s="3">
        <f t="shared" si="262"/>
        <v>6</v>
      </c>
      <c r="T1552" s="35" t="s">
        <v>2502</v>
      </c>
      <c r="U1552" s="5">
        <f t="shared" si="271"/>
        <v>192</v>
      </c>
      <c r="V1552" s="5">
        <f t="shared" si="272"/>
        <v>0</v>
      </c>
      <c r="W1552" s="5"/>
      <c r="X1552" s="3">
        <v>0.61399999999999999</v>
      </c>
      <c r="Y1552" s="3">
        <f t="shared" si="267"/>
        <v>5.3860000000000001</v>
      </c>
      <c r="Z1552" s="3">
        <f t="shared" si="263"/>
        <v>19.648</v>
      </c>
      <c r="AA1552">
        <v>614</v>
      </c>
      <c r="AB1552" s="1">
        <f t="shared" si="270"/>
        <v>0.61399999999999999</v>
      </c>
    </row>
    <row r="1553" spans="1:28" customFormat="1" ht="43.2" customHeight="1" x14ac:dyDescent="0.3">
      <c r="A1553" s="3">
        <f t="shared" si="264"/>
        <v>1536</v>
      </c>
      <c r="B1553" s="4" t="s">
        <v>2356</v>
      </c>
      <c r="C1553" s="3">
        <v>3</v>
      </c>
      <c r="D1553" s="3" t="s">
        <v>2417</v>
      </c>
      <c r="E1553" s="4" t="s">
        <v>2422</v>
      </c>
      <c r="F1553" s="3" t="s">
        <v>8</v>
      </c>
      <c r="G1553" s="3" t="s">
        <v>2500</v>
      </c>
      <c r="H1553" s="5" t="s">
        <v>2471</v>
      </c>
      <c r="I1553" s="3" t="s">
        <v>2496</v>
      </c>
      <c r="J1553" s="3">
        <v>32</v>
      </c>
      <c r="K1553" s="3">
        <v>6000</v>
      </c>
      <c r="L1553" s="3" t="s">
        <v>25</v>
      </c>
      <c r="M1553" s="3">
        <v>1</v>
      </c>
      <c r="N1553" s="28">
        <f t="shared" si="268"/>
        <v>6</v>
      </c>
      <c r="O1553" s="28">
        <f t="shared" si="269"/>
        <v>192</v>
      </c>
      <c r="P1553" s="12">
        <v>0</v>
      </c>
      <c r="Q1553" s="46">
        <f t="shared" si="261"/>
        <v>0</v>
      </c>
      <c r="R1553" s="15"/>
      <c r="S1553" s="3">
        <f t="shared" si="262"/>
        <v>6</v>
      </c>
      <c r="T1553" s="35" t="s">
        <v>2502</v>
      </c>
      <c r="U1553" s="5">
        <f t="shared" si="271"/>
        <v>192</v>
      </c>
      <c r="V1553" s="5">
        <f t="shared" si="272"/>
        <v>0</v>
      </c>
      <c r="W1553" s="5"/>
      <c r="X1553" s="3">
        <v>0.61399999999999999</v>
      </c>
      <c r="Y1553" s="3">
        <f t="shared" si="267"/>
        <v>5.3860000000000001</v>
      </c>
      <c r="Z1553" s="3">
        <f t="shared" si="263"/>
        <v>19.648</v>
      </c>
      <c r="AA1553">
        <v>614</v>
      </c>
      <c r="AB1553" s="1">
        <f t="shared" si="270"/>
        <v>0.61399999999999999</v>
      </c>
    </row>
    <row r="1554" spans="1:28" customFormat="1" ht="43.2" customHeight="1" x14ac:dyDescent="0.3">
      <c r="A1554" s="3">
        <f t="shared" si="264"/>
        <v>1537</v>
      </c>
      <c r="B1554" s="4" t="s">
        <v>2356</v>
      </c>
      <c r="C1554" s="3">
        <v>3</v>
      </c>
      <c r="D1554" s="3" t="s">
        <v>2417</v>
      </c>
      <c r="E1554" s="4" t="s">
        <v>2419</v>
      </c>
      <c r="F1554" s="3" t="s">
        <v>8</v>
      </c>
      <c r="G1554" s="3" t="s">
        <v>2500</v>
      </c>
      <c r="H1554" s="5" t="s">
        <v>2471</v>
      </c>
      <c r="I1554" s="3" t="s">
        <v>2496</v>
      </c>
      <c r="J1554" s="3">
        <v>32</v>
      </c>
      <c r="K1554" s="3">
        <v>6000</v>
      </c>
      <c r="L1554" s="3" t="s">
        <v>25</v>
      </c>
      <c r="M1554" s="3">
        <v>1</v>
      </c>
      <c r="N1554" s="28">
        <f t="shared" si="268"/>
        <v>6</v>
      </c>
      <c r="O1554" s="28">
        <f t="shared" si="269"/>
        <v>192</v>
      </c>
      <c r="P1554" s="12">
        <v>0</v>
      </c>
      <c r="Q1554" s="46">
        <f t="shared" ref="Q1554:Q1599" si="273">N1554*P1554</f>
        <v>0</v>
      </c>
      <c r="R1554" s="15"/>
      <c r="S1554" s="3">
        <f t="shared" ref="S1554:S1599" si="274">N1554-Q1554</f>
        <v>6</v>
      </c>
      <c r="T1554" s="35" t="s">
        <v>2502</v>
      </c>
      <c r="U1554" s="5">
        <f t="shared" si="271"/>
        <v>192</v>
      </c>
      <c r="V1554" s="5">
        <f t="shared" si="272"/>
        <v>0</v>
      </c>
      <c r="W1554" s="5"/>
      <c r="X1554" s="3">
        <v>0.5</v>
      </c>
      <c r="Y1554" s="3">
        <f t="shared" si="267"/>
        <v>5.5</v>
      </c>
      <c r="Z1554" s="3">
        <f t="shared" si="263"/>
        <v>16</v>
      </c>
      <c r="AA1554">
        <v>500</v>
      </c>
      <c r="AB1554" s="1">
        <f t="shared" si="270"/>
        <v>0.5</v>
      </c>
    </row>
    <row r="1555" spans="1:28" customFormat="1" ht="43.2" customHeight="1" x14ac:dyDescent="0.3">
      <c r="A1555" s="3">
        <f t="shared" si="264"/>
        <v>1538</v>
      </c>
      <c r="B1555" s="4" t="s">
        <v>2356</v>
      </c>
      <c r="C1555" s="3">
        <v>3</v>
      </c>
      <c r="D1555" s="3" t="s">
        <v>2417</v>
      </c>
      <c r="E1555" s="4" t="s">
        <v>2421</v>
      </c>
      <c r="F1555" s="3" t="s">
        <v>8</v>
      </c>
      <c r="G1555" s="3" t="s">
        <v>2500</v>
      </c>
      <c r="H1555" s="5" t="s">
        <v>2471</v>
      </c>
      <c r="I1555" s="3" t="s">
        <v>2496</v>
      </c>
      <c r="J1555" s="3">
        <v>32</v>
      </c>
      <c r="K1555" s="3">
        <v>6000</v>
      </c>
      <c r="L1555" s="3" t="s">
        <v>25</v>
      </c>
      <c r="M1555" s="3">
        <v>1</v>
      </c>
      <c r="N1555" s="28">
        <f t="shared" si="268"/>
        <v>6</v>
      </c>
      <c r="O1555" s="28">
        <f t="shared" si="269"/>
        <v>192</v>
      </c>
      <c r="P1555" s="12">
        <v>0</v>
      </c>
      <c r="Q1555" s="46">
        <f t="shared" si="273"/>
        <v>0</v>
      </c>
      <c r="R1555" s="15"/>
      <c r="S1555" s="3">
        <f t="shared" si="274"/>
        <v>6</v>
      </c>
      <c r="T1555" s="35" t="s">
        <v>2502</v>
      </c>
      <c r="U1555" s="5">
        <f t="shared" si="271"/>
        <v>192</v>
      </c>
      <c r="V1555" s="5">
        <f t="shared" si="272"/>
        <v>0</v>
      </c>
      <c r="W1555" s="5"/>
      <c r="X1555" s="3">
        <v>0.5</v>
      </c>
      <c r="Y1555" s="3">
        <f t="shared" si="267"/>
        <v>5.5</v>
      </c>
      <c r="Z1555" s="3">
        <f t="shared" ref="Z1555:Z1618" si="275">X1555*J1555*M1555</f>
        <v>16</v>
      </c>
      <c r="AA1555">
        <v>500</v>
      </c>
      <c r="AB1555" s="1">
        <f t="shared" si="270"/>
        <v>0.5</v>
      </c>
    </row>
    <row r="1556" spans="1:28" customFormat="1" ht="43.2" customHeight="1" x14ac:dyDescent="0.3">
      <c r="A1556" s="3">
        <f t="shared" ref="A1556:A1619" si="276">A1555+1</f>
        <v>1539</v>
      </c>
      <c r="B1556" s="4" t="s">
        <v>2356</v>
      </c>
      <c r="C1556" s="3">
        <v>3</v>
      </c>
      <c r="D1556" s="3" t="s">
        <v>2417</v>
      </c>
      <c r="E1556" s="4" t="s">
        <v>2420</v>
      </c>
      <c r="F1556" s="3" t="s">
        <v>8</v>
      </c>
      <c r="G1556" s="3" t="s">
        <v>2500</v>
      </c>
      <c r="H1556" s="5" t="s">
        <v>2471</v>
      </c>
      <c r="I1556" s="3" t="s">
        <v>2496</v>
      </c>
      <c r="J1556" s="3">
        <v>32</v>
      </c>
      <c r="K1556" s="3">
        <v>6000</v>
      </c>
      <c r="L1556" s="3" t="s">
        <v>25</v>
      </c>
      <c r="M1556" s="3">
        <v>1</v>
      </c>
      <c r="N1556" s="28">
        <f t="shared" si="268"/>
        <v>6</v>
      </c>
      <c r="O1556" s="28">
        <f t="shared" si="269"/>
        <v>192</v>
      </c>
      <c r="P1556" s="12">
        <v>0</v>
      </c>
      <c r="Q1556" s="46">
        <f t="shared" si="273"/>
        <v>0</v>
      </c>
      <c r="R1556" s="15"/>
      <c r="S1556" s="3">
        <f t="shared" si="274"/>
        <v>6</v>
      </c>
      <c r="T1556" s="35" t="s">
        <v>2502</v>
      </c>
      <c r="U1556" s="5">
        <f t="shared" si="271"/>
        <v>192</v>
      </c>
      <c r="V1556" s="5">
        <f t="shared" si="272"/>
        <v>0</v>
      </c>
      <c r="W1556" s="5"/>
      <c r="X1556" s="3">
        <v>0.61399999999999999</v>
      </c>
      <c r="Y1556" s="3">
        <f t="shared" si="267"/>
        <v>5.3860000000000001</v>
      </c>
      <c r="Z1556" s="3">
        <f t="shared" si="275"/>
        <v>19.648</v>
      </c>
      <c r="AA1556">
        <v>614</v>
      </c>
      <c r="AB1556" s="1">
        <f t="shared" si="270"/>
        <v>0.61399999999999999</v>
      </c>
    </row>
    <row r="1557" spans="1:28" customFormat="1" ht="43.2" customHeight="1" x14ac:dyDescent="0.3">
      <c r="A1557" s="3">
        <f t="shared" si="276"/>
        <v>1540</v>
      </c>
      <c r="B1557" s="4" t="s">
        <v>2356</v>
      </c>
      <c r="C1557" s="3">
        <v>3</v>
      </c>
      <c r="D1557" s="3" t="s">
        <v>2417</v>
      </c>
      <c r="E1557" s="4" t="s">
        <v>2424</v>
      </c>
      <c r="F1557" s="3" t="s">
        <v>8</v>
      </c>
      <c r="G1557" s="3" t="s">
        <v>2500</v>
      </c>
      <c r="H1557" s="5" t="s">
        <v>2471</v>
      </c>
      <c r="I1557" s="3" t="s">
        <v>2496</v>
      </c>
      <c r="J1557" s="3">
        <v>32</v>
      </c>
      <c r="K1557" s="3">
        <v>8200</v>
      </c>
      <c r="L1557" s="3" t="s">
        <v>25</v>
      </c>
      <c r="M1557" s="3">
        <v>1</v>
      </c>
      <c r="N1557" s="28">
        <f t="shared" si="268"/>
        <v>8.1999999999999993</v>
      </c>
      <c r="O1557" s="28">
        <f t="shared" si="269"/>
        <v>262.39999999999998</v>
      </c>
      <c r="P1557" s="12">
        <v>0</v>
      </c>
      <c r="Q1557" s="46">
        <f t="shared" si="273"/>
        <v>0</v>
      </c>
      <c r="R1557" s="15"/>
      <c r="S1557" s="3">
        <f t="shared" si="274"/>
        <v>8.1999999999999993</v>
      </c>
      <c r="T1557" s="35" t="s">
        <v>2502</v>
      </c>
      <c r="U1557" s="5">
        <f t="shared" si="271"/>
        <v>262.39999999999998</v>
      </c>
      <c r="V1557" s="5">
        <f t="shared" si="272"/>
        <v>0</v>
      </c>
      <c r="W1557" s="5"/>
      <c r="X1557" s="3">
        <v>0.61399999999999999</v>
      </c>
      <c r="Y1557" s="3">
        <f t="shared" si="267"/>
        <v>7.5859999999999994</v>
      </c>
      <c r="Z1557" s="3">
        <f t="shared" si="275"/>
        <v>19.648</v>
      </c>
      <c r="AA1557">
        <v>614</v>
      </c>
      <c r="AB1557" s="1">
        <f t="shared" si="270"/>
        <v>0.61399999999999999</v>
      </c>
    </row>
    <row r="1558" spans="1:28" customFormat="1" ht="43.2" customHeight="1" x14ac:dyDescent="0.3">
      <c r="A1558" s="3">
        <f t="shared" si="276"/>
        <v>1541</v>
      </c>
      <c r="B1558" s="4" t="s">
        <v>2356</v>
      </c>
      <c r="C1558" s="3">
        <v>3</v>
      </c>
      <c r="D1558" s="3" t="s">
        <v>2417</v>
      </c>
      <c r="E1558" s="4" t="s">
        <v>2425</v>
      </c>
      <c r="F1558" s="3" t="s">
        <v>8</v>
      </c>
      <c r="G1558" s="3" t="s">
        <v>2500</v>
      </c>
      <c r="H1558" s="5" t="s">
        <v>2471</v>
      </c>
      <c r="I1558" s="3" t="s">
        <v>2496</v>
      </c>
      <c r="J1558" s="3">
        <v>32</v>
      </c>
      <c r="K1558" s="3">
        <v>8200</v>
      </c>
      <c r="L1558" s="3" t="s">
        <v>25</v>
      </c>
      <c r="M1558" s="3">
        <v>1</v>
      </c>
      <c r="N1558" s="28">
        <f t="shared" si="268"/>
        <v>8.1999999999999993</v>
      </c>
      <c r="O1558" s="28">
        <f t="shared" si="269"/>
        <v>262.39999999999998</v>
      </c>
      <c r="P1558" s="12">
        <v>0</v>
      </c>
      <c r="Q1558" s="46">
        <f t="shared" si="273"/>
        <v>0</v>
      </c>
      <c r="R1558" s="15"/>
      <c r="S1558" s="3">
        <f t="shared" si="274"/>
        <v>8.1999999999999993</v>
      </c>
      <c r="T1558" s="35" t="s">
        <v>2502</v>
      </c>
      <c r="U1558" s="5">
        <f t="shared" si="271"/>
        <v>262.39999999999998</v>
      </c>
      <c r="V1558" s="5">
        <f t="shared" si="272"/>
        <v>0</v>
      </c>
      <c r="W1558" s="5"/>
      <c r="X1558" s="3">
        <v>0.5</v>
      </c>
      <c r="Y1558" s="3">
        <f t="shared" si="267"/>
        <v>7.6999999999999993</v>
      </c>
      <c r="Z1558" s="3">
        <f t="shared" si="275"/>
        <v>16</v>
      </c>
      <c r="AA1558">
        <v>500</v>
      </c>
      <c r="AB1558" s="1">
        <f t="shared" si="270"/>
        <v>0.5</v>
      </c>
    </row>
    <row r="1559" spans="1:28" customFormat="1" ht="43.2" customHeight="1" x14ac:dyDescent="0.3">
      <c r="A1559" s="3">
        <f t="shared" si="276"/>
        <v>1542</v>
      </c>
      <c r="B1559" s="4" t="s">
        <v>2356</v>
      </c>
      <c r="C1559" s="3">
        <v>3</v>
      </c>
      <c r="D1559" s="3" t="s">
        <v>2417</v>
      </c>
      <c r="E1559" s="4" t="s">
        <v>2426</v>
      </c>
      <c r="F1559" s="3" t="s">
        <v>8</v>
      </c>
      <c r="G1559" s="3" t="s">
        <v>2500</v>
      </c>
      <c r="H1559" s="5" t="s">
        <v>2471</v>
      </c>
      <c r="I1559" s="3" t="s">
        <v>2496</v>
      </c>
      <c r="J1559" s="3">
        <v>32</v>
      </c>
      <c r="K1559" s="3">
        <v>8200</v>
      </c>
      <c r="L1559" s="3" t="s">
        <v>25</v>
      </c>
      <c r="M1559" s="3">
        <v>1</v>
      </c>
      <c r="N1559" s="28">
        <f t="shared" si="268"/>
        <v>8.1999999999999993</v>
      </c>
      <c r="O1559" s="28">
        <f t="shared" si="269"/>
        <v>262.39999999999998</v>
      </c>
      <c r="P1559" s="12">
        <v>0</v>
      </c>
      <c r="Q1559" s="46">
        <f t="shared" si="273"/>
        <v>0</v>
      </c>
      <c r="R1559" s="15"/>
      <c r="S1559" s="3">
        <f t="shared" si="274"/>
        <v>8.1999999999999993</v>
      </c>
      <c r="T1559" s="35" t="s">
        <v>2502</v>
      </c>
      <c r="U1559" s="5">
        <f t="shared" si="271"/>
        <v>262.39999999999998</v>
      </c>
      <c r="V1559" s="5">
        <f t="shared" si="272"/>
        <v>0</v>
      </c>
      <c r="W1559" s="5"/>
      <c r="X1559" s="3">
        <v>0.5</v>
      </c>
      <c r="Y1559" s="3">
        <f t="shared" si="267"/>
        <v>7.6999999999999993</v>
      </c>
      <c r="Z1559" s="3">
        <f t="shared" si="275"/>
        <v>16</v>
      </c>
      <c r="AA1559">
        <v>500</v>
      </c>
      <c r="AB1559" s="1">
        <f t="shared" si="270"/>
        <v>0.5</v>
      </c>
    </row>
    <row r="1560" spans="1:28" customFormat="1" ht="43.2" customHeight="1" x14ac:dyDescent="0.3">
      <c r="A1560" s="3">
        <f t="shared" si="276"/>
        <v>1543</v>
      </c>
      <c r="B1560" s="4" t="s">
        <v>2356</v>
      </c>
      <c r="C1560" s="3">
        <v>3</v>
      </c>
      <c r="D1560" s="3" t="s">
        <v>2417</v>
      </c>
      <c r="E1560" s="4" t="s">
        <v>2427</v>
      </c>
      <c r="F1560" s="3" t="s">
        <v>8</v>
      </c>
      <c r="G1560" s="3" t="s">
        <v>2500</v>
      </c>
      <c r="H1560" s="5" t="s">
        <v>2471</v>
      </c>
      <c r="I1560" s="3" t="s">
        <v>2496</v>
      </c>
      <c r="J1560" s="3">
        <v>32</v>
      </c>
      <c r="K1560" s="3">
        <v>6000</v>
      </c>
      <c r="L1560" s="3" t="s">
        <v>25</v>
      </c>
      <c r="M1560" s="3">
        <v>1</v>
      </c>
      <c r="N1560" s="28">
        <f t="shared" si="268"/>
        <v>6</v>
      </c>
      <c r="O1560" s="28">
        <f t="shared" si="269"/>
        <v>192</v>
      </c>
      <c r="P1560" s="12">
        <v>0</v>
      </c>
      <c r="Q1560" s="46">
        <f t="shared" si="273"/>
        <v>0</v>
      </c>
      <c r="R1560" s="15"/>
      <c r="S1560" s="3">
        <f t="shared" si="274"/>
        <v>6</v>
      </c>
      <c r="T1560" s="35" t="s">
        <v>2502</v>
      </c>
      <c r="U1560" s="5">
        <f t="shared" si="271"/>
        <v>192</v>
      </c>
      <c r="V1560" s="5">
        <f t="shared" si="272"/>
        <v>0</v>
      </c>
      <c r="W1560" s="5"/>
      <c r="X1560" s="3">
        <v>0.61399999999999999</v>
      </c>
      <c r="Y1560" s="3">
        <f t="shared" si="267"/>
        <v>5.3860000000000001</v>
      </c>
      <c r="Z1560" s="3">
        <f t="shared" si="275"/>
        <v>19.648</v>
      </c>
      <c r="AA1560">
        <v>614</v>
      </c>
      <c r="AB1560" s="1">
        <f t="shared" si="270"/>
        <v>0.61399999999999999</v>
      </c>
    </row>
    <row r="1561" spans="1:28" customFormat="1" ht="43.2" customHeight="1" x14ac:dyDescent="0.3">
      <c r="A1561" s="3">
        <f t="shared" si="276"/>
        <v>1544</v>
      </c>
      <c r="B1561" s="4" t="s">
        <v>2356</v>
      </c>
      <c r="C1561" s="3">
        <v>3</v>
      </c>
      <c r="D1561" s="3" t="s">
        <v>2417</v>
      </c>
      <c r="E1561" s="4" t="s">
        <v>2428</v>
      </c>
      <c r="F1561" s="3" t="s">
        <v>8</v>
      </c>
      <c r="G1561" s="3" t="s">
        <v>2500</v>
      </c>
      <c r="H1561" s="5" t="s">
        <v>2471</v>
      </c>
      <c r="I1561" s="3" t="s">
        <v>2496</v>
      </c>
      <c r="J1561" s="3">
        <v>32</v>
      </c>
      <c r="K1561" s="3">
        <v>6000</v>
      </c>
      <c r="L1561" s="3" t="s">
        <v>25</v>
      </c>
      <c r="M1561" s="3">
        <v>1</v>
      </c>
      <c r="N1561" s="28">
        <f t="shared" si="268"/>
        <v>6</v>
      </c>
      <c r="O1561" s="28">
        <f t="shared" si="269"/>
        <v>192</v>
      </c>
      <c r="P1561" s="12">
        <v>0</v>
      </c>
      <c r="Q1561" s="46">
        <f t="shared" si="273"/>
        <v>0</v>
      </c>
      <c r="R1561" s="15"/>
      <c r="S1561" s="3">
        <f t="shared" si="274"/>
        <v>6</v>
      </c>
      <c r="T1561" s="35" t="s">
        <v>2502</v>
      </c>
      <c r="U1561" s="5">
        <f t="shared" si="271"/>
        <v>192</v>
      </c>
      <c r="V1561" s="5">
        <f t="shared" si="272"/>
        <v>0</v>
      </c>
      <c r="W1561" s="5"/>
      <c r="X1561" s="3">
        <v>0.61399999999999999</v>
      </c>
      <c r="Y1561" s="3">
        <f t="shared" si="267"/>
        <v>5.3860000000000001</v>
      </c>
      <c r="Z1561" s="3">
        <f t="shared" si="275"/>
        <v>19.648</v>
      </c>
      <c r="AA1561">
        <v>614</v>
      </c>
      <c r="AB1561" s="1">
        <f t="shared" si="270"/>
        <v>0.61399999999999999</v>
      </c>
    </row>
    <row r="1562" spans="1:28" customFormat="1" ht="43.2" customHeight="1" x14ac:dyDescent="0.3">
      <c r="A1562" s="3">
        <f t="shared" si="276"/>
        <v>1545</v>
      </c>
      <c r="B1562" s="4" t="s">
        <v>2356</v>
      </c>
      <c r="C1562" s="3">
        <v>3</v>
      </c>
      <c r="D1562" s="3" t="s">
        <v>2417</v>
      </c>
      <c r="E1562" s="4" t="s">
        <v>2429</v>
      </c>
      <c r="F1562" s="3" t="s">
        <v>8</v>
      </c>
      <c r="G1562" s="3" t="s">
        <v>2500</v>
      </c>
      <c r="H1562" s="5" t="s">
        <v>2471</v>
      </c>
      <c r="I1562" s="3" t="s">
        <v>2496</v>
      </c>
      <c r="J1562" s="3">
        <v>32</v>
      </c>
      <c r="K1562" s="3">
        <v>6000</v>
      </c>
      <c r="L1562" s="3" t="s">
        <v>25</v>
      </c>
      <c r="M1562" s="3">
        <v>1</v>
      </c>
      <c r="N1562" s="28">
        <f t="shared" si="268"/>
        <v>6</v>
      </c>
      <c r="O1562" s="28">
        <f t="shared" si="269"/>
        <v>192</v>
      </c>
      <c r="P1562" s="12">
        <v>0</v>
      </c>
      <c r="Q1562" s="46">
        <f t="shared" si="273"/>
        <v>0</v>
      </c>
      <c r="R1562" s="15"/>
      <c r="S1562" s="3">
        <f t="shared" si="274"/>
        <v>6</v>
      </c>
      <c r="T1562" s="35" t="s">
        <v>2502</v>
      </c>
      <c r="U1562" s="5">
        <f t="shared" si="271"/>
        <v>192</v>
      </c>
      <c r="V1562" s="5">
        <f t="shared" si="272"/>
        <v>0</v>
      </c>
      <c r="W1562" s="5"/>
      <c r="X1562" s="3">
        <v>0.5</v>
      </c>
      <c r="Y1562" s="3">
        <f t="shared" si="267"/>
        <v>5.5</v>
      </c>
      <c r="Z1562" s="3">
        <f t="shared" si="275"/>
        <v>16</v>
      </c>
      <c r="AA1562">
        <v>500</v>
      </c>
      <c r="AB1562" s="1">
        <f t="shared" si="270"/>
        <v>0.5</v>
      </c>
    </row>
    <row r="1563" spans="1:28" customFormat="1" ht="43.2" x14ac:dyDescent="0.3">
      <c r="A1563" s="3">
        <f t="shared" si="276"/>
        <v>1546</v>
      </c>
      <c r="B1563" s="4" t="s">
        <v>2356</v>
      </c>
      <c r="C1563" s="3">
        <v>3</v>
      </c>
      <c r="D1563" s="3" t="s">
        <v>1567</v>
      </c>
      <c r="E1563" s="4" t="s">
        <v>2430</v>
      </c>
      <c r="F1563" s="3" t="s">
        <v>32</v>
      </c>
      <c r="G1563" s="3" t="s">
        <v>2340</v>
      </c>
      <c r="H1563" s="3" t="s">
        <v>2468</v>
      </c>
      <c r="I1563" s="3" t="s">
        <v>2496</v>
      </c>
      <c r="J1563" s="3">
        <v>18.2</v>
      </c>
      <c r="K1563" s="3">
        <v>6500</v>
      </c>
      <c r="L1563" s="3" t="s">
        <v>25</v>
      </c>
      <c r="M1563" s="3">
        <v>1</v>
      </c>
      <c r="N1563" s="28">
        <f t="shared" si="268"/>
        <v>6.5</v>
      </c>
      <c r="O1563" s="28">
        <f t="shared" si="269"/>
        <v>118.3</v>
      </c>
      <c r="P1563" s="12">
        <v>0</v>
      </c>
      <c r="Q1563" s="46">
        <f t="shared" si="273"/>
        <v>0</v>
      </c>
      <c r="R1563" s="15"/>
      <c r="S1563" s="3">
        <f t="shared" si="274"/>
        <v>6.5</v>
      </c>
      <c r="T1563" s="30" t="s">
        <v>2502</v>
      </c>
      <c r="U1563" s="5">
        <f t="shared" si="271"/>
        <v>118.3</v>
      </c>
      <c r="V1563" s="5">
        <f t="shared" si="272"/>
        <v>0</v>
      </c>
      <c r="W1563" s="5"/>
      <c r="X1563" s="3">
        <v>0.5</v>
      </c>
      <c r="Y1563" s="3">
        <f t="shared" si="267"/>
        <v>6</v>
      </c>
      <c r="Z1563" s="3">
        <f t="shared" si="275"/>
        <v>9.1</v>
      </c>
      <c r="AA1563">
        <v>500</v>
      </c>
      <c r="AB1563" s="1">
        <f t="shared" si="270"/>
        <v>0.5</v>
      </c>
    </row>
    <row r="1564" spans="1:28" customFormat="1" ht="43.2" x14ac:dyDescent="0.3">
      <c r="A1564" s="3">
        <f t="shared" si="276"/>
        <v>1547</v>
      </c>
      <c r="B1564" s="4" t="s">
        <v>2356</v>
      </c>
      <c r="C1564" s="3">
        <v>3</v>
      </c>
      <c r="D1564" s="3" t="s">
        <v>1567</v>
      </c>
      <c r="E1564" s="4" t="s">
        <v>2431</v>
      </c>
      <c r="F1564" s="3" t="s">
        <v>32</v>
      </c>
      <c r="G1564" s="3" t="s">
        <v>2340</v>
      </c>
      <c r="H1564" s="3" t="s">
        <v>2468</v>
      </c>
      <c r="I1564" s="3" t="s">
        <v>2496</v>
      </c>
      <c r="J1564" s="3">
        <v>18.2</v>
      </c>
      <c r="K1564" s="3">
        <v>6500</v>
      </c>
      <c r="L1564" s="3" t="s">
        <v>25</v>
      </c>
      <c r="M1564" s="3">
        <v>1</v>
      </c>
      <c r="N1564" s="28">
        <f t="shared" si="268"/>
        <v>6.5</v>
      </c>
      <c r="O1564" s="28">
        <f t="shared" si="269"/>
        <v>118.3</v>
      </c>
      <c r="P1564" s="12">
        <v>0</v>
      </c>
      <c r="Q1564" s="46">
        <f t="shared" si="273"/>
        <v>0</v>
      </c>
      <c r="R1564" s="15"/>
      <c r="S1564" s="3">
        <f t="shared" si="274"/>
        <v>6.5</v>
      </c>
      <c r="T1564" s="30" t="s">
        <v>2502</v>
      </c>
      <c r="U1564" s="5">
        <f t="shared" si="271"/>
        <v>118.3</v>
      </c>
      <c r="V1564" s="5">
        <f t="shared" si="272"/>
        <v>0</v>
      </c>
      <c r="W1564" s="5"/>
      <c r="X1564" s="3">
        <v>0.61399999999999999</v>
      </c>
      <c r="Y1564" s="3">
        <f t="shared" si="267"/>
        <v>5.8860000000000001</v>
      </c>
      <c r="Z1564" s="3">
        <f t="shared" si="275"/>
        <v>11.174799999999999</v>
      </c>
      <c r="AA1564">
        <v>614</v>
      </c>
      <c r="AB1564" s="1">
        <f t="shared" si="270"/>
        <v>0.61399999999999999</v>
      </c>
    </row>
    <row r="1565" spans="1:28" customFormat="1" ht="43.2" x14ac:dyDescent="0.3">
      <c r="A1565" s="3">
        <f t="shared" si="276"/>
        <v>1548</v>
      </c>
      <c r="B1565" s="4" t="s">
        <v>2356</v>
      </c>
      <c r="C1565" s="3">
        <v>3</v>
      </c>
      <c r="D1565" s="3" t="s">
        <v>1567</v>
      </c>
      <c r="E1565" s="4" t="s">
        <v>2432</v>
      </c>
      <c r="F1565" s="3" t="s">
        <v>32</v>
      </c>
      <c r="G1565" s="3" t="s">
        <v>2340</v>
      </c>
      <c r="H1565" s="3" t="s">
        <v>2468</v>
      </c>
      <c r="I1565" s="3" t="s">
        <v>2496</v>
      </c>
      <c r="J1565" s="3">
        <v>18.2</v>
      </c>
      <c r="K1565" s="3">
        <v>6500</v>
      </c>
      <c r="L1565" s="3" t="s">
        <v>25</v>
      </c>
      <c r="M1565" s="3">
        <v>1</v>
      </c>
      <c r="N1565" s="28">
        <f t="shared" si="268"/>
        <v>6.5</v>
      </c>
      <c r="O1565" s="28">
        <f t="shared" si="269"/>
        <v>118.3</v>
      </c>
      <c r="P1565" s="12">
        <v>0</v>
      </c>
      <c r="Q1565" s="46">
        <f t="shared" si="273"/>
        <v>0</v>
      </c>
      <c r="R1565" s="15"/>
      <c r="S1565" s="3">
        <f t="shared" si="274"/>
        <v>6.5</v>
      </c>
      <c r="T1565" s="30" t="s">
        <v>2502</v>
      </c>
      <c r="U1565" s="5">
        <f t="shared" si="271"/>
        <v>118.3</v>
      </c>
      <c r="V1565" s="5">
        <f t="shared" si="272"/>
        <v>0</v>
      </c>
      <c r="W1565" s="5"/>
      <c r="X1565" s="3">
        <v>0.61399999999999999</v>
      </c>
      <c r="Y1565" s="3">
        <f t="shared" si="267"/>
        <v>5.8860000000000001</v>
      </c>
      <c r="Z1565" s="3">
        <f t="shared" si="275"/>
        <v>11.174799999999999</v>
      </c>
      <c r="AA1565">
        <v>614</v>
      </c>
      <c r="AB1565" s="1">
        <f t="shared" si="270"/>
        <v>0.61399999999999999</v>
      </c>
    </row>
    <row r="1566" spans="1:28" customFormat="1" ht="43.2" x14ac:dyDescent="0.3">
      <c r="A1566" s="3">
        <f t="shared" si="276"/>
        <v>1549</v>
      </c>
      <c r="B1566" s="4" t="s">
        <v>2356</v>
      </c>
      <c r="C1566" s="3">
        <v>3</v>
      </c>
      <c r="D1566" s="3" t="s">
        <v>1567</v>
      </c>
      <c r="E1566" s="4" t="s">
        <v>2433</v>
      </c>
      <c r="F1566" s="3" t="s">
        <v>32</v>
      </c>
      <c r="G1566" s="3" t="s">
        <v>2340</v>
      </c>
      <c r="H1566" s="3" t="s">
        <v>2468</v>
      </c>
      <c r="I1566" s="3" t="s">
        <v>2496</v>
      </c>
      <c r="J1566" s="3">
        <v>18.2</v>
      </c>
      <c r="K1566" s="3">
        <v>6500</v>
      </c>
      <c r="L1566" s="3" t="s">
        <v>25</v>
      </c>
      <c r="M1566" s="3">
        <v>1</v>
      </c>
      <c r="N1566" s="28">
        <f t="shared" si="268"/>
        <v>6.5</v>
      </c>
      <c r="O1566" s="28">
        <f t="shared" si="269"/>
        <v>118.3</v>
      </c>
      <c r="P1566" s="12">
        <v>0</v>
      </c>
      <c r="Q1566" s="46">
        <f t="shared" si="273"/>
        <v>0</v>
      </c>
      <c r="R1566" s="15"/>
      <c r="S1566" s="3">
        <f t="shared" si="274"/>
        <v>6.5</v>
      </c>
      <c r="T1566" s="30" t="s">
        <v>2502</v>
      </c>
      <c r="U1566" s="5">
        <f t="shared" si="271"/>
        <v>118.3</v>
      </c>
      <c r="V1566" s="5">
        <f t="shared" si="272"/>
        <v>0</v>
      </c>
      <c r="W1566" s="5"/>
      <c r="X1566" s="3">
        <v>0.5</v>
      </c>
      <c r="Y1566" s="3">
        <f t="shared" si="267"/>
        <v>6</v>
      </c>
      <c r="Z1566" s="3">
        <f t="shared" si="275"/>
        <v>9.1</v>
      </c>
      <c r="AA1566">
        <v>500</v>
      </c>
      <c r="AB1566" s="1">
        <f t="shared" si="270"/>
        <v>0.5</v>
      </c>
    </row>
    <row r="1567" spans="1:28" customFormat="1" ht="43.2" x14ac:dyDescent="0.3">
      <c r="A1567" s="3">
        <f t="shared" si="276"/>
        <v>1550</v>
      </c>
      <c r="B1567" s="4" t="s">
        <v>2356</v>
      </c>
      <c r="C1567" s="3">
        <v>3</v>
      </c>
      <c r="D1567" s="3" t="s">
        <v>1567</v>
      </c>
      <c r="E1567" s="4" t="s">
        <v>2434</v>
      </c>
      <c r="F1567" s="3" t="s">
        <v>32</v>
      </c>
      <c r="G1567" s="3" t="s">
        <v>2340</v>
      </c>
      <c r="H1567" s="3" t="s">
        <v>2468</v>
      </c>
      <c r="I1567" s="3" t="s">
        <v>2496</v>
      </c>
      <c r="J1567" s="3">
        <v>18.2</v>
      </c>
      <c r="K1567" s="3">
        <v>6500</v>
      </c>
      <c r="L1567" s="3" t="s">
        <v>25</v>
      </c>
      <c r="M1567" s="3">
        <v>1</v>
      </c>
      <c r="N1567" s="28">
        <f t="shared" si="268"/>
        <v>6.5</v>
      </c>
      <c r="O1567" s="28">
        <f t="shared" si="269"/>
        <v>118.3</v>
      </c>
      <c r="P1567" s="12">
        <v>0</v>
      </c>
      <c r="Q1567" s="46">
        <f t="shared" si="273"/>
        <v>0</v>
      </c>
      <c r="R1567" s="15"/>
      <c r="S1567" s="3">
        <f t="shared" si="274"/>
        <v>6.5</v>
      </c>
      <c r="T1567" s="30" t="s">
        <v>2502</v>
      </c>
      <c r="U1567" s="5">
        <f t="shared" si="271"/>
        <v>118.3</v>
      </c>
      <c r="V1567" s="5">
        <f t="shared" si="272"/>
        <v>0</v>
      </c>
      <c r="W1567" s="5"/>
      <c r="X1567" s="3">
        <v>0.5</v>
      </c>
      <c r="Y1567" s="3">
        <f t="shared" si="267"/>
        <v>6</v>
      </c>
      <c r="Z1567" s="3">
        <f t="shared" si="275"/>
        <v>9.1</v>
      </c>
      <c r="AA1567">
        <v>500</v>
      </c>
      <c r="AB1567" s="1">
        <f t="shared" si="270"/>
        <v>0.5</v>
      </c>
    </row>
    <row r="1568" spans="1:28" customFormat="1" ht="43.2" x14ac:dyDescent="0.3">
      <c r="A1568" s="3">
        <f t="shared" si="276"/>
        <v>1551</v>
      </c>
      <c r="B1568" s="4" t="s">
        <v>2356</v>
      </c>
      <c r="C1568" s="3">
        <v>3</v>
      </c>
      <c r="D1568" s="3" t="s">
        <v>1567</v>
      </c>
      <c r="E1568" s="4" t="s">
        <v>2435</v>
      </c>
      <c r="F1568" s="3" t="s">
        <v>32</v>
      </c>
      <c r="G1568" s="3" t="s">
        <v>2340</v>
      </c>
      <c r="H1568" s="3" t="s">
        <v>2468</v>
      </c>
      <c r="I1568" s="3" t="s">
        <v>2496</v>
      </c>
      <c r="J1568" s="3">
        <v>18.2</v>
      </c>
      <c r="K1568" s="3">
        <v>6500</v>
      </c>
      <c r="L1568" s="3" t="s">
        <v>25</v>
      </c>
      <c r="M1568" s="3">
        <v>1</v>
      </c>
      <c r="N1568" s="28">
        <f t="shared" si="268"/>
        <v>6.5</v>
      </c>
      <c r="O1568" s="28">
        <f t="shared" si="269"/>
        <v>118.3</v>
      </c>
      <c r="P1568" s="12">
        <v>0</v>
      </c>
      <c r="Q1568" s="46">
        <f t="shared" si="273"/>
        <v>0</v>
      </c>
      <c r="R1568" s="15"/>
      <c r="S1568" s="3">
        <f t="shared" si="274"/>
        <v>6.5</v>
      </c>
      <c r="T1568" s="30" t="s">
        <v>2502</v>
      </c>
      <c r="U1568" s="5">
        <f t="shared" si="271"/>
        <v>118.3</v>
      </c>
      <c r="V1568" s="5">
        <f t="shared" si="272"/>
        <v>0</v>
      </c>
      <c r="W1568" s="5"/>
      <c r="X1568" s="3">
        <v>0.61399999999999999</v>
      </c>
      <c r="Y1568" s="3">
        <f t="shared" si="267"/>
        <v>5.8860000000000001</v>
      </c>
      <c r="Z1568" s="3">
        <f t="shared" si="275"/>
        <v>11.174799999999999</v>
      </c>
      <c r="AA1568">
        <v>614</v>
      </c>
      <c r="AB1568" s="1">
        <f t="shared" si="270"/>
        <v>0.61399999999999999</v>
      </c>
    </row>
    <row r="1569" spans="1:28" customFormat="1" ht="43.2" x14ac:dyDescent="0.3">
      <c r="A1569" s="3">
        <f t="shared" si="276"/>
        <v>1552</v>
      </c>
      <c r="B1569" s="4" t="s">
        <v>2356</v>
      </c>
      <c r="C1569" s="3">
        <v>3</v>
      </c>
      <c r="D1569" s="3" t="s">
        <v>1567</v>
      </c>
      <c r="E1569" s="4" t="s">
        <v>2436</v>
      </c>
      <c r="F1569" s="3" t="s">
        <v>32</v>
      </c>
      <c r="G1569" s="3" t="s">
        <v>2340</v>
      </c>
      <c r="H1569" s="3" t="s">
        <v>2468</v>
      </c>
      <c r="I1569" s="3" t="s">
        <v>2496</v>
      </c>
      <c r="J1569" s="3">
        <v>18.2</v>
      </c>
      <c r="K1569" s="3">
        <v>6500</v>
      </c>
      <c r="L1569" s="3" t="s">
        <v>25</v>
      </c>
      <c r="M1569" s="3">
        <v>1</v>
      </c>
      <c r="N1569" s="28">
        <f t="shared" si="268"/>
        <v>6.5</v>
      </c>
      <c r="O1569" s="28">
        <f t="shared" si="269"/>
        <v>118.3</v>
      </c>
      <c r="P1569" s="12">
        <v>0</v>
      </c>
      <c r="Q1569" s="46">
        <f t="shared" si="273"/>
        <v>0</v>
      </c>
      <c r="R1569" s="15"/>
      <c r="S1569" s="3">
        <f t="shared" si="274"/>
        <v>6.5</v>
      </c>
      <c r="T1569" s="30" t="s">
        <v>2502</v>
      </c>
      <c r="U1569" s="5">
        <f t="shared" si="271"/>
        <v>118.3</v>
      </c>
      <c r="V1569" s="5">
        <f t="shared" si="272"/>
        <v>0</v>
      </c>
      <c r="W1569" s="5"/>
      <c r="X1569" s="3">
        <v>0.61399999999999999</v>
      </c>
      <c r="Y1569" s="3">
        <f t="shared" si="267"/>
        <v>5.8860000000000001</v>
      </c>
      <c r="Z1569" s="3">
        <f t="shared" si="275"/>
        <v>11.174799999999999</v>
      </c>
      <c r="AA1569">
        <v>614</v>
      </c>
      <c r="AB1569" s="1">
        <f t="shared" si="270"/>
        <v>0.61399999999999999</v>
      </c>
    </row>
    <row r="1570" spans="1:28" customFormat="1" ht="43.2" x14ac:dyDescent="0.3">
      <c r="A1570" s="3">
        <f t="shared" si="276"/>
        <v>1553</v>
      </c>
      <c r="B1570" s="4" t="s">
        <v>2356</v>
      </c>
      <c r="C1570" s="3">
        <v>3</v>
      </c>
      <c r="D1570" s="3" t="s">
        <v>1567</v>
      </c>
      <c r="E1570" s="4" t="s">
        <v>2437</v>
      </c>
      <c r="F1570" s="3" t="s">
        <v>32</v>
      </c>
      <c r="G1570" s="3" t="s">
        <v>2340</v>
      </c>
      <c r="H1570" s="3" t="s">
        <v>2468</v>
      </c>
      <c r="I1570" s="3" t="s">
        <v>2496</v>
      </c>
      <c r="J1570" s="3">
        <v>18.2</v>
      </c>
      <c r="K1570" s="3">
        <v>6500</v>
      </c>
      <c r="L1570" s="3" t="s">
        <v>25</v>
      </c>
      <c r="M1570" s="3">
        <v>1</v>
      </c>
      <c r="N1570" s="28">
        <f t="shared" si="268"/>
        <v>6.5</v>
      </c>
      <c r="O1570" s="28">
        <f t="shared" si="269"/>
        <v>118.3</v>
      </c>
      <c r="P1570" s="12">
        <v>0</v>
      </c>
      <c r="Q1570" s="46">
        <f t="shared" si="273"/>
        <v>0</v>
      </c>
      <c r="R1570" s="15"/>
      <c r="S1570" s="3">
        <f t="shared" si="274"/>
        <v>6.5</v>
      </c>
      <c r="T1570" s="30" t="s">
        <v>2502</v>
      </c>
      <c r="U1570" s="5">
        <f t="shared" si="271"/>
        <v>118.3</v>
      </c>
      <c r="V1570" s="5">
        <f t="shared" si="272"/>
        <v>0</v>
      </c>
      <c r="W1570" s="5"/>
      <c r="X1570" s="3">
        <v>0.5</v>
      </c>
      <c r="Y1570" s="3">
        <f t="shared" si="267"/>
        <v>6</v>
      </c>
      <c r="Z1570" s="3">
        <f t="shared" si="275"/>
        <v>9.1</v>
      </c>
      <c r="AA1570">
        <v>500</v>
      </c>
      <c r="AB1570" s="1">
        <f t="shared" si="270"/>
        <v>0.5</v>
      </c>
    </row>
    <row r="1571" spans="1:28" customFormat="1" ht="43.2" x14ac:dyDescent="0.3">
      <c r="A1571" s="3">
        <f t="shared" si="276"/>
        <v>1554</v>
      </c>
      <c r="B1571" s="4" t="s">
        <v>2356</v>
      </c>
      <c r="C1571" s="3">
        <v>3</v>
      </c>
      <c r="D1571" s="3" t="s">
        <v>1567</v>
      </c>
      <c r="E1571" s="4" t="s">
        <v>2438</v>
      </c>
      <c r="F1571" s="3" t="s">
        <v>32</v>
      </c>
      <c r="G1571" s="3" t="s">
        <v>2340</v>
      </c>
      <c r="H1571" s="3" t="s">
        <v>2468</v>
      </c>
      <c r="I1571" s="3" t="s">
        <v>2496</v>
      </c>
      <c r="J1571" s="3">
        <v>18.2</v>
      </c>
      <c r="K1571" s="3">
        <v>6500</v>
      </c>
      <c r="L1571" s="3" t="s">
        <v>25</v>
      </c>
      <c r="M1571" s="3">
        <v>1</v>
      </c>
      <c r="N1571" s="28">
        <f t="shared" si="268"/>
        <v>6.5</v>
      </c>
      <c r="O1571" s="28">
        <f t="shared" si="269"/>
        <v>118.3</v>
      </c>
      <c r="P1571" s="12">
        <v>0</v>
      </c>
      <c r="Q1571" s="46">
        <f t="shared" si="273"/>
        <v>0</v>
      </c>
      <c r="R1571" s="15"/>
      <c r="S1571" s="3">
        <f t="shared" si="274"/>
        <v>6.5</v>
      </c>
      <c r="T1571" s="30" t="s">
        <v>2502</v>
      </c>
      <c r="U1571" s="5">
        <f t="shared" si="271"/>
        <v>118.3</v>
      </c>
      <c r="V1571" s="5">
        <f t="shared" si="272"/>
        <v>0</v>
      </c>
      <c r="W1571" s="5"/>
      <c r="X1571" s="3">
        <v>0.5</v>
      </c>
      <c r="Y1571" s="3">
        <f t="shared" si="267"/>
        <v>6</v>
      </c>
      <c r="Z1571" s="3">
        <f t="shared" si="275"/>
        <v>9.1</v>
      </c>
      <c r="AA1571">
        <v>500</v>
      </c>
      <c r="AB1571" s="1">
        <f t="shared" si="270"/>
        <v>0.5</v>
      </c>
    </row>
    <row r="1572" spans="1:28" customFormat="1" ht="43.2" x14ac:dyDescent="0.3">
      <c r="A1572" s="3">
        <f t="shared" si="276"/>
        <v>1555</v>
      </c>
      <c r="B1572" s="4" t="s">
        <v>2356</v>
      </c>
      <c r="C1572" s="3">
        <v>3</v>
      </c>
      <c r="D1572" s="3" t="s">
        <v>1567</v>
      </c>
      <c r="E1572" s="4" t="s">
        <v>2439</v>
      </c>
      <c r="F1572" s="3" t="s">
        <v>32</v>
      </c>
      <c r="G1572" s="3" t="s">
        <v>2340</v>
      </c>
      <c r="H1572" s="3" t="s">
        <v>2468</v>
      </c>
      <c r="I1572" s="3" t="s">
        <v>2496</v>
      </c>
      <c r="J1572" s="3">
        <v>18.2</v>
      </c>
      <c r="K1572" s="3">
        <v>6500</v>
      </c>
      <c r="L1572" s="3" t="s">
        <v>25</v>
      </c>
      <c r="M1572" s="3">
        <v>1</v>
      </c>
      <c r="N1572" s="28">
        <f t="shared" si="268"/>
        <v>6.5</v>
      </c>
      <c r="O1572" s="28">
        <f t="shared" si="269"/>
        <v>118.3</v>
      </c>
      <c r="P1572" s="12">
        <v>0</v>
      </c>
      <c r="Q1572" s="46">
        <f t="shared" si="273"/>
        <v>0</v>
      </c>
      <c r="R1572" s="15"/>
      <c r="S1572" s="3">
        <f t="shared" si="274"/>
        <v>6.5</v>
      </c>
      <c r="T1572" s="30" t="s">
        <v>2502</v>
      </c>
      <c r="U1572" s="5">
        <f t="shared" si="271"/>
        <v>118.3</v>
      </c>
      <c r="V1572" s="5">
        <f t="shared" si="272"/>
        <v>0</v>
      </c>
      <c r="W1572" s="5"/>
      <c r="X1572" s="3">
        <v>0.55700000000000005</v>
      </c>
      <c r="Y1572" s="3">
        <f t="shared" si="267"/>
        <v>5.9429999999999996</v>
      </c>
      <c r="Z1572" s="3">
        <f t="shared" si="275"/>
        <v>10.137400000000001</v>
      </c>
      <c r="AA1572">
        <v>557</v>
      </c>
      <c r="AB1572" s="1">
        <f t="shared" si="270"/>
        <v>0.55700000000000005</v>
      </c>
    </row>
    <row r="1573" spans="1:28" customFormat="1" ht="43.2" x14ac:dyDescent="0.3">
      <c r="A1573" s="3">
        <f t="shared" si="276"/>
        <v>1556</v>
      </c>
      <c r="B1573" s="4" t="s">
        <v>2356</v>
      </c>
      <c r="C1573" s="3">
        <v>3</v>
      </c>
      <c r="D1573" s="3" t="s">
        <v>1567</v>
      </c>
      <c r="E1573" s="4" t="s">
        <v>2440</v>
      </c>
      <c r="F1573" s="3" t="s">
        <v>32</v>
      </c>
      <c r="G1573" s="3" t="s">
        <v>2340</v>
      </c>
      <c r="H1573" s="3" t="s">
        <v>2468</v>
      </c>
      <c r="I1573" s="3" t="s">
        <v>2496</v>
      </c>
      <c r="J1573" s="3">
        <v>18.2</v>
      </c>
      <c r="K1573" s="3">
        <v>6500</v>
      </c>
      <c r="L1573" s="3" t="s">
        <v>25</v>
      </c>
      <c r="M1573" s="3">
        <v>1</v>
      </c>
      <c r="N1573" s="28">
        <f t="shared" si="268"/>
        <v>6.5</v>
      </c>
      <c r="O1573" s="28">
        <f t="shared" si="269"/>
        <v>118.3</v>
      </c>
      <c r="P1573" s="12">
        <v>0</v>
      </c>
      <c r="Q1573" s="46">
        <f t="shared" si="273"/>
        <v>0</v>
      </c>
      <c r="R1573" s="15"/>
      <c r="S1573" s="3">
        <f t="shared" si="274"/>
        <v>6.5</v>
      </c>
      <c r="T1573" s="30" t="s">
        <v>2502</v>
      </c>
      <c r="U1573" s="5">
        <f t="shared" si="271"/>
        <v>118.3</v>
      </c>
      <c r="V1573" s="5">
        <f t="shared" si="272"/>
        <v>0</v>
      </c>
      <c r="W1573" s="5"/>
      <c r="X1573" s="3">
        <v>0.61399999999999999</v>
      </c>
      <c r="Y1573" s="3">
        <f t="shared" si="267"/>
        <v>5.8860000000000001</v>
      </c>
      <c r="Z1573" s="3">
        <f t="shared" si="275"/>
        <v>11.174799999999999</v>
      </c>
      <c r="AA1573">
        <v>614</v>
      </c>
      <c r="AB1573" s="1">
        <f t="shared" si="270"/>
        <v>0.61399999999999999</v>
      </c>
    </row>
    <row r="1574" spans="1:28" customFormat="1" ht="43.2" x14ac:dyDescent="0.3">
      <c r="A1574" s="3">
        <f t="shared" si="276"/>
        <v>1557</v>
      </c>
      <c r="B1574" s="4" t="s">
        <v>2356</v>
      </c>
      <c r="C1574" s="3">
        <v>3</v>
      </c>
      <c r="D1574" s="3" t="s">
        <v>1567</v>
      </c>
      <c r="E1574" s="4" t="s">
        <v>2441</v>
      </c>
      <c r="F1574" s="3" t="s">
        <v>32</v>
      </c>
      <c r="G1574" s="3" t="s">
        <v>2340</v>
      </c>
      <c r="H1574" s="3" t="s">
        <v>2468</v>
      </c>
      <c r="I1574" s="3" t="s">
        <v>2496</v>
      </c>
      <c r="J1574" s="3">
        <v>18.2</v>
      </c>
      <c r="K1574" s="3">
        <v>6500</v>
      </c>
      <c r="L1574" s="3" t="s">
        <v>25</v>
      </c>
      <c r="M1574" s="3">
        <v>1</v>
      </c>
      <c r="N1574" s="28">
        <f t="shared" si="268"/>
        <v>6.5</v>
      </c>
      <c r="O1574" s="28">
        <f t="shared" si="269"/>
        <v>118.3</v>
      </c>
      <c r="P1574" s="12">
        <v>0</v>
      </c>
      <c r="Q1574" s="46">
        <f t="shared" si="273"/>
        <v>0</v>
      </c>
      <c r="R1574" s="15"/>
      <c r="S1574" s="3">
        <f t="shared" si="274"/>
        <v>6.5</v>
      </c>
      <c r="T1574" s="30" t="s">
        <v>2502</v>
      </c>
      <c r="U1574" s="5">
        <f t="shared" si="271"/>
        <v>118.3</v>
      </c>
      <c r="V1574" s="5">
        <f t="shared" si="272"/>
        <v>0</v>
      </c>
      <c r="W1574" s="5"/>
      <c r="X1574" s="3">
        <v>0.67100000000000004</v>
      </c>
      <c r="Y1574" s="3">
        <f t="shared" si="267"/>
        <v>5.8289999999999997</v>
      </c>
      <c r="Z1574" s="3">
        <f t="shared" si="275"/>
        <v>12.212200000000001</v>
      </c>
      <c r="AA1574">
        <v>671</v>
      </c>
      <c r="AB1574" s="1">
        <f t="shared" si="270"/>
        <v>0.67100000000000004</v>
      </c>
    </row>
    <row r="1575" spans="1:28" customFormat="1" ht="43.2" x14ac:dyDescent="0.3">
      <c r="A1575" s="3">
        <f t="shared" si="276"/>
        <v>1558</v>
      </c>
      <c r="B1575" s="4" t="s">
        <v>2356</v>
      </c>
      <c r="C1575" s="3">
        <v>3</v>
      </c>
      <c r="D1575" s="3" t="s">
        <v>1567</v>
      </c>
      <c r="E1575" s="4" t="s">
        <v>2442</v>
      </c>
      <c r="F1575" s="3" t="s">
        <v>32</v>
      </c>
      <c r="G1575" s="3" t="s">
        <v>2340</v>
      </c>
      <c r="H1575" s="3" t="s">
        <v>2468</v>
      </c>
      <c r="I1575" s="3" t="s">
        <v>2496</v>
      </c>
      <c r="J1575" s="3">
        <v>18.2</v>
      </c>
      <c r="K1575" s="3">
        <v>6500</v>
      </c>
      <c r="L1575" s="3" t="s">
        <v>25</v>
      </c>
      <c r="M1575" s="3">
        <v>1</v>
      </c>
      <c r="N1575" s="28">
        <f t="shared" si="268"/>
        <v>6.5</v>
      </c>
      <c r="O1575" s="28">
        <f t="shared" si="269"/>
        <v>118.3</v>
      </c>
      <c r="P1575" s="12">
        <v>0</v>
      </c>
      <c r="Q1575" s="46">
        <f t="shared" si="273"/>
        <v>0</v>
      </c>
      <c r="R1575" s="15"/>
      <c r="S1575" s="3">
        <f t="shared" si="274"/>
        <v>6.5</v>
      </c>
      <c r="T1575" s="30" t="s">
        <v>2502</v>
      </c>
      <c r="U1575" s="5">
        <f t="shared" si="271"/>
        <v>118.3</v>
      </c>
      <c r="V1575" s="5">
        <f t="shared" si="272"/>
        <v>0</v>
      </c>
      <c r="W1575" s="5"/>
      <c r="X1575" s="3">
        <v>0.67100000000000004</v>
      </c>
      <c r="Y1575" s="3">
        <f t="shared" si="267"/>
        <v>5.8289999999999997</v>
      </c>
      <c r="Z1575" s="3">
        <f t="shared" si="275"/>
        <v>12.212200000000001</v>
      </c>
      <c r="AA1575">
        <v>671</v>
      </c>
      <c r="AB1575" s="1">
        <f t="shared" si="270"/>
        <v>0.67100000000000004</v>
      </c>
    </row>
    <row r="1576" spans="1:28" customFormat="1" ht="43.2" x14ac:dyDescent="0.3">
      <c r="A1576" s="3">
        <f t="shared" si="276"/>
        <v>1559</v>
      </c>
      <c r="B1576" s="4" t="s">
        <v>2356</v>
      </c>
      <c r="C1576" s="3">
        <v>3</v>
      </c>
      <c r="D1576" s="3" t="s">
        <v>1567</v>
      </c>
      <c r="E1576" s="4" t="s">
        <v>2443</v>
      </c>
      <c r="F1576" s="3" t="s">
        <v>32</v>
      </c>
      <c r="G1576" s="3" t="s">
        <v>2340</v>
      </c>
      <c r="H1576" s="3" t="s">
        <v>2468</v>
      </c>
      <c r="I1576" s="3" t="s">
        <v>2496</v>
      </c>
      <c r="J1576" s="3">
        <v>18.2</v>
      </c>
      <c r="K1576" s="3">
        <v>6500</v>
      </c>
      <c r="L1576" s="3" t="s">
        <v>25</v>
      </c>
      <c r="M1576" s="3">
        <v>1</v>
      </c>
      <c r="N1576" s="28">
        <f t="shared" si="268"/>
        <v>6.5</v>
      </c>
      <c r="O1576" s="28">
        <f t="shared" si="269"/>
        <v>118.3</v>
      </c>
      <c r="P1576" s="12">
        <v>0</v>
      </c>
      <c r="Q1576" s="46">
        <f t="shared" si="273"/>
        <v>0</v>
      </c>
      <c r="R1576" s="15"/>
      <c r="S1576" s="3">
        <f t="shared" si="274"/>
        <v>6.5</v>
      </c>
      <c r="T1576" s="30" t="s">
        <v>2502</v>
      </c>
      <c r="U1576" s="5">
        <f t="shared" si="271"/>
        <v>118.3</v>
      </c>
      <c r="V1576" s="5">
        <f t="shared" si="272"/>
        <v>0</v>
      </c>
      <c r="W1576" s="5"/>
      <c r="X1576" s="3">
        <v>0.61399999999999999</v>
      </c>
      <c r="Y1576" s="3">
        <f t="shared" si="267"/>
        <v>5.8860000000000001</v>
      </c>
      <c r="Z1576" s="3">
        <f t="shared" si="275"/>
        <v>11.174799999999999</v>
      </c>
      <c r="AA1576">
        <v>614</v>
      </c>
      <c r="AB1576" s="1">
        <f t="shared" si="270"/>
        <v>0.61399999999999999</v>
      </c>
    </row>
    <row r="1577" spans="1:28" customFormat="1" ht="43.2" x14ac:dyDescent="0.3">
      <c r="A1577" s="3">
        <f t="shared" si="276"/>
        <v>1560</v>
      </c>
      <c r="B1577" s="4" t="s">
        <v>2356</v>
      </c>
      <c r="C1577" s="3">
        <v>3</v>
      </c>
      <c r="D1577" s="3" t="s">
        <v>1567</v>
      </c>
      <c r="E1577" s="4" t="s">
        <v>2444</v>
      </c>
      <c r="F1577" s="3" t="s">
        <v>32</v>
      </c>
      <c r="G1577" s="3" t="s">
        <v>2340</v>
      </c>
      <c r="H1577" s="3" t="s">
        <v>2468</v>
      </c>
      <c r="I1577" s="3" t="s">
        <v>2496</v>
      </c>
      <c r="J1577" s="3">
        <v>18.2</v>
      </c>
      <c r="K1577" s="3">
        <v>6500</v>
      </c>
      <c r="L1577" s="3" t="s">
        <v>25</v>
      </c>
      <c r="M1577" s="3">
        <v>1</v>
      </c>
      <c r="N1577" s="28">
        <f t="shared" si="268"/>
        <v>6.5</v>
      </c>
      <c r="O1577" s="28">
        <f t="shared" si="269"/>
        <v>118.3</v>
      </c>
      <c r="P1577" s="12">
        <v>0</v>
      </c>
      <c r="Q1577" s="46">
        <f t="shared" si="273"/>
        <v>0</v>
      </c>
      <c r="R1577" s="15"/>
      <c r="S1577" s="3">
        <f t="shared" si="274"/>
        <v>6.5</v>
      </c>
      <c r="T1577" s="30" t="s">
        <v>2502</v>
      </c>
      <c r="U1577" s="5">
        <f t="shared" si="271"/>
        <v>118.3</v>
      </c>
      <c r="V1577" s="5">
        <f t="shared" si="272"/>
        <v>0</v>
      </c>
      <c r="W1577" s="5"/>
      <c r="X1577" s="3">
        <v>0.55700000000000005</v>
      </c>
      <c r="Y1577" s="3">
        <f t="shared" si="267"/>
        <v>5.9429999999999996</v>
      </c>
      <c r="Z1577" s="3">
        <f t="shared" si="275"/>
        <v>10.137400000000001</v>
      </c>
      <c r="AA1577">
        <v>557</v>
      </c>
      <c r="AB1577" s="1">
        <f t="shared" si="270"/>
        <v>0.55700000000000005</v>
      </c>
    </row>
    <row r="1578" spans="1:28" customFormat="1" ht="43.2" x14ac:dyDescent="0.3">
      <c r="A1578" s="3">
        <f t="shared" si="276"/>
        <v>1561</v>
      </c>
      <c r="B1578" s="4" t="s">
        <v>2356</v>
      </c>
      <c r="C1578" s="3">
        <v>3</v>
      </c>
      <c r="D1578" s="3" t="s">
        <v>1567</v>
      </c>
      <c r="E1578" s="4" t="s">
        <v>2445</v>
      </c>
      <c r="F1578" s="3" t="s">
        <v>32</v>
      </c>
      <c r="G1578" s="3" t="s">
        <v>2340</v>
      </c>
      <c r="H1578" s="3" t="s">
        <v>2468</v>
      </c>
      <c r="I1578" s="3" t="s">
        <v>2496</v>
      </c>
      <c r="J1578" s="3">
        <v>18.2</v>
      </c>
      <c r="K1578" s="3">
        <v>6500</v>
      </c>
      <c r="L1578" s="3" t="s">
        <v>25</v>
      </c>
      <c r="M1578" s="3">
        <v>1</v>
      </c>
      <c r="N1578" s="28">
        <f t="shared" si="268"/>
        <v>6.5</v>
      </c>
      <c r="O1578" s="28">
        <f t="shared" si="269"/>
        <v>118.3</v>
      </c>
      <c r="P1578" s="12">
        <v>0</v>
      </c>
      <c r="Q1578" s="46">
        <f t="shared" si="273"/>
        <v>0</v>
      </c>
      <c r="R1578" s="15"/>
      <c r="S1578" s="3">
        <f t="shared" si="274"/>
        <v>6.5</v>
      </c>
      <c r="T1578" s="30" t="s">
        <v>2502</v>
      </c>
      <c r="U1578" s="5">
        <f t="shared" si="271"/>
        <v>118.3</v>
      </c>
      <c r="V1578" s="5">
        <f t="shared" si="272"/>
        <v>0</v>
      </c>
      <c r="W1578" s="5"/>
      <c r="X1578" s="3">
        <v>0.5</v>
      </c>
      <c r="Y1578" s="3">
        <f t="shared" si="267"/>
        <v>6</v>
      </c>
      <c r="Z1578" s="3">
        <f t="shared" si="275"/>
        <v>9.1</v>
      </c>
      <c r="AA1578">
        <v>500</v>
      </c>
      <c r="AB1578" s="1">
        <f t="shared" si="270"/>
        <v>0.5</v>
      </c>
    </row>
    <row r="1579" spans="1:28" customFormat="1" ht="43.2" x14ac:dyDescent="0.3">
      <c r="A1579" s="3">
        <f t="shared" si="276"/>
        <v>1562</v>
      </c>
      <c r="B1579" s="4" t="s">
        <v>2356</v>
      </c>
      <c r="C1579" s="3">
        <v>3</v>
      </c>
      <c r="D1579" s="3" t="s">
        <v>1567</v>
      </c>
      <c r="E1579" s="4" t="s">
        <v>2446</v>
      </c>
      <c r="F1579" s="3" t="s">
        <v>32</v>
      </c>
      <c r="G1579" s="3" t="s">
        <v>2340</v>
      </c>
      <c r="H1579" s="3" t="s">
        <v>2468</v>
      </c>
      <c r="I1579" s="3" t="s">
        <v>2496</v>
      </c>
      <c r="J1579" s="3">
        <v>18.2</v>
      </c>
      <c r="K1579" s="3">
        <v>6500</v>
      </c>
      <c r="L1579" s="3" t="s">
        <v>25</v>
      </c>
      <c r="M1579" s="3">
        <v>1</v>
      </c>
      <c r="N1579" s="28">
        <f t="shared" si="268"/>
        <v>6.5</v>
      </c>
      <c r="O1579" s="28">
        <f t="shared" si="269"/>
        <v>118.3</v>
      </c>
      <c r="P1579" s="12">
        <v>0</v>
      </c>
      <c r="Q1579" s="46">
        <f t="shared" si="273"/>
        <v>0</v>
      </c>
      <c r="R1579" s="15"/>
      <c r="S1579" s="3">
        <f t="shared" si="274"/>
        <v>6.5</v>
      </c>
      <c r="T1579" s="30" t="s">
        <v>2502</v>
      </c>
      <c r="U1579" s="5">
        <f t="shared" si="271"/>
        <v>118.3</v>
      </c>
      <c r="V1579" s="5">
        <f t="shared" si="272"/>
        <v>0</v>
      </c>
      <c r="W1579" s="5"/>
      <c r="X1579" s="3">
        <v>0.20699999999999999</v>
      </c>
      <c r="Y1579" s="3">
        <f t="shared" si="267"/>
        <v>6.2930000000000001</v>
      </c>
      <c r="Z1579" s="3">
        <f t="shared" si="275"/>
        <v>3.7673999999999999</v>
      </c>
      <c r="AA1579">
        <v>207</v>
      </c>
      <c r="AB1579" s="1">
        <f t="shared" si="270"/>
        <v>0.20699999999999999</v>
      </c>
    </row>
    <row r="1580" spans="1:28" customFormat="1" ht="43.2" x14ac:dyDescent="0.3">
      <c r="A1580" s="3">
        <f t="shared" si="276"/>
        <v>1563</v>
      </c>
      <c r="B1580" s="4" t="s">
        <v>2356</v>
      </c>
      <c r="C1580" s="3">
        <v>3</v>
      </c>
      <c r="D1580" s="3" t="s">
        <v>1567</v>
      </c>
      <c r="E1580" s="4" t="s">
        <v>2447</v>
      </c>
      <c r="F1580" s="3" t="s">
        <v>32</v>
      </c>
      <c r="G1580" s="3" t="s">
        <v>2340</v>
      </c>
      <c r="H1580" s="3" t="s">
        <v>2468</v>
      </c>
      <c r="I1580" s="3" t="s">
        <v>2496</v>
      </c>
      <c r="J1580" s="3">
        <v>18.2</v>
      </c>
      <c r="K1580" s="3">
        <v>6500</v>
      </c>
      <c r="L1580" s="3" t="s">
        <v>25</v>
      </c>
      <c r="M1580" s="3">
        <v>1</v>
      </c>
      <c r="N1580" s="28">
        <f t="shared" si="268"/>
        <v>6.5</v>
      </c>
      <c r="O1580" s="28">
        <f t="shared" si="269"/>
        <v>118.3</v>
      </c>
      <c r="P1580" s="12">
        <v>0</v>
      </c>
      <c r="Q1580" s="46">
        <f t="shared" si="273"/>
        <v>0</v>
      </c>
      <c r="R1580" s="15"/>
      <c r="S1580" s="3">
        <f t="shared" si="274"/>
        <v>6.5</v>
      </c>
      <c r="T1580" s="30" t="s">
        <v>2502</v>
      </c>
      <c r="U1580" s="5">
        <f t="shared" si="271"/>
        <v>118.3</v>
      </c>
      <c r="V1580" s="5">
        <f t="shared" si="272"/>
        <v>0</v>
      </c>
      <c r="W1580" s="5"/>
      <c r="X1580" s="3">
        <v>0.20699999999999999</v>
      </c>
      <c r="Y1580" s="3">
        <f t="shared" si="267"/>
        <v>6.2930000000000001</v>
      </c>
      <c r="Z1580" s="3">
        <f t="shared" si="275"/>
        <v>3.7673999999999999</v>
      </c>
      <c r="AA1580">
        <v>207</v>
      </c>
      <c r="AB1580" s="1">
        <f t="shared" si="270"/>
        <v>0.20699999999999999</v>
      </c>
    </row>
    <row r="1581" spans="1:28" customFormat="1" ht="43.2" x14ac:dyDescent="0.3">
      <c r="A1581" s="3">
        <f t="shared" si="276"/>
        <v>1564</v>
      </c>
      <c r="B1581" s="4" t="s">
        <v>2356</v>
      </c>
      <c r="C1581" s="3">
        <v>3</v>
      </c>
      <c r="D1581" s="3" t="s">
        <v>1567</v>
      </c>
      <c r="E1581" s="4" t="s">
        <v>2448</v>
      </c>
      <c r="F1581" s="3" t="s">
        <v>32</v>
      </c>
      <c r="G1581" s="3" t="s">
        <v>2340</v>
      </c>
      <c r="H1581" s="3" t="s">
        <v>2468</v>
      </c>
      <c r="I1581" s="3" t="s">
        <v>2496</v>
      </c>
      <c r="J1581" s="3">
        <v>18.2</v>
      </c>
      <c r="K1581" s="3">
        <v>6500</v>
      </c>
      <c r="L1581" s="3" t="s">
        <v>25</v>
      </c>
      <c r="M1581" s="3">
        <v>1</v>
      </c>
      <c r="N1581" s="28">
        <f t="shared" si="268"/>
        <v>6.5</v>
      </c>
      <c r="O1581" s="28">
        <f t="shared" si="269"/>
        <v>118.3</v>
      </c>
      <c r="P1581" s="12">
        <v>0</v>
      </c>
      <c r="Q1581" s="46">
        <f t="shared" si="273"/>
        <v>0</v>
      </c>
      <c r="R1581" s="15"/>
      <c r="S1581" s="3">
        <f t="shared" si="274"/>
        <v>6.5</v>
      </c>
      <c r="T1581" s="30" t="s">
        <v>2502</v>
      </c>
      <c r="U1581" s="5">
        <f t="shared" si="271"/>
        <v>118.3</v>
      </c>
      <c r="V1581" s="5">
        <f t="shared" si="272"/>
        <v>0</v>
      </c>
      <c r="W1581" s="5"/>
      <c r="X1581" s="3">
        <v>0.20699999999999999</v>
      </c>
      <c r="Y1581" s="3">
        <f t="shared" ref="Y1581:Y1644" si="277">N1581-X1581</f>
        <v>6.2930000000000001</v>
      </c>
      <c r="Z1581" s="3">
        <f t="shared" si="275"/>
        <v>3.7673999999999999</v>
      </c>
      <c r="AA1581">
        <v>207</v>
      </c>
      <c r="AB1581" s="1">
        <f t="shared" si="270"/>
        <v>0.20699999999999999</v>
      </c>
    </row>
    <row r="1582" spans="1:28" customFormat="1" ht="43.2" x14ac:dyDescent="0.3">
      <c r="A1582" s="3">
        <f t="shared" si="276"/>
        <v>1565</v>
      </c>
      <c r="B1582" s="4" t="s">
        <v>2356</v>
      </c>
      <c r="C1582" s="3">
        <v>3</v>
      </c>
      <c r="D1582" s="3" t="s">
        <v>1567</v>
      </c>
      <c r="E1582" s="4" t="s">
        <v>2449</v>
      </c>
      <c r="F1582" s="3" t="s">
        <v>32</v>
      </c>
      <c r="G1582" s="3" t="s">
        <v>2340</v>
      </c>
      <c r="H1582" s="3" t="s">
        <v>2468</v>
      </c>
      <c r="I1582" s="3" t="s">
        <v>2496</v>
      </c>
      <c r="J1582" s="3">
        <v>18.2</v>
      </c>
      <c r="K1582" s="3">
        <v>6500</v>
      </c>
      <c r="L1582" s="3" t="s">
        <v>25</v>
      </c>
      <c r="M1582" s="3">
        <v>1</v>
      </c>
      <c r="N1582" s="28">
        <f t="shared" si="268"/>
        <v>6.5</v>
      </c>
      <c r="O1582" s="28">
        <f t="shared" si="269"/>
        <v>118.3</v>
      </c>
      <c r="P1582" s="12">
        <v>0</v>
      </c>
      <c r="Q1582" s="46">
        <f t="shared" si="273"/>
        <v>0</v>
      </c>
      <c r="R1582" s="15"/>
      <c r="S1582" s="3">
        <f t="shared" si="274"/>
        <v>6.5</v>
      </c>
      <c r="T1582" s="30" t="s">
        <v>2502</v>
      </c>
      <c r="U1582" s="5">
        <f t="shared" si="271"/>
        <v>118.3</v>
      </c>
      <c r="V1582" s="5">
        <f t="shared" si="272"/>
        <v>0</v>
      </c>
      <c r="W1582" s="5"/>
      <c r="X1582" s="3">
        <v>0.20699999999999999</v>
      </c>
      <c r="Y1582" s="3">
        <f t="shared" si="277"/>
        <v>6.2930000000000001</v>
      </c>
      <c r="Z1582" s="3">
        <f t="shared" si="275"/>
        <v>3.7673999999999999</v>
      </c>
      <c r="AA1582">
        <v>207</v>
      </c>
      <c r="AB1582" s="1">
        <f t="shared" si="270"/>
        <v>0.20699999999999999</v>
      </c>
    </row>
    <row r="1583" spans="1:28" customFormat="1" ht="43.2" x14ac:dyDescent="0.3">
      <c r="A1583" s="3">
        <f t="shared" si="276"/>
        <v>1566</v>
      </c>
      <c r="B1583" s="4" t="s">
        <v>2356</v>
      </c>
      <c r="C1583" s="3">
        <v>3</v>
      </c>
      <c r="D1583" s="3" t="s">
        <v>1567</v>
      </c>
      <c r="E1583" s="4" t="s">
        <v>2450</v>
      </c>
      <c r="F1583" s="3" t="s">
        <v>32</v>
      </c>
      <c r="G1583" s="3" t="s">
        <v>2340</v>
      </c>
      <c r="H1583" s="3" t="s">
        <v>2468</v>
      </c>
      <c r="I1583" s="3" t="s">
        <v>2496</v>
      </c>
      <c r="J1583" s="3">
        <v>18.2</v>
      </c>
      <c r="K1583" s="3">
        <v>6500</v>
      </c>
      <c r="L1583" s="3" t="s">
        <v>25</v>
      </c>
      <c r="M1583" s="3">
        <v>1</v>
      </c>
      <c r="N1583" s="28">
        <f t="shared" si="268"/>
        <v>6.5</v>
      </c>
      <c r="O1583" s="28">
        <f t="shared" si="269"/>
        <v>118.3</v>
      </c>
      <c r="P1583" s="12">
        <v>0</v>
      </c>
      <c r="Q1583" s="46">
        <f t="shared" si="273"/>
        <v>0</v>
      </c>
      <c r="R1583" s="15"/>
      <c r="S1583" s="3">
        <f t="shared" si="274"/>
        <v>6.5</v>
      </c>
      <c r="T1583" s="30" t="s">
        <v>2502</v>
      </c>
      <c r="U1583" s="5">
        <f t="shared" si="271"/>
        <v>118.3</v>
      </c>
      <c r="V1583" s="5">
        <f t="shared" si="272"/>
        <v>0</v>
      </c>
      <c r="W1583" s="5"/>
      <c r="X1583" s="3">
        <v>0.20699999999999999</v>
      </c>
      <c r="Y1583" s="3">
        <f t="shared" si="277"/>
        <v>6.2930000000000001</v>
      </c>
      <c r="Z1583" s="3">
        <f t="shared" si="275"/>
        <v>3.7673999999999999</v>
      </c>
      <c r="AA1583">
        <v>207</v>
      </c>
      <c r="AB1583" s="1">
        <f t="shared" si="270"/>
        <v>0.20699999999999999</v>
      </c>
    </row>
    <row r="1584" spans="1:28" customFormat="1" ht="43.2" x14ac:dyDescent="0.3">
      <c r="A1584" s="3">
        <f t="shared" si="276"/>
        <v>1567</v>
      </c>
      <c r="B1584" s="4" t="s">
        <v>2356</v>
      </c>
      <c r="C1584" s="3">
        <v>3</v>
      </c>
      <c r="D1584" s="3" t="s">
        <v>1567</v>
      </c>
      <c r="E1584" s="4" t="s">
        <v>2451</v>
      </c>
      <c r="F1584" s="3" t="s">
        <v>32</v>
      </c>
      <c r="G1584" s="3" t="s">
        <v>2340</v>
      </c>
      <c r="H1584" s="3" t="s">
        <v>2468</v>
      </c>
      <c r="I1584" s="3" t="s">
        <v>2496</v>
      </c>
      <c r="J1584" s="3">
        <v>18.2</v>
      </c>
      <c r="K1584" s="3">
        <v>6500</v>
      </c>
      <c r="L1584" s="3" t="s">
        <v>25</v>
      </c>
      <c r="M1584" s="3">
        <v>1</v>
      </c>
      <c r="N1584" s="28">
        <f t="shared" si="268"/>
        <v>6.5</v>
      </c>
      <c r="O1584" s="28">
        <f t="shared" si="269"/>
        <v>118.3</v>
      </c>
      <c r="P1584" s="12">
        <v>0</v>
      </c>
      <c r="Q1584" s="46">
        <f t="shared" si="273"/>
        <v>0</v>
      </c>
      <c r="R1584" s="15"/>
      <c r="S1584" s="3">
        <f t="shared" si="274"/>
        <v>6.5</v>
      </c>
      <c r="T1584" s="30" t="s">
        <v>2502</v>
      </c>
      <c r="U1584" s="5">
        <f t="shared" si="271"/>
        <v>118.3</v>
      </c>
      <c r="V1584" s="5">
        <f t="shared" si="272"/>
        <v>0</v>
      </c>
      <c r="W1584" s="5"/>
      <c r="X1584" s="3">
        <v>0.20699999999999999</v>
      </c>
      <c r="Y1584" s="3">
        <f t="shared" si="277"/>
        <v>6.2930000000000001</v>
      </c>
      <c r="Z1584" s="3">
        <f t="shared" si="275"/>
        <v>3.7673999999999999</v>
      </c>
      <c r="AA1584">
        <v>207</v>
      </c>
      <c r="AB1584" s="1">
        <f t="shared" si="270"/>
        <v>0.20699999999999999</v>
      </c>
    </row>
    <row r="1585" spans="1:28" customFormat="1" ht="43.2" x14ac:dyDescent="0.3">
      <c r="A1585" s="3">
        <f t="shared" si="276"/>
        <v>1568</v>
      </c>
      <c r="B1585" s="4" t="s">
        <v>2356</v>
      </c>
      <c r="C1585" s="3">
        <v>3</v>
      </c>
      <c r="D1585" s="3" t="s">
        <v>1567</v>
      </c>
      <c r="E1585" s="4" t="s">
        <v>2452</v>
      </c>
      <c r="F1585" s="3" t="s">
        <v>32</v>
      </c>
      <c r="G1585" s="3" t="s">
        <v>2340</v>
      </c>
      <c r="H1585" s="3" t="s">
        <v>2468</v>
      </c>
      <c r="I1585" s="3" t="s">
        <v>2496</v>
      </c>
      <c r="J1585" s="3">
        <v>18.2</v>
      </c>
      <c r="K1585" s="3">
        <v>6500</v>
      </c>
      <c r="L1585" s="3" t="s">
        <v>25</v>
      </c>
      <c r="M1585" s="3">
        <v>1</v>
      </c>
      <c r="N1585" s="28">
        <f t="shared" si="268"/>
        <v>6.5</v>
      </c>
      <c r="O1585" s="28">
        <f t="shared" si="269"/>
        <v>118.3</v>
      </c>
      <c r="P1585" s="12">
        <v>0</v>
      </c>
      <c r="Q1585" s="46">
        <f t="shared" si="273"/>
        <v>0</v>
      </c>
      <c r="R1585" s="15"/>
      <c r="S1585" s="3">
        <f t="shared" si="274"/>
        <v>6.5</v>
      </c>
      <c r="T1585" s="30" t="s">
        <v>2502</v>
      </c>
      <c r="U1585" s="5">
        <f t="shared" si="271"/>
        <v>118.3</v>
      </c>
      <c r="V1585" s="5">
        <f t="shared" si="272"/>
        <v>0</v>
      </c>
      <c r="W1585" s="5"/>
      <c r="X1585" s="3">
        <v>0.20699999999999999</v>
      </c>
      <c r="Y1585" s="3">
        <f t="shared" si="277"/>
        <v>6.2930000000000001</v>
      </c>
      <c r="Z1585" s="3">
        <f t="shared" si="275"/>
        <v>3.7673999999999999</v>
      </c>
      <c r="AA1585">
        <v>207</v>
      </c>
      <c r="AB1585" s="1">
        <f t="shared" si="270"/>
        <v>0.20699999999999999</v>
      </c>
    </row>
    <row r="1586" spans="1:28" customFormat="1" ht="43.2" x14ac:dyDescent="0.3">
      <c r="A1586" s="3">
        <f t="shared" si="276"/>
        <v>1569</v>
      </c>
      <c r="B1586" s="4" t="s">
        <v>2356</v>
      </c>
      <c r="C1586" s="3">
        <v>3</v>
      </c>
      <c r="D1586" s="3" t="s">
        <v>1567</v>
      </c>
      <c r="E1586" s="4" t="s">
        <v>2453</v>
      </c>
      <c r="F1586" s="3" t="s">
        <v>32</v>
      </c>
      <c r="G1586" s="3" t="s">
        <v>2340</v>
      </c>
      <c r="H1586" s="3" t="s">
        <v>2468</v>
      </c>
      <c r="I1586" s="3" t="s">
        <v>2496</v>
      </c>
      <c r="J1586" s="3">
        <v>18.2</v>
      </c>
      <c r="K1586" s="3">
        <v>6500</v>
      </c>
      <c r="L1586" s="3" t="s">
        <v>25</v>
      </c>
      <c r="M1586" s="3">
        <v>1</v>
      </c>
      <c r="N1586" s="28">
        <f t="shared" si="268"/>
        <v>6.5</v>
      </c>
      <c r="O1586" s="28">
        <f t="shared" si="269"/>
        <v>118.3</v>
      </c>
      <c r="P1586" s="12">
        <v>0</v>
      </c>
      <c r="Q1586" s="46">
        <f t="shared" si="273"/>
        <v>0</v>
      </c>
      <c r="R1586" s="15"/>
      <c r="S1586" s="3">
        <f t="shared" si="274"/>
        <v>6.5</v>
      </c>
      <c r="T1586" s="30" t="s">
        <v>2502</v>
      </c>
      <c r="U1586" s="5">
        <f t="shared" si="271"/>
        <v>118.3</v>
      </c>
      <c r="V1586" s="5">
        <f t="shared" si="272"/>
        <v>0</v>
      </c>
      <c r="W1586" s="5"/>
      <c r="X1586" s="3">
        <v>0.20699999999999999</v>
      </c>
      <c r="Y1586" s="3">
        <f t="shared" si="277"/>
        <v>6.2930000000000001</v>
      </c>
      <c r="Z1586" s="3">
        <f t="shared" si="275"/>
        <v>3.7673999999999999</v>
      </c>
      <c r="AA1586">
        <v>207</v>
      </c>
      <c r="AB1586" s="1">
        <f t="shared" si="270"/>
        <v>0.20699999999999999</v>
      </c>
    </row>
    <row r="1587" spans="1:28" customFormat="1" ht="43.2" x14ac:dyDescent="0.3">
      <c r="A1587" s="3">
        <f t="shared" si="276"/>
        <v>1570</v>
      </c>
      <c r="B1587" s="4" t="s">
        <v>2356</v>
      </c>
      <c r="C1587" s="3">
        <v>3</v>
      </c>
      <c r="D1587" s="3" t="s">
        <v>1567</v>
      </c>
      <c r="E1587" s="4" t="s">
        <v>2454</v>
      </c>
      <c r="F1587" s="3" t="s">
        <v>32</v>
      </c>
      <c r="G1587" s="3" t="s">
        <v>2340</v>
      </c>
      <c r="H1587" s="3" t="s">
        <v>2468</v>
      </c>
      <c r="I1587" s="3" t="s">
        <v>2496</v>
      </c>
      <c r="J1587" s="3">
        <v>18.2</v>
      </c>
      <c r="K1587" s="3">
        <v>6500</v>
      </c>
      <c r="L1587" s="3" t="s">
        <v>25</v>
      </c>
      <c r="M1587" s="3">
        <v>1</v>
      </c>
      <c r="N1587" s="28">
        <f t="shared" si="268"/>
        <v>6.5</v>
      </c>
      <c r="O1587" s="28">
        <f t="shared" si="269"/>
        <v>118.3</v>
      </c>
      <c r="P1587" s="12">
        <v>0</v>
      </c>
      <c r="Q1587" s="46">
        <f t="shared" si="273"/>
        <v>0</v>
      </c>
      <c r="R1587" s="15"/>
      <c r="S1587" s="3">
        <f t="shared" si="274"/>
        <v>6.5</v>
      </c>
      <c r="T1587" s="30" t="s">
        <v>2502</v>
      </c>
      <c r="U1587" s="5">
        <f t="shared" si="271"/>
        <v>118.3</v>
      </c>
      <c r="V1587" s="5">
        <f t="shared" si="272"/>
        <v>0</v>
      </c>
      <c r="W1587" s="5"/>
      <c r="X1587" s="3">
        <v>0.20699999999999999</v>
      </c>
      <c r="Y1587" s="3">
        <f t="shared" si="277"/>
        <v>6.2930000000000001</v>
      </c>
      <c r="Z1587" s="3">
        <f t="shared" si="275"/>
        <v>3.7673999999999999</v>
      </c>
      <c r="AA1587">
        <v>207</v>
      </c>
      <c r="AB1587" s="1">
        <f t="shared" si="270"/>
        <v>0.20699999999999999</v>
      </c>
    </row>
    <row r="1588" spans="1:28" customFormat="1" ht="43.2" x14ac:dyDescent="0.3">
      <c r="A1588" s="3">
        <f t="shared" si="276"/>
        <v>1571</v>
      </c>
      <c r="B1588" s="4" t="s">
        <v>2356</v>
      </c>
      <c r="C1588" s="3">
        <v>3</v>
      </c>
      <c r="D1588" s="3" t="s">
        <v>1567</v>
      </c>
      <c r="E1588" s="4" t="s">
        <v>2455</v>
      </c>
      <c r="F1588" s="3" t="s">
        <v>32</v>
      </c>
      <c r="G1588" s="3" t="s">
        <v>2340</v>
      </c>
      <c r="H1588" s="3" t="s">
        <v>2468</v>
      </c>
      <c r="I1588" s="3" t="s">
        <v>2496</v>
      </c>
      <c r="J1588" s="3">
        <v>18.2</v>
      </c>
      <c r="K1588" s="3">
        <v>6500</v>
      </c>
      <c r="L1588" s="3" t="s">
        <v>25</v>
      </c>
      <c r="M1588" s="3">
        <v>1</v>
      </c>
      <c r="N1588" s="28">
        <f t="shared" ref="N1588:N1598" si="278">(K1588/1000)*M1588</f>
        <v>6.5</v>
      </c>
      <c r="O1588" s="28">
        <f t="shared" ref="O1588:O1598" si="279">N1588*J1588</f>
        <v>118.3</v>
      </c>
      <c r="P1588" s="12">
        <v>0</v>
      </c>
      <c r="Q1588" s="46">
        <f t="shared" si="273"/>
        <v>0</v>
      </c>
      <c r="R1588" s="15"/>
      <c r="S1588" s="3">
        <f t="shared" si="274"/>
        <v>6.5</v>
      </c>
      <c r="T1588" s="30" t="s">
        <v>2502</v>
      </c>
      <c r="U1588" s="5">
        <f t="shared" si="271"/>
        <v>118.3</v>
      </c>
      <c r="V1588" s="5">
        <f t="shared" si="272"/>
        <v>0</v>
      </c>
      <c r="W1588" s="5"/>
      <c r="X1588" s="3">
        <v>0.27050000000000002</v>
      </c>
      <c r="Y1588" s="3">
        <f t="shared" si="277"/>
        <v>6.2294999999999998</v>
      </c>
      <c r="Z1588" s="3">
        <f t="shared" si="275"/>
        <v>4.9230999999999998</v>
      </c>
      <c r="AA1588">
        <v>270.5</v>
      </c>
      <c r="AB1588" s="1">
        <f t="shared" si="270"/>
        <v>0.27050000000000002</v>
      </c>
    </row>
    <row r="1589" spans="1:28" customFormat="1" ht="43.2" x14ac:dyDescent="0.3">
      <c r="A1589" s="3">
        <f t="shared" si="276"/>
        <v>1572</v>
      </c>
      <c r="B1589" s="4" t="s">
        <v>2356</v>
      </c>
      <c r="C1589" s="3">
        <v>3</v>
      </c>
      <c r="D1589" s="3" t="s">
        <v>1567</v>
      </c>
      <c r="E1589" s="4" t="s">
        <v>2456</v>
      </c>
      <c r="F1589" s="3" t="s">
        <v>32</v>
      </c>
      <c r="G1589" s="3" t="s">
        <v>2340</v>
      </c>
      <c r="H1589" s="3" t="s">
        <v>2468</v>
      </c>
      <c r="I1589" s="3" t="s">
        <v>2496</v>
      </c>
      <c r="J1589" s="3">
        <v>18.2</v>
      </c>
      <c r="K1589" s="3">
        <v>6500</v>
      </c>
      <c r="L1589" s="3" t="s">
        <v>25</v>
      </c>
      <c r="M1589" s="3">
        <v>1</v>
      </c>
      <c r="N1589" s="28">
        <f t="shared" si="278"/>
        <v>6.5</v>
      </c>
      <c r="O1589" s="28">
        <f t="shared" si="279"/>
        <v>118.3</v>
      </c>
      <c r="P1589" s="12">
        <v>0</v>
      </c>
      <c r="Q1589" s="46">
        <f t="shared" si="273"/>
        <v>0</v>
      </c>
      <c r="R1589" s="15"/>
      <c r="S1589" s="3">
        <f t="shared" si="274"/>
        <v>6.5</v>
      </c>
      <c r="T1589" s="30" t="s">
        <v>2502</v>
      </c>
      <c r="U1589" s="5">
        <f t="shared" si="271"/>
        <v>118.3</v>
      </c>
      <c r="V1589" s="5">
        <f t="shared" si="272"/>
        <v>0</v>
      </c>
      <c r="W1589" s="5"/>
      <c r="X1589" s="3">
        <v>0.27050000000000002</v>
      </c>
      <c r="Y1589" s="3">
        <f t="shared" si="277"/>
        <v>6.2294999999999998</v>
      </c>
      <c r="Z1589" s="3">
        <f t="shared" si="275"/>
        <v>4.9230999999999998</v>
      </c>
      <c r="AA1589">
        <v>270.5</v>
      </c>
      <c r="AB1589" s="1">
        <f t="shared" si="270"/>
        <v>0.27050000000000002</v>
      </c>
    </row>
    <row r="1590" spans="1:28" customFormat="1" ht="43.2" x14ac:dyDescent="0.3">
      <c r="A1590" s="3">
        <f t="shared" si="276"/>
        <v>1573</v>
      </c>
      <c r="B1590" s="4" t="s">
        <v>2356</v>
      </c>
      <c r="C1590" s="3">
        <v>3</v>
      </c>
      <c r="D1590" s="3" t="s">
        <v>1567</v>
      </c>
      <c r="E1590" s="4" t="s">
        <v>2457</v>
      </c>
      <c r="F1590" s="3" t="s">
        <v>32</v>
      </c>
      <c r="G1590" s="3" t="s">
        <v>2340</v>
      </c>
      <c r="H1590" s="3" t="s">
        <v>2468</v>
      </c>
      <c r="I1590" s="3" t="s">
        <v>2496</v>
      </c>
      <c r="J1590" s="3">
        <v>18.2</v>
      </c>
      <c r="K1590" s="3">
        <v>6500</v>
      </c>
      <c r="L1590" s="3" t="s">
        <v>25</v>
      </c>
      <c r="M1590" s="3">
        <v>1</v>
      </c>
      <c r="N1590" s="28">
        <f t="shared" si="278"/>
        <v>6.5</v>
      </c>
      <c r="O1590" s="28">
        <f t="shared" si="279"/>
        <v>118.3</v>
      </c>
      <c r="P1590" s="12">
        <v>0</v>
      </c>
      <c r="Q1590" s="46">
        <f t="shared" si="273"/>
        <v>0</v>
      </c>
      <c r="R1590" s="15"/>
      <c r="S1590" s="3">
        <f t="shared" si="274"/>
        <v>6.5</v>
      </c>
      <c r="T1590" s="30" t="s">
        <v>2502</v>
      </c>
      <c r="U1590" s="5">
        <f t="shared" si="271"/>
        <v>118.3</v>
      </c>
      <c r="V1590" s="5">
        <f t="shared" si="272"/>
        <v>0</v>
      </c>
      <c r="W1590" s="5"/>
      <c r="X1590" s="3">
        <v>0.27050000000000002</v>
      </c>
      <c r="Y1590" s="3">
        <f t="shared" si="277"/>
        <v>6.2294999999999998</v>
      </c>
      <c r="Z1590" s="3">
        <f t="shared" si="275"/>
        <v>4.9230999999999998</v>
      </c>
      <c r="AA1590">
        <v>270.5</v>
      </c>
      <c r="AB1590" s="1">
        <f t="shared" si="270"/>
        <v>0.27050000000000002</v>
      </c>
    </row>
    <row r="1591" spans="1:28" customFormat="1" ht="43.2" x14ac:dyDescent="0.3">
      <c r="A1591" s="3">
        <f t="shared" si="276"/>
        <v>1574</v>
      </c>
      <c r="B1591" s="4" t="s">
        <v>2356</v>
      </c>
      <c r="C1591" s="3">
        <v>3</v>
      </c>
      <c r="D1591" s="3" t="s">
        <v>1567</v>
      </c>
      <c r="E1591" s="4" t="s">
        <v>2458</v>
      </c>
      <c r="F1591" s="3" t="s">
        <v>32</v>
      </c>
      <c r="G1591" s="3" t="s">
        <v>2340</v>
      </c>
      <c r="H1591" s="3" t="s">
        <v>2468</v>
      </c>
      <c r="I1591" s="3" t="s">
        <v>2496</v>
      </c>
      <c r="J1591" s="3">
        <v>18.2</v>
      </c>
      <c r="K1591" s="3">
        <v>6500</v>
      </c>
      <c r="L1591" s="3" t="s">
        <v>25</v>
      </c>
      <c r="M1591" s="3">
        <v>1</v>
      </c>
      <c r="N1591" s="28">
        <f t="shared" si="278"/>
        <v>6.5</v>
      </c>
      <c r="O1591" s="28">
        <f t="shared" si="279"/>
        <v>118.3</v>
      </c>
      <c r="P1591" s="12">
        <v>0</v>
      </c>
      <c r="Q1591" s="46">
        <f t="shared" si="273"/>
        <v>0</v>
      </c>
      <c r="R1591" s="15"/>
      <c r="S1591" s="3">
        <f t="shared" si="274"/>
        <v>6.5</v>
      </c>
      <c r="T1591" s="30" t="s">
        <v>2502</v>
      </c>
      <c r="U1591" s="5">
        <f t="shared" si="271"/>
        <v>118.3</v>
      </c>
      <c r="V1591" s="5">
        <f t="shared" si="272"/>
        <v>0</v>
      </c>
      <c r="W1591" s="5"/>
      <c r="X1591" s="3">
        <v>0.27050000000000002</v>
      </c>
      <c r="Y1591" s="3">
        <f t="shared" si="277"/>
        <v>6.2294999999999998</v>
      </c>
      <c r="Z1591" s="3">
        <f t="shared" si="275"/>
        <v>4.9230999999999998</v>
      </c>
      <c r="AA1591">
        <v>270.5</v>
      </c>
      <c r="AB1591" s="1">
        <f t="shared" si="270"/>
        <v>0.27050000000000002</v>
      </c>
    </row>
    <row r="1592" spans="1:28" customFormat="1" ht="43.2" x14ac:dyDescent="0.3">
      <c r="A1592" s="3">
        <f t="shared" si="276"/>
        <v>1575</v>
      </c>
      <c r="B1592" s="4" t="s">
        <v>2356</v>
      </c>
      <c r="C1592" s="3">
        <v>3</v>
      </c>
      <c r="D1592" s="3" t="s">
        <v>1567</v>
      </c>
      <c r="E1592" s="4" t="s">
        <v>2459</v>
      </c>
      <c r="F1592" s="3" t="s">
        <v>32</v>
      </c>
      <c r="G1592" s="3" t="s">
        <v>2340</v>
      </c>
      <c r="H1592" s="3" t="s">
        <v>2468</v>
      </c>
      <c r="I1592" s="3" t="s">
        <v>2496</v>
      </c>
      <c r="J1592" s="3">
        <v>18.2</v>
      </c>
      <c r="K1592" s="3">
        <v>6500</v>
      </c>
      <c r="L1592" s="3" t="s">
        <v>25</v>
      </c>
      <c r="M1592" s="3">
        <v>1</v>
      </c>
      <c r="N1592" s="28">
        <f t="shared" si="278"/>
        <v>6.5</v>
      </c>
      <c r="O1592" s="28">
        <f t="shared" si="279"/>
        <v>118.3</v>
      </c>
      <c r="P1592" s="12">
        <v>0</v>
      </c>
      <c r="Q1592" s="46">
        <f t="shared" si="273"/>
        <v>0</v>
      </c>
      <c r="R1592" s="15"/>
      <c r="S1592" s="3">
        <f t="shared" si="274"/>
        <v>6.5</v>
      </c>
      <c r="T1592" s="30" t="s">
        <v>2502</v>
      </c>
      <c r="U1592" s="5">
        <f t="shared" si="271"/>
        <v>118.3</v>
      </c>
      <c r="V1592" s="5">
        <f t="shared" si="272"/>
        <v>0</v>
      </c>
      <c r="W1592" s="5"/>
      <c r="X1592" s="3">
        <v>0.27050000000000002</v>
      </c>
      <c r="Y1592" s="3">
        <f t="shared" si="277"/>
        <v>6.2294999999999998</v>
      </c>
      <c r="Z1592" s="3">
        <f t="shared" si="275"/>
        <v>4.9230999999999998</v>
      </c>
      <c r="AA1592">
        <v>270.5</v>
      </c>
      <c r="AB1592" s="1">
        <f t="shared" si="270"/>
        <v>0.27050000000000002</v>
      </c>
    </row>
    <row r="1593" spans="1:28" customFormat="1" ht="43.2" x14ac:dyDescent="0.3">
      <c r="A1593" s="3">
        <f t="shared" si="276"/>
        <v>1576</v>
      </c>
      <c r="B1593" s="4" t="s">
        <v>2356</v>
      </c>
      <c r="C1593" s="3">
        <v>3</v>
      </c>
      <c r="D1593" s="3" t="s">
        <v>1567</v>
      </c>
      <c r="E1593" s="4" t="s">
        <v>2460</v>
      </c>
      <c r="F1593" s="3" t="s">
        <v>32</v>
      </c>
      <c r="G1593" s="3" t="s">
        <v>2340</v>
      </c>
      <c r="H1593" s="3" t="s">
        <v>2468</v>
      </c>
      <c r="I1593" s="3" t="s">
        <v>2496</v>
      </c>
      <c r="J1593" s="3">
        <v>18.2</v>
      </c>
      <c r="K1593" s="3">
        <v>6500</v>
      </c>
      <c r="L1593" s="3" t="s">
        <v>25</v>
      </c>
      <c r="M1593" s="3">
        <v>1</v>
      </c>
      <c r="N1593" s="28">
        <f t="shared" si="278"/>
        <v>6.5</v>
      </c>
      <c r="O1593" s="28">
        <f t="shared" si="279"/>
        <v>118.3</v>
      </c>
      <c r="P1593" s="12">
        <v>0</v>
      </c>
      <c r="Q1593" s="46">
        <f t="shared" si="273"/>
        <v>0</v>
      </c>
      <c r="R1593" s="15"/>
      <c r="S1593" s="3">
        <f t="shared" si="274"/>
        <v>6.5</v>
      </c>
      <c r="T1593" s="30" t="s">
        <v>2502</v>
      </c>
      <c r="U1593" s="5">
        <f t="shared" si="271"/>
        <v>118.3</v>
      </c>
      <c r="V1593" s="5">
        <f t="shared" si="272"/>
        <v>0</v>
      </c>
      <c r="W1593" s="5"/>
      <c r="X1593" s="3">
        <v>0.27050000000000002</v>
      </c>
      <c r="Y1593" s="3">
        <f t="shared" si="277"/>
        <v>6.2294999999999998</v>
      </c>
      <c r="Z1593" s="3">
        <f t="shared" si="275"/>
        <v>4.9230999999999998</v>
      </c>
      <c r="AA1593">
        <v>270.5</v>
      </c>
      <c r="AB1593" s="1">
        <f t="shared" ref="AB1593:AB1656" si="280">AA1593/1000</f>
        <v>0.27050000000000002</v>
      </c>
    </row>
    <row r="1594" spans="1:28" customFormat="1" ht="43.2" x14ac:dyDescent="0.3">
      <c r="A1594" s="3">
        <f t="shared" si="276"/>
        <v>1577</v>
      </c>
      <c r="B1594" s="4" t="s">
        <v>2356</v>
      </c>
      <c r="C1594" s="3">
        <v>3</v>
      </c>
      <c r="D1594" s="3" t="s">
        <v>1567</v>
      </c>
      <c r="E1594" s="4" t="s">
        <v>2461</v>
      </c>
      <c r="F1594" s="3" t="s">
        <v>32</v>
      </c>
      <c r="G1594" s="3" t="s">
        <v>2340</v>
      </c>
      <c r="H1594" s="3" t="s">
        <v>2468</v>
      </c>
      <c r="I1594" s="3" t="s">
        <v>2496</v>
      </c>
      <c r="J1594" s="3">
        <v>18.2</v>
      </c>
      <c r="K1594" s="3">
        <v>6500</v>
      </c>
      <c r="L1594" s="3" t="s">
        <v>25</v>
      </c>
      <c r="M1594" s="3">
        <v>1</v>
      </c>
      <c r="N1594" s="28">
        <f t="shared" si="278"/>
        <v>6.5</v>
      </c>
      <c r="O1594" s="28">
        <f t="shared" si="279"/>
        <v>118.3</v>
      </c>
      <c r="P1594" s="12">
        <v>0</v>
      </c>
      <c r="Q1594" s="46">
        <f t="shared" si="273"/>
        <v>0</v>
      </c>
      <c r="R1594" s="15"/>
      <c r="S1594" s="3">
        <f t="shared" si="274"/>
        <v>6.5</v>
      </c>
      <c r="T1594" s="30" t="s">
        <v>2502</v>
      </c>
      <c r="U1594" s="5">
        <f t="shared" si="271"/>
        <v>118.3</v>
      </c>
      <c r="V1594" s="5">
        <f t="shared" si="272"/>
        <v>0</v>
      </c>
      <c r="W1594" s="5"/>
      <c r="X1594" s="3">
        <v>0.27050000000000002</v>
      </c>
      <c r="Y1594" s="3">
        <f t="shared" si="277"/>
        <v>6.2294999999999998</v>
      </c>
      <c r="Z1594" s="3">
        <f t="shared" si="275"/>
        <v>4.9230999999999998</v>
      </c>
      <c r="AA1594">
        <v>270.5</v>
      </c>
      <c r="AB1594" s="1">
        <f t="shared" si="280"/>
        <v>0.27050000000000002</v>
      </c>
    </row>
    <row r="1595" spans="1:28" customFormat="1" ht="43.2" x14ac:dyDescent="0.3">
      <c r="A1595" s="3">
        <f t="shared" si="276"/>
        <v>1578</v>
      </c>
      <c r="B1595" s="4" t="s">
        <v>2356</v>
      </c>
      <c r="C1595" s="3">
        <v>3</v>
      </c>
      <c r="D1595" s="3" t="s">
        <v>1567</v>
      </c>
      <c r="E1595" s="4" t="s">
        <v>2462</v>
      </c>
      <c r="F1595" s="3" t="s">
        <v>32</v>
      </c>
      <c r="G1595" s="3" t="s">
        <v>2340</v>
      </c>
      <c r="H1595" s="3" t="s">
        <v>2468</v>
      </c>
      <c r="I1595" s="3" t="s">
        <v>2496</v>
      </c>
      <c r="J1595" s="3">
        <v>18.2</v>
      </c>
      <c r="K1595" s="3">
        <v>6500</v>
      </c>
      <c r="L1595" s="3" t="s">
        <v>25</v>
      </c>
      <c r="M1595" s="3">
        <v>1</v>
      </c>
      <c r="N1595" s="28">
        <f t="shared" si="278"/>
        <v>6.5</v>
      </c>
      <c r="O1595" s="28">
        <f t="shared" si="279"/>
        <v>118.3</v>
      </c>
      <c r="P1595" s="12">
        <v>0</v>
      </c>
      <c r="Q1595" s="46">
        <f t="shared" si="273"/>
        <v>0</v>
      </c>
      <c r="R1595" s="15"/>
      <c r="S1595" s="3">
        <f t="shared" si="274"/>
        <v>6.5</v>
      </c>
      <c r="T1595" s="30" t="s">
        <v>2502</v>
      </c>
      <c r="U1595" s="5">
        <f t="shared" si="271"/>
        <v>118.3</v>
      </c>
      <c r="V1595" s="5">
        <f t="shared" si="272"/>
        <v>0</v>
      </c>
      <c r="W1595" s="5"/>
      <c r="X1595" s="3">
        <v>0.27050000000000002</v>
      </c>
      <c r="Y1595" s="3">
        <f t="shared" si="277"/>
        <v>6.2294999999999998</v>
      </c>
      <c r="Z1595" s="3">
        <f t="shared" si="275"/>
        <v>4.9230999999999998</v>
      </c>
      <c r="AA1595">
        <v>270.5</v>
      </c>
      <c r="AB1595" s="1">
        <f t="shared" si="280"/>
        <v>0.27050000000000002</v>
      </c>
    </row>
    <row r="1596" spans="1:28" customFormat="1" ht="43.2" x14ac:dyDescent="0.3">
      <c r="A1596" s="3">
        <f t="shared" si="276"/>
        <v>1579</v>
      </c>
      <c r="B1596" s="4" t="s">
        <v>2356</v>
      </c>
      <c r="C1596" s="3">
        <v>3</v>
      </c>
      <c r="D1596" s="3" t="s">
        <v>1567</v>
      </c>
      <c r="E1596" s="4" t="s">
        <v>2463</v>
      </c>
      <c r="F1596" s="3" t="s">
        <v>32</v>
      </c>
      <c r="G1596" s="3" t="s">
        <v>2340</v>
      </c>
      <c r="H1596" s="3" t="s">
        <v>2468</v>
      </c>
      <c r="I1596" s="3" t="s">
        <v>2496</v>
      </c>
      <c r="J1596" s="3">
        <v>18.2</v>
      </c>
      <c r="K1596" s="3">
        <v>6500</v>
      </c>
      <c r="L1596" s="3" t="s">
        <v>25</v>
      </c>
      <c r="M1596" s="3">
        <v>1</v>
      </c>
      <c r="N1596" s="28">
        <f t="shared" si="278"/>
        <v>6.5</v>
      </c>
      <c r="O1596" s="28">
        <f t="shared" si="279"/>
        <v>118.3</v>
      </c>
      <c r="P1596" s="12">
        <v>0</v>
      </c>
      <c r="Q1596" s="46">
        <f t="shared" si="273"/>
        <v>0</v>
      </c>
      <c r="R1596" s="15"/>
      <c r="S1596" s="3">
        <f t="shared" si="274"/>
        <v>6.5</v>
      </c>
      <c r="T1596" s="30" t="s">
        <v>2502</v>
      </c>
      <c r="U1596" s="5">
        <f t="shared" si="271"/>
        <v>118.3</v>
      </c>
      <c r="V1596" s="5">
        <f t="shared" si="272"/>
        <v>0</v>
      </c>
      <c r="W1596" s="5"/>
      <c r="X1596" s="3">
        <v>0.27050000000000002</v>
      </c>
      <c r="Y1596" s="3">
        <f t="shared" si="277"/>
        <v>6.2294999999999998</v>
      </c>
      <c r="Z1596" s="3">
        <f t="shared" si="275"/>
        <v>4.9230999999999998</v>
      </c>
      <c r="AA1596">
        <v>270.5</v>
      </c>
      <c r="AB1596" s="1">
        <f t="shared" si="280"/>
        <v>0.27050000000000002</v>
      </c>
    </row>
    <row r="1597" spans="1:28" customFormat="1" ht="43.2" x14ac:dyDescent="0.3">
      <c r="A1597" s="3">
        <f t="shared" si="276"/>
        <v>1580</v>
      </c>
      <c r="B1597" s="4" t="s">
        <v>2356</v>
      </c>
      <c r="C1597" s="3">
        <v>3</v>
      </c>
      <c r="D1597" s="3" t="s">
        <v>1567</v>
      </c>
      <c r="E1597" s="4" t="s">
        <v>2464</v>
      </c>
      <c r="F1597" s="3" t="s">
        <v>32</v>
      </c>
      <c r="G1597" s="3" t="s">
        <v>2340</v>
      </c>
      <c r="H1597" s="3" t="s">
        <v>2468</v>
      </c>
      <c r="I1597" s="3" t="s">
        <v>2496</v>
      </c>
      <c r="J1597" s="3">
        <v>18.2</v>
      </c>
      <c r="K1597" s="3">
        <v>6500</v>
      </c>
      <c r="L1597" s="3" t="s">
        <v>25</v>
      </c>
      <c r="M1597" s="3">
        <v>1</v>
      </c>
      <c r="N1597" s="28">
        <f t="shared" si="278"/>
        <v>6.5</v>
      </c>
      <c r="O1597" s="28">
        <f t="shared" si="279"/>
        <v>118.3</v>
      </c>
      <c r="P1597" s="12">
        <v>0</v>
      </c>
      <c r="Q1597" s="46">
        <f t="shared" si="273"/>
        <v>0</v>
      </c>
      <c r="R1597" s="15"/>
      <c r="S1597" s="3">
        <f t="shared" si="274"/>
        <v>6.5</v>
      </c>
      <c r="T1597" s="30" t="s">
        <v>2502</v>
      </c>
      <c r="U1597" s="5">
        <f t="shared" si="271"/>
        <v>118.3</v>
      </c>
      <c r="V1597" s="5">
        <f t="shared" si="272"/>
        <v>0</v>
      </c>
      <c r="W1597" s="5"/>
      <c r="X1597" s="3">
        <v>0.16300000000000001</v>
      </c>
      <c r="Y1597" s="3">
        <f t="shared" si="277"/>
        <v>6.3369999999999997</v>
      </c>
      <c r="Z1597" s="3">
        <f t="shared" si="275"/>
        <v>2.9666000000000001</v>
      </c>
      <c r="AA1597">
        <v>163</v>
      </c>
      <c r="AB1597" s="1">
        <f t="shared" si="280"/>
        <v>0.16300000000000001</v>
      </c>
    </row>
    <row r="1598" spans="1:28" customFormat="1" ht="43.2" x14ac:dyDescent="0.3">
      <c r="A1598" s="3">
        <f t="shared" si="276"/>
        <v>1581</v>
      </c>
      <c r="B1598" s="4" t="s">
        <v>2356</v>
      </c>
      <c r="C1598" s="3">
        <v>3</v>
      </c>
      <c r="D1598" s="3" t="s">
        <v>1567</v>
      </c>
      <c r="E1598" s="4" t="s">
        <v>2465</v>
      </c>
      <c r="F1598" s="3" t="s">
        <v>32</v>
      </c>
      <c r="G1598" s="3" t="s">
        <v>2340</v>
      </c>
      <c r="H1598" s="3" t="s">
        <v>2468</v>
      </c>
      <c r="I1598" s="3" t="s">
        <v>2496</v>
      </c>
      <c r="J1598" s="3">
        <v>18.2</v>
      </c>
      <c r="K1598" s="3">
        <v>6500</v>
      </c>
      <c r="L1598" s="3" t="s">
        <v>25</v>
      </c>
      <c r="M1598" s="3">
        <v>1</v>
      </c>
      <c r="N1598" s="28">
        <f t="shared" si="278"/>
        <v>6.5</v>
      </c>
      <c r="O1598" s="28">
        <f t="shared" si="279"/>
        <v>118.3</v>
      </c>
      <c r="P1598" s="12">
        <v>0</v>
      </c>
      <c r="Q1598" s="46">
        <f t="shared" si="273"/>
        <v>0</v>
      </c>
      <c r="R1598" s="15"/>
      <c r="S1598" s="3">
        <f t="shared" si="274"/>
        <v>6.5</v>
      </c>
      <c r="T1598" s="30" t="s">
        <v>2502</v>
      </c>
      <c r="U1598" s="5">
        <f t="shared" si="271"/>
        <v>118.3</v>
      </c>
      <c r="V1598" s="5">
        <f t="shared" si="272"/>
        <v>0</v>
      </c>
      <c r="W1598" s="5"/>
      <c r="X1598" s="3">
        <v>0.16300000000000001</v>
      </c>
      <c r="Y1598" s="3">
        <f t="shared" si="277"/>
        <v>6.3369999999999997</v>
      </c>
      <c r="Z1598" s="3">
        <f t="shared" si="275"/>
        <v>2.9666000000000001</v>
      </c>
      <c r="AA1598">
        <v>163</v>
      </c>
      <c r="AB1598" s="1">
        <f t="shared" si="280"/>
        <v>0.16300000000000001</v>
      </c>
    </row>
    <row r="1599" spans="1:28" customFormat="1" ht="43.2" x14ac:dyDescent="0.3">
      <c r="A1599" s="3">
        <f t="shared" si="276"/>
        <v>1582</v>
      </c>
      <c r="B1599" s="4" t="s">
        <v>2356</v>
      </c>
      <c r="C1599" s="3">
        <v>3</v>
      </c>
      <c r="D1599" s="3" t="s">
        <v>2300</v>
      </c>
      <c r="E1599" s="4" t="s">
        <v>2301</v>
      </c>
      <c r="F1599" s="6" t="s">
        <v>3</v>
      </c>
      <c r="G1599" s="6"/>
      <c r="H1599" s="6"/>
      <c r="I1599" s="6" t="s">
        <v>2506</v>
      </c>
      <c r="J1599" s="52">
        <v>7.0650000000000004</v>
      </c>
      <c r="K1599" s="3">
        <v>450</v>
      </c>
      <c r="L1599" s="3" t="s">
        <v>2298</v>
      </c>
      <c r="M1599" s="3">
        <v>1</v>
      </c>
      <c r="N1599" s="40">
        <f>K1599*M1599</f>
        <v>450</v>
      </c>
      <c r="O1599" s="40">
        <f>N1599*J1599</f>
        <v>3179.25</v>
      </c>
      <c r="P1599" s="15">
        <v>0.1</v>
      </c>
      <c r="Q1599" s="46">
        <f t="shared" si="273"/>
        <v>45</v>
      </c>
      <c r="R1599" s="15"/>
      <c r="S1599" s="3">
        <f t="shared" si="274"/>
        <v>405</v>
      </c>
      <c r="T1599" s="30" t="s">
        <v>2502</v>
      </c>
      <c r="U1599" s="41">
        <f t="shared" si="271"/>
        <v>2861.3250000000003</v>
      </c>
      <c r="V1599" s="41">
        <f t="shared" si="272"/>
        <v>317.92500000000001</v>
      </c>
      <c r="W1599" s="5"/>
      <c r="X1599" s="3">
        <v>0.16300000000000001</v>
      </c>
      <c r="Y1599" s="3">
        <f t="shared" si="277"/>
        <v>449.83699999999999</v>
      </c>
      <c r="Z1599" s="3">
        <f t="shared" si="275"/>
        <v>1.1515950000000001</v>
      </c>
      <c r="AA1599">
        <v>163</v>
      </c>
      <c r="AB1599" s="1">
        <f t="shared" si="280"/>
        <v>0.16300000000000001</v>
      </c>
    </row>
    <row r="1600" spans="1:28" customFormat="1" ht="43.2" x14ac:dyDescent="0.3">
      <c r="A1600" s="3">
        <f t="shared" si="276"/>
        <v>1583</v>
      </c>
      <c r="B1600" s="4" t="s">
        <v>2356</v>
      </c>
      <c r="C1600" s="3">
        <v>3</v>
      </c>
      <c r="D1600" s="3" t="s">
        <v>2239</v>
      </c>
      <c r="E1600" s="4" t="s">
        <v>2244</v>
      </c>
      <c r="F1600" s="3" t="s">
        <v>2245</v>
      </c>
      <c r="G1600" s="3"/>
      <c r="H1600" s="3"/>
      <c r="I1600" s="3" t="s">
        <v>2508</v>
      </c>
      <c r="J1600" s="3">
        <v>0.09</v>
      </c>
      <c r="K1600" s="3">
        <v>50</v>
      </c>
      <c r="L1600" s="3" t="s">
        <v>25</v>
      </c>
      <c r="M1600" s="3">
        <f>(72*2)*2</f>
        <v>288</v>
      </c>
      <c r="N1600" s="53" t="s">
        <v>3</v>
      </c>
      <c r="O1600" s="28">
        <f>J1600*M1600</f>
        <v>25.919999999999998</v>
      </c>
      <c r="P1600" s="15">
        <v>0.3</v>
      </c>
      <c r="Q1600" s="64">
        <f>O1600*P1600</f>
        <v>7.7759999999999989</v>
      </c>
      <c r="R1600" s="15"/>
      <c r="S1600" s="7">
        <f>M1600-Q1600</f>
        <v>280.22399999999999</v>
      </c>
      <c r="T1600" s="30" t="s">
        <v>2502</v>
      </c>
      <c r="U1600" s="11">
        <f t="shared" si="271"/>
        <v>25.220159999999996</v>
      </c>
      <c r="V1600" s="11">
        <f t="shared" si="272"/>
        <v>0.69983999999999991</v>
      </c>
      <c r="W1600" s="5"/>
      <c r="X1600" s="3">
        <f>M1600</f>
        <v>288</v>
      </c>
      <c r="Y1600" s="3">
        <f>M1600-X1600</f>
        <v>0</v>
      </c>
      <c r="Z1600" s="3">
        <f t="shared" si="275"/>
        <v>7464.9599999999991</v>
      </c>
      <c r="AA1600">
        <v>163</v>
      </c>
      <c r="AB1600" s="1">
        <f t="shared" si="280"/>
        <v>0.16300000000000001</v>
      </c>
    </row>
    <row r="1601" spans="1:28" customFormat="1" ht="43.2" x14ac:dyDescent="0.3">
      <c r="A1601" s="3">
        <f t="shared" si="276"/>
        <v>1584</v>
      </c>
      <c r="B1601" s="4" t="s">
        <v>2356</v>
      </c>
      <c r="C1601" s="3">
        <v>3</v>
      </c>
      <c r="D1601" s="3" t="s">
        <v>2239</v>
      </c>
      <c r="E1601" s="4" t="s">
        <v>2242</v>
      </c>
      <c r="F1601" s="3" t="s">
        <v>5</v>
      </c>
      <c r="G1601" s="3"/>
      <c r="H1601" s="3"/>
      <c r="I1601" s="3" t="s">
        <v>2508</v>
      </c>
      <c r="J1601" s="3">
        <v>0.13</v>
      </c>
      <c r="K1601" s="3">
        <v>60</v>
      </c>
      <c r="L1601" s="3" t="s">
        <v>25</v>
      </c>
      <c r="M1601" s="3">
        <f>28*6*2</f>
        <v>336</v>
      </c>
      <c r="N1601" s="53" t="s">
        <v>3</v>
      </c>
      <c r="O1601" s="28">
        <f>J1601*M1601</f>
        <v>43.68</v>
      </c>
      <c r="P1601" s="15">
        <v>0.15</v>
      </c>
      <c r="Q1601" s="46">
        <f>O1601*P1601</f>
        <v>6.5519999999999996</v>
      </c>
      <c r="R1601" s="15"/>
      <c r="S1601" s="3">
        <f>M1601-Q1601</f>
        <v>329.44799999999998</v>
      </c>
      <c r="T1601" s="30" t="s">
        <v>2502</v>
      </c>
      <c r="U1601" s="11">
        <f t="shared" si="271"/>
        <v>42.828240000000001</v>
      </c>
      <c r="V1601" s="11">
        <f t="shared" si="272"/>
        <v>0.85175999999999996</v>
      </c>
      <c r="W1601" s="5"/>
      <c r="X1601" s="3">
        <v>0.16300000000000001</v>
      </c>
      <c r="Y1601" s="3" t="e">
        <f t="shared" si="277"/>
        <v>#VALUE!</v>
      </c>
      <c r="Z1601" s="3">
        <f t="shared" si="275"/>
        <v>7.1198399999999999</v>
      </c>
      <c r="AA1601">
        <v>163</v>
      </c>
      <c r="AB1601" s="1">
        <f t="shared" si="280"/>
        <v>0.16300000000000001</v>
      </c>
    </row>
    <row r="1602" spans="1:28" customFormat="1" ht="43.2" x14ac:dyDescent="0.3">
      <c r="A1602" s="3">
        <f t="shared" si="276"/>
        <v>1585</v>
      </c>
      <c r="B1602" s="4" t="s">
        <v>2356</v>
      </c>
      <c r="C1602" s="3">
        <v>3</v>
      </c>
      <c r="D1602" s="3" t="s">
        <v>2239</v>
      </c>
      <c r="E1602" s="4" t="s">
        <v>2243</v>
      </c>
      <c r="F1602" s="3" t="s">
        <v>5</v>
      </c>
      <c r="G1602" s="3"/>
      <c r="H1602" s="3"/>
      <c r="I1602" s="3" t="s">
        <v>2508</v>
      </c>
      <c r="J1602" s="3">
        <v>0.13</v>
      </c>
      <c r="K1602" s="3">
        <v>65</v>
      </c>
      <c r="L1602" s="3" t="s">
        <v>25</v>
      </c>
      <c r="M1602" s="3">
        <f>49*6*2</f>
        <v>588</v>
      </c>
      <c r="N1602" s="53" t="s">
        <v>3</v>
      </c>
      <c r="O1602" s="28">
        <f>J1602*M1602</f>
        <v>76.44</v>
      </c>
      <c r="P1602" s="15">
        <v>0.15</v>
      </c>
      <c r="Q1602" s="46">
        <f>O1602*P1602</f>
        <v>11.465999999999999</v>
      </c>
      <c r="R1602" s="15"/>
      <c r="S1602" s="3">
        <f>M1602-Q1602</f>
        <v>576.53399999999999</v>
      </c>
      <c r="T1602" s="30" t="s">
        <v>2502</v>
      </c>
      <c r="U1602" s="11">
        <f t="shared" si="271"/>
        <v>74.949420000000003</v>
      </c>
      <c r="V1602" s="11">
        <f t="shared" si="272"/>
        <v>1.49058</v>
      </c>
      <c r="W1602" s="5"/>
      <c r="X1602" s="3">
        <v>0.16300000000000001</v>
      </c>
      <c r="Y1602" s="3" t="e">
        <f t="shared" si="277"/>
        <v>#VALUE!</v>
      </c>
      <c r="Z1602" s="3">
        <f t="shared" si="275"/>
        <v>12.459720000000001</v>
      </c>
      <c r="AA1602">
        <v>163</v>
      </c>
      <c r="AB1602" s="1">
        <f t="shared" si="280"/>
        <v>0.16300000000000001</v>
      </c>
    </row>
    <row r="1603" spans="1:28" customFormat="1" ht="43.2" x14ac:dyDescent="0.3">
      <c r="A1603" s="3">
        <f t="shared" si="276"/>
        <v>1586</v>
      </c>
      <c r="B1603" s="4" t="s">
        <v>1502</v>
      </c>
      <c r="C1603" s="3">
        <v>3</v>
      </c>
      <c r="D1603" s="3" t="s">
        <v>1572</v>
      </c>
      <c r="E1603" s="4" t="s">
        <v>1511</v>
      </c>
      <c r="F1603" s="3" t="s">
        <v>1196</v>
      </c>
      <c r="G1603" s="3" t="s">
        <v>2325</v>
      </c>
      <c r="H1603" s="3" t="s">
        <v>2470</v>
      </c>
      <c r="I1603" s="3" t="s">
        <v>2496</v>
      </c>
      <c r="J1603" s="3">
        <v>41.4</v>
      </c>
      <c r="K1603" s="3">
        <v>6000</v>
      </c>
      <c r="L1603" s="3" t="s">
        <v>25</v>
      </c>
      <c r="M1603" s="3">
        <v>1</v>
      </c>
      <c r="N1603" s="28">
        <f t="shared" ref="N1603:N1628" si="281">(K1603/1000)*M1603</f>
        <v>6</v>
      </c>
      <c r="O1603" s="40">
        <f t="shared" ref="O1603:O1628" si="282">N1603*J1603</f>
        <v>248.39999999999998</v>
      </c>
      <c r="P1603" s="12">
        <v>0</v>
      </c>
      <c r="Q1603" s="46">
        <f t="shared" ref="Q1603:Q1666" si="283">N1603*P1603</f>
        <v>0</v>
      </c>
      <c r="R1603" s="15"/>
      <c r="S1603" s="3">
        <f t="shared" ref="S1603:S1666" si="284">N1603-Q1603</f>
        <v>6</v>
      </c>
      <c r="T1603" s="30" t="s">
        <v>2502</v>
      </c>
      <c r="U1603" s="41">
        <f t="shared" si="271"/>
        <v>248.39999999999998</v>
      </c>
      <c r="V1603" s="41">
        <f t="shared" si="272"/>
        <v>0</v>
      </c>
      <c r="W1603" s="5"/>
      <c r="X1603" s="3">
        <v>0.16300000000000001</v>
      </c>
      <c r="Y1603" s="3">
        <f t="shared" si="277"/>
        <v>5.8369999999999997</v>
      </c>
      <c r="Z1603" s="3">
        <f t="shared" si="275"/>
        <v>6.7481999999999998</v>
      </c>
      <c r="AA1603">
        <v>163</v>
      </c>
      <c r="AB1603" s="1">
        <f t="shared" si="280"/>
        <v>0.16300000000000001</v>
      </c>
    </row>
    <row r="1604" spans="1:28" customFormat="1" ht="43.2" x14ac:dyDescent="0.3">
      <c r="A1604" s="3">
        <f t="shared" si="276"/>
        <v>1587</v>
      </c>
      <c r="B1604" s="4" t="s">
        <v>1502</v>
      </c>
      <c r="C1604" s="3">
        <v>3</v>
      </c>
      <c r="D1604" s="3" t="s">
        <v>1572</v>
      </c>
      <c r="E1604" s="4" t="s">
        <v>1512</v>
      </c>
      <c r="F1604" s="3" t="s">
        <v>1196</v>
      </c>
      <c r="G1604" s="3" t="s">
        <v>2325</v>
      </c>
      <c r="H1604" s="3" t="s">
        <v>2470</v>
      </c>
      <c r="I1604" s="3" t="s">
        <v>2496</v>
      </c>
      <c r="J1604" s="3">
        <v>41.4</v>
      </c>
      <c r="K1604" s="3">
        <v>6000</v>
      </c>
      <c r="L1604" s="3" t="s">
        <v>25</v>
      </c>
      <c r="M1604" s="3">
        <v>1</v>
      </c>
      <c r="N1604" s="28">
        <f t="shared" si="281"/>
        <v>6</v>
      </c>
      <c r="O1604" s="40">
        <f t="shared" si="282"/>
        <v>248.39999999999998</v>
      </c>
      <c r="P1604" s="12">
        <v>0</v>
      </c>
      <c r="Q1604" s="46">
        <f t="shared" si="283"/>
        <v>0</v>
      </c>
      <c r="R1604" s="15"/>
      <c r="S1604" s="3">
        <f t="shared" si="284"/>
        <v>6</v>
      </c>
      <c r="T1604" s="30" t="s">
        <v>2502</v>
      </c>
      <c r="U1604" s="41">
        <f t="shared" si="271"/>
        <v>248.39999999999998</v>
      </c>
      <c r="V1604" s="41">
        <f t="shared" si="272"/>
        <v>0</v>
      </c>
      <c r="W1604" s="5"/>
      <c r="X1604" s="3">
        <v>0.16300000000000001</v>
      </c>
      <c r="Y1604" s="3">
        <f t="shared" si="277"/>
        <v>5.8369999999999997</v>
      </c>
      <c r="Z1604" s="3">
        <f t="shared" si="275"/>
        <v>6.7481999999999998</v>
      </c>
      <c r="AA1604">
        <v>163</v>
      </c>
      <c r="AB1604" s="1">
        <f t="shared" si="280"/>
        <v>0.16300000000000001</v>
      </c>
    </row>
    <row r="1605" spans="1:28" customFormat="1" ht="43.2" x14ac:dyDescent="0.3">
      <c r="A1605" s="3">
        <f t="shared" si="276"/>
        <v>1588</v>
      </c>
      <c r="B1605" s="4" t="s">
        <v>1502</v>
      </c>
      <c r="C1605" s="3">
        <v>3</v>
      </c>
      <c r="D1605" s="3" t="s">
        <v>1572</v>
      </c>
      <c r="E1605" s="4" t="s">
        <v>1513</v>
      </c>
      <c r="F1605" s="3" t="s">
        <v>1196</v>
      </c>
      <c r="G1605" s="3" t="s">
        <v>2325</v>
      </c>
      <c r="H1605" s="3" t="s">
        <v>2470</v>
      </c>
      <c r="I1605" s="3" t="s">
        <v>2496</v>
      </c>
      <c r="J1605" s="3">
        <v>41.4</v>
      </c>
      <c r="K1605" s="3">
        <v>3000</v>
      </c>
      <c r="L1605" s="3" t="s">
        <v>25</v>
      </c>
      <c r="M1605" s="3">
        <v>1</v>
      </c>
      <c r="N1605" s="28">
        <f t="shared" si="281"/>
        <v>3</v>
      </c>
      <c r="O1605" s="40">
        <f t="shared" si="282"/>
        <v>124.19999999999999</v>
      </c>
      <c r="P1605" s="12">
        <v>0</v>
      </c>
      <c r="Q1605" s="46">
        <f t="shared" si="283"/>
        <v>0</v>
      </c>
      <c r="R1605" s="15"/>
      <c r="S1605" s="3">
        <f t="shared" si="284"/>
        <v>3</v>
      </c>
      <c r="T1605" s="30" t="s">
        <v>2502</v>
      </c>
      <c r="U1605" s="41">
        <f t="shared" si="271"/>
        <v>124.19999999999999</v>
      </c>
      <c r="V1605" s="41">
        <f t="shared" si="272"/>
        <v>0</v>
      </c>
      <c r="W1605" s="5"/>
      <c r="X1605" s="3">
        <v>0.16300000000000001</v>
      </c>
      <c r="Y1605" s="3">
        <f t="shared" si="277"/>
        <v>2.8370000000000002</v>
      </c>
      <c r="Z1605" s="3">
        <f t="shared" si="275"/>
        <v>6.7481999999999998</v>
      </c>
      <c r="AA1605">
        <v>163</v>
      </c>
      <c r="AB1605" s="1">
        <f t="shared" si="280"/>
        <v>0.16300000000000001</v>
      </c>
    </row>
    <row r="1606" spans="1:28" customFormat="1" ht="43.2" x14ac:dyDescent="0.3">
      <c r="A1606" s="3">
        <f t="shared" si="276"/>
        <v>1589</v>
      </c>
      <c r="B1606" s="4" t="s">
        <v>1502</v>
      </c>
      <c r="C1606" s="3">
        <v>3</v>
      </c>
      <c r="D1606" s="3" t="s">
        <v>1572</v>
      </c>
      <c r="E1606" s="4" t="s">
        <v>1514</v>
      </c>
      <c r="F1606" s="3" t="s">
        <v>1196</v>
      </c>
      <c r="G1606" s="3" t="s">
        <v>2325</v>
      </c>
      <c r="H1606" s="3" t="s">
        <v>2470</v>
      </c>
      <c r="I1606" s="3" t="s">
        <v>2496</v>
      </c>
      <c r="J1606" s="3">
        <v>41.4</v>
      </c>
      <c r="K1606" s="3">
        <v>3000</v>
      </c>
      <c r="L1606" s="3" t="s">
        <v>25</v>
      </c>
      <c r="M1606" s="3">
        <v>1</v>
      </c>
      <c r="N1606" s="28">
        <f t="shared" si="281"/>
        <v>3</v>
      </c>
      <c r="O1606" s="40">
        <f t="shared" si="282"/>
        <v>124.19999999999999</v>
      </c>
      <c r="P1606" s="12">
        <v>0</v>
      </c>
      <c r="Q1606" s="46">
        <f t="shared" si="283"/>
        <v>0</v>
      </c>
      <c r="R1606" s="15"/>
      <c r="S1606" s="3">
        <f t="shared" si="284"/>
        <v>3</v>
      </c>
      <c r="T1606" s="30" t="s">
        <v>2502</v>
      </c>
      <c r="U1606" s="41">
        <f t="shared" si="271"/>
        <v>124.19999999999999</v>
      </c>
      <c r="V1606" s="41">
        <f t="shared" si="272"/>
        <v>0</v>
      </c>
      <c r="W1606" s="5"/>
      <c r="X1606" s="3">
        <v>0.16300000000000001</v>
      </c>
      <c r="Y1606" s="3">
        <f t="shared" si="277"/>
        <v>2.8370000000000002</v>
      </c>
      <c r="Z1606" s="3">
        <f t="shared" si="275"/>
        <v>6.7481999999999998</v>
      </c>
      <c r="AA1606">
        <v>163</v>
      </c>
      <c r="AB1606" s="1">
        <f t="shared" si="280"/>
        <v>0.16300000000000001</v>
      </c>
    </row>
    <row r="1607" spans="1:28" customFormat="1" ht="43.2" x14ac:dyDescent="0.3">
      <c r="A1607" s="3">
        <f t="shared" si="276"/>
        <v>1590</v>
      </c>
      <c r="B1607" s="4" t="s">
        <v>1502</v>
      </c>
      <c r="C1607" s="3">
        <v>3</v>
      </c>
      <c r="D1607" s="3" t="s">
        <v>1572</v>
      </c>
      <c r="E1607" s="4" t="s">
        <v>1515</v>
      </c>
      <c r="F1607" s="3" t="s">
        <v>1196</v>
      </c>
      <c r="G1607" s="3" t="s">
        <v>2325</v>
      </c>
      <c r="H1607" s="3" t="s">
        <v>2470</v>
      </c>
      <c r="I1607" s="3" t="s">
        <v>2496</v>
      </c>
      <c r="J1607" s="3">
        <v>41.4</v>
      </c>
      <c r="K1607" s="3">
        <v>7300</v>
      </c>
      <c r="L1607" s="3" t="s">
        <v>25</v>
      </c>
      <c r="M1607" s="3">
        <v>1</v>
      </c>
      <c r="N1607" s="28">
        <f t="shared" si="281"/>
        <v>7.3</v>
      </c>
      <c r="O1607" s="40">
        <f t="shared" si="282"/>
        <v>302.21999999999997</v>
      </c>
      <c r="P1607" s="12">
        <v>0</v>
      </c>
      <c r="Q1607" s="46">
        <f t="shared" si="283"/>
        <v>0</v>
      </c>
      <c r="R1607" s="15"/>
      <c r="S1607" s="3">
        <f t="shared" si="284"/>
        <v>7.3</v>
      </c>
      <c r="T1607" s="30" t="s">
        <v>2502</v>
      </c>
      <c r="U1607" s="41">
        <f t="shared" si="271"/>
        <v>302.21999999999997</v>
      </c>
      <c r="V1607" s="41">
        <f t="shared" si="272"/>
        <v>0</v>
      </c>
      <c r="W1607" s="5"/>
      <c r="X1607" s="3">
        <v>0.16300000000000001</v>
      </c>
      <c r="Y1607" s="3">
        <f t="shared" si="277"/>
        <v>7.1369999999999996</v>
      </c>
      <c r="Z1607" s="3">
        <f t="shared" si="275"/>
        <v>6.7481999999999998</v>
      </c>
      <c r="AA1607">
        <v>163</v>
      </c>
      <c r="AB1607" s="1">
        <f t="shared" si="280"/>
        <v>0.16300000000000001</v>
      </c>
    </row>
    <row r="1608" spans="1:28" customFormat="1" ht="43.2" x14ac:dyDescent="0.3">
      <c r="A1608" s="3">
        <f t="shared" si="276"/>
        <v>1591</v>
      </c>
      <c r="B1608" s="4" t="s">
        <v>1502</v>
      </c>
      <c r="C1608" s="3">
        <v>3</v>
      </c>
      <c r="D1608" s="3" t="s">
        <v>1572</v>
      </c>
      <c r="E1608" s="4" t="s">
        <v>1516</v>
      </c>
      <c r="F1608" s="3" t="s">
        <v>1196</v>
      </c>
      <c r="G1608" s="3" t="s">
        <v>2325</v>
      </c>
      <c r="H1608" s="3" t="s">
        <v>2470</v>
      </c>
      <c r="I1608" s="3" t="s">
        <v>2496</v>
      </c>
      <c r="J1608" s="3">
        <v>41.4</v>
      </c>
      <c r="K1608" s="3">
        <v>7300</v>
      </c>
      <c r="L1608" s="3" t="s">
        <v>25</v>
      </c>
      <c r="M1608" s="3">
        <v>1</v>
      </c>
      <c r="N1608" s="28">
        <f t="shared" si="281"/>
        <v>7.3</v>
      </c>
      <c r="O1608" s="40">
        <f t="shared" si="282"/>
        <v>302.21999999999997</v>
      </c>
      <c r="P1608" s="12">
        <v>0</v>
      </c>
      <c r="Q1608" s="46">
        <f t="shared" si="283"/>
        <v>0</v>
      </c>
      <c r="R1608" s="15"/>
      <c r="S1608" s="3">
        <f t="shared" si="284"/>
        <v>7.3</v>
      </c>
      <c r="T1608" s="30" t="s">
        <v>2502</v>
      </c>
      <c r="U1608" s="41">
        <f t="shared" si="271"/>
        <v>302.21999999999997</v>
      </c>
      <c r="V1608" s="41">
        <f t="shared" si="272"/>
        <v>0</v>
      </c>
      <c r="W1608" s="5"/>
      <c r="X1608" s="3">
        <v>0.16300000000000001</v>
      </c>
      <c r="Y1608" s="3">
        <f t="shared" si="277"/>
        <v>7.1369999999999996</v>
      </c>
      <c r="Z1608" s="3">
        <f t="shared" si="275"/>
        <v>6.7481999999999998</v>
      </c>
      <c r="AA1608">
        <v>163</v>
      </c>
      <c r="AB1608" s="1">
        <f t="shared" si="280"/>
        <v>0.16300000000000001</v>
      </c>
    </row>
    <row r="1609" spans="1:28" customFormat="1" ht="43.2" x14ac:dyDescent="0.3">
      <c r="A1609" s="3">
        <f t="shared" si="276"/>
        <v>1592</v>
      </c>
      <c r="B1609" s="4" t="s">
        <v>1502</v>
      </c>
      <c r="C1609" s="3">
        <v>3</v>
      </c>
      <c r="D1609" s="3" t="s">
        <v>1572</v>
      </c>
      <c r="E1609" s="4" t="s">
        <v>1517</v>
      </c>
      <c r="F1609" s="3" t="s">
        <v>1196</v>
      </c>
      <c r="G1609" s="3" t="s">
        <v>2325</v>
      </c>
      <c r="H1609" s="3" t="s">
        <v>2470</v>
      </c>
      <c r="I1609" s="3" t="s">
        <v>2496</v>
      </c>
      <c r="J1609" s="3">
        <v>41.4</v>
      </c>
      <c r="K1609" s="3">
        <v>6300</v>
      </c>
      <c r="L1609" s="3" t="s">
        <v>25</v>
      </c>
      <c r="M1609" s="3">
        <v>1</v>
      </c>
      <c r="N1609" s="28">
        <f t="shared" si="281"/>
        <v>6.3</v>
      </c>
      <c r="O1609" s="40">
        <f t="shared" si="282"/>
        <v>260.82</v>
      </c>
      <c r="P1609" s="12">
        <v>0</v>
      </c>
      <c r="Q1609" s="46">
        <f t="shared" si="283"/>
        <v>0</v>
      </c>
      <c r="R1609" s="15"/>
      <c r="S1609" s="3">
        <f t="shared" si="284"/>
        <v>6.3</v>
      </c>
      <c r="T1609" s="30" t="s">
        <v>2502</v>
      </c>
      <c r="U1609" s="41">
        <f t="shared" si="271"/>
        <v>260.82</v>
      </c>
      <c r="V1609" s="41">
        <f t="shared" si="272"/>
        <v>0</v>
      </c>
      <c r="W1609" s="5"/>
      <c r="X1609" s="3">
        <v>0.38</v>
      </c>
      <c r="Y1609" s="3">
        <f t="shared" si="277"/>
        <v>5.92</v>
      </c>
      <c r="Z1609" s="3">
        <f t="shared" si="275"/>
        <v>15.731999999999999</v>
      </c>
      <c r="AA1609">
        <v>380</v>
      </c>
      <c r="AB1609" s="1">
        <f t="shared" si="280"/>
        <v>0.38</v>
      </c>
    </row>
    <row r="1610" spans="1:28" customFormat="1" ht="43.2" x14ac:dyDescent="0.3">
      <c r="A1610" s="3">
        <f t="shared" si="276"/>
        <v>1593</v>
      </c>
      <c r="B1610" s="4" t="s">
        <v>1502</v>
      </c>
      <c r="C1610" s="3">
        <v>3</v>
      </c>
      <c r="D1610" s="3" t="s">
        <v>1572</v>
      </c>
      <c r="E1610" s="4" t="s">
        <v>1518</v>
      </c>
      <c r="F1610" s="3" t="s">
        <v>1196</v>
      </c>
      <c r="G1610" s="3" t="s">
        <v>2325</v>
      </c>
      <c r="H1610" s="3" t="s">
        <v>2470</v>
      </c>
      <c r="I1610" s="3" t="s">
        <v>2496</v>
      </c>
      <c r="J1610" s="3">
        <v>41.4</v>
      </c>
      <c r="K1610" s="3">
        <v>6300</v>
      </c>
      <c r="L1610" s="3" t="s">
        <v>25</v>
      </c>
      <c r="M1610" s="3">
        <v>1</v>
      </c>
      <c r="N1610" s="28">
        <f t="shared" si="281"/>
        <v>6.3</v>
      </c>
      <c r="O1610" s="40">
        <f t="shared" si="282"/>
        <v>260.82</v>
      </c>
      <c r="P1610" s="12">
        <v>0</v>
      </c>
      <c r="Q1610" s="46">
        <f t="shared" si="283"/>
        <v>0</v>
      </c>
      <c r="R1610" s="15"/>
      <c r="S1610" s="3">
        <f t="shared" si="284"/>
        <v>6.3</v>
      </c>
      <c r="T1610" s="30" t="s">
        <v>2502</v>
      </c>
      <c r="U1610" s="41">
        <f t="shared" si="271"/>
        <v>260.82</v>
      </c>
      <c r="V1610" s="41">
        <f t="shared" si="272"/>
        <v>0</v>
      </c>
      <c r="W1610" s="5"/>
      <c r="X1610" s="3">
        <v>0.30499999999999999</v>
      </c>
      <c r="Y1610" s="3">
        <f t="shared" si="277"/>
        <v>5.9950000000000001</v>
      </c>
      <c r="Z1610" s="3">
        <f t="shared" si="275"/>
        <v>12.626999999999999</v>
      </c>
      <c r="AA1610">
        <v>305</v>
      </c>
      <c r="AB1610" s="1">
        <f t="shared" si="280"/>
        <v>0.30499999999999999</v>
      </c>
    </row>
    <row r="1611" spans="1:28" customFormat="1" ht="43.2" x14ac:dyDescent="0.3">
      <c r="A1611" s="3">
        <f t="shared" si="276"/>
        <v>1594</v>
      </c>
      <c r="B1611" s="4" t="s">
        <v>1502</v>
      </c>
      <c r="C1611" s="3">
        <v>3</v>
      </c>
      <c r="D1611" s="3" t="s">
        <v>1572</v>
      </c>
      <c r="E1611" s="4" t="s">
        <v>1519</v>
      </c>
      <c r="F1611" s="3" t="s">
        <v>1196</v>
      </c>
      <c r="G1611" s="3" t="s">
        <v>2325</v>
      </c>
      <c r="H1611" s="3" t="s">
        <v>2470</v>
      </c>
      <c r="I1611" s="3" t="s">
        <v>2496</v>
      </c>
      <c r="J1611" s="3">
        <v>41.4</v>
      </c>
      <c r="K1611" s="3">
        <v>6300</v>
      </c>
      <c r="L1611" s="3" t="s">
        <v>25</v>
      </c>
      <c r="M1611" s="3">
        <v>1</v>
      </c>
      <c r="N1611" s="28">
        <f t="shared" si="281"/>
        <v>6.3</v>
      </c>
      <c r="O1611" s="40">
        <f t="shared" si="282"/>
        <v>260.82</v>
      </c>
      <c r="P1611" s="12">
        <v>0</v>
      </c>
      <c r="Q1611" s="46">
        <f t="shared" si="283"/>
        <v>0</v>
      </c>
      <c r="R1611" s="15"/>
      <c r="S1611" s="3">
        <f t="shared" si="284"/>
        <v>6.3</v>
      </c>
      <c r="T1611" s="30" t="s">
        <v>2502</v>
      </c>
      <c r="U1611" s="41">
        <f t="shared" si="271"/>
        <v>260.82</v>
      </c>
      <c r="V1611" s="41">
        <f t="shared" si="272"/>
        <v>0</v>
      </c>
      <c r="W1611" s="5"/>
      <c r="X1611" s="3">
        <v>0.30499999999999999</v>
      </c>
      <c r="Y1611" s="3">
        <f t="shared" si="277"/>
        <v>5.9950000000000001</v>
      </c>
      <c r="Z1611" s="3">
        <f t="shared" si="275"/>
        <v>12.626999999999999</v>
      </c>
      <c r="AA1611">
        <v>305</v>
      </c>
      <c r="AB1611" s="1">
        <f t="shared" si="280"/>
        <v>0.30499999999999999</v>
      </c>
    </row>
    <row r="1612" spans="1:28" customFormat="1" ht="43.2" x14ac:dyDescent="0.3">
      <c r="A1612" s="3">
        <f t="shared" si="276"/>
        <v>1595</v>
      </c>
      <c r="B1612" s="4" t="s">
        <v>1502</v>
      </c>
      <c r="C1612" s="3">
        <v>3</v>
      </c>
      <c r="D1612" s="3" t="s">
        <v>1572</v>
      </c>
      <c r="E1612" s="4" t="s">
        <v>1520</v>
      </c>
      <c r="F1612" s="3" t="s">
        <v>1196</v>
      </c>
      <c r="G1612" s="3" t="s">
        <v>2325</v>
      </c>
      <c r="H1612" s="3" t="s">
        <v>2470</v>
      </c>
      <c r="I1612" s="3" t="s">
        <v>2496</v>
      </c>
      <c r="J1612" s="3">
        <v>41.4</v>
      </c>
      <c r="K1612" s="3">
        <v>6300</v>
      </c>
      <c r="L1612" s="3" t="s">
        <v>25</v>
      </c>
      <c r="M1612" s="3">
        <v>1</v>
      </c>
      <c r="N1612" s="28">
        <f t="shared" si="281"/>
        <v>6.3</v>
      </c>
      <c r="O1612" s="40">
        <f t="shared" si="282"/>
        <v>260.82</v>
      </c>
      <c r="P1612" s="12">
        <v>0</v>
      </c>
      <c r="Q1612" s="46">
        <f t="shared" si="283"/>
        <v>0</v>
      </c>
      <c r="R1612" s="15"/>
      <c r="S1612" s="3">
        <f t="shared" si="284"/>
        <v>6.3</v>
      </c>
      <c r="T1612" s="30" t="s">
        <v>2502</v>
      </c>
      <c r="U1612" s="41">
        <f t="shared" si="271"/>
        <v>260.82</v>
      </c>
      <c r="V1612" s="41">
        <f t="shared" si="272"/>
        <v>0</v>
      </c>
      <c r="W1612" s="5"/>
      <c r="X1612" s="3">
        <v>0.30499999999999999</v>
      </c>
      <c r="Y1612" s="3">
        <f t="shared" si="277"/>
        <v>5.9950000000000001</v>
      </c>
      <c r="Z1612" s="3">
        <f t="shared" si="275"/>
        <v>12.626999999999999</v>
      </c>
      <c r="AA1612">
        <v>305</v>
      </c>
      <c r="AB1612" s="1">
        <f t="shared" si="280"/>
        <v>0.30499999999999999</v>
      </c>
    </row>
    <row r="1613" spans="1:28" customFormat="1" ht="43.2" x14ac:dyDescent="0.3">
      <c r="A1613" s="3">
        <f t="shared" si="276"/>
        <v>1596</v>
      </c>
      <c r="B1613" s="4" t="s">
        <v>1502</v>
      </c>
      <c r="C1613" s="3">
        <v>3</v>
      </c>
      <c r="D1613" s="3" t="s">
        <v>1572</v>
      </c>
      <c r="E1613" s="4" t="s">
        <v>1522</v>
      </c>
      <c r="F1613" s="3" t="s">
        <v>1521</v>
      </c>
      <c r="G1613" s="3" t="s">
        <v>2341</v>
      </c>
      <c r="H1613" s="3" t="s">
        <v>2469</v>
      </c>
      <c r="I1613" s="3" t="s">
        <v>2496</v>
      </c>
      <c r="J1613" s="3">
        <v>21.3</v>
      </c>
      <c r="K1613" s="3">
        <v>1500</v>
      </c>
      <c r="L1613" s="3" t="s">
        <v>25</v>
      </c>
      <c r="M1613" s="3">
        <v>1</v>
      </c>
      <c r="N1613" s="28">
        <f t="shared" si="281"/>
        <v>1.5</v>
      </c>
      <c r="O1613" s="28">
        <f t="shared" si="282"/>
        <v>31.950000000000003</v>
      </c>
      <c r="P1613" s="12">
        <v>0</v>
      </c>
      <c r="Q1613" s="46">
        <f t="shared" si="283"/>
        <v>0</v>
      </c>
      <c r="R1613" s="15"/>
      <c r="S1613" s="3">
        <f t="shared" si="284"/>
        <v>1.5</v>
      </c>
      <c r="T1613" s="30" t="s">
        <v>2502</v>
      </c>
      <c r="U1613" s="29">
        <f t="shared" si="271"/>
        <v>31.950000000000003</v>
      </c>
      <c r="V1613" s="29">
        <f t="shared" si="272"/>
        <v>0</v>
      </c>
      <c r="W1613" s="5"/>
      <c r="X1613" s="3">
        <v>0.30499999999999999</v>
      </c>
      <c r="Y1613" s="3">
        <f t="shared" si="277"/>
        <v>1.1950000000000001</v>
      </c>
      <c r="Z1613" s="3">
        <f t="shared" si="275"/>
        <v>6.4965000000000002</v>
      </c>
      <c r="AA1613">
        <v>305</v>
      </c>
      <c r="AB1613" s="1">
        <f t="shared" si="280"/>
        <v>0.30499999999999999</v>
      </c>
    </row>
    <row r="1614" spans="1:28" customFormat="1" ht="43.2" x14ac:dyDescent="0.3">
      <c r="A1614" s="3">
        <f t="shared" si="276"/>
        <v>1597</v>
      </c>
      <c r="B1614" s="4" t="s">
        <v>1502</v>
      </c>
      <c r="C1614" s="3">
        <v>3</v>
      </c>
      <c r="D1614" s="3" t="s">
        <v>1572</v>
      </c>
      <c r="E1614" s="4" t="s">
        <v>1523</v>
      </c>
      <c r="F1614" s="3" t="s">
        <v>32</v>
      </c>
      <c r="G1614" s="3" t="s">
        <v>2340</v>
      </c>
      <c r="H1614" s="3" t="s">
        <v>2468</v>
      </c>
      <c r="I1614" s="3" t="s">
        <v>2496</v>
      </c>
      <c r="J1614" s="3">
        <v>18.2</v>
      </c>
      <c r="K1614" s="3">
        <v>1500</v>
      </c>
      <c r="L1614" s="3" t="s">
        <v>25</v>
      </c>
      <c r="M1614" s="3">
        <v>1</v>
      </c>
      <c r="N1614" s="28">
        <f t="shared" si="281"/>
        <v>1.5</v>
      </c>
      <c r="O1614" s="28">
        <f t="shared" si="282"/>
        <v>27.299999999999997</v>
      </c>
      <c r="P1614" s="12">
        <v>0</v>
      </c>
      <c r="Q1614" s="46">
        <f t="shared" si="283"/>
        <v>0</v>
      </c>
      <c r="R1614" s="15"/>
      <c r="S1614" s="3">
        <f t="shared" si="284"/>
        <v>1.5</v>
      </c>
      <c r="T1614" s="30" t="s">
        <v>2502</v>
      </c>
      <c r="U1614" s="5">
        <f t="shared" ref="U1614:U1677" si="285">S1614*J1614</f>
        <v>27.299999999999997</v>
      </c>
      <c r="V1614" s="5">
        <f t="shared" ref="V1614:V1677" si="286">Q1614*J1614</f>
        <v>0</v>
      </c>
      <c r="W1614" s="5"/>
      <c r="X1614" s="3">
        <v>0.30499999999999999</v>
      </c>
      <c r="Y1614" s="3">
        <f t="shared" si="277"/>
        <v>1.1950000000000001</v>
      </c>
      <c r="Z1614" s="3">
        <f t="shared" si="275"/>
        <v>5.5509999999999993</v>
      </c>
      <c r="AA1614">
        <v>305</v>
      </c>
      <c r="AB1614" s="1">
        <f t="shared" si="280"/>
        <v>0.30499999999999999</v>
      </c>
    </row>
    <row r="1615" spans="1:28" customFormat="1" ht="43.2" x14ac:dyDescent="0.3">
      <c r="A1615" s="3">
        <f t="shared" si="276"/>
        <v>1598</v>
      </c>
      <c r="B1615" s="4" t="s">
        <v>1502</v>
      </c>
      <c r="C1615" s="3">
        <v>3</v>
      </c>
      <c r="D1615" s="3" t="s">
        <v>1572</v>
      </c>
      <c r="E1615" s="4" t="s">
        <v>1524</v>
      </c>
      <c r="F1615" s="3" t="s">
        <v>32</v>
      </c>
      <c r="G1615" s="3" t="s">
        <v>2340</v>
      </c>
      <c r="H1615" s="3" t="s">
        <v>2468</v>
      </c>
      <c r="I1615" s="3" t="s">
        <v>2496</v>
      </c>
      <c r="J1615" s="3">
        <v>18.2</v>
      </c>
      <c r="K1615" s="3">
        <v>1500</v>
      </c>
      <c r="L1615" s="3" t="s">
        <v>25</v>
      </c>
      <c r="M1615" s="3">
        <v>1</v>
      </c>
      <c r="N1615" s="28">
        <f t="shared" si="281"/>
        <v>1.5</v>
      </c>
      <c r="O1615" s="28">
        <f t="shared" si="282"/>
        <v>27.299999999999997</v>
      </c>
      <c r="P1615" s="12">
        <v>0</v>
      </c>
      <c r="Q1615" s="46">
        <f t="shared" si="283"/>
        <v>0</v>
      </c>
      <c r="R1615" s="15"/>
      <c r="S1615" s="3">
        <f t="shared" si="284"/>
        <v>1.5</v>
      </c>
      <c r="T1615" s="30" t="s">
        <v>2502</v>
      </c>
      <c r="U1615" s="5">
        <f t="shared" si="285"/>
        <v>27.299999999999997</v>
      </c>
      <c r="V1615" s="5">
        <f t="shared" si="286"/>
        <v>0</v>
      </c>
      <c r="W1615" s="5"/>
      <c r="X1615" s="3">
        <v>0.38</v>
      </c>
      <c r="Y1615" s="3">
        <f t="shared" si="277"/>
        <v>1.1200000000000001</v>
      </c>
      <c r="Z1615" s="3">
        <f t="shared" si="275"/>
        <v>6.9159999999999995</v>
      </c>
      <c r="AA1615">
        <v>380</v>
      </c>
      <c r="AB1615" s="1">
        <f t="shared" si="280"/>
        <v>0.38</v>
      </c>
    </row>
    <row r="1616" spans="1:28" customFormat="1" ht="43.2" x14ac:dyDescent="0.3">
      <c r="A1616" s="3">
        <f t="shared" si="276"/>
        <v>1599</v>
      </c>
      <c r="B1616" s="4" t="s">
        <v>1502</v>
      </c>
      <c r="C1616" s="3">
        <v>3</v>
      </c>
      <c r="D1616" s="3" t="s">
        <v>1572</v>
      </c>
      <c r="E1616" s="4" t="s">
        <v>1525</v>
      </c>
      <c r="F1616" s="3" t="s">
        <v>1521</v>
      </c>
      <c r="G1616" s="3" t="s">
        <v>2341</v>
      </c>
      <c r="H1616" s="3" t="s">
        <v>2469</v>
      </c>
      <c r="I1616" s="3" t="s">
        <v>2496</v>
      </c>
      <c r="J1616" s="3">
        <v>21.3</v>
      </c>
      <c r="K1616" s="3">
        <v>1500</v>
      </c>
      <c r="L1616" s="3" t="s">
        <v>25</v>
      </c>
      <c r="M1616" s="3">
        <v>1</v>
      </c>
      <c r="N1616" s="28">
        <f t="shared" si="281"/>
        <v>1.5</v>
      </c>
      <c r="O1616" s="28">
        <f t="shared" si="282"/>
        <v>31.950000000000003</v>
      </c>
      <c r="P1616" s="12">
        <v>0</v>
      </c>
      <c r="Q1616" s="46">
        <f t="shared" si="283"/>
        <v>0</v>
      </c>
      <c r="R1616" s="15"/>
      <c r="S1616" s="3">
        <f t="shared" si="284"/>
        <v>1.5</v>
      </c>
      <c r="T1616" s="30" t="s">
        <v>2502</v>
      </c>
      <c r="U1616" s="29">
        <f t="shared" si="285"/>
        <v>31.950000000000003</v>
      </c>
      <c r="V1616" s="29">
        <f t="shared" si="286"/>
        <v>0</v>
      </c>
      <c r="W1616" s="5"/>
      <c r="X1616" s="3">
        <v>0.68500000000000005</v>
      </c>
      <c r="Y1616" s="3">
        <f t="shared" si="277"/>
        <v>0.81499999999999995</v>
      </c>
      <c r="Z1616" s="3">
        <f t="shared" si="275"/>
        <v>14.590500000000002</v>
      </c>
      <c r="AA1616">
        <v>685</v>
      </c>
      <c r="AB1616" s="1">
        <f t="shared" si="280"/>
        <v>0.68500000000000005</v>
      </c>
    </row>
    <row r="1617" spans="1:28" customFormat="1" ht="43.2" x14ac:dyDescent="0.3">
      <c r="A1617" s="3">
        <f t="shared" si="276"/>
        <v>1600</v>
      </c>
      <c r="B1617" s="4" t="s">
        <v>1502</v>
      </c>
      <c r="C1617" s="3">
        <v>3</v>
      </c>
      <c r="D1617" s="3" t="s">
        <v>1572</v>
      </c>
      <c r="E1617" s="4" t="s">
        <v>1526</v>
      </c>
      <c r="F1617" s="3" t="s">
        <v>32</v>
      </c>
      <c r="G1617" s="3" t="s">
        <v>2340</v>
      </c>
      <c r="H1617" s="3" t="s">
        <v>2468</v>
      </c>
      <c r="I1617" s="3" t="s">
        <v>2496</v>
      </c>
      <c r="J1617" s="3">
        <v>18.2</v>
      </c>
      <c r="K1617" s="3">
        <v>1500</v>
      </c>
      <c r="L1617" s="3" t="s">
        <v>25</v>
      </c>
      <c r="M1617" s="3">
        <v>1</v>
      </c>
      <c r="N1617" s="28">
        <f t="shared" si="281"/>
        <v>1.5</v>
      </c>
      <c r="O1617" s="28">
        <f t="shared" si="282"/>
        <v>27.299999999999997</v>
      </c>
      <c r="P1617" s="12">
        <v>0</v>
      </c>
      <c r="Q1617" s="46">
        <f t="shared" si="283"/>
        <v>0</v>
      </c>
      <c r="R1617" s="15"/>
      <c r="S1617" s="3">
        <f t="shared" si="284"/>
        <v>1.5</v>
      </c>
      <c r="T1617" s="30" t="s">
        <v>2502</v>
      </c>
      <c r="U1617" s="5">
        <f t="shared" si="285"/>
        <v>27.299999999999997</v>
      </c>
      <c r="V1617" s="5">
        <f t="shared" si="286"/>
        <v>0</v>
      </c>
      <c r="W1617" s="5"/>
      <c r="X1617" s="3">
        <v>0.45750000000000002</v>
      </c>
      <c r="Y1617" s="3">
        <f t="shared" si="277"/>
        <v>1.0425</v>
      </c>
      <c r="Z1617" s="3">
        <f t="shared" si="275"/>
        <v>8.3264999999999993</v>
      </c>
      <c r="AA1617">
        <v>457.5</v>
      </c>
      <c r="AB1617" s="1">
        <f t="shared" si="280"/>
        <v>0.45750000000000002</v>
      </c>
    </row>
    <row r="1618" spans="1:28" customFormat="1" ht="43.2" x14ac:dyDescent="0.3">
      <c r="A1618" s="3">
        <f t="shared" si="276"/>
        <v>1601</v>
      </c>
      <c r="B1618" s="4" t="s">
        <v>1502</v>
      </c>
      <c r="C1618" s="3">
        <v>3</v>
      </c>
      <c r="D1618" s="3" t="s">
        <v>1572</v>
      </c>
      <c r="E1618" s="4" t="s">
        <v>1530</v>
      </c>
      <c r="F1618" s="3" t="s">
        <v>1521</v>
      </c>
      <c r="G1618" s="3" t="s">
        <v>2341</v>
      </c>
      <c r="H1618" s="3" t="s">
        <v>2469</v>
      </c>
      <c r="I1618" s="3" t="s">
        <v>2496</v>
      </c>
      <c r="J1618" s="3">
        <v>21.3</v>
      </c>
      <c r="K1618" s="3">
        <v>1500</v>
      </c>
      <c r="L1618" s="3" t="s">
        <v>25</v>
      </c>
      <c r="M1618" s="3">
        <v>1</v>
      </c>
      <c r="N1618" s="28">
        <f t="shared" si="281"/>
        <v>1.5</v>
      </c>
      <c r="O1618" s="28">
        <f t="shared" si="282"/>
        <v>31.950000000000003</v>
      </c>
      <c r="P1618" s="12">
        <v>0</v>
      </c>
      <c r="Q1618" s="46">
        <f t="shared" si="283"/>
        <v>0</v>
      </c>
      <c r="R1618" s="15"/>
      <c r="S1618" s="3">
        <f t="shared" si="284"/>
        <v>1.5</v>
      </c>
      <c r="T1618" s="30" t="s">
        <v>2502</v>
      </c>
      <c r="U1618" s="29">
        <f t="shared" si="285"/>
        <v>31.950000000000003</v>
      </c>
      <c r="V1618" s="29">
        <f t="shared" si="286"/>
        <v>0</v>
      </c>
      <c r="W1618" s="5"/>
      <c r="X1618" s="3">
        <v>0.45750000000000002</v>
      </c>
      <c r="Y1618" s="3">
        <f t="shared" si="277"/>
        <v>1.0425</v>
      </c>
      <c r="Z1618" s="3">
        <f t="shared" si="275"/>
        <v>9.7447500000000016</v>
      </c>
      <c r="AA1618">
        <v>457.5</v>
      </c>
      <c r="AB1618" s="1">
        <f t="shared" si="280"/>
        <v>0.45750000000000002</v>
      </c>
    </row>
    <row r="1619" spans="1:28" customFormat="1" ht="43.2" x14ac:dyDescent="0.3">
      <c r="A1619" s="3">
        <f t="shared" si="276"/>
        <v>1602</v>
      </c>
      <c r="B1619" s="4" t="s">
        <v>1502</v>
      </c>
      <c r="C1619" s="3">
        <v>3</v>
      </c>
      <c r="D1619" s="3" t="s">
        <v>1572</v>
      </c>
      <c r="E1619" s="4" t="s">
        <v>1529</v>
      </c>
      <c r="F1619" s="3" t="s">
        <v>32</v>
      </c>
      <c r="G1619" s="3" t="s">
        <v>2340</v>
      </c>
      <c r="H1619" s="3" t="s">
        <v>2468</v>
      </c>
      <c r="I1619" s="3" t="s">
        <v>2496</v>
      </c>
      <c r="J1619" s="3">
        <v>18.2</v>
      </c>
      <c r="K1619" s="3">
        <v>1500</v>
      </c>
      <c r="L1619" s="3" t="s">
        <v>25</v>
      </c>
      <c r="M1619" s="3">
        <v>1</v>
      </c>
      <c r="N1619" s="28">
        <f t="shared" si="281"/>
        <v>1.5</v>
      </c>
      <c r="O1619" s="28">
        <f t="shared" si="282"/>
        <v>27.299999999999997</v>
      </c>
      <c r="P1619" s="12">
        <v>0</v>
      </c>
      <c r="Q1619" s="46">
        <f t="shared" si="283"/>
        <v>0</v>
      </c>
      <c r="R1619" s="15"/>
      <c r="S1619" s="3">
        <f t="shared" si="284"/>
        <v>1.5</v>
      </c>
      <c r="T1619" s="30" t="s">
        <v>2502</v>
      </c>
      <c r="U1619" s="5">
        <f t="shared" si="285"/>
        <v>27.299999999999997</v>
      </c>
      <c r="V1619" s="5">
        <f t="shared" si="286"/>
        <v>0</v>
      </c>
      <c r="W1619" s="5"/>
      <c r="X1619" s="3">
        <v>0.68500000000000005</v>
      </c>
      <c r="Y1619" s="3">
        <f t="shared" si="277"/>
        <v>0.81499999999999995</v>
      </c>
      <c r="Z1619" s="3">
        <f t="shared" ref="Z1619:Z1682" si="287">X1619*J1619*M1619</f>
        <v>12.467000000000001</v>
      </c>
      <c r="AA1619">
        <v>685</v>
      </c>
      <c r="AB1619" s="1">
        <f t="shared" si="280"/>
        <v>0.68500000000000005</v>
      </c>
    </row>
    <row r="1620" spans="1:28" customFormat="1" ht="43.2" x14ac:dyDescent="0.3">
      <c r="A1620" s="3">
        <f t="shared" ref="A1620:A1683" si="288">A1619+1</f>
        <v>1603</v>
      </c>
      <c r="B1620" s="4" t="s">
        <v>1502</v>
      </c>
      <c r="C1620" s="3">
        <v>3</v>
      </c>
      <c r="D1620" s="3" t="s">
        <v>1572</v>
      </c>
      <c r="E1620" s="4" t="s">
        <v>1528</v>
      </c>
      <c r="F1620" s="3" t="s">
        <v>32</v>
      </c>
      <c r="G1620" s="3" t="s">
        <v>2340</v>
      </c>
      <c r="H1620" s="3" t="s">
        <v>2468</v>
      </c>
      <c r="I1620" s="3" t="s">
        <v>2496</v>
      </c>
      <c r="J1620" s="3">
        <v>18.2</v>
      </c>
      <c r="K1620" s="3">
        <v>1500</v>
      </c>
      <c r="L1620" s="3" t="s">
        <v>25</v>
      </c>
      <c r="M1620" s="3">
        <v>1</v>
      </c>
      <c r="N1620" s="28">
        <f t="shared" si="281"/>
        <v>1.5</v>
      </c>
      <c r="O1620" s="28">
        <f t="shared" si="282"/>
        <v>27.299999999999997</v>
      </c>
      <c r="P1620" s="12">
        <v>0</v>
      </c>
      <c r="Q1620" s="46">
        <f t="shared" si="283"/>
        <v>0</v>
      </c>
      <c r="R1620" s="15"/>
      <c r="S1620" s="3">
        <f t="shared" si="284"/>
        <v>1.5</v>
      </c>
      <c r="T1620" s="30" t="s">
        <v>2502</v>
      </c>
      <c r="U1620" s="5">
        <f t="shared" si="285"/>
        <v>27.299999999999997</v>
      </c>
      <c r="V1620" s="5">
        <f t="shared" si="286"/>
        <v>0</v>
      </c>
      <c r="W1620" s="5"/>
      <c r="X1620" s="3">
        <v>0.68500000000000005</v>
      </c>
      <c r="Y1620" s="3">
        <f t="shared" si="277"/>
        <v>0.81499999999999995</v>
      </c>
      <c r="Z1620" s="3">
        <f t="shared" si="287"/>
        <v>12.467000000000001</v>
      </c>
      <c r="AA1620">
        <v>685</v>
      </c>
      <c r="AB1620" s="1">
        <f t="shared" si="280"/>
        <v>0.68500000000000005</v>
      </c>
    </row>
    <row r="1621" spans="1:28" customFormat="1" ht="43.2" x14ac:dyDescent="0.3">
      <c r="A1621" s="3">
        <f t="shared" si="288"/>
        <v>1604</v>
      </c>
      <c r="B1621" s="4" t="s">
        <v>1502</v>
      </c>
      <c r="C1621" s="3">
        <v>3</v>
      </c>
      <c r="D1621" s="3" t="s">
        <v>1572</v>
      </c>
      <c r="E1621" s="4" t="s">
        <v>1527</v>
      </c>
      <c r="F1621" s="3" t="s">
        <v>32</v>
      </c>
      <c r="G1621" s="3" t="s">
        <v>2340</v>
      </c>
      <c r="H1621" s="3" t="s">
        <v>2468</v>
      </c>
      <c r="I1621" s="3" t="s">
        <v>2496</v>
      </c>
      <c r="J1621" s="3">
        <v>18.2</v>
      </c>
      <c r="K1621" s="3">
        <v>1500</v>
      </c>
      <c r="L1621" s="3" t="s">
        <v>25</v>
      </c>
      <c r="M1621" s="3">
        <v>1</v>
      </c>
      <c r="N1621" s="28">
        <f t="shared" si="281"/>
        <v>1.5</v>
      </c>
      <c r="O1621" s="28">
        <f t="shared" si="282"/>
        <v>27.299999999999997</v>
      </c>
      <c r="P1621" s="12">
        <v>0</v>
      </c>
      <c r="Q1621" s="46">
        <f t="shared" si="283"/>
        <v>0</v>
      </c>
      <c r="R1621" s="15"/>
      <c r="S1621" s="3">
        <f t="shared" si="284"/>
        <v>1.5</v>
      </c>
      <c r="T1621" s="30" t="s">
        <v>2502</v>
      </c>
      <c r="U1621" s="5">
        <f t="shared" si="285"/>
        <v>27.299999999999997</v>
      </c>
      <c r="V1621" s="5">
        <f t="shared" si="286"/>
        <v>0</v>
      </c>
      <c r="W1621" s="5"/>
      <c r="X1621" s="3">
        <v>0.45750000000000002</v>
      </c>
      <c r="Y1621" s="3">
        <f t="shared" si="277"/>
        <v>1.0425</v>
      </c>
      <c r="Z1621" s="3">
        <f t="shared" si="287"/>
        <v>8.3264999999999993</v>
      </c>
      <c r="AA1621">
        <v>457.5</v>
      </c>
      <c r="AB1621" s="1">
        <f t="shared" si="280"/>
        <v>0.45750000000000002</v>
      </c>
    </row>
    <row r="1622" spans="1:28" customFormat="1" ht="43.2" x14ac:dyDescent="0.3">
      <c r="A1622" s="3">
        <f t="shared" si="288"/>
        <v>1605</v>
      </c>
      <c r="B1622" s="4" t="s">
        <v>1502</v>
      </c>
      <c r="C1622" s="3">
        <v>3</v>
      </c>
      <c r="D1622" s="3" t="s">
        <v>1572</v>
      </c>
      <c r="E1622" s="4" t="s">
        <v>1531</v>
      </c>
      <c r="F1622" s="3" t="s">
        <v>1521</v>
      </c>
      <c r="G1622" s="3" t="s">
        <v>2341</v>
      </c>
      <c r="H1622" s="3" t="s">
        <v>2469</v>
      </c>
      <c r="I1622" s="3" t="s">
        <v>2496</v>
      </c>
      <c r="J1622" s="3">
        <v>21.3</v>
      </c>
      <c r="K1622" s="3">
        <v>1500</v>
      </c>
      <c r="L1622" s="3" t="s">
        <v>25</v>
      </c>
      <c r="M1622" s="3">
        <v>1</v>
      </c>
      <c r="N1622" s="28">
        <f t="shared" si="281"/>
        <v>1.5</v>
      </c>
      <c r="O1622" s="28">
        <f t="shared" si="282"/>
        <v>31.950000000000003</v>
      </c>
      <c r="P1622" s="12">
        <v>0</v>
      </c>
      <c r="Q1622" s="46">
        <f t="shared" si="283"/>
        <v>0</v>
      </c>
      <c r="R1622" s="15"/>
      <c r="S1622" s="3">
        <f t="shared" si="284"/>
        <v>1.5</v>
      </c>
      <c r="T1622" s="30" t="s">
        <v>2502</v>
      </c>
      <c r="U1622" s="29">
        <f t="shared" si="285"/>
        <v>31.950000000000003</v>
      </c>
      <c r="V1622" s="29">
        <f t="shared" si="286"/>
        <v>0</v>
      </c>
      <c r="W1622" s="5"/>
      <c r="X1622" s="3">
        <v>0.45750000000000002</v>
      </c>
      <c r="Y1622" s="3">
        <f t="shared" si="277"/>
        <v>1.0425</v>
      </c>
      <c r="Z1622" s="3">
        <f t="shared" si="287"/>
        <v>9.7447500000000016</v>
      </c>
      <c r="AA1622">
        <v>457.5</v>
      </c>
      <c r="AB1622" s="1">
        <f t="shared" si="280"/>
        <v>0.45750000000000002</v>
      </c>
    </row>
    <row r="1623" spans="1:28" customFormat="1" ht="43.2" x14ac:dyDescent="0.3">
      <c r="A1623" s="3">
        <f t="shared" si="288"/>
        <v>1606</v>
      </c>
      <c r="B1623" s="4" t="s">
        <v>1502</v>
      </c>
      <c r="C1623" s="3">
        <v>3</v>
      </c>
      <c r="D1623" s="3" t="s">
        <v>1572</v>
      </c>
      <c r="E1623" s="4" t="s">
        <v>1532</v>
      </c>
      <c r="F1623" s="3" t="s">
        <v>32</v>
      </c>
      <c r="G1623" s="3" t="s">
        <v>2340</v>
      </c>
      <c r="H1623" s="3" t="s">
        <v>2468</v>
      </c>
      <c r="I1623" s="3" t="s">
        <v>2496</v>
      </c>
      <c r="J1623" s="3">
        <v>18.2</v>
      </c>
      <c r="K1623" s="3">
        <v>1500</v>
      </c>
      <c r="L1623" s="3" t="s">
        <v>25</v>
      </c>
      <c r="M1623" s="3">
        <v>1</v>
      </c>
      <c r="N1623" s="28">
        <f t="shared" si="281"/>
        <v>1.5</v>
      </c>
      <c r="O1623" s="28">
        <f t="shared" si="282"/>
        <v>27.299999999999997</v>
      </c>
      <c r="P1623" s="12">
        <v>0</v>
      </c>
      <c r="Q1623" s="46">
        <f t="shared" si="283"/>
        <v>0</v>
      </c>
      <c r="R1623" s="15"/>
      <c r="S1623" s="3">
        <f t="shared" si="284"/>
        <v>1.5</v>
      </c>
      <c r="T1623" s="30" t="s">
        <v>2502</v>
      </c>
      <c r="U1623" s="5">
        <f t="shared" si="285"/>
        <v>27.299999999999997</v>
      </c>
      <c r="V1623" s="5">
        <f t="shared" si="286"/>
        <v>0</v>
      </c>
      <c r="W1623" s="5"/>
      <c r="X1623" s="3">
        <v>0.68500000000000005</v>
      </c>
      <c r="Y1623" s="3">
        <f t="shared" si="277"/>
        <v>0.81499999999999995</v>
      </c>
      <c r="Z1623" s="3">
        <f t="shared" si="287"/>
        <v>12.467000000000001</v>
      </c>
      <c r="AA1623">
        <v>685</v>
      </c>
      <c r="AB1623" s="1">
        <f t="shared" si="280"/>
        <v>0.68500000000000005</v>
      </c>
    </row>
    <row r="1624" spans="1:28" customFormat="1" ht="43.2" x14ac:dyDescent="0.3">
      <c r="A1624" s="3">
        <f t="shared" si="288"/>
        <v>1607</v>
      </c>
      <c r="B1624" s="4" t="s">
        <v>1502</v>
      </c>
      <c r="C1624" s="3">
        <v>3</v>
      </c>
      <c r="D1624" s="3" t="s">
        <v>1572</v>
      </c>
      <c r="E1624" s="4" t="s">
        <v>1533</v>
      </c>
      <c r="F1624" s="3" t="s">
        <v>32</v>
      </c>
      <c r="G1624" s="3" t="s">
        <v>2340</v>
      </c>
      <c r="H1624" s="3" t="s">
        <v>2468</v>
      </c>
      <c r="I1624" s="3" t="s">
        <v>2496</v>
      </c>
      <c r="J1624" s="3">
        <v>18.2</v>
      </c>
      <c r="K1624" s="3">
        <v>1500</v>
      </c>
      <c r="L1624" s="3" t="s">
        <v>25</v>
      </c>
      <c r="M1624" s="3">
        <v>1</v>
      </c>
      <c r="N1624" s="28">
        <f t="shared" si="281"/>
        <v>1.5</v>
      </c>
      <c r="O1624" s="28">
        <f t="shared" si="282"/>
        <v>27.299999999999997</v>
      </c>
      <c r="P1624" s="12">
        <v>0</v>
      </c>
      <c r="Q1624" s="46">
        <f t="shared" si="283"/>
        <v>0</v>
      </c>
      <c r="R1624" s="15"/>
      <c r="S1624" s="3">
        <f t="shared" si="284"/>
        <v>1.5</v>
      </c>
      <c r="T1624" s="30" t="s">
        <v>2502</v>
      </c>
      <c r="U1624" s="5">
        <f t="shared" si="285"/>
        <v>27.299999999999997</v>
      </c>
      <c r="V1624" s="5">
        <f t="shared" si="286"/>
        <v>0</v>
      </c>
      <c r="W1624" s="5"/>
      <c r="X1624" s="3">
        <v>0.68500000000000005</v>
      </c>
      <c r="Y1624" s="3">
        <f t="shared" si="277"/>
        <v>0.81499999999999995</v>
      </c>
      <c r="Z1624" s="3">
        <f t="shared" si="287"/>
        <v>12.467000000000001</v>
      </c>
      <c r="AA1624">
        <v>685</v>
      </c>
      <c r="AB1624" s="1">
        <f t="shared" si="280"/>
        <v>0.68500000000000005</v>
      </c>
    </row>
    <row r="1625" spans="1:28" customFormat="1" ht="43.2" x14ac:dyDescent="0.3">
      <c r="A1625" s="3">
        <f t="shared" si="288"/>
        <v>1608</v>
      </c>
      <c r="B1625" s="4" t="s">
        <v>1502</v>
      </c>
      <c r="C1625" s="3">
        <v>3</v>
      </c>
      <c r="D1625" s="3" t="s">
        <v>1572</v>
      </c>
      <c r="E1625" s="4" t="s">
        <v>1534</v>
      </c>
      <c r="F1625" s="3" t="s">
        <v>1521</v>
      </c>
      <c r="G1625" s="3" t="s">
        <v>2341</v>
      </c>
      <c r="H1625" s="3" t="s">
        <v>2469</v>
      </c>
      <c r="I1625" s="3" t="s">
        <v>2496</v>
      </c>
      <c r="J1625" s="3">
        <v>21.3</v>
      </c>
      <c r="K1625" s="3">
        <v>1500</v>
      </c>
      <c r="L1625" s="3" t="s">
        <v>25</v>
      </c>
      <c r="M1625" s="3">
        <v>1</v>
      </c>
      <c r="N1625" s="28">
        <f t="shared" si="281"/>
        <v>1.5</v>
      </c>
      <c r="O1625" s="28">
        <f t="shared" si="282"/>
        <v>31.950000000000003</v>
      </c>
      <c r="P1625" s="12">
        <v>0</v>
      </c>
      <c r="Q1625" s="46">
        <f t="shared" si="283"/>
        <v>0</v>
      </c>
      <c r="R1625" s="15"/>
      <c r="S1625" s="3">
        <f t="shared" si="284"/>
        <v>1.5</v>
      </c>
      <c r="T1625" s="30" t="s">
        <v>2502</v>
      </c>
      <c r="U1625" s="29">
        <f t="shared" si="285"/>
        <v>31.950000000000003</v>
      </c>
      <c r="V1625" s="29">
        <f t="shared" si="286"/>
        <v>0</v>
      </c>
      <c r="W1625" s="5"/>
      <c r="X1625" s="3">
        <v>0.45750000000000002</v>
      </c>
      <c r="Y1625" s="3">
        <f t="shared" si="277"/>
        <v>1.0425</v>
      </c>
      <c r="Z1625" s="3">
        <f t="shared" si="287"/>
        <v>9.7447500000000016</v>
      </c>
      <c r="AA1625">
        <v>457.5</v>
      </c>
      <c r="AB1625" s="1">
        <f t="shared" si="280"/>
        <v>0.45750000000000002</v>
      </c>
    </row>
    <row r="1626" spans="1:28" customFormat="1" ht="43.2" x14ac:dyDescent="0.3">
      <c r="A1626" s="3">
        <f t="shared" si="288"/>
        <v>1609</v>
      </c>
      <c r="B1626" s="4" t="s">
        <v>1502</v>
      </c>
      <c r="C1626" s="3">
        <v>3</v>
      </c>
      <c r="D1626" s="3" t="s">
        <v>1572</v>
      </c>
      <c r="E1626" s="4" t="s">
        <v>1535</v>
      </c>
      <c r="F1626" s="3" t="s">
        <v>1521</v>
      </c>
      <c r="G1626" s="3" t="s">
        <v>2341</v>
      </c>
      <c r="H1626" s="3" t="s">
        <v>2469</v>
      </c>
      <c r="I1626" s="3" t="s">
        <v>2496</v>
      </c>
      <c r="J1626" s="3">
        <v>21.3</v>
      </c>
      <c r="K1626" s="3">
        <v>1500</v>
      </c>
      <c r="L1626" s="3" t="s">
        <v>25</v>
      </c>
      <c r="M1626" s="3">
        <v>1</v>
      </c>
      <c r="N1626" s="28">
        <f t="shared" si="281"/>
        <v>1.5</v>
      </c>
      <c r="O1626" s="28">
        <f t="shared" si="282"/>
        <v>31.950000000000003</v>
      </c>
      <c r="P1626" s="12">
        <v>0</v>
      </c>
      <c r="Q1626" s="46">
        <f t="shared" si="283"/>
        <v>0</v>
      </c>
      <c r="R1626" s="15"/>
      <c r="S1626" s="3">
        <f t="shared" si="284"/>
        <v>1.5</v>
      </c>
      <c r="T1626" s="30" t="s">
        <v>2502</v>
      </c>
      <c r="U1626" s="29">
        <f t="shared" si="285"/>
        <v>31.950000000000003</v>
      </c>
      <c r="V1626" s="29">
        <f t="shared" si="286"/>
        <v>0</v>
      </c>
      <c r="W1626" s="5"/>
      <c r="X1626" s="3">
        <v>0.45750000000000002</v>
      </c>
      <c r="Y1626" s="3">
        <f t="shared" si="277"/>
        <v>1.0425</v>
      </c>
      <c r="Z1626" s="3">
        <f t="shared" si="287"/>
        <v>9.7447500000000016</v>
      </c>
      <c r="AA1626">
        <v>457.5</v>
      </c>
      <c r="AB1626" s="1">
        <f t="shared" si="280"/>
        <v>0.45750000000000002</v>
      </c>
    </row>
    <row r="1627" spans="1:28" customFormat="1" ht="43.2" x14ac:dyDescent="0.3">
      <c r="A1627" s="3">
        <f t="shared" si="288"/>
        <v>1610</v>
      </c>
      <c r="B1627" s="4" t="s">
        <v>1502</v>
      </c>
      <c r="C1627" s="3">
        <v>3</v>
      </c>
      <c r="D1627" s="3" t="s">
        <v>1572</v>
      </c>
      <c r="E1627" s="4" t="s">
        <v>1536</v>
      </c>
      <c r="F1627" s="3" t="s">
        <v>32</v>
      </c>
      <c r="G1627" s="3" t="s">
        <v>2340</v>
      </c>
      <c r="H1627" s="3" t="s">
        <v>2468</v>
      </c>
      <c r="I1627" s="3" t="s">
        <v>2496</v>
      </c>
      <c r="J1627" s="3">
        <v>18.2</v>
      </c>
      <c r="K1627" s="3">
        <v>1500</v>
      </c>
      <c r="L1627" s="3" t="s">
        <v>25</v>
      </c>
      <c r="M1627" s="3">
        <v>1</v>
      </c>
      <c r="N1627" s="28">
        <f t="shared" si="281"/>
        <v>1.5</v>
      </c>
      <c r="O1627" s="28">
        <f t="shared" si="282"/>
        <v>27.299999999999997</v>
      </c>
      <c r="P1627" s="12">
        <v>0</v>
      </c>
      <c r="Q1627" s="46">
        <f t="shared" si="283"/>
        <v>0</v>
      </c>
      <c r="R1627" s="15"/>
      <c r="S1627" s="3">
        <f t="shared" si="284"/>
        <v>1.5</v>
      </c>
      <c r="T1627" s="30" t="s">
        <v>2502</v>
      </c>
      <c r="U1627" s="5">
        <f t="shared" si="285"/>
        <v>27.299999999999997</v>
      </c>
      <c r="V1627" s="5">
        <f t="shared" si="286"/>
        <v>0</v>
      </c>
      <c r="W1627" s="5"/>
      <c r="X1627" s="3">
        <v>0.68500000000000005</v>
      </c>
      <c r="Y1627" s="3">
        <f t="shared" si="277"/>
        <v>0.81499999999999995</v>
      </c>
      <c r="Z1627" s="3">
        <f t="shared" si="287"/>
        <v>12.467000000000001</v>
      </c>
      <c r="AA1627">
        <v>685</v>
      </c>
      <c r="AB1627" s="1">
        <f t="shared" si="280"/>
        <v>0.68500000000000005</v>
      </c>
    </row>
    <row r="1628" spans="1:28" customFormat="1" ht="43.2" x14ac:dyDescent="0.3">
      <c r="A1628" s="3">
        <f t="shared" si="288"/>
        <v>1611</v>
      </c>
      <c r="B1628" s="4" t="s">
        <v>1502</v>
      </c>
      <c r="C1628" s="3">
        <v>3</v>
      </c>
      <c r="D1628" s="3" t="s">
        <v>1572</v>
      </c>
      <c r="E1628" s="4" t="s">
        <v>1537</v>
      </c>
      <c r="F1628" s="3" t="s">
        <v>32</v>
      </c>
      <c r="G1628" s="3" t="s">
        <v>2340</v>
      </c>
      <c r="H1628" s="3" t="s">
        <v>2468</v>
      </c>
      <c r="I1628" s="3" t="s">
        <v>2496</v>
      </c>
      <c r="J1628" s="3">
        <v>18.2</v>
      </c>
      <c r="K1628" s="3">
        <v>1500</v>
      </c>
      <c r="L1628" s="3" t="s">
        <v>25</v>
      </c>
      <c r="M1628" s="3">
        <v>1</v>
      </c>
      <c r="N1628" s="28">
        <f t="shared" si="281"/>
        <v>1.5</v>
      </c>
      <c r="O1628" s="28">
        <f t="shared" si="282"/>
        <v>27.299999999999997</v>
      </c>
      <c r="P1628" s="12">
        <v>0</v>
      </c>
      <c r="Q1628" s="46">
        <f t="shared" si="283"/>
        <v>0</v>
      </c>
      <c r="R1628" s="15"/>
      <c r="S1628" s="3">
        <f t="shared" si="284"/>
        <v>1.5</v>
      </c>
      <c r="T1628" s="30" t="s">
        <v>2502</v>
      </c>
      <c r="U1628" s="5">
        <f t="shared" si="285"/>
        <v>27.299999999999997</v>
      </c>
      <c r="V1628" s="5">
        <f t="shared" si="286"/>
        <v>0</v>
      </c>
      <c r="W1628" s="5"/>
      <c r="X1628" s="3">
        <v>0.68500000000000005</v>
      </c>
      <c r="Y1628" s="3">
        <f t="shared" si="277"/>
        <v>0.81499999999999995</v>
      </c>
      <c r="Z1628" s="3">
        <f t="shared" si="287"/>
        <v>12.467000000000001</v>
      </c>
      <c r="AA1628">
        <v>685</v>
      </c>
      <c r="AB1628" s="1">
        <f t="shared" si="280"/>
        <v>0.68500000000000005</v>
      </c>
    </row>
    <row r="1629" spans="1:28" customFormat="1" ht="43.2" x14ac:dyDescent="0.3">
      <c r="A1629" s="3">
        <f t="shared" si="288"/>
        <v>1612</v>
      </c>
      <c r="B1629" s="4" t="s">
        <v>1502</v>
      </c>
      <c r="C1629" s="3">
        <v>3</v>
      </c>
      <c r="D1629" s="3" t="s">
        <v>1572</v>
      </c>
      <c r="E1629" s="4" t="s">
        <v>1538</v>
      </c>
      <c r="F1629" s="3" t="s">
        <v>1521</v>
      </c>
      <c r="G1629" s="3" t="s">
        <v>2341</v>
      </c>
      <c r="H1629" s="3" t="s">
        <v>2469</v>
      </c>
      <c r="I1629" s="3" t="s">
        <v>2496</v>
      </c>
      <c r="J1629" s="3">
        <v>21.3</v>
      </c>
      <c r="K1629" s="3">
        <v>1500</v>
      </c>
      <c r="L1629" s="3" t="s">
        <v>25</v>
      </c>
      <c r="M1629" s="3">
        <v>1</v>
      </c>
      <c r="N1629" s="28">
        <f>(K1629/1000)*M1629</f>
        <v>1.5</v>
      </c>
      <c r="O1629" s="28">
        <f>N1629*J1629</f>
        <v>31.950000000000003</v>
      </c>
      <c r="P1629" s="12">
        <v>0</v>
      </c>
      <c r="Q1629" s="46">
        <f t="shared" si="283"/>
        <v>0</v>
      </c>
      <c r="R1629" s="15"/>
      <c r="S1629" s="3">
        <f t="shared" si="284"/>
        <v>1.5</v>
      </c>
      <c r="T1629" s="30" t="s">
        <v>2502</v>
      </c>
      <c r="U1629" s="29">
        <f t="shared" si="285"/>
        <v>31.950000000000003</v>
      </c>
      <c r="V1629" s="29">
        <f t="shared" si="286"/>
        <v>0</v>
      </c>
      <c r="W1629" s="5"/>
      <c r="X1629" s="3">
        <v>0.45750000000000002</v>
      </c>
      <c r="Y1629" s="3">
        <f t="shared" si="277"/>
        <v>1.0425</v>
      </c>
      <c r="Z1629" s="3">
        <f t="shared" si="287"/>
        <v>9.7447500000000016</v>
      </c>
      <c r="AA1629">
        <v>457.5</v>
      </c>
      <c r="AB1629" s="1">
        <f t="shared" si="280"/>
        <v>0.45750000000000002</v>
      </c>
    </row>
    <row r="1630" spans="1:28" customFormat="1" ht="43.2" x14ac:dyDescent="0.3">
      <c r="A1630" s="3">
        <f t="shared" si="288"/>
        <v>1613</v>
      </c>
      <c r="B1630" s="4" t="s">
        <v>1502</v>
      </c>
      <c r="C1630" s="3">
        <v>3</v>
      </c>
      <c r="D1630" s="3" t="s">
        <v>1568</v>
      </c>
      <c r="E1630" s="4" t="s">
        <v>1556</v>
      </c>
      <c r="F1630" s="3" t="s">
        <v>32</v>
      </c>
      <c r="G1630" s="3" t="s">
        <v>2340</v>
      </c>
      <c r="H1630" s="3" t="s">
        <v>2468</v>
      </c>
      <c r="I1630" s="3" t="s">
        <v>2496</v>
      </c>
      <c r="J1630" s="3">
        <v>18.2</v>
      </c>
      <c r="K1630" s="3">
        <v>1000</v>
      </c>
      <c r="L1630" s="3" t="s">
        <v>25</v>
      </c>
      <c r="M1630" s="3">
        <v>1</v>
      </c>
      <c r="N1630" s="28">
        <f t="shared" ref="N1630:N1664" si="289">(K1630/1000)*M1630</f>
        <v>1</v>
      </c>
      <c r="O1630" s="28">
        <f t="shared" ref="O1630:O1664" si="290">N1630*J1630</f>
        <v>18.2</v>
      </c>
      <c r="P1630" s="12">
        <v>0</v>
      </c>
      <c r="Q1630" s="46">
        <f t="shared" si="283"/>
        <v>0</v>
      </c>
      <c r="R1630" s="15"/>
      <c r="S1630" s="3">
        <f t="shared" si="284"/>
        <v>1</v>
      </c>
      <c r="T1630" s="30" t="s">
        <v>2502</v>
      </c>
      <c r="U1630" s="5">
        <f t="shared" si="285"/>
        <v>18.2</v>
      </c>
      <c r="V1630" s="5">
        <f t="shared" si="286"/>
        <v>0</v>
      </c>
      <c r="W1630" s="5"/>
      <c r="X1630" s="3">
        <v>0.45750000000000002</v>
      </c>
      <c r="Y1630" s="3">
        <f t="shared" si="277"/>
        <v>0.54249999999999998</v>
      </c>
      <c r="Z1630" s="3">
        <f t="shared" si="287"/>
        <v>8.3264999999999993</v>
      </c>
      <c r="AA1630">
        <v>457.5</v>
      </c>
      <c r="AB1630" s="1">
        <f t="shared" si="280"/>
        <v>0.45750000000000002</v>
      </c>
    </row>
    <row r="1631" spans="1:28" customFormat="1" ht="43.2" x14ac:dyDescent="0.3">
      <c r="A1631" s="3">
        <f t="shared" si="288"/>
        <v>1614</v>
      </c>
      <c r="B1631" s="4" t="s">
        <v>1502</v>
      </c>
      <c r="C1631" s="3">
        <v>3</v>
      </c>
      <c r="D1631" s="3" t="s">
        <v>1568</v>
      </c>
      <c r="E1631" s="4" t="s">
        <v>1557</v>
      </c>
      <c r="F1631" s="3" t="s">
        <v>32</v>
      </c>
      <c r="G1631" s="3" t="s">
        <v>2340</v>
      </c>
      <c r="H1631" s="3" t="s">
        <v>2468</v>
      </c>
      <c r="I1631" s="3" t="s">
        <v>2496</v>
      </c>
      <c r="J1631" s="3">
        <v>18.2</v>
      </c>
      <c r="K1631" s="3">
        <v>1000</v>
      </c>
      <c r="L1631" s="3" t="s">
        <v>25</v>
      </c>
      <c r="M1631" s="3">
        <v>1</v>
      </c>
      <c r="N1631" s="28">
        <f t="shared" si="289"/>
        <v>1</v>
      </c>
      <c r="O1631" s="28">
        <f t="shared" si="290"/>
        <v>18.2</v>
      </c>
      <c r="P1631" s="12">
        <v>0</v>
      </c>
      <c r="Q1631" s="46">
        <f t="shared" si="283"/>
        <v>0</v>
      </c>
      <c r="R1631" s="15"/>
      <c r="S1631" s="3">
        <f t="shared" si="284"/>
        <v>1</v>
      </c>
      <c r="T1631" s="30" t="s">
        <v>2502</v>
      </c>
      <c r="U1631" s="5">
        <f t="shared" si="285"/>
        <v>18.2</v>
      </c>
      <c r="V1631" s="5">
        <f t="shared" si="286"/>
        <v>0</v>
      </c>
      <c r="W1631" s="5"/>
      <c r="X1631" s="3">
        <v>0.68500000000000005</v>
      </c>
      <c r="Y1631" s="3">
        <f t="shared" si="277"/>
        <v>0.31499999999999995</v>
      </c>
      <c r="Z1631" s="3">
        <f t="shared" si="287"/>
        <v>12.467000000000001</v>
      </c>
      <c r="AA1631">
        <v>685</v>
      </c>
      <c r="AB1631" s="1">
        <f t="shared" si="280"/>
        <v>0.68500000000000005</v>
      </c>
    </row>
    <row r="1632" spans="1:28" customFormat="1" ht="43.2" x14ac:dyDescent="0.3">
      <c r="A1632" s="3">
        <f t="shared" si="288"/>
        <v>1615</v>
      </c>
      <c r="B1632" s="4" t="s">
        <v>1502</v>
      </c>
      <c r="C1632" s="3">
        <v>3</v>
      </c>
      <c r="D1632" s="3" t="s">
        <v>1571</v>
      </c>
      <c r="E1632" s="4" t="s">
        <v>1543</v>
      </c>
      <c r="F1632" s="3" t="s">
        <v>7</v>
      </c>
      <c r="G1632" s="3"/>
      <c r="H1632" s="3"/>
      <c r="I1632" s="3" t="s">
        <v>2496</v>
      </c>
      <c r="J1632" s="3">
        <v>13.32</v>
      </c>
      <c r="K1632" s="3">
        <v>2300</v>
      </c>
      <c r="L1632" s="3" t="s">
        <v>25</v>
      </c>
      <c r="M1632" s="3">
        <v>1</v>
      </c>
      <c r="N1632" s="28">
        <f t="shared" si="289"/>
        <v>2.2999999999999998</v>
      </c>
      <c r="O1632" s="40">
        <f t="shared" si="290"/>
        <v>30.635999999999999</v>
      </c>
      <c r="P1632" s="12">
        <v>0</v>
      </c>
      <c r="Q1632" s="46">
        <f t="shared" si="283"/>
        <v>0</v>
      </c>
      <c r="R1632" s="15"/>
      <c r="S1632" s="3">
        <f t="shared" si="284"/>
        <v>2.2999999999999998</v>
      </c>
      <c r="T1632" s="30" t="s">
        <v>2502</v>
      </c>
      <c r="U1632" s="41">
        <f t="shared" si="285"/>
        <v>30.635999999999999</v>
      </c>
      <c r="V1632" s="41">
        <f t="shared" si="286"/>
        <v>0</v>
      </c>
      <c r="W1632" s="5"/>
      <c r="X1632" s="3">
        <v>0.68500000000000005</v>
      </c>
      <c r="Y1632" s="3">
        <f t="shared" si="277"/>
        <v>1.6149999999999998</v>
      </c>
      <c r="Z1632" s="3">
        <f t="shared" si="287"/>
        <v>9.1242000000000001</v>
      </c>
      <c r="AA1632">
        <v>685</v>
      </c>
      <c r="AB1632" s="1">
        <f t="shared" si="280"/>
        <v>0.68500000000000005</v>
      </c>
    </row>
    <row r="1633" spans="1:28" customFormat="1" ht="43.2" x14ac:dyDescent="0.3">
      <c r="A1633" s="3">
        <f t="shared" si="288"/>
        <v>1616</v>
      </c>
      <c r="B1633" s="4" t="s">
        <v>1502</v>
      </c>
      <c r="C1633" s="3">
        <v>3</v>
      </c>
      <c r="D1633" s="3" t="s">
        <v>1571</v>
      </c>
      <c r="E1633" s="4" t="s">
        <v>1544</v>
      </c>
      <c r="F1633" s="3" t="s">
        <v>7</v>
      </c>
      <c r="G1633" s="3"/>
      <c r="H1633" s="3"/>
      <c r="I1633" s="3" t="s">
        <v>2496</v>
      </c>
      <c r="J1633" s="3">
        <v>13.32</v>
      </c>
      <c r="K1633" s="3">
        <v>2300</v>
      </c>
      <c r="L1633" s="3" t="s">
        <v>25</v>
      </c>
      <c r="M1633" s="3">
        <v>1</v>
      </c>
      <c r="N1633" s="28">
        <f t="shared" si="289"/>
        <v>2.2999999999999998</v>
      </c>
      <c r="O1633" s="40">
        <f t="shared" si="290"/>
        <v>30.635999999999999</v>
      </c>
      <c r="P1633" s="12">
        <v>0</v>
      </c>
      <c r="Q1633" s="46">
        <f t="shared" si="283"/>
        <v>0</v>
      </c>
      <c r="R1633" s="15"/>
      <c r="S1633" s="3">
        <f t="shared" si="284"/>
        <v>2.2999999999999998</v>
      </c>
      <c r="T1633" s="30" t="s">
        <v>2502</v>
      </c>
      <c r="U1633" s="41">
        <f t="shared" si="285"/>
        <v>30.635999999999999</v>
      </c>
      <c r="V1633" s="41">
        <f t="shared" si="286"/>
        <v>0</v>
      </c>
      <c r="W1633" s="5"/>
      <c r="X1633" s="3">
        <v>0.45750000000000002</v>
      </c>
      <c r="Y1633" s="3">
        <f t="shared" si="277"/>
        <v>1.8424999999999998</v>
      </c>
      <c r="Z1633" s="3">
        <f t="shared" si="287"/>
        <v>6.0939000000000005</v>
      </c>
      <c r="AA1633">
        <v>457.5</v>
      </c>
      <c r="AB1633" s="1">
        <f t="shared" si="280"/>
        <v>0.45750000000000002</v>
      </c>
    </row>
    <row r="1634" spans="1:28" customFormat="1" ht="43.2" x14ac:dyDescent="0.3">
      <c r="A1634" s="3">
        <f t="shared" si="288"/>
        <v>1617</v>
      </c>
      <c r="B1634" s="4" t="s">
        <v>1502</v>
      </c>
      <c r="C1634" s="3">
        <v>3</v>
      </c>
      <c r="D1634" s="3" t="s">
        <v>1571</v>
      </c>
      <c r="E1634" s="4" t="s">
        <v>1545</v>
      </c>
      <c r="F1634" s="3" t="s">
        <v>7</v>
      </c>
      <c r="G1634" s="3"/>
      <c r="H1634" s="3"/>
      <c r="I1634" s="3" t="s">
        <v>2496</v>
      </c>
      <c r="J1634" s="3">
        <v>13.32</v>
      </c>
      <c r="K1634" s="3">
        <v>2300</v>
      </c>
      <c r="L1634" s="3" t="s">
        <v>25</v>
      </c>
      <c r="M1634" s="3">
        <v>1</v>
      </c>
      <c r="N1634" s="28">
        <f t="shared" si="289"/>
        <v>2.2999999999999998</v>
      </c>
      <c r="O1634" s="40">
        <f t="shared" si="290"/>
        <v>30.635999999999999</v>
      </c>
      <c r="P1634" s="12">
        <v>0</v>
      </c>
      <c r="Q1634" s="46">
        <f t="shared" si="283"/>
        <v>0</v>
      </c>
      <c r="R1634" s="15"/>
      <c r="S1634" s="3">
        <f t="shared" si="284"/>
        <v>2.2999999999999998</v>
      </c>
      <c r="T1634" s="30" t="s">
        <v>2502</v>
      </c>
      <c r="U1634" s="41">
        <f t="shared" si="285"/>
        <v>30.635999999999999</v>
      </c>
      <c r="V1634" s="41">
        <f t="shared" si="286"/>
        <v>0</v>
      </c>
      <c r="W1634" s="5"/>
      <c r="X1634" s="3">
        <v>0.45750000000000002</v>
      </c>
      <c r="Y1634" s="3">
        <f t="shared" si="277"/>
        <v>1.8424999999999998</v>
      </c>
      <c r="Z1634" s="3">
        <f t="shared" si="287"/>
        <v>6.0939000000000005</v>
      </c>
      <c r="AA1634">
        <v>457.5</v>
      </c>
      <c r="AB1634" s="1">
        <f t="shared" si="280"/>
        <v>0.45750000000000002</v>
      </c>
    </row>
    <row r="1635" spans="1:28" customFormat="1" ht="43.2" x14ac:dyDescent="0.3">
      <c r="A1635" s="3">
        <f t="shared" si="288"/>
        <v>1618</v>
      </c>
      <c r="B1635" s="4" t="s">
        <v>1502</v>
      </c>
      <c r="C1635" s="3">
        <v>3</v>
      </c>
      <c r="D1635" s="3" t="s">
        <v>1571</v>
      </c>
      <c r="E1635" s="4" t="s">
        <v>1541</v>
      </c>
      <c r="F1635" s="3" t="s">
        <v>7</v>
      </c>
      <c r="G1635" s="3"/>
      <c r="H1635" s="3"/>
      <c r="I1635" s="3" t="s">
        <v>2496</v>
      </c>
      <c r="J1635" s="3">
        <v>13.32</v>
      </c>
      <c r="K1635" s="3">
        <v>2200</v>
      </c>
      <c r="L1635" s="3" t="s">
        <v>25</v>
      </c>
      <c r="M1635" s="3">
        <v>1</v>
      </c>
      <c r="N1635" s="28">
        <f t="shared" si="289"/>
        <v>2.2000000000000002</v>
      </c>
      <c r="O1635" s="40">
        <f t="shared" si="290"/>
        <v>29.304000000000002</v>
      </c>
      <c r="P1635" s="12">
        <v>0</v>
      </c>
      <c r="Q1635" s="46">
        <f t="shared" si="283"/>
        <v>0</v>
      </c>
      <c r="R1635" s="15"/>
      <c r="S1635" s="3">
        <f t="shared" si="284"/>
        <v>2.2000000000000002</v>
      </c>
      <c r="T1635" s="30" t="s">
        <v>2502</v>
      </c>
      <c r="U1635" s="41">
        <f t="shared" si="285"/>
        <v>29.304000000000002</v>
      </c>
      <c r="V1635" s="41">
        <f t="shared" si="286"/>
        <v>0</v>
      </c>
      <c r="W1635" s="5"/>
      <c r="X1635" s="3">
        <v>0.68500000000000005</v>
      </c>
      <c r="Y1635" s="3">
        <f t="shared" si="277"/>
        <v>1.5150000000000001</v>
      </c>
      <c r="Z1635" s="3">
        <f t="shared" si="287"/>
        <v>9.1242000000000001</v>
      </c>
      <c r="AA1635">
        <v>685</v>
      </c>
      <c r="AB1635" s="1">
        <f t="shared" si="280"/>
        <v>0.68500000000000005</v>
      </c>
    </row>
    <row r="1636" spans="1:28" customFormat="1" ht="43.2" x14ac:dyDescent="0.3">
      <c r="A1636" s="3">
        <f t="shared" si="288"/>
        <v>1619</v>
      </c>
      <c r="B1636" s="4" t="s">
        <v>1502</v>
      </c>
      <c r="C1636" s="3">
        <v>3</v>
      </c>
      <c r="D1636" s="3" t="s">
        <v>1571</v>
      </c>
      <c r="E1636" s="4" t="s">
        <v>1542</v>
      </c>
      <c r="F1636" s="3" t="s">
        <v>7</v>
      </c>
      <c r="G1636" s="3"/>
      <c r="H1636" s="3"/>
      <c r="I1636" s="3" t="s">
        <v>2496</v>
      </c>
      <c r="J1636" s="3">
        <v>13.32</v>
      </c>
      <c r="K1636" s="3">
        <v>2200</v>
      </c>
      <c r="L1636" s="3" t="s">
        <v>25</v>
      </c>
      <c r="M1636" s="3">
        <v>1</v>
      </c>
      <c r="N1636" s="28">
        <f t="shared" si="289"/>
        <v>2.2000000000000002</v>
      </c>
      <c r="O1636" s="40">
        <f t="shared" si="290"/>
        <v>29.304000000000002</v>
      </c>
      <c r="P1636" s="12">
        <v>0</v>
      </c>
      <c r="Q1636" s="46">
        <f t="shared" si="283"/>
        <v>0</v>
      </c>
      <c r="R1636" s="15"/>
      <c r="S1636" s="3">
        <f t="shared" si="284"/>
        <v>2.2000000000000002</v>
      </c>
      <c r="T1636" s="30" t="s">
        <v>2502</v>
      </c>
      <c r="U1636" s="41">
        <f t="shared" si="285"/>
        <v>29.304000000000002</v>
      </c>
      <c r="V1636" s="41">
        <f t="shared" si="286"/>
        <v>0</v>
      </c>
      <c r="W1636" s="5"/>
      <c r="X1636" s="3">
        <v>0.68500000000000005</v>
      </c>
      <c r="Y1636" s="3">
        <f t="shared" si="277"/>
        <v>1.5150000000000001</v>
      </c>
      <c r="Z1636" s="3">
        <f t="shared" si="287"/>
        <v>9.1242000000000001</v>
      </c>
      <c r="AA1636">
        <v>685</v>
      </c>
      <c r="AB1636" s="1">
        <f t="shared" si="280"/>
        <v>0.68500000000000005</v>
      </c>
    </row>
    <row r="1637" spans="1:28" customFormat="1" ht="43.2" x14ac:dyDescent="0.3">
      <c r="A1637" s="3">
        <f t="shared" si="288"/>
        <v>1620</v>
      </c>
      <c r="B1637" s="4" t="s">
        <v>1502</v>
      </c>
      <c r="C1637" s="3">
        <v>3</v>
      </c>
      <c r="D1637" s="3" t="s">
        <v>1571</v>
      </c>
      <c r="E1637" s="4" t="s">
        <v>1549</v>
      </c>
      <c r="F1637" s="3" t="s">
        <v>7</v>
      </c>
      <c r="G1637" s="3"/>
      <c r="H1637" s="3"/>
      <c r="I1637" s="3" t="s">
        <v>2496</v>
      </c>
      <c r="J1637" s="3">
        <v>13.32</v>
      </c>
      <c r="K1637" s="3">
        <v>2300</v>
      </c>
      <c r="L1637" s="3" t="s">
        <v>25</v>
      </c>
      <c r="M1637" s="3">
        <v>1</v>
      </c>
      <c r="N1637" s="28">
        <f t="shared" si="289"/>
        <v>2.2999999999999998</v>
      </c>
      <c r="O1637" s="40">
        <f t="shared" si="290"/>
        <v>30.635999999999999</v>
      </c>
      <c r="P1637" s="12">
        <v>0</v>
      </c>
      <c r="Q1637" s="46">
        <f t="shared" si="283"/>
        <v>0</v>
      </c>
      <c r="R1637" s="15"/>
      <c r="S1637" s="3">
        <f t="shared" si="284"/>
        <v>2.2999999999999998</v>
      </c>
      <c r="T1637" s="30" t="s">
        <v>2502</v>
      </c>
      <c r="U1637" s="41">
        <f t="shared" si="285"/>
        <v>30.635999999999999</v>
      </c>
      <c r="V1637" s="41">
        <f t="shared" si="286"/>
        <v>0</v>
      </c>
      <c r="W1637" s="5"/>
      <c r="X1637" s="3">
        <v>0.45750000000000002</v>
      </c>
      <c r="Y1637" s="3">
        <f t="shared" si="277"/>
        <v>1.8424999999999998</v>
      </c>
      <c r="Z1637" s="3">
        <f t="shared" si="287"/>
        <v>6.0939000000000005</v>
      </c>
      <c r="AA1637">
        <v>457.5</v>
      </c>
      <c r="AB1637" s="1">
        <f t="shared" si="280"/>
        <v>0.45750000000000002</v>
      </c>
    </row>
    <row r="1638" spans="1:28" customFormat="1" ht="43.2" x14ac:dyDescent="0.3">
      <c r="A1638" s="3">
        <f t="shared" si="288"/>
        <v>1621</v>
      </c>
      <c r="B1638" s="4" t="s">
        <v>1502</v>
      </c>
      <c r="C1638" s="3">
        <v>3</v>
      </c>
      <c r="D1638" s="3" t="s">
        <v>1571</v>
      </c>
      <c r="E1638" s="4" t="s">
        <v>1548</v>
      </c>
      <c r="F1638" s="3" t="s">
        <v>7</v>
      </c>
      <c r="G1638" s="3"/>
      <c r="H1638" s="3"/>
      <c r="I1638" s="3" t="s">
        <v>2496</v>
      </c>
      <c r="J1638" s="3">
        <v>13.32</v>
      </c>
      <c r="K1638" s="3">
        <v>2300</v>
      </c>
      <c r="L1638" s="3" t="s">
        <v>25</v>
      </c>
      <c r="M1638" s="3">
        <v>1</v>
      </c>
      <c r="N1638" s="28">
        <f t="shared" si="289"/>
        <v>2.2999999999999998</v>
      </c>
      <c r="O1638" s="40">
        <f t="shared" si="290"/>
        <v>30.635999999999999</v>
      </c>
      <c r="P1638" s="12">
        <v>0</v>
      </c>
      <c r="Q1638" s="46">
        <f t="shared" si="283"/>
        <v>0</v>
      </c>
      <c r="R1638" s="15"/>
      <c r="S1638" s="3">
        <f t="shared" si="284"/>
        <v>2.2999999999999998</v>
      </c>
      <c r="T1638" s="30" t="s">
        <v>2502</v>
      </c>
      <c r="U1638" s="41">
        <f t="shared" si="285"/>
        <v>30.635999999999999</v>
      </c>
      <c r="V1638" s="41">
        <f t="shared" si="286"/>
        <v>0</v>
      </c>
      <c r="W1638" s="5"/>
      <c r="X1638" s="3">
        <v>0.45750000000000002</v>
      </c>
      <c r="Y1638" s="3">
        <f t="shared" si="277"/>
        <v>1.8424999999999998</v>
      </c>
      <c r="Z1638" s="3">
        <f t="shared" si="287"/>
        <v>6.0939000000000005</v>
      </c>
      <c r="AA1638">
        <v>457.5</v>
      </c>
      <c r="AB1638" s="1">
        <f t="shared" si="280"/>
        <v>0.45750000000000002</v>
      </c>
    </row>
    <row r="1639" spans="1:28" customFormat="1" ht="43.2" x14ac:dyDescent="0.3">
      <c r="A1639" s="3">
        <f t="shared" si="288"/>
        <v>1622</v>
      </c>
      <c r="B1639" s="4" t="s">
        <v>1502</v>
      </c>
      <c r="C1639" s="3">
        <v>3</v>
      </c>
      <c r="D1639" s="3" t="s">
        <v>1571</v>
      </c>
      <c r="E1639" s="4" t="s">
        <v>1547</v>
      </c>
      <c r="F1639" s="3" t="s">
        <v>7</v>
      </c>
      <c r="G1639" s="3"/>
      <c r="H1639" s="3"/>
      <c r="I1639" s="3" t="s">
        <v>2496</v>
      </c>
      <c r="J1639" s="3">
        <v>13.32</v>
      </c>
      <c r="K1639" s="3">
        <v>2300</v>
      </c>
      <c r="L1639" s="3" t="s">
        <v>25</v>
      </c>
      <c r="M1639" s="3">
        <v>1</v>
      </c>
      <c r="N1639" s="28">
        <f t="shared" si="289"/>
        <v>2.2999999999999998</v>
      </c>
      <c r="O1639" s="40">
        <f t="shared" si="290"/>
        <v>30.635999999999999</v>
      </c>
      <c r="P1639" s="12">
        <v>0</v>
      </c>
      <c r="Q1639" s="46">
        <f t="shared" si="283"/>
        <v>0</v>
      </c>
      <c r="R1639" s="15"/>
      <c r="S1639" s="3">
        <f t="shared" si="284"/>
        <v>2.2999999999999998</v>
      </c>
      <c r="T1639" s="30" t="s">
        <v>2502</v>
      </c>
      <c r="U1639" s="41">
        <f t="shared" si="285"/>
        <v>30.635999999999999</v>
      </c>
      <c r="V1639" s="41">
        <f t="shared" si="286"/>
        <v>0</v>
      </c>
      <c r="W1639" s="5"/>
      <c r="X1639" s="3">
        <v>0.68500000000000005</v>
      </c>
      <c r="Y1639" s="3">
        <f t="shared" si="277"/>
        <v>1.6149999999999998</v>
      </c>
      <c r="Z1639" s="3">
        <f t="shared" si="287"/>
        <v>9.1242000000000001</v>
      </c>
      <c r="AA1639">
        <v>685</v>
      </c>
      <c r="AB1639" s="1">
        <f t="shared" si="280"/>
        <v>0.68500000000000005</v>
      </c>
    </row>
    <row r="1640" spans="1:28" customFormat="1" ht="43.2" x14ac:dyDescent="0.3">
      <c r="A1640" s="3">
        <f t="shared" si="288"/>
        <v>1623</v>
      </c>
      <c r="B1640" s="4" t="s">
        <v>1502</v>
      </c>
      <c r="C1640" s="3">
        <v>3</v>
      </c>
      <c r="D1640" s="3" t="s">
        <v>1571</v>
      </c>
      <c r="E1640" s="4" t="s">
        <v>1546</v>
      </c>
      <c r="F1640" s="3" t="s">
        <v>7</v>
      </c>
      <c r="G1640" s="3"/>
      <c r="H1640" s="3"/>
      <c r="I1640" s="3" t="s">
        <v>2496</v>
      </c>
      <c r="J1640" s="3">
        <v>13.32</v>
      </c>
      <c r="K1640" s="3">
        <v>2300</v>
      </c>
      <c r="L1640" s="3" t="s">
        <v>25</v>
      </c>
      <c r="M1640" s="3">
        <v>1</v>
      </c>
      <c r="N1640" s="28">
        <f t="shared" si="289"/>
        <v>2.2999999999999998</v>
      </c>
      <c r="O1640" s="40">
        <f t="shared" si="290"/>
        <v>30.635999999999999</v>
      </c>
      <c r="P1640" s="12">
        <v>0</v>
      </c>
      <c r="Q1640" s="46">
        <f t="shared" si="283"/>
        <v>0</v>
      </c>
      <c r="R1640" s="15"/>
      <c r="S1640" s="3">
        <f t="shared" si="284"/>
        <v>2.2999999999999998</v>
      </c>
      <c r="T1640" s="30" t="s">
        <v>2502</v>
      </c>
      <c r="U1640" s="41">
        <f t="shared" si="285"/>
        <v>30.635999999999999</v>
      </c>
      <c r="V1640" s="41">
        <f t="shared" si="286"/>
        <v>0</v>
      </c>
      <c r="W1640" s="5"/>
      <c r="X1640" s="3">
        <v>0.68500000000000005</v>
      </c>
      <c r="Y1640" s="3">
        <f t="shared" si="277"/>
        <v>1.6149999999999998</v>
      </c>
      <c r="Z1640" s="3">
        <f t="shared" si="287"/>
        <v>9.1242000000000001</v>
      </c>
      <c r="AA1640">
        <v>685</v>
      </c>
      <c r="AB1640" s="1">
        <f t="shared" si="280"/>
        <v>0.68500000000000005</v>
      </c>
    </row>
    <row r="1641" spans="1:28" customFormat="1" ht="43.2" x14ac:dyDescent="0.3">
      <c r="A1641" s="3">
        <f t="shared" si="288"/>
        <v>1624</v>
      </c>
      <c r="B1641" s="4" t="s">
        <v>1502</v>
      </c>
      <c r="C1641" s="3">
        <v>3</v>
      </c>
      <c r="D1641" s="3" t="s">
        <v>1571</v>
      </c>
      <c r="E1641" s="4" t="s">
        <v>1550</v>
      </c>
      <c r="F1641" s="3" t="s">
        <v>7</v>
      </c>
      <c r="G1641" s="3"/>
      <c r="H1641" s="3"/>
      <c r="I1641" s="3" t="s">
        <v>2496</v>
      </c>
      <c r="J1641" s="3">
        <v>13.32</v>
      </c>
      <c r="K1641" s="3">
        <v>2300</v>
      </c>
      <c r="L1641" s="3" t="s">
        <v>25</v>
      </c>
      <c r="M1641" s="3">
        <v>1</v>
      </c>
      <c r="N1641" s="28">
        <f t="shared" si="289"/>
        <v>2.2999999999999998</v>
      </c>
      <c r="O1641" s="40">
        <f t="shared" si="290"/>
        <v>30.635999999999999</v>
      </c>
      <c r="P1641" s="12">
        <v>0</v>
      </c>
      <c r="Q1641" s="46">
        <f t="shared" si="283"/>
        <v>0</v>
      </c>
      <c r="R1641" s="15"/>
      <c r="S1641" s="3">
        <f t="shared" si="284"/>
        <v>2.2999999999999998</v>
      </c>
      <c r="T1641" s="30" t="s">
        <v>2502</v>
      </c>
      <c r="U1641" s="41">
        <f t="shared" si="285"/>
        <v>30.635999999999999</v>
      </c>
      <c r="V1641" s="41">
        <f t="shared" si="286"/>
        <v>0</v>
      </c>
      <c r="W1641" s="5"/>
      <c r="X1641" s="3">
        <v>0.45750000000000002</v>
      </c>
      <c r="Y1641" s="3">
        <f t="shared" si="277"/>
        <v>1.8424999999999998</v>
      </c>
      <c r="Z1641" s="3">
        <f t="shared" si="287"/>
        <v>6.0939000000000005</v>
      </c>
      <c r="AA1641">
        <v>457.5</v>
      </c>
      <c r="AB1641" s="1">
        <f t="shared" si="280"/>
        <v>0.45750000000000002</v>
      </c>
    </row>
    <row r="1642" spans="1:28" customFormat="1" ht="43.2" x14ac:dyDescent="0.3">
      <c r="A1642" s="3">
        <f t="shared" si="288"/>
        <v>1625</v>
      </c>
      <c r="B1642" s="4" t="s">
        <v>1502</v>
      </c>
      <c r="C1642" s="3">
        <v>3</v>
      </c>
      <c r="D1642" s="3" t="s">
        <v>1571</v>
      </c>
      <c r="E1642" s="4" t="s">
        <v>1551</v>
      </c>
      <c r="F1642" s="3" t="s">
        <v>7</v>
      </c>
      <c r="G1642" s="3"/>
      <c r="H1642" s="3"/>
      <c r="I1642" s="3" t="s">
        <v>2496</v>
      </c>
      <c r="J1642" s="3">
        <v>13.32</v>
      </c>
      <c r="K1642" s="3">
        <v>2300</v>
      </c>
      <c r="L1642" s="3" t="s">
        <v>25</v>
      </c>
      <c r="M1642" s="3">
        <v>1</v>
      </c>
      <c r="N1642" s="28">
        <f t="shared" si="289"/>
        <v>2.2999999999999998</v>
      </c>
      <c r="O1642" s="40">
        <f t="shared" si="290"/>
        <v>30.635999999999999</v>
      </c>
      <c r="P1642" s="12">
        <v>0</v>
      </c>
      <c r="Q1642" s="46">
        <f t="shared" si="283"/>
        <v>0</v>
      </c>
      <c r="R1642" s="15"/>
      <c r="S1642" s="3">
        <f t="shared" si="284"/>
        <v>2.2999999999999998</v>
      </c>
      <c r="T1642" s="30" t="s">
        <v>2502</v>
      </c>
      <c r="U1642" s="41">
        <f t="shared" si="285"/>
        <v>30.635999999999999</v>
      </c>
      <c r="V1642" s="41">
        <f t="shared" si="286"/>
        <v>0</v>
      </c>
      <c r="W1642" s="5"/>
      <c r="X1642" s="3">
        <v>0.45750000000000002</v>
      </c>
      <c r="Y1642" s="3">
        <f t="shared" si="277"/>
        <v>1.8424999999999998</v>
      </c>
      <c r="Z1642" s="3">
        <f t="shared" si="287"/>
        <v>6.0939000000000005</v>
      </c>
      <c r="AA1642">
        <v>457.5</v>
      </c>
      <c r="AB1642" s="1">
        <f t="shared" si="280"/>
        <v>0.45750000000000002</v>
      </c>
    </row>
    <row r="1643" spans="1:28" customFormat="1" ht="43.2" x14ac:dyDescent="0.3">
      <c r="A1643" s="3">
        <f t="shared" si="288"/>
        <v>1626</v>
      </c>
      <c r="B1643" s="4" t="s">
        <v>1502</v>
      </c>
      <c r="C1643" s="3">
        <v>3</v>
      </c>
      <c r="D1643" s="3" t="s">
        <v>1571</v>
      </c>
      <c r="E1643" s="4" t="s">
        <v>1552</v>
      </c>
      <c r="F1643" s="3" t="s">
        <v>7</v>
      </c>
      <c r="G1643" s="3"/>
      <c r="H1643" s="3"/>
      <c r="I1643" s="3" t="s">
        <v>2496</v>
      </c>
      <c r="J1643" s="3">
        <v>13.32</v>
      </c>
      <c r="K1643" s="3">
        <v>2300</v>
      </c>
      <c r="L1643" s="3" t="s">
        <v>25</v>
      </c>
      <c r="M1643" s="3">
        <v>1</v>
      </c>
      <c r="N1643" s="28">
        <f t="shared" si="289"/>
        <v>2.2999999999999998</v>
      </c>
      <c r="O1643" s="40">
        <f t="shared" si="290"/>
        <v>30.635999999999999</v>
      </c>
      <c r="P1643" s="12">
        <v>0</v>
      </c>
      <c r="Q1643" s="46">
        <f t="shared" si="283"/>
        <v>0</v>
      </c>
      <c r="R1643" s="15"/>
      <c r="S1643" s="3">
        <f t="shared" si="284"/>
        <v>2.2999999999999998</v>
      </c>
      <c r="T1643" s="30" t="s">
        <v>2502</v>
      </c>
      <c r="U1643" s="41">
        <f t="shared" si="285"/>
        <v>30.635999999999999</v>
      </c>
      <c r="V1643" s="41">
        <f t="shared" si="286"/>
        <v>0</v>
      </c>
      <c r="W1643" s="5"/>
      <c r="X1643" s="3">
        <v>0.68500000000000005</v>
      </c>
      <c r="Y1643" s="3">
        <f t="shared" si="277"/>
        <v>1.6149999999999998</v>
      </c>
      <c r="Z1643" s="3">
        <f t="shared" si="287"/>
        <v>9.1242000000000001</v>
      </c>
      <c r="AA1643">
        <v>685</v>
      </c>
      <c r="AB1643" s="1">
        <f t="shared" si="280"/>
        <v>0.68500000000000005</v>
      </c>
    </row>
    <row r="1644" spans="1:28" customFormat="1" ht="43.2" x14ac:dyDescent="0.3">
      <c r="A1644" s="3">
        <f t="shared" si="288"/>
        <v>1627</v>
      </c>
      <c r="B1644" s="4" t="s">
        <v>1502</v>
      </c>
      <c r="C1644" s="3">
        <v>3</v>
      </c>
      <c r="D1644" s="3" t="s">
        <v>1571</v>
      </c>
      <c r="E1644" s="4" t="s">
        <v>1553</v>
      </c>
      <c r="F1644" s="3" t="s">
        <v>7</v>
      </c>
      <c r="G1644" s="3"/>
      <c r="H1644" s="3"/>
      <c r="I1644" s="3" t="s">
        <v>2496</v>
      </c>
      <c r="J1644" s="3">
        <v>13.32</v>
      </c>
      <c r="K1644" s="3">
        <v>2300</v>
      </c>
      <c r="L1644" s="3" t="s">
        <v>25</v>
      </c>
      <c r="M1644" s="3">
        <v>1</v>
      </c>
      <c r="N1644" s="28">
        <f t="shared" si="289"/>
        <v>2.2999999999999998</v>
      </c>
      <c r="O1644" s="40">
        <f t="shared" si="290"/>
        <v>30.635999999999999</v>
      </c>
      <c r="P1644" s="12">
        <v>0</v>
      </c>
      <c r="Q1644" s="46">
        <f t="shared" si="283"/>
        <v>0</v>
      </c>
      <c r="R1644" s="15"/>
      <c r="S1644" s="3">
        <f t="shared" si="284"/>
        <v>2.2999999999999998</v>
      </c>
      <c r="T1644" s="30" t="s">
        <v>2502</v>
      </c>
      <c r="U1644" s="41">
        <f t="shared" si="285"/>
        <v>30.635999999999999</v>
      </c>
      <c r="V1644" s="41">
        <f t="shared" si="286"/>
        <v>0</v>
      </c>
      <c r="W1644" s="5"/>
      <c r="X1644" s="3">
        <v>0.68500000000000005</v>
      </c>
      <c r="Y1644" s="3">
        <f t="shared" si="277"/>
        <v>1.6149999999999998</v>
      </c>
      <c r="Z1644" s="3">
        <f t="shared" si="287"/>
        <v>9.1242000000000001</v>
      </c>
      <c r="AA1644">
        <v>685</v>
      </c>
      <c r="AB1644" s="1">
        <f t="shared" si="280"/>
        <v>0.68500000000000005</v>
      </c>
    </row>
    <row r="1645" spans="1:28" customFormat="1" ht="43.2" x14ac:dyDescent="0.3">
      <c r="A1645" s="3">
        <f t="shared" si="288"/>
        <v>1628</v>
      </c>
      <c r="B1645" s="4" t="s">
        <v>1502</v>
      </c>
      <c r="C1645" s="3">
        <v>3</v>
      </c>
      <c r="D1645" s="3" t="s">
        <v>1571</v>
      </c>
      <c r="E1645" s="4" t="s">
        <v>1554</v>
      </c>
      <c r="F1645" s="3" t="s">
        <v>7</v>
      </c>
      <c r="G1645" s="3"/>
      <c r="H1645" s="3"/>
      <c r="I1645" s="3" t="s">
        <v>2496</v>
      </c>
      <c r="J1645" s="3">
        <v>13.32</v>
      </c>
      <c r="K1645" s="3">
        <v>2300</v>
      </c>
      <c r="L1645" s="3" t="s">
        <v>25</v>
      </c>
      <c r="M1645" s="3">
        <v>1</v>
      </c>
      <c r="N1645" s="28">
        <f t="shared" si="289"/>
        <v>2.2999999999999998</v>
      </c>
      <c r="O1645" s="40">
        <f t="shared" si="290"/>
        <v>30.635999999999999</v>
      </c>
      <c r="P1645" s="12">
        <v>0</v>
      </c>
      <c r="Q1645" s="46">
        <f t="shared" si="283"/>
        <v>0</v>
      </c>
      <c r="R1645" s="15"/>
      <c r="S1645" s="3">
        <f t="shared" si="284"/>
        <v>2.2999999999999998</v>
      </c>
      <c r="T1645" s="30" t="s">
        <v>2502</v>
      </c>
      <c r="U1645" s="41">
        <f t="shared" si="285"/>
        <v>30.635999999999999</v>
      </c>
      <c r="V1645" s="41">
        <f t="shared" si="286"/>
        <v>0</v>
      </c>
      <c r="W1645" s="5"/>
      <c r="X1645" s="3">
        <v>0.45750000000000002</v>
      </c>
      <c r="Y1645" s="3">
        <f t="shared" ref="Y1645:Y1708" si="291">N1645-X1645</f>
        <v>1.8424999999999998</v>
      </c>
      <c r="Z1645" s="3">
        <f t="shared" si="287"/>
        <v>6.0939000000000005</v>
      </c>
      <c r="AA1645">
        <v>457.5</v>
      </c>
      <c r="AB1645" s="1">
        <f t="shared" si="280"/>
        <v>0.45750000000000002</v>
      </c>
    </row>
    <row r="1646" spans="1:28" customFormat="1" ht="43.2" x14ac:dyDescent="0.3">
      <c r="A1646" s="3">
        <f t="shared" si="288"/>
        <v>1629</v>
      </c>
      <c r="B1646" s="4" t="s">
        <v>1502</v>
      </c>
      <c r="C1646" s="3">
        <v>3</v>
      </c>
      <c r="D1646" s="3" t="s">
        <v>1571</v>
      </c>
      <c r="E1646" s="4" t="s">
        <v>1555</v>
      </c>
      <c r="F1646" s="3" t="s">
        <v>7</v>
      </c>
      <c r="G1646" s="3"/>
      <c r="H1646" s="3"/>
      <c r="I1646" s="3" t="s">
        <v>2496</v>
      </c>
      <c r="J1646" s="3">
        <v>13.32</v>
      </c>
      <c r="K1646" s="3">
        <v>2300</v>
      </c>
      <c r="L1646" s="3" t="s">
        <v>25</v>
      </c>
      <c r="M1646" s="3">
        <v>1</v>
      </c>
      <c r="N1646" s="28">
        <f t="shared" si="289"/>
        <v>2.2999999999999998</v>
      </c>
      <c r="O1646" s="40">
        <f t="shared" si="290"/>
        <v>30.635999999999999</v>
      </c>
      <c r="P1646" s="12">
        <v>0</v>
      </c>
      <c r="Q1646" s="46">
        <f t="shared" si="283"/>
        <v>0</v>
      </c>
      <c r="R1646" s="15"/>
      <c r="S1646" s="3">
        <f t="shared" si="284"/>
        <v>2.2999999999999998</v>
      </c>
      <c r="T1646" s="30" t="s">
        <v>2502</v>
      </c>
      <c r="U1646" s="41">
        <f t="shared" si="285"/>
        <v>30.635999999999999</v>
      </c>
      <c r="V1646" s="41">
        <f t="shared" si="286"/>
        <v>0</v>
      </c>
      <c r="W1646" s="5"/>
      <c r="X1646" s="3">
        <v>0.45750000000000002</v>
      </c>
      <c r="Y1646" s="3">
        <f t="shared" si="291"/>
        <v>1.8424999999999998</v>
      </c>
      <c r="Z1646" s="3">
        <f t="shared" si="287"/>
        <v>6.0939000000000005</v>
      </c>
      <c r="AA1646">
        <v>457.5</v>
      </c>
      <c r="AB1646" s="1">
        <f t="shared" si="280"/>
        <v>0.45750000000000002</v>
      </c>
    </row>
    <row r="1647" spans="1:28" customFormat="1" ht="43.2" x14ac:dyDescent="0.3">
      <c r="A1647" s="3">
        <f t="shared" si="288"/>
        <v>1630</v>
      </c>
      <c r="B1647" s="4" t="s">
        <v>1502</v>
      </c>
      <c r="C1647" s="3">
        <v>3</v>
      </c>
      <c r="D1647" s="3" t="s">
        <v>1568</v>
      </c>
      <c r="E1647" s="4" t="s">
        <v>1539</v>
      </c>
      <c r="F1647" s="3" t="s">
        <v>32</v>
      </c>
      <c r="G1647" s="3" t="s">
        <v>2340</v>
      </c>
      <c r="H1647" s="3" t="s">
        <v>2468</v>
      </c>
      <c r="I1647" s="3" t="s">
        <v>2496</v>
      </c>
      <c r="J1647" s="3">
        <v>18.2</v>
      </c>
      <c r="K1647" s="3">
        <v>1000</v>
      </c>
      <c r="L1647" s="3" t="s">
        <v>25</v>
      </c>
      <c r="M1647" s="3">
        <v>1</v>
      </c>
      <c r="N1647" s="28">
        <f t="shared" si="289"/>
        <v>1</v>
      </c>
      <c r="O1647" s="28">
        <f t="shared" si="290"/>
        <v>18.2</v>
      </c>
      <c r="P1647" s="12">
        <v>0</v>
      </c>
      <c r="Q1647" s="46">
        <f t="shared" si="283"/>
        <v>0</v>
      </c>
      <c r="R1647" s="15"/>
      <c r="S1647" s="3">
        <f t="shared" si="284"/>
        <v>1</v>
      </c>
      <c r="T1647" s="30" t="s">
        <v>2502</v>
      </c>
      <c r="U1647" s="5">
        <f t="shared" si="285"/>
        <v>18.2</v>
      </c>
      <c r="V1647" s="5">
        <f t="shared" si="286"/>
        <v>0</v>
      </c>
      <c r="W1647" s="5"/>
      <c r="X1647" s="3">
        <v>0.68500000000000005</v>
      </c>
      <c r="Y1647" s="3">
        <f t="shared" si="291"/>
        <v>0.31499999999999995</v>
      </c>
      <c r="Z1647" s="3">
        <f t="shared" si="287"/>
        <v>12.467000000000001</v>
      </c>
      <c r="AA1647">
        <v>685</v>
      </c>
      <c r="AB1647" s="1">
        <f t="shared" si="280"/>
        <v>0.68500000000000005</v>
      </c>
    </row>
    <row r="1648" spans="1:28" customFormat="1" ht="43.2" x14ac:dyDescent="0.3">
      <c r="A1648" s="3">
        <f t="shared" si="288"/>
        <v>1631</v>
      </c>
      <c r="B1648" s="4" t="s">
        <v>1502</v>
      </c>
      <c r="C1648" s="3">
        <v>3</v>
      </c>
      <c r="D1648" s="3" t="s">
        <v>1568</v>
      </c>
      <c r="E1648" s="4" t="s">
        <v>1540</v>
      </c>
      <c r="F1648" s="3" t="s">
        <v>32</v>
      </c>
      <c r="G1648" s="3" t="s">
        <v>2340</v>
      </c>
      <c r="H1648" s="3" t="s">
        <v>2468</v>
      </c>
      <c r="I1648" s="3" t="s">
        <v>2496</v>
      </c>
      <c r="J1648" s="3">
        <v>18.2</v>
      </c>
      <c r="K1648" s="3">
        <v>1000</v>
      </c>
      <c r="L1648" s="3" t="s">
        <v>25</v>
      </c>
      <c r="M1648" s="3">
        <v>1</v>
      </c>
      <c r="N1648" s="28">
        <f t="shared" si="289"/>
        <v>1</v>
      </c>
      <c r="O1648" s="28">
        <f t="shared" si="290"/>
        <v>18.2</v>
      </c>
      <c r="P1648" s="12">
        <v>0</v>
      </c>
      <c r="Q1648" s="46">
        <f t="shared" si="283"/>
        <v>0</v>
      </c>
      <c r="R1648" s="15"/>
      <c r="S1648" s="3">
        <f t="shared" si="284"/>
        <v>1</v>
      </c>
      <c r="T1648" s="30" t="s">
        <v>2502</v>
      </c>
      <c r="U1648" s="5">
        <f t="shared" si="285"/>
        <v>18.2</v>
      </c>
      <c r="V1648" s="5">
        <f t="shared" si="286"/>
        <v>0</v>
      </c>
      <c r="W1648" s="5"/>
      <c r="X1648" s="3">
        <v>0.68500000000000005</v>
      </c>
      <c r="Y1648" s="3">
        <f t="shared" si="291"/>
        <v>0.31499999999999995</v>
      </c>
      <c r="Z1648" s="3">
        <f t="shared" si="287"/>
        <v>12.467000000000001</v>
      </c>
      <c r="AA1648">
        <v>685</v>
      </c>
      <c r="AB1648" s="1">
        <f t="shared" si="280"/>
        <v>0.68500000000000005</v>
      </c>
    </row>
    <row r="1649" spans="1:28" customFormat="1" ht="43.2" x14ac:dyDescent="0.3">
      <c r="A1649" s="3">
        <f t="shared" si="288"/>
        <v>1632</v>
      </c>
      <c r="B1649" s="4" t="s">
        <v>1502</v>
      </c>
      <c r="C1649" s="3">
        <v>3</v>
      </c>
      <c r="D1649" s="3" t="s">
        <v>1571</v>
      </c>
      <c r="E1649" s="4" t="s">
        <v>1558</v>
      </c>
      <c r="F1649" s="3" t="s">
        <v>1521</v>
      </c>
      <c r="G1649" s="3" t="s">
        <v>2341</v>
      </c>
      <c r="H1649" s="3" t="s">
        <v>2469</v>
      </c>
      <c r="I1649" s="3" t="s">
        <v>2496</v>
      </c>
      <c r="J1649" s="3">
        <v>21.3</v>
      </c>
      <c r="K1649" s="3">
        <v>5200</v>
      </c>
      <c r="L1649" s="3" t="s">
        <v>25</v>
      </c>
      <c r="M1649" s="3">
        <v>1</v>
      </c>
      <c r="N1649" s="28">
        <f t="shared" si="289"/>
        <v>5.2</v>
      </c>
      <c r="O1649" s="28">
        <f t="shared" si="290"/>
        <v>110.76</v>
      </c>
      <c r="P1649" s="12">
        <v>0</v>
      </c>
      <c r="Q1649" s="46">
        <f t="shared" si="283"/>
        <v>0</v>
      </c>
      <c r="R1649" s="15"/>
      <c r="S1649" s="3">
        <f t="shared" si="284"/>
        <v>5.2</v>
      </c>
      <c r="T1649" s="30" t="s">
        <v>2502</v>
      </c>
      <c r="U1649" s="29">
        <f t="shared" si="285"/>
        <v>110.76</v>
      </c>
      <c r="V1649" s="29">
        <f t="shared" si="286"/>
        <v>0</v>
      </c>
      <c r="W1649" s="5"/>
      <c r="X1649" s="3">
        <v>0.45750000000000002</v>
      </c>
      <c r="Y1649" s="3">
        <f t="shared" si="291"/>
        <v>4.7424999999999997</v>
      </c>
      <c r="Z1649" s="3">
        <f t="shared" si="287"/>
        <v>9.7447500000000016</v>
      </c>
      <c r="AA1649">
        <v>457.5</v>
      </c>
      <c r="AB1649" s="1">
        <f t="shared" si="280"/>
        <v>0.45750000000000002</v>
      </c>
    </row>
    <row r="1650" spans="1:28" customFormat="1" ht="43.2" x14ac:dyDescent="0.3">
      <c r="A1650" s="3">
        <f t="shared" si="288"/>
        <v>1633</v>
      </c>
      <c r="B1650" s="4" t="s">
        <v>1502</v>
      </c>
      <c r="C1650" s="3">
        <v>3</v>
      </c>
      <c r="D1650" s="3" t="s">
        <v>1571</v>
      </c>
      <c r="E1650" s="4" t="s">
        <v>1559</v>
      </c>
      <c r="F1650" s="3" t="s">
        <v>7</v>
      </c>
      <c r="G1650" s="3"/>
      <c r="H1650" s="3"/>
      <c r="I1650" s="3" t="s">
        <v>2496</v>
      </c>
      <c r="J1650" s="3">
        <v>13.32</v>
      </c>
      <c r="K1650" s="3">
        <v>2600</v>
      </c>
      <c r="L1650" s="3" t="s">
        <v>25</v>
      </c>
      <c r="M1650" s="3">
        <v>1</v>
      </c>
      <c r="N1650" s="28">
        <f t="shared" si="289"/>
        <v>2.6</v>
      </c>
      <c r="O1650" s="40">
        <f t="shared" si="290"/>
        <v>34.632000000000005</v>
      </c>
      <c r="P1650" s="12">
        <v>0</v>
      </c>
      <c r="Q1650" s="46">
        <f t="shared" si="283"/>
        <v>0</v>
      </c>
      <c r="R1650" s="15"/>
      <c r="S1650" s="3">
        <f t="shared" si="284"/>
        <v>2.6</v>
      </c>
      <c r="T1650" s="30" t="s">
        <v>2502</v>
      </c>
      <c r="U1650" s="41">
        <f t="shared" si="285"/>
        <v>34.632000000000005</v>
      </c>
      <c r="V1650" s="41">
        <f t="shared" si="286"/>
        <v>0</v>
      </c>
      <c r="W1650" s="5"/>
      <c r="X1650" s="3">
        <v>0.45750000000000002</v>
      </c>
      <c r="Y1650" s="3">
        <f t="shared" si="291"/>
        <v>2.1425000000000001</v>
      </c>
      <c r="Z1650" s="3">
        <f t="shared" si="287"/>
        <v>6.0939000000000005</v>
      </c>
      <c r="AA1650">
        <v>457.5</v>
      </c>
      <c r="AB1650" s="1">
        <f t="shared" si="280"/>
        <v>0.45750000000000002</v>
      </c>
    </row>
    <row r="1651" spans="1:28" customFormat="1" ht="43.2" x14ac:dyDescent="0.3">
      <c r="A1651" s="3">
        <f t="shared" si="288"/>
        <v>1634</v>
      </c>
      <c r="B1651" s="4" t="s">
        <v>1502</v>
      </c>
      <c r="C1651" s="3">
        <v>3</v>
      </c>
      <c r="D1651" s="3" t="s">
        <v>1571</v>
      </c>
      <c r="E1651" s="4" t="s">
        <v>1560</v>
      </c>
      <c r="F1651" s="3" t="s">
        <v>1521</v>
      </c>
      <c r="G1651" s="3" t="s">
        <v>2341</v>
      </c>
      <c r="H1651" s="3" t="s">
        <v>2469</v>
      </c>
      <c r="I1651" s="3" t="s">
        <v>2496</v>
      </c>
      <c r="J1651" s="3">
        <v>21.3</v>
      </c>
      <c r="K1651" s="3">
        <v>5200</v>
      </c>
      <c r="L1651" s="3" t="s">
        <v>25</v>
      </c>
      <c r="M1651" s="3">
        <v>1</v>
      </c>
      <c r="N1651" s="28">
        <f t="shared" si="289"/>
        <v>5.2</v>
      </c>
      <c r="O1651" s="28">
        <f t="shared" si="290"/>
        <v>110.76</v>
      </c>
      <c r="P1651" s="12">
        <v>0</v>
      </c>
      <c r="Q1651" s="46">
        <f t="shared" si="283"/>
        <v>0</v>
      </c>
      <c r="R1651" s="15"/>
      <c r="S1651" s="3">
        <f t="shared" si="284"/>
        <v>5.2</v>
      </c>
      <c r="T1651" s="30" t="s">
        <v>2502</v>
      </c>
      <c r="U1651" s="29">
        <f t="shared" si="285"/>
        <v>110.76</v>
      </c>
      <c r="V1651" s="29">
        <f t="shared" si="286"/>
        <v>0</v>
      </c>
      <c r="W1651" s="5"/>
      <c r="X1651" s="3">
        <v>0.68500000000000005</v>
      </c>
      <c r="Y1651" s="3">
        <f t="shared" si="291"/>
        <v>4.5150000000000006</v>
      </c>
      <c r="Z1651" s="3">
        <f t="shared" si="287"/>
        <v>14.590500000000002</v>
      </c>
      <c r="AA1651">
        <v>685</v>
      </c>
      <c r="AB1651" s="1">
        <f t="shared" si="280"/>
        <v>0.68500000000000005</v>
      </c>
    </row>
    <row r="1652" spans="1:28" customFormat="1" ht="43.2" x14ac:dyDescent="0.3">
      <c r="A1652" s="3">
        <f t="shared" si="288"/>
        <v>1635</v>
      </c>
      <c r="B1652" s="4" t="s">
        <v>1502</v>
      </c>
      <c r="C1652" s="3">
        <v>3</v>
      </c>
      <c r="D1652" s="3" t="s">
        <v>1571</v>
      </c>
      <c r="E1652" s="4" t="s">
        <v>1561</v>
      </c>
      <c r="F1652" s="3" t="s">
        <v>7</v>
      </c>
      <c r="G1652" s="3"/>
      <c r="H1652" s="3"/>
      <c r="I1652" s="3" t="s">
        <v>2496</v>
      </c>
      <c r="J1652" s="3">
        <v>13.32</v>
      </c>
      <c r="K1652" s="3">
        <v>2600</v>
      </c>
      <c r="L1652" s="3" t="s">
        <v>25</v>
      </c>
      <c r="M1652" s="3">
        <v>1</v>
      </c>
      <c r="N1652" s="28">
        <f t="shared" si="289"/>
        <v>2.6</v>
      </c>
      <c r="O1652" s="40">
        <f t="shared" si="290"/>
        <v>34.632000000000005</v>
      </c>
      <c r="P1652" s="12">
        <v>0</v>
      </c>
      <c r="Q1652" s="46">
        <f t="shared" si="283"/>
        <v>0</v>
      </c>
      <c r="R1652" s="15"/>
      <c r="S1652" s="3">
        <f t="shared" si="284"/>
        <v>2.6</v>
      </c>
      <c r="T1652" s="30" t="s">
        <v>2502</v>
      </c>
      <c r="U1652" s="41">
        <f t="shared" si="285"/>
        <v>34.632000000000005</v>
      </c>
      <c r="V1652" s="41">
        <f t="shared" si="286"/>
        <v>0</v>
      </c>
      <c r="W1652" s="5"/>
      <c r="X1652" s="3">
        <v>0.38</v>
      </c>
      <c r="Y1652" s="3">
        <f t="shared" si="291"/>
        <v>2.2200000000000002</v>
      </c>
      <c r="Z1652" s="3">
        <f t="shared" si="287"/>
        <v>5.0616000000000003</v>
      </c>
      <c r="AA1652">
        <v>380</v>
      </c>
      <c r="AB1652" s="1">
        <f t="shared" si="280"/>
        <v>0.38</v>
      </c>
    </row>
    <row r="1653" spans="1:28" customFormat="1" ht="43.2" x14ac:dyDescent="0.3">
      <c r="A1653" s="3">
        <f t="shared" si="288"/>
        <v>1636</v>
      </c>
      <c r="B1653" s="4" t="s">
        <v>1502</v>
      </c>
      <c r="C1653" s="3">
        <v>3</v>
      </c>
      <c r="D1653" s="3" t="s">
        <v>1571</v>
      </c>
      <c r="E1653" s="4" t="s">
        <v>1562</v>
      </c>
      <c r="F1653" s="3" t="s">
        <v>1521</v>
      </c>
      <c r="G1653" s="3" t="s">
        <v>2341</v>
      </c>
      <c r="H1653" s="3" t="s">
        <v>2469</v>
      </c>
      <c r="I1653" s="3" t="s">
        <v>2496</v>
      </c>
      <c r="J1653" s="3">
        <v>21.3</v>
      </c>
      <c r="K1653" s="3">
        <v>5800</v>
      </c>
      <c r="L1653" s="3" t="s">
        <v>25</v>
      </c>
      <c r="M1653" s="3">
        <v>1</v>
      </c>
      <c r="N1653" s="28">
        <f t="shared" si="289"/>
        <v>5.8</v>
      </c>
      <c r="O1653" s="28">
        <f t="shared" si="290"/>
        <v>123.54</v>
      </c>
      <c r="P1653" s="12">
        <v>0</v>
      </c>
      <c r="Q1653" s="46">
        <f t="shared" si="283"/>
        <v>0</v>
      </c>
      <c r="R1653" s="15"/>
      <c r="S1653" s="3">
        <f t="shared" si="284"/>
        <v>5.8</v>
      </c>
      <c r="T1653" s="30" t="s">
        <v>2502</v>
      </c>
      <c r="U1653" s="29">
        <f t="shared" si="285"/>
        <v>123.54</v>
      </c>
      <c r="V1653" s="29">
        <f t="shared" si="286"/>
        <v>0</v>
      </c>
      <c r="W1653" s="5"/>
      <c r="X1653" s="3">
        <v>0.30499999999999999</v>
      </c>
      <c r="Y1653" s="3">
        <f t="shared" si="291"/>
        <v>5.4950000000000001</v>
      </c>
      <c r="Z1653" s="3">
        <f t="shared" si="287"/>
        <v>6.4965000000000002</v>
      </c>
      <c r="AA1653">
        <v>305</v>
      </c>
      <c r="AB1653" s="1">
        <f t="shared" si="280"/>
        <v>0.30499999999999999</v>
      </c>
    </row>
    <row r="1654" spans="1:28" customFormat="1" ht="43.2" x14ac:dyDescent="0.3">
      <c r="A1654" s="3">
        <f t="shared" si="288"/>
        <v>1637</v>
      </c>
      <c r="B1654" s="4" t="s">
        <v>1502</v>
      </c>
      <c r="C1654" s="3">
        <v>3</v>
      </c>
      <c r="D1654" s="3" t="s">
        <v>1571</v>
      </c>
      <c r="E1654" s="4" t="s">
        <v>1563</v>
      </c>
      <c r="F1654" s="3" t="s">
        <v>7</v>
      </c>
      <c r="G1654" s="3"/>
      <c r="H1654" s="3"/>
      <c r="I1654" s="3" t="s">
        <v>2496</v>
      </c>
      <c r="J1654" s="3">
        <v>13.32</v>
      </c>
      <c r="K1654" s="3">
        <v>2900</v>
      </c>
      <c r="L1654" s="3" t="s">
        <v>25</v>
      </c>
      <c r="M1654" s="3">
        <v>1</v>
      </c>
      <c r="N1654" s="28">
        <f t="shared" si="289"/>
        <v>2.9</v>
      </c>
      <c r="O1654" s="40">
        <f t="shared" si="290"/>
        <v>38.628</v>
      </c>
      <c r="P1654" s="12">
        <v>0</v>
      </c>
      <c r="Q1654" s="46">
        <f t="shared" si="283"/>
        <v>0</v>
      </c>
      <c r="R1654" s="15"/>
      <c r="S1654" s="3">
        <f t="shared" si="284"/>
        <v>2.9</v>
      </c>
      <c r="T1654" s="30" t="s">
        <v>2502</v>
      </c>
      <c r="U1654" s="41">
        <f t="shared" si="285"/>
        <v>38.628</v>
      </c>
      <c r="V1654" s="41">
        <f t="shared" si="286"/>
        <v>0</v>
      </c>
      <c r="W1654" s="5"/>
      <c r="X1654" s="3">
        <v>0.30499999999999999</v>
      </c>
      <c r="Y1654" s="3">
        <f t="shared" si="291"/>
        <v>2.5949999999999998</v>
      </c>
      <c r="Z1654" s="3">
        <f t="shared" si="287"/>
        <v>4.0625999999999998</v>
      </c>
      <c r="AA1654">
        <v>305</v>
      </c>
      <c r="AB1654" s="1">
        <f t="shared" si="280"/>
        <v>0.30499999999999999</v>
      </c>
    </row>
    <row r="1655" spans="1:28" customFormat="1" ht="43.2" x14ac:dyDescent="0.3">
      <c r="A1655" s="3">
        <f t="shared" si="288"/>
        <v>1638</v>
      </c>
      <c r="B1655" s="4" t="s">
        <v>1502</v>
      </c>
      <c r="C1655" s="3">
        <v>3</v>
      </c>
      <c r="D1655" s="3" t="s">
        <v>1571</v>
      </c>
      <c r="E1655" s="4" t="s">
        <v>1564</v>
      </c>
      <c r="F1655" s="3" t="s">
        <v>1521</v>
      </c>
      <c r="G1655" s="3" t="s">
        <v>2341</v>
      </c>
      <c r="H1655" s="3" t="s">
        <v>2469</v>
      </c>
      <c r="I1655" s="3" t="s">
        <v>2496</v>
      </c>
      <c r="J1655" s="3">
        <v>21.3</v>
      </c>
      <c r="K1655" s="3">
        <v>5800</v>
      </c>
      <c r="L1655" s="3" t="s">
        <v>25</v>
      </c>
      <c r="M1655" s="3">
        <v>1</v>
      </c>
      <c r="N1655" s="28">
        <f t="shared" si="289"/>
        <v>5.8</v>
      </c>
      <c r="O1655" s="28">
        <f t="shared" si="290"/>
        <v>123.54</v>
      </c>
      <c r="P1655" s="12">
        <v>0</v>
      </c>
      <c r="Q1655" s="46">
        <f t="shared" si="283"/>
        <v>0</v>
      </c>
      <c r="R1655" s="15"/>
      <c r="S1655" s="3">
        <f t="shared" si="284"/>
        <v>5.8</v>
      </c>
      <c r="T1655" s="30" t="s">
        <v>2502</v>
      </c>
      <c r="U1655" s="29">
        <f t="shared" si="285"/>
        <v>123.54</v>
      </c>
      <c r="V1655" s="29">
        <f t="shared" si="286"/>
        <v>0</v>
      </c>
      <c r="W1655" s="5"/>
      <c r="X1655" s="3">
        <v>0.30499999999999999</v>
      </c>
      <c r="Y1655" s="3">
        <f t="shared" si="291"/>
        <v>5.4950000000000001</v>
      </c>
      <c r="Z1655" s="3">
        <f t="shared" si="287"/>
        <v>6.4965000000000002</v>
      </c>
      <c r="AA1655">
        <v>305</v>
      </c>
      <c r="AB1655" s="1">
        <f t="shared" si="280"/>
        <v>0.30499999999999999</v>
      </c>
    </row>
    <row r="1656" spans="1:28" customFormat="1" ht="43.2" x14ac:dyDescent="0.3">
      <c r="A1656" s="3">
        <f t="shared" si="288"/>
        <v>1639</v>
      </c>
      <c r="B1656" s="4" t="s">
        <v>1502</v>
      </c>
      <c r="C1656" s="3">
        <v>3</v>
      </c>
      <c r="D1656" s="3" t="s">
        <v>1571</v>
      </c>
      <c r="E1656" s="4" t="s">
        <v>1565</v>
      </c>
      <c r="F1656" s="3" t="s">
        <v>7</v>
      </c>
      <c r="G1656" s="3"/>
      <c r="H1656" s="3"/>
      <c r="I1656" s="3" t="s">
        <v>2496</v>
      </c>
      <c r="J1656" s="3">
        <v>13.32</v>
      </c>
      <c r="K1656" s="3">
        <v>2900</v>
      </c>
      <c r="L1656" s="3" t="s">
        <v>25</v>
      </c>
      <c r="M1656" s="3">
        <v>1</v>
      </c>
      <c r="N1656" s="28">
        <f t="shared" si="289"/>
        <v>2.9</v>
      </c>
      <c r="O1656" s="40">
        <f t="shared" si="290"/>
        <v>38.628</v>
      </c>
      <c r="P1656" s="12">
        <v>0</v>
      </c>
      <c r="Q1656" s="46">
        <f t="shared" si="283"/>
        <v>0</v>
      </c>
      <c r="R1656" s="15"/>
      <c r="S1656" s="3">
        <f t="shared" si="284"/>
        <v>2.9</v>
      </c>
      <c r="T1656" s="30" t="s">
        <v>2502</v>
      </c>
      <c r="U1656" s="41">
        <f t="shared" si="285"/>
        <v>38.628</v>
      </c>
      <c r="V1656" s="41">
        <f t="shared" si="286"/>
        <v>0</v>
      </c>
      <c r="W1656" s="5"/>
      <c r="X1656" s="3">
        <v>0.30499999999999999</v>
      </c>
      <c r="Y1656" s="3">
        <f t="shared" si="291"/>
        <v>2.5949999999999998</v>
      </c>
      <c r="Z1656" s="3">
        <f t="shared" si="287"/>
        <v>4.0625999999999998</v>
      </c>
      <c r="AA1656">
        <v>305</v>
      </c>
      <c r="AB1656" s="1">
        <f t="shared" si="280"/>
        <v>0.30499999999999999</v>
      </c>
    </row>
    <row r="1657" spans="1:28" customFormat="1" ht="43.2" x14ac:dyDescent="0.3">
      <c r="A1657" s="3">
        <f t="shared" si="288"/>
        <v>1640</v>
      </c>
      <c r="B1657" s="4" t="s">
        <v>1573</v>
      </c>
      <c r="C1657" s="3">
        <v>5</v>
      </c>
      <c r="D1657" s="3" t="s">
        <v>1569</v>
      </c>
      <c r="E1657" s="4" t="s">
        <v>1574</v>
      </c>
      <c r="F1657" s="3" t="s">
        <v>920</v>
      </c>
      <c r="G1657" s="3" t="s">
        <v>2319</v>
      </c>
      <c r="H1657" s="3" t="s">
        <v>2474</v>
      </c>
      <c r="I1657" s="3" t="s">
        <v>2496</v>
      </c>
      <c r="J1657" s="3">
        <v>65.400000000000006</v>
      </c>
      <c r="K1657" s="3">
        <v>10000</v>
      </c>
      <c r="L1657" s="3" t="s">
        <v>25</v>
      </c>
      <c r="M1657" s="3">
        <v>1</v>
      </c>
      <c r="N1657" s="28">
        <f t="shared" si="289"/>
        <v>10</v>
      </c>
      <c r="O1657" s="28">
        <f t="shared" si="290"/>
        <v>654</v>
      </c>
      <c r="P1657" s="12">
        <v>0</v>
      </c>
      <c r="Q1657" s="46">
        <f t="shared" si="283"/>
        <v>0</v>
      </c>
      <c r="R1657" s="37"/>
      <c r="S1657" s="3">
        <f t="shared" si="284"/>
        <v>10</v>
      </c>
      <c r="T1657" s="30" t="s">
        <v>2502</v>
      </c>
      <c r="U1657" s="41">
        <f t="shared" si="285"/>
        <v>654</v>
      </c>
      <c r="V1657" s="41">
        <f t="shared" si="286"/>
        <v>0</v>
      </c>
      <c r="W1657" s="5"/>
      <c r="X1657" s="3">
        <v>0.30499999999999999</v>
      </c>
      <c r="Y1657" s="3">
        <f t="shared" si="291"/>
        <v>9.6950000000000003</v>
      </c>
      <c r="Z1657" s="3">
        <f t="shared" si="287"/>
        <v>19.947000000000003</v>
      </c>
      <c r="AA1657">
        <v>305</v>
      </c>
      <c r="AB1657" s="1">
        <f t="shared" ref="AB1657:AB1720" si="292">AA1657/1000</f>
        <v>0.30499999999999999</v>
      </c>
    </row>
    <row r="1658" spans="1:28" customFormat="1" ht="43.2" x14ac:dyDescent="0.3">
      <c r="A1658" s="3">
        <f t="shared" si="288"/>
        <v>1641</v>
      </c>
      <c r="B1658" s="4" t="s">
        <v>1573</v>
      </c>
      <c r="C1658" s="3">
        <v>5</v>
      </c>
      <c r="D1658" s="3" t="s">
        <v>1569</v>
      </c>
      <c r="E1658" s="4" t="s">
        <v>1575</v>
      </c>
      <c r="F1658" s="3" t="s">
        <v>920</v>
      </c>
      <c r="G1658" s="3" t="s">
        <v>2319</v>
      </c>
      <c r="H1658" s="3" t="s">
        <v>2474</v>
      </c>
      <c r="I1658" s="3" t="s">
        <v>2496</v>
      </c>
      <c r="J1658" s="3">
        <v>65.400000000000006</v>
      </c>
      <c r="K1658" s="3">
        <v>11140</v>
      </c>
      <c r="L1658" s="3" t="s">
        <v>25</v>
      </c>
      <c r="M1658" s="3">
        <v>1</v>
      </c>
      <c r="N1658" s="28">
        <f t="shared" si="289"/>
        <v>11.14</v>
      </c>
      <c r="O1658" s="28">
        <f t="shared" si="290"/>
        <v>728.55600000000015</v>
      </c>
      <c r="P1658" s="12">
        <v>0</v>
      </c>
      <c r="Q1658" s="46">
        <f t="shared" si="283"/>
        <v>0</v>
      </c>
      <c r="R1658" s="37"/>
      <c r="S1658" s="3">
        <f t="shared" si="284"/>
        <v>11.14</v>
      </c>
      <c r="T1658" s="30" t="s">
        <v>2502</v>
      </c>
      <c r="U1658" s="41">
        <f t="shared" si="285"/>
        <v>728.55600000000015</v>
      </c>
      <c r="V1658" s="41">
        <f t="shared" si="286"/>
        <v>0</v>
      </c>
      <c r="W1658" s="5"/>
      <c r="X1658" s="3">
        <v>0.38</v>
      </c>
      <c r="Y1658" s="3">
        <f t="shared" si="291"/>
        <v>10.76</v>
      </c>
      <c r="Z1658" s="3">
        <f t="shared" si="287"/>
        <v>24.852000000000004</v>
      </c>
      <c r="AA1658">
        <v>380</v>
      </c>
      <c r="AB1658" s="1">
        <f t="shared" si="292"/>
        <v>0.38</v>
      </c>
    </row>
    <row r="1659" spans="1:28" customFormat="1" ht="43.2" x14ac:dyDescent="0.3">
      <c r="A1659" s="3">
        <f t="shared" si="288"/>
        <v>1642</v>
      </c>
      <c r="B1659" s="4" t="s">
        <v>1573</v>
      </c>
      <c r="C1659" s="3">
        <v>5</v>
      </c>
      <c r="D1659" s="3" t="s">
        <v>1569</v>
      </c>
      <c r="E1659" s="4" t="s">
        <v>1576</v>
      </c>
      <c r="F1659" s="3" t="s">
        <v>920</v>
      </c>
      <c r="G1659" s="3" t="s">
        <v>2319</v>
      </c>
      <c r="H1659" s="3" t="s">
        <v>2474</v>
      </c>
      <c r="I1659" s="3" t="s">
        <v>2496</v>
      </c>
      <c r="J1659" s="3">
        <v>65.400000000000006</v>
      </c>
      <c r="K1659" s="3">
        <v>12280</v>
      </c>
      <c r="L1659" s="3" t="s">
        <v>25</v>
      </c>
      <c r="M1659" s="3">
        <v>1</v>
      </c>
      <c r="N1659" s="28">
        <f t="shared" si="289"/>
        <v>12.28</v>
      </c>
      <c r="O1659" s="28">
        <f t="shared" si="290"/>
        <v>803.11200000000008</v>
      </c>
      <c r="P1659" s="12">
        <v>0</v>
      </c>
      <c r="Q1659" s="46">
        <f t="shared" si="283"/>
        <v>0</v>
      </c>
      <c r="R1659" s="37"/>
      <c r="S1659" s="3">
        <f t="shared" si="284"/>
        <v>12.28</v>
      </c>
      <c r="T1659" s="30" t="s">
        <v>2502</v>
      </c>
      <c r="U1659" s="41">
        <f t="shared" si="285"/>
        <v>803.11200000000008</v>
      </c>
      <c r="V1659" s="41">
        <f t="shared" si="286"/>
        <v>0</v>
      </c>
      <c r="W1659" s="5"/>
      <c r="X1659" s="3">
        <v>0.3</v>
      </c>
      <c r="Y1659" s="3">
        <f t="shared" si="291"/>
        <v>11.979999999999999</v>
      </c>
      <c r="Z1659" s="3">
        <f t="shared" si="287"/>
        <v>19.62</v>
      </c>
      <c r="AA1659">
        <v>300</v>
      </c>
      <c r="AB1659" s="1">
        <f t="shared" si="292"/>
        <v>0.3</v>
      </c>
    </row>
    <row r="1660" spans="1:28" customFormat="1" ht="43.2" x14ac:dyDescent="0.3">
      <c r="A1660" s="3">
        <f t="shared" si="288"/>
        <v>1643</v>
      </c>
      <c r="B1660" s="4" t="s">
        <v>1573</v>
      </c>
      <c r="C1660" s="3">
        <v>5</v>
      </c>
      <c r="D1660" s="3" t="s">
        <v>1569</v>
      </c>
      <c r="E1660" s="4" t="s">
        <v>1577</v>
      </c>
      <c r="F1660" s="3" t="s">
        <v>1646</v>
      </c>
      <c r="G1660" s="3" t="s">
        <v>2320</v>
      </c>
      <c r="H1660" s="3" t="s">
        <v>2474</v>
      </c>
      <c r="I1660" s="3" t="s">
        <v>2496</v>
      </c>
      <c r="J1660" s="3">
        <v>87</v>
      </c>
      <c r="K1660" s="3">
        <v>13420</v>
      </c>
      <c r="L1660" s="3" t="s">
        <v>25</v>
      </c>
      <c r="M1660" s="3">
        <v>1</v>
      </c>
      <c r="N1660" s="40">
        <f t="shared" si="289"/>
        <v>13.42</v>
      </c>
      <c r="O1660" s="40">
        <f t="shared" si="290"/>
        <v>1167.54</v>
      </c>
      <c r="P1660" s="12">
        <v>0</v>
      </c>
      <c r="Q1660" s="46">
        <f t="shared" si="283"/>
        <v>0</v>
      </c>
      <c r="R1660" s="14"/>
      <c r="S1660" s="3">
        <f t="shared" si="284"/>
        <v>13.42</v>
      </c>
      <c r="T1660" s="30" t="s">
        <v>2502</v>
      </c>
      <c r="U1660" s="41">
        <f t="shared" si="285"/>
        <v>1167.54</v>
      </c>
      <c r="V1660" s="41">
        <f t="shared" si="286"/>
        <v>0</v>
      </c>
      <c r="W1660" s="5"/>
      <c r="X1660" s="3">
        <v>0.3</v>
      </c>
      <c r="Y1660" s="3">
        <f t="shared" si="291"/>
        <v>13.12</v>
      </c>
      <c r="Z1660" s="3">
        <f t="shared" si="287"/>
        <v>26.099999999999998</v>
      </c>
      <c r="AA1660">
        <v>300</v>
      </c>
      <c r="AB1660" s="1">
        <f t="shared" si="292"/>
        <v>0.3</v>
      </c>
    </row>
    <row r="1661" spans="1:28" customFormat="1" ht="43.2" x14ac:dyDescent="0.3">
      <c r="A1661" s="3">
        <f t="shared" si="288"/>
        <v>1644</v>
      </c>
      <c r="B1661" s="4" t="s">
        <v>1573</v>
      </c>
      <c r="C1661" s="3">
        <v>5</v>
      </c>
      <c r="D1661" s="3" t="s">
        <v>1569</v>
      </c>
      <c r="E1661" s="4" t="s">
        <v>1578</v>
      </c>
      <c r="F1661" s="3" t="s">
        <v>1646</v>
      </c>
      <c r="G1661" s="3" t="s">
        <v>2320</v>
      </c>
      <c r="H1661" s="3" t="s">
        <v>2474</v>
      </c>
      <c r="I1661" s="3" t="s">
        <v>2496</v>
      </c>
      <c r="J1661" s="3">
        <v>87</v>
      </c>
      <c r="K1661" s="3">
        <v>13420</v>
      </c>
      <c r="L1661" s="3" t="s">
        <v>25</v>
      </c>
      <c r="M1661" s="3">
        <v>1</v>
      </c>
      <c r="N1661" s="40">
        <f t="shared" si="289"/>
        <v>13.42</v>
      </c>
      <c r="O1661" s="40">
        <f t="shared" si="290"/>
        <v>1167.54</v>
      </c>
      <c r="P1661" s="12">
        <v>0</v>
      </c>
      <c r="Q1661" s="46">
        <f t="shared" si="283"/>
        <v>0</v>
      </c>
      <c r="R1661" s="14"/>
      <c r="S1661" s="3">
        <f t="shared" si="284"/>
        <v>13.42</v>
      </c>
      <c r="T1661" s="30" t="s">
        <v>2502</v>
      </c>
      <c r="U1661" s="41">
        <f t="shared" si="285"/>
        <v>1167.54</v>
      </c>
      <c r="V1661" s="41">
        <f t="shared" si="286"/>
        <v>0</v>
      </c>
      <c r="W1661" s="5"/>
      <c r="X1661" s="3">
        <v>0.3</v>
      </c>
      <c r="Y1661" s="3">
        <f t="shared" si="291"/>
        <v>13.12</v>
      </c>
      <c r="Z1661" s="3">
        <f t="shared" si="287"/>
        <v>26.099999999999998</v>
      </c>
      <c r="AA1661">
        <v>300</v>
      </c>
      <c r="AB1661" s="1">
        <f t="shared" si="292"/>
        <v>0.3</v>
      </c>
    </row>
    <row r="1662" spans="1:28" customFormat="1" ht="43.2" x14ac:dyDescent="0.3">
      <c r="A1662" s="3">
        <f t="shared" si="288"/>
        <v>1645</v>
      </c>
      <c r="B1662" s="4" t="s">
        <v>1573</v>
      </c>
      <c r="C1662" s="3">
        <v>5</v>
      </c>
      <c r="D1662" s="3" t="s">
        <v>1569</v>
      </c>
      <c r="E1662" s="4" t="s">
        <v>1579</v>
      </c>
      <c r="F1662" s="3" t="s">
        <v>920</v>
      </c>
      <c r="G1662" s="3" t="s">
        <v>2319</v>
      </c>
      <c r="H1662" s="3" t="s">
        <v>2474</v>
      </c>
      <c r="I1662" s="3" t="s">
        <v>2496</v>
      </c>
      <c r="J1662" s="3">
        <v>65.400000000000006</v>
      </c>
      <c r="K1662" s="3">
        <v>12280</v>
      </c>
      <c r="L1662" s="3" t="s">
        <v>25</v>
      </c>
      <c r="M1662" s="3">
        <v>1</v>
      </c>
      <c r="N1662" s="28">
        <f t="shared" si="289"/>
        <v>12.28</v>
      </c>
      <c r="O1662" s="28">
        <f t="shared" si="290"/>
        <v>803.11200000000008</v>
      </c>
      <c r="P1662" s="12">
        <v>0</v>
      </c>
      <c r="Q1662" s="46">
        <f t="shared" si="283"/>
        <v>0</v>
      </c>
      <c r="R1662" s="37"/>
      <c r="S1662" s="3">
        <f t="shared" si="284"/>
        <v>12.28</v>
      </c>
      <c r="T1662" s="30" t="s">
        <v>2502</v>
      </c>
      <c r="U1662" s="41">
        <f t="shared" si="285"/>
        <v>803.11200000000008</v>
      </c>
      <c r="V1662" s="41">
        <f t="shared" si="286"/>
        <v>0</v>
      </c>
      <c r="W1662" s="5"/>
      <c r="X1662" s="3">
        <v>0.3</v>
      </c>
      <c r="Y1662" s="3">
        <f t="shared" si="291"/>
        <v>11.979999999999999</v>
      </c>
      <c r="Z1662" s="3">
        <f t="shared" si="287"/>
        <v>19.62</v>
      </c>
      <c r="AA1662">
        <v>300</v>
      </c>
      <c r="AB1662" s="1">
        <f t="shared" si="292"/>
        <v>0.3</v>
      </c>
    </row>
    <row r="1663" spans="1:28" customFormat="1" ht="43.2" x14ac:dyDescent="0.3">
      <c r="A1663" s="3">
        <f t="shared" si="288"/>
        <v>1646</v>
      </c>
      <c r="B1663" s="4" t="s">
        <v>1573</v>
      </c>
      <c r="C1663" s="3">
        <v>5</v>
      </c>
      <c r="D1663" s="3" t="s">
        <v>1569</v>
      </c>
      <c r="E1663" s="4" t="s">
        <v>1580</v>
      </c>
      <c r="F1663" s="3" t="s">
        <v>920</v>
      </c>
      <c r="G1663" s="3" t="s">
        <v>2319</v>
      </c>
      <c r="H1663" s="3" t="s">
        <v>2474</v>
      </c>
      <c r="I1663" s="3" t="s">
        <v>2496</v>
      </c>
      <c r="J1663" s="3">
        <v>65.400000000000006</v>
      </c>
      <c r="K1663" s="3">
        <v>11140</v>
      </c>
      <c r="L1663" s="3" t="s">
        <v>25</v>
      </c>
      <c r="M1663" s="3">
        <v>1</v>
      </c>
      <c r="N1663" s="28">
        <f t="shared" si="289"/>
        <v>11.14</v>
      </c>
      <c r="O1663" s="28">
        <f t="shared" si="290"/>
        <v>728.55600000000015</v>
      </c>
      <c r="P1663" s="12">
        <v>0</v>
      </c>
      <c r="Q1663" s="46">
        <f t="shared" si="283"/>
        <v>0</v>
      </c>
      <c r="R1663" s="37"/>
      <c r="S1663" s="3">
        <f t="shared" si="284"/>
        <v>11.14</v>
      </c>
      <c r="T1663" s="30" t="s">
        <v>2502</v>
      </c>
      <c r="U1663" s="41">
        <f t="shared" si="285"/>
        <v>728.55600000000015</v>
      </c>
      <c r="V1663" s="41">
        <f t="shared" si="286"/>
        <v>0</v>
      </c>
      <c r="W1663" s="5"/>
      <c r="X1663" s="3">
        <v>0.3</v>
      </c>
      <c r="Y1663" s="3">
        <f t="shared" si="291"/>
        <v>10.84</v>
      </c>
      <c r="Z1663" s="3">
        <f t="shared" si="287"/>
        <v>19.62</v>
      </c>
      <c r="AA1663">
        <v>300</v>
      </c>
      <c r="AB1663" s="1">
        <f t="shared" si="292"/>
        <v>0.3</v>
      </c>
    </row>
    <row r="1664" spans="1:28" customFormat="1" ht="43.2" x14ac:dyDescent="0.3">
      <c r="A1664" s="3">
        <f t="shared" si="288"/>
        <v>1647</v>
      </c>
      <c r="B1664" s="4" t="s">
        <v>1573</v>
      </c>
      <c r="C1664" s="3">
        <v>5</v>
      </c>
      <c r="D1664" s="3" t="s">
        <v>1569</v>
      </c>
      <c r="E1664" s="4" t="s">
        <v>1581</v>
      </c>
      <c r="F1664" s="3" t="s">
        <v>920</v>
      </c>
      <c r="G1664" s="3" t="s">
        <v>2319</v>
      </c>
      <c r="H1664" s="3" t="s">
        <v>2474</v>
      </c>
      <c r="I1664" s="3" t="s">
        <v>2496</v>
      </c>
      <c r="J1664" s="3">
        <v>65.400000000000006</v>
      </c>
      <c r="K1664" s="3">
        <v>10000</v>
      </c>
      <c r="L1664" s="3" t="s">
        <v>25</v>
      </c>
      <c r="M1664" s="3">
        <v>1</v>
      </c>
      <c r="N1664" s="28">
        <f t="shared" si="289"/>
        <v>10</v>
      </c>
      <c r="O1664" s="28">
        <f t="shared" si="290"/>
        <v>654</v>
      </c>
      <c r="P1664" s="12">
        <v>0</v>
      </c>
      <c r="Q1664" s="46">
        <f t="shared" si="283"/>
        <v>0</v>
      </c>
      <c r="R1664" s="37"/>
      <c r="S1664" s="3">
        <f t="shared" si="284"/>
        <v>10</v>
      </c>
      <c r="T1664" s="30" t="s">
        <v>2502</v>
      </c>
      <c r="U1664" s="41">
        <f t="shared" si="285"/>
        <v>654</v>
      </c>
      <c r="V1664" s="41">
        <f t="shared" si="286"/>
        <v>0</v>
      </c>
      <c r="W1664" s="5"/>
      <c r="X1664" s="3">
        <v>0.3</v>
      </c>
      <c r="Y1664" s="3">
        <f t="shared" si="291"/>
        <v>9.6999999999999993</v>
      </c>
      <c r="Z1664" s="3">
        <f t="shared" si="287"/>
        <v>19.62</v>
      </c>
      <c r="AA1664">
        <v>300</v>
      </c>
      <c r="AB1664" s="1">
        <f t="shared" si="292"/>
        <v>0.3</v>
      </c>
    </row>
    <row r="1665" spans="1:28" customFormat="1" ht="43.2" x14ac:dyDescent="0.3">
      <c r="A1665" s="3">
        <f t="shared" si="288"/>
        <v>1648</v>
      </c>
      <c r="B1665" s="4" t="s">
        <v>1573</v>
      </c>
      <c r="C1665" s="3">
        <v>5</v>
      </c>
      <c r="D1665" s="3" t="s">
        <v>1569</v>
      </c>
      <c r="E1665" s="4" t="s">
        <v>1582</v>
      </c>
      <c r="F1665" s="3" t="s">
        <v>1646</v>
      </c>
      <c r="G1665" s="3" t="s">
        <v>2320</v>
      </c>
      <c r="H1665" s="3" t="s">
        <v>2474</v>
      </c>
      <c r="I1665" s="3" t="s">
        <v>2496</v>
      </c>
      <c r="J1665" s="3">
        <v>87</v>
      </c>
      <c r="K1665" s="3">
        <v>10000</v>
      </c>
      <c r="L1665" s="3" t="s">
        <v>25</v>
      </c>
      <c r="M1665" s="3">
        <v>1</v>
      </c>
      <c r="N1665" s="40">
        <f>(K1665/1000)*M1665</f>
        <v>10</v>
      </c>
      <c r="O1665" s="40">
        <f>N1665*J1665</f>
        <v>870</v>
      </c>
      <c r="P1665" s="12">
        <v>0</v>
      </c>
      <c r="Q1665" s="46">
        <f t="shared" si="283"/>
        <v>0</v>
      </c>
      <c r="R1665" s="14"/>
      <c r="S1665" s="3">
        <f t="shared" si="284"/>
        <v>10</v>
      </c>
      <c r="T1665" s="30" t="s">
        <v>2502</v>
      </c>
      <c r="U1665" s="41">
        <f t="shared" si="285"/>
        <v>870</v>
      </c>
      <c r="V1665" s="41">
        <f t="shared" si="286"/>
        <v>0</v>
      </c>
      <c r="W1665" s="5"/>
      <c r="X1665" s="3">
        <v>0.3</v>
      </c>
      <c r="Y1665" s="3">
        <f t="shared" si="291"/>
        <v>9.6999999999999993</v>
      </c>
      <c r="Z1665" s="3">
        <f t="shared" si="287"/>
        <v>26.099999999999998</v>
      </c>
      <c r="AA1665">
        <v>300</v>
      </c>
      <c r="AB1665" s="1">
        <f t="shared" si="292"/>
        <v>0.3</v>
      </c>
    </row>
    <row r="1666" spans="1:28" customFormat="1" ht="43.2" x14ac:dyDescent="0.3">
      <c r="A1666" s="3">
        <f t="shared" si="288"/>
        <v>1649</v>
      </c>
      <c r="B1666" s="4" t="s">
        <v>1573</v>
      </c>
      <c r="C1666" s="3">
        <v>5</v>
      </c>
      <c r="D1666" s="3" t="s">
        <v>1569</v>
      </c>
      <c r="E1666" s="4" t="s">
        <v>1583</v>
      </c>
      <c r="F1666" s="3" t="s">
        <v>1647</v>
      </c>
      <c r="G1666" s="28" t="s">
        <v>2321</v>
      </c>
      <c r="H1666" s="5" t="s">
        <v>2479</v>
      </c>
      <c r="I1666" s="43" t="s">
        <v>2496</v>
      </c>
      <c r="J1666" s="3">
        <v>79.7</v>
      </c>
      <c r="K1666" s="3">
        <v>12280</v>
      </c>
      <c r="L1666" s="3" t="s">
        <v>25</v>
      </c>
      <c r="M1666" s="3">
        <v>1</v>
      </c>
      <c r="N1666" s="28">
        <f t="shared" ref="N1666:N1699" si="293">(K1666/1000)*M1666</f>
        <v>12.28</v>
      </c>
      <c r="O1666" s="28">
        <f t="shared" ref="O1666:O1699" si="294">N1666*J1666</f>
        <v>978.71600000000001</v>
      </c>
      <c r="P1666" s="12">
        <v>0</v>
      </c>
      <c r="Q1666" s="46">
        <f t="shared" si="283"/>
        <v>0</v>
      </c>
      <c r="R1666" s="37"/>
      <c r="S1666" s="3">
        <f t="shared" si="284"/>
        <v>12.28</v>
      </c>
      <c r="T1666" s="30" t="s">
        <v>2502</v>
      </c>
      <c r="U1666" s="29">
        <f t="shared" si="285"/>
        <v>978.71600000000001</v>
      </c>
      <c r="V1666" s="29">
        <f t="shared" si="286"/>
        <v>0</v>
      </c>
      <c r="W1666" s="5"/>
      <c r="X1666" s="3">
        <v>0.3</v>
      </c>
      <c r="Y1666" s="3">
        <f t="shared" si="291"/>
        <v>11.979999999999999</v>
      </c>
      <c r="Z1666" s="3">
        <f t="shared" si="287"/>
        <v>23.91</v>
      </c>
      <c r="AA1666">
        <v>300</v>
      </c>
      <c r="AB1666" s="1">
        <f t="shared" si="292"/>
        <v>0.3</v>
      </c>
    </row>
    <row r="1667" spans="1:28" customFormat="1" ht="43.2" x14ac:dyDescent="0.3">
      <c r="A1667" s="3">
        <f t="shared" si="288"/>
        <v>1650</v>
      </c>
      <c r="B1667" s="4" t="s">
        <v>1573</v>
      </c>
      <c r="C1667" s="3">
        <v>5</v>
      </c>
      <c r="D1667" s="3" t="s">
        <v>1569</v>
      </c>
      <c r="E1667" s="4" t="s">
        <v>1584</v>
      </c>
      <c r="F1667" s="3" t="s">
        <v>1647</v>
      </c>
      <c r="G1667" s="28" t="s">
        <v>2321</v>
      </c>
      <c r="H1667" s="5" t="s">
        <v>2479</v>
      </c>
      <c r="I1667" s="43" t="s">
        <v>2496</v>
      </c>
      <c r="J1667" s="3">
        <v>79.7</v>
      </c>
      <c r="K1667" s="3">
        <v>12280</v>
      </c>
      <c r="L1667" s="3" t="s">
        <v>25</v>
      </c>
      <c r="M1667" s="3">
        <v>1</v>
      </c>
      <c r="N1667" s="28">
        <f t="shared" si="293"/>
        <v>12.28</v>
      </c>
      <c r="O1667" s="28">
        <f t="shared" si="294"/>
        <v>978.71600000000001</v>
      </c>
      <c r="P1667" s="12">
        <v>0</v>
      </c>
      <c r="Q1667" s="46">
        <f t="shared" ref="Q1667:Q1730" si="295">N1667*P1667</f>
        <v>0</v>
      </c>
      <c r="R1667" s="37"/>
      <c r="S1667" s="3">
        <f t="shared" ref="S1667:S1730" si="296">N1667-Q1667</f>
        <v>12.28</v>
      </c>
      <c r="T1667" s="30" t="s">
        <v>2502</v>
      </c>
      <c r="U1667" s="29">
        <f t="shared" si="285"/>
        <v>978.71600000000001</v>
      </c>
      <c r="V1667" s="29">
        <f t="shared" si="286"/>
        <v>0</v>
      </c>
      <c r="W1667" s="5"/>
      <c r="X1667" s="3">
        <v>0.3</v>
      </c>
      <c r="Y1667" s="3">
        <f t="shared" si="291"/>
        <v>11.979999999999999</v>
      </c>
      <c r="Z1667" s="3">
        <f t="shared" si="287"/>
        <v>23.91</v>
      </c>
      <c r="AA1667">
        <v>300</v>
      </c>
      <c r="AB1667" s="1">
        <f t="shared" si="292"/>
        <v>0.3</v>
      </c>
    </row>
    <row r="1668" spans="1:28" customFormat="1" ht="43.2" x14ac:dyDescent="0.3">
      <c r="A1668" s="3">
        <f t="shared" si="288"/>
        <v>1651</v>
      </c>
      <c r="B1668" s="4" t="s">
        <v>1573</v>
      </c>
      <c r="C1668" s="3">
        <v>5</v>
      </c>
      <c r="D1668" s="3" t="s">
        <v>1569</v>
      </c>
      <c r="E1668" s="4" t="s">
        <v>1585</v>
      </c>
      <c r="F1668" s="3" t="s">
        <v>1646</v>
      </c>
      <c r="G1668" s="3" t="s">
        <v>2320</v>
      </c>
      <c r="H1668" s="44" t="s">
        <v>2474</v>
      </c>
      <c r="I1668" s="3" t="s">
        <v>2496</v>
      </c>
      <c r="J1668" s="3">
        <v>87</v>
      </c>
      <c r="K1668" s="3">
        <v>10000</v>
      </c>
      <c r="L1668" s="3" t="s">
        <v>25</v>
      </c>
      <c r="M1668" s="3">
        <v>1</v>
      </c>
      <c r="N1668" s="40">
        <f t="shared" si="293"/>
        <v>10</v>
      </c>
      <c r="O1668" s="40">
        <f t="shared" si="294"/>
        <v>870</v>
      </c>
      <c r="P1668" s="12">
        <v>0</v>
      </c>
      <c r="Q1668" s="46">
        <f t="shared" si="295"/>
        <v>0</v>
      </c>
      <c r="R1668" s="14"/>
      <c r="S1668" s="3">
        <f t="shared" si="296"/>
        <v>10</v>
      </c>
      <c r="T1668" s="30" t="s">
        <v>2502</v>
      </c>
      <c r="U1668" s="41">
        <f t="shared" si="285"/>
        <v>870</v>
      </c>
      <c r="V1668" s="41">
        <f t="shared" si="286"/>
        <v>0</v>
      </c>
      <c r="W1668" s="5"/>
      <c r="X1668" s="3">
        <v>0.3</v>
      </c>
      <c r="Y1668" s="3">
        <f t="shared" si="291"/>
        <v>9.6999999999999993</v>
      </c>
      <c r="Z1668" s="3">
        <f t="shared" si="287"/>
        <v>26.099999999999998</v>
      </c>
      <c r="AA1668">
        <v>300</v>
      </c>
      <c r="AB1668" s="1">
        <f t="shared" si="292"/>
        <v>0.3</v>
      </c>
    </row>
    <row r="1669" spans="1:28" customFormat="1" ht="43.2" x14ac:dyDescent="0.3">
      <c r="A1669" s="3">
        <f t="shared" si="288"/>
        <v>1652</v>
      </c>
      <c r="B1669" s="4" t="s">
        <v>1573</v>
      </c>
      <c r="C1669" s="3">
        <v>5</v>
      </c>
      <c r="D1669" s="3" t="s">
        <v>1569</v>
      </c>
      <c r="E1669" s="4" t="s">
        <v>1586</v>
      </c>
      <c r="F1669" s="3" t="s">
        <v>1646</v>
      </c>
      <c r="G1669" s="3" t="s">
        <v>2320</v>
      </c>
      <c r="H1669" s="3" t="s">
        <v>2474</v>
      </c>
      <c r="I1669" s="3" t="s">
        <v>2496</v>
      </c>
      <c r="J1669" s="3">
        <v>87</v>
      </c>
      <c r="K1669" s="3">
        <v>10000</v>
      </c>
      <c r="L1669" s="3" t="s">
        <v>25</v>
      </c>
      <c r="M1669" s="3">
        <v>1</v>
      </c>
      <c r="N1669" s="40">
        <f t="shared" si="293"/>
        <v>10</v>
      </c>
      <c r="O1669" s="40">
        <f t="shared" si="294"/>
        <v>870</v>
      </c>
      <c r="P1669" s="12">
        <v>0</v>
      </c>
      <c r="Q1669" s="46">
        <f t="shared" si="295"/>
        <v>0</v>
      </c>
      <c r="R1669" s="14"/>
      <c r="S1669" s="3">
        <f t="shared" si="296"/>
        <v>10</v>
      </c>
      <c r="T1669" s="30" t="s">
        <v>2502</v>
      </c>
      <c r="U1669" s="41">
        <f t="shared" si="285"/>
        <v>870</v>
      </c>
      <c r="V1669" s="41">
        <f t="shared" si="286"/>
        <v>0</v>
      </c>
      <c r="W1669" s="5"/>
      <c r="X1669" s="3">
        <v>0.3</v>
      </c>
      <c r="Y1669" s="3">
        <f t="shared" si="291"/>
        <v>9.6999999999999993</v>
      </c>
      <c r="Z1669" s="3">
        <f t="shared" si="287"/>
        <v>26.099999999999998</v>
      </c>
      <c r="AA1669">
        <v>300</v>
      </c>
      <c r="AB1669" s="1">
        <f t="shared" si="292"/>
        <v>0.3</v>
      </c>
    </row>
    <row r="1670" spans="1:28" customFormat="1" ht="43.2" x14ac:dyDescent="0.3">
      <c r="A1670" s="3">
        <f t="shared" si="288"/>
        <v>1653</v>
      </c>
      <c r="B1670" s="4" t="s">
        <v>1573</v>
      </c>
      <c r="C1670" s="3">
        <v>5</v>
      </c>
      <c r="D1670" s="3" t="s">
        <v>1569</v>
      </c>
      <c r="E1670" s="4" t="s">
        <v>1587</v>
      </c>
      <c r="F1670" s="3" t="s">
        <v>1647</v>
      </c>
      <c r="G1670" s="28" t="s">
        <v>2321</v>
      </c>
      <c r="H1670" s="5" t="s">
        <v>2479</v>
      </c>
      <c r="I1670" s="43" t="s">
        <v>2496</v>
      </c>
      <c r="J1670" s="3">
        <v>79.7</v>
      </c>
      <c r="K1670" s="3">
        <v>12280</v>
      </c>
      <c r="L1670" s="3" t="s">
        <v>25</v>
      </c>
      <c r="M1670" s="3">
        <v>1</v>
      </c>
      <c r="N1670" s="28">
        <f t="shared" si="293"/>
        <v>12.28</v>
      </c>
      <c r="O1670" s="28">
        <f t="shared" si="294"/>
        <v>978.71600000000001</v>
      </c>
      <c r="P1670" s="12">
        <v>0</v>
      </c>
      <c r="Q1670" s="46">
        <f t="shared" si="295"/>
        <v>0</v>
      </c>
      <c r="R1670" s="37"/>
      <c r="S1670" s="3">
        <f t="shared" si="296"/>
        <v>12.28</v>
      </c>
      <c r="T1670" s="30" t="s">
        <v>2502</v>
      </c>
      <c r="U1670" s="29">
        <f t="shared" si="285"/>
        <v>978.71600000000001</v>
      </c>
      <c r="V1670" s="29">
        <f t="shared" si="286"/>
        <v>0</v>
      </c>
      <c r="W1670" s="5"/>
      <c r="X1670" s="3">
        <v>0.3</v>
      </c>
      <c r="Y1670" s="3">
        <f t="shared" si="291"/>
        <v>11.979999999999999</v>
      </c>
      <c r="Z1670" s="3">
        <f t="shared" si="287"/>
        <v>23.91</v>
      </c>
      <c r="AA1670">
        <v>300</v>
      </c>
      <c r="AB1670" s="1">
        <f t="shared" si="292"/>
        <v>0.3</v>
      </c>
    </row>
    <row r="1671" spans="1:28" customFormat="1" ht="43.2" x14ac:dyDescent="0.3">
      <c r="A1671" s="3">
        <f t="shared" si="288"/>
        <v>1654</v>
      </c>
      <c r="B1671" s="4" t="s">
        <v>1573</v>
      </c>
      <c r="C1671" s="3">
        <v>5</v>
      </c>
      <c r="D1671" s="3" t="s">
        <v>1569</v>
      </c>
      <c r="E1671" s="4" t="s">
        <v>1588</v>
      </c>
      <c r="F1671" s="3" t="s">
        <v>1647</v>
      </c>
      <c r="G1671" s="28" t="s">
        <v>2321</v>
      </c>
      <c r="H1671" s="5" t="s">
        <v>2479</v>
      </c>
      <c r="I1671" s="43" t="s">
        <v>2496</v>
      </c>
      <c r="J1671" s="3">
        <v>79.7</v>
      </c>
      <c r="K1671" s="3">
        <v>12280</v>
      </c>
      <c r="L1671" s="3" t="s">
        <v>25</v>
      </c>
      <c r="M1671" s="3">
        <v>1</v>
      </c>
      <c r="N1671" s="28">
        <f t="shared" si="293"/>
        <v>12.28</v>
      </c>
      <c r="O1671" s="28">
        <f t="shared" si="294"/>
        <v>978.71600000000001</v>
      </c>
      <c r="P1671" s="12">
        <v>0</v>
      </c>
      <c r="Q1671" s="46">
        <f t="shared" si="295"/>
        <v>0</v>
      </c>
      <c r="R1671" s="37"/>
      <c r="S1671" s="3">
        <f t="shared" si="296"/>
        <v>12.28</v>
      </c>
      <c r="T1671" s="30" t="s">
        <v>2502</v>
      </c>
      <c r="U1671" s="29">
        <f t="shared" si="285"/>
        <v>978.71600000000001</v>
      </c>
      <c r="V1671" s="29">
        <f t="shared" si="286"/>
        <v>0</v>
      </c>
      <c r="W1671" s="5"/>
      <c r="X1671" s="3">
        <v>0.3</v>
      </c>
      <c r="Y1671" s="3">
        <f t="shared" si="291"/>
        <v>11.979999999999999</v>
      </c>
      <c r="Z1671" s="3">
        <f t="shared" si="287"/>
        <v>23.91</v>
      </c>
      <c r="AA1671">
        <v>300</v>
      </c>
      <c r="AB1671" s="1">
        <f t="shared" si="292"/>
        <v>0.3</v>
      </c>
    </row>
    <row r="1672" spans="1:28" customFormat="1" ht="43.2" x14ac:dyDescent="0.3">
      <c r="A1672" s="3">
        <f t="shared" si="288"/>
        <v>1655</v>
      </c>
      <c r="B1672" s="4" t="s">
        <v>1573</v>
      </c>
      <c r="C1672" s="3">
        <v>5</v>
      </c>
      <c r="D1672" s="3" t="s">
        <v>1569</v>
      </c>
      <c r="E1672" s="4" t="s">
        <v>1589</v>
      </c>
      <c r="F1672" s="3" t="s">
        <v>1646</v>
      </c>
      <c r="G1672" s="3" t="s">
        <v>2320</v>
      </c>
      <c r="H1672" s="44" t="s">
        <v>2474</v>
      </c>
      <c r="I1672" s="3" t="s">
        <v>2496</v>
      </c>
      <c r="J1672" s="3">
        <v>87</v>
      </c>
      <c r="K1672" s="3">
        <v>10000</v>
      </c>
      <c r="L1672" s="3" t="s">
        <v>25</v>
      </c>
      <c r="M1672" s="3">
        <v>1</v>
      </c>
      <c r="N1672" s="40">
        <f t="shared" si="293"/>
        <v>10</v>
      </c>
      <c r="O1672" s="40">
        <f t="shared" si="294"/>
        <v>870</v>
      </c>
      <c r="P1672" s="12">
        <v>0</v>
      </c>
      <c r="Q1672" s="46">
        <f t="shared" si="295"/>
        <v>0</v>
      </c>
      <c r="R1672" s="14"/>
      <c r="S1672" s="3">
        <f t="shared" si="296"/>
        <v>10</v>
      </c>
      <c r="T1672" s="30" t="s">
        <v>2502</v>
      </c>
      <c r="U1672" s="41">
        <f t="shared" si="285"/>
        <v>870</v>
      </c>
      <c r="V1672" s="41">
        <f t="shared" si="286"/>
        <v>0</v>
      </c>
      <c r="W1672" s="5"/>
      <c r="X1672" s="3">
        <v>0.3</v>
      </c>
      <c r="Y1672" s="3">
        <f t="shared" si="291"/>
        <v>9.6999999999999993</v>
      </c>
      <c r="Z1672" s="3">
        <f t="shared" si="287"/>
        <v>26.099999999999998</v>
      </c>
      <c r="AA1672">
        <v>300</v>
      </c>
      <c r="AB1672" s="1">
        <f t="shared" si="292"/>
        <v>0.3</v>
      </c>
    </row>
    <row r="1673" spans="1:28" customFormat="1" ht="43.2" x14ac:dyDescent="0.3">
      <c r="A1673" s="3">
        <f t="shared" si="288"/>
        <v>1656</v>
      </c>
      <c r="B1673" s="4" t="s">
        <v>1573</v>
      </c>
      <c r="C1673" s="3">
        <v>5</v>
      </c>
      <c r="D1673" s="3" t="s">
        <v>1569</v>
      </c>
      <c r="E1673" s="4" t="s">
        <v>1590</v>
      </c>
      <c r="F1673" s="3" t="s">
        <v>1646</v>
      </c>
      <c r="G1673" s="3" t="s">
        <v>2320</v>
      </c>
      <c r="H1673" s="3" t="s">
        <v>2474</v>
      </c>
      <c r="I1673" s="3" t="s">
        <v>2496</v>
      </c>
      <c r="J1673" s="3">
        <v>87</v>
      </c>
      <c r="K1673" s="3">
        <v>10000</v>
      </c>
      <c r="L1673" s="3" t="s">
        <v>25</v>
      </c>
      <c r="M1673" s="3">
        <v>1</v>
      </c>
      <c r="N1673" s="40">
        <f t="shared" si="293"/>
        <v>10</v>
      </c>
      <c r="O1673" s="40">
        <f t="shared" si="294"/>
        <v>870</v>
      </c>
      <c r="P1673" s="12">
        <v>0</v>
      </c>
      <c r="Q1673" s="46">
        <f t="shared" si="295"/>
        <v>0</v>
      </c>
      <c r="R1673" s="14"/>
      <c r="S1673" s="3">
        <f t="shared" si="296"/>
        <v>10</v>
      </c>
      <c r="T1673" s="30" t="s">
        <v>2502</v>
      </c>
      <c r="U1673" s="41">
        <f t="shared" si="285"/>
        <v>870</v>
      </c>
      <c r="V1673" s="41">
        <f t="shared" si="286"/>
        <v>0</v>
      </c>
      <c r="W1673" s="5"/>
      <c r="X1673" s="3">
        <v>0.3</v>
      </c>
      <c r="Y1673" s="3">
        <f t="shared" si="291"/>
        <v>9.6999999999999993</v>
      </c>
      <c r="Z1673" s="3">
        <f t="shared" si="287"/>
        <v>26.099999999999998</v>
      </c>
      <c r="AA1673">
        <v>300</v>
      </c>
      <c r="AB1673" s="1">
        <f t="shared" si="292"/>
        <v>0.3</v>
      </c>
    </row>
    <row r="1674" spans="1:28" customFormat="1" ht="43.2" x14ac:dyDescent="0.3">
      <c r="A1674" s="3">
        <f t="shared" si="288"/>
        <v>1657</v>
      </c>
      <c r="B1674" s="4" t="s">
        <v>1573</v>
      </c>
      <c r="C1674" s="3">
        <v>5</v>
      </c>
      <c r="D1674" s="3" t="s">
        <v>1569</v>
      </c>
      <c r="E1674" s="4" t="s">
        <v>1591</v>
      </c>
      <c r="F1674" s="3" t="s">
        <v>1647</v>
      </c>
      <c r="G1674" s="28" t="s">
        <v>2321</v>
      </c>
      <c r="H1674" s="5" t="s">
        <v>2479</v>
      </c>
      <c r="I1674" s="43" t="s">
        <v>2496</v>
      </c>
      <c r="J1674" s="3">
        <v>79.7</v>
      </c>
      <c r="K1674" s="3">
        <v>12280</v>
      </c>
      <c r="L1674" s="3" t="s">
        <v>25</v>
      </c>
      <c r="M1674" s="3">
        <v>1</v>
      </c>
      <c r="N1674" s="28">
        <f t="shared" si="293"/>
        <v>12.28</v>
      </c>
      <c r="O1674" s="28">
        <f t="shared" si="294"/>
        <v>978.71600000000001</v>
      </c>
      <c r="P1674" s="12">
        <v>0</v>
      </c>
      <c r="Q1674" s="46">
        <f t="shared" si="295"/>
        <v>0</v>
      </c>
      <c r="R1674" s="37"/>
      <c r="S1674" s="3">
        <f t="shared" si="296"/>
        <v>12.28</v>
      </c>
      <c r="T1674" s="30" t="s">
        <v>2502</v>
      </c>
      <c r="U1674" s="29">
        <f t="shared" si="285"/>
        <v>978.71600000000001</v>
      </c>
      <c r="V1674" s="29">
        <f t="shared" si="286"/>
        <v>0</v>
      </c>
      <c r="W1674" s="5"/>
      <c r="X1674" s="3">
        <v>0.3</v>
      </c>
      <c r="Y1674" s="3">
        <f t="shared" si="291"/>
        <v>11.979999999999999</v>
      </c>
      <c r="Z1674" s="3">
        <f t="shared" si="287"/>
        <v>23.91</v>
      </c>
      <c r="AA1674">
        <v>300</v>
      </c>
      <c r="AB1674" s="1">
        <f t="shared" si="292"/>
        <v>0.3</v>
      </c>
    </row>
    <row r="1675" spans="1:28" customFormat="1" ht="43.2" x14ac:dyDescent="0.3">
      <c r="A1675" s="3">
        <f t="shared" si="288"/>
        <v>1658</v>
      </c>
      <c r="B1675" s="4" t="s">
        <v>1573</v>
      </c>
      <c r="C1675" s="3">
        <v>5</v>
      </c>
      <c r="D1675" s="3" t="s">
        <v>1569</v>
      </c>
      <c r="E1675" s="4" t="s">
        <v>1592</v>
      </c>
      <c r="F1675" s="3" t="s">
        <v>1647</v>
      </c>
      <c r="G1675" s="28" t="s">
        <v>2321</v>
      </c>
      <c r="H1675" s="5" t="s">
        <v>2479</v>
      </c>
      <c r="I1675" s="43" t="s">
        <v>2496</v>
      </c>
      <c r="J1675" s="3">
        <v>79.7</v>
      </c>
      <c r="K1675" s="3">
        <v>12280</v>
      </c>
      <c r="L1675" s="3" t="s">
        <v>25</v>
      </c>
      <c r="M1675" s="3">
        <v>1</v>
      </c>
      <c r="N1675" s="28">
        <f t="shared" si="293"/>
        <v>12.28</v>
      </c>
      <c r="O1675" s="28">
        <f t="shared" si="294"/>
        <v>978.71600000000001</v>
      </c>
      <c r="P1675" s="12">
        <v>0</v>
      </c>
      <c r="Q1675" s="46">
        <f t="shared" si="295"/>
        <v>0</v>
      </c>
      <c r="R1675" s="37"/>
      <c r="S1675" s="3">
        <f t="shared" si="296"/>
        <v>12.28</v>
      </c>
      <c r="T1675" s="30" t="s">
        <v>2502</v>
      </c>
      <c r="U1675" s="29">
        <f t="shared" si="285"/>
        <v>978.71600000000001</v>
      </c>
      <c r="V1675" s="29">
        <f t="shared" si="286"/>
        <v>0</v>
      </c>
      <c r="W1675" s="5"/>
      <c r="X1675" s="3">
        <v>0.3</v>
      </c>
      <c r="Y1675" s="3">
        <f t="shared" si="291"/>
        <v>11.979999999999999</v>
      </c>
      <c r="Z1675" s="3">
        <f t="shared" si="287"/>
        <v>23.91</v>
      </c>
      <c r="AA1675">
        <v>300</v>
      </c>
      <c r="AB1675" s="1">
        <f t="shared" si="292"/>
        <v>0.3</v>
      </c>
    </row>
    <row r="1676" spans="1:28" customFormat="1" ht="43.2" x14ac:dyDescent="0.3">
      <c r="A1676" s="3">
        <f t="shared" si="288"/>
        <v>1659</v>
      </c>
      <c r="B1676" s="4" t="s">
        <v>1573</v>
      </c>
      <c r="C1676" s="3">
        <v>5</v>
      </c>
      <c r="D1676" s="3" t="s">
        <v>1569</v>
      </c>
      <c r="E1676" s="4" t="s">
        <v>1593</v>
      </c>
      <c r="F1676" s="3" t="s">
        <v>1646</v>
      </c>
      <c r="G1676" s="3" t="s">
        <v>2320</v>
      </c>
      <c r="H1676" s="44" t="s">
        <v>2474</v>
      </c>
      <c r="I1676" s="3" t="s">
        <v>2496</v>
      </c>
      <c r="J1676" s="3">
        <v>87</v>
      </c>
      <c r="K1676" s="3">
        <v>10000</v>
      </c>
      <c r="L1676" s="3" t="s">
        <v>25</v>
      </c>
      <c r="M1676" s="3">
        <v>1</v>
      </c>
      <c r="N1676" s="40">
        <f t="shared" si="293"/>
        <v>10</v>
      </c>
      <c r="O1676" s="40">
        <f t="shared" si="294"/>
        <v>870</v>
      </c>
      <c r="P1676" s="12">
        <v>0</v>
      </c>
      <c r="Q1676" s="46">
        <f t="shared" si="295"/>
        <v>0</v>
      </c>
      <c r="R1676" s="14"/>
      <c r="S1676" s="3">
        <f t="shared" si="296"/>
        <v>10</v>
      </c>
      <c r="T1676" s="30" t="s">
        <v>2502</v>
      </c>
      <c r="U1676" s="41">
        <f t="shared" si="285"/>
        <v>870</v>
      </c>
      <c r="V1676" s="41">
        <f t="shared" si="286"/>
        <v>0</v>
      </c>
      <c r="W1676" s="5"/>
      <c r="X1676" s="3">
        <v>0.3</v>
      </c>
      <c r="Y1676" s="3">
        <f t="shared" si="291"/>
        <v>9.6999999999999993</v>
      </c>
      <c r="Z1676" s="3">
        <f t="shared" si="287"/>
        <v>26.099999999999998</v>
      </c>
      <c r="AA1676">
        <v>300</v>
      </c>
      <c r="AB1676" s="1">
        <f t="shared" si="292"/>
        <v>0.3</v>
      </c>
    </row>
    <row r="1677" spans="1:28" customFormat="1" ht="43.2" x14ac:dyDescent="0.3">
      <c r="A1677" s="3">
        <f t="shared" si="288"/>
        <v>1660</v>
      </c>
      <c r="B1677" s="4" t="s">
        <v>1573</v>
      </c>
      <c r="C1677" s="3">
        <v>5</v>
      </c>
      <c r="D1677" s="3" t="s">
        <v>1569</v>
      </c>
      <c r="E1677" s="4" t="s">
        <v>1594</v>
      </c>
      <c r="F1677" s="3" t="s">
        <v>1646</v>
      </c>
      <c r="G1677" s="3" t="s">
        <v>2320</v>
      </c>
      <c r="H1677" s="3" t="s">
        <v>2474</v>
      </c>
      <c r="I1677" s="3" t="s">
        <v>2496</v>
      </c>
      <c r="J1677" s="3">
        <v>87</v>
      </c>
      <c r="K1677" s="3">
        <v>10000</v>
      </c>
      <c r="L1677" s="3" t="s">
        <v>25</v>
      </c>
      <c r="M1677" s="3">
        <v>1</v>
      </c>
      <c r="N1677" s="40">
        <f t="shared" si="293"/>
        <v>10</v>
      </c>
      <c r="O1677" s="40">
        <f t="shared" si="294"/>
        <v>870</v>
      </c>
      <c r="P1677" s="12">
        <v>0</v>
      </c>
      <c r="Q1677" s="46">
        <f t="shared" si="295"/>
        <v>0</v>
      </c>
      <c r="R1677" s="14"/>
      <c r="S1677" s="3">
        <f t="shared" si="296"/>
        <v>10</v>
      </c>
      <c r="T1677" s="30" t="s">
        <v>2502</v>
      </c>
      <c r="U1677" s="41">
        <f t="shared" si="285"/>
        <v>870</v>
      </c>
      <c r="V1677" s="41">
        <f t="shared" si="286"/>
        <v>0</v>
      </c>
      <c r="W1677" s="5"/>
      <c r="X1677" s="3">
        <v>0.3</v>
      </c>
      <c r="Y1677" s="3">
        <f t="shared" si="291"/>
        <v>9.6999999999999993</v>
      </c>
      <c r="Z1677" s="3">
        <f t="shared" si="287"/>
        <v>26.099999999999998</v>
      </c>
      <c r="AA1677">
        <v>300</v>
      </c>
      <c r="AB1677" s="1">
        <f t="shared" si="292"/>
        <v>0.3</v>
      </c>
    </row>
    <row r="1678" spans="1:28" customFormat="1" ht="43.2" x14ac:dyDescent="0.3">
      <c r="A1678" s="3">
        <f t="shared" si="288"/>
        <v>1661</v>
      </c>
      <c r="B1678" s="4" t="s">
        <v>1573</v>
      </c>
      <c r="C1678" s="3">
        <v>5</v>
      </c>
      <c r="D1678" s="3" t="s">
        <v>1569</v>
      </c>
      <c r="E1678" s="4" t="s">
        <v>1595</v>
      </c>
      <c r="F1678" s="3" t="s">
        <v>1647</v>
      </c>
      <c r="G1678" s="28" t="s">
        <v>2321</v>
      </c>
      <c r="H1678" s="5" t="s">
        <v>2479</v>
      </c>
      <c r="I1678" s="43" t="s">
        <v>2496</v>
      </c>
      <c r="J1678" s="3">
        <v>79.7</v>
      </c>
      <c r="K1678" s="3">
        <v>12280</v>
      </c>
      <c r="L1678" s="3" t="s">
        <v>25</v>
      </c>
      <c r="M1678" s="3">
        <v>1</v>
      </c>
      <c r="N1678" s="28">
        <f t="shared" si="293"/>
        <v>12.28</v>
      </c>
      <c r="O1678" s="28">
        <f t="shared" si="294"/>
        <v>978.71600000000001</v>
      </c>
      <c r="P1678" s="12">
        <v>0</v>
      </c>
      <c r="Q1678" s="46">
        <f t="shared" si="295"/>
        <v>0</v>
      </c>
      <c r="R1678" s="37"/>
      <c r="S1678" s="3">
        <f t="shared" si="296"/>
        <v>12.28</v>
      </c>
      <c r="T1678" s="30" t="s">
        <v>2502</v>
      </c>
      <c r="U1678" s="29">
        <f t="shared" ref="U1678:U1741" si="297">S1678*J1678</f>
        <v>978.71600000000001</v>
      </c>
      <c r="V1678" s="29">
        <f t="shared" ref="V1678:V1741" si="298">Q1678*J1678</f>
        <v>0</v>
      </c>
      <c r="W1678" s="5"/>
      <c r="X1678" s="3">
        <v>0.3</v>
      </c>
      <c r="Y1678" s="3">
        <f t="shared" si="291"/>
        <v>11.979999999999999</v>
      </c>
      <c r="Z1678" s="3">
        <f t="shared" si="287"/>
        <v>23.91</v>
      </c>
      <c r="AA1678">
        <v>300</v>
      </c>
      <c r="AB1678" s="1">
        <f t="shared" si="292"/>
        <v>0.3</v>
      </c>
    </row>
    <row r="1679" spans="1:28" customFormat="1" ht="43.2" x14ac:dyDescent="0.3">
      <c r="A1679" s="3">
        <f t="shared" si="288"/>
        <v>1662</v>
      </c>
      <c r="B1679" s="4" t="s">
        <v>1573</v>
      </c>
      <c r="C1679" s="3">
        <v>5</v>
      </c>
      <c r="D1679" s="3" t="s">
        <v>1569</v>
      </c>
      <c r="E1679" s="4" t="s">
        <v>1596</v>
      </c>
      <c r="F1679" s="3" t="s">
        <v>1647</v>
      </c>
      <c r="G1679" s="28" t="s">
        <v>2321</v>
      </c>
      <c r="H1679" s="5" t="s">
        <v>2479</v>
      </c>
      <c r="I1679" s="43" t="s">
        <v>2496</v>
      </c>
      <c r="J1679" s="3">
        <v>79.7</v>
      </c>
      <c r="K1679" s="3">
        <v>12280</v>
      </c>
      <c r="L1679" s="3" t="s">
        <v>25</v>
      </c>
      <c r="M1679" s="3">
        <v>1</v>
      </c>
      <c r="N1679" s="28">
        <f t="shared" si="293"/>
        <v>12.28</v>
      </c>
      <c r="O1679" s="28">
        <f t="shared" si="294"/>
        <v>978.71600000000001</v>
      </c>
      <c r="P1679" s="12">
        <v>0</v>
      </c>
      <c r="Q1679" s="46">
        <f t="shared" si="295"/>
        <v>0</v>
      </c>
      <c r="R1679" s="37"/>
      <c r="S1679" s="3">
        <f t="shared" si="296"/>
        <v>12.28</v>
      </c>
      <c r="T1679" s="30" t="s">
        <v>2502</v>
      </c>
      <c r="U1679" s="29">
        <f t="shared" si="297"/>
        <v>978.71600000000001</v>
      </c>
      <c r="V1679" s="29">
        <f t="shared" si="298"/>
        <v>0</v>
      </c>
      <c r="W1679" s="5"/>
      <c r="X1679" s="3">
        <v>0.3</v>
      </c>
      <c r="Y1679" s="3">
        <f t="shared" si="291"/>
        <v>11.979999999999999</v>
      </c>
      <c r="Z1679" s="3">
        <f t="shared" si="287"/>
        <v>23.91</v>
      </c>
      <c r="AA1679">
        <v>300</v>
      </c>
      <c r="AB1679" s="1">
        <f t="shared" si="292"/>
        <v>0.3</v>
      </c>
    </row>
    <row r="1680" spans="1:28" customFormat="1" ht="43.2" x14ac:dyDescent="0.3">
      <c r="A1680" s="3">
        <f t="shared" si="288"/>
        <v>1663</v>
      </c>
      <c r="B1680" s="4" t="s">
        <v>1573</v>
      </c>
      <c r="C1680" s="3">
        <v>5</v>
      </c>
      <c r="D1680" s="3" t="s">
        <v>1569</v>
      </c>
      <c r="E1680" s="4" t="s">
        <v>1597</v>
      </c>
      <c r="F1680" s="3" t="s">
        <v>1646</v>
      </c>
      <c r="G1680" s="3" t="s">
        <v>2320</v>
      </c>
      <c r="H1680" s="44" t="s">
        <v>2474</v>
      </c>
      <c r="I1680" s="3" t="s">
        <v>2496</v>
      </c>
      <c r="J1680" s="3">
        <v>87</v>
      </c>
      <c r="K1680" s="3">
        <v>10000</v>
      </c>
      <c r="L1680" s="3" t="s">
        <v>25</v>
      </c>
      <c r="M1680" s="3">
        <v>1</v>
      </c>
      <c r="N1680" s="40">
        <f t="shared" si="293"/>
        <v>10</v>
      </c>
      <c r="O1680" s="40">
        <f t="shared" si="294"/>
        <v>870</v>
      </c>
      <c r="P1680" s="12">
        <v>0</v>
      </c>
      <c r="Q1680" s="46">
        <f t="shared" si="295"/>
        <v>0</v>
      </c>
      <c r="R1680" s="14"/>
      <c r="S1680" s="3">
        <f t="shared" si="296"/>
        <v>10</v>
      </c>
      <c r="T1680" s="30" t="s">
        <v>2502</v>
      </c>
      <c r="U1680" s="41">
        <f t="shared" si="297"/>
        <v>870</v>
      </c>
      <c r="V1680" s="41">
        <f t="shared" si="298"/>
        <v>0</v>
      </c>
      <c r="W1680" s="5"/>
      <c r="X1680" s="3">
        <v>0.3</v>
      </c>
      <c r="Y1680" s="3">
        <f t="shared" si="291"/>
        <v>9.6999999999999993</v>
      </c>
      <c r="Z1680" s="3">
        <f t="shared" si="287"/>
        <v>26.099999999999998</v>
      </c>
      <c r="AA1680">
        <v>300</v>
      </c>
      <c r="AB1680" s="1">
        <f t="shared" si="292"/>
        <v>0.3</v>
      </c>
    </row>
    <row r="1681" spans="1:28" customFormat="1" ht="43.2" x14ac:dyDescent="0.3">
      <c r="A1681" s="3">
        <f t="shared" si="288"/>
        <v>1664</v>
      </c>
      <c r="B1681" s="4" t="s">
        <v>1573</v>
      </c>
      <c r="C1681" s="3">
        <v>5</v>
      </c>
      <c r="D1681" s="3" t="s">
        <v>1569</v>
      </c>
      <c r="E1681" s="4" t="s">
        <v>1598</v>
      </c>
      <c r="F1681" s="3" t="s">
        <v>1646</v>
      </c>
      <c r="G1681" s="3" t="s">
        <v>2320</v>
      </c>
      <c r="H1681" s="3" t="s">
        <v>2474</v>
      </c>
      <c r="I1681" s="3" t="s">
        <v>2496</v>
      </c>
      <c r="J1681" s="3">
        <v>87</v>
      </c>
      <c r="K1681" s="3">
        <v>10000</v>
      </c>
      <c r="L1681" s="3" t="s">
        <v>25</v>
      </c>
      <c r="M1681" s="3">
        <v>1</v>
      </c>
      <c r="N1681" s="40">
        <f t="shared" si="293"/>
        <v>10</v>
      </c>
      <c r="O1681" s="40">
        <f t="shared" si="294"/>
        <v>870</v>
      </c>
      <c r="P1681" s="12">
        <v>0</v>
      </c>
      <c r="Q1681" s="46">
        <f t="shared" si="295"/>
        <v>0</v>
      </c>
      <c r="R1681" s="14"/>
      <c r="S1681" s="3">
        <f t="shared" si="296"/>
        <v>10</v>
      </c>
      <c r="T1681" s="30" t="s">
        <v>2502</v>
      </c>
      <c r="U1681" s="41">
        <f t="shared" si="297"/>
        <v>870</v>
      </c>
      <c r="V1681" s="41">
        <f t="shared" si="298"/>
        <v>0</v>
      </c>
      <c r="W1681" s="5"/>
      <c r="X1681" s="3">
        <v>0.3</v>
      </c>
      <c r="Y1681" s="3">
        <f t="shared" si="291"/>
        <v>9.6999999999999993</v>
      </c>
      <c r="Z1681" s="3">
        <f t="shared" si="287"/>
        <v>26.099999999999998</v>
      </c>
      <c r="AA1681">
        <v>300</v>
      </c>
      <c r="AB1681" s="1">
        <f t="shared" si="292"/>
        <v>0.3</v>
      </c>
    </row>
    <row r="1682" spans="1:28" customFormat="1" ht="43.2" x14ac:dyDescent="0.3">
      <c r="A1682" s="3">
        <f t="shared" si="288"/>
        <v>1665</v>
      </c>
      <c r="B1682" s="4" t="s">
        <v>1573</v>
      </c>
      <c r="C1682" s="3">
        <v>5</v>
      </c>
      <c r="D1682" s="3" t="s">
        <v>1569</v>
      </c>
      <c r="E1682" s="4" t="s">
        <v>1599</v>
      </c>
      <c r="F1682" s="3" t="s">
        <v>1647</v>
      </c>
      <c r="G1682" s="28" t="s">
        <v>2321</v>
      </c>
      <c r="H1682" s="5" t="s">
        <v>2479</v>
      </c>
      <c r="I1682" s="43" t="s">
        <v>2496</v>
      </c>
      <c r="J1682" s="3">
        <v>79.7</v>
      </c>
      <c r="K1682" s="3">
        <v>12280</v>
      </c>
      <c r="L1682" s="3" t="s">
        <v>25</v>
      </c>
      <c r="M1682" s="3">
        <v>1</v>
      </c>
      <c r="N1682" s="28">
        <f t="shared" si="293"/>
        <v>12.28</v>
      </c>
      <c r="O1682" s="28">
        <f t="shared" si="294"/>
        <v>978.71600000000001</v>
      </c>
      <c r="P1682" s="12">
        <v>0</v>
      </c>
      <c r="Q1682" s="46">
        <f t="shared" si="295"/>
        <v>0</v>
      </c>
      <c r="R1682" s="37"/>
      <c r="S1682" s="3">
        <f t="shared" si="296"/>
        <v>12.28</v>
      </c>
      <c r="T1682" s="30" t="s">
        <v>2502</v>
      </c>
      <c r="U1682" s="29">
        <f t="shared" si="297"/>
        <v>978.71600000000001</v>
      </c>
      <c r="V1682" s="29">
        <f t="shared" si="298"/>
        <v>0</v>
      </c>
      <c r="W1682" s="5"/>
      <c r="X1682" s="3">
        <v>0.3</v>
      </c>
      <c r="Y1682" s="3">
        <f t="shared" si="291"/>
        <v>11.979999999999999</v>
      </c>
      <c r="Z1682" s="3">
        <f t="shared" si="287"/>
        <v>23.91</v>
      </c>
      <c r="AA1682">
        <v>300</v>
      </c>
      <c r="AB1682" s="1">
        <f t="shared" si="292"/>
        <v>0.3</v>
      </c>
    </row>
    <row r="1683" spans="1:28" customFormat="1" ht="43.2" x14ac:dyDescent="0.3">
      <c r="A1683" s="3">
        <f t="shared" si="288"/>
        <v>1666</v>
      </c>
      <c r="B1683" s="4" t="s">
        <v>1573</v>
      </c>
      <c r="C1683" s="3">
        <v>5</v>
      </c>
      <c r="D1683" s="3" t="s">
        <v>1569</v>
      </c>
      <c r="E1683" s="4" t="s">
        <v>1600</v>
      </c>
      <c r="F1683" s="3" t="s">
        <v>1647</v>
      </c>
      <c r="G1683" s="28" t="s">
        <v>2321</v>
      </c>
      <c r="H1683" s="5" t="s">
        <v>2479</v>
      </c>
      <c r="I1683" s="43" t="s">
        <v>2496</v>
      </c>
      <c r="J1683" s="3">
        <v>79.7</v>
      </c>
      <c r="K1683" s="3">
        <v>12280</v>
      </c>
      <c r="L1683" s="3" t="s">
        <v>25</v>
      </c>
      <c r="M1683" s="3">
        <v>1</v>
      </c>
      <c r="N1683" s="28">
        <f t="shared" si="293"/>
        <v>12.28</v>
      </c>
      <c r="O1683" s="28">
        <f t="shared" si="294"/>
        <v>978.71600000000001</v>
      </c>
      <c r="P1683" s="12">
        <v>0</v>
      </c>
      <c r="Q1683" s="46">
        <f t="shared" si="295"/>
        <v>0</v>
      </c>
      <c r="R1683" s="37"/>
      <c r="S1683" s="3">
        <f t="shared" si="296"/>
        <v>12.28</v>
      </c>
      <c r="T1683" s="30" t="s">
        <v>2502</v>
      </c>
      <c r="U1683" s="29">
        <f t="shared" si="297"/>
        <v>978.71600000000001</v>
      </c>
      <c r="V1683" s="29">
        <f t="shared" si="298"/>
        <v>0</v>
      </c>
      <c r="W1683" s="5"/>
      <c r="X1683" s="3">
        <v>0.3</v>
      </c>
      <c r="Y1683" s="3">
        <f t="shared" si="291"/>
        <v>11.979999999999999</v>
      </c>
      <c r="Z1683" s="3">
        <f t="shared" ref="Z1683:Z1746" si="299">X1683*J1683*M1683</f>
        <v>23.91</v>
      </c>
      <c r="AA1683">
        <v>300</v>
      </c>
      <c r="AB1683" s="1">
        <f t="shared" si="292"/>
        <v>0.3</v>
      </c>
    </row>
    <row r="1684" spans="1:28" customFormat="1" ht="43.2" x14ac:dyDescent="0.3">
      <c r="A1684" s="3">
        <f t="shared" ref="A1684:A1747" si="300">A1683+1</f>
        <v>1667</v>
      </c>
      <c r="B1684" s="4" t="s">
        <v>1573</v>
      </c>
      <c r="C1684" s="3">
        <v>5</v>
      </c>
      <c r="D1684" s="3" t="s">
        <v>1569</v>
      </c>
      <c r="E1684" s="4" t="s">
        <v>1601</v>
      </c>
      <c r="F1684" s="3" t="s">
        <v>1646</v>
      </c>
      <c r="G1684" s="3" t="s">
        <v>2320</v>
      </c>
      <c r="H1684" s="44" t="s">
        <v>2474</v>
      </c>
      <c r="I1684" s="3" t="s">
        <v>2496</v>
      </c>
      <c r="J1684" s="3">
        <v>87</v>
      </c>
      <c r="K1684" s="3">
        <v>10000</v>
      </c>
      <c r="L1684" s="3" t="s">
        <v>25</v>
      </c>
      <c r="M1684" s="3">
        <v>1</v>
      </c>
      <c r="N1684" s="40">
        <f t="shared" si="293"/>
        <v>10</v>
      </c>
      <c r="O1684" s="40">
        <f t="shared" si="294"/>
        <v>870</v>
      </c>
      <c r="P1684" s="12">
        <v>0</v>
      </c>
      <c r="Q1684" s="46">
        <f t="shared" si="295"/>
        <v>0</v>
      </c>
      <c r="R1684" s="14"/>
      <c r="S1684" s="3">
        <f t="shared" si="296"/>
        <v>10</v>
      </c>
      <c r="T1684" s="30" t="s">
        <v>2502</v>
      </c>
      <c r="U1684" s="41">
        <f t="shared" si="297"/>
        <v>870</v>
      </c>
      <c r="V1684" s="41">
        <f t="shared" si="298"/>
        <v>0</v>
      </c>
      <c r="W1684" s="5"/>
      <c r="X1684" s="3">
        <v>0.3</v>
      </c>
      <c r="Y1684" s="3">
        <f t="shared" si="291"/>
        <v>9.6999999999999993</v>
      </c>
      <c r="Z1684" s="3">
        <f t="shared" si="299"/>
        <v>26.099999999999998</v>
      </c>
      <c r="AA1684">
        <v>300</v>
      </c>
      <c r="AB1684" s="1">
        <f t="shared" si="292"/>
        <v>0.3</v>
      </c>
    </row>
    <row r="1685" spans="1:28" customFormat="1" ht="43.2" x14ac:dyDescent="0.3">
      <c r="A1685" s="3">
        <f t="shared" si="300"/>
        <v>1668</v>
      </c>
      <c r="B1685" s="4" t="s">
        <v>1573</v>
      </c>
      <c r="C1685" s="3">
        <v>5</v>
      </c>
      <c r="D1685" s="3" t="s">
        <v>1569</v>
      </c>
      <c r="E1685" s="4" t="s">
        <v>1602</v>
      </c>
      <c r="F1685" s="3" t="s">
        <v>1646</v>
      </c>
      <c r="G1685" s="3" t="s">
        <v>2320</v>
      </c>
      <c r="H1685" s="3" t="s">
        <v>2474</v>
      </c>
      <c r="I1685" s="3" t="s">
        <v>2496</v>
      </c>
      <c r="J1685" s="3">
        <v>87</v>
      </c>
      <c r="K1685" s="3">
        <v>10000</v>
      </c>
      <c r="L1685" s="3" t="s">
        <v>25</v>
      </c>
      <c r="M1685" s="3">
        <v>1</v>
      </c>
      <c r="N1685" s="40">
        <f t="shared" si="293"/>
        <v>10</v>
      </c>
      <c r="O1685" s="40">
        <f t="shared" si="294"/>
        <v>870</v>
      </c>
      <c r="P1685" s="12">
        <v>0</v>
      </c>
      <c r="Q1685" s="46">
        <f t="shared" si="295"/>
        <v>0</v>
      </c>
      <c r="R1685" s="14"/>
      <c r="S1685" s="3">
        <f t="shared" si="296"/>
        <v>10</v>
      </c>
      <c r="T1685" s="30" t="s">
        <v>2502</v>
      </c>
      <c r="U1685" s="41">
        <f t="shared" si="297"/>
        <v>870</v>
      </c>
      <c r="V1685" s="41">
        <f t="shared" si="298"/>
        <v>0</v>
      </c>
      <c r="W1685" s="5"/>
      <c r="X1685" s="3">
        <v>0.3</v>
      </c>
      <c r="Y1685" s="3">
        <f t="shared" si="291"/>
        <v>9.6999999999999993</v>
      </c>
      <c r="Z1685" s="3">
        <f t="shared" si="299"/>
        <v>26.099999999999998</v>
      </c>
      <c r="AA1685">
        <v>300</v>
      </c>
      <c r="AB1685" s="1">
        <f t="shared" si="292"/>
        <v>0.3</v>
      </c>
    </row>
    <row r="1686" spans="1:28" customFormat="1" ht="43.2" x14ac:dyDescent="0.3">
      <c r="A1686" s="3">
        <f t="shared" si="300"/>
        <v>1669</v>
      </c>
      <c r="B1686" s="4" t="s">
        <v>1573</v>
      </c>
      <c r="C1686" s="3">
        <v>5</v>
      </c>
      <c r="D1686" s="3" t="s">
        <v>1569</v>
      </c>
      <c r="E1686" s="4" t="s">
        <v>1603</v>
      </c>
      <c r="F1686" s="3" t="s">
        <v>1647</v>
      </c>
      <c r="G1686" s="28" t="s">
        <v>2321</v>
      </c>
      <c r="H1686" s="5" t="s">
        <v>2479</v>
      </c>
      <c r="I1686" s="43" t="s">
        <v>2496</v>
      </c>
      <c r="J1686" s="3">
        <v>79.7</v>
      </c>
      <c r="K1686" s="3">
        <v>12280</v>
      </c>
      <c r="L1686" s="3" t="s">
        <v>25</v>
      </c>
      <c r="M1686" s="3">
        <v>1</v>
      </c>
      <c r="N1686" s="28">
        <f t="shared" si="293"/>
        <v>12.28</v>
      </c>
      <c r="O1686" s="28">
        <f t="shared" si="294"/>
        <v>978.71600000000001</v>
      </c>
      <c r="P1686" s="12">
        <v>0</v>
      </c>
      <c r="Q1686" s="46">
        <f t="shared" si="295"/>
        <v>0</v>
      </c>
      <c r="R1686" s="37"/>
      <c r="S1686" s="3">
        <f t="shared" si="296"/>
        <v>12.28</v>
      </c>
      <c r="T1686" s="30" t="s">
        <v>2502</v>
      </c>
      <c r="U1686" s="29">
        <f t="shared" si="297"/>
        <v>978.71600000000001</v>
      </c>
      <c r="V1686" s="29">
        <f t="shared" si="298"/>
        <v>0</v>
      </c>
      <c r="W1686" s="5"/>
      <c r="X1686" s="3">
        <v>0.3</v>
      </c>
      <c r="Y1686" s="3">
        <f t="shared" si="291"/>
        <v>11.979999999999999</v>
      </c>
      <c r="Z1686" s="3">
        <f t="shared" si="299"/>
        <v>23.91</v>
      </c>
      <c r="AA1686">
        <v>300</v>
      </c>
      <c r="AB1686" s="1">
        <f t="shared" si="292"/>
        <v>0.3</v>
      </c>
    </row>
    <row r="1687" spans="1:28" customFormat="1" ht="43.2" x14ac:dyDescent="0.3">
      <c r="A1687" s="3">
        <f t="shared" si="300"/>
        <v>1670</v>
      </c>
      <c r="B1687" s="4" t="s">
        <v>1573</v>
      </c>
      <c r="C1687" s="3">
        <v>5</v>
      </c>
      <c r="D1687" s="3" t="s">
        <v>1569</v>
      </c>
      <c r="E1687" s="4" t="s">
        <v>1604</v>
      </c>
      <c r="F1687" s="3" t="s">
        <v>1647</v>
      </c>
      <c r="G1687" s="28" t="s">
        <v>2321</v>
      </c>
      <c r="H1687" s="5" t="s">
        <v>2479</v>
      </c>
      <c r="I1687" s="43" t="s">
        <v>2496</v>
      </c>
      <c r="J1687" s="3">
        <v>79.7</v>
      </c>
      <c r="K1687" s="3">
        <v>12280</v>
      </c>
      <c r="L1687" s="3" t="s">
        <v>25</v>
      </c>
      <c r="M1687" s="3">
        <v>1</v>
      </c>
      <c r="N1687" s="28">
        <f t="shared" si="293"/>
        <v>12.28</v>
      </c>
      <c r="O1687" s="28">
        <f t="shared" si="294"/>
        <v>978.71600000000001</v>
      </c>
      <c r="P1687" s="12">
        <v>0</v>
      </c>
      <c r="Q1687" s="46">
        <f t="shared" si="295"/>
        <v>0</v>
      </c>
      <c r="R1687" s="37"/>
      <c r="S1687" s="3">
        <f t="shared" si="296"/>
        <v>12.28</v>
      </c>
      <c r="T1687" s="30" t="s">
        <v>2502</v>
      </c>
      <c r="U1687" s="29">
        <f t="shared" si="297"/>
        <v>978.71600000000001</v>
      </c>
      <c r="V1687" s="29">
        <f t="shared" si="298"/>
        <v>0</v>
      </c>
      <c r="W1687" s="5"/>
      <c r="X1687" s="3">
        <v>0.3</v>
      </c>
      <c r="Y1687" s="3">
        <f t="shared" si="291"/>
        <v>11.979999999999999</v>
      </c>
      <c r="Z1687" s="3">
        <f t="shared" si="299"/>
        <v>23.91</v>
      </c>
      <c r="AA1687">
        <v>300</v>
      </c>
      <c r="AB1687" s="1">
        <f t="shared" si="292"/>
        <v>0.3</v>
      </c>
    </row>
    <row r="1688" spans="1:28" customFormat="1" ht="43.2" x14ac:dyDescent="0.3">
      <c r="A1688" s="3">
        <f t="shared" si="300"/>
        <v>1671</v>
      </c>
      <c r="B1688" s="4" t="s">
        <v>1573</v>
      </c>
      <c r="C1688" s="3">
        <v>5</v>
      </c>
      <c r="D1688" s="3" t="s">
        <v>1569</v>
      </c>
      <c r="E1688" s="4" t="s">
        <v>1605</v>
      </c>
      <c r="F1688" s="3" t="s">
        <v>1646</v>
      </c>
      <c r="G1688" s="3" t="s">
        <v>2320</v>
      </c>
      <c r="H1688" s="44" t="s">
        <v>2474</v>
      </c>
      <c r="I1688" s="3" t="s">
        <v>2496</v>
      </c>
      <c r="J1688" s="3">
        <v>87</v>
      </c>
      <c r="K1688" s="3">
        <v>10000</v>
      </c>
      <c r="L1688" s="3" t="s">
        <v>25</v>
      </c>
      <c r="M1688" s="3">
        <v>1</v>
      </c>
      <c r="N1688" s="40">
        <f t="shared" si="293"/>
        <v>10</v>
      </c>
      <c r="O1688" s="40">
        <f t="shared" si="294"/>
        <v>870</v>
      </c>
      <c r="P1688" s="12">
        <v>0</v>
      </c>
      <c r="Q1688" s="46">
        <f t="shared" si="295"/>
        <v>0</v>
      </c>
      <c r="R1688" s="14"/>
      <c r="S1688" s="3">
        <f t="shared" si="296"/>
        <v>10</v>
      </c>
      <c r="T1688" s="30" t="s">
        <v>2502</v>
      </c>
      <c r="U1688" s="41">
        <f t="shared" si="297"/>
        <v>870</v>
      </c>
      <c r="V1688" s="41">
        <f t="shared" si="298"/>
        <v>0</v>
      </c>
      <c r="W1688" s="5"/>
      <c r="X1688" s="3">
        <v>0.3</v>
      </c>
      <c r="Y1688" s="3">
        <f t="shared" si="291"/>
        <v>9.6999999999999993</v>
      </c>
      <c r="Z1688" s="3">
        <f t="shared" si="299"/>
        <v>26.099999999999998</v>
      </c>
      <c r="AA1688">
        <v>300</v>
      </c>
      <c r="AB1688" s="1">
        <f t="shared" si="292"/>
        <v>0.3</v>
      </c>
    </row>
    <row r="1689" spans="1:28" customFormat="1" ht="43.2" x14ac:dyDescent="0.3">
      <c r="A1689" s="3">
        <f t="shared" si="300"/>
        <v>1672</v>
      </c>
      <c r="B1689" s="4" t="s">
        <v>1573</v>
      </c>
      <c r="C1689" s="3">
        <v>5</v>
      </c>
      <c r="D1689" s="3" t="s">
        <v>1569</v>
      </c>
      <c r="E1689" s="4" t="s">
        <v>1606</v>
      </c>
      <c r="F1689" s="3" t="s">
        <v>1646</v>
      </c>
      <c r="G1689" s="3" t="s">
        <v>2320</v>
      </c>
      <c r="H1689" s="3" t="s">
        <v>2474</v>
      </c>
      <c r="I1689" s="3" t="s">
        <v>2496</v>
      </c>
      <c r="J1689" s="3">
        <v>87</v>
      </c>
      <c r="K1689" s="3">
        <v>10000</v>
      </c>
      <c r="L1689" s="3" t="s">
        <v>25</v>
      </c>
      <c r="M1689" s="3">
        <v>1</v>
      </c>
      <c r="N1689" s="40">
        <f t="shared" si="293"/>
        <v>10</v>
      </c>
      <c r="O1689" s="40">
        <f t="shared" si="294"/>
        <v>870</v>
      </c>
      <c r="P1689" s="12">
        <v>0</v>
      </c>
      <c r="Q1689" s="46">
        <f t="shared" si="295"/>
        <v>0</v>
      </c>
      <c r="R1689" s="14"/>
      <c r="S1689" s="3">
        <f t="shared" si="296"/>
        <v>10</v>
      </c>
      <c r="T1689" s="30" t="s">
        <v>2502</v>
      </c>
      <c r="U1689" s="41">
        <f t="shared" si="297"/>
        <v>870</v>
      </c>
      <c r="V1689" s="41">
        <f t="shared" si="298"/>
        <v>0</v>
      </c>
      <c r="W1689" s="5"/>
      <c r="X1689" s="3">
        <v>0.3</v>
      </c>
      <c r="Y1689" s="3">
        <f t="shared" si="291"/>
        <v>9.6999999999999993</v>
      </c>
      <c r="Z1689" s="3">
        <f t="shared" si="299"/>
        <v>26.099999999999998</v>
      </c>
      <c r="AA1689">
        <v>300</v>
      </c>
      <c r="AB1689" s="1">
        <f t="shared" si="292"/>
        <v>0.3</v>
      </c>
    </row>
    <row r="1690" spans="1:28" customFormat="1" ht="43.2" x14ac:dyDescent="0.3">
      <c r="A1690" s="3">
        <f t="shared" si="300"/>
        <v>1673</v>
      </c>
      <c r="B1690" s="4" t="s">
        <v>1573</v>
      </c>
      <c r="C1690" s="3">
        <v>5</v>
      </c>
      <c r="D1690" s="3" t="s">
        <v>1569</v>
      </c>
      <c r="E1690" s="4" t="s">
        <v>1607</v>
      </c>
      <c r="F1690" s="3" t="s">
        <v>1647</v>
      </c>
      <c r="G1690" s="28" t="s">
        <v>2321</v>
      </c>
      <c r="H1690" s="5" t="s">
        <v>2479</v>
      </c>
      <c r="I1690" s="43" t="s">
        <v>2496</v>
      </c>
      <c r="J1690" s="3">
        <v>79.7</v>
      </c>
      <c r="K1690" s="3">
        <v>12280</v>
      </c>
      <c r="L1690" s="3" t="s">
        <v>25</v>
      </c>
      <c r="M1690" s="3">
        <v>1</v>
      </c>
      <c r="N1690" s="28">
        <f t="shared" si="293"/>
        <v>12.28</v>
      </c>
      <c r="O1690" s="28">
        <f t="shared" si="294"/>
        <v>978.71600000000001</v>
      </c>
      <c r="P1690" s="12">
        <v>0</v>
      </c>
      <c r="Q1690" s="46">
        <f t="shared" si="295"/>
        <v>0</v>
      </c>
      <c r="R1690" s="37"/>
      <c r="S1690" s="3">
        <f t="shared" si="296"/>
        <v>12.28</v>
      </c>
      <c r="T1690" s="30" t="s">
        <v>2502</v>
      </c>
      <c r="U1690" s="29">
        <f t="shared" si="297"/>
        <v>978.71600000000001</v>
      </c>
      <c r="V1690" s="29">
        <f t="shared" si="298"/>
        <v>0</v>
      </c>
      <c r="W1690" s="5"/>
      <c r="X1690" s="3">
        <v>0.3</v>
      </c>
      <c r="Y1690" s="3">
        <f t="shared" si="291"/>
        <v>11.979999999999999</v>
      </c>
      <c r="Z1690" s="3">
        <f t="shared" si="299"/>
        <v>23.91</v>
      </c>
      <c r="AA1690">
        <v>300</v>
      </c>
      <c r="AB1690" s="1">
        <f t="shared" si="292"/>
        <v>0.3</v>
      </c>
    </row>
    <row r="1691" spans="1:28" customFormat="1" ht="43.2" x14ac:dyDescent="0.3">
      <c r="A1691" s="3">
        <f t="shared" si="300"/>
        <v>1674</v>
      </c>
      <c r="B1691" s="4" t="s">
        <v>1573</v>
      </c>
      <c r="C1691" s="3">
        <v>5</v>
      </c>
      <c r="D1691" s="3" t="s">
        <v>1569</v>
      </c>
      <c r="E1691" s="4" t="s">
        <v>1608</v>
      </c>
      <c r="F1691" s="3" t="s">
        <v>1647</v>
      </c>
      <c r="G1691" s="28" t="s">
        <v>2321</v>
      </c>
      <c r="H1691" s="5" t="s">
        <v>2479</v>
      </c>
      <c r="I1691" s="43" t="s">
        <v>2496</v>
      </c>
      <c r="J1691" s="3">
        <v>79.7</v>
      </c>
      <c r="K1691" s="3">
        <v>12280</v>
      </c>
      <c r="L1691" s="3" t="s">
        <v>25</v>
      </c>
      <c r="M1691" s="3">
        <v>1</v>
      </c>
      <c r="N1691" s="28">
        <f t="shared" si="293"/>
        <v>12.28</v>
      </c>
      <c r="O1691" s="28">
        <f t="shared" si="294"/>
        <v>978.71600000000001</v>
      </c>
      <c r="P1691" s="12">
        <v>0</v>
      </c>
      <c r="Q1691" s="46">
        <f t="shared" si="295"/>
        <v>0</v>
      </c>
      <c r="R1691" s="37"/>
      <c r="S1691" s="3">
        <f t="shared" si="296"/>
        <v>12.28</v>
      </c>
      <c r="T1691" s="30" t="s">
        <v>2502</v>
      </c>
      <c r="U1691" s="29">
        <f t="shared" si="297"/>
        <v>978.71600000000001</v>
      </c>
      <c r="V1691" s="29">
        <f t="shared" si="298"/>
        <v>0</v>
      </c>
      <c r="W1691" s="5"/>
      <c r="X1691" s="3">
        <v>0.3</v>
      </c>
      <c r="Y1691" s="3">
        <f t="shared" si="291"/>
        <v>11.979999999999999</v>
      </c>
      <c r="Z1691" s="3">
        <f t="shared" si="299"/>
        <v>23.91</v>
      </c>
      <c r="AA1691">
        <v>300</v>
      </c>
      <c r="AB1691" s="1">
        <f t="shared" si="292"/>
        <v>0.3</v>
      </c>
    </row>
    <row r="1692" spans="1:28" customFormat="1" ht="43.2" x14ac:dyDescent="0.3">
      <c r="A1692" s="3">
        <f t="shared" si="300"/>
        <v>1675</v>
      </c>
      <c r="B1692" s="4" t="s">
        <v>1573</v>
      </c>
      <c r="C1692" s="3">
        <v>5</v>
      </c>
      <c r="D1692" s="3" t="s">
        <v>1569</v>
      </c>
      <c r="E1692" s="4" t="s">
        <v>1609</v>
      </c>
      <c r="F1692" s="3" t="s">
        <v>1646</v>
      </c>
      <c r="G1692" s="3" t="s">
        <v>2320</v>
      </c>
      <c r="H1692" s="44" t="s">
        <v>2474</v>
      </c>
      <c r="I1692" s="3" t="s">
        <v>2496</v>
      </c>
      <c r="J1692" s="3">
        <v>87</v>
      </c>
      <c r="K1692" s="3">
        <v>10000</v>
      </c>
      <c r="L1692" s="3" t="s">
        <v>25</v>
      </c>
      <c r="M1692" s="3">
        <v>1</v>
      </c>
      <c r="N1692" s="40">
        <f t="shared" si="293"/>
        <v>10</v>
      </c>
      <c r="O1692" s="40">
        <f t="shared" si="294"/>
        <v>870</v>
      </c>
      <c r="P1692" s="12">
        <v>0</v>
      </c>
      <c r="Q1692" s="46">
        <f t="shared" si="295"/>
        <v>0</v>
      </c>
      <c r="R1692" s="14"/>
      <c r="S1692" s="3">
        <f t="shared" si="296"/>
        <v>10</v>
      </c>
      <c r="T1692" s="30" t="s">
        <v>2502</v>
      </c>
      <c r="U1692" s="41">
        <f t="shared" si="297"/>
        <v>870</v>
      </c>
      <c r="V1692" s="41">
        <f t="shared" si="298"/>
        <v>0</v>
      </c>
      <c r="W1692" s="5"/>
      <c r="X1692" s="3">
        <v>0.3</v>
      </c>
      <c r="Y1692" s="3">
        <f t="shared" si="291"/>
        <v>9.6999999999999993</v>
      </c>
      <c r="Z1692" s="3">
        <f t="shared" si="299"/>
        <v>26.099999999999998</v>
      </c>
      <c r="AA1692">
        <v>300</v>
      </c>
      <c r="AB1692" s="1">
        <f t="shared" si="292"/>
        <v>0.3</v>
      </c>
    </row>
    <row r="1693" spans="1:28" customFormat="1" ht="43.2" x14ac:dyDescent="0.3">
      <c r="A1693" s="3">
        <f t="shared" si="300"/>
        <v>1676</v>
      </c>
      <c r="B1693" s="4" t="s">
        <v>1573</v>
      </c>
      <c r="C1693" s="3">
        <v>5</v>
      </c>
      <c r="D1693" s="3" t="s">
        <v>1569</v>
      </c>
      <c r="E1693" s="4" t="s">
        <v>1610</v>
      </c>
      <c r="F1693" s="3" t="s">
        <v>1646</v>
      </c>
      <c r="G1693" s="3" t="s">
        <v>2320</v>
      </c>
      <c r="H1693" s="3" t="s">
        <v>2474</v>
      </c>
      <c r="I1693" s="3" t="s">
        <v>2496</v>
      </c>
      <c r="J1693" s="3">
        <v>87</v>
      </c>
      <c r="K1693" s="3">
        <v>10000</v>
      </c>
      <c r="L1693" s="3" t="s">
        <v>25</v>
      </c>
      <c r="M1693" s="3">
        <v>1</v>
      </c>
      <c r="N1693" s="40">
        <f t="shared" si="293"/>
        <v>10</v>
      </c>
      <c r="O1693" s="40">
        <f t="shared" si="294"/>
        <v>870</v>
      </c>
      <c r="P1693" s="12">
        <v>0</v>
      </c>
      <c r="Q1693" s="46">
        <f t="shared" si="295"/>
        <v>0</v>
      </c>
      <c r="R1693" s="14"/>
      <c r="S1693" s="3">
        <f t="shared" si="296"/>
        <v>10</v>
      </c>
      <c r="T1693" s="30" t="s">
        <v>2502</v>
      </c>
      <c r="U1693" s="41">
        <f t="shared" si="297"/>
        <v>870</v>
      </c>
      <c r="V1693" s="41">
        <f t="shared" si="298"/>
        <v>0</v>
      </c>
      <c r="W1693" s="5"/>
      <c r="X1693" s="3">
        <v>0.3</v>
      </c>
      <c r="Y1693" s="3">
        <f t="shared" si="291"/>
        <v>9.6999999999999993</v>
      </c>
      <c r="Z1693" s="3">
        <f t="shared" si="299"/>
        <v>26.099999999999998</v>
      </c>
      <c r="AA1693">
        <v>300</v>
      </c>
      <c r="AB1693" s="1">
        <f t="shared" si="292"/>
        <v>0.3</v>
      </c>
    </row>
    <row r="1694" spans="1:28" customFormat="1" ht="43.2" x14ac:dyDescent="0.3">
      <c r="A1694" s="3">
        <f t="shared" si="300"/>
        <v>1677</v>
      </c>
      <c r="B1694" s="4" t="s">
        <v>1573</v>
      </c>
      <c r="C1694" s="3">
        <v>5</v>
      </c>
      <c r="D1694" s="3" t="s">
        <v>1569</v>
      </c>
      <c r="E1694" s="4" t="s">
        <v>1611</v>
      </c>
      <c r="F1694" s="3" t="s">
        <v>1647</v>
      </c>
      <c r="G1694" s="28" t="s">
        <v>2321</v>
      </c>
      <c r="H1694" s="5" t="s">
        <v>2479</v>
      </c>
      <c r="I1694" s="43" t="s">
        <v>2496</v>
      </c>
      <c r="J1694" s="3">
        <v>79.7</v>
      </c>
      <c r="K1694" s="3">
        <v>12280</v>
      </c>
      <c r="L1694" s="3" t="s">
        <v>25</v>
      </c>
      <c r="M1694" s="3">
        <v>1</v>
      </c>
      <c r="N1694" s="28">
        <f t="shared" si="293"/>
        <v>12.28</v>
      </c>
      <c r="O1694" s="28">
        <f t="shared" si="294"/>
        <v>978.71600000000001</v>
      </c>
      <c r="P1694" s="12">
        <v>0</v>
      </c>
      <c r="Q1694" s="46">
        <f t="shared" si="295"/>
        <v>0</v>
      </c>
      <c r="R1694" s="37"/>
      <c r="S1694" s="3">
        <f t="shared" si="296"/>
        <v>12.28</v>
      </c>
      <c r="T1694" s="30" t="s">
        <v>2502</v>
      </c>
      <c r="U1694" s="29">
        <f t="shared" si="297"/>
        <v>978.71600000000001</v>
      </c>
      <c r="V1694" s="29">
        <f t="shared" si="298"/>
        <v>0</v>
      </c>
      <c r="W1694" s="5"/>
      <c r="X1694" s="3">
        <v>0.3</v>
      </c>
      <c r="Y1694" s="3">
        <f t="shared" si="291"/>
        <v>11.979999999999999</v>
      </c>
      <c r="Z1694" s="3">
        <f t="shared" si="299"/>
        <v>23.91</v>
      </c>
      <c r="AA1694">
        <v>300</v>
      </c>
      <c r="AB1694" s="1">
        <f t="shared" si="292"/>
        <v>0.3</v>
      </c>
    </row>
    <row r="1695" spans="1:28" customFormat="1" ht="43.2" x14ac:dyDescent="0.3">
      <c r="A1695" s="3">
        <f t="shared" si="300"/>
        <v>1678</v>
      </c>
      <c r="B1695" s="4" t="s">
        <v>1573</v>
      </c>
      <c r="C1695" s="3">
        <v>5</v>
      </c>
      <c r="D1695" s="3" t="s">
        <v>1569</v>
      </c>
      <c r="E1695" s="4" t="s">
        <v>1612</v>
      </c>
      <c r="F1695" s="3" t="s">
        <v>1647</v>
      </c>
      <c r="G1695" s="28" t="s">
        <v>2321</v>
      </c>
      <c r="H1695" s="5" t="s">
        <v>2479</v>
      </c>
      <c r="I1695" s="43" t="s">
        <v>2496</v>
      </c>
      <c r="J1695" s="3">
        <v>79.7</v>
      </c>
      <c r="K1695" s="3">
        <v>12280</v>
      </c>
      <c r="L1695" s="3" t="s">
        <v>25</v>
      </c>
      <c r="M1695" s="3">
        <v>1</v>
      </c>
      <c r="N1695" s="28">
        <f t="shared" si="293"/>
        <v>12.28</v>
      </c>
      <c r="O1695" s="28">
        <f t="shared" si="294"/>
        <v>978.71600000000001</v>
      </c>
      <c r="P1695" s="12">
        <v>0</v>
      </c>
      <c r="Q1695" s="46">
        <f t="shared" si="295"/>
        <v>0</v>
      </c>
      <c r="R1695" s="37"/>
      <c r="S1695" s="3">
        <f t="shared" si="296"/>
        <v>12.28</v>
      </c>
      <c r="T1695" s="30" t="s">
        <v>2502</v>
      </c>
      <c r="U1695" s="29">
        <f t="shared" si="297"/>
        <v>978.71600000000001</v>
      </c>
      <c r="V1695" s="29">
        <f t="shared" si="298"/>
        <v>0</v>
      </c>
      <c r="W1695" s="5"/>
      <c r="X1695" s="3">
        <v>0.3</v>
      </c>
      <c r="Y1695" s="3">
        <f t="shared" si="291"/>
        <v>11.979999999999999</v>
      </c>
      <c r="Z1695" s="3">
        <f t="shared" si="299"/>
        <v>23.91</v>
      </c>
      <c r="AA1695">
        <v>300</v>
      </c>
      <c r="AB1695" s="1">
        <f t="shared" si="292"/>
        <v>0.3</v>
      </c>
    </row>
    <row r="1696" spans="1:28" customFormat="1" ht="43.2" x14ac:dyDescent="0.3">
      <c r="A1696" s="3">
        <f t="shared" si="300"/>
        <v>1679</v>
      </c>
      <c r="B1696" s="4" t="s">
        <v>1573</v>
      </c>
      <c r="C1696" s="3">
        <v>5</v>
      </c>
      <c r="D1696" s="3" t="s">
        <v>1569</v>
      </c>
      <c r="E1696" s="4" t="s">
        <v>1613</v>
      </c>
      <c r="F1696" s="3" t="s">
        <v>1646</v>
      </c>
      <c r="G1696" s="3" t="s">
        <v>2320</v>
      </c>
      <c r="H1696" s="44" t="s">
        <v>2474</v>
      </c>
      <c r="I1696" s="3" t="s">
        <v>2496</v>
      </c>
      <c r="J1696" s="3">
        <v>87</v>
      </c>
      <c r="K1696" s="3">
        <v>10000</v>
      </c>
      <c r="L1696" s="3" t="s">
        <v>25</v>
      </c>
      <c r="M1696" s="3">
        <v>1</v>
      </c>
      <c r="N1696" s="40">
        <f t="shared" si="293"/>
        <v>10</v>
      </c>
      <c r="O1696" s="40">
        <f t="shared" si="294"/>
        <v>870</v>
      </c>
      <c r="P1696" s="12">
        <v>0</v>
      </c>
      <c r="Q1696" s="46">
        <f t="shared" si="295"/>
        <v>0</v>
      </c>
      <c r="R1696" s="14"/>
      <c r="S1696" s="3">
        <f t="shared" si="296"/>
        <v>10</v>
      </c>
      <c r="T1696" s="30" t="s">
        <v>2502</v>
      </c>
      <c r="U1696" s="41">
        <f t="shared" si="297"/>
        <v>870</v>
      </c>
      <c r="V1696" s="41">
        <f t="shared" si="298"/>
        <v>0</v>
      </c>
      <c r="W1696" s="5"/>
      <c r="X1696" s="3">
        <v>0.3</v>
      </c>
      <c r="Y1696" s="3">
        <f t="shared" si="291"/>
        <v>9.6999999999999993</v>
      </c>
      <c r="Z1696" s="3">
        <f t="shared" si="299"/>
        <v>26.099999999999998</v>
      </c>
      <c r="AA1696">
        <v>300</v>
      </c>
      <c r="AB1696" s="1">
        <f t="shared" si="292"/>
        <v>0.3</v>
      </c>
    </row>
    <row r="1697" spans="1:28" customFormat="1" ht="43.2" x14ac:dyDescent="0.3">
      <c r="A1697" s="3">
        <f t="shared" si="300"/>
        <v>1680</v>
      </c>
      <c r="B1697" s="4" t="s">
        <v>1573</v>
      </c>
      <c r="C1697" s="3">
        <v>5</v>
      </c>
      <c r="D1697" s="3" t="s">
        <v>1569</v>
      </c>
      <c r="E1697" s="4" t="s">
        <v>1614</v>
      </c>
      <c r="F1697" s="3" t="s">
        <v>1646</v>
      </c>
      <c r="G1697" s="3" t="s">
        <v>2320</v>
      </c>
      <c r="H1697" s="3" t="s">
        <v>2474</v>
      </c>
      <c r="I1697" s="3" t="s">
        <v>2496</v>
      </c>
      <c r="J1697" s="3">
        <v>87</v>
      </c>
      <c r="K1697" s="3">
        <v>10000</v>
      </c>
      <c r="L1697" s="3" t="s">
        <v>25</v>
      </c>
      <c r="M1697" s="3">
        <v>1</v>
      </c>
      <c r="N1697" s="40">
        <f t="shared" si="293"/>
        <v>10</v>
      </c>
      <c r="O1697" s="40">
        <f t="shared" si="294"/>
        <v>870</v>
      </c>
      <c r="P1697" s="12">
        <v>0</v>
      </c>
      <c r="Q1697" s="46">
        <f t="shared" si="295"/>
        <v>0</v>
      </c>
      <c r="R1697" s="14"/>
      <c r="S1697" s="3">
        <f t="shared" si="296"/>
        <v>10</v>
      </c>
      <c r="T1697" s="30" t="s">
        <v>2502</v>
      </c>
      <c r="U1697" s="41">
        <f t="shared" si="297"/>
        <v>870</v>
      </c>
      <c r="V1697" s="41">
        <f t="shared" si="298"/>
        <v>0</v>
      </c>
      <c r="W1697" s="5"/>
      <c r="X1697" s="3">
        <v>0.3</v>
      </c>
      <c r="Y1697" s="3">
        <f t="shared" si="291"/>
        <v>9.6999999999999993</v>
      </c>
      <c r="Z1697" s="3">
        <f t="shared" si="299"/>
        <v>26.099999999999998</v>
      </c>
      <c r="AA1697">
        <v>300</v>
      </c>
      <c r="AB1697" s="1">
        <f t="shared" si="292"/>
        <v>0.3</v>
      </c>
    </row>
    <row r="1698" spans="1:28" customFormat="1" ht="43.2" x14ac:dyDescent="0.3">
      <c r="A1698" s="3">
        <f t="shared" si="300"/>
        <v>1681</v>
      </c>
      <c r="B1698" s="4" t="s">
        <v>1573</v>
      </c>
      <c r="C1698" s="3">
        <v>5</v>
      </c>
      <c r="D1698" s="3" t="s">
        <v>1569</v>
      </c>
      <c r="E1698" s="4" t="s">
        <v>1615</v>
      </c>
      <c r="F1698" s="3" t="s">
        <v>1647</v>
      </c>
      <c r="G1698" s="28" t="s">
        <v>2321</v>
      </c>
      <c r="H1698" s="5" t="s">
        <v>2479</v>
      </c>
      <c r="I1698" s="43" t="s">
        <v>2496</v>
      </c>
      <c r="J1698" s="3">
        <v>79.7</v>
      </c>
      <c r="K1698" s="3">
        <v>12280</v>
      </c>
      <c r="L1698" s="3" t="s">
        <v>25</v>
      </c>
      <c r="M1698" s="3">
        <v>1</v>
      </c>
      <c r="N1698" s="28">
        <f t="shared" si="293"/>
        <v>12.28</v>
      </c>
      <c r="O1698" s="28">
        <f t="shared" si="294"/>
        <v>978.71600000000001</v>
      </c>
      <c r="P1698" s="12">
        <v>0</v>
      </c>
      <c r="Q1698" s="46">
        <f t="shared" si="295"/>
        <v>0</v>
      </c>
      <c r="R1698" s="37"/>
      <c r="S1698" s="3">
        <f t="shared" si="296"/>
        <v>12.28</v>
      </c>
      <c r="T1698" s="30" t="s">
        <v>2502</v>
      </c>
      <c r="U1698" s="29">
        <f t="shared" si="297"/>
        <v>978.71600000000001</v>
      </c>
      <c r="V1698" s="29">
        <f t="shared" si="298"/>
        <v>0</v>
      </c>
      <c r="W1698" s="5"/>
      <c r="X1698" s="3">
        <v>0.3</v>
      </c>
      <c r="Y1698" s="3">
        <f t="shared" si="291"/>
        <v>11.979999999999999</v>
      </c>
      <c r="Z1698" s="3">
        <f t="shared" si="299"/>
        <v>23.91</v>
      </c>
      <c r="AA1698">
        <v>300</v>
      </c>
      <c r="AB1698" s="1">
        <f t="shared" si="292"/>
        <v>0.3</v>
      </c>
    </row>
    <row r="1699" spans="1:28" customFormat="1" ht="43.2" x14ac:dyDescent="0.3">
      <c r="A1699" s="3">
        <f t="shared" si="300"/>
        <v>1682</v>
      </c>
      <c r="B1699" s="4" t="s">
        <v>1573</v>
      </c>
      <c r="C1699" s="3">
        <v>5</v>
      </c>
      <c r="D1699" s="3" t="s">
        <v>1569</v>
      </c>
      <c r="E1699" s="4" t="s">
        <v>1616</v>
      </c>
      <c r="F1699" s="3" t="s">
        <v>1647</v>
      </c>
      <c r="G1699" s="28" t="s">
        <v>2321</v>
      </c>
      <c r="H1699" s="5" t="s">
        <v>2479</v>
      </c>
      <c r="I1699" s="43" t="s">
        <v>2496</v>
      </c>
      <c r="J1699" s="3">
        <v>79.7</v>
      </c>
      <c r="K1699" s="3">
        <v>12280</v>
      </c>
      <c r="L1699" s="3" t="s">
        <v>25</v>
      </c>
      <c r="M1699" s="3">
        <v>1</v>
      </c>
      <c r="N1699" s="28">
        <f t="shared" si="293"/>
        <v>12.28</v>
      </c>
      <c r="O1699" s="28">
        <f t="shared" si="294"/>
        <v>978.71600000000001</v>
      </c>
      <c r="P1699" s="12">
        <v>0</v>
      </c>
      <c r="Q1699" s="46">
        <f t="shared" si="295"/>
        <v>0</v>
      </c>
      <c r="R1699" s="37"/>
      <c r="S1699" s="3">
        <f t="shared" si="296"/>
        <v>12.28</v>
      </c>
      <c r="T1699" s="30" t="s">
        <v>2502</v>
      </c>
      <c r="U1699" s="29">
        <f t="shared" si="297"/>
        <v>978.71600000000001</v>
      </c>
      <c r="V1699" s="29">
        <f t="shared" si="298"/>
        <v>0</v>
      </c>
      <c r="W1699" s="5"/>
      <c r="X1699" s="3">
        <v>0.3</v>
      </c>
      <c r="Y1699" s="3">
        <f t="shared" si="291"/>
        <v>11.979999999999999</v>
      </c>
      <c r="Z1699" s="3">
        <f t="shared" si="299"/>
        <v>23.91</v>
      </c>
      <c r="AA1699">
        <v>300</v>
      </c>
      <c r="AB1699" s="1">
        <f t="shared" si="292"/>
        <v>0.3</v>
      </c>
    </row>
    <row r="1700" spans="1:28" customFormat="1" ht="43.2" x14ac:dyDescent="0.3">
      <c r="A1700" s="3">
        <f t="shared" si="300"/>
        <v>1683</v>
      </c>
      <c r="B1700" s="4" t="s">
        <v>1573</v>
      </c>
      <c r="C1700" s="3">
        <v>5</v>
      </c>
      <c r="D1700" s="3" t="s">
        <v>1569</v>
      </c>
      <c r="E1700" s="4" t="s">
        <v>1617</v>
      </c>
      <c r="F1700" s="3" t="s">
        <v>1646</v>
      </c>
      <c r="G1700" s="3" t="s">
        <v>2320</v>
      </c>
      <c r="H1700" s="44" t="s">
        <v>2474</v>
      </c>
      <c r="I1700" s="3" t="s">
        <v>2496</v>
      </c>
      <c r="J1700" s="3">
        <v>87</v>
      </c>
      <c r="K1700" s="3">
        <v>10000</v>
      </c>
      <c r="L1700" s="3" t="s">
        <v>25</v>
      </c>
      <c r="M1700" s="3">
        <v>1</v>
      </c>
      <c r="N1700" s="40">
        <f>(K1700/1000)*M1700</f>
        <v>10</v>
      </c>
      <c r="O1700" s="40">
        <f>N1700*J1700</f>
        <v>870</v>
      </c>
      <c r="P1700" s="12">
        <v>0</v>
      </c>
      <c r="Q1700" s="46">
        <f t="shared" si="295"/>
        <v>0</v>
      </c>
      <c r="R1700" s="14"/>
      <c r="S1700" s="3">
        <f t="shared" si="296"/>
        <v>10</v>
      </c>
      <c r="T1700" s="30" t="s">
        <v>2502</v>
      </c>
      <c r="U1700" s="41">
        <f t="shared" si="297"/>
        <v>870</v>
      </c>
      <c r="V1700" s="41">
        <f t="shared" si="298"/>
        <v>0</v>
      </c>
      <c r="W1700" s="5"/>
      <c r="X1700" s="3">
        <v>0.3</v>
      </c>
      <c r="Y1700" s="3">
        <f t="shared" si="291"/>
        <v>9.6999999999999993</v>
      </c>
      <c r="Z1700" s="3">
        <f t="shared" si="299"/>
        <v>26.099999999999998</v>
      </c>
      <c r="AA1700">
        <v>300</v>
      </c>
      <c r="AB1700" s="1">
        <f t="shared" si="292"/>
        <v>0.3</v>
      </c>
    </row>
    <row r="1701" spans="1:28" customFormat="1" ht="43.2" x14ac:dyDescent="0.3">
      <c r="A1701" s="3">
        <f t="shared" si="300"/>
        <v>1684</v>
      </c>
      <c r="B1701" s="4" t="s">
        <v>1573</v>
      </c>
      <c r="C1701" s="3">
        <v>5</v>
      </c>
      <c r="D1701" s="3" t="s">
        <v>1569</v>
      </c>
      <c r="E1701" s="4" t="s">
        <v>1618</v>
      </c>
      <c r="F1701" s="3" t="s">
        <v>920</v>
      </c>
      <c r="G1701" s="3" t="s">
        <v>2319</v>
      </c>
      <c r="H1701" s="3" t="s">
        <v>2474</v>
      </c>
      <c r="I1701" s="3" t="s">
        <v>2496</v>
      </c>
      <c r="J1701" s="3">
        <v>65.400000000000006</v>
      </c>
      <c r="K1701" s="3">
        <v>10000</v>
      </c>
      <c r="L1701" s="3" t="s">
        <v>25</v>
      </c>
      <c r="M1701" s="3">
        <v>1</v>
      </c>
      <c r="N1701" s="28">
        <f t="shared" ref="N1701:N1764" si="301">(K1701/1000)*M1701</f>
        <v>10</v>
      </c>
      <c r="O1701" s="28">
        <f t="shared" ref="O1701:O1764" si="302">N1701*J1701</f>
        <v>654</v>
      </c>
      <c r="P1701" s="12">
        <v>0</v>
      </c>
      <c r="Q1701" s="46">
        <f t="shared" si="295"/>
        <v>0</v>
      </c>
      <c r="R1701" s="37"/>
      <c r="S1701" s="3">
        <f t="shared" si="296"/>
        <v>10</v>
      </c>
      <c r="T1701" s="30" t="s">
        <v>2502</v>
      </c>
      <c r="U1701" s="41">
        <f t="shared" si="297"/>
        <v>654</v>
      </c>
      <c r="V1701" s="41">
        <f t="shared" si="298"/>
        <v>0</v>
      </c>
      <c r="W1701" s="5"/>
      <c r="X1701" s="3">
        <v>0.3</v>
      </c>
      <c r="Y1701" s="3">
        <f t="shared" si="291"/>
        <v>9.6999999999999993</v>
      </c>
      <c r="Z1701" s="3">
        <f t="shared" si="299"/>
        <v>19.62</v>
      </c>
      <c r="AA1701">
        <v>300</v>
      </c>
      <c r="AB1701" s="1">
        <f t="shared" si="292"/>
        <v>0.3</v>
      </c>
    </row>
    <row r="1702" spans="1:28" customFormat="1" ht="43.2" x14ac:dyDescent="0.3">
      <c r="A1702" s="3">
        <f t="shared" si="300"/>
        <v>1685</v>
      </c>
      <c r="B1702" s="4" t="s">
        <v>1573</v>
      </c>
      <c r="C1702" s="3">
        <v>5</v>
      </c>
      <c r="D1702" s="3" t="s">
        <v>1569</v>
      </c>
      <c r="E1702" s="4" t="s">
        <v>1619</v>
      </c>
      <c r="F1702" s="3" t="s">
        <v>920</v>
      </c>
      <c r="G1702" s="3" t="s">
        <v>2319</v>
      </c>
      <c r="H1702" s="3" t="s">
        <v>2474</v>
      </c>
      <c r="I1702" s="3" t="s">
        <v>2496</v>
      </c>
      <c r="J1702" s="3">
        <v>65.400000000000006</v>
      </c>
      <c r="K1702" s="3">
        <v>11140</v>
      </c>
      <c r="L1702" s="3" t="s">
        <v>25</v>
      </c>
      <c r="M1702" s="3">
        <v>1</v>
      </c>
      <c r="N1702" s="28">
        <f t="shared" si="301"/>
        <v>11.14</v>
      </c>
      <c r="O1702" s="28">
        <f t="shared" si="302"/>
        <v>728.55600000000015</v>
      </c>
      <c r="P1702" s="12">
        <v>0</v>
      </c>
      <c r="Q1702" s="46">
        <f t="shared" si="295"/>
        <v>0</v>
      </c>
      <c r="R1702" s="37"/>
      <c r="S1702" s="3">
        <f t="shared" si="296"/>
        <v>11.14</v>
      </c>
      <c r="T1702" s="30" t="s">
        <v>2502</v>
      </c>
      <c r="U1702" s="41">
        <f t="shared" si="297"/>
        <v>728.55600000000015</v>
      </c>
      <c r="V1702" s="41">
        <f t="shared" si="298"/>
        <v>0</v>
      </c>
      <c r="W1702" s="5"/>
      <c r="X1702" s="3">
        <v>0.3</v>
      </c>
      <c r="Y1702" s="3">
        <f t="shared" si="291"/>
        <v>10.84</v>
      </c>
      <c r="Z1702" s="3">
        <f t="shared" si="299"/>
        <v>19.62</v>
      </c>
      <c r="AA1702">
        <v>300</v>
      </c>
      <c r="AB1702" s="1">
        <f t="shared" si="292"/>
        <v>0.3</v>
      </c>
    </row>
    <row r="1703" spans="1:28" customFormat="1" ht="43.2" x14ac:dyDescent="0.3">
      <c r="A1703" s="3">
        <f t="shared" si="300"/>
        <v>1686</v>
      </c>
      <c r="B1703" s="4" t="s">
        <v>1573</v>
      </c>
      <c r="C1703" s="3">
        <v>5</v>
      </c>
      <c r="D1703" s="3" t="s">
        <v>1569</v>
      </c>
      <c r="E1703" s="4" t="s">
        <v>1620</v>
      </c>
      <c r="F1703" s="3" t="s">
        <v>920</v>
      </c>
      <c r="G1703" s="3" t="s">
        <v>2319</v>
      </c>
      <c r="H1703" s="3" t="s">
        <v>2474</v>
      </c>
      <c r="I1703" s="3" t="s">
        <v>2496</v>
      </c>
      <c r="J1703" s="3">
        <v>65.400000000000006</v>
      </c>
      <c r="K1703" s="3">
        <v>12280</v>
      </c>
      <c r="L1703" s="3" t="s">
        <v>25</v>
      </c>
      <c r="M1703" s="3">
        <v>1</v>
      </c>
      <c r="N1703" s="28">
        <f t="shared" si="301"/>
        <v>12.28</v>
      </c>
      <c r="O1703" s="28">
        <f t="shared" si="302"/>
        <v>803.11200000000008</v>
      </c>
      <c r="P1703" s="12">
        <v>0</v>
      </c>
      <c r="Q1703" s="46">
        <f t="shared" si="295"/>
        <v>0</v>
      </c>
      <c r="R1703" s="37"/>
      <c r="S1703" s="3">
        <f t="shared" si="296"/>
        <v>12.28</v>
      </c>
      <c r="T1703" s="30" t="s">
        <v>2502</v>
      </c>
      <c r="U1703" s="41">
        <f t="shared" si="297"/>
        <v>803.11200000000008</v>
      </c>
      <c r="V1703" s="41">
        <f t="shared" si="298"/>
        <v>0</v>
      </c>
      <c r="W1703" s="5"/>
      <c r="X1703" s="3">
        <v>0.3</v>
      </c>
      <c r="Y1703" s="3">
        <f t="shared" si="291"/>
        <v>11.979999999999999</v>
      </c>
      <c r="Z1703" s="3">
        <f t="shared" si="299"/>
        <v>19.62</v>
      </c>
      <c r="AA1703">
        <v>300</v>
      </c>
      <c r="AB1703" s="1">
        <f t="shared" si="292"/>
        <v>0.3</v>
      </c>
    </row>
    <row r="1704" spans="1:28" customFormat="1" ht="43.2" x14ac:dyDescent="0.3">
      <c r="A1704" s="3">
        <f t="shared" si="300"/>
        <v>1687</v>
      </c>
      <c r="B1704" s="4" t="s">
        <v>1573</v>
      </c>
      <c r="C1704" s="3">
        <v>5</v>
      </c>
      <c r="D1704" s="3" t="s">
        <v>1569</v>
      </c>
      <c r="E1704" s="4" t="s">
        <v>1621</v>
      </c>
      <c r="F1704" s="3" t="s">
        <v>1646</v>
      </c>
      <c r="G1704" s="3" t="s">
        <v>2320</v>
      </c>
      <c r="H1704" s="3" t="s">
        <v>2474</v>
      </c>
      <c r="I1704" s="3" t="s">
        <v>2496</v>
      </c>
      <c r="J1704" s="3">
        <v>87</v>
      </c>
      <c r="K1704" s="3">
        <v>13420</v>
      </c>
      <c r="L1704" s="3" t="s">
        <v>25</v>
      </c>
      <c r="M1704" s="3">
        <v>1</v>
      </c>
      <c r="N1704" s="40">
        <f t="shared" si="301"/>
        <v>13.42</v>
      </c>
      <c r="O1704" s="40">
        <f t="shared" si="302"/>
        <v>1167.54</v>
      </c>
      <c r="P1704" s="12">
        <v>0</v>
      </c>
      <c r="Q1704" s="46">
        <f t="shared" si="295"/>
        <v>0</v>
      </c>
      <c r="R1704" s="14"/>
      <c r="S1704" s="3">
        <f t="shared" si="296"/>
        <v>13.42</v>
      </c>
      <c r="T1704" s="30" t="s">
        <v>2502</v>
      </c>
      <c r="U1704" s="41">
        <f t="shared" si="297"/>
        <v>1167.54</v>
      </c>
      <c r="V1704" s="41">
        <f t="shared" si="298"/>
        <v>0</v>
      </c>
      <c r="W1704" s="5"/>
      <c r="X1704" s="3">
        <v>0.3</v>
      </c>
      <c r="Y1704" s="3">
        <f t="shared" si="291"/>
        <v>13.12</v>
      </c>
      <c r="Z1704" s="3">
        <f t="shared" si="299"/>
        <v>26.099999999999998</v>
      </c>
      <c r="AA1704">
        <v>300</v>
      </c>
      <c r="AB1704" s="1">
        <f t="shared" si="292"/>
        <v>0.3</v>
      </c>
    </row>
    <row r="1705" spans="1:28" customFormat="1" ht="43.2" x14ac:dyDescent="0.3">
      <c r="A1705" s="3">
        <f t="shared" si="300"/>
        <v>1688</v>
      </c>
      <c r="B1705" s="4" t="s">
        <v>1573</v>
      </c>
      <c r="C1705" s="3">
        <v>5</v>
      </c>
      <c r="D1705" s="3" t="s">
        <v>1569</v>
      </c>
      <c r="E1705" s="4" t="s">
        <v>1622</v>
      </c>
      <c r="F1705" s="3" t="s">
        <v>1646</v>
      </c>
      <c r="G1705" s="3" t="s">
        <v>2320</v>
      </c>
      <c r="H1705" s="3" t="s">
        <v>2474</v>
      </c>
      <c r="I1705" s="3" t="s">
        <v>2496</v>
      </c>
      <c r="J1705" s="3">
        <v>87</v>
      </c>
      <c r="K1705" s="3">
        <v>13420</v>
      </c>
      <c r="L1705" s="3" t="s">
        <v>25</v>
      </c>
      <c r="M1705" s="3">
        <v>1</v>
      </c>
      <c r="N1705" s="40">
        <f t="shared" si="301"/>
        <v>13.42</v>
      </c>
      <c r="O1705" s="40">
        <f t="shared" si="302"/>
        <v>1167.54</v>
      </c>
      <c r="P1705" s="12">
        <v>0</v>
      </c>
      <c r="Q1705" s="46">
        <f t="shared" si="295"/>
        <v>0</v>
      </c>
      <c r="R1705" s="14"/>
      <c r="S1705" s="3">
        <f t="shared" si="296"/>
        <v>13.42</v>
      </c>
      <c r="T1705" s="30" t="s">
        <v>2502</v>
      </c>
      <c r="U1705" s="41">
        <f t="shared" si="297"/>
        <v>1167.54</v>
      </c>
      <c r="V1705" s="41">
        <f t="shared" si="298"/>
        <v>0</v>
      </c>
      <c r="W1705" s="5"/>
      <c r="X1705" s="3">
        <v>0.3</v>
      </c>
      <c r="Y1705" s="3">
        <f t="shared" si="291"/>
        <v>13.12</v>
      </c>
      <c r="Z1705" s="3">
        <f t="shared" si="299"/>
        <v>26.099999999999998</v>
      </c>
      <c r="AA1705">
        <v>300</v>
      </c>
      <c r="AB1705" s="1">
        <f t="shared" si="292"/>
        <v>0.3</v>
      </c>
    </row>
    <row r="1706" spans="1:28" customFormat="1" ht="43.2" x14ac:dyDescent="0.3">
      <c r="A1706" s="3">
        <f t="shared" si="300"/>
        <v>1689</v>
      </c>
      <c r="B1706" s="4" t="s">
        <v>1573</v>
      </c>
      <c r="C1706" s="3">
        <v>5</v>
      </c>
      <c r="D1706" s="3" t="s">
        <v>1569</v>
      </c>
      <c r="E1706" s="4" t="s">
        <v>1623</v>
      </c>
      <c r="F1706" s="3" t="s">
        <v>920</v>
      </c>
      <c r="G1706" s="3" t="s">
        <v>2319</v>
      </c>
      <c r="H1706" s="3" t="s">
        <v>2474</v>
      </c>
      <c r="I1706" s="3" t="s">
        <v>2496</v>
      </c>
      <c r="J1706" s="3">
        <v>65.400000000000006</v>
      </c>
      <c r="K1706" s="3">
        <v>12280</v>
      </c>
      <c r="L1706" s="3" t="s">
        <v>25</v>
      </c>
      <c r="M1706" s="3">
        <v>1</v>
      </c>
      <c r="N1706" s="28">
        <f t="shared" si="301"/>
        <v>12.28</v>
      </c>
      <c r="O1706" s="28">
        <f t="shared" si="302"/>
        <v>803.11200000000008</v>
      </c>
      <c r="P1706" s="12">
        <v>0</v>
      </c>
      <c r="Q1706" s="46">
        <f t="shared" si="295"/>
        <v>0</v>
      </c>
      <c r="R1706" s="37"/>
      <c r="S1706" s="3">
        <f t="shared" si="296"/>
        <v>12.28</v>
      </c>
      <c r="T1706" s="30" t="s">
        <v>2502</v>
      </c>
      <c r="U1706" s="41">
        <f t="shared" si="297"/>
        <v>803.11200000000008</v>
      </c>
      <c r="V1706" s="41">
        <f t="shared" si="298"/>
        <v>0</v>
      </c>
      <c r="W1706" s="5"/>
      <c r="X1706" s="3">
        <v>0.3</v>
      </c>
      <c r="Y1706" s="3">
        <f t="shared" si="291"/>
        <v>11.979999999999999</v>
      </c>
      <c r="Z1706" s="3">
        <f t="shared" si="299"/>
        <v>19.62</v>
      </c>
      <c r="AA1706">
        <v>300</v>
      </c>
      <c r="AB1706" s="1">
        <f t="shared" si="292"/>
        <v>0.3</v>
      </c>
    </row>
    <row r="1707" spans="1:28" customFormat="1" ht="43.2" x14ac:dyDescent="0.3">
      <c r="A1707" s="3">
        <f t="shared" si="300"/>
        <v>1690</v>
      </c>
      <c r="B1707" s="4" t="s">
        <v>1573</v>
      </c>
      <c r="C1707" s="3">
        <v>5</v>
      </c>
      <c r="D1707" s="3" t="s">
        <v>1569</v>
      </c>
      <c r="E1707" s="4" t="s">
        <v>1624</v>
      </c>
      <c r="F1707" s="3" t="s">
        <v>920</v>
      </c>
      <c r="G1707" s="3" t="s">
        <v>2319</v>
      </c>
      <c r="H1707" s="3" t="s">
        <v>2474</v>
      </c>
      <c r="I1707" s="3" t="s">
        <v>2496</v>
      </c>
      <c r="J1707" s="3">
        <v>65.400000000000006</v>
      </c>
      <c r="K1707" s="3">
        <v>11140</v>
      </c>
      <c r="L1707" s="3" t="s">
        <v>25</v>
      </c>
      <c r="M1707" s="3">
        <v>1</v>
      </c>
      <c r="N1707" s="28">
        <f t="shared" si="301"/>
        <v>11.14</v>
      </c>
      <c r="O1707" s="28">
        <f t="shared" si="302"/>
        <v>728.55600000000015</v>
      </c>
      <c r="P1707" s="12">
        <v>0</v>
      </c>
      <c r="Q1707" s="46">
        <f t="shared" si="295"/>
        <v>0</v>
      </c>
      <c r="R1707" s="37"/>
      <c r="S1707" s="3">
        <f t="shared" si="296"/>
        <v>11.14</v>
      </c>
      <c r="T1707" s="30" t="s">
        <v>2502</v>
      </c>
      <c r="U1707" s="41">
        <f t="shared" si="297"/>
        <v>728.55600000000015</v>
      </c>
      <c r="V1707" s="41">
        <f t="shared" si="298"/>
        <v>0</v>
      </c>
      <c r="W1707" s="5"/>
      <c r="X1707" s="3">
        <v>0.3</v>
      </c>
      <c r="Y1707" s="3">
        <f t="shared" si="291"/>
        <v>10.84</v>
      </c>
      <c r="Z1707" s="3">
        <f t="shared" si="299"/>
        <v>19.62</v>
      </c>
      <c r="AA1707">
        <v>300</v>
      </c>
      <c r="AB1707" s="1">
        <f t="shared" si="292"/>
        <v>0.3</v>
      </c>
    </row>
    <row r="1708" spans="1:28" customFormat="1" ht="43.2" x14ac:dyDescent="0.3">
      <c r="A1708" s="3">
        <f t="shared" si="300"/>
        <v>1691</v>
      </c>
      <c r="B1708" s="4" t="s">
        <v>1573</v>
      </c>
      <c r="C1708" s="3">
        <v>5</v>
      </c>
      <c r="D1708" s="3" t="s">
        <v>1569</v>
      </c>
      <c r="E1708" s="4" t="s">
        <v>1625</v>
      </c>
      <c r="F1708" s="3" t="s">
        <v>920</v>
      </c>
      <c r="G1708" s="3" t="s">
        <v>2319</v>
      </c>
      <c r="H1708" s="3" t="s">
        <v>2474</v>
      </c>
      <c r="I1708" s="3" t="s">
        <v>2496</v>
      </c>
      <c r="J1708" s="3">
        <v>65.400000000000006</v>
      </c>
      <c r="K1708" s="3">
        <v>10000</v>
      </c>
      <c r="L1708" s="3" t="s">
        <v>25</v>
      </c>
      <c r="M1708" s="3">
        <v>1</v>
      </c>
      <c r="N1708" s="28">
        <f t="shared" si="301"/>
        <v>10</v>
      </c>
      <c r="O1708" s="28">
        <f t="shared" si="302"/>
        <v>654</v>
      </c>
      <c r="P1708" s="12">
        <v>0</v>
      </c>
      <c r="Q1708" s="46">
        <f t="shared" si="295"/>
        <v>0</v>
      </c>
      <c r="R1708" s="37"/>
      <c r="S1708" s="3">
        <f t="shared" si="296"/>
        <v>10</v>
      </c>
      <c r="T1708" s="30" t="s">
        <v>2502</v>
      </c>
      <c r="U1708" s="41">
        <f t="shared" si="297"/>
        <v>654</v>
      </c>
      <c r="V1708" s="41">
        <f t="shared" si="298"/>
        <v>0</v>
      </c>
      <c r="W1708" s="5"/>
      <c r="X1708" s="3">
        <v>0.3</v>
      </c>
      <c r="Y1708" s="3">
        <f t="shared" si="291"/>
        <v>9.6999999999999993</v>
      </c>
      <c r="Z1708" s="3">
        <f t="shared" si="299"/>
        <v>19.62</v>
      </c>
      <c r="AA1708">
        <v>300</v>
      </c>
      <c r="AB1708" s="1">
        <f t="shared" si="292"/>
        <v>0.3</v>
      </c>
    </row>
    <row r="1709" spans="1:28" customFormat="1" ht="43.2" x14ac:dyDescent="0.3">
      <c r="A1709" s="3">
        <f t="shared" si="300"/>
        <v>1692</v>
      </c>
      <c r="B1709" s="4" t="s">
        <v>1573</v>
      </c>
      <c r="C1709" s="3">
        <v>5</v>
      </c>
      <c r="D1709" s="3" t="s">
        <v>1569</v>
      </c>
      <c r="E1709" s="4" t="s">
        <v>1626</v>
      </c>
      <c r="F1709" s="3" t="s">
        <v>40</v>
      </c>
      <c r="G1709" s="3" t="s">
        <v>2339</v>
      </c>
      <c r="H1709" s="3" t="s">
        <v>2486</v>
      </c>
      <c r="I1709" s="3" t="s">
        <v>2496</v>
      </c>
      <c r="J1709" s="3">
        <v>31.5</v>
      </c>
      <c r="K1709" s="3">
        <f>4580-440</f>
        <v>4140</v>
      </c>
      <c r="L1709" s="3" t="s">
        <v>25</v>
      </c>
      <c r="M1709" s="3">
        <v>1</v>
      </c>
      <c r="N1709" s="28">
        <f t="shared" si="301"/>
        <v>4.1399999999999997</v>
      </c>
      <c r="O1709" s="28">
        <f t="shared" si="302"/>
        <v>130.41</v>
      </c>
      <c r="P1709" s="12">
        <v>0</v>
      </c>
      <c r="Q1709" s="46">
        <f t="shared" si="295"/>
        <v>0</v>
      </c>
      <c r="R1709" s="38"/>
      <c r="S1709" s="3">
        <f t="shared" si="296"/>
        <v>4.1399999999999997</v>
      </c>
      <c r="T1709" s="30" t="s">
        <v>2502</v>
      </c>
      <c r="U1709" s="10">
        <f t="shared" si="297"/>
        <v>130.41</v>
      </c>
      <c r="V1709" s="10">
        <f t="shared" si="298"/>
        <v>0</v>
      </c>
      <c r="W1709" s="5"/>
      <c r="X1709" s="3">
        <v>0.3</v>
      </c>
      <c r="Y1709" s="3">
        <f t="shared" ref="Y1709:Y1772" si="303">N1709-X1709</f>
        <v>3.84</v>
      </c>
      <c r="Z1709" s="3">
        <f t="shared" si="299"/>
        <v>9.4499999999999993</v>
      </c>
      <c r="AA1709">
        <v>300</v>
      </c>
      <c r="AB1709" s="1">
        <f t="shared" si="292"/>
        <v>0.3</v>
      </c>
    </row>
    <row r="1710" spans="1:28" customFormat="1" ht="43.2" x14ac:dyDescent="0.3">
      <c r="A1710" s="3">
        <f t="shared" si="300"/>
        <v>1693</v>
      </c>
      <c r="B1710" s="4" t="s">
        <v>1573</v>
      </c>
      <c r="C1710" s="3">
        <v>5</v>
      </c>
      <c r="D1710" s="3" t="s">
        <v>1569</v>
      </c>
      <c r="E1710" s="4" t="s">
        <v>1627</v>
      </c>
      <c r="F1710" s="3" t="s">
        <v>40</v>
      </c>
      <c r="G1710" s="3" t="s">
        <v>2339</v>
      </c>
      <c r="H1710" s="3" t="s">
        <v>2486</v>
      </c>
      <c r="I1710" s="3" t="s">
        <v>2496</v>
      </c>
      <c r="J1710" s="3">
        <v>31.5</v>
      </c>
      <c r="K1710" s="3">
        <f t="shared" ref="K1710:K1717" si="304">4580-440</f>
        <v>4140</v>
      </c>
      <c r="L1710" s="3" t="s">
        <v>25</v>
      </c>
      <c r="M1710" s="3">
        <v>1</v>
      </c>
      <c r="N1710" s="28">
        <f t="shared" si="301"/>
        <v>4.1399999999999997</v>
      </c>
      <c r="O1710" s="28">
        <f t="shared" si="302"/>
        <v>130.41</v>
      </c>
      <c r="P1710" s="12">
        <v>0</v>
      </c>
      <c r="Q1710" s="46">
        <f t="shared" si="295"/>
        <v>0</v>
      </c>
      <c r="R1710" s="38"/>
      <c r="S1710" s="3">
        <f t="shared" si="296"/>
        <v>4.1399999999999997</v>
      </c>
      <c r="T1710" s="30" t="s">
        <v>2502</v>
      </c>
      <c r="U1710" s="10">
        <f t="shared" si="297"/>
        <v>130.41</v>
      </c>
      <c r="V1710" s="10">
        <f t="shared" si="298"/>
        <v>0</v>
      </c>
      <c r="W1710" s="5"/>
      <c r="X1710" s="3">
        <v>0.3</v>
      </c>
      <c r="Y1710" s="3">
        <f t="shared" si="303"/>
        <v>3.84</v>
      </c>
      <c r="Z1710" s="3">
        <f t="shared" si="299"/>
        <v>9.4499999999999993</v>
      </c>
      <c r="AA1710">
        <v>300</v>
      </c>
      <c r="AB1710" s="1">
        <f t="shared" si="292"/>
        <v>0.3</v>
      </c>
    </row>
    <row r="1711" spans="1:28" customFormat="1" ht="43.2" x14ac:dyDescent="0.3">
      <c r="A1711" s="3">
        <f t="shared" si="300"/>
        <v>1694</v>
      </c>
      <c r="B1711" s="4" t="s">
        <v>1573</v>
      </c>
      <c r="C1711" s="3">
        <v>5</v>
      </c>
      <c r="D1711" s="3" t="s">
        <v>1569</v>
      </c>
      <c r="E1711" s="4" t="s">
        <v>1628</v>
      </c>
      <c r="F1711" s="3" t="s">
        <v>40</v>
      </c>
      <c r="G1711" s="3" t="s">
        <v>2339</v>
      </c>
      <c r="H1711" s="3" t="s">
        <v>2486</v>
      </c>
      <c r="I1711" s="3" t="s">
        <v>2496</v>
      </c>
      <c r="J1711" s="3">
        <v>31.5</v>
      </c>
      <c r="K1711" s="3">
        <f t="shared" si="304"/>
        <v>4140</v>
      </c>
      <c r="L1711" s="3" t="s">
        <v>25</v>
      </c>
      <c r="M1711" s="3">
        <v>1</v>
      </c>
      <c r="N1711" s="28">
        <f t="shared" si="301"/>
        <v>4.1399999999999997</v>
      </c>
      <c r="O1711" s="28">
        <f t="shared" si="302"/>
        <v>130.41</v>
      </c>
      <c r="P1711" s="12">
        <v>0</v>
      </c>
      <c r="Q1711" s="46">
        <f t="shared" si="295"/>
        <v>0</v>
      </c>
      <c r="R1711" s="38"/>
      <c r="S1711" s="3">
        <f t="shared" si="296"/>
        <v>4.1399999999999997</v>
      </c>
      <c r="T1711" s="30" t="s">
        <v>2502</v>
      </c>
      <c r="U1711" s="10">
        <f t="shared" si="297"/>
        <v>130.41</v>
      </c>
      <c r="V1711" s="10">
        <f t="shared" si="298"/>
        <v>0</v>
      </c>
      <c r="W1711" s="5"/>
      <c r="X1711" s="3">
        <v>0.3</v>
      </c>
      <c r="Y1711" s="3">
        <f t="shared" si="303"/>
        <v>3.84</v>
      </c>
      <c r="Z1711" s="3">
        <f t="shared" si="299"/>
        <v>9.4499999999999993</v>
      </c>
      <c r="AA1711">
        <v>300</v>
      </c>
      <c r="AB1711" s="1">
        <f t="shared" si="292"/>
        <v>0.3</v>
      </c>
    </row>
    <row r="1712" spans="1:28" customFormat="1" ht="43.2" x14ac:dyDescent="0.3">
      <c r="A1712" s="3">
        <f t="shared" si="300"/>
        <v>1695</v>
      </c>
      <c r="B1712" s="4" t="s">
        <v>1573</v>
      </c>
      <c r="C1712" s="3">
        <v>5</v>
      </c>
      <c r="D1712" s="3" t="s">
        <v>1569</v>
      </c>
      <c r="E1712" s="4" t="s">
        <v>1629</v>
      </c>
      <c r="F1712" s="3" t="s">
        <v>40</v>
      </c>
      <c r="G1712" s="3" t="s">
        <v>2339</v>
      </c>
      <c r="H1712" s="3" t="s">
        <v>2486</v>
      </c>
      <c r="I1712" s="3" t="s">
        <v>2496</v>
      </c>
      <c r="J1712" s="3">
        <v>31.5</v>
      </c>
      <c r="K1712" s="3">
        <f t="shared" si="304"/>
        <v>4140</v>
      </c>
      <c r="L1712" s="3" t="s">
        <v>25</v>
      </c>
      <c r="M1712" s="3">
        <v>1</v>
      </c>
      <c r="N1712" s="28">
        <f t="shared" si="301"/>
        <v>4.1399999999999997</v>
      </c>
      <c r="O1712" s="28">
        <f t="shared" si="302"/>
        <v>130.41</v>
      </c>
      <c r="P1712" s="12">
        <v>0</v>
      </c>
      <c r="Q1712" s="46">
        <f t="shared" si="295"/>
        <v>0</v>
      </c>
      <c r="R1712" s="38"/>
      <c r="S1712" s="3">
        <f t="shared" si="296"/>
        <v>4.1399999999999997</v>
      </c>
      <c r="T1712" s="30" t="s">
        <v>2502</v>
      </c>
      <c r="U1712" s="10">
        <f t="shared" si="297"/>
        <v>130.41</v>
      </c>
      <c r="V1712" s="10">
        <f t="shared" si="298"/>
        <v>0</v>
      </c>
      <c r="W1712" s="5"/>
      <c r="X1712" s="3">
        <v>0.3</v>
      </c>
      <c r="Y1712" s="3">
        <f t="shared" si="303"/>
        <v>3.84</v>
      </c>
      <c r="Z1712" s="3">
        <f t="shared" si="299"/>
        <v>9.4499999999999993</v>
      </c>
      <c r="AA1712">
        <v>300</v>
      </c>
      <c r="AB1712" s="1">
        <f t="shared" si="292"/>
        <v>0.3</v>
      </c>
    </row>
    <row r="1713" spans="1:28" customFormat="1" ht="43.2" x14ac:dyDescent="0.3">
      <c r="A1713" s="3">
        <f t="shared" si="300"/>
        <v>1696</v>
      </c>
      <c r="B1713" s="4" t="s">
        <v>1573</v>
      </c>
      <c r="C1713" s="3">
        <v>5</v>
      </c>
      <c r="D1713" s="3" t="s">
        <v>1569</v>
      </c>
      <c r="E1713" s="4" t="s">
        <v>1630</v>
      </c>
      <c r="F1713" s="3" t="s">
        <v>6</v>
      </c>
      <c r="G1713" s="7" t="s">
        <v>2344</v>
      </c>
      <c r="H1713" s="7" t="s">
        <v>2467</v>
      </c>
      <c r="I1713" s="7" t="s">
        <v>2496</v>
      </c>
      <c r="J1713" s="7">
        <v>49.9</v>
      </c>
      <c r="K1713" s="3">
        <f t="shared" si="304"/>
        <v>4140</v>
      </c>
      <c r="L1713" s="3" t="s">
        <v>25</v>
      </c>
      <c r="M1713" s="3">
        <v>1</v>
      </c>
      <c r="N1713" s="28">
        <f t="shared" si="301"/>
        <v>4.1399999999999997</v>
      </c>
      <c r="O1713" s="28">
        <f t="shared" si="302"/>
        <v>206.58599999999998</v>
      </c>
      <c r="P1713" s="12">
        <v>0</v>
      </c>
      <c r="Q1713" s="46">
        <f t="shared" si="295"/>
        <v>0</v>
      </c>
      <c r="R1713" s="37"/>
      <c r="S1713" s="3">
        <f t="shared" si="296"/>
        <v>4.1399999999999997</v>
      </c>
      <c r="T1713" s="30" t="s">
        <v>2502</v>
      </c>
      <c r="U1713" s="29">
        <f t="shared" si="297"/>
        <v>206.58599999999998</v>
      </c>
      <c r="V1713" s="29">
        <f t="shared" si="298"/>
        <v>0</v>
      </c>
      <c r="W1713" s="5"/>
      <c r="X1713" s="3">
        <v>0.3</v>
      </c>
      <c r="Y1713" s="3">
        <f t="shared" si="303"/>
        <v>3.84</v>
      </c>
      <c r="Z1713" s="3">
        <f t="shared" si="299"/>
        <v>14.969999999999999</v>
      </c>
      <c r="AA1713">
        <v>300</v>
      </c>
      <c r="AB1713" s="1">
        <f t="shared" si="292"/>
        <v>0.3</v>
      </c>
    </row>
    <row r="1714" spans="1:28" customFormat="1" ht="43.2" x14ac:dyDescent="0.3">
      <c r="A1714" s="3">
        <f t="shared" si="300"/>
        <v>1697</v>
      </c>
      <c r="B1714" s="4" t="s">
        <v>1573</v>
      </c>
      <c r="C1714" s="3">
        <v>5</v>
      </c>
      <c r="D1714" s="3" t="s">
        <v>1569</v>
      </c>
      <c r="E1714" s="4" t="s">
        <v>1631</v>
      </c>
      <c r="F1714" s="3" t="s">
        <v>6</v>
      </c>
      <c r="G1714" s="7" t="s">
        <v>2344</v>
      </c>
      <c r="H1714" s="7" t="s">
        <v>2467</v>
      </c>
      <c r="I1714" s="7" t="s">
        <v>2496</v>
      </c>
      <c r="J1714" s="7">
        <v>49.9</v>
      </c>
      <c r="K1714" s="3">
        <f t="shared" si="304"/>
        <v>4140</v>
      </c>
      <c r="L1714" s="3" t="s">
        <v>25</v>
      </c>
      <c r="M1714" s="3">
        <v>1</v>
      </c>
      <c r="N1714" s="28">
        <f t="shared" si="301"/>
        <v>4.1399999999999997</v>
      </c>
      <c r="O1714" s="28">
        <f t="shared" si="302"/>
        <v>206.58599999999998</v>
      </c>
      <c r="P1714" s="12">
        <v>0</v>
      </c>
      <c r="Q1714" s="46">
        <f t="shared" si="295"/>
        <v>0</v>
      </c>
      <c r="R1714" s="37"/>
      <c r="S1714" s="3">
        <f t="shared" si="296"/>
        <v>4.1399999999999997</v>
      </c>
      <c r="T1714" s="30" t="s">
        <v>2502</v>
      </c>
      <c r="U1714" s="29">
        <f t="shared" si="297"/>
        <v>206.58599999999998</v>
      </c>
      <c r="V1714" s="29">
        <f t="shared" si="298"/>
        <v>0</v>
      </c>
      <c r="W1714" s="5"/>
      <c r="X1714" s="3">
        <v>0.3</v>
      </c>
      <c r="Y1714" s="3">
        <f t="shared" si="303"/>
        <v>3.84</v>
      </c>
      <c r="Z1714" s="3">
        <f t="shared" si="299"/>
        <v>14.969999999999999</v>
      </c>
      <c r="AA1714">
        <v>300</v>
      </c>
      <c r="AB1714" s="1">
        <f t="shared" si="292"/>
        <v>0.3</v>
      </c>
    </row>
    <row r="1715" spans="1:28" customFormat="1" ht="43.2" x14ac:dyDescent="0.3">
      <c r="A1715" s="3">
        <f t="shared" si="300"/>
        <v>1698</v>
      </c>
      <c r="B1715" s="4" t="s">
        <v>1573</v>
      </c>
      <c r="C1715" s="3">
        <v>5</v>
      </c>
      <c r="D1715" s="3" t="s">
        <v>1569</v>
      </c>
      <c r="E1715" s="4" t="s">
        <v>1632</v>
      </c>
      <c r="F1715" s="3" t="s">
        <v>40</v>
      </c>
      <c r="G1715" s="3" t="s">
        <v>2339</v>
      </c>
      <c r="H1715" s="3" t="s">
        <v>2486</v>
      </c>
      <c r="I1715" s="3" t="s">
        <v>2496</v>
      </c>
      <c r="J1715" s="3">
        <v>31.5</v>
      </c>
      <c r="K1715" s="3">
        <f t="shared" si="304"/>
        <v>4140</v>
      </c>
      <c r="L1715" s="3" t="s">
        <v>25</v>
      </c>
      <c r="M1715" s="3">
        <v>1</v>
      </c>
      <c r="N1715" s="28">
        <f t="shared" si="301"/>
        <v>4.1399999999999997</v>
      </c>
      <c r="O1715" s="28">
        <f t="shared" si="302"/>
        <v>130.41</v>
      </c>
      <c r="P1715" s="12">
        <v>0</v>
      </c>
      <c r="Q1715" s="46">
        <f t="shared" si="295"/>
        <v>0</v>
      </c>
      <c r="R1715" s="38"/>
      <c r="S1715" s="3">
        <f t="shared" si="296"/>
        <v>4.1399999999999997</v>
      </c>
      <c r="T1715" s="30" t="s">
        <v>2502</v>
      </c>
      <c r="U1715" s="10">
        <f t="shared" si="297"/>
        <v>130.41</v>
      </c>
      <c r="V1715" s="10">
        <f t="shared" si="298"/>
        <v>0</v>
      </c>
      <c r="W1715" s="5"/>
      <c r="X1715" s="3">
        <v>0.3</v>
      </c>
      <c r="Y1715" s="3">
        <f t="shared" si="303"/>
        <v>3.84</v>
      </c>
      <c r="Z1715" s="3">
        <f t="shared" si="299"/>
        <v>9.4499999999999993</v>
      </c>
      <c r="AA1715">
        <v>300</v>
      </c>
      <c r="AB1715" s="1">
        <f t="shared" si="292"/>
        <v>0.3</v>
      </c>
    </row>
    <row r="1716" spans="1:28" customFormat="1" ht="43.2" x14ac:dyDescent="0.3">
      <c r="A1716" s="3">
        <f t="shared" si="300"/>
        <v>1699</v>
      </c>
      <c r="B1716" s="4" t="s">
        <v>1573</v>
      </c>
      <c r="C1716" s="3">
        <v>5</v>
      </c>
      <c r="D1716" s="3" t="s">
        <v>1569</v>
      </c>
      <c r="E1716" s="4" t="s">
        <v>1633</v>
      </c>
      <c r="F1716" s="3" t="s">
        <v>6</v>
      </c>
      <c r="G1716" s="7" t="s">
        <v>2344</v>
      </c>
      <c r="H1716" s="7" t="s">
        <v>2467</v>
      </c>
      <c r="I1716" s="7" t="s">
        <v>2496</v>
      </c>
      <c r="J1716" s="7">
        <v>49.9</v>
      </c>
      <c r="K1716" s="3">
        <f t="shared" si="304"/>
        <v>4140</v>
      </c>
      <c r="L1716" s="3" t="s">
        <v>25</v>
      </c>
      <c r="M1716" s="3">
        <v>1</v>
      </c>
      <c r="N1716" s="28">
        <f t="shared" si="301"/>
        <v>4.1399999999999997</v>
      </c>
      <c r="O1716" s="28">
        <f t="shared" si="302"/>
        <v>206.58599999999998</v>
      </c>
      <c r="P1716" s="12">
        <v>0</v>
      </c>
      <c r="Q1716" s="46">
        <f t="shared" si="295"/>
        <v>0</v>
      </c>
      <c r="R1716" s="37"/>
      <c r="S1716" s="3">
        <f t="shared" si="296"/>
        <v>4.1399999999999997</v>
      </c>
      <c r="T1716" s="30" t="s">
        <v>2502</v>
      </c>
      <c r="U1716" s="29">
        <f t="shared" si="297"/>
        <v>206.58599999999998</v>
      </c>
      <c r="V1716" s="29">
        <f t="shared" si="298"/>
        <v>0</v>
      </c>
      <c r="W1716" s="5"/>
      <c r="X1716" s="3">
        <v>0.3</v>
      </c>
      <c r="Y1716" s="3">
        <f t="shared" si="303"/>
        <v>3.84</v>
      </c>
      <c r="Z1716" s="3">
        <f t="shared" si="299"/>
        <v>14.969999999999999</v>
      </c>
      <c r="AA1716">
        <v>300</v>
      </c>
      <c r="AB1716" s="1">
        <f t="shared" si="292"/>
        <v>0.3</v>
      </c>
    </row>
    <row r="1717" spans="1:28" customFormat="1" ht="43.2" x14ac:dyDescent="0.3">
      <c r="A1717" s="3">
        <f t="shared" si="300"/>
        <v>1700</v>
      </c>
      <c r="B1717" s="4" t="s">
        <v>1573</v>
      </c>
      <c r="C1717" s="3">
        <v>5</v>
      </c>
      <c r="D1717" s="3" t="s">
        <v>1569</v>
      </c>
      <c r="E1717" s="4" t="s">
        <v>1634</v>
      </c>
      <c r="F1717" s="3" t="s">
        <v>6</v>
      </c>
      <c r="G1717" s="7" t="s">
        <v>2344</v>
      </c>
      <c r="H1717" s="7" t="s">
        <v>2467</v>
      </c>
      <c r="I1717" s="7" t="s">
        <v>2496</v>
      </c>
      <c r="J1717" s="7">
        <v>49.9</v>
      </c>
      <c r="K1717" s="3">
        <f t="shared" si="304"/>
        <v>4140</v>
      </c>
      <c r="L1717" s="3" t="s">
        <v>25</v>
      </c>
      <c r="M1717" s="3">
        <v>1</v>
      </c>
      <c r="N1717" s="28">
        <f t="shared" si="301"/>
        <v>4.1399999999999997</v>
      </c>
      <c r="O1717" s="28">
        <f t="shared" si="302"/>
        <v>206.58599999999998</v>
      </c>
      <c r="P1717" s="12">
        <v>0</v>
      </c>
      <c r="Q1717" s="46">
        <f t="shared" si="295"/>
        <v>0</v>
      </c>
      <c r="R1717" s="37"/>
      <c r="S1717" s="3">
        <f t="shared" si="296"/>
        <v>4.1399999999999997</v>
      </c>
      <c r="T1717" s="30" t="s">
        <v>2502</v>
      </c>
      <c r="U1717" s="29">
        <f t="shared" si="297"/>
        <v>206.58599999999998</v>
      </c>
      <c r="V1717" s="29">
        <f t="shared" si="298"/>
        <v>0</v>
      </c>
      <c r="W1717" s="5"/>
      <c r="X1717" s="3">
        <v>0.3</v>
      </c>
      <c r="Y1717" s="3">
        <f t="shared" si="303"/>
        <v>3.84</v>
      </c>
      <c r="Z1717" s="3">
        <f t="shared" si="299"/>
        <v>14.969999999999999</v>
      </c>
      <c r="AA1717">
        <v>300</v>
      </c>
      <c r="AB1717" s="1">
        <f t="shared" si="292"/>
        <v>0.3</v>
      </c>
    </row>
    <row r="1718" spans="1:28" customFormat="1" ht="43.2" x14ac:dyDescent="0.3">
      <c r="A1718" s="3">
        <f t="shared" si="300"/>
        <v>1701</v>
      </c>
      <c r="B1718" s="4" t="s">
        <v>1573</v>
      </c>
      <c r="C1718" s="3">
        <v>5</v>
      </c>
      <c r="D1718" s="3" t="s">
        <v>1569</v>
      </c>
      <c r="E1718" s="4" t="s">
        <v>1635</v>
      </c>
      <c r="F1718" s="3" t="s">
        <v>40</v>
      </c>
      <c r="G1718" s="3" t="s">
        <v>2339</v>
      </c>
      <c r="H1718" s="3" t="s">
        <v>2486</v>
      </c>
      <c r="I1718" s="3" t="s">
        <v>2496</v>
      </c>
      <c r="J1718" s="3">
        <v>31.5</v>
      </c>
      <c r="K1718" s="3">
        <f>5850-440</f>
        <v>5410</v>
      </c>
      <c r="L1718" s="3" t="s">
        <v>25</v>
      </c>
      <c r="M1718" s="3">
        <v>1</v>
      </c>
      <c r="N1718" s="28">
        <f t="shared" si="301"/>
        <v>5.41</v>
      </c>
      <c r="O1718" s="28">
        <f t="shared" si="302"/>
        <v>170.41499999999999</v>
      </c>
      <c r="P1718" s="12">
        <v>0</v>
      </c>
      <c r="Q1718" s="46">
        <f t="shared" si="295"/>
        <v>0</v>
      </c>
      <c r="R1718" s="38"/>
      <c r="S1718" s="3">
        <f t="shared" si="296"/>
        <v>5.41</v>
      </c>
      <c r="T1718" s="30" t="s">
        <v>2502</v>
      </c>
      <c r="U1718" s="10">
        <f t="shared" si="297"/>
        <v>170.41499999999999</v>
      </c>
      <c r="V1718" s="10">
        <f t="shared" si="298"/>
        <v>0</v>
      </c>
      <c r="W1718" s="5"/>
      <c r="X1718" s="3">
        <v>0.3</v>
      </c>
      <c r="Y1718" s="3">
        <f t="shared" si="303"/>
        <v>5.1100000000000003</v>
      </c>
      <c r="Z1718" s="3">
        <f t="shared" si="299"/>
        <v>9.4499999999999993</v>
      </c>
      <c r="AA1718">
        <v>300</v>
      </c>
      <c r="AB1718" s="1">
        <f t="shared" si="292"/>
        <v>0.3</v>
      </c>
    </row>
    <row r="1719" spans="1:28" customFormat="1" ht="43.2" x14ac:dyDescent="0.3">
      <c r="A1719" s="3">
        <f t="shared" si="300"/>
        <v>1702</v>
      </c>
      <c r="B1719" s="4" t="s">
        <v>1573</v>
      </c>
      <c r="C1719" s="3">
        <v>5</v>
      </c>
      <c r="D1719" s="3" t="s">
        <v>1569</v>
      </c>
      <c r="E1719" s="4" t="s">
        <v>1636</v>
      </c>
      <c r="F1719" s="3" t="s">
        <v>35</v>
      </c>
      <c r="G1719" s="7" t="s">
        <v>2346</v>
      </c>
      <c r="H1719" s="7" t="s">
        <v>2467</v>
      </c>
      <c r="I1719" s="7" t="s">
        <v>2496</v>
      </c>
      <c r="J1719" s="7">
        <v>49.9</v>
      </c>
      <c r="K1719" s="3">
        <f t="shared" ref="K1719:K1726" si="305">5850-440</f>
        <v>5410</v>
      </c>
      <c r="L1719" s="3" t="s">
        <v>25</v>
      </c>
      <c r="M1719" s="3">
        <v>1</v>
      </c>
      <c r="N1719" s="28">
        <f t="shared" si="301"/>
        <v>5.41</v>
      </c>
      <c r="O1719" s="28">
        <f t="shared" si="302"/>
        <v>269.959</v>
      </c>
      <c r="P1719" s="12">
        <v>0</v>
      </c>
      <c r="Q1719" s="46">
        <f t="shared" si="295"/>
        <v>0</v>
      </c>
      <c r="R1719" s="37"/>
      <c r="S1719" s="3">
        <f t="shared" si="296"/>
        <v>5.41</v>
      </c>
      <c r="T1719" s="30" t="s">
        <v>2502</v>
      </c>
      <c r="U1719" s="29">
        <f t="shared" si="297"/>
        <v>269.959</v>
      </c>
      <c r="V1719" s="29">
        <f t="shared" si="298"/>
        <v>0</v>
      </c>
      <c r="W1719" s="5"/>
      <c r="X1719" s="3">
        <v>0.3</v>
      </c>
      <c r="Y1719" s="3">
        <f t="shared" si="303"/>
        <v>5.1100000000000003</v>
      </c>
      <c r="Z1719" s="3">
        <f t="shared" si="299"/>
        <v>14.969999999999999</v>
      </c>
      <c r="AA1719">
        <v>300</v>
      </c>
      <c r="AB1719" s="1">
        <f t="shared" si="292"/>
        <v>0.3</v>
      </c>
    </row>
    <row r="1720" spans="1:28" customFormat="1" ht="43.2" x14ac:dyDescent="0.3">
      <c r="A1720" s="3">
        <f t="shared" si="300"/>
        <v>1703</v>
      </c>
      <c r="B1720" s="4" t="s">
        <v>1573</v>
      </c>
      <c r="C1720" s="3">
        <v>5</v>
      </c>
      <c r="D1720" s="3" t="s">
        <v>1569</v>
      </c>
      <c r="E1720" s="4" t="s">
        <v>1637</v>
      </c>
      <c r="F1720" s="3" t="s">
        <v>35</v>
      </c>
      <c r="G1720" s="7" t="s">
        <v>2346</v>
      </c>
      <c r="H1720" s="7" t="s">
        <v>2467</v>
      </c>
      <c r="I1720" s="7" t="s">
        <v>2496</v>
      </c>
      <c r="J1720" s="7">
        <v>49.9</v>
      </c>
      <c r="K1720" s="3">
        <f t="shared" si="305"/>
        <v>5410</v>
      </c>
      <c r="L1720" s="3" t="s">
        <v>25</v>
      </c>
      <c r="M1720" s="3">
        <v>1</v>
      </c>
      <c r="N1720" s="28">
        <f t="shared" si="301"/>
        <v>5.41</v>
      </c>
      <c r="O1720" s="28">
        <f t="shared" si="302"/>
        <v>269.959</v>
      </c>
      <c r="P1720" s="12">
        <v>0</v>
      </c>
      <c r="Q1720" s="46">
        <f t="shared" si="295"/>
        <v>0</v>
      </c>
      <c r="R1720" s="37"/>
      <c r="S1720" s="3">
        <f t="shared" si="296"/>
        <v>5.41</v>
      </c>
      <c r="T1720" s="30" t="s">
        <v>2502</v>
      </c>
      <c r="U1720" s="29">
        <f t="shared" si="297"/>
        <v>269.959</v>
      </c>
      <c r="V1720" s="29">
        <f t="shared" si="298"/>
        <v>0</v>
      </c>
      <c r="W1720" s="5"/>
      <c r="X1720" s="3">
        <v>0.3</v>
      </c>
      <c r="Y1720" s="3">
        <f t="shared" si="303"/>
        <v>5.1100000000000003</v>
      </c>
      <c r="Z1720" s="3">
        <f t="shared" si="299"/>
        <v>14.969999999999999</v>
      </c>
      <c r="AA1720">
        <v>300</v>
      </c>
      <c r="AB1720" s="1">
        <f t="shared" si="292"/>
        <v>0.3</v>
      </c>
    </row>
    <row r="1721" spans="1:28" customFormat="1" ht="43.2" x14ac:dyDescent="0.3">
      <c r="A1721" s="3">
        <f t="shared" si="300"/>
        <v>1704</v>
      </c>
      <c r="B1721" s="4" t="s">
        <v>1573</v>
      </c>
      <c r="C1721" s="3">
        <v>5</v>
      </c>
      <c r="D1721" s="3" t="s">
        <v>1569</v>
      </c>
      <c r="E1721" s="4" t="s">
        <v>1638</v>
      </c>
      <c r="F1721" s="3" t="s">
        <v>40</v>
      </c>
      <c r="G1721" s="3" t="s">
        <v>2339</v>
      </c>
      <c r="H1721" s="3" t="s">
        <v>2486</v>
      </c>
      <c r="I1721" s="3" t="s">
        <v>2496</v>
      </c>
      <c r="J1721" s="3">
        <v>31.5</v>
      </c>
      <c r="K1721" s="3">
        <f t="shared" si="305"/>
        <v>5410</v>
      </c>
      <c r="L1721" s="3" t="s">
        <v>25</v>
      </c>
      <c r="M1721" s="3">
        <v>1</v>
      </c>
      <c r="N1721" s="28">
        <f t="shared" si="301"/>
        <v>5.41</v>
      </c>
      <c r="O1721" s="28">
        <f t="shared" si="302"/>
        <v>170.41499999999999</v>
      </c>
      <c r="P1721" s="12">
        <v>0</v>
      </c>
      <c r="Q1721" s="46">
        <f t="shared" si="295"/>
        <v>0</v>
      </c>
      <c r="R1721" s="38"/>
      <c r="S1721" s="3">
        <f t="shared" si="296"/>
        <v>5.41</v>
      </c>
      <c r="T1721" s="30" t="s">
        <v>2502</v>
      </c>
      <c r="U1721" s="10">
        <f t="shared" si="297"/>
        <v>170.41499999999999</v>
      </c>
      <c r="V1721" s="10">
        <f t="shared" si="298"/>
        <v>0</v>
      </c>
      <c r="W1721" s="5"/>
      <c r="X1721" s="3">
        <v>0.3</v>
      </c>
      <c r="Y1721" s="3">
        <f t="shared" si="303"/>
        <v>5.1100000000000003</v>
      </c>
      <c r="Z1721" s="3">
        <f t="shared" si="299"/>
        <v>9.4499999999999993</v>
      </c>
      <c r="AA1721">
        <v>300</v>
      </c>
      <c r="AB1721" s="1">
        <f t="shared" ref="AB1721:AB1784" si="306">AA1721/1000</f>
        <v>0.3</v>
      </c>
    </row>
    <row r="1722" spans="1:28" customFormat="1" ht="43.2" x14ac:dyDescent="0.3">
      <c r="A1722" s="3">
        <f t="shared" si="300"/>
        <v>1705</v>
      </c>
      <c r="B1722" s="4" t="s">
        <v>1573</v>
      </c>
      <c r="C1722" s="3">
        <v>5</v>
      </c>
      <c r="D1722" s="3" t="s">
        <v>1569</v>
      </c>
      <c r="E1722" s="4" t="s">
        <v>1639</v>
      </c>
      <c r="F1722" s="3" t="s">
        <v>35</v>
      </c>
      <c r="G1722" s="7" t="s">
        <v>2346</v>
      </c>
      <c r="H1722" s="7" t="s">
        <v>2467</v>
      </c>
      <c r="I1722" s="7" t="s">
        <v>2496</v>
      </c>
      <c r="J1722" s="7">
        <v>49.9</v>
      </c>
      <c r="K1722" s="3">
        <f t="shared" si="305"/>
        <v>5410</v>
      </c>
      <c r="L1722" s="3" t="s">
        <v>25</v>
      </c>
      <c r="M1722" s="3">
        <v>1</v>
      </c>
      <c r="N1722" s="28">
        <f t="shared" si="301"/>
        <v>5.41</v>
      </c>
      <c r="O1722" s="28">
        <f t="shared" si="302"/>
        <v>269.959</v>
      </c>
      <c r="P1722" s="12">
        <v>0</v>
      </c>
      <c r="Q1722" s="46">
        <f t="shared" si="295"/>
        <v>0</v>
      </c>
      <c r="R1722" s="37"/>
      <c r="S1722" s="3">
        <f t="shared" si="296"/>
        <v>5.41</v>
      </c>
      <c r="T1722" s="30" t="s">
        <v>2502</v>
      </c>
      <c r="U1722" s="29">
        <f t="shared" si="297"/>
        <v>269.959</v>
      </c>
      <c r="V1722" s="29">
        <f t="shared" si="298"/>
        <v>0</v>
      </c>
      <c r="W1722" s="5"/>
      <c r="X1722" s="3">
        <v>0.3</v>
      </c>
      <c r="Y1722" s="3">
        <f t="shared" si="303"/>
        <v>5.1100000000000003</v>
      </c>
      <c r="Z1722" s="3">
        <f t="shared" si="299"/>
        <v>14.969999999999999</v>
      </c>
      <c r="AA1722">
        <v>300</v>
      </c>
      <c r="AB1722" s="1">
        <f t="shared" si="306"/>
        <v>0.3</v>
      </c>
    </row>
    <row r="1723" spans="1:28" customFormat="1" ht="43.2" x14ac:dyDescent="0.3">
      <c r="A1723" s="3">
        <f t="shared" si="300"/>
        <v>1706</v>
      </c>
      <c r="B1723" s="4" t="s">
        <v>1573</v>
      </c>
      <c r="C1723" s="3">
        <v>5</v>
      </c>
      <c r="D1723" s="3" t="s">
        <v>1569</v>
      </c>
      <c r="E1723" s="4" t="s">
        <v>1640</v>
      </c>
      <c r="F1723" s="3" t="s">
        <v>35</v>
      </c>
      <c r="G1723" s="7" t="s">
        <v>2346</v>
      </c>
      <c r="H1723" s="7" t="s">
        <v>2467</v>
      </c>
      <c r="I1723" s="7" t="s">
        <v>2496</v>
      </c>
      <c r="J1723" s="7">
        <v>49.9</v>
      </c>
      <c r="K1723" s="3">
        <f t="shared" si="305"/>
        <v>5410</v>
      </c>
      <c r="L1723" s="3" t="s">
        <v>25</v>
      </c>
      <c r="M1723" s="3">
        <v>1</v>
      </c>
      <c r="N1723" s="28">
        <f t="shared" si="301"/>
        <v>5.41</v>
      </c>
      <c r="O1723" s="28">
        <f t="shared" si="302"/>
        <v>269.959</v>
      </c>
      <c r="P1723" s="12">
        <v>0</v>
      </c>
      <c r="Q1723" s="46">
        <f t="shared" si="295"/>
        <v>0</v>
      </c>
      <c r="R1723" s="37"/>
      <c r="S1723" s="3">
        <f t="shared" si="296"/>
        <v>5.41</v>
      </c>
      <c r="T1723" s="30" t="s">
        <v>2502</v>
      </c>
      <c r="U1723" s="29">
        <f t="shared" si="297"/>
        <v>269.959</v>
      </c>
      <c r="V1723" s="29">
        <f t="shared" si="298"/>
        <v>0</v>
      </c>
      <c r="W1723" s="5"/>
      <c r="X1723" s="3">
        <v>0.3</v>
      </c>
      <c r="Y1723" s="3">
        <f t="shared" si="303"/>
        <v>5.1100000000000003</v>
      </c>
      <c r="Z1723" s="3">
        <f t="shared" si="299"/>
        <v>14.969999999999999</v>
      </c>
      <c r="AA1723">
        <v>300</v>
      </c>
      <c r="AB1723" s="1">
        <f t="shared" si="306"/>
        <v>0.3</v>
      </c>
    </row>
    <row r="1724" spans="1:28" customFormat="1" ht="43.2" x14ac:dyDescent="0.3">
      <c r="A1724" s="3">
        <f t="shared" si="300"/>
        <v>1707</v>
      </c>
      <c r="B1724" s="4" t="s">
        <v>1573</v>
      </c>
      <c r="C1724" s="3">
        <v>5</v>
      </c>
      <c r="D1724" s="3" t="s">
        <v>1569</v>
      </c>
      <c r="E1724" s="4" t="s">
        <v>1641</v>
      </c>
      <c r="F1724" s="3" t="s">
        <v>40</v>
      </c>
      <c r="G1724" s="3" t="s">
        <v>2339</v>
      </c>
      <c r="H1724" s="3" t="s">
        <v>2486</v>
      </c>
      <c r="I1724" s="3" t="s">
        <v>2496</v>
      </c>
      <c r="J1724" s="3">
        <v>31.5</v>
      </c>
      <c r="K1724" s="3">
        <f t="shared" si="305"/>
        <v>5410</v>
      </c>
      <c r="L1724" s="3" t="s">
        <v>25</v>
      </c>
      <c r="M1724" s="3">
        <v>1</v>
      </c>
      <c r="N1724" s="28">
        <f t="shared" si="301"/>
        <v>5.41</v>
      </c>
      <c r="O1724" s="28">
        <f t="shared" si="302"/>
        <v>170.41499999999999</v>
      </c>
      <c r="P1724" s="12">
        <v>0</v>
      </c>
      <c r="Q1724" s="46">
        <f t="shared" si="295"/>
        <v>0</v>
      </c>
      <c r="R1724" s="38"/>
      <c r="S1724" s="3">
        <f t="shared" si="296"/>
        <v>5.41</v>
      </c>
      <c r="T1724" s="30" t="s">
        <v>2502</v>
      </c>
      <c r="U1724" s="10">
        <f t="shared" si="297"/>
        <v>170.41499999999999</v>
      </c>
      <c r="V1724" s="10">
        <f t="shared" si="298"/>
        <v>0</v>
      </c>
      <c r="W1724" s="5"/>
      <c r="X1724" s="3">
        <v>0.3</v>
      </c>
      <c r="Y1724" s="3">
        <f t="shared" si="303"/>
        <v>5.1100000000000003</v>
      </c>
      <c r="Z1724" s="3">
        <f t="shared" si="299"/>
        <v>9.4499999999999993</v>
      </c>
      <c r="AA1724">
        <v>300</v>
      </c>
      <c r="AB1724" s="1">
        <f t="shared" si="306"/>
        <v>0.3</v>
      </c>
    </row>
    <row r="1725" spans="1:28" customFormat="1" ht="43.2" x14ac:dyDescent="0.3">
      <c r="A1725" s="3">
        <f t="shared" si="300"/>
        <v>1708</v>
      </c>
      <c r="B1725" s="4" t="s">
        <v>1573</v>
      </c>
      <c r="C1725" s="3">
        <v>5</v>
      </c>
      <c r="D1725" s="3" t="s">
        <v>1569</v>
      </c>
      <c r="E1725" s="4" t="s">
        <v>1642</v>
      </c>
      <c r="F1725" s="3" t="s">
        <v>40</v>
      </c>
      <c r="G1725" s="3" t="s">
        <v>2339</v>
      </c>
      <c r="H1725" s="3" t="s">
        <v>2486</v>
      </c>
      <c r="I1725" s="3" t="s">
        <v>2496</v>
      </c>
      <c r="J1725" s="3">
        <v>31.5</v>
      </c>
      <c r="K1725" s="3">
        <f t="shared" si="305"/>
        <v>5410</v>
      </c>
      <c r="L1725" s="3" t="s">
        <v>25</v>
      </c>
      <c r="M1725" s="3">
        <v>1</v>
      </c>
      <c r="N1725" s="28">
        <f t="shared" si="301"/>
        <v>5.41</v>
      </c>
      <c r="O1725" s="28">
        <f t="shared" si="302"/>
        <v>170.41499999999999</v>
      </c>
      <c r="P1725" s="12">
        <v>0</v>
      </c>
      <c r="Q1725" s="46">
        <f t="shared" si="295"/>
        <v>0</v>
      </c>
      <c r="R1725" s="38"/>
      <c r="S1725" s="3">
        <f t="shared" si="296"/>
        <v>5.41</v>
      </c>
      <c r="T1725" s="30" t="s">
        <v>2502</v>
      </c>
      <c r="U1725" s="10">
        <f t="shared" si="297"/>
        <v>170.41499999999999</v>
      </c>
      <c r="V1725" s="10">
        <f t="shared" si="298"/>
        <v>0</v>
      </c>
      <c r="W1725" s="5"/>
      <c r="X1725" s="3">
        <v>0.3</v>
      </c>
      <c r="Y1725" s="3">
        <f t="shared" si="303"/>
        <v>5.1100000000000003</v>
      </c>
      <c r="Z1725" s="3">
        <f t="shared" si="299"/>
        <v>9.4499999999999993</v>
      </c>
      <c r="AA1725">
        <v>300</v>
      </c>
      <c r="AB1725" s="1">
        <f t="shared" si="306"/>
        <v>0.3</v>
      </c>
    </row>
    <row r="1726" spans="1:28" customFormat="1" ht="43.2" x14ac:dyDescent="0.3">
      <c r="A1726" s="3">
        <f t="shared" si="300"/>
        <v>1709</v>
      </c>
      <c r="B1726" s="4" t="s">
        <v>1573</v>
      </c>
      <c r="C1726" s="3">
        <v>5</v>
      </c>
      <c r="D1726" s="3" t="s">
        <v>1569</v>
      </c>
      <c r="E1726" s="4" t="s">
        <v>1643</v>
      </c>
      <c r="F1726" s="3" t="s">
        <v>40</v>
      </c>
      <c r="G1726" s="3" t="s">
        <v>2339</v>
      </c>
      <c r="H1726" s="3" t="s">
        <v>2486</v>
      </c>
      <c r="I1726" s="3" t="s">
        <v>2496</v>
      </c>
      <c r="J1726" s="3">
        <v>31.5</v>
      </c>
      <c r="K1726" s="3">
        <f t="shared" si="305"/>
        <v>5410</v>
      </c>
      <c r="L1726" s="3" t="s">
        <v>25</v>
      </c>
      <c r="M1726" s="3">
        <v>1</v>
      </c>
      <c r="N1726" s="28">
        <f t="shared" si="301"/>
        <v>5.41</v>
      </c>
      <c r="O1726" s="28">
        <f t="shared" si="302"/>
        <v>170.41499999999999</v>
      </c>
      <c r="P1726" s="12">
        <v>0</v>
      </c>
      <c r="Q1726" s="46">
        <f t="shared" si="295"/>
        <v>0</v>
      </c>
      <c r="R1726" s="38"/>
      <c r="S1726" s="3">
        <f t="shared" si="296"/>
        <v>5.41</v>
      </c>
      <c r="T1726" s="30" t="s">
        <v>2502</v>
      </c>
      <c r="U1726" s="10">
        <f t="shared" si="297"/>
        <v>170.41499999999999</v>
      </c>
      <c r="V1726" s="10">
        <f t="shared" si="298"/>
        <v>0</v>
      </c>
      <c r="W1726" s="5"/>
      <c r="X1726" s="3">
        <v>0.3</v>
      </c>
      <c r="Y1726" s="3">
        <f t="shared" si="303"/>
        <v>5.1100000000000003</v>
      </c>
      <c r="Z1726" s="3">
        <f t="shared" si="299"/>
        <v>9.4499999999999993</v>
      </c>
      <c r="AA1726">
        <v>300</v>
      </c>
      <c r="AB1726" s="1">
        <f t="shared" si="306"/>
        <v>0.3</v>
      </c>
    </row>
    <row r="1727" spans="1:28" customFormat="1" ht="43.2" x14ac:dyDescent="0.3">
      <c r="A1727" s="3">
        <f t="shared" si="300"/>
        <v>1710</v>
      </c>
      <c r="B1727" s="4" t="s">
        <v>1573</v>
      </c>
      <c r="C1727" s="3">
        <v>5</v>
      </c>
      <c r="D1727" s="3" t="s">
        <v>1569</v>
      </c>
      <c r="E1727" s="4" t="s">
        <v>1644</v>
      </c>
      <c r="F1727" s="3" t="s">
        <v>40</v>
      </c>
      <c r="G1727" s="3" t="s">
        <v>2339</v>
      </c>
      <c r="H1727" s="3" t="s">
        <v>2486</v>
      </c>
      <c r="I1727" s="3" t="s">
        <v>2496</v>
      </c>
      <c r="J1727" s="3">
        <v>31.5</v>
      </c>
      <c r="K1727" s="3">
        <f>3700-440</f>
        <v>3260</v>
      </c>
      <c r="L1727" s="3" t="s">
        <v>25</v>
      </c>
      <c r="M1727" s="3">
        <v>1</v>
      </c>
      <c r="N1727" s="28">
        <f t="shared" si="301"/>
        <v>3.26</v>
      </c>
      <c r="O1727" s="28">
        <f t="shared" si="302"/>
        <v>102.69</v>
      </c>
      <c r="P1727" s="12">
        <v>0</v>
      </c>
      <c r="Q1727" s="46">
        <f t="shared" si="295"/>
        <v>0</v>
      </c>
      <c r="R1727" s="38"/>
      <c r="S1727" s="3">
        <f t="shared" si="296"/>
        <v>3.26</v>
      </c>
      <c r="T1727" s="30" t="s">
        <v>2502</v>
      </c>
      <c r="U1727" s="10">
        <f t="shared" si="297"/>
        <v>102.69</v>
      </c>
      <c r="V1727" s="10">
        <f t="shared" si="298"/>
        <v>0</v>
      </c>
      <c r="W1727" s="5"/>
      <c r="X1727" s="3">
        <v>0.3</v>
      </c>
      <c r="Y1727" s="3">
        <f t="shared" si="303"/>
        <v>2.96</v>
      </c>
      <c r="Z1727" s="3">
        <f t="shared" si="299"/>
        <v>9.4499999999999993</v>
      </c>
      <c r="AA1727">
        <v>300</v>
      </c>
      <c r="AB1727" s="1">
        <f t="shared" si="306"/>
        <v>0.3</v>
      </c>
    </row>
    <row r="1728" spans="1:28" customFormat="1" ht="43.2" x14ac:dyDescent="0.3">
      <c r="A1728" s="3">
        <f t="shared" si="300"/>
        <v>1711</v>
      </c>
      <c r="B1728" s="4" t="s">
        <v>1573</v>
      </c>
      <c r="C1728" s="3">
        <v>5</v>
      </c>
      <c r="D1728" s="3" t="s">
        <v>1569</v>
      </c>
      <c r="E1728" s="4" t="s">
        <v>1644</v>
      </c>
      <c r="F1728" s="3" t="s">
        <v>40</v>
      </c>
      <c r="G1728" s="3" t="s">
        <v>2339</v>
      </c>
      <c r="H1728" s="3" t="s">
        <v>2486</v>
      </c>
      <c r="I1728" s="3" t="s">
        <v>2496</v>
      </c>
      <c r="J1728" s="3">
        <v>31.5</v>
      </c>
      <c r="K1728" s="3">
        <f t="shared" ref="K1728:K1738" si="307">3700-440</f>
        <v>3260</v>
      </c>
      <c r="L1728" s="3" t="s">
        <v>25</v>
      </c>
      <c r="M1728" s="3">
        <v>1</v>
      </c>
      <c r="N1728" s="28">
        <f t="shared" si="301"/>
        <v>3.26</v>
      </c>
      <c r="O1728" s="28">
        <f t="shared" si="302"/>
        <v>102.69</v>
      </c>
      <c r="P1728" s="12">
        <v>0</v>
      </c>
      <c r="Q1728" s="46">
        <f t="shared" si="295"/>
        <v>0</v>
      </c>
      <c r="R1728" s="38"/>
      <c r="S1728" s="3">
        <f t="shared" si="296"/>
        <v>3.26</v>
      </c>
      <c r="T1728" s="30" t="s">
        <v>2502</v>
      </c>
      <c r="U1728" s="10">
        <f t="shared" si="297"/>
        <v>102.69</v>
      </c>
      <c r="V1728" s="10">
        <f t="shared" si="298"/>
        <v>0</v>
      </c>
      <c r="W1728" s="5"/>
      <c r="X1728" s="3">
        <v>0.3</v>
      </c>
      <c r="Y1728" s="3">
        <f t="shared" si="303"/>
        <v>2.96</v>
      </c>
      <c r="Z1728" s="3">
        <f t="shared" si="299"/>
        <v>9.4499999999999993</v>
      </c>
      <c r="AA1728">
        <v>300</v>
      </c>
      <c r="AB1728" s="1">
        <f t="shared" si="306"/>
        <v>0.3</v>
      </c>
    </row>
    <row r="1729" spans="1:28" customFormat="1" ht="43.2" x14ac:dyDescent="0.3">
      <c r="A1729" s="3">
        <f t="shared" si="300"/>
        <v>1712</v>
      </c>
      <c r="B1729" s="4" t="s">
        <v>1573</v>
      </c>
      <c r="C1729" s="3">
        <v>5</v>
      </c>
      <c r="D1729" s="3" t="s">
        <v>1569</v>
      </c>
      <c r="E1729" s="4" t="s">
        <v>1644</v>
      </c>
      <c r="F1729" s="3" t="s">
        <v>40</v>
      </c>
      <c r="G1729" s="3" t="s">
        <v>2339</v>
      </c>
      <c r="H1729" s="3" t="s">
        <v>2486</v>
      </c>
      <c r="I1729" s="3" t="s">
        <v>2496</v>
      </c>
      <c r="J1729" s="3">
        <v>31.5</v>
      </c>
      <c r="K1729" s="3">
        <f t="shared" si="307"/>
        <v>3260</v>
      </c>
      <c r="L1729" s="3" t="s">
        <v>25</v>
      </c>
      <c r="M1729" s="3">
        <v>1</v>
      </c>
      <c r="N1729" s="28">
        <f t="shared" si="301"/>
        <v>3.26</v>
      </c>
      <c r="O1729" s="28">
        <f t="shared" si="302"/>
        <v>102.69</v>
      </c>
      <c r="P1729" s="12">
        <v>0</v>
      </c>
      <c r="Q1729" s="46">
        <f t="shared" si="295"/>
        <v>0</v>
      </c>
      <c r="R1729" s="38"/>
      <c r="S1729" s="3">
        <f t="shared" si="296"/>
        <v>3.26</v>
      </c>
      <c r="T1729" s="30" t="s">
        <v>2502</v>
      </c>
      <c r="U1729" s="10">
        <f t="shared" si="297"/>
        <v>102.69</v>
      </c>
      <c r="V1729" s="10">
        <f t="shared" si="298"/>
        <v>0</v>
      </c>
      <c r="W1729" s="5"/>
      <c r="X1729" s="3">
        <v>0.3</v>
      </c>
      <c r="Y1729" s="3">
        <f t="shared" si="303"/>
        <v>2.96</v>
      </c>
      <c r="Z1729" s="3">
        <f t="shared" si="299"/>
        <v>9.4499999999999993</v>
      </c>
      <c r="AA1729">
        <v>300</v>
      </c>
      <c r="AB1729" s="1">
        <f t="shared" si="306"/>
        <v>0.3</v>
      </c>
    </row>
    <row r="1730" spans="1:28" customFormat="1" ht="43.2" x14ac:dyDescent="0.3">
      <c r="A1730" s="3">
        <f t="shared" si="300"/>
        <v>1713</v>
      </c>
      <c r="B1730" s="4" t="s">
        <v>1573</v>
      </c>
      <c r="C1730" s="3">
        <v>5</v>
      </c>
      <c r="D1730" s="3" t="s">
        <v>1569</v>
      </c>
      <c r="E1730" s="4" t="s">
        <v>1644</v>
      </c>
      <c r="F1730" s="3" t="s">
        <v>6</v>
      </c>
      <c r="G1730" s="7" t="s">
        <v>2344</v>
      </c>
      <c r="H1730" s="7" t="s">
        <v>2467</v>
      </c>
      <c r="I1730" s="7" t="s">
        <v>2496</v>
      </c>
      <c r="J1730" s="7">
        <v>49.9</v>
      </c>
      <c r="K1730" s="3">
        <f t="shared" si="307"/>
        <v>3260</v>
      </c>
      <c r="L1730" s="3" t="s">
        <v>25</v>
      </c>
      <c r="M1730" s="3">
        <v>1</v>
      </c>
      <c r="N1730" s="28">
        <f t="shared" si="301"/>
        <v>3.26</v>
      </c>
      <c r="O1730" s="28">
        <f t="shared" si="302"/>
        <v>162.67399999999998</v>
      </c>
      <c r="P1730" s="12">
        <v>0</v>
      </c>
      <c r="Q1730" s="46">
        <f t="shared" si="295"/>
        <v>0</v>
      </c>
      <c r="R1730" s="37"/>
      <c r="S1730" s="3">
        <f t="shared" si="296"/>
        <v>3.26</v>
      </c>
      <c r="T1730" s="30" t="s">
        <v>2502</v>
      </c>
      <c r="U1730" s="29">
        <f t="shared" si="297"/>
        <v>162.67399999999998</v>
      </c>
      <c r="V1730" s="29">
        <f t="shared" si="298"/>
        <v>0</v>
      </c>
      <c r="W1730" s="5"/>
      <c r="X1730" s="3">
        <v>0.3</v>
      </c>
      <c r="Y1730" s="3">
        <f t="shared" si="303"/>
        <v>2.96</v>
      </c>
      <c r="Z1730" s="3">
        <f t="shared" si="299"/>
        <v>14.969999999999999</v>
      </c>
      <c r="AA1730">
        <v>300</v>
      </c>
      <c r="AB1730" s="1">
        <f t="shared" si="306"/>
        <v>0.3</v>
      </c>
    </row>
    <row r="1731" spans="1:28" customFormat="1" ht="43.2" x14ac:dyDescent="0.3">
      <c r="A1731" s="3">
        <f t="shared" si="300"/>
        <v>1714</v>
      </c>
      <c r="B1731" s="4" t="s">
        <v>1573</v>
      </c>
      <c r="C1731" s="3">
        <v>5</v>
      </c>
      <c r="D1731" s="3" t="s">
        <v>1569</v>
      </c>
      <c r="E1731" s="4" t="s">
        <v>1644</v>
      </c>
      <c r="F1731" s="3" t="s">
        <v>6</v>
      </c>
      <c r="G1731" s="7" t="s">
        <v>2344</v>
      </c>
      <c r="H1731" s="7" t="s">
        <v>2467</v>
      </c>
      <c r="I1731" s="7" t="s">
        <v>2496</v>
      </c>
      <c r="J1731" s="7">
        <v>49.9</v>
      </c>
      <c r="K1731" s="3">
        <f t="shared" si="307"/>
        <v>3260</v>
      </c>
      <c r="L1731" s="3" t="s">
        <v>25</v>
      </c>
      <c r="M1731" s="3">
        <v>1</v>
      </c>
      <c r="N1731" s="28">
        <f t="shared" si="301"/>
        <v>3.26</v>
      </c>
      <c r="O1731" s="28">
        <f t="shared" si="302"/>
        <v>162.67399999999998</v>
      </c>
      <c r="P1731" s="12">
        <v>0</v>
      </c>
      <c r="Q1731" s="46">
        <f t="shared" ref="Q1731:Q1794" si="308">N1731*P1731</f>
        <v>0</v>
      </c>
      <c r="R1731" s="37"/>
      <c r="S1731" s="3">
        <f t="shared" ref="S1731:S1794" si="309">N1731-Q1731</f>
        <v>3.26</v>
      </c>
      <c r="T1731" s="30" t="s">
        <v>2502</v>
      </c>
      <c r="U1731" s="29">
        <f t="shared" si="297"/>
        <v>162.67399999999998</v>
      </c>
      <c r="V1731" s="29">
        <f t="shared" si="298"/>
        <v>0</v>
      </c>
      <c r="W1731" s="5"/>
      <c r="X1731" s="3">
        <v>0.3</v>
      </c>
      <c r="Y1731" s="3">
        <f t="shared" si="303"/>
        <v>2.96</v>
      </c>
      <c r="Z1731" s="3">
        <f t="shared" si="299"/>
        <v>14.969999999999999</v>
      </c>
      <c r="AA1731">
        <v>300</v>
      </c>
      <c r="AB1731" s="1">
        <f t="shared" si="306"/>
        <v>0.3</v>
      </c>
    </row>
    <row r="1732" spans="1:28" customFormat="1" ht="43.2" x14ac:dyDescent="0.3">
      <c r="A1732" s="3">
        <f t="shared" si="300"/>
        <v>1715</v>
      </c>
      <c r="B1732" s="4" t="s">
        <v>1573</v>
      </c>
      <c r="C1732" s="3">
        <v>5</v>
      </c>
      <c r="D1732" s="3" t="s">
        <v>1569</v>
      </c>
      <c r="E1732" s="4" t="s">
        <v>1644</v>
      </c>
      <c r="F1732" s="3" t="s">
        <v>6</v>
      </c>
      <c r="G1732" s="7" t="s">
        <v>2344</v>
      </c>
      <c r="H1732" s="7" t="s">
        <v>2467</v>
      </c>
      <c r="I1732" s="7" t="s">
        <v>2496</v>
      </c>
      <c r="J1732" s="7">
        <v>49.9</v>
      </c>
      <c r="K1732" s="3">
        <f t="shared" si="307"/>
        <v>3260</v>
      </c>
      <c r="L1732" s="3" t="s">
        <v>25</v>
      </c>
      <c r="M1732" s="3">
        <v>1</v>
      </c>
      <c r="N1732" s="28">
        <f t="shared" si="301"/>
        <v>3.26</v>
      </c>
      <c r="O1732" s="28">
        <f t="shared" si="302"/>
        <v>162.67399999999998</v>
      </c>
      <c r="P1732" s="12">
        <v>0</v>
      </c>
      <c r="Q1732" s="46">
        <f t="shared" si="308"/>
        <v>0</v>
      </c>
      <c r="R1732" s="37"/>
      <c r="S1732" s="3">
        <f t="shared" si="309"/>
        <v>3.26</v>
      </c>
      <c r="T1732" s="30" t="s">
        <v>2502</v>
      </c>
      <c r="U1732" s="29">
        <f t="shared" si="297"/>
        <v>162.67399999999998</v>
      </c>
      <c r="V1732" s="29">
        <f t="shared" si="298"/>
        <v>0</v>
      </c>
      <c r="W1732" s="5"/>
      <c r="X1732" s="3">
        <v>0.3</v>
      </c>
      <c r="Y1732" s="3">
        <f t="shared" si="303"/>
        <v>2.96</v>
      </c>
      <c r="Z1732" s="3">
        <f t="shared" si="299"/>
        <v>14.969999999999999</v>
      </c>
      <c r="AA1732">
        <v>300</v>
      </c>
      <c r="AB1732" s="1">
        <f t="shared" si="306"/>
        <v>0.3</v>
      </c>
    </row>
    <row r="1733" spans="1:28" customFormat="1" ht="43.2" x14ac:dyDescent="0.3">
      <c r="A1733" s="3">
        <f t="shared" si="300"/>
        <v>1716</v>
      </c>
      <c r="B1733" s="4" t="s">
        <v>1573</v>
      </c>
      <c r="C1733" s="3">
        <v>5</v>
      </c>
      <c r="D1733" s="3" t="s">
        <v>1569</v>
      </c>
      <c r="E1733" s="4" t="s">
        <v>1645</v>
      </c>
      <c r="F1733" s="3" t="s">
        <v>6</v>
      </c>
      <c r="G1733" s="7" t="s">
        <v>2344</v>
      </c>
      <c r="H1733" s="7" t="s">
        <v>2467</v>
      </c>
      <c r="I1733" s="7" t="s">
        <v>2496</v>
      </c>
      <c r="J1733" s="7">
        <v>49.9</v>
      </c>
      <c r="K1733" s="3">
        <f t="shared" si="307"/>
        <v>3260</v>
      </c>
      <c r="L1733" s="3" t="s">
        <v>25</v>
      </c>
      <c r="M1733" s="3">
        <v>1</v>
      </c>
      <c r="N1733" s="28">
        <f t="shared" si="301"/>
        <v>3.26</v>
      </c>
      <c r="O1733" s="28">
        <f t="shared" si="302"/>
        <v>162.67399999999998</v>
      </c>
      <c r="P1733" s="12">
        <v>0</v>
      </c>
      <c r="Q1733" s="46">
        <f t="shared" si="308"/>
        <v>0</v>
      </c>
      <c r="R1733" s="37"/>
      <c r="S1733" s="3">
        <f t="shared" si="309"/>
        <v>3.26</v>
      </c>
      <c r="T1733" s="30" t="s">
        <v>2502</v>
      </c>
      <c r="U1733" s="29">
        <f t="shared" si="297"/>
        <v>162.67399999999998</v>
      </c>
      <c r="V1733" s="29">
        <f t="shared" si="298"/>
        <v>0</v>
      </c>
      <c r="W1733" s="5"/>
      <c r="X1733" s="3">
        <v>0.3</v>
      </c>
      <c r="Y1733" s="3">
        <f t="shared" si="303"/>
        <v>2.96</v>
      </c>
      <c r="Z1733" s="3">
        <f t="shared" si="299"/>
        <v>14.969999999999999</v>
      </c>
      <c r="AA1733">
        <v>300</v>
      </c>
      <c r="AB1733" s="1">
        <f t="shared" si="306"/>
        <v>0.3</v>
      </c>
    </row>
    <row r="1734" spans="1:28" customFormat="1" ht="43.2" x14ac:dyDescent="0.3">
      <c r="A1734" s="3">
        <f t="shared" si="300"/>
        <v>1717</v>
      </c>
      <c r="B1734" s="4" t="s">
        <v>1573</v>
      </c>
      <c r="C1734" s="3">
        <v>5</v>
      </c>
      <c r="D1734" s="3" t="s">
        <v>1569</v>
      </c>
      <c r="E1734" s="4" t="s">
        <v>1645</v>
      </c>
      <c r="F1734" s="3" t="s">
        <v>6</v>
      </c>
      <c r="G1734" s="7" t="s">
        <v>2344</v>
      </c>
      <c r="H1734" s="7" t="s">
        <v>2467</v>
      </c>
      <c r="I1734" s="7" t="s">
        <v>2496</v>
      </c>
      <c r="J1734" s="7">
        <v>49.9</v>
      </c>
      <c r="K1734" s="3">
        <f t="shared" si="307"/>
        <v>3260</v>
      </c>
      <c r="L1734" s="3" t="s">
        <v>25</v>
      </c>
      <c r="M1734" s="3">
        <v>1</v>
      </c>
      <c r="N1734" s="28">
        <f t="shared" si="301"/>
        <v>3.26</v>
      </c>
      <c r="O1734" s="28">
        <f t="shared" si="302"/>
        <v>162.67399999999998</v>
      </c>
      <c r="P1734" s="12">
        <v>0</v>
      </c>
      <c r="Q1734" s="46">
        <f t="shared" si="308"/>
        <v>0</v>
      </c>
      <c r="R1734" s="37"/>
      <c r="S1734" s="3">
        <f t="shared" si="309"/>
        <v>3.26</v>
      </c>
      <c r="T1734" s="30" t="s">
        <v>2502</v>
      </c>
      <c r="U1734" s="29">
        <f t="shared" si="297"/>
        <v>162.67399999999998</v>
      </c>
      <c r="V1734" s="29">
        <f t="shared" si="298"/>
        <v>0</v>
      </c>
      <c r="W1734" s="5"/>
      <c r="X1734" s="3">
        <v>0.3</v>
      </c>
      <c r="Y1734" s="3">
        <f t="shared" si="303"/>
        <v>2.96</v>
      </c>
      <c r="Z1734" s="3">
        <f t="shared" si="299"/>
        <v>14.969999999999999</v>
      </c>
      <c r="AA1734">
        <v>300</v>
      </c>
      <c r="AB1734" s="1">
        <f t="shared" si="306"/>
        <v>0.3</v>
      </c>
    </row>
    <row r="1735" spans="1:28" customFormat="1" ht="43.2" x14ac:dyDescent="0.3">
      <c r="A1735" s="3">
        <f t="shared" si="300"/>
        <v>1718</v>
      </c>
      <c r="B1735" s="4" t="s">
        <v>1573</v>
      </c>
      <c r="C1735" s="3">
        <v>5</v>
      </c>
      <c r="D1735" s="3" t="s">
        <v>1569</v>
      </c>
      <c r="E1735" s="4" t="s">
        <v>1645</v>
      </c>
      <c r="F1735" s="3" t="s">
        <v>6</v>
      </c>
      <c r="G1735" s="7" t="s">
        <v>2344</v>
      </c>
      <c r="H1735" s="7" t="s">
        <v>2467</v>
      </c>
      <c r="I1735" s="7" t="s">
        <v>2496</v>
      </c>
      <c r="J1735" s="7">
        <v>49.9</v>
      </c>
      <c r="K1735" s="3">
        <f t="shared" si="307"/>
        <v>3260</v>
      </c>
      <c r="L1735" s="3" t="s">
        <v>25</v>
      </c>
      <c r="M1735" s="3">
        <v>1</v>
      </c>
      <c r="N1735" s="28">
        <f t="shared" si="301"/>
        <v>3.26</v>
      </c>
      <c r="O1735" s="28">
        <f t="shared" si="302"/>
        <v>162.67399999999998</v>
      </c>
      <c r="P1735" s="12">
        <v>0</v>
      </c>
      <c r="Q1735" s="46">
        <f t="shared" si="308"/>
        <v>0</v>
      </c>
      <c r="R1735" s="37"/>
      <c r="S1735" s="3">
        <f t="shared" si="309"/>
        <v>3.26</v>
      </c>
      <c r="T1735" s="30" t="s">
        <v>2502</v>
      </c>
      <c r="U1735" s="29">
        <f t="shared" si="297"/>
        <v>162.67399999999998</v>
      </c>
      <c r="V1735" s="29">
        <f t="shared" si="298"/>
        <v>0</v>
      </c>
      <c r="W1735" s="5"/>
      <c r="X1735" s="3">
        <v>0.3</v>
      </c>
      <c r="Y1735" s="3">
        <f t="shared" si="303"/>
        <v>2.96</v>
      </c>
      <c r="Z1735" s="3">
        <f t="shared" si="299"/>
        <v>14.969999999999999</v>
      </c>
      <c r="AA1735">
        <v>300</v>
      </c>
      <c r="AB1735" s="1">
        <f t="shared" si="306"/>
        <v>0.3</v>
      </c>
    </row>
    <row r="1736" spans="1:28" customFormat="1" ht="43.2" x14ac:dyDescent="0.3">
      <c r="A1736" s="3">
        <f t="shared" si="300"/>
        <v>1719</v>
      </c>
      <c r="B1736" s="4" t="s">
        <v>1573</v>
      </c>
      <c r="C1736" s="3">
        <v>5</v>
      </c>
      <c r="D1736" s="3" t="s">
        <v>1569</v>
      </c>
      <c r="E1736" s="4" t="s">
        <v>1645</v>
      </c>
      <c r="F1736" s="3" t="s">
        <v>40</v>
      </c>
      <c r="G1736" s="3" t="s">
        <v>2339</v>
      </c>
      <c r="H1736" s="3" t="s">
        <v>2486</v>
      </c>
      <c r="I1736" s="3" t="s">
        <v>2496</v>
      </c>
      <c r="J1736" s="3">
        <v>31.5</v>
      </c>
      <c r="K1736" s="3">
        <f t="shared" si="307"/>
        <v>3260</v>
      </c>
      <c r="L1736" s="3" t="s">
        <v>25</v>
      </c>
      <c r="M1736" s="3">
        <v>1</v>
      </c>
      <c r="N1736" s="28">
        <f t="shared" si="301"/>
        <v>3.26</v>
      </c>
      <c r="O1736" s="28">
        <f t="shared" si="302"/>
        <v>102.69</v>
      </c>
      <c r="P1736" s="12">
        <v>0</v>
      </c>
      <c r="Q1736" s="46">
        <f t="shared" si="308"/>
        <v>0</v>
      </c>
      <c r="R1736" s="38"/>
      <c r="S1736" s="3">
        <f t="shared" si="309"/>
        <v>3.26</v>
      </c>
      <c r="T1736" s="30" t="s">
        <v>2502</v>
      </c>
      <c r="U1736" s="10">
        <f t="shared" si="297"/>
        <v>102.69</v>
      </c>
      <c r="V1736" s="10">
        <f t="shared" si="298"/>
        <v>0</v>
      </c>
      <c r="W1736" s="5"/>
      <c r="X1736" s="3">
        <v>0.3</v>
      </c>
      <c r="Y1736" s="3">
        <f t="shared" si="303"/>
        <v>2.96</v>
      </c>
      <c r="Z1736" s="3">
        <f t="shared" si="299"/>
        <v>9.4499999999999993</v>
      </c>
      <c r="AA1736">
        <v>300</v>
      </c>
      <c r="AB1736" s="1">
        <f t="shared" si="306"/>
        <v>0.3</v>
      </c>
    </row>
    <row r="1737" spans="1:28" customFormat="1" ht="43.2" x14ac:dyDescent="0.3">
      <c r="A1737" s="3">
        <f t="shared" si="300"/>
        <v>1720</v>
      </c>
      <c r="B1737" s="4" t="s">
        <v>1573</v>
      </c>
      <c r="C1737" s="3">
        <v>5</v>
      </c>
      <c r="D1737" s="3" t="s">
        <v>1569</v>
      </c>
      <c r="E1737" s="4" t="s">
        <v>1645</v>
      </c>
      <c r="F1737" s="3" t="s">
        <v>40</v>
      </c>
      <c r="G1737" s="3" t="s">
        <v>2339</v>
      </c>
      <c r="H1737" s="3" t="s">
        <v>2486</v>
      </c>
      <c r="I1737" s="3" t="s">
        <v>2496</v>
      </c>
      <c r="J1737" s="3">
        <v>31.5</v>
      </c>
      <c r="K1737" s="3">
        <f t="shared" si="307"/>
        <v>3260</v>
      </c>
      <c r="L1737" s="3" t="s">
        <v>25</v>
      </c>
      <c r="M1737" s="3">
        <v>1</v>
      </c>
      <c r="N1737" s="28">
        <f t="shared" si="301"/>
        <v>3.26</v>
      </c>
      <c r="O1737" s="28">
        <f t="shared" si="302"/>
        <v>102.69</v>
      </c>
      <c r="P1737" s="12">
        <v>0</v>
      </c>
      <c r="Q1737" s="46">
        <f t="shared" si="308"/>
        <v>0</v>
      </c>
      <c r="R1737" s="38"/>
      <c r="S1737" s="3">
        <f t="shared" si="309"/>
        <v>3.26</v>
      </c>
      <c r="T1737" s="30" t="s">
        <v>2502</v>
      </c>
      <c r="U1737" s="10">
        <f t="shared" si="297"/>
        <v>102.69</v>
      </c>
      <c r="V1737" s="10">
        <f t="shared" si="298"/>
        <v>0</v>
      </c>
      <c r="W1737" s="5"/>
      <c r="X1737" s="3">
        <v>0.3</v>
      </c>
      <c r="Y1737" s="3">
        <f t="shared" si="303"/>
        <v>2.96</v>
      </c>
      <c r="Z1737" s="3">
        <f t="shared" si="299"/>
        <v>9.4499999999999993</v>
      </c>
      <c r="AA1737">
        <v>300</v>
      </c>
      <c r="AB1737" s="1">
        <f t="shared" si="306"/>
        <v>0.3</v>
      </c>
    </row>
    <row r="1738" spans="1:28" customFormat="1" ht="43.2" x14ac:dyDescent="0.3">
      <c r="A1738" s="3">
        <f t="shared" si="300"/>
        <v>1721</v>
      </c>
      <c r="B1738" s="4" t="s">
        <v>1573</v>
      </c>
      <c r="C1738" s="3">
        <v>5</v>
      </c>
      <c r="D1738" s="3" t="s">
        <v>1569</v>
      </c>
      <c r="E1738" s="4" t="s">
        <v>1645</v>
      </c>
      <c r="F1738" s="3" t="s">
        <v>40</v>
      </c>
      <c r="G1738" s="3" t="s">
        <v>2339</v>
      </c>
      <c r="H1738" s="3" t="s">
        <v>2486</v>
      </c>
      <c r="I1738" s="3" t="s">
        <v>2496</v>
      </c>
      <c r="J1738" s="3">
        <v>31.5</v>
      </c>
      <c r="K1738" s="3">
        <f t="shared" si="307"/>
        <v>3260</v>
      </c>
      <c r="L1738" s="3" t="s">
        <v>25</v>
      </c>
      <c r="M1738" s="3">
        <v>1</v>
      </c>
      <c r="N1738" s="28">
        <f t="shared" si="301"/>
        <v>3.26</v>
      </c>
      <c r="O1738" s="28">
        <f t="shared" si="302"/>
        <v>102.69</v>
      </c>
      <c r="P1738" s="12">
        <v>0</v>
      </c>
      <c r="Q1738" s="46">
        <f t="shared" si="308"/>
        <v>0</v>
      </c>
      <c r="R1738" s="38"/>
      <c r="S1738" s="3">
        <f t="shared" si="309"/>
        <v>3.26</v>
      </c>
      <c r="T1738" s="30" t="s">
        <v>2502</v>
      </c>
      <c r="U1738" s="10">
        <f t="shared" si="297"/>
        <v>102.69</v>
      </c>
      <c r="V1738" s="10">
        <f t="shared" si="298"/>
        <v>0</v>
      </c>
      <c r="W1738" s="5"/>
      <c r="X1738" s="3">
        <v>0.3</v>
      </c>
      <c r="Y1738" s="3">
        <f t="shared" si="303"/>
        <v>2.96</v>
      </c>
      <c r="Z1738" s="3">
        <f t="shared" si="299"/>
        <v>9.4499999999999993</v>
      </c>
      <c r="AA1738">
        <v>300</v>
      </c>
      <c r="AB1738" s="1">
        <f t="shared" si="306"/>
        <v>0.3</v>
      </c>
    </row>
    <row r="1739" spans="1:28" customFormat="1" ht="43.2" x14ac:dyDescent="0.3">
      <c r="A1739" s="3">
        <f t="shared" si="300"/>
        <v>1722</v>
      </c>
      <c r="B1739" s="4" t="s">
        <v>1573</v>
      </c>
      <c r="C1739" s="3">
        <v>5</v>
      </c>
      <c r="D1739" s="3" t="s">
        <v>1572</v>
      </c>
      <c r="E1739" s="4" t="s">
        <v>1648</v>
      </c>
      <c r="F1739" s="3" t="s">
        <v>690</v>
      </c>
      <c r="G1739" s="3" t="s">
        <v>2317</v>
      </c>
      <c r="H1739" s="3" t="s">
        <v>2478</v>
      </c>
      <c r="I1739" s="3" t="s">
        <v>2496</v>
      </c>
      <c r="J1739" s="3">
        <v>49.6</v>
      </c>
      <c r="K1739" s="3">
        <v>7600</v>
      </c>
      <c r="L1739" s="3" t="s">
        <v>25</v>
      </c>
      <c r="M1739" s="3">
        <v>1</v>
      </c>
      <c r="N1739" s="28">
        <f t="shared" si="301"/>
        <v>7.6</v>
      </c>
      <c r="O1739" s="28">
        <f t="shared" si="302"/>
        <v>376.96</v>
      </c>
      <c r="P1739" s="12">
        <v>0</v>
      </c>
      <c r="Q1739" s="46">
        <f t="shared" si="308"/>
        <v>0</v>
      </c>
      <c r="R1739" s="37"/>
      <c r="S1739" s="3">
        <f t="shared" si="309"/>
        <v>7.6</v>
      </c>
      <c r="T1739" s="30" t="s">
        <v>2502</v>
      </c>
      <c r="U1739" s="29">
        <f t="shared" si="297"/>
        <v>376.96</v>
      </c>
      <c r="V1739" s="29">
        <f t="shared" si="298"/>
        <v>0</v>
      </c>
      <c r="W1739" s="5"/>
      <c r="X1739" s="3">
        <v>0.3</v>
      </c>
      <c r="Y1739" s="3">
        <f t="shared" si="303"/>
        <v>7.3</v>
      </c>
      <c r="Z1739" s="3">
        <f t="shared" si="299"/>
        <v>14.879999999999999</v>
      </c>
      <c r="AA1739">
        <v>300</v>
      </c>
      <c r="AB1739" s="1">
        <f t="shared" si="306"/>
        <v>0.3</v>
      </c>
    </row>
    <row r="1740" spans="1:28" customFormat="1" ht="43.2" x14ac:dyDescent="0.3">
      <c r="A1740" s="3">
        <f t="shared" si="300"/>
        <v>1723</v>
      </c>
      <c r="B1740" s="4" t="s">
        <v>1573</v>
      </c>
      <c r="C1740" s="3">
        <v>5</v>
      </c>
      <c r="D1740" s="3" t="s">
        <v>1572</v>
      </c>
      <c r="E1740" s="4" t="s">
        <v>1649</v>
      </c>
      <c r="F1740" s="3" t="s">
        <v>690</v>
      </c>
      <c r="G1740" s="3" t="s">
        <v>2317</v>
      </c>
      <c r="H1740" s="3" t="s">
        <v>2478</v>
      </c>
      <c r="I1740" s="3" t="s">
        <v>2496</v>
      </c>
      <c r="J1740" s="3">
        <v>49.6</v>
      </c>
      <c r="K1740" s="3">
        <v>6100</v>
      </c>
      <c r="L1740" s="3" t="s">
        <v>25</v>
      </c>
      <c r="M1740" s="3">
        <v>1</v>
      </c>
      <c r="N1740" s="28">
        <f t="shared" si="301"/>
        <v>6.1</v>
      </c>
      <c r="O1740" s="28">
        <f t="shared" si="302"/>
        <v>302.56</v>
      </c>
      <c r="P1740" s="12">
        <v>0</v>
      </c>
      <c r="Q1740" s="46">
        <f t="shared" si="308"/>
        <v>0</v>
      </c>
      <c r="R1740" s="37"/>
      <c r="S1740" s="3">
        <f t="shared" si="309"/>
        <v>6.1</v>
      </c>
      <c r="T1740" s="30" t="s">
        <v>2502</v>
      </c>
      <c r="U1740" s="29">
        <f t="shared" si="297"/>
        <v>302.56</v>
      </c>
      <c r="V1740" s="29">
        <f t="shared" si="298"/>
        <v>0</v>
      </c>
      <c r="W1740" s="5"/>
      <c r="X1740" s="3">
        <v>0.3</v>
      </c>
      <c r="Y1740" s="3">
        <f t="shared" si="303"/>
        <v>5.8</v>
      </c>
      <c r="Z1740" s="3">
        <f t="shared" si="299"/>
        <v>14.879999999999999</v>
      </c>
      <c r="AA1740">
        <v>300</v>
      </c>
      <c r="AB1740" s="1">
        <f t="shared" si="306"/>
        <v>0.3</v>
      </c>
    </row>
    <row r="1741" spans="1:28" customFormat="1" ht="43.2" x14ac:dyDescent="0.3">
      <c r="A1741" s="3">
        <f t="shared" si="300"/>
        <v>1724</v>
      </c>
      <c r="B1741" s="4" t="s">
        <v>1573</v>
      </c>
      <c r="C1741" s="3">
        <v>5</v>
      </c>
      <c r="D1741" s="3" t="s">
        <v>1572</v>
      </c>
      <c r="E1741" s="4" t="s">
        <v>1650</v>
      </c>
      <c r="F1741" s="3" t="s">
        <v>690</v>
      </c>
      <c r="G1741" s="3" t="s">
        <v>2317</v>
      </c>
      <c r="H1741" s="3" t="s">
        <v>2478</v>
      </c>
      <c r="I1741" s="3" t="s">
        <v>2496</v>
      </c>
      <c r="J1741" s="3">
        <v>49.6</v>
      </c>
      <c r="K1741" s="3">
        <v>6100</v>
      </c>
      <c r="L1741" s="3" t="s">
        <v>25</v>
      </c>
      <c r="M1741" s="3">
        <v>1</v>
      </c>
      <c r="N1741" s="28">
        <f t="shared" si="301"/>
        <v>6.1</v>
      </c>
      <c r="O1741" s="28">
        <f t="shared" si="302"/>
        <v>302.56</v>
      </c>
      <c r="P1741" s="12">
        <v>0</v>
      </c>
      <c r="Q1741" s="46">
        <f t="shared" si="308"/>
        <v>0</v>
      </c>
      <c r="R1741" s="37"/>
      <c r="S1741" s="3">
        <f t="shared" si="309"/>
        <v>6.1</v>
      </c>
      <c r="T1741" s="30" t="s">
        <v>2502</v>
      </c>
      <c r="U1741" s="29">
        <f t="shared" si="297"/>
        <v>302.56</v>
      </c>
      <c r="V1741" s="29">
        <f t="shared" si="298"/>
        <v>0</v>
      </c>
      <c r="W1741" s="5"/>
      <c r="X1741" s="3">
        <v>0.3</v>
      </c>
      <c r="Y1741" s="3">
        <f t="shared" si="303"/>
        <v>5.8</v>
      </c>
      <c r="Z1741" s="3">
        <f t="shared" si="299"/>
        <v>14.879999999999999</v>
      </c>
      <c r="AA1741">
        <v>300</v>
      </c>
      <c r="AB1741" s="1">
        <f t="shared" si="306"/>
        <v>0.3</v>
      </c>
    </row>
    <row r="1742" spans="1:28" customFormat="1" ht="43.2" x14ac:dyDescent="0.3">
      <c r="A1742" s="3">
        <f t="shared" si="300"/>
        <v>1725</v>
      </c>
      <c r="B1742" s="4" t="s">
        <v>1573</v>
      </c>
      <c r="C1742" s="3">
        <v>5</v>
      </c>
      <c r="D1742" s="3" t="s">
        <v>1572</v>
      </c>
      <c r="E1742" s="4" t="s">
        <v>1651</v>
      </c>
      <c r="F1742" s="3" t="s">
        <v>690</v>
      </c>
      <c r="G1742" s="3" t="s">
        <v>2317</v>
      </c>
      <c r="H1742" s="3" t="s">
        <v>2478</v>
      </c>
      <c r="I1742" s="3" t="s">
        <v>2496</v>
      </c>
      <c r="J1742" s="3">
        <v>49.6</v>
      </c>
      <c r="K1742" s="3">
        <v>6100</v>
      </c>
      <c r="L1742" s="3" t="s">
        <v>25</v>
      </c>
      <c r="M1742" s="3">
        <v>1</v>
      </c>
      <c r="N1742" s="28">
        <f t="shared" si="301"/>
        <v>6.1</v>
      </c>
      <c r="O1742" s="28">
        <f t="shared" si="302"/>
        <v>302.56</v>
      </c>
      <c r="P1742" s="12">
        <v>0</v>
      </c>
      <c r="Q1742" s="46">
        <f t="shared" si="308"/>
        <v>0</v>
      </c>
      <c r="R1742" s="37"/>
      <c r="S1742" s="3">
        <f t="shared" si="309"/>
        <v>6.1</v>
      </c>
      <c r="T1742" s="30" t="s">
        <v>2502</v>
      </c>
      <c r="U1742" s="29">
        <f t="shared" ref="U1742:U1805" si="310">S1742*J1742</f>
        <v>302.56</v>
      </c>
      <c r="V1742" s="29">
        <f t="shared" ref="V1742:V1805" si="311">Q1742*J1742</f>
        <v>0</v>
      </c>
      <c r="W1742" s="5"/>
      <c r="X1742" s="3">
        <v>0.3</v>
      </c>
      <c r="Y1742" s="3">
        <f t="shared" si="303"/>
        <v>5.8</v>
      </c>
      <c r="Z1742" s="3">
        <f t="shared" si="299"/>
        <v>14.879999999999999</v>
      </c>
      <c r="AA1742">
        <v>300</v>
      </c>
      <c r="AB1742" s="1">
        <f t="shared" si="306"/>
        <v>0.3</v>
      </c>
    </row>
    <row r="1743" spans="1:28" customFormat="1" ht="43.2" x14ac:dyDescent="0.3">
      <c r="A1743" s="3">
        <f t="shared" si="300"/>
        <v>1726</v>
      </c>
      <c r="B1743" s="4" t="s">
        <v>1573</v>
      </c>
      <c r="C1743" s="3">
        <v>5</v>
      </c>
      <c r="D1743" s="3" t="s">
        <v>1572</v>
      </c>
      <c r="E1743" s="4" t="s">
        <v>1652</v>
      </c>
      <c r="F1743" s="3" t="s">
        <v>690</v>
      </c>
      <c r="G1743" s="3" t="s">
        <v>2317</v>
      </c>
      <c r="H1743" s="3" t="s">
        <v>2478</v>
      </c>
      <c r="I1743" s="3" t="s">
        <v>2496</v>
      </c>
      <c r="J1743" s="3">
        <v>49.6</v>
      </c>
      <c r="K1743" s="3">
        <v>6100</v>
      </c>
      <c r="L1743" s="3" t="s">
        <v>25</v>
      </c>
      <c r="M1743" s="3">
        <v>1</v>
      </c>
      <c r="N1743" s="28">
        <f t="shared" si="301"/>
        <v>6.1</v>
      </c>
      <c r="O1743" s="28">
        <f t="shared" si="302"/>
        <v>302.56</v>
      </c>
      <c r="P1743" s="12">
        <v>0</v>
      </c>
      <c r="Q1743" s="46">
        <f t="shared" si="308"/>
        <v>0</v>
      </c>
      <c r="R1743" s="37"/>
      <c r="S1743" s="3">
        <f t="shared" si="309"/>
        <v>6.1</v>
      </c>
      <c r="T1743" s="30" t="s">
        <v>2502</v>
      </c>
      <c r="U1743" s="29">
        <f t="shared" si="310"/>
        <v>302.56</v>
      </c>
      <c r="V1743" s="29">
        <f t="shared" si="311"/>
        <v>0</v>
      </c>
      <c r="W1743" s="5"/>
      <c r="X1743" s="3">
        <v>0.3</v>
      </c>
      <c r="Y1743" s="3">
        <f t="shared" si="303"/>
        <v>5.8</v>
      </c>
      <c r="Z1743" s="3">
        <f t="shared" si="299"/>
        <v>14.879999999999999</v>
      </c>
      <c r="AA1743">
        <v>300</v>
      </c>
      <c r="AB1743" s="1">
        <f t="shared" si="306"/>
        <v>0.3</v>
      </c>
    </row>
    <row r="1744" spans="1:28" customFormat="1" ht="43.2" x14ac:dyDescent="0.3">
      <c r="A1744" s="3">
        <f t="shared" si="300"/>
        <v>1727</v>
      </c>
      <c r="B1744" s="4" t="s">
        <v>1573</v>
      </c>
      <c r="C1744" s="3">
        <v>5</v>
      </c>
      <c r="D1744" s="3" t="s">
        <v>1572</v>
      </c>
      <c r="E1744" s="4" t="s">
        <v>1653</v>
      </c>
      <c r="F1744" s="3" t="s">
        <v>690</v>
      </c>
      <c r="G1744" s="3" t="s">
        <v>2317</v>
      </c>
      <c r="H1744" s="3" t="s">
        <v>2478</v>
      </c>
      <c r="I1744" s="3" t="s">
        <v>2496</v>
      </c>
      <c r="J1744" s="3">
        <v>49.6</v>
      </c>
      <c r="K1744" s="3">
        <v>6100</v>
      </c>
      <c r="L1744" s="3" t="s">
        <v>25</v>
      </c>
      <c r="M1744" s="3">
        <v>1</v>
      </c>
      <c r="N1744" s="28">
        <f t="shared" si="301"/>
        <v>6.1</v>
      </c>
      <c r="O1744" s="28">
        <f t="shared" si="302"/>
        <v>302.56</v>
      </c>
      <c r="P1744" s="12">
        <v>0</v>
      </c>
      <c r="Q1744" s="46">
        <f t="shared" si="308"/>
        <v>0</v>
      </c>
      <c r="R1744" s="37"/>
      <c r="S1744" s="3">
        <f t="shared" si="309"/>
        <v>6.1</v>
      </c>
      <c r="T1744" s="30" t="s">
        <v>2502</v>
      </c>
      <c r="U1744" s="29">
        <f t="shared" si="310"/>
        <v>302.56</v>
      </c>
      <c r="V1744" s="29">
        <f t="shared" si="311"/>
        <v>0</v>
      </c>
      <c r="W1744" s="5"/>
      <c r="X1744" s="3">
        <v>0.3</v>
      </c>
      <c r="Y1744" s="3">
        <f t="shared" si="303"/>
        <v>5.8</v>
      </c>
      <c r="Z1744" s="3">
        <f t="shared" si="299"/>
        <v>14.879999999999999</v>
      </c>
      <c r="AA1744">
        <v>300</v>
      </c>
      <c r="AB1744" s="1">
        <f t="shared" si="306"/>
        <v>0.3</v>
      </c>
    </row>
    <row r="1745" spans="1:28" customFormat="1" ht="43.2" x14ac:dyDescent="0.3">
      <c r="A1745" s="3">
        <f t="shared" si="300"/>
        <v>1728</v>
      </c>
      <c r="B1745" s="4" t="s">
        <v>1573</v>
      </c>
      <c r="C1745" s="3">
        <v>5</v>
      </c>
      <c r="D1745" s="3" t="s">
        <v>1572</v>
      </c>
      <c r="E1745" s="4" t="s">
        <v>1654</v>
      </c>
      <c r="F1745" s="3" t="s">
        <v>690</v>
      </c>
      <c r="G1745" s="3" t="s">
        <v>2317</v>
      </c>
      <c r="H1745" s="3" t="s">
        <v>2478</v>
      </c>
      <c r="I1745" s="3" t="s">
        <v>2496</v>
      </c>
      <c r="J1745" s="3">
        <v>49.6</v>
      </c>
      <c r="K1745" s="3">
        <v>7600</v>
      </c>
      <c r="L1745" s="3" t="s">
        <v>25</v>
      </c>
      <c r="M1745" s="3">
        <v>1</v>
      </c>
      <c r="N1745" s="28">
        <f t="shared" si="301"/>
        <v>7.6</v>
      </c>
      <c r="O1745" s="28">
        <f t="shared" si="302"/>
        <v>376.96</v>
      </c>
      <c r="P1745" s="12">
        <v>0</v>
      </c>
      <c r="Q1745" s="46">
        <f t="shared" si="308"/>
        <v>0</v>
      </c>
      <c r="R1745" s="37"/>
      <c r="S1745" s="3">
        <f t="shared" si="309"/>
        <v>7.6</v>
      </c>
      <c r="T1745" s="30" t="s">
        <v>2502</v>
      </c>
      <c r="U1745" s="29">
        <f t="shared" si="310"/>
        <v>376.96</v>
      </c>
      <c r="V1745" s="29">
        <f t="shared" si="311"/>
        <v>0</v>
      </c>
      <c r="W1745" s="5"/>
      <c r="X1745" s="3">
        <v>0.3</v>
      </c>
      <c r="Y1745" s="3">
        <f t="shared" si="303"/>
        <v>7.3</v>
      </c>
      <c r="Z1745" s="3">
        <f t="shared" si="299"/>
        <v>14.879999999999999</v>
      </c>
      <c r="AA1745">
        <v>300</v>
      </c>
      <c r="AB1745" s="1">
        <f t="shared" si="306"/>
        <v>0.3</v>
      </c>
    </row>
    <row r="1746" spans="1:28" customFormat="1" ht="18" customHeight="1" x14ac:dyDescent="0.3">
      <c r="A1746" s="3">
        <f t="shared" si="300"/>
        <v>1729</v>
      </c>
      <c r="B1746" s="4" t="s">
        <v>1573</v>
      </c>
      <c r="C1746" s="3">
        <v>5</v>
      </c>
      <c r="D1746" s="3" t="s">
        <v>1572</v>
      </c>
      <c r="E1746" s="4" t="s">
        <v>1655</v>
      </c>
      <c r="F1746" s="3" t="s">
        <v>227</v>
      </c>
      <c r="G1746" s="3" t="s">
        <v>2333</v>
      </c>
      <c r="H1746" s="3" t="s">
        <v>2483</v>
      </c>
      <c r="I1746" s="3" t="s">
        <v>2496</v>
      </c>
      <c r="J1746" s="3">
        <v>76</v>
      </c>
      <c r="K1746" s="3">
        <f>7600+6100</f>
        <v>13700</v>
      </c>
      <c r="L1746" s="3" t="s">
        <v>25</v>
      </c>
      <c r="M1746" s="3">
        <v>1</v>
      </c>
      <c r="N1746" s="28">
        <f t="shared" si="301"/>
        <v>13.7</v>
      </c>
      <c r="O1746" s="28">
        <f t="shared" si="302"/>
        <v>1041.2</v>
      </c>
      <c r="P1746" s="12">
        <v>0</v>
      </c>
      <c r="Q1746" s="46">
        <f t="shared" si="308"/>
        <v>0</v>
      </c>
      <c r="R1746" s="15"/>
      <c r="S1746" s="3">
        <f t="shared" si="309"/>
        <v>13.7</v>
      </c>
      <c r="T1746" s="45" t="s">
        <v>2504</v>
      </c>
      <c r="U1746" s="47">
        <f t="shared" si="310"/>
        <v>1041.2</v>
      </c>
      <c r="V1746" s="47">
        <f t="shared" si="311"/>
        <v>0</v>
      </c>
      <c r="W1746" s="5"/>
      <c r="X1746" s="3">
        <v>0.3</v>
      </c>
      <c r="Y1746" s="3">
        <f t="shared" si="303"/>
        <v>13.399999999999999</v>
      </c>
      <c r="Z1746" s="3">
        <f t="shared" si="299"/>
        <v>22.8</v>
      </c>
      <c r="AA1746">
        <v>300</v>
      </c>
      <c r="AB1746" s="1">
        <f t="shared" si="306"/>
        <v>0.3</v>
      </c>
    </row>
    <row r="1747" spans="1:28" customFormat="1" ht="18" customHeight="1" x14ac:dyDescent="0.3">
      <c r="A1747" s="3">
        <f t="shared" si="300"/>
        <v>1730</v>
      </c>
      <c r="B1747" s="4" t="s">
        <v>1573</v>
      </c>
      <c r="C1747" s="3">
        <v>5</v>
      </c>
      <c r="D1747" s="3" t="s">
        <v>1572</v>
      </c>
      <c r="E1747" s="4" t="s">
        <v>1656</v>
      </c>
      <c r="F1747" s="3" t="s">
        <v>227</v>
      </c>
      <c r="G1747" s="3" t="s">
        <v>2333</v>
      </c>
      <c r="H1747" s="3" t="s">
        <v>2483</v>
      </c>
      <c r="I1747" s="3" t="s">
        <v>2496</v>
      </c>
      <c r="J1747" s="3">
        <v>76</v>
      </c>
      <c r="K1747" s="3">
        <f>6100+3050</f>
        <v>9150</v>
      </c>
      <c r="L1747" s="3" t="s">
        <v>25</v>
      </c>
      <c r="M1747" s="3">
        <v>1</v>
      </c>
      <c r="N1747" s="28">
        <f t="shared" si="301"/>
        <v>9.15</v>
      </c>
      <c r="O1747" s="28">
        <f t="shared" si="302"/>
        <v>695.4</v>
      </c>
      <c r="P1747" s="12">
        <v>0</v>
      </c>
      <c r="Q1747" s="46">
        <f t="shared" si="308"/>
        <v>0</v>
      </c>
      <c r="R1747" s="15"/>
      <c r="S1747" s="3">
        <f t="shared" si="309"/>
        <v>9.15</v>
      </c>
      <c r="T1747" s="45" t="s">
        <v>2504</v>
      </c>
      <c r="U1747" s="47">
        <f t="shared" si="310"/>
        <v>695.4</v>
      </c>
      <c r="V1747" s="47">
        <f t="shared" si="311"/>
        <v>0</v>
      </c>
      <c r="W1747" s="5"/>
      <c r="X1747" s="3">
        <v>0.3</v>
      </c>
      <c r="Y1747" s="3">
        <f t="shared" si="303"/>
        <v>8.85</v>
      </c>
      <c r="Z1747" s="3">
        <f t="shared" ref="Z1747:Z1810" si="312">X1747*J1747*M1747</f>
        <v>22.8</v>
      </c>
      <c r="AA1747">
        <v>300</v>
      </c>
      <c r="AB1747" s="1">
        <f t="shared" si="306"/>
        <v>0.3</v>
      </c>
    </row>
    <row r="1748" spans="1:28" customFormat="1" ht="18" customHeight="1" x14ac:dyDescent="0.3">
      <c r="A1748" s="3">
        <f t="shared" ref="A1748:A1811" si="313">A1747+1</f>
        <v>1731</v>
      </c>
      <c r="B1748" s="4" t="s">
        <v>1573</v>
      </c>
      <c r="C1748" s="3">
        <v>5</v>
      </c>
      <c r="D1748" s="3" t="s">
        <v>1572</v>
      </c>
      <c r="E1748" s="4" t="s">
        <v>1657</v>
      </c>
      <c r="F1748" s="3" t="s">
        <v>227</v>
      </c>
      <c r="G1748" s="3" t="s">
        <v>2333</v>
      </c>
      <c r="H1748" s="3" t="s">
        <v>2483</v>
      </c>
      <c r="I1748" s="3" t="s">
        <v>2496</v>
      </c>
      <c r="J1748" s="3">
        <v>76</v>
      </c>
      <c r="K1748" s="3">
        <f>6100+3050</f>
        <v>9150</v>
      </c>
      <c r="L1748" s="3" t="s">
        <v>25</v>
      </c>
      <c r="M1748" s="3">
        <v>1</v>
      </c>
      <c r="N1748" s="28">
        <f t="shared" si="301"/>
        <v>9.15</v>
      </c>
      <c r="O1748" s="28">
        <f t="shared" si="302"/>
        <v>695.4</v>
      </c>
      <c r="P1748" s="12">
        <v>0</v>
      </c>
      <c r="Q1748" s="46">
        <f t="shared" si="308"/>
        <v>0</v>
      </c>
      <c r="R1748" s="15"/>
      <c r="S1748" s="3">
        <f t="shared" si="309"/>
        <v>9.15</v>
      </c>
      <c r="T1748" s="45" t="s">
        <v>2504</v>
      </c>
      <c r="U1748" s="47">
        <f t="shared" si="310"/>
        <v>695.4</v>
      </c>
      <c r="V1748" s="47">
        <f t="shared" si="311"/>
        <v>0</v>
      </c>
      <c r="W1748" s="5"/>
      <c r="X1748" s="3">
        <v>0.3</v>
      </c>
      <c r="Y1748" s="3">
        <f t="shared" si="303"/>
        <v>8.85</v>
      </c>
      <c r="Z1748" s="3">
        <f t="shared" si="312"/>
        <v>22.8</v>
      </c>
      <c r="AA1748">
        <v>300</v>
      </c>
      <c r="AB1748" s="1">
        <f t="shared" si="306"/>
        <v>0.3</v>
      </c>
    </row>
    <row r="1749" spans="1:28" customFormat="1" ht="18" customHeight="1" x14ac:dyDescent="0.3">
      <c r="A1749" s="3">
        <f t="shared" si="313"/>
        <v>1732</v>
      </c>
      <c r="B1749" s="4" t="s">
        <v>1573</v>
      </c>
      <c r="C1749" s="3">
        <v>5</v>
      </c>
      <c r="D1749" s="3" t="s">
        <v>1572</v>
      </c>
      <c r="E1749" s="4" t="s">
        <v>1658</v>
      </c>
      <c r="F1749" s="3" t="s">
        <v>227</v>
      </c>
      <c r="G1749" s="3" t="s">
        <v>2333</v>
      </c>
      <c r="H1749" s="3" t="s">
        <v>2483</v>
      </c>
      <c r="I1749" s="3" t="s">
        <v>2496</v>
      </c>
      <c r="J1749" s="3">
        <v>76</v>
      </c>
      <c r="K1749" s="3">
        <f>7600+6100</f>
        <v>13700</v>
      </c>
      <c r="L1749" s="3" t="s">
        <v>25</v>
      </c>
      <c r="M1749" s="3">
        <v>1</v>
      </c>
      <c r="N1749" s="28">
        <f t="shared" si="301"/>
        <v>13.7</v>
      </c>
      <c r="O1749" s="28">
        <f t="shared" si="302"/>
        <v>1041.2</v>
      </c>
      <c r="P1749" s="12">
        <v>0</v>
      </c>
      <c r="Q1749" s="46">
        <f t="shared" si="308"/>
        <v>0</v>
      </c>
      <c r="R1749" s="15"/>
      <c r="S1749" s="3">
        <f t="shared" si="309"/>
        <v>13.7</v>
      </c>
      <c r="T1749" s="45" t="s">
        <v>2504</v>
      </c>
      <c r="U1749" s="47">
        <f t="shared" si="310"/>
        <v>1041.2</v>
      </c>
      <c r="V1749" s="47">
        <f t="shared" si="311"/>
        <v>0</v>
      </c>
      <c r="W1749" s="5"/>
      <c r="X1749" s="3">
        <v>0.3</v>
      </c>
      <c r="Y1749" s="3">
        <f t="shared" si="303"/>
        <v>13.399999999999999</v>
      </c>
      <c r="Z1749" s="3">
        <f t="shared" si="312"/>
        <v>22.8</v>
      </c>
      <c r="AA1749">
        <v>300</v>
      </c>
      <c r="AB1749" s="1">
        <f t="shared" si="306"/>
        <v>0.3</v>
      </c>
    </row>
    <row r="1750" spans="1:28" customFormat="1" ht="18" customHeight="1" x14ac:dyDescent="0.3">
      <c r="A1750" s="3">
        <f t="shared" si="313"/>
        <v>1733</v>
      </c>
      <c r="B1750" s="4" t="s">
        <v>1573</v>
      </c>
      <c r="C1750" s="3">
        <v>5</v>
      </c>
      <c r="D1750" s="3" t="s">
        <v>1572</v>
      </c>
      <c r="E1750" s="4" t="s">
        <v>1659</v>
      </c>
      <c r="F1750" s="3" t="s">
        <v>227</v>
      </c>
      <c r="G1750" s="3" t="s">
        <v>2333</v>
      </c>
      <c r="H1750" s="3" t="s">
        <v>2483</v>
      </c>
      <c r="I1750" s="3" t="s">
        <v>2496</v>
      </c>
      <c r="J1750" s="3">
        <v>76</v>
      </c>
      <c r="K1750" s="3">
        <f>7600+6100</f>
        <v>13700</v>
      </c>
      <c r="L1750" s="3" t="s">
        <v>25</v>
      </c>
      <c r="M1750" s="3">
        <v>1</v>
      </c>
      <c r="N1750" s="28">
        <f t="shared" si="301"/>
        <v>13.7</v>
      </c>
      <c r="O1750" s="28">
        <f t="shared" si="302"/>
        <v>1041.2</v>
      </c>
      <c r="P1750" s="12">
        <v>0</v>
      </c>
      <c r="Q1750" s="46">
        <f t="shared" si="308"/>
        <v>0</v>
      </c>
      <c r="R1750" s="15"/>
      <c r="S1750" s="3">
        <f t="shared" si="309"/>
        <v>13.7</v>
      </c>
      <c r="T1750" s="45" t="s">
        <v>2504</v>
      </c>
      <c r="U1750" s="47">
        <f t="shared" si="310"/>
        <v>1041.2</v>
      </c>
      <c r="V1750" s="47">
        <f t="shared" si="311"/>
        <v>0</v>
      </c>
      <c r="W1750" s="5"/>
      <c r="X1750" s="3">
        <v>0.3</v>
      </c>
      <c r="Y1750" s="3">
        <f t="shared" si="303"/>
        <v>13.399999999999999</v>
      </c>
      <c r="Z1750" s="3">
        <f t="shared" si="312"/>
        <v>22.8</v>
      </c>
      <c r="AA1750">
        <v>300</v>
      </c>
      <c r="AB1750" s="1">
        <f t="shared" si="306"/>
        <v>0.3</v>
      </c>
    </row>
    <row r="1751" spans="1:28" customFormat="1" ht="18" customHeight="1" x14ac:dyDescent="0.3">
      <c r="A1751" s="3">
        <f t="shared" si="313"/>
        <v>1734</v>
      </c>
      <c r="B1751" s="4" t="s">
        <v>1573</v>
      </c>
      <c r="C1751" s="3">
        <v>5</v>
      </c>
      <c r="D1751" s="3" t="s">
        <v>1572</v>
      </c>
      <c r="E1751" s="4" t="s">
        <v>1660</v>
      </c>
      <c r="F1751" s="3" t="s">
        <v>227</v>
      </c>
      <c r="G1751" s="3" t="s">
        <v>2333</v>
      </c>
      <c r="H1751" s="3" t="s">
        <v>2483</v>
      </c>
      <c r="I1751" s="3" t="s">
        <v>2496</v>
      </c>
      <c r="J1751" s="3">
        <v>76</v>
      </c>
      <c r="K1751" s="3">
        <f>6100+3050</f>
        <v>9150</v>
      </c>
      <c r="L1751" s="3" t="s">
        <v>25</v>
      </c>
      <c r="M1751" s="3">
        <v>1</v>
      </c>
      <c r="N1751" s="28">
        <f t="shared" si="301"/>
        <v>9.15</v>
      </c>
      <c r="O1751" s="28">
        <f t="shared" si="302"/>
        <v>695.4</v>
      </c>
      <c r="P1751" s="12">
        <v>0</v>
      </c>
      <c r="Q1751" s="46">
        <f t="shared" si="308"/>
        <v>0</v>
      </c>
      <c r="R1751" s="15"/>
      <c r="S1751" s="3">
        <f t="shared" si="309"/>
        <v>9.15</v>
      </c>
      <c r="T1751" s="45" t="s">
        <v>2504</v>
      </c>
      <c r="U1751" s="47">
        <f t="shared" si="310"/>
        <v>695.4</v>
      </c>
      <c r="V1751" s="47">
        <f t="shared" si="311"/>
        <v>0</v>
      </c>
      <c r="W1751" s="5"/>
      <c r="X1751" s="3">
        <v>0.3</v>
      </c>
      <c r="Y1751" s="3">
        <f t="shared" si="303"/>
        <v>8.85</v>
      </c>
      <c r="Z1751" s="3">
        <f t="shared" si="312"/>
        <v>22.8</v>
      </c>
      <c r="AA1751">
        <v>300</v>
      </c>
      <c r="AB1751" s="1">
        <f t="shared" si="306"/>
        <v>0.3</v>
      </c>
    </row>
    <row r="1752" spans="1:28" customFormat="1" ht="18" customHeight="1" x14ac:dyDescent="0.3">
      <c r="A1752" s="3">
        <f t="shared" si="313"/>
        <v>1735</v>
      </c>
      <c r="B1752" s="4" t="s">
        <v>1573</v>
      </c>
      <c r="C1752" s="3">
        <v>5</v>
      </c>
      <c r="D1752" s="3" t="s">
        <v>1572</v>
      </c>
      <c r="E1752" s="4" t="s">
        <v>1661</v>
      </c>
      <c r="F1752" s="3" t="s">
        <v>227</v>
      </c>
      <c r="G1752" s="3" t="s">
        <v>2333</v>
      </c>
      <c r="H1752" s="3" t="s">
        <v>2483</v>
      </c>
      <c r="I1752" s="3" t="s">
        <v>2496</v>
      </c>
      <c r="J1752" s="3">
        <v>76</v>
      </c>
      <c r="K1752" s="3">
        <f>6100+3050</f>
        <v>9150</v>
      </c>
      <c r="L1752" s="3" t="s">
        <v>25</v>
      </c>
      <c r="M1752" s="3">
        <v>1</v>
      </c>
      <c r="N1752" s="28">
        <f t="shared" si="301"/>
        <v>9.15</v>
      </c>
      <c r="O1752" s="28">
        <f t="shared" si="302"/>
        <v>695.4</v>
      </c>
      <c r="P1752" s="12">
        <v>0</v>
      </c>
      <c r="Q1752" s="46">
        <f t="shared" si="308"/>
        <v>0</v>
      </c>
      <c r="R1752" s="15"/>
      <c r="S1752" s="3">
        <f t="shared" si="309"/>
        <v>9.15</v>
      </c>
      <c r="T1752" s="45" t="s">
        <v>2504</v>
      </c>
      <c r="U1752" s="47">
        <f t="shared" si="310"/>
        <v>695.4</v>
      </c>
      <c r="V1752" s="47">
        <f t="shared" si="311"/>
        <v>0</v>
      </c>
      <c r="W1752" s="5"/>
      <c r="X1752" s="3">
        <v>0.3</v>
      </c>
      <c r="Y1752" s="3">
        <f t="shared" si="303"/>
        <v>8.85</v>
      </c>
      <c r="Z1752" s="3">
        <f t="shared" si="312"/>
        <v>22.8</v>
      </c>
      <c r="AA1752">
        <v>300</v>
      </c>
      <c r="AB1752" s="1">
        <f t="shared" si="306"/>
        <v>0.3</v>
      </c>
    </row>
    <row r="1753" spans="1:28" customFormat="1" ht="18" customHeight="1" x14ac:dyDescent="0.3">
      <c r="A1753" s="3">
        <f t="shared" si="313"/>
        <v>1736</v>
      </c>
      <c r="B1753" s="4" t="s">
        <v>1573</v>
      </c>
      <c r="C1753" s="3">
        <v>5</v>
      </c>
      <c r="D1753" s="3" t="s">
        <v>1572</v>
      </c>
      <c r="E1753" s="4" t="s">
        <v>1662</v>
      </c>
      <c r="F1753" s="3" t="s">
        <v>227</v>
      </c>
      <c r="G1753" s="3" t="s">
        <v>2333</v>
      </c>
      <c r="H1753" s="3" t="s">
        <v>2483</v>
      </c>
      <c r="I1753" s="3" t="s">
        <v>2496</v>
      </c>
      <c r="J1753" s="3">
        <v>76</v>
      </c>
      <c r="K1753" s="3">
        <f>7600+6100</f>
        <v>13700</v>
      </c>
      <c r="L1753" s="3" t="s">
        <v>25</v>
      </c>
      <c r="M1753" s="3">
        <v>1</v>
      </c>
      <c r="N1753" s="28">
        <f t="shared" si="301"/>
        <v>13.7</v>
      </c>
      <c r="O1753" s="28">
        <f t="shared" si="302"/>
        <v>1041.2</v>
      </c>
      <c r="P1753" s="12">
        <v>0</v>
      </c>
      <c r="Q1753" s="46">
        <f t="shared" si="308"/>
        <v>0</v>
      </c>
      <c r="R1753" s="15"/>
      <c r="S1753" s="3">
        <f t="shared" si="309"/>
        <v>13.7</v>
      </c>
      <c r="T1753" s="45" t="s">
        <v>2504</v>
      </c>
      <c r="U1753" s="47">
        <f t="shared" si="310"/>
        <v>1041.2</v>
      </c>
      <c r="V1753" s="47">
        <f t="shared" si="311"/>
        <v>0</v>
      </c>
      <c r="W1753" s="5"/>
      <c r="X1753" s="3">
        <v>0.3</v>
      </c>
      <c r="Y1753" s="3">
        <f t="shared" si="303"/>
        <v>13.399999999999999</v>
      </c>
      <c r="Z1753" s="3">
        <f t="shared" si="312"/>
        <v>22.8</v>
      </c>
      <c r="AA1753">
        <v>300</v>
      </c>
      <c r="AB1753" s="1">
        <f t="shared" si="306"/>
        <v>0.3</v>
      </c>
    </row>
    <row r="1754" spans="1:28" customFormat="1" ht="18" customHeight="1" x14ac:dyDescent="0.3">
      <c r="A1754" s="3">
        <f t="shared" si="313"/>
        <v>1737</v>
      </c>
      <c r="B1754" s="4" t="s">
        <v>1573</v>
      </c>
      <c r="C1754" s="3">
        <v>5</v>
      </c>
      <c r="D1754" s="3" t="s">
        <v>1572</v>
      </c>
      <c r="E1754" s="4" t="s">
        <v>1663</v>
      </c>
      <c r="F1754" s="3" t="s">
        <v>227</v>
      </c>
      <c r="G1754" s="3" t="s">
        <v>2333</v>
      </c>
      <c r="H1754" s="3" t="s">
        <v>2483</v>
      </c>
      <c r="I1754" s="3" t="s">
        <v>2496</v>
      </c>
      <c r="J1754" s="3">
        <v>76</v>
      </c>
      <c r="K1754" s="3">
        <f>7600+6100</f>
        <v>13700</v>
      </c>
      <c r="L1754" s="3" t="s">
        <v>25</v>
      </c>
      <c r="M1754" s="3">
        <v>1</v>
      </c>
      <c r="N1754" s="28">
        <f t="shared" si="301"/>
        <v>13.7</v>
      </c>
      <c r="O1754" s="28">
        <f t="shared" si="302"/>
        <v>1041.2</v>
      </c>
      <c r="P1754" s="12">
        <v>0</v>
      </c>
      <c r="Q1754" s="46">
        <f t="shared" si="308"/>
        <v>0</v>
      </c>
      <c r="R1754" s="15"/>
      <c r="S1754" s="3">
        <f t="shared" si="309"/>
        <v>13.7</v>
      </c>
      <c r="T1754" s="45" t="s">
        <v>2504</v>
      </c>
      <c r="U1754" s="47">
        <f t="shared" si="310"/>
        <v>1041.2</v>
      </c>
      <c r="V1754" s="47">
        <f t="shared" si="311"/>
        <v>0</v>
      </c>
      <c r="W1754" s="5"/>
      <c r="X1754" s="3">
        <v>0.3</v>
      </c>
      <c r="Y1754" s="3">
        <f t="shared" si="303"/>
        <v>13.399999999999999</v>
      </c>
      <c r="Z1754" s="3">
        <f t="shared" si="312"/>
        <v>22.8</v>
      </c>
      <c r="AA1754">
        <v>300</v>
      </c>
      <c r="AB1754" s="1">
        <f t="shared" si="306"/>
        <v>0.3</v>
      </c>
    </row>
    <row r="1755" spans="1:28" customFormat="1" ht="18" customHeight="1" x14ac:dyDescent="0.3">
      <c r="A1755" s="3">
        <f t="shared" si="313"/>
        <v>1738</v>
      </c>
      <c r="B1755" s="4" t="s">
        <v>1573</v>
      </c>
      <c r="C1755" s="3">
        <v>5</v>
      </c>
      <c r="D1755" s="3" t="s">
        <v>1572</v>
      </c>
      <c r="E1755" s="4" t="s">
        <v>1664</v>
      </c>
      <c r="F1755" s="3" t="s">
        <v>227</v>
      </c>
      <c r="G1755" s="3" t="s">
        <v>2333</v>
      </c>
      <c r="H1755" s="3" t="s">
        <v>2483</v>
      </c>
      <c r="I1755" s="3" t="s">
        <v>2496</v>
      </c>
      <c r="J1755" s="3">
        <v>76</v>
      </c>
      <c r="K1755" s="3">
        <f>6100+3050</f>
        <v>9150</v>
      </c>
      <c r="L1755" s="3" t="s">
        <v>25</v>
      </c>
      <c r="M1755" s="3">
        <v>1</v>
      </c>
      <c r="N1755" s="28">
        <f t="shared" si="301"/>
        <v>9.15</v>
      </c>
      <c r="O1755" s="28">
        <f t="shared" si="302"/>
        <v>695.4</v>
      </c>
      <c r="P1755" s="12">
        <v>0</v>
      </c>
      <c r="Q1755" s="46">
        <f t="shared" si="308"/>
        <v>0</v>
      </c>
      <c r="R1755" s="15"/>
      <c r="S1755" s="3">
        <f t="shared" si="309"/>
        <v>9.15</v>
      </c>
      <c r="T1755" s="45" t="s">
        <v>2504</v>
      </c>
      <c r="U1755" s="47">
        <f t="shared" si="310"/>
        <v>695.4</v>
      </c>
      <c r="V1755" s="47">
        <f t="shared" si="311"/>
        <v>0</v>
      </c>
      <c r="W1755" s="5"/>
      <c r="X1755" s="3">
        <v>0.3</v>
      </c>
      <c r="Y1755" s="3">
        <f t="shared" si="303"/>
        <v>8.85</v>
      </c>
      <c r="Z1755" s="3">
        <f t="shared" si="312"/>
        <v>22.8</v>
      </c>
      <c r="AA1755">
        <v>300</v>
      </c>
      <c r="AB1755" s="1">
        <f t="shared" si="306"/>
        <v>0.3</v>
      </c>
    </row>
    <row r="1756" spans="1:28" customFormat="1" ht="18" customHeight="1" x14ac:dyDescent="0.3">
      <c r="A1756" s="3">
        <f t="shared" si="313"/>
        <v>1739</v>
      </c>
      <c r="B1756" s="4" t="s">
        <v>1573</v>
      </c>
      <c r="C1756" s="3">
        <v>5</v>
      </c>
      <c r="D1756" s="3" t="s">
        <v>1572</v>
      </c>
      <c r="E1756" s="4" t="s">
        <v>1665</v>
      </c>
      <c r="F1756" s="3" t="s">
        <v>227</v>
      </c>
      <c r="G1756" s="3" t="s">
        <v>2333</v>
      </c>
      <c r="H1756" s="3" t="s">
        <v>2483</v>
      </c>
      <c r="I1756" s="3" t="s">
        <v>2496</v>
      </c>
      <c r="J1756" s="3">
        <v>76</v>
      </c>
      <c r="K1756" s="3">
        <f>6100+3050</f>
        <v>9150</v>
      </c>
      <c r="L1756" s="3" t="s">
        <v>25</v>
      </c>
      <c r="M1756" s="3">
        <v>1</v>
      </c>
      <c r="N1756" s="28">
        <f t="shared" si="301"/>
        <v>9.15</v>
      </c>
      <c r="O1756" s="28">
        <f t="shared" si="302"/>
        <v>695.4</v>
      </c>
      <c r="P1756" s="12">
        <v>0</v>
      </c>
      <c r="Q1756" s="46">
        <f t="shared" si="308"/>
        <v>0</v>
      </c>
      <c r="R1756" s="15"/>
      <c r="S1756" s="3">
        <f t="shared" si="309"/>
        <v>9.15</v>
      </c>
      <c r="T1756" s="45" t="s">
        <v>2504</v>
      </c>
      <c r="U1756" s="47">
        <f t="shared" si="310"/>
        <v>695.4</v>
      </c>
      <c r="V1756" s="47">
        <f t="shared" si="311"/>
        <v>0</v>
      </c>
      <c r="W1756" s="5"/>
      <c r="X1756" s="3">
        <v>0.3</v>
      </c>
      <c r="Y1756" s="3">
        <f t="shared" si="303"/>
        <v>8.85</v>
      </c>
      <c r="Z1756" s="3">
        <f t="shared" si="312"/>
        <v>22.8</v>
      </c>
      <c r="AA1756">
        <v>300</v>
      </c>
      <c r="AB1756" s="1">
        <f t="shared" si="306"/>
        <v>0.3</v>
      </c>
    </row>
    <row r="1757" spans="1:28" customFormat="1" ht="18" customHeight="1" x14ac:dyDescent="0.3">
      <c r="A1757" s="3">
        <f t="shared" si="313"/>
        <v>1740</v>
      </c>
      <c r="B1757" s="4" t="s">
        <v>1573</v>
      </c>
      <c r="C1757" s="3">
        <v>5</v>
      </c>
      <c r="D1757" s="3" t="s">
        <v>1572</v>
      </c>
      <c r="E1757" s="4" t="s">
        <v>1666</v>
      </c>
      <c r="F1757" s="3" t="s">
        <v>227</v>
      </c>
      <c r="G1757" s="3" t="s">
        <v>2333</v>
      </c>
      <c r="H1757" s="3" t="s">
        <v>2483</v>
      </c>
      <c r="I1757" s="3" t="s">
        <v>2496</v>
      </c>
      <c r="J1757" s="3">
        <v>76</v>
      </c>
      <c r="K1757" s="3">
        <f>7600+6100</f>
        <v>13700</v>
      </c>
      <c r="L1757" s="3" t="s">
        <v>25</v>
      </c>
      <c r="M1757" s="3">
        <v>1</v>
      </c>
      <c r="N1757" s="28">
        <f t="shared" si="301"/>
        <v>13.7</v>
      </c>
      <c r="O1757" s="28">
        <f t="shared" si="302"/>
        <v>1041.2</v>
      </c>
      <c r="P1757" s="12">
        <v>0</v>
      </c>
      <c r="Q1757" s="46">
        <f t="shared" si="308"/>
        <v>0</v>
      </c>
      <c r="R1757" s="15"/>
      <c r="S1757" s="3">
        <f t="shared" si="309"/>
        <v>13.7</v>
      </c>
      <c r="T1757" s="45" t="s">
        <v>2504</v>
      </c>
      <c r="U1757" s="47">
        <f t="shared" si="310"/>
        <v>1041.2</v>
      </c>
      <c r="V1757" s="47">
        <f t="shared" si="311"/>
        <v>0</v>
      </c>
      <c r="W1757" s="5"/>
      <c r="X1757" s="3">
        <v>0.3</v>
      </c>
      <c r="Y1757" s="3">
        <f t="shared" si="303"/>
        <v>13.399999999999999</v>
      </c>
      <c r="Z1757" s="3">
        <f t="shared" si="312"/>
        <v>22.8</v>
      </c>
      <c r="AA1757">
        <v>300</v>
      </c>
      <c r="AB1757" s="1">
        <f t="shared" si="306"/>
        <v>0.3</v>
      </c>
    </row>
    <row r="1758" spans="1:28" customFormat="1" ht="18" customHeight="1" x14ac:dyDescent="0.3">
      <c r="A1758" s="3">
        <f t="shared" si="313"/>
        <v>1741</v>
      </c>
      <c r="B1758" s="4" t="s">
        <v>1573</v>
      </c>
      <c r="C1758" s="3">
        <v>5</v>
      </c>
      <c r="D1758" s="3" t="s">
        <v>1572</v>
      </c>
      <c r="E1758" s="4" t="s">
        <v>1667</v>
      </c>
      <c r="F1758" s="3" t="s">
        <v>227</v>
      </c>
      <c r="G1758" s="3" t="s">
        <v>2333</v>
      </c>
      <c r="H1758" s="3" t="s">
        <v>2483</v>
      </c>
      <c r="I1758" s="3" t="s">
        <v>2496</v>
      </c>
      <c r="J1758" s="3">
        <v>76</v>
      </c>
      <c r="K1758" s="3">
        <f>7600+6100</f>
        <v>13700</v>
      </c>
      <c r="L1758" s="3" t="s">
        <v>25</v>
      </c>
      <c r="M1758" s="3">
        <v>1</v>
      </c>
      <c r="N1758" s="28">
        <f t="shared" si="301"/>
        <v>13.7</v>
      </c>
      <c r="O1758" s="28">
        <f t="shared" si="302"/>
        <v>1041.2</v>
      </c>
      <c r="P1758" s="12">
        <v>0</v>
      </c>
      <c r="Q1758" s="46">
        <f t="shared" si="308"/>
        <v>0</v>
      </c>
      <c r="R1758" s="15"/>
      <c r="S1758" s="3">
        <f t="shared" si="309"/>
        <v>13.7</v>
      </c>
      <c r="T1758" s="45" t="s">
        <v>2504</v>
      </c>
      <c r="U1758" s="47">
        <f t="shared" si="310"/>
        <v>1041.2</v>
      </c>
      <c r="V1758" s="47">
        <f t="shared" si="311"/>
        <v>0</v>
      </c>
      <c r="W1758" s="5"/>
      <c r="X1758" s="3">
        <v>0.3</v>
      </c>
      <c r="Y1758" s="3">
        <f t="shared" si="303"/>
        <v>13.399999999999999</v>
      </c>
      <c r="Z1758" s="3">
        <f t="shared" si="312"/>
        <v>22.8</v>
      </c>
      <c r="AA1758">
        <v>300</v>
      </c>
      <c r="AB1758" s="1">
        <f t="shared" si="306"/>
        <v>0.3</v>
      </c>
    </row>
    <row r="1759" spans="1:28" customFormat="1" ht="18" customHeight="1" x14ac:dyDescent="0.3">
      <c r="A1759" s="3">
        <f t="shared" si="313"/>
        <v>1742</v>
      </c>
      <c r="B1759" s="4" t="s">
        <v>1573</v>
      </c>
      <c r="C1759" s="3">
        <v>5</v>
      </c>
      <c r="D1759" s="3" t="s">
        <v>1572</v>
      </c>
      <c r="E1759" s="4" t="s">
        <v>1668</v>
      </c>
      <c r="F1759" s="3" t="s">
        <v>227</v>
      </c>
      <c r="G1759" s="3" t="s">
        <v>2333</v>
      </c>
      <c r="H1759" s="3" t="s">
        <v>2483</v>
      </c>
      <c r="I1759" s="3" t="s">
        <v>2496</v>
      </c>
      <c r="J1759" s="3">
        <v>76</v>
      </c>
      <c r="K1759" s="3">
        <f>6100+3050</f>
        <v>9150</v>
      </c>
      <c r="L1759" s="3" t="s">
        <v>25</v>
      </c>
      <c r="M1759" s="3">
        <v>1</v>
      </c>
      <c r="N1759" s="28">
        <f t="shared" si="301"/>
        <v>9.15</v>
      </c>
      <c r="O1759" s="28">
        <f t="shared" si="302"/>
        <v>695.4</v>
      </c>
      <c r="P1759" s="12">
        <v>0</v>
      </c>
      <c r="Q1759" s="46">
        <f t="shared" si="308"/>
        <v>0</v>
      </c>
      <c r="R1759" s="15"/>
      <c r="S1759" s="3">
        <f t="shared" si="309"/>
        <v>9.15</v>
      </c>
      <c r="T1759" s="45" t="s">
        <v>2504</v>
      </c>
      <c r="U1759" s="47">
        <f t="shared" si="310"/>
        <v>695.4</v>
      </c>
      <c r="V1759" s="47">
        <f t="shared" si="311"/>
        <v>0</v>
      </c>
      <c r="W1759" s="5"/>
      <c r="X1759" s="3">
        <v>0.3</v>
      </c>
      <c r="Y1759" s="3">
        <f t="shared" si="303"/>
        <v>8.85</v>
      </c>
      <c r="Z1759" s="3">
        <f t="shared" si="312"/>
        <v>22.8</v>
      </c>
      <c r="AA1759">
        <v>300</v>
      </c>
      <c r="AB1759" s="1">
        <f t="shared" si="306"/>
        <v>0.3</v>
      </c>
    </row>
    <row r="1760" spans="1:28" customFormat="1" ht="18" customHeight="1" x14ac:dyDescent="0.3">
      <c r="A1760" s="3">
        <f t="shared" si="313"/>
        <v>1743</v>
      </c>
      <c r="B1760" s="4" t="s">
        <v>1573</v>
      </c>
      <c r="C1760" s="3">
        <v>5</v>
      </c>
      <c r="D1760" s="3" t="s">
        <v>1572</v>
      </c>
      <c r="E1760" s="4" t="s">
        <v>1669</v>
      </c>
      <c r="F1760" s="3" t="s">
        <v>227</v>
      </c>
      <c r="G1760" s="3" t="s">
        <v>2333</v>
      </c>
      <c r="H1760" s="3" t="s">
        <v>2483</v>
      </c>
      <c r="I1760" s="3" t="s">
        <v>2496</v>
      </c>
      <c r="J1760" s="3">
        <v>76</v>
      </c>
      <c r="K1760" s="3">
        <f>6100+3050</f>
        <v>9150</v>
      </c>
      <c r="L1760" s="3" t="s">
        <v>25</v>
      </c>
      <c r="M1760" s="3">
        <v>1</v>
      </c>
      <c r="N1760" s="28">
        <f t="shared" si="301"/>
        <v>9.15</v>
      </c>
      <c r="O1760" s="28">
        <f t="shared" si="302"/>
        <v>695.4</v>
      </c>
      <c r="P1760" s="12">
        <v>0</v>
      </c>
      <c r="Q1760" s="46">
        <f t="shared" si="308"/>
        <v>0</v>
      </c>
      <c r="R1760" s="15"/>
      <c r="S1760" s="3">
        <f t="shared" si="309"/>
        <v>9.15</v>
      </c>
      <c r="T1760" s="45" t="s">
        <v>2504</v>
      </c>
      <c r="U1760" s="47">
        <f t="shared" si="310"/>
        <v>695.4</v>
      </c>
      <c r="V1760" s="47">
        <f t="shared" si="311"/>
        <v>0</v>
      </c>
      <c r="W1760" s="5"/>
      <c r="X1760" s="3">
        <v>0.3</v>
      </c>
      <c r="Y1760" s="3">
        <f t="shared" si="303"/>
        <v>8.85</v>
      </c>
      <c r="Z1760" s="3">
        <f t="shared" si="312"/>
        <v>22.8</v>
      </c>
      <c r="AA1760">
        <v>300</v>
      </c>
      <c r="AB1760" s="1">
        <f t="shared" si="306"/>
        <v>0.3</v>
      </c>
    </row>
    <row r="1761" spans="1:28" customFormat="1" ht="18" customHeight="1" x14ac:dyDescent="0.3">
      <c r="A1761" s="3">
        <f t="shared" si="313"/>
        <v>1744</v>
      </c>
      <c r="B1761" s="4" t="s">
        <v>1573</v>
      </c>
      <c r="C1761" s="3">
        <v>5</v>
      </c>
      <c r="D1761" s="3" t="s">
        <v>1572</v>
      </c>
      <c r="E1761" s="4" t="s">
        <v>1670</v>
      </c>
      <c r="F1761" s="3" t="s">
        <v>227</v>
      </c>
      <c r="G1761" s="3" t="s">
        <v>2333</v>
      </c>
      <c r="H1761" s="3" t="s">
        <v>2483</v>
      </c>
      <c r="I1761" s="3" t="s">
        <v>2496</v>
      </c>
      <c r="J1761" s="3">
        <v>76</v>
      </c>
      <c r="K1761" s="3">
        <f>7600+6100</f>
        <v>13700</v>
      </c>
      <c r="L1761" s="3" t="s">
        <v>25</v>
      </c>
      <c r="M1761" s="3">
        <v>1</v>
      </c>
      <c r="N1761" s="28">
        <f t="shared" si="301"/>
        <v>13.7</v>
      </c>
      <c r="O1761" s="28">
        <f t="shared" si="302"/>
        <v>1041.2</v>
      </c>
      <c r="P1761" s="12">
        <v>0</v>
      </c>
      <c r="Q1761" s="46">
        <f t="shared" si="308"/>
        <v>0</v>
      </c>
      <c r="R1761" s="15"/>
      <c r="S1761" s="3">
        <f t="shared" si="309"/>
        <v>13.7</v>
      </c>
      <c r="T1761" s="45" t="s">
        <v>2504</v>
      </c>
      <c r="U1761" s="47">
        <f t="shared" si="310"/>
        <v>1041.2</v>
      </c>
      <c r="V1761" s="47">
        <f t="shared" si="311"/>
        <v>0</v>
      </c>
      <c r="W1761" s="5"/>
      <c r="X1761" s="3">
        <v>0.3</v>
      </c>
      <c r="Y1761" s="3">
        <f t="shared" si="303"/>
        <v>13.399999999999999</v>
      </c>
      <c r="Z1761" s="3">
        <f t="shared" si="312"/>
        <v>22.8</v>
      </c>
      <c r="AA1761">
        <v>300</v>
      </c>
      <c r="AB1761" s="1">
        <f t="shared" si="306"/>
        <v>0.3</v>
      </c>
    </row>
    <row r="1762" spans="1:28" customFormat="1" ht="18" customHeight="1" x14ac:dyDescent="0.3">
      <c r="A1762" s="3">
        <f t="shared" si="313"/>
        <v>1745</v>
      </c>
      <c r="B1762" s="4" t="s">
        <v>1573</v>
      </c>
      <c r="C1762" s="3">
        <v>5</v>
      </c>
      <c r="D1762" s="3" t="s">
        <v>1572</v>
      </c>
      <c r="E1762" s="4" t="s">
        <v>1671</v>
      </c>
      <c r="F1762" s="3" t="s">
        <v>227</v>
      </c>
      <c r="G1762" s="3" t="s">
        <v>2333</v>
      </c>
      <c r="H1762" s="3" t="s">
        <v>2483</v>
      </c>
      <c r="I1762" s="3" t="s">
        <v>2496</v>
      </c>
      <c r="J1762" s="3">
        <v>76</v>
      </c>
      <c r="K1762" s="3">
        <f>7600+6100</f>
        <v>13700</v>
      </c>
      <c r="L1762" s="3" t="s">
        <v>25</v>
      </c>
      <c r="M1762" s="3">
        <v>1</v>
      </c>
      <c r="N1762" s="28">
        <f t="shared" si="301"/>
        <v>13.7</v>
      </c>
      <c r="O1762" s="28">
        <f t="shared" si="302"/>
        <v>1041.2</v>
      </c>
      <c r="P1762" s="12">
        <v>0</v>
      </c>
      <c r="Q1762" s="46">
        <f t="shared" si="308"/>
        <v>0</v>
      </c>
      <c r="R1762" s="15"/>
      <c r="S1762" s="3">
        <f t="shared" si="309"/>
        <v>13.7</v>
      </c>
      <c r="T1762" s="45" t="s">
        <v>2504</v>
      </c>
      <c r="U1762" s="47">
        <f t="shared" si="310"/>
        <v>1041.2</v>
      </c>
      <c r="V1762" s="47">
        <f t="shared" si="311"/>
        <v>0</v>
      </c>
      <c r="W1762" s="5"/>
      <c r="X1762" s="3">
        <v>0.3</v>
      </c>
      <c r="Y1762" s="3">
        <f t="shared" si="303"/>
        <v>13.399999999999999</v>
      </c>
      <c r="Z1762" s="3">
        <f t="shared" si="312"/>
        <v>22.8</v>
      </c>
      <c r="AA1762">
        <v>300</v>
      </c>
      <c r="AB1762" s="1">
        <f t="shared" si="306"/>
        <v>0.3</v>
      </c>
    </row>
    <row r="1763" spans="1:28" customFormat="1" ht="18" customHeight="1" x14ac:dyDescent="0.3">
      <c r="A1763" s="3">
        <f t="shared" si="313"/>
        <v>1746</v>
      </c>
      <c r="B1763" s="4" t="s">
        <v>1573</v>
      </c>
      <c r="C1763" s="3">
        <v>5</v>
      </c>
      <c r="D1763" s="3" t="s">
        <v>1572</v>
      </c>
      <c r="E1763" s="4" t="s">
        <v>1672</v>
      </c>
      <c r="F1763" s="3" t="s">
        <v>227</v>
      </c>
      <c r="G1763" s="3" t="s">
        <v>2333</v>
      </c>
      <c r="H1763" s="3" t="s">
        <v>2483</v>
      </c>
      <c r="I1763" s="3" t="s">
        <v>2496</v>
      </c>
      <c r="J1763" s="3">
        <v>76</v>
      </c>
      <c r="K1763" s="3">
        <f>6100+3050</f>
        <v>9150</v>
      </c>
      <c r="L1763" s="3" t="s">
        <v>25</v>
      </c>
      <c r="M1763" s="3">
        <v>1</v>
      </c>
      <c r="N1763" s="28">
        <f t="shared" si="301"/>
        <v>9.15</v>
      </c>
      <c r="O1763" s="28">
        <f t="shared" si="302"/>
        <v>695.4</v>
      </c>
      <c r="P1763" s="12">
        <v>0</v>
      </c>
      <c r="Q1763" s="46">
        <f t="shared" si="308"/>
        <v>0</v>
      </c>
      <c r="R1763" s="15"/>
      <c r="S1763" s="3">
        <f t="shared" si="309"/>
        <v>9.15</v>
      </c>
      <c r="T1763" s="45" t="s">
        <v>2504</v>
      </c>
      <c r="U1763" s="47">
        <f t="shared" si="310"/>
        <v>695.4</v>
      </c>
      <c r="V1763" s="47">
        <f t="shared" si="311"/>
        <v>0</v>
      </c>
      <c r="W1763" s="5"/>
      <c r="X1763" s="3">
        <v>0.3</v>
      </c>
      <c r="Y1763" s="3">
        <f t="shared" si="303"/>
        <v>8.85</v>
      </c>
      <c r="Z1763" s="3">
        <f t="shared" si="312"/>
        <v>22.8</v>
      </c>
      <c r="AA1763">
        <v>300</v>
      </c>
      <c r="AB1763" s="1">
        <f t="shared" si="306"/>
        <v>0.3</v>
      </c>
    </row>
    <row r="1764" spans="1:28" customFormat="1" ht="18" customHeight="1" x14ac:dyDescent="0.3">
      <c r="A1764" s="3">
        <f t="shared" si="313"/>
        <v>1747</v>
      </c>
      <c r="B1764" s="4" t="s">
        <v>1573</v>
      </c>
      <c r="C1764" s="3">
        <v>5</v>
      </c>
      <c r="D1764" s="3" t="s">
        <v>1572</v>
      </c>
      <c r="E1764" s="4" t="s">
        <v>1673</v>
      </c>
      <c r="F1764" s="3" t="s">
        <v>227</v>
      </c>
      <c r="G1764" s="3" t="s">
        <v>2333</v>
      </c>
      <c r="H1764" s="3" t="s">
        <v>2483</v>
      </c>
      <c r="I1764" s="3" t="s">
        <v>2496</v>
      </c>
      <c r="J1764" s="3">
        <v>76</v>
      </c>
      <c r="K1764" s="3">
        <f>6100+3050</f>
        <v>9150</v>
      </c>
      <c r="L1764" s="3" t="s">
        <v>25</v>
      </c>
      <c r="M1764" s="3">
        <v>1</v>
      </c>
      <c r="N1764" s="28">
        <f t="shared" si="301"/>
        <v>9.15</v>
      </c>
      <c r="O1764" s="28">
        <f t="shared" si="302"/>
        <v>695.4</v>
      </c>
      <c r="P1764" s="12">
        <v>0</v>
      </c>
      <c r="Q1764" s="46">
        <f t="shared" si="308"/>
        <v>0</v>
      </c>
      <c r="R1764" s="15"/>
      <c r="S1764" s="3">
        <f t="shared" si="309"/>
        <v>9.15</v>
      </c>
      <c r="T1764" s="45" t="s">
        <v>2504</v>
      </c>
      <c r="U1764" s="47">
        <f t="shared" si="310"/>
        <v>695.4</v>
      </c>
      <c r="V1764" s="47">
        <f t="shared" si="311"/>
        <v>0</v>
      </c>
      <c r="W1764" s="5"/>
      <c r="X1764" s="3">
        <v>0.3</v>
      </c>
      <c r="Y1764" s="3">
        <f t="shared" si="303"/>
        <v>8.85</v>
      </c>
      <c r="Z1764" s="3">
        <f t="shared" si="312"/>
        <v>22.8</v>
      </c>
      <c r="AA1764">
        <v>300</v>
      </c>
      <c r="AB1764" s="1">
        <f t="shared" si="306"/>
        <v>0.3</v>
      </c>
    </row>
    <row r="1765" spans="1:28" customFormat="1" ht="18" customHeight="1" x14ac:dyDescent="0.3">
      <c r="A1765" s="3">
        <f t="shared" si="313"/>
        <v>1748</v>
      </c>
      <c r="B1765" s="4" t="s">
        <v>1573</v>
      </c>
      <c r="C1765" s="3">
        <v>5</v>
      </c>
      <c r="D1765" s="3" t="s">
        <v>1572</v>
      </c>
      <c r="E1765" s="4" t="s">
        <v>1674</v>
      </c>
      <c r="F1765" s="3" t="s">
        <v>227</v>
      </c>
      <c r="G1765" s="3" t="s">
        <v>2333</v>
      </c>
      <c r="H1765" s="3" t="s">
        <v>2483</v>
      </c>
      <c r="I1765" s="3" t="s">
        <v>2496</v>
      </c>
      <c r="J1765" s="3">
        <v>76</v>
      </c>
      <c r="K1765" s="3">
        <f>7600+6100</f>
        <v>13700</v>
      </c>
      <c r="L1765" s="3" t="s">
        <v>25</v>
      </c>
      <c r="M1765" s="3">
        <v>1</v>
      </c>
      <c r="N1765" s="28">
        <f t="shared" ref="N1765:N1785" si="314">(K1765/1000)*M1765</f>
        <v>13.7</v>
      </c>
      <c r="O1765" s="28">
        <f t="shared" ref="O1765:O1785" si="315">N1765*J1765</f>
        <v>1041.2</v>
      </c>
      <c r="P1765" s="12">
        <v>0</v>
      </c>
      <c r="Q1765" s="46">
        <f t="shared" si="308"/>
        <v>0</v>
      </c>
      <c r="R1765" s="15"/>
      <c r="S1765" s="3">
        <f t="shared" si="309"/>
        <v>13.7</v>
      </c>
      <c r="T1765" s="45" t="s">
        <v>2504</v>
      </c>
      <c r="U1765" s="47">
        <f t="shared" si="310"/>
        <v>1041.2</v>
      </c>
      <c r="V1765" s="47">
        <f t="shared" si="311"/>
        <v>0</v>
      </c>
      <c r="W1765" s="5"/>
      <c r="X1765" s="3">
        <v>0.3</v>
      </c>
      <c r="Y1765" s="3">
        <f t="shared" si="303"/>
        <v>13.399999999999999</v>
      </c>
      <c r="Z1765" s="3">
        <f t="shared" si="312"/>
        <v>22.8</v>
      </c>
      <c r="AA1765">
        <v>300</v>
      </c>
      <c r="AB1765" s="1">
        <f t="shared" si="306"/>
        <v>0.3</v>
      </c>
    </row>
    <row r="1766" spans="1:28" customFormat="1" ht="18" customHeight="1" x14ac:dyDescent="0.3">
      <c r="A1766" s="3">
        <f t="shared" si="313"/>
        <v>1749</v>
      </c>
      <c r="B1766" s="4" t="s">
        <v>1573</v>
      </c>
      <c r="C1766" s="3">
        <v>5</v>
      </c>
      <c r="D1766" s="3" t="s">
        <v>1572</v>
      </c>
      <c r="E1766" s="4" t="s">
        <v>1675</v>
      </c>
      <c r="F1766" s="3" t="s">
        <v>227</v>
      </c>
      <c r="G1766" s="3" t="s">
        <v>2333</v>
      </c>
      <c r="H1766" s="3" t="s">
        <v>2483</v>
      </c>
      <c r="I1766" s="3" t="s">
        <v>2496</v>
      </c>
      <c r="J1766" s="3">
        <v>76</v>
      </c>
      <c r="K1766" s="3">
        <f>7600+6100</f>
        <v>13700</v>
      </c>
      <c r="L1766" s="3" t="s">
        <v>25</v>
      </c>
      <c r="M1766" s="3">
        <v>1</v>
      </c>
      <c r="N1766" s="28">
        <f t="shared" si="314"/>
        <v>13.7</v>
      </c>
      <c r="O1766" s="28">
        <f t="shared" si="315"/>
        <v>1041.2</v>
      </c>
      <c r="P1766" s="12">
        <v>0</v>
      </c>
      <c r="Q1766" s="46">
        <f t="shared" si="308"/>
        <v>0</v>
      </c>
      <c r="R1766" s="15"/>
      <c r="S1766" s="3">
        <f t="shared" si="309"/>
        <v>13.7</v>
      </c>
      <c r="T1766" s="45" t="s">
        <v>2504</v>
      </c>
      <c r="U1766" s="47">
        <f t="shared" si="310"/>
        <v>1041.2</v>
      </c>
      <c r="V1766" s="47">
        <f t="shared" si="311"/>
        <v>0</v>
      </c>
      <c r="W1766" s="5"/>
      <c r="X1766" s="3">
        <v>0.3</v>
      </c>
      <c r="Y1766" s="3">
        <f t="shared" si="303"/>
        <v>13.399999999999999</v>
      </c>
      <c r="Z1766" s="3">
        <f t="shared" si="312"/>
        <v>22.8</v>
      </c>
      <c r="AA1766">
        <v>300</v>
      </c>
      <c r="AB1766" s="1">
        <f t="shared" si="306"/>
        <v>0.3</v>
      </c>
    </row>
    <row r="1767" spans="1:28" customFormat="1" ht="18" customHeight="1" x14ac:dyDescent="0.3">
      <c r="A1767" s="3">
        <f t="shared" si="313"/>
        <v>1750</v>
      </c>
      <c r="B1767" s="4" t="s">
        <v>1573</v>
      </c>
      <c r="C1767" s="3">
        <v>5</v>
      </c>
      <c r="D1767" s="3" t="s">
        <v>1572</v>
      </c>
      <c r="E1767" s="4" t="s">
        <v>1676</v>
      </c>
      <c r="F1767" s="3" t="s">
        <v>227</v>
      </c>
      <c r="G1767" s="3" t="s">
        <v>2333</v>
      </c>
      <c r="H1767" s="3" t="s">
        <v>2483</v>
      </c>
      <c r="I1767" s="3" t="s">
        <v>2496</v>
      </c>
      <c r="J1767" s="3">
        <v>76</v>
      </c>
      <c r="K1767" s="3">
        <f>6100+3050</f>
        <v>9150</v>
      </c>
      <c r="L1767" s="3" t="s">
        <v>25</v>
      </c>
      <c r="M1767" s="3">
        <v>1</v>
      </c>
      <c r="N1767" s="28">
        <f t="shared" si="314"/>
        <v>9.15</v>
      </c>
      <c r="O1767" s="28">
        <f t="shared" si="315"/>
        <v>695.4</v>
      </c>
      <c r="P1767" s="12">
        <v>0</v>
      </c>
      <c r="Q1767" s="46">
        <f t="shared" si="308"/>
        <v>0</v>
      </c>
      <c r="R1767" s="15"/>
      <c r="S1767" s="3">
        <f t="shared" si="309"/>
        <v>9.15</v>
      </c>
      <c r="T1767" s="45" t="s">
        <v>2504</v>
      </c>
      <c r="U1767" s="47">
        <f t="shared" si="310"/>
        <v>695.4</v>
      </c>
      <c r="V1767" s="47">
        <f t="shared" si="311"/>
        <v>0</v>
      </c>
      <c r="W1767" s="5"/>
      <c r="X1767" s="3">
        <v>0.3</v>
      </c>
      <c r="Y1767" s="3">
        <f t="shared" si="303"/>
        <v>8.85</v>
      </c>
      <c r="Z1767" s="3">
        <f t="shared" si="312"/>
        <v>22.8</v>
      </c>
      <c r="AA1767">
        <v>300</v>
      </c>
      <c r="AB1767" s="1">
        <f t="shared" si="306"/>
        <v>0.3</v>
      </c>
    </row>
    <row r="1768" spans="1:28" customFormat="1" ht="18" customHeight="1" x14ac:dyDescent="0.3">
      <c r="A1768" s="3">
        <f t="shared" si="313"/>
        <v>1751</v>
      </c>
      <c r="B1768" s="4" t="s">
        <v>1573</v>
      </c>
      <c r="C1768" s="3">
        <v>5</v>
      </c>
      <c r="D1768" s="3" t="s">
        <v>1572</v>
      </c>
      <c r="E1768" s="4" t="s">
        <v>1677</v>
      </c>
      <c r="F1768" s="3" t="s">
        <v>227</v>
      </c>
      <c r="G1768" s="3" t="s">
        <v>2333</v>
      </c>
      <c r="H1768" s="3" t="s">
        <v>2483</v>
      </c>
      <c r="I1768" s="3" t="s">
        <v>2496</v>
      </c>
      <c r="J1768" s="3">
        <v>76</v>
      </c>
      <c r="K1768" s="3">
        <f>6100+3050</f>
        <v>9150</v>
      </c>
      <c r="L1768" s="3" t="s">
        <v>25</v>
      </c>
      <c r="M1768" s="3">
        <v>1</v>
      </c>
      <c r="N1768" s="28">
        <f t="shared" si="314"/>
        <v>9.15</v>
      </c>
      <c r="O1768" s="28">
        <f t="shared" si="315"/>
        <v>695.4</v>
      </c>
      <c r="P1768" s="12">
        <v>0</v>
      </c>
      <c r="Q1768" s="46">
        <f t="shared" si="308"/>
        <v>0</v>
      </c>
      <c r="R1768" s="15"/>
      <c r="S1768" s="3">
        <f t="shared" si="309"/>
        <v>9.15</v>
      </c>
      <c r="T1768" s="45" t="s">
        <v>2504</v>
      </c>
      <c r="U1768" s="47">
        <f t="shared" si="310"/>
        <v>695.4</v>
      </c>
      <c r="V1768" s="47">
        <f t="shared" si="311"/>
        <v>0</v>
      </c>
      <c r="W1768" s="5"/>
      <c r="X1768" s="3">
        <v>0.3</v>
      </c>
      <c r="Y1768" s="3">
        <f t="shared" si="303"/>
        <v>8.85</v>
      </c>
      <c r="Z1768" s="3">
        <f t="shared" si="312"/>
        <v>22.8</v>
      </c>
      <c r="AA1768">
        <v>300</v>
      </c>
      <c r="AB1768" s="1">
        <f t="shared" si="306"/>
        <v>0.3</v>
      </c>
    </row>
    <row r="1769" spans="1:28" customFormat="1" ht="18" customHeight="1" x14ac:dyDescent="0.3">
      <c r="A1769" s="3">
        <f t="shared" si="313"/>
        <v>1752</v>
      </c>
      <c r="B1769" s="4" t="s">
        <v>1573</v>
      </c>
      <c r="C1769" s="3">
        <v>5</v>
      </c>
      <c r="D1769" s="3" t="s">
        <v>1572</v>
      </c>
      <c r="E1769" s="4" t="s">
        <v>1678</v>
      </c>
      <c r="F1769" s="3" t="s">
        <v>227</v>
      </c>
      <c r="G1769" s="3" t="s">
        <v>2333</v>
      </c>
      <c r="H1769" s="3" t="s">
        <v>2483</v>
      </c>
      <c r="I1769" s="3" t="s">
        <v>2496</v>
      </c>
      <c r="J1769" s="3">
        <v>76</v>
      </c>
      <c r="K1769" s="3">
        <f>7600+6100</f>
        <v>13700</v>
      </c>
      <c r="L1769" s="3" t="s">
        <v>25</v>
      </c>
      <c r="M1769" s="3">
        <v>1</v>
      </c>
      <c r="N1769" s="28">
        <f t="shared" si="314"/>
        <v>13.7</v>
      </c>
      <c r="O1769" s="28">
        <f t="shared" si="315"/>
        <v>1041.2</v>
      </c>
      <c r="P1769" s="12">
        <v>0</v>
      </c>
      <c r="Q1769" s="46">
        <f t="shared" si="308"/>
        <v>0</v>
      </c>
      <c r="R1769" s="15"/>
      <c r="S1769" s="3">
        <f t="shared" si="309"/>
        <v>13.7</v>
      </c>
      <c r="T1769" s="45" t="s">
        <v>2504</v>
      </c>
      <c r="U1769" s="47">
        <f t="shared" si="310"/>
        <v>1041.2</v>
      </c>
      <c r="V1769" s="47">
        <f t="shared" si="311"/>
        <v>0</v>
      </c>
      <c r="W1769" s="5"/>
      <c r="X1769" s="3">
        <v>0.3</v>
      </c>
      <c r="Y1769" s="3">
        <f t="shared" si="303"/>
        <v>13.399999999999999</v>
      </c>
      <c r="Z1769" s="3">
        <f t="shared" si="312"/>
        <v>22.8</v>
      </c>
      <c r="AA1769">
        <v>300</v>
      </c>
      <c r="AB1769" s="1">
        <f t="shared" si="306"/>
        <v>0.3</v>
      </c>
    </row>
    <row r="1770" spans="1:28" customFormat="1" ht="18" customHeight="1" x14ac:dyDescent="0.3">
      <c r="A1770" s="3">
        <f t="shared" si="313"/>
        <v>1753</v>
      </c>
      <c r="B1770" s="4" t="s">
        <v>1573</v>
      </c>
      <c r="C1770" s="3">
        <v>5</v>
      </c>
      <c r="D1770" s="3" t="s">
        <v>1572</v>
      </c>
      <c r="E1770" s="4" t="s">
        <v>1679</v>
      </c>
      <c r="F1770" s="3" t="s">
        <v>227</v>
      </c>
      <c r="G1770" s="3" t="s">
        <v>2333</v>
      </c>
      <c r="H1770" s="3" t="s">
        <v>2483</v>
      </c>
      <c r="I1770" s="3" t="s">
        <v>2496</v>
      </c>
      <c r="J1770" s="3">
        <v>76</v>
      </c>
      <c r="K1770" s="3">
        <f>7600+6100</f>
        <v>13700</v>
      </c>
      <c r="L1770" s="3" t="s">
        <v>25</v>
      </c>
      <c r="M1770" s="3">
        <v>1</v>
      </c>
      <c r="N1770" s="28">
        <f t="shared" si="314"/>
        <v>13.7</v>
      </c>
      <c r="O1770" s="28">
        <f t="shared" si="315"/>
        <v>1041.2</v>
      </c>
      <c r="P1770" s="12">
        <v>0</v>
      </c>
      <c r="Q1770" s="46">
        <f t="shared" si="308"/>
        <v>0</v>
      </c>
      <c r="R1770" s="15"/>
      <c r="S1770" s="3">
        <f t="shared" si="309"/>
        <v>13.7</v>
      </c>
      <c r="T1770" s="45" t="s">
        <v>2504</v>
      </c>
      <c r="U1770" s="47">
        <f t="shared" si="310"/>
        <v>1041.2</v>
      </c>
      <c r="V1770" s="47">
        <f t="shared" si="311"/>
        <v>0</v>
      </c>
      <c r="W1770" s="5"/>
      <c r="X1770" s="3">
        <v>0.3</v>
      </c>
      <c r="Y1770" s="3">
        <f t="shared" si="303"/>
        <v>13.399999999999999</v>
      </c>
      <c r="Z1770" s="3">
        <f t="shared" si="312"/>
        <v>22.8</v>
      </c>
      <c r="AA1770">
        <v>300</v>
      </c>
      <c r="AB1770" s="1">
        <f t="shared" si="306"/>
        <v>0.3</v>
      </c>
    </row>
    <row r="1771" spans="1:28" customFormat="1" ht="18" customHeight="1" x14ac:dyDescent="0.3">
      <c r="A1771" s="3">
        <f t="shared" si="313"/>
        <v>1754</v>
      </c>
      <c r="B1771" s="4" t="s">
        <v>1573</v>
      </c>
      <c r="C1771" s="3">
        <v>5</v>
      </c>
      <c r="D1771" s="3" t="s">
        <v>1572</v>
      </c>
      <c r="E1771" s="4" t="s">
        <v>1680</v>
      </c>
      <c r="F1771" s="3" t="s">
        <v>227</v>
      </c>
      <c r="G1771" s="3" t="s">
        <v>2333</v>
      </c>
      <c r="H1771" s="3" t="s">
        <v>2483</v>
      </c>
      <c r="I1771" s="3" t="s">
        <v>2496</v>
      </c>
      <c r="J1771" s="3">
        <v>76</v>
      </c>
      <c r="K1771" s="3">
        <f>6100+3050</f>
        <v>9150</v>
      </c>
      <c r="L1771" s="3" t="s">
        <v>25</v>
      </c>
      <c r="M1771" s="3">
        <v>1</v>
      </c>
      <c r="N1771" s="28">
        <f t="shared" si="314"/>
        <v>9.15</v>
      </c>
      <c r="O1771" s="28">
        <f t="shared" si="315"/>
        <v>695.4</v>
      </c>
      <c r="P1771" s="12">
        <v>0</v>
      </c>
      <c r="Q1771" s="46">
        <f t="shared" si="308"/>
        <v>0</v>
      </c>
      <c r="R1771" s="15"/>
      <c r="S1771" s="3">
        <f t="shared" si="309"/>
        <v>9.15</v>
      </c>
      <c r="T1771" s="45" t="s">
        <v>2504</v>
      </c>
      <c r="U1771" s="47">
        <f t="shared" si="310"/>
        <v>695.4</v>
      </c>
      <c r="V1771" s="47">
        <f t="shared" si="311"/>
        <v>0</v>
      </c>
      <c r="W1771" s="5"/>
      <c r="X1771" s="3">
        <v>0.3</v>
      </c>
      <c r="Y1771" s="3">
        <f t="shared" si="303"/>
        <v>8.85</v>
      </c>
      <c r="Z1771" s="3">
        <f t="shared" si="312"/>
        <v>22.8</v>
      </c>
      <c r="AA1771">
        <v>300</v>
      </c>
      <c r="AB1771" s="1">
        <f t="shared" si="306"/>
        <v>0.3</v>
      </c>
    </row>
    <row r="1772" spans="1:28" customFormat="1" ht="18" customHeight="1" x14ac:dyDescent="0.3">
      <c r="A1772" s="3">
        <f t="shared" si="313"/>
        <v>1755</v>
      </c>
      <c r="B1772" s="4" t="s">
        <v>1573</v>
      </c>
      <c r="C1772" s="3">
        <v>5</v>
      </c>
      <c r="D1772" s="3" t="s">
        <v>1572</v>
      </c>
      <c r="E1772" s="4" t="s">
        <v>1681</v>
      </c>
      <c r="F1772" s="3" t="s">
        <v>227</v>
      </c>
      <c r="G1772" s="3" t="s">
        <v>2333</v>
      </c>
      <c r="H1772" s="3" t="s">
        <v>2483</v>
      </c>
      <c r="I1772" s="3" t="s">
        <v>2496</v>
      </c>
      <c r="J1772" s="3">
        <v>76</v>
      </c>
      <c r="K1772" s="3">
        <f>6100+3050</f>
        <v>9150</v>
      </c>
      <c r="L1772" s="3" t="s">
        <v>25</v>
      </c>
      <c r="M1772" s="3">
        <v>1</v>
      </c>
      <c r="N1772" s="28">
        <f t="shared" si="314"/>
        <v>9.15</v>
      </c>
      <c r="O1772" s="28">
        <f t="shared" si="315"/>
        <v>695.4</v>
      </c>
      <c r="P1772" s="12">
        <v>0</v>
      </c>
      <c r="Q1772" s="46">
        <f t="shared" si="308"/>
        <v>0</v>
      </c>
      <c r="R1772" s="15"/>
      <c r="S1772" s="3">
        <f t="shared" si="309"/>
        <v>9.15</v>
      </c>
      <c r="T1772" s="45" t="s">
        <v>2504</v>
      </c>
      <c r="U1772" s="47">
        <f t="shared" si="310"/>
        <v>695.4</v>
      </c>
      <c r="V1772" s="47">
        <f t="shared" si="311"/>
        <v>0</v>
      </c>
      <c r="W1772" s="5"/>
      <c r="X1772" s="3">
        <v>0.3</v>
      </c>
      <c r="Y1772" s="3">
        <f t="shared" si="303"/>
        <v>8.85</v>
      </c>
      <c r="Z1772" s="3">
        <f t="shared" si="312"/>
        <v>22.8</v>
      </c>
      <c r="AA1772">
        <v>300</v>
      </c>
      <c r="AB1772" s="1">
        <f t="shared" si="306"/>
        <v>0.3</v>
      </c>
    </row>
    <row r="1773" spans="1:28" customFormat="1" ht="18" customHeight="1" x14ac:dyDescent="0.3">
      <c r="A1773" s="3">
        <f t="shared" si="313"/>
        <v>1756</v>
      </c>
      <c r="B1773" s="4" t="s">
        <v>1573</v>
      </c>
      <c r="C1773" s="3">
        <v>5</v>
      </c>
      <c r="D1773" s="3" t="s">
        <v>1572</v>
      </c>
      <c r="E1773" s="4" t="s">
        <v>1682</v>
      </c>
      <c r="F1773" s="3" t="s">
        <v>227</v>
      </c>
      <c r="G1773" s="3" t="s">
        <v>2333</v>
      </c>
      <c r="H1773" s="3" t="s">
        <v>2483</v>
      </c>
      <c r="I1773" s="3" t="s">
        <v>2496</v>
      </c>
      <c r="J1773" s="3">
        <v>76</v>
      </c>
      <c r="K1773" s="3">
        <f>7600+6100</f>
        <v>13700</v>
      </c>
      <c r="L1773" s="3" t="s">
        <v>25</v>
      </c>
      <c r="M1773" s="3">
        <v>1</v>
      </c>
      <c r="N1773" s="28">
        <f t="shared" si="314"/>
        <v>13.7</v>
      </c>
      <c r="O1773" s="28">
        <f t="shared" si="315"/>
        <v>1041.2</v>
      </c>
      <c r="P1773" s="12">
        <v>0</v>
      </c>
      <c r="Q1773" s="46">
        <f t="shared" si="308"/>
        <v>0</v>
      </c>
      <c r="R1773" s="15"/>
      <c r="S1773" s="3">
        <f t="shared" si="309"/>
        <v>13.7</v>
      </c>
      <c r="T1773" s="45" t="s">
        <v>2504</v>
      </c>
      <c r="U1773" s="47">
        <f t="shared" si="310"/>
        <v>1041.2</v>
      </c>
      <c r="V1773" s="47">
        <f t="shared" si="311"/>
        <v>0</v>
      </c>
      <c r="W1773" s="5"/>
      <c r="X1773" s="3">
        <v>0.3</v>
      </c>
      <c r="Y1773" s="3">
        <f t="shared" ref="Y1773:Y1836" si="316">N1773-X1773</f>
        <v>13.399999999999999</v>
      </c>
      <c r="Z1773" s="3">
        <f t="shared" si="312"/>
        <v>22.8</v>
      </c>
      <c r="AA1773">
        <v>300</v>
      </c>
      <c r="AB1773" s="1">
        <f t="shared" si="306"/>
        <v>0.3</v>
      </c>
    </row>
    <row r="1774" spans="1:28" customFormat="1" ht="18" customHeight="1" x14ac:dyDescent="0.3">
      <c r="A1774" s="3">
        <f t="shared" si="313"/>
        <v>1757</v>
      </c>
      <c r="B1774" s="4" t="s">
        <v>1573</v>
      </c>
      <c r="C1774" s="3">
        <v>5</v>
      </c>
      <c r="D1774" s="3" t="s">
        <v>1572</v>
      </c>
      <c r="E1774" s="4" t="s">
        <v>1683</v>
      </c>
      <c r="F1774" s="3" t="s">
        <v>227</v>
      </c>
      <c r="G1774" s="3" t="s">
        <v>2333</v>
      </c>
      <c r="H1774" s="3" t="s">
        <v>2483</v>
      </c>
      <c r="I1774" s="3" t="s">
        <v>2496</v>
      </c>
      <c r="J1774" s="3">
        <v>76</v>
      </c>
      <c r="K1774" s="3">
        <f>7600+6100</f>
        <v>13700</v>
      </c>
      <c r="L1774" s="3" t="s">
        <v>25</v>
      </c>
      <c r="M1774" s="3">
        <v>1</v>
      </c>
      <c r="N1774" s="28">
        <f t="shared" si="314"/>
        <v>13.7</v>
      </c>
      <c r="O1774" s="28">
        <f t="shared" si="315"/>
        <v>1041.2</v>
      </c>
      <c r="P1774" s="12">
        <v>0</v>
      </c>
      <c r="Q1774" s="46">
        <f t="shared" si="308"/>
        <v>0</v>
      </c>
      <c r="R1774" s="15"/>
      <c r="S1774" s="3">
        <f t="shared" si="309"/>
        <v>13.7</v>
      </c>
      <c r="T1774" s="45" t="s">
        <v>2504</v>
      </c>
      <c r="U1774" s="47">
        <f t="shared" si="310"/>
        <v>1041.2</v>
      </c>
      <c r="V1774" s="47">
        <f t="shared" si="311"/>
        <v>0</v>
      </c>
      <c r="W1774" s="5"/>
      <c r="X1774" s="3">
        <v>0.3</v>
      </c>
      <c r="Y1774" s="3">
        <f t="shared" si="316"/>
        <v>13.399999999999999</v>
      </c>
      <c r="Z1774" s="3">
        <f t="shared" si="312"/>
        <v>22.8</v>
      </c>
      <c r="AA1774">
        <v>300</v>
      </c>
      <c r="AB1774" s="1">
        <f t="shared" si="306"/>
        <v>0.3</v>
      </c>
    </row>
    <row r="1775" spans="1:28" customFormat="1" ht="18" customHeight="1" x14ac:dyDescent="0.3">
      <c r="A1775" s="3">
        <f t="shared" si="313"/>
        <v>1758</v>
      </c>
      <c r="B1775" s="4" t="s">
        <v>1573</v>
      </c>
      <c r="C1775" s="3">
        <v>5</v>
      </c>
      <c r="D1775" s="3" t="s">
        <v>1572</v>
      </c>
      <c r="E1775" s="4" t="s">
        <v>1684</v>
      </c>
      <c r="F1775" s="3" t="s">
        <v>227</v>
      </c>
      <c r="G1775" s="3" t="s">
        <v>2333</v>
      </c>
      <c r="H1775" s="3" t="s">
        <v>2483</v>
      </c>
      <c r="I1775" s="3" t="s">
        <v>2496</v>
      </c>
      <c r="J1775" s="3">
        <v>76</v>
      </c>
      <c r="K1775" s="3">
        <f>6100+3050</f>
        <v>9150</v>
      </c>
      <c r="L1775" s="3" t="s">
        <v>25</v>
      </c>
      <c r="M1775" s="3">
        <v>1</v>
      </c>
      <c r="N1775" s="28">
        <f t="shared" si="314"/>
        <v>9.15</v>
      </c>
      <c r="O1775" s="28">
        <f t="shared" si="315"/>
        <v>695.4</v>
      </c>
      <c r="P1775" s="12">
        <v>0</v>
      </c>
      <c r="Q1775" s="46">
        <f t="shared" si="308"/>
        <v>0</v>
      </c>
      <c r="R1775" s="15"/>
      <c r="S1775" s="3">
        <f t="shared" si="309"/>
        <v>9.15</v>
      </c>
      <c r="T1775" s="45" t="s">
        <v>2504</v>
      </c>
      <c r="U1775" s="47">
        <f t="shared" si="310"/>
        <v>695.4</v>
      </c>
      <c r="V1775" s="47">
        <f t="shared" si="311"/>
        <v>0</v>
      </c>
      <c r="W1775" s="5"/>
      <c r="X1775" s="3">
        <v>0.3</v>
      </c>
      <c r="Y1775" s="3">
        <f t="shared" si="316"/>
        <v>8.85</v>
      </c>
      <c r="Z1775" s="3">
        <f t="shared" si="312"/>
        <v>22.8</v>
      </c>
      <c r="AA1775">
        <v>300</v>
      </c>
      <c r="AB1775" s="1">
        <f t="shared" si="306"/>
        <v>0.3</v>
      </c>
    </row>
    <row r="1776" spans="1:28" customFormat="1" ht="18" customHeight="1" x14ac:dyDescent="0.3">
      <c r="A1776" s="3">
        <f t="shared" si="313"/>
        <v>1759</v>
      </c>
      <c r="B1776" s="4" t="s">
        <v>1573</v>
      </c>
      <c r="C1776" s="3">
        <v>5</v>
      </c>
      <c r="D1776" s="3" t="s">
        <v>1572</v>
      </c>
      <c r="E1776" s="4" t="s">
        <v>1685</v>
      </c>
      <c r="F1776" s="3" t="s">
        <v>227</v>
      </c>
      <c r="G1776" s="3" t="s">
        <v>2333</v>
      </c>
      <c r="H1776" s="3" t="s">
        <v>2483</v>
      </c>
      <c r="I1776" s="3" t="s">
        <v>2496</v>
      </c>
      <c r="J1776" s="3">
        <v>76</v>
      </c>
      <c r="K1776" s="3">
        <f>6100+3050</f>
        <v>9150</v>
      </c>
      <c r="L1776" s="3" t="s">
        <v>25</v>
      </c>
      <c r="M1776" s="3">
        <v>1</v>
      </c>
      <c r="N1776" s="28">
        <f t="shared" si="314"/>
        <v>9.15</v>
      </c>
      <c r="O1776" s="28">
        <f t="shared" si="315"/>
        <v>695.4</v>
      </c>
      <c r="P1776" s="12">
        <v>0</v>
      </c>
      <c r="Q1776" s="46">
        <f t="shared" si="308"/>
        <v>0</v>
      </c>
      <c r="R1776" s="15"/>
      <c r="S1776" s="3">
        <f t="shared" si="309"/>
        <v>9.15</v>
      </c>
      <c r="T1776" s="45" t="s">
        <v>2504</v>
      </c>
      <c r="U1776" s="47">
        <f t="shared" si="310"/>
        <v>695.4</v>
      </c>
      <c r="V1776" s="47">
        <f t="shared" si="311"/>
        <v>0</v>
      </c>
      <c r="W1776" s="5"/>
      <c r="X1776" s="3">
        <v>0.3</v>
      </c>
      <c r="Y1776" s="3">
        <f t="shared" si="316"/>
        <v>8.85</v>
      </c>
      <c r="Z1776" s="3">
        <f t="shared" si="312"/>
        <v>22.8</v>
      </c>
      <c r="AA1776">
        <v>300</v>
      </c>
      <c r="AB1776" s="1">
        <f t="shared" si="306"/>
        <v>0.3</v>
      </c>
    </row>
    <row r="1777" spans="1:28" customFormat="1" ht="18" customHeight="1" x14ac:dyDescent="0.3">
      <c r="A1777" s="3">
        <f t="shared" si="313"/>
        <v>1760</v>
      </c>
      <c r="B1777" s="4" t="s">
        <v>1573</v>
      </c>
      <c r="C1777" s="3">
        <v>5</v>
      </c>
      <c r="D1777" s="3" t="s">
        <v>1572</v>
      </c>
      <c r="E1777" s="4" t="s">
        <v>1686</v>
      </c>
      <c r="F1777" s="3" t="s">
        <v>227</v>
      </c>
      <c r="G1777" s="3" t="s">
        <v>2333</v>
      </c>
      <c r="H1777" s="3" t="s">
        <v>2483</v>
      </c>
      <c r="I1777" s="3" t="s">
        <v>2496</v>
      </c>
      <c r="J1777" s="3">
        <v>76</v>
      </c>
      <c r="K1777" s="3">
        <f>7600+6100</f>
        <v>13700</v>
      </c>
      <c r="L1777" s="3" t="s">
        <v>25</v>
      </c>
      <c r="M1777" s="3">
        <v>1</v>
      </c>
      <c r="N1777" s="28">
        <f t="shared" si="314"/>
        <v>13.7</v>
      </c>
      <c r="O1777" s="28">
        <f t="shared" si="315"/>
        <v>1041.2</v>
      </c>
      <c r="P1777" s="12">
        <v>0</v>
      </c>
      <c r="Q1777" s="46">
        <f t="shared" si="308"/>
        <v>0</v>
      </c>
      <c r="R1777" s="15"/>
      <c r="S1777" s="3">
        <f t="shared" si="309"/>
        <v>13.7</v>
      </c>
      <c r="T1777" s="45" t="s">
        <v>2504</v>
      </c>
      <c r="U1777" s="47">
        <f t="shared" si="310"/>
        <v>1041.2</v>
      </c>
      <c r="V1777" s="47">
        <f t="shared" si="311"/>
        <v>0</v>
      </c>
      <c r="W1777" s="5"/>
      <c r="X1777" s="3">
        <v>0.3</v>
      </c>
      <c r="Y1777" s="3">
        <f t="shared" si="316"/>
        <v>13.399999999999999</v>
      </c>
      <c r="Z1777" s="3">
        <f t="shared" si="312"/>
        <v>22.8</v>
      </c>
      <c r="AA1777">
        <v>300</v>
      </c>
      <c r="AB1777" s="1">
        <f t="shared" si="306"/>
        <v>0.3</v>
      </c>
    </row>
    <row r="1778" spans="1:28" customFormat="1" ht="18" customHeight="1" x14ac:dyDescent="0.3">
      <c r="A1778" s="3">
        <f t="shared" si="313"/>
        <v>1761</v>
      </c>
      <c r="B1778" s="4" t="s">
        <v>1573</v>
      </c>
      <c r="C1778" s="3">
        <v>5</v>
      </c>
      <c r="D1778" s="3" t="s">
        <v>1572</v>
      </c>
      <c r="E1778" s="4" t="s">
        <v>1687</v>
      </c>
      <c r="F1778" s="3" t="s">
        <v>227</v>
      </c>
      <c r="G1778" s="3" t="s">
        <v>2333</v>
      </c>
      <c r="H1778" s="3" t="s">
        <v>2483</v>
      </c>
      <c r="I1778" s="3" t="s">
        <v>2496</v>
      </c>
      <c r="J1778" s="3">
        <v>76</v>
      </c>
      <c r="K1778" s="3">
        <f>7600+6100</f>
        <v>13700</v>
      </c>
      <c r="L1778" s="3" t="s">
        <v>25</v>
      </c>
      <c r="M1778" s="3">
        <v>1</v>
      </c>
      <c r="N1778" s="28">
        <f t="shared" si="314"/>
        <v>13.7</v>
      </c>
      <c r="O1778" s="28">
        <f t="shared" si="315"/>
        <v>1041.2</v>
      </c>
      <c r="P1778" s="12">
        <v>0</v>
      </c>
      <c r="Q1778" s="46">
        <f t="shared" si="308"/>
        <v>0</v>
      </c>
      <c r="R1778" s="15"/>
      <c r="S1778" s="3">
        <f t="shared" si="309"/>
        <v>13.7</v>
      </c>
      <c r="T1778" s="45" t="s">
        <v>2504</v>
      </c>
      <c r="U1778" s="47">
        <f t="shared" si="310"/>
        <v>1041.2</v>
      </c>
      <c r="V1778" s="47">
        <f t="shared" si="311"/>
        <v>0</v>
      </c>
      <c r="W1778" s="5"/>
      <c r="X1778" s="3">
        <v>0.3</v>
      </c>
      <c r="Y1778" s="3">
        <f t="shared" si="316"/>
        <v>13.399999999999999</v>
      </c>
      <c r="Z1778" s="3">
        <f t="shared" si="312"/>
        <v>22.8</v>
      </c>
      <c r="AA1778">
        <v>300</v>
      </c>
      <c r="AB1778" s="1">
        <f t="shared" si="306"/>
        <v>0.3</v>
      </c>
    </row>
    <row r="1779" spans="1:28" customFormat="1" ht="18" customHeight="1" x14ac:dyDescent="0.3">
      <c r="A1779" s="3">
        <f t="shared" si="313"/>
        <v>1762</v>
      </c>
      <c r="B1779" s="4" t="s">
        <v>1573</v>
      </c>
      <c r="C1779" s="3">
        <v>5</v>
      </c>
      <c r="D1779" s="3" t="s">
        <v>1572</v>
      </c>
      <c r="E1779" s="4" t="s">
        <v>1688</v>
      </c>
      <c r="F1779" s="3" t="s">
        <v>227</v>
      </c>
      <c r="G1779" s="3" t="s">
        <v>2333</v>
      </c>
      <c r="H1779" s="3" t="s">
        <v>2483</v>
      </c>
      <c r="I1779" s="3" t="s">
        <v>2496</v>
      </c>
      <c r="J1779" s="3">
        <v>76</v>
      </c>
      <c r="K1779" s="3">
        <f>6100+3050</f>
        <v>9150</v>
      </c>
      <c r="L1779" s="3" t="s">
        <v>25</v>
      </c>
      <c r="M1779" s="3">
        <v>1</v>
      </c>
      <c r="N1779" s="28">
        <f t="shared" si="314"/>
        <v>9.15</v>
      </c>
      <c r="O1779" s="28">
        <f t="shared" si="315"/>
        <v>695.4</v>
      </c>
      <c r="P1779" s="12">
        <v>0</v>
      </c>
      <c r="Q1779" s="46">
        <f t="shared" si="308"/>
        <v>0</v>
      </c>
      <c r="R1779" s="15"/>
      <c r="S1779" s="3">
        <f t="shared" si="309"/>
        <v>9.15</v>
      </c>
      <c r="T1779" s="45" t="s">
        <v>2504</v>
      </c>
      <c r="U1779" s="47">
        <f t="shared" si="310"/>
        <v>695.4</v>
      </c>
      <c r="V1779" s="47">
        <f t="shared" si="311"/>
        <v>0</v>
      </c>
      <c r="W1779" s="5"/>
      <c r="X1779" s="3">
        <v>0.3</v>
      </c>
      <c r="Y1779" s="3">
        <f t="shared" si="316"/>
        <v>8.85</v>
      </c>
      <c r="Z1779" s="3">
        <f t="shared" si="312"/>
        <v>22.8</v>
      </c>
      <c r="AA1779">
        <v>300</v>
      </c>
      <c r="AB1779" s="1">
        <f t="shared" si="306"/>
        <v>0.3</v>
      </c>
    </row>
    <row r="1780" spans="1:28" customFormat="1" ht="18" customHeight="1" x14ac:dyDescent="0.3">
      <c r="A1780" s="3">
        <f t="shared" si="313"/>
        <v>1763</v>
      </c>
      <c r="B1780" s="4" t="s">
        <v>1573</v>
      </c>
      <c r="C1780" s="3">
        <v>5</v>
      </c>
      <c r="D1780" s="3" t="s">
        <v>1572</v>
      </c>
      <c r="E1780" s="4" t="s">
        <v>1689</v>
      </c>
      <c r="F1780" s="3" t="s">
        <v>227</v>
      </c>
      <c r="G1780" s="3" t="s">
        <v>2333</v>
      </c>
      <c r="H1780" s="3" t="s">
        <v>2483</v>
      </c>
      <c r="I1780" s="3" t="s">
        <v>2496</v>
      </c>
      <c r="J1780" s="3">
        <v>76</v>
      </c>
      <c r="K1780" s="3">
        <f>6100+3050</f>
        <v>9150</v>
      </c>
      <c r="L1780" s="3" t="s">
        <v>25</v>
      </c>
      <c r="M1780" s="3">
        <v>1</v>
      </c>
      <c r="N1780" s="28">
        <f t="shared" si="314"/>
        <v>9.15</v>
      </c>
      <c r="O1780" s="28">
        <f t="shared" si="315"/>
        <v>695.4</v>
      </c>
      <c r="P1780" s="12">
        <v>0</v>
      </c>
      <c r="Q1780" s="46">
        <f t="shared" si="308"/>
        <v>0</v>
      </c>
      <c r="R1780" s="15"/>
      <c r="S1780" s="3">
        <f t="shared" si="309"/>
        <v>9.15</v>
      </c>
      <c r="T1780" s="45" t="s">
        <v>2504</v>
      </c>
      <c r="U1780" s="47">
        <f t="shared" si="310"/>
        <v>695.4</v>
      </c>
      <c r="V1780" s="47">
        <f t="shared" si="311"/>
        <v>0</v>
      </c>
      <c r="W1780" s="5"/>
      <c r="X1780" s="3">
        <v>0.3</v>
      </c>
      <c r="Y1780" s="3">
        <f t="shared" si="316"/>
        <v>8.85</v>
      </c>
      <c r="Z1780" s="3">
        <f t="shared" si="312"/>
        <v>22.8</v>
      </c>
      <c r="AA1780">
        <v>300</v>
      </c>
      <c r="AB1780" s="1">
        <f t="shared" si="306"/>
        <v>0.3</v>
      </c>
    </row>
    <row r="1781" spans="1:28" customFormat="1" ht="18" customHeight="1" x14ac:dyDescent="0.3">
      <c r="A1781" s="3">
        <f t="shared" si="313"/>
        <v>1764</v>
      </c>
      <c r="B1781" s="4" t="s">
        <v>1573</v>
      </c>
      <c r="C1781" s="3">
        <v>5</v>
      </c>
      <c r="D1781" s="3" t="s">
        <v>1572</v>
      </c>
      <c r="E1781" s="4" t="s">
        <v>1690</v>
      </c>
      <c r="F1781" s="3" t="s">
        <v>227</v>
      </c>
      <c r="G1781" s="3" t="s">
        <v>2333</v>
      </c>
      <c r="H1781" s="3" t="s">
        <v>2483</v>
      </c>
      <c r="I1781" s="3" t="s">
        <v>2496</v>
      </c>
      <c r="J1781" s="3">
        <v>76</v>
      </c>
      <c r="K1781" s="3">
        <f>7600+6100</f>
        <v>13700</v>
      </c>
      <c r="L1781" s="3" t="s">
        <v>25</v>
      </c>
      <c r="M1781" s="3">
        <v>1</v>
      </c>
      <c r="N1781" s="28">
        <f t="shared" si="314"/>
        <v>13.7</v>
      </c>
      <c r="O1781" s="28">
        <f t="shared" si="315"/>
        <v>1041.2</v>
      </c>
      <c r="P1781" s="12">
        <v>0</v>
      </c>
      <c r="Q1781" s="46">
        <f t="shared" si="308"/>
        <v>0</v>
      </c>
      <c r="R1781" s="15"/>
      <c r="S1781" s="3">
        <f t="shared" si="309"/>
        <v>13.7</v>
      </c>
      <c r="T1781" s="45" t="s">
        <v>2504</v>
      </c>
      <c r="U1781" s="47">
        <f t="shared" si="310"/>
        <v>1041.2</v>
      </c>
      <c r="V1781" s="47">
        <f t="shared" si="311"/>
        <v>0</v>
      </c>
      <c r="W1781" s="5"/>
      <c r="X1781" s="3">
        <v>0.3</v>
      </c>
      <c r="Y1781" s="3">
        <f t="shared" si="316"/>
        <v>13.399999999999999</v>
      </c>
      <c r="Z1781" s="3">
        <f t="shared" si="312"/>
        <v>22.8</v>
      </c>
      <c r="AA1781">
        <v>300</v>
      </c>
      <c r="AB1781" s="1">
        <f t="shared" si="306"/>
        <v>0.3</v>
      </c>
    </row>
    <row r="1782" spans="1:28" customFormat="1" ht="43.2" x14ac:dyDescent="0.3">
      <c r="A1782" s="3">
        <f t="shared" si="313"/>
        <v>1765</v>
      </c>
      <c r="B1782" s="4" t="s">
        <v>1573</v>
      </c>
      <c r="C1782" s="3">
        <v>5</v>
      </c>
      <c r="D1782" s="3" t="s">
        <v>1572</v>
      </c>
      <c r="E1782" s="4" t="s">
        <v>1691</v>
      </c>
      <c r="F1782" s="3" t="s">
        <v>690</v>
      </c>
      <c r="G1782" s="3" t="s">
        <v>2317</v>
      </c>
      <c r="H1782" s="3" t="s">
        <v>2478</v>
      </c>
      <c r="I1782" s="3" t="s">
        <v>2496</v>
      </c>
      <c r="J1782" s="3">
        <v>49.6</v>
      </c>
      <c r="K1782" s="3">
        <v>7600</v>
      </c>
      <c r="L1782" s="3" t="s">
        <v>25</v>
      </c>
      <c r="M1782" s="3">
        <v>1</v>
      </c>
      <c r="N1782" s="28">
        <f t="shared" si="314"/>
        <v>7.6</v>
      </c>
      <c r="O1782" s="28">
        <f t="shared" si="315"/>
        <v>376.96</v>
      </c>
      <c r="P1782" s="12">
        <v>0</v>
      </c>
      <c r="Q1782" s="46">
        <f t="shared" si="308"/>
        <v>0</v>
      </c>
      <c r="R1782" s="37"/>
      <c r="S1782" s="3">
        <f t="shared" si="309"/>
        <v>7.6</v>
      </c>
      <c r="T1782" s="30" t="s">
        <v>2502</v>
      </c>
      <c r="U1782" s="29">
        <f t="shared" si="310"/>
        <v>376.96</v>
      </c>
      <c r="V1782" s="29">
        <f t="shared" si="311"/>
        <v>0</v>
      </c>
      <c r="W1782" s="5"/>
      <c r="X1782" s="3">
        <v>0.3</v>
      </c>
      <c r="Y1782" s="3">
        <f t="shared" si="316"/>
        <v>7.3</v>
      </c>
      <c r="Z1782" s="3">
        <f t="shared" si="312"/>
        <v>14.879999999999999</v>
      </c>
      <c r="AA1782">
        <v>300</v>
      </c>
      <c r="AB1782" s="1">
        <f t="shared" si="306"/>
        <v>0.3</v>
      </c>
    </row>
    <row r="1783" spans="1:28" customFormat="1" ht="43.2" x14ac:dyDescent="0.3">
      <c r="A1783" s="3">
        <f t="shared" si="313"/>
        <v>1766</v>
      </c>
      <c r="B1783" s="4" t="s">
        <v>1573</v>
      </c>
      <c r="C1783" s="3">
        <v>5</v>
      </c>
      <c r="D1783" s="3" t="s">
        <v>1572</v>
      </c>
      <c r="E1783" s="4" t="s">
        <v>1692</v>
      </c>
      <c r="F1783" s="3" t="s">
        <v>690</v>
      </c>
      <c r="G1783" s="3" t="s">
        <v>2317</v>
      </c>
      <c r="H1783" s="3" t="s">
        <v>2478</v>
      </c>
      <c r="I1783" s="3" t="s">
        <v>2496</v>
      </c>
      <c r="J1783" s="3">
        <v>49.6</v>
      </c>
      <c r="K1783" s="3">
        <v>6100</v>
      </c>
      <c r="L1783" s="3" t="s">
        <v>25</v>
      </c>
      <c r="M1783" s="3">
        <v>1</v>
      </c>
      <c r="N1783" s="28">
        <f t="shared" si="314"/>
        <v>6.1</v>
      </c>
      <c r="O1783" s="28">
        <f t="shared" si="315"/>
        <v>302.56</v>
      </c>
      <c r="P1783" s="12">
        <v>0</v>
      </c>
      <c r="Q1783" s="46">
        <f t="shared" si="308"/>
        <v>0</v>
      </c>
      <c r="R1783" s="37"/>
      <c r="S1783" s="3">
        <f t="shared" si="309"/>
        <v>6.1</v>
      </c>
      <c r="T1783" s="30" t="s">
        <v>2502</v>
      </c>
      <c r="U1783" s="29">
        <f t="shared" si="310"/>
        <v>302.56</v>
      </c>
      <c r="V1783" s="29">
        <f t="shared" si="311"/>
        <v>0</v>
      </c>
      <c r="W1783" s="5"/>
      <c r="X1783" s="3">
        <v>0.3</v>
      </c>
      <c r="Y1783" s="3">
        <f t="shared" si="316"/>
        <v>5.8</v>
      </c>
      <c r="Z1783" s="3">
        <f t="shared" si="312"/>
        <v>14.879999999999999</v>
      </c>
      <c r="AA1783">
        <v>300</v>
      </c>
      <c r="AB1783" s="1">
        <f t="shared" si="306"/>
        <v>0.3</v>
      </c>
    </row>
    <row r="1784" spans="1:28" customFormat="1" ht="43.2" x14ac:dyDescent="0.3">
      <c r="A1784" s="3">
        <f t="shared" si="313"/>
        <v>1767</v>
      </c>
      <c r="B1784" s="4" t="s">
        <v>1573</v>
      </c>
      <c r="C1784" s="3">
        <v>5</v>
      </c>
      <c r="D1784" s="3" t="s">
        <v>1572</v>
      </c>
      <c r="E1784" s="4" t="s">
        <v>1693</v>
      </c>
      <c r="F1784" s="3" t="s">
        <v>690</v>
      </c>
      <c r="G1784" s="3" t="s">
        <v>2317</v>
      </c>
      <c r="H1784" s="3" t="s">
        <v>2478</v>
      </c>
      <c r="I1784" s="3" t="s">
        <v>2496</v>
      </c>
      <c r="J1784" s="3">
        <v>49.6</v>
      </c>
      <c r="K1784" s="3">
        <v>6100</v>
      </c>
      <c r="L1784" s="3" t="s">
        <v>25</v>
      </c>
      <c r="M1784" s="3">
        <v>1</v>
      </c>
      <c r="N1784" s="28">
        <f t="shared" si="314"/>
        <v>6.1</v>
      </c>
      <c r="O1784" s="28">
        <f t="shared" si="315"/>
        <v>302.56</v>
      </c>
      <c r="P1784" s="12">
        <v>0</v>
      </c>
      <c r="Q1784" s="46">
        <f t="shared" si="308"/>
        <v>0</v>
      </c>
      <c r="R1784" s="37"/>
      <c r="S1784" s="3">
        <f t="shared" si="309"/>
        <v>6.1</v>
      </c>
      <c r="T1784" s="30" t="s">
        <v>2502</v>
      </c>
      <c r="U1784" s="29">
        <f t="shared" si="310"/>
        <v>302.56</v>
      </c>
      <c r="V1784" s="29">
        <f t="shared" si="311"/>
        <v>0</v>
      </c>
      <c r="W1784" s="5"/>
      <c r="X1784" s="3">
        <v>0.3</v>
      </c>
      <c r="Y1784" s="3">
        <f t="shared" si="316"/>
        <v>5.8</v>
      </c>
      <c r="Z1784" s="3">
        <f t="shared" si="312"/>
        <v>14.879999999999999</v>
      </c>
      <c r="AA1784">
        <v>300</v>
      </c>
      <c r="AB1784" s="1">
        <f t="shared" si="306"/>
        <v>0.3</v>
      </c>
    </row>
    <row r="1785" spans="1:28" customFormat="1" ht="43.2" x14ac:dyDescent="0.3">
      <c r="A1785" s="3">
        <f t="shared" si="313"/>
        <v>1768</v>
      </c>
      <c r="B1785" s="4" t="s">
        <v>1573</v>
      </c>
      <c r="C1785" s="3">
        <v>5</v>
      </c>
      <c r="D1785" s="3" t="s">
        <v>1572</v>
      </c>
      <c r="E1785" s="4" t="s">
        <v>1694</v>
      </c>
      <c r="F1785" s="3" t="s">
        <v>690</v>
      </c>
      <c r="G1785" s="3" t="s">
        <v>2317</v>
      </c>
      <c r="H1785" s="3" t="s">
        <v>2478</v>
      </c>
      <c r="I1785" s="3" t="s">
        <v>2496</v>
      </c>
      <c r="J1785" s="3">
        <v>49.6</v>
      </c>
      <c r="K1785" s="3">
        <v>6100</v>
      </c>
      <c r="L1785" s="3" t="s">
        <v>25</v>
      </c>
      <c r="M1785" s="3">
        <v>1</v>
      </c>
      <c r="N1785" s="28">
        <f t="shared" si="314"/>
        <v>6.1</v>
      </c>
      <c r="O1785" s="28">
        <f t="shared" si="315"/>
        <v>302.56</v>
      </c>
      <c r="P1785" s="12">
        <v>0</v>
      </c>
      <c r="Q1785" s="46">
        <f t="shared" si="308"/>
        <v>0</v>
      </c>
      <c r="R1785" s="37"/>
      <c r="S1785" s="3">
        <f t="shared" si="309"/>
        <v>6.1</v>
      </c>
      <c r="T1785" s="30" t="s">
        <v>2502</v>
      </c>
      <c r="U1785" s="29">
        <f t="shared" si="310"/>
        <v>302.56</v>
      </c>
      <c r="V1785" s="29">
        <f t="shared" si="311"/>
        <v>0</v>
      </c>
      <c r="W1785" s="5"/>
      <c r="X1785" s="3">
        <v>0.3</v>
      </c>
      <c r="Y1785" s="3">
        <f t="shared" si="316"/>
        <v>5.8</v>
      </c>
      <c r="Z1785" s="3">
        <f t="shared" si="312"/>
        <v>14.879999999999999</v>
      </c>
      <c r="AA1785">
        <v>300</v>
      </c>
      <c r="AB1785" s="1">
        <f t="shared" ref="AB1785:AB1848" si="317">AA1785/1000</f>
        <v>0.3</v>
      </c>
    </row>
    <row r="1786" spans="1:28" customFormat="1" ht="43.2" x14ac:dyDescent="0.3">
      <c r="A1786" s="3">
        <f t="shared" si="313"/>
        <v>1769</v>
      </c>
      <c r="B1786" s="4" t="s">
        <v>1573</v>
      </c>
      <c r="C1786" s="3">
        <v>5</v>
      </c>
      <c r="D1786" s="3" t="s">
        <v>1572</v>
      </c>
      <c r="E1786" s="4" t="s">
        <v>1695</v>
      </c>
      <c r="F1786" s="3" t="s">
        <v>690</v>
      </c>
      <c r="G1786" s="3" t="s">
        <v>2317</v>
      </c>
      <c r="H1786" s="3" t="s">
        <v>2478</v>
      </c>
      <c r="I1786" s="3" t="s">
        <v>2496</v>
      </c>
      <c r="J1786" s="3">
        <v>49.6</v>
      </c>
      <c r="K1786" s="3">
        <v>6100</v>
      </c>
      <c r="L1786" s="3" t="s">
        <v>25</v>
      </c>
      <c r="M1786" s="3">
        <v>1</v>
      </c>
      <c r="N1786" s="28">
        <f>(K1786/1000)*M1786</f>
        <v>6.1</v>
      </c>
      <c r="O1786" s="28">
        <f>N1786*J1786</f>
        <v>302.56</v>
      </c>
      <c r="P1786" s="12">
        <v>0</v>
      </c>
      <c r="Q1786" s="46">
        <f t="shared" si="308"/>
        <v>0</v>
      </c>
      <c r="R1786" s="37"/>
      <c r="S1786" s="3">
        <f t="shared" si="309"/>
        <v>6.1</v>
      </c>
      <c r="T1786" s="30" t="s">
        <v>2502</v>
      </c>
      <c r="U1786" s="29">
        <f t="shared" si="310"/>
        <v>302.56</v>
      </c>
      <c r="V1786" s="29">
        <f t="shared" si="311"/>
        <v>0</v>
      </c>
      <c r="W1786" s="5"/>
      <c r="X1786" s="3">
        <v>0.3</v>
      </c>
      <c r="Y1786" s="3">
        <f t="shared" si="316"/>
        <v>5.8</v>
      </c>
      <c r="Z1786" s="3">
        <f t="shared" si="312"/>
        <v>14.879999999999999</v>
      </c>
      <c r="AA1786">
        <v>300</v>
      </c>
      <c r="AB1786" s="1">
        <f t="shared" si="317"/>
        <v>0.3</v>
      </c>
    </row>
    <row r="1787" spans="1:28" customFormat="1" ht="43.2" x14ac:dyDescent="0.3">
      <c r="A1787" s="3">
        <f t="shared" si="313"/>
        <v>1770</v>
      </c>
      <c r="B1787" s="4" t="s">
        <v>1573</v>
      </c>
      <c r="C1787" s="3">
        <v>5</v>
      </c>
      <c r="D1787" s="3" t="s">
        <v>1572</v>
      </c>
      <c r="E1787" s="4" t="s">
        <v>1696</v>
      </c>
      <c r="F1787" s="3" t="s">
        <v>690</v>
      </c>
      <c r="G1787" s="3" t="s">
        <v>2317</v>
      </c>
      <c r="H1787" s="3" t="s">
        <v>2478</v>
      </c>
      <c r="I1787" s="3" t="s">
        <v>2496</v>
      </c>
      <c r="J1787" s="3">
        <v>49.6</v>
      </c>
      <c r="K1787" s="3">
        <v>6100</v>
      </c>
      <c r="L1787" s="3" t="s">
        <v>25</v>
      </c>
      <c r="M1787" s="3">
        <v>1</v>
      </c>
      <c r="N1787" s="28">
        <f>(K1787/1000)*M1787</f>
        <v>6.1</v>
      </c>
      <c r="O1787" s="28">
        <f>N1787*J1787</f>
        <v>302.56</v>
      </c>
      <c r="P1787" s="12">
        <v>0</v>
      </c>
      <c r="Q1787" s="46">
        <f t="shared" si="308"/>
        <v>0</v>
      </c>
      <c r="R1787" s="37"/>
      <c r="S1787" s="3">
        <f t="shared" si="309"/>
        <v>6.1</v>
      </c>
      <c r="T1787" s="30" t="s">
        <v>2502</v>
      </c>
      <c r="U1787" s="29">
        <f t="shared" si="310"/>
        <v>302.56</v>
      </c>
      <c r="V1787" s="29">
        <f t="shared" si="311"/>
        <v>0</v>
      </c>
      <c r="W1787" s="5"/>
      <c r="X1787" s="3">
        <v>0.3</v>
      </c>
      <c r="Y1787" s="3">
        <f t="shared" si="316"/>
        <v>5.8</v>
      </c>
      <c r="Z1787" s="3">
        <f t="shared" si="312"/>
        <v>14.879999999999999</v>
      </c>
      <c r="AA1787">
        <v>300</v>
      </c>
      <c r="AB1787" s="1">
        <f t="shared" si="317"/>
        <v>0.3</v>
      </c>
    </row>
    <row r="1788" spans="1:28" customFormat="1" ht="43.2" x14ac:dyDescent="0.3">
      <c r="A1788" s="3">
        <f t="shared" si="313"/>
        <v>1771</v>
      </c>
      <c r="B1788" s="4" t="s">
        <v>1573</v>
      </c>
      <c r="C1788" s="3">
        <v>5</v>
      </c>
      <c r="D1788" s="3" t="s">
        <v>1572</v>
      </c>
      <c r="E1788" s="4" t="s">
        <v>1697</v>
      </c>
      <c r="F1788" s="3" t="s">
        <v>690</v>
      </c>
      <c r="G1788" s="3" t="s">
        <v>2317</v>
      </c>
      <c r="H1788" s="3" t="s">
        <v>2478</v>
      </c>
      <c r="I1788" s="3" t="s">
        <v>2496</v>
      </c>
      <c r="J1788" s="3">
        <v>49.6</v>
      </c>
      <c r="K1788" s="3">
        <v>7600</v>
      </c>
      <c r="L1788" s="3" t="s">
        <v>25</v>
      </c>
      <c r="M1788" s="3">
        <v>1</v>
      </c>
      <c r="N1788" s="28">
        <f>(K1788/1000)*M1788</f>
        <v>7.6</v>
      </c>
      <c r="O1788" s="28">
        <f>N1788*J1788</f>
        <v>376.96</v>
      </c>
      <c r="P1788" s="12">
        <v>0</v>
      </c>
      <c r="Q1788" s="46">
        <f t="shared" si="308"/>
        <v>0</v>
      </c>
      <c r="R1788" s="37"/>
      <c r="S1788" s="3">
        <f t="shared" si="309"/>
        <v>7.6</v>
      </c>
      <c r="T1788" s="30" t="s">
        <v>2502</v>
      </c>
      <c r="U1788" s="29">
        <f t="shared" si="310"/>
        <v>376.96</v>
      </c>
      <c r="V1788" s="29">
        <f t="shared" si="311"/>
        <v>0</v>
      </c>
      <c r="W1788" s="5"/>
      <c r="X1788" s="3">
        <v>0.3</v>
      </c>
      <c r="Y1788" s="3">
        <f t="shared" si="316"/>
        <v>7.3</v>
      </c>
      <c r="Z1788" s="3">
        <f t="shared" si="312"/>
        <v>14.879999999999999</v>
      </c>
      <c r="AA1788">
        <v>300</v>
      </c>
      <c r="AB1788" s="1">
        <f t="shared" si="317"/>
        <v>0.3</v>
      </c>
    </row>
    <row r="1789" spans="1:28" customFormat="1" ht="43.2" x14ac:dyDescent="0.3">
      <c r="A1789" s="3">
        <f t="shared" si="313"/>
        <v>1772</v>
      </c>
      <c r="B1789" s="4" t="s">
        <v>1573</v>
      </c>
      <c r="C1789" s="3">
        <v>5</v>
      </c>
      <c r="D1789" s="3" t="s">
        <v>1572</v>
      </c>
      <c r="E1789" s="4" t="s">
        <v>1698</v>
      </c>
      <c r="F1789" s="3" t="s">
        <v>1699</v>
      </c>
      <c r="G1789" s="3" t="s">
        <v>2349</v>
      </c>
      <c r="H1789" s="3" t="s">
        <v>2486</v>
      </c>
      <c r="I1789" s="3" t="s">
        <v>2496</v>
      </c>
      <c r="J1789" s="3">
        <v>31.5</v>
      </c>
      <c r="K1789" s="3">
        <v>6000</v>
      </c>
      <c r="L1789" s="3" t="s">
        <v>25</v>
      </c>
      <c r="M1789" s="3">
        <v>1</v>
      </c>
      <c r="N1789" s="28">
        <v>6</v>
      </c>
      <c r="O1789" s="28">
        <v>189</v>
      </c>
      <c r="P1789" s="12">
        <v>0</v>
      </c>
      <c r="Q1789" s="46">
        <f t="shared" si="308"/>
        <v>0</v>
      </c>
      <c r="R1789" s="14"/>
      <c r="S1789" s="3">
        <f t="shared" si="309"/>
        <v>6</v>
      </c>
      <c r="T1789" s="30" t="s">
        <v>2502</v>
      </c>
      <c r="U1789" s="29">
        <f t="shared" si="310"/>
        <v>189</v>
      </c>
      <c r="V1789" s="29">
        <f t="shared" si="311"/>
        <v>0</v>
      </c>
      <c r="W1789" s="5"/>
      <c r="X1789" s="3">
        <v>0.3</v>
      </c>
      <c r="Y1789" s="3">
        <f t="shared" si="316"/>
        <v>5.7</v>
      </c>
      <c r="Z1789" s="3">
        <f t="shared" si="312"/>
        <v>9.4499999999999993</v>
      </c>
      <c r="AA1789">
        <v>300</v>
      </c>
      <c r="AB1789" s="1">
        <f t="shared" si="317"/>
        <v>0.3</v>
      </c>
    </row>
    <row r="1790" spans="1:28" customFormat="1" ht="43.2" x14ac:dyDescent="0.3">
      <c r="A1790" s="3">
        <f t="shared" si="313"/>
        <v>1773</v>
      </c>
      <c r="B1790" s="4" t="s">
        <v>1573</v>
      </c>
      <c r="C1790" s="3">
        <v>5</v>
      </c>
      <c r="D1790" s="3" t="s">
        <v>1572</v>
      </c>
      <c r="E1790" s="4" t="s">
        <v>1700</v>
      </c>
      <c r="F1790" s="3" t="s">
        <v>1699</v>
      </c>
      <c r="G1790" s="3" t="s">
        <v>2349</v>
      </c>
      <c r="H1790" s="3" t="s">
        <v>2486</v>
      </c>
      <c r="I1790" s="3" t="s">
        <v>2496</v>
      </c>
      <c r="J1790" s="3">
        <v>31.5</v>
      </c>
      <c r="K1790" s="3">
        <v>6000</v>
      </c>
      <c r="L1790" s="3" t="s">
        <v>25</v>
      </c>
      <c r="M1790" s="3">
        <v>1</v>
      </c>
      <c r="N1790" s="28">
        <v>6</v>
      </c>
      <c r="O1790" s="28">
        <v>189</v>
      </c>
      <c r="P1790" s="12">
        <v>0</v>
      </c>
      <c r="Q1790" s="46">
        <f t="shared" si="308"/>
        <v>0</v>
      </c>
      <c r="R1790" s="14"/>
      <c r="S1790" s="3">
        <f t="shared" si="309"/>
        <v>6</v>
      </c>
      <c r="T1790" s="30" t="s">
        <v>2502</v>
      </c>
      <c r="U1790" s="29">
        <f t="shared" si="310"/>
        <v>189</v>
      </c>
      <c r="V1790" s="29">
        <f t="shared" si="311"/>
        <v>0</v>
      </c>
      <c r="W1790" s="5"/>
      <c r="X1790" s="3">
        <v>0.3</v>
      </c>
      <c r="Y1790" s="3">
        <f t="shared" si="316"/>
        <v>5.7</v>
      </c>
      <c r="Z1790" s="3">
        <f t="shared" si="312"/>
        <v>9.4499999999999993</v>
      </c>
      <c r="AA1790">
        <v>300</v>
      </c>
      <c r="AB1790" s="1">
        <f t="shared" si="317"/>
        <v>0.3</v>
      </c>
    </row>
    <row r="1791" spans="1:28" customFormat="1" ht="43.2" x14ac:dyDescent="0.3">
      <c r="A1791" s="3">
        <f t="shared" si="313"/>
        <v>1774</v>
      </c>
      <c r="B1791" s="4" t="s">
        <v>1573</v>
      </c>
      <c r="C1791" s="3">
        <v>5</v>
      </c>
      <c r="D1791" s="3" t="s">
        <v>1572</v>
      </c>
      <c r="E1791" s="4" t="s">
        <v>1701</v>
      </c>
      <c r="F1791" s="3" t="s">
        <v>1699</v>
      </c>
      <c r="G1791" s="3" t="s">
        <v>2349</v>
      </c>
      <c r="H1791" s="3" t="s">
        <v>2486</v>
      </c>
      <c r="I1791" s="3" t="s">
        <v>2496</v>
      </c>
      <c r="J1791" s="3">
        <v>31.5</v>
      </c>
      <c r="K1791" s="3">
        <v>6000</v>
      </c>
      <c r="L1791" s="3" t="s">
        <v>25</v>
      </c>
      <c r="M1791" s="3">
        <v>1</v>
      </c>
      <c r="N1791" s="28">
        <v>6</v>
      </c>
      <c r="O1791" s="28">
        <v>189</v>
      </c>
      <c r="P1791" s="12">
        <v>0</v>
      </c>
      <c r="Q1791" s="46">
        <f t="shared" si="308"/>
        <v>0</v>
      </c>
      <c r="R1791" s="14"/>
      <c r="S1791" s="3">
        <f t="shared" si="309"/>
        <v>6</v>
      </c>
      <c r="T1791" s="30" t="s">
        <v>2502</v>
      </c>
      <c r="U1791" s="29">
        <f t="shared" si="310"/>
        <v>189</v>
      </c>
      <c r="V1791" s="29">
        <f t="shared" si="311"/>
        <v>0</v>
      </c>
      <c r="W1791" s="5"/>
      <c r="X1791" s="3">
        <v>0.3</v>
      </c>
      <c r="Y1791" s="3">
        <f t="shared" si="316"/>
        <v>5.7</v>
      </c>
      <c r="Z1791" s="3">
        <f t="shared" si="312"/>
        <v>9.4499999999999993</v>
      </c>
      <c r="AA1791">
        <v>300</v>
      </c>
      <c r="AB1791" s="1">
        <f t="shared" si="317"/>
        <v>0.3</v>
      </c>
    </row>
    <row r="1792" spans="1:28" customFormat="1" ht="43.2" x14ac:dyDescent="0.3">
      <c r="A1792" s="3">
        <f t="shared" si="313"/>
        <v>1775</v>
      </c>
      <c r="B1792" s="4" t="s">
        <v>1573</v>
      </c>
      <c r="C1792" s="3">
        <v>5</v>
      </c>
      <c r="D1792" s="3" t="s">
        <v>1572</v>
      </c>
      <c r="E1792" s="4" t="s">
        <v>1702</v>
      </c>
      <c r="F1792" s="3" t="s">
        <v>1699</v>
      </c>
      <c r="G1792" s="3" t="s">
        <v>2349</v>
      </c>
      <c r="H1792" s="3" t="s">
        <v>2486</v>
      </c>
      <c r="I1792" s="3" t="s">
        <v>2496</v>
      </c>
      <c r="J1792" s="3">
        <v>31.5</v>
      </c>
      <c r="K1792" s="3">
        <v>6000</v>
      </c>
      <c r="L1792" s="3" t="s">
        <v>25</v>
      </c>
      <c r="M1792" s="3">
        <v>1</v>
      </c>
      <c r="N1792" s="28">
        <v>6</v>
      </c>
      <c r="O1792" s="28">
        <v>189</v>
      </c>
      <c r="P1792" s="12">
        <v>0</v>
      </c>
      <c r="Q1792" s="46">
        <f t="shared" si="308"/>
        <v>0</v>
      </c>
      <c r="R1792" s="14"/>
      <c r="S1792" s="3">
        <f t="shared" si="309"/>
        <v>6</v>
      </c>
      <c r="T1792" s="30" t="s">
        <v>2502</v>
      </c>
      <c r="U1792" s="29">
        <f t="shared" si="310"/>
        <v>189</v>
      </c>
      <c r="V1792" s="29">
        <f t="shared" si="311"/>
        <v>0</v>
      </c>
      <c r="W1792" s="5"/>
      <c r="X1792" s="3">
        <v>0.3</v>
      </c>
      <c r="Y1792" s="3">
        <f t="shared" si="316"/>
        <v>5.7</v>
      </c>
      <c r="Z1792" s="3">
        <f t="shared" si="312"/>
        <v>9.4499999999999993</v>
      </c>
      <c r="AA1792">
        <v>300</v>
      </c>
      <c r="AB1792" s="1">
        <f t="shared" si="317"/>
        <v>0.3</v>
      </c>
    </row>
    <row r="1793" spans="1:28" customFormat="1" ht="43.2" x14ac:dyDescent="0.3">
      <c r="A1793" s="3">
        <f t="shared" si="313"/>
        <v>1776</v>
      </c>
      <c r="B1793" s="4" t="s">
        <v>1573</v>
      </c>
      <c r="C1793" s="3">
        <v>5</v>
      </c>
      <c r="D1793" s="3" t="s">
        <v>1572</v>
      </c>
      <c r="E1793" s="4" t="s">
        <v>1703</v>
      </c>
      <c r="F1793" s="3" t="s">
        <v>1699</v>
      </c>
      <c r="G1793" s="3" t="s">
        <v>2349</v>
      </c>
      <c r="H1793" s="3" t="s">
        <v>2486</v>
      </c>
      <c r="I1793" s="3" t="s">
        <v>2496</v>
      </c>
      <c r="J1793" s="3">
        <v>31.5</v>
      </c>
      <c r="K1793" s="3">
        <v>6000</v>
      </c>
      <c r="L1793" s="3" t="s">
        <v>25</v>
      </c>
      <c r="M1793" s="3">
        <v>1</v>
      </c>
      <c r="N1793" s="28">
        <v>6</v>
      </c>
      <c r="O1793" s="28">
        <v>189</v>
      </c>
      <c r="P1793" s="12">
        <v>0</v>
      </c>
      <c r="Q1793" s="46">
        <f t="shared" si="308"/>
        <v>0</v>
      </c>
      <c r="R1793" s="14"/>
      <c r="S1793" s="3">
        <f t="shared" si="309"/>
        <v>6</v>
      </c>
      <c r="T1793" s="30" t="s">
        <v>2502</v>
      </c>
      <c r="U1793" s="29">
        <f t="shared" si="310"/>
        <v>189</v>
      </c>
      <c r="V1793" s="29">
        <f t="shared" si="311"/>
        <v>0</v>
      </c>
      <c r="W1793" s="5"/>
      <c r="X1793" s="3">
        <v>0.3</v>
      </c>
      <c r="Y1793" s="3">
        <f t="shared" si="316"/>
        <v>5.7</v>
      </c>
      <c r="Z1793" s="3">
        <f t="shared" si="312"/>
        <v>9.4499999999999993</v>
      </c>
      <c r="AA1793">
        <v>300</v>
      </c>
      <c r="AB1793" s="1">
        <f t="shared" si="317"/>
        <v>0.3</v>
      </c>
    </row>
    <row r="1794" spans="1:28" customFormat="1" ht="43.2" x14ac:dyDescent="0.3">
      <c r="A1794" s="3">
        <f t="shared" si="313"/>
        <v>1777</v>
      </c>
      <c r="B1794" s="4" t="s">
        <v>1573</v>
      </c>
      <c r="C1794" s="3">
        <v>5</v>
      </c>
      <c r="D1794" s="3" t="s">
        <v>1572</v>
      </c>
      <c r="E1794" s="4" t="s">
        <v>1704</v>
      </c>
      <c r="F1794" s="3" t="s">
        <v>1699</v>
      </c>
      <c r="G1794" s="3" t="s">
        <v>2349</v>
      </c>
      <c r="H1794" s="3" t="s">
        <v>2486</v>
      </c>
      <c r="I1794" s="3" t="s">
        <v>2496</v>
      </c>
      <c r="J1794" s="3">
        <v>31.5</v>
      </c>
      <c r="K1794" s="3">
        <v>6000</v>
      </c>
      <c r="L1794" s="3" t="s">
        <v>25</v>
      </c>
      <c r="M1794" s="3">
        <v>1</v>
      </c>
      <c r="N1794" s="28">
        <v>6</v>
      </c>
      <c r="O1794" s="28">
        <v>189</v>
      </c>
      <c r="P1794" s="12">
        <v>0</v>
      </c>
      <c r="Q1794" s="46">
        <f t="shared" si="308"/>
        <v>0</v>
      </c>
      <c r="R1794" s="14"/>
      <c r="S1794" s="3">
        <f t="shared" si="309"/>
        <v>6</v>
      </c>
      <c r="T1794" s="30" t="s">
        <v>2502</v>
      </c>
      <c r="U1794" s="29">
        <f t="shared" si="310"/>
        <v>189</v>
      </c>
      <c r="V1794" s="29">
        <f t="shared" si="311"/>
        <v>0</v>
      </c>
      <c r="W1794" s="5"/>
      <c r="X1794" s="3">
        <v>0.3</v>
      </c>
      <c r="Y1794" s="3">
        <f t="shared" si="316"/>
        <v>5.7</v>
      </c>
      <c r="Z1794" s="3">
        <f t="shared" si="312"/>
        <v>9.4499999999999993</v>
      </c>
      <c r="AA1794">
        <v>300</v>
      </c>
      <c r="AB1794" s="1">
        <f t="shared" si="317"/>
        <v>0.3</v>
      </c>
    </row>
    <row r="1795" spans="1:28" customFormat="1" ht="43.2" x14ac:dyDescent="0.3">
      <c r="A1795" s="3">
        <f t="shared" si="313"/>
        <v>1778</v>
      </c>
      <c r="B1795" s="4" t="s">
        <v>1573</v>
      </c>
      <c r="C1795" s="3">
        <v>5</v>
      </c>
      <c r="D1795" s="3" t="s">
        <v>1572</v>
      </c>
      <c r="E1795" s="4" t="s">
        <v>1705</v>
      </c>
      <c r="F1795" s="3" t="s">
        <v>1699</v>
      </c>
      <c r="G1795" s="3" t="s">
        <v>2349</v>
      </c>
      <c r="H1795" s="3" t="s">
        <v>2486</v>
      </c>
      <c r="I1795" s="3" t="s">
        <v>2496</v>
      </c>
      <c r="J1795" s="3">
        <v>31.5</v>
      </c>
      <c r="K1795" s="3">
        <v>6000</v>
      </c>
      <c r="L1795" s="3" t="s">
        <v>25</v>
      </c>
      <c r="M1795" s="3">
        <v>1</v>
      </c>
      <c r="N1795" s="28">
        <v>6</v>
      </c>
      <c r="O1795" s="28">
        <v>189</v>
      </c>
      <c r="P1795" s="12">
        <v>0</v>
      </c>
      <c r="Q1795" s="46">
        <f t="shared" ref="Q1795:Q1858" si="318">N1795*P1795</f>
        <v>0</v>
      </c>
      <c r="R1795" s="14"/>
      <c r="S1795" s="3">
        <f t="shared" ref="S1795:S1858" si="319">N1795-Q1795</f>
        <v>6</v>
      </c>
      <c r="T1795" s="30" t="s">
        <v>2502</v>
      </c>
      <c r="U1795" s="29">
        <f t="shared" si="310"/>
        <v>189</v>
      </c>
      <c r="V1795" s="29">
        <f t="shared" si="311"/>
        <v>0</v>
      </c>
      <c r="W1795" s="5"/>
      <c r="X1795" s="3">
        <v>0.3</v>
      </c>
      <c r="Y1795" s="3">
        <f t="shared" si="316"/>
        <v>5.7</v>
      </c>
      <c r="Z1795" s="3">
        <f t="shared" si="312"/>
        <v>9.4499999999999993</v>
      </c>
      <c r="AA1795">
        <v>300</v>
      </c>
      <c r="AB1795" s="1">
        <f t="shared" si="317"/>
        <v>0.3</v>
      </c>
    </row>
    <row r="1796" spans="1:28" customFormat="1" ht="43.2" x14ac:dyDescent="0.3">
      <c r="A1796" s="3">
        <f t="shared" si="313"/>
        <v>1779</v>
      </c>
      <c r="B1796" s="4" t="s">
        <v>1573</v>
      </c>
      <c r="C1796" s="3">
        <v>5</v>
      </c>
      <c r="D1796" s="3" t="s">
        <v>1572</v>
      </c>
      <c r="E1796" s="4" t="s">
        <v>1706</v>
      </c>
      <c r="F1796" s="3" t="s">
        <v>1699</v>
      </c>
      <c r="G1796" s="3" t="s">
        <v>2349</v>
      </c>
      <c r="H1796" s="3" t="s">
        <v>2486</v>
      </c>
      <c r="I1796" s="3" t="s">
        <v>2496</v>
      </c>
      <c r="J1796" s="3">
        <v>31.5</v>
      </c>
      <c r="K1796" s="3">
        <v>6000</v>
      </c>
      <c r="L1796" s="3" t="s">
        <v>25</v>
      </c>
      <c r="M1796" s="3">
        <v>1</v>
      </c>
      <c r="N1796" s="28">
        <v>6</v>
      </c>
      <c r="O1796" s="28">
        <v>189</v>
      </c>
      <c r="P1796" s="12">
        <v>0</v>
      </c>
      <c r="Q1796" s="46">
        <f t="shared" si="318"/>
        <v>0</v>
      </c>
      <c r="R1796" s="14"/>
      <c r="S1796" s="3">
        <f t="shared" si="319"/>
        <v>6</v>
      </c>
      <c r="T1796" s="30" t="s">
        <v>2502</v>
      </c>
      <c r="U1796" s="29">
        <f t="shared" si="310"/>
        <v>189</v>
      </c>
      <c r="V1796" s="29">
        <f t="shared" si="311"/>
        <v>0</v>
      </c>
      <c r="W1796" s="5"/>
      <c r="X1796" s="3">
        <v>0.3</v>
      </c>
      <c r="Y1796" s="3">
        <f t="shared" si="316"/>
        <v>5.7</v>
      </c>
      <c r="Z1796" s="3">
        <f t="shared" si="312"/>
        <v>9.4499999999999993</v>
      </c>
      <c r="AA1796">
        <v>300</v>
      </c>
      <c r="AB1796" s="1">
        <f t="shared" si="317"/>
        <v>0.3</v>
      </c>
    </row>
    <row r="1797" spans="1:28" customFormat="1" ht="43.2" x14ac:dyDescent="0.3">
      <c r="A1797" s="3">
        <f t="shared" si="313"/>
        <v>1780</v>
      </c>
      <c r="B1797" s="4" t="s">
        <v>1573</v>
      </c>
      <c r="C1797" s="3">
        <v>5</v>
      </c>
      <c r="D1797" s="3" t="s">
        <v>1572</v>
      </c>
      <c r="E1797" s="4" t="s">
        <v>1707</v>
      </c>
      <c r="F1797" s="3" t="s">
        <v>1699</v>
      </c>
      <c r="G1797" s="3" t="s">
        <v>2349</v>
      </c>
      <c r="H1797" s="3" t="s">
        <v>2486</v>
      </c>
      <c r="I1797" s="3" t="s">
        <v>2496</v>
      </c>
      <c r="J1797" s="3">
        <v>31.5</v>
      </c>
      <c r="K1797" s="3">
        <v>6000</v>
      </c>
      <c r="L1797" s="3" t="s">
        <v>25</v>
      </c>
      <c r="M1797" s="3">
        <v>1</v>
      </c>
      <c r="N1797" s="28">
        <v>6</v>
      </c>
      <c r="O1797" s="28">
        <v>189</v>
      </c>
      <c r="P1797" s="12">
        <v>0</v>
      </c>
      <c r="Q1797" s="46">
        <f t="shared" si="318"/>
        <v>0</v>
      </c>
      <c r="R1797" s="14"/>
      <c r="S1797" s="3">
        <f t="shared" si="319"/>
        <v>6</v>
      </c>
      <c r="T1797" s="30" t="s">
        <v>2502</v>
      </c>
      <c r="U1797" s="29">
        <f t="shared" si="310"/>
        <v>189</v>
      </c>
      <c r="V1797" s="29">
        <f t="shared" si="311"/>
        <v>0</v>
      </c>
      <c r="W1797" s="5"/>
      <c r="X1797" s="3">
        <v>0.3</v>
      </c>
      <c r="Y1797" s="3">
        <f t="shared" si="316"/>
        <v>5.7</v>
      </c>
      <c r="Z1797" s="3">
        <f t="shared" si="312"/>
        <v>9.4499999999999993</v>
      </c>
      <c r="AA1797">
        <v>300</v>
      </c>
      <c r="AB1797" s="1">
        <f t="shared" si="317"/>
        <v>0.3</v>
      </c>
    </row>
    <row r="1798" spans="1:28" customFormat="1" ht="43.2" x14ac:dyDescent="0.3">
      <c r="A1798" s="3">
        <f t="shared" si="313"/>
        <v>1781</v>
      </c>
      <c r="B1798" s="4" t="s">
        <v>1573</v>
      </c>
      <c r="C1798" s="3">
        <v>5</v>
      </c>
      <c r="D1798" s="3" t="s">
        <v>1572</v>
      </c>
      <c r="E1798" s="4" t="s">
        <v>1708</v>
      </c>
      <c r="F1798" s="3" t="s">
        <v>1699</v>
      </c>
      <c r="G1798" s="3" t="s">
        <v>2349</v>
      </c>
      <c r="H1798" s="3" t="s">
        <v>2486</v>
      </c>
      <c r="I1798" s="3" t="s">
        <v>2496</v>
      </c>
      <c r="J1798" s="3">
        <v>31.5</v>
      </c>
      <c r="K1798" s="3">
        <v>6000</v>
      </c>
      <c r="L1798" s="3" t="s">
        <v>25</v>
      </c>
      <c r="M1798" s="3">
        <v>1</v>
      </c>
      <c r="N1798" s="28">
        <v>6</v>
      </c>
      <c r="O1798" s="28">
        <v>189</v>
      </c>
      <c r="P1798" s="12">
        <v>0</v>
      </c>
      <c r="Q1798" s="46">
        <f t="shared" si="318"/>
        <v>0</v>
      </c>
      <c r="R1798" s="14"/>
      <c r="S1798" s="3">
        <f t="shared" si="319"/>
        <v>6</v>
      </c>
      <c r="T1798" s="30" t="s">
        <v>2502</v>
      </c>
      <c r="U1798" s="29">
        <f t="shared" si="310"/>
        <v>189</v>
      </c>
      <c r="V1798" s="29">
        <f t="shared" si="311"/>
        <v>0</v>
      </c>
      <c r="W1798" s="5"/>
      <c r="X1798" s="3">
        <v>0.3</v>
      </c>
      <c r="Y1798" s="3">
        <f t="shared" si="316"/>
        <v>5.7</v>
      </c>
      <c r="Z1798" s="3">
        <f t="shared" si="312"/>
        <v>9.4499999999999993</v>
      </c>
      <c r="AA1798">
        <v>300</v>
      </c>
      <c r="AB1798" s="1">
        <f t="shared" si="317"/>
        <v>0.3</v>
      </c>
    </row>
    <row r="1799" spans="1:28" customFormat="1" ht="43.2" x14ac:dyDescent="0.3">
      <c r="A1799" s="3">
        <f t="shared" si="313"/>
        <v>1782</v>
      </c>
      <c r="B1799" s="4" t="s">
        <v>1573</v>
      </c>
      <c r="C1799" s="3">
        <v>5</v>
      </c>
      <c r="D1799" s="3" t="s">
        <v>1572</v>
      </c>
      <c r="E1799" s="4" t="s">
        <v>1709</v>
      </c>
      <c r="F1799" s="3" t="s">
        <v>1699</v>
      </c>
      <c r="G1799" s="3" t="s">
        <v>2349</v>
      </c>
      <c r="H1799" s="3" t="s">
        <v>2486</v>
      </c>
      <c r="I1799" s="3" t="s">
        <v>2496</v>
      </c>
      <c r="J1799" s="3">
        <v>31.5</v>
      </c>
      <c r="K1799" s="3">
        <v>6000</v>
      </c>
      <c r="L1799" s="3" t="s">
        <v>25</v>
      </c>
      <c r="M1799" s="3">
        <v>1</v>
      </c>
      <c r="N1799" s="28">
        <v>6</v>
      </c>
      <c r="O1799" s="28">
        <v>189</v>
      </c>
      <c r="P1799" s="12">
        <v>0</v>
      </c>
      <c r="Q1799" s="46">
        <f t="shared" si="318"/>
        <v>0</v>
      </c>
      <c r="R1799" s="14"/>
      <c r="S1799" s="3">
        <f t="shared" si="319"/>
        <v>6</v>
      </c>
      <c r="T1799" s="30" t="s">
        <v>2502</v>
      </c>
      <c r="U1799" s="29">
        <f t="shared" si="310"/>
        <v>189</v>
      </c>
      <c r="V1799" s="29">
        <f t="shared" si="311"/>
        <v>0</v>
      </c>
      <c r="W1799" s="5"/>
      <c r="X1799" s="3">
        <v>0.3</v>
      </c>
      <c r="Y1799" s="3">
        <f t="shared" si="316"/>
        <v>5.7</v>
      </c>
      <c r="Z1799" s="3">
        <f t="shared" si="312"/>
        <v>9.4499999999999993</v>
      </c>
      <c r="AA1799">
        <v>300</v>
      </c>
      <c r="AB1799" s="1">
        <f t="shared" si="317"/>
        <v>0.3</v>
      </c>
    </row>
    <row r="1800" spans="1:28" customFormat="1" ht="43.2" x14ac:dyDescent="0.3">
      <c r="A1800" s="3">
        <f t="shared" si="313"/>
        <v>1783</v>
      </c>
      <c r="B1800" s="4" t="s">
        <v>1573</v>
      </c>
      <c r="C1800" s="3">
        <v>5</v>
      </c>
      <c r="D1800" s="3" t="s">
        <v>1572</v>
      </c>
      <c r="E1800" s="4" t="s">
        <v>1710</v>
      </c>
      <c r="F1800" s="3" t="s">
        <v>1699</v>
      </c>
      <c r="G1800" s="3" t="s">
        <v>2349</v>
      </c>
      <c r="H1800" s="3" t="s">
        <v>2486</v>
      </c>
      <c r="I1800" s="3" t="s">
        <v>2496</v>
      </c>
      <c r="J1800" s="3">
        <v>31.5</v>
      </c>
      <c r="K1800" s="3">
        <v>6000</v>
      </c>
      <c r="L1800" s="3" t="s">
        <v>25</v>
      </c>
      <c r="M1800" s="3">
        <v>1</v>
      </c>
      <c r="N1800" s="28">
        <v>6</v>
      </c>
      <c r="O1800" s="28">
        <v>189</v>
      </c>
      <c r="P1800" s="12">
        <v>0</v>
      </c>
      <c r="Q1800" s="46">
        <f t="shared" si="318"/>
        <v>0</v>
      </c>
      <c r="R1800" s="14"/>
      <c r="S1800" s="3">
        <f t="shared" si="319"/>
        <v>6</v>
      </c>
      <c r="T1800" s="30" t="s">
        <v>2502</v>
      </c>
      <c r="U1800" s="29">
        <f t="shared" si="310"/>
        <v>189</v>
      </c>
      <c r="V1800" s="29">
        <f t="shared" si="311"/>
        <v>0</v>
      </c>
      <c r="W1800" s="5"/>
      <c r="X1800" s="3">
        <v>0.3</v>
      </c>
      <c r="Y1800" s="3">
        <f t="shared" si="316"/>
        <v>5.7</v>
      </c>
      <c r="Z1800" s="3">
        <f t="shared" si="312"/>
        <v>9.4499999999999993</v>
      </c>
      <c r="AA1800">
        <v>300</v>
      </c>
      <c r="AB1800" s="1">
        <f t="shared" si="317"/>
        <v>0.3</v>
      </c>
    </row>
    <row r="1801" spans="1:28" customFormat="1" ht="43.2" x14ac:dyDescent="0.3">
      <c r="A1801" s="3">
        <f t="shared" si="313"/>
        <v>1784</v>
      </c>
      <c r="B1801" s="4" t="s">
        <v>1573</v>
      </c>
      <c r="C1801" s="3">
        <v>5</v>
      </c>
      <c r="D1801" s="3" t="s">
        <v>1572</v>
      </c>
      <c r="E1801" s="4" t="s">
        <v>1711</v>
      </c>
      <c r="F1801" s="3" t="s">
        <v>1699</v>
      </c>
      <c r="G1801" s="3" t="s">
        <v>2349</v>
      </c>
      <c r="H1801" s="3" t="s">
        <v>2486</v>
      </c>
      <c r="I1801" s="3" t="s">
        <v>2496</v>
      </c>
      <c r="J1801" s="3">
        <v>31.5</v>
      </c>
      <c r="K1801" s="3">
        <v>6000</v>
      </c>
      <c r="L1801" s="3" t="s">
        <v>25</v>
      </c>
      <c r="M1801" s="3">
        <v>1</v>
      </c>
      <c r="N1801" s="28">
        <v>6</v>
      </c>
      <c r="O1801" s="28">
        <v>189</v>
      </c>
      <c r="P1801" s="12">
        <v>0</v>
      </c>
      <c r="Q1801" s="46">
        <f t="shared" si="318"/>
        <v>0</v>
      </c>
      <c r="R1801" s="14"/>
      <c r="S1801" s="3">
        <f t="shared" si="319"/>
        <v>6</v>
      </c>
      <c r="T1801" s="30" t="s">
        <v>2502</v>
      </c>
      <c r="U1801" s="29">
        <f t="shared" si="310"/>
        <v>189</v>
      </c>
      <c r="V1801" s="29">
        <f t="shared" si="311"/>
        <v>0</v>
      </c>
      <c r="W1801" s="5"/>
      <c r="X1801" s="3">
        <v>0.3</v>
      </c>
      <c r="Y1801" s="3">
        <f t="shared" si="316"/>
        <v>5.7</v>
      </c>
      <c r="Z1801" s="3">
        <f t="shared" si="312"/>
        <v>9.4499999999999993</v>
      </c>
      <c r="AA1801">
        <v>300</v>
      </c>
      <c r="AB1801" s="1">
        <f t="shared" si="317"/>
        <v>0.3</v>
      </c>
    </row>
    <row r="1802" spans="1:28" customFormat="1" ht="43.2" x14ac:dyDescent="0.3">
      <c r="A1802" s="3">
        <f t="shared" si="313"/>
        <v>1785</v>
      </c>
      <c r="B1802" s="4" t="s">
        <v>1573</v>
      </c>
      <c r="C1802" s="3">
        <v>5</v>
      </c>
      <c r="D1802" s="3" t="s">
        <v>1572</v>
      </c>
      <c r="E1802" s="4" t="s">
        <v>1712</v>
      </c>
      <c r="F1802" s="3" t="s">
        <v>1699</v>
      </c>
      <c r="G1802" s="3" t="s">
        <v>2349</v>
      </c>
      <c r="H1802" s="3" t="s">
        <v>2486</v>
      </c>
      <c r="I1802" s="3" t="s">
        <v>2496</v>
      </c>
      <c r="J1802" s="3">
        <v>31.5</v>
      </c>
      <c r="K1802" s="3">
        <v>6000</v>
      </c>
      <c r="L1802" s="3" t="s">
        <v>25</v>
      </c>
      <c r="M1802" s="3">
        <v>1</v>
      </c>
      <c r="N1802" s="28">
        <v>6</v>
      </c>
      <c r="O1802" s="28">
        <v>189</v>
      </c>
      <c r="P1802" s="12">
        <v>0</v>
      </c>
      <c r="Q1802" s="46">
        <f t="shared" si="318"/>
        <v>0</v>
      </c>
      <c r="R1802" s="14"/>
      <c r="S1802" s="3">
        <f t="shared" si="319"/>
        <v>6</v>
      </c>
      <c r="T1802" s="30" t="s">
        <v>2502</v>
      </c>
      <c r="U1802" s="29">
        <f t="shared" si="310"/>
        <v>189</v>
      </c>
      <c r="V1802" s="29">
        <f t="shared" si="311"/>
        <v>0</v>
      </c>
      <c r="W1802" s="5"/>
      <c r="X1802" s="3">
        <v>0.3</v>
      </c>
      <c r="Y1802" s="3">
        <f t="shared" si="316"/>
        <v>5.7</v>
      </c>
      <c r="Z1802" s="3">
        <f t="shared" si="312"/>
        <v>9.4499999999999993</v>
      </c>
      <c r="AA1802">
        <v>300</v>
      </c>
      <c r="AB1802" s="1">
        <f t="shared" si="317"/>
        <v>0.3</v>
      </c>
    </row>
    <row r="1803" spans="1:28" customFormat="1" ht="43.2" x14ac:dyDescent="0.3">
      <c r="A1803" s="3">
        <f t="shared" si="313"/>
        <v>1786</v>
      </c>
      <c r="B1803" s="4" t="s">
        <v>1573</v>
      </c>
      <c r="C1803" s="3">
        <v>5</v>
      </c>
      <c r="D1803" s="3" t="s">
        <v>1572</v>
      </c>
      <c r="E1803" s="4" t="s">
        <v>1713</v>
      </c>
      <c r="F1803" s="3" t="s">
        <v>1699</v>
      </c>
      <c r="G1803" s="3" t="s">
        <v>2349</v>
      </c>
      <c r="H1803" s="3" t="s">
        <v>2486</v>
      </c>
      <c r="I1803" s="3" t="s">
        <v>2496</v>
      </c>
      <c r="J1803" s="3">
        <v>31.5</v>
      </c>
      <c r="K1803" s="3">
        <v>6000</v>
      </c>
      <c r="L1803" s="3" t="s">
        <v>25</v>
      </c>
      <c r="M1803" s="3">
        <v>1</v>
      </c>
      <c r="N1803" s="28">
        <v>6</v>
      </c>
      <c r="O1803" s="28">
        <v>189</v>
      </c>
      <c r="P1803" s="12">
        <v>0</v>
      </c>
      <c r="Q1803" s="46">
        <f t="shared" si="318"/>
        <v>0</v>
      </c>
      <c r="R1803" s="14"/>
      <c r="S1803" s="3">
        <f t="shared" si="319"/>
        <v>6</v>
      </c>
      <c r="T1803" s="30" t="s">
        <v>2502</v>
      </c>
      <c r="U1803" s="29">
        <f t="shared" si="310"/>
        <v>189</v>
      </c>
      <c r="V1803" s="29">
        <f t="shared" si="311"/>
        <v>0</v>
      </c>
      <c r="W1803" s="5"/>
      <c r="X1803" s="3">
        <v>0.3</v>
      </c>
      <c r="Y1803" s="3">
        <f t="shared" si="316"/>
        <v>5.7</v>
      </c>
      <c r="Z1803" s="3">
        <f t="shared" si="312"/>
        <v>9.4499999999999993</v>
      </c>
      <c r="AA1803">
        <v>300</v>
      </c>
      <c r="AB1803" s="1">
        <f t="shared" si="317"/>
        <v>0.3</v>
      </c>
    </row>
    <row r="1804" spans="1:28" customFormat="1" ht="43.2" x14ac:dyDescent="0.3">
      <c r="A1804" s="3">
        <f t="shared" si="313"/>
        <v>1787</v>
      </c>
      <c r="B1804" s="4" t="s">
        <v>1573</v>
      </c>
      <c r="C1804" s="3">
        <v>5</v>
      </c>
      <c r="D1804" s="3" t="s">
        <v>1572</v>
      </c>
      <c r="E1804" s="4" t="s">
        <v>1714</v>
      </c>
      <c r="F1804" s="3" t="s">
        <v>1699</v>
      </c>
      <c r="G1804" s="3" t="s">
        <v>2349</v>
      </c>
      <c r="H1804" s="3" t="s">
        <v>2486</v>
      </c>
      <c r="I1804" s="3" t="s">
        <v>2496</v>
      </c>
      <c r="J1804" s="3">
        <v>31.5</v>
      </c>
      <c r="K1804" s="3">
        <v>6000</v>
      </c>
      <c r="L1804" s="3" t="s">
        <v>25</v>
      </c>
      <c r="M1804" s="3">
        <v>1</v>
      </c>
      <c r="N1804" s="28">
        <v>6</v>
      </c>
      <c r="O1804" s="28">
        <v>189</v>
      </c>
      <c r="P1804" s="12">
        <v>0</v>
      </c>
      <c r="Q1804" s="46">
        <f t="shared" si="318"/>
        <v>0</v>
      </c>
      <c r="R1804" s="14"/>
      <c r="S1804" s="3">
        <f t="shared" si="319"/>
        <v>6</v>
      </c>
      <c r="T1804" s="30" t="s">
        <v>2502</v>
      </c>
      <c r="U1804" s="29">
        <f t="shared" si="310"/>
        <v>189</v>
      </c>
      <c r="V1804" s="29">
        <f t="shared" si="311"/>
        <v>0</v>
      </c>
      <c r="W1804" s="5"/>
      <c r="X1804" s="3">
        <v>0.3</v>
      </c>
      <c r="Y1804" s="3">
        <f t="shared" si="316"/>
        <v>5.7</v>
      </c>
      <c r="Z1804" s="3">
        <f t="shared" si="312"/>
        <v>9.4499999999999993</v>
      </c>
      <c r="AA1804">
        <v>300</v>
      </c>
      <c r="AB1804" s="1">
        <f t="shared" si="317"/>
        <v>0.3</v>
      </c>
    </row>
    <row r="1805" spans="1:28" customFormat="1" ht="43.2" x14ac:dyDescent="0.3">
      <c r="A1805" s="3">
        <f t="shared" si="313"/>
        <v>1788</v>
      </c>
      <c r="B1805" s="4" t="s">
        <v>1573</v>
      </c>
      <c r="C1805" s="3">
        <v>5</v>
      </c>
      <c r="D1805" s="3" t="s">
        <v>1572</v>
      </c>
      <c r="E1805" s="4" t="s">
        <v>1715</v>
      </c>
      <c r="F1805" s="3" t="s">
        <v>1699</v>
      </c>
      <c r="G1805" s="3" t="s">
        <v>2349</v>
      </c>
      <c r="H1805" s="3" t="s">
        <v>2486</v>
      </c>
      <c r="I1805" s="3" t="s">
        <v>2496</v>
      </c>
      <c r="J1805" s="3">
        <v>31.5</v>
      </c>
      <c r="K1805" s="3">
        <v>6000</v>
      </c>
      <c r="L1805" s="3" t="s">
        <v>25</v>
      </c>
      <c r="M1805" s="3">
        <v>1</v>
      </c>
      <c r="N1805" s="28">
        <v>6</v>
      </c>
      <c r="O1805" s="28">
        <v>189</v>
      </c>
      <c r="P1805" s="12">
        <v>0</v>
      </c>
      <c r="Q1805" s="46">
        <f t="shared" si="318"/>
        <v>0</v>
      </c>
      <c r="R1805" s="14"/>
      <c r="S1805" s="3">
        <f t="shared" si="319"/>
        <v>6</v>
      </c>
      <c r="T1805" s="30" t="s">
        <v>2502</v>
      </c>
      <c r="U1805" s="29">
        <f t="shared" si="310"/>
        <v>189</v>
      </c>
      <c r="V1805" s="29">
        <f t="shared" si="311"/>
        <v>0</v>
      </c>
      <c r="W1805" s="5"/>
      <c r="X1805" s="3">
        <v>0.3</v>
      </c>
      <c r="Y1805" s="3">
        <f t="shared" si="316"/>
        <v>5.7</v>
      </c>
      <c r="Z1805" s="3">
        <f t="shared" si="312"/>
        <v>9.4499999999999993</v>
      </c>
      <c r="AA1805">
        <v>300</v>
      </c>
      <c r="AB1805" s="1">
        <f t="shared" si="317"/>
        <v>0.3</v>
      </c>
    </row>
    <row r="1806" spans="1:28" customFormat="1" ht="43.2" x14ac:dyDescent="0.3">
      <c r="A1806" s="3">
        <f t="shared" si="313"/>
        <v>1789</v>
      </c>
      <c r="B1806" s="4" t="s">
        <v>1573</v>
      </c>
      <c r="C1806" s="3">
        <v>5</v>
      </c>
      <c r="D1806" s="3" t="s">
        <v>1572</v>
      </c>
      <c r="E1806" s="4" t="s">
        <v>1716</v>
      </c>
      <c r="F1806" s="3" t="s">
        <v>1699</v>
      </c>
      <c r="G1806" s="3" t="s">
        <v>2349</v>
      </c>
      <c r="H1806" s="3" t="s">
        <v>2486</v>
      </c>
      <c r="I1806" s="3" t="s">
        <v>2496</v>
      </c>
      <c r="J1806" s="3">
        <v>31.5</v>
      </c>
      <c r="K1806" s="3">
        <v>6000</v>
      </c>
      <c r="L1806" s="3" t="s">
        <v>25</v>
      </c>
      <c r="M1806" s="3">
        <v>1</v>
      </c>
      <c r="N1806" s="28">
        <v>6</v>
      </c>
      <c r="O1806" s="28">
        <v>189</v>
      </c>
      <c r="P1806" s="12">
        <v>0</v>
      </c>
      <c r="Q1806" s="46">
        <f t="shared" si="318"/>
        <v>0</v>
      </c>
      <c r="R1806" s="14"/>
      <c r="S1806" s="3">
        <f t="shared" si="319"/>
        <v>6</v>
      </c>
      <c r="T1806" s="30" t="s">
        <v>2502</v>
      </c>
      <c r="U1806" s="29">
        <f t="shared" ref="U1806:U1869" si="320">S1806*J1806</f>
        <v>189</v>
      </c>
      <c r="V1806" s="29">
        <f t="shared" ref="V1806:V1869" si="321">Q1806*J1806</f>
        <v>0</v>
      </c>
      <c r="W1806" s="5"/>
      <c r="X1806" s="3">
        <v>0.3</v>
      </c>
      <c r="Y1806" s="3">
        <f t="shared" si="316"/>
        <v>5.7</v>
      </c>
      <c r="Z1806" s="3">
        <f t="shared" si="312"/>
        <v>9.4499999999999993</v>
      </c>
      <c r="AA1806">
        <v>300</v>
      </c>
      <c r="AB1806" s="1">
        <f t="shared" si="317"/>
        <v>0.3</v>
      </c>
    </row>
    <row r="1807" spans="1:28" customFormat="1" ht="43.2" x14ac:dyDescent="0.3">
      <c r="A1807" s="3">
        <f t="shared" si="313"/>
        <v>1790</v>
      </c>
      <c r="B1807" s="4" t="s">
        <v>1573</v>
      </c>
      <c r="C1807" s="3">
        <v>5</v>
      </c>
      <c r="D1807" s="3" t="s">
        <v>1572</v>
      </c>
      <c r="E1807" s="4" t="s">
        <v>1717</v>
      </c>
      <c r="F1807" s="3" t="s">
        <v>1699</v>
      </c>
      <c r="G1807" s="3" t="s">
        <v>2349</v>
      </c>
      <c r="H1807" s="3" t="s">
        <v>2486</v>
      </c>
      <c r="I1807" s="3" t="s">
        <v>2496</v>
      </c>
      <c r="J1807" s="3">
        <v>31.5</v>
      </c>
      <c r="K1807" s="3">
        <v>6000</v>
      </c>
      <c r="L1807" s="3" t="s">
        <v>25</v>
      </c>
      <c r="M1807" s="3">
        <v>1</v>
      </c>
      <c r="N1807" s="28">
        <v>6</v>
      </c>
      <c r="O1807" s="28">
        <v>189</v>
      </c>
      <c r="P1807" s="12">
        <v>0</v>
      </c>
      <c r="Q1807" s="46">
        <f t="shared" si="318"/>
        <v>0</v>
      </c>
      <c r="R1807" s="14"/>
      <c r="S1807" s="3">
        <f t="shared" si="319"/>
        <v>6</v>
      </c>
      <c r="T1807" s="30" t="s">
        <v>2502</v>
      </c>
      <c r="U1807" s="29">
        <f t="shared" si="320"/>
        <v>189</v>
      </c>
      <c r="V1807" s="29">
        <f t="shared" si="321"/>
        <v>0</v>
      </c>
      <c r="W1807" s="5"/>
      <c r="X1807" s="3">
        <v>0.3</v>
      </c>
      <c r="Y1807" s="3">
        <f t="shared" si="316"/>
        <v>5.7</v>
      </c>
      <c r="Z1807" s="3">
        <f t="shared" si="312"/>
        <v>9.4499999999999993</v>
      </c>
      <c r="AA1807">
        <v>300</v>
      </c>
      <c r="AB1807" s="1">
        <f t="shared" si="317"/>
        <v>0.3</v>
      </c>
    </row>
    <row r="1808" spans="1:28" customFormat="1" ht="43.2" x14ac:dyDescent="0.3">
      <c r="A1808" s="3">
        <f t="shared" si="313"/>
        <v>1791</v>
      </c>
      <c r="B1808" s="4" t="s">
        <v>1573</v>
      </c>
      <c r="C1808" s="3">
        <v>5</v>
      </c>
      <c r="D1808" s="3" t="s">
        <v>1572</v>
      </c>
      <c r="E1808" s="4" t="s">
        <v>1718</v>
      </c>
      <c r="F1808" s="3" t="s">
        <v>1699</v>
      </c>
      <c r="G1808" s="3" t="s">
        <v>2349</v>
      </c>
      <c r="H1808" s="3" t="s">
        <v>2486</v>
      </c>
      <c r="I1808" s="3" t="s">
        <v>2496</v>
      </c>
      <c r="J1808" s="3">
        <v>31.5</v>
      </c>
      <c r="K1808" s="3">
        <v>6000</v>
      </c>
      <c r="L1808" s="3" t="s">
        <v>25</v>
      </c>
      <c r="M1808" s="3">
        <v>1</v>
      </c>
      <c r="N1808" s="28">
        <v>6</v>
      </c>
      <c r="O1808" s="28">
        <v>189</v>
      </c>
      <c r="P1808" s="12">
        <v>0</v>
      </c>
      <c r="Q1808" s="46">
        <f t="shared" si="318"/>
        <v>0</v>
      </c>
      <c r="R1808" s="14"/>
      <c r="S1808" s="3">
        <f t="shared" si="319"/>
        <v>6</v>
      </c>
      <c r="T1808" s="30" t="s">
        <v>2502</v>
      </c>
      <c r="U1808" s="29">
        <f t="shared" si="320"/>
        <v>189</v>
      </c>
      <c r="V1808" s="29">
        <f t="shared" si="321"/>
        <v>0</v>
      </c>
      <c r="W1808" s="5"/>
      <c r="X1808" s="3">
        <v>0.3</v>
      </c>
      <c r="Y1808" s="3">
        <f t="shared" si="316"/>
        <v>5.7</v>
      </c>
      <c r="Z1808" s="3">
        <f t="shared" si="312"/>
        <v>9.4499999999999993</v>
      </c>
      <c r="AA1808">
        <v>300</v>
      </c>
      <c r="AB1808" s="1">
        <f t="shared" si="317"/>
        <v>0.3</v>
      </c>
    </row>
    <row r="1809" spans="1:28" customFormat="1" ht="43.2" x14ac:dyDescent="0.3">
      <c r="A1809" s="3">
        <f t="shared" si="313"/>
        <v>1792</v>
      </c>
      <c r="B1809" s="4" t="s">
        <v>1573</v>
      </c>
      <c r="C1809" s="3">
        <v>5</v>
      </c>
      <c r="D1809" s="3" t="s">
        <v>1572</v>
      </c>
      <c r="E1809" s="4" t="s">
        <v>1719</v>
      </c>
      <c r="F1809" s="3" t="s">
        <v>1699</v>
      </c>
      <c r="G1809" s="3" t="s">
        <v>2349</v>
      </c>
      <c r="H1809" s="3" t="s">
        <v>2486</v>
      </c>
      <c r="I1809" s="3" t="s">
        <v>2496</v>
      </c>
      <c r="J1809" s="3">
        <v>31.5</v>
      </c>
      <c r="K1809" s="3">
        <v>6000</v>
      </c>
      <c r="L1809" s="3" t="s">
        <v>25</v>
      </c>
      <c r="M1809" s="3">
        <v>1</v>
      </c>
      <c r="N1809" s="28">
        <v>6</v>
      </c>
      <c r="O1809" s="28">
        <v>189</v>
      </c>
      <c r="P1809" s="12">
        <v>0</v>
      </c>
      <c r="Q1809" s="46">
        <f t="shared" si="318"/>
        <v>0</v>
      </c>
      <c r="R1809" s="14"/>
      <c r="S1809" s="3">
        <f t="shared" si="319"/>
        <v>6</v>
      </c>
      <c r="T1809" s="30" t="s">
        <v>2502</v>
      </c>
      <c r="U1809" s="29">
        <f t="shared" si="320"/>
        <v>189</v>
      </c>
      <c r="V1809" s="29">
        <f t="shared" si="321"/>
        <v>0</v>
      </c>
      <c r="W1809" s="5"/>
      <c r="X1809" s="3">
        <v>0.3</v>
      </c>
      <c r="Y1809" s="3">
        <f t="shared" si="316"/>
        <v>5.7</v>
      </c>
      <c r="Z1809" s="3">
        <f t="shared" si="312"/>
        <v>9.4499999999999993</v>
      </c>
      <c r="AA1809">
        <v>300</v>
      </c>
      <c r="AB1809" s="1">
        <f t="shared" si="317"/>
        <v>0.3</v>
      </c>
    </row>
    <row r="1810" spans="1:28" customFormat="1" ht="43.2" x14ac:dyDescent="0.3">
      <c r="A1810" s="3">
        <f t="shared" si="313"/>
        <v>1793</v>
      </c>
      <c r="B1810" s="4" t="s">
        <v>1573</v>
      </c>
      <c r="C1810" s="3">
        <v>5</v>
      </c>
      <c r="D1810" s="3" t="s">
        <v>1572</v>
      </c>
      <c r="E1810" s="4" t="s">
        <v>1720</v>
      </c>
      <c r="F1810" s="3" t="s">
        <v>1699</v>
      </c>
      <c r="G1810" s="3" t="s">
        <v>2349</v>
      </c>
      <c r="H1810" s="3" t="s">
        <v>2486</v>
      </c>
      <c r="I1810" s="3" t="s">
        <v>2496</v>
      </c>
      <c r="J1810" s="3">
        <v>31.5</v>
      </c>
      <c r="K1810" s="3">
        <v>6000</v>
      </c>
      <c r="L1810" s="3" t="s">
        <v>25</v>
      </c>
      <c r="M1810" s="3">
        <v>1</v>
      </c>
      <c r="N1810" s="28">
        <v>6</v>
      </c>
      <c r="O1810" s="28">
        <v>189</v>
      </c>
      <c r="P1810" s="12">
        <v>0</v>
      </c>
      <c r="Q1810" s="46">
        <f t="shared" si="318"/>
        <v>0</v>
      </c>
      <c r="R1810" s="14"/>
      <c r="S1810" s="3">
        <f t="shared" si="319"/>
        <v>6</v>
      </c>
      <c r="T1810" s="30" t="s">
        <v>2502</v>
      </c>
      <c r="U1810" s="29">
        <f t="shared" si="320"/>
        <v>189</v>
      </c>
      <c r="V1810" s="29">
        <f t="shared" si="321"/>
        <v>0</v>
      </c>
      <c r="W1810" s="5"/>
      <c r="X1810" s="3">
        <v>0.3</v>
      </c>
      <c r="Y1810" s="3">
        <f t="shared" si="316"/>
        <v>5.7</v>
      </c>
      <c r="Z1810" s="3">
        <f t="shared" si="312"/>
        <v>9.4499999999999993</v>
      </c>
      <c r="AA1810">
        <v>300</v>
      </c>
      <c r="AB1810" s="1">
        <f t="shared" si="317"/>
        <v>0.3</v>
      </c>
    </row>
    <row r="1811" spans="1:28" customFormat="1" ht="43.2" x14ac:dyDescent="0.3">
      <c r="A1811" s="3">
        <f t="shared" si="313"/>
        <v>1794</v>
      </c>
      <c r="B1811" s="4" t="s">
        <v>1573</v>
      </c>
      <c r="C1811" s="3">
        <v>5</v>
      </c>
      <c r="D1811" s="3" t="s">
        <v>1572</v>
      </c>
      <c r="E1811" s="4" t="s">
        <v>1721</v>
      </c>
      <c r="F1811" s="3" t="s">
        <v>1699</v>
      </c>
      <c r="G1811" s="3" t="s">
        <v>2349</v>
      </c>
      <c r="H1811" s="3" t="s">
        <v>2486</v>
      </c>
      <c r="I1811" s="3" t="s">
        <v>2496</v>
      </c>
      <c r="J1811" s="3">
        <v>31.5</v>
      </c>
      <c r="K1811" s="3">
        <v>6000</v>
      </c>
      <c r="L1811" s="3" t="s">
        <v>25</v>
      </c>
      <c r="M1811" s="3">
        <v>1</v>
      </c>
      <c r="N1811" s="28">
        <v>6</v>
      </c>
      <c r="O1811" s="28">
        <v>189</v>
      </c>
      <c r="P1811" s="12">
        <v>0</v>
      </c>
      <c r="Q1811" s="46">
        <f t="shared" si="318"/>
        <v>0</v>
      </c>
      <c r="R1811" s="14"/>
      <c r="S1811" s="3">
        <f t="shared" si="319"/>
        <v>6</v>
      </c>
      <c r="T1811" s="30" t="s">
        <v>2502</v>
      </c>
      <c r="U1811" s="29">
        <f t="shared" si="320"/>
        <v>189</v>
      </c>
      <c r="V1811" s="29">
        <f t="shared" si="321"/>
        <v>0</v>
      </c>
      <c r="W1811" s="5"/>
      <c r="X1811" s="3">
        <v>0.3</v>
      </c>
      <c r="Y1811" s="3">
        <f t="shared" si="316"/>
        <v>5.7</v>
      </c>
      <c r="Z1811" s="3">
        <f t="shared" ref="Z1811:Z1874" si="322">X1811*J1811*M1811</f>
        <v>9.4499999999999993</v>
      </c>
      <c r="AA1811">
        <v>300</v>
      </c>
      <c r="AB1811" s="1">
        <f t="shared" si="317"/>
        <v>0.3</v>
      </c>
    </row>
    <row r="1812" spans="1:28" customFormat="1" ht="43.2" x14ac:dyDescent="0.3">
      <c r="A1812" s="3">
        <f t="shared" ref="A1812:A1875" si="323">A1811+1</f>
        <v>1795</v>
      </c>
      <c r="B1812" s="4" t="s">
        <v>1573</v>
      </c>
      <c r="C1812" s="3">
        <v>5</v>
      </c>
      <c r="D1812" s="3" t="s">
        <v>1572</v>
      </c>
      <c r="E1812" s="4" t="s">
        <v>1722</v>
      </c>
      <c r="F1812" s="3" t="s">
        <v>1699</v>
      </c>
      <c r="G1812" s="3" t="s">
        <v>2349</v>
      </c>
      <c r="H1812" s="3" t="s">
        <v>2486</v>
      </c>
      <c r="I1812" s="3" t="s">
        <v>2496</v>
      </c>
      <c r="J1812" s="3">
        <v>31.5</v>
      </c>
      <c r="K1812" s="3">
        <v>6000</v>
      </c>
      <c r="L1812" s="3" t="s">
        <v>25</v>
      </c>
      <c r="M1812" s="3">
        <v>1</v>
      </c>
      <c r="N1812" s="28">
        <v>6</v>
      </c>
      <c r="O1812" s="28">
        <v>189</v>
      </c>
      <c r="P1812" s="12">
        <v>0</v>
      </c>
      <c r="Q1812" s="46">
        <f t="shared" si="318"/>
        <v>0</v>
      </c>
      <c r="R1812" s="14"/>
      <c r="S1812" s="3">
        <f t="shared" si="319"/>
        <v>6</v>
      </c>
      <c r="T1812" s="30" t="s">
        <v>2502</v>
      </c>
      <c r="U1812" s="29">
        <f t="shared" si="320"/>
        <v>189</v>
      </c>
      <c r="V1812" s="29">
        <f t="shared" si="321"/>
        <v>0</v>
      </c>
      <c r="W1812" s="5"/>
      <c r="X1812" s="3">
        <v>0.3</v>
      </c>
      <c r="Y1812" s="3">
        <f t="shared" si="316"/>
        <v>5.7</v>
      </c>
      <c r="Z1812" s="3">
        <f t="shared" si="322"/>
        <v>9.4499999999999993</v>
      </c>
      <c r="AA1812">
        <v>300</v>
      </c>
      <c r="AB1812" s="1">
        <f t="shared" si="317"/>
        <v>0.3</v>
      </c>
    </row>
    <row r="1813" spans="1:28" customFormat="1" ht="43.2" x14ac:dyDescent="0.3">
      <c r="A1813" s="3">
        <f t="shared" si="323"/>
        <v>1796</v>
      </c>
      <c r="B1813" s="4" t="s">
        <v>1573</v>
      </c>
      <c r="C1813" s="3">
        <v>5</v>
      </c>
      <c r="D1813" s="3" t="s">
        <v>1572</v>
      </c>
      <c r="E1813" s="4" t="s">
        <v>1723</v>
      </c>
      <c r="F1813" s="3" t="s">
        <v>1699</v>
      </c>
      <c r="G1813" s="3" t="s">
        <v>2349</v>
      </c>
      <c r="H1813" s="3" t="s">
        <v>2486</v>
      </c>
      <c r="I1813" s="3" t="s">
        <v>2496</v>
      </c>
      <c r="J1813" s="3">
        <v>31.5</v>
      </c>
      <c r="K1813" s="3">
        <v>6000</v>
      </c>
      <c r="L1813" s="3" t="s">
        <v>25</v>
      </c>
      <c r="M1813" s="3">
        <v>1</v>
      </c>
      <c r="N1813" s="28">
        <v>6</v>
      </c>
      <c r="O1813" s="28">
        <v>189</v>
      </c>
      <c r="P1813" s="12">
        <v>0</v>
      </c>
      <c r="Q1813" s="46">
        <f t="shared" si="318"/>
        <v>0</v>
      </c>
      <c r="R1813" s="14"/>
      <c r="S1813" s="3">
        <f t="shared" si="319"/>
        <v>6</v>
      </c>
      <c r="T1813" s="30" t="s">
        <v>2502</v>
      </c>
      <c r="U1813" s="29">
        <f t="shared" si="320"/>
        <v>189</v>
      </c>
      <c r="V1813" s="29">
        <f t="shared" si="321"/>
        <v>0</v>
      </c>
      <c r="W1813" s="5"/>
      <c r="X1813" s="3">
        <v>0.3</v>
      </c>
      <c r="Y1813" s="3">
        <f t="shared" si="316"/>
        <v>5.7</v>
      </c>
      <c r="Z1813" s="3">
        <f t="shared" si="322"/>
        <v>9.4499999999999993</v>
      </c>
      <c r="AA1813">
        <v>300</v>
      </c>
      <c r="AB1813" s="1">
        <f t="shared" si="317"/>
        <v>0.3</v>
      </c>
    </row>
    <row r="1814" spans="1:28" customFormat="1" ht="43.2" x14ac:dyDescent="0.3">
      <c r="A1814" s="3">
        <f t="shared" si="323"/>
        <v>1797</v>
      </c>
      <c r="B1814" s="4" t="s">
        <v>1573</v>
      </c>
      <c r="C1814" s="3">
        <v>5</v>
      </c>
      <c r="D1814" s="3" t="s">
        <v>1572</v>
      </c>
      <c r="E1814" s="4" t="s">
        <v>1724</v>
      </c>
      <c r="F1814" s="3" t="s">
        <v>1699</v>
      </c>
      <c r="G1814" s="3" t="s">
        <v>2349</v>
      </c>
      <c r="H1814" s="3" t="s">
        <v>2486</v>
      </c>
      <c r="I1814" s="3" t="s">
        <v>2496</v>
      </c>
      <c r="J1814" s="3">
        <v>31.5</v>
      </c>
      <c r="K1814" s="3">
        <v>6000</v>
      </c>
      <c r="L1814" s="3" t="s">
        <v>25</v>
      </c>
      <c r="M1814" s="3">
        <v>1</v>
      </c>
      <c r="N1814" s="28">
        <v>6</v>
      </c>
      <c r="O1814" s="28">
        <v>189</v>
      </c>
      <c r="P1814" s="12">
        <v>0</v>
      </c>
      <c r="Q1814" s="46">
        <f t="shared" si="318"/>
        <v>0</v>
      </c>
      <c r="R1814" s="14"/>
      <c r="S1814" s="3">
        <f t="shared" si="319"/>
        <v>6</v>
      </c>
      <c r="T1814" s="30" t="s">
        <v>2502</v>
      </c>
      <c r="U1814" s="29">
        <f t="shared" si="320"/>
        <v>189</v>
      </c>
      <c r="V1814" s="29">
        <f t="shared" si="321"/>
        <v>0</v>
      </c>
      <c r="W1814" s="5"/>
      <c r="X1814" s="3">
        <v>0.3</v>
      </c>
      <c r="Y1814" s="3">
        <f t="shared" si="316"/>
        <v>5.7</v>
      </c>
      <c r="Z1814" s="3">
        <f t="shared" si="322"/>
        <v>9.4499999999999993</v>
      </c>
      <c r="AA1814">
        <v>300</v>
      </c>
      <c r="AB1814" s="1">
        <f t="shared" si="317"/>
        <v>0.3</v>
      </c>
    </row>
    <row r="1815" spans="1:28" customFormat="1" ht="43.2" x14ac:dyDescent="0.3">
      <c r="A1815" s="3">
        <f t="shared" si="323"/>
        <v>1798</v>
      </c>
      <c r="B1815" s="4" t="s">
        <v>1573</v>
      </c>
      <c r="C1815" s="3">
        <v>5</v>
      </c>
      <c r="D1815" s="3" t="s">
        <v>1572</v>
      </c>
      <c r="E1815" s="4" t="s">
        <v>1725</v>
      </c>
      <c r="F1815" s="3" t="s">
        <v>1699</v>
      </c>
      <c r="G1815" s="3" t="s">
        <v>2349</v>
      </c>
      <c r="H1815" s="3" t="s">
        <v>2486</v>
      </c>
      <c r="I1815" s="3" t="s">
        <v>2496</v>
      </c>
      <c r="J1815" s="3">
        <v>31.5</v>
      </c>
      <c r="K1815" s="3">
        <v>6000</v>
      </c>
      <c r="L1815" s="3" t="s">
        <v>25</v>
      </c>
      <c r="M1815" s="3">
        <v>1</v>
      </c>
      <c r="N1815" s="28">
        <v>6</v>
      </c>
      <c r="O1815" s="28">
        <v>189</v>
      </c>
      <c r="P1815" s="12">
        <v>0</v>
      </c>
      <c r="Q1815" s="46">
        <f t="shared" si="318"/>
        <v>0</v>
      </c>
      <c r="R1815" s="14"/>
      <c r="S1815" s="3">
        <f t="shared" si="319"/>
        <v>6</v>
      </c>
      <c r="T1815" s="30" t="s">
        <v>2502</v>
      </c>
      <c r="U1815" s="29">
        <f t="shared" si="320"/>
        <v>189</v>
      </c>
      <c r="V1815" s="29">
        <f t="shared" si="321"/>
        <v>0</v>
      </c>
      <c r="W1815" s="5"/>
      <c r="X1815" s="3">
        <v>0.3</v>
      </c>
      <c r="Y1815" s="3">
        <f t="shared" si="316"/>
        <v>5.7</v>
      </c>
      <c r="Z1815" s="3">
        <f t="shared" si="322"/>
        <v>9.4499999999999993</v>
      </c>
      <c r="AA1815">
        <v>300</v>
      </c>
      <c r="AB1815" s="1">
        <f t="shared" si="317"/>
        <v>0.3</v>
      </c>
    </row>
    <row r="1816" spans="1:28" customFormat="1" ht="43.2" x14ac:dyDescent="0.3">
      <c r="A1816" s="3">
        <f t="shared" si="323"/>
        <v>1799</v>
      </c>
      <c r="B1816" s="4" t="s">
        <v>1573</v>
      </c>
      <c r="C1816" s="3">
        <v>5</v>
      </c>
      <c r="D1816" s="3" t="s">
        <v>1572</v>
      </c>
      <c r="E1816" s="4" t="s">
        <v>1726</v>
      </c>
      <c r="F1816" s="3" t="s">
        <v>1699</v>
      </c>
      <c r="G1816" s="3" t="s">
        <v>2349</v>
      </c>
      <c r="H1816" s="3" t="s">
        <v>2486</v>
      </c>
      <c r="I1816" s="3" t="s">
        <v>2496</v>
      </c>
      <c r="J1816" s="3">
        <v>31.5</v>
      </c>
      <c r="K1816" s="3">
        <v>6000</v>
      </c>
      <c r="L1816" s="3" t="s">
        <v>25</v>
      </c>
      <c r="M1816" s="3">
        <v>1</v>
      </c>
      <c r="N1816" s="28">
        <v>6</v>
      </c>
      <c r="O1816" s="28">
        <v>189</v>
      </c>
      <c r="P1816" s="12">
        <v>0</v>
      </c>
      <c r="Q1816" s="46">
        <f t="shared" si="318"/>
        <v>0</v>
      </c>
      <c r="R1816" s="14"/>
      <c r="S1816" s="3">
        <f t="shared" si="319"/>
        <v>6</v>
      </c>
      <c r="T1816" s="30" t="s">
        <v>2502</v>
      </c>
      <c r="U1816" s="29">
        <f t="shared" si="320"/>
        <v>189</v>
      </c>
      <c r="V1816" s="29">
        <f t="shared" si="321"/>
        <v>0</v>
      </c>
      <c r="W1816" s="5"/>
      <c r="X1816" s="3">
        <v>0.3</v>
      </c>
      <c r="Y1816" s="3">
        <f t="shared" si="316"/>
        <v>5.7</v>
      </c>
      <c r="Z1816" s="3">
        <f t="shared" si="322"/>
        <v>9.4499999999999993</v>
      </c>
      <c r="AA1816">
        <v>300</v>
      </c>
      <c r="AB1816" s="1">
        <f t="shared" si="317"/>
        <v>0.3</v>
      </c>
    </row>
    <row r="1817" spans="1:28" customFormat="1" ht="43.2" x14ac:dyDescent="0.3">
      <c r="A1817" s="3">
        <f t="shared" si="323"/>
        <v>1800</v>
      </c>
      <c r="B1817" s="4" t="s">
        <v>1573</v>
      </c>
      <c r="C1817" s="3">
        <v>5</v>
      </c>
      <c r="D1817" s="3" t="s">
        <v>1572</v>
      </c>
      <c r="E1817" s="4" t="s">
        <v>1727</v>
      </c>
      <c r="F1817" s="3" t="s">
        <v>1699</v>
      </c>
      <c r="G1817" s="3" t="s">
        <v>2349</v>
      </c>
      <c r="H1817" s="3" t="s">
        <v>2486</v>
      </c>
      <c r="I1817" s="3" t="s">
        <v>2496</v>
      </c>
      <c r="J1817" s="3">
        <v>31.5</v>
      </c>
      <c r="K1817" s="3">
        <v>6000</v>
      </c>
      <c r="L1817" s="3" t="s">
        <v>25</v>
      </c>
      <c r="M1817" s="3">
        <v>1</v>
      </c>
      <c r="N1817" s="28">
        <v>6</v>
      </c>
      <c r="O1817" s="28">
        <v>189</v>
      </c>
      <c r="P1817" s="12">
        <v>0</v>
      </c>
      <c r="Q1817" s="46">
        <f t="shared" si="318"/>
        <v>0</v>
      </c>
      <c r="R1817" s="14"/>
      <c r="S1817" s="3">
        <f t="shared" si="319"/>
        <v>6</v>
      </c>
      <c r="T1817" s="30" t="s">
        <v>2502</v>
      </c>
      <c r="U1817" s="29">
        <f t="shared" si="320"/>
        <v>189</v>
      </c>
      <c r="V1817" s="29">
        <f t="shared" si="321"/>
        <v>0</v>
      </c>
      <c r="W1817" s="5"/>
      <c r="X1817" s="3">
        <v>0.3</v>
      </c>
      <c r="Y1817" s="3">
        <f t="shared" si="316"/>
        <v>5.7</v>
      </c>
      <c r="Z1817" s="3">
        <f t="shared" si="322"/>
        <v>9.4499999999999993</v>
      </c>
      <c r="AA1817">
        <v>300</v>
      </c>
      <c r="AB1817" s="1">
        <f t="shared" si="317"/>
        <v>0.3</v>
      </c>
    </row>
    <row r="1818" spans="1:28" customFormat="1" ht="43.2" x14ac:dyDescent="0.3">
      <c r="A1818" s="3">
        <f t="shared" si="323"/>
        <v>1801</v>
      </c>
      <c r="B1818" s="4" t="s">
        <v>1573</v>
      </c>
      <c r="C1818" s="3">
        <v>5</v>
      </c>
      <c r="D1818" s="3" t="s">
        <v>1572</v>
      </c>
      <c r="E1818" s="4" t="s">
        <v>1728</v>
      </c>
      <c r="F1818" s="3" t="s">
        <v>1699</v>
      </c>
      <c r="G1818" s="3" t="s">
        <v>2349</v>
      </c>
      <c r="H1818" s="3" t="s">
        <v>2486</v>
      </c>
      <c r="I1818" s="3" t="s">
        <v>2496</v>
      </c>
      <c r="J1818" s="3">
        <v>31.5</v>
      </c>
      <c r="K1818" s="3">
        <v>6000</v>
      </c>
      <c r="L1818" s="3" t="s">
        <v>25</v>
      </c>
      <c r="M1818" s="3">
        <v>1</v>
      </c>
      <c r="N1818" s="28">
        <v>6</v>
      </c>
      <c r="O1818" s="28">
        <v>189</v>
      </c>
      <c r="P1818" s="12">
        <v>0</v>
      </c>
      <c r="Q1818" s="46">
        <f t="shared" si="318"/>
        <v>0</v>
      </c>
      <c r="R1818" s="14"/>
      <c r="S1818" s="3">
        <f t="shared" si="319"/>
        <v>6</v>
      </c>
      <c r="T1818" s="30" t="s">
        <v>2502</v>
      </c>
      <c r="U1818" s="29">
        <f t="shared" si="320"/>
        <v>189</v>
      </c>
      <c r="V1818" s="29">
        <f t="shared" si="321"/>
        <v>0</v>
      </c>
      <c r="W1818" s="5"/>
      <c r="X1818" s="3">
        <v>0.3</v>
      </c>
      <c r="Y1818" s="3">
        <f t="shared" si="316"/>
        <v>5.7</v>
      </c>
      <c r="Z1818" s="3">
        <f t="shared" si="322"/>
        <v>9.4499999999999993</v>
      </c>
      <c r="AA1818">
        <v>300</v>
      </c>
      <c r="AB1818" s="1">
        <f t="shared" si="317"/>
        <v>0.3</v>
      </c>
    </row>
    <row r="1819" spans="1:28" customFormat="1" ht="43.2" x14ac:dyDescent="0.3">
      <c r="A1819" s="3">
        <f t="shared" si="323"/>
        <v>1802</v>
      </c>
      <c r="B1819" s="4" t="s">
        <v>1573</v>
      </c>
      <c r="C1819" s="3">
        <v>5</v>
      </c>
      <c r="D1819" s="3" t="s">
        <v>1572</v>
      </c>
      <c r="E1819" s="4" t="s">
        <v>1729</v>
      </c>
      <c r="F1819" s="3" t="s">
        <v>1699</v>
      </c>
      <c r="G1819" s="3" t="s">
        <v>2349</v>
      </c>
      <c r="H1819" s="3" t="s">
        <v>2486</v>
      </c>
      <c r="I1819" s="3" t="s">
        <v>2496</v>
      </c>
      <c r="J1819" s="3">
        <v>31.5</v>
      </c>
      <c r="K1819" s="3">
        <v>6000</v>
      </c>
      <c r="L1819" s="3" t="s">
        <v>25</v>
      </c>
      <c r="M1819" s="3">
        <v>1</v>
      </c>
      <c r="N1819" s="28">
        <v>6</v>
      </c>
      <c r="O1819" s="28">
        <v>189</v>
      </c>
      <c r="P1819" s="12">
        <v>0</v>
      </c>
      <c r="Q1819" s="46">
        <f t="shared" si="318"/>
        <v>0</v>
      </c>
      <c r="R1819" s="14"/>
      <c r="S1819" s="3">
        <f t="shared" si="319"/>
        <v>6</v>
      </c>
      <c r="T1819" s="30" t="s">
        <v>2502</v>
      </c>
      <c r="U1819" s="29">
        <f t="shared" si="320"/>
        <v>189</v>
      </c>
      <c r="V1819" s="29">
        <f t="shared" si="321"/>
        <v>0</v>
      </c>
      <c r="W1819" s="5"/>
      <c r="X1819" s="3">
        <v>0.3</v>
      </c>
      <c r="Y1819" s="3">
        <f t="shared" si="316"/>
        <v>5.7</v>
      </c>
      <c r="Z1819" s="3">
        <f t="shared" si="322"/>
        <v>9.4499999999999993</v>
      </c>
      <c r="AA1819">
        <v>300</v>
      </c>
      <c r="AB1819" s="1">
        <f t="shared" si="317"/>
        <v>0.3</v>
      </c>
    </row>
    <row r="1820" spans="1:28" customFormat="1" ht="43.2" x14ac:dyDescent="0.3">
      <c r="A1820" s="3">
        <f t="shared" si="323"/>
        <v>1803</v>
      </c>
      <c r="B1820" s="4" t="s">
        <v>1573</v>
      </c>
      <c r="C1820" s="3">
        <v>5</v>
      </c>
      <c r="D1820" s="3" t="s">
        <v>1572</v>
      </c>
      <c r="E1820" s="4" t="s">
        <v>1730</v>
      </c>
      <c r="F1820" s="3" t="s">
        <v>1699</v>
      </c>
      <c r="G1820" s="3" t="s">
        <v>2349</v>
      </c>
      <c r="H1820" s="3" t="s">
        <v>2486</v>
      </c>
      <c r="I1820" s="3" t="s">
        <v>2496</v>
      </c>
      <c r="J1820" s="3">
        <v>31.5</v>
      </c>
      <c r="K1820" s="3">
        <v>6000</v>
      </c>
      <c r="L1820" s="3" t="s">
        <v>25</v>
      </c>
      <c r="M1820" s="3">
        <v>1</v>
      </c>
      <c r="N1820" s="28">
        <v>6</v>
      </c>
      <c r="O1820" s="28">
        <v>189</v>
      </c>
      <c r="P1820" s="12">
        <v>0</v>
      </c>
      <c r="Q1820" s="46">
        <f t="shared" si="318"/>
        <v>0</v>
      </c>
      <c r="R1820" s="14"/>
      <c r="S1820" s="3">
        <f t="shared" si="319"/>
        <v>6</v>
      </c>
      <c r="T1820" s="30" t="s">
        <v>2502</v>
      </c>
      <c r="U1820" s="29">
        <f t="shared" si="320"/>
        <v>189</v>
      </c>
      <c r="V1820" s="29">
        <f t="shared" si="321"/>
        <v>0</v>
      </c>
      <c r="W1820" s="5"/>
      <c r="X1820" s="3">
        <v>0.3</v>
      </c>
      <c r="Y1820" s="3">
        <f t="shared" si="316"/>
        <v>5.7</v>
      </c>
      <c r="Z1820" s="3">
        <f t="shared" si="322"/>
        <v>9.4499999999999993</v>
      </c>
      <c r="AA1820">
        <v>300</v>
      </c>
      <c r="AB1820" s="1">
        <f t="shared" si="317"/>
        <v>0.3</v>
      </c>
    </row>
    <row r="1821" spans="1:28" customFormat="1" ht="43.2" x14ac:dyDescent="0.3">
      <c r="A1821" s="3">
        <f t="shared" si="323"/>
        <v>1804</v>
      </c>
      <c r="B1821" s="4" t="s">
        <v>1573</v>
      </c>
      <c r="C1821" s="3">
        <v>5</v>
      </c>
      <c r="D1821" s="3" t="s">
        <v>1572</v>
      </c>
      <c r="E1821" s="4" t="s">
        <v>1731</v>
      </c>
      <c r="F1821" s="3" t="s">
        <v>1699</v>
      </c>
      <c r="G1821" s="3" t="s">
        <v>2349</v>
      </c>
      <c r="H1821" s="3" t="s">
        <v>2486</v>
      </c>
      <c r="I1821" s="3" t="s">
        <v>2496</v>
      </c>
      <c r="J1821" s="3">
        <v>31.5</v>
      </c>
      <c r="K1821" s="3">
        <v>6000</v>
      </c>
      <c r="L1821" s="3" t="s">
        <v>25</v>
      </c>
      <c r="M1821" s="3">
        <v>1</v>
      </c>
      <c r="N1821" s="28">
        <v>6</v>
      </c>
      <c r="O1821" s="28">
        <v>189</v>
      </c>
      <c r="P1821" s="12">
        <v>0</v>
      </c>
      <c r="Q1821" s="46">
        <f t="shared" si="318"/>
        <v>0</v>
      </c>
      <c r="R1821" s="14"/>
      <c r="S1821" s="3">
        <f t="shared" si="319"/>
        <v>6</v>
      </c>
      <c r="T1821" s="30" t="s">
        <v>2502</v>
      </c>
      <c r="U1821" s="29">
        <f t="shared" si="320"/>
        <v>189</v>
      </c>
      <c r="V1821" s="29">
        <f t="shared" si="321"/>
        <v>0</v>
      </c>
      <c r="W1821" s="5"/>
      <c r="X1821" s="3">
        <v>0.3</v>
      </c>
      <c r="Y1821" s="3">
        <f t="shared" si="316"/>
        <v>5.7</v>
      </c>
      <c r="Z1821" s="3">
        <f t="shared" si="322"/>
        <v>9.4499999999999993</v>
      </c>
      <c r="AA1821">
        <v>300</v>
      </c>
      <c r="AB1821" s="1">
        <f t="shared" si="317"/>
        <v>0.3</v>
      </c>
    </row>
    <row r="1822" spans="1:28" customFormat="1" ht="43.2" x14ac:dyDescent="0.3">
      <c r="A1822" s="3">
        <f t="shared" si="323"/>
        <v>1805</v>
      </c>
      <c r="B1822" s="4" t="s">
        <v>1573</v>
      </c>
      <c r="C1822" s="3">
        <v>5</v>
      </c>
      <c r="D1822" s="3" t="s">
        <v>1572</v>
      </c>
      <c r="E1822" s="4" t="s">
        <v>1732</v>
      </c>
      <c r="F1822" s="3" t="s">
        <v>1699</v>
      </c>
      <c r="G1822" s="3" t="s">
        <v>2349</v>
      </c>
      <c r="H1822" s="3" t="s">
        <v>2486</v>
      </c>
      <c r="I1822" s="3" t="s">
        <v>2496</v>
      </c>
      <c r="J1822" s="3">
        <v>31.5</v>
      </c>
      <c r="K1822" s="3">
        <v>6000</v>
      </c>
      <c r="L1822" s="3" t="s">
        <v>25</v>
      </c>
      <c r="M1822" s="3">
        <v>1</v>
      </c>
      <c r="N1822" s="28">
        <v>6</v>
      </c>
      <c r="O1822" s="28">
        <v>189</v>
      </c>
      <c r="P1822" s="12">
        <v>0</v>
      </c>
      <c r="Q1822" s="46">
        <f t="shared" si="318"/>
        <v>0</v>
      </c>
      <c r="R1822" s="14"/>
      <c r="S1822" s="3">
        <f t="shared" si="319"/>
        <v>6</v>
      </c>
      <c r="T1822" s="30" t="s">
        <v>2502</v>
      </c>
      <c r="U1822" s="29">
        <f t="shared" si="320"/>
        <v>189</v>
      </c>
      <c r="V1822" s="29">
        <f t="shared" si="321"/>
        <v>0</v>
      </c>
      <c r="W1822" s="5"/>
      <c r="X1822" s="3">
        <v>0.3</v>
      </c>
      <c r="Y1822" s="3">
        <f t="shared" si="316"/>
        <v>5.7</v>
      </c>
      <c r="Z1822" s="3">
        <f t="shared" si="322"/>
        <v>9.4499999999999993</v>
      </c>
      <c r="AA1822">
        <v>300</v>
      </c>
      <c r="AB1822" s="1">
        <f t="shared" si="317"/>
        <v>0.3</v>
      </c>
    </row>
    <row r="1823" spans="1:28" customFormat="1" ht="43.2" x14ac:dyDescent="0.3">
      <c r="A1823" s="3">
        <f t="shared" si="323"/>
        <v>1806</v>
      </c>
      <c r="B1823" s="4" t="s">
        <v>1573</v>
      </c>
      <c r="C1823" s="3">
        <v>5</v>
      </c>
      <c r="D1823" s="3" t="s">
        <v>1572</v>
      </c>
      <c r="E1823" s="4" t="s">
        <v>1733</v>
      </c>
      <c r="F1823" s="3" t="s">
        <v>1699</v>
      </c>
      <c r="G1823" s="3" t="s">
        <v>2349</v>
      </c>
      <c r="H1823" s="3" t="s">
        <v>2486</v>
      </c>
      <c r="I1823" s="3" t="s">
        <v>2496</v>
      </c>
      <c r="J1823" s="3">
        <v>31.5</v>
      </c>
      <c r="K1823" s="3">
        <v>6000</v>
      </c>
      <c r="L1823" s="3" t="s">
        <v>25</v>
      </c>
      <c r="M1823" s="3">
        <v>1</v>
      </c>
      <c r="N1823" s="28">
        <v>6</v>
      </c>
      <c r="O1823" s="28">
        <v>189</v>
      </c>
      <c r="P1823" s="12">
        <v>0</v>
      </c>
      <c r="Q1823" s="46">
        <f t="shared" si="318"/>
        <v>0</v>
      </c>
      <c r="R1823" s="14"/>
      <c r="S1823" s="3">
        <f t="shared" si="319"/>
        <v>6</v>
      </c>
      <c r="T1823" s="30" t="s">
        <v>2502</v>
      </c>
      <c r="U1823" s="29">
        <f t="shared" si="320"/>
        <v>189</v>
      </c>
      <c r="V1823" s="29">
        <f t="shared" si="321"/>
        <v>0</v>
      </c>
      <c r="W1823" s="5"/>
      <c r="X1823" s="3">
        <v>0.3</v>
      </c>
      <c r="Y1823" s="3">
        <f t="shared" si="316"/>
        <v>5.7</v>
      </c>
      <c r="Z1823" s="3">
        <f t="shared" si="322"/>
        <v>9.4499999999999993</v>
      </c>
      <c r="AA1823">
        <v>300</v>
      </c>
      <c r="AB1823" s="1">
        <f t="shared" si="317"/>
        <v>0.3</v>
      </c>
    </row>
    <row r="1824" spans="1:28" customFormat="1" ht="43.2" x14ac:dyDescent="0.3">
      <c r="A1824" s="3">
        <f t="shared" si="323"/>
        <v>1807</v>
      </c>
      <c r="B1824" s="4" t="s">
        <v>1573</v>
      </c>
      <c r="C1824" s="3">
        <v>5</v>
      </c>
      <c r="D1824" s="3" t="s">
        <v>1572</v>
      </c>
      <c r="E1824" s="4" t="s">
        <v>1734</v>
      </c>
      <c r="F1824" s="3" t="s">
        <v>1699</v>
      </c>
      <c r="G1824" s="3" t="s">
        <v>2349</v>
      </c>
      <c r="H1824" s="3" t="s">
        <v>2486</v>
      </c>
      <c r="I1824" s="3" t="s">
        <v>2496</v>
      </c>
      <c r="J1824" s="3">
        <v>31.5</v>
      </c>
      <c r="K1824" s="3">
        <v>6000</v>
      </c>
      <c r="L1824" s="3" t="s">
        <v>25</v>
      </c>
      <c r="M1824" s="3">
        <v>1</v>
      </c>
      <c r="N1824" s="28">
        <v>6</v>
      </c>
      <c r="O1824" s="28">
        <v>189</v>
      </c>
      <c r="P1824" s="12">
        <v>0</v>
      </c>
      <c r="Q1824" s="46">
        <f t="shared" si="318"/>
        <v>0</v>
      </c>
      <c r="R1824" s="14"/>
      <c r="S1824" s="3">
        <f t="shared" si="319"/>
        <v>6</v>
      </c>
      <c r="T1824" s="30" t="s">
        <v>2502</v>
      </c>
      <c r="U1824" s="29">
        <f t="shared" si="320"/>
        <v>189</v>
      </c>
      <c r="V1824" s="29">
        <f t="shared" si="321"/>
        <v>0</v>
      </c>
      <c r="W1824" s="5"/>
      <c r="X1824" s="3">
        <v>0.3</v>
      </c>
      <c r="Y1824" s="3">
        <f t="shared" si="316"/>
        <v>5.7</v>
      </c>
      <c r="Z1824" s="3">
        <f t="shared" si="322"/>
        <v>9.4499999999999993</v>
      </c>
      <c r="AA1824">
        <v>300</v>
      </c>
      <c r="AB1824" s="1">
        <f t="shared" si="317"/>
        <v>0.3</v>
      </c>
    </row>
    <row r="1825" spans="1:28" customFormat="1" ht="43.2" x14ac:dyDescent="0.3">
      <c r="A1825" s="3">
        <f t="shared" si="323"/>
        <v>1808</v>
      </c>
      <c r="B1825" s="4" t="s">
        <v>1573</v>
      </c>
      <c r="C1825" s="3">
        <v>5</v>
      </c>
      <c r="D1825" s="3" t="s">
        <v>1572</v>
      </c>
      <c r="E1825" s="4" t="s">
        <v>1735</v>
      </c>
      <c r="F1825" s="3" t="s">
        <v>1699</v>
      </c>
      <c r="G1825" s="3" t="s">
        <v>2349</v>
      </c>
      <c r="H1825" s="3" t="s">
        <v>2486</v>
      </c>
      <c r="I1825" s="3" t="s">
        <v>2496</v>
      </c>
      <c r="J1825" s="3">
        <v>31.5</v>
      </c>
      <c r="K1825" s="3">
        <v>6000</v>
      </c>
      <c r="L1825" s="3" t="s">
        <v>25</v>
      </c>
      <c r="M1825" s="3">
        <v>1</v>
      </c>
      <c r="N1825" s="28">
        <v>6</v>
      </c>
      <c r="O1825" s="28">
        <v>189</v>
      </c>
      <c r="P1825" s="12">
        <v>0</v>
      </c>
      <c r="Q1825" s="46">
        <f t="shared" si="318"/>
        <v>0</v>
      </c>
      <c r="R1825" s="14"/>
      <c r="S1825" s="3">
        <f t="shared" si="319"/>
        <v>6</v>
      </c>
      <c r="T1825" s="30" t="s">
        <v>2502</v>
      </c>
      <c r="U1825" s="29">
        <f t="shared" si="320"/>
        <v>189</v>
      </c>
      <c r="V1825" s="29">
        <f t="shared" si="321"/>
        <v>0</v>
      </c>
      <c r="W1825" s="5"/>
      <c r="X1825" s="3">
        <v>0.3</v>
      </c>
      <c r="Y1825" s="3">
        <f t="shared" si="316"/>
        <v>5.7</v>
      </c>
      <c r="Z1825" s="3">
        <f t="shared" si="322"/>
        <v>9.4499999999999993</v>
      </c>
      <c r="AA1825">
        <v>300</v>
      </c>
      <c r="AB1825" s="1">
        <f t="shared" si="317"/>
        <v>0.3</v>
      </c>
    </row>
    <row r="1826" spans="1:28" customFormat="1" ht="43.2" x14ac:dyDescent="0.3">
      <c r="A1826" s="3">
        <f t="shared" si="323"/>
        <v>1809</v>
      </c>
      <c r="B1826" s="4" t="s">
        <v>1573</v>
      </c>
      <c r="C1826" s="3">
        <v>5</v>
      </c>
      <c r="D1826" s="3" t="s">
        <v>1572</v>
      </c>
      <c r="E1826" s="4" t="s">
        <v>1736</v>
      </c>
      <c r="F1826" s="3" t="s">
        <v>1699</v>
      </c>
      <c r="G1826" s="3" t="s">
        <v>2349</v>
      </c>
      <c r="H1826" s="3" t="s">
        <v>2486</v>
      </c>
      <c r="I1826" s="3" t="s">
        <v>2496</v>
      </c>
      <c r="J1826" s="3">
        <v>31.5</v>
      </c>
      <c r="K1826" s="3">
        <v>6000</v>
      </c>
      <c r="L1826" s="3" t="s">
        <v>25</v>
      </c>
      <c r="M1826" s="3">
        <v>1</v>
      </c>
      <c r="N1826" s="28">
        <v>6</v>
      </c>
      <c r="O1826" s="28">
        <v>189</v>
      </c>
      <c r="P1826" s="12">
        <v>0</v>
      </c>
      <c r="Q1826" s="46">
        <f t="shared" si="318"/>
        <v>0</v>
      </c>
      <c r="R1826" s="14"/>
      <c r="S1826" s="3">
        <f t="shared" si="319"/>
        <v>6</v>
      </c>
      <c r="T1826" s="30" t="s">
        <v>2502</v>
      </c>
      <c r="U1826" s="29">
        <f t="shared" si="320"/>
        <v>189</v>
      </c>
      <c r="V1826" s="29">
        <f t="shared" si="321"/>
        <v>0</v>
      </c>
      <c r="W1826" s="5"/>
      <c r="X1826" s="3">
        <v>0.3</v>
      </c>
      <c r="Y1826" s="3">
        <f t="shared" si="316"/>
        <v>5.7</v>
      </c>
      <c r="Z1826" s="3">
        <f t="shared" si="322"/>
        <v>9.4499999999999993</v>
      </c>
      <c r="AA1826">
        <v>300</v>
      </c>
      <c r="AB1826" s="1">
        <f t="shared" si="317"/>
        <v>0.3</v>
      </c>
    </row>
    <row r="1827" spans="1:28" customFormat="1" ht="43.2" x14ac:dyDescent="0.3">
      <c r="A1827" s="3">
        <f t="shared" si="323"/>
        <v>1810</v>
      </c>
      <c r="B1827" s="4" t="s">
        <v>1573</v>
      </c>
      <c r="C1827" s="3">
        <v>5</v>
      </c>
      <c r="D1827" s="3" t="s">
        <v>1572</v>
      </c>
      <c r="E1827" s="4" t="s">
        <v>1737</v>
      </c>
      <c r="F1827" s="3" t="s">
        <v>1699</v>
      </c>
      <c r="G1827" s="3" t="s">
        <v>2349</v>
      </c>
      <c r="H1827" s="3" t="s">
        <v>2486</v>
      </c>
      <c r="I1827" s="3" t="s">
        <v>2496</v>
      </c>
      <c r="J1827" s="3">
        <v>31.5</v>
      </c>
      <c r="K1827" s="3">
        <v>6000</v>
      </c>
      <c r="L1827" s="3" t="s">
        <v>25</v>
      </c>
      <c r="M1827" s="3">
        <v>1</v>
      </c>
      <c r="N1827" s="28">
        <v>6</v>
      </c>
      <c r="O1827" s="28">
        <v>189</v>
      </c>
      <c r="P1827" s="12">
        <v>0</v>
      </c>
      <c r="Q1827" s="46">
        <f t="shared" si="318"/>
        <v>0</v>
      </c>
      <c r="R1827" s="14"/>
      <c r="S1827" s="3">
        <f t="shared" si="319"/>
        <v>6</v>
      </c>
      <c r="T1827" s="30" t="s">
        <v>2502</v>
      </c>
      <c r="U1827" s="29">
        <f t="shared" si="320"/>
        <v>189</v>
      </c>
      <c r="V1827" s="29">
        <f t="shared" si="321"/>
        <v>0</v>
      </c>
      <c r="W1827" s="5"/>
      <c r="X1827" s="3">
        <v>0.3</v>
      </c>
      <c r="Y1827" s="3">
        <f t="shared" si="316"/>
        <v>5.7</v>
      </c>
      <c r="Z1827" s="3">
        <f t="shared" si="322"/>
        <v>9.4499999999999993</v>
      </c>
      <c r="AA1827">
        <v>300</v>
      </c>
      <c r="AB1827" s="1">
        <f t="shared" si="317"/>
        <v>0.3</v>
      </c>
    </row>
    <row r="1828" spans="1:28" customFormat="1" ht="43.2" x14ac:dyDescent="0.3">
      <c r="A1828" s="3">
        <f t="shared" si="323"/>
        <v>1811</v>
      </c>
      <c r="B1828" s="4" t="s">
        <v>1573</v>
      </c>
      <c r="C1828" s="3">
        <v>5</v>
      </c>
      <c r="D1828" s="3" t="s">
        <v>1572</v>
      </c>
      <c r="E1828" s="4" t="s">
        <v>1738</v>
      </c>
      <c r="F1828" s="3" t="s">
        <v>1699</v>
      </c>
      <c r="G1828" s="3" t="s">
        <v>2349</v>
      </c>
      <c r="H1828" s="3" t="s">
        <v>2486</v>
      </c>
      <c r="I1828" s="3" t="s">
        <v>2496</v>
      </c>
      <c r="J1828" s="3">
        <v>31.5</v>
      </c>
      <c r="K1828" s="3">
        <v>6000</v>
      </c>
      <c r="L1828" s="3" t="s">
        <v>25</v>
      </c>
      <c r="M1828" s="3">
        <v>1</v>
      </c>
      <c r="N1828" s="28">
        <v>6</v>
      </c>
      <c r="O1828" s="28">
        <v>189</v>
      </c>
      <c r="P1828" s="12">
        <v>0</v>
      </c>
      <c r="Q1828" s="46">
        <f t="shared" si="318"/>
        <v>0</v>
      </c>
      <c r="R1828" s="14"/>
      <c r="S1828" s="3">
        <f t="shared" si="319"/>
        <v>6</v>
      </c>
      <c r="T1828" s="30" t="s">
        <v>2502</v>
      </c>
      <c r="U1828" s="29">
        <f t="shared" si="320"/>
        <v>189</v>
      </c>
      <c r="V1828" s="29">
        <f t="shared" si="321"/>
        <v>0</v>
      </c>
      <c r="W1828" s="5"/>
      <c r="X1828" s="3">
        <v>0.3</v>
      </c>
      <c r="Y1828" s="3">
        <f t="shared" si="316"/>
        <v>5.7</v>
      </c>
      <c r="Z1828" s="3">
        <f t="shared" si="322"/>
        <v>9.4499999999999993</v>
      </c>
      <c r="AA1828">
        <v>300</v>
      </c>
      <c r="AB1828" s="1">
        <f t="shared" si="317"/>
        <v>0.3</v>
      </c>
    </row>
    <row r="1829" spans="1:28" customFormat="1" ht="43.2" x14ac:dyDescent="0.3">
      <c r="A1829" s="3">
        <f t="shared" si="323"/>
        <v>1812</v>
      </c>
      <c r="B1829" s="4" t="s">
        <v>1573</v>
      </c>
      <c r="C1829" s="3">
        <v>5</v>
      </c>
      <c r="D1829" s="3" t="s">
        <v>1572</v>
      </c>
      <c r="E1829" s="4" t="s">
        <v>1739</v>
      </c>
      <c r="F1829" s="3" t="s">
        <v>1699</v>
      </c>
      <c r="G1829" s="3" t="s">
        <v>2349</v>
      </c>
      <c r="H1829" s="3" t="s">
        <v>2486</v>
      </c>
      <c r="I1829" s="3" t="s">
        <v>2496</v>
      </c>
      <c r="J1829" s="3">
        <v>31.5</v>
      </c>
      <c r="K1829" s="3">
        <v>6000</v>
      </c>
      <c r="L1829" s="3" t="s">
        <v>25</v>
      </c>
      <c r="M1829" s="3">
        <v>1</v>
      </c>
      <c r="N1829" s="28">
        <v>6</v>
      </c>
      <c r="O1829" s="28">
        <v>189</v>
      </c>
      <c r="P1829" s="12">
        <v>0</v>
      </c>
      <c r="Q1829" s="46">
        <f t="shared" si="318"/>
        <v>0</v>
      </c>
      <c r="R1829" s="14"/>
      <c r="S1829" s="3">
        <f t="shared" si="319"/>
        <v>6</v>
      </c>
      <c r="T1829" s="30" t="s">
        <v>2502</v>
      </c>
      <c r="U1829" s="29">
        <f t="shared" si="320"/>
        <v>189</v>
      </c>
      <c r="V1829" s="29">
        <f t="shared" si="321"/>
        <v>0</v>
      </c>
      <c r="W1829" s="5"/>
      <c r="X1829" s="3">
        <v>0.3</v>
      </c>
      <c r="Y1829" s="3">
        <f t="shared" si="316"/>
        <v>5.7</v>
      </c>
      <c r="Z1829" s="3">
        <f t="shared" si="322"/>
        <v>9.4499999999999993</v>
      </c>
      <c r="AA1829">
        <v>300</v>
      </c>
      <c r="AB1829" s="1">
        <f t="shared" si="317"/>
        <v>0.3</v>
      </c>
    </row>
    <row r="1830" spans="1:28" customFormat="1" ht="43.2" x14ac:dyDescent="0.3">
      <c r="A1830" s="3">
        <f t="shared" si="323"/>
        <v>1813</v>
      </c>
      <c r="B1830" s="4" t="s">
        <v>1573</v>
      </c>
      <c r="C1830" s="3">
        <v>5</v>
      </c>
      <c r="D1830" s="3" t="s">
        <v>1572</v>
      </c>
      <c r="E1830" s="4" t="s">
        <v>1740</v>
      </c>
      <c r="F1830" s="3" t="s">
        <v>1699</v>
      </c>
      <c r="G1830" s="3" t="s">
        <v>2349</v>
      </c>
      <c r="H1830" s="3" t="s">
        <v>2486</v>
      </c>
      <c r="I1830" s="3" t="s">
        <v>2496</v>
      </c>
      <c r="J1830" s="3">
        <v>31.5</v>
      </c>
      <c r="K1830" s="3">
        <v>6000</v>
      </c>
      <c r="L1830" s="3" t="s">
        <v>25</v>
      </c>
      <c r="M1830" s="3">
        <v>1</v>
      </c>
      <c r="N1830" s="28">
        <v>6</v>
      </c>
      <c r="O1830" s="28">
        <v>189</v>
      </c>
      <c r="P1830" s="12">
        <v>0</v>
      </c>
      <c r="Q1830" s="46">
        <f t="shared" si="318"/>
        <v>0</v>
      </c>
      <c r="R1830" s="14"/>
      <c r="S1830" s="3">
        <f t="shared" si="319"/>
        <v>6</v>
      </c>
      <c r="T1830" s="30" t="s">
        <v>2502</v>
      </c>
      <c r="U1830" s="29">
        <f t="shared" si="320"/>
        <v>189</v>
      </c>
      <c r="V1830" s="29">
        <f t="shared" si="321"/>
        <v>0</v>
      </c>
      <c r="W1830" s="5"/>
      <c r="X1830" s="3">
        <v>0.3</v>
      </c>
      <c r="Y1830" s="3">
        <f t="shared" si="316"/>
        <v>5.7</v>
      </c>
      <c r="Z1830" s="3">
        <f t="shared" si="322"/>
        <v>9.4499999999999993</v>
      </c>
      <c r="AA1830">
        <v>300</v>
      </c>
      <c r="AB1830" s="1">
        <f t="shared" si="317"/>
        <v>0.3</v>
      </c>
    </row>
    <row r="1831" spans="1:28" customFormat="1" ht="43.2" x14ac:dyDescent="0.3">
      <c r="A1831" s="3">
        <f t="shared" si="323"/>
        <v>1814</v>
      </c>
      <c r="B1831" s="4" t="s">
        <v>1573</v>
      </c>
      <c r="C1831" s="3">
        <v>5</v>
      </c>
      <c r="D1831" s="3" t="s">
        <v>1572</v>
      </c>
      <c r="E1831" s="4" t="s">
        <v>1741</v>
      </c>
      <c r="F1831" s="3" t="s">
        <v>1699</v>
      </c>
      <c r="G1831" s="3" t="s">
        <v>2349</v>
      </c>
      <c r="H1831" s="3" t="s">
        <v>2486</v>
      </c>
      <c r="I1831" s="3" t="s">
        <v>2496</v>
      </c>
      <c r="J1831" s="3">
        <v>31.5</v>
      </c>
      <c r="K1831" s="3">
        <v>6000</v>
      </c>
      <c r="L1831" s="3" t="s">
        <v>25</v>
      </c>
      <c r="M1831" s="3">
        <v>1</v>
      </c>
      <c r="N1831" s="28">
        <v>6</v>
      </c>
      <c r="O1831" s="28">
        <v>189</v>
      </c>
      <c r="P1831" s="12">
        <v>0</v>
      </c>
      <c r="Q1831" s="46">
        <f t="shared" si="318"/>
        <v>0</v>
      </c>
      <c r="R1831" s="14"/>
      <c r="S1831" s="3">
        <f t="shared" si="319"/>
        <v>6</v>
      </c>
      <c r="T1831" s="30" t="s">
        <v>2502</v>
      </c>
      <c r="U1831" s="29">
        <f t="shared" si="320"/>
        <v>189</v>
      </c>
      <c r="V1831" s="29">
        <f t="shared" si="321"/>
        <v>0</v>
      </c>
      <c r="W1831" s="5"/>
      <c r="X1831" s="3">
        <v>0.3</v>
      </c>
      <c r="Y1831" s="3">
        <f t="shared" si="316"/>
        <v>5.7</v>
      </c>
      <c r="Z1831" s="3">
        <f t="shared" si="322"/>
        <v>9.4499999999999993</v>
      </c>
      <c r="AA1831">
        <v>300</v>
      </c>
      <c r="AB1831" s="1">
        <f t="shared" si="317"/>
        <v>0.3</v>
      </c>
    </row>
    <row r="1832" spans="1:28" customFormat="1" ht="43.2" x14ac:dyDescent="0.3">
      <c r="A1832" s="3">
        <f t="shared" si="323"/>
        <v>1815</v>
      </c>
      <c r="B1832" s="4" t="s">
        <v>1573</v>
      </c>
      <c r="C1832" s="3">
        <v>5</v>
      </c>
      <c r="D1832" s="3" t="s">
        <v>1572</v>
      </c>
      <c r="E1832" s="4" t="s">
        <v>1742</v>
      </c>
      <c r="F1832" s="3" t="s">
        <v>1699</v>
      </c>
      <c r="G1832" s="3" t="s">
        <v>2349</v>
      </c>
      <c r="H1832" s="3" t="s">
        <v>2486</v>
      </c>
      <c r="I1832" s="3" t="s">
        <v>2496</v>
      </c>
      <c r="J1832" s="3">
        <v>31.5</v>
      </c>
      <c r="K1832" s="3">
        <v>6000</v>
      </c>
      <c r="L1832" s="3" t="s">
        <v>25</v>
      </c>
      <c r="M1832" s="3">
        <v>1</v>
      </c>
      <c r="N1832" s="28">
        <v>6</v>
      </c>
      <c r="O1832" s="28">
        <v>189</v>
      </c>
      <c r="P1832" s="12">
        <v>0</v>
      </c>
      <c r="Q1832" s="46">
        <f t="shared" si="318"/>
        <v>0</v>
      </c>
      <c r="R1832" s="14"/>
      <c r="S1832" s="3">
        <f t="shared" si="319"/>
        <v>6</v>
      </c>
      <c r="T1832" s="30" t="s">
        <v>2502</v>
      </c>
      <c r="U1832" s="29">
        <f t="shared" si="320"/>
        <v>189</v>
      </c>
      <c r="V1832" s="29">
        <f t="shared" si="321"/>
        <v>0</v>
      </c>
      <c r="W1832" s="5"/>
      <c r="X1832" s="3">
        <v>0.3</v>
      </c>
      <c r="Y1832" s="3">
        <f t="shared" si="316"/>
        <v>5.7</v>
      </c>
      <c r="Z1832" s="3">
        <f t="shared" si="322"/>
        <v>9.4499999999999993</v>
      </c>
      <c r="AA1832">
        <v>300</v>
      </c>
      <c r="AB1832" s="1">
        <f t="shared" si="317"/>
        <v>0.3</v>
      </c>
    </row>
    <row r="1833" spans="1:28" customFormat="1" ht="43.2" x14ac:dyDescent="0.3">
      <c r="A1833" s="3">
        <f t="shared" si="323"/>
        <v>1816</v>
      </c>
      <c r="B1833" s="4" t="s">
        <v>1573</v>
      </c>
      <c r="C1833" s="3">
        <v>5</v>
      </c>
      <c r="D1833" s="3" t="s">
        <v>1572</v>
      </c>
      <c r="E1833" s="4" t="s">
        <v>1743</v>
      </c>
      <c r="F1833" s="3" t="s">
        <v>1699</v>
      </c>
      <c r="G1833" s="3" t="s">
        <v>2349</v>
      </c>
      <c r="H1833" s="3" t="s">
        <v>2486</v>
      </c>
      <c r="I1833" s="3" t="s">
        <v>2496</v>
      </c>
      <c r="J1833" s="3">
        <v>31.5</v>
      </c>
      <c r="K1833" s="3">
        <v>6000</v>
      </c>
      <c r="L1833" s="3" t="s">
        <v>25</v>
      </c>
      <c r="M1833" s="3">
        <v>1</v>
      </c>
      <c r="N1833" s="28">
        <v>6</v>
      </c>
      <c r="O1833" s="28">
        <v>189</v>
      </c>
      <c r="P1833" s="12">
        <v>0</v>
      </c>
      <c r="Q1833" s="46">
        <f t="shared" si="318"/>
        <v>0</v>
      </c>
      <c r="R1833" s="14"/>
      <c r="S1833" s="3">
        <f t="shared" si="319"/>
        <v>6</v>
      </c>
      <c r="T1833" s="30" t="s">
        <v>2502</v>
      </c>
      <c r="U1833" s="29">
        <f t="shared" si="320"/>
        <v>189</v>
      </c>
      <c r="V1833" s="29">
        <f t="shared" si="321"/>
        <v>0</v>
      </c>
      <c r="W1833" s="5"/>
      <c r="X1833" s="3">
        <v>0.3</v>
      </c>
      <c r="Y1833" s="3">
        <f t="shared" si="316"/>
        <v>5.7</v>
      </c>
      <c r="Z1833" s="3">
        <f t="shared" si="322"/>
        <v>9.4499999999999993</v>
      </c>
      <c r="AA1833">
        <v>300</v>
      </c>
      <c r="AB1833" s="1">
        <f t="shared" si="317"/>
        <v>0.3</v>
      </c>
    </row>
    <row r="1834" spans="1:28" customFormat="1" ht="43.2" x14ac:dyDescent="0.3">
      <c r="A1834" s="3">
        <f t="shared" si="323"/>
        <v>1817</v>
      </c>
      <c r="B1834" s="4" t="s">
        <v>1573</v>
      </c>
      <c r="C1834" s="3">
        <v>5</v>
      </c>
      <c r="D1834" s="3" t="s">
        <v>1572</v>
      </c>
      <c r="E1834" s="4" t="s">
        <v>1744</v>
      </c>
      <c r="F1834" s="3" t="s">
        <v>1699</v>
      </c>
      <c r="G1834" s="3" t="s">
        <v>2349</v>
      </c>
      <c r="H1834" s="3" t="s">
        <v>2486</v>
      </c>
      <c r="I1834" s="3" t="s">
        <v>2496</v>
      </c>
      <c r="J1834" s="3">
        <v>31.5</v>
      </c>
      <c r="K1834" s="3">
        <v>6000</v>
      </c>
      <c r="L1834" s="3" t="s">
        <v>25</v>
      </c>
      <c r="M1834" s="3">
        <v>1</v>
      </c>
      <c r="N1834" s="28">
        <v>6</v>
      </c>
      <c r="O1834" s="28">
        <v>189</v>
      </c>
      <c r="P1834" s="12">
        <v>0</v>
      </c>
      <c r="Q1834" s="46">
        <f t="shared" si="318"/>
        <v>0</v>
      </c>
      <c r="R1834" s="14"/>
      <c r="S1834" s="3">
        <f t="shared" si="319"/>
        <v>6</v>
      </c>
      <c r="T1834" s="30" t="s">
        <v>2502</v>
      </c>
      <c r="U1834" s="29">
        <f t="shared" si="320"/>
        <v>189</v>
      </c>
      <c r="V1834" s="29">
        <f t="shared" si="321"/>
        <v>0</v>
      </c>
      <c r="W1834" s="5"/>
      <c r="X1834" s="3">
        <v>0.3</v>
      </c>
      <c r="Y1834" s="3">
        <f t="shared" si="316"/>
        <v>5.7</v>
      </c>
      <c r="Z1834" s="3">
        <f t="shared" si="322"/>
        <v>9.4499999999999993</v>
      </c>
      <c r="AA1834">
        <v>300</v>
      </c>
      <c r="AB1834" s="1">
        <f t="shared" si="317"/>
        <v>0.3</v>
      </c>
    </row>
    <row r="1835" spans="1:28" customFormat="1" ht="43.2" x14ac:dyDescent="0.3">
      <c r="A1835" s="3">
        <f t="shared" si="323"/>
        <v>1818</v>
      </c>
      <c r="B1835" s="4" t="s">
        <v>1573</v>
      </c>
      <c r="C1835" s="3">
        <v>5</v>
      </c>
      <c r="D1835" s="3" t="s">
        <v>1572</v>
      </c>
      <c r="E1835" s="4" t="s">
        <v>1745</v>
      </c>
      <c r="F1835" s="3" t="s">
        <v>1699</v>
      </c>
      <c r="G1835" s="3" t="s">
        <v>2349</v>
      </c>
      <c r="H1835" s="3" t="s">
        <v>2486</v>
      </c>
      <c r="I1835" s="3" t="s">
        <v>2496</v>
      </c>
      <c r="J1835" s="3">
        <v>31.5</v>
      </c>
      <c r="K1835" s="3">
        <v>6000</v>
      </c>
      <c r="L1835" s="3" t="s">
        <v>25</v>
      </c>
      <c r="M1835" s="3">
        <v>1</v>
      </c>
      <c r="N1835" s="28">
        <v>6</v>
      </c>
      <c r="O1835" s="28">
        <v>189</v>
      </c>
      <c r="P1835" s="12">
        <v>0</v>
      </c>
      <c r="Q1835" s="46">
        <f t="shared" si="318"/>
        <v>0</v>
      </c>
      <c r="R1835" s="14"/>
      <c r="S1835" s="3">
        <f t="shared" si="319"/>
        <v>6</v>
      </c>
      <c r="T1835" s="30" t="s">
        <v>2502</v>
      </c>
      <c r="U1835" s="29">
        <f t="shared" si="320"/>
        <v>189</v>
      </c>
      <c r="V1835" s="29">
        <f t="shared" si="321"/>
        <v>0</v>
      </c>
      <c r="W1835" s="5"/>
      <c r="X1835" s="3">
        <v>0.3</v>
      </c>
      <c r="Y1835" s="3">
        <f t="shared" si="316"/>
        <v>5.7</v>
      </c>
      <c r="Z1835" s="3">
        <f t="shared" si="322"/>
        <v>9.4499999999999993</v>
      </c>
      <c r="AA1835">
        <v>300</v>
      </c>
      <c r="AB1835" s="1">
        <f t="shared" si="317"/>
        <v>0.3</v>
      </c>
    </row>
    <row r="1836" spans="1:28" customFormat="1" ht="43.2" x14ac:dyDescent="0.3">
      <c r="A1836" s="3">
        <f t="shared" si="323"/>
        <v>1819</v>
      </c>
      <c r="B1836" s="4" t="s">
        <v>1573</v>
      </c>
      <c r="C1836" s="3">
        <v>5</v>
      </c>
      <c r="D1836" s="3" t="s">
        <v>1572</v>
      </c>
      <c r="E1836" s="4" t="s">
        <v>1746</v>
      </c>
      <c r="F1836" s="3" t="s">
        <v>1699</v>
      </c>
      <c r="G1836" s="3" t="s">
        <v>2349</v>
      </c>
      <c r="H1836" s="3" t="s">
        <v>2486</v>
      </c>
      <c r="I1836" s="3" t="s">
        <v>2496</v>
      </c>
      <c r="J1836" s="3">
        <v>31.5</v>
      </c>
      <c r="K1836" s="3">
        <v>6000</v>
      </c>
      <c r="L1836" s="3" t="s">
        <v>25</v>
      </c>
      <c r="M1836" s="3">
        <v>1</v>
      </c>
      <c r="N1836" s="28">
        <v>6</v>
      </c>
      <c r="O1836" s="28">
        <v>189</v>
      </c>
      <c r="P1836" s="12">
        <v>0</v>
      </c>
      <c r="Q1836" s="46">
        <f t="shared" si="318"/>
        <v>0</v>
      </c>
      <c r="R1836" s="14"/>
      <c r="S1836" s="3">
        <f t="shared" si="319"/>
        <v>6</v>
      </c>
      <c r="T1836" s="30" t="s">
        <v>2502</v>
      </c>
      <c r="U1836" s="29">
        <f t="shared" si="320"/>
        <v>189</v>
      </c>
      <c r="V1836" s="29">
        <f t="shared" si="321"/>
        <v>0</v>
      </c>
      <c r="W1836" s="5"/>
      <c r="X1836" s="3">
        <v>0.3</v>
      </c>
      <c r="Y1836" s="3">
        <f t="shared" si="316"/>
        <v>5.7</v>
      </c>
      <c r="Z1836" s="3">
        <f t="shared" si="322"/>
        <v>9.4499999999999993</v>
      </c>
      <c r="AA1836">
        <v>300</v>
      </c>
      <c r="AB1836" s="1">
        <f t="shared" si="317"/>
        <v>0.3</v>
      </c>
    </row>
    <row r="1837" spans="1:28" customFormat="1" ht="43.2" x14ac:dyDescent="0.3">
      <c r="A1837" s="3">
        <f t="shared" si="323"/>
        <v>1820</v>
      </c>
      <c r="B1837" s="4" t="s">
        <v>1573</v>
      </c>
      <c r="C1837" s="3">
        <v>5</v>
      </c>
      <c r="D1837" s="3" t="s">
        <v>1572</v>
      </c>
      <c r="E1837" s="4" t="s">
        <v>1747</v>
      </c>
      <c r="F1837" s="3" t="s">
        <v>1699</v>
      </c>
      <c r="G1837" s="3" t="s">
        <v>2349</v>
      </c>
      <c r="H1837" s="3" t="s">
        <v>2486</v>
      </c>
      <c r="I1837" s="3" t="s">
        <v>2496</v>
      </c>
      <c r="J1837" s="3">
        <v>31.5</v>
      </c>
      <c r="K1837" s="3">
        <v>6000</v>
      </c>
      <c r="L1837" s="3" t="s">
        <v>25</v>
      </c>
      <c r="M1837" s="3">
        <v>1</v>
      </c>
      <c r="N1837" s="28">
        <v>6</v>
      </c>
      <c r="O1837" s="28">
        <v>189</v>
      </c>
      <c r="P1837" s="12">
        <v>0</v>
      </c>
      <c r="Q1837" s="46">
        <f t="shared" si="318"/>
        <v>0</v>
      </c>
      <c r="R1837" s="14"/>
      <c r="S1837" s="3">
        <f t="shared" si="319"/>
        <v>6</v>
      </c>
      <c r="T1837" s="30" t="s">
        <v>2502</v>
      </c>
      <c r="U1837" s="29">
        <f t="shared" si="320"/>
        <v>189</v>
      </c>
      <c r="V1837" s="29">
        <f t="shared" si="321"/>
        <v>0</v>
      </c>
      <c r="W1837" s="5"/>
      <c r="X1837" s="3">
        <v>0.3</v>
      </c>
      <c r="Y1837" s="3">
        <f t="shared" ref="Y1837:Y1900" si="324">N1837-X1837</f>
        <v>5.7</v>
      </c>
      <c r="Z1837" s="3">
        <f t="shared" si="322"/>
        <v>9.4499999999999993</v>
      </c>
      <c r="AA1837">
        <v>300</v>
      </c>
      <c r="AB1837" s="1">
        <f t="shared" si="317"/>
        <v>0.3</v>
      </c>
    </row>
    <row r="1838" spans="1:28" customFormat="1" ht="43.2" x14ac:dyDescent="0.3">
      <c r="A1838" s="3">
        <f t="shared" si="323"/>
        <v>1821</v>
      </c>
      <c r="B1838" s="4" t="s">
        <v>1573</v>
      </c>
      <c r="C1838" s="3">
        <v>5</v>
      </c>
      <c r="D1838" s="3" t="s">
        <v>1572</v>
      </c>
      <c r="E1838" s="4" t="s">
        <v>1748</v>
      </c>
      <c r="F1838" s="3" t="s">
        <v>1699</v>
      </c>
      <c r="G1838" s="3" t="s">
        <v>2349</v>
      </c>
      <c r="H1838" s="3" t="s">
        <v>2486</v>
      </c>
      <c r="I1838" s="3" t="s">
        <v>2496</v>
      </c>
      <c r="J1838" s="3">
        <v>31.5</v>
      </c>
      <c r="K1838" s="3">
        <v>6000</v>
      </c>
      <c r="L1838" s="3" t="s">
        <v>25</v>
      </c>
      <c r="M1838" s="3">
        <v>1</v>
      </c>
      <c r="N1838" s="28">
        <v>6</v>
      </c>
      <c r="O1838" s="28">
        <v>189</v>
      </c>
      <c r="P1838" s="12">
        <v>0</v>
      </c>
      <c r="Q1838" s="46">
        <f t="shared" si="318"/>
        <v>0</v>
      </c>
      <c r="R1838" s="14"/>
      <c r="S1838" s="3">
        <f t="shared" si="319"/>
        <v>6</v>
      </c>
      <c r="T1838" s="30" t="s">
        <v>2502</v>
      </c>
      <c r="U1838" s="29">
        <f t="shared" si="320"/>
        <v>189</v>
      </c>
      <c r="V1838" s="29">
        <f t="shared" si="321"/>
        <v>0</v>
      </c>
      <c r="W1838" s="5"/>
      <c r="X1838" s="3">
        <v>0.3</v>
      </c>
      <c r="Y1838" s="3">
        <f t="shared" si="324"/>
        <v>5.7</v>
      </c>
      <c r="Z1838" s="3">
        <f t="shared" si="322"/>
        <v>9.4499999999999993</v>
      </c>
      <c r="AA1838">
        <v>300</v>
      </c>
      <c r="AB1838" s="1">
        <f t="shared" si="317"/>
        <v>0.3</v>
      </c>
    </row>
    <row r="1839" spans="1:28" customFormat="1" ht="43.2" x14ac:dyDescent="0.3">
      <c r="A1839" s="3">
        <f t="shared" si="323"/>
        <v>1822</v>
      </c>
      <c r="B1839" s="4" t="s">
        <v>1573</v>
      </c>
      <c r="C1839" s="3">
        <v>5</v>
      </c>
      <c r="D1839" s="3" t="s">
        <v>1572</v>
      </c>
      <c r="E1839" s="4" t="s">
        <v>1749</v>
      </c>
      <c r="F1839" s="3" t="s">
        <v>1699</v>
      </c>
      <c r="G1839" s="3" t="s">
        <v>2349</v>
      </c>
      <c r="H1839" s="3" t="s">
        <v>2486</v>
      </c>
      <c r="I1839" s="3" t="s">
        <v>2496</v>
      </c>
      <c r="J1839" s="3">
        <v>31.5</v>
      </c>
      <c r="K1839" s="3">
        <v>6000</v>
      </c>
      <c r="L1839" s="3" t="s">
        <v>25</v>
      </c>
      <c r="M1839" s="3">
        <v>1</v>
      </c>
      <c r="N1839" s="28">
        <v>6</v>
      </c>
      <c r="O1839" s="28">
        <v>189</v>
      </c>
      <c r="P1839" s="12">
        <v>0</v>
      </c>
      <c r="Q1839" s="46">
        <f t="shared" si="318"/>
        <v>0</v>
      </c>
      <c r="R1839" s="14"/>
      <c r="S1839" s="3">
        <f t="shared" si="319"/>
        <v>6</v>
      </c>
      <c r="T1839" s="30" t="s">
        <v>2502</v>
      </c>
      <c r="U1839" s="29">
        <f t="shared" si="320"/>
        <v>189</v>
      </c>
      <c r="V1839" s="29">
        <f t="shared" si="321"/>
        <v>0</v>
      </c>
      <c r="W1839" s="5"/>
      <c r="X1839" s="3">
        <v>0.3</v>
      </c>
      <c r="Y1839" s="3">
        <f t="shared" si="324"/>
        <v>5.7</v>
      </c>
      <c r="Z1839" s="3">
        <f t="shared" si="322"/>
        <v>9.4499999999999993</v>
      </c>
      <c r="AA1839">
        <v>300</v>
      </c>
      <c r="AB1839" s="1">
        <f t="shared" si="317"/>
        <v>0.3</v>
      </c>
    </row>
    <row r="1840" spans="1:28" customFormat="1" ht="43.2" x14ac:dyDescent="0.3">
      <c r="A1840" s="3">
        <f t="shared" si="323"/>
        <v>1823</v>
      </c>
      <c r="B1840" s="4" t="s">
        <v>1573</v>
      </c>
      <c r="C1840" s="3">
        <v>5</v>
      </c>
      <c r="D1840" s="3" t="s">
        <v>1572</v>
      </c>
      <c r="E1840" s="4" t="s">
        <v>1750</v>
      </c>
      <c r="F1840" s="3" t="s">
        <v>1699</v>
      </c>
      <c r="G1840" s="3" t="s">
        <v>2349</v>
      </c>
      <c r="H1840" s="3" t="s">
        <v>2486</v>
      </c>
      <c r="I1840" s="3" t="s">
        <v>2496</v>
      </c>
      <c r="J1840" s="3">
        <v>31.5</v>
      </c>
      <c r="K1840" s="3">
        <v>6000</v>
      </c>
      <c r="L1840" s="3" t="s">
        <v>25</v>
      </c>
      <c r="M1840" s="3">
        <v>1</v>
      </c>
      <c r="N1840" s="28">
        <v>6</v>
      </c>
      <c r="O1840" s="28">
        <v>189</v>
      </c>
      <c r="P1840" s="12">
        <v>0</v>
      </c>
      <c r="Q1840" s="46">
        <f t="shared" si="318"/>
        <v>0</v>
      </c>
      <c r="R1840" s="14"/>
      <c r="S1840" s="3">
        <f t="shared" si="319"/>
        <v>6</v>
      </c>
      <c r="T1840" s="30" t="s">
        <v>2502</v>
      </c>
      <c r="U1840" s="29">
        <f t="shared" si="320"/>
        <v>189</v>
      </c>
      <c r="V1840" s="29">
        <f t="shared" si="321"/>
        <v>0</v>
      </c>
      <c r="W1840" s="5"/>
      <c r="X1840" s="3">
        <v>0.3</v>
      </c>
      <c r="Y1840" s="3">
        <f t="shared" si="324"/>
        <v>5.7</v>
      </c>
      <c r="Z1840" s="3">
        <f t="shared" si="322"/>
        <v>9.4499999999999993</v>
      </c>
      <c r="AA1840">
        <v>300</v>
      </c>
      <c r="AB1840" s="1">
        <f t="shared" si="317"/>
        <v>0.3</v>
      </c>
    </row>
    <row r="1841" spans="1:28" customFormat="1" ht="43.2" x14ac:dyDescent="0.3">
      <c r="A1841" s="3">
        <f t="shared" si="323"/>
        <v>1824</v>
      </c>
      <c r="B1841" s="4" t="s">
        <v>1573</v>
      </c>
      <c r="C1841" s="3">
        <v>5</v>
      </c>
      <c r="D1841" s="3" t="s">
        <v>1572</v>
      </c>
      <c r="E1841" s="4" t="s">
        <v>1751</v>
      </c>
      <c r="F1841" s="3" t="s">
        <v>1699</v>
      </c>
      <c r="G1841" s="3" t="s">
        <v>2349</v>
      </c>
      <c r="H1841" s="3" t="s">
        <v>2486</v>
      </c>
      <c r="I1841" s="3" t="s">
        <v>2496</v>
      </c>
      <c r="J1841" s="3">
        <v>31.5</v>
      </c>
      <c r="K1841" s="3">
        <v>6000</v>
      </c>
      <c r="L1841" s="3" t="s">
        <v>25</v>
      </c>
      <c r="M1841" s="3">
        <v>1</v>
      </c>
      <c r="N1841" s="28">
        <v>6</v>
      </c>
      <c r="O1841" s="28">
        <v>189</v>
      </c>
      <c r="P1841" s="12">
        <v>0</v>
      </c>
      <c r="Q1841" s="46">
        <f t="shared" si="318"/>
        <v>0</v>
      </c>
      <c r="R1841" s="14"/>
      <c r="S1841" s="3">
        <f t="shared" si="319"/>
        <v>6</v>
      </c>
      <c r="T1841" s="30" t="s">
        <v>2502</v>
      </c>
      <c r="U1841" s="29">
        <f t="shared" si="320"/>
        <v>189</v>
      </c>
      <c r="V1841" s="29">
        <f t="shared" si="321"/>
        <v>0</v>
      </c>
      <c r="W1841" s="5"/>
      <c r="X1841" s="3">
        <v>0.3</v>
      </c>
      <c r="Y1841" s="3">
        <f t="shared" si="324"/>
        <v>5.7</v>
      </c>
      <c r="Z1841" s="3">
        <f t="shared" si="322"/>
        <v>9.4499999999999993</v>
      </c>
      <c r="AA1841">
        <v>300</v>
      </c>
      <c r="AB1841" s="1">
        <f t="shared" si="317"/>
        <v>0.3</v>
      </c>
    </row>
    <row r="1842" spans="1:28" customFormat="1" ht="43.2" x14ac:dyDescent="0.3">
      <c r="A1842" s="3">
        <f t="shared" si="323"/>
        <v>1825</v>
      </c>
      <c r="B1842" s="4" t="s">
        <v>1573</v>
      </c>
      <c r="C1842" s="3">
        <v>5</v>
      </c>
      <c r="D1842" s="3" t="s">
        <v>1572</v>
      </c>
      <c r="E1842" s="4" t="s">
        <v>1752</v>
      </c>
      <c r="F1842" s="3" t="s">
        <v>1699</v>
      </c>
      <c r="G1842" s="3" t="s">
        <v>2349</v>
      </c>
      <c r="H1842" s="3" t="s">
        <v>2486</v>
      </c>
      <c r="I1842" s="3" t="s">
        <v>2496</v>
      </c>
      <c r="J1842" s="3">
        <v>31.5</v>
      </c>
      <c r="K1842" s="3">
        <v>6000</v>
      </c>
      <c r="L1842" s="3" t="s">
        <v>25</v>
      </c>
      <c r="M1842" s="3">
        <v>1</v>
      </c>
      <c r="N1842" s="28">
        <v>6</v>
      </c>
      <c r="O1842" s="28">
        <v>189</v>
      </c>
      <c r="P1842" s="12">
        <v>0</v>
      </c>
      <c r="Q1842" s="46">
        <f t="shared" si="318"/>
        <v>0</v>
      </c>
      <c r="R1842" s="14"/>
      <c r="S1842" s="3">
        <f t="shared" si="319"/>
        <v>6</v>
      </c>
      <c r="T1842" s="30" t="s">
        <v>2502</v>
      </c>
      <c r="U1842" s="29">
        <f t="shared" si="320"/>
        <v>189</v>
      </c>
      <c r="V1842" s="29">
        <f t="shared" si="321"/>
        <v>0</v>
      </c>
      <c r="W1842" s="5"/>
      <c r="X1842" s="3">
        <v>0.3</v>
      </c>
      <c r="Y1842" s="3">
        <f t="shared" si="324"/>
        <v>5.7</v>
      </c>
      <c r="Z1842" s="3">
        <f t="shared" si="322"/>
        <v>9.4499999999999993</v>
      </c>
      <c r="AA1842">
        <v>300</v>
      </c>
      <c r="AB1842" s="1">
        <f t="shared" si="317"/>
        <v>0.3</v>
      </c>
    </row>
    <row r="1843" spans="1:28" customFormat="1" ht="43.2" x14ac:dyDescent="0.3">
      <c r="A1843" s="3">
        <f t="shared" si="323"/>
        <v>1826</v>
      </c>
      <c r="B1843" s="4" t="s">
        <v>1573</v>
      </c>
      <c r="C1843" s="3">
        <v>5</v>
      </c>
      <c r="D1843" s="3" t="s">
        <v>1572</v>
      </c>
      <c r="E1843" s="4" t="s">
        <v>1753</v>
      </c>
      <c r="F1843" s="3" t="s">
        <v>1699</v>
      </c>
      <c r="G1843" s="3" t="s">
        <v>2349</v>
      </c>
      <c r="H1843" s="3" t="s">
        <v>2486</v>
      </c>
      <c r="I1843" s="3" t="s">
        <v>2496</v>
      </c>
      <c r="J1843" s="3">
        <v>31.5</v>
      </c>
      <c r="K1843" s="3">
        <v>6000</v>
      </c>
      <c r="L1843" s="3" t="s">
        <v>25</v>
      </c>
      <c r="M1843" s="3">
        <v>1</v>
      </c>
      <c r="N1843" s="28">
        <v>6</v>
      </c>
      <c r="O1843" s="28">
        <v>189</v>
      </c>
      <c r="P1843" s="12">
        <v>0</v>
      </c>
      <c r="Q1843" s="46">
        <f t="shared" si="318"/>
        <v>0</v>
      </c>
      <c r="R1843" s="14"/>
      <c r="S1843" s="3">
        <f t="shared" si="319"/>
        <v>6</v>
      </c>
      <c r="T1843" s="30" t="s">
        <v>2502</v>
      </c>
      <c r="U1843" s="29">
        <f t="shared" si="320"/>
        <v>189</v>
      </c>
      <c r="V1843" s="29">
        <f t="shared" si="321"/>
        <v>0</v>
      </c>
      <c r="W1843" s="5"/>
      <c r="X1843" s="3">
        <v>0.3</v>
      </c>
      <c r="Y1843" s="3">
        <f t="shared" si="324"/>
        <v>5.7</v>
      </c>
      <c r="Z1843" s="3">
        <f t="shared" si="322"/>
        <v>9.4499999999999993</v>
      </c>
      <c r="AA1843">
        <v>300</v>
      </c>
      <c r="AB1843" s="1">
        <f t="shared" si="317"/>
        <v>0.3</v>
      </c>
    </row>
    <row r="1844" spans="1:28" customFormat="1" ht="43.2" x14ac:dyDescent="0.3">
      <c r="A1844" s="3">
        <f t="shared" si="323"/>
        <v>1827</v>
      </c>
      <c r="B1844" s="4" t="s">
        <v>1573</v>
      </c>
      <c r="C1844" s="3">
        <v>5</v>
      </c>
      <c r="D1844" s="3" t="s">
        <v>1572</v>
      </c>
      <c r="E1844" s="4" t="s">
        <v>1754</v>
      </c>
      <c r="F1844" s="3" t="s">
        <v>1699</v>
      </c>
      <c r="G1844" s="3" t="s">
        <v>2349</v>
      </c>
      <c r="H1844" s="3" t="s">
        <v>2486</v>
      </c>
      <c r="I1844" s="3" t="s">
        <v>2496</v>
      </c>
      <c r="J1844" s="3">
        <v>31.5</v>
      </c>
      <c r="K1844" s="3">
        <v>6000</v>
      </c>
      <c r="L1844" s="3" t="s">
        <v>25</v>
      </c>
      <c r="M1844" s="3">
        <v>1</v>
      </c>
      <c r="N1844" s="28">
        <v>6</v>
      </c>
      <c r="O1844" s="28">
        <v>189</v>
      </c>
      <c r="P1844" s="12">
        <v>0</v>
      </c>
      <c r="Q1844" s="46">
        <f t="shared" si="318"/>
        <v>0</v>
      </c>
      <c r="R1844" s="14"/>
      <c r="S1844" s="3">
        <f t="shared" si="319"/>
        <v>6</v>
      </c>
      <c r="T1844" s="30" t="s">
        <v>2502</v>
      </c>
      <c r="U1844" s="29">
        <f t="shared" si="320"/>
        <v>189</v>
      </c>
      <c r="V1844" s="29">
        <f t="shared" si="321"/>
        <v>0</v>
      </c>
      <c r="W1844" s="5"/>
      <c r="X1844" s="3">
        <v>0.3</v>
      </c>
      <c r="Y1844" s="3">
        <f t="shared" si="324"/>
        <v>5.7</v>
      </c>
      <c r="Z1844" s="3">
        <f t="shared" si="322"/>
        <v>9.4499999999999993</v>
      </c>
      <c r="AA1844">
        <v>300</v>
      </c>
      <c r="AB1844" s="1">
        <f t="shared" si="317"/>
        <v>0.3</v>
      </c>
    </row>
    <row r="1845" spans="1:28" customFormat="1" ht="43.2" x14ac:dyDescent="0.3">
      <c r="A1845" s="3">
        <f t="shared" si="323"/>
        <v>1828</v>
      </c>
      <c r="B1845" s="4" t="s">
        <v>1573</v>
      </c>
      <c r="C1845" s="3">
        <v>5</v>
      </c>
      <c r="D1845" s="3" t="s">
        <v>1572</v>
      </c>
      <c r="E1845" s="4" t="s">
        <v>1755</v>
      </c>
      <c r="F1845" s="3" t="s">
        <v>1699</v>
      </c>
      <c r="G1845" s="3" t="s">
        <v>2349</v>
      </c>
      <c r="H1845" s="3" t="s">
        <v>2486</v>
      </c>
      <c r="I1845" s="3" t="s">
        <v>2496</v>
      </c>
      <c r="J1845" s="3">
        <v>31.5</v>
      </c>
      <c r="K1845" s="3">
        <v>6000</v>
      </c>
      <c r="L1845" s="3" t="s">
        <v>25</v>
      </c>
      <c r="M1845" s="3">
        <v>1</v>
      </c>
      <c r="N1845" s="28">
        <v>6</v>
      </c>
      <c r="O1845" s="28">
        <v>189</v>
      </c>
      <c r="P1845" s="12">
        <v>0</v>
      </c>
      <c r="Q1845" s="46">
        <f t="shared" si="318"/>
        <v>0</v>
      </c>
      <c r="R1845" s="14"/>
      <c r="S1845" s="3">
        <f t="shared" si="319"/>
        <v>6</v>
      </c>
      <c r="T1845" s="30" t="s">
        <v>2502</v>
      </c>
      <c r="U1845" s="29">
        <f t="shared" si="320"/>
        <v>189</v>
      </c>
      <c r="V1845" s="29">
        <f t="shared" si="321"/>
        <v>0</v>
      </c>
      <c r="W1845" s="5"/>
      <c r="X1845" s="3">
        <v>0.3</v>
      </c>
      <c r="Y1845" s="3">
        <f t="shared" si="324"/>
        <v>5.7</v>
      </c>
      <c r="Z1845" s="3">
        <f t="shared" si="322"/>
        <v>9.4499999999999993</v>
      </c>
      <c r="AA1845">
        <v>300</v>
      </c>
      <c r="AB1845" s="1">
        <f t="shared" si="317"/>
        <v>0.3</v>
      </c>
    </row>
    <row r="1846" spans="1:28" customFormat="1" ht="43.2" x14ac:dyDescent="0.3">
      <c r="A1846" s="3">
        <f t="shared" si="323"/>
        <v>1829</v>
      </c>
      <c r="B1846" s="4" t="s">
        <v>1573</v>
      </c>
      <c r="C1846" s="3">
        <v>5</v>
      </c>
      <c r="D1846" s="3" t="s">
        <v>1572</v>
      </c>
      <c r="E1846" s="4" t="s">
        <v>1756</v>
      </c>
      <c r="F1846" s="3" t="s">
        <v>1699</v>
      </c>
      <c r="G1846" s="3" t="s">
        <v>2349</v>
      </c>
      <c r="H1846" s="3" t="s">
        <v>2486</v>
      </c>
      <c r="I1846" s="3" t="s">
        <v>2496</v>
      </c>
      <c r="J1846" s="3">
        <v>31.5</v>
      </c>
      <c r="K1846" s="3">
        <v>6000</v>
      </c>
      <c r="L1846" s="3" t="s">
        <v>25</v>
      </c>
      <c r="M1846" s="3">
        <v>1</v>
      </c>
      <c r="N1846" s="28">
        <v>6</v>
      </c>
      <c r="O1846" s="28">
        <v>189</v>
      </c>
      <c r="P1846" s="12">
        <v>0</v>
      </c>
      <c r="Q1846" s="46">
        <f t="shared" si="318"/>
        <v>0</v>
      </c>
      <c r="R1846" s="14"/>
      <c r="S1846" s="3">
        <f t="shared" si="319"/>
        <v>6</v>
      </c>
      <c r="T1846" s="30" t="s">
        <v>2502</v>
      </c>
      <c r="U1846" s="29">
        <f t="shared" si="320"/>
        <v>189</v>
      </c>
      <c r="V1846" s="29">
        <f t="shared" si="321"/>
        <v>0</v>
      </c>
      <c r="W1846" s="5"/>
      <c r="X1846" s="3">
        <v>0.3</v>
      </c>
      <c r="Y1846" s="3">
        <f t="shared" si="324"/>
        <v>5.7</v>
      </c>
      <c r="Z1846" s="3">
        <f t="shared" si="322"/>
        <v>9.4499999999999993</v>
      </c>
      <c r="AA1846">
        <v>300</v>
      </c>
      <c r="AB1846" s="1">
        <f t="shared" si="317"/>
        <v>0.3</v>
      </c>
    </row>
    <row r="1847" spans="1:28" customFormat="1" ht="43.2" x14ac:dyDescent="0.3">
      <c r="A1847" s="3">
        <f t="shared" si="323"/>
        <v>1830</v>
      </c>
      <c r="B1847" s="4" t="s">
        <v>1573</v>
      </c>
      <c r="C1847" s="3">
        <v>5</v>
      </c>
      <c r="D1847" s="3" t="s">
        <v>1572</v>
      </c>
      <c r="E1847" s="4" t="s">
        <v>1757</v>
      </c>
      <c r="F1847" s="3" t="s">
        <v>1699</v>
      </c>
      <c r="G1847" s="3" t="s">
        <v>2349</v>
      </c>
      <c r="H1847" s="3" t="s">
        <v>2486</v>
      </c>
      <c r="I1847" s="3" t="s">
        <v>2496</v>
      </c>
      <c r="J1847" s="3">
        <v>31.5</v>
      </c>
      <c r="K1847" s="3">
        <v>6000</v>
      </c>
      <c r="L1847" s="3" t="s">
        <v>25</v>
      </c>
      <c r="M1847" s="3">
        <v>1</v>
      </c>
      <c r="N1847" s="28">
        <v>6</v>
      </c>
      <c r="O1847" s="28">
        <v>189</v>
      </c>
      <c r="P1847" s="12">
        <v>0</v>
      </c>
      <c r="Q1847" s="46">
        <f t="shared" si="318"/>
        <v>0</v>
      </c>
      <c r="R1847" s="14"/>
      <c r="S1847" s="3">
        <f t="shared" si="319"/>
        <v>6</v>
      </c>
      <c r="T1847" s="30" t="s">
        <v>2502</v>
      </c>
      <c r="U1847" s="29">
        <f t="shared" si="320"/>
        <v>189</v>
      </c>
      <c r="V1847" s="29">
        <f t="shared" si="321"/>
        <v>0</v>
      </c>
      <c r="W1847" s="5"/>
      <c r="X1847" s="3">
        <v>0.3</v>
      </c>
      <c r="Y1847" s="3">
        <f t="shared" si="324"/>
        <v>5.7</v>
      </c>
      <c r="Z1847" s="3">
        <f t="shared" si="322"/>
        <v>9.4499999999999993</v>
      </c>
      <c r="AA1847">
        <v>300</v>
      </c>
      <c r="AB1847" s="1">
        <f t="shared" si="317"/>
        <v>0.3</v>
      </c>
    </row>
    <row r="1848" spans="1:28" customFormat="1" ht="43.2" x14ac:dyDescent="0.3">
      <c r="A1848" s="3">
        <f t="shared" si="323"/>
        <v>1831</v>
      </c>
      <c r="B1848" s="4" t="s">
        <v>1573</v>
      </c>
      <c r="C1848" s="3">
        <v>5</v>
      </c>
      <c r="D1848" s="3" t="s">
        <v>1572</v>
      </c>
      <c r="E1848" s="4" t="s">
        <v>1758</v>
      </c>
      <c r="F1848" s="3" t="s">
        <v>1699</v>
      </c>
      <c r="G1848" s="3" t="s">
        <v>2349</v>
      </c>
      <c r="H1848" s="3" t="s">
        <v>2486</v>
      </c>
      <c r="I1848" s="3" t="s">
        <v>2496</v>
      </c>
      <c r="J1848" s="3">
        <v>31.5</v>
      </c>
      <c r="K1848" s="3">
        <v>6000</v>
      </c>
      <c r="L1848" s="3" t="s">
        <v>25</v>
      </c>
      <c r="M1848" s="3">
        <v>1</v>
      </c>
      <c r="N1848" s="28">
        <v>6</v>
      </c>
      <c r="O1848" s="28">
        <v>189</v>
      </c>
      <c r="P1848" s="12">
        <v>0</v>
      </c>
      <c r="Q1848" s="46">
        <f t="shared" si="318"/>
        <v>0</v>
      </c>
      <c r="R1848" s="14"/>
      <c r="S1848" s="3">
        <f t="shared" si="319"/>
        <v>6</v>
      </c>
      <c r="T1848" s="30" t="s">
        <v>2502</v>
      </c>
      <c r="U1848" s="29">
        <f t="shared" si="320"/>
        <v>189</v>
      </c>
      <c r="V1848" s="29">
        <f t="shared" si="321"/>
        <v>0</v>
      </c>
      <c r="W1848" s="5"/>
      <c r="X1848" s="3">
        <v>0.3</v>
      </c>
      <c r="Y1848" s="3">
        <f t="shared" si="324"/>
        <v>5.7</v>
      </c>
      <c r="Z1848" s="3">
        <f t="shared" si="322"/>
        <v>9.4499999999999993</v>
      </c>
      <c r="AA1848">
        <v>300</v>
      </c>
      <c r="AB1848" s="1">
        <f t="shared" si="317"/>
        <v>0.3</v>
      </c>
    </row>
    <row r="1849" spans="1:28" customFormat="1" x14ac:dyDescent="0.3">
      <c r="A1849" s="3">
        <f t="shared" si="323"/>
        <v>1832</v>
      </c>
      <c r="B1849" s="4" t="s">
        <v>1573</v>
      </c>
      <c r="C1849" s="3">
        <v>5</v>
      </c>
      <c r="D1849" s="3" t="s">
        <v>1567</v>
      </c>
      <c r="E1849" s="4" t="s">
        <v>1759</v>
      </c>
      <c r="F1849" s="3" t="s">
        <v>32</v>
      </c>
      <c r="G1849" s="3" t="s">
        <v>2340</v>
      </c>
      <c r="H1849" s="3" t="s">
        <v>2468</v>
      </c>
      <c r="I1849" s="3" t="s">
        <v>2496</v>
      </c>
      <c r="J1849" s="3">
        <v>18.2</v>
      </c>
      <c r="K1849" s="3">
        <v>6000</v>
      </c>
      <c r="L1849" s="3" t="s">
        <v>25</v>
      </c>
      <c r="M1849" s="3">
        <v>1</v>
      </c>
      <c r="N1849" s="28">
        <f t="shared" ref="N1849:N1912" si="325">(K1849/1000)*M1849</f>
        <v>6</v>
      </c>
      <c r="O1849" s="28">
        <f t="shared" ref="O1849:O1912" si="326">N1849*J1849</f>
        <v>109.19999999999999</v>
      </c>
      <c r="P1849" s="12">
        <v>0</v>
      </c>
      <c r="Q1849" s="46">
        <f t="shared" si="318"/>
        <v>0</v>
      </c>
      <c r="R1849" s="37"/>
      <c r="S1849" s="3">
        <f t="shared" si="319"/>
        <v>6</v>
      </c>
      <c r="T1849" s="29" t="s">
        <v>2503</v>
      </c>
      <c r="U1849" s="5">
        <f t="shared" si="320"/>
        <v>109.19999999999999</v>
      </c>
      <c r="V1849" s="5">
        <f t="shared" si="321"/>
        <v>0</v>
      </c>
      <c r="W1849" s="5"/>
      <c r="X1849" s="3">
        <v>0.3</v>
      </c>
      <c r="Y1849" s="3">
        <f t="shared" si="324"/>
        <v>5.7</v>
      </c>
      <c r="Z1849" s="3">
        <f t="shared" si="322"/>
        <v>5.46</v>
      </c>
      <c r="AA1849">
        <v>300</v>
      </c>
      <c r="AB1849" s="1">
        <f t="shared" ref="AB1849:AB1912" si="327">AA1849/1000</f>
        <v>0.3</v>
      </c>
    </row>
    <row r="1850" spans="1:28" customFormat="1" x14ac:dyDescent="0.3">
      <c r="A1850" s="3">
        <f t="shared" si="323"/>
        <v>1833</v>
      </c>
      <c r="B1850" s="4" t="s">
        <v>1573</v>
      </c>
      <c r="C1850" s="3">
        <v>5</v>
      </c>
      <c r="D1850" s="3" t="s">
        <v>1567</v>
      </c>
      <c r="E1850" s="4" t="s">
        <v>1760</v>
      </c>
      <c r="F1850" s="3" t="s">
        <v>32</v>
      </c>
      <c r="G1850" s="3" t="s">
        <v>2340</v>
      </c>
      <c r="H1850" s="3" t="s">
        <v>2468</v>
      </c>
      <c r="I1850" s="3" t="s">
        <v>2496</v>
      </c>
      <c r="J1850" s="3">
        <v>18.2</v>
      </c>
      <c r="K1850" s="3">
        <v>6000</v>
      </c>
      <c r="L1850" s="3" t="s">
        <v>25</v>
      </c>
      <c r="M1850" s="3">
        <v>1</v>
      </c>
      <c r="N1850" s="28">
        <f t="shared" si="325"/>
        <v>6</v>
      </c>
      <c r="O1850" s="28">
        <f t="shared" si="326"/>
        <v>109.19999999999999</v>
      </c>
      <c r="P1850" s="12">
        <v>0</v>
      </c>
      <c r="Q1850" s="46">
        <f t="shared" si="318"/>
        <v>0</v>
      </c>
      <c r="R1850" s="37"/>
      <c r="S1850" s="3">
        <f t="shared" si="319"/>
        <v>6</v>
      </c>
      <c r="T1850" s="29" t="s">
        <v>2503</v>
      </c>
      <c r="U1850" s="5">
        <f t="shared" si="320"/>
        <v>109.19999999999999</v>
      </c>
      <c r="V1850" s="5">
        <f t="shared" si="321"/>
        <v>0</v>
      </c>
      <c r="W1850" s="5"/>
      <c r="X1850" s="3">
        <v>0.3</v>
      </c>
      <c r="Y1850" s="3">
        <f t="shared" si="324"/>
        <v>5.7</v>
      </c>
      <c r="Z1850" s="3">
        <f t="shared" si="322"/>
        <v>5.46</v>
      </c>
      <c r="AA1850">
        <v>300</v>
      </c>
      <c r="AB1850" s="1">
        <f t="shared" si="327"/>
        <v>0.3</v>
      </c>
    </row>
    <row r="1851" spans="1:28" customFormat="1" x14ac:dyDescent="0.3">
      <c r="A1851" s="3">
        <f t="shared" si="323"/>
        <v>1834</v>
      </c>
      <c r="B1851" s="4" t="s">
        <v>1573</v>
      </c>
      <c r="C1851" s="3">
        <v>5</v>
      </c>
      <c r="D1851" s="3" t="s">
        <v>1567</v>
      </c>
      <c r="E1851" s="4" t="s">
        <v>1761</v>
      </c>
      <c r="F1851" s="3" t="s">
        <v>32</v>
      </c>
      <c r="G1851" s="3" t="s">
        <v>2340</v>
      </c>
      <c r="H1851" s="3" t="s">
        <v>2468</v>
      </c>
      <c r="I1851" s="3" t="s">
        <v>2496</v>
      </c>
      <c r="J1851" s="3">
        <v>18.2</v>
      </c>
      <c r="K1851" s="3">
        <v>6000</v>
      </c>
      <c r="L1851" s="3" t="s">
        <v>25</v>
      </c>
      <c r="M1851" s="3">
        <v>1</v>
      </c>
      <c r="N1851" s="28">
        <f t="shared" si="325"/>
        <v>6</v>
      </c>
      <c r="O1851" s="28">
        <f t="shared" si="326"/>
        <v>109.19999999999999</v>
      </c>
      <c r="P1851" s="12">
        <v>0</v>
      </c>
      <c r="Q1851" s="46">
        <f t="shared" si="318"/>
        <v>0</v>
      </c>
      <c r="R1851" s="37"/>
      <c r="S1851" s="3">
        <f t="shared" si="319"/>
        <v>6</v>
      </c>
      <c r="T1851" s="29" t="s">
        <v>2503</v>
      </c>
      <c r="U1851" s="5">
        <f t="shared" si="320"/>
        <v>109.19999999999999</v>
      </c>
      <c r="V1851" s="5">
        <f t="shared" si="321"/>
        <v>0</v>
      </c>
      <c r="W1851" s="5"/>
      <c r="X1851" s="3">
        <v>0.3</v>
      </c>
      <c r="Y1851" s="3">
        <f t="shared" si="324"/>
        <v>5.7</v>
      </c>
      <c r="Z1851" s="3">
        <f t="shared" si="322"/>
        <v>5.46</v>
      </c>
      <c r="AA1851">
        <v>300</v>
      </c>
      <c r="AB1851" s="1">
        <f t="shared" si="327"/>
        <v>0.3</v>
      </c>
    </row>
    <row r="1852" spans="1:28" customFormat="1" x14ac:dyDescent="0.3">
      <c r="A1852" s="3">
        <f t="shared" si="323"/>
        <v>1835</v>
      </c>
      <c r="B1852" s="4" t="s">
        <v>1573</v>
      </c>
      <c r="C1852" s="3">
        <v>5</v>
      </c>
      <c r="D1852" s="3" t="s">
        <v>1567</v>
      </c>
      <c r="E1852" s="4" t="s">
        <v>1762</v>
      </c>
      <c r="F1852" s="3" t="s">
        <v>32</v>
      </c>
      <c r="G1852" s="3" t="s">
        <v>2340</v>
      </c>
      <c r="H1852" s="3" t="s">
        <v>2468</v>
      </c>
      <c r="I1852" s="3" t="s">
        <v>2496</v>
      </c>
      <c r="J1852" s="3">
        <v>18.2</v>
      </c>
      <c r="K1852" s="3">
        <v>6000</v>
      </c>
      <c r="L1852" s="3" t="s">
        <v>25</v>
      </c>
      <c r="M1852" s="3">
        <v>1</v>
      </c>
      <c r="N1852" s="28">
        <f t="shared" si="325"/>
        <v>6</v>
      </c>
      <c r="O1852" s="28">
        <f t="shared" si="326"/>
        <v>109.19999999999999</v>
      </c>
      <c r="P1852" s="12">
        <v>0</v>
      </c>
      <c r="Q1852" s="46">
        <f t="shared" si="318"/>
        <v>0</v>
      </c>
      <c r="R1852" s="37"/>
      <c r="S1852" s="3">
        <f t="shared" si="319"/>
        <v>6</v>
      </c>
      <c r="T1852" s="29" t="s">
        <v>2503</v>
      </c>
      <c r="U1852" s="5">
        <f t="shared" si="320"/>
        <v>109.19999999999999</v>
      </c>
      <c r="V1852" s="5">
        <f t="shared" si="321"/>
        <v>0</v>
      </c>
      <c r="W1852" s="5"/>
      <c r="X1852" s="3">
        <v>0.3</v>
      </c>
      <c r="Y1852" s="3">
        <f t="shared" si="324"/>
        <v>5.7</v>
      </c>
      <c r="Z1852" s="3">
        <f t="shared" si="322"/>
        <v>5.46</v>
      </c>
      <c r="AA1852">
        <v>300</v>
      </c>
      <c r="AB1852" s="1">
        <f t="shared" si="327"/>
        <v>0.3</v>
      </c>
    </row>
    <row r="1853" spans="1:28" customFormat="1" x14ac:dyDescent="0.3">
      <c r="A1853" s="3">
        <f t="shared" si="323"/>
        <v>1836</v>
      </c>
      <c r="B1853" s="4" t="s">
        <v>1573</v>
      </c>
      <c r="C1853" s="3">
        <v>5</v>
      </c>
      <c r="D1853" s="3" t="s">
        <v>1567</v>
      </c>
      <c r="E1853" s="4" t="s">
        <v>1763</v>
      </c>
      <c r="F1853" s="3" t="s">
        <v>32</v>
      </c>
      <c r="G1853" s="3" t="s">
        <v>2340</v>
      </c>
      <c r="H1853" s="3" t="s">
        <v>2468</v>
      </c>
      <c r="I1853" s="3" t="s">
        <v>2496</v>
      </c>
      <c r="J1853" s="3">
        <v>18.2</v>
      </c>
      <c r="K1853" s="3">
        <v>6000</v>
      </c>
      <c r="L1853" s="3" t="s">
        <v>25</v>
      </c>
      <c r="M1853" s="3">
        <v>1</v>
      </c>
      <c r="N1853" s="28">
        <f t="shared" si="325"/>
        <v>6</v>
      </c>
      <c r="O1853" s="28">
        <f t="shared" si="326"/>
        <v>109.19999999999999</v>
      </c>
      <c r="P1853" s="12">
        <v>0</v>
      </c>
      <c r="Q1853" s="46">
        <f t="shared" si="318"/>
        <v>0</v>
      </c>
      <c r="R1853" s="37"/>
      <c r="S1853" s="3">
        <f t="shared" si="319"/>
        <v>6</v>
      </c>
      <c r="T1853" s="29" t="s">
        <v>2503</v>
      </c>
      <c r="U1853" s="5">
        <f t="shared" si="320"/>
        <v>109.19999999999999</v>
      </c>
      <c r="V1853" s="5">
        <f t="shared" si="321"/>
        <v>0</v>
      </c>
      <c r="W1853" s="5"/>
      <c r="X1853" s="3">
        <v>0.3</v>
      </c>
      <c r="Y1853" s="3">
        <f t="shared" si="324"/>
        <v>5.7</v>
      </c>
      <c r="Z1853" s="3">
        <f t="shared" si="322"/>
        <v>5.46</v>
      </c>
      <c r="AA1853">
        <v>300</v>
      </c>
      <c r="AB1853" s="1">
        <f t="shared" si="327"/>
        <v>0.3</v>
      </c>
    </row>
    <row r="1854" spans="1:28" customFormat="1" x14ac:dyDescent="0.3">
      <c r="A1854" s="3">
        <f t="shared" si="323"/>
        <v>1837</v>
      </c>
      <c r="B1854" s="4" t="s">
        <v>1573</v>
      </c>
      <c r="C1854" s="3">
        <v>5</v>
      </c>
      <c r="D1854" s="3" t="s">
        <v>1567</v>
      </c>
      <c r="E1854" s="4" t="s">
        <v>1764</v>
      </c>
      <c r="F1854" s="3" t="s">
        <v>32</v>
      </c>
      <c r="G1854" s="3" t="s">
        <v>2340</v>
      </c>
      <c r="H1854" s="3" t="s">
        <v>2468</v>
      </c>
      <c r="I1854" s="3" t="s">
        <v>2496</v>
      </c>
      <c r="J1854" s="3">
        <v>18.2</v>
      </c>
      <c r="K1854" s="3">
        <v>6000</v>
      </c>
      <c r="L1854" s="3" t="s">
        <v>25</v>
      </c>
      <c r="M1854" s="3">
        <v>1</v>
      </c>
      <c r="N1854" s="28">
        <f t="shared" si="325"/>
        <v>6</v>
      </c>
      <c r="O1854" s="28">
        <f t="shared" si="326"/>
        <v>109.19999999999999</v>
      </c>
      <c r="P1854" s="12">
        <v>0</v>
      </c>
      <c r="Q1854" s="46">
        <f t="shared" si="318"/>
        <v>0</v>
      </c>
      <c r="R1854" s="37"/>
      <c r="S1854" s="3">
        <f t="shared" si="319"/>
        <v>6</v>
      </c>
      <c r="T1854" s="29" t="s">
        <v>2503</v>
      </c>
      <c r="U1854" s="5">
        <f t="shared" si="320"/>
        <v>109.19999999999999</v>
      </c>
      <c r="V1854" s="5">
        <f t="shared" si="321"/>
        <v>0</v>
      </c>
      <c r="W1854" s="5"/>
      <c r="X1854" s="3">
        <v>0.3</v>
      </c>
      <c r="Y1854" s="3">
        <f t="shared" si="324"/>
        <v>5.7</v>
      </c>
      <c r="Z1854" s="3">
        <f t="shared" si="322"/>
        <v>5.46</v>
      </c>
      <c r="AA1854">
        <v>300</v>
      </c>
      <c r="AB1854" s="1">
        <f t="shared" si="327"/>
        <v>0.3</v>
      </c>
    </row>
    <row r="1855" spans="1:28" customFormat="1" x14ac:dyDescent="0.3">
      <c r="A1855" s="3">
        <f t="shared" si="323"/>
        <v>1838</v>
      </c>
      <c r="B1855" s="4" t="s">
        <v>1573</v>
      </c>
      <c r="C1855" s="3">
        <v>5</v>
      </c>
      <c r="D1855" s="3" t="s">
        <v>1567</v>
      </c>
      <c r="E1855" s="4" t="s">
        <v>1765</v>
      </c>
      <c r="F1855" s="3" t="s">
        <v>32</v>
      </c>
      <c r="G1855" s="3" t="s">
        <v>2340</v>
      </c>
      <c r="H1855" s="3" t="s">
        <v>2468</v>
      </c>
      <c r="I1855" s="3" t="s">
        <v>2496</v>
      </c>
      <c r="J1855" s="3">
        <v>18.2</v>
      </c>
      <c r="K1855" s="3">
        <v>6000</v>
      </c>
      <c r="L1855" s="3" t="s">
        <v>25</v>
      </c>
      <c r="M1855" s="3">
        <v>1</v>
      </c>
      <c r="N1855" s="28">
        <f t="shared" si="325"/>
        <v>6</v>
      </c>
      <c r="O1855" s="28">
        <f t="shared" si="326"/>
        <v>109.19999999999999</v>
      </c>
      <c r="P1855" s="12">
        <v>0</v>
      </c>
      <c r="Q1855" s="46">
        <f t="shared" si="318"/>
        <v>0</v>
      </c>
      <c r="R1855" s="37"/>
      <c r="S1855" s="3">
        <f t="shared" si="319"/>
        <v>6</v>
      </c>
      <c r="T1855" s="29" t="s">
        <v>2503</v>
      </c>
      <c r="U1855" s="5">
        <f t="shared" si="320"/>
        <v>109.19999999999999</v>
      </c>
      <c r="V1855" s="5">
        <f t="shared" si="321"/>
        <v>0</v>
      </c>
      <c r="W1855" s="5"/>
      <c r="X1855" s="3">
        <v>0.3</v>
      </c>
      <c r="Y1855" s="3">
        <f t="shared" si="324"/>
        <v>5.7</v>
      </c>
      <c r="Z1855" s="3">
        <f t="shared" si="322"/>
        <v>5.46</v>
      </c>
      <c r="AA1855">
        <v>300</v>
      </c>
      <c r="AB1855" s="1">
        <f t="shared" si="327"/>
        <v>0.3</v>
      </c>
    </row>
    <row r="1856" spans="1:28" customFormat="1" x14ac:dyDescent="0.3">
      <c r="A1856" s="3">
        <f t="shared" si="323"/>
        <v>1839</v>
      </c>
      <c r="B1856" s="4" t="s">
        <v>1573</v>
      </c>
      <c r="C1856" s="3">
        <v>5</v>
      </c>
      <c r="D1856" s="3" t="s">
        <v>1567</v>
      </c>
      <c r="E1856" s="4" t="s">
        <v>1766</v>
      </c>
      <c r="F1856" s="3" t="s">
        <v>32</v>
      </c>
      <c r="G1856" s="3" t="s">
        <v>2340</v>
      </c>
      <c r="H1856" s="3" t="s">
        <v>2468</v>
      </c>
      <c r="I1856" s="3" t="s">
        <v>2496</v>
      </c>
      <c r="J1856" s="3">
        <v>18.2</v>
      </c>
      <c r="K1856" s="3">
        <v>6000</v>
      </c>
      <c r="L1856" s="3" t="s">
        <v>25</v>
      </c>
      <c r="M1856" s="3">
        <v>1</v>
      </c>
      <c r="N1856" s="28">
        <f t="shared" si="325"/>
        <v>6</v>
      </c>
      <c r="O1856" s="28">
        <f t="shared" si="326"/>
        <v>109.19999999999999</v>
      </c>
      <c r="P1856" s="12">
        <v>0</v>
      </c>
      <c r="Q1856" s="46">
        <f t="shared" si="318"/>
        <v>0</v>
      </c>
      <c r="R1856" s="37"/>
      <c r="S1856" s="3">
        <f t="shared" si="319"/>
        <v>6</v>
      </c>
      <c r="T1856" s="29" t="s">
        <v>2503</v>
      </c>
      <c r="U1856" s="5">
        <f t="shared" si="320"/>
        <v>109.19999999999999</v>
      </c>
      <c r="V1856" s="5">
        <f t="shared" si="321"/>
        <v>0</v>
      </c>
      <c r="W1856" s="5"/>
      <c r="X1856" s="3">
        <v>0.3</v>
      </c>
      <c r="Y1856" s="3">
        <f t="shared" si="324"/>
        <v>5.7</v>
      </c>
      <c r="Z1856" s="3">
        <f t="shared" si="322"/>
        <v>5.46</v>
      </c>
      <c r="AA1856">
        <v>300</v>
      </c>
      <c r="AB1856" s="1">
        <f t="shared" si="327"/>
        <v>0.3</v>
      </c>
    </row>
    <row r="1857" spans="1:28" customFormat="1" x14ac:dyDescent="0.3">
      <c r="A1857" s="3">
        <f t="shared" si="323"/>
        <v>1840</v>
      </c>
      <c r="B1857" s="4" t="s">
        <v>1573</v>
      </c>
      <c r="C1857" s="3">
        <v>5</v>
      </c>
      <c r="D1857" s="3" t="s">
        <v>1567</v>
      </c>
      <c r="E1857" s="4" t="s">
        <v>1767</v>
      </c>
      <c r="F1857" s="3" t="s">
        <v>32</v>
      </c>
      <c r="G1857" s="3" t="s">
        <v>2340</v>
      </c>
      <c r="H1857" s="3" t="s">
        <v>2468</v>
      </c>
      <c r="I1857" s="3" t="s">
        <v>2496</v>
      </c>
      <c r="J1857" s="3">
        <v>18.2</v>
      </c>
      <c r="K1857" s="3">
        <v>6000</v>
      </c>
      <c r="L1857" s="3" t="s">
        <v>25</v>
      </c>
      <c r="M1857" s="3">
        <v>1</v>
      </c>
      <c r="N1857" s="28">
        <f t="shared" si="325"/>
        <v>6</v>
      </c>
      <c r="O1857" s="28">
        <f t="shared" si="326"/>
        <v>109.19999999999999</v>
      </c>
      <c r="P1857" s="12">
        <v>0</v>
      </c>
      <c r="Q1857" s="46">
        <f t="shared" si="318"/>
        <v>0</v>
      </c>
      <c r="R1857" s="37"/>
      <c r="S1857" s="3">
        <f t="shared" si="319"/>
        <v>6</v>
      </c>
      <c r="T1857" s="29" t="s">
        <v>2503</v>
      </c>
      <c r="U1857" s="5">
        <f t="shared" si="320"/>
        <v>109.19999999999999</v>
      </c>
      <c r="V1857" s="5">
        <f t="shared" si="321"/>
        <v>0</v>
      </c>
      <c r="W1857" s="5"/>
      <c r="X1857" s="3">
        <v>0.3</v>
      </c>
      <c r="Y1857" s="3">
        <f t="shared" si="324"/>
        <v>5.7</v>
      </c>
      <c r="Z1857" s="3">
        <f t="shared" si="322"/>
        <v>5.46</v>
      </c>
      <c r="AA1857">
        <v>300</v>
      </c>
      <c r="AB1857" s="1">
        <f t="shared" si="327"/>
        <v>0.3</v>
      </c>
    </row>
    <row r="1858" spans="1:28" customFormat="1" x14ac:dyDescent="0.3">
      <c r="A1858" s="3">
        <f t="shared" si="323"/>
        <v>1841</v>
      </c>
      <c r="B1858" s="4" t="s">
        <v>1573</v>
      </c>
      <c r="C1858" s="3">
        <v>5</v>
      </c>
      <c r="D1858" s="3" t="s">
        <v>1567</v>
      </c>
      <c r="E1858" s="4" t="s">
        <v>1768</v>
      </c>
      <c r="F1858" s="3" t="s">
        <v>32</v>
      </c>
      <c r="G1858" s="3" t="s">
        <v>2340</v>
      </c>
      <c r="H1858" s="3" t="s">
        <v>2468</v>
      </c>
      <c r="I1858" s="3" t="s">
        <v>2496</v>
      </c>
      <c r="J1858" s="3">
        <v>18.2</v>
      </c>
      <c r="K1858" s="3">
        <v>6000</v>
      </c>
      <c r="L1858" s="3" t="s">
        <v>25</v>
      </c>
      <c r="M1858" s="3">
        <v>1</v>
      </c>
      <c r="N1858" s="28">
        <f t="shared" si="325"/>
        <v>6</v>
      </c>
      <c r="O1858" s="28">
        <f t="shared" si="326"/>
        <v>109.19999999999999</v>
      </c>
      <c r="P1858" s="12">
        <v>0</v>
      </c>
      <c r="Q1858" s="46">
        <f t="shared" si="318"/>
        <v>0</v>
      </c>
      <c r="R1858" s="37"/>
      <c r="S1858" s="3">
        <f t="shared" si="319"/>
        <v>6</v>
      </c>
      <c r="T1858" s="29" t="s">
        <v>2503</v>
      </c>
      <c r="U1858" s="5">
        <f t="shared" si="320"/>
        <v>109.19999999999999</v>
      </c>
      <c r="V1858" s="5">
        <f t="shared" si="321"/>
        <v>0</v>
      </c>
      <c r="W1858" s="5"/>
      <c r="X1858" s="3">
        <v>0.3</v>
      </c>
      <c r="Y1858" s="3">
        <f t="shared" si="324"/>
        <v>5.7</v>
      </c>
      <c r="Z1858" s="3">
        <f t="shared" si="322"/>
        <v>5.46</v>
      </c>
      <c r="AA1858">
        <v>300</v>
      </c>
      <c r="AB1858" s="1">
        <f t="shared" si="327"/>
        <v>0.3</v>
      </c>
    </row>
    <row r="1859" spans="1:28" customFormat="1" x14ac:dyDescent="0.3">
      <c r="A1859" s="3">
        <f t="shared" si="323"/>
        <v>1842</v>
      </c>
      <c r="B1859" s="4" t="s">
        <v>1573</v>
      </c>
      <c r="C1859" s="3">
        <v>5</v>
      </c>
      <c r="D1859" s="3" t="s">
        <v>1567</v>
      </c>
      <c r="E1859" s="4" t="s">
        <v>1769</v>
      </c>
      <c r="F1859" s="3" t="s">
        <v>32</v>
      </c>
      <c r="G1859" s="3" t="s">
        <v>2340</v>
      </c>
      <c r="H1859" s="3" t="s">
        <v>2468</v>
      </c>
      <c r="I1859" s="3" t="s">
        <v>2496</v>
      </c>
      <c r="J1859" s="3">
        <v>18.2</v>
      </c>
      <c r="K1859" s="3">
        <v>6000</v>
      </c>
      <c r="L1859" s="3" t="s">
        <v>25</v>
      </c>
      <c r="M1859" s="3">
        <v>1</v>
      </c>
      <c r="N1859" s="28">
        <f t="shared" si="325"/>
        <v>6</v>
      </c>
      <c r="O1859" s="28">
        <f t="shared" si="326"/>
        <v>109.19999999999999</v>
      </c>
      <c r="P1859" s="12">
        <v>0</v>
      </c>
      <c r="Q1859" s="46">
        <f t="shared" ref="Q1859:Q1922" si="328">N1859*P1859</f>
        <v>0</v>
      </c>
      <c r="R1859" s="37"/>
      <c r="S1859" s="3">
        <f t="shared" ref="S1859:S1922" si="329">N1859-Q1859</f>
        <v>6</v>
      </c>
      <c r="T1859" s="29" t="s">
        <v>2503</v>
      </c>
      <c r="U1859" s="5">
        <f t="shared" si="320"/>
        <v>109.19999999999999</v>
      </c>
      <c r="V1859" s="5">
        <f t="shared" si="321"/>
        <v>0</v>
      </c>
      <c r="W1859" s="5"/>
      <c r="X1859" s="3">
        <v>0.3</v>
      </c>
      <c r="Y1859" s="3">
        <f t="shared" si="324"/>
        <v>5.7</v>
      </c>
      <c r="Z1859" s="3">
        <f t="shared" si="322"/>
        <v>5.46</v>
      </c>
      <c r="AA1859">
        <v>300</v>
      </c>
      <c r="AB1859" s="1">
        <f t="shared" si="327"/>
        <v>0.3</v>
      </c>
    </row>
    <row r="1860" spans="1:28" customFormat="1" x14ac:dyDescent="0.3">
      <c r="A1860" s="3">
        <f t="shared" si="323"/>
        <v>1843</v>
      </c>
      <c r="B1860" s="4" t="s">
        <v>1573</v>
      </c>
      <c r="C1860" s="3">
        <v>5</v>
      </c>
      <c r="D1860" s="3" t="s">
        <v>1567</v>
      </c>
      <c r="E1860" s="4" t="s">
        <v>1770</v>
      </c>
      <c r="F1860" s="3" t="s">
        <v>32</v>
      </c>
      <c r="G1860" s="3" t="s">
        <v>2340</v>
      </c>
      <c r="H1860" s="3" t="s">
        <v>2468</v>
      </c>
      <c r="I1860" s="3" t="s">
        <v>2496</v>
      </c>
      <c r="J1860" s="3">
        <v>18.2</v>
      </c>
      <c r="K1860" s="3">
        <v>6000</v>
      </c>
      <c r="L1860" s="3" t="s">
        <v>25</v>
      </c>
      <c r="M1860" s="3">
        <v>1</v>
      </c>
      <c r="N1860" s="28">
        <f t="shared" si="325"/>
        <v>6</v>
      </c>
      <c r="O1860" s="28">
        <f t="shared" si="326"/>
        <v>109.19999999999999</v>
      </c>
      <c r="P1860" s="12">
        <v>0</v>
      </c>
      <c r="Q1860" s="46">
        <f t="shared" si="328"/>
        <v>0</v>
      </c>
      <c r="R1860" s="37"/>
      <c r="S1860" s="3">
        <f t="shared" si="329"/>
        <v>6</v>
      </c>
      <c r="T1860" s="29" t="s">
        <v>2503</v>
      </c>
      <c r="U1860" s="5">
        <f t="shared" si="320"/>
        <v>109.19999999999999</v>
      </c>
      <c r="V1860" s="5">
        <f t="shared" si="321"/>
        <v>0</v>
      </c>
      <c r="W1860" s="5"/>
      <c r="X1860" s="3">
        <v>0.3</v>
      </c>
      <c r="Y1860" s="3">
        <f t="shared" si="324"/>
        <v>5.7</v>
      </c>
      <c r="Z1860" s="3">
        <f t="shared" si="322"/>
        <v>5.46</v>
      </c>
      <c r="AA1860">
        <v>300</v>
      </c>
      <c r="AB1860" s="1">
        <f t="shared" si="327"/>
        <v>0.3</v>
      </c>
    </row>
    <row r="1861" spans="1:28" customFormat="1" x14ac:dyDescent="0.3">
      <c r="A1861" s="3">
        <f t="shared" si="323"/>
        <v>1844</v>
      </c>
      <c r="B1861" s="4" t="s">
        <v>1573</v>
      </c>
      <c r="C1861" s="3">
        <v>5</v>
      </c>
      <c r="D1861" s="3" t="s">
        <v>1567</v>
      </c>
      <c r="E1861" s="4" t="s">
        <v>1771</v>
      </c>
      <c r="F1861" s="3" t="s">
        <v>32</v>
      </c>
      <c r="G1861" s="3" t="s">
        <v>2340</v>
      </c>
      <c r="H1861" s="3" t="s">
        <v>2468</v>
      </c>
      <c r="I1861" s="3" t="s">
        <v>2496</v>
      </c>
      <c r="J1861" s="3">
        <v>18.2</v>
      </c>
      <c r="K1861" s="3">
        <v>6000</v>
      </c>
      <c r="L1861" s="3" t="s">
        <v>25</v>
      </c>
      <c r="M1861" s="3">
        <v>1</v>
      </c>
      <c r="N1861" s="28">
        <f t="shared" si="325"/>
        <v>6</v>
      </c>
      <c r="O1861" s="28">
        <f t="shared" si="326"/>
        <v>109.19999999999999</v>
      </c>
      <c r="P1861" s="12">
        <v>0</v>
      </c>
      <c r="Q1861" s="46">
        <f t="shared" si="328"/>
        <v>0</v>
      </c>
      <c r="R1861" s="37"/>
      <c r="S1861" s="3">
        <f t="shared" si="329"/>
        <v>6</v>
      </c>
      <c r="T1861" s="29" t="s">
        <v>2503</v>
      </c>
      <c r="U1861" s="5">
        <f t="shared" si="320"/>
        <v>109.19999999999999</v>
      </c>
      <c r="V1861" s="5">
        <f t="shared" si="321"/>
        <v>0</v>
      </c>
      <c r="W1861" s="5"/>
      <c r="X1861" s="3">
        <v>0.3</v>
      </c>
      <c r="Y1861" s="3">
        <f t="shared" si="324"/>
        <v>5.7</v>
      </c>
      <c r="Z1861" s="3">
        <f t="shared" si="322"/>
        <v>5.46</v>
      </c>
      <c r="AA1861">
        <v>300</v>
      </c>
      <c r="AB1861" s="1">
        <f t="shared" si="327"/>
        <v>0.3</v>
      </c>
    </row>
    <row r="1862" spans="1:28" customFormat="1" x14ac:dyDescent="0.3">
      <c r="A1862" s="3">
        <f t="shared" si="323"/>
        <v>1845</v>
      </c>
      <c r="B1862" s="4" t="s">
        <v>1573</v>
      </c>
      <c r="C1862" s="3">
        <v>5</v>
      </c>
      <c r="D1862" s="3" t="s">
        <v>1567</v>
      </c>
      <c r="E1862" s="4" t="s">
        <v>1772</v>
      </c>
      <c r="F1862" s="3" t="s">
        <v>32</v>
      </c>
      <c r="G1862" s="3" t="s">
        <v>2340</v>
      </c>
      <c r="H1862" s="3" t="s">
        <v>2468</v>
      </c>
      <c r="I1862" s="3" t="s">
        <v>2496</v>
      </c>
      <c r="J1862" s="3">
        <v>18.2</v>
      </c>
      <c r="K1862" s="3">
        <v>6000</v>
      </c>
      <c r="L1862" s="3" t="s">
        <v>25</v>
      </c>
      <c r="M1862" s="3">
        <v>1</v>
      </c>
      <c r="N1862" s="28">
        <f t="shared" si="325"/>
        <v>6</v>
      </c>
      <c r="O1862" s="28">
        <f t="shared" si="326"/>
        <v>109.19999999999999</v>
      </c>
      <c r="P1862" s="12">
        <v>0</v>
      </c>
      <c r="Q1862" s="46">
        <f t="shared" si="328"/>
        <v>0</v>
      </c>
      <c r="R1862" s="37"/>
      <c r="S1862" s="3">
        <f t="shared" si="329"/>
        <v>6</v>
      </c>
      <c r="T1862" s="29" t="s">
        <v>2503</v>
      </c>
      <c r="U1862" s="5">
        <f t="shared" si="320"/>
        <v>109.19999999999999</v>
      </c>
      <c r="V1862" s="5">
        <f t="shared" si="321"/>
        <v>0</v>
      </c>
      <c r="W1862" s="5"/>
      <c r="X1862" s="3">
        <v>0.3</v>
      </c>
      <c r="Y1862" s="3">
        <f t="shared" si="324"/>
        <v>5.7</v>
      </c>
      <c r="Z1862" s="3">
        <f t="shared" si="322"/>
        <v>5.46</v>
      </c>
      <c r="AA1862">
        <v>300</v>
      </c>
      <c r="AB1862" s="1">
        <f t="shared" si="327"/>
        <v>0.3</v>
      </c>
    </row>
    <row r="1863" spans="1:28" customFormat="1" x14ac:dyDescent="0.3">
      <c r="A1863" s="3">
        <f t="shared" si="323"/>
        <v>1846</v>
      </c>
      <c r="B1863" s="4" t="s">
        <v>1573</v>
      </c>
      <c r="C1863" s="3">
        <v>5</v>
      </c>
      <c r="D1863" s="3" t="s">
        <v>1567</v>
      </c>
      <c r="E1863" s="4" t="s">
        <v>1773</v>
      </c>
      <c r="F1863" s="3" t="s">
        <v>32</v>
      </c>
      <c r="G1863" s="3" t="s">
        <v>2340</v>
      </c>
      <c r="H1863" s="3" t="s">
        <v>2468</v>
      </c>
      <c r="I1863" s="3" t="s">
        <v>2496</v>
      </c>
      <c r="J1863" s="3">
        <v>18.2</v>
      </c>
      <c r="K1863" s="3">
        <v>6000</v>
      </c>
      <c r="L1863" s="3" t="s">
        <v>25</v>
      </c>
      <c r="M1863" s="3">
        <v>1</v>
      </c>
      <c r="N1863" s="28">
        <f t="shared" si="325"/>
        <v>6</v>
      </c>
      <c r="O1863" s="28">
        <f t="shared" si="326"/>
        <v>109.19999999999999</v>
      </c>
      <c r="P1863" s="12">
        <v>0</v>
      </c>
      <c r="Q1863" s="46">
        <f t="shared" si="328"/>
        <v>0</v>
      </c>
      <c r="R1863" s="37"/>
      <c r="S1863" s="3">
        <f t="shared" si="329"/>
        <v>6</v>
      </c>
      <c r="T1863" s="29" t="s">
        <v>2503</v>
      </c>
      <c r="U1863" s="5">
        <f t="shared" si="320"/>
        <v>109.19999999999999</v>
      </c>
      <c r="V1863" s="5">
        <f t="shared" si="321"/>
        <v>0</v>
      </c>
      <c r="W1863" s="5"/>
      <c r="X1863" s="3">
        <v>0.3</v>
      </c>
      <c r="Y1863" s="3">
        <f t="shared" si="324"/>
        <v>5.7</v>
      </c>
      <c r="Z1863" s="3">
        <f t="shared" si="322"/>
        <v>5.46</v>
      </c>
      <c r="AA1863">
        <v>300</v>
      </c>
      <c r="AB1863" s="1">
        <f t="shared" si="327"/>
        <v>0.3</v>
      </c>
    </row>
    <row r="1864" spans="1:28" customFormat="1" x14ac:dyDescent="0.3">
      <c r="A1864" s="3">
        <f t="shared" si="323"/>
        <v>1847</v>
      </c>
      <c r="B1864" s="4" t="s">
        <v>1573</v>
      </c>
      <c r="C1864" s="3">
        <v>5</v>
      </c>
      <c r="D1864" s="3" t="s">
        <v>1567</v>
      </c>
      <c r="E1864" s="4" t="s">
        <v>1774</v>
      </c>
      <c r="F1864" s="3" t="s">
        <v>32</v>
      </c>
      <c r="G1864" s="3" t="s">
        <v>2340</v>
      </c>
      <c r="H1864" s="3" t="s">
        <v>2468</v>
      </c>
      <c r="I1864" s="3" t="s">
        <v>2496</v>
      </c>
      <c r="J1864" s="3">
        <v>18.2</v>
      </c>
      <c r="K1864" s="3">
        <v>6000</v>
      </c>
      <c r="L1864" s="3" t="s">
        <v>25</v>
      </c>
      <c r="M1864" s="3">
        <v>1</v>
      </c>
      <c r="N1864" s="28">
        <f t="shared" si="325"/>
        <v>6</v>
      </c>
      <c r="O1864" s="28">
        <f t="shared" si="326"/>
        <v>109.19999999999999</v>
      </c>
      <c r="P1864" s="12">
        <v>0</v>
      </c>
      <c r="Q1864" s="46">
        <f t="shared" si="328"/>
        <v>0</v>
      </c>
      <c r="R1864" s="37"/>
      <c r="S1864" s="3">
        <f t="shared" si="329"/>
        <v>6</v>
      </c>
      <c r="T1864" s="29" t="s">
        <v>2503</v>
      </c>
      <c r="U1864" s="5">
        <f t="shared" si="320"/>
        <v>109.19999999999999</v>
      </c>
      <c r="V1864" s="5">
        <f t="shared" si="321"/>
        <v>0</v>
      </c>
      <c r="W1864" s="5"/>
      <c r="X1864" s="3">
        <v>0.3</v>
      </c>
      <c r="Y1864" s="3">
        <f t="shared" si="324"/>
        <v>5.7</v>
      </c>
      <c r="Z1864" s="3">
        <f t="shared" si="322"/>
        <v>5.46</v>
      </c>
      <c r="AA1864">
        <v>300</v>
      </c>
      <c r="AB1864" s="1">
        <f t="shared" si="327"/>
        <v>0.3</v>
      </c>
    </row>
    <row r="1865" spans="1:28" customFormat="1" x14ac:dyDescent="0.3">
      <c r="A1865" s="3">
        <f t="shared" si="323"/>
        <v>1848</v>
      </c>
      <c r="B1865" s="4" t="s">
        <v>1573</v>
      </c>
      <c r="C1865" s="3">
        <v>5</v>
      </c>
      <c r="D1865" s="3" t="s">
        <v>1567</v>
      </c>
      <c r="E1865" s="4" t="s">
        <v>1775</v>
      </c>
      <c r="F1865" s="3" t="s">
        <v>32</v>
      </c>
      <c r="G1865" s="3" t="s">
        <v>2340</v>
      </c>
      <c r="H1865" s="3" t="s">
        <v>2468</v>
      </c>
      <c r="I1865" s="3" t="s">
        <v>2496</v>
      </c>
      <c r="J1865" s="3">
        <v>18.2</v>
      </c>
      <c r="K1865" s="3">
        <v>6000</v>
      </c>
      <c r="L1865" s="3" t="s">
        <v>25</v>
      </c>
      <c r="M1865" s="3">
        <v>1</v>
      </c>
      <c r="N1865" s="28">
        <f t="shared" si="325"/>
        <v>6</v>
      </c>
      <c r="O1865" s="28">
        <f t="shared" si="326"/>
        <v>109.19999999999999</v>
      </c>
      <c r="P1865" s="12">
        <v>0</v>
      </c>
      <c r="Q1865" s="46">
        <f t="shared" si="328"/>
        <v>0</v>
      </c>
      <c r="R1865" s="37"/>
      <c r="S1865" s="3">
        <f t="shared" si="329"/>
        <v>6</v>
      </c>
      <c r="T1865" s="29" t="s">
        <v>2503</v>
      </c>
      <c r="U1865" s="5">
        <f t="shared" si="320"/>
        <v>109.19999999999999</v>
      </c>
      <c r="V1865" s="5">
        <f t="shared" si="321"/>
        <v>0</v>
      </c>
      <c r="W1865" s="5"/>
      <c r="X1865" s="3">
        <v>0.3</v>
      </c>
      <c r="Y1865" s="3">
        <f t="shared" si="324"/>
        <v>5.7</v>
      </c>
      <c r="Z1865" s="3">
        <f t="shared" si="322"/>
        <v>5.46</v>
      </c>
      <c r="AA1865">
        <v>300</v>
      </c>
      <c r="AB1865" s="1">
        <f t="shared" si="327"/>
        <v>0.3</v>
      </c>
    </row>
    <row r="1866" spans="1:28" customFormat="1" x14ac:dyDescent="0.3">
      <c r="A1866" s="3">
        <f t="shared" si="323"/>
        <v>1849</v>
      </c>
      <c r="B1866" s="4" t="s">
        <v>1573</v>
      </c>
      <c r="C1866" s="3">
        <v>5</v>
      </c>
      <c r="D1866" s="3" t="s">
        <v>1567</v>
      </c>
      <c r="E1866" s="4" t="s">
        <v>1776</v>
      </c>
      <c r="F1866" s="3" t="s">
        <v>32</v>
      </c>
      <c r="G1866" s="3" t="s">
        <v>2340</v>
      </c>
      <c r="H1866" s="3" t="s">
        <v>2468</v>
      </c>
      <c r="I1866" s="3" t="s">
        <v>2496</v>
      </c>
      <c r="J1866" s="3">
        <v>18.2</v>
      </c>
      <c r="K1866" s="3">
        <v>6000</v>
      </c>
      <c r="L1866" s="3" t="s">
        <v>25</v>
      </c>
      <c r="M1866" s="3">
        <v>1</v>
      </c>
      <c r="N1866" s="28">
        <f t="shared" si="325"/>
        <v>6</v>
      </c>
      <c r="O1866" s="28">
        <f t="shared" si="326"/>
        <v>109.19999999999999</v>
      </c>
      <c r="P1866" s="12">
        <v>0</v>
      </c>
      <c r="Q1866" s="46">
        <f t="shared" si="328"/>
        <v>0</v>
      </c>
      <c r="R1866" s="37"/>
      <c r="S1866" s="3">
        <f t="shared" si="329"/>
        <v>6</v>
      </c>
      <c r="T1866" s="29" t="s">
        <v>2503</v>
      </c>
      <c r="U1866" s="5">
        <f t="shared" si="320"/>
        <v>109.19999999999999</v>
      </c>
      <c r="V1866" s="5">
        <f t="shared" si="321"/>
        <v>0</v>
      </c>
      <c r="W1866" s="5"/>
      <c r="X1866" s="3">
        <v>0.3</v>
      </c>
      <c r="Y1866" s="3">
        <f t="shared" si="324"/>
        <v>5.7</v>
      </c>
      <c r="Z1866" s="3">
        <f t="shared" si="322"/>
        <v>5.46</v>
      </c>
      <c r="AA1866">
        <v>300</v>
      </c>
      <c r="AB1866" s="1">
        <f t="shared" si="327"/>
        <v>0.3</v>
      </c>
    </row>
    <row r="1867" spans="1:28" customFormat="1" x14ac:dyDescent="0.3">
      <c r="A1867" s="3">
        <f t="shared" si="323"/>
        <v>1850</v>
      </c>
      <c r="B1867" s="4" t="s">
        <v>1573</v>
      </c>
      <c r="C1867" s="3">
        <v>5</v>
      </c>
      <c r="D1867" s="3" t="s">
        <v>1567</v>
      </c>
      <c r="E1867" s="4" t="s">
        <v>1777</v>
      </c>
      <c r="F1867" s="3" t="s">
        <v>32</v>
      </c>
      <c r="G1867" s="3" t="s">
        <v>2340</v>
      </c>
      <c r="H1867" s="3" t="s">
        <v>2468</v>
      </c>
      <c r="I1867" s="3" t="s">
        <v>2496</v>
      </c>
      <c r="J1867" s="3">
        <v>18.2</v>
      </c>
      <c r="K1867" s="3">
        <v>6000</v>
      </c>
      <c r="L1867" s="3" t="s">
        <v>25</v>
      </c>
      <c r="M1867" s="3">
        <v>1</v>
      </c>
      <c r="N1867" s="28">
        <f t="shared" si="325"/>
        <v>6</v>
      </c>
      <c r="O1867" s="28">
        <f t="shared" si="326"/>
        <v>109.19999999999999</v>
      </c>
      <c r="P1867" s="12">
        <v>0</v>
      </c>
      <c r="Q1867" s="46">
        <f t="shared" si="328"/>
        <v>0</v>
      </c>
      <c r="R1867" s="37"/>
      <c r="S1867" s="3">
        <f t="shared" si="329"/>
        <v>6</v>
      </c>
      <c r="T1867" s="29" t="s">
        <v>2503</v>
      </c>
      <c r="U1867" s="5">
        <f t="shared" si="320"/>
        <v>109.19999999999999</v>
      </c>
      <c r="V1867" s="5">
        <f t="shared" si="321"/>
        <v>0</v>
      </c>
      <c r="W1867" s="5"/>
      <c r="X1867" s="3">
        <v>0.3</v>
      </c>
      <c r="Y1867" s="3">
        <f t="shared" si="324"/>
        <v>5.7</v>
      </c>
      <c r="Z1867" s="3">
        <f t="shared" si="322"/>
        <v>5.46</v>
      </c>
      <c r="AA1867">
        <v>300</v>
      </c>
      <c r="AB1867" s="1">
        <f t="shared" si="327"/>
        <v>0.3</v>
      </c>
    </row>
    <row r="1868" spans="1:28" customFormat="1" x14ac:dyDescent="0.3">
      <c r="A1868" s="3">
        <f t="shared" si="323"/>
        <v>1851</v>
      </c>
      <c r="B1868" s="4" t="s">
        <v>1573</v>
      </c>
      <c r="C1868" s="3">
        <v>5</v>
      </c>
      <c r="D1868" s="3" t="s">
        <v>1567</v>
      </c>
      <c r="E1868" s="4" t="s">
        <v>1778</v>
      </c>
      <c r="F1868" s="3" t="s">
        <v>32</v>
      </c>
      <c r="G1868" s="3" t="s">
        <v>2340</v>
      </c>
      <c r="H1868" s="3" t="s">
        <v>2468</v>
      </c>
      <c r="I1868" s="3" t="s">
        <v>2496</v>
      </c>
      <c r="J1868" s="3">
        <v>18.2</v>
      </c>
      <c r="K1868" s="3">
        <v>6000</v>
      </c>
      <c r="L1868" s="3" t="s">
        <v>25</v>
      </c>
      <c r="M1868" s="3">
        <v>1</v>
      </c>
      <c r="N1868" s="28">
        <f t="shared" si="325"/>
        <v>6</v>
      </c>
      <c r="O1868" s="28">
        <f t="shared" si="326"/>
        <v>109.19999999999999</v>
      </c>
      <c r="P1868" s="12">
        <v>0</v>
      </c>
      <c r="Q1868" s="46">
        <f t="shared" si="328"/>
        <v>0</v>
      </c>
      <c r="R1868" s="37"/>
      <c r="S1868" s="3">
        <f t="shared" si="329"/>
        <v>6</v>
      </c>
      <c r="T1868" s="29" t="s">
        <v>2503</v>
      </c>
      <c r="U1868" s="5">
        <f t="shared" si="320"/>
        <v>109.19999999999999</v>
      </c>
      <c r="V1868" s="5">
        <f t="shared" si="321"/>
        <v>0</v>
      </c>
      <c r="W1868" s="5"/>
      <c r="X1868" s="3">
        <v>0.3</v>
      </c>
      <c r="Y1868" s="3">
        <f t="shared" si="324"/>
        <v>5.7</v>
      </c>
      <c r="Z1868" s="3">
        <f t="shared" si="322"/>
        <v>5.46</v>
      </c>
      <c r="AA1868">
        <v>300</v>
      </c>
      <c r="AB1868" s="1">
        <f t="shared" si="327"/>
        <v>0.3</v>
      </c>
    </row>
    <row r="1869" spans="1:28" customFormat="1" x14ac:dyDescent="0.3">
      <c r="A1869" s="3">
        <f t="shared" si="323"/>
        <v>1852</v>
      </c>
      <c r="B1869" s="4" t="s">
        <v>1573</v>
      </c>
      <c r="C1869" s="3">
        <v>5</v>
      </c>
      <c r="D1869" s="3" t="s">
        <v>1567</v>
      </c>
      <c r="E1869" s="4" t="s">
        <v>1779</v>
      </c>
      <c r="F1869" s="3" t="s">
        <v>32</v>
      </c>
      <c r="G1869" s="3" t="s">
        <v>2340</v>
      </c>
      <c r="H1869" s="3" t="s">
        <v>2468</v>
      </c>
      <c r="I1869" s="3" t="s">
        <v>2496</v>
      </c>
      <c r="J1869" s="3">
        <v>18.2</v>
      </c>
      <c r="K1869" s="3">
        <v>6000</v>
      </c>
      <c r="L1869" s="3" t="s">
        <v>25</v>
      </c>
      <c r="M1869" s="3">
        <v>1</v>
      </c>
      <c r="N1869" s="28">
        <f t="shared" si="325"/>
        <v>6</v>
      </c>
      <c r="O1869" s="28">
        <f t="shared" si="326"/>
        <v>109.19999999999999</v>
      </c>
      <c r="P1869" s="12">
        <v>0</v>
      </c>
      <c r="Q1869" s="46">
        <f t="shared" si="328"/>
        <v>0</v>
      </c>
      <c r="R1869" s="37"/>
      <c r="S1869" s="3">
        <f t="shared" si="329"/>
        <v>6</v>
      </c>
      <c r="T1869" s="29" t="s">
        <v>2503</v>
      </c>
      <c r="U1869" s="5">
        <f t="shared" si="320"/>
        <v>109.19999999999999</v>
      </c>
      <c r="V1869" s="5">
        <f t="shared" si="321"/>
        <v>0</v>
      </c>
      <c r="W1869" s="5"/>
      <c r="X1869" s="3">
        <v>0.3</v>
      </c>
      <c r="Y1869" s="3">
        <f t="shared" si="324"/>
        <v>5.7</v>
      </c>
      <c r="Z1869" s="3">
        <f t="shared" si="322"/>
        <v>5.46</v>
      </c>
      <c r="AA1869">
        <v>300</v>
      </c>
      <c r="AB1869" s="1">
        <f t="shared" si="327"/>
        <v>0.3</v>
      </c>
    </row>
    <row r="1870" spans="1:28" customFormat="1" x14ac:dyDescent="0.3">
      <c r="A1870" s="3">
        <f t="shared" si="323"/>
        <v>1853</v>
      </c>
      <c r="B1870" s="4" t="s">
        <v>1573</v>
      </c>
      <c r="C1870" s="3">
        <v>5</v>
      </c>
      <c r="D1870" s="3" t="s">
        <v>1567</v>
      </c>
      <c r="E1870" s="4" t="s">
        <v>1780</v>
      </c>
      <c r="F1870" s="3" t="s">
        <v>32</v>
      </c>
      <c r="G1870" s="3" t="s">
        <v>2340</v>
      </c>
      <c r="H1870" s="3" t="s">
        <v>2468</v>
      </c>
      <c r="I1870" s="3" t="s">
        <v>2496</v>
      </c>
      <c r="J1870" s="3">
        <v>18.2</v>
      </c>
      <c r="K1870" s="3">
        <v>6000</v>
      </c>
      <c r="L1870" s="3" t="s">
        <v>25</v>
      </c>
      <c r="M1870" s="3">
        <v>1</v>
      </c>
      <c r="N1870" s="28">
        <f t="shared" si="325"/>
        <v>6</v>
      </c>
      <c r="O1870" s="28">
        <f t="shared" si="326"/>
        <v>109.19999999999999</v>
      </c>
      <c r="P1870" s="12">
        <v>0</v>
      </c>
      <c r="Q1870" s="46">
        <f t="shared" si="328"/>
        <v>0</v>
      </c>
      <c r="R1870" s="37"/>
      <c r="S1870" s="3">
        <f t="shared" si="329"/>
        <v>6</v>
      </c>
      <c r="T1870" s="29" t="s">
        <v>2503</v>
      </c>
      <c r="U1870" s="5">
        <f t="shared" ref="U1870:U1933" si="330">S1870*J1870</f>
        <v>109.19999999999999</v>
      </c>
      <c r="V1870" s="5">
        <f t="shared" ref="V1870:V1933" si="331">Q1870*J1870</f>
        <v>0</v>
      </c>
      <c r="W1870" s="5"/>
      <c r="X1870" s="3">
        <v>0.3</v>
      </c>
      <c r="Y1870" s="3">
        <f t="shared" si="324"/>
        <v>5.7</v>
      </c>
      <c r="Z1870" s="3">
        <f t="shared" si="322"/>
        <v>5.46</v>
      </c>
      <c r="AA1870">
        <v>300</v>
      </c>
      <c r="AB1870" s="1">
        <f t="shared" si="327"/>
        <v>0.3</v>
      </c>
    </row>
    <row r="1871" spans="1:28" customFormat="1" x14ac:dyDescent="0.3">
      <c r="A1871" s="3">
        <f t="shared" si="323"/>
        <v>1854</v>
      </c>
      <c r="B1871" s="4" t="s">
        <v>1573</v>
      </c>
      <c r="C1871" s="3">
        <v>5</v>
      </c>
      <c r="D1871" s="3" t="s">
        <v>1567</v>
      </c>
      <c r="E1871" s="4" t="s">
        <v>1781</v>
      </c>
      <c r="F1871" s="3" t="s">
        <v>32</v>
      </c>
      <c r="G1871" s="3" t="s">
        <v>2340</v>
      </c>
      <c r="H1871" s="3" t="s">
        <v>2468</v>
      </c>
      <c r="I1871" s="3" t="s">
        <v>2496</v>
      </c>
      <c r="J1871" s="3">
        <v>18.2</v>
      </c>
      <c r="K1871" s="3">
        <v>6000</v>
      </c>
      <c r="L1871" s="3" t="s">
        <v>25</v>
      </c>
      <c r="M1871" s="3">
        <v>1</v>
      </c>
      <c r="N1871" s="28">
        <f t="shared" si="325"/>
        <v>6</v>
      </c>
      <c r="O1871" s="28">
        <f t="shared" si="326"/>
        <v>109.19999999999999</v>
      </c>
      <c r="P1871" s="12">
        <v>0</v>
      </c>
      <c r="Q1871" s="46">
        <f t="shared" si="328"/>
        <v>0</v>
      </c>
      <c r="R1871" s="37"/>
      <c r="S1871" s="3">
        <f t="shared" si="329"/>
        <v>6</v>
      </c>
      <c r="T1871" s="29" t="s">
        <v>2503</v>
      </c>
      <c r="U1871" s="5">
        <f t="shared" si="330"/>
        <v>109.19999999999999</v>
      </c>
      <c r="V1871" s="5">
        <f t="shared" si="331"/>
        <v>0</v>
      </c>
      <c r="W1871" s="5"/>
      <c r="X1871" s="3">
        <v>0.3</v>
      </c>
      <c r="Y1871" s="3">
        <f t="shared" si="324"/>
        <v>5.7</v>
      </c>
      <c r="Z1871" s="3">
        <f t="shared" si="322"/>
        <v>5.46</v>
      </c>
      <c r="AA1871">
        <v>300</v>
      </c>
      <c r="AB1871" s="1">
        <f t="shared" si="327"/>
        <v>0.3</v>
      </c>
    </row>
    <row r="1872" spans="1:28" customFormat="1" x14ac:dyDescent="0.3">
      <c r="A1872" s="3">
        <f t="shared" si="323"/>
        <v>1855</v>
      </c>
      <c r="B1872" s="4" t="s">
        <v>1573</v>
      </c>
      <c r="C1872" s="3">
        <v>5</v>
      </c>
      <c r="D1872" s="3" t="s">
        <v>1567</v>
      </c>
      <c r="E1872" s="4" t="s">
        <v>1782</v>
      </c>
      <c r="F1872" s="3" t="s">
        <v>32</v>
      </c>
      <c r="G1872" s="3" t="s">
        <v>2340</v>
      </c>
      <c r="H1872" s="3" t="s">
        <v>2468</v>
      </c>
      <c r="I1872" s="3" t="s">
        <v>2496</v>
      </c>
      <c r="J1872" s="3">
        <v>18.2</v>
      </c>
      <c r="K1872" s="3">
        <v>6000</v>
      </c>
      <c r="L1872" s="3" t="s">
        <v>25</v>
      </c>
      <c r="M1872" s="3">
        <v>1</v>
      </c>
      <c r="N1872" s="28">
        <f t="shared" si="325"/>
        <v>6</v>
      </c>
      <c r="O1872" s="28">
        <f t="shared" si="326"/>
        <v>109.19999999999999</v>
      </c>
      <c r="P1872" s="12">
        <v>0</v>
      </c>
      <c r="Q1872" s="46">
        <f t="shared" si="328"/>
        <v>0</v>
      </c>
      <c r="R1872" s="37"/>
      <c r="S1872" s="3">
        <f t="shared" si="329"/>
        <v>6</v>
      </c>
      <c r="T1872" s="29" t="s">
        <v>2503</v>
      </c>
      <c r="U1872" s="5">
        <f t="shared" si="330"/>
        <v>109.19999999999999</v>
      </c>
      <c r="V1872" s="5">
        <f t="shared" si="331"/>
        <v>0</v>
      </c>
      <c r="W1872" s="5"/>
      <c r="X1872" s="3">
        <v>0.3</v>
      </c>
      <c r="Y1872" s="3">
        <f t="shared" si="324"/>
        <v>5.7</v>
      </c>
      <c r="Z1872" s="3">
        <f t="shared" si="322"/>
        <v>5.46</v>
      </c>
      <c r="AA1872">
        <v>300</v>
      </c>
      <c r="AB1872" s="1">
        <f t="shared" si="327"/>
        <v>0.3</v>
      </c>
    </row>
    <row r="1873" spans="1:28" customFormat="1" x14ac:dyDescent="0.3">
      <c r="A1873" s="3">
        <f t="shared" si="323"/>
        <v>1856</v>
      </c>
      <c r="B1873" s="4" t="s">
        <v>1573</v>
      </c>
      <c r="C1873" s="3">
        <v>5</v>
      </c>
      <c r="D1873" s="3" t="s">
        <v>1567</v>
      </c>
      <c r="E1873" s="4" t="s">
        <v>1783</v>
      </c>
      <c r="F1873" s="3" t="s">
        <v>32</v>
      </c>
      <c r="G1873" s="3" t="s">
        <v>2340</v>
      </c>
      <c r="H1873" s="3" t="s">
        <v>2468</v>
      </c>
      <c r="I1873" s="3" t="s">
        <v>2496</v>
      </c>
      <c r="J1873" s="3">
        <v>18.2</v>
      </c>
      <c r="K1873" s="3">
        <v>6000</v>
      </c>
      <c r="L1873" s="3" t="s">
        <v>25</v>
      </c>
      <c r="M1873" s="3">
        <v>1</v>
      </c>
      <c r="N1873" s="28">
        <f t="shared" si="325"/>
        <v>6</v>
      </c>
      <c r="O1873" s="28">
        <f t="shared" si="326"/>
        <v>109.19999999999999</v>
      </c>
      <c r="P1873" s="12">
        <v>0</v>
      </c>
      <c r="Q1873" s="46">
        <f t="shared" si="328"/>
        <v>0</v>
      </c>
      <c r="R1873" s="37"/>
      <c r="S1873" s="3">
        <f t="shared" si="329"/>
        <v>6</v>
      </c>
      <c r="T1873" s="29" t="s">
        <v>2503</v>
      </c>
      <c r="U1873" s="5">
        <f t="shared" si="330"/>
        <v>109.19999999999999</v>
      </c>
      <c r="V1873" s="5">
        <f t="shared" si="331"/>
        <v>0</v>
      </c>
      <c r="W1873" s="5"/>
      <c r="X1873" s="3">
        <v>0.3</v>
      </c>
      <c r="Y1873" s="3">
        <f t="shared" si="324"/>
        <v>5.7</v>
      </c>
      <c r="Z1873" s="3">
        <f t="shared" si="322"/>
        <v>5.46</v>
      </c>
      <c r="AA1873">
        <v>300</v>
      </c>
      <c r="AB1873" s="1">
        <f t="shared" si="327"/>
        <v>0.3</v>
      </c>
    </row>
    <row r="1874" spans="1:28" customFormat="1" x14ac:dyDescent="0.3">
      <c r="A1874" s="3">
        <f t="shared" si="323"/>
        <v>1857</v>
      </c>
      <c r="B1874" s="4" t="s">
        <v>1573</v>
      </c>
      <c r="C1874" s="3">
        <v>5</v>
      </c>
      <c r="D1874" s="3" t="s">
        <v>1567</v>
      </c>
      <c r="E1874" s="4" t="s">
        <v>1784</v>
      </c>
      <c r="F1874" s="3" t="s">
        <v>32</v>
      </c>
      <c r="G1874" s="3" t="s">
        <v>2340</v>
      </c>
      <c r="H1874" s="3" t="s">
        <v>2468</v>
      </c>
      <c r="I1874" s="3" t="s">
        <v>2496</v>
      </c>
      <c r="J1874" s="3">
        <v>18.2</v>
      </c>
      <c r="K1874" s="3">
        <v>6000</v>
      </c>
      <c r="L1874" s="3" t="s">
        <v>25</v>
      </c>
      <c r="M1874" s="3">
        <v>1</v>
      </c>
      <c r="N1874" s="28">
        <f t="shared" si="325"/>
        <v>6</v>
      </c>
      <c r="O1874" s="28">
        <f t="shared" si="326"/>
        <v>109.19999999999999</v>
      </c>
      <c r="P1874" s="12">
        <v>0</v>
      </c>
      <c r="Q1874" s="46">
        <f t="shared" si="328"/>
        <v>0</v>
      </c>
      <c r="R1874" s="37"/>
      <c r="S1874" s="3">
        <f t="shared" si="329"/>
        <v>6</v>
      </c>
      <c r="T1874" s="29" t="s">
        <v>2503</v>
      </c>
      <c r="U1874" s="5">
        <f t="shared" si="330"/>
        <v>109.19999999999999</v>
      </c>
      <c r="V1874" s="5">
        <f t="shared" si="331"/>
        <v>0</v>
      </c>
      <c r="W1874" s="5"/>
      <c r="X1874" s="3">
        <v>0.3</v>
      </c>
      <c r="Y1874" s="3">
        <f t="shared" si="324"/>
        <v>5.7</v>
      </c>
      <c r="Z1874" s="3">
        <f t="shared" si="322"/>
        <v>5.46</v>
      </c>
      <c r="AA1874">
        <v>300</v>
      </c>
      <c r="AB1874" s="1">
        <f t="shared" si="327"/>
        <v>0.3</v>
      </c>
    </row>
    <row r="1875" spans="1:28" customFormat="1" x14ac:dyDescent="0.3">
      <c r="A1875" s="3">
        <f t="shared" si="323"/>
        <v>1858</v>
      </c>
      <c r="B1875" s="4" t="s">
        <v>1573</v>
      </c>
      <c r="C1875" s="3">
        <v>5</v>
      </c>
      <c r="D1875" s="3" t="s">
        <v>1567</v>
      </c>
      <c r="E1875" s="4" t="s">
        <v>1785</v>
      </c>
      <c r="F1875" s="3" t="s">
        <v>32</v>
      </c>
      <c r="G1875" s="3" t="s">
        <v>2340</v>
      </c>
      <c r="H1875" s="3" t="s">
        <v>2468</v>
      </c>
      <c r="I1875" s="3" t="s">
        <v>2496</v>
      </c>
      <c r="J1875" s="3">
        <v>18.2</v>
      </c>
      <c r="K1875" s="3">
        <v>6000</v>
      </c>
      <c r="L1875" s="3" t="s">
        <v>25</v>
      </c>
      <c r="M1875" s="3">
        <v>1</v>
      </c>
      <c r="N1875" s="28">
        <f t="shared" si="325"/>
        <v>6</v>
      </c>
      <c r="O1875" s="28">
        <f t="shared" si="326"/>
        <v>109.19999999999999</v>
      </c>
      <c r="P1875" s="12">
        <v>0</v>
      </c>
      <c r="Q1875" s="46">
        <f t="shared" si="328"/>
        <v>0</v>
      </c>
      <c r="R1875" s="37"/>
      <c r="S1875" s="3">
        <f t="shared" si="329"/>
        <v>6</v>
      </c>
      <c r="T1875" s="29" t="s">
        <v>2503</v>
      </c>
      <c r="U1875" s="5">
        <f t="shared" si="330"/>
        <v>109.19999999999999</v>
      </c>
      <c r="V1875" s="5">
        <f t="shared" si="331"/>
        <v>0</v>
      </c>
      <c r="W1875" s="5"/>
      <c r="X1875" s="3">
        <v>0.3</v>
      </c>
      <c r="Y1875" s="3">
        <f t="shared" si="324"/>
        <v>5.7</v>
      </c>
      <c r="Z1875" s="3">
        <f t="shared" ref="Z1875:Z1938" si="332">X1875*J1875*M1875</f>
        <v>5.46</v>
      </c>
      <c r="AA1875">
        <v>300</v>
      </c>
      <c r="AB1875" s="1">
        <f t="shared" si="327"/>
        <v>0.3</v>
      </c>
    </row>
    <row r="1876" spans="1:28" customFormat="1" x14ac:dyDescent="0.3">
      <c r="A1876" s="3">
        <f t="shared" ref="A1876:A1939" si="333">A1875+1</f>
        <v>1859</v>
      </c>
      <c r="B1876" s="4" t="s">
        <v>1573</v>
      </c>
      <c r="C1876" s="3">
        <v>5</v>
      </c>
      <c r="D1876" s="3" t="s">
        <v>1567</v>
      </c>
      <c r="E1876" s="4" t="s">
        <v>1786</v>
      </c>
      <c r="F1876" s="3" t="s">
        <v>32</v>
      </c>
      <c r="G1876" s="3" t="s">
        <v>2340</v>
      </c>
      <c r="H1876" s="3" t="s">
        <v>2468</v>
      </c>
      <c r="I1876" s="3" t="s">
        <v>2496</v>
      </c>
      <c r="J1876" s="3">
        <v>18.2</v>
      </c>
      <c r="K1876" s="3">
        <v>6000</v>
      </c>
      <c r="L1876" s="3" t="s">
        <v>25</v>
      </c>
      <c r="M1876" s="3">
        <v>1</v>
      </c>
      <c r="N1876" s="28">
        <f t="shared" si="325"/>
        <v>6</v>
      </c>
      <c r="O1876" s="28">
        <f t="shared" si="326"/>
        <v>109.19999999999999</v>
      </c>
      <c r="P1876" s="12">
        <v>0</v>
      </c>
      <c r="Q1876" s="46">
        <f t="shared" si="328"/>
        <v>0</v>
      </c>
      <c r="R1876" s="37"/>
      <c r="S1876" s="3">
        <f t="shared" si="329"/>
        <v>6</v>
      </c>
      <c r="T1876" s="29" t="s">
        <v>2503</v>
      </c>
      <c r="U1876" s="5">
        <f t="shared" si="330"/>
        <v>109.19999999999999</v>
      </c>
      <c r="V1876" s="5">
        <f t="shared" si="331"/>
        <v>0</v>
      </c>
      <c r="W1876" s="5"/>
      <c r="X1876" s="3">
        <v>0.3</v>
      </c>
      <c r="Y1876" s="3">
        <f t="shared" si="324"/>
        <v>5.7</v>
      </c>
      <c r="Z1876" s="3">
        <f t="shared" si="332"/>
        <v>5.46</v>
      </c>
      <c r="AA1876">
        <v>300</v>
      </c>
      <c r="AB1876" s="1">
        <f t="shared" si="327"/>
        <v>0.3</v>
      </c>
    </row>
    <row r="1877" spans="1:28" customFormat="1" x14ac:dyDescent="0.3">
      <c r="A1877" s="3">
        <f t="shared" si="333"/>
        <v>1860</v>
      </c>
      <c r="B1877" s="4" t="s">
        <v>1573</v>
      </c>
      <c r="C1877" s="3">
        <v>5</v>
      </c>
      <c r="D1877" s="3" t="s">
        <v>1567</v>
      </c>
      <c r="E1877" s="4" t="s">
        <v>1787</v>
      </c>
      <c r="F1877" s="3" t="s">
        <v>32</v>
      </c>
      <c r="G1877" s="3" t="s">
        <v>2340</v>
      </c>
      <c r="H1877" s="3" t="s">
        <v>2468</v>
      </c>
      <c r="I1877" s="3" t="s">
        <v>2496</v>
      </c>
      <c r="J1877" s="3">
        <v>18.2</v>
      </c>
      <c r="K1877" s="3">
        <v>6000</v>
      </c>
      <c r="L1877" s="3" t="s">
        <v>25</v>
      </c>
      <c r="M1877" s="3">
        <v>1</v>
      </c>
      <c r="N1877" s="28">
        <f t="shared" si="325"/>
        <v>6</v>
      </c>
      <c r="O1877" s="28">
        <f t="shared" si="326"/>
        <v>109.19999999999999</v>
      </c>
      <c r="P1877" s="12">
        <v>0</v>
      </c>
      <c r="Q1877" s="46">
        <f t="shared" si="328"/>
        <v>0</v>
      </c>
      <c r="R1877" s="37"/>
      <c r="S1877" s="3">
        <f t="shared" si="329"/>
        <v>6</v>
      </c>
      <c r="T1877" s="29" t="s">
        <v>2503</v>
      </c>
      <c r="U1877" s="5">
        <f t="shared" si="330"/>
        <v>109.19999999999999</v>
      </c>
      <c r="V1877" s="5">
        <f t="shared" si="331"/>
        <v>0</v>
      </c>
      <c r="W1877" s="5"/>
      <c r="X1877" s="3">
        <v>0.3</v>
      </c>
      <c r="Y1877" s="3">
        <f t="shared" si="324"/>
        <v>5.7</v>
      </c>
      <c r="Z1877" s="3">
        <f t="shared" si="332"/>
        <v>5.46</v>
      </c>
      <c r="AA1877">
        <v>300</v>
      </c>
      <c r="AB1877" s="1">
        <f t="shared" si="327"/>
        <v>0.3</v>
      </c>
    </row>
    <row r="1878" spans="1:28" customFormat="1" x14ac:dyDescent="0.3">
      <c r="A1878" s="3">
        <f t="shared" si="333"/>
        <v>1861</v>
      </c>
      <c r="B1878" s="4" t="s">
        <v>1573</v>
      </c>
      <c r="C1878" s="3">
        <v>5</v>
      </c>
      <c r="D1878" s="3" t="s">
        <v>1567</v>
      </c>
      <c r="E1878" s="4" t="s">
        <v>1788</v>
      </c>
      <c r="F1878" s="3" t="s">
        <v>32</v>
      </c>
      <c r="G1878" s="3" t="s">
        <v>2340</v>
      </c>
      <c r="H1878" s="3" t="s">
        <v>2468</v>
      </c>
      <c r="I1878" s="3" t="s">
        <v>2496</v>
      </c>
      <c r="J1878" s="3">
        <v>18.2</v>
      </c>
      <c r="K1878" s="3">
        <v>6000</v>
      </c>
      <c r="L1878" s="3" t="s">
        <v>25</v>
      </c>
      <c r="M1878" s="3">
        <v>1</v>
      </c>
      <c r="N1878" s="28">
        <f t="shared" si="325"/>
        <v>6</v>
      </c>
      <c r="O1878" s="28">
        <f t="shared" si="326"/>
        <v>109.19999999999999</v>
      </c>
      <c r="P1878" s="12">
        <v>0</v>
      </c>
      <c r="Q1878" s="46">
        <f t="shared" si="328"/>
        <v>0</v>
      </c>
      <c r="R1878" s="37"/>
      <c r="S1878" s="3">
        <f t="shared" si="329"/>
        <v>6</v>
      </c>
      <c r="T1878" s="29" t="s">
        <v>2503</v>
      </c>
      <c r="U1878" s="5">
        <f t="shared" si="330"/>
        <v>109.19999999999999</v>
      </c>
      <c r="V1878" s="5">
        <f t="shared" si="331"/>
        <v>0</v>
      </c>
      <c r="W1878" s="5"/>
      <c r="X1878" s="3">
        <v>0.3</v>
      </c>
      <c r="Y1878" s="3">
        <f t="shared" si="324"/>
        <v>5.7</v>
      </c>
      <c r="Z1878" s="3">
        <f t="shared" si="332"/>
        <v>5.46</v>
      </c>
      <c r="AA1878">
        <v>300</v>
      </c>
      <c r="AB1878" s="1">
        <f t="shared" si="327"/>
        <v>0.3</v>
      </c>
    </row>
    <row r="1879" spans="1:28" customFormat="1" x14ac:dyDescent="0.3">
      <c r="A1879" s="3">
        <f t="shared" si="333"/>
        <v>1862</v>
      </c>
      <c r="B1879" s="4" t="s">
        <v>1573</v>
      </c>
      <c r="C1879" s="3">
        <v>5</v>
      </c>
      <c r="D1879" s="3" t="s">
        <v>1567</v>
      </c>
      <c r="E1879" s="4" t="s">
        <v>1789</v>
      </c>
      <c r="F1879" s="3" t="s">
        <v>32</v>
      </c>
      <c r="G1879" s="3" t="s">
        <v>2340</v>
      </c>
      <c r="H1879" s="3" t="s">
        <v>2468</v>
      </c>
      <c r="I1879" s="3" t="s">
        <v>2496</v>
      </c>
      <c r="J1879" s="3">
        <v>18.2</v>
      </c>
      <c r="K1879" s="3">
        <v>6000</v>
      </c>
      <c r="L1879" s="3" t="s">
        <v>25</v>
      </c>
      <c r="M1879" s="3">
        <v>1</v>
      </c>
      <c r="N1879" s="28">
        <f t="shared" si="325"/>
        <v>6</v>
      </c>
      <c r="O1879" s="28">
        <f t="shared" si="326"/>
        <v>109.19999999999999</v>
      </c>
      <c r="P1879" s="12">
        <v>0</v>
      </c>
      <c r="Q1879" s="46">
        <f t="shared" si="328"/>
        <v>0</v>
      </c>
      <c r="R1879" s="37"/>
      <c r="S1879" s="3">
        <f t="shared" si="329"/>
        <v>6</v>
      </c>
      <c r="T1879" s="29" t="s">
        <v>2503</v>
      </c>
      <c r="U1879" s="5">
        <f t="shared" si="330"/>
        <v>109.19999999999999</v>
      </c>
      <c r="V1879" s="5">
        <f t="shared" si="331"/>
        <v>0</v>
      </c>
      <c r="W1879" s="5"/>
      <c r="X1879" s="3">
        <v>0.3</v>
      </c>
      <c r="Y1879" s="3">
        <f t="shared" si="324"/>
        <v>5.7</v>
      </c>
      <c r="Z1879" s="3">
        <f t="shared" si="332"/>
        <v>5.46</v>
      </c>
      <c r="AA1879">
        <v>300</v>
      </c>
      <c r="AB1879" s="1">
        <f t="shared" si="327"/>
        <v>0.3</v>
      </c>
    </row>
    <row r="1880" spans="1:28" customFormat="1" x14ac:dyDescent="0.3">
      <c r="A1880" s="3">
        <f t="shared" si="333"/>
        <v>1863</v>
      </c>
      <c r="B1880" s="4" t="s">
        <v>1573</v>
      </c>
      <c r="C1880" s="3">
        <v>5</v>
      </c>
      <c r="D1880" s="3" t="s">
        <v>1567</v>
      </c>
      <c r="E1880" s="4" t="s">
        <v>1790</v>
      </c>
      <c r="F1880" s="3" t="s">
        <v>32</v>
      </c>
      <c r="G1880" s="3" t="s">
        <v>2340</v>
      </c>
      <c r="H1880" s="3" t="s">
        <v>2468</v>
      </c>
      <c r="I1880" s="3" t="s">
        <v>2496</v>
      </c>
      <c r="J1880" s="3">
        <v>18.2</v>
      </c>
      <c r="K1880" s="3">
        <v>6000</v>
      </c>
      <c r="L1880" s="3" t="s">
        <v>25</v>
      </c>
      <c r="M1880" s="3">
        <v>1</v>
      </c>
      <c r="N1880" s="28">
        <f t="shared" si="325"/>
        <v>6</v>
      </c>
      <c r="O1880" s="28">
        <f t="shared" si="326"/>
        <v>109.19999999999999</v>
      </c>
      <c r="P1880" s="12">
        <v>0</v>
      </c>
      <c r="Q1880" s="46">
        <f t="shared" si="328"/>
        <v>0</v>
      </c>
      <c r="R1880" s="37"/>
      <c r="S1880" s="3">
        <f t="shared" si="329"/>
        <v>6</v>
      </c>
      <c r="T1880" s="29" t="s">
        <v>2503</v>
      </c>
      <c r="U1880" s="5">
        <f t="shared" si="330"/>
        <v>109.19999999999999</v>
      </c>
      <c r="V1880" s="5">
        <f t="shared" si="331"/>
        <v>0</v>
      </c>
      <c r="W1880" s="5"/>
      <c r="X1880" s="3">
        <v>0.3</v>
      </c>
      <c r="Y1880" s="3">
        <f t="shared" si="324"/>
        <v>5.7</v>
      </c>
      <c r="Z1880" s="3">
        <f t="shared" si="332"/>
        <v>5.46</v>
      </c>
      <c r="AA1880">
        <v>300</v>
      </c>
      <c r="AB1880" s="1">
        <f t="shared" si="327"/>
        <v>0.3</v>
      </c>
    </row>
    <row r="1881" spans="1:28" customFormat="1" x14ac:dyDescent="0.3">
      <c r="A1881" s="3">
        <f t="shared" si="333"/>
        <v>1864</v>
      </c>
      <c r="B1881" s="4" t="s">
        <v>1573</v>
      </c>
      <c r="C1881" s="3">
        <v>5</v>
      </c>
      <c r="D1881" s="3" t="s">
        <v>1567</v>
      </c>
      <c r="E1881" s="4" t="s">
        <v>1791</v>
      </c>
      <c r="F1881" s="3" t="s">
        <v>32</v>
      </c>
      <c r="G1881" s="3" t="s">
        <v>2340</v>
      </c>
      <c r="H1881" s="3" t="s">
        <v>2468</v>
      </c>
      <c r="I1881" s="3" t="s">
        <v>2496</v>
      </c>
      <c r="J1881" s="3">
        <v>18.2</v>
      </c>
      <c r="K1881" s="3">
        <v>6000</v>
      </c>
      <c r="L1881" s="3" t="s">
        <v>25</v>
      </c>
      <c r="M1881" s="3">
        <v>1</v>
      </c>
      <c r="N1881" s="28">
        <f t="shared" si="325"/>
        <v>6</v>
      </c>
      <c r="O1881" s="28">
        <f t="shared" si="326"/>
        <v>109.19999999999999</v>
      </c>
      <c r="P1881" s="12">
        <v>0</v>
      </c>
      <c r="Q1881" s="46">
        <f t="shared" si="328"/>
        <v>0</v>
      </c>
      <c r="R1881" s="37"/>
      <c r="S1881" s="3">
        <f t="shared" si="329"/>
        <v>6</v>
      </c>
      <c r="T1881" s="29" t="s">
        <v>2503</v>
      </c>
      <c r="U1881" s="5">
        <f t="shared" si="330"/>
        <v>109.19999999999999</v>
      </c>
      <c r="V1881" s="5">
        <f t="shared" si="331"/>
        <v>0</v>
      </c>
      <c r="W1881" s="5"/>
      <c r="X1881" s="3">
        <v>0.3</v>
      </c>
      <c r="Y1881" s="3">
        <f t="shared" si="324"/>
        <v>5.7</v>
      </c>
      <c r="Z1881" s="3">
        <f t="shared" si="332"/>
        <v>5.46</v>
      </c>
      <c r="AA1881">
        <v>300</v>
      </c>
      <c r="AB1881" s="1">
        <f t="shared" si="327"/>
        <v>0.3</v>
      </c>
    </row>
    <row r="1882" spans="1:28" customFormat="1" x14ac:dyDescent="0.3">
      <c r="A1882" s="3">
        <f t="shared" si="333"/>
        <v>1865</v>
      </c>
      <c r="B1882" s="4" t="s">
        <v>1573</v>
      </c>
      <c r="C1882" s="3">
        <v>5</v>
      </c>
      <c r="D1882" s="3" t="s">
        <v>1567</v>
      </c>
      <c r="E1882" s="4" t="s">
        <v>1792</v>
      </c>
      <c r="F1882" s="3" t="s">
        <v>32</v>
      </c>
      <c r="G1882" s="3" t="s">
        <v>2340</v>
      </c>
      <c r="H1882" s="3" t="s">
        <v>2468</v>
      </c>
      <c r="I1882" s="3" t="s">
        <v>2496</v>
      </c>
      <c r="J1882" s="3">
        <v>18.2</v>
      </c>
      <c r="K1882" s="3">
        <v>6000</v>
      </c>
      <c r="L1882" s="3" t="s">
        <v>25</v>
      </c>
      <c r="M1882" s="3">
        <v>1</v>
      </c>
      <c r="N1882" s="28">
        <f t="shared" si="325"/>
        <v>6</v>
      </c>
      <c r="O1882" s="28">
        <f t="shared" si="326"/>
        <v>109.19999999999999</v>
      </c>
      <c r="P1882" s="12">
        <v>0</v>
      </c>
      <c r="Q1882" s="46">
        <f t="shared" si="328"/>
        <v>0</v>
      </c>
      <c r="R1882" s="37"/>
      <c r="S1882" s="3">
        <f t="shared" si="329"/>
        <v>6</v>
      </c>
      <c r="T1882" s="29" t="s">
        <v>2503</v>
      </c>
      <c r="U1882" s="5">
        <f t="shared" si="330"/>
        <v>109.19999999999999</v>
      </c>
      <c r="V1882" s="5">
        <f t="shared" si="331"/>
        <v>0</v>
      </c>
      <c r="W1882" s="5"/>
      <c r="X1882" s="3">
        <v>0.3</v>
      </c>
      <c r="Y1882" s="3">
        <f t="shared" si="324"/>
        <v>5.7</v>
      </c>
      <c r="Z1882" s="3">
        <f t="shared" si="332"/>
        <v>5.46</v>
      </c>
      <c r="AA1882">
        <v>300</v>
      </c>
      <c r="AB1882" s="1">
        <f t="shared" si="327"/>
        <v>0.3</v>
      </c>
    </row>
    <row r="1883" spans="1:28" customFormat="1" x14ac:dyDescent="0.3">
      <c r="A1883" s="3">
        <f t="shared" si="333"/>
        <v>1866</v>
      </c>
      <c r="B1883" s="4" t="s">
        <v>1573</v>
      </c>
      <c r="C1883" s="3">
        <v>5</v>
      </c>
      <c r="D1883" s="3" t="s">
        <v>1567</v>
      </c>
      <c r="E1883" s="4" t="s">
        <v>1793</v>
      </c>
      <c r="F1883" s="3" t="s">
        <v>32</v>
      </c>
      <c r="G1883" s="3" t="s">
        <v>2340</v>
      </c>
      <c r="H1883" s="3" t="s">
        <v>2468</v>
      </c>
      <c r="I1883" s="3" t="s">
        <v>2496</v>
      </c>
      <c r="J1883" s="3">
        <v>18.2</v>
      </c>
      <c r="K1883" s="3">
        <v>6000</v>
      </c>
      <c r="L1883" s="3" t="s">
        <v>25</v>
      </c>
      <c r="M1883" s="3">
        <v>1</v>
      </c>
      <c r="N1883" s="28">
        <f t="shared" si="325"/>
        <v>6</v>
      </c>
      <c r="O1883" s="28">
        <f t="shared" si="326"/>
        <v>109.19999999999999</v>
      </c>
      <c r="P1883" s="12">
        <v>0</v>
      </c>
      <c r="Q1883" s="46">
        <f t="shared" si="328"/>
        <v>0</v>
      </c>
      <c r="R1883" s="37"/>
      <c r="S1883" s="3">
        <f t="shared" si="329"/>
        <v>6</v>
      </c>
      <c r="T1883" s="29" t="s">
        <v>2503</v>
      </c>
      <c r="U1883" s="5">
        <f t="shared" si="330"/>
        <v>109.19999999999999</v>
      </c>
      <c r="V1883" s="5">
        <f t="shared" si="331"/>
        <v>0</v>
      </c>
      <c r="W1883" s="5"/>
      <c r="X1883" s="3">
        <v>0.3</v>
      </c>
      <c r="Y1883" s="3">
        <f t="shared" si="324"/>
        <v>5.7</v>
      </c>
      <c r="Z1883" s="3">
        <f t="shared" si="332"/>
        <v>5.46</v>
      </c>
      <c r="AA1883">
        <v>300</v>
      </c>
      <c r="AB1883" s="1">
        <f t="shared" si="327"/>
        <v>0.3</v>
      </c>
    </row>
    <row r="1884" spans="1:28" customFormat="1" x14ac:dyDescent="0.3">
      <c r="A1884" s="3">
        <f t="shared" si="333"/>
        <v>1867</v>
      </c>
      <c r="B1884" s="4" t="s">
        <v>1573</v>
      </c>
      <c r="C1884" s="3">
        <v>5</v>
      </c>
      <c r="D1884" s="3" t="s">
        <v>1567</v>
      </c>
      <c r="E1884" s="4" t="s">
        <v>1794</v>
      </c>
      <c r="F1884" s="3" t="s">
        <v>32</v>
      </c>
      <c r="G1884" s="3" t="s">
        <v>2340</v>
      </c>
      <c r="H1884" s="3" t="s">
        <v>2468</v>
      </c>
      <c r="I1884" s="3" t="s">
        <v>2496</v>
      </c>
      <c r="J1884" s="3">
        <v>18.2</v>
      </c>
      <c r="K1884" s="3">
        <v>6000</v>
      </c>
      <c r="L1884" s="3" t="s">
        <v>25</v>
      </c>
      <c r="M1884" s="3">
        <v>1</v>
      </c>
      <c r="N1884" s="28">
        <f t="shared" si="325"/>
        <v>6</v>
      </c>
      <c r="O1884" s="28">
        <f t="shared" si="326"/>
        <v>109.19999999999999</v>
      </c>
      <c r="P1884" s="12">
        <v>0</v>
      </c>
      <c r="Q1884" s="46">
        <f t="shared" si="328"/>
        <v>0</v>
      </c>
      <c r="R1884" s="37"/>
      <c r="S1884" s="3">
        <f t="shared" si="329"/>
        <v>6</v>
      </c>
      <c r="T1884" s="29" t="s">
        <v>2503</v>
      </c>
      <c r="U1884" s="5">
        <f t="shared" si="330"/>
        <v>109.19999999999999</v>
      </c>
      <c r="V1884" s="5">
        <f t="shared" si="331"/>
        <v>0</v>
      </c>
      <c r="W1884" s="5"/>
      <c r="X1884" s="3">
        <v>0.3</v>
      </c>
      <c r="Y1884" s="3">
        <f t="shared" si="324"/>
        <v>5.7</v>
      </c>
      <c r="Z1884" s="3">
        <f t="shared" si="332"/>
        <v>5.46</v>
      </c>
      <c r="AA1884">
        <v>300</v>
      </c>
      <c r="AB1884" s="1">
        <f t="shared" si="327"/>
        <v>0.3</v>
      </c>
    </row>
    <row r="1885" spans="1:28" customFormat="1" x14ac:dyDescent="0.3">
      <c r="A1885" s="3">
        <f t="shared" si="333"/>
        <v>1868</v>
      </c>
      <c r="B1885" s="4" t="s">
        <v>1573</v>
      </c>
      <c r="C1885" s="3">
        <v>5</v>
      </c>
      <c r="D1885" s="3" t="s">
        <v>1567</v>
      </c>
      <c r="E1885" s="4" t="s">
        <v>1795</v>
      </c>
      <c r="F1885" s="3" t="s">
        <v>32</v>
      </c>
      <c r="G1885" s="3" t="s">
        <v>2340</v>
      </c>
      <c r="H1885" s="3" t="s">
        <v>2468</v>
      </c>
      <c r="I1885" s="3" t="s">
        <v>2496</v>
      </c>
      <c r="J1885" s="3">
        <v>18.2</v>
      </c>
      <c r="K1885" s="3">
        <v>6000</v>
      </c>
      <c r="L1885" s="3" t="s">
        <v>25</v>
      </c>
      <c r="M1885" s="3">
        <v>1</v>
      </c>
      <c r="N1885" s="28">
        <f t="shared" si="325"/>
        <v>6</v>
      </c>
      <c r="O1885" s="28">
        <f t="shared" si="326"/>
        <v>109.19999999999999</v>
      </c>
      <c r="P1885" s="12">
        <v>0</v>
      </c>
      <c r="Q1885" s="46">
        <f t="shared" si="328"/>
        <v>0</v>
      </c>
      <c r="R1885" s="37"/>
      <c r="S1885" s="3">
        <f t="shared" si="329"/>
        <v>6</v>
      </c>
      <c r="T1885" s="29" t="s">
        <v>2503</v>
      </c>
      <c r="U1885" s="5">
        <f t="shared" si="330"/>
        <v>109.19999999999999</v>
      </c>
      <c r="V1885" s="5">
        <f t="shared" si="331"/>
        <v>0</v>
      </c>
      <c r="W1885" s="5"/>
      <c r="X1885" s="3">
        <v>0.3</v>
      </c>
      <c r="Y1885" s="3">
        <f t="shared" si="324"/>
        <v>5.7</v>
      </c>
      <c r="Z1885" s="3">
        <f t="shared" si="332"/>
        <v>5.46</v>
      </c>
      <c r="AA1885">
        <v>300</v>
      </c>
      <c r="AB1885" s="1">
        <f t="shared" si="327"/>
        <v>0.3</v>
      </c>
    </row>
    <row r="1886" spans="1:28" customFormat="1" x14ac:dyDescent="0.3">
      <c r="A1886" s="3">
        <f t="shared" si="333"/>
        <v>1869</v>
      </c>
      <c r="B1886" s="4" t="s">
        <v>1573</v>
      </c>
      <c r="C1886" s="3">
        <v>5</v>
      </c>
      <c r="D1886" s="3" t="s">
        <v>1567</v>
      </c>
      <c r="E1886" s="4" t="s">
        <v>1796</v>
      </c>
      <c r="F1886" s="3" t="s">
        <v>32</v>
      </c>
      <c r="G1886" s="3" t="s">
        <v>2340</v>
      </c>
      <c r="H1886" s="3" t="s">
        <v>2468</v>
      </c>
      <c r="I1886" s="3" t="s">
        <v>2496</v>
      </c>
      <c r="J1886" s="3">
        <v>18.2</v>
      </c>
      <c r="K1886" s="3">
        <v>6000</v>
      </c>
      <c r="L1886" s="3" t="s">
        <v>25</v>
      </c>
      <c r="M1886" s="3">
        <v>1</v>
      </c>
      <c r="N1886" s="28">
        <f t="shared" si="325"/>
        <v>6</v>
      </c>
      <c r="O1886" s="28">
        <f t="shared" si="326"/>
        <v>109.19999999999999</v>
      </c>
      <c r="P1886" s="12">
        <v>0</v>
      </c>
      <c r="Q1886" s="46">
        <f t="shared" si="328"/>
        <v>0</v>
      </c>
      <c r="R1886" s="37"/>
      <c r="S1886" s="3">
        <f t="shared" si="329"/>
        <v>6</v>
      </c>
      <c r="T1886" s="29" t="s">
        <v>2503</v>
      </c>
      <c r="U1886" s="5">
        <f t="shared" si="330"/>
        <v>109.19999999999999</v>
      </c>
      <c r="V1886" s="5">
        <f t="shared" si="331"/>
        <v>0</v>
      </c>
      <c r="W1886" s="5"/>
      <c r="X1886" s="3">
        <v>0.3</v>
      </c>
      <c r="Y1886" s="3">
        <f t="shared" si="324"/>
        <v>5.7</v>
      </c>
      <c r="Z1886" s="3">
        <f t="shared" si="332"/>
        <v>5.46</v>
      </c>
      <c r="AA1886">
        <v>300</v>
      </c>
      <c r="AB1886" s="1">
        <f t="shared" si="327"/>
        <v>0.3</v>
      </c>
    </row>
    <row r="1887" spans="1:28" customFormat="1" x14ac:dyDescent="0.3">
      <c r="A1887" s="3">
        <f t="shared" si="333"/>
        <v>1870</v>
      </c>
      <c r="B1887" s="4" t="s">
        <v>1573</v>
      </c>
      <c r="C1887" s="3">
        <v>5</v>
      </c>
      <c r="D1887" s="3" t="s">
        <v>1567</v>
      </c>
      <c r="E1887" s="4" t="s">
        <v>1797</v>
      </c>
      <c r="F1887" s="3" t="s">
        <v>32</v>
      </c>
      <c r="G1887" s="3" t="s">
        <v>2340</v>
      </c>
      <c r="H1887" s="3" t="s">
        <v>2468</v>
      </c>
      <c r="I1887" s="3" t="s">
        <v>2496</v>
      </c>
      <c r="J1887" s="3">
        <v>18.2</v>
      </c>
      <c r="K1887" s="3">
        <v>6000</v>
      </c>
      <c r="L1887" s="3" t="s">
        <v>25</v>
      </c>
      <c r="M1887" s="3">
        <v>1</v>
      </c>
      <c r="N1887" s="28">
        <f t="shared" si="325"/>
        <v>6</v>
      </c>
      <c r="O1887" s="28">
        <f t="shared" si="326"/>
        <v>109.19999999999999</v>
      </c>
      <c r="P1887" s="12">
        <v>0</v>
      </c>
      <c r="Q1887" s="46">
        <f t="shared" si="328"/>
        <v>0</v>
      </c>
      <c r="R1887" s="37"/>
      <c r="S1887" s="3">
        <f t="shared" si="329"/>
        <v>6</v>
      </c>
      <c r="T1887" s="29" t="s">
        <v>2503</v>
      </c>
      <c r="U1887" s="5">
        <f t="shared" si="330"/>
        <v>109.19999999999999</v>
      </c>
      <c r="V1887" s="5">
        <f t="shared" si="331"/>
        <v>0</v>
      </c>
      <c r="W1887" s="5"/>
      <c r="X1887" s="3">
        <v>0.3</v>
      </c>
      <c r="Y1887" s="3">
        <f t="shared" si="324"/>
        <v>5.7</v>
      </c>
      <c r="Z1887" s="3">
        <f t="shared" si="332"/>
        <v>5.46</v>
      </c>
      <c r="AA1887">
        <v>300</v>
      </c>
      <c r="AB1887" s="1">
        <f t="shared" si="327"/>
        <v>0.3</v>
      </c>
    </row>
    <row r="1888" spans="1:28" customFormat="1" x14ac:dyDescent="0.3">
      <c r="A1888" s="3">
        <f t="shared" si="333"/>
        <v>1871</v>
      </c>
      <c r="B1888" s="4" t="s">
        <v>1573</v>
      </c>
      <c r="C1888" s="3">
        <v>5</v>
      </c>
      <c r="D1888" s="3" t="s">
        <v>1567</v>
      </c>
      <c r="E1888" s="4" t="s">
        <v>1798</v>
      </c>
      <c r="F1888" s="3" t="s">
        <v>32</v>
      </c>
      <c r="G1888" s="3" t="s">
        <v>2340</v>
      </c>
      <c r="H1888" s="3" t="s">
        <v>2468</v>
      </c>
      <c r="I1888" s="3" t="s">
        <v>2496</v>
      </c>
      <c r="J1888" s="3">
        <v>18.2</v>
      </c>
      <c r="K1888" s="3">
        <v>6000</v>
      </c>
      <c r="L1888" s="3" t="s">
        <v>25</v>
      </c>
      <c r="M1888" s="3">
        <v>1</v>
      </c>
      <c r="N1888" s="28">
        <f t="shared" si="325"/>
        <v>6</v>
      </c>
      <c r="O1888" s="28">
        <f t="shared" si="326"/>
        <v>109.19999999999999</v>
      </c>
      <c r="P1888" s="12">
        <v>0</v>
      </c>
      <c r="Q1888" s="46">
        <f t="shared" si="328"/>
        <v>0</v>
      </c>
      <c r="R1888" s="37"/>
      <c r="S1888" s="3">
        <f t="shared" si="329"/>
        <v>6</v>
      </c>
      <c r="T1888" s="29" t="s">
        <v>2503</v>
      </c>
      <c r="U1888" s="5">
        <f t="shared" si="330"/>
        <v>109.19999999999999</v>
      </c>
      <c r="V1888" s="5">
        <f t="shared" si="331"/>
        <v>0</v>
      </c>
      <c r="W1888" s="5"/>
      <c r="X1888" s="3">
        <v>0.3</v>
      </c>
      <c r="Y1888" s="3">
        <f t="shared" si="324"/>
        <v>5.7</v>
      </c>
      <c r="Z1888" s="3">
        <f t="shared" si="332"/>
        <v>5.46</v>
      </c>
      <c r="AA1888">
        <v>300</v>
      </c>
      <c r="AB1888" s="1">
        <f t="shared" si="327"/>
        <v>0.3</v>
      </c>
    </row>
    <row r="1889" spans="1:28" customFormat="1" x14ac:dyDescent="0.3">
      <c r="A1889" s="3">
        <f t="shared" si="333"/>
        <v>1872</v>
      </c>
      <c r="B1889" s="4" t="s">
        <v>1573</v>
      </c>
      <c r="C1889" s="3">
        <v>5</v>
      </c>
      <c r="D1889" s="3" t="s">
        <v>1567</v>
      </c>
      <c r="E1889" s="4" t="s">
        <v>1799</v>
      </c>
      <c r="F1889" s="3" t="s">
        <v>32</v>
      </c>
      <c r="G1889" s="3" t="s">
        <v>2340</v>
      </c>
      <c r="H1889" s="3" t="s">
        <v>2468</v>
      </c>
      <c r="I1889" s="3" t="s">
        <v>2496</v>
      </c>
      <c r="J1889" s="3">
        <v>18.2</v>
      </c>
      <c r="K1889" s="3">
        <v>6000</v>
      </c>
      <c r="L1889" s="3" t="s">
        <v>25</v>
      </c>
      <c r="M1889" s="3">
        <v>1</v>
      </c>
      <c r="N1889" s="28">
        <f t="shared" si="325"/>
        <v>6</v>
      </c>
      <c r="O1889" s="28">
        <f t="shared" si="326"/>
        <v>109.19999999999999</v>
      </c>
      <c r="P1889" s="12">
        <v>0</v>
      </c>
      <c r="Q1889" s="46">
        <f t="shared" si="328"/>
        <v>0</v>
      </c>
      <c r="R1889" s="37"/>
      <c r="S1889" s="3">
        <f t="shared" si="329"/>
        <v>6</v>
      </c>
      <c r="T1889" s="29" t="s">
        <v>2503</v>
      </c>
      <c r="U1889" s="5">
        <f t="shared" si="330"/>
        <v>109.19999999999999</v>
      </c>
      <c r="V1889" s="5">
        <f t="shared" si="331"/>
        <v>0</v>
      </c>
      <c r="W1889" s="5"/>
      <c r="X1889" s="3">
        <v>0.3</v>
      </c>
      <c r="Y1889" s="3">
        <f t="shared" si="324"/>
        <v>5.7</v>
      </c>
      <c r="Z1889" s="3">
        <f t="shared" si="332"/>
        <v>5.46</v>
      </c>
      <c r="AA1889">
        <v>300</v>
      </c>
      <c r="AB1889" s="1">
        <f t="shared" si="327"/>
        <v>0.3</v>
      </c>
    </row>
    <row r="1890" spans="1:28" customFormat="1" x14ac:dyDescent="0.3">
      <c r="A1890" s="3">
        <f t="shared" si="333"/>
        <v>1873</v>
      </c>
      <c r="B1890" s="4" t="s">
        <v>1573</v>
      </c>
      <c r="C1890" s="3">
        <v>5</v>
      </c>
      <c r="D1890" s="3" t="s">
        <v>1567</v>
      </c>
      <c r="E1890" s="4" t="s">
        <v>1800</v>
      </c>
      <c r="F1890" s="3" t="s">
        <v>32</v>
      </c>
      <c r="G1890" s="3" t="s">
        <v>2340</v>
      </c>
      <c r="H1890" s="3" t="s">
        <v>2468</v>
      </c>
      <c r="I1890" s="3" t="s">
        <v>2496</v>
      </c>
      <c r="J1890" s="3">
        <v>18.2</v>
      </c>
      <c r="K1890" s="3">
        <v>6000</v>
      </c>
      <c r="L1890" s="3" t="s">
        <v>25</v>
      </c>
      <c r="M1890" s="3">
        <v>1</v>
      </c>
      <c r="N1890" s="28">
        <f t="shared" si="325"/>
        <v>6</v>
      </c>
      <c r="O1890" s="28">
        <f t="shared" si="326"/>
        <v>109.19999999999999</v>
      </c>
      <c r="P1890" s="12">
        <v>0</v>
      </c>
      <c r="Q1890" s="46">
        <f t="shared" si="328"/>
        <v>0</v>
      </c>
      <c r="R1890" s="37"/>
      <c r="S1890" s="3">
        <f t="shared" si="329"/>
        <v>6</v>
      </c>
      <c r="T1890" s="29" t="s">
        <v>2503</v>
      </c>
      <c r="U1890" s="5">
        <f t="shared" si="330"/>
        <v>109.19999999999999</v>
      </c>
      <c r="V1890" s="5">
        <f t="shared" si="331"/>
        <v>0</v>
      </c>
      <c r="W1890" s="5"/>
      <c r="X1890" s="3">
        <v>0.3</v>
      </c>
      <c r="Y1890" s="3">
        <f t="shared" si="324"/>
        <v>5.7</v>
      </c>
      <c r="Z1890" s="3">
        <f t="shared" si="332"/>
        <v>5.46</v>
      </c>
      <c r="AA1890">
        <v>300</v>
      </c>
      <c r="AB1890" s="1">
        <f t="shared" si="327"/>
        <v>0.3</v>
      </c>
    </row>
    <row r="1891" spans="1:28" customFormat="1" x14ac:dyDescent="0.3">
      <c r="A1891" s="3">
        <f t="shared" si="333"/>
        <v>1874</v>
      </c>
      <c r="B1891" s="4" t="s">
        <v>1573</v>
      </c>
      <c r="C1891" s="3">
        <v>5</v>
      </c>
      <c r="D1891" s="3" t="s">
        <v>1567</v>
      </c>
      <c r="E1891" s="4" t="s">
        <v>1801</v>
      </c>
      <c r="F1891" s="3" t="s">
        <v>32</v>
      </c>
      <c r="G1891" s="3" t="s">
        <v>2340</v>
      </c>
      <c r="H1891" s="3" t="s">
        <v>2468</v>
      </c>
      <c r="I1891" s="3" t="s">
        <v>2496</v>
      </c>
      <c r="J1891" s="3">
        <v>18.2</v>
      </c>
      <c r="K1891" s="3">
        <v>6000</v>
      </c>
      <c r="L1891" s="3" t="s">
        <v>25</v>
      </c>
      <c r="M1891" s="3">
        <v>1</v>
      </c>
      <c r="N1891" s="28">
        <f t="shared" si="325"/>
        <v>6</v>
      </c>
      <c r="O1891" s="28">
        <f t="shared" si="326"/>
        <v>109.19999999999999</v>
      </c>
      <c r="P1891" s="12">
        <v>0</v>
      </c>
      <c r="Q1891" s="46">
        <f t="shared" si="328"/>
        <v>0</v>
      </c>
      <c r="R1891" s="37"/>
      <c r="S1891" s="3">
        <f t="shared" si="329"/>
        <v>6</v>
      </c>
      <c r="T1891" s="29" t="s">
        <v>2503</v>
      </c>
      <c r="U1891" s="5">
        <f t="shared" si="330"/>
        <v>109.19999999999999</v>
      </c>
      <c r="V1891" s="5">
        <f t="shared" si="331"/>
        <v>0</v>
      </c>
      <c r="W1891" s="5"/>
      <c r="X1891" s="3">
        <v>0.3</v>
      </c>
      <c r="Y1891" s="3">
        <f t="shared" si="324"/>
        <v>5.7</v>
      </c>
      <c r="Z1891" s="3">
        <f t="shared" si="332"/>
        <v>5.46</v>
      </c>
      <c r="AA1891">
        <v>300</v>
      </c>
      <c r="AB1891" s="1">
        <f t="shared" si="327"/>
        <v>0.3</v>
      </c>
    </row>
    <row r="1892" spans="1:28" customFormat="1" x14ac:dyDescent="0.3">
      <c r="A1892" s="3">
        <f t="shared" si="333"/>
        <v>1875</v>
      </c>
      <c r="B1892" s="4" t="s">
        <v>1573</v>
      </c>
      <c r="C1892" s="3">
        <v>5</v>
      </c>
      <c r="D1892" s="3" t="s">
        <v>1567</v>
      </c>
      <c r="E1892" s="4" t="s">
        <v>1802</v>
      </c>
      <c r="F1892" s="3" t="s">
        <v>32</v>
      </c>
      <c r="G1892" s="3" t="s">
        <v>2340</v>
      </c>
      <c r="H1892" s="3" t="s">
        <v>2468</v>
      </c>
      <c r="I1892" s="3" t="s">
        <v>2496</v>
      </c>
      <c r="J1892" s="3">
        <v>18.2</v>
      </c>
      <c r="K1892" s="3">
        <v>6000</v>
      </c>
      <c r="L1892" s="3" t="s">
        <v>25</v>
      </c>
      <c r="M1892" s="3">
        <v>1</v>
      </c>
      <c r="N1892" s="28">
        <f t="shared" si="325"/>
        <v>6</v>
      </c>
      <c r="O1892" s="28">
        <f t="shared" si="326"/>
        <v>109.19999999999999</v>
      </c>
      <c r="P1892" s="12">
        <v>0</v>
      </c>
      <c r="Q1892" s="46">
        <f t="shared" si="328"/>
        <v>0</v>
      </c>
      <c r="R1892" s="37"/>
      <c r="S1892" s="3">
        <f t="shared" si="329"/>
        <v>6</v>
      </c>
      <c r="T1892" s="29" t="s">
        <v>2503</v>
      </c>
      <c r="U1892" s="5">
        <f t="shared" si="330"/>
        <v>109.19999999999999</v>
      </c>
      <c r="V1892" s="5">
        <f t="shared" si="331"/>
        <v>0</v>
      </c>
      <c r="W1892" s="5"/>
      <c r="X1892" s="3">
        <v>0.3</v>
      </c>
      <c r="Y1892" s="3">
        <f t="shared" si="324"/>
        <v>5.7</v>
      </c>
      <c r="Z1892" s="3">
        <f t="shared" si="332"/>
        <v>5.46</v>
      </c>
      <c r="AA1892">
        <v>300</v>
      </c>
      <c r="AB1892" s="1">
        <f t="shared" si="327"/>
        <v>0.3</v>
      </c>
    </row>
    <row r="1893" spans="1:28" customFormat="1" x14ac:dyDescent="0.3">
      <c r="A1893" s="3">
        <f t="shared" si="333"/>
        <v>1876</v>
      </c>
      <c r="B1893" s="4" t="s">
        <v>1573</v>
      </c>
      <c r="C1893" s="3">
        <v>5</v>
      </c>
      <c r="D1893" s="3" t="s">
        <v>1567</v>
      </c>
      <c r="E1893" s="4" t="s">
        <v>1803</v>
      </c>
      <c r="F1893" s="3" t="s">
        <v>32</v>
      </c>
      <c r="G1893" s="3" t="s">
        <v>2340</v>
      </c>
      <c r="H1893" s="3" t="s">
        <v>2468</v>
      </c>
      <c r="I1893" s="3" t="s">
        <v>2496</v>
      </c>
      <c r="J1893" s="3">
        <v>18.2</v>
      </c>
      <c r="K1893" s="3">
        <v>6000</v>
      </c>
      <c r="L1893" s="3" t="s">
        <v>25</v>
      </c>
      <c r="M1893" s="3">
        <v>1</v>
      </c>
      <c r="N1893" s="28">
        <f t="shared" si="325"/>
        <v>6</v>
      </c>
      <c r="O1893" s="28">
        <f t="shared" si="326"/>
        <v>109.19999999999999</v>
      </c>
      <c r="P1893" s="12">
        <v>0</v>
      </c>
      <c r="Q1893" s="46">
        <f t="shared" si="328"/>
        <v>0</v>
      </c>
      <c r="R1893" s="37"/>
      <c r="S1893" s="3">
        <f t="shared" si="329"/>
        <v>6</v>
      </c>
      <c r="T1893" s="29" t="s">
        <v>2503</v>
      </c>
      <c r="U1893" s="5">
        <f t="shared" si="330"/>
        <v>109.19999999999999</v>
      </c>
      <c r="V1893" s="5">
        <f t="shared" si="331"/>
        <v>0</v>
      </c>
      <c r="W1893" s="5"/>
      <c r="X1893" s="3">
        <v>0.3</v>
      </c>
      <c r="Y1893" s="3">
        <f t="shared" si="324"/>
        <v>5.7</v>
      </c>
      <c r="Z1893" s="3">
        <f t="shared" si="332"/>
        <v>5.46</v>
      </c>
      <c r="AA1893">
        <v>300</v>
      </c>
      <c r="AB1893" s="1">
        <f t="shared" si="327"/>
        <v>0.3</v>
      </c>
    </row>
    <row r="1894" spans="1:28" customFormat="1" x14ac:dyDescent="0.3">
      <c r="A1894" s="3">
        <f t="shared" si="333"/>
        <v>1877</v>
      </c>
      <c r="B1894" s="4" t="s">
        <v>1573</v>
      </c>
      <c r="C1894" s="3">
        <v>5</v>
      </c>
      <c r="D1894" s="3" t="s">
        <v>1567</v>
      </c>
      <c r="E1894" s="4" t="s">
        <v>1804</v>
      </c>
      <c r="F1894" s="3" t="s">
        <v>32</v>
      </c>
      <c r="G1894" s="3" t="s">
        <v>2340</v>
      </c>
      <c r="H1894" s="3" t="s">
        <v>2468</v>
      </c>
      <c r="I1894" s="3" t="s">
        <v>2496</v>
      </c>
      <c r="J1894" s="3">
        <v>18.2</v>
      </c>
      <c r="K1894" s="3">
        <v>6000</v>
      </c>
      <c r="L1894" s="3" t="s">
        <v>25</v>
      </c>
      <c r="M1894" s="3">
        <v>1</v>
      </c>
      <c r="N1894" s="28">
        <f t="shared" si="325"/>
        <v>6</v>
      </c>
      <c r="O1894" s="28">
        <f t="shared" si="326"/>
        <v>109.19999999999999</v>
      </c>
      <c r="P1894" s="12">
        <v>0</v>
      </c>
      <c r="Q1894" s="46">
        <f t="shared" si="328"/>
        <v>0</v>
      </c>
      <c r="R1894" s="37"/>
      <c r="S1894" s="3">
        <f t="shared" si="329"/>
        <v>6</v>
      </c>
      <c r="T1894" s="29" t="s">
        <v>2503</v>
      </c>
      <c r="U1894" s="5">
        <f t="shared" si="330"/>
        <v>109.19999999999999</v>
      </c>
      <c r="V1894" s="5">
        <f t="shared" si="331"/>
        <v>0</v>
      </c>
      <c r="W1894" s="5"/>
      <c r="X1894" s="3">
        <v>0.3</v>
      </c>
      <c r="Y1894" s="3">
        <f t="shared" si="324"/>
        <v>5.7</v>
      </c>
      <c r="Z1894" s="3">
        <f t="shared" si="332"/>
        <v>5.46</v>
      </c>
      <c r="AA1894">
        <v>300</v>
      </c>
      <c r="AB1894" s="1">
        <f t="shared" si="327"/>
        <v>0.3</v>
      </c>
    </row>
    <row r="1895" spans="1:28" customFormat="1" x14ac:dyDescent="0.3">
      <c r="A1895" s="3">
        <f t="shared" si="333"/>
        <v>1878</v>
      </c>
      <c r="B1895" s="4" t="s">
        <v>1573</v>
      </c>
      <c r="C1895" s="3">
        <v>5</v>
      </c>
      <c r="D1895" s="3" t="s">
        <v>1567</v>
      </c>
      <c r="E1895" s="4" t="s">
        <v>1805</v>
      </c>
      <c r="F1895" s="3" t="s">
        <v>32</v>
      </c>
      <c r="G1895" s="3" t="s">
        <v>2340</v>
      </c>
      <c r="H1895" s="3" t="s">
        <v>2468</v>
      </c>
      <c r="I1895" s="3" t="s">
        <v>2496</v>
      </c>
      <c r="J1895" s="3">
        <v>18.2</v>
      </c>
      <c r="K1895" s="3">
        <v>6000</v>
      </c>
      <c r="L1895" s="3" t="s">
        <v>25</v>
      </c>
      <c r="M1895" s="3">
        <v>1</v>
      </c>
      <c r="N1895" s="28">
        <f t="shared" si="325"/>
        <v>6</v>
      </c>
      <c r="O1895" s="28">
        <f t="shared" si="326"/>
        <v>109.19999999999999</v>
      </c>
      <c r="P1895" s="12">
        <v>0</v>
      </c>
      <c r="Q1895" s="46">
        <f t="shared" si="328"/>
        <v>0</v>
      </c>
      <c r="R1895" s="37"/>
      <c r="S1895" s="3">
        <f t="shared" si="329"/>
        <v>6</v>
      </c>
      <c r="T1895" s="29" t="s">
        <v>2503</v>
      </c>
      <c r="U1895" s="5">
        <f t="shared" si="330"/>
        <v>109.19999999999999</v>
      </c>
      <c r="V1895" s="5">
        <f t="shared" si="331"/>
        <v>0</v>
      </c>
      <c r="W1895" s="5"/>
      <c r="X1895" s="3">
        <v>0.3</v>
      </c>
      <c r="Y1895" s="3">
        <f t="shared" si="324"/>
        <v>5.7</v>
      </c>
      <c r="Z1895" s="3">
        <f t="shared" si="332"/>
        <v>5.46</v>
      </c>
      <c r="AA1895">
        <v>300</v>
      </c>
      <c r="AB1895" s="1">
        <f t="shared" si="327"/>
        <v>0.3</v>
      </c>
    </row>
    <row r="1896" spans="1:28" customFormat="1" x14ac:dyDescent="0.3">
      <c r="A1896" s="3">
        <f t="shared" si="333"/>
        <v>1879</v>
      </c>
      <c r="B1896" s="4" t="s">
        <v>1573</v>
      </c>
      <c r="C1896" s="3">
        <v>5</v>
      </c>
      <c r="D1896" s="3" t="s">
        <v>1567</v>
      </c>
      <c r="E1896" s="4" t="s">
        <v>1806</v>
      </c>
      <c r="F1896" s="3" t="s">
        <v>32</v>
      </c>
      <c r="G1896" s="3" t="s">
        <v>2340</v>
      </c>
      <c r="H1896" s="3" t="s">
        <v>2468</v>
      </c>
      <c r="I1896" s="3" t="s">
        <v>2496</v>
      </c>
      <c r="J1896" s="3">
        <v>18.2</v>
      </c>
      <c r="K1896" s="3">
        <v>6000</v>
      </c>
      <c r="L1896" s="3" t="s">
        <v>25</v>
      </c>
      <c r="M1896" s="3">
        <v>1</v>
      </c>
      <c r="N1896" s="28">
        <f t="shared" si="325"/>
        <v>6</v>
      </c>
      <c r="O1896" s="28">
        <f t="shared" si="326"/>
        <v>109.19999999999999</v>
      </c>
      <c r="P1896" s="12">
        <v>0</v>
      </c>
      <c r="Q1896" s="46">
        <f t="shared" si="328"/>
        <v>0</v>
      </c>
      <c r="R1896" s="37"/>
      <c r="S1896" s="3">
        <f t="shared" si="329"/>
        <v>6</v>
      </c>
      <c r="T1896" s="29" t="s">
        <v>2503</v>
      </c>
      <c r="U1896" s="5">
        <f t="shared" si="330"/>
        <v>109.19999999999999</v>
      </c>
      <c r="V1896" s="5">
        <f t="shared" si="331"/>
        <v>0</v>
      </c>
      <c r="W1896" s="5"/>
      <c r="X1896" s="3">
        <v>0.3</v>
      </c>
      <c r="Y1896" s="3">
        <f t="shared" si="324"/>
        <v>5.7</v>
      </c>
      <c r="Z1896" s="3">
        <f t="shared" si="332"/>
        <v>5.46</v>
      </c>
      <c r="AA1896">
        <v>300</v>
      </c>
      <c r="AB1896" s="1">
        <f t="shared" si="327"/>
        <v>0.3</v>
      </c>
    </row>
    <row r="1897" spans="1:28" customFormat="1" x14ac:dyDescent="0.3">
      <c r="A1897" s="3">
        <f t="shared" si="333"/>
        <v>1880</v>
      </c>
      <c r="B1897" s="4" t="s">
        <v>1573</v>
      </c>
      <c r="C1897" s="3">
        <v>5</v>
      </c>
      <c r="D1897" s="3" t="s">
        <v>1567</v>
      </c>
      <c r="E1897" s="4" t="s">
        <v>1807</v>
      </c>
      <c r="F1897" s="3" t="s">
        <v>32</v>
      </c>
      <c r="G1897" s="3" t="s">
        <v>2340</v>
      </c>
      <c r="H1897" s="3" t="s">
        <v>2468</v>
      </c>
      <c r="I1897" s="3" t="s">
        <v>2496</v>
      </c>
      <c r="J1897" s="3">
        <v>18.2</v>
      </c>
      <c r="K1897" s="3">
        <v>6000</v>
      </c>
      <c r="L1897" s="3" t="s">
        <v>25</v>
      </c>
      <c r="M1897" s="3">
        <v>1</v>
      </c>
      <c r="N1897" s="28">
        <f t="shared" si="325"/>
        <v>6</v>
      </c>
      <c r="O1897" s="28">
        <f t="shared" si="326"/>
        <v>109.19999999999999</v>
      </c>
      <c r="P1897" s="12">
        <v>0</v>
      </c>
      <c r="Q1897" s="46">
        <f t="shared" si="328"/>
        <v>0</v>
      </c>
      <c r="R1897" s="37"/>
      <c r="S1897" s="3">
        <f t="shared" si="329"/>
        <v>6</v>
      </c>
      <c r="T1897" s="29" t="s">
        <v>2503</v>
      </c>
      <c r="U1897" s="5">
        <f t="shared" si="330"/>
        <v>109.19999999999999</v>
      </c>
      <c r="V1897" s="5">
        <f t="shared" si="331"/>
        <v>0</v>
      </c>
      <c r="W1897" s="5"/>
      <c r="X1897" s="3">
        <v>0.3</v>
      </c>
      <c r="Y1897" s="3">
        <f t="shared" si="324"/>
        <v>5.7</v>
      </c>
      <c r="Z1897" s="3">
        <f t="shared" si="332"/>
        <v>5.46</v>
      </c>
      <c r="AA1897">
        <v>300</v>
      </c>
      <c r="AB1897" s="1">
        <f t="shared" si="327"/>
        <v>0.3</v>
      </c>
    </row>
    <row r="1898" spans="1:28" customFormat="1" x14ac:dyDescent="0.3">
      <c r="A1898" s="3">
        <f t="shared" si="333"/>
        <v>1881</v>
      </c>
      <c r="B1898" s="4" t="s">
        <v>1573</v>
      </c>
      <c r="C1898" s="3">
        <v>5</v>
      </c>
      <c r="D1898" s="3" t="s">
        <v>1567</v>
      </c>
      <c r="E1898" s="4" t="s">
        <v>1808</v>
      </c>
      <c r="F1898" s="3" t="s">
        <v>32</v>
      </c>
      <c r="G1898" s="3" t="s">
        <v>2340</v>
      </c>
      <c r="H1898" s="3" t="s">
        <v>2468</v>
      </c>
      <c r="I1898" s="3" t="s">
        <v>2496</v>
      </c>
      <c r="J1898" s="3">
        <v>18.2</v>
      </c>
      <c r="K1898" s="3">
        <v>6000</v>
      </c>
      <c r="L1898" s="3" t="s">
        <v>25</v>
      </c>
      <c r="M1898" s="3">
        <v>1</v>
      </c>
      <c r="N1898" s="28">
        <f t="shared" si="325"/>
        <v>6</v>
      </c>
      <c r="O1898" s="28">
        <f t="shared" si="326"/>
        <v>109.19999999999999</v>
      </c>
      <c r="P1898" s="12">
        <v>0</v>
      </c>
      <c r="Q1898" s="46">
        <f t="shared" si="328"/>
        <v>0</v>
      </c>
      <c r="R1898" s="37"/>
      <c r="S1898" s="3">
        <f t="shared" si="329"/>
        <v>6</v>
      </c>
      <c r="T1898" s="29" t="s">
        <v>2503</v>
      </c>
      <c r="U1898" s="5">
        <f t="shared" si="330"/>
        <v>109.19999999999999</v>
      </c>
      <c r="V1898" s="5">
        <f t="shared" si="331"/>
        <v>0</v>
      </c>
      <c r="W1898" s="5"/>
      <c r="X1898" s="3">
        <v>0.3</v>
      </c>
      <c r="Y1898" s="3">
        <f t="shared" si="324"/>
        <v>5.7</v>
      </c>
      <c r="Z1898" s="3">
        <f t="shared" si="332"/>
        <v>5.46</v>
      </c>
      <c r="AA1898">
        <v>300</v>
      </c>
      <c r="AB1898" s="1">
        <f t="shared" si="327"/>
        <v>0.3</v>
      </c>
    </row>
    <row r="1899" spans="1:28" customFormat="1" x14ac:dyDescent="0.3">
      <c r="A1899" s="3">
        <f t="shared" si="333"/>
        <v>1882</v>
      </c>
      <c r="B1899" s="4" t="s">
        <v>1573</v>
      </c>
      <c r="C1899" s="3">
        <v>5</v>
      </c>
      <c r="D1899" s="3" t="s">
        <v>1567</v>
      </c>
      <c r="E1899" s="4" t="s">
        <v>1809</v>
      </c>
      <c r="F1899" s="3" t="s">
        <v>32</v>
      </c>
      <c r="G1899" s="3" t="s">
        <v>2340</v>
      </c>
      <c r="H1899" s="3" t="s">
        <v>2468</v>
      </c>
      <c r="I1899" s="3" t="s">
        <v>2496</v>
      </c>
      <c r="J1899" s="3">
        <v>18.2</v>
      </c>
      <c r="K1899" s="3">
        <v>6000</v>
      </c>
      <c r="L1899" s="3" t="s">
        <v>25</v>
      </c>
      <c r="M1899" s="3">
        <v>1</v>
      </c>
      <c r="N1899" s="28">
        <f t="shared" si="325"/>
        <v>6</v>
      </c>
      <c r="O1899" s="28">
        <f t="shared" si="326"/>
        <v>109.19999999999999</v>
      </c>
      <c r="P1899" s="12">
        <v>0</v>
      </c>
      <c r="Q1899" s="46">
        <f t="shared" si="328"/>
        <v>0</v>
      </c>
      <c r="R1899" s="37"/>
      <c r="S1899" s="3">
        <f t="shared" si="329"/>
        <v>6</v>
      </c>
      <c r="T1899" s="29" t="s">
        <v>2503</v>
      </c>
      <c r="U1899" s="5">
        <f t="shared" si="330"/>
        <v>109.19999999999999</v>
      </c>
      <c r="V1899" s="5">
        <f t="shared" si="331"/>
        <v>0</v>
      </c>
      <c r="W1899" s="5"/>
      <c r="X1899" s="3">
        <v>0.3</v>
      </c>
      <c r="Y1899" s="3">
        <f t="shared" si="324"/>
        <v>5.7</v>
      </c>
      <c r="Z1899" s="3">
        <f t="shared" si="332"/>
        <v>5.46</v>
      </c>
      <c r="AA1899">
        <v>300</v>
      </c>
      <c r="AB1899" s="1">
        <f t="shared" si="327"/>
        <v>0.3</v>
      </c>
    </row>
    <row r="1900" spans="1:28" customFormat="1" x14ac:dyDescent="0.3">
      <c r="A1900" s="3">
        <f t="shared" si="333"/>
        <v>1883</v>
      </c>
      <c r="B1900" s="4" t="s">
        <v>1573</v>
      </c>
      <c r="C1900" s="3">
        <v>5</v>
      </c>
      <c r="D1900" s="3" t="s">
        <v>1567</v>
      </c>
      <c r="E1900" s="4" t="s">
        <v>1810</v>
      </c>
      <c r="F1900" s="3" t="s">
        <v>32</v>
      </c>
      <c r="G1900" s="3" t="s">
        <v>2340</v>
      </c>
      <c r="H1900" s="3" t="s">
        <v>2468</v>
      </c>
      <c r="I1900" s="3" t="s">
        <v>2496</v>
      </c>
      <c r="J1900" s="3">
        <v>18.2</v>
      </c>
      <c r="K1900" s="3">
        <v>6000</v>
      </c>
      <c r="L1900" s="3" t="s">
        <v>25</v>
      </c>
      <c r="M1900" s="3">
        <v>1</v>
      </c>
      <c r="N1900" s="28">
        <f t="shared" si="325"/>
        <v>6</v>
      </c>
      <c r="O1900" s="28">
        <f t="shared" si="326"/>
        <v>109.19999999999999</v>
      </c>
      <c r="P1900" s="12">
        <v>0</v>
      </c>
      <c r="Q1900" s="46">
        <f t="shared" si="328"/>
        <v>0</v>
      </c>
      <c r="R1900" s="37"/>
      <c r="S1900" s="3">
        <f t="shared" si="329"/>
        <v>6</v>
      </c>
      <c r="T1900" s="29" t="s">
        <v>2503</v>
      </c>
      <c r="U1900" s="5">
        <f t="shared" si="330"/>
        <v>109.19999999999999</v>
      </c>
      <c r="V1900" s="5">
        <f t="shared" si="331"/>
        <v>0</v>
      </c>
      <c r="W1900" s="5"/>
      <c r="X1900" s="3">
        <v>0.3</v>
      </c>
      <c r="Y1900" s="3">
        <f t="shared" si="324"/>
        <v>5.7</v>
      </c>
      <c r="Z1900" s="3">
        <f t="shared" si="332"/>
        <v>5.46</v>
      </c>
      <c r="AA1900">
        <v>300</v>
      </c>
      <c r="AB1900" s="1">
        <f t="shared" si="327"/>
        <v>0.3</v>
      </c>
    </row>
    <row r="1901" spans="1:28" customFormat="1" x14ac:dyDescent="0.3">
      <c r="A1901" s="3">
        <f t="shared" si="333"/>
        <v>1884</v>
      </c>
      <c r="B1901" s="4" t="s">
        <v>1573</v>
      </c>
      <c r="C1901" s="3">
        <v>5</v>
      </c>
      <c r="D1901" s="3" t="s">
        <v>1567</v>
      </c>
      <c r="E1901" s="4" t="s">
        <v>1811</v>
      </c>
      <c r="F1901" s="3" t="s">
        <v>32</v>
      </c>
      <c r="G1901" s="3" t="s">
        <v>2340</v>
      </c>
      <c r="H1901" s="3" t="s">
        <v>2468</v>
      </c>
      <c r="I1901" s="3" t="s">
        <v>2496</v>
      </c>
      <c r="J1901" s="3">
        <v>18.2</v>
      </c>
      <c r="K1901" s="3">
        <v>6000</v>
      </c>
      <c r="L1901" s="3" t="s">
        <v>25</v>
      </c>
      <c r="M1901" s="3">
        <v>1</v>
      </c>
      <c r="N1901" s="28">
        <f t="shared" si="325"/>
        <v>6</v>
      </c>
      <c r="O1901" s="28">
        <f t="shared" si="326"/>
        <v>109.19999999999999</v>
      </c>
      <c r="P1901" s="12">
        <v>0</v>
      </c>
      <c r="Q1901" s="46">
        <f t="shared" si="328"/>
        <v>0</v>
      </c>
      <c r="R1901" s="37"/>
      <c r="S1901" s="3">
        <f t="shared" si="329"/>
        <v>6</v>
      </c>
      <c r="T1901" s="29" t="s">
        <v>2503</v>
      </c>
      <c r="U1901" s="5">
        <f t="shared" si="330"/>
        <v>109.19999999999999</v>
      </c>
      <c r="V1901" s="5">
        <f t="shared" si="331"/>
        <v>0</v>
      </c>
      <c r="W1901" s="5"/>
      <c r="X1901" s="3">
        <v>0.3</v>
      </c>
      <c r="Y1901" s="3">
        <f t="shared" ref="Y1901:Y1964" si="334">N1901-X1901</f>
        <v>5.7</v>
      </c>
      <c r="Z1901" s="3">
        <f t="shared" si="332"/>
        <v>5.46</v>
      </c>
      <c r="AA1901">
        <v>300</v>
      </c>
      <c r="AB1901" s="1">
        <f t="shared" si="327"/>
        <v>0.3</v>
      </c>
    </row>
    <row r="1902" spans="1:28" customFormat="1" x14ac:dyDescent="0.3">
      <c r="A1902" s="3">
        <f t="shared" si="333"/>
        <v>1885</v>
      </c>
      <c r="B1902" s="4" t="s">
        <v>1573</v>
      </c>
      <c r="C1902" s="3">
        <v>5</v>
      </c>
      <c r="D1902" s="3" t="s">
        <v>1567</v>
      </c>
      <c r="E1902" s="4" t="s">
        <v>1812</v>
      </c>
      <c r="F1902" s="3" t="s">
        <v>32</v>
      </c>
      <c r="G1902" s="3" t="s">
        <v>2340</v>
      </c>
      <c r="H1902" s="3" t="s">
        <v>2468</v>
      </c>
      <c r="I1902" s="3" t="s">
        <v>2496</v>
      </c>
      <c r="J1902" s="3">
        <v>18.2</v>
      </c>
      <c r="K1902" s="3">
        <v>6000</v>
      </c>
      <c r="L1902" s="3" t="s">
        <v>25</v>
      </c>
      <c r="M1902" s="3">
        <v>1</v>
      </c>
      <c r="N1902" s="28">
        <f t="shared" si="325"/>
        <v>6</v>
      </c>
      <c r="O1902" s="28">
        <f t="shared" si="326"/>
        <v>109.19999999999999</v>
      </c>
      <c r="P1902" s="12">
        <v>0</v>
      </c>
      <c r="Q1902" s="46">
        <f t="shared" si="328"/>
        <v>0</v>
      </c>
      <c r="R1902" s="37"/>
      <c r="S1902" s="3">
        <f t="shared" si="329"/>
        <v>6</v>
      </c>
      <c r="T1902" s="29" t="s">
        <v>2503</v>
      </c>
      <c r="U1902" s="5">
        <f t="shared" si="330"/>
        <v>109.19999999999999</v>
      </c>
      <c r="V1902" s="5">
        <f t="shared" si="331"/>
        <v>0</v>
      </c>
      <c r="W1902" s="5"/>
      <c r="X1902" s="3">
        <v>0.3</v>
      </c>
      <c r="Y1902" s="3">
        <f t="shared" si="334"/>
        <v>5.7</v>
      </c>
      <c r="Z1902" s="3">
        <f t="shared" si="332"/>
        <v>5.46</v>
      </c>
      <c r="AA1902">
        <v>300</v>
      </c>
      <c r="AB1902" s="1">
        <f t="shared" si="327"/>
        <v>0.3</v>
      </c>
    </row>
    <row r="1903" spans="1:28" customFormat="1" x14ac:dyDescent="0.3">
      <c r="A1903" s="3">
        <f t="shared" si="333"/>
        <v>1886</v>
      </c>
      <c r="B1903" s="4" t="s">
        <v>1573</v>
      </c>
      <c r="C1903" s="3">
        <v>5</v>
      </c>
      <c r="D1903" s="3" t="s">
        <v>1567</v>
      </c>
      <c r="E1903" s="4" t="s">
        <v>1813</v>
      </c>
      <c r="F1903" s="3" t="s">
        <v>32</v>
      </c>
      <c r="G1903" s="3" t="s">
        <v>2340</v>
      </c>
      <c r="H1903" s="3" t="s">
        <v>2468</v>
      </c>
      <c r="I1903" s="3" t="s">
        <v>2496</v>
      </c>
      <c r="J1903" s="3">
        <v>18.2</v>
      </c>
      <c r="K1903" s="3">
        <v>6000</v>
      </c>
      <c r="L1903" s="3" t="s">
        <v>25</v>
      </c>
      <c r="M1903" s="3">
        <v>1</v>
      </c>
      <c r="N1903" s="28">
        <f t="shared" si="325"/>
        <v>6</v>
      </c>
      <c r="O1903" s="28">
        <f t="shared" si="326"/>
        <v>109.19999999999999</v>
      </c>
      <c r="P1903" s="12">
        <v>0</v>
      </c>
      <c r="Q1903" s="46">
        <f t="shared" si="328"/>
        <v>0</v>
      </c>
      <c r="R1903" s="37"/>
      <c r="S1903" s="3">
        <f t="shared" si="329"/>
        <v>6</v>
      </c>
      <c r="T1903" s="29" t="s">
        <v>2503</v>
      </c>
      <c r="U1903" s="5">
        <f t="shared" si="330"/>
        <v>109.19999999999999</v>
      </c>
      <c r="V1903" s="5">
        <f t="shared" si="331"/>
        <v>0</v>
      </c>
      <c r="W1903" s="5"/>
      <c r="X1903" s="3">
        <v>0.3</v>
      </c>
      <c r="Y1903" s="3">
        <f t="shared" si="334"/>
        <v>5.7</v>
      </c>
      <c r="Z1903" s="3">
        <f t="shared" si="332"/>
        <v>5.46</v>
      </c>
      <c r="AA1903">
        <v>300</v>
      </c>
      <c r="AB1903" s="1">
        <f t="shared" si="327"/>
        <v>0.3</v>
      </c>
    </row>
    <row r="1904" spans="1:28" customFormat="1" x14ac:dyDescent="0.3">
      <c r="A1904" s="3">
        <f t="shared" si="333"/>
        <v>1887</v>
      </c>
      <c r="B1904" s="4" t="s">
        <v>1573</v>
      </c>
      <c r="C1904" s="3">
        <v>5</v>
      </c>
      <c r="D1904" s="3" t="s">
        <v>1567</v>
      </c>
      <c r="E1904" s="4" t="s">
        <v>1814</v>
      </c>
      <c r="F1904" s="3" t="s">
        <v>32</v>
      </c>
      <c r="G1904" s="3" t="s">
        <v>2340</v>
      </c>
      <c r="H1904" s="3" t="s">
        <v>2468</v>
      </c>
      <c r="I1904" s="3" t="s">
        <v>2496</v>
      </c>
      <c r="J1904" s="3">
        <v>18.2</v>
      </c>
      <c r="K1904" s="3">
        <v>6000</v>
      </c>
      <c r="L1904" s="3" t="s">
        <v>25</v>
      </c>
      <c r="M1904" s="3">
        <v>1</v>
      </c>
      <c r="N1904" s="28">
        <f t="shared" si="325"/>
        <v>6</v>
      </c>
      <c r="O1904" s="28">
        <f t="shared" si="326"/>
        <v>109.19999999999999</v>
      </c>
      <c r="P1904" s="12">
        <v>0</v>
      </c>
      <c r="Q1904" s="46">
        <f t="shared" si="328"/>
        <v>0</v>
      </c>
      <c r="R1904" s="37"/>
      <c r="S1904" s="3">
        <f t="shared" si="329"/>
        <v>6</v>
      </c>
      <c r="T1904" s="29" t="s">
        <v>2503</v>
      </c>
      <c r="U1904" s="5">
        <f t="shared" si="330"/>
        <v>109.19999999999999</v>
      </c>
      <c r="V1904" s="5">
        <f t="shared" si="331"/>
        <v>0</v>
      </c>
      <c r="W1904" s="5"/>
      <c r="X1904" s="3">
        <v>0.3</v>
      </c>
      <c r="Y1904" s="3">
        <f t="shared" si="334"/>
        <v>5.7</v>
      </c>
      <c r="Z1904" s="3">
        <f t="shared" si="332"/>
        <v>5.46</v>
      </c>
      <c r="AA1904">
        <v>300</v>
      </c>
      <c r="AB1904" s="1">
        <f t="shared" si="327"/>
        <v>0.3</v>
      </c>
    </row>
    <row r="1905" spans="1:28" customFormat="1" x14ac:dyDescent="0.3">
      <c r="A1905" s="3">
        <f t="shared" si="333"/>
        <v>1888</v>
      </c>
      <c r="B1905" s="4" t="s">
        <v>1573</v>
      </c>
      <c r="C1905" s="3">
        <v>5</v>
      </c>
      <c r="D1905" s="3" t="s">
        <v>1567</v>
      </c>
      <c r="E1905" s="4" t="s">
        <v>1815</v>
      </c>
      <c r="F1905" s="3" t="s">
        <v>32</v>
      </c>
      <c r="G1905" s="3" t="s">
        <v>2340</v>
      </c>
      <c r="H1905" s="3" t="s">
        <v>2468</v>
      </c>
      <c r="I1905" s="3" t="s">
        <v>2496</v>
      </c>
      <c r="J1905" s="3">
        <v>18.2</v>
      </c>
      <c r="K1905" s="3">
        <v>6000</v>
      </c>
      <c r="L1905" s="3" t="s">
        <v>25</v>
      </c>
      <c r="M1905" s="3">
        <v>1</v>
      </c>
      <c r="N1905" s="28">
        <f t="shared" si="325"/>
        <v>6</v>
      </c>
      <c r="O1905" s="28">
        <f t="shared" si="326"/>
        <v>109.19999999999999</v>
      </c>
      <c r="P1905" s="12">
        <v>0</v>
      </c>
      <c r="Q1905" s="46">
        <f t="shared" si="328"/>
        <v>0</v>
      </c>
      <c r="R1905" s="37"/>
      <c r="S1905" s="3">
        <f t="shared" si="329"/>
        <v>6</v>
      </c>
      <c r="T1905" s="29" t="s">
        <v>2503</v>
      </c>
      <c r="U1905" s="5">
        <f t="shared" si="330"/>
        <v>109.19999999999999</v>
      </c>
      <c r="V1905" s="5">
        <f t="shared" si="331"/>
        <v>0</v>
      </c>
      <c r="W1905" s="5"/>
      <c r="X1905" s="3">
        <v>0.3</v>
      </c>
      <c r="Y1905" s="3">
        <f t="shared" si="334"/>
        <v>5.7</v>
      </c>
      <c r="Z1905" s="3">
        <f t="shared" si="332"/>
        <v>5.46</v>
      </c>
      <c r="AA1905">
        <v>300</v>
      </c>
      <c r="AB1905" s="1">
        <f t="shared" si="327"/>
        <v>0.3</v>
      </c>
    </row>
    <row r="1906" spans="1:28" customFormat="1" x14ac:dyDescent="0.3">
      <c r="A1906" s="3">
        <f t="shared" si="333"/>
        <v>1889</v>
      </c>
      <c r="B1906" s="4" t="s">
        <v>1573</v>
      </c>
      <c r="C1906" s="3">
        <v>5</v>
      </c>
      <c r="D1906" s="3" t="s">
        <v>1567</v>
      </c>
      <c r="E1906" s="4" t="s">
        <v>1816</v>
      </c>
      <c r="F1906" s="3" t="s">
        <v>32</v>
      </c>
      <c r="G1906" s="3" t="s">
        <v>2340</v>
      </c>
      <c r="H1906" s="3" t="s">
        <v>2468</v>
      </c>
      <c r="I1906" s="3" t="s">
        <v>2496</v>
      </c>
      <c r="J1906" s="3">
        <v>18.2</v>
      </c>
      <c r="K1906" s="3">
        <v>6000</v>
      </c>
      <c r="L1906" s="3" t="s">
        <v>25</v>
      </c>
      <c r="M1906" s="3">
        <v>1</v>
      </c>
      <c r="N1906" s="28">
        <f t="shared" si="325"/>
        <v>6</v>
      </c>
      <c r="O1906" s="28">
        <f t="shared" si="326"/>
        <v>109.19999999999999</v>
      </c>
      <c r="P1906" s="12">
        <v>0</v>
      </c>
      <c r="Q1906" s="46">
        <f t="shared" si="328"/>
        <v>0</v>
      </c>
      <c r="R1906" s="37"/>
      <c r="S1906" s="3">
        <f t="shared" si="329"/>
        <v>6</v>
      </c>
      <c r="T1906" s="29" t="s">
        <v>2503</v>
      </c>
      <c r="U1906" s="5">
        <f t="shared" si="330"/>
        <v>109.19999999999999</v>
      </c>
      <c r="V1906" s="5">
        <f t="shared" si="331"/>
        <v>0</v>
      </c>
      <c r="W1906" s="5"/>
      <c r="X1906" s="3">
        <v>0.3</v>
      </c>
      <c r="Y1906" s="3">
        <f t="shared" si="334"/>
        <v>5.7</v>
      </c>
      <c r="Z1906" s="3">
        <f t="shared" si="332"/>
        <v>5.46</v>
      </c>
      <c r="AA1906">
        <v>300</v>
      </c>
      <c r="AB1906" s="1">
        <f t="shared" si="327"/>
        <v>0.3</v>
      </c>
    </row>
    <row r="1907" spans="1:28" customFormat="1" x14ac:dyDescent="0.3">
      <c r="A1907" s="3">
        <f t="shared" si="333"/>
        <v>1890</v>
      </c>
      <c r="B1907" s="4" t="s">
        <v>1573</v>
      </c>
      <c r="C1907" s="3">
        <v>5</v>
      </c>
      <c r="D1907" s="3" t="s">
        <v>1567</v>
      </c>
      <c r="E1907" s="4" t="s">
        <v>1817</v>
      </c>
      <c r="F1907" s="3" t="s">
        <v>32</v>
      </c>
      <c r="G1907" s="3" t="s">
        <v>2340</v>
      </c>
      <c r="H1907" s="3" t="s">
        <v>2468</v>
      </c>
      <c r="I1907" s="3" t="s">
        <v>2496</v>
      </c>
      <c r="J1907" s="3">
        <v>18.2</v>
      </c>
      <c r="K1907" s="3">
        <v>6000</v>
      </c>
      <c r="L1907" s="3" t="s">
        <v>25</v>
      </c>
      <c r="M1907" s="3">
        <v>1</v>
      </c>
      <c r="N1907" s="28">
        <f t="shared" si="325"/>
        <v>6</v>
      </c>
      <c r="O1907" s="28">
        <f t="shared" si="326"/>
        <v>109.19999999999999</v>
      </c>
      <c r="P1907" s="12">
        <v>0</v>
      </c>
      <c r="Q1907" s="46">
        <f t="shared" si="328"/>
        <v>0</v>
      </c>
      <c r="R1907" s="37"/>
      <c r="S1907" s="3">
        <f t="shared" si="329"/>
        <v>6</v>
      </c>
      <c r="T1907" s="29" t="s">
        <v>2503</v>
      </c>
      <c r="U1907" s="5">
        <f t="shared" si="330"/>
        <v>109.19999999999999</v>
      </c>
      <c r="V1907" s="5">
        <f t="shared" si="331"/>
        <v>0</v>
      </c>
      <c r="W1907" s="5"/>
      <c r="X1907" s="3">
        <v>0.3</v>
      </c>
      <c r="Y1907" s="3">
        <f t="shared" si="334"/>
        <v>5.7</v>
      </c>
      <c r="Z1907" s="3">
        <f t="shared" si="332"/>
        <v>5.46</v>
      </c>
      <c r="AA1907">
        <v>300</v>
      </c>
      <c r="AB1907" s="1">
        <f t="shared" si="327"/>
        <v>0.3</v>
      </c>
    </row>
    <row r="1908" spans="1:28" customFormat="1" x14ac:dyDescent="0.3">
      <c r="A1908" s="3">
        <f t="shared" si="333"/>
        <v>1891</v>
      </c>
      <c r="B1908" s="4" t="s">
        <v>1573</v>
      </c>
      <c r="C1908" s="3">
        <v>5</v>
      </c>
      <c r="D1908" s="3" t="s">
        <v>1567</v>
      </c>
      <c r="E1908" s="4" t="s">
        <v>1818</v>
      </c>
      <c r="F1908" s="3" t="s">
        <v>32</v>
      </c>
      <c r="G1908" s="3" t="s">
        <v>2340</v>
      </c>
      <c r="H1908" s="3" t="s">
        <v>2468</v>
      </c>
      <c r="I1908" s="3" t="s">
        <v>2496</v>
      </c>
      <c r="J1908" s="3">
        <v>18.2</v>
      </c>
      <c r="K1908" s="3">
        <v>6000</v>
      </c>
      <c r="L1908" s="3" t="s">
        <v>25</v>
      </c>
      <c r="M1908" s="3">
        <v>1</v>
      </c>
      <c r="N1908" s="28">
        <f t="shared" si="325"/>
        <v>6</v>
      </c>
      <c r="O1908" s="28">
        <f t="shared" si="326"/>
        <v>109.19999999999999</v>
      </c>
      <c r="P1908" s="12">
        <v>0</v>
      </c>
      <c r="Q1908" s="46">
        <f t="shared" si="328"/>
        <v>0</v>
      </c>
      <c r="R1908" s="37"/>
      <c r="S1908" s="3">
        <f t="shared" si="329"/>
        <v>6</v>
      </c>
      <c r="T1908" s="29" t="s">
        <v>2503</v>
      </c>
      <c r="U1908" s="5">
        <f t="shared" si="330"/>
        <v>109.19999999999999</v>
      </c>
      <c r="V1908" s="5">
        <f t="shared" si="331"/>
        <v>0</v>
      </c>
      <c r="W1908" s="5"/>
      <c r="X1908" s="3">
        <v>0.3</v>
      </c>
      <c r="Y1908" s="3">
        <f t="shared" si="334"/>
        <v>5.7</v>
      </c>
      <c r="Z1908" s="3">
        <f t="shared" si="332"/>
        <v>5.46</v>
      </c>
      <c r="AA1908">
        <v>300</v>
      </c>
      <c r="AB1908" s="1">
        <f t="shared" si="327"/>
        <v>0.3</v>
      </c>
    </row>
    <row r="1909" spans="1:28" customFormat="1" x14ac:dyDescent="0.3">
      <c r="A1909" s="3">
        <f t="shared" si="333"/>
        <v>1892</v>
      </c>
      <c r="B1909" s="4" t="s">
        <v>1573</v>
      </c>
      <c r="C1909" s="3">
        <v>5</v>
      </c>
      <c r="D1909" s="3" t="s">
        <v>1567</v>
      </c>
      <c r="E1909" s="4" t="s">
        <v>1819</v>
      </c>
      <c r="F1909" s="3" t="s">
        <v>32</v>
      </c>
      <c r="G1909" s="3" t="s">
        <v>2340</v>
      </c>
      <c r="H1909" s="3" t="s">
        <v>2468</v>
      </c>
      <c r="I1909" s="3" t="s">
        <v>2496</v>
      </c>
      <c r="J1909" s="3">
        <v>18.2</v>
      </c>
      <c r="K1909" s="3">
        <v>6000</v>
      </c>
      <c r="L1909" s="3" t="s">
        <v>25</v>
      </c>
      <c r="M1909" s="3">
        <v>1</v>
      </c>
      <c r="N1909" s="28">
        <f t="shared" si="325"/>
        <v>6</v>
      </c>
      <c r="O1909" s="28">
        <f t="shared" si="326"/>
        <v>109.19999999999999</v>
      </c>
      <c r="P1909" s="12">
        <v>0</v>
      </c>
      <c r="Q1909" s="46">
        <f t="shared" si="328"/>
        <v>0</v>
      </c>
      <c r="R1909" s="37"/>
      <c r="S1909" s="3">
        <f t="shared" si="329"/>
        <v>6</v>
      </c>
      <c r="T1909" s="29" t="s">
        <v>2503</v>
      </c>
      <c r="U1909" s="5">
        <f t="shared" si="330"/>
        <v>109.19999999999999</v>
      </c>
      <c r="V1909" s="5">
        <f t="shared" si="331"/>
        <v>0</v>
      </c>
      <c r="W1909" s="5"/>
      <c r="X1909" s="3">
        <v>0.3</v>
      </c>
      <c r="Y1909" s="3">
        <f t="shared" si="334"/>
        <v>5.7</v>
      </c>
      <c r="Z1909" s="3">
        <f t="shared" si="332"/>
        <v>5.46</v>
      </c>
      <c r="AA1909">
        <v>300</v>
      </c>
      <c r="AB1909" s="1">
        <f t="shared" si="327"/>
        <v>0.3</v>
      </c>
    </row>
    <row r="1910" spans="1:28" customFormat="1" x14ac:dyDescent="0.3">
      <c r="A1910" s="3">
        <f t="shared" si="333"/>
        <v>1893</v>
      </c>
      <c r="B1910" s="4" t="s">
        <v>1573</v>
      </c>
      <c r="C1910" s="3">
        <v>5</v>
      </c>
      <c r="D1910" s="3" t="s">
        <v>1567</v>
      </c>
      <c r="E1910" s="4" t="s">
        <v>1820</v>
      </c>
      <c r="F1910" s="3" t="s">
        <v>32</v>
      </c>
      <c r="G1910" s="3" t="s">
        <v>2340</v>
      </c>
      <c r="H1910" s="3" t="s">
        <v>2468</v>
      </c>
      <c r="I1910" s="3" t="s">
        <v>2496</v>
      </c>
      <c r="J1910" s="3">
        <v>18.2</v>
      </c>
      <c r="K1910" s="3">
        <v>6000</v>
      </c>
      <c r="L1910" s="3" t="s">
        <v>25</v>
      </c>
      <c r="M1910" s="3">
        <v>1</v>
      </c>
      <c r="N1910" s="28">
        <f t="shared" si="325"/>
        <v>6</v>
      </c>
      <c r="O1910" s="28">
        <f t="shared" si="326"/>
        <v>109.19999999999999</v>
      </c>
      <c r="P1910" s="12">
        <v>0</v>
      </c>
      <c r="Q1910" s="46">
        <f t="shared" si="328"/>
        <v>0</v>
      </c>
      <c r="R1910" s="37"/>
      <c r="S1910" s="3">
        <f t="shared" si="329"/>
        <v>6</v>
      </c>
      <c r="T1910" s="29" t="s">
        <v>2503</v>
      </c>
      <c r="U1910" s="5">
        <f t="shared" si="330"/>
        <v>109.19999999999999</v>
      </c>
      <c r="V1910" s="5">
        <f t="shared" si="331"/>
        <v>0</v>
      </c>
      <c r="W1910" s="5"/>
      <c r="X1910" s="3">
        <v>0.3</v>
      </c>
      <c r="Y1910" s="3">
        <f t="shared" si="334"/>
        <v>5.7</v>
      </c>
      <c r="Z1910" s="3">
        <f t="shared" si="332"/>
        <v>5.46</v>
      </c>
      <c r="AA1910">
        <v>300</v>
      </c>
      <c r="AB1910" s="1">
        <f t="shared" si="327"/>
        <v>0.3</v>
      </c>
    </row>
    <row r="1911" spans="1:28" customFormat="1" x14ac:dyDescent="0.3">
      <c r="A1911" s="3">
        <f t="shared" si="333"/>
        <v>1894</v>
      </c>
      <c r="B1911" s="4" t="s">
        <v>1573</v>
      </c>
      <c r="C1911" s="3">
        <v>5</v>
      </c>
      <c r="D1911" s="3" t="s">
        <v>1567</v>
      </c>
      <c r="E1911" s="4" t="s">
        <v>1821</v>
      </c>
      <c r="F1911" s="3" t="s">
        <v>32</v>
      </c>
      <c r="G1911" s="3" t="s">
        <v>2340</v>
      </c>
      <c r="H1911" s="3" t="s">
        <v>2468</v>
      </c>
      <c r="I1911" s="3" t="s">
        <v>2496</v>
      </c>
      <c r="J1911" s="3">
        <v>18.2</v>
      </c>
      <c r="K1911" s="3">
        <v>6000</v>
      </c>
      <c r="L1911" s="3" t="s">
        <v>25</v>
      </c>
      <c r="M1911" s="3">
        <v>1</v>
      </c>
      <c r="N1911" s="28">
        <f t="shared" si="325"/>
        <v>6</v>
      </c>
      <c r="O1911" s="28">
        <f t="shared" si="326"/>
        <v>109.19999999999999</v>
      </c>
      <c r="P1911" s="12">
        <v>0</v>
      </c>
      <c r="Q1911" s="46">
        <f t="shared" si="328"/>
        <v>0</v>
      </c>
      <c r="R1911" s="37"/>
      <c r="S1911" s="3">
        <f t="shared" si="329"/>
        <v>6</v>
      </c>
      <c r="T1911" s="29" t="s">
        <v>2503</v>
      </c>
      <c r="U1911" s="5">
        <f t="shared" si="330"/>
        <v>109.19999999999999</v>
      </c>
      <c r="V1911" s="5">
        <f t="shared" si="331"/>
        <v>0</v>
      </c>
      <c r="W1911" s="5"/>
      <c r="X1911" s="3">
        <v>0.3</v>
      </c>
      <c r="Y1911" s="3">
        <f t="shared" si="334"/>
        <v>5.7</v>
      </c>
      <c r="Z1911" s="3">
        <f t="shared" si="332"/>
        <v>5.46</v>
      </c>
      <c r="AA1911">
        <v>300</v>
      </c>
      <c r="AB1911" s="1">
        <f t="shared" si="327"/>
        <v>0.3</v>
      </c>
    </row>
    <row r="1912" spans="1:28" customFormat="1" x14ac:dyDescent="0.3">
      <c r="A1912" s="3">
        <f t="shared" si="333"/>
        <v>1895</v>
      </c>
      <c r="B1912" s="4" t="s">
        <v>1573</v>
      </c>
      <c r="C1912" s="3">
        <v>5</v>
      </c>
      <c r="D1912" s="3" t="s">
        <v>1567</v>
      </c>
      <c r="E1912" s="4" t="s">
        <v>1822</v>
      </c>
      <c r="F1912" s="3" t="s">
        <v>32</v>
      </c>
      <c r="G1912" s="3" t="s">
        <v>2340</v>
      </c>
      <c r="H1912" s="3" t="s">
        <v>2468</v>
      </c>
      <c r="I1912" s="3" t="s">
        <v>2496</v>
      </c>
      <c r="J1912" s="3">
        <v>18.2</v>
      </c>
      <c r="K1912" s="3">
        <v>6000</v>
      </c>
      <c r="L1912" s="3" t="s">
        <v>25</v>
      </c>
      <c r="M1912" s="3">
        <v>1</v>
      </c>
      <c r="N1912" s="28">
        <f t="shared" si="325"/>
        <v>6</v>
      </c>
      <c r="O1912" s="28">
        <f t="shared" si="326"/>
        <v>109.19999999999999</v>
      </c>
      <c r="P1912" s="12">
        <v>0</v>
      </c>
      <c r="Q1912" s="46">
        <f t="shared" si="328"/>
        <v>0</v>
      </c>
      <c r="R1912" s="37"/>
      <c r="S1912" s="3">
        <f t="shared" si="329"/>
        <v>6</v>
      </c>
      <c r="T1912" s="29" t="s">
        <v>2503</v>
      </c>
      <c r="U1912" s="5">
        <f t="shared" si="330"/>
        <v>109.19999999999999</v>
      </c>
      <c r="V1912" s="5">
        <f t="shared" si="331"/>
        <v>0</v>
      </c>
      <c r="W1912" s="5"/>
      <c r="X1912" s="3">
        <v>0.3</v>
      </c>
      <c r="Y1912" s="3">
        <f t="shared" si="334"/>
        <v>5.7</v>
      </c>
      <c r="Z1912" s="3">
        <f t="shared" si="332"/>
        <v>5.46</v>
      </c>
      <c r="AA1912">
        <v>300</v>
      </c>
      <c r="AB1912" s="1">
        <f t="shared" si="327"/>
        <v>0.3</v>
      </c>
    </row>
    <row r="1913" spans="1:28" customFormat="1" x14ac:dyDescent="0.3">
      <c r="A1913" s="3">
        <f t="shared" si="333"/>
        <v>1896</v>
      </c>
      <c r="B1913" s="4" t="s">
        <v>1573</v>
      </c>
      <c r="C1913" s="3">
        <v>5</v>
      </c>
      <c r="D1913" s="3" t="s">
        <v>1567</v>
      </c>
      <c r="E1913" s="4" t="s">
        <v>1823</v>
      </c>
      <c r="F1913" s="3" t="s">
        <v>32</v>
      </c>
      <c r="G1913" s="3" t="s">
        <v>2340</v>
      </c>
      <c r="H1913" s="3" t="s">
        <v>2468</v>
      </c>
      <c r="I1913" s="3" t="s">
        <v>2496</v>
      </c>
      <c r="J1913" s="3">
        <v>18.2</v>
      </c>
      <c r="K1913" s="3">
        <v>6000</v>
      </c>
      <c r="L1913" s="3" t="s">
        <v>25</v>
      </c>
      <c r="M1913" s="3">
        <v>1</v>
      </c>
      <c r="N1913" s="28">
        <f t="shared" ref="N1913:N1976" si="335">(K1913/1000)*M1913</f>
        <v>6</v>
      </c>
      <c r="O1913" s="28">
        <f t="shared" ref="O1913:O1976" si="336">N1913*J1913</f>
        <v>109.19999999999999</v>
      </c>
      <c r="P1913" s="12">
        <v>0</v>
      </c>
      <c r="Q1913" s="46">
        <f t="shared" si="328"/>
        <v>0</v>
      </c>
      <c r="R1913" s="37"/>
      <c r="S1913" s="3">
        <f t="shared" si="329"/>
        <v>6</v>
      </c>
      <c r="T1913" s="29" t="s">
        <v>2503</v>
      </c>
      <c r="U1913" s="5">
        <f t="shared" si="330"/>
        <v>109.19999999999999</v>
      </c>
      <c r="V1913" s="5">
        <f t="shared" si="331"/>
        <v>0</v>
      </c>
      <c r="W1913" s="5"/>
      <c r="X1913" s="3">
        <v>0.3</v>
      </c>
      <c r="Y1913" s="3">
        <f t="shared" si="334"/>
        <v>5.7</v>
      </c>
      <c r="Z1913" s="3">
        <f t="shared" si="332"/>
        <v>5.46</v>
      </c>
      <c r="AA1913">
        <v>300</v>
      </c>
      <c r="AB1913" s="1">
        <f t="shared" ref="AB1913:AB1976" si="337">AA1913/1000</f>
        <v>0.3</v>
      </c>
    </row>
    <row r="1914" spans="1:28" customFormat="1" x14ac:dyDescent="0.3">
      <c r="A1914" s="3">
        <f t="shared" si="333"/>
        <v>1897</v>
      </c>
      <c r="B1914" s="4" t="s">
        <v>1573</v>
      </c>
      <c r="C1914" s="3">
        <v>5</v>
      </c>
      <c r="D1914" s="3" t="s">
        <v>1567</v>
      </c>
      <c r="E1914" s="4" t="s">
        <v>1824</v>
      </c>
      <c r="F1914" s="3" t="s">
        <v>32</v>
      </c>
      <c r="G1914" s="3" t="s">
        <v>2340</v>
      </c>
      <c r="H1914" s="3" t="s">
        <v>2468</v>
      </c>
      <c r="I1914" s="3" t="s">
        <v>2496</v>
      </c>
      <c r="J1914" s="3">
        <v>18.2</v>
      </c>
      <c r="K1914" s="3">
        <v>6000</v>
      </c>
      <c r="L1914" s="3" t="s">
        <v>25</v>
      </c>
      <c r="M1914" s="3">
        <v>1</v>
      </c>
      <c r="N1914" s="28">
        <f t="shared" si="335"/>
        <v>6</v>
      </c>
      <c r="O1914" s="28">
        <f t="shared" si="336"/>
        <v>109.19999999999999</v>
      </c>
      <c r="P1914" s="12">
        <v>0</v>
      </c>
      <c r="Q1914" s="46">
        <f t="shared" si="328"/>
        <v>0</v>
      </c>
      <c r="R1914" s="37"/>
      <c r="S1914" s="3">
        <f t="shared" si="329"/>
        <v>6</v>
      </c>
      <c r="T1914" s="29" t="s">
        <v>2503</v>
      </c>
      <c r="U1914" s="5">
        <f t="shared" si="330"/>
        <v>109.19999999999999</v>
      </c>
      <c r="V1914" s="5">
        <f t="shared" si="331"/>
        <v>0</v>
      </c>
      <c r="W1914" s="5"/>
      <c r="X1914" s="3">
        <v>0.3</v>
      </c>
      <c r="Y1914" s="3">
        <f t="shared" si="334"/>
        <v>5.7</v>
      </c>
      <c r="Z1914" s="3">
        <f t="shared" si="332"/>
        <v>5.46</v>
      </c>
      <c r="AA1914">
        <v>300</v>
      </c>
      <c r="AB1914" s="1">
        <f t="shared" si="337"/>
        <v>0.3</v>
      </c>
    </row>
    <row r="1915" spans="1:28" customFormat="1" x14ac:dyDescent="0.3">
      <c r="A1915" s="3">
        <f t="shared" si="333"/>
        <v>1898</v>
      </c>
      <c r="B1915" s="4" t="s">
        <v>1573</v>
      </c>
      <c r="C1915" s="3">
        <v>5</v>
      </c>
      <c r="D1915" s="3" t="s">
        <v>1567</v>
      </c>
      <c r="E1915" s="4" t="s">
        <v>1825</v>
      </c>
      <c r="F1915" s="3" t="s">
        <v>32</v>
      </c>
      <c r="G1915" s="3" t="s">
        <v>2340</v>
      </c>
      <c r="H1915" s="3" t="s">
        <v>2468</v>
      </c>
      <c r="I1915" s="3" t="s">
        <v>2496</v>
      </c>
      <c r="J1915" s="3">
        <v>18.2</v>
      </c>
      <c r="K1915" s="3">
        <v>6000</v>
      </c>
      <c r="L1915" s="3" t="s">
        <v>25</v>
      </c>
      <c r="M1915" s="3">
        <v>1</v>
      </c>
      <c r="N1915" s="28">
        <f t="shared" si="335"/>
        <v>6</v>
      </c>
      <c r="O1915" s="28">
        <f t="shared" si="336"/>
        <v>109.19999999999999</v>
      </c>
      <c r="P1915" s="12">
        <v>0</v>
      </c>
      <c r="Q1915" s="46">
        <f t="shared" si="328"/>
        <v>0</v>
      </c>
      <c r="R1915" s="37"/>
      <c r="S1915" s="3">
        <f t="shared" si="329"/>
        <v>6</v>
      </c>
      <c r="T1915" s="29" t="s">
        <v>2503</v>
      </c>
      <c r="U1915" s="5">
        <f t="shared" si="330"/>
        <v>109.19999999999999</v>
      </c>
      <c r="V1915" s="5">
        <f t="shared" si="331"/>
        <v>0</v>
      </c>
      <c r="W1915" s="5"/>
      <c r="X1915" s="3">
        <v>0.3</v>
      </c>
      <c r="Y1915" s="3">
        <f t="shared" si="334"/>
        <v>5.7</v>
      </c>
      <c r="Z1915" s="3">
        <f t="shared" si="332"/>
        <v>5.46</v>
      </c>
      <c r="AA1915">
        <v>300</v>
      </c>
      <c r="AB1915" s="1">
        <f t="shared" si="337"/>
        <v>0.3</v>
      </c>
    </row>
    <row r="1916" spans="1:28" customFormat="1" x14ac:dyDescent="0.3">
      <c r="A1916" s="3">
        <f t="shared" si="333"/>
        <v>1899</v>
      </c>
      <c r="B1916" s="4" t="s">
        <v>1573</v>
      </c>
      <c r="C1916" s="3">
        <v>5</v>
      </c>
      <c r="D1916" s="3" t="s">
        <v>1567</v>
      </c>
      <c r="E1916" s="4" t="s">
        <v>1826</v>
      </c>
      <c r="F1916" s="3" t="s">
        <v>32</v>
      </c>
      <c r="G1916" s="3" t="s">
        <v>2340</v>
      </c>
      <c r="H1916" s="3" t="s">
        <v>2468</v>
      </c>
      <c r="I1916" s="3" t="s">
        <v>2496</v>
      </c>
      <c r="J1916" s="3">
        <v>18.2</v>
      </c>
      <c r="K1916" s="3">
        <v>6000</v>
      </c>
      <c r="L1916" s="3" t="s">
        <v>25</v>
      </c>
      <c r="M1916" s="3">
        <v>1</v>
      </c>
      <c r="N1916" s="28">
        <f t="shared" si="335"/>
        <v>6</v>
      </c>
      <c r="O1916" s="28">
        <f t="shared" si="336"/>
        <v>109.19999999999999</v>
      </c>
      <c r="P1916" s="12">
        <v>0</v>
      </c>
      <c r="Q1916" s="46">
        <f t="shared" si="328"/>
        <v>0</v>
      </c>
      <c r="R1916" s="37"/>
      <c r="S1916" s="3">
        <f t="shared" si="329"/>
        <v>6</v>
      </c>
      <c r="T1916" s="29" t="s">
        <v>2503</v>
      </c>
      <c r="U1916" s="5">
        <f t="shared" si="330"/>
        <v>109.19999999999999</v>
      </c>
      <c r="V1916" s="5">
        <f t="shared" si="331"/>
        <v>0</v>
      </c>
      <c r="W1916" s="5"/>
      <c r="X1916" s="3">
        <v>0.3</v>
      </c>
      <c r="Y1916" s="3">
        <f t="shared" si="334"/>
        <v>5.7</v>
      </c>
      <c r="Z1916" s="3">
        <f t="shared" si="332"/>
        <v>5.46</v>
      </c>
      <c r="AA1916">
        <v>300</v>
      </c>
      <c r="AB1916" s="1">
        <f t="shared" si="337"/>
        <v>0.3</v>
      </c>
    </row>
    <row r="1917" spans="1:28" customFormat="1" x14ac:dyDescent="0.3">
      <c r="A1917" s="3">
        <f t="shared" si="333"/>
        <v>1900</v>
      </c>
      <c r="B1917" s="4" t="s">
        <v>1573</v>
      </c>
      <c r="C1917" s="3">
        <v>5</v>
      </c>
      <c r="D1917" s="3" t="s">
        <v>1567</v>
      </c>
      <c r="E1917" s="4" t="s">
        <v>1827</v>
      </c>
      <c r="F1917" s="3" t="s">
        <v>32</v>
      </c>
      <c r="G1917" s="3" t="s">
        <v>2340</v>
      </c>
      <c r="H1917" s="3" t="s">
        <v>2468</v>
      </c>
      <c r="I1917" s="3" t="s">
        <v>2496</v>
      </c>
      <c r="J1917" s="3">
        <v>18.2</v>
      </c>
      <c r="K1917" s="3">
        <v>6000</v>
      </c>
      <c r="L1917" s="3" t="s">
        <v>25</v>
      </c>
      <c r="M1917" s="3">
        <v>1</v>
      </c>
      <c r="N1917" s="28">
        <f t="shared" si="335"/>
        <v>6</v>
      </c>
      <c r="O1917" s="28">
        <f t="shared" si="336"/>
        <v>109.19999999999999</v>
      </c>
      <c r="P1917" s="12">
        <v>0</v>
      </c>
      <c r="Q1917" s="46">
        <f t="shared" si="328"/>
        <v>0</v>
      </c>
      <c r="R1917" s="37"/>
      <c r="S1917" s="3">
        <f t="shared" si="329"/>
        <v>6</v>
      </c>
      <c r="T1917" s="29" t="s">
        <v>2503</v>
      </c>
      <c r="U1917" s="5">
        <f t="shared" si="330"/>
        <v>109.19999999999999</v>
      </c>
      <c r="V1917" s="5">
        <f t="shared" si="331"/>
        <v>0</v>
      </c>
      <c r="W1917" s="5"/>
      <c r="X1917" s="3">
        <v>0.3</v>
      </c>
      <c r="Y1917" s="3">
        <f t="shared" si="334"/>
        <v>5.7</v>
      </c>
      <c r="Z1917" s="3">
        <f t="shared" si="332"/>
        <v>5.46</v>
      </c>
      <c r="AA1917">
        <v>300</v>
      </c>
      <c r="AB1917" s="1">
        <f t="shared" si="337"/>
        <v>0.3</v>
      </c>
    </row>
    <row r="1918" spans="1:28" customFormat="1" x14ac:dyDescent="0.3">
      <c r="A1918" s="3">
        <f t="shared" si="333"/>
        <v>1901</v>
      </c>
      <c r="B1918" s="4" t="s">
        <v>1573</v>
      </c>
      <c r="C1918" s="3">
        <v>5</v>
      </c>
      <c r="D1918" s="3" t="s">
        <v>1567</v>
      </c>
      <c r="E1918" s="4" t="s">
        <v>1828</v>
      </c>
      <c r="F1918" s="3" t="s">
        <v>32</v>
      </c>
      <c r="G1918" s="3" t="s">
        <v>2340</v>
      </c>
      <c r="H1918" s="3" t="s">
        <v>2468</v>
      </c>
      <c r="I1918" s="3" t="s">
        <v>2496</v>
      </c>
      <c r="J1918" s="3">
        <v>18.2</v>
      </c>
      <c r="K1918" s="3">
        <v>6000</v>
      </c>
      <c r="L1918" s="3" t="s">
        <v>25</v>
      </c>
      <c r="M1918" s="3">
        <v>1</v>
      </c>
      <c r="N1918" s="28">
        <f t="shared" si="335"/>
        <v>6</v>
      </c>
      <c r="O1918" s="28">
        <f t="shared" si="336"/>
        <v>109.19999999999999</v>
      </c>
      <c r="P1918" s="12">
        <v>0</v>
      </c>
      <c r="Q1918" s="46">
        <f t="shared" si="328"/>
        <v>0</v>
      </c>
      <c r="R1918" s="37"/>
      <c r="S1918" s="3">
        <f t="shared" si="329"/>
        <v>6</v>
      </c>
      <c r="T1918" s="29" t="s">
        <v>2503</v>
      </c>
      <c r="U1918" s="5">
        <f t="shared" si="330"/>
        <v>109.19999999999999</v>
      </c>
      <c r="V1918" s="5">
        <f t="shared" si="331"/>
        <v>0</v>
      </c>
      <c r="W1918" s="5"/>
      <c r="X1918" s="3">
        <v>0.3</v>
      </c>
      <c r="Y1918" s="3">
        <f t="shared" si="334"/>
        <v>5.7</v>
      </c>
      <c r="Z1918" s="3">
        <f t="shared" si="332"/>
        <v>5.46</v>
      </c>
      <c r="AA1918">
        <v>300</v>
      </c>
      <c r="AB1918" s="1">
        <f t="shared" si="337"/>
        <v>0.3</v>
      </c>
    </row>
    <row r="1919" spans="1:28" customFormat="1" x14ac:dyDescent="0.3">
      <c r="A1919" s="3">
        <f t="shared" si="333"/>
        <v>1902</v>
      </c>
      <c r="B1919" s="4" t="s">
        <v>1573</v>
      </c>
      <c r="C1919" s="3">
        <v>5</v>
      </c>
      <c r="D1919" s="3" t="s">
        <v>1567</v>
      </c>
      <c r="E1919" s="4" t="s">
        <v>1829</v>
      </c>
      <c r="F1919" s="3" t="s">
        <v>32</v>
      </c>
      <c r="G1919" s="3" t="s">
        <v>2340</v>
      </c>
      <c r="H1919" s="3" t="s">
        <v>2468</v>
      </c>
      <c r="I1919" s="3" t="s">
        <v>2496</v>
      </c>
      <c r="J1919" s="3">
        <v>18.2</v>
      </c>
      <c r="K1919" s="3">
        <v>6000</v>
      </c>
      <c r="L1919" s="3" t="s">
        <v>25</v>
      </c>
      <c r="M1919" s="3">
        <v>1</v>
      </c>
      <c r="N1919" s="28">
        <f t="shared" si="335"/>
        <v>6</v>
      </c>
      <c r="O1919" s="28">
        <f t="shared" si="336"/>
        <v>109.19999999999999</v>
      </c>
      <c r="P1919" s="12">
        <v>0</v>
      </c>
      <c r="Q1919" s="46">
        <f t="shared" si="328"/>
        <v>0</v>
      </c>
      <c r="R1919" s="37"/>
      <c r="S1919" s="3">
        <f t="shared" si="329"/>
        <v>6</v>
      </c>
      <c r="T1919" s="29" t="s">
        <v>2503</v>
      </c>
      <c r="U1919" s="5">
        <f t="shared" si="330"/>
        <v>109.19999999999999</v>
      </c>
      <c r="V1919" s="5">
        <f t="shared" si="331"/>
        <v>0</v>
      </c>
      <c r="W1919" s="5"/>
      <c r="X1919" s="3">
        <v>0.3</v>
      </c>
      <c r="Y1919" s="3">
        <f t="shared" si="334"/>
        <v>5.7</v>
      </c>
      <c r="Z1919" s="3">
        <f t="shared" si="332"/>
        <v>5.46</v>
      </c>
      <c r="AA1919">
        <v>300</v>
      </c>
      <c r="AB1919" s="1">
        <f t="shared" si="337"/>
        <v>0.3</v>
      </c>
    </row>
    <row r="1920" spans="1:28" customFormat="1" x14ac:dyDescent="0.3">
      <c r="A1920" s="3">
        <f t="shared" si="333"/>
        <v>1903</v>
      </c>
      <c r="B1920" s="4" t="s">
        <v>1573</v>
      </c>
      <c r="C1920" s="3">
        <v>5</v>
      </c>
      <c r="D1920" s="3" t="s">
        <v>1567</v>
      </c>
      <c r="E1920" s="4" t="s">
        <v>1830</v>
      </c>
      <c r="F1920" s="3" t="s">
        <v>32</v>
      </c>
      <c r="G1920" s="3" t="s">
        <v>2340</v>
      </c>
      <c r="H1920" s="3" t="s">
        <v>2468</v>
      </c>
      <c r="I1920" s="3" t="s">
        <v>2496</v>
      </c>
      <c r="J1920" s="3">
        <v>18.2</v>
      </c>
      <c r="K1920" s="3">
        <v>6000</v>
      </c>
      <c r="L1920" s="3" t="s">
        <v>25</v>
      </c>
      <c r="M1920" s="3">
        <v>1</v>
      </c>
      <c r="N1920" s="28">
        <f t="shared" si="335"/>
        <v>6</v>
      </c>
      <c r="O1920" s="28">
        <f t="shared" si="336"/>
        <v>109.19999999999999</v>
      </c>
      <c r="P1920" s="12">
        <v>0</v>
      </c>
      <c r="Q1920" s="46">
        <f t="shared" si="328"/>
        <v>0</v>
      </c>
      <c r="R1920" s="37"/>
      <c r="S1920" s="3">
        <f t="shared" si="329"/>
        <v>6</v>
      </c>
      <c r="T1920" s="29" t="s">
        <v>2503</v>
      </c>
      <c r="U1920" s="5">
        <f t="shared" si="330"/>
        <v>109.19999999999999</v>
      </c>
      <c r="V1920" s="5">
        <f t="shared" si="331"/>
        <v>0</v>
      </c>
      <c r="W1920" s="5"/>
      <c r="X1920" s="3">
        <v>0.3</v>
      </c>
      <c r="Y1920" s="3">
        <f t="shared" si="334"/>
        <v>5.7</v>
      </c>
      <c r="Z1920" s="3">
        <f t="shared" si="332"/>
        <v>5.46</v>
      </c>
      <c r="AA1920">
        <v>300</v>
      </c>
      <c r="AB1920" s="1">
        <f t="shared" si="337"/>
        <v>0.3</v>
      </c>
    </row>
    <row r="1921" spans="1:28" customFormat="1" x14ac:dyDescent="0.3">
      <c r="A1921" s="3">
        <f t="shared" si="333"/>
        <v>1904</v>
      </c>
      <c r="B1921" s="4" t="s">
        <v>1573</v>
      </c>
      <c r="C1921" s="3">
        <v>5</v>
      </c>
      <c r="D1921" s="3" t="s">
        <v>1567</v>
      </c>
      <c r="E1921" s="4" t="s">
        <v>1831</v>
      </c>
      <c r="F1921" s="3" t="s">
        <v>32</v>
      </c>
      <c r="G1921" s="3" t="s">
        <v>2340</v>
      </c>
      <c r="H1921" s="3" t="s">
        <v>2468</v>
      </c>
      <c r="I1921" s="3" t="s">
        <v>2496</v>
      </c>
      <c r="J1921" s="3">
        <v>18.2</v>
      </c>
      <c r="K1921" s="3">
        <v>6000</v>
      </c>
      <c r="L1921" s="3" t="s">
        <v>25</v>
      </c>
      <c r="M1921" s="3">
        <v>1</v>
      </c>
      <c r="N1921" s="28">
        <f t="shared" si="335"/>
        <v>6</v>
      </c>
      <c r="O1921" s="28">
        <f t="shared" si="336"/>
        <v>109.19999999999999</v>
      </c>
      <c r="P1921" s="12">
        <v>0</v>
      </c>
      <c r="Q1921" s="46">
        <f t="shared" si="328"/>
        <v>0</v>
      </c>
      <c r="R1921" s="37"/>
      <c r="S1921" s="3">
        <f t="shared" si="329"/>
        <v>6</v>
      </c>
      <c r="T1921" s="29" t="s">
        <v>2503</v>
      </c>
      <c r="U1921" s="5">
        <f t="shared" si="330"/>
        <v>109.19999999999999</v>
      </c>
      <c r="V1921" s="5">
        <f t="shared" si="331"/>
        <v>0</v>
      </c>
      <c r="W1921" s="5"/>
      <c r="X1921" s="3">
        <v>0.3</v>
      </c>
      <c r="Y1921" s="3">
        <f t="shared" si="334"/>
        <v>5.7</v>
      </c>
      <c r="Z1921" s="3">
        <f t="shared" si="332"/>
        <v>5.46</v>
      </c>
      <c r="AA1921">
        <v>300</v>
      </c>
      <c r="AB1921" s="1">
        <f t="shared" si="337"/>
        <v>0.3</v>
      </c>
    </row>
    <row r="1922" spans="1:28" customFormat="1" x14ac:dyDescent="0.3">
      <c r="A1922" s="3">
        <f t="shared" si="333"/>
        <v>1905</v>
      </c>
      <c r="B1922" s="4" t="s">
        <v>1573</v>
      </c>
      <c r="C1922" s="3">
        <v>5</v>
      </c>
      <c r="D1922" s="3" t="s">
        <v>1567</v>
      </c>
      <c r="E1922" s="4" t="s">
        <v>1832</v>
      </c>
      <c r="F1922" s="3" t="s">
        <v>32</v>
      </c>
      <c r="G1922" s="3" t="s">
        <v>2340</v>
      </c>
      <c r="H1922" s="3" t="s">
        <v>2468</v>
      </c>
      <c r="I1922" s="3" t="s">
        <v>2496</v>
      </c>
      <c r="J1922" s="3">
        <v>18.2</v>
      </c>
      <c r="K1922" s="3">
        <v>6000</v>
      </c>
      <c r="L1922" s="3" t="s">
        <v>25</v>
      </c>
      <c r="M1922" s="3">
        <v>1</v>
      </c>
      <c r="N1922" s="28">
        <f t="shared" si="335"/>
        <v>6</v>
      </c>
      <c r="O1922" s="28">
        <f t="shared" si="336"/>
        <v>109.19999999999999</v>
      </c>
      <c r="P1922" s="12">
        <v>0</v>
      </c>
      <c r="Q1922" s="46">
        <f t="shared" si="328"/>
        <v>0</v>
      </c>
      <c r="R1922" s="37"/>
      <c r="S1922" s="3">
        <f t="shared" si="329"/>
        <v>6</v>
      </c>
      <c r="T1922" s="29" t="s">
        <v>2503</v>
      </c>
      <c r="U1922" s="5">
        <f t="shared" si="330"/>
        <v>109.19999999999999</v>
      </c>
      <c r="V1922" s="5">
        <f t="shared" si="331"/>
        <v>0</v>
      </c>
      <c r="W1922" s="5"/>
      <c r="X1922" s="3">
        <v>0.3</v>
      </c>
      <c r="Y1922" s="3">
        <f t="shared" si="334"/>
        <v>5.7</v>
      </c>
      <c r="Z1922" s="3">
        <f t="shared" si="332"/>
        <v>5.46</v>
      </c>
      <c r="AA1922">
        <v>300</v>
      </c>
      <c r="AB1922" s="1">
        <f t="shared" si="337"/>
        <v>0.3</v>
      </c>
    </row>
    <row r="1923" spans="1:28" customFormat="1" x14ac:dyDescent="0.3">
      <c r="A1923" s="3">
        <f t="shared" si="333"/>
        <v>1906</v>
      </c>
      <c r="B1923" s="4" t="s">
        <v>1573</v>
      </c>
      <c r="C1923" s="3">
        <v>5</v>
      </c>
      <c r="D1923" s="3" t="s">
        <v>1567</v>
      </c>
      <c r="E1923" s="4" t="s">
        <v>1833</v>
      </c>
      <c r="F1923" s="3" t="s">
        <v>32</v>
      </c>
      <c r="G1923" s="3" t="s">
        <v>2340</v>
      </c>
      <c r="H1923" s="3" t="s">
        <v>2468</v>
      </c>
      <c r="I1923" s="3" t="s">
        <v>2496</v>
      </c>
      <c r="J1923" s="3">
        <v>18.2</v>
      </c>
      <c r="K1923" s="3">
        <v>6000</v>
      </c>
      <c r="L1923" s="3" t="s">
        <v>25</v>
      </c>
      <c r="M1923" s="3">
        <v>1</v>
      </c>
      <c r="N1923" s="28">
        <f t="shared" si="335"/>
        <v>6</v>
      </c>
      <c r="O1923" s="28">
        <f t="shared" si="336"/>
        <v>109.19999999999999</v>
      </c>
      <c r="P1923" s="12">
        <v>0</v>
      </c>
      <c r="Q1923" s="46">
        <f t="shared" ref="Q1923:Q1986" si="338">N1923*P1923</f>
        <v>0</v>
      </c>
      <c r="R1923" s="37"/>
      <c r="S1923" s="3">
        <f t="shared" ref="S1923:S1986" si="339">N1923-Q1923</f>
        <v>6</v>
      </c>
      <c r="T1923" s="29" t="s">
        <v>2503</v>
      </c>
      <c r="U1923" s="5">
        <f t="shared" si="330"/>
        <v>109.19999999999999</v>
      </c>
      <c r="V1923" s="5">
        <f t="shared" si="331"/>
        <v>0</v>
      </c>
      <c r="W1923" s="5"/>
      <c r="X1923" s="3">
        <v>0.3</v>
      </c>
      <c r="Y1923" s="3">
        <f t="shared" si="334"/>
        <v>5.7</v>
      </c>
      <c r="Z1923" s="3">
        <f t="shared" si="332"/>
        <v>5.46</v>
      </c>
      <c r="AA1923">
        <v>300</v>
      </c>
      <c r="AB1923" s="1">
        <f t="shared" si="337"/>
        <v>0.3</v>
      </c>
    </row>
    <row r="1924" spans="1:28" customFormat="1" x14ac:dyDescent="0.3">
      <c r="A1924" s="3">
        <f t="shared" si="333"/>
        <v>1907</v>
      </c>
      <c r="B1924" s="4" t="s">
        <v>1573</v>
      </c>
      <c r="C1924" s="3">
        <v>5</v>
      </c>
      <c r="D1924" s="3" t="s">
        <v>1567</v>
      </c>
      <c r="E1924" s="4" t="s">
        <v>1834</v>
      </c>
      <c r="F1924" s="3" t="s">
        <v>32</v>
      </c>
      <c r="G1924" s="3" t="s">
        <v>2340</v>
      </c>
      <c r="H1924" s="3" t="s">
        <v>2468</v>
      </c>
      <c r="I1924" s="3" t="s">
        <v>2496</v>
      </c>
      <c r="J1924" s="3">
        <v>18.2</v>
      </c>
      <c r="K1924" s="3">
        <v>6000</v>
      </c>
      <c r="L1924" s="3" t="s">
        <v>25</v>
      </c>
      <c r="M1924" s="3">
        <v>1</v>
      </c>
      <c r="N1924" s="28">
        <f t="shared" si="335"/>
        <v>6</v>
      </c>
      <c r="O1924" s="28">
        <f t="shared" si="336"/>
        <v>109.19999999999999</v>
      </c>
      <c r="P1924" s="12">
        <v>0</v>
      </c>
      <c r="Q1924" s="46">
        <f t="shared" si="338"/>
        <v>0</v>
      </c>
      <c r="R1924" s="37"/>
      <c r="S1924" s="3">
        <f t="shared" si="339"/>
        <v>6</v>
      </c>
      <c r="T1924" s="29" t="s">
        <v>2503</v>
      </c>
      <c r="U1924" s="5">
        <f t="shared" si="330"/>
        <v>109.19999999999999</v>
      </c>
      <c r="V1924" s="5">
        <f t="shared" si="331"/>
        <v>0</v>
      </c>
      <c r="W1924" s="5"/>
      <c r="X1924" s="3">
        <v>0.3</v>
      </c>
      <c r="Y1924" s="3">
        <f t="shared" si="334"/>
        <v>5.7</v>
      </c>
      <c r="Z1924" s="3">
        <f t="shared" si="332"/>
        <v>5.46</v>
      </c>
      <c r="AA1924">
        <v>300</v>
      </c>
      <c r="AB1924" s="1">
        <f t="shared" si="337"/>
        <v>0.3</v>
      </c>
    </row>
    <row r="1925" spans="1:28" customFormat="1" x14ac:dyDescent="0.3">
      <c r="A1925" s="3">
        <f t="shared" si="333"/>
        <v>1908</v>
      </c>
      <c r="B1925" s="4" t="s">
        <v>1573</v>
      </c>
      <c r="C1925" s="3">
        <v>5</v>
      </c>
      <c r="D1925" s="3" t="s">
        <v>1567</v>
      </c>
      <c r="E1925" s="4" t="s">
        <v>1835</v>
      </c>
      <c r="F1925" s="3" t="s">
        <v>32</v>
      </c>
      <c r="G1925" s="3" t="s">
        <v>2340</v>
      </c>
      <c r="H1925" s="3" t="s">
        <v>2468</v>
      </c>
      <c r="I1925" s="3" t="s">
        <v>2496</v>
      </c>
      <c r="J1925" s="3">
        <v>18.2</v>
      </c>
      <c r="K1925" s="3">
        <v>6000</v>
      </c>
      <c r="L1925" s="3" t="s">
        <v>25</v>
      </c>
      <c r="M1925" s="3">
        <v>1</v>
      </c>
      <c r="N1925" s="28">
        <f t="shared" si="335"/>
        <v>6</v>
      </c>
      <c r="O1925" s="28">
        <f t="shared" si="336"/>
        <v>109.19999999999999</v>
      </c>
      <c r="P1925" s="12">
        <v>0</v>
      </c>
      <c r="Q1925" s="46">
        <f t="shared" si="338"/>
        <v>0</v>
      </c>
      <c r="R1925" s="37"/>
      <c r="S1925" s="3">
        <f t="shared" si="339"/>
        <v>6</v>
      </c>
      <c r="T1925" s="29" t="s">
        <v>2503</v>
      </c>
      <c r="U1925" s="5">
        <f t="shared" si="330"/>
        <v>109.19999999999999</v>
      </c>
      <c r="V1925" s="5">
        <f t="shared" si="331"/>
        <v>0</v>
      </c>
      <c r="W1925" s="5"/>
      <c r="X1925" s="3">
        <v>0.3</v>
      </c>
      <c r="Y1925" s="3">
        <f t="shared" si="334"/>
        <v>5.7</v>
      </c>
      <c r="Z1925" s="3">
        <f t="shared" si="332"/>
        <v>5.46</v>
      </c>
      <c r="AA1925">
        <v>300</v>
      </c>
      <c r="AB1925" s="1">
        <f t="shared" si="337"/>
        <v>0.3</v>
      </c>
    </row>
    <row r="1926" spans="1:28" customFormat="1" x14ac:dyDescent="0.3">
      <c r="A1926" s="3">
        <f t="shared" si="333"/>
        <v>1909</v>
      </c>
      <c r="B1926" s="4" t="s">
        <v>1573</v>
      </c>
      <c r="C1926" s="3">
        <v>5</v>
      </c>
      <c r="D1926" s="3" t="s">
        <v>1567</v>
      </c>
      <c r="E1926" s="4" t="s">
        <v>1836</v>
      </c>
      <c r="F1926" s="3" t="s">
        <v>32</v>
      </c>
      <c r="G1926" s="3" t="s">
        <v>2340</v>
      </c>
      <c r="H1926" s="3" t="s">
        <v>2468</v>
      </c>
      <c r="I1926" s="3" t="s">
        <v>2496</v>
      </c>
      <c r="J1926" s="3">
        <v>18.2</v>
      </c>
      <c r="K1926" s="3">
        <v>6000</v>
      </c>
      <c r="L1926" s="3" t="s">
        <v>25</v>
      </c>
      <c r="M1926" s="3">
        <v>1</v>
      </c>
      <c r="N1926" s="28">
        <f t="shared" si="335"/>
        <v>6</v>
      </c>
      <c r="O1926" s="28">
        <f t="shared" si="336"/>
        <v>109.19999999999999</v>
      </c>
      <c r="P1926" s="12">
        <v>0</v>
      </c>
      <c r="Q1926" s="46">
        <f t="shared" si="338"/>
        <v>0</v>
      </c>
      <c r="R1926" s="37"/>
      <c r="S1926" s="3">
        <f t="shared" si="339"/>
        <v>6</v>
      </c>
      <c r="T1926" s="29" t="s">
        <v>2503</v>
      </c>
      <c r="U1926" s="5">
        <f t="shared" si="330"/>
        <v>109.19999999999999</v>
      </c>
      <c r="V1926" s="5">
        <f t="shared" si="331"/>
        <v>0</v>
      </c>
      <c r="W1926" s="5"/>
      <c r="X1926" s="3">
        <v>0.3</v>
      </c>
      <c r="Y1926" s="3">
        <f t="shared" si="334"/>
        <v>5.7</v>
      </c>
      <c r="Z1926" s="3">
        <f t="shared" si="332"/>
        <v>5.46</v>
      </c>
      <c r="AA1926">
        <v>300</v>
      </c>
      <c r="AB1926" s="1">
        <f t="shared" si="337"/>
        <v>0.3</v>
      </c>
    </row>
    <row r="1927" spans="1:28" customFormat="1" x14ac:dyDescent="0.3">
      <c r="A1927" s="3">
        <f t="shared" si="333"/>
        <v>1910</v>
      </c>
      <c r="B1927" s="4" t="s">
        <v>1573</v>
      </c>
      <c r="C1927" s="3">
        <v>5</v>
      </c>
      <c r="D1927" s="3" t="s">
        <v>1567</v>
      </c>
      <c r="E1927" s="4" t="s">
        <v>1837</v>
      </c>
      <c r="F1927" s="3" t="s">
        <v>32</v>
      </c>
      <c r="G1927" s="3" t="s">
        <v>2340</v>
      </c>
      <c r="H1927" s="3" t="s">
        <v>2468</v>
      </c>
      <c r="I1927" s="3" t="s">
        <v>2496</v>
      </c>
      <c r="J1927" s="3">
        <v>18.2</v>
      </c>
      <c r="K1927" s="3">
        <v>6000</v>
      </c>
      <c r="L1927" s="3" t="s">
        <v>25</v>
      </c>
      <c r="M1927" s="3">
        <v>1</v>
      </c>
      <c r="N1927" s="28">
        <f t="shared" si="335"/>
        <v>6</v>
      </c>
      <c r="O1927" s="28">
        <f t="shared" si="336"/>
        <v>109.19999999999999</v>
      </c>
      <c r="P1927" s="12">
        <v>0</v>
      </c>
      <c r="Q1927" s="46">
        <f t="shared" si="338"/>
        <v>0</v>
      </c>
      <c r="R1927" s="37"/>
      <c r="S1927" s="3">
        <f t="shared" si="339"/>
        <v>6</v>
      </c>
      <c r="T1927" s="29" t="s">
        <v>2503</v>
      </c>
      <c r="U1927" s="5">
        <f t="shared" si="330"/>
        <v>109.19999999999999</v>
      </c>
      <c r="V1927" s="5">
        <f t="shared" si="331"/>
        <v>0</v>
      </c>
      <c r="W1927" s="5"/>
      <c r="X1927" s="3">
        <v>0.3</v>
      </c>
      <c r="Y1927" s="3">
        <f t="shared" si="334"/>
        <v>5.7</v>
      </c>
      <c r="Z1927" s="3">
        <f t="shared" si="332"/>
        <v>5.46</v>
      </c>
      <c r="AA1927">
        <v>300</v>
      </c>
      <c r="AB1927" s="1">
        <f t="shared" si="337"/>
        <v>0.3</v>
      </c>
    </row>
    <row r="1928" spans="1:28" customFormat="1" x14ac:dyDescent="0.3">
      <c r="A1928" s="3">
        <f t="shared" si="333"/>
        <v>1911</v>
      </c>
      <c r="B1928" s="4" t="s">
        <v>1573</v>
      </c>
      <c r="C1928" s="3">
        <v>5</v>
      </c>
      <c r="D1928" s="3" t="s">
        <v>1567</v>
      </c>
      <c r="E1928" s="4" t="s">
        <v>1838</v>
      </c>
      <c r="F1928" s="3" t="s">
        <v>32</v>
      </c>
      <c r="G1928" s="3" t="s">
        <v>2340</v>
      </c>
      <c r="H1928" s="3" t="s">
        <v>2468</v>
      </c>
      <c r="I1928" s="3" t="s">
        <v>2496</v>
      </c>
      <c r="J1928" s="3">
        <v>18.2</v>
      </c>
      <c r="K1928" s="3">
        <v>6000</v>
      </c>
      <c r="L1928" s="3" t="s">
        <v>25</v>
      </c>
      <c r="M1928" s="3">
        <v>1</v>
      </c>
      <c r="N1928" s="28">
        <f t="shared" si="335"/>
        <v>6</v>
      </c>
      <c r="O1928" s="28">
        <f t="shared" si="336"/>
        <v>109.19999999999999</v>
      </c>
      <c r="P1928" s="12">
        <v>0</v>
      </c>
      <c r="Q1928" s="46">
        <f t="shared" si="338"/>
        <v>0</v>
      </c>
      <c r="R1928" s="37"/>
      <c r="S1928" s="3">
        <f t="shared" si="339"/>
        <v>6</v>
      </c>
      <c r="T1928" s="29" t="s">
        <v>2503</v>
      </c>
      <c r="U1928" s="5">
        <f t="shared" si="330"/>
        <v>109.19999999999999</v>
      </c>
      <c r="V1928" s="5">
        <f t="shared" si="331"/>
        <v>0</v>
      </c>
      <c r="W1928" s="5"/>
      <c r="X1928" s="3">
        <v>0.3</v>
      </c>
      <c r="Y1928" s="3">
        <f t="shared" si="334"/>
        <v>5.7</v>
      </c>
      <c r="Z1928" s="3">
        <f t="shared" si="332"/>
        <v>5.46</v>
      </c>
      <c r="AA1928">
        <v>300</v>
      </c>
      <c r="AB1928" s="1">
        <f t="shared" si="337"/>
        <v>0.3</v>
      </c>
    </row>
    <row r="1929" spans="1:28" customFormat="1" x14ac:dyDescent="0.3">
      <c r="A1929" s="3">
        <f t="shared" si="333"/>
        <v>1912</v>
      </c>
      <c r="B1929" s="4" t="s">
        <v>1573</v>
      </c>
      <c r="C1929" s="3">
        <v>5</v>
      </c>
      <c r="D1929" s="3" t="s">
        <v>1567</v>
      </c>
      <c r="E1929" s="4" t="s">
        <v>1839</v>
      </c>
      <c r="F1929" s="3" t="s">
        <v>32</v>
      </c>
      <c r="G1929" s="3" t="s">
        <v>2340</v>
      </c>
      <c r="H1929" s="3" t="s">
        <v>2468</v>
      </c>
      <c r="I1929" s="3" t="s">
        <v>2496</v>
      </c>
      <c r="J1929" s="3">
        <v>18.2</v>
      </c>
      <c r="K1929" s="3">
        <v>6000</v>
      </c>
      <c r="L1929" s="3" t="s">
        <v>25</v>
      </c>
      <c r="M1929" s="3">
        <v>1</v>
      </c>
      <c r="N1929" s="28">
        <f t="shared" si="335"/>
        <v>6</v>
      </c>
      <c r="O1929" s="28">
        <f t="shared" si="336"/>
        <v>109.19999999999999</v>
      </c>
      <c r="P1929" s="12">
        <v>0</v>
      </c>
      <c r="Q1929" s="46">
        <f t="shared" si="338"/>
        <v>0</v>
      </c>
      <c r="R1929" s="37"/>
      <c r="S1929" s="3">
        <f t="shared" si="339"/>
        <v>6</v>
      </c>
      <c r="T1929" s="29" t="s">
        <v>2503</v>
      </c>
      <c r="U1929" s="5">
        <f t="shared" si="330"/>
        <v>109.19999999999999</v>
      </c>
      <c r="V1929" s="5">
        <f t="shared" si="331"/>
        <v>0</v>
      </c>
      <c r="W1929" s="5"/>
      <c r="X1929" s="3">
        <v>0.3</v>
      </c>
      <c r="Y1929" s="3">
        <f t="shared" si="334"/>
        <v>5.7</v>
      </c>
      <c r="Z1929" s="3">
        <f t="shared" si="332"/>
        <v>5.46</v>
      </c>
      <c r="AA1929">
        <v>300</v>
      </c>
      <c r="AB1929" s="1">
        <f t="shared" si="337"/>
        <v>0.3</v>
      </c>
    </row>
    <row r="1930" spans="1:28" customFormat="1" x14ac:dyDescent="0.3">
      <c r="A1930" s="3">
        <f t="shared" si="333"/>
        <v>1913</v>
      </c>
      <c r="B1930" s="4" t="s">
        <v>1573</v>
      </c>
      <c r="C1930" s="3">
        <v>5</v>
      </c>
      <c r="D1930" s="3" t="s">
        <v>1567</v>
      </c>
      <c r="E1930" s="4" t="s">
        <v>1840</v>
      </c>
      <c r="F1930" s="3" t="s">
        <v>32</v>
      </c>
      <c r="G1930" s="3" t="s">
        <v>2340</v>
      </c>
      <c r="H1930" s="3" t="s">
        <v>2468</v>
      </c>
      <c r="I1930" s="3" t="s">
        <v>2496</v>
      </c>
      <c r="J1930" s="3">
        <v>18.2</v>
      </c>
      <c r="K1930" s="3">
        <v>6000</v>
      </c>
      <c r="L1930" s="3" t="s">
        <v>25</v>
      </c>
      <c r="M1930" s="3">
        <v>1</v>
      </c>
      <c r="N1930" s="28">
        <f t="shared" si="335"/>
        <v>6</v>
      </c>
      <c r="O1930" s="28">
        <f t="shared" si="336"/>
        <v>109.19999999999999</v>
      </c>
      <c r="P1930" s="12">
        <v>0</v>
      </c>
      <c r="Q1930" s="46">
        <f t="shared" si="338"/>
        <v>0</v>
      </c>
      <c r="R1930" s="37"/>
      <c r="S1930" s="3">
        <f t="shared" si="339"/>
        <v>6</v>
      </c>
      <c r="T1930" s="29" t="s">
        <v>2503</v>
      </c>
      <c r="U1930" s="5">
        <f t="shared" si="330"/>
        <v>109.19999999999999</v>
      </c>
      <c r="V1930" s="5">
        <f t="shared" si="331"/>
        <v>0</v>
      </c>
      <c r="W1930" s="5"/>
      <c r="X1930" s="3">
        <v>0.3</v>
      </c>
      <c r="Y1930" s="3">
        <f t="shared" si="334"/>
        <v>5.7</v>
      </c>
      <c r="Z1930" s="3">
        <f t="shared" si="332"/>
        <v>5.46</v>
      </c>
      <c r="AA1930">
        <v>300</v>
      </c>
      <c r="AB1930" s="1">
        <f t="shared" si="337"/>
        <v>0.3</v>
      </c>
    </row>
    <row r="1931" spans="1:28" customFormat="1" x14ac:dyDescent="0.3">
      <c r="A1931" s="3">
        <f t="shared" si="333"/>
        <v>1914</v>
      </c>
      <c r="B1931" s="4" t="s">
        <v>1573</v>
      </c>
      <c r="C1931" s="3">
        <v>5</v>
      </c>
      <c r="D1931" s="3" t="s">
        <v>1567</v>
      </c>
      <c r="E1931" s="4" t="s">
        <v>1841</v>
      </c>
      <c r="F1931" s="3" t="s">
        <v>32</v>
      </c>
      <c r="G1931" s="3" t="s">
        <v>2340</v>
      </c>
      <c r="H1931" s="3" t="s">
        <v>2468</v>
      </c>
      <c r="I1931" s="3" t="s">
        <v>2496</v>
      </c>
      <c r="J1931" s="3">
        <v>18.2</v>
      </c>
      <c r="K1931" s="3">
        <v>6000</v>
      </c>
      <c r="L1931" s="3" t="s">
        <v>25</v>
      </c>
      <c r="M1931" s="3">
        <v>1</v>
      </c>
      <c r="N1931" s="28">
        <f t="shared" si="335"/>
        <v>6</v>
      </c>
      <c r="O1931" s="28">
        <f t="shared" si="336"/>
        <v>109.19999999999999</v>
      </c>
      <c r="P1931" s="12">
        <v>0</v>
      </c>
      <c r="Q1931" s="46">
        <f t="shared" si="338"/>
        <v>0</v>
      </c>
      <c r="R1931" s="37"/>
      <c r="S1931" s="3">
        <f t="shared" si="339"/>
        <v>6</v>
      </c>
      <c r="T1931" s="29" t="s">
        <v>2503</v>
      </c>
      <c r="U1931" s="5">
        <f t="shared" si="330"/>
        <v>109.19999999999999</v>
      </c>
      <c r="V1931" s="5">
        <f t="shared" si="331"/>
        <v>0</v>
      </c>
      <c r="W1931" s="5"/>
      <c r="X1931" s="3">
        <v>0.3</v>
      </c>
      <c r="Y1931" s="3">
        <f t="shared" si="334"/>
        <v>5.7</v>
      </c>
      <c r="Z1931" s="3">
        <f t="shared" si="332"/>
        <v>5.46</v>
      </c>
      <c r="AA1931">
        <v>300</v>
      </c>
      <c r="AB1931" s="1">
        <f t="shared" si="337"/>
        <v>0.3</v>
      </c>
    </row>
    <row r="1932" spans="1:28" customFormat="1" x14ac:dyDescent="0.3">
      <c r="A1932" s="3">
        <f t="shared" si="333"/>
        <v>1915</v>
      </c>
      <c r="B1932" s="4" t="s">
        <v>1573</v>
      </c>
      <c r="C1932" s="3">
        <v>5</v>
      </c>
      <c r="D1932" s="3" t="s">
        <v>1567</v>
      </c>
      <c r="E1932" s="4" t="s">
        <v>1842</v>
      </c>
      <c r="F1932" s="3" t="s">
        <v>32</v>
      </c>
      <c r="G1932" s="3" t="s">
        <v>2340</v>
      </c>
      <c r="H1932" s="3" t="s">
        <v>2468</v>
      </c>
      <c r="I1932" s="3" t="s">
        <v>2496</v>
      </c>
      <c r="J1932" s="3">
        <v>18.2</v>
      </c>
      <c r="K1932" s="3">
        <v>6000</v>
      </c>
      <c r="L1932" s="3" t="s">
        <v>25</v>
      </c>
      <c r="M1932" s="3">
        <v>1</v>
      </c>
      <c r="N1932" s="28">
        <f t="shared" si="335"/>
        <v>6</v>
      </c>
      <c r="O1932" s="28">
        <f t="shared" si="336"/>
        <v>109.19999999999999</v>
      </c>
      <c r="P1932" s="12">
        <v>0</v>
      </c>
      <c r="Q1932" s="46">
        <f t="shared" si="338"/>
        <v>0</v>
      </c>
      <c r="R1932" s="37"/>
      <c r="S1932" s="3">
        <f t="shared" si="339"/>
        <v>6</v>
      </c>
      <c r="T1932" s="29" t="s">
        <v>2503</v>
      </c>
      <c r="U1932" s="5">
        <f t="shared" si="330"/>
        <v>109.19999999999999</v>
      </c>
      <c r="V1932" s="5">
        <f t="shared" si="331"/>
        <v>0</v>
      </c>
      <c r="W1932" s="5"/>
      <c r="X1932" s="3">
        <v>0.3</v>
      </c>
      <c r="Y1932" s="3">
        <f t="shared" si="334"/>
        <v>5.7</v>
      </c>
      <c r="Z1932" s="3">
        <f t="shared" si="332"/>
        <v>5.46</v>
      </c>
      <c r="AA1932">
        <v>300</v>
      </c>
      <c r="AB1932" s="1">
        <f t="shared" si="337"/>
        <v>0.3</v>
      </c>
    </row>
    <row r="1933" spans="1:28" customFormat="1" x14ac:dyDescent="0.3">
      <c r="A1933" s="3">
        <f t="shared" si="333"/>
        <v>1916</v>
      </c>
      <c r="B1933" s="4" t="s">
        <v>1573</v>
      </c>
      <c r="C1933" s="3">
        <v>5</v>
      </c>
      <c r="D1933" s="3" t="s">
        <v>1567</v>
      </c>
      <c r="E1933" s="4" t="s">
        <v>1843</v>
      </c>
      <c r="F1933" s="3" t="s">
        <v>32</v>
      </c>
      <c r="G1933" s="3" t="s">
        <v>2340</v>
      </c>
      <c r="H1933" s="3" t="s">
        <v>2468</v>
      </c>
      <c r="I1933" s="3" t="s">
        <v>2496</v>
      </c>
      <c r="J1933" s="3">
        <v>18.2</v>
      </c>
      <c r="K1933" s="3">
        <v>6000</v>
      </c>
      <c r="L1933" s="3" t="s">
        <v>25</v>
      </c>
      <c r="M1933" s="3">
        <v>1</v>
      </c>
      <c r="N1933" s="28">
        <f t="shared" si="335"/>
        <v>6</v>
      </c>
      <c r="O1933" s="28">
        <f t="shared" si="336"/>
        <v>109.19999999999999</v>
      </c>
      <c r="P1933" s="12">
        <v>0</v>
      </c>
      <c r="Q1933" s="46">
        <f t="shared" si="338"/>
        <v>0</v>
      </c>
      <c r="R1933" s="37"/>
      <c r="S1933" s="3">
        <f t="shared" si="339"/>
        <v>6</v>
      </c>
      <c r="T1933" s="29" t="s">
        <v>2503</v>
      </c>
      <c r="U1933" s="5">
        <f t="shared" si="330"/>
        <v>109.19999999999999</v>
      </c>
      <c r="V1933" s="5">
        <f t="shared" si="331"/>
        <v>0</v>
      </c>
      <c r="W1933" s="5"/>
      <c r="X1933" s="3">
        <v>0.3</v>
      </c>
      <c r="Y1933" s="3">
        <f t="shared" si="334"/>
        <v>5.7</v>
      </c>
      <c r="Z1933" s="3">
        <f t="shared" si="332"/>
        <v>5.46</v>
      </c>
      <c r="AA1933">
        <v>300</v>
      </c>
      <c r="AB1933" s="1">
        <f t="shared" si="337"/>
        <v>0.3</v>
      </c>
    </row>
    <row r="1934" spans="1:28" customFormat="1" x14ac:dyDescent="0.3">
      <c r="A1934" s="3">
        <f t="shared" si="333"/>
        <v>1917</v>
      </c>
      <c r="B1934" s="4" t="s">
        <v>1573</v>
      </c>
      <c r="C1934" s="3">
        <v>5</v>
      </c>
      <c r="D1934" s="3" t="s">
        <v>1567</v>
      </c>
      <c r="E1934" s="4" t="s">
        <v>1844</v>
      </c>
      <c r="F1934" s="3" t="s">
        <v>32</v>
      </c>
      <c r="G1934" s="3" t="s">
        <v>2340</v>
      </c>
      <c r="H1934" s="3" t="s">
        <v>2468</v>
      </c>
      <c r="I1934" s="3" t="s">
        <v>2496</v>
      </c>
      <c r="J1934" s="3">
        <v>18.2</v>
      </c>
      <c r="K1934" s="3">
        <v>6000</v>
      </c>
      <c r="L1934" s="3" t="s">
        <v>25</v>
      </c>
      <c r="M1934" s="3">
        <v>1</v>
      </c>
      <c r="N1934" s="28">
        <f t="shared" si="335"/>
        <v>6</v>
      </c>
      <c r="O1934" s="28">
        <f t="shared" si="336"/>
        <v>109.19999999999999</v>
      </c>
      <c r="P1934" s="12">
        <v>0</v>
      </c>
      <c r="Q1934" s="46">
        <f t="shared" si="338"/>
        <v>0</v>
      </c>
      <c r="R1934" s="37"/>
      <c r="S1934" s="3">
        <f t="shared" si="339"/>
        <v>6</v>
      </c>
      <c r="T1934" s="29" t="s">
        <v>2503</v>
      </c>
      <c r="U1934" s="5">
        <f t="shared" ref="U1934:U1997" si="340">S1934*J1934</f>
        <v>109.19999999999999</v>
      </c>
      <c r="V1934" s="5">
        <f t="shared" ref="V1934:V1997" si="341">Q1934*J1934</f>
        <v>0</v>
      </c>
      <c r="W1934" s="5"/>
      <c r="X1934" s="3">
        <v>0.3</v>
      </c>
      <c r="Y1934" s="3">
        <f t="shared" si="334"/>
        <v>5.7</v>
      </c>
      <c r="Z1934" s="3">
        <f t="shared" si="332"/>
        <v>5.46</v>
      </c>
      <c r="AA1934">
        <v>300</v>
      </c>
      <c r="AB1934" s="1">
        <f t="shared" si="337"/>
        <v>0.3</v>
      </c>
    </row>
    <row r="1935" spans="1:28" customFormat="1" x14ac:dyDescent="0.3">
      <c r="A1935" s="3">
        <f t="shared" si="333"/>
        <v>1918</v>
      </c>
      <c r="B1935" s="4" t="s">
        <v>1573</v>
      </c>
      <c r="C1935" s="3">
        <v>5</v>
      </c>
      <c r="D1935" s="3" t="s">
        <v>1567</v>
      </c>
      <c r="E1935" s="4" t="s">
        <v>1845</v>
      </c>
      <c r="F1935" s="3" t="s">
        <v>32</v>
      </c>
      <c r="G1935" s="3" t="s">
        <v>2340</v>
      </c>
      <c r="H1935" s="3" t="s">
        <v>2468</v>
      </c>
      <c r="I1935" s="3" t="s">
        <v>2496</v>
      </c>
      <c r="J1935" s="3">
        <v>18.2</v>
      </c>
      <c r="K1935" s="3">
        <v>6000</v>
      </c>
      <c r="L1935" s="3" t="s">
        <v>25</v>
      </c>
      <c r="M1935" s="3">
        <v>1</v>
      </c>
      <c r="N1935" s="28">
        <f t="shared" si="335"/>
        <v>6</v>
      </c>
      <c r="O1935" s="28">
        <f t="shared" si="336"/>
        <v>109.19999999999999</v>
      </c>
      <c r="P1935" s="12">
        <v>0</v>
      </c>
      <c r="Q1935" s="46">
        <f t="shared" si="338"/>
        <v>0</v>
      </c>
      <c r="R1935" s="37"/>
      <c r="S1935" s="3">
        <f t="shared" si="339"/>
        <v>6</v>
      </c>
      <c r="T1935" s="29" t="s">
        <v>2503</v>
      </c>
      <c r="U1935" s="5">
        <f t="shared" si="340"/>
        <v>109.19999999999999</v>
      </c>
      <c r="V1935" s="5">
        <f t="shared" si="341"/>
        <v>0</v>
      </c>
      <c r="W1935" s="5"/>
      <c r="X1935" s="3">
        <v>0.3</v>
      </c>
      <c r="Y1935" s="3">
        <f t="shared" si="334"/>
        <v>5.7</v>
      </c>
      <c r="Z1935" s="3">
        <f t="shared" si="332"/>
        <v>5.46</v>
      </c>
      <c r="AA1935">
        <v>300</v>
      </c>
      <c r="AB1935" s="1">
        <f t="shared" si="337"/>
        <v>0.3</v>
      </c>
    </row>
    <row r="1936" spans="1:28" customFormat="1" x14ac:dyDescent="0.3">
      <c r="A1936" s="3">
        <f t="shared" si="333"/>
        <v>1919</v>
      </c>
      <c r="B1936" s="4" t="s">
        <v>1573</v>
      </c>
      <c r="C1936" s="3">
        <v>5</v>
      </c>
      <c r="D1936" s="3" t="s">
        <v>1567</v>
      </c>
      <c r="E1936" s="4" t="s">
        <v>1846</v>
      </c>
      <c r="F1936" s="3" t="s">
        <v>32</v>
      </c>
      <c r="G1936" s="3" t="s">
        <v>2340</v>
      </c>
      <c r="H1936" s="3" t="s">
        <v>2468</v>
      </c>
      <c r="I1936" s="3" t="s">
        <v>2496</v>
      </c>
      <c r="J1936" s="3">
        <v>18.2</v>
      </c>
      <c r="K1936" s="3">
        <v>6000</v>
      </c>
      <c r="L1936" s="3" t="s">
        <v>25</v>
      </c>
      <c r="M1936" s="3">
        <v>1</v>
      </c>
      <c r="N1936" s="28">
        <f t="shared" si="335"/>
        <v>6</v>
      </c>
      <c r="O1936" s="28">
        <f t="shared" si="336"/>
        <v>109.19999999999999</v>
      </c>
      <c r="P1936" s="12">
        <v>0</v>
      </c>
      <c r="Q1936" s="46">
        <f t="shared" si="338"/>
        <v>0</v>
      </c>
      <c r="R1936" s="37"/>
      <c r="S1936" s="3">
        <f t="shared" si="339"/>
        <v>6</v>
      </c>
      <c r="T1936" s="29" t="s">
        <v>2503</v>
      </c>
      <c r="U1936" s="5">
        <f t="shared" si="340"/>
        <v>109.19999999999999</v>
      </c>
      <c r="V1936" s="5">
        <f t="shared" si="341"/>
        <v>0</v>
      </c>
      <c r="W1936" s="5"/>
      <c r="X1936" s="3">
        <v>0.3</v>
      </c>
      <c r="Y1936" s="3">
        <f t="shared" si="334"/>
        <v>5.7</v>
      </c>
      <c r="Z1936" s="3">
        <f t="shared" si="332"/>
        <v>5.46</v>
      </c>
      <c r="AA1936">
        <v>300</v>
      </c>
      <c r="AB1936" s="1">
        <f t="shared" si="337"/>
        <v>0.3</v>
      </c>
    </row>
    <row r="1937" spans="1:28" customFormat="1" x14ac:dyDescent="0.3">
      <c r="A1937" s="3">
        <f t="shared" si="333"/>
        <v>1920</v>
      </c>
      <c r="B1937" s="4" t="s">
        <v>1573</v>
      </c>
      <c r="C1937" s="3">
        <v>5</v>
      </c>
      <c r="D1937" s="3" t="s">
        <v>1567</v>
      </c>
      <c r="E1937" s="4" t="s">
        <v>1847</v>
      </c>
      <c r="F1937" s="3" t="s">
        <v>32</v>
      </c>
      <c r="G1937" s="3" t="s">
        <v>2340</v>
      </c>
      <c r="H1937" s="3" t="s">
        <v>2468</v>
      </c>
      <c r="I1937" s="3" t="s">
        <v>2496</v>
      </c>
      <c r="J1937" s="3">
        <v>18.2</v>
      </c>
      <c r="K1937" s="3">
        <v>6000</v>
      </c>
      <c r="L1937" s="3" t="s">
        <v>25</v>
      </c>
      <c r="M1937" s="3">
        <v>1</v>
      </c>
      <c r="N1937" s="28">
        <f t="shared" si="335"/>
        <v>6</v>
      </c>
      <c r="O1937" s="28">
        <f t="shared" si="336"/>
        <v>109.19999999999999</v>
      </c>
      <c r="P1937" s="12">
        <v>0</v>
      </c>
      <c r="Q1937" s="46">
        <f t="shared" si="338"/>
        <v>0</v>
      </c>
      <c r="R1937" s="37"/>
      <c r="S1937" s="3">
        <f t="shared" si="339"/>
        <v>6</v>
      </c>
      <c r="T1937" s="29" t="s">
        <v>2503</v>
      </c>
      <c r="U1937" s="5">
        <f t="shared" si="340"/>
        <v>109.19999999999999</v>
      </c>
      <c r="V1937" s="5">
        <f t="shared" si="341"/>
        <v>0</v>
      </c>
      <c r="W1937" s="5"/>
      <c r="X1937" s="3">
        <v>0.3</v>
      </c>
      <c r="Y1937" s="3">
        <f t="shared" si="334"/>
        <v>5.7</v>
      </c>
      <c r="Z1937" s="3">
        <f t="shared" si="332"/>
        <v>5.46</v>
      </c>
      <c r="AA1937">
        <v>300</v>
      </c>
      <c r="AB1937" s="1">
        <f t="shared" si="337"/>
        <v>0.3</v>
      </c>
    </row>
    <row r="1938" spans="1:28" customFormat="1" x14ac:dyDescent="0.3">
      <c r="A1938" s="3">
        <f t="shared" si="333"/>
        <v>1921</v>
      </c>
      <c r="B1938" s="4" t="s">
        <v>1573</v>
      </c>
      <c r="C1938" s="3">
        <v>5</v>
      </c>
      <c r="D1938" s="3" t="s">
        <v>1567</v>
      </c>
      <c r="E1938" s="4" t="s">
        <v>1848</v>
      </c>
      <c r="F1938" s="3" t="s">
        <v>32</v>
      </c>
      <c r="G1938" s="3" t="s">
        <v>2340</v>
      </c>
      <c r="H1938" s="3" t="s">
        <v>2468</v>
      </c>
      <c r="I1938" s="3" t="s">
        <v>2496</v>
      </c>
      <c r="J1938" s="3">
        <v>18.2</v>
      </c>
      <c r="K1938" s="3">
        <v>6000</v>
      </c>
      <c r="L1938" s="3" t="s">
        <v>25</v>
      </c>
      <c r="M1938" s="3">
        <v>1</v>
      </c>
      <c r="N1938" s="28">
        <f t="shared" si="335"/>
        <v>6</v>
      </c>
      <c r="O1938" s="28">
        <f t="shared" si="336"/>
        <v>109.19999999999999</v>
      </c>
      <c r="P1938" s="12">
        <v>0</v>
      </c>
      <c r="Q1938" s="46">
        <f t="shared" si="338"/>
        <v>0</v>
      </c>
      <c r="R1938" s="37"/>
      <c r="S1938" s="3">
        <f t="shared" si="339"/>
        <v>6</v>
      </c>
      <c r="T1938" s="29" t="s">
        <v>2503</v>
      </c>
      <c r="U1938" s="5">
        <f t="shared" si="340"/>
        <v>109.19999999999999</v>
      </c>
      <c r="V1938" s="5">
        <f t="shared" si="341"/>
        <v>0</v>
      </c>
      <c r="W1938" s="5"/>
      <c r="X1938" s="3">
        <v>0.3</v>
      </c>
      <c r="Y1938" s="3">
        <f t="shared" si="334"/>
        <v>5.7</v>
      </c>
      <c r="Z1938" s="3">
        <f t="shared" si="332"/>
        <v>5.46</v>
      </c>
      <c r="AA1938">
        <v>300</v>
      </c>
      <c r="AB1938" s="1">
        <f t="shared" si="337"/>
        <v>0.3</v>
      </c>
    </row>
    <row r="1939" spans="1:28" customFormat="1" x14ac:dyDescent="0.3">
      <c r="A1939" s="3">
        <f t="shared" si="333"/>
        <v>1922</v>
      </c>
      <c r="B1939" s="4" t="s">
        <v>1573</v>
      </c>
      <c r="C1939" s="3">
        <v>5</v>
      </c>
      <c r="D1939" s="3" t="s">
        <v>1567</v>
      </c>
      <c r="E1939" s="4" t="s">
        <v>1849</v>
      </c>
      <c r="F1939" s="3" t="s">
        <v>32</v>
      </c>
      <c r="G1939" s="3" t="s">
        <v>2340</v>
      </c>
      <c r="H1939" s="3" t="s">
        <v>2468</v>
      </c>
      <c r="I1939" s="3" t="s">
        <v>2496</v>
      </c>
      <c r="J1939" s="3">
        <v>18.2</v>
      </c>
      <c r="K1939" s="3">
        <v>6000</v>
      </c>
      <c r="L1939" s="3" t="s">
        <v>25</v>
      </c>
      <c r="M1939" s="3">
        <v>1</v>
      </c>
      <c r="N1939" s="28">
        <f t="shared" si="335"/>
        <v>6</v>
      </c>
      <c r="O1939" s="28">
        <f t="shared" si="336"/>
        <v>109.19999999999999</v>
      </c>
      <c r="P1939" s="12">
        <v>0</v>
      </c>
      <c r="Q1939" s="46">
        <f t="shared" si="338"/>
        <v>0</v>
      </c>
      <c r="R1939" s="37"/>
      <c r="S1939" s="3">
        <f t="shared" si="339"/>
        <v>6</v>
      </c>
      <c r="T1939" s="29" t="s">
        <v>2503</v>
      </c>
      <c r="U1939" s="5">
        <f t="shared" si="340"/>
        <v>109.19999999999999</v>
      </c>
      <c r="V1939" s="5">
        <f t="shared" si="341"/>
        <v>0</v>
      </c>
      <c r="W1939" s="5"/>
      <c r="X1939" s="3">
        <v>0.3</v>
      </c>
      <c r="Y1939" s="3">
        <f t="shared" si="334"/>
        <v>5.7</v>
      </c>
      <c r="Z1939" s="3">
        <f t="shared" ref="Z1939:Z2002" si="342">X1939*J1939*M1939</f>
        <v>5.46</v>
      </c>
      <c r="AA1939">
        <v>300</v>
      </c>
      <c r="AB1939" s="1">
        <f t="shared" si="337"/>
        <v>0.3</v>
      </c>
    </row>
    <row r="1940" spans="1:28" customFormat="1" x14ac:dyDescent="0.3">
      <c r="A1940" s="3">
        <f t="shared" ref="A1940:A2003" si="343">A1939+1</f>
        <v>1923</v>
      </c>
      <c r="B1940" s="4" t="s">
        <v>1573</v>
      </c>
      <c r="C1940" s="3">
        <v>5</v>
      </c>
      <c r="D1940" s="3" t="s">
        <v>1567</v>
      </c>
      <c r="E1940" s="4" t="s">
        <v>1850</v>
      </c>
      <c r="F1940" s="3" t="s">
        <v>32</v>
      </c>
      <c r="G1940" s="3" t="s">
        <v>2340</v>
      </c>
      <c r="H1940" s="3" t="s">
        <v>2468</v>
      </c>
      <c r="I1940" s="3" t="s">
        <v>2496</v>
      </c>
      <c r="J1940" s="3">
        <v>18.2</v>
      </c>
      <c r="K1940" s="3">
        <v>6000</v>
      </c>
      <c r="L1940" s="3" t="s">
        <v>25</v>
      </c>
      <c r="M1940" s="3">
        <v>1</v>
      </c>
      <c r="N1940" s="28">
        <f t="shared" si="335"/>
        <v>6</v>
      </c>
      <c r="O1940" s="28">
        <f t="shared" si="336"/>
        <v>109.19999999999999</v>
      </c>
      <c r="P1940" s="12">
        <v>0</v>
      </c>
      <c r="Q1940" s="46">
        <f t="shared" si="338"/>
        <v>0</v>
      </c>
      <c r="R1940" s="37"/>
      <c r="S1940" s="3">
        <f t="shared" si="339"/>
        <v>6</v>
      </c>
      <c r="T1940" s="29" t="s">
        <v>2503</v>
      </c>
      <c r="U1940" s="5">
        <f t="shared" si="340"/>
        <v>109.19999999999999</v>
      </c>
      <c r="V1940" s="5">
        <f t="shared" si="341"/>
        <v>0</v>
      </c>
      <c r="W1940" s="5"/>
      <c r="X1940" s="3">
        <v>0.3</v>
      </c>
      <c r="Y1940" s="3">
        <f t="shared" si="334"/>
        <v>5.7</v>
      </c>
      <c r="Z1940" s="3">
        <f t="shared" si="342"/>
        <v>5.46</v>
      </c>
      <c r="AA1940">
        <v>300</v>
      </c>
      <c r="AB1940" s="1">
        <f t="shared" si="337"/>
        <v>0.3</v>
      </c>
    </row>
    <row r="1941" spans="1:28" customFormat="1" x14ac:dyDescent="0.3">
      <c r="A1941" s="3">
        <f t="shared" si="343"/>
        <v>1924</v>
      </c>
      <c r="B1941" s="4" t="s">
        <v>1573</v>
      </c>
      <c r="C1941" s="3">
        <v>5</v>
      </c>
      <c r="D1941" s="3" t="s">
        <v>1567</v>
      </c>
      <c r="E1941" s="4" t="s">
        <v>1851</v>
      </c>
      <c r="F1941" s="3" t="s">
        <v>32</v>
      </c>
      <c r="G1941" s="3" t="s">
        <v>2340</v>
      </c>
      <c r="H1941" s="3" t="s">
        <v>2468</v>
      </c>
      <c r="I1941" s="3" t="s">
        <v>2496</v>
      </c>
      <c r="J1941" s="3">
        <v>18.2</v>
      </c>
      <c r="K1941" s="3">
        <v>6000</v>
      </c>
      <c r="L1941" s="3" t="s">
        <v>25</v>
      </c>
      <c r="M1941" s="3">
        <v>1</v>
      </c>
      <c r="N1941" s="28">
        <f t="shared" si="335"/>
        <v>6</v>
      </c>
      <c r="O1941" s="28">
        <f t="shared" si="336"/>
        <v>109.19999999999999</v>
      </c>
      <c r="P1941" s="12">
        <v>0</v>
      </c>
      <c r="Q1941" s="46">
        <f t="shared" si="338"/>
        <v>0</v>
      </c>
      <c r="R1941" s="37"/>
      <c r="S1941" s="3">
        <f t="shared" si="339"/>
        <v>6</v>
      </c>
      <c r="T1941" s="29" t="s">
        <v>2503</v>
      </c>
      <c r="U1941" s="5">
        <f t="shared" si="340"/>
        <v>109.19999999999999</v>
      </c>
      <c r="V1941" s="5">
        <f t="shared" si="341"/>
        <v>0</v>
      </c>
      <c r="W1941" s="5"/>
      <c r="X1941" s="3">
        <v>0.3</v>
      </c>
      <c r="Y1941" s="3">
        <f t="shared" si="334"/>
        <v>5.7</v>
      </c>
      <c r="Z1941" s="3">
        <f t="shared" si="342"/>
        <v>5.46</v>
      </c>
      <c r="AA1941">
        <v>300</v>
      </c>
      <c r="AB1941" s="1">
        <f t="shared" si="337"/>
        <v>0.3</v>
      </c>
    </row>
    <row r="1942" spans="1:28" customFormat="1" x14ac:dyDescent="0.3">
      <c r="A1942" s="3">
        <f t="shared" si="343"/>
        <v>1925</v>
      </c>
      <c r="B1942" s="4" t="s">
        <v>1573</v>
      </c>
      <c r="C1942" s="3">
        <v>5</v>
      </c>
      <c r="D1942" s="3" t="s">
        <v>1567</v>
      </c>
      <c r="E1942" s="4" t="s">
        <v>1852</v>
      </c>
      <c r="F1942" s="3" t="s">
        <v>32</v>
      </c>
      <c r="G1942" s="3" t="s">
        <v>2340</v>
      </c>
      <c r="H1942" s="3" t="s">
        <v>2468</v>
      </c>
      <c r="I1942" s="3" t="s">
        <v>2496</v>
      </c>
      <c r="J1942" s="3">
        <v>18.2</v>
      </c>
      <c r="K1942" s="3">
        <v>6000</v>
      </c>
      <c r="L1942" s="3" t="s">
        <v>25</v>
      </c>
      <c r="M1942" s="3">
        <v>1</v>
      </c>
      <c r="N1942" s="28">
        <f t="shared" si="335"/>
        <v>6</v>
      </c>
      <c r="O1942" s="28">
        <f t="shared" si="336"/>
        <v>109.19999999999999</v>
      </c>
      <c r="P1942" s="12">
        <v>0</v>
      </c>
      <c r="Q1942" s="46">
        <f t="shared" si="338"/>
        <v>0</v>
      </c>
      <c r="R1942" s="37"/>
      <c r="S1942" s="3">
        <f t="shared" si="339"/>
        <v>6</v>
      </c>
      <c r="T1942" s="29" t="s">
        <v>2503</v>
      </c>
      <c r="U1942" s="5">
        <f t="shared" si="340"/>
        <v>109.19999999999999</v>
      </c>
      <c r="V1942" s="5">
        <f t="shared" si="341"/>
        <v>0</v>
      </c>
      <c r="W1942" s="5"/>
      <c r="X1942" s="3">
        <v>0.3</v>
      </c>
      <c r="Y1942" s="3">
        <f t="shared" si="334"/>
        <v>5.7</v>
      </c>
      <c r="Z1942" s="3">
        <f t="shared" si="342"/>
        <v>5.46</v>
      </c>
      <c r="AA1942">
        <v>300</v>
      </c>
      <c r="AB1942" s="1">
        <f t="shared" si="337"/>
        <v>0.3</v>
      </c>
    </row>
    <row r="1943" spans="1:28" customFormat="1" x14ac:dyDescent="0.3">
      <c r="A1943" s="3">
        <f t="shared" si="343"/>
        <v>1926</v>
      </c>
      <c r="B1943" s="4" t="s">
        <v>1573</v>
      </c>
      <c r="C1943" s="3">
        <v>5</v>
      </c>
      <c r="D1943" s="3" t="s">
        <v>1567</v>
      </c>
      <c r="E1943" s="4" t="s">
        <v>1853</v>
      </c>
      <c r="F1943" s="3" t="s">
        <v>32</v>
      </c>
      <c r="G1943" s="3" t="s">
        <v>2340</v>
      </c>
      <c r="H1943" s="3" t="s">
        <v>2468</v>
      </c>
      <c r="I1943" s="3" t="s">
        <v>2496</v>
      </c>
      <c r="J1943" s="3">
        <v>18.2</v>
      </c>
      <c r="K1943" s="3">
        <v>6000</v>
      </c>
      <c r="L1943" s="3" t="s">
        <v>25</v>
      </c>
      <c r="M1943" s="3">
        <v>1</v>
      </c>
      <c r="N1943" s="28">
        <f t="shared" si="335"/>
        <v>6</v>
      </c>
      <c r="O1943" s="28">
        <f t="shared" si="336"/>
        <v>109.19999999999999</v>
      </c>
      <c r="P1943" s="12">
        <v>0</v>
      </c>
      <c r="Q1943" s="46">
        <f t="shared" si="338"/>
        <v>0</v>
      </c>
      <c r="R1943" s="37"/>
      <c r="S1943" s="3">
        <f t="shared" si="339"/>
        <v>6</v>
      </c>
      <c r="T1943" s="29" t="s">
        <v>2503</v>
      </c>
      <c r="U1943" s="5">
        <f t="shared" si="340"/>
        <v>109.19999999999999</v>
      </c>
      <c r="V1943" s="5">
        <f t="shared" si="341"/>
        <v>0</v>
      </c>
      <c r="W1943" s="5"/>
      <c r="X1943" s="3">
        <v>0.3</v>
      </c>
      <c r="Y1943" s="3">
        <f t="shared" si="334"/>
        <v>5.7</v>
      </c>
      <c r="Z1943" s="3">
        <f t="shared" si="342"/>
        <v>5.46</v>
      </c>
      <c r="AA1943">
        <v>300</v>
      </c>
      <c r="AB1943" s="1">
        <f t="shared" si="337"/>
        <v>0.3</v>
      </c>
    </row>
    <row r="1944" spans="1:28" customFormat="1" x14ac:dyDescent="0.3">
      <c r="A1944" s="3">
        <f t="shared" si="343"/>
        <v>1927</v>
      </c>
      <c r="B1944" s="4" t="s">
        <v>1573</v>
      </c>
      <c r="C1944" s="3">
        <v>5</v>
      </c>
      <c r="D1944" s="3" t="s">
        <v>1567</v>
      </c>
      <c r="E1944" s="4" t="s">
        <v>1854</v>
      </c>
      <c r="F1944" s="3" t="s">
        <v>32</v>
      </c>
      <c r="G1944" s="3" t="s">
        <v>2340</v>
      </c>
      <c r="H1944" s="3" t="s">
        <v>2468</v>
      </c>
      <c r="I1944" s="3" t="s">
        <v>2496</v>
      </c>
      <c r="J1944" s="3">
        <v>18.2</v>
      </c>
      <c r="K1944" s="3">
        <v>6000</v>
      </c>
      <c r="L1944" s="3" t="s">
        <v>25</v>
      </c>
      <c r="M1944" s="3">
        <v>1</v>
      </c>
      <c r="N1944" s="28">
        <f t="shared" si="335"/>
        <v>6</v>
      </c>
      <c r="O1944" s="28">
        <f t="shared" si="336"/>
        <v>109.19999999999999</v>
      </c>
      <c r="P1944" s="12">
        <v>0</v>
      </c>
      <c r="Q1944" s="46">
        <f t="shared" si="338"/>
        <v>0</v>
      </c>
      <c r="R1944" s="37"/>
      <c r="S1944" s="3">
        <f t="shared" si="339"/>
        <v>6</v>
      </c>
      <c r="T1944" s="29" t="s">
        <v>2503</v>
      </c>
      <c r="U1944" s="5">
        <f t="shared" si="340"/>
        <v>109.19999999999999</v>
      </c>
      <c r="V1944" s="5">
        <f t="shared" si="341"/>
        <v>0</v>
      </c>
      <c r="W1944" s="5"/>
      <c r="X1944" s="3">
        <v>0.3</v>
      </c>
      <c r="Y1944" s="3">
        <f t="shared" si="334"/>
        <v>5.7</v>
      </c>
      <c r="Z1944" s="3">
        <f t="shared" si="342"/>
        <v>5.46</v>
      </c>
      <c r="AA1944">
        <v>300</v>
      </c>
      <c r="AB1944" s="1">
        <f t="shared" si="337"/>
        <v>0.3</v>
      </c>
    </row>
    <row r="1945" spans="1:28" customFormat="1" x14ac:dyDescent="0.3">
      <c r="A1945" s="3">
        <f t="shared" si="343"/>
        <v>1928</v>
      </c>
      <c r="B1945" s="4" t="s">
        <v>1573</v>
      </c>
      <c r="C1945" s="3">
        <v>5</v>
      </c>
      <c r="D1945" s="3" t="s">
        <v>1567</v>
      </c>
      <c r="E1945" s="4" t="s">
        <v>1855</v>
      </c>
      <c r="F1945" s="3" t="s">
        <v>32</v>
      </c>
      <c r="G1945" s="3" t="s">
        <v>2340</v>
      </c>
      <c r="H1945" s="3" t="s">
        <v>2468</v>
      </c>
      <c r="I1945" s="3" t="s">
        <v>2496</v>
      </c>
      <c r="J1945" s="3">
        <v>18.2</v>
      </c>
      <c r="K1945" s="3">
        <v>6000</v>
      </c>
      <c r="L1945" s="3" t="s">
        <v>25</v>
      </c>
      <c r="M1945" s="3">
        <v>1</v>
      </c>
      <c r="N1945" s="28">
        <f t="shared" si="335"/>
        <v>6</v>
      </c>
      <c r="O1945" s="28">
        <f t="shared" si="336"/>
        <v>109.19999999999999</v>
      </c>
      <c r="P1945" s="12">
        <v>0</v>
      </c>
      <c r="Q1945" s="46">
        <f t="shared" si="338"/>
        <v>0</v>
      </c>
      <c r="R1945" s="37"/>
      <c r="S1945" s="3">
        <f t="shared" si="339"/>
        <v>6</v>
      </c>
      <c r="T1945" s="29" t="s">
        <v>2503</v>
      </c>
      <c r="U1945" s="5">
        <f t="shared" si="340"/>
        <v>109.19999999999999</v>
      </c>
      <c r="V1945" s="5">
        <f t="shared" si="341"/>
        <v>0</v>
      </c>
      <c r="W1945" s="5"/>
      <c r="X1945" s="3">
        <v>0.3</v>
      </c>
      <c r="Y1945" s="3">
        <f t="shared" si="334"/>
        <v>5.7</v>
      </c>
      <c r="Z1945" s="3">
        <f t="shared" si="342"/>
        <v>5.46</v>
      </c>
      <c r="AA1945">
        <v>300</v>
      </c>
      <c r="AB1945" s="1">
        <f t="shared" si="337"/>
        <v>0.3</v>
      </c>
    </row>
    <row r="1946" spans="1:28" customFormat="1" x14ac:dyDescent="0.3">
      <c r="A1946" s="3">
        <f t="shared" si="343"/>
        <v>1929</v>
      </c>
      <c r="B1946" s="4" t="s">
        <v>1573</v>
      </c>
      <c r="C1946" s="3">
        <v>5</v>
      </c>
      <c r="D1946" s="3" t="s">
        <v>1567</v>
      </c>
      <c r="E1946" s="4" t="s">
        <v>1856</v>
      </c>
      <c r="F1946" s="3" t="s">
        <v>32</v>
      </c>
      <c r="G1946" s="3" t="s">
        <v>2340</v>
      </c>
      <c r="H1946" s="3" t="s">
        <v>2468</v>
      </c>
      <c r="I1946" s="3" t="s">
        <v>2496</v>
      </c>
      <c r="J1946" s="3">
        <v>18.2</v>
      </c>
      <c r="K1946" s="3">
        <v>6000</v>
      </c>
      <c r="L1946" s="3" t="s">
        <v>25</v>
      </c>
      <c r="M1946" s="3">
        <v>1</v>
      </c>
      <c r="N1946" s="28">
        <f t="shared" si="335"/>
        <v>6</v>
      </c>
      <c r="O1946" s="28">
        <f t="shared" si="336"/>
        <v>109.19999999999999</v>
      </c>
      <c r="P1946" s="12">
        <v>0</v>
      </c>
      <c r="Q1946" s="46">
        <f t="shared" si="338"/>
        <v>0</v>
      </c>
      <c r="R1946" s="37"/>
      <c r="S1946" s="3">
        <f t="shared" si="339"/>
        <v>6</v>
      </c>
      <c r="T1946" s="29" t="s">
        <v>2503</v>
      </c>
      <c r="U1946" s="5">
        <f t="shared" si="340"/>
        <v>109.19999999999999</v>
      </c>
      <c r="V1946" s="5">
        <f t="shared" si="341"/>
        <v>0</v>
      </c>
      <c r="W1946" s="5"/>
      <c r="X1946" s="3">
        <v>0.3</v>
      </c>
      <c r="Y1946" s="3">
        <f t="shared" si="334"/>
        <v>5.7</v>
      </c>
      <c r="Z1946" s="3">
        <f t="shared" si="342"/>
        <v>5.46</v>
      </c>
      <c r="AA1946">
        <v>300</v>
      </c>
      <c r="AB1946" s="1">
        <f t="shared" si="337"/>
        <v>0.3</v>
      </c>
    </row>
    <row r="1947" spans="1:28" customFormat="1" x14ac:dyDescent="0.3">
      <c r="A1947" s="3">
        <f t="shared" si="343"/>
        <v>1930</v>
      </c>
      <c r="B1947" s="4" t="s">
        <v>1573</v>
      </c>
      <c r="C1947" s="3">
        <v>5</v>
      </c>
      <c r="D1947" s="3" t="s">
        <v>1567</v>
      </c>
      <c r="E1947" s="4" t="s">
        <v>1857</v>
      </c>
      <c r="F1947" s="3" t="s">
        <v>32</v>
      </c>
      <c r="G1947" s="3" t="s">
        <v>2340</v>
      </c>
      <c r="H1947" s="3" t="s">
        <v>2468</v>
      </c>
      <c r="I1947" s="3" t="s">
        <v>2496</v>
      </c>
      <c r="J1947" s="3">
        <v>18.2</v>
      </c>
      <c r="K1947" s="3">
        <v>6000</v>
      </c>
      <c r="L1947" s="3" t="s">
        <v>25</v>
      </c>
      <c r="M1947" s="3">
        <v>1</v>
      </c>
      <c r="N1947" s="28">
        <f t="shared" si="335"/>
        <v>6</v>
      </c>
      <c r="O1947" s="28">
        <f t="shared" si="336"/>
        <v>109.19999999999999</v>
      </c>
      <c r="P1947" s="12">
        <v>0</v>
      </c>
      <c r="Q1947" s="46">
        <f t="shared" si="338"/>
        <v>0</v>
      </c>
      <c r="R1947" s="37"/>
      <c r="S1947" s="3">
        <f t="shared" si="339"/>
        <v>6</v>
      </c>
      <c r="T1947" s="29" t="s">
        <v>2503</v>
      </c>
      <c r="U1947" s="5">
        <f t="shared" si="340"/>
        <v>109.19999999999999</v>
      </c>
      <c r="V1947" s="5">
        <f t="shared" si="341"/>
        <v>0</v>
      </c>
      <c r="W1947" s="5"/>
      <c r="X1947" s="3">
        <v>0.3</v>
      </c>
      <c r="Y1947" s="3">
        <f t="shared" si="334"/>
        <v>5.7</v>
      </c>
      <c r="Z1947" s="3">
        <f t="shared" si="342"/>
        <v>5.46</v>
      </c>
      <c r="AA1947">
        <v>300</v>
      </c>
      <c r="AB1947" s="1">
        <f t="shared" si="337"/>
        <v>0.3</v>
      </c>
    </row>
    <row r="1948" spans="1:28" customFormat="1" x14ac:dyDescent="0.3">
      <c r="A1948" s="3">
        <f t="shared" si="343"/>
        <v>1931</v>
      </c>
      <c r="B1948" s="4" t="s">
        <v>1573</v>
      </c>
      <c r="C1948" s="3">
        <v>5</v>
      </c>
      <c r="D1948" s="3" t="s">
        <v>1567</v>
      </c>
      <c r="E1948" s="4" t="s">
        <v>1858</v>
      </c>
      <c r="F1948" s="3" t="s">
        <v>32</v>
      </c>
      <c r="G1948" s="3" t="s">
        <v>2340</v>
      </c>
      <c r="H1948" s="3" t="s">
        <v>2468</v>
      </c>
      <c r="I1948" s="3" t="s">
        <v>2496</v>
      </c>
      <c r="J1948" s="3">
        <v>18.2</v>
      </c>
      <c r="K1948" s="3">
        <v>6000</v>
      </c>
      <c r="L1948" s="3" t="s">
        <v>25</v>
      </c>
      <c r="M1948" s="3">
        <v>1</v>
      </c>
      <c r="N1948" s="28">
        <f t="shared" si="335"/>
        <v>6</v>
      </c>
      <c r="O1948" s="28">
        <f t="shared" si="336"/>
        <v>109.19999999999999</v>
      </c>
      <c r="P1948" s="12">
        <v>0</v>
      </c>
      <c r="Q1948" s="46">
        <f t="shared" si="338"/>
        <v>0</v>
      </c>
      <c r="R1948" s="37"/>
      <c r="S1948" s="3">
        <f t="shared" si="339"/>
        <v>6</v>
      </c>
      <c r="T1948" s="29" t="s">
        <v>2503</v>
      </c>
      <c r="U1948" s="5">
        <f t="shared" si="340"/>
        <v>109.19999999999999</v>
      </c>
      <c r="V1948" s="5">
        <f t="shared" si="341"/>
        <v>0</v>
      </c>
      <c r="W1948" s="5"/>
      <c r="X1948" s="3">
        <v>0.3</v>
      </c>
      <c r="Y1948" s="3">
        <f t="shared" si="334"/>
        <v>5.7</v>
      </c>
      <c r="Z1948" s="3">
        <f t="shared" si="342"/>
        <v>5.46</v>
      </c>
      <c r="AA1948">
        <v>300</v>
      </c>
      <c r="AB1948" s="1">
        <f t="shared" si="337"/>
        <v>0.3</v>
      </c>
    </row>
    <row r="1949" spans="1:28" customFormat="1" x14ac:dyDescent="0.3">
      <c r="A1949" s="3">
        <f t="shared" si="343"/>
        <v>1932</v>
      </c>
      <c r="B1949" s="4" t="s">
        <v>1573</v>
      </c>
      <c r="C1949" s="3">
        <v>5</v>
      </c>
      <c r="D1949" s="3" t="s">
        <v>1567</v>
      </c>
      <c r="E1949" s="4" t="s">
        <v>1859</v>
      </c>
      <c r="F1949" s="3" t="s">
        <v>32</v>
      </c>
      <c r="G1949" s="3" t="s">
        <v>2340</v>
      </c>
      <c r="H1949" s="3" t="s">
        <v>2468</v>
      </c>
      <c r="I1949" s="3" t="s">
        <v>2496</v>
      </c>
      <c r="J1949" s="3">
        <v>18.2</v>
      </c>
      <c r="K1949" s="3">
        <v>6000</v>
      </c>
      <c r="L1949" s="3" t="s">
        <v>25</v>
      </c>
      <c r="M1949" s="3">
        <v>1</v>
      </c>
      <c r="N1949" s="28">
        <f t="shared" si="335"/>
        <v>6</v>
      </c>
      <c r="O1949" s="28">
        <f t="shared" si="336"/>
        <v>109.19999999999999</v>
      </c>
      <c r="P1949" s="12">
        <v>0</v>
      </c>
      <c r="Q1949" s="46">
        <f t="shared" si="338"/>
        <v>0</v>
      </c>
      <c r="R1949" s="37"/>
      <c r="S1949" s="3">
        <f t="shared" si="339"/>
        <v>6</v>
      </c>
      <c r="T1949" s="29" t="s">
        <v>2503</v>
      </c>
      <c r="U1949" s="5">
        <f t="shared" si="340"/>
        <v>109.19999999999999</v>
      </c>
      <c r="V1949" s="5">
        <f t="shared" si="341"/>
        <v>0</v>
      </c>
      <c r="W1949" s="5"/>
      <c r="X1949" s="3">
        <v>0.3</v>
      </c>
      <c r="Y1949" s="3">
        <f t="shared" si="334"/>
        <v>5.7</v>
      </c>
      <c r="Z1949" s="3">
        <f t="shared" si="342"/>
        <v>5.46</v>
      </c>
      <c r="AA1949">
        <v>300</v>
      </c>
      <c r="AB1949" s="1">
        <f t="shared" si="337"/>
        <v>0.3</v>
      </c>
    </row>
    <row r="1950" spans="1:28" customFormat="1" x14ac:dyDescent="0.3">
      <c r="A1950" s="3">
        <f t="shared" si="343"/>
        <v>1933</v>
      </c>
      <c r="B1950" s="4" t="s">
        <v>1573</v>
      </c>
      <c r="C1950" s="3">
        <v>5</v>
      </c>
      <c r="D1950" s="3" t="s">
        <v>1567</v>
      </c>
      <c r="E1950" s="4" t="s">
        <v>1860</v>
      </c>
      <c r="F1950" s="3" t="s">
        <v>32</v>
      </c>
      <c r="G1950" s="3" t="s">
        <v>2340</v>
      </c>
      <c r="H1950" s="3" t="s">
        <v>2468</v>
      </c>
      <c r="I1950" s="3" t="s">
        <v>2496</v>
      </c>
      <c r="J1950" s="3">
        <v>18.2</v>
      </c>
      <c r="K1950" s="3">
        <v>6000</v>
      </c>
      <c r="L1950" s="3" t="s">
        <v>25</v>
      </c>
      <c r="M1950" s="3">
        <v>1</v>
      </c>
      <c r="N1950" s="28">
        <f t="shared" si="335"/>
        <v>6</v>
      </c>
      <c r="O1950" s="28">
        <f t="shared" si="336"/>
        <v>109.19999999999999</v>
      </c>
      <c r="P1950" s="12">
        <v>0</v>
      </c>
      <c r="Q1950" s="46">
        <f t="shared" si="338"/>
        <v>0</v>
      </c>
      <c r="R1950" s="37"/>
      <c r="S1950" s="3">
        <f t="shared" si="339"/>
        <v>6</v>
      </c>
      <c r="T1950" s="29" t="s">
        <v>2503</v>
      </c>
      <c r="U1950" s="5">
        <f t="shared" si="340"/>
        <v>109.19999999999999</v>
      </c>
      <c r="V1950" s="5">
        <f t="shared" si="341"/>
        <v>0</v>
      </c>
      <c r="W1950" s="5"/>
      <c r="X1950" s="3">
        <v>0.3</v>
      </c>
      <c r="Y1950" s="3">
        <f t="shared" si="334"/>
        <v>5.7</v>
      </c>
      <c r="Z1950" s="3">
        <f t="shared" si="342"/>
        <v>5.46</v>
      </c>
      <c r="AA1950">
        <v>300</v>
      </c>
      <c r="AB1950" s="1">
        <f t="shared" si="337"/>
        <v>0.3</v>
      </c>
    </row>
    <row r="1951" spans="1:28" customFormat="1" x14ac:dyDescent="0.3">
      <c r="A1951" s="3">
        <f t="shared" si="343"/>
        <v>1934</v>
      </c>
      <c r="B1951" s="4" t="s">
        <v>1573</v>
      </c>
      <c r="C1951" s="3">
        <v>5</v>
      </c>
      <c r="D1951" s="3" t="s">
        <v>1567</v>
      </c>
      <c r="E1951" s="4" t="s">
        <v>1861</v>
      </c>
      <c r="F1951" s="3" t="s">
        <v>32</v>
      </c>
      <c r="G1951" s="3" t="s">
        <v>2340</v>
      </c>
      <c r="H1951" s="3" t="s">
        <v>2468</v>
      </c>
      <c r="I1951" s="3" t="s">
        <v>2496</v>
      </c>
      <c r="J1951" s="3">
        <v>18.2</v>
      </c>
      <c r="K1951" s="3">
        <v>6000</v>
      </c>
      <c r="L1951" s="3" t="s">
        <v>25</v>
      </c>
      <c r="M1951" s="3">
        <v>1</v>
      </c>
      <c r="N1951" s="28">
        <f t="shared" si="335"/>
        <v>6</v>
      </c>
      <c r="O1951" s="28">
        <f t="shared" si="336"/>
        <v>109.19999999999999</v>
      </c>
      <c r="P1951" s="12">
        <v>0</v>
      </c>
      <c r="Q1951" s="46">
        <f t="shared" si="338"/>
        <v>0</v>
      </c>
      <c r="R1951" s="37"/>
      <c r="S1951" s="3">
        <f t="shared" si="339"/>
        <v>6</v>
      </c>
      <c r="T1951" s="29" t="s">
        <v>2503</v>
      </c>
      <c r="U1951" s="5">
        <f t="shared" si="340"/>
        <v>109.19999999999999</v>
      </c>
      <c r="V1951" s="5">
        <f t="shared" si="341"/>
        <v>0</v>
      </c>
      <c r="W1951" s="5"/>
      <c r="X1951" s="3">
        <v>0.3</v>
      </c>
      <c r="Y1951" s="3">
        <f t="shared" si="334"/>
        <v>5.7</v>
      </c>
      <c r="Z1951" s="3">
        <f t="shared" si="342"/>
        <v>5.46</v>
      </c>
      <c r="AA1951">
        <v>300</v>
      </c>
      <c r="AB1951" s="1">
        <f t="shared" si="337"/>
        <v>0.3</v>
      </c>
    </row>
    <row r="1952" spans="1:28" customFormat="1" x14ac:dyDescent="0.3">
      <c r="A1952" s="3">
        <f t="shared" si="343"/>
        <v>1935</v>
      </c>
      <c r="B1952" s="4" t="s">
        <v>1573</v>
      </c>
      <c r="C1952" s="3">
        <v>5</v>
      </c>
      <c r="D1952" s="3" t="s">
        <v>1567</v>
      </c>
      <c r="E1952" s="4" t="s">
        <v>1862</v>
      </c>
      <c r="F1952" s="3" t="s">
        <v>32</v>
      </c>
      <c r="G1952" s="3" t="s">
        <v>2340</v>
      </c>
      <c r="H1952" s="3" t="s">
        <v>2468</v>
      </c>
      <c r="I1952" s="3" t="s">
        <v>2496</v>
      </c>
      <c r="J1952" s="3">
        <v>18.2</v>
      </c>
      <c r="K1952" s="3">
        <v>6000</v>
      </c>
      <c r="L1952" s="3" t="s">
        <v>25</v>
      </c>
      <c r="M1952" s="3">
        <v>1</v>
      </c>
      <c r="N1952" s="28">
        <f t="shared" si="335"/>
        <v>6</v>
      </c>
      <c r="O1952" s="28">
        <f t="shared" si="336"/>
        <v>109.19999999999999</v>
      </c>
      <c r="P1952" s="12">
        <v>0</v>
      </c>
      <c r="Q1952" s="46">
        <f t="shared" si="338"/>
        <v>0</v>
      </c>
      <c r="R1952" s="37"/>
      <c r="S1952" s="3">
        <f t="shared" si="339"/>
        <v>6</v>
      </c>
      <c r="T1952" s="29" t="s">
        <v>2503</v>
      </c>
      <c r="U1952" s="5">
        <f t="shared" si="340"/>
        <v>109.19999999999999</v>
      </c>
      <c r="V1952" s="5">
        <f t="shared" si="341"/>
        <v>0</v>
      </c>
      <c r="W1952" s="5"/>
      <c r="X1952" s="3">
        <v>0.3</v>
      </c>
      <c r="Y1952" s="3">
        <f t="shared" si="334"/>
        <v>5.7</v>
      </c>
      <c r="Z1952" s="3">
        <f t="shared" si="342"/>
        <v>5.46</v>
      </c>
      <c r="AA1952">
        <v>300</v>
      </c>
      <c r="AB1952" s="1">
        <f t="shared" si="337"/>
        <v>0.3</v>
      </c>
    </row>
    <row r="1953" spans="1:28" customFormat="1" x14ac:dyDescent="0.3">
      <c r="A1953" s="3">
        <f t="shared" si="343"/>
        <v>1936</v>
      </c>
      <c r="B1953" s="4" t="s">
        <v>1573</v>
      </c>
      <c r="C1953" s="3">
        <v>5</v>
      </c>
      <c r="D1953" s="3" t="s">
        <v>1567</v>
      </c>
      <c r="E1953" s="4" t="s">
        <v>1863</v>
      </c>
      <c r="F1953" s="3" t="s">
        <v>32</v>
      </c>
      <c r="G1953" s="3" t="s">
        <v>2340</v>
      </c>
      <c r="H1953" s="3" t="s">
        <v>2468</v>
      </c>
      <c r="I1953" s="3" t="s">
        <v>2496</v>
      </c>
      <c r="J1953" s="3">
        <v>18.2</v>
      </c>
      <c r="K1953" s="3">
        <v>6000</v>
      </c>
      <c r="L1953" s="3" t="s">
        <v>25</v>
      </c>
      <c r="M1953" s="3">
        <v>1</v>
      </c>
      <c r="N1953" s="28">
        <f t="shared" si="335"/>
        <v>6</v>
      </c>
      <c r="O1953" s="28">
        <f t="shared" si="336"/>
        <v>109.19999999999999</v>
      </c>
      <c r="P1953" s="12">
        <v>0</v>
      </c>
      <c r="Q1953" s="46">
        <f t="shared" si="338"/>
        <v>0</v>
      </c>
      <c r="R1953" s="37"/>
      <c r="S1953" s="3">
        <f t="shared" si="339"/>
        <v>6</v>
      </c>
      <c r="T1953" s="29" t="s">
        <v>2503</v>
      </c>
      <c r="U1953" s="5">
        <f t="shared" si="340"/>
        <v>109.19999999999999</v>
      </c>
      <c r="V1953" s="5">
        <f t="shared" si="341"/>
        <v>0</v>
      </c>
      <c r="W1953" s="5"/>
      <c r="X1953" s="3">
        <v>0.3</v>
      </c>
      <c r="Y1953" s="3">
        <f t="shared" si="334"/>
        <v>5.7</v>
      </c>
      <c r="Z1953" s="3">
        <f t="shared" si="342"/>
        <v>5.46</v>
      </c>
      <c r="AA1953">
        <v>300</v>
      </c>
      <c r="AB1953" s="1">
        <f t="shared" si="337"/>
        <v>0.3</v>
      </c>
    </row>
    <row r="1954" spans="1:28" customFormat="1" x14ac:dyDescent="0.3">
      <c r="A1954" s="3">
        <f t="shared" si="343"/>
        <v>1937</v>
      </c>
      <c r="B1954" s="4" t="s">
        <v>1573</v>
      </c>
      <c r="C1954" s="3">
        <v>5</v>
      </c>
      <c r="D1954" s="3" t="s">
        <v>1567</v>
      </c>
      <c r="E1954" s="4" t="s">
        <v>1864</v>
      </c>
      <c r="F1954" s="3" t="s">
        <v>32</v>
      </c>
      <c r="G1954" s="3" t="s">
        <v>2340</v>
      </c>
      <c r="H1954" s="3" t="s">
        <v>2468</v>
      </c>
      <c r="I1954" s="3" t="s">
        <v>2496</v>
      </c>
      <c r="J1954" s="3">
        <v>18.2</v>
      </c>
      <c r="K1954" s="3">
        <v>6000</v>
      </c>
      <c r="L1954" s="3" t="s">
        <v>25</v>
      </c>
      <c r="M1954" s="3">
        <v>1</v>
      </c>
      <c r="N1954" s="28">
        <f t="shared" si="335"/>
        <v>6</v>
      </c>
      <c r="O1954" s="28">
        <f t="shared" si="336"/>
        <v>109.19999999999999</v>
      </c>
      <c r="P1954" s="12">
        <v>0</v>
      </c>
      <c r="Q1954" s="46">
        <f t="shared" si="338"/>
        <v>0</v>
      </c>
      <c r="R1954" s="37"/>
      <c r="S1954" s="3">
        <f t="shared" si="339"/>
        <v>6</v>
      </c>
      <c r="T1954" s="29" t="s">
        <v>2503</v>
      </c>
      <c r="U1954" s="5">
        <f t="shared" si="340"/>
        <v>109.19999999999999</v>
      </c>
      <c r="V1954" s="5">
        <f t="shared" si="341"/>
        <v>0</v>
      </c>
      <c r="W1954" s="5"/>
      <c r="X1954" s="3">
        <v>0.3</v>
      </c>
      <c r="Y1954" s="3">
        <f t="shared" si="334"/>
        <v>5.7</v>
      </c>
      <c r="Z1954" s="3">
        <f t="shared" si="342"/>
        <v>5.46</v>
      </c>
      <c r="AA1954">
        <v>300</v>
      </c>
      <c r="AB1954" s="1">
        <f t="shared" si="337"/>
        <v>0.3</v>
      </c>
    </row>
    <row r="1955" spans="1:28" customFormat="1" x14ac:dyDescent="0.3">
      <c r="A1955" s="3">
        <f t="shared" si="343"/>
        <v>1938</v>
      </c>
      <c r="B1955" s="4" t="s">
        <v>1573</v>
      </c>
      <c r="C1955" s="3">
        <v>5</v>
      </c>
      <c r="D1955" s="3" t="s">
        <v>1567</v>
      </c>
      <c r="E1955" s="4" t="s">
        <v>1865</v>
      </c>
      <c r="F1955" s="3" t="s">
        <v>32</v>
      </c>
      <c r="G1955" s="3" t="s">
        <v>2340</v>
      </c>
      <c r="H1955" s="3" t="s">
        <v>2468</v>
      </c>
      <c r="I1955" s="3" t="s">
        <v>2496</v>
      </c>
      <c r="J1955" s="3">
        <v>18.2</v>
      </c>
      <c r="K1955" s="3">
        <v>6000</v>
      </c>
      <c r="L1955" s="3" t="s">
        <v>25</v>
      </c>
      <c r="M1955" s="3">
        <v>1</v>
      </c>
      <c r="N1955" s="28">
        <f t="shared" si="335"/>
        <v>6</v>
      </c>
      <c r="O1955" s="28">
        <f t="shared" si="336"/>
        <v>109.19999999999999</v>
      </c>
      <c r="P1955" s="12">
        <v>0</v>
      </c>
      <c r="Q1955" s="46">
        <f t="shared" si="338"/>
        <v>0</v>
      </c>
      <c r="R1955" s="37"/>
      <c r="S1955" s="3">
        <f t="shared" si="339"/>
        <v>6</v>
      </c>
      <c r="T1955" s="29" t="s">
        <v>2503</v>
      </c>
      <c r="U1955" s="5">
        <f t="shared" si="340"/>
        <v>109.19999999999999</v>
      </c>
      <c r="V1955" s="5">
        <f t="shared" si="341"/>
        <v>0</v>
      </c>
      <c r="W1955" s="5"/>
      <c r="X1955" s="3">
        <v>0.3</v>
      </c>
      <c r="Y1955" s="3">
        <f t="shared" si="334"/>
        <v>5.7</v>
      </c>
      <c r="Z1955" s="3">
        <f t="shared" si="342"/>
        <v>5.46</v>
      </c>
      <c r="AA1955">
        <v>300</v>
      </c>
      <c r="AB1955" s="1">
        <f t="shared" si="337"/>
        <v>0.3</v>
      </c>
    </row>
    <row r="1956" spans="1:28" customFormat="1" x14ac:dyDescent="0.3">
      <c r="A1956" s="3">
        <f t="shared" si="343"/>
        <v>1939</v>
      </c>
      <c r="B1956" s="4" t="s">
        <v>1573</v>
      </c>
      <c r="C1956" s="3">
        <v>5</v>
      </c>
      <c r="D1956" s="3" t="s">
        <v>1567</v>
      </c>
      <c r="E1956" s="4" t="s">
        <v>1866</v>
      </c>
      <c r="F1956" s="3" t="s">
        <v>32</v>
      </c>
      <c r="G1956" s="3" t="s">
        <v>2340</v>
      </c>
      <c r="H1956" s="3" t="s">
        <v>2468</v>
      </c>
      <c r="I1956" s="3" t="s">
        <v>2496</v>
      </c>
      <c r="J1956" s="3">
        <v>18.2</v>
      </c>
      <c r="K1956" s="3">
        <v>6000</v>
      </c>
      <c r="L1956" s="3" t="s">
        <v>25</v>
      </c>
      <c r="M1956" s="3">
        <v>1</v>
      </c>
      <c r="N1956" s="28">
        <f t="shared" si="335"/>
        <v>6</v>
      </c>
      <c r="O1956" s="28">
        <f t="shared" si="336"/>
        <v>109.19999999999999</v>
      </c>
      <c r="P1956" s="12">
        <v>0</v>
      </c>
      <c r="Q1956" s="46">
        <f t="shared" si="338"/>
        <v>0</v>
      </c>
      <c r="R1956" s="37"/>
      <c r="S1956" s="3">
        <f t="shared" si="339"/>
        <v>6</v>
      </c>
      <c r="T1956" s="29" t="s">
        <v>2503</v>
      </c>
      <c r="U1956" s="5">
        <f t="shared" si="340"/>
        <v>109.19999999999999</v>
      </c>
      <c r="V1956" s="5">
        <f t="shared" si="341"/>
        <v>0</v>
      </c>
      <c r="W1956" s="5"/>
      <c r="X1956" s="3">
        <v>0.3</v>
      </c>
      <c r="Y1956" s="3">
        <f t="shared" si="334"/>
        <v>5.7</v>
      </c>
      <c r="Z1956" s="3">
        <f t="shared" si="342"/>
        <v>5.46</v>
      </c>
      <c r="AA1956">
        <v>300</v>
      </c>
      <c r="AB1956" s="1">
        <f t="shared" si="337"/>
        <v>0.3</v>
      </c>
    </row>
    <row r="1957" spans="1:28" customFormat="1" x14ac:dyDescent="0.3">
      <c r="A1957" s="3">
        <f t="shared" si="343"/>
        <v>1940</v>
      </c>
      <c r="B1957" s="4" t="s">
        <v>1573</v>
      </c>
      <c r="C1957" s="3">
        <v>5</v>
      </c>
      <c r="D1957" s="3" t="s">
        <v>1567</v>
      </c>
      <c r="E1957" s="4" t="s">
        <v>1867</v>
      </c>
      <c r="F1957" s="3" t="s">
        <v>32</v>
      </c>
      <c r="G1957" s="3" t="s">
        <v>2340</v>
      </c>
      <c r="H1957" s="3" t="s">
        <v>2468</v>
      </c>
      <c r="I1957" s="3" t="s">
        <v>2496</v>
      </c>
      <c r="J1957" s="3">
        <v>18.2</v>
      </c>
      <c r="K1957" s="3">
        <v>6000</v>
      </c>
      <c r="L1957" s="3" t="s">
        <v>25</v>
      </c>
      <c r="M1957" s="3">
        <v>1</v>
      </c>
      <c r="N1957" s="28">
        <f t="shared" si="335"/>
        <v>6</v>
      </c>
      <c r="O1957" s="28">
        <f t="shared" si="336"/>
        <v>109.19999999999999</v>
      </c>
      <c r="P1957" s="12">
        <v>0</v>
      </c>
      <c r="Q1957" s="46">
        <f t="shared" si="338"/>
        <v>0</v>
      </c>
      <c r="R1957" s="37"/>
      <c r="S1957" s="3">
        <f t="shared" si="339"/>
        <v>6</v>
      </c>
      <c r="T1957" s="29" t="s">
        <v>2503</v>
      </c>
      <c r="U1957" s="5">
        <f t="shared" si="340"/>
        <v>109.19999999999999</v>
      </c>
      <c r="V1957" s="5">
        <f t="shared" si="341"/>
        <v>0</v>
      </c>
      <c r="W1957" s="5"/>
      <c r="X1957" s="3">
        <v>0.3</v>
      </c>
      <c r="Y1957" s="3">
        <f t="shared" si="334"/>
        <v>5.7</v>
      </c>
      <c r="Z1957" s="3">
        <f t="shared" si="342"/>
        <v>5.46</v>
      </c>
      <c r="AA1957">
        <v>300</v>
      </c>
      <c r="AB1957" s="1">
        <f t="shared" si="337"/>
        <v>0.3</v>
      </c>
    </row>
    <row r="1958" spans="1:28" customFormat="1" x14ac:dyDescent="0.3">
      <c r="A1958" s="3">
        <f t="shared" si="343"/>
        <v>1941</v>
      </c>
      <c r="B1958" s="4" t="s">
        <v>1573</v>
      </c>
      <c r="C1958" s="3">
        <v>5</v>
      </c>
      <c r="D1958" s="3" t="s">
        <v>1567</v>
      </c>
      <c r="E1958" s="4" t="s">
        <v>1868</v>
      </c>
      <c r="F1958" s="3" t="s">
        <v>32</v>
      </c>
      <c r="G1958" s="3" t="s">
        <v>2340</v>
      </c>
      <c r="H1958" s="3" t="s">
        <v>2468</v>
      </c>
      <c r="I1958" s="3" t="s">
        <v>2496</v>
      </c>
      <c r="J1958" s="3">
        <v>18.2</v>
      </c>
      <c r="K1958" s="3">
        <v>6000</v>
      </c>
      <c r="L1958" s="3" t="s">
        <v>25</v>
      </c>
      <c r="M1958" s="3">
        <v>1</v>
      </c>
      <c r="N1958" s="28">
        <f t="shared" si="335"/>
        <v>6</v>
      </c>
      <c r="O1958" s="28">
        <f t="shared" si="336"/>
        <v>109.19999999999999</v>
      </c>
      <c r="P1958" s="12">
        <v>0</v>
      </c>
      <c r="Q1958" s="46">
        <f t="shared" si="338"/>
        <v>0</v>
      </c>
      <c r="R1958" s="37"/>
      <c r="S1958" s="3">
        <f t="shared" si="339"/>
        <v>6</v>
      </c>
      <c r="T1958" s="29" t="s">
        <v>2503</v>
      </c>
      <c r="U1958" s="5">
        <f t="shared" si="340"/>
        <v>109.19999999999999</v>
      </c>
      <c r="V1958" s="5">
        <f t="shared" si="341"/>
        <v>0</v>
      </c>
      <c r="W1958" s="5"/>
      <c r="X1958" s="3">
        <v>0.3</v>
      </c>
      <c r="Y1958" s="3">
        <f t="shared" si="334"/>
        <v>5.7</v>
      </c>
      <c r="Z1958" s="3">
        <f t="shared" si="342"/>
        <v>5.46</v>
      </c>
      <c r="AA1958">
        <v>300</v>
      </c>
      <c r="AB1958" s="1">
        <f t="shared" si="337"/>
        <v>0.3</v>
      </c>
    </row>
    <row r="1959" spans="1:28" customFormat="1" x14ac:dyDescent="0.3">
      <c r="A1959" s="3">
        <f t="shared" si="343"/>
        <v>1942</v>
      </c>
      <c r="B1959" s="4" t="s">
        <v>1573</v>
      </c>
      <c r="C1959" s="3">
        <v>5</v>
      </c>
      <c r="D1959" s="3" t="s">
        <v>1567</v>
      </c>
      <c r="E1959" s="4" t="s">
        <v>1869</v>
      </c>
      <c r="F1959" s="3" t="s">
        <v>32</v>
      </c>
      <c r="G1959" s="3" t="s">
        <v>2340</v>
      </c>
      <c r="H1959" s="3" t="s">
        <v>2468</v>
      </c>
      <c r="I1959" s="3" t="s">
        <v>2496</v>
      </c>
      <c r="J1959" s="3">
        <v>18.2</v>
      </c>
      <c r="K1959" s="3">
        <v>6000</v>
      </c>
      <c r="L1959" s="3" t="s">
        <v>25</v>
      </c>
      <c r="M1959" s="3">
        <v>1</v>
      </c>
      <c r="N1959" s="28">
        <f t="shared" si="335"/>
        <v>6</v>
      </c>
      <c r="O1959" s="28">
        <f t="shared" si="336"/>
        <v>109.19999999999999</v>
      </c>
      <c r="P1959" s="12">
        <v>0</v>
      </c>
      <c r="Q1959" s="46">
        <f t="shared" si="338"/>
        <v>0</v>
      </c>
      <c r="R1959" s="37"/>
      <c r="S1959" s="3">
        <f t="shared" si="339"/>
        <v>6</v>
      </c>
      <c r="T1959" s="29" t="s">
        <v>2503</v>
      </c>
      <c r="U1959" s="5">
        <f t="shared" si="340"/>
        <v>109.19999999999999</v>
      </c>
      <c r="V1959" s="5">
        <f t="shared" si="341"/>
        <v>0</v>
      </c>
      <c r="W1959" s="5"/>
      <c r="X1959" s="3">
        <v>0.3</v>
      </c>
      <c r="Y1959" s="3">
        <f t="shared" si="334"/>
        <v>5.7</v>
      </c>
      <c r="Z1959" s="3">
        <f t="shared" si="342"/>
        <v>5.46</v>
      </c>
      <c r="AA1959">
        <v>300</v>
      </c>
      <c r="AB1959" s="1">
        <f t="shared" si="337"/>
        <v>0.3</v>
      </c>
    </row>
    <row r="1960" spans="1:28" customFormat="1" x14ac:dyDescent="0.3">
      <c r="A1960" s="3">
        <f t="shared" si="343"/>
        <v>1943</v>
      </c>
      <c r="B1960" s="4" t="s">
        <v>1573</v>
      </c>
      <c r="C1960" s="3">
        <v>5</v>
      </c>
      <c r="D1960" s="3" t="s">
        <v>1567</v>
      </c>
      <c r="E1960" s="4" t="s">
        <v>1870</v>
      </c>
      <c r="F1960" s="3" t="s">
        <v>32</v>
      </c>
      <c r="G1960" s="3" t="s">
        <v>2340</v>
      </c>
      <c r="H1960" s="3" t="s">
        <v>2468</v>
      </c>
      <c r="I1960" s="3" t="s">
        <v>2496</v>
      </c>
      <c r="J1960" s="3">
        <v>18.2</v>
      </c>
      <c r="K1960" s="3">
        <v>6000</v>
      </c>
      <c r="L1960" s="3" t="s">
        <v>25</v>
      </c>
      <c r="M1960" s="3">
        <v>1</v>
      </c>
      <c r="N1960" s="28">
        <f t="shared" si="335"/>
        <v>6</v>
      </c>
      <c r="O1960" s="28">
        <f t="shared" si="336"/>
        <v>109.19999999999999</v>
      </c>
      <c r="P1960" s="12">
        <v>0</v>
      </c>
      <c r="Q1960" s="46">
        <f t="shared" si="338"/>
        <v>0</v>
      </c>
      <c r="R1960" s="37"/>
      <c r="S1960" s="3">
        <f t="shared" si="339"/>
        <v>6</v>
      </c>
      <c r="T1960" s="29" t="s">
        <v>2503</v>
      </c>
      <c r="U1960" s="5">
        <f t="shared" si="340"/>
        <v>109.19999999999999</v>
      </c>
      <c r="V1960" s="5">
        <f t="shared" si="341"/>
        <v>0</v>
      </c>
      <c r="W1960" s="5"/>
      <c r="X1960" s="3">
        <v>0.3</v>
      </c>
      <c r="Y1960" s="3">
        <f t="shared" si="334"/>
        <v>5.7</v>
      </c>
      <c r="Z1960" s="3">
        <f t="shared" si="342"/>
        <v>5.46</v>
      </c>
      <c r="AA1960">
        <v>300</v>
      </c>
      <c r="AB1960" s="1">
        <f t="shared" si="337"/>
        <v>0.3</v>
      </c>
    </row>
    <row r="1961" spans="1:28" customFormat="1" x14ac:dyDescent="0.3">
      <c r="A1961" s="3">
        <f t="shared" si="343"/>
        <v>1944</v>
      </c>
      <c r="B1961" s="4" t="s">
        <v>1573</v>
      </c>
      <c r="C1961" s="3">
        <v>5</v>
      </c>
      <c r="D1961" s="3" t="s">
        <v>1567</v>
      </c>
      <c r="E1961" s="4" t="s">
        <v>1871</v>
      </c>
      <c r="F1961" s="3" t="s">
        <v>32</v>
      </c>
      <c r="G1961" s="3" t="s">
        <v>2340</v>
      </c>
      <c r="H1961" s="3" t="s">
        <v>2468</v>
      </c>
      <c r="I1961" s="3" t="s">
        <v>2496</v>
      </c>
      <c r="J1961" s="3">
        <v>18.2</v>
      </c>
      <c r="K1961" s="3">
        <v>6000</v>
      </c>
      <c r="L1961" s="3" t="s">
        <v>25</v>
      </c>
      <c r="M1961" s="3">
        <v>1</v>
      </c>
      <c r="N1961" s="28">
        <f t="shared" si="335"/>
        <v>6</v>
      </c>
      <c r="O1961" s="28">
        <f t="shared" si="336"/>
        <v>109.19999999999999</v>
      </c>
      <c r="P1961" s="12">
        <v>0</v>
      </c>
      <c r="Q1961" s="46">
        <f t="shared" si="338"/>
        <v>0</v>
      </c>
      <c r="R1961" s="37"/>
      <c r="S1961" s="3">
        <f t="shared" si="339"/>
        <v>6</v>
      </c>
      <c r="T1961" s="29" t="s">
        <v>2503</v>
      </c>
      <c r="U1961" s="5">
        <f t="shared" si="340"/>
        <v>109.19999999999999</v>
      </c>
      <c r="V1961" s="5">
        <f t="shared" si="341"/>
        <v>0</v>
      </c>
      <c r="W1961" s="5"/>
      <c r="X1961" s="3">
        <v>0.3</v>
      </c>
      <c r="Y1961" s="3">
        <f t="shared" si="334"/>
        <v>5.7</v>
      </c>
      <c r="Z1961" s="3">
        <f t="shared" si="342"/>
        <v>5.46</v>
      </c>
      <c r="AA1961">
        <v>300</v>
      </c>
      <c r="AB1961" s="1">
        <f t="shared" si="337"/>
        <v>0.3</v>
      </c>
    </row>
    <row r="1962" spans="1:28" customFormat="1" x14ac:dyDescent="0.3">
      <c r="A1962" s="3">
        <f t="shared" si="343"/>
        <v>1945</v>
      </c>
      <c r="B1962" s="4" t="s">
        <v>1573</v>
      </c>
      <c r="C1962" s="3">
        <v>5</v>
      </c>
      <c r="D1962" s="3" t="s">
        <v>1567</v>
      </c>
      <c r="E1962" s="4" t="s">
        <v>1872</v>
      </c>
      <c r="F1962" s="3" t="s">
        <v>32</v>
      </c>
      <c r="G1962" s="3" t="s">
        <v>2340</v>
      </c>
      <c r="H1962" s="3" t="s">
        <v>2468</v>
      </c>
      <c r="I1962" s="3" t="s">
        <v>2496</v>
      </c>
      <c r="J1962" s="3">
        <v>18.2</v>
      </c>
      <c r="K1962" s="3">
        <v>6000</v>
      </c>
      <c r="L1962" s="3" t="s">
        <v>25</v>
      </c>
      <c r="M1962" s="3">
        <v>1</v>
      </c>
      <c r="N1962" s="28">
        <f t="shared" si="335"/>
        <v>6</v>
      </c>
      <c r="O1962" s="28">
        <f t="shared" si="336"/>
        <v>109.19999999999999</v>
      </c>
      <c r="P1962" s="12">
        <v>0</v>
      </c>
      <c r="Q1962" s="46">
        <f t="shared" si="338"/>
        <v>0</v>
      </c>
      <c r="R1962" s="37"/>
      <c r="S1962" s="3">
        <f t="shared" si="339"/>
        <v>6</v>
      </c>
      <c r="T1962" s="29" t="s">
        <v>2503</v>
      </c>
      <c r="U1962" s="5">
        <f t="shared" si="340"/>
        <v>109.19999999999999</v>
      </c>
      <c r="V1962" s="5">
        <f t="shared" si="341"/>
        <v>0</v>
      </c>
      <c r="W1962" s="5"/>
      <c r="X1962" s="3">
        <v>0.3</v>
      </c>
      <c r="Y1962" s="3">
        <f t="shared" si="334"/>
        <v>5.7</v>
      </c>
      <c r="Z1962" s="3">
        <f t="shared" si="342"/>
        <v>5.46</v>
      </c>
      <c r="AA1962">
        <v>300</v>
      </c>
      <c r="AB1962" s="1">
        <f t="shared" si="337"/>
        <v>0.3</v>
      </c>
    </row>
    <row r="1963" spans="1:28" customFormat="1" x14ac:dyDescent="0.3">
      <c r="A1963" s="3">
        <f t="shared" si="343"/>
        <v>1946</v>
      </c>
      <c r="B1963" s="4" t="s">
        <v>1573</v>
      </c>
      <c r="C1963" s="3">
        <v>5</v>
      </c>
      <c r="D1963" s="3" t="s">
        <v>1567</v>
      </c>
      <c r="E1963" s="4" t="s">
        <v>1873</v>
      </c>
      <c r="F1963" s="3" t="s">
        <v>32</v>
      </c>
      <c r="G1963" s="3" t="s">
        <v>2340</v>
      </c>
      <c r="H1963" s="3" t="s">
        <v>2468</v>
      </c>
      <c r="I1963" s="3" t="s">
        <v>2496</v>
      </c>
      <c r="J1963" s="3">
        <v>18.2</v>
      </c>
      <c r="K1963" s="3">
        <v>6000</v>
      </c>
      <c r="L1963" s="3" t="s">
        <v>25</v>
      </c>
      <c r="M1963" s="3">
        <v>1</v>
      </c>
      <c r="N1963" s="28">
        <f t="shared" si="335"/>
        <v>6</v>
      </c>
      <c r="O1963" s="28">
        <f t="shared" si="336"/>
        <v>109.19999999999999</v>
      </c>
      <c r="P1963" s="12">
        <v>0</v>
      </c>
      <c r="Q1963" s="46">
        <f t="shared" si="338"/>
        <v>0</v>
      </c>
      <c r="R1963" s="37"/>
      <c r="S1963" s="3">
        <f t="shared" si="339"/>
        <v>6</v>
      </c>
      <c r="T1963" s="29" t="s">
        <v>2503</v>
      </c>
      <c r="U1963" s="5">
        <f t="shared" si="340"/>
        <v>109.19999999999999</v>
      </c>
      <c r="V1963" s="5">
        <f t="shared" si="341"/>
        <v>0</v>
      </c>
      <c r="W1963" s="5"/>
      <c r="X1963" s="3">
        <v>0.3</v>
      </c>
      <c r="Y1963" s="3">
        <f t="shared" si="334"/>
        <v>5.7</v>
      </c>
      <c r="Z1963" s="3">
        <f t="shared" si="342"/>
        <v>5.46</v>
      </c>
      <c r="AA1963">
        <v>300</v>
      </c>
      <c r="AB1963" s="1">
        <f t="shared" si="337"/>
        <v>0.3</v>
      </c>
    </row>
    <row r="1964" spans="1:28" customFormat="1" x14ac:dyDescent="0.3">
      <c r="A1964" s="3">
        <f t="shared" si="343"/>
        <v>1947</v>
      </c>
      <c r="B1964" s="4" t="s">
        <v>1573</v>
      </c>
      <c r="C1964" s="3">
        <v>5</v>
      </c>
      <c r="D1964" s="3" t="s">
        <v>1567</v>
      </c>
      <c r="E1964" s="4" t="s">
        <v>1874</v>
      </c>
      <c r="F1964" s="3" t="s">
        <v>32</v>
      </c>
      <c r="G1964" s="3" t="s">
        <v>2340</v>
      </c>
      <c r="H1964" s="3" t="s">
        <v>2468</v>
      </c>
      <c r="I1964" s="3" t="s">
        <v>2496</v>
      </c>
      <c r="J1964" s="3">
        <v>18.2</v>
      </c>
      <c r="K1964" s="3">
        <v>6000</v>
      </c>
      <c r="L1964" s="3" t="s">
        <v>25</v>
      </c>
      <c r="M1964" s="3">
        <v>1</v>
      </c>
      <c r="N1964" s="28">
        <f t="shared" si="335"/>
        <v>6</v>
      </c>
      <c r="O1964" s="28">
        <f t="shared" si="336"/>
        <v>109.19999999999999</v>
      </c>
      <c r="P1964" s="12">
        <v>0</v>
      </c>
      <c r="Q1964" s="46">
        <f t="shared" si="338"/>
        <v>0</v>
      </c>
      <c r="R1964" s="37"/>
      <c r="S1964" s="3">
        <f t="shared" si="339"/>
        <v>6</v>
      </c>
      <c r="T1964" s="29" t="s">
        <v>2503</v>
      </c>
      <c r="U1964" s="5">
        <f t="shared" si="340"/>
        <v>109.19999999999999</v>
      </c>
      <c r="V1964" s="5">
        <f t="shared" si="341"/>
        <v>0</v>
      </c>
      <c r="W1964" s="5"/>
      <c r="X1964" s="3">
        <v>0.3</v>
      </c>
      <c r="Y1964" s="3">
        <f t="shared" si="334"/>
        <v>5.7</v>
      </c>
      <c r="Z1964" s="3">
        <f t="shared" si="342"/>
        <v>5.46</v>
      </c>
      <c r="AA1964">
        <v>300</v>
      </c>
      <c r="AB1964" s="1">
        <f t="shared" si="337"/>
        <v>0.3</v>
      </c>
    </row>
    <row r="1965" spans="1:28" customFormat="1" x14ac:dyDescent="0.3">
      <c r="A1965" s="3">
        <f t="shared" si="343"/>
        <v>1948</v>
      </c>
      <c r="B1965" s="4" t="s">
        <v>1573</v>
      </c>
      <c r="C1965" s="3">
        <v>5</v>
      </c>
      <c r="D1965" s="3" t="s">
        <v>1567</v>
      </c>
      <c r="E1965" s="4" t="s">
        <v>1875</v>
      </c>
      <c r="F1965" s="3" t="s">
        <v>32</v>
      </c>
      <c r="G1965" s="3" t="s">
        <v>2340</v>
      </c>
      <c r="H1965" s="3" t="s">
        <v>2468</v>
      </c>
      <c r="I1965" s="3" t="s">
        <v>2496</v>
      </c>
      <c r="J1965" s="3">
        <v>18.2</v>
      </c>
      <c r="K1965" s="3">
        <v>6000</v>
      </c>
      <c r="L1965" s="3" t="s">
        <v>25</v>
      </c>
      <c r="M1965" s="3">
        <v>1</v>
      </c>
      <c r="N1965" s="28">
        <f t="shared" si="335"/>
        <v>6</v>
      </c>
      <c r="O1965" s="28">
        <f t="shared" si="336"/>
        <v>109.19999999999999</v>
      </c>
      <c r="P1965" s="12">
        <v>0</v>
      </c>
      <c r="Q1965" s="46">
        <f t="shared" si="338"/>
        <v>0</v>
      </c>
      <c r="R1965" s="37"/>
      <c r="S1965" s="3">
        <f t="shared" si="339"/>
        <v>6</v>
      </c>
      <c r="T1965" s="29" t="s">
        <v>2503</v>
      </c>
      <c r="U1965" s="5">
        <f t="shared" si="340"/>
        <v>109.19999999999999</v>
      </c>
      <c r="V1965" s="5">
        <f t="shared" si="341"/>
        <v>0</v>
      </c>
      <c r="W1965" s="5"/>
      <c r="X1965" s="3">
        <v>0.3</v>
      </c>
      <c r="Y1965" s="3">
        <f t="shared" ref="Y1965:Y2028" si="344">N1965-X1965</f>
        <v>5.7</v>
      </c>
      <c r="Z1965" s="3">
        <f t="shared" si="342"/>
        <v>5.46</v>
      </c>
      <c r="AA1965">
        <v>300</v>
      </c>
      <c r="AB1965" s="1">
        <f t="shared" si="337"/>
        <v>0.3</v>
      </c>
    </row>
    <row r="1966" spans="1:28" customFormat="1" x14ac:dyDescent="0.3">
      <c r="A1966" s="3">
        <f t="shared" si="343"/>
        <v>1949</v>
      </c>
      <c r="B1966" s="4" t="s">
        <v>1573</v>
      </c>
      <c r="C1966" s="3">
        <v>5</v>
      </c>
      <c r="D1966" s="3" t="s">
        <v>1567</v>
      </c>
      <c r="E1966" s="4" t="s">
        <v>1876</v>
      </c>
      <c r="F1966" s="3" t="s">
        <v>32</v>
      </c>
      <c r="G1966" s="3" t="s">
        <v>2340</v>
      </c>
      <c r="H1966" s="3" t="s">
        <v>2468</v>
      </c>
      <c r="I1966" s="3" t="s">
        <v>2496</v>
      </c>
      <c r="J1966" s="3">
        <v>18.2</v>
      </c>
      <c r="K1966" s="3">
        <v>6000</v>
      </c>
      <c r="L1966" s="3" t="s">
        <v>25</v>
      </c>
      <c r="M1966" s="3">
        <v>1</v>
      </c>
      <c r="N1966" s="28">
        <f t="shared" si="335"/>
        <v>6</v>
      </c>
      <c r="O1966" s="28">
        <f t="shared" si="336"/>
        <v>109.19999999999999</v>
      </c>
      <c r="P1966" s="12">
        <v>0</v>
      </c>
      <c r="Q1966" s="46">
        <f t="shared" si="338"/>
        <v>0</v>
      </c>
      <c r="R1966" s="37"/>
      <c r="S1966" s="3">
        <f t="shared" si="339"/>
        <v>6</v>
      </c>
      <c r="T1966" s="29" t="s">
        <v>2503</v>
      </c>
      <c r="U1966" s="5">
        <f t="shared" si="340"/>
        <v>109.19999999999999</v>
      </c>
      <c r="V1966" s="5">
        <f t="shared" si="341"/>
        <v>0</v>
      </c>
      <c r="W1966" s="5"/>
      <c r="X1966" s="3">
        <v>0.3</v>
      </c>
      <c r="Y1966" s="3">
        <f t="shared" si="344"/>
        <v>5.7</v>
      </c>
      <c r="Z1966" s="3">
        <f t="shared" si="342"/>
        <v>5.46</v>
      </c>
      <c r="AA1966">
        <v>300</v>
      </c>
      <c r="AB1966" s="1">
        <f t="shared" si="337"/>
        <v>0.3</v>
      </c>
    </row>
    <row r="1967" spans="1:28" customFormat="1" x14ac:dyDescent="0.3">
      <c r="A1967" s="3">
        <f t="shared" si="343"/>
        <v>1950</v>
      </c>
      <c r="B1967" s="4" t="s">
        <v>1573</v>
      </c>
      <c r="C1967" s="3">
        <v>5</v>
      </c>
      <c r="D1967" s="3" t="s">
        <v>1567</v>
      </c>
      <c r="E1967" s="4" t="s">
        <v>1877</v>
      </c>
      <c r="F1967" s="3" t="s">
        <v>32</v>
      </c>
      <c r="G1967" s="3" t="s">
        <v>2340</v>
      </c>
      <c r="H1967" s="3" t="s">
        <v>2468</v>
      </c>
      <c r="I1967" s="3" t="s">
        <v>2496</v>
      </c>
      <c r="J1967" s="3">
        <v>18.2</v>
      </c>
      <c r="K1967" s="3">
        <v>6000</v>
      </c>
      <c r="L1967" s="3" t="s">
        <v>25</v>
      </c>
      <c r="M1967" s="3">
        <v>1</v>
      </c>
      <c r="N1967" s="28">
        <f t="shared" si="335"/>
        <v>6</v>
      </c>
      <c r="O1967" s="28">
        <f t="shared" si="336"/>
        <v>109.19999999999999</v>
      </c>
      <c r="P1967" s="12">
        <v>0</v>
      </c>
      <c r="Q1967" s="46">
        <f t="shared" si="338"/>
        <v>0</v>
      </c>
      <c r="R1967" s="37"/>
      <c r="S1967" s="3">
        <f t="shared" si="339"/>
        <v>6</v>
      </c>
      <c r="T1967" s="29" t="s">
        <v>2503</v>
      </c>
      <c r="U1967" s="5">
        <f t="shared" si="340"/>
        <v>109.19999999999999</v>
      </c>
      <c r="V1967" s="5">
        <f t="shared" si="341"/>
        <v>0</v>
      </c>
      <c r="W1967" s="5"/>
      <c r="X1967" s="3">
        <v>0.3</v>
      </c>
      <c r="Y1967" s="3">
        <f t="shared" si="344"/>
        <v>5.7</v>
      </c>
      <c r="Z1967" s="3">
        <f t="shared" si="342"/>
        <v>5.46</v>
      </c>
      <c r="AA1967">
        <v>300</v>
      </c>
      <c r="AB1967" s="1">
        <f t="shared" si="337"/>
        <v>0.3</v>
      </c>
    </row>
    <row r="1968" spans="1:28" customFormat="1" x14ac:dyDescent="0.3">
      <c r="A1968" s="3">
        <f t="shared" si="343"/>
        <v>1951</v>
      </c>
      <c r="B1968" s="4" t="s">
        <v>1573</v>
      </c>
      <c r="C1968" s="3">
        <v>5</v>
      </c>
      <c r="D1968" s="3" t="s">
        <v>1567</v>
      </c>
      <c r="E1968" s="4" t="s">
        <v>1878</v>
      </c>
      <c r="F1968" s="3" t="s">
        <v>32</v>
      </c>
      <c r="G1968" s="3" t="s">
        <v>2340</v>
      </c>
      <c r="H1968" s="3" t="s">
        <v>2468</v>
      </c>
      <c r="I1968" s="3" t="s">
        <v>2496</v>
      </c>
      <c r="J1968" s="3">
        <v>18.2</v>
      </c>
      <c r="K1968" s="3">
        <v>6000</v>
      </c>
      <c r="L1968" s="3" t="s">
        <v>25</v>
      </c>
      <c r="M1968" s="3">
        <v>1</v>
      </c>
      <c r="N1968" s="28">
        <f t="shared" si="335"/>
        <v>6</v>
      </c>
      <c r="O1968" s="28">
        <f t="shared" si="336"/>
        <v>109.19999999999999</v>
      </c>
      <c r="P1968" s="12">
        <v>0</v>
      </c>
      <c r="Q1968" s="46">
        <f t="shared" si="338"/>
        <v>0</v>
      </c>
      <c r="R1968" s="37"/>
      <c r="S1968" s="3">
        <f t="shared" si="339"/>
        <v>6</v>
      </c>
      <c r="T1968" s="29" t="s">
        <v>2503</v>
      </c>
      <c r="U1968" s="5">
        <f t="shared" si="340"/>
        <v>109.19999999999999</v>
      </c>
      <c r="V1968" s="5">
        <f t="shared" si="341"/>
        <v>0</v>
      </c>
      <c r="W1968" s="5"/>
      <c r="X1968" s="3">
        <v>0.3</v>
      </c>
      <c r="Y1968" s="3">
        <f t="shared" si="344"/>
        <v>5.7</v>
      </c>
      <c r="Z1968" s="3">
        <f t="shared" si="342"/>
        <v>5.46</v>
      </c>
      <c r="AA1968">
        <v>300</v>
      </c>
      <c r="AB1968" s="1">
        <f t="shared" si="337"/>
        <v>0.3</v>
      </c>
    </row>
    <row r="1969" spans="1:28" customFormat="1" x14ac:dyDescent="0.3">
      <c r="A1969" s="3">
        <f t="shared" si="343"/>
        <v>1952</v>
      </c>
      <c r="B1969" s="4" t="s">
        <v>1573</v>
      </c>
      <c r="C1969" s="3">
        <v>5</v>
      </c>
      <c r="D1969" s="3" t="s">
        <v>1567</v>
      </c>
      <c r="E1969" s="4" t="s">
        <v>1879</v>
      </c>
      <c r="F1969" s="3" t="s">
        <v>32</v>
      </c>
      <c r="G1969" s="3" t="s">
        <v>2340</v>
      </c>
      <c r="H1969" s="3" t="s">
        <v>2468</v>
      </c>
      <c r="I1969" s="3" t="s">
        <v>2496</v>
      </c>
      <c r="J1969" s="3">
        <v>18.2</v>
      </c>
      <c r="K1969" s="3">
        <v>6000</v>
      </c>
      <c r="L1969" s="3" t="s">
        <v>25</v>
      </c>
      <c r="M1969" s="3">
        <v>1</v>
      </c>
      <c r="N1969" s="28">
        <f t="shared" si="335"/>
        <v>6</v>
      </c>
      <c r="O1969" s="28">
        <f t="shared" si="336"/>
        <v>109.19999999999999</v>
      </c>
      <c r="P1969" s="12">
        <v>0</v>
      </c>
      <c r="Q1969" s="46">
        <f t="shared" si="338"/>
        <v>0</v>
      </c>
      <c r="R1969" s="37"/>
      <c r="S1969" s="3">
        <f t="shared" si="339"/>
        <v>6</v>
      </c>
      <c r="T1969" s="29" t="s">
        <v>2503</v>
      </c>
      <c r="U1969" s="5">
        <f t="shared" si="340"/>
        <v>109.19999999999999</v>
      </c>
      <c r="V1969" s="5">
        <f t="shared" si="341"/>
        <v>0</v>
      </c>
      <c r="W1969" s="5"/>
      <c r="X1969" s="3">
        <v>0.3</v>
      </c>
      <c r="Y1969" s="3">
        <f t="shared" si="344"/>
        <v>5.7</v>
      </c>
      <c r="Z1969" s="3">
        <f t="shared" si="342"/>
        <v>5.46</v>
      </c>
      <c r="AA1969">
        <v>300</v>
      </c>
      <c r="AB1969" s="1">
        <f t="shared" si="337"/>
        <v>0.3</v>
      </c>
    </row>
    <row r="1970" spans="1:28" customFormat="1" x14ac:dyDescent="0.3">
      <c r="A1970" s="3">
        <f t="shared" si="343"/>
        <v>1953</v>
      </c>
      <c r="B1970" s="4" t="s">
        <v>1573</v>
      </c>
      <c r="C1970" s="3">
        <v>5</v>
      </c>
      <c r="D1970" s="3" t="s">
        <v>1567</v>
      </c>
      <c r="E1970" s="4" t="s">
        <v>1880</v>
      </c>
      <c r="F1970" s="3" t="s">
        <v>32</v>
      </c>
      <c r="G1970" s="3" t="s">
        <v>2340</v>
      </c>
      <c r="H1970" s="3" t="s">
        <v>2468</v>
      </c>
      <c r="I1970" s="3" t="s">
        <v>2496</v>
      </c>
      <c r="J1970" s="3">
        <v>18.2</v>
      </c>
      <c r="K1970" s="3">
        <v>6000</v>
      </c>
      <c r="L1970" s="3" t="s">
        <v>25</v>
      </c>
      <c r="M1970" s="3">
        <v>1</v>
      </c>
      <c r="N1970" s="28">
        <f t="shared" si="335"/>
        <v>6</v>
      </c>
      <c r="O1970" s="28">
        <f t="shared" si="336"/>
        <v>109.19999999999999</v>
      </c>
      <c r="P1970" s="12">
        <v>0</v>
      </c>
      <c r="Q1970" s="46">
        <f t="shared" si="338"/>
        <v>0</v>
      </c>
      <c r="R1970" s="37"/>
      <c r="S1970" s="3">
        <f t="shared" si="339"/>
        <v>6</v>
      </c>
      <c r="T1970" s="29" t="s">
        <v>2503</v>
      </c>
      <c r="U1970" s="5">
        <f t="shared" si="340"/>
        <v>109.19999999999999</v>
      </c>
      <c r="V1970" s="5">
        <f t="shared" si="341"/>
        <v>0</v>
      </c>
      <c r="W1970" s="5"/>
      <c r="X1970" s="3">
        <v>0.3</v>
      </c>
      <c r="Y1970" s="3">
        <f t="shared" si="344"/>
        <v>5.7</v>
      </c>
      <c r="Z1970" s="3">
        <f t="shared" si="342"/>
        <v>5.46</v>
      </c>
      <c r="AA1970">
        <v>300</v>
      </c>
      <c r="AB1970" s="1">
        <f t="shared" si="337"/>
        <v>0.3</v>
      </c>
    </row>
    <row r="1971" spans="1:28" customFormat="1" x14ac:dyDescent="0.3">
      <c r="A1971" s="3">
        <f t="shared" si="343"/>
        <v>1954</v>
      </c>
      <c r="B1971" s="4" t="s">
        <v>1573</v>
      </c>
      <c r="C1971" s="3">
        <v>5</v>
      </c>
      <c r="D1971" s="3" t="s">
        <v>1567</v>
      </c>
      <c r="E1971" s="4" t="s">
        <v>1881</v>
      </c>
      <c r="F1971" s="3" t="s">
        <v>32</v>
      </c>
      <c r="G1971" s="3" t="s">
        <v>2340</v>
      </c>
      <c r="H1971" s="3" t="s">
        <v>2468</v>
      </c>
      <c r="I1971" s="3" t="s">
        <v>2496</v>
      </c>
      <c r="J1971" s="3">
        <v>18.2</v>
      </c>
      <c r="K1971" s="3">
        <v>6000</v>
      </c>
      <c r="L1971" s="3" t="s">
        <v>25</v>
      </c>
      <c r="M1971" s="3">
        <v>1</v>
      </c>
      <c r="N1971" s="28">
        <f t="shared" si="335"/>
        <v>6</v>
      </c>
      <c r="O1971" s="28">
        <f t="shared" si="336"/>
        <v>109.19999999999999</v>
      </c>
      <c r="P1971" s="12">
        <v>0</v>
      </c>
      <c r="Q1971" s="46">
        <f t="shared" si="338"/>
        <v>0</v>
      </c>
      <c r="R1971" s="37"/>
      <c r="S1971" s="3">
        <f t="shared" si="339"/>
        <v>6</v>
      </c>
      <c r="T1971" s="29" t="s">
        <v>2503</v>
      </c>
      <c r="U1971" s="5">
        <f t="shared" si="340"/>
        <v>109.19999999999999</v>
      </c>
      <c r="V1971" s="5">
        <f t="shared" si="341"/>
        <v>0</v>
      </c>
      <c r="W1971" s="5"/>
      <c r="X1971" s="3">
        <v>0.3</v>
      </c>
      <c r="Y1971" s="3">
        <f t="shared" si="344"/>
        <v>5.7</v>
      </c>
      <c r="Z1971" s="3">
        <f t="shared" si="342"/>
        <v>5.46</v>
      </c>
      <c r="AA1971">
        <v>300</v>
      </c>
      <c r="AB1971" s="1">
        <f t="shared" si="337"/>
        <v>0.3</v>
      </c>
    </row>
    <row r="1972" spans="1:28" customFormat="1" x14ac:dyDescent="0.3">
      <c r="A1972" s="3">
        <f t="shared" si="343"/>
        <v>1955</v>
      </c>
      <c r="B1972" s="4" t="s">
        <v>1573</v>
      </c>
      <c r="C1972" s="3">
        <v>5</v>
      </c>
      <c r="D1972" s="3" t="s">
        <v>1567</v>
      </c>
      <c r="E1972" s="4" t="s">
        <v>1882</v>
      </c>
      <c r="F1972" s="3" t="s">
        <v>32</v>
      </c>
      <c r="G1972" s="3" t="s">
        <v>2340</v>
      </c>
      <c r="H1972" s="3" t="s">
        <v>2468</v>
      </c>
      <c r="I1972" s="3" t="s">
        <v>2496</v>
      </c>
      <c r="J1972" s="3">
        <v>18.2</v>
      </c>
      <c r="K1972" s="3">
        <v>6000</v>
      </c>
      <c r="L1972" s="3" t="s">
        <v>25</v>
      </c>
      <c r="M1972" s="3">
        <v>1</v>
      </c>
      <c r="N1972" s="28">
        <f t="shared" si="335"/>
        <v>6</v>
      </c>
      <c r="O1972" s="28">
        <f t="shared" si="336"/>
        <v>109.19999999999999</v>
      </c>
      <c r="P1972" s="12">
        <v>0</v>
      </c>
      <c r="Q1972" s="46">
        <f t="shared" si="338"/>
        <v>0</v>
      </c>
      <c r="R1972" s="37"/>
      <c r="S1972" s="3">
        <f t="shared" si="339"/>
        <v>6</v>
      </c>
      <c r="T1972" s="29" t="s">
        <v>2503</v>
      </c>
      <c r="U1972" s="5">
        <f t="shared" si="340"/>
        <v>109.19999999999999</v>
      </c>
      <c r="V1972" s="5">
        <f t="shared" si="341"/>
        <v>0</v>
      </c>
      <c r="W1972" s="5"/>
      <c r="X1972" s="3">
        <v>0.3</v>
      </c>
      <c r="Y1972" s="3">
        <f t="shared" si="344"/>
        <v>5.7</v>
      </c>
      <c r="Z1972" s="3">
        <f t="shared" si="342"/>
        <v>5.46</v>
      </c>
      <c r="AA1972">
        <v>300</v>
      </c>
      <c r="AB1972" s="1">
        <f t="shared" si="337"/>
        <v>0.3</v>
      </c>
    </row>
    <row r="1973" spans="1:28" customFormat="1" x14ac:dyDescent="0.3">
      <c r="A1973" s="3">
        <f t="shared" si="343"/>
        <v>1956</v>
      </c>
      <c r="B1973" s="4" t="s">
        <v>1573</v>
      </c>
      <c r="C1973" s="3">
        <v>5</v>
      </c>
      <c r="D1973" s="3" t="s">
        <v>1567</v>
      </c>
      <c r="E1973" s="4" t="s">
        <v>1883</v>
      </c>
      <c r="F1973" s="3" t="s">
        <v>32</v>
      </c>
      <c r="G1973" s="3" t="s">
        <v>2340</v>
      </c>
      <c r="H1973" s="3" t="s">
        <v>2468</v>
      </c>
      <c r="I1973" s="3" t="s">
        <v>2496</v>
      </c>
      <c r="J1973" s="3">
        <v>18.2</v>
      </c>
      <c r="K1973" s="3">
        <v>6000</v>
      </c>
      <c r="L1973" s="3" t="s">
        <v>25</v>
      </c>
      <c r="M1973" s="3">
        <v>1</v>
      </c>
      <c r="N1973" s="28">
        <f t="shared" si="335"/>
        <v>6</v>
      </c>
      <c r="O1973" s="28">
        <f t="shared" si="336"/>
        <v>109.19999999999999</v>
      </c>
      <c r="P1973" s="12">
        <v>0</v>
      </c>
      <c r="Q1973" s="46">
        <f t="shared" si="338"/>
        <v>0</v>
      </c>
      <c r="R1973" s="37"/>
      <c r="S1973" s="3">
        <f t="shared" si="339"/>
        <v>6</v>
      </c>
      <c r="T1973" s="29" t="s">
        <v>2503</v>
      </c>
      <c r="U1973" s="5">
        <f t="shared" si="340"/>
        <v>109.19999999999999</v>
      </c>
      <c r="V1973" s="5">
        <f t="shared" si="341"/>
        <v>0</v>
      </c>
      <c r="W1973" s="5"/>
      <c r="X1973" s="3">
        <v>0.3</v>
      </c>
      <c r="Y1973" s="3">
        <f t="shared" si="344"/>
        <v>5.7</v>
      </c>
      <c r="Z1973" s="3">
        <f t="shared" si="342"/>
        <v>5.46</v>
      </c>
      <c r="AA1973">
        <v>300</v>
      </c>
      <c r="AB1973" s="1">
        <f t="shared" si="337"/>
        <v>0.3</v>
      </c>
    </row>
    <row r="1974" spans="1:28" customFormat="1" x14ac:dyDescent="0.3">
      <c r="A1974" s="3">
        <f t="shared" si="343"/>
        <v>1957</v>
      </c>
      <c r="B1974" s="4" t="s">
        <v>1573</v>
      </c>
      <c r="C1974" s="3">
        <v>5</v>
      </c>
      <c r="D1974" s="3" t="s">
        <v>1567</v>
      </c>
      <c r="E1974" s="4" t="s">
        <v>1884</v>
      </c>
      <c r="F1974" s="3" t="s">
        <v>32</v>
      </c>
      <c r="G1974" s="3" t="s">
        <v>2340</v>
      </c>
      <c r="H1974" s="3" t="s">
        <v>2468</v>
      </c>
      <c r="I1974" s="3" t="s">
        <v>2496</v>
      </c>
      <c r="J1974" s="3">
        <v>18.2</v>
      </c>
      <c r="K1974" s="3">
        <v>6000</v>
      </c>
      <c r="L1974" s="3" t="s">
        <v>25</v>
      </c>
      <c r="M1974" s="3">
        <v>1</v>
      </c>
      <c r="N1974" s="28">
        <f t="shared" si="335"/>
        <v>6</v>
      </c>
      <c r="O1974" s="28">
        <f t="shared" si="336"/>
        <v>109.19999999999999</v>
      </c>
      <c r="P1974" s="12">
        <v>0</v>
      </c>
      <c r="Q1974" s="46">
        <f t="shared" si="338"/>
        <v>0</v>
      </c>
      <c r="R1974" s="37"/>
      <c r="S1974" s="3">
        <f t="shared" si="339"/>
        <v>6</v>
      </c>
      <c r="T1974" s="29" t="s">
        <v>2503</v>
      </c>
      <c r="U1974" s="5">
        <f t="shared" si="340"/>
        <v>109.19999999999999</v>
      </c>
      <c r="V1974" s="5">
        <f t="shared" si="341"/>
        <v>0</v>
      </c>
      <c r="W1974" s="5"/>
      <c r="X1974" s="3">
        <v>0.3</v>
      </c>
      <c r="Y1974" s="3">
        <f t="shared" si="344"/>
        <v>5.7</v>
      </c>
      <c r="Z1974" s="3">
        <f t="shared" si="342"/>
        <v>5.46</v>
      </c>
      <c r="AA1974">
        <v>300</v>
      </c>
      <c r="AB1974" s="1">
        <f t="shared" si="337"/>
        <v>0.3</v>
      </c>
    </row>
    <row r="1975" spans="1:28" customFormat="1" x14ac:dyDescent="0.3">
      <c r="A1975" s="3">
        <f t="shared" si="343"/>
        <v>1958</v>
      </c>
      <c r="B1975" s="4" t="s">
        <v>1573</v>
      </c>
      <c r="C1975" s="3">
        <v>5</v>
      </c>
      <c r="D1975" s="3" t="s">
        <v>1567</v>
      </c>
      <c r="E1975" s="4" t="s">
        <v>1885</v>
      </c>
      <c r="F1975" s="3" t="s">
        <v>32</v>
      </c>
      <c r="G1975" s="3" t="s">
        <v>2340</v>
      </c>
      <c r="H1975" s="3" t="s">
        <v>2468</v>
      </c>
      <c r="I1975" s="3" t="s">
        <v>2496</v>
      </c>
      <c r="J1975" s="3">
        <v>18.2</v>
      </c>
      <c r="K1975" s="3">
        <v>6000</v>
      </c>
      <c r="L1975" s="3" t="s">
        <v>25</v>
      </c>
      <c r="M1975" s="3">
        <v>1</v>
      </c>
      <c r="N1975" s="28">
        <f t="shared" si="335"/>
        <v>6</v>
      </c>
      <c r="O1975" s="28">
        <f t="shared" si="336"/>
        <v>109.19999999999999</v>
      </c>
      <c r="P1975" s="12">
        <v>0</v>
      </c>
      <c r="Q1975" s="46">
        <f t="shared" si="338"/>
        <v>0</v>
      </c>
      <c r="R1975" s="37"/>
      <c r="S1975" s="3">
        <f t="shared" si="339"/>
        <v>6</v>
      </c>
      <c r="T1975" s="29" t="s">
        <v>2503</v>
      </c>
      <c r="U1975" s="5">
        <f t="shared" si="340"/>
        <v>109.19999999999999</v>
      </c>
      <c r="V1975" s="5">
        <f t="shared" si="341"/>
        <v>0</v>
      </c>
      <c r="W1975" s="5"/>
      <c r="X1975" s="3">
        <v>0.3</v>
      </c>
      <c r="Y1975" s="3">
        <f t="shared" si="344"/>
        <v>5.7</v>
      </c>
      <c r="Z1975" s="3">
        <f t="shared" si="342"/>
        <v>5.46</v>
      </c>
      <c r="AA1975">
        <v>300</v>
      </c>
      <c r="AB1975" s="1">
        <f t="shared" si="337"/>
        <v>0.3</v>
      </c>
    </row>
    <row r="1976" spans="1:28" customFormat="1" x14ac:dyDescent="0.3">
      <c r="A1976" s="3">
        <f t="shared" si="343"/>
        <v>1959</v>
      </c>
      <c r="B1976" s="4" t="s">
        <v>1573</v>
      </c>
      <c r="C1976" s="3">
        <v>5</v>
      </c>
      <c r="D1976" s="3" t="s">
        <v>1567</v>
      </c>
      <c r="E1976" s="4" t="s">
        <v>1886</v>
      </c>
      <c r="F1976" s="3" t="s">
        <v>32</v>
      </c>
      <c r="G1976" s="3" t="s">
        <v>2340</v>
      </c>
      <c r="H1976" s="3" t="s">
        <v>2468</v>
      </c>
      <c r="I1976" s="3" t="s">
        <v>2496</v>
      </c>
      <c r="J1976" s="3">
        <v>18.2</v>
      </c>
      <c r="K1976" s="3">
        <v>6000</v>
      </c>
      <c r="L1976" s="3" t="s">
        <v>25</v>
      </c>
      <c r="M1976" s="3">
        <v>1</v>
      </c>
      <c r="N1976" s="28">
        <f t="shared" si="335"/>
        <v>6</v>
      </c>
      <c r="O1976" s="28">
        <f t="shared" si="336"/>
        <v>109.19999999999999</v>
      </c>
      <c r="P1976" s="12">
        <v>0</v>
      </c>
      <c r="Q1976" s="46">
        <f t="shared" si="338"/>
        <v>0</v>
      </c>
      <c r="R1976" s="37"/>
      <c r="S1976" s="3">
        <f t="shared" si="339"/>
        <v>6</v>
      </c>
      <c r="T1976" s="29" t="s">
        <v>2503</v>
      </c>
      <c r="U1976" s="5">
        <f t="shared" si="340"/>
        <v>109.19999999999999</v>
      </c>
      <c r="V1976" s="5">
        <f t="shared" si="341"/>
        <v>0</v>
      </c>
      <c r="W1976" s="5"/>
      <c r="X1976" s="3">
        <v>0.3</v>
      </c>
      <c r="Y1976" s="3">
        <f t="shared" si="344"/>
        <v>5.7</v>
      </c>
      <c r="Z1976" s="3">
        <f t="shared" si="342"/>
        <v>5.46</v>
      </c>
      <c r="AA1976">
        <v>300</v>
      </c>
      <c r="AB1976" s="1">
        <f t="shared" si="337"/>
        <v>0.3</v>
      </c>
    </row>
    <row r="1977" spans="1:28" customFormat="1" x14ac:dyDescent="0.3">
      <c r="A1977" s="3">
        <f t="shared" si="343"/>
        <v>1960</v>
      </c>
      <c r="B1977" s="4" t="s">
        <v>1573</v>
      </c>
      <c r="C1977" s="3">
        <v>5</v>
      </c>
      <c r="D1977" s="3" t="s">
        <v>1567</v>
      </c>
      <c r="E1977" s="4" t="s">
        <v>1887</v>
      </c>
      <c r="F1977" s="3" t="s">
        <v>32</v>
      </c>
      <c r="G1977" s="3" t="s">
        <v>2340</v>
      </c>
      <c r="H1977" s="3" t="s">
        <v>2468</v>
      </c>
      <c r="I1977" s="3" t="s">
        <v>2496</v>
      </c>
      <c r="J1977" s="3">
        <v>18.2</v>
      </c>
      <c r="K1977" s="3">
        <v>6000</v>
      </c>
      <c r="L1977" s="3" t="s">
        <v>25</v>
      </c>
      <c r="M1977" s="3">
        <v>1</v>
      </c>
      <c r="N1977" s="28">
        <f t="shared" ref="N1977:N2040" si="345">(K1977/1000)*M1977</f>
        <v>6</v>
      </c>
      <c r="O1977" s="28">
        <f t="shared" ref="O1977:O2040" si="346">N1977*J1977</f>
        <v>109.19999999999999</v>
      </c>
      <c r="P1977" s="12">
        <v>0</v>
      </c>
      <c r="Q1977" s="46">
        <f t="shared" si="338"/>
        <v>0</v>
      </c>
      <c r="R1977" s="37"/>
      <c r="S1977" s="3">
        <f t="shared" si="339"/>
        <v>6</v>
      </c>
      <c r="T1977" s="29" t="s">
        <v>2503</v>
      </c>
      <c r="U1977" s="5">
        <f t="shared" si="340"/>
        <v>109.19999999999999</v>
      </c>
      <c r="V1977" s="5">
        <f t="shared" si="341"/>
        <v>0</v>
      </c>
      <c r="W1977" s="5"/>
      <c r="X1977" s="3">
        <v>0.3</v>
      </c>
      <c r="Y1977" s="3">
        <f t="shared" si="344"/>
        <v>5.7</v>
      </c>
      <c r="Z1977" s="3">
        <f t="shared" si="342"/>
        <v>5.46</v>
      </c>
      <c r="AA1977">
        <v>300</v>
      </c>
      <c r="AB1977" s="1">
        <f t="shared" ref="AB1977:AB2040" si="347">AA1977/1000</f>
        <v>0.3</v>
      </c>
    </row>
    <row r="1978" spans="1:28" customFormat="1" x14ac:dyDescent="0.3">
      <c r="A1978" s="3">
        <f t="shared" si="343"/>
        <v>1961</v>
      </c>
      <c r="B1978" s="4" t="s">
        <v>1573</v>
      </c>
      <c r="C1978" s="3">
        <v>5</v>
      </c>
      <c r="D1978" s="3" t="s">
        <v>1567</v>
      </c>
      <c r="E1978" s="4" t="s">
        <v>1888</v>
      </c>
      <c r="F1978" s="3" t="s">
        <v>32</v>
      </c>
      <c r="G1978" s="3" t="s">
        <v>2340</v>
      </c>
      <c r="H1978" s="3" t="s">
        <v>2468</v>
      </c>
      <c r="I1978" s="3" t="s">
        <v>2496</v>
      </c>
      <c r="J1978" s="3">
        <v>18.2</v>
      </c>
      <c r="K1978" s="3">
        <v>6000</v>
      </c>
      <c r="L1978" s="3" t="s">
        <v>25</v>
      </c>
      <c r="M1978" s="3">
        <v>1</v>
      </c>
      <c r="N1978" s="28">
        <f t="shared" si="345"/>
        <v>6</v>
      </c>
      <c r="O1978" s="28">
        <f t="shared" si="346"/>
        <v>109.19999999999999</v>
      </c>
      <c r="P1978" s="12">
        <v>0</v>
      </c>
      <c r="Q1978" s="46">
        <f t="shared" si="338"/>
        <v>0</v>
      </c>
      <c r="R1978" s="37"/>
      <c r="S1978" s="3">
        <f t="shared" si="339"/>
        <v>6</v>
      </c>
      <c r="T1978" s="29" t="s">
        <v>2503</v>
      </c>
      <c r="U1978" s="5">
        <f t="shared" si="340"/>
        <v>109.19999999999999</v>
      </c>
      <c r="V1978" s="5">
        <f t="shared" si="341"/>
        <v>0</v>
      </c>
      <c r="W1978" s="5"/>
      <c r="X1978" s="3">
        <v>0.3</v>
      </c>
      <c r="Y1978" s="3">
        <f t="shared" si="344"/>
        <v>5.7</v>
      </c>
      <c r="Z1978" s="3">
        <f t="shared" si="342"/>
        <v>5.46</v>
      </c>
      <c r="AA1978">
        <v>300</v>
      </c>
      <c r="AB1978" s="1">
        <f t="shared" si="347"/>
        <v>0.3</v>
      </c>
    </row>
    <row r="1979" spans="1:28" customFormat="1" x14ac:dyDescent="0.3">
      <c r="A1979" s="3">
        <f t="shared" si="343"/>
        <v>1962</v>
      </c>
      <c r="B1979" s="4" t="s">
        <v>1573</v>
      </c>
      <c r="C1979" s="3">
        <v>5</v>
      </c>
      <c r="D1979" s="3" t="s">
        <v>1567</v>
      </c>
      <c r="E1979" s="4" t="s">
        <v>1889</v>
      </c>
      <c r="F1979" s="3" t="s">
        <v>32</v>
      </c>
      <c r="G1979" s="3" t="s">
        <v>2340</v>
      </c>
      <c r="H1979" s="3" t="s">
        <v>2468</v>
      </c>
      <c r="I1979" s="3" t="s">
        <v>2496</v>
      </c>
      <c r="J1979" s="3">
        <v>18.2</v>
      </c>
      <c r="K1979" s="3">
        <v>6000</v>
      </c>
      <c r="L1979" s="3" t="s">
        <v>25</v>
      </c>
      <c r="M1979" s="3">
        <v>1</v>
      </c>
      <c r="N1979" s="28">
        <f t="shared" si="345"/>
        <v>6</v>
      </c>
      <c r="O1979" s="28">
        <f t="shared" si="346"/>
        <v>109.19999999999999</v>
      </c>
      <c r="P1979" s="12">
        <v>0</v>
      </c>
      <c r="Q1979" s="46">
        <f t="shared" si="338"/>
        <v>0</v>
      </c>
      <c r="R1979" s="37"/>
      <c r="S1979" s="3">
        <f t="shared" si="339"/>
        <v>6</v>
      </c>
      <c r="T1979" s="29" t="s">
        <v>2503</v>
      </c>
      <c r="U1979" s="5">
        <f t="shared" si="340"/>
        <v>109.19999999999999</v>
      </c>
      <c r="V1979" s="5">
        <f t="shared" si="341"/>
        <v>0</v>
      </c>
      <c r="W1979" s="5"/>
      <c r="X1979" s="3">
        <v>1.8</v>
      </c>
      <c r="Y1979" s="3">
        <f t="shared" si="344"/>
        <v>4.2</v>
      </c>
      <c r="Z1979" s="3">
        <f t="shared" si="342"/>
        <v>32.76</v>
      </c>
      <c r="AA1979">
        <v>1800</v>
      </c>
      <c r="AB1979" s="1">
        <f t="shared" si="347"/>
        <v>1.8</v>
      </c>
    </row>
    <row r="1980" spans="1:28" customFormat="1" x14ac:dyDescent="0.3">
      <c r="A1980" s="3">
        <f t="shared" si="343"/>
        <v>1963</v>
      </c>
      <c r="B1980" s="4" t="s">
        <v>1573</v>
      </c>
      <c r="C1980" s="3">
        <v>5</v>
      </c>
      <c r="D1980" s="3" t="s">
        <v>1567</v>
      </c>
      <c r="E1980" s="4" t="s">
        <v>1890</v>
      </c>
      <c r="F1980" s="3" t="s">
        <v>32</v>
      </c>
      <c r="G1980" s="3" t="s">
        <v>2340</v>
      </c>
      <c r="H1980" s="3" t="s">
        <v>2468</v>
      </c>
      <c r="I1980" s="3" t="s">
        <v>2496</v>
      </c>
      <c r="J1980" s="3">
        <v>18.2</v>
      </c>
      <c r="K1980" s="3">
        <v>6000</v>
      </c>
      <c r="L1980" s="3" t="s">
        <v>25</v>
      </c>
      <c r="M1980" s="3">
        <v>1</v>
      </c>
      <c r="N1980" s="28">
        <f t="shared" si="345"/>
        <v>6</v>
      </c>
      <c r="O1980" s="28">
        <f t="shared" si="346"/>
        <v>109.19999999999999</v>
      </c>
      <c r="P1980" s="12">
        <v>0</v>
      </c>
      <c r="Q1980" s="46">
        <f t="shared" si="338"/>
        <v>0</v>
      </c>
      <c r="R1980" s="37"/>
      <c r="S1980" s="3">
        <f t="shared" si="339"/>
        <v>6</v>
      </c>
      <c r="T1980" s="29" t="s">
        <v>2503</v>
      </c>
      <c r="U1980" s="5">
        <f t="shared" si="340"/>
        <v>109.19999999999999</v>
      </c>
      <c r="V1980" s="5">
        <f t="shared" si="341"/>
        <v>0</v>
      </c>
      <c r="W1980" s="5"/>
      <c r="X1980" s="3">
        <v>2.4</v>
      </c>
      <c r="Y1980" s="3">
        <f t="shared" si="344"/>
        <v>3.6</v>
      </c>
      <c r="Z1980" s="3">
        <f t="shared" si="342"/>
        <v>43.68</v>
      </c>
      <c r="AA1980">
        <v>2400</v>
      </c>
      <c r="AB1980" s="1">
        <f t="shared" si="347"/>
        <v>2.4</v>
      </c>
    </row>
    <row r="1981" spans="1:28" customFormat="1" x14ac:dyDescent="0.3">
      <c r="A1981" s="3">
        <f t="shared" si="343"/>
        <v>1964</v>
      </c>
      <c r="B1981" s="4" t="s">
        <v>1573</v>
      </c>
      <c r="C1981" s="3">
        <v>5</v>
      </c>
      <c r="D1981" s="3" t="s">
        <v>1567</v>
      </c>
      <c r="E1981" s="4" t="s">
        <v>1891</v>
      </c>
      <c r="F1981" s="3" t="s">
        <v>32</v>
      </c>
      <c r="G1981" s="3" t="s">
        <v>2340</v>
      </c>
      <c r="H1981" s="3" t="s">
        <v>2468</v>
      </c>
      <c r="I1981" s="3" t="s">
        <v>2496</v>
      </c>
      <c r="J1981" s="3">
        <v>18.2</v>
      </c>
      <c r="K1981" s="3">
        <v>6000</v>
      </c>
      <c r="L1981" s="3" t="s">
        <v>25</v>
      </c>
      <c r="M1981" s="3">
        <v>1</v>
      </c>
      <c r="N1981" s="28">
        <f t="shared" si="345"/>
        <v>6</v>
      </c>
      <c r="O1981" s="28">
        <f t="shared" si="346"/>
        <v>109.19999999999999</v>
      </c>
      <c r="P1981" s="12">
        <v>0</v>
      </c>
      <c r="Q1981" s="46">
        <f t="shared" si="338"/>
        <v>0</v>
      </c>
      <c r="R1981" s="37"/>
      <c r="S1981" s="3">
        <f t="shared" si="339"/>
        <v>6</v>
      </c>
      <c r="T1981" s="29" t="s">
        <v>2503</v>
      </c>
      <c r="U1981" s="5">
        <f t="shared" si="340"/>
        <v>109.19999999999999</v>
      </c>
      <c r="V1981" s="5">
        <f t="shared" si="341"/>
        <v>0</v>
      </c>
      <c r="W1981" s="5"/>
      <c r="X1981" s="3">
        <v>1.2</v>
      </c>
      <c r="Y1981" s="3">
        <f t="shared" si="344"/>
        <v>4.8</v>
      </c>
      <c r="Z1981" s="3">
        <f t="shared" si="342"/>
        <v>21.84</v>
      </c>
      <c r="AA1981">
        <v>1200</v>
      </c>
      <c r="AB1981" s="1">
        <f t="shared" si="347"/>
        <v>1.2</v>
      </c>
    </row>
    <row r="1982" spans="1:28" customFormat="1" x14ac:dyDescent="0.3">
      <c r="A1982" s="3">
        <f t="shared" si="343"/>
        <v>1965</v>
      </c>
      <c r="B1982" s="4" t="s">
        <v>1573</v>
      </c>
      <c r="C1982" s="3">
        <v>5</v>
      </c>
      <c r="D1982" s="3" t="s">
        <v>1567</v>
      </c>
      <c r="E1982" s="4" t="s">
        <v>1892</v>
      </c>
      <c r="F1982" s="3" t="s">
        <v>32</v>
      </c>
      <c r="G1982" s="3" t="s">
        <v>2340</v>
      </c>
      <c r="H1982" s="3" t="s">
        <v>2468</v>
      </c>
      <c r="I1982" s="3" t="s">
        <v>2496</v>
      </c>
      <c r="J1982" s="3">
        <v>18.2</v>
      </c>
      <c r="K1982" s="3">
        <v>6000</v>
      </c>
      <c r="L1982" s="3" t="s">
        <v>25</v>
      </c>
      <c r="M1982" s="3">
        <v>1</v>
      </c>
      <c r="N1982" s="28">
        <f t="shared" si="345"/>
        <v>6</v>
      </c>
      <c r="O1982" s="28">
        <f t="shared" si="346"/>
        <v>109.19999999999999</v>
      </c>
      <c r="P1982" s="12">
        <v>0</v>
      </c>
      <c r="Q1982" s="46">
        <f t="shared" si="338"/>
        <v>0</v>
      </c>
      <c r="R1982" s="37"/>
      <c r="S1982" s="3">
        <f t="shared" si="339"/>
        <v>6</v>
      </c>
      <c r="T1982" s="29" t="s">
        <v>2503</v>
      </c>
      <c r="U1982" s="5">
        <f t="shared" si="340"/>
        <v>109.19999999999999</v>
      </c>
      <c r="V1982" s="5">
        <f t="shared" si="341"/>
        <v>0</v>
      </c>
      <c r="W1982" s="5"/>
      <c r="X1982" s="3">
        <v>1.2</v>
      </c>
      <c r="Y1982" s="3">
        <f t="shared" si="344"/>
        <v>4.8</v>
      </c>
      <c r="Z1982" s="3">
        <f t="shared" si="342"/>
        <v>21.84</v>
      </c>
      <c r="AA1982">
        <v>1200</v>
      </c>
      <c r="AB1982" s="1">
        <f t="shared" si="347"/>
        <v>1.2</v>
      </c>
    </row>
    <row r="1983" spans="1:28" customFormat="1" x14ac:dyDescent="0.3">
      <c r="A1983" s="3">
        <f t="shared" si="343"/>
        <v>1966</v>
      </c>
      <c r="B1983" s="4" t="s">
        <v>1573</v>
      </c>
      <c r="C1983" s="3">
        <v>5</v>
      </c>
      <c r="D1983" s="3" t="s">
        <v>1567</v>
      </c>
      <c r="E1983" s="4" t="s">
        <v>1893</v>
      </c>
      <c r="F1983" s="3" t="s">
        <v>32</v>
      </c>
      <c r="G1983" s="3" t="s">
        <v>2340</v>
      </c>
      <c r="H1983" s="3" t="s">
        <v>2468</v>
      </c>
      <c r="I1983" s="3" t="s">
        <v>2496</v>
      </c>
      <c r="J1983" s="3">
        <v>18.2</v>
      </c>
      <c r="K1983" s="3">
        <v>6000</v>
      </c>
      <c r="L1983" s="3" t="s">
        <v>25</v>
      </c>
      <c r="M1983" s="3">
        <v>1</v>
      </c>
      <c r="N1983" s="28">
        <f t="shared" si="345"/>
        <v>6</v>
      </c>
      <c r="O1983" s="28">
        <f t="shared" si="346"/>
        <v>109.19999999999999</v>
      </c>
      <c r="P1983" s="12">
        <v>0</v>
      </c>
      <c r="Q1983" s="46">
        <f t="shared" si="338"/>
        <v>0</v>
      </c>
      <c r="R1983" s="37"/>
      <c r="S1983" s="3">
        <f t="shared" si="339"/>
        <v>6</v>
      </c>
      <c r="T1983" s="29" t="s">
        <v>2503</v>
      </c>
      <c r="U1983" s="5">
        <f t="shared" si="340"/>
        <v>109.19999999999999</v>
      </c>
      <c r="V1983" s="5">
        <f t="shared" si="341"/>
        <v>0</v>
      </c>
      <c r="W1983" s="5"/>
      <c r="X1983" s="3">
        <v>0.45780000000000021</v>
      </c>
      <c r="Y1983" s="3">
        <f t="shared" si="344"/>
        <v>5.5421999999999993</v>
      </c>
      <c r="Z1983" s="3">
        <f t="shared" si="342"/>
        <v>8.331960000000004</v>
      </c>
      <c r="AA1983">
        <v>457.80000000000018</v>
      </c>
      <c r="AB1983" s="1">
        <f t="shared" si="347"/>
        <v>0.45780000000000021</v>
      </c>
    </row>
    <row r="1984" spans="1:28" customFormat="1" x14ac:dyDescent="0.3">
      <c r="A1984" s="3">
        <f t="shared" si="343"/>
        <v>1967</v>
      </c>
      <c r="B1984" s="4" t="s">
        <v>1573</v>
      </c>
      <c r="C1984" s="3">
        <v>5</v>
      </c>
      <c r="D1984" s="3" t="s">
        <v>1567</v>
      </c>
      <c r="E1984" s="4" t="s">
        <v>1894</v>
      </c>
      <c r="F1984" s="3" t="s">
        <v>32</v>
      </c>
      <c r="G1984" s="3" t="s">
        <v>2340</v>
      </c>
      <c r="H1984" s="3" t="s">
        <v>2468</v>
      </c>
      <c r="I1984" s="3" t="s">
        <v>2496</v>
      </c>
      <c r="J1984" s="3">
        <v>18.2</v>
      </c>
      <c r="K1984" s="3">
        <v>6000</v>
      </c>
      <c r="L1984" s="3" t="s">
        <v>25</v>
      </c>
      <c r="M1984" s="3">
        <v>1</v>
      </c>
      <c r="N1984" s="28">
        <f t="shared" si="345"/>
        <v>6</v>
      </c>
      <c r="O1984" s="28">
        <f t="shared" si="346"/>
        <v>109.19999999999999</v>
      </c>
      <c r="P1984" s="12">
        <v>0</v>
      </c>
      <c r="Q1984" s="46">
        <f t="shared" si="338"/>
        <v>0</v>
      </c>
      <c r="R1984" s="37"/>
      <c r="S1984" s="3">
        <f t="shared" si="339"/>
        <v>6</v>
      </c>
      <c r="T1984" s="29" t="s">
        <v>2503</v>
      </c>
      <c r="U1984" s="5">
        <f t="shared" si="340"/>
        <v>109.19999999999999</v>
      </c>
      <c r="V1984" s="5">
        <f t="shared" si="341"/>
        <v>0</v>
      </c>
      <c r="W1984" s="5"/>
      <c r="X1984" s="3">
        <v>0.45780000000000021</v>
      </c>
      <c r="Y1984" s="3">
        <f t="shared" si="344"/>
        <v>5.5421999999999993</v>
      </c>
      <c r="Z1984" s="3">
        <f t="shared" si="342"/>
        <v>8.331960000000004</v>
      </c>
      <c r="AA1984">
        <v>457.80000000000018</v>
      </c>
      <c r="AB1984" s="1">
        <f t="shared" si="347"/>
        <v>0.45780000000000021</v>
      </c>
    </row>
    <row r="1985" spans="1:28" customFormat="1" x14ac:dyDescent="0.3">
      <c r="A1985" s="3">
        <f t="shared" si="343"/>
        <v>1968</v>
      </c>
      <c r="B1985" s="4" t="s">
        <v>1573</v>
      </c>
      <c r="C1985" s="3">
        <v>5</v>
      </c>
      <c r="D1985" s="3" t="s">
        <v>1567</v>
      </c>
      <c r="E1985" s="4" t="s">
        <v>1895</v>
      </c>
      <c r="F1985" s="3" t="s">
        <v>32</v>
      </c>
      <c r="G1985" s="3" t="s">
        <v>2340</v>
      </c>
      <c r="H1985" s="3" t="s">
        <v>2468</v>
      </c>
      <c r="I1985" s="3" t="s">
        <v>2496</v>
      </c>
      <c r="J1985" s="3">
        <v>18.2</v>
      </c>
      <c r="K1985" s="3">
        <v>6000</v>
      </c>
      <c r="L1985" s="3" t="s">
        <v>25</v>
      </c>
      <c r="M1985" s="3">
        <v>1</v>
      </c>
      <c r="N1985" s="28">
        <f t="shared" si="345"/>
        <v>6</v>
      </c>
      <c r="O1985" s="28">
        <f t="shared" si="346"/>
        <v>109.19999999999999</v>
      </c>
      <c r="P1985" s="12">
        <v>0</v>
      </c>
      <c r="Q1985" s="46">
        <f t="shared" si="338"/>
        <v>0</v>
      </c>
      <c r="R1985" s="37"/>
      <c r="S1985" s="3">
        <f t="shared" si="339"/>
        <v>6</v>
      </c>
      <c r="T1985" s="29" t="s">
        <v>2503</v>
      </c>
      <c r="U1985" s="5">
        <f t="shared" si="340"/>
        <v>109.19999999999999</v>
      </c>
      <c r="V1985" s="5">
        <f t="shared" si="341"/>
        <v>0</v>
      </c>
      <c r="W1985" s="5"/>
      <c r="X1985" s="3">
        <v>0.68670000000000031</v>
      </c>
      <c r="Y1985" s="3">
        <f t="shared" si="344"/>
        <v>5.3132999999999999</v>
      </c>
      <c r="Z1985" s="3">
        <f t="shared" si="342"/>
        <v>12.497940000000005</v>
      </c>
      <c r="AA1985">
        <v>686.70000000000027</v>
      </c>
      <c r="AB1985" s="1">
        <f t="shared" si="347"/>
        <v>0.68670000000000031</v>
      </c>
    </row>
    <row r="1986" spans="1:28" customFormat="1" x14ac:dyDescent="0.3">
      <c r="A1986" s="3">
        <f t="shared" si="343"/>
        <v>1969</v>
      </c>
      <c r="B1986" s="4" t="s">
        <v>1573</v>
      </c>
      <c r="C1986" s="3">
        <v>5</v>
      </c>
      <c r="D1986" s="3" t="s">
        <v>1567</v>
      </c>
      <c r="E1986" s="4" t="s">
        <v>1896</v>
      </c>
      <c r="F1986" s="3" t="s">
        <v>32</v>
      </c>
      <c r="G1986" s="3" t="s">
        <v>2340</v>
      </c>
      <c r="H1986" s="3" t="s">
        <v>2468</v>
      </c>
      <c r="I1986" s="3" t="s">
        <v>2496</v>
      </c>
      <c r="J1986" s="3">
        <v>18.2</v>
      </c>
      <c r="K1986" s="3">
        <v>6000</v>
      </c>
      <c r="L1986" s="3" t="s">
        <v>25</v>
      </c>
      <c r="M1986" s="3">
        <v>1</v>
      </c>
      <c r="N1986" s="28">
        <f t="shared" si="345"/>
        <v>6</v>
      </c>
      <c r="O1986" s="28">
        <f t="shared" si="346"/>
        <v>109.19999999999999</v>
      </c>
      <c r="P1986" s="12">
        <v>0</v>
      </c>
      <c r="Q1986" s="46">
        <f t="shared" si="338"/>
        <v>0</v>
      </c>
      <c r="R1986" s="37"/>
      <c r="S1986" s="3">
        <f t="shared" si="339"/>
        <v>6</v>
      </c>
      <c r="T1986" s="29" t="s">
        <v>2503</v>
      </c>
      <c r="U1986" s="5">
        <f t="shared" si="340"/>
        <v>109.19999999999999</v>
      </c>
      <c r="V1986" s="5">
        <f t="shared" si="341"/>
        <v>0</v>
      </c>
      <c r="W1986" s="5"/>
      <c r="X1986" s="3">
        <v>2.0249999999999999</v>
      </c>
      <c r="Y1986" s="3">
        <f t="shared" si="344"/>
        <v>3.9750000000000001</v>
      </c>
      <c r="Z1986" s="3">
        <f t="shared" si="342"/>
        <v>36.854999999999997</v>
      </c>
      <c r="AA1986">
        <v>2025</v>
      </c>
      <c r="AB1986" s="1">
        <f t="shared" si="347"/>
        <v>2.0249999999999999</v>
      </c>
    </row>
    <row r="1987" spans="1:28" customFormat="1" x14ac:dyDescent="0.3">
      <c r="A1987" s="3">
        <f t="shared" si="343"/>
        <v>1970</v>
      </c>
      <c r="B1987" s="4" t="s">
        <v>1573</v>
      </c>
      <c r="C1987" s="3">
        <v>5</v>
      </c>
      <c r="D1987" s="3" t="s">
        <v>1567</v>
      </c>
      <c r="E1987" s="4" t="s">
        <v>1897</v>
      </c>
      <c r="F1987" s="3" t="s">
        <v>32</v>
      </c>
      <c r="G1987" s="3" t="s">
        <v>2340</v>
      </c>
      <c r="H1987" s="3" t="s">
        <v>2468</v>
      </c>
      <c r="I1987" s="3" t="s">
        <v>2496</v>
      </c>
      <c r="J1987" s="3">
        <v>18.2</v>
      </c>
      <c r="K1987" s="3">
        <v>6000</v>
      </c>
      <c r="L1987" s="3" t="s">
        <v>25</v>
      </c>
      <c r="M1987" s="3">
        <v>1</v>
      </c>
      <c r="N1987" s="28">
        <f t="shared" si="345"/>
        <v>6</v>
      </c>
      <c r="O1987" s="28">
        <f t="shared" si="346"/>
        <v>109.19999999999999</v>
      </c>
      <c r="P1987" s="12">
        <v>0</v>
      </c>
      <c r="Q1987" s="46">
        <f t="shared" ref="Q1987:Q2050" si="348">N1987*P1987</f>
        <v>0</v>
      </c>
      <c r="R1987" s="37"/>
      <c r="S1987" s="3">
        <f t="shared" ref="S1987:S2050" si="349">N1987-Q1987</f>
        <v>6</v>
      </c>
      <c r="T1987" s="29" t="s">
        <v>2503</v>
      </c>
      <c r="U1987" s="5">
        <f t="shared" si="340"/>
        <v>109.19999999999999</v>
      </c>
      <c r="V1987" s="5">
        <f t="shared" si="341"/>
        <v>0</v>
      </c>
      <c r="W1987" s="5"/>
      <c r="X1987" s="3">
        <v>0.68670000000000031</v>
      </c>
      <c r="Y1987" s="3">
        <f t="shared" si="344"/>
        <v>5.3132999999999999</v>
      </c>
      <c r="Z1987" s="3">
        <f t="shared" si="342"/>
        <v>12.497940000000005</v>
      </c>
      <c r="AA1987">
        <v>686.70000000000027</v>
      </c>
      <c r="AB1987" s="1">
        <f t="shared" si="347"/>
        <v>0.68670000000000031</v>
      </c>
    </row>
    <row r="1988" spans="1:28" customFormat="1" x14ac:dyDescent="0.3">
      <c r="A1988" s="3">
        <f t="shared" si="343"/>
        <v>1971</v>
      </c>
      <c r="B1988" s="4" t="s">
        <v>1573</v>
      </c>
      <c r="C1988" s="3">
        <v>5</v>
      </c>
      <c r="D1988" s="3" t="s">
        <v>1567</v>
      </c>
      <c r="E1988" s="4" t="s">
        <v>1898</v>
      </c>
      <c r="F1988" s="3" t="s">
        <v>32</v>
      </c>
      <c r="G1988" s="3" t="s">
        <v>2340</v>
      </c>
      <c r="H1988" s="3" t="s">
        <v>2468</v>
      </c>
      <c r="I1988" s="3" t="s">
        <v>2496</v>
      </c>
      <c r="J1988" s="3">
        <v>18.2</v>
      </c>
      <c r="K1988" s="3">
        <v>6000</v>
      </c>
      <c r="L1988" s="3" t="s">
        <v>25</v>
      </c>
      <c r="M1988" s="3">
        <v>1</v>
      </c>
      <c r="N1988" s="28">
        <f t="shared" si="345"/>
        <v>6</v>
      </c>
      <c r="O1988" s="28">
        <f t="shared" si="346"/>
        <v>109.19999999999999</v>
      </c>
      <c r="P1988" s="12">
        <v>0</v>
      </c>
      <c r="Q1988" s="46">
        <f t="shared" si="348"/>
        <v>0</v>
      </c>
      <c r="R1988" s="37"/>
      <c r="S1988" s="3">
        <f t="shared" si="349"/>
        <v>6</v>
      </c>
      <c r="T1988" s="29" t="s">
        <v>2503</v>
      </c>
      <c r="U1988" s="5">
        <f t="shared" si="340"/>
        <v>109.19999999999999</v>
      </c>
      <c r="V1988" s="5">
        <f t="shared" si="341"/>
        <v>0</v>
      </c>
      <c r="W1988" s="5"/>
      <c r="X1988" s="3">
        <v>2.0249999999999999</v>
      </c>
      <c r="Y1988" s="3">
        <f t="shared" si="344"/>
        <v>3.9750000000000001</v>
      </c>
      <c r="Z1988" s="3">
        <f t="shared" si="342"/>
        <v>36.854999999999997</v>
      </c>
      <c r="AA1988">
        <v>2025</v>
      </c>
      <c r="AB1988" s="1">
        <f t="shared" si="347"/>
        <v>2.0249999999999999</v>
      </c>
    </row>
    <row r="1989" spans="1:28" customFormat="1" x14ac:dyDescent="0.3">
      <c r="A1989" s="3">
        <f t="shared" si="343"/>
        <v>1972</v>
      </c>
      <c r="B1989" s="4" t="s">
        <v>1573</v>
      </c>
      <c r="C1989" s="3">
        <v>5</v>
      </c>
      <c r="D1989" s="3" t="s">
        <v>1567</v>
      </c>
      <c r="E1989" s="4" t="s">
        <v>1899</v>
      </c>
      <c r="F1989" s="3" t="s">
        <v>32</v>
      </c>
      <c r="G1989" s="3" t="s">
        <v>2340</v>
      </c>
      <c r="H1989" s="3" t="s">
        <v>2468</v>
      </c>
      <c r="I1989" s="3" t="s">
        <v>2496</v>
      </c>
      <c r="J1989" s="3">
        <v>18.2</v>
      </c>
      <c r="K1989" s="3">
        <v>6000</v>
      </c>
      <c r="L1989" s="3" t="s">
        <v>25</v>
      </c>
      <c r="M1989" s="3">
        <v>1</v>
      </c>
      <c r="N1989" s="28">
        <f t="shared" si="345"/>
        <v>6</v>
      </c>
      <c r="O1989" s="28">
        <f t="shared" si="346"/>
        <v>109.19999999999999</v>
      </c>
      <c r="P1989" s="12">
        <v>0</v>
      </c>
      <c r="Q1989" s="46">
        <f t="shared" si="348"/>
        <v>0</v>
      </c>
      <c r="R1989" s="37"/>
      <c r="S1989" s="3">
        <f t="shared" si="349"/>
        <v>6</v>
      </c>
      <c r="T1989" s="29" t="s">
        <v>2503</v>
      </c>
      <c r="U1989" s="5">
        <f t="shared" si="340"/>
        <v>109.19999999999999</v>
      </c>
      <c r="V1989" s="5">
        <f t="shared" si="341"/>
        <v>0</v>
      </c>
      <c r="W1989" s="5"/>
      <c r="X1989" s="3">
        <v>1.35</v>
      </c>
      <c r="Y1989" s="3">
        <f t="shared" si="344"/>
        <v>4.6500000000000004</v>
      </c>
      <c r="Z1989" s="3">
        <f t="shared" si="342"/>
        <v>24.57</v>
      </c>
      <c r="AA1989">
        <v>1350</v>
      </c>
      <c r="AB1989" s="1">
        <f t="shared" si="347"/>
        <v>1.35</v>
      </c>
    </row>
    <row r="1990" spans="1:28" customFormat="1" x14ac:dyDescent="0.3">
      <c r="A1990" s="3">
        <f t="shared" si="343"/>
        <v>1973</v>
      </c>
      <c r="B1990" s="4" t="s">
        <v>1573</v>
      </c>
      <c r="C1990" s="3">
        <v>5</v>
      </c>
      <c r="D1990" s="3" t="s">
        <v>1567</v>
      </c>
      <c r="E1990" s="4" t="s">
        <v>1900</v>
      </c>
      <c r="F1990" s="3" t="s">
        <v>32</v>
      </c>
      <c r="G1990" s="3" t="s">
        <v>2340</v>
      </c>
      <c r="H1990" s="3" t="s">
        <v>2468</v>
      </c>
      <c r="I1990" s="3" t="s">
        <v>2496</v>
      </c>
      <c r="J1990" s="3">
        <v>18.2</v>
      </c>
      <c r="K1990" s="3">
        <v>6000</v>
      </c>
      <c r="L1990" s="3" t="s">
        <v>25</v>
      </c>
      <c r="M1990" s="3">
        <v>1</v>
      </c>
      <c r="N1990" s="28">
        <f t="shared" si="345"/>
        <v>6</v>
      </c>
      <c r="O1990" s="28">
        <f t="shared" si="346"/>
        <v>109.19999999999999</v>
      </c>
      <c r="P1990" s="12">
        <v>0</v>
      </c>
      <c r="Q1990" s="46">
        <f t="shared" si="348"/>
        <v>0</v>
      </c>
      <c r="R1990" s="37"/>
      <c r="S1990" s="3">
        <f t="shared" si="349"/>
        <v>6</v>
      </c>
      <c r="T1990" s="29" t="s">
        <v>2503</v>
      </c>
      <c r="U1990" s="5">
        <f t="shared" si="340"/>
        <v>109.19999999999999</v>
      </c>
      <c r="V1990" s="5">
        <f t="shared" si="341"/>
        <v>0</v>
      </c>
      <c r="W1990" s="5"/>
      <c r="X1990" s="3">
        <v>1.35</v>
      </c>
      <c r="Y1990" s="3">
        <f t="shared" si="344"/>
        <v>4.6500000000000004</v>
      </c>
      <c r="Z1990" s="3">
        <f t="shared" si="342"/>
        <v>24.57</v>
      </c>
      <c r="AA1990">
        <v>1350</v>
      </c>
      <c r="AB1990" s="1">
        <f t="shared" si="347"/>
        <v>1.35</v>
      </c>
    </row>
    <row r="1991" spans="1:28" customFormat="1" x14ac:dyDescent="0.3">
      <c r="A1991" s="3">
        <f t="shared" si="343"/>
        <v>1974</v>
      </c>
      <c r="B1991" s="4" t="s">
        <v>1573</v>
      </c>
      <c r="C1991" s="3">
        <v>5</v>
      </c>
      <c r="D1991" s="3" t="s">
        <v>1567</v>
      </c>
      <c r="E1991" s="4" t="s">
        <v>1901</v>
      </c>
      <c r="F1991" s="3" t="s">
        <v>32</v>
      </c>
      <c r="G1991" s="3" t="s">
        <v>2340</v>
      </c>
      <c r="H1991" s="3" t="s">
        <v>2468</v>
      </c>
      <c r="I1991" s="3" t="s">
        <v>2496</v>
      </c>
      <c r="J1991" s="3">
        <v>18.2</v>
      </c>
      <c r="K1991" s="3">
        <v>6000</v>
      </c>
      <c r="L1991" s="3" t="s">
        <v>25</v>
      </c>
      <c r="M1991" s="3">
        <v>1</v>
      </c>
      <c r="N1991" s="28">
        <f t="shared" si="345"/>
        <v>6</v>
      </c>
      <c r="O1991" s="28">
        <f t="shared" si="346"/>
        <v>109.19999999999999</v>
      </c>
      <c r="P1991" s="12">
        <v>0</v>
      </c>
      <c r="Q1991" s="46">
        <f t="shared" si="348"/>
        <v>0</v>
      </c>
      <c r="R1991" s="37"/>
      <c r="S1991" s="3">
        <f t="shared" si="349"/>
        <v>6</v>
      </c>
      <c r="T1991" s="29" t="s">
        <v>2503</v>
      </c>
      <c r="U1991" s="5">
        <f t="shared" si="340"/>
        <v>109.19999999999999</v>
      </c>
      <c r="V1991" s="5">
        <f t="shared" si="341"/>
        <v>0</v>
      </c>
      <c r="W1991" s="5"/>
      <c r="X1991" s="3">
        <v>1.8</v>
      </c>
      <c r="Y1991" s="3">
        <f t="shared" si="344"/>
        <v>4.2</v>
      </c>
      <c r="Z1991" s="3">
        <f t="shared" si="342"/>
        <v>32.76</v>
      </c>
      <c r="AA1991">
        <v>1800</v>
      </c>
      <c r="AB1991" s="1">
        <f t="shared" si="347"/>
        <v>1.8</v>
      </c>
    </row>
    <row r="1992" spans="1:28" customFormat="1" x14ac:dyDescent="0.3">
      <c r="A1992" s="3">
        <f t="shared" si="343"/>
        <v>1975</v>
      </c>
      <c r="B1992" s="4" t="s">
        <v>1573</v>
      </c>
      <c r="C1992" s="3">
        <v>5</v>
      </c>
      <c r="D1992" s="3" t="s">
        <v>1567</v>
      </c>
      <c r="E1992" s="4" t="s">
        <v>1902</v>
      </c>
      <c r="F1992" s="3" t="s">
        <v>32</v>
      </c>
      <c r="G1992" s="3" t="s">
        <v>2340</v>
      </c>
      <c r="H1992" s="3" t="s">
        <v>2468</v>
      </c>
      <c r="I1992" s="3" t="s">
        <v>2496</v>
      </c>
      <c r="J1992" s="3">
        <v>18.2</v>
      </c>
      <c r="K1992" s="3">
        <v>6000</v>
      </c>
      <c r="L1992" s="3" t="s">
        <v>25</v>
      </c>
      <c r="M1992" s="3">
        <v>1</v>
      </c>
      <c r="N1992" s="28">
        <f t="shared" si="345"/>
        <v>6</v>
      </c>
      <c r="O1992" s="28">
        <f t="shared" si="346"/>
        <v>109.19999999999999</v>
      </c>
      <c r="P1992" s="12">
        <v>0</v>
      </c>
      <c r="Q1992" s="46">
        <f t="shared" si="348"/>
        <v>0</v>
      </c>
      <c r="R1992" s="37"/>
      <c r="S1992" s="3">
        <f t="shared" si="349"/>
        <v>6</v>
      </c>
      <c r="T1992" s="29" t="s">
        <v>2503</v>
      </c>
      <c r="U1992" s="5">
        <f t="shared" si="340"/>
        <v>109.19999999999999</v>
      </c>
      <c r="V1992" s="5">
        <f t="shared" si="341"/>
        <v>0</v>
      </c>
      <c r="W1992" s="5"/>
      <c r="X1992" s="3">
        <v>0.68670000000000031</v>
      </c>
      <c r="Y1992" s="3">
        <f t="shared" si="344"/>
        <v>5.3132999999999999</v>
      </c>
      <c r="Z1992" s="3">
        <f t="shared" si="342"/>
        <v>12.497940000000005</v>
      </c>
      <c r="AA1992">
        <v>686.70000000000027</v>
      </c>
      <c r="AB1992" s="1">
        <f t="shared" si="347"/>
        <v>0.68670000000000031</v>
      </c>
    </row>
    <row r="1993" spans="1:28" customFormat="1" x14ac:dyDescent="0.3">
      <c r="A1993" s="3">
        <f t="shared" si="343"/>
        <v>1976</v>
      </c>
      <c r="B1993" s="4" t="s">
        <v>1573</v>
      </c>
      <c r="C1993" s="3">
        <v>5</v>
      </c>
      <c r="D1993" s="3" t="s">
        <v>1567</v>
      </c>
      <c r="E1993" s="4" t="s">
        <v>1903</v>
      </c>
      <c r="F1993" s="3" t="s">
        <v>32</v>
      </c>
      <c r="G1993" s="3" t="s">
        <v>2340</v>
      </c>
      <c r="H1993" s="3" t="s">
        <v>2468</v>
      </c>
      <c r="I1993" s="3" t="s">
        <v>2496</v>
      </c>
      <c r="J1993" s="3">
        <v>18.2</v>
      </c>
      <c r="K1993" s="3">
        <v>6000</v>
      </c>
      <c r="L1993" s="3" t="s">
        <v>25</v>
      </c>
      <c r="M1993" s="3">
        <v>1</v>
      </c>
      <c r="N1993" s="28">
        <f t="shared" si="345"/>
        <v>6</v>
      </c>
      <c r="O1993" s="28">
        <f t="shared" si="346"/>
        <v>109.19999999999999</v>
      </c>
      <c r="P1993" s="12">
        <v>0</v>
      </c>
      <c r="Q1993" s="46">
        <f t="shared" si="348"/>
        <v>0</v>
      </c>
      <c r="R1993" s="37"/>
      <c r="S1993" s="3">
        <f t="shared" si="349"/>
        <v>6</v>
      </c>
      <c r="T1993" s="29" t="s">
        <v>2503</v>
      </c>
      <c r="U1993" s="5">
        <f t="shared" si="340"/>
        <v>109.19999999999999</v>
      </c>
      <c r="V1993" s="5">
        <f t="shared" si="341"/>
        <v>0</v>
      </c>
      <c r="W1993" s="5"/>
      <c r="X1993" s="3">
        <v>1.8</v>
      </c>
      <c r="Y1993" s="3">
        <f t="shared" si="344"/>
        <v>4.2</v>
      </c>
      <c r="Z1993" s="3">
        <f t="shared" si="342"/>
        <v>32.76</v>
      </c>
      <c r="AA1993">
        <v>1800</v>
      </c>
      <c r="AB1993" s="1">
        <f t="shared" si="347"/>
        <v>1.8</v>
      </c>
    </row>
    <row r="1994" spans="1:28" customFormat="1" x14ac:dyDescent="0.3">
      <c r="A1994" s="3">
        <f t="shared" si="343"/>
        <v>1977</v>
      </c>
      <c r="B1994" s="4" t="s">
        <v>1573</v>
      </c>
      <c r="C1994" s="3">
        <v>5</v>
      </c>
      <c r="D1994" s="3" t="s">
        <v>1567</v>
      </c>
      <c r="E1994" s="4" t="s">
        <v>1904</v>
      </c>
      <c r="F1994" s="3" t="s">
        <v>32</v>
      </c>
      <c r="G1994" s="3" t="s">
        <v>2340</v>
      </c>
      <c r="H1994" s="3" t="s">
        <v>2468</v>
      </c>
      <c r="I1994" s="3" t="s">
        <v>2496</v>
      </c>
      <c r="J1994" s="3">
        <v>18.2</v>
      </c>
      <c r="K1994" s="3">
        <v>6000</v>
      </c>
      <c r="L1994" s="3" t="s">
        <v>25</v>
      </c>
      <c r="M1994" s="3">
        <v>1</v>
      </c>
      <c r="N1994" s="28">
        <f t="shared" si="345"/>
        <v>6</v>
      </c>
      <c r="O1994" s="28">
        <f t="shared" si="346"/>
        <v>109.19999999999999</v>
      </c>
      <c r="P1994" s="12">
        <v>0</v>
      </c>
      <c r="Q1994" s="46">
        <f t="shared" si="348"/>
        <v>0</v>
      </c>
      <c r="R1994" s="37"/>
      <c r="S1994" s="3">
        <f t="shared" si="349"/>
        <v>6</v>
      </c>
      <c r="T1994" s="29" t="s">
        <v>2503</v>
      </c>
      <c r="U1994" s="5">
        <f t="shared" si="340"/>
        <v>109.19999999999999</v>
      </c>
      <c r="V1994" s="5">
        <f t="shared" si="341"/>
        <v>0</v>
      </c>
      <c r="W1994" s="5"/>
      <c r="X1994" s="3">
        <v>1.8</v>
      </c>
      <c r="Y1994" s="3">
        <f t="shared" si="344"/>
        <v>4.2</v>
      </c>
      <c r="Z1994" s="3">
        <f t="shared" si="342"/>
        <v>32.76</v>
      </c>
      <c r="AA1994">
        <v>1800</v>
      </c>
      <c r="AB1994" s="1">
        <f t="shared" si="347"/>
        <v>1.8</v>
      </c>
    </row>
    <row r="1995" spans="1:28" customFormat="1" x14ac:dyDescent="0.3">
      <c r="A1995" s="3">
        <f t="shared" si="343"/>
        <v>1978</v>
      </c>
      <c r="B1995" s="4" t="s">
        <v>1573</v>
      </c>
      <c r="C1995" s="3">
        <v>5</v>
      </c>
      <c r="D1995" s="3" t="s">
        <v>1567</v>
      </c>
      <c r="E1995" s="4" t="s">
        <v>1905</v>
      </c>
      <c r="F1995" s="3" t="s">
        <v>32</v>
      </c>
      <c r="G1995" s="3" t="s">
        <v>2340</v>
      </c>
      <c r="H1995" s="3" t="s">
        <v>2468</v>
      </c>
      <c r="I1995" s="3" t="s">
        <v>2496</v>
      </c>
      <c r="J1995" s="3">
        <v>18.2</v>
      </c>
      <c r="K1995" s="3">
        <v>6000</v>
      </c>
      <c r="L1995" s="3" t="s">
        <v>25</v>
      </c>
      <c r="M1995" s="3">
        <v>1</v>
      </c>
      <c r="N1995" s="28">
        <f t="shared" si="345"/>
        <v>6</v>
      </c>
      <c r="O1995" s="28">
        <f t="shared" si="346"/>
        <v>109.19999999999999</v>
      </c>
      <c r="P1995" s="12">
        <v>0</v>
      </c>
      <c r="Q1995" s="46">
        <f t="shared" si="348"/>
        <v>0</v>
      </c>
      <c r="R1995" s="37"/>
      <c r="S1995" s="3">
        <f t="shared" si="349"/>
        <v>6</v>
      </c>
      <c r="T1995" s="29" t="s">
        <v>2503</v>
      </c>
      <c r="U1995" s="5">
        <f t="shared" si="340"/>
        <v>109.19999999999999</v>
      </c>
      <c r="V1995" s="5">
        <f t="shared" si="341"/>
        <v>0</v>
      </c>
      <c r="W1995" s="5"/>
      <c r="X1995" s="3">
        <v>1.8</v>
      </c>
      <c r="Y1995" s="3">
        <f t="shared" si="344"/>
        <v>4.2</v>
      </c>
      <c r="Z1995" s="3">
        <f t="shared" si="342"/>
        <v>32.76</v>
      </c>
      <c r="AA1995">
        <v>1800</v>
      </c>
      <c r="AB1995" s="1">
        <f t="shared" si="347"/>
        <v>1.8</v>
      </c>
    </row>
    <row r="1996" spans="1:28" customFormat="1" x14ac:dyDescent="0.3">
      <c r="A1996" s="3">
        <f t="shared" si="343"/>
        <v>1979</v>
      </c>
      <c r="B1996" s="4" t="s">
        <v>1573</v>
      </c>
      <c r="C1996" s="3">
        <v>5</v>
      </c>
      <c r="D1996" s="3" t="s">
        <v>1567</v>
      </c>
      <c r="E1996" s="4" t="s">
        <v>1906</v>
      </c>
      <c r="F1996" s="3" t="s">
        <v>32</v>
      </c>
      <c r="G1996" s="3" t="s">
        <v>2340</v>
      </c>
      <c r="H1996" s="3" t="s">
        <v>2468</v>
      </c>
      <c r="I1996" s="3" t="s">
        <v>2496</v>
      </c>
      <c r="J1996" s="3">
        <v>18.2</v>
      </c>
      <c r="K1996" s="3">
        <v>6000</v>
      </c>
      <c r="L1996" s="3" t="s">
        <v>25</v>
      </c>
      <c r="M1996" s="3">
        <v>1</v>
      </c>
      <c r="N1996" s="28">
        <f t="shared" si="345"/>
        <v>6</v>
      </c>
      <c r="O1996" s="28">
        <f t="shared" si="346"/>
        <v>109.19999999999999</v>
      </c>
      <c r="P1996" s="12">
        <v>0</v>
      </c>
      <c r="Q1996" s="46">
        <f t="shared" si="348"/>
        <v>0</v>
      </c>
      <c r="R1996" s="37"/>
      <c r="S1996" s="3">
        <f t="shared" si="349"/>
        <v>6</v>
      </c>
      <c r="T1996" s="29" t="s">
        <v>2503</v>
      </c>
      <c r="U1996" s="5">
        <f t="shared" si="340"/>
        <v>109.19999999999999</v>
      </c>
      <c r="V1996" s="5">
        <f t="shared" si="341"/>
        <v>0</v>
      </c>
      <c r="W1996" s="5"/>
      <c r="X1996" s="3">
        <v>1.35</v>
      </c>
      <c r="Y1996" s="3">
        <f t="shared" si="344"/>
        <v>4.6500000000000004</v>
      </c>
      <c r="Z1996" s="3">
        <f t="shared" si="342"/>
        <v>24.57</v>
      </c>
      <c r="AA1996">
        <v>1350</v>
      </c>
      <c r="AB1996" s="1">
        <f t="shared" si="347"/>
        <v>1.35</v>
      </c>
    </row>
    <row r="1997" spans="1:28" customFormat="1" x14ac:dyDescent="0.3">
      <c r="A1997" s="3">
        <f t="shared" si="343"/>
        <v>1980</v>
      </c>
      <c r="B1997" s="4" t="s">
        <v>1573</v>
      </c>
      <c r="C1997" s="3">
        <v>5</v>
      </c>
      <c r="D1997" s="3" t="s">
        <v>1567</v>
      </c>
      <c r="E1997" s="4" t="s">
        <v>1907</v>
      </c>
      <c r="F1997" s="3" t="s">
        <v>32</v>
      </c>
      <c r="G1997" s="3" t="s">
        <v>2340</v>
      </c>
      <c r="H1997" s="3" t="s">
        <v>2468</v>
      </c>
      <c r="I1997" s="3" t="s">
        <v>2496</v>
      </c>
      <c r="J1997" s="3">
        <v>18.2</v>
      </c>
      <c r="K1997" s="3">
        <v>6000</v>
      </c>
      <c r="L1997" s="3" t="s">
        <v>25</v>
      </c>
      <c r="M1997" s="3">
        <v>1</v>
      </c>
      <c r="N1997" s="28">
        <f t="shared" si="345"/>
        <v>6</v>
      </c>
      <c r="O1997" s="28">
        <f t="shared" si="346"/>
        <v>109.19999999999999</v>
      </c>
      <c r="P1997" s="12">
        <v>0</v>
      </c>
      <c r="Q1997" s="46">
        <f t="shared" si="348"/>
        <v>0</v>
      </c>
      <c r="R1997" s="37"/>
      <c r="S1997" s="3">
        <f t="shared" si="349"/>
        <v>6</v>
      </c>
      <c r="T1997" s="29" t="s">
        <v>2503</v>
      </c>
      <c r="U1997" s="5">
        <f t="shared" si="340"/>
        <v>109.19999999999999</v>
      </c>
      <c r="V1997" s="5">
        <f t="shared" si="341"/>
        <v>0</v>
      </c>
      <c r="W1997" s="5"/>
      <c r="X1997" s="3">
        <v>1.35</v>
      </c>
      <c r="Y1997" s="3">
        <f t="shared" si="344"/>
        <v>4.6500000000000004</v>
      </c>
      <c r="Z1997" s="3">
        <f t="shared" si="342"/>
        <v>24.57</v>
      </c>
      <c r="AA1997">
        <v>1350</v>
      </c>
      <c r="AB1997" s="1">
        <f t="shared" si="347"/>
        <v>1.35</v>
      </c>
    </row>
    <row r="1998" spans="1:28" customFormat="1" x14ac:dyDescent="0.3">
      <c r="A1998" s="3">
        <f t="shared" si="343"/>
        <v>1981</v>
      </c>
      <c r="B1998" s="4" t="s">
        <v>1573</v>
      </c>
      <c r="C1998" s="3">
        <v>5</v>
      </c>
      <c r="D1998" s="3" t="s">
        <v>1567</v>
      </c>
      <c r="E1998" s="4" t="s">
        <v>1908</v>
      </c>
      <c r="F1998" s="3" t="s">
        <v>32</v>
      </c>
      <c r="G1998" s="3" t="s">
        <v>2340</v>
      </c>
      <c r="H1998" s="3" t="s">
        <v>2468</v>
      </c>
      <c r="I1998" s="3" t="s">
        <v>2496</v>
      </c>
      <c r="J1998" s="3">
        <v>18.2</v>
      </c>
      <c r="K1998" s="3">
        <v>6000</v>
      </c>
      <c r="L1998" s="3" t="s">
        <v>25</v>
      </c>
      <c r="M1998" s="3">
        <v>1</v>
      </c>
      <c r="N1998" s="28">
        <f t="shared" si="345"/>
        <v>6</v>
      </c>
      <c r="O1998" s="28">
        <f t="shared" si="346"/>
        <v>109.19999999999999</v>
      </c>
      <c r="P1998" s="12">
        <v>0</v>
      </c>
      <c r="Q1998" s="46">
        <f t="shared" si="348"/>
        <v>0</v>
      </c>
      <c r="R1998" s="37"/>
      <c r="S1998" s="3">
        <f t="shared" si="349"/>
        <v>6</v>
      </c>
      <c r="T1998" s="29" t="s">
        <v>2503</v>
      </c>
      <c r="U1998" s="5">
        <f t="shared" ref="U1998:U2061" si="350">S1998*J1998</f>
        <v>109.19999999999999</v>
      </c>
      <c r="V1998" s="5">
        <f t="shared" ref="V1998:V2061" si="351">Q1998*J1998</f>
        <v>0</v>
      </c>
      <c r="W1998" s="5"/>
      <c r="X1998" s="3">
        <v>1.35</v>
      </c>
      <c r="Y1998" s="3">
        <f t="shared" si="344"/>
        <v>4.6500000000000004</v>
      </c>
      <c r="Z1998" s="3">
        <f t="shared" si="342"/>
        <v>24.57</v>
      </c>
      <c r="AA1998">
        <v>1350</v>
      </c>
      <c r="AB1998" s="1">
        <f t="shared" si="347"/>
        <v>1.35</v>
      </c>
    </row>
    <row r="1999" spans="1:28" customFormat="1" x14ac:dyDescent="0.3">
      <c r="A1999" s="3">
        <f t="shared" si="343"/>
        <v>1982</v>
      </c>
      <c r="B1999" s="4" t="s">
        <v>1573</v>
      </c>
      <c r="C1999" s="3">
        <v>5</v>
      </c>
      <c r="D1999" s="3" t="s">
        <v>1567</v>
      </c>
      <c r="E1999" s="4" t="s">
        <v>1909</v>
      </c>
      <c r="F1999" s="3" t="s">
        <v>32</v>
      </c>
      <c r="G1999" s="3" t="s">
        <v>2340</v>
      </c>
      <c r="H1999" s="3" t="s">
        <v>2468</v>
      </c>
      <c r="I1999" s="3" t="s">
        <v>2496</v>
      </c>
      <c r="J1999" s="3">
        <v>18.2</v>
      </c>
      <c r="K1999" s="3">
        <v>6000</v>
      </c>
      <c r="L1999" s="3" t="s">
        <v>25</v>
      </c>
      <c r="M1999" s="3">
        <v>1</v>
      </c>
      <c r="N1999" s="28">
        <f t="shared" si="345"/>
        <v>6</v>
      </c>
      <c r="O1999" s="28">
        <f t="shared" si="346"/>
        <v>109.19999999999999</v>
      </c>
      <c r="P1999" s="12">
        <v>0</v>
      </c>
      <c r="Q1999" s="46">
        <f t="shared" si="348"/>
        <v>0</v>
      </c>
      <c r="R1999" s="37"/>
      <c r="S1999" s="3">
        <f t="shared" si="349"/>
        <v>6</v>
      </c>
      <c r="T1999" s="29" t="s">
        <v>2503</v>
      </c>
      <c r="U1999" s="5">
        <f t="shared" si="350"/>
        <v>109.19999999999999</v>
      </c>
      <c r="V1999" s="5">
        <f t="shared" si="351"/>
        <v>0</v>
      </c>
      <c r="W1999" s="5"/>
      <c r="X1999" s="3">
        <v>1.35</v>
      </c>
      <c r="Y1999" s="3">
        <f t="shared" si="344"/>
        <v>4.6500000000000004</v>
      </c>
      <c r="Z1999" s="3">
        <f t="shared" si="342"/>
        <v>24.57</v>
      </c>
      <c r="AA1999">
        <v>1350</v>
      </c>
      <c r="AB1999" s="1">
        <f t="shared" si="347"/>
        <v>1.35</v>
      </c>
    </row>
    <row r="2000" spans="1:28" customFormat="1" x14ac:dyDescent="0.3">
      <c r="A2000" s="3">
        <f t="shared" si="343"/>
        <v>1983</v>
      </c>
      <c r="B2000" s="4" t="s">
        <v>1573</v>
      </c>
      <c r="C2000" s="3">
        <v>5</v>
      </c>
      <c r="D2000" s="3" t="s">
        <v>1567</v>
      </c>
      <c r="E2000" s="4" t="s">
        <v>1910</v>
      </c>
      <c r="F2000" s="3" t="s">
        <v>32</v>
      </c>
      <c r="G2000" s="3" t="s">
        <v>2340</v>
      </c>
      <c r="H2000" s="3" t="s">
        <v>2468</v>
      </c>
      <c r="I2000" s="3" t="s">
        <v>2496</v>
      </c>
      <c r="J2000" s="3">
        <v>18.2</v>
      </c>
      <c r="K2000" s="3">
        <v>6000</v>
      </c>
      <c r="L2000" s="3" t="s">
        <v>25</v>
      </c>
      <c r="M2000" s="3">
        <v>1</v>
      </c>
      <c r="N2000" s="28">
        <f t="shared" si="345"/>
        <v>6</v>
      </c>
      <c r="O2000" s="28">
        <f t="shared" si="346"/>
        <v>109.19999999999999</v>
      </c>
      <c r="P2000" s="12">
        <v>0</v>
      </c>
      <c r="Q2000" s="46">
        <f t="shared" si="348"/>
        <v>0</v>
      </c>
      <c r="R2000" s="37"/>
      <c r="S2000" s="3">
        <f t="shared" si="349"/>
        <v>6</v>
      </c>
      <c r="T2000" s="29" t="s">
        <v>2503</v>
      </c>
      <c r="U2000" s="5">
        <f t="shared" si="350"/>
        <v>109.19999999999999</v>
      </c>
      <c r="V2000" s="5">
        <f t="shared" si="351"/>
        <v>0</v>
      </c>
      <c r="W2000" s="5"/>
      <c r="X2000" s="3">
        <v>1.35</v>
      </c>
      <c r="Y2000" s="3">
        <f t="shared" si="344"/>
        <v>4.6500000000000004</v>
      </c>
      <c r="Z2000" s="3">
        <f t="shared" si="342"/>
        <v>24.57</v>
      </c>
      <c r="AA2000">
        <v>1350</v>
      </c>
      <c r="AB2000" s="1">
        <f t="shared" si="347"/>
        <v>1.35</v>
      </c>
    </row>
    <row r="2001" spans="1:28" customFormat="1" x14ac:dyDescent="0.3">
      <c r="A2001" s="3">
        <f t="shared" si="343"/>
        <v>1984</v>
      </c>
      <c r="B2001" s="4" t="s">
        <v>1573</v>
      </c>
      <c r="C2001" s="3">
        <v>5</v>
      </c>
      <c r="D2001" s="3" t="s">
        <v>1567</v>
      </c>
      <c r="E2001" s="4" t="s">
        <v>1911</v>
      </c>
      <c r="F2001" s="3" t="s">
        <v>32</v>
      </c>
      <c r="G2001" s="3" t="s">
        <v>2340</v>
      </c>
      <c r="H2001" s="3" t="s">
        <v>2468</v>
      </c>
      <c r="I2001" s="3" t="s">
        <v>2496</v>
      </c>
      <c r="J2001" s="3">
        <v>18.2</v>
      </c>
      <c r="K2001" s="3">
        <v>6000</v>
      </c>
      <c r="L2001" s="3" t="s">
        <v>25</v>
      </c>
      <c r="M2001" s="3">
        <v>1</v>
      </c>
      <c r="N2001" s="28">
        <f t="shared" si="345"/>
        <v>6</v>
      </c>
      <c r="O2001" s="28">
        <f t="shared" si="346"/>
        <v>109.19999999999999</v>
      </c>
      <c r="P2001" s="12">
        <v>0</v>
      </c>
      <c r="Q2001" s="46">
        <f t="shared" si="348"/>
        <v>0</v>
      </c>
      <c r="R2001" s="37"/>
      <c r="S2001" s="3">
        <f t="shared" si="349"/>
        <v>6</v>
      </c>
      <c r="T2001" s="29" t="s">
        <v>2503</v>
      </c>
      <c r="U2001" s="5">
        <f t="shared" si="350"/>
        <v>109.19999999999999</v>
      </c>
      <c r="V2001" s="5">
        <f t="shared" si="351"/>
        <v>0</v>
      </c>
      <c r="W2001" s="5"/>
      <c r="X2001" s="3">
        <v>1.35</v>
      </c>
      <c r="Y2001" s="3">
        <f t="shared" si="344"/>
        <v>4.6500000000000004</v>
      </c>
      <c r="Z2001" s="3">
        <f t="shared" si="342"/>
        <v>24.57</v>
      </c>
      <c r="AA2001">
        <v>1350</v>
      </c>
      <c r="AB2001" s="1">
        <f t="shared" si="347"/>
        <v>1.35</v>
      </c>
    </row>
    <row r="2002" spans="1:28" customFormat="1" x14ac:dyDescent="0.3">
      <c r="A2002" s="3">
        <f t="shared" si="343"/>
        <v>1985</v>
      </c>
      <c r="B2002" s="4" t="s">
        <v>1573</v>
      </c>
      <c r="C2002" s="3">
        <v>5</v>
      </c>
      <c r="D2002" s="3" t="s">
        <v>1567</v>
      </c>
      <c r="E2002" s="4" t="s">
        <v>1912</v>
      </c>
      <c r="F2002" s="3" t="s">
        <v>32</v>
      </c>
      <c r="G2002" s="3" t="s">
        <v>2340</v>
      </c>
      <c r="H2002" s="3" t="s">
        <v>2468</v>
      </c>
      <c r="I2002" s="3" t="s">
        <v>2496</v>
      </c>
      <c r="J2002" s="3">
        <v>18.2</v>
      </c>
      <c r="K2002" s="3">
        <v>6000</v>
      </c>
      <c r="L2002" s="3" t="s">
        <v>25</v>
      </c>
      <c r="M2002" s="3">
        <v>1</v>
      </c>
      <c r="N2002" s="28">
        <f t="shared" si="345"/>
        <v>6</v>
      </c>
      <c r="O2002" s="28">
        <f t="shared" si="346"/>
        <v>109.19999999999999</v>
      </c>
      <c r="P2002" s="12">
        <v>0</v>
      </c>
      <c r="Q2002" s="46">
        <f t="shared" si="348"/>
        <v>0</v>
      </c>
      <c r="R2002" s="37"/>
      <c r="S2002" s="3">
        <f t="shared" si="349"/>
        <v>6</v>
      </c>
      <c r="T2002" s="29" t="s">
        <v>2503</v>
      </c>
      <c r="U2002" s="5">
        <f t="shared" si="350"/>
        <v>109.19999999999999</v>
      </c>
      <c r="V2002" s="5">
        <f t="shared" si="351"/>
        <v>0</v>
      </c>
      <c r="W2002" s="5"/>
      <c r="X2002" s="3">
        <v>1.35</v>
      </c>
      <c r="Y2002" s="3">
        <f t="shared" si="344"/>
        <v>4.6500000000000004</v>
      </c>
      <c r="Z2002" s="3">
        <f t="shared" si="342"/>
        <v>24.57</v>
      </c>
      <c r="AA2002">
        <v>1350</v>
      </c>
      <c r="AB2002" s="1">
        <f t="shared" si="347"/>
        <v>1.35</v>
      </c>
    </row>
    <row r="2003" spans="1:28" customFormat="1" x14ac:dyDescent="0.3">
      <c r="A2003" s="3">
        <f t="shared" si="343"/>
        <v>1986</v>
      </c>
      <c r="B2003" s="4" t="s">
        <v>1573</v>
      </c>
      <c r="C2003" s="3">
        <v>5</v>
      </c>
      <c r="D2003" s="3" t="s">
        <v>1567</v>
      </c>
      <c r="E2003" s="4" t="s">
        <v>1913</v>
      </c>
      <c r="F2003" s="3" t="s">
        <v>32</v>
      </c>
      <c r="G2003" s="3" t="s">
        <v>2340</v>
      </c>
      <c r="H2003" s="3" t="s">
        <v>2468</v>
      </c>
      <c r="I2003" s="3" t="s">
        <v>2496</v>
      </c>
      <c r="J2003" s="3">
        <v>18.2</v>
      </c>
      <c r="K2003" s="3">
        <v>6000</v>
      </c>
      <c r="L2003" s="3" t="s">
        <v>25</v>
      </c>
      <c r="M2003" s="3">
        <v>1</v>
      </c>
      <c r="N2003" s="28">
        <f t="shared" si="345"/>
        <v>6</v>
      </c>
      <c r="O2003" s="28">
        <f t="shared" si="346"/>
        <v>109.19999999999999</v>
      </c>
      <c r="P2003" s="12">
        <v>0</v>
      </c>
      <c r="Q2003" s="46">
        <f t="shared" si="348"/>
        <v>0</v>
      </c>
      <c r="R2003" s="37"/>
      <c r="S2003" s="3">
        <f t="shared" si="349"/>
        <v>6</v>
      </c>
      <c r="T2003" s="29" t="s">
        <v>2503</v>
      </c>
      <c r="U2003" s="5">
        <f t="shared" si="350"/>
        <v>109.19999999999999</v>
      </c>
      <c r="V2003" s="5">
        <f t="shared" si="351"/>
        <v>0</v>
      </c>
      <c r="W2003" s="5"/>
      <c r="X2003" s="3">
        <v>1.35</v>
      </c>
      <c r="Y2003" s="3">
        <f t="shared" si="344"/>
        <v>4.6500000000000004</v>
      </c>
      <c r="Z2003" s="3">
        <f t="shared" ref="Z2003:Z2066" si="352">X2003*J2003*M2003</f>
        <v>24.57</v>
      </c>
      <c r="AA2003">
        <v>1350</v>
      </c>
      <c r="AB2003" s="1">
        <f t="shared" si="347"/>
        <v>1.35</v>
      </c>
    </row>
    <row r="2004" spans="1:28" customFormat="1" x14ac:dyDescent="0.3">
      <c r="A2004" s="3">
        <f t="shared" ref="A2004:A2067" si="353">A2003+1</f>
        <v>1987</v>
      </c>
      <c r="B2004" s="4" t="s">
        <v>1573</v>
      </c>
      <c r="C2004" s="3">
        <v>5</v>
      </c>
      <c r="D2004" s="3" t="s">
        <v>1567</v>
      </c>
      <c r="E2004" s="4" t="s">
        <v>1914</v>
      </c>
      <c r="F2004" s="3" t="s">
        <v>32</v>
      </c>
      <c r="G2004" s="3" t="s">
        <v>2340</v>
      </c>
      <c r="H2004" s="3" t="s">
        <v>2468</v>
      </c>
      <c r="I2004" s="3" t="s">
        <v>2496</v>
      </c>
      <c r="J2004" s="3">
        <v>18.2</v>
      </c>
      <c r="K2004" s="3">
        <v>6000</v>
      </c>
      <c r="L2004" s="3" t="s">
        <v>25</v>
      </c>
      <c r="M2004" s="3">
        <v>1</v>
      </c>
      <c r="N2004" s="28">
        <f t="shared" si="345"/>
        <v>6</v>
      </c>
      <c r="O2004" s="28">
        <f t="shared" si="346"/>
        <v>109.19999999999999</v>
      </c>
      <c r="P2004" s="12">
        <v>0</v>
      </c>
      <c r="Q2004" s="46">
        <f t="shared" si="348"/>
        <v>0</v>
      </c>
      <c r="R2004" s="37"/>
      <c r="S2004" s="3">
        <f t="shared" si="349"/>
        <v>6</v>
      </c>
      <c r="T2004" s="29" t="s">
        <v>2503</v>
      </c>
      <c r="U2004" s="5">
        <f t="shared" si="350"/>
        <v>109.19999999999999</v>
      </c>
      <c r="V2004" s="5">
        <f t="shared" si="351"/>
        <v>0</v>
      </c>
      <c r="W2004" s="5"/>
      <c r="X2004" s="3">
        <v>1.35</v>
      </c>
      <c r="Y2004" s="3">
        <f t="shared" si="344"/>
        <v>4.6500000000000004</v>
      </c>
      <c r="Z2004" s="3">
        <f t="shared" si="352"/>
        <v>24.57</v>
      </c>
      <c r="AA2004">
        <v>1350</v>
      </c>
      <c r="AB2004" s="1">
        <f t="shared" si="347"/>
        <v>1.35</v>
      </c>
    </row>
    <row r="2005" spans="1:28" customFormat="1" x14ac:dyDescent="0.3">
      <c r="A2005" s="3">
        <f t="shared" si="353"/>
        <v>1988</v>
      </c>
      <c r="B2005" s="4" t="s">
        <v>1573</v>
      </c>
      <c r="C2005" s="3">
        <v>5</v>
      </c>
      <c r="D2005" s="3" t="s">
        <v>1567</v>
      </c>
      <c r="E2005" s="4" t="s">
        <v>1915</v>
      </c>
      <c r="F2005" s="3" t="s">
        <v>32</v>
      </c>
      <c r="G2005" s="3" t="s">
        <v>2340</v>
      </c>
      <c r="H2005" s="3" t="s">
        <v>2468</v>
      </c>
      <c r="I2005" s="3" t="s">
        <v>2496</v>
      </c>
      <c r="J2005" s="3">
        <v>18.2</v>
      </c>
      <c r="K2005" s="3">
        <v>6000</v>
      </c>
      <c r="L2005" s="3" t="s">
        <v>25</v>
      </c>
      <c r="M2005" s="3">
        <v>1</v>
      </c>
      <c r="N2005" s="28">
        <f t="shared" si="345"/>
        <v>6</v>
      </c>
      <c r="O2005" s="28">
        <f t="shared" si="346"/>
        <v>109.19999999999999</v>
      </c>
      <c r="P2005" s="12">
        <v>0</v>
      </c>
      <c r="Q2005" s="46">
        <f t="shared" si="348"/>
        <v>0</v>
      </c>
      <c r="R2005" s="37"/>
      <c r="S2005" s="3">
        <f t="shared" si="349"/>
        <v>6</v>
      </c>
      <c r="T2005" s="29" t="s">
        <v>2503</v>
      </c>
      <c r="U2005" s="5">
        <f t="shared" si="350"/>
        <v>109.19999999999999</v>
      </c>
      <c r="V2005" s="5">
        <f t="shared" si="351"/>
        <v>0</v>
      </c>
      <c r="W2005" s="5"/>
      <c r="X2005" s="3">
        <v>1.35</v>
      </c>
      <c r="Y2005" s="3">
        <f t="shared" si="344"/>
        <v>4.6500000000000004</v>
      </c>
      <c r="Z2005" s="3">
        <f t="shared" si="352"/>
        <v>24.57</v>
      </c>
      <c r="AA2005">
        <v>1350</v>
      </c>
      <c r="AB2005" s="1">
        <f t="shared" si="347"/>
        <v>1.35</v>
      </c>
    </row>
    <row r="2006" spans="1:28" customFormat="1" x14ac:dyDescent="0.3">
      <c r="A2006" s="3">
        <f t="shared" si="353"/>
        <v>1989</v>
      </c>
      <c r="B2006" s="4" t="s">
        <v>1573</v>
      </c>
      <c r="C2006" s="3">
        <v>5</v>
      </c>
      <c r="D2006" s="3" t="s">
        <v>1567</v>
      </c>
      <c r="E2006" s="4" t="s">
        <v>1916</v>
      </c>
      <c r="F2006" s="3" t="s">
        <v>32</v>
      </c>
      <c r="G2006" s="3" t="s">
        <v>2340</v>
      </c>
      <c r="H2006" s="3" t="s">
        <v>2468</v>
      </c>
      <c r="I2006" s="3" t="s">
        <v>2496</v>
      </c>
      <c r="J2006" s="3">
        <v>18.2</v>
      </c>
      <c r="K2006" s="3">
        <v>6000</v>
      </c>
      <c r="L2006" s="3" t="s">
        <v>25</v>
      </c>
      <c r="M2006" s="3">
        <v>1</v>
      </c>
      <c r="N2006" s="28">
        <f t="shared" si="345"/>
        <v>6</v>
      </c>
      <c r="O2006" s="28">
        <f t="shared" si="346"/>
        <v>109.19999999999999</v>
      </c>
      <c r="P2006" s="12">
        <v>0</v>
      </c>
      <c r="Q2006" s="46">
        <f t="shared" si="348"/>
        <v>0</v>
      </c>
      <c r="R2006" s="37"/>
      <c r="S2006" s="3">
        <f t="shared" si="349"/>
        <v>6</v>
      </c>
      <c r="T2006" s="29" t="s">
        <v>2503</v>
      </c>
      <c r="U2006" s="5">
        <f t="shared" si="350"/>
        <v>109.19999999999999</v>
      </c>
      <c r="V2006" s="5">
        <f t="shared" si="351"/>
        <v>0</v>
      </c>
      <c r="W2006" s="5"/>
      <c r="X2006" s="3">
        <v>1.35</v>
      </c>
      <c r="Y2006" s="3">
        <f t="shared" si="344"/>
        <v>4.6500000000000004</v>
      </c>
      <c r="Z2006" s="3">
        <f t="shared" si="352"/>
        <v>24.57</v>
      </c>
      <c r="AA2006">
        <v>1350</v>
      </c>
      <c r="AB2006" s="1">
        <f t="shared" si="347"/>
        <v>1.35</v>
      </c>
    </row>
    <row r="2007" spans="1:28" customFormat="1" x14ac:dyDescent="0.3">
      <c r="A2007" s="3">
        <f t="shared" si="353"/>
        <v>1990</v>
      </c>
      <c r="B2007" s="4" t="s">
        <v>1573</v>
      </c>
      <c r="C2007" s="3">
        <v>5</v>
      </c>
      <c r="D2007" s="3" t="s">
        <v>1567</v>
      </c>
      <c r="E2007" s="4" t="s">
        <v>1917</v>
      </c>
      <c r="F2007" s="3" t="s">
        <v>32</v>
      </c>
      <c r="G2007" s="3" t="s">
        <v>2340</v>
      </c>
      <c r="H2007" s="3" t="s">
        <v>2468</v>
      </c>
      <c r="I2007" s="3" t="s">
        <v>2496</v>
      </c>
      <c r="J2007" s="3">
        <v>18.2</v>
      </c>
      <c r="K2007" s="3">
        <v>6000</v>
      </c>
      <c r="L2007" s="3" t="s">
        <v>25</v>
      </c>
      <c r="M2007" s="3">
        <v>1</v>
      </c>
      <c r="N2007" s="28">
        <f t="shared" si="345"/>
        <v>6</v>
      </c>
      <c r="O2007" s="28">
        <f t="shared" si="346"/>
        <v>109.19999999999999</v>
      </c>
      <c r="P2007" s="12">
        <v>0</v>
      </c>
      <c r="Q2007" s="46">
        <f t="shared" si="348"/>
        <v>0</v>
      </c>
      <c r="R2007" s="37"/>
      <c r="S2007" s="3">
        <f t="shared" si="349"/>
        <v>6</v>
      </c>
      <c r="T2007" s="29" t="s">
        <v>2503</v>
      </c>
      <c r="U2007" s="5">
        <f t="shared" si="350"/>
        <v>109.19999999999999</v>
      </c>
      <c r="V2007" s="5">
        <f t="shared" si="351"/>
        <v>0</v>
      </c>
      <c r="W2007" s="5"/>
      <c r="X2007" s="3">
        <v>1.35</v>
      </c>
      <c r="Y2007" s="3">
        <f t="shared" si="344"/>
        <v>4.6500000000000004</v>
      </c>
      <c r="Z2007" s="3">
        <f t="shared" si="352"/>
        <v>24.57</v>
      </c>
      <c r="AA2007">
        <v>1350</v>
      </c>
      <c r="AB2007" s="1">
        <f t="shared" si="347"/>
        <v>1.35</v>
      </c>
    </row>
    <row r="2008" spans="1:28" customFormat="1" x14ac:dyDescent="0.3">
      <c r="A2008" s="3">
        <f t="shared" si="353"/>
        <v>1991</v>
      </c>
      <c r="B2008" s="4" t="s">
        <v>1573</v>
      </c>
      <c r="C2008" s="3">
        <v>5</v>
      </c>
      <c r="D2008" s="3" t="s">
        <v>1567</v>
      </c>
      <c r="E2008" s="4" t="s">
        <v>1918</v>
      </c>
      <c r="F2008" s="3" t="s">
        <v>32</v>
      </c>
      <c r="G2008" s="3" t="s">
        <v>2340</v>
      </c>
      <c r="H2008" s="3" t="s">
        <v>2468</v>
      </c>
      <c r="I2008" s="3" t="s">
        <v>2496</v>
      </c>
      <c r="J2008" s="3">
        <v>18.2</v>
      </c>
      <c r="K2008" s="3">
        <v>6000</v>
      </c>
      <c r="L2008" s="3" t="s">
        <v>25</v>
      </c>
      <c r="M2008" s="3">
        <v>1</v>
      </c>
      <c r="N2008" s="28">
        <f t="shared" si="345"/>
        <v>6</v>
      </c>
      <c r="O2008" s="28">
        <f t="shared" si="346"/>
        <v>109.19999999999999</v>
      </c>
      <c r="P2008" s="12">
        <v>0</v>
      </c>
      <c r="Q2008" s="46">
        <f t="shared" si="348"/>
        <v>0</v>
      </c>
      <c r="R2008" s="37"/>
      <c r="S2008" s="3">
        <f t="shared" si="349"/>
        <v>6</v>
      </c>
      <c r="T2008" s="29" t="s">
        <v>2503</v>
      </c>
      <c r="U2008" s="5">
        <f t="shared" si="350"/>
        <v>109.19999999999999</v>
      </c>
      <c r="V2008" s="5">
        <f t="shared" si="351"/>
        <v>0</v>
      </c>
      <c r="W2008" s="5"/>
      <c r="X2008" s="3">
        <v>2.16</v>
      </c>
      <c r="Y2008" s="3">
        <f t="shared" si="344"/>
        <v>3.84</v>
      </c>
      <c r="Z2008" s="3">
        <f t="shared" si="352"/>
        <v>39.311999999999998</v>
      </c>
      <c r="AA2008">
        <v>2160</v>
      </c>
      <c r="AB2008" s="1">
        <f t="shared" si="347"/>
        <v>2.16</v>
      </c>
    </row>
    <row r="2009" spans="1:28" customFormat="1" x14ac:dyDescent="0.3">
      <c r="A2009" s="3">
        <f t="shared" si="353"/>
        <v>1992</v>
      </c>
      <c r="B2009" s="4" t="s">
        <v>1573</v>
      </c>
      <c r="C2009" s="3">
        <v>5</v>
      </c>
      <c r="D2009" s="3" t="s">
        <v>1567</v>
      </c>
      <c r="E2009" s="4" t="s">
        <v>1919</v>
      </c>
      <c r="F2009" s="3" t="s">
        <v>32</v>
      </c>
      <c r="G2009" s="3" t="s">
        <v>2340</v>
      </c>
      <c r="H2009" s="3" t="s">
        <v>2468</v>
      </c>
      <c r="I2009" s="3" t="s">
        <v>2496</v>
      </c>
      <c r="J2009" s="3">
        <v>18.2</v>
      </c>
      <c r="K2009" s="3">
        <v>6000</v>
      </c>
      <c r="L2009" s="3" t="s">
        <v>25</v>
      </c>
      <c r="M2009" s="3">
        <v>1</v>
      </c>
      <c r="N2009" s="28">
        <f t="shared" si="345"/>
        <v>6</v>
      </c>
      <c r="O2009" s="28">
        <f t="shared" si="346"/>
        <v>109.19999999999999</v>
      </c>
      <c r="P2009" s="12">
        <v>0</v>
      </c>
      <c r="Q2009" s="46">
        <f t="shared" si="348"/>
        <v>0</v>
      </c>
      <c r="R2009" s="37"/>
      <c r="S2009" s="3">
        <f t="shared" si="349"/>
        <v>6</v>
      </c>
      <c r="T2009" s="29" t="s">
        <v>2503</v>
      </c>
      <c r="U2009" s="5">
        <f t="shared" si="350"/>
        <v>109.19999999999999</v>
      </c>
      <c r="V2009" s="5">
        <f t="shared" si="351"/>
        <v>0</v>
      </c>
      <c r="W2009" s="5"/>
      <c r="X2009" s="3">
        <v>2.16</v>
      </c>
      <c r="Y2009" s="3">
        <f t="shared" si="344"/>
        <v>3.84</v>
      </c>
      <c r="Z2009" s="3">
        <f t="shared" si="352"/>
        <v>39.311999999999998</v>
      </c>
      <c r="AA2009">
        <v>2160</v>
      </c>
      <c r="AB2009" s="1">
        <f t="shared" si="347"/>
        <v>2.16</v>
      </c>
    </row>
    <row r="2010" spans="1:28" customFormat="1" x14ac:dyDescent="0.3">
      <c r="A2010" s="3">
        <f t="shared" si="353"/>
        <v>1993</v>
      </c>
      <c r="B2010" s="4" t="s">
        <v>1573</v>
      </c>
      <c r="C2010" s="3">
        <v>5</v>
      </c>
      <c r="D2010" s="3" t="s">
        <v>1567</v>
      </c>
      <c r="E2010" s="4" t="s">
        <v>1920</v>
      </c>
      <c r="F2010" s="3" t="s">
        <v>32</v>
      </c>
      <c r="G2010" s="3" t="s">
        <v>2340</v>
      </c>
      <c r="H2010" s="3" t="s">
        <v>2468</v>
      </c>
      <c r="I2010" s="3" t="s">
        <v>2496</v>
      </c>
      <c r="J2010" s="3">
        <v>18.2</v>
      </c>
      <c r="K2010" s="3">
        <v>6000</v>
      </c>
      <c r="L2010" s="3" t="s">
        <v>25</v>
      </c>
      <c r="M2010" s="3">
        <v>1</v>
      </c>
      <c r="N2010" s="28">
        <f t="shared" si="345"/>
        <v>6</v>
      </c>
      <c r="O2010" s="28">
        <f t="shared" si="346"/>
        <v>109.19999999999999</v>
      </c>
      <c r="P2010" s="12">
        <v>0</v>
      </c>
      <c r="Q2010" s="46">
        <f t="shared" si="348"/>
        <v>0</v>
      </c>
      <c r="R2010" s="37"/>
      <c r="S2010" s="3">
        <f t="shared" si="349"/>
        <v>6</v>
      </c>
      <c r="T2010" s="29" t="s">
        <v>2503</v>
      </c>
      <c r="U2010" s="5">
        <f t="shared" si="350"/>
        <v>109.19999999999999</v>
      </c>
      <c r="V2010" s="5">
        <f t="shared" si="351"/>
        <v>0</v>
      </c>
      <c r="W2010" s="5"/>
      <c r="X2010" s="3">
        <v>2.16</v>
      </c>
      <c r="Y2010" s="3">
        <f t="shared" si="344"/>
        <v>3.84</v>
      </c>
      <c r="Z2010" s="3">
        <f t="shared" si="352"/>
        <v>39.311999999999998</v>
      </c>
      <c r="AA2010">
        <v>2160</v>
      </c>
      <c r="AB2010" s="1">
        <f t="shared" si="347"/>
        <v>2.16</v>
      </c>
    </row>
    <row r="2011" spans="1:28" customFormat="1" x14ac:dyDescent="0.3">
      <c r="A2011" s="3">
        <f t="shared" si="353"/>
        <v>1994</v>
      </c>
      <c r="B2011" s="4" t="s">
        <v>1573</v>
      </c>
      <c r="C2011" s="3">
        <v>5</v>
      </c>
      <c r="D2011" s="3" t="s">
        <v>1567</v>
      </c>
      <c r="E2011" s="4" t="s">
        <v>1921</v>
      </c>
      <c r="F2011" s="3" t="s">
        <v>32</v>
      </c>
      <c r="G2011" s="3" t="s">
        <v>2340</v>
      </c>
      <c r="H2011" s="3" t="s">
        <v>2468</v>
      </c>
      <c r="I2011" s="3" t="s">
        <v>2496</v>
      </c>
      <c r="J2011" s="3">
        <v>18.2</v>
      </c>
      <c r="K2011" s="3">
        <v>6000</v>
      </c>
      <c r="L2011" s="3" t="s">
        <v>25</v>
      </c>
      <c r="M2011" s="3">
        <v>1</v>
      </c>
      <c r="N2011" s="28">
        <f t="shared" si="345"/>
        <v>6</v>
      </c>
      <c r="O2011" s="28">
        <f t="shared" si="346"/>
        <v>109.19999999999999</v>
      </c>
      <c r="P2011" s="12">
        <v>0</v>
      </c>
      <c r="Q2011" s="46">
        <f t="shared" si="348"/>
        <v>0</v>
      </c>
      <c r="R2011" s="37"/>
      <c r="S2011" s="3">
        <f t="shared" si="349"/>
        <v>6</v>
      </c>
      <c r="T2011" s="29" t="s">
        <v>2503</v>
      </c>
      <c r="U2011" s="5">
        <f t="shared" si="350"/>
        <v>109.19999999999999</v>
      </c>
      <c r="V2011" s="5">
        <f t="shared" si="351"/>
        <v>0</v>
      </c>
      <c r="W2011" s="5"/>
      <c r="X2011" s="3">
        <v>2.16</v>
      </c>
      <c r="Y2011" s="3">
        <f t="shared" si="344"/>
        <v>3.84</v>
      </c>
      <c r="Z2011" s="3">
        <f t="shared" si="352"/>
        <v>39.311999999999998</v>
      </c>
      <c r="AA2011">
        <v>2160</v>
      </c>
      <c r="AB2011" s="1">
        <f t="shared" si="347"/>
        <v>2.16</v>
      </c>
    </row>
    <row r="2012" spans="1:28" customFormat="1" x14ac:dyDescent="0.3">
      <c r="A2012" s="3">
        <f t="shared" si="353"/>
        <v>1995</v>
      </c>
      <c r="B2012" s="4" t="s">
        <v>1573</v>
      </c>
      <c r="C2012" s="3">
        <v>5</v>
      </c>
      <c r="D2012" s="3" t="s">
        <v>1567</v>
      </c>
      <c r="E2012" s="4" t="s">
        <v>1922</v>
      </c>
      <c r="F2012" s="3" t="s">
        <v>32</v>
      </c>
      <c r="G2012" s="3" t="s">
        <v>2340</v>
      </c>
      <c r="H2012" s="3" t="s">
        <v>2468</v>
      </c>
      <c r="I2012" s="3" t="s">
        <v>2496</v>
      </c>
      <c r="J2012" s="3">
        <v>18.2</v>
      </c>
      <c r="K2012" s="3">
        <v>6000</v>
      </c>
      <c r="L2012" s="3" t="s">
        <v>25</v>
      </c>
      <c r="M2012" s="3">
        <v>1</v>
      </c>
      <c r="N2012" s="28">
        <f t="shared" si="345"/>
        <v>6</v>
      </c>
      <c r="O2012" s="28">
        <f t="shared" si="346"/>
        <v>109.19999999999999</v>
      </c>
      <c r="P2012" s="12">
        <v>0</v>
      </c>
      <c r="Q2012" s="46">
        <f t="shared" si="348"/>
        <v>0</v>
      </c>
      <c r="R2012" s="37"/>
      <c r="S2012" s="3">
        <f t="shared" si="349"/>
        <v>6</v>
      </c>
      <c r="T2012" s="29" t="s">
        <v>2503</v>
      </c>
      <c r="U2012" s="5">
        <f t="shared" si="350"/>
        <v>109.19999999999999</v>
      </c>
      <c r="V2012" s="5">
        <f t="shared" si="351"/>
        <v>0</v>
      </c>
      <c r="W2012" s="5"/>
      <c r="X2012" s="3">
        <v>2.16</v>
      </c>
      <c r="Y2012" s="3">
        <f t="shared" si="344"/>
        <v>3.84</v>
      </c>
      <c r="Z2012" s="3">
        <f t="shared" si="352"/>
        <v>39.311999999999998</v>
      </c>
      <c r="AA2012">
        <v>2160</v>
      </c>
      <c r="AB2012" s="1">
        <f t="shared" si="347"/>
        <v>2.16</v>
      </c>
    </row>
    <row r="2013" spans="1:28" customFormat="1" x14ac:dyDescent="0.3">
      <c r="A2013" s="3">
        <f t="shared" si="353"/>
        <v>1996</v>
      </c>
      <c r="B2013" s="4" t="s">
        <v>1573</v>
      </c>
      <c r="C2013" s="3">
        <v>5</v>
      </c>
      <c r="D2013" s="3" t="s">
        <v>1567</v>
      </c>
      <c r="E2013" s="4" t="s">
        <v>1923</v>
      </c>
      <c r="F2013" s="3" t="s">
        <v>32</v>
      </c>
      <c r="G2013" s="3" t="s">
        <v>2340</v>
      </c>
      <c r="H2013" s="3" t="s">
        <v>2468</v>
      </c>
      <c r="I2013" s="3" t="s">
        <v>2496</v>
      </c>
      <c r="J2013" s="3">
        <v>18.2</v>
      </c>
      <c r="K2013" s="3">
        <v>6000</v>
      </c>
      <c r="L2013" s="3" t="s">
        <v>25</v>
      </c>
      <c r="M2013" s="3">
        <v>1</v>
      </c>
      <c r="N2013" s="28">
        <f t="shared" si="345"/>
        <v>6</v>
      </c>
      <c r="O2013" s="28">
        <f t="shared" si="346"/>
        <v>109.19999999999999</v>
      </c>
      <c r="P2013" s="12">
        <v>0</v>
      </c>
      <c r="Q2013" s="46">
        <f t="shared" si="348"/>
        <v>0</v>
      </c>
      <c r="R2013" s="37"/>
      <c r="S2013" s="3">
        <f t="shared" si="349"/>
        <v>6</v>
      </c>
      <c r="T2013" s="29" t="s">
        <v>2503</v>
      </c>
      <c r="U2013" s="5">
        <f t="shared" si="350"/>
        <v>109.19999999999999</v>
      </c>
      <c r="V2013" s="5">
        <f t="shared" si="351"/>
        <v>0</v>
      </c>
      <c r="W2013" s="5"/>
      <c r="X2013" s="3">
        <v>2.16</v>
      </c>
      <c r="Y2013" s="3">
        <f t="shared" si="344"/>
        <v>3.84</v>
      </c>
      <c r="Z2013" s="3">
        <f t="shared" si="352"/>
        <v>39.311999999999998</v>
      </c>
      <c r="AA2013">
        <v>2160</v>
      </c>
      <c r="AB2013" s="1">
        <f t="shared" si="347"/>
        <v>2.16</v>
      </c>
    </row>
    <row r="2014" spans="1:28" customFormat="1" x14ac:dyDescent="0.3">
      <c r="A2014" s="3">
        <f t="shared" si="353"/>
        <v>1997</v>
      </c>
      <c r="B2014" s="4" t="s">
        <v>1573</v>
      </c>
      <c r="C2014" s="3">
        <v>5</v>
      </c>
      <c r="D2014" s="3" t="s">
        <v>1567</v>
      </c>
      <c r="E2014" s="4" t="s">
        <v>1924</v>
      </c>
      <c r="F2014" s="3" t="s">
        <v>32</v>
      </c>
      <c r="G2014" s="3" t="s">
        <v>2340</v>
      </c>
      <c r="H2014" s="3" t="s">
        <v>2468</v>
      </c>
      <c r="I2014" s="3" t="s">
        <v>2496</v>
      </c>
      <c r="J2014" s="3">
        <v>18.2</v>
      </c>
      <c r="K2014" s="3">
        <v>6000</v>
      </c>
      <c r="L2014" s="3" t="s">
        <v>25</v>
      </c>
      <c r="M2014" s="3">
        <v>1</v>
      </c>
      <c r="N2014" s="28">
        <f t="shared" si="345"/>
        <v>6</v>
      </c>
      <c r="O2014" s="28">
        <f t="shared" si="346"/>
        <v>109.19999999999999</v>
      </c>
      <c r="P2014" s="12">
        <v>0</v>
      </c>
      <c r="Q2014" s="46">
        <f t="shared" si="348"/>
        <v>0</v>
      </c>
      <c r="R2014" s="37"/>
      <c r="S2014" s="3">
        <f t="shared" si="349"/>
        <v>6</v>
      </c>
      <c r="T2014" s="29" t="s">
        <v>2503</v>
      </c>
      <c r="U2014" s="5">
        <f t="shared" si="350"/>
        <v>109.19999999999999</v>
      </c>
      <c r="V2014" s="5">
        <f t="shared" si="351"/>
        <v>0</v>
      </c>
      <c r="W2014" s="5"/>
      <c r="X2014" s="3">
        <v>2.16</v>
      </c>
      <c r="Y2014" s="3">
        <f t="shared" si="344"/>
        <v>3.84</v>
      </c>
      <c r="Z2014" s="3">
        <f t="shared" si="352"/>
        <v>39.311999999999998</v>
      </c>
      <c r="AA2014">
        <v>2160</v>
      </c>
      <c r="AB2014" s="1">
        <f t="shared" si="347"/>
        <v>2.16</v>
      </c>
    </row>
    <row r="2015" spans="1:28" customFormat="1" x14ac:dyDescent="0.3">
      <c r="A2015" s="3">
        <f t="shared" si="353"/>
        <v>1998</v>
      </c>
      <c r="B2015" s="4" t="s">
        <v>1573</v>
      </c>
      <c r="C2015" s="3">
        <v>5</v>
      </c>
      <c r="D2015" s="3" t="s">
        <v>1567</v>
      </c>
      <c r="E2015" s="4" t="s">
        <v>1925</v>
      </c>
      <c r="F2015" s="3" t="s">
        <v>32</v>
      </c>
      <c r="G2015" s="3" t="s">
        <v>2340</v>
      </c>
      <c r="H2015" s="3" t="s">
        <v>2468</v>
      </c>
      <c r="I2015" s="3" t="s">
        <v>2496</v>
      </c>
      <c r="J2015" s="3">
        <v>18.2</v>
      </c>
      <c r="K2015" s="3">
        <v>6000</v>
      </c>
      <c r="L2015" s="3" t="s">
        <v>25</v>
      </c>
      <c r="M2015" s="3">
        <v>1</v>
      </c>
      <c r="N2015" s="28">
        <f t="shared" si="345"/>
        <v>6</v>
      </c>
      <c r="O2015" s="28">
        <f t="shared" si="346"/>
        <v>109.19999999999999</v>
      </c>
      <c r="P2015" s="12">
        <v>0</v>
      </c>
      <c r="Q2015" s="46">
        <f t="shared" si="348"/>
        <v>0</v>
      </c>
      <c r="R2015" s="37"/>
      <c r="S2015" s="3">
        <f t="shared" si="349"/>
        <v>6</v>
      </c>
      <c r="T2015" s="29" t="s">
        <v>2503</v>
      </c>
      <c r="U2015" s="5">
        <f t="shared" si="350"/>
        <v>109.19999999999999</v>
      </c>
      <c r="V2015" s="5">
        <f t="shared" si="351"/>
        <v>0</v>
      </c>
      <c r="W2015" s="5"/>
      <c r="X2015" s="3">
        <v>2.16</v>
      </c>
      <c r="Y2015" s="3">
        <f t="shared" si="344"/>
        <v>3.84</v>
      </c>
      <c r="Z2015" s="3">
        <f t="shared" si="352"/>
        <v>39.311999999999998</v>
      </c>
      <c r="AA2015">
        <v>2160</v>
      </c>
      <c r="AB2015" s="1">
        <f t="shared" si="347"/>
        <v>2.16</v>
      </c>
    </row>
    <row r="2016" spans="1:28" customFormat="1" x14ac:dyDescent="0.3">
      <c r="A2016" s="3">
        <f t="shared" si="353"/>
        <v>1999</v>
      </c>
      <c r="B2016" s="4" t="s">
        <v>1573</v>
      </c>
      <c r="C2016" s="3">
        <v>5</v>
      </c>
      <c r="D2016" s="3" t="s">
        <v>1567</v>
      </c>
      <c r="E2016" s="4" t="s">
        <v>1926</v>
      </c>
      <c r="F2016" s="3" t="s">
        <v>32</v>
      </c>
      <c r="G2016" s="3" t="s">
        <v>2340</v>
      </c>
      <c r="H2016" s="3" t="s">
        <v>2468</v>
      </c>
      <c r="I2016" s="3" t="s">
        <v>2496</v>
      </c>
      <c r="J2016" s="3">
        <v>18.2</v>
      </c>
      <c r="K2016" s="3">
        <v>6000</v>
      </c>
      <c r="L2016" s="3" t="s">
        <v>25</v>
      </c>
      <c r="M2016" s="3">
        <v>1</v>
      </c>
      <c r="N2016" s="28">
        <f t="shared" si="345"/>
        <v>6</v>
      </c>
      <c r="O2016" s="28">
        <f t="shared" si="346"/>
        <v>109.19999999999999</v>
      </c>
      <c r="P2016" s="12">
        <v>0</v>
      </c>
      <c r="Q2016" s="46">
        <f t="shared" si="348"/>
        <v>0</v>
      </c>
      <c r="R2016" s="37"/>
      <c r="S2016" s="3">
        <f t="shared" si="349"/>
        <v>6</v>
      </c>
      <c r="T2016" s="29" t="s">
        <v>2503</v>
      </c>
      <c r="U2016" s="5">
        <f t="shared" si="350"/>
        <v>109.19999999999999</v>
      </c>
      <c r="V2016" s="5">
        <f t="shared" si="351"/>
        <v>0</v>
      </c>
      <c r="W2016" s="5"/>
      <c r="X2016" s="3">
        <v>2.16</v>
      </c>
      <c r="Y2016" s="3">
        <f t="shared" si="344"/>
        <v>3.84</v>
      </c>
      <c r="Z2016" s="3">
        <f t="shared" si="352"/>
        <v>39.311999999999998</v>
      </c>
      <c r="AA2016">
        <v>2160</v>
      </c>
      <c r="AB2016" s="1">
        <f t="shared" si="347"/>
        <v>2.16</v>
      </c>
    </row>
    <row r="2017" spans="1:28" customFormat="1" x14ac:dyDescent="0.3">
      <c r="A2017" s="3">
        <f t="shared" si="353"/>
        <v>2000</v>
      </c>
      <c r="B2017" s="4" t="s">
        <v>1573</v>
      </c>
      <c r="C2017" s="3">
        <v>5</v>
      </c>
      <c r="D2017" s="3" t="s">
        <v>1567</v>
      </c>
      <c r="E2017" s="4" t="s">
        <v>1927</v>
      </c>
      <c r="F2017" s="3" t="s">
        <v>32</v>
      </c>
      <c r="G2017" s="3" t="s">
        <v>2340</v>
      </c>
      <c r="H2017" s="3" t="s">
        <v>2468</v>
      </c>
      <c r="I2017" s="3" t="s">
        <v>2496</v>
      </c>
      <c r="J2017" s="3">
        <v>18.2</v>
      </c>
      <c r="K2017" s="3">
        <v>6000</v>
      </c>
      <c r="L2017" s="3" t="s">
        <v>25</v>
      </c>
      <c r="M2017" s="3">
        <v>1</v>
      </c>
      <c r="N2017" s="28">
        <f t="shared" si="345"/>
        <v>6</v>
      </c>
      <c r="O2017" s="28">
        <f t="shared" si="346"/>
        <v>109.19999999999999</v>
      </c>
      <c r="P2017" s="12">
        <v>0</v>
      </c>
      <c r="Q2017" s="46">
        <f t="shared" si="348"/>
        <v>0</v>
      </c>
      <c r="R2017" s="37"/>
      <c r="S2017" s="3">
        <f t="shared" si="349"/>
        <v>6</v>
      </c>
      <c r="T2017" s="29" t="s">
        <v>2503</v>
      </c>
      <c r="U2017" s="5">
        <f t="shared" si="350"/>
        <v>109.19999999999999</v>
      </c>
      <c r="V2017" s="5">
        <f t="shared" si="351"/>
        <v>0</v>
      </c>
      <c r="W2017" s="5"/>
      <c r="X2017" s="3">
        <v>2.16</v>
      </c>
      <c r="Y2017" s="3">
        <f t="shared" si="344"/>
        <v>3.84</v>
      </c>
      <c r="Z2017" s="3">
        <f t="shared" si="352"/>
        <v>39.311999999999998</v>
      </c>
      <c r="AA2017">
        <v>2160</v>
      </c>
      <c r="AB2017" s="1">
        <f t="shared" si="347"/>
        <v>2.16</v>
      </c>
    </row>
    <row r="2018" spans="1:28" customFormat="1" x14ac:dyDescent="0.3">
      <c r="A2018" s="3">
        <f t="shared" si="353"/>
        <v>2001</v>
      </c>
      <c r="B2018" s="4" t="s">
        <v>1573</v>
      </c>
      <c r="C2018" s="3">
        <v>5</v>
      </c>
      <c r="D2018" s="3" t="s">
        <v>1567</v>
      </c>
      <c r="E2018" s="4" t="s">
        <v>1928</v>
      </c>
      <c r="F2018" s="3" t="s">
        <v>32</v>
      </c>
      <c r="G2018" s="3" t="s">
        <v>2340</v>
      </c>
      <c r="H2018" s="3" t="s">
        <v>2468</v>
      </c>
      <c r="I2018" s="3" t="s">
        <v>2496</v>
      </c>
      <c r="J2018" s="3">
        <v>18.2</v>
      </c>
      <c r="K2018" s="3">
        <v>6000</v>
      </c>
      <c r="L2018" s="3" t="s">
        <v>25</v>
      </c>
      <c r="M2018" s="3">
        <v>1</v>
      </c>
      <c r="N2018" s="28">
        <f t="shared" si="345"/>
        <v>6</v>
      </c>
      <c r="O2018" s="28">
        <f t="shared" si="346"/>
        <v>109.19999999999999</v>
      </c>
      <c r="P2018" s="12">
        <v>0</v>
      </c>
      <c r="Q2018" s="46">
        <f t="shared" si="348"/>
        <v>0</v>
      </c>
      <c r="R2018" s="37"/>
      <c r="S2018" s="3">
        <f t="shared" si="349"/>
        <v>6</v>
      </c>
      <c r="T2018" s="29" t="s">
        <v>2503</v>
      </c>
      <c r="U2018" s="5">
        <f t="shared" si="350"/>
        <v>109.19999999999999</v>
      </c>
      <c r="V2018" s="5">
        <f t="shared" si="351"/>
        <v>0</v>
      </c>
      <c r="W2018" s="5"/>
      <c r="X2018" s="3">
        <v>2.16</v>
      </c>
      <c r="Y2018" s="3">
        <f t="shared" si="344"/>
        <v>3.84</v>
      </c>
      <c r="Z2018" s="3">
        <f t="shared" si="352"/>
        <v>39.311999999999998</v>
      </c>
      <c r="AA2018">
        <v>2160</v>
      </c>
      <c r="AB2018" s="1">
        <f t="shared" si="347"/>
        <v>2.16</v>
      </c>
    </row>
    <row r="2019" spans="1:28" customFormat="1" x14ac:dyDescent="0.3">
      <c r="A2019" s="3">
        <f t="shared" si="353"/>
        <v>2002</v>
      </c>
      <c r="B2019" s="4" t="s">
        <v>1573</v>
      </c>
      <c r="C2019" s="3">
        <v>5</v>
      </c>
      <c r="D2019" s="3" t="s">
        <v>1567</v>
      </c>
      <c r="E2019" s="4" t="s">
        <v>1929</v>
      </c>
      <c r="F2019" s="3" t="s">
        <v>32</v>
      </c>
      <c r="G2019" s="3" t="s">
        <v>2340</v>
      </c>
      <c r="H2019" s="3" t="s">
        <v>2468</v>
      </c>
      <c r="I2019" s="3" t="s">
        <v>2496</v>
      </c>
      <c r="J2019" s="3">
        <v>18.2</v>
      </c>
      <c r="K2019" s="3">
        <v>6000</v>
      </c>
      <c r="L2019" s="3" t="s">
        <v>25</v>
      </c>
      <c r="M2019" s="3">
        <v>1</v>
      </c>
      <c r="N2019" s="28">
        <f t="shared" si="345"/>
        <v>6</v>
      </c>
      <c r="O2019" s="28">
        <f t="shared" si="346"/>
        <v>109.19999999999999</v>
      </c>
      <c r="P2019" s="12">
        <v>0</v>
      </c>
      <c r="Q2019" s="46">
        <f t="shared" si="348"/>
        <v>0</v>
      </c>
      <c r="R2019" s="37"/>
      <c r="S2019" s="3">
        <f t="shared" si="349"/>
        <v>6</v>
      </c>
      <c r="T2019" s="29" t="s">
        <v>2503</v>
      </c>
      <c r="U2019" s="5">
        <f t="shared" si="350"/>
        <v>109.19999999999999</v>
      </c>
      <c r="V2019" s="5">
        <f t="shared" si="351"/>
        <v>0</v>
      </c>
      <c r="W2019" s="5"/>
      <c r="X2019" s="3">
        <v>2.16</v>
      </c>
      <c r="Y2019" s="3">
        <f t="shared" si="344"/>
        <v>3.84</v>
      </c>
      <c r="Z2019" s="3">
        <f t="shared" si="352"/>
        <v>39.311999999999998</v>
      </c>
      <c r="AA2019">
        <v>2160</v>
      </c>
      <c r="AB2019" s="1">
        <f t="shared" si="347"/>
        <v>2.16</v>
      </c>
    </row>
    <row r="2020" spans="1:28" customFormat="1" x14ac:dyDescent="0.3">
      <c r="A2020" s="3">
        <f t="shared" si="353"/>
        <v>2003</v>
      </c>
      <c r="B2020" s="4" t="s">
        <v>1573</v>
      </c>
      <c r="C2020" s="3">
        <v>5</v>
      </c>
      <c r="D2020" s="3" t="s">
        <v>1567</v>
      </c>
      <c r="E2020" s="4" t="s">
        <v>1930</v>
      </c>
      <c r="F2020" s="3" t="s">
        <v>32</v>
      </c>
      <c r="G2020" s="3" t="s">
        <v>2340</v>
      </c>
      <c r="H2020" s="3" t="s">
        <v>2468</v>
      </c>
      <c r="I2020" s="3" t="s">
        <v>2496</v>
      </c>
      <c r="J2020" s="3">
        <v>18.2</v>
      </c>
      <c r="K2020" s="3">
        <v>6000</v>
      </c>
      <c r="L2020" s="3" t="s">
        <v>25</v>
      </c>
      <c r="M2020" s="3">
        <v>1</v>
      </c>
      <c r="N2020" s="28">
        <f t="shared" si="345"/>
        <v>6</v>
      </c>
      <c r="O2020" s="28">
        <f t="shared" si="346"/>
        <v>109.19999999999999</v>
      </c>
      <c r="P2020" s="12">
        <v>0</v>
      </c>
      <c r="Q2020" s="46">
        <f t="shared" si="348"/>
        <v>0</v>
      </c>
      <c r="R2020" s="37"/>
      <c r="S2020" s="3">
        <f t="shared" si="349"/>
        <v>6</v>
      </c>
      <c r="T2020" s="29" t="s">
        <v>2503</v>
      </c>
      <c r="U2020" s="5">
        <f t="shared" si="350"/>
        <v>109.19999999999999</v>
      </c>
      <c r="V2020" s="5">
        <f t="shared" si="351"/>
        <v>0</v>
      </c>
      <c r="W2020" s="5"/>
      <c r="X2020" s="3">
        <v>2.16</v>
      </c>
      <c r="Y2020" s="3">
        <f t="shared" si="344"/>
        <v>3.84</v>
      </c>
      <c r="Z2020" s="3">
        <f t="shared" si="352"/>
        <v>39.311999999999998</v>
      </c>
      <c r="AA2020">
        <v>2160</v>
      </c>
      <c r="AB2020" s="1">
        <f t="shared" si="347"/>
        <v>2.16</v>
      </c>
    </row>
    <row r="2021" spans="1:28" customFormat="1" x14ac:dyDescent="0.3">
      <c r="A2021" s="3">
        <f t="shared" si="353"/>
        <v>2004</v>
      </c>
      <c r="B2021" s="4" t="s">
        <v>1573</v>
      </c>
      <c r="C2021" s="3">
        <v>5</v>
      </c>
      <c r="D2021" s="3" t="s">
        <v>1567</v>
      </c>
      <c r="E2021" s="4" t="s">
        <v>1931</v>
      </c>
      <c r="F2021" s="3" t="s">
        <v>32</v>
      </c>
      <c r="G2021" s="3" t="s">
        <v>2340</v>
      </c>
      <c r="H2021" s="3" t="s">
        <v>2468</v>
      </c>
      <c r="I2021" s="3" t="s">
        <v>2496</v>
      </c>
      <c r="J2021" s="3">
        <v>18.2</v>
      </c>
      <c r="K2021" s="3">
        <v>6000</v>
      </c>
      <c r="L2021" s="3" t="s">
        <v>25</v>
      </c>
      <c r="M2021" s="3">
        <v>1</v>
      </c>
      <c r="N2021" s="28">
        <f t="shared" si="345"/>
        <v>6</v>
      </c>
      <c r="O2021" s="28">
        <f t="shared" si="346"/>
        <v>109.19999999999999</v>
      </c>
      <c r="P2021" s="12">
        <v>0</v>
      </c>
      <c r="Q2021" s="46">
        <f t="shared" si="348"/>
        <v>0</v>
      </c>
      <c r="R2021" s="37"/>
      <c r="S2021" s="3">
        <f t="shared" si="349"/>
        <v>6</v>
      </c>
      <c r="T2021" s="29" t="s">
        <v>2503</v>
      </c>
      <c r="U2021" s="5">
        <f t="shared" si="350"/>
        <v>109.19999999999999</v>
      </c>
      <c r="V2021" s="5">
        <f t="shared" si="351"/>
        <v>0</v>
      </c>
      <c r="W2021" s="5"/>
      <c r="X2021" s="3">
        <v>2.16</v>
      </c>
      <c r="Y2021" s="3">
        <f t="shared" si="344"/>
        <v>3.84</v>
      </c>
      <c r="Z2021" s="3">
        <f t="shared" si="352"/>
        <v>39.311999999999998</v>
      </c>
      <c r="AA2021">
        <v>2160</v>
      </c>
      <c r="AB2021" s="1">
        <f t="shared" si="347"/>
        <v>2.16</v>
      </c>
    </row>
    <row r="2022" spans="1:28" customFormat="1" x14ac:dyDescent="0.3">
      <c r="A2022" s="3">
        <f t="shared" si="353"/>
        <v>2005</v>
      </c>
      <c r="B2022" s="4" t="s">
        <v>1573</v>
      </c>
      <c r="C2022" s="3">
        <v>5</v>
      </c>
      <c r="D2022" s="3" t="s">
        <v>1567</v>
      </c>
      <c r="E2022" s="4" t="s">
        <v>1932</v>
      </c>
      <c r="F2022" s="3" t="s">
        <v>32</v>
      </c>
      <c r="G2022" s="3" t="s">
        <v>2340</v>
      </c>
      <c r="H2022" s="3" t="s">
        <v>2468</v>
      </c>
      <c r="I2022" s="3" t="s">
        <v>2496</v>
      </c>
      <c r="J2022" s="3">
        <v>18.2</v>
      </c>
      <c r="K2022" s="3">
        <v>6000</v>
      </c>
      <c r="L2022" s="3" t="s">
        <v>25</v>
      </c>
      <c r="M2022" s="3">
        <v>1</v>
      </c>
      <c r="N2022" s="28">
        <f t="shared" si="345"/>
        <v>6</v>
      </c>
      <c r="O2022" s="28">
        <f t="shared" si="346"/>
        <v>109.19999999999999</v>
      </c>
      <c r="P2022" s="12">
        <v>0</v>
      </c>
      <c r="Q2022" s="46">
        <f t="shared" si="348"/>
        <v>0</v>
      </c>
      <c r="R2022" s="37"/>
      <c r="S2022" s="3">
        <f t="shared" si="349"/>
        <v>6</v>
      </c>
      <c r="T2022" s="29" t="s">
        <v>2503</v>
      </c>
      <c r="U2022" s="5">
        <f t="shared" si="350"/>
        <v>109.19999999999999</v>
      </c>
      <c r="V2022" s="5">
        <f t="shared" si="351"/>
        <v>0</v>
      </c>
      <c r="W2022" s="5"/>
      <c r="X2022" s="3">
        <v>2.16</v>
      </c>
      <c r="Y2022" s="3">
        <f t="shared" si="344"/>
        <v>3.84</v>
      </c>
      <c r="Z2022" s="3">
        <f t="shared" si="352"/>
        <v>39.311999999999998</v>
      </c>
      <c r="AA2022">
        <v>2160</v>
      </c>
      <c r="AB2022" s="1">
        <f t="shared" si="347"/>
        <v>2.16</v>
      </c>
    </row>
    <row r="2023" spans="1:28" customFormat="1" x14ac:dyDescent="0.3">
      <c r="A2023" s="3">
        <f t="shared" si="353"/>
        <v>2006</v>
      </c>
      <c r="B2023" s="4" t="s">
        <v>1573</v>
      </c>
      <c r="C2023" s="3">
        <v>5</v>
      </c>
      <c r="D2023" s="3" t="s">
        <v>1567</v>
      </c>
      <c r="E2023" s="4" t="s">
        <v>1933</v>
      </c>
      <c r="F2023" s="3" t="s">
        <v>32</v>
      </c>
      <c r="G2023" s="3" t="s">
        <v>2340</v>
      </c>
      <c r="H2023" s="3" t="s">
        <v>2468</v>
      </c>
      <c r="I2023" s="3" t="s">
        <v>2496</v>
      </c>
      <c r="J2023" s="3">
        <v>18.2</v>
      </c>
      <c r="K2023" s="3">
        <v>6000</v>
      </c>
      <c r="L2023" s="3" t="s">
        <v>25</v>
      </c>
      <c r="M2023" s="3">
        <v>1</v>
      </c>
      <c r="N2023" s="28">
        <f t="shared" si="345"/>
        <v>6</v>
      </c>
      <c r="O2023" s="28">
        <f t="shared" si="346"/>
        <v>109.19999999999999</v>
      </c>
      <c r="P2023" s="12">
        <v>0</v>
      </c>
      <c r="Q2023" s="46">
        <f t="shared" si="348"/>
        <v>0</v>
      </c>
      <c r="R2023" s="37"/>
      <c r="S2023" s="3">
        <f t="shared" si="349"/>
        <v>6</v>
      </c>
      <c r="T2023" s="29" t="s">
        <v>2503</v>
      </c>
      <c r="U2023" s="5">
        <f t="shared" si="350"/>
        <v>109.19999999999999</v>
      </c>
      <c r="V2023" s="5">
        <f t="shared" si="351"/>
        <v>0</v>
      </c>
      <c r="W2023" s="5"/>
      <c r="X2023" s="3">
        <v>2.16</v>
      </c>
      <c r="Y2023" s="3">
        <f t="shared" si="344"/>
        <v>3.84</v>
      </c>
      <c r="Z2023" s="3">
        <f t="shared" si="352"/>
        <v>39.311999999999998</v>
      </c>
      <c r="AA2023">
        <v>2160</v>
      </c>
      <c r="AB2023" s="1">
        <f t="shared" si="347"/>
        <v>2.16</v>
      </c>
    </row>
    <row r="2024" spans="1:28" customFormat="1" x14ac:dyDescent="0.3">
      <c r="A2024" s="3">
        <f t="shared" si="353"/>
        <v>2007</v>
      </c>
      <c r="B2024" s="4" t="s">
        <v>1573</v>
      </c>
      <c r="C2024" s="3">
        <v>5</v>
      </c>
      <c r="D2024" s="3" t="s">
        <v>1567</v>
      </c>
      <c r="E2024" s="4" t="s">
        <v>1934</v>
      </c>
      <c r="F2024" s="3" t="s">
        <v>32</v>
      </c>
      <c r="G2024" s="3" t="s">
        <v>2340</v>
      </c>
      <c r="H2024" s="3" t="s">
        <v>2468</v>
      </c>
      <c r="I2024" s="3" t="s">
        <v>2496</v>
      </c>
      <c r="J2024" s="3">
        <v>18.2</v>
      </c>
      <c r="K2024" s="3">
        <v>6000</v>
      </c>
      <c r="L2024" s="3" t="s">
        <v>25</v>
      </c>
      <c r="M2024" s="3">
        <v>1</v>
      </c>
      <c r="N2024" s="28">
        <f t="shared" si="345"/>
        <v>6</v>
      </c>
      <c r="O2024" s="28">
        <f t="shared" si="346"/>
        <v>109.19999999999999</v>
      </c>
      <c r="P2024" s="12">
        <v>0</v>
      </c>
      <c r="Q2024" s="46">
        <f t="shared" si="348"/>
        <v>0</v>
      </c>
      <c r="R2024" s="37"/>
      <c r="S2024" s="3">
        <f t="shared" si="349"/>
        <v>6</v>
      </c>
      <c r="T2024" s="29" t="s">
        <v>2503</v>
      </c>
      <c r="U2024" s="5">
        <f t="shared" si="350"/>
        <v>109.19999999999999</v>
      </c>
      <c r="V2024" s="5">
        <f t="shared" si="351"/>
        <v>0</v>
      </c>
      <c r="W2024" s="5"/>
      <c r="X2024" s="3">
        <v>7.3680000000000003</v>
      </c>
      <c r="Y2024" s="3">
        <f t="shared" si="344"/>
        <v>-1.3680000000000003</v>
      </c>
      <c r="Z2024" s="3">
        <f t="shared" si="352"/>
        <v>134.0976</v>
      </c>
      <c r="AA2024">
        <v>7368</v>
      </c>
      <c r="AB2024" s="1">
        <f t="shared" si="347"/>
        <v>7.3680000000000003</v>
      </c>
    </row>
    <row r="2025" spans="1:28" customFormat="1" x14ac:dyDescent="0.3">
      <c r="A2025" s="3">
        <f t="shared" si="353"/>
        <v>2008</v>
      </c>
      <c r="B2025" s="4" t="s">
        <v>1573</v>
      </c>
      <c r="C2025" s="3">
        <v>5</v>
      </c>
      <c r="D2025" s="3" t="s">
        <v>1567</v>
      </c>
      <c r="E2025" s="4" t="s">
        <v>1935</v>
      </c>
      <c r="F2025" s="3" t="s">
        <v>32</v>
      </c>
      <c r="G2025" s="3" t="s">
        <v>2340</v>
      </c>
      <c r="H2025" s="3" t="s">
        <v>2468</v>
      </c>
      <c r="I2025" s="3" t="s">
        <v>2496</v>
      </c>
      <c r="J2025" s="3">
        <v>18.2</v>
      </c>
      <c r="K2025" s="3">
        <v>6000</v>
      </c>
      <c r="L2025" s="3" t="s">
        <v>25</v>
      </c>
      <c r="M2025" s="3">
        <v>1</v>
      </c>
      <c r="N2025" s="28">
        <f t="shared" si="345"/>
        <v>6</v>
      </c>
      <c r="O2025" s="28">
        <f t="shared" si="346"/>
        <v>109.19999999999999</v>
      </c>
      <c r="P2025" s="12">
        <v>0</v>
      </c>
      <c r="Q2025" s="46">
        <f t="shared" si="348"/>
        <v>0</v>
      </c>
      <c r="R2025" s="37"/>
      <c r="S2025" s="3">
        <f t="shared" si="349"/>
        <v>6</v>
      </c>
      <c r="T2025" s="29" t="s">
        <v>2503</v>
      </c>
      <c r="U2025" s="5">
        <f t="shared" si="350"/>
        <v>109.19999999999999</v>
      </c>
      <c r="V2025" s="5">
        <f t="shared" si="351"/>
        <v>0</v>
      </c>
      <c r="W2025" s="5"/>
      <c r="X2025" s="3">
        <v>7.6680000000000001</v>
      </c>
      <c r="Y2025" s="3">
        <f t="shared" si="344"/>
        <v>-1.6680000000000001</v>
      </c>
      <c r="Z2025" s="3">
        <f t="shared" si="352"/>
        <v>139.55760000000001</v>
      </c>
      <c r="AA2025">
        <v>7668</v>
      </c>
      <c r="AB2025" s="1">
        <f t="shared" si="347"/>
        <v>7.6680000000000001</v>
      </c>
    </row>
    <row r="2026" spans="1:28" customFormat="1" x14ac:dyDescent="0.3">
      <c r="A2026" s="3">
        <f t="shared" si="353"/>
        <v>2009</v>
      </c>
      <c r="B2026" s="4" t="s">
        <v>1573</v>
      </c>
      <c r="C2026" s="3">
        <v>5</v>
      </c>
      <c r="D2026" s="3" t="s">
        <v>1567</v>
      </c>
      <c r="E2026" s="4" t="s">
        <v>1936</v>
      </c>
      <c r="F2026" s="3" t="s">
        <v>32</v>
      </c>
      <c r="G2026" s="3" t="s">
        <v>2340</v>
      </c>
      <c r="H2026" s="3" t="s">
        <v>2468</v>
      </c>
      <c r="I2026" s="3" t="s">
        <v>2496</v>
      </c>
      <c r="J2026" s="3">
        <v>18.2</v>
      </c>
      <c r="K2026" s="3">
        <v>6000</v>
      </c>
      <c r="L2026" s="3" t="s">
        <v>25</v>
      </c>
      <c r="M2026" s="3">
        <v>1</v>
      </c>
      <c r="N2026" s="28">
        <f t="shared" si="345"/>
        <v>6</v>
      </c>
      <c r="O2026" s="28">
        <f t="shared" si="346"/>
        <v>109.19999999999999</v>
      </c>
      <c r="P2026" s="12">
        <v>0</v>
      </c>
      <c r="Q2026" s="46">
        <f t="shared" si="348"/>
        <v>0</v>
      </c>
      <c r="R2026" s="37"/>
      <c r="S2026" s="3">
        <f t="shared" si="349"/>
        <v>6</v>
      </c>
      <c r="T2026" s="29" t="s">
        <v>2503</v>
      </c>
      <c r="U2026" s="5">
        <f t="shared" si="350"/>
        <v>109.19999999999999</v>
      </c>
      <c r="V2026" s="5">
        <f t="shared" si="351"/>
        <v>0</v>
      </c>
      <c r="W2026" s="5"/>
      <c r="X2026" s="3">
        <v>7.3680000000000003</v>
      </c>
      <c r="Y2026" s="3">
        <f t="shared" si="344"/>
        <v>-1.3680000000000003</v>
      </c>
      <c r="Z2026" s="3">
        <f t="shared" si="352"/>
        <v>134.0976</v>
      </c>
      <c r="AA2026">
        <v>7368</v>
      </c>
      <c r="AB2026" s="1">
        <f t="shared" si="347"/>
        <v>7.3680000000000003</v>
      </c>
    </row>
    <row r="2027" spans="1:28" customFormat="1" x14ac:dyDescent="0.3">
      <c r="A2027" s="3">
        <f t="shared" si="353"/>
        <v>2010</v>
      </c>
      <c r="B2027" s="4" t="s">
        <v>1573</v>
      </c>
      <c r="C2027" s="3">
        <v>5</v>
      </c>
      <c r="D2027" s="3" t="s">
        <v>1567</v>
      </c>
      <c r="E2027" s="4" t="s">
        <v>1937</v>
      </c>
      <c r="F2027" s="3" t="s">
        <v>32</v>
      </c>
      <c r="G2027" s="3" t="s">
        <v>2340</v>
      </c>
      <c r="H2027" s="3" t="s">
        <v>2468</v>
      </c>
      <c r="I2027" s="3" t="s">
        <v>2496</v>
      </c>
      <c r="J2027" s="3">
        <v>18.2</v>
      </c>
      <c r="K2027" s="3">
        <v>6000</v>
      </c>
      <c r="L2027" s="3" t="s">
        <v>25</v>
      </c>
      <c r="M2027" s="3">
        <v>1</v>
      </c>
      <c r="N2027" s="28">
        <f t="shared" si="345"/>
        <v>6</v>
      </c>
      <c r="O2027" s="28">
        <f t="shared" si="346"/>
        <v>109.19999999999999</v>
      </c>
      <c r="P2027" s="12">
        <v>0</v>
      </c>
      <c r="Q2027" s="46">
        <f t="shared" si="348"/>
        <v>0</v>
      </c>
      <c r="R2027" s="37"/>
      <c r="S2027" s="3">
        <f t="shared" si="349"/>
        <v>6</v>
      </c>
      <c r="T2027" s="29" t="s">
        <v>2503</v>
      </c>
      <c r="U2027" s="5">
        <f t="shared" si="350"/>
        <v>109.19999999999999</v>
      </c>
      <c r="V2027" s="5">
        <f t="shared" si="351"/>
        <v>0</v>
      </c>
      <c r="W2027" s="5"/>
      <c r="X2027" s="3">
        <v>1.742</v>
      </c>
      <c r="Y2027" s="3">
        <f t="shared" si="344"/>
        <v>4.258</v>
      </c>
      <c r="Z2027" s="3">
        <f t="shared" si="352"/>
        <v>31.7044</v>
      </c>
      <c r="AA2027">
        <v>1742</v>
      </c>
      <c r="AB2027" s="1">
        <f t="shared" si="347"/>
        <v>1.742</v>
      </c>
    </row>
    <row r="2028" spans="1:28" customFormat="1" x14ac:dyDescent="0.3">
      <c r="A2028" s="3">
        <f t="shared" si="353"/>
        <v>2011</v>
      </c>
      <c r="B2028" s="4" t="s">
        <v>1573</v>
      </c>
      <c r="C2028" s="3">
        <v>5</v>
      </c>
      <c r="D2028" s="3" t="s">
        <v>1567</v>
      </c>
      <c r="E2028" s="4" t="s">
        <v>1938</v>
      </c>
      <c r="F2028" s="3" t="s">
        <v>32</v>
      </c>
      <c r="G2028" s="3" t="s">
        <v>2340</v>
      </c>
      <c r="H2028" s="3" t="s">
        <v>2468</v>
      </c>
      <c r="I2028" s="3" t="s">
        <v>2496</v>
      </c>
      <c r="J2028" s="3">
        <v>18.2</v>
      </c>
      <c r="K2028" s="3">
        <v>6000</v>
      </c>
      <c r="L2028" s="3" t="s">
        <v>25</v>
      </c>
      <c r="M2028" s="3">
        <v>1</v>
      </c>
      <c r="N2028" s="28">
        <f t="shared" si="345"/>
        <v>6</v>
      </c>
      <c r="O2028" s="28">
        <f t="shared" si="346"/>
        <v>109.19999999999999</v>
      </c>
      <c r="P2028" s="12">
        <v>0</v>
      </c>
      <c r="Q2028" s="46">
        <f t="shared" si="348"/>
        <v>0</v>
      </c>
      <c r="R2028" s="37"/>
      <c r="S2028" s="3">
        <f t="shared" si="349"/>
        <v>6</v>
      </c>
      <c r="T2028" s="29" t="s">
        <v>2503</v>
      </c>
      <c r="U2028" s="5">
        <f t="shared" si="350"/>
        <v>109.19999999999999</v>
      </c>
      <c r="V2028" s="5">
        <f t="shared" si="351"/>
        <v>0</v>
      </c>
      <c r="W2028" s="5"/>
      <c r="X2028" s="3">
        <v>3.2100000000000009</v>
      </c>
      <c r="Y2028" s="3">
        <f t="shared" si="344"/>
        <v>2.7899999999999991</v>
      </c>
      <c r="Z2028" s="3">
        <f t="shared" si="352"/>
        <v>58.422000000000011</v>
      </c>
      <c r="AA2028">
        <v>3210.0000000000009</v>
      </c>
      <c r="AB2028" s="1">
        <f t="shared" si="347"/>
        <v>3.2100000000000009</v>
      </c>
    </row>
    <row r="2029" spans="1:28" customFormat="1" x14ac:dyDescent="0.3">
      <c r="A2029" s="3">
        <f t="shared" si="353"/>
        <v>2012</v>
      </c>
      <c r="B2029" s="4" t="s">
        <v>1573</v>
      </c>
      <c r="C2029" s="3">
        <v>5</v>
      </c>
      <c r="D2029" s="3" t="s">
        <v>1567</v>
      </c>
      <c r="E2029" s="4" t="s">
        <v>1939</v>
      </c>
      <c r="F2029" s="3" t="s">
        <v>32</v>
      </c>
      <c r="G2029" s="3" t="s">
        <v>2340</v>
      </c>
      <c r="H2029" s="3" t="s">
        <v>2468</v>
      </c>
      <c r="I2029" s="3" t="s">
        <v>2496</v>
      </c>
      <c r="J2029" s="3">
        <v>18.2</v>
      </c>
      <c r="K2029" s="3">
        <v>6000</v>
      </c>
      <c r="L2029" s="3" t="s">
        <v>25</v>
      </c>
      <c r="M2029" s="3">
        <v>1</v>
      </c>
      <c r="N2029" s="28">
        <f t="shared" si="345"/>
        <v>6</v>
      </c>
      <c r="O2029" s="28">
        <f t="shared" si="346"/>
        <v>109.19999999999999</v>
      </c>
      <c r="P2029" s="12">
        <v>0</v>
      </c>
      <c r="Q2029" s="46">
        <f t="shared" si="348"/>
        <v>0</v>
      </c>
      <c r="R2029" s="37"/>
      <c r="S2029" s="3">
        <f t="shared" si="349"/>
        <v>6</v>
      </c>
      <c r="T2029" s="29" t="s">
        <v>2503</v>
      </c>
      <c r="U2029" s="5">
        <f t="shared" si="350"/>
        <v>109.19999999999999</v>
      </c>
      <c r="V2029" s="5">
        <f t="shared" si="351"/>
        <v>0</v>
      </c>
      <c r="W2029" s="5"/>
      <c r="X2029" s="3">
        <v>4.9119999999999999</v>
      </c>
      <c r="Y2029" s="3">
        <f t="shared" ref="Y2029:Y2092" si="354">N2029-X2029</f>
        <v>1.0880000000000001</v>
      </c>
      <c r="Z2029" s="3">
        <f t="shared" si="352"/>
        <v>89.398399999999995</v>
      </c>
      <c r="AA2029">
        <v>4912</v>
      </c>
      <c r="AB2029" s="1">
        <f t="shared" si="347"/>
        <v>4.9119999999999999</v>
      </c>
    </row>
    <row r="2030" spans="1:28" customFormat="1" x14ac:dyDescent="0.3">
      <c r="A2030" s="3">
        <f t="shared" si="353"/>
        <v>2013</v>
      </c>
      <c r="B2030" s="4" t="s">
        <v>1573</v>
      </c>
      <c r="C2030" s="3">
        <v>5</v>
      </c>
      <c r="D2030" s="3" t="s">
        <v>1567</v>
      </c>
      <c r="E2030" s="4" t="s">
        <v>1940</v>
      </c>
      <c r="F2030" s="3" t="s">
        <v>32</v>
      </c>
      <c r="G2030" s="3" t="s">
        <v>2340</v>
      </c>
      <c r="H2030" s="3" t="s">
        <v>2468</v>
      </c>
      <c r="I2030" s="3" t="s">
        <v>2496</v>
      </c>
      <c r="J2030" s="3">
        <v>18.2</v>
      </c>
      <c r="K2030" s="3">
        <v>6000</v>
      </c>
      <c r="L2030" s="3" t="s">
        <v>25</v>
      </c>
      <c r="M2030" s="3">
        <v>1</v>
      </c>
      <c r="N2030" s="28">
        <f t="shared" si="345"/>
        <v>6</v>
      </c>
      <c r="O2030" s="28">
        <f t="shared" si="346"/>
        <v>109.19999999999999</v>
      </c>
      <c r="P2030" s="12">
        <v>0</v>
      </c>
      <c r="Q2030" s="46">
        <f t="shared" si="348"/>
        <v>0</v>
      </c>
      <c r="R2030" s="37"/>
      <c r="S2030" s="3">
        <f t="shared" si="349"/>
        <v>6</v>
      </c>
      <c r="T2030" s="29" t="s">
        <v>2503</v>
      </c>
      <c r="U2030" s="5">
        <f t="shared" si="350"/>
        <v>109.19999999999999</v>
      </c>
      <c r="V2030" s="5">
        <f t="shared" si="351"/>
        <v>0</v>
      </c>
      <c r="W2030" s="5"/>
      <c r="X2030" s="3">
        <v>5.1120000000000001</v>
      </c>
      <c r="Y2030" s="3">
        <f t="shared" si="354"/>
        <v>0.8879999999999999</v>
      </c>
      <c r="Z2030" s="3">
        <f t="shared" si="352"/>
        <v>93.038399999999996</v>
      </c>
      <c r="AA2030">
        <v>5112</v>
      </c>
      <c r="AB2030" s="1">
        <f t="shared" si="347"/>
        <v>5.1120000000000001</v>
      </c>
    </row>
    <row r="2031" spans="1:28" customFormat="1" x14ac:dyDescent="0.3">
      <c r="A2031" s="3">
        <f t="shared" si="353"/>
        <v>2014</v>
      </c>
      <c r="B2031" s="4" t="s">
        <v>1573</v>
      </c>
      <c r="C2031" s="3">
        <v>5</v>
      </c>
      <c r="D2031" s="3" t="s">
        <v>1567</v>
      </c>
      <c r="E2031" s="4" t="s">
        <v>1941</v>
      </c>
      <c r="F2031" s="3" t="s">
        <v>32</v>
      </c>
      <c r="G2031" s="3" t="s">
        <v>2340</v>
      </c>
      <c r="H2031" s="3" t="s">
        <v>2468</v>
      </c>
      <c r="I2031" s="3" t="s">
        <v>2496</v>
      </c>
      <c r="J2031" s="3">
        <v>18.2</v>
      </c>
      <c r="K2031" s="3">
        <v>6000</v>
      </c>
      <c r="L2031" s="3" t="s">
        <v>25</v>
      </c>
      <c r="M2031" s="3">
        <v>1</v>
      </c>
      <c r="N2031" s="28">
        <f t="shared" si="345"/>
        <v>6</v>
      </c>
      <c r="O2031" s="28">
        <f t="shared" si="346"/>
        <v>109.19999999999999</v>
      </c>
      <c r="P2031" s="12">
        <v>0</v>
      </c>
      <c r="Q2031" s="46">
        <f t="shared" si="348"/>
        <v>0</v>
      </c>
      <c r="R2031" s="37"/>
      <c r="S2031" s="3">
        <f t="shared" si="349"/>
        <v>6</v>
      </c>
      <c r="T2031" s="29" t="s">
        <v>2503</v>
      </c>
      <c r="U2031" s="5">
        <f t="shared" si="350"/>
        <v>109.19999999999999</v>
      </c>
      <c r="V2031" s="5">
        <f t="shared" si="351"/>
        <v>0</v>
      </c>
      <c r="W2031" s="5"/>
      <c r="X2031" s="3">
        <v>4.9119999999999999</v>
      </c>
      <c r="Y2031" s="3">
        <f t="shared" si="354"/>
        <v>1.0880000000000001</v>
      </c>
      <c r="Z2031" s="3">
        <f t="shared" si="352"/>
        <v>89.398399999999995</v>
      </c>
      <c r="AA2031">
        <v>4912</v>
      </c>
      <c r="AB2031" s="1">
        <f t="shared" si="347"/>
        <v>4.9119999999999999</v>
      </c>
    </row>
    <row r="2032" spans="1:28" customFormat="1" x14ac:dyDescent="0.3">
      <c r="A2032" s="3">
        <f t="shared" si="353"/>
        <v>2015</v>
      </c>
      <c r="B2032" s="4" t="s">
        <v>1573</v>
      </c>
      <c r="C2032" s="3">
        <v>5</v>
      </c>
      <c r="D2032" s="3" t="s">
        <v>1567</v>
      </c>
      <c r="E2032" s="4" t="s">
        <v>1942</v>
      </c>
      <c r="F2032" s="3" t="s">
        <v>32</v>
      </c>
      <c r="G2032" s="3" t="s">
        <v>2340</v>
      </c>
      <c r="H2032" s="3" t="s">
        <v>2468</v>
      </c>
      <c r="I2032" s="3" t="s">
        <v>2496</v>
      </c>
      <c r="J2032" s="3">
        <v>18.2</v>
      </c>
      <c r="K2032" s="3">
        <v>6000</v>
      </c>
      <c r="L2032" s="3" t="s">
        <v>25</v>
      </c>
      <c r="M2032" s="3">
        <v>1</v>
      </c>
      <c r="N2032" s="28">
        <f t="shared" si="345"/>
        <v>6</v>
      </c>
      <c r="O2032" s="28">
        <f t="shared" si="346"/>
        <v>109.19999999999999</v>
      </c>
      <c r="P2032" s="12">
        <v>0</v>
      </c>
      <c r="Q2032" s="46">
        <f t="shared" si="348"/>
        <v>0</v>
      </c>
      <c r="R2032" s="37"/>
      <c r="S2032" s="3">
        <f t="shared" si="349"/>
        <v>6</v>
      </c>
      <c r="T2032" s="29" t="s">
        <v>2503</v>
      </c>
      <c r="U2032" s="5">
        <f t="shared" si="350"/>
        <v>109.19999999999999</v>
      </c>
      <c r="V2032" s="5">
        <f t="shared" si="351"/>
        <v>0</v>
      </c>
      <c r="W2032" s="5"/>
      <c r="X2032" s="3">
        <v>1.742</v>
      </c>
      <c r="Y2032" s="3">
        <f t="shared" si="354"/>
        <v>4.258</v>
      </c>
      <c r="Z2032" s="3">
        <f t="shared" si="352"/>
        <v>31.7044</v>
      </c>
      <c r="AA2032">
        <v>1742</v>
      </c>
      <c r="AB2032" s="1">
        <f t="shared" si="347"/>
        <v>1.742</v>
      </c>
    </row>
    <row r="2033" spans="1:28" customFormat="1" x14ac:dyDescent="0.3">
      <c r="A2033" s="3">
        <f t="shared" si="353"/>
        <v>2016</v>
      </c>
      <c r="B2033" s="4" t="s">
        <v>1573</v>
      </c>
      <c r="C2033" s="3">
        <v>5</v>
      </c>
      <c r="D2033" s="3" t="s">
        <v>1567</v>
      </c>
      <c r="E2033" s="4" t="s">
        <v>1943</v>
      </c>
      <c r="F2033" s="3" t="s">
        <v>32</v>
      </c>
      <c r="G2033" s="3" t="s">
        <v>2340</v>
      </c>
      <c r="H2033" s="3" t="s">
        <v>2468</v>
      </c>
      <c r="I2033" s="3" t="s">
        <v>2496</v>
      </c>
      <c r="J2033" s="3">
        <v>18.2</v>
      </c>
      <c r="K2033" s="3">
        <v>6000</v>
      </c>
      <c r="L2033" s="3" t="s">
        <v>25</v>
      </c>
      <c r="M2033" s="3">
        <v>1</v>
      </c>
      <c r="N2033" s="28">
        <f t="shared" si="345"/>
        <v>6</v>
      </c>
      <c r="O2033" s="28">
        <f t="shared" si="346"/>
        <v>109.19999999999999</v>
      </c>
      <c r="P2033" s="12">
        <v>0</v>
      </c>
      <c r="Q2033" s="46">
        <f t="shared" si="348"/>
        <v>0</v>
      </c>
      <c r="R2033" s="37"/>
      <c r="S2033" s="3">
        <f t="shared" si="349"/>
        <v>6</v>
      </c>
      <c r="T2033" s="29" t="s">
        <v>2503</v>
      </c>
      <c r="U2033" s="5">
        <f t="shared" si="350"/>
        <v>109.19999999999999</v>
      </c>
      <c r="V2033" s="5">
        <f t="shared" si="351"/>
        <v>0</v>
      </c>
      <c r="W2033" s="5"/>
      <c r="X2033" s="3">
        <v>2.14</v>
      </c>
      <c r="Y2033" s="3">
        <f t="shared" si="354"/>
        <v>3.86</v>
      </c>
      <c r="Z2033" s="3">
        <f t="shared" si="352"/>
        <v>38.948</v>
      </c>
      <c r="AA2033">
        <v>2140</v>
      </c>
      <c r="AB2033" s="1">
        <f t="shared" si="347"/>
        <v>2.14</v>
      </c>
    </row>
    <row r="2034" spans="1:28" customFormat="1" x14ac:dyDescent="0.3">
      <c r="A2034" s="3">
        <f t="shared" si="353"/>
        <v>2017</v>
      </c>
      <c r="B2034" s="4" t="s">
        <v>1573</v>
      </c>
      <c r="C2034" s="3">
        <v>5</v>
      </c>
      <c r="D2034" s="3" t="s">
        <v>1567</v>
      </c>
      <c r="E2034" s="4" t="s">
        <v>1944</v>
      </c>
      <c r="F2034" s="3" t="s">
        <v>32</v>
      </c>
      <c r="G2034" s="3" t="s">
        <v>2340</v>
      </c>
      <c r="H2034" s="3" t="s">
        <v>2468</v>
      </c>
      <c r="I2034" s="3" t="s">
        <v>2496</v>
      </c>
      <c r="J2034" s="3">
        <v>18.2</v>
      </c>
      <c r="K2034" s="3">
        <v>6000</v>
      </c>
      <c r="L2034" s="3" t="s">
        <v>25</v>
      </c>
      <c r="M2034" s="3">
        <v>1</v>
      </c>
      <c r="N2034" s="28">
        <f t="shared" si="345"/>
        <v>6</v>
      </c>
      <c r="O2034" s="28">
        <f t="shared" si="346"/>
        <v>109.19999999999999</v>
      </c>
      <c r="P2034" s="12">
        <v>0</v>
      </c>
      <c r="Q2034" s="46">
        <f t="shared" si="348"/>
        <v>0</v>
      </c>
      <c r="R2034" s="37"/>
      <c r="S2034" s="3">
        <f t="shared" si="349"/>
        <v>6</v>
      </c>
      <c r="T2034" s="29" t="s">
        <v>2503</v>
      </c>
      <c r="U2034" s="5">
        <f t="shared" si="350"/>
        <v>109.19999999999999</v>
      </c>
      <c r="V2034" s="5">
        <f t="shared" si="351"/>
        <v>0</v>
      </c>
      <c r="W2034" s="5"/>
      <c r="X2034" s="3">
        <v>4.9119999999999999</v>
      </c>
      <c r="Y2034" s="3">
        <f t="shared" si="354"/>
        <v>1.0880000000000001</v>
      </c>
      <c r="Z2034" s="3">
        <f t="shared" si="352"/>
        <v>89.398399999999995</v>
      </c>
      <c r="AA2034">
        <v>4912</v>
      </c>
      <c r="AB2034" s="1">
        <f t="shared" si="347"/>
        <v>4.9119999999999999</v>
      </c>
    </row>
    <row r="2035" spans="1:28" customFormat="1" x14ac:dyDescent="0.3">
      <c r="A2035" s="3">
        <f t="shared" si="353"/>
        <v>2018</v>
      </c>
      <c r="B2035" s="4" t="s">
        <v>1573</v>
      </c>
      <c r="C2035" s="3">
        <v>5</v>
      </c>
      <c r="D2035" s="3" t="s">
        <v>1567</v>
      </c>
      <c r="E2035" s="4" t="s">
        <v>1945</v>
      </c>
      <c r="F2035" s="3" t="s">
        <v>32</v>
      </c>
      <c r="G2035" s="3" t="s">
        <v>2340</v>
      </c>
      <c r="H2035" s="3" t="s">
        <v>2468</v>
      </c>
      <c r="I2035" s="3" t="s">
        <v>2496</v>
      </c>
      <c r="J2035" s="3">
        <v>18.2</v>
      </c>
      <c r="K2035" s="3">
        <v>6000</v>
      </c>
      <c r="L2035" s="3" t="s">
        <v>25</v>
      </c>
      <c r="M2035" s="3">
        <v>1</v>
      </c>
      <c r="N2035" s="28">
        <f t="shared" si="345"/>
        <v>6</v>
      </c>
      <c r="O2035" s="28">
        <f t="shared" si="346"/>
        <v>109.19999999999999</v>
      </c>
      <c r="P2035" s="12">
        <v>0</v>
      </c>
      <c r="Q2035" s="46">
        <f t="shared" si="348"/>
        <v>0</v>
      </c>
      <c r="R2035" s="37"/>
      <c r="S2035" s="3">
        <f t="shared" si="349"/>
        <v>6</v>
      </c>
      <c r="T2035" s="29" t="s">
        <v>2503</v>
      </c>
      <c r="U2035" s="5">
        <f t="shared" si="350"/>
        <v>109.19999999999999</v>
      </c>
      <c r="V2035" s="5">
        <f t="shared" si="351"/>
        <v>0</v>
      </c>
      <c r="W2035" s="5"/>
      <c r="X2035" s="3">
        <v>5.1120000000000001</v>
      </c>
      <c r="Y2035" s="3">
        <f t="shared" si="354"/>
        <v>0.8879999999999999</v>
      </c>
      <c r="Z2035" s="3">
        <f t="shared" si="352"/>
        <v>93.038399999999996</v>
      </c>
      <c r="AA2035">
        <v>5112</v>
      </c>
      <c r="AB2035" s="1">
        <f t="shared" si="347"/>
        <v>5.1120000000000001</v>
      </c>
    </row>
    <row r="2036" spans="1:28" customFormat="1" x14ac:dyDescent="0.3">
      <c r="A2036" s="3">
        <f t="shared" si="353"/>
        <v>2019</v>
      </c>
      <c r="B2036" s="4" t="s">
        <v>1573</v>
      </c>
      <c r="C2036" s="3">
        <v>5</v>
      </c>
      <c r="D2036" s="3" t="s">
        <v>1567</v>
      </c>
      <c r="E2036" s="4" t="s">
        <v>1946</v>
      </c>
      <c r="F2036" s="3" t="s">
        <v>32</v>
      </c>
      <c r="G2036" s="3" t="s">
        <v>2340</v>
      </c>
      <c r="H2036" s="3" t="s">
        <v>2468</v>
      </c>
      <c r="I2036" s="3" t="s">
        <v>2496</v>
      </c>
      <c r="J2036" s="3">
        <v>18.2</v>
      </c>
      <c r="K2036" s="3">
        <v>6000</v>
      </c>
      <c r="L2036" s="3" t="s">
        <v>25</v>
      </c>
      <c r="M2036" s="3">
        <v>1</v>
      </c>
      <c r="N2036" s="28">
        <f t="shared" si="345"/>
        <v>6</v>
      </c>
      <c r="O2036" s="28">
        <f t="shared" si="346"/>
        <v>109.19999999999999</v>
      </c>
      <c r="P2036" s="12">
        <v>0</v>
      </c>
      <c r="Q2036" s="46">
        <f t="shared" si="348"/>
        <v>0</v>
      </c>
      <c r="R2036" s="37"/>
      <c r="S2036" s="3">
        <f t="shared" si="349"/>
        <v>6</v>
      </c>
      <c r="T2036" s="29" t="s">
        <v>2503</v>
      </c>
      <c r="U2036" s="5">
        <f t="shared" si="350"/>
        <v>109.19999999999999</v>
      </c>
      <c r="V2036" s="5">
        <f t="shared" si="351"/>
        <v>0</v>
      </c>
      <c r="W2036" s="5"/>
      <c r="X2036" s="3">
        <v>4.9119999999999999</v>
      </c>
      <c r="Y2036" s="3">
        <f t="shared" si="354"/>
        <v>1.0880000000000001</v>
      </c>
      <c r="Z2036" s="3">
        <f t="shared" si="352"/>
        <v>89.398399999999995</v>
      </c>
      <c r="AA2036">
        <v>4912</v>
      </c>
      <c r="AB2036" s="1">
        <f t="shared" si="347"/>
        <v>4.9119999999999999</v>
      </c>
    </row>
    <row r="2037" spans="1:28" customFormat="1" x14ac:dyDescent="0.3">
      <c r="A2037" s="3">
        <f t="shared" si="353"/>
        <v>2020</v>
      </c>
      <c r="B2037" s="4" t="s">
        <v>1573</v>
      </c>
      <c r="C2037" s="3">
        <v>5</v>
      </c>
      <c r="D2037" s="3" t="s">
        <v>1567</v>
      </c>
      <c r="E2037" s="4" t="s">
        <v>1947</v>
      </c>
      <c r="F2037" s="3" t="s">
        <v>32</v>
      </c>
      <c r="G2037" s="3" t="s">
        <v>2340</v>
      </c>
      <c r="H2037" s="3" t="s">
        <v>2468</v>
      </c>
      <c r="I2037" s="3" t="s">
        <v>2496</v>
      </c>
      <c r="J2037" s="3">
        <v>18.2</v>
      </c>
      <c r="K2037" s="3">
        <v>6000</v>
      </c>
      <c r="L2037" s="3" t="s">
        <v>25</v>
      </c>
      <c r="M2037" s="3">
        <v>1</v>
      </c>
      <c r="N2037" s="28">
        <f t="shared" si="345"/>
        <v>6</v>
      </c>
      <c r="O2037" s="28">
        <f t="shared" si="346"/>
        <v>109.19999999999999</v>
      </c>
      <c r="P2037" s="12">
        <v>0</v>
      </c>
      <c r="Q2037" s="46">
        <f t="shared" si="348"/>
        <v>0</v>
      </c>
      <c r="R2037" s="37"/>
      <c r="S2037" s="3">
        <f t="shared" si="349"/>
        <v>6</v>
      </c>
      <c r="T2037" s="29" t="s">
        <v>2503</v>
      </c>
      <c r="U2037" s="5">
        <f t="shared" si="350"/>
        <v>109.19999999999999</v>
      </c>
      <c r="V2037" s="5">
        <f t="shared" si="351"/>
        <v>0</v>
      </c>
      <c r="W2037" s="5"/>
      <c r="X2037" s="3">
        <v>3.2100000000000009</v>
      </c>
      <c r="Y2037" s="3">
        <f t="shared" si="354"/>
        <v>2.7899999999999991</v>
      </c>
      <c r="Z2037" s="3">
        <f t="shared" si="352"/>
        <v>58.422000000000011</v>
      </c>
      <c r="AA2037">
        <v>3210.0000000000009</v>
      </c>
      <c r="AB2037" s="1">
        <f t="shared" si="347"/>
        <v>3.2100000000000009</v>
      </c>
    </row>
    <row r="2038" spans="1:28" customFormat="1" x14ac:dyDescent="0.3">
      <c r="A2038" s="3">
        <f t="shared" si="353"/>
        <v>2021</v>
      </c>
      <c r="B2038" s="4" t="s">
        <v>1573</v>
      </c>
      <c r="C2038" s="3">
        <v>5</v>
      </c>
      <c r="D2038" s="3" t="s">
        <v>1567</v>
      </c>
      <c r="E2038" s="4" t="s">
        <v>1948</v>
      </c>
      <c r="F2038" s="3" t="s">
        <v>32</v>
      </c>
      <c r="G2038" s="3" t="s">
        <v>2340</v>
      </c>
      <c r="H2038" s="3" t="s">
        <v>2468</v>
      </c>
      <c r="I2038" s="3" t="s">
        <v>2496</v>
      </c>
      <c r="J2038" s="3">
        <v>18.2</v>
      </c>
      <c r="K2038" s="3">
        <v>6000</v>
      </c>
      <c r="L2038" s="3" t="s">
        <v>25</v>
      </c>
      <c r="M2038" s="3">
        <v>1</v>
      </c>
      <c r="N2038" s="28">
        <f t="shared" si="345"/>
        <v>6</v>
      </c>
      <c r="O2038" s="28">
        <f t="shared" si="346"/>
        <v>109.19999999999999</v>
      </c>
      <c r="P2038" s="12">
        <v>0</v>
      </c>
      <c r="Q2038" s="46">
        <f t="shared" si="348"/>
        <v>0</v>
      </c>
      <c r="R2038" s="37"/>
      <c r="S2038" s="3">
        <f t="shared" si="349"/>
        <v>6</v>
      </c>
      <c r="T2038" s="29" t="s">
        <v>2503</v>
      </c>
      <c r="U2038" s="5">
        <f t="shared" si="350"/>
        <v>109.19999999999999</v>
      </c>
      <c r="V2038" s="5">
        <f t="shared" si="351"/>
        <v>0</v>
      </c>
      <c r="W2038" s="5"/>
      <c r="X2038" s="3">
        <v>3.6</v>
      </c>
      <c r="Y2038" s="3">
        <f t="shared" si="354"/>
        <v>2.4</v>
      </c>
      <c r="Z2038" s="3">
        <f t="shared" si="352"/>
        <v>65.52</v>
      </c>
      <c r="AA2038">
        <v>3600</v>
      </c>
      <c r="AB2038" s="1">
        <f t="shared" si="347"/>
        <v>3.6</v>
      </c>
    </row>
    <row r="2039" spans="1:28" customFormat="1" x14ac:dyDescent="0.3">
      <c r="A2039" s="3">
        <f t="shared" si="353"/>
        <v>2022</v>
      </c>
      <c r="B2039" s="4" t="s">
        <v>1573</v>
      </c>
      <c r="C2039" s="3">
        <v>5</v>
      </c>
      <c r="D2039" s="3" t="s">
        <v>1567</v>
      </c>
      <c r="E2039" s="4" t="s">
        <v>1949</v>
      </c>
      <c r="F2039" s="3" t="s">
        <v>32</v>
      </c>
      <c r="G2039" s="3" t="s">
        <v>2340</v>
      </c>
      <c r="H2039" s="3" t="s">
        <v>2468</v>
      </c>
      <c r="I2039" s="3" t="s">
        <v>2496</v>
      </c>
      <c r="J2039" s="3">
        <v>18.2</v>
      </c>
      <c r="K2039" s="3">
        <v>6000</v>
      </c>
      <c r="L2039" s="3" t="s">
        <v>25</v>
      </c>
      <c r="M2039" s="3">
        <v>1</v>
      </c>
      <c r="N2039" s="28">
        <f t="shared" si="345"/>
        <v>6</v>
      </c>
      <c r="O2039" s="28">
        <f t="shared" si="346"/>
        <v>109.19999999999999</v>
      </c>
      <c r="P2039" s="12">
        <v>0</v>
      </c>
      <c r="Q2039" s="46">
        <f t="shared" si="348"/>
        <v>0</v>
      </c>
      <c r="R2039" s="37"/>
      <c r="S2039" s="3">
        <f t="shared" si="349"/>
        <v>6</v>
      </c>
      <c r="T2039" s="29" t="s">
        <v>2503</v>
      </c>
      <c r="U2039" s="5">
        <f t="shared" si="350"/>
        <v>109.19999999999999</v>
      </c>
      <c r="V2039" s="5">
        <f t="shared" si="351"/>
        <v>0</v>
      </c>
      <c r="W2039" s="5"/>
      <c r="X2039" s="3">
        <v>3.6</v>
      </c>
      <c r="Y2039" s="3">
        <f t="shared" si="354"/>
        <v>2.4</v>
      </c>
      <c r="Z2039" s="3">
        <f t="shared" si="352"/>
        <v>65.52</v>
      </c>
      <c r="AA2039">
        <v>3600</v>
      </c>
      <c r="AB2039" s="1">
        <f t="shared" si="347"/>
        <v>3.6</v>
      </c>
    </row>
    <row r="2040" spans="1:28" customFormat="1" x14ac:dyDescent="0.3">
      <c r="A2040" s="3">
        <f t="shared" si="353"/>
        <v>2023</v>
      </c>
      <c r="B2040" s="4" t="s">
        <v>1573</v>
      </c>
      <c r="C2040" s="3">
        <v>5</v>
      </c>
      <c r="D2040" s="3" t="s">
        <v>1567</v>
      </c>
      <c r="E2040" s="4" t="s">
        <v>1950</v>
      </c>
      <c r="F2040" s="3" t="s">
        <v>32</v>
      </c>
      <c r="G2040" s="3" t="s">
        <v>2340</v>
      </c>
      <c r="H2040" s="3" t="s">
        <v>2468</v>
      </c>
      <c r="I2040" s="3" t="s">
        <v>2496</v>
      </c>
      <c r="J2040" s="3">
        <v>18.2</v>
      </c>
      <c r="K2040" s="3">
        <v>6000</v>
      </c>
      <c r="L2040" s="3" t="s">
        <v>25</v>
      </c>
      <c r="M2040" s="3">
        <v>1</v>
      </c>
      <c r="N2040" s="28">
        <f t="shared" si="345"/>
        <v>6</v>
      </c>
      <c r="O2040" s="28">
        <f t="shared" si="346"/>
        <v>109.19999999999999</v>
      </c>
      <c r="P2040" s="12">
        <v>0</v>
      </c>
      <c r="Q2040" s="46">
        <f t="shared" si="348"/>
        <v>0</v>
      </c>
      <c r="R2040" s="37"/>
      <c r="S2040" s="3">
        <f t="shared" si="349"/>
        <v>6</v>
      </c>
      <c r="T2040" s="29" t="s">
        <v>2503</v>
      </c>
      <c r="U2040" s="5">
        <f t="shared" si="350"/>
        <v>109.19999999999999</v>
      </c>
      <c r="V2040" s="5">
        <f t="shared" si="351"/>
        <v>0</v>
      </c>
      <c r="W2040" s="5"/>
      <c r="X2040" s="3">
        <v>3.6</v>
      </c>
      <c r="Y2040" s="3">
        <f t="shared" si="354"/>
        <v>2.4</v>
      </c>
      <c r="Z2040" s="3">
        <f t="shared" si="352"/>
        <v>65.52</v>
      </c>
      <c r="AA2040">
        <v>3600</v>
      </c>
      <c r="AB2040" s="1">
        <f t="shared" si="347"/>
        <v>3.6</v>
      </c>
    </row>
    <row r="2041" spans="1:28" customFormat="1" x14ac:dyDescent="0.3">
      <c r="A2041" s="3">
        <f t="shared" si="353"/>
        <v>2024</v>
      </c>
      <c r="B2041" s="4" t="s">
        <v>1573</v>
      </c>
      <c r="C2041" s="3">
        <v>5</v>
      </c>
      <c r="D2041" s="3" t="s">
        <v>1567</v>
      </c>
      <c r="E2041" s="4" t="s">
        <v>1951</v>
      </c>
      <c r="F2041" s="3" t="s">
        <v>32</v>
      </c>
      <c r="G2041" s="3" t="s">
        <v>2340</v>
      </c>
      <c r="H2041" s="3" t="s">
        <v>2468</v>
      </c>
      <c r="I2041" s="3" t="s">
        <v>2496</v>
      </c>
      <c r="J2041" s="3">
        <v>18.2</v>
      </c>
      <c r="K2041" s="3">
        <v>6000</v>
      </c>
      <c r="L2041" s="3" t="s">
        <v>25</v>
      </c>
      <c r="M2041" s="3">
        <v>1</v>
      </c>
      <c r="N2041" s="28">
        <f t="shared" ref="N2041:N2104" si="355">(K2041/1000)*M2041</f>
        <v>6</v>
      </c>
      <c r="O2041" s="28">
        <f t="shared" ref="O2041:O2104" si="356">N2041*J2041</f>
        <v>109.19999999999999</v>
      </c>
      <c r="P2041" s="12">
        <v>0</v>
      </c>
      <c r="Q2041" s="46">
        <f t="shared" si="348"/>
        <v>0</v>
      </c>
      <c r="R2041" s="37"/>
      <c r="S2041" s="3">
        <f t="shared" si="349"/>
        <v>6</v>
      </c>
      <c r="T2041" s="29" t="s">
        <v>2503</v>
      </c>
      <c r="U2041" s="5">
        <f t="shared" si="350"/>
        <v>109.19999999999999</v>
      </c>
      <c r="V2041" s="5">
        <f t="shared" si="351"/>
        <v>0</v>
      </c>
      <c r="W2041" s="5"/>
      <c r="X2041" s="3">
        <v>3.6</v>
      </c>
      <c r="Y2041" s="3">
        <f t="shared" si="354"/>
        <v>2.4</v>
      </c>
      <c r="Z2041" s="3">
        <f t="shared" si="352"/>
        <v>65.52</v>
      </c>
      <c r="AA2041">
        <v>3600</v>
      </c>
      <c r="AB2041" s="1">
        <f t="shared" ref="AB2041:AB2104" si="357">AA2041/1000</f>
        <v>3.6</v>
      </c>
    </row>
    <row r="2042" spans="1:28" customFormat="1" x14ac:dyDescent="0.3">
      <c r="A2042" s="3">
        <f t="shared" si="353"/>
        <v>2025</v>
      </c>
      <c r="B2042" s="4" t="s">
        <v>1573</v>
      </c>
      <c r="C2042" s="3">
        <v>5</v>
      </c>
      <c r="D2042" s="3" t="s">
        <v>1567</v>
      </c>
      <c r="E2042" s="4" t="s">
        <v>1952</v>
      </c>
      <c r="F2042" s="3" t="s">
        <v>32</v>
      </c>
      <c r="G2042" s="3" t="s">
        <v>2340</v>
      </c>
      <c r="H2042" s="3" t="s">
        <v>2468</v>
      </c>
      <c r="I2042" s="3" t="s">
        <v>2496</v>
      </c>
      <c r="J2042" s="3">
        <v>18.2</v>
      </c>
      <c r="K2042" s="3">
        <v>6000</v>
      </c>
      <c r="L2042" s="3" t="s">
        <v>25</v>
      </c>
      <c r="M2042" s="3">
        <v>1</v>
      </c>
      <c r="N2042" s="28">
        <f t="shared" si="355"/>
        <v>6</v>
      </c>
      <c r="O2042" s="28">
        <f t="shared" si="356"/>
        <v>109.19999999999999</v>
      </c>
      <c r="P2042" s="12">
        <v>0</v>
      </c>
      <c r="Q2042" s="46">
        <f t="shared" si="348"/>
        <v>0</v>
      </c>
      <c r="R2042" s="37"/>
      <c r="S2042" s="3">
        <f t="shared" si="349"/>
        <v>6</v>
      </c>
      <c r="T2042" s="29" t="s">
        <v>2503</v>
      </c>
      <c r="U2042" s="5">
        <f t="shared" si="350"/>
        <v>109.19999999999999</v>
      </c>
      <c r="V2042" s="5">
        <f t="shared" si="351"/>
        <v>0</v>
      </c>
      <c r="W2042" s="5"/>
      <c r="X2042" s="3">
        <v>3.6</v>
      </c>
      <c r="Y2042" s="3">
        <f t="shared" si="354"/>
        <v>2.4</v>
      </c>
      <c r="Z2042" s="3">
        <f t="shared" si="352"/>
        <v>65.52</v>
      </c>
      <c r="AA2042">
        <v>3600</v>
      </c>
      <c r="AB2042" s="1">
        <f t="shared" si="357"/>
        <v>3.6</v>
      </c>
    </row>
    <row r="2043" spans="1:28" customFormat="1" x14ac:dyDescent="0.3">
      <c r="A2043" s="3">
        <f t="shared" si="353"/>
        <v>2026</v>
      </c>
      <c r="B2043" s="4" t="s">
        <v>1573</v>
      </c>
      <c r="C2043" s="3">
        <v>5</v>
      </c>
      <c r="D2043" s="3" t="s">
        <v>1567</v>
      </c>
      <c r="E2043" s="4" t="s">
        <v>1953</v>
      </c>
      <c r="F2043" s="3" t="s">
        <v>32</v>
      </c>
      <c r="G2043" s="3" t="s">
        <v>2340</v>
      </c>
      <c r="H2043" s="3" t="s">
        <v>2468</v>
      </c>
      <c r="I2043" s="3" t="s">
        <v>2496</v>
      </c>
      <c r="J2043" s="3">
        <v>18.2</v>
      </c>
      <c r="K2043" s="3">
        <v>6000</v>
      </c>
      <c r="L2043" s="3" t="s">
        <v>25</v>
      </c>
      <c r="M2043" s="3">
        <v>1</v>
      </c>
      <c r="N2043" s="28">
        <f t="shared" si="355"/>
        <v>6</v>
      </c>
      <c r="O2043" s="28">
        <f t="shared" si="356"/>
        <v>109.19999999999999</v>
      </c>
      <c r="P2043" s="12">
        <v>0</v>
      </c>
      <c r="Q2043" s="46">
        <f t="shared" si="348"/>
        <v>0</v>
      </c>
      <c r="R2043" s="37"/>
      <c r="S2043" s="3">
        <f t="shared" si="349"/>
        <v>6</v>
      </c>
      <c r="T2043" s="29" t="s">
        <v>2503</v>
      </c>
      <c r="U2043" s="5">
        <f t="shared" si="350"/>
        <v>109.19999999999999</v>
      </c>
      <c r="V2043" s="5">
        <f t="shared" si="351"/>
        <v>0</v>
      </c>
      <c r="W2043" s="5"/>
      <c r="X2043" s="3">
        <v>3.6</v>
      </c>
      <c r="Y2043" s="3">
        <f t="shared" si="354"/>
        <v>2.4</v>
      </c>
      <c r="Z2043" s="3">
        <f t="shared" si="352"/>
        <v>65.52</v>
      </c>
      <c r="AA2043">
        <v>3600</v>
      </c>
      <c r="AB2043" s="1">
        <f t="shared" si="357"/>
        <v>3.6</v>
      </c>
    </row>
    <row r="2044" spans="1:28" customFormat="1" x14ac:dyDescent="0.3">
      <c r="A2044" s="3">
        <f t="shared" si="353"/>
        <v>2027</v>
      </c>
      <c r="B2044" s="4" t="s">
        <v>1573</v>
      </c>
      <c r="C2044" s="3">
        <v>5</v>
      </c>
      <c r="D2044" s="3" t="s">
        <v>1567</v>
      </c>
      <c r="E2044" s="4" t="s">
        <v>1954</v>
      </c>
      <c r="F2044" s="3" t="s">
        <v>32</v>
      </c>
      <c r="G2044" s="3" t="s">
        <v>2340</v>
      </c>
      <c r="H2044" s="3" t="s">
        <v>2468</v>
      </c>
      <c r="I2044" s="3" t="s">
        <v>2496</v>
      </c>
      <c r="J2044" s="3">
        <v>18.2</v>
      </c>
      <c r="K2044" s="3">
        <v>6000</v>
      </c>
      <c r="L2044" s="3" t="s">
        <v>25</v>
      </c>
      <c r="M2044" s="3">
        <v>1</v>
      </c>
      <c r="N2044" s="28">
        <f t="shared" si="355"/>
        <v>6</v>
      </c>
      <c r="O2044" s="28">
        <f t="shared" si="356"/>
        <v>109.19999999999999</v>
      </c>
      <c r="P2044" s="12">
        <v>0</v>
      </c>
      <c r="Q2044" s="46">
        <f t="shared" si="348"/>
        <v>0</v>
      </c>
      <c r="R2044" s="37"/>
      <c r="S2044" s="3">
        <f t="shared" si="349"/>
        <v>6</v>
      </c>
      <c r="T2044" s="29" t="s">
        <v>2503</v>
      </c>
      <c r="U2044" s="5">
        <f t="shared" si="350"/>
        <v>109.19999999999999</v>
      </c>
      <c r="V2044" s="5">
        <f t="shared" si="351"/>
        <v>0</v>
      </c>
      <c r="W2044" s="5"/>
      <c r="X2044" s="3">
        <v>3.6</v>
      </c>
      <c r="Y2044" s="3">
        <f t="shared" si="354"/>
        <v>2.4</v>
      </c>
      <c r="Z2044" s="3">
        <f t="shared" si="352"/>
        <v>65.52</v>
      </c>
      <c r="AA2044">
        <v>3600</v>
      </c>
      <c r="AB2044" s="1">
        <f t="shared" si="357"/>
        <v>3.6</v>
      </c>
    </row>
    <row r="2045" spans="1:28" customFormat="1" x14ac:dyDescent="0.3">
      <c r="A2045" s="3">
        <f t="shared" si="353"/>
        <v>2028</v>
      </c>
      <c r="B2045" s="4" t="s">
        <v>1573</v>
      </c>
      <c r="C2045" s="3">
        <v>5</v>
      </c>
      <c r="D2045" s="3" t="s">
        <v>1567</v>
      </c>
      <c r="E2045" s="4" t="s">
        <v>1955</v>
      </c>
      <c r="F2045" s="3" t="s">
        <v>32</v>
      </c>
      <c r="G2045" s="3" t="s">
        <v>2340</v>
      </c>
      <c r="H2045" s="3" t="s">
        <v>2468</v>
      </c>
      <c r="I2045" s="3" t="s">
        <v>2496</v>
      </c>
      <c r="J2045" s="3">
        <v>18.2</v>
      </c>
      <c r="K2045" s="3">
        <v>6000</v>
      </c>
      <c r="L2045" s="3" t="s">
        <v>25</v>
      </c>
      <c r="M2045" s="3">
        <v>1</v>
      </c>
      <c r="N2045" s="28">
        <f t="shared" si="355"/>
        <v>6</v>
      </c>
      <c r="O2045" s="28">
        <f t="shared" si="356"/>
        <v>109.19999999999999</v>
      </c>
      <c r="P2045" s="12">
        <v>0</v>
      </c>
      <c r="Q2045" s="46">
        <f t="shared" si="348"/>
        <v>0</v>
      </c>
      <c r="R2045" s="37"/>
      <c r="S2045" s="3">
        <f t="shared" si="349"/>
        <v>6</v>
      </c>
      <c r="T2045" s="29" t="s">
        <v>2503</v>
      </c>
      <c r="U2045" s="5">
        <f t="shared" si="350"/>
        <v>109.19999999999999</v>
      </c>
      <c r="V2045" s="5">
        <f t="shared" si="351"/>
        <v>0</v>
      </c>
      <c r="W2045" s="5"/>
      <c r="X2045" s="3">
        <v>3.6</v>
      </c>
      <c r="Y2045" s="3">
        <f t="shared" si="354"/>
        <v>2.4</v>
      </c>
      <c r="Z2045" s="3">
        <f t="shared" si="352"/>
        <v>65.52</v>
      </c>
      <c r="AA2045">
        <v>3600</v>
      </c>
      <c r="AB2045" s="1">
        <f t="shared" si="357"/>
        <v>3.6</v>
      </c>
    </row>
    <row r="2046" spans="1:28" customFormat="1" x14ac:dyDescent="0.3">
      <c r="A2046" s="3">
        <f t="shared" si="353"/>
        <v>2029</v>
      </c>
      <c r="B2046" s="4" t="s">
        <v>1573</v>
      </c>
      <c r="C2046" s="3">
        <v>5</v>
      </c>
      <c r="D2046" s="3" t="s">
        <v>1567</v>
      </c>
      <c r="E2046" s="4" t="s">
        <v>1956</v>
      </c>
      <c r="F2046" s="3" t="s">
        <v>32</v>
      </c>
      <c r="G2046" s="3" t="s">
        <v>2340</v>
      </c>
      <c r="H2046" s="3" t="s">
        <v>2468</v>
      </c>
      <c r="I2046" s="3" t="s">
        <v>2496</v>
      </c>
      <c r="J2046" s="3">
        <v>18.2</v>
      </c>
      <c r="K2046" s="3">
        <v>6000</v>
      </c>
      <c r="L2046" s="3" t="s">
        <v>25</v>
      </c>
      <c r="M2046" s="3">
        <v>1</v>
      </c>
      <c r="N2046" s="28">
        <f t="shared" si="355"/>
        <v>6</v>
      </c>
      <c r="O2046" s="28">
        <f t="shared" si="356"/>
        <v>109.19999999999999</v>
      </c>
      <c r="P2046" s="12">
        <v>0</v>
      </c>
      <c r="Q2046" s="46">
        <f t="shared" si="348"/>
        <v>0</v>
      </c>
      <c r="R2046" s="37"/>
      <c r="S2046" s="3">
        <f t="shared" si="349"/>
        <v>6</v>
      </c>
      <c r="T2046" s="29" t="s">
        <v>2503</v>
      </c>
      <c r="U2046" s="5">
        <f t="shared" si="350"/>
        <v>109.19999999999999</v>
      </c>
      <c r="V2046" s="5">
        <f t="shared" si="351"/>
        <v>0</v>
      </c>
      <c r="W2046" s="5"/>
      <c r="X2046" s="3">
        <v>3.6</v>
      </c>
      <c r="Y2046" s="3">
        <f t="shared" si="354"/>
        <v>2.4</v>
      </c>
      <c r="Z2046" s="3">
        <f t="shared" si="352"/>
        <v>65.52</v>
      </c>
      <c r="AA2046">
        <v>3600</v>
      </c>
      <c r="AB2046" s="1">
        <f t="shared" si="357"/>
        <v>3.6</v>
      </c>
    </row>
    <row r="2047" spans="1:28" customFormat="1" x14ac:dyDescent="0.3">
      <c r="A2047" s="3">
        <f t="shared" si="353"/>
        <v>2030</v>
      </c>
      <c r="B2047" s="4" t="s">
        <v>1573</v>
      </c>
      <c r="C2047" s="3">
        <v>5</v>
      </c>
      <c r="D2047" s="3" t="s">
        <v>1567</v>
      </c>
      <c r="E2047" s="4" t="s">
        <v>1957</v>
      </c>
      <c r="F2047" s="3" t="s">
        <v>32</v>
      </c>
      <c r="G2047" s="3" t="s">
        <v>2340</v>
      </c>
      <c r="H2047" s="3" t="s">
        <v>2468</v>
      </c>
      <c r="I2047" s="3" t="s">
        <v>2496</v>
      </c>
      <c r="J2047" s="3">
        <v>18.2</v>
      </c>
      <c r="K2047" s="3">
        <v>6000</v>
      </c>
      <c r="L2047" s="3" t="s">
        <v>25</v>
      </c>
      <c r="M2047" s="3">
        <v>1</v>
      </c>
      <c r="N2047" s="28">
        <f t="shared" si="355"/>
        <v>6</v>
      </c>
      <c r="O2047" s="28">
        <f t="shared" si="356"/>
        <v>109.19999999999999</v>
      </c>
      <c r="P2047" s="12">
        <v>0</v>
      </c>
      <c r="Q2047" s="46">
        <f t="shared" si="348"/>
        <v>0</v>
      </c>
      <c r="R2047" s="37"/>
      <c r="S2047" s="3">
        <f t="shared" si="349"/>
        <v>6</v>
      </c>
      <c r="T2047" s="29" t="s">
        <v>2503</v>
      </c>
      <c r="U2047" s="5">
        <f t="shared" si="350"/>
        <v>109.19999999999999</v>
      </c>
      <c r="V2047" s="5">
        <f t="shared" si="351"/>
        <v>0</v>
      </c>
      <c r="W2047" s="5"/>
      <c r="X2047" s="3">
        <v>3.6</v>
      </c>
      <c r="Y2047" s="3">
        <f t="shared" si="354"/>
        <v>2.4</v>
      </c>
      <c r="Z2047" s="3">
        <f t="shared" si="352"/>
        <v>65.52</v>
      </c>
      <c r="AA2047">
        <v>3600</v>
      </c>
      <c r="AB2047" s="1">
        <f t="shared" si="357"/>
        <v>3.6</v>
      </c>
    </row>
    <row r="2048" spans="1:28" customFormat="1" x14ac:dyDescent="0.3">
      <c r="A2048" s="3">
        <f t="shared" si="353"/>
        <v>2031</v>
      </c>
      <c r="B2048" s="4" t="s">
        <v>1573</v>
      </c>
      <c r="C2048" s="3">
        <v>5</v>
      </c>
      <c r="D2048" s="3" t="s">
        <v>1567</v>
      </c>
      <c r="E2048" s="4" t="s">
        <v>1958</v>
      </c>
      <c r="F2048" s="3" t="s">
        <v>32</v>
      </c>
      <c r="G2048" s="3" t="s">
        <v>2340</v>
      </c>
      <c r="H2048" s="3" t="s">
        <v>2468</v>
      </c>
      <c r="I2048" s="3" t="s">
        <v>2496</v>
      </c>
      <c r="J2048" s="3">
        <v>18.2</v>
      </c>
      <c r="K2048" s="3">
        <v>6000</v>
      </c>
      <c r="L2048" s="3" t="s">
        <v>25</v>
      </c>
      <c r="M2048" s="3">
        <v>1</v>
      </c>
      <c r="N2048" s="28">
        <f t="shared" si="355"/>
        <v>6</v>
      </c>
      <c r="O2048" s="28">
        <f t="shared" si="356"/>
        <v>109.19999999999999</v>
      </c>
      <c r="P2048" s="12">
        <v>0</v>
      </c>
      <c r="Q2048" s="46">
        <f t="shared" si="348"/>
        <v>0</v>
      </c>
      <c r="R2048" s="37"/>
      <c r="S2048" s="3">
        <f t="shared" si="349"/>
        <v>6</v>
      </c>
      <c r="T2048" s="29" t="s">
        <v>2503</v>
      </c>
      <c r="U2048" s="5">
        <f t="shared" si="350"/>
        <v>109.19999999999999</v>
      </c>
      <c r="V2048" s="5">
        <f t="shared" si="351"/>
        <v>0</v>
      </c>
      <c r="W2048" s="5"/>
      <c r="X2048" s="3">
        <v>3.6</v>
      </c>
      <c r="Y2048" s="3">
        <f t="shared" si="354"/>
        <v>2.4</v>
      </c>
      <c r="Z2048" s="3">
        <f t="shared" si="352"/>
        <v>65.52</v>
      </c>
      <c r="AA2048">
        <v>3600</v>
      </c>
      <c r="AB2048" s="1">
        <f t="shared" si="357"/>
        <v>3.6</v>
      </c>
    </row>
    <row r="2049" spans="1:28" customFormat="1" x14ac:dyDescent="0.3">
      <c r="A2049" s="3">
        <f t="shared" si="353"/>
        <v>2032</v>
      </c>
      <c r="B2049" s="4" t="s">
        <v>1573</v>
      </c>
      <c r="C2049" s="3">
        <v>5</v>
      </c>
      <c r="D2049" s="3" t="s">
        <v>1567</v>
      </c>
      <c r="E2049" s="4" t="s">
        <v>1959</v>
      </c>
      <c r="F2049" s="3" t="s">
        <v>32</v>
      </c>
      <c r="G2049" s="3" t="s">
        <v>2340</v>
      </c>
      <c r="H2049" s="3" t="s">
        <v>2468</v>
      </c>
      <c r="I2049" s="3" t="s">
        <v>2496</v>
      </c>
      <c r="J2049" s="3">
        <v>18.2</v>
      </c>
      <c r="K2049" s="3">
        <v>6000</v>
      </c>
      <c r="L2049" s="3" t="s">
        <v>25</v>
      </c>
      <c r="M2049" s="3">
        <v>1</v>
      </c>
      <c r="N2049" s="28">
        <f t="shared" si="355"/>
        <v>6</v>
      </c>
      <c r="O2049" s="28">
        <f t="shared" si="356"/>
        <v>109.19999999999999</v>
      </c>
      <c r="P2049" s="12">
        <v>0</v>
      </c>
      <c r="Q2049" s="46">
        <f t="shared" si="348"/>
        <v>0</v>
      </c>
      <c r="R2049" s="37"/>
      <c r="S2049" s="3">
        <f t="shared" si="349"/>
        <v>6</v>
      </c>
      <c r="T2049" s="29" t="s">
        <v>2503</v>
      </c>
      <c r="U2049" s="5">
        <f t="shared" si="350"/>
        <v>109.19999999999999</v>
      </c>
      <c r="V2049" s="5">
        <f t="shared" si="351"/>
        <v>0</v>
      </c>
      <c r="W2049" s="5"/>
      <c r="X2049" s="3">
        <v>3.6</v>
      </c>
      <c r="Y2049" s="3">
        <f t="shared" si="354"/>
        <v>2.4</v>
      </c>
      <c r="Z2049" s="3">
        <f t="shared" si="352"/>
        <v>65.52</v>
      </c>
      <c r="AA2049">
        <v>3600</v>
      </c>
      <c r="AB2049" s="1">
        <f t="shared" si="357"/>
        <v>3.6</v>
      </c>
    </row>
    <row r="2050" spans="1:28" customFormat="1" x14ac:dyDescent="0.3">
      <c r="A2050" s="3">
        <f t="shared" si="353"/>
        <v>2033</v>
      </c>
      <c r="B2050" s="4" t="s">
        <v>1573</v>
      </c>
      <c r="C2050" s="3">
        <v>5</v>
      </c>
      <c r="D2050" s="3" t="s">
        <v>1567</v>
      </c>
      <c r="E2050" s="4" t="s">
        <v>1960</v>
      </c>
      <c r="F2050" s="3" t="s">
        <v>32</v>
      </c>
      <c r="G2050" s="3" t="s">
        <v>2340</v>
      </c>
      <c r="H2050" s="3" t="s">
        <v>2468</v>
      </c>
      <c r="I2050" s="3" t="s">
        <v>2496</v>
      </c>
      <c r="J2050" s="3">
        <v>18.2</v>
      </c>
      <c r="K2050" s="3">
        <v>6000</v>
      </c>
      <c r="L2050" s="3" t="s">
        <v>25</v>
      </c>
      <c r="M2050" s="3">
        <v>1</v>
      </c>
      <c r="N2050" s="28">
        <f t="shared" si="355"/>
        <v>6</v>
      </c>
      <c r="O2050" s="28">
        <f t="shared" si="356"/>
        <v>109.19999999999999</v>
      </c>
      <c r="P2050" s="12">
        <v>0</v>
      </c>
      <c r="Q2050" s="46">
        <f t="shared" si="348"/>
        <v>0</v>
      </c>
      <c r="R2050" s="37"/>
      <c r="S2050" s="3">
        <f t="shared" si="349"/>
        <v>6</v>
      </c>
      <c r="T2050" s="29" t="s">
        <v>2503</v>
      </c>
      <c r="U2050" s="5">
        <f t="shared" si="350"/>
        <v>109.19999999999999</v>
      </c>
      <c r="V2050" s="5">
        <f t="shared" si="351"/>
        <v>0</v>
      </c>
      <c r="W2050" s="5"/>
      <c r="X2050" s="3">
        <v>3.6</v>
      </c>
      <c r="Y2050" s="3">
        <f t="shared" si="354"/>
        <v>2.4</v>
      </c>
      <c r="Z2050" s="3">
        <f t="shared" si="352"/>
        <v>65.52</v>
      </c>
      <c r="AA2050">
        <v>3600</v>
      </c>
      <c r="AB2050" s="1">
        <f t="shared" si="357"/>
        <v>3.6</v>
      </c>
    </row>
    <row r="2051" spans="1:28" customFormat="1" x14ac:dyDescent="0.3">
      <c r="A2051" s="3">
        <f t="shared" si="353"/>
        <v>2034</v>
      </c>
      <c r="B2051" s="4" t="s">
        <v>1573</v>
      </c>
      <c r="C2051" s="3">
        <v>5</v>
      </c>
      <c r="D2051" s="3" t="s">
        <v>1567</v>
      </c>
      <c r="E2051" s="4" t="s">
        <v>1961</v>
      </c>
      <c r="F2051" s="3" t="s">
        <v>32</v>
      </c>
      <c r="G2051" s="3" t="s">
        <v>2340</v>
      </c>
      <c r="H2051" s="3" t="s">
        <v>2468</v>
      </c>
      <c r="I2051" s="3" t="s">
        <v>2496</v>
      </c>
      <c r="J2051" s="3">
        <v>18.2</v>
      </c>
      <c r="K2051" s="3">
        <v>6000</v>
      </c>
      <c r="L2051" s="3" t="s">
        <v>25</v>
      </c>
      <c r="M2051" s="3">
        <v>1</v>
      </c>
      <c r="N2051" s="28">
        <f t="shared" si="355"/>
        <v>6</v>
      </c>
      <c r="O2051" s="28">
        <f t="shared" si="356"/>
        <v>109.19999999999999</v>
      </c>
      <c r="P2051" s="12">
        <v>0</v>
      </c>
      <c r="Q2051" s="46">
        <f t="shared" ref="Q2051:Q2114" si="358">N2051*P2051</f>
        <v>0</v>
      </c>
      <c r="R2051" s="37"/>
      <c r="S2051" s="3">
        <f t="shared" ref="S2051:S2114" si="359">N2051-Q2051</f>
        <v>6</v>
      </c>
      <c r="T2051" s="29" t="s">
        <v>2503</v>
      </c>
      <c r="U2051" s="5">
        <f t="shared" si="350"/>
        <v>109.19999999999999</v>
      </c>
      <c r="V2051" s="5">
        <f t="shared" si="351"/>
        <v>0</v>
      </c>
      <c r="W2051" s="5"/>
      <c r="X2051" s="3">
        <v>4</v>
      </c>
      <c r="Y2051" s="3">
        <f t="shared" si="354"/>
        <v>2</v>
      </c>
      <c r="Z2051" s="3">
        <f t="shared" si="352"/>
        <v>72.8</v>
      </c>
      <c r="AA2051">
        <v>4000</v>
      </c>
      <c r="AB2051" s="1">
        <f t="shared" si="357"/>
        <v>4</v>
      </c>
    </row>
    <row r="2052" spans="1:28" customFormat="1" x14ac:dyDescent="0.3">
      <c r="A2052" s="3">
        <f t="shared" si="353"/>
        <v>2035</v>
      </c>
      <c r="B2052" s="4" t="s">
        <v>1573</v>
      </c>
      <c r="C2052" s="3">
        <v>5</v>
      </c>
      <c r="D2052" s="3" t="s">
        <v>1567</v>
      </c>
      <c r="E2052" s="4" t="s">
        <v>1962</v>
      </c>
      <c r="F2052" s="3" t="s">
        <v>32</v>
      </c>
      <c r="G2052" s="3" t="s">
        <v>2340</v>
      </c>
      <c r="H2052" s="3" t="s">
        <v>2468</v>
      </c>
      <c r="I2052" s="3" t="s">
        <v>2496</v>
      </c>
      <c r="J2052" s="3">
        <v>18.2</v>
      </c>
      <c r="K2052" s="3">
        <v>6000</v>
      </c>
      <c r="L2052" s="3" t="s">
        <v>25</v>
      </c>
      <c r="M2052" s="3">
        <v>1</v>
      </c>
      <c r="N2052" s="28">
        <f t="shared" si="355"/>
        <v>6</v>
      </c>
      <c r="O2052" s="28">
        <f t="shared" si="356"/>
        <v>109.19999999999999</v>
      </c>
      <c r="P2052" s="12">
        <v>0</v>
      </c>
      <c r="Q2052" s="46">
        <f t="shared" si="358"/>
        <v>0</v>
      </c>
      <c r="R2052" s="37"/>
      <c r="S2052" s="3">
        <f t="shared" si="359"/>
        <v>6</v>
      </c>
      <c r="T2052" s="29" t="s">
        <v>2503</v>
      </c>
      <c r="U2052" s="5">
        <f t="shared" si="350"/>
        <v>109.19999999999999</v>
      </c>
      <c r="V2052" s="5">
        <f t="shared" si="351"/>
        <v>0</v>
      </c>
      <c r="W2052" s="5"/>
      <c r="X2052" s="3">
        <v>4</v>
      </c>
      <c r="Y2052" s="3">
        <f t="shared" si="354"/>
        <v>2</v>
      </c>
      <c r="Z2052" s="3">
        <f t="shared" si="352"/>
        <v>72.8</v>
      </c>
      <c r="AA2052">
        <v>4000</v>
      </c>
      <c r="AB2052" s="1">
        <f t="shared" si="357"/>
        <v>4</v>
      </c>
    </row>
    <row r="2053" spans="1:28" customFormat="1" x14ac:dyDescent="0.3">
      <c r="A2053" s="3">
        <f t="shared" si="353"/>
        <v>2036</v>
      </c>
      <c r="B2053" s="4" t="s">
        <v>1573</v>
      </c>
      <c r="C2053" s="3">
        <v>5</v>
      </c>
      <c r="D2053" s="3" t="s">
        <v>1567</v>
      </c>
      <c r="E2053" s="4" t="s">
        <v>1963</v>
      </c>
      <c r="F2053" s="3" t="s">
        <v>32</v>
      </c>
      <c r="G2053" s="3" t="s">
        <v>2340</v>
      </c>
      <c r="H2053" s="3" t="s">
        <v>2468</v>
      </c>
      <c r="I2053" s="3" t="s">
        <v>2496</v>
      </c>
      <c r="J2053" s="3">
        <v>18.2</v>
      </c>
      <c r="K2053" s="3">
        <v>6000</v>
      </c>
      <c r="L2053" s="3" t="s">
        <v>25</v>
      </c>
      <c r="M2053" s="3">
        <v>1</v>
      </c>
      <c r="N2053" s="28">
        <f t="shared" si="355"/>
        <v>6</v>
      </c>
      <c r="O2053" s="28">
        <f t="shared" si="356"/>
        <v>109.19999999999999</v>
      </c>
      <c r="P2053" s="12">
        <v>0</v>
      </c>
      <c r="Q2053" s="46">
        <f t="shared" si="358"/>
        <v>0</v>
      </c>
      <c r="R2053" s="37"/>
      <c r="S2053" s="3">
        <f t="shared" si="359"/>
        <v>6</v>
      </c>
      <c r="T2053" s="29" t="s">
        <v>2503</v>
      </c>
      <c r="U2053" s="5">
        <f t="shared" si="350"/>
        <v>109.19999999999999</v>
      </c>
      <c r="V2053" s="5">
        <f t="shared" si="351"/>
        <v>0</v>
      </c>
      <c r="W2053" s="5"/>
      <c r="X2053" s="3">
        <v>1.3499999999999999</v>
      </c>
      <c r="Y2053" s="3">
        <f t="shared" si="354"/>
        <v>4.6500000000000004</v>
      </c>
      <c r="Z2053" s="3">
        <f t="shared" si="352"/>
        <v>24.569999999999997</v>
      </c>
      <c r="AA2053">
        <v>1349.9999999999998</v>
      </c>
      <c r="AB2053" s="1">
        <f t="shared" si="357"/>
        <v>1.3499999999999999</v>
      </c>
    </row>
    <row r="2054" spans="1:28" customFormat="1" x14ac:dyDescent="0.3">
      <c r="A2054" s="3">
        <f t="shared" si="353"/>
        <v>2037</v>
      </c>
      <c r="B2054" s="4" t="s">
        <v>1573</v>
      </c>
      <c r="C2054" s="3">
        <v>5</v>
      </c>
      <c r="D2054" s="3" t="s">
        <v>1567</v>
      </c>
      <c r="E2054" s="4" t="s">
        <v>1964</v>
      </c>
      <c r="F2054" s="3" t="s">
        <v>32</v>
      </c>
      <c r="G2054" s="3" t="s">
        <v>2340</v>
      </c>
      <c r="H2054" s="3" t="s">
        <v>2468</v>
      </c>
      <c r="I2054" s="3" t="s">
        <v>2496</v>
      </c>
      <c r="J2054" s="3">
        <v>18.2</v>
      </c>
      <c r="K2054" s="3">
        <v>6000</v>
      </c>
      <c r="L2054" s="3" t="s">
        <v>25</v>
      </c>
      <c r="M2054" s="3">
        <v>1</v>
      </c>
      <c r="N2054" s="28">
        <f t="shared" si="355"/>
        <v>6</v>
      </c>
      <c r="O2054" s="28">
        <f t="shared" si="356"/>
        <v>109.19999999999999</v>
      </c>
      <c r="P2054" s="12">
        <v>0</v>
      </c>
      <c r="Q2054" s="46">
        <f t="shared" si="358"/>
        <v>0</v>
      </c>
      <c r="R2054" s="37"/>
      <c r="S2054" s="3">
        <f t="shared" si="359"/>
        <v>6</v>
      </c>
      <c r="T2054" s="29" t="s">
        <v>2503</v>
      </c>
      <c r="U2054" s="5">
        <f t="shared" si="350"/>
        <v>109.19999999999999</v>
      </c>
      <c r="V2054" s="5">
        <f t="shared" si="351"/>
        <v>0</v>
      </c>
      <c r="W2054" s="5"/>
      <c r="X2054" s="3">
        <v>4.8</v>
      </c>
      <c r="Y2054" s="3">
        <f t="shared" si="354"/>
        <v>1.2000000000000002</v>
      </c>
      <c r="Z2054" s="3">
        <f t="shared" si="352"/>
        <v>87.36</v>
      </c>
      <c r="AA2054">
        <v>4800</v>
      </c>
      <c r="AB2054" s="1">
        <f t="shared" si="357"/>
        <v>4.8</v>
      </c>
    </row>
    <row r="2055" spans="1:28" customFormat="1" x14ac:dyDescent="0.3">
      <c r="A2055" s="3">
        <f t="shared" si="353"/>
        <v>2038</v>
      </c>
      <c r="B2055" s="4" t="s">
        <v>1573</v>
      </c>
      <c r="C2055" s="3">
        <v>5</v>
      </c>
      <c r="D2055" s="3" t="s">
        <v>1567</v>
      </c>
      <c r="E2055" s="4" t="s">
        <v>1965</v>
      </c>
      <c r="F2055" s="3" t="s">
        <v>32</v>
      </c>
      <c r="G2055" s="3" t="s">
        <v>2340</v>
      </c>
      <c r="H2055" s="3" t="s">
        <v>2468</v>
      </c>
      <c r="I2055" s="3" t="s">
        <v>2496</v>
      </c>
      <c r="J2055" s="3">
        <v>18.2</v>
      </c>
      <c r="K2055" s="3">
        <v>6000</v>
      </c>
      <c r="L2055" s="3" t="s">
        <v>25</v>
      </c>
      <c r="M2055" s="3">
        <v>1</v>
      </c>
      <c r="N2055" s="28">
        <f t="shared" si="355"/>
        <v>6</v>
      </c>
      <c r="O2055" s="28">
        <f t="shared" si="356"/>
        <v>109.19999999999999</v>
      </c>
      <c r="P2055" s="12">
        <v>0</v>
      </c>
      <c r="Q2055" s="46">
        <f t="shared" si="358"/>
        <v>0</v>
      </c>
      <c r="R2055" s="37"/>
      <c r="S2055" s="3">
        <f t="shared" si="359"/>
        <v>6</v>
      </c>
      <c r="T2055" s="29" t="s">
        <v>2503</v>
      </c>
      <c r="U2055" s="5">
        <f t="shared" si="350"/>
        <v>109.19999999999999</v>
      </c>
      <c r="V2055" s="5">
        <f t="shared" si="351"/>
        <v>0</v>
      </c>
      <c r="W2055" s="5"/>
      <c r="X2055" s="3">
        <v>4.4000000000000004</v>
      </c>
      <c r="Y2055" s="3">
        <f t="shared" si="354"/>
        <v>1.5999999999999996</v>
      </c>
      <c r="Z2055" s="3">
        <f t="shared" si="352"/>
        <v>80.08</v>
      </c>
      <c r="AA2055">
        <v>4400</v>
      </c>
      <c r="AB2055" s="1">
        <f t="shared" si="357"/>
        <v>4.4000000000000004</v>
      </c>
    </row>
    <row r="2056" spans="1:28" customFormat="1" x14ac:dyDescent="0.3">
      <c r="A2056" s="3">
        <f t="shared" si="353"/>
        <v>2039</v>
      </c>
      <c r="B2056" s="4" t="s">
        <v>1573</v>
      </c>
      <c r="C2056" s="3">
        <v>5</v>
      </c>
      <c r="D2056" s="3" t="s">
        <v>1567</v>
      </c>
      <c r="E2056" s="4" t="s">
        <v>1966</v>
      </c>
      <c r="F2056" s="3" t="s">
        <v>32</v>
      </c>
      <c r="G2056" s="3" t="s">
        <v>2340</v>
      </c>
      <c r="H2056" s="3" t="s">
        <v>2468</v>
      </c>
      <c r="I2056" s="3" t="s">
        <v>2496</v>
      </c>
      <c r="J2056" s="3">
        <v>18.2</v>
      </c>
      <c r="K2056" s="3">
        <v>6000</v>
      </c>
      <c r="L2056" s="3" t="s">
        <v>25</v>
      </c>
      <c r="M2056" s="3">
        <v>1</v>
      </c>
      <c r="N2056" s="28">
        <f t="shared" si="355"/>
        <v>6</v>
      </c>
      <c r="O2056" s="28">
        <f t="shared" si="356"/>
        <v>109.19999999999999</v>
      </c>
      <c r="P2056" s="12">
        <v>0</v>
      </c>
      <c r="Q2056" s="46">
        <f t="shared" si="358"/>
        <v>0</v>
      </c>
      <c r="R2056" s="37"/>
      <c r="S2056" s="3">
        <f t="shared" si="359"/>
        <v>6</v>
      </c>
      <c r="T2056" s="29" t="s">
        <v>2503</v>
      </c>
      <c r="U2056" s="5">
        <f t="shared" si="350"/>
        <v>109.19999999999999</v>
      </c>
      <c r="V2056" s="5">
        <f t="shared" si="351"/>
        <v>0</v>
      </c>
      <c r="W2056" s="5"/>
      <c r="X2056" s="3">
        <v>1.5</v>
      </c>
      <c r="Y2056" s="3">
        <f t="shared" si="354"/>
        <v>4.5</v>
      </c>
      <c r="Z2056" s="3">
        <f t="shared" si="352"/>
        <v>27.299999999999997</v>
      </c>
      <c r="AA2056">
        <v>1500</v>
      </c>
      <c r="AB2056" s="1">
        <f t="shared" si="357"/>
        <v>1.5</v>
      </c>
    </row>
    <row r="2057" spans="1:28" customFormat="1" x14ac:dyDescent="0.3">
      <c r="A2057" s="3">
        <f t="shared" si="353"/>
        <v>2040</v>
      </c>
      <c r="B2057" s="4" t="s">
        <v>1573</v>
      </c>
      <c r="C2057" s="3">
        <v>5</v>
      </c>
      <c r="D2057" s="3" t="s">
        <v>1567</v>
      </c>
      <c r="E2057" s="4" t="s">
        <v>1967</v>
      </c>
      <c r="F2057" s="3" t="s">
        <v>32</v>
      </c>
      <c r="G2057" s="3" t="s">
        <v>2340</v>
      </c>
      <c r="H2057" s="3" t="s">
        <v>2468</v>
      </c>
      <c r="I2057" s="3" t="s">
        <v>2496</v>
      </c>
      <c r="J2057" s="3">
        <v>18.2</v>
      </c>
      <c r="K2057" s="3">
        <v>6000</v>
      </c>
      <c r="L2057" s="3" t="s">
        <v>25</v>
      </c>
      <c r="M2057" s="3">
        <v>1</v>
      </c>
      <c r="N2057" s="28">
        <f t="shared" si="355"/>
        <v>6</v>
      </c>
      <c r="O2057" s="28">
        <f t="shared" si="356"/>
        <v>109.19999999999999</v>
      </c>
      <c r="P2057" s="12">
        <v>0</v>
      </c>
      <c r="Q2057" s="46">
        <f t="shared" si="358"/>
        <v>0</v>
      </c>
      <c r="R2057" s="37"/>
      <c r="S2057" s="3">
        <f t="shared" si="359"/>
        <v>6</v>
      </c>
      <c r="T2057" s="29" t="s">
        <v>2503</v>
      </c>
      <c r="U2057" s="5">
        <f t="shared" si="350"/>
        <v>109.19999999999999</v>
      </c>
      <c r="V2057" s="5">
        <f t="shared" si="351"/>
        <v>0</v>
      </c>
      <c r="W2057" s="5"/>
      <c r="X2057" s="3">
        <v>4</v>
      </c>
      <c r="Y2057" s="3">
        <f t="shared" si="354"/>
        <v>2</v>
      </c>
      <c r="Z2057" s="3">
        <f t="shared" si="352"/>
        <v>72.8</v>
      </c>
      <c r="AA2057">
        <v>4000</v>
      </c>
      <c r="AB2057" s="1">
        <f t="shared" si="357"/>
        <v>4</v>
      </c>
    </row>
    <row r="2058" spans="1:28" customFormat="1" x14ac:dyDescent="0.3">
      <c r="A2058" s="3">
        <f t="shared" si="353"/>
        <v>2041</v>
      </c>
      <c r="B2058" s="4" t="s">
        <v>1573</v>
      </c>
      <c r="C2058" s="3">
        <v>5</v>
      </c>
      <c r="D2058" s="3" t="s">
        <v>1567</v>
      </c>
      <c r="E2058" s="4" t="s">
        <v>1968</v>
      </c>
      <c r="F2058" s="3" t="s">
        <v>32</v>
      </c>
      <c r="G2058" s="3" t="s">
        <v>2340</v>
      </c>
      <c r="H2058" s="3" t="s">
        <v>2468</v>
      </c>
      <c r="I2058" s="3" t="s">
        <v>2496</v>
      </c>
      <c r="J2058" s="3">
        <v>18.2</v>
      </c>
      <c r="K2058" s="3">
        <v>6000</v>
      </c>
      <c r="L2058" s="3" t="s">
        <v>25</v>
      </c>
      <c r="M2058" s="3">
        <v>1</v>
      </c>
      <c r="N2058" s="28">
        <f t="shared" si="355"/>
        <v>6</v>
      </c>
      <c r="O2058" s="28">
        <f t="shared" si="356"/>
        <v>109.19999999999999</v>
      </c>
      <c r="P2058" s="12">
        <v>0</v>
      </c>
      <c r="Q2058" s="46">
        <f t="shared" si="358"/>
        <v>0</v>
      </c>
      <c r="R2058" s="37"/>
      <c r="S2058" s="3">
        <f t="shared" si="359"/>
        <v>6</v>
      </c>
      <c r="T2058" s="29" t="s">
        <v>2503</v>
      </c>
      <c r="U2058" s="5">
        <f t="shared" si="350"/>
        <v>109.19999999999999</v>
      </c>
      <c r="V2058" s="5">
        <f t="shared" si="351"/>
        <v>0</v>
      </c>
      <c r="W2058" s="5"/>
      <c r="X2058" s="3">
        <v>4.8</v>
      </c>
      <c r="Y2058" s="3">
        <f t="shared" si="354"/>
        <v>1.2000000000000002</v>
      </c>
      <c r="Z2058" s="3">
        <f t="shared" si="352"/>
        <v>87.36</v>
      </c>
      <c r="AA2058">
        <v>4800</v>
      </c>
      <c r="AB2058" s="1">
        <f t="shared" si="357"/>
        <v>4.8</v>
      </c>
    </row>
    <row r="2059" spans="1:28" customFormat="1" x14ac:dyDescent="0.3">
      <c r="A2059" s="3">
        <f t="shared" si="353"/>
        <v>2042</v>
      </c>
      <c r="B2059" s="4" t="s">
        <v>1573</v>
      </c>
      <c r="C2059" s="3">
        <v>5</v>
      </c>
      <c r="D2059" s="3" t="s">
        <v>1567</v>
      </c>
      <c r="E2059" s="4" t="s">
        <v>1969</v>
      </c>
      <c r="F2059" s="3" t="s">
        <v>32</v>
      </c>
      <c r="G2059" s="3" t="s">
        <v>2340</v>
      </c>
      <c r="H2059" s="3" t="s">
        <v>2468</v>
      </c>
      <c r="I2059" s="3" t="s">
        <v>2496</v>
      </c>
      <c r="J2059" s="3">
        <v>18.2</v>
      </c>
      <c r="K2059" s="3">
        <v>6000</v>
      </c>
      <c r="L2059" s="3" t="s">
        <v>25</v>
      </c>
      <c r="M2059" s="3">
        <v>1</v>
      </c>
      <c r="N2059" s="28">
        <f t="shared" si="355"/>
        <v>6</v>
      </c>
      <c r="O2059" s="28">
        <f t="shared" si="356"/>
        <v>109.19999999999999</v>
      </c>
      <c r="P2059" s="12">
        <v>0</v>
      </c>
      <c r="Q2059" s="46">
        <f t="shared" si="358"/>
        <v>0</v>
      </c>
      <c r="R2059" s="37"/>
      <c r="S2059" s="3">
        <f t="shared" si="359"/>
        <v>6</v>
      </c>
      <c r="T2059" s="29" t="s">
        <v>2503</v>
      </c>
      <c r="U2059" s="5">
        <f t="shared" si="350"/>
        <v>109.19999999999999</v>
      </c>
      <c r="V2059" s="5">
        <f t="shared" si="351"/>
        <v>0</v>
      </c>
      <c r="W2059" s="5"/>
      <c r="X2059" s="3">
        <v>3.6</v>
      </c>
      <c r="Y2059" s="3">
        <f t="shared" si="354"/>
        <v>2.4</v>
      </c>
      <c r="Z2059" s="3">
        <f t="shared" si="352"/>
        <v>65.52</v>
      </c>
      <c r="AA2059">
        <v>3600</v>
      </c>
      <c r="AB2059" s="1">
        <f t="shared" si="357"/>
        <v>3.6</v>
      </c>
    </row>
    <row r="2060" spans="1:28" customFormat="1" x14ac:dyDescent="0.3">
      <c r="A2060" s="3">
        <f t="shared" si="353"/>
        <v>2043</v>
      </c>
      <c r="B2060" s="4" t="s">
        <v>1573</v>
      </c>
      <c r="C2060" s="3">
        <v>5</v>
      </c>
      <c r="D2060" s="3" t="s">
        <v>1567</v>
      </c>
      <c r="E2060" s="4" t="s">
        <v>1970</v>
      </c>
      <c r="F2060" s="3" t="s">
        <v>32</v>
      </c>
      <c r="G2060" s="3" t="s">
        <v>2340</v>
      </c>
      <c r="H2060" s="3" t="s">
        <v>2468</v>
      </c>
      <c r="I2060" s="3" t="s">
        <v>2496</v>
      </c>
      <c r="J2060" s="3">
        <v>18.2</v>
      </c>
      <c r="K2060" s="3">
        <v>6000</v>
      </c>
      <c r="L2060" s="3" t="s">
        <v>25</v>
      </c>
      <c r="M2060" s="3">
        <v>1</v>
      </c>
      <c r="N2060" s="28">
        <f t="shared" si="355"/>
        <v>6</v>
      </c>
      <c r="O2060" s="28">
        <f t="shared" si="356"/>
        <v>109.19999999999999</v>
      </c>
      <c r="P2060" s="12">
        <v>0</v>
      </c>
      <c r="Q2060" s="46">
        <f t="shared" si="358"/>
        <v>0</v>
      </c>
      <c r="R2060" s="37"/>
      <c r="S2060" s="3">
        <f t="shared" si="359"/>
        <v>6</v>
      </c>
      <c r="T2060" s="29" t="s">
        <v>2503</v>
      </c>
      <c r="U2060" s="5">
        <f t="shared" si="350"/>
        <v>109.19999999999999</v>
      </c>
      <c r="V2060" s="5">
        <f t="shared" si="351"/>
        <v>0</v>
      </c>
      <c r="W2060" s="5"/>
      <c r="X2060" s="3">
        <v>1.32</v>
      </c>
      <c r="Y2060" s="3">
        <f t="shared" si="354"/>
        <v>4.68</v>
      </c>
      <c r="Z2060" s="3">
        <f t="shared" si="352"/>
        <v>24.024000000000001</v>
      </c>
      <c r="AA2060">
        <v>1320</v>
      </c>
      <c r="AB2060" s="1">
        <f t="shared" si="357"/>
        <v>1.32</v>
      </c>
    </row>
    <row r="2061" spans="1:28" customFormat="1" x14ac:dyDescent="0.3">
      <c r="A2061" s="3">
        <f t="shared" si="353"/>
        <v>2044</v>
      </c>
      <c r="B2061" s="4" t="s">
        <v>1573</v>
      </c>
      <c r="C2061" s="3">
        <v>5</v>
      </c>
      <c r="D2061" s="3" t="s">
        <v>1567</v>
      </c>
      <c r="E2061" s="4" t="s">
        <v>1971</v>
      </c>
      <c r="F2061" s="3" t="s">
        <v>32</v>
      </c>
      <c r="G2061" s="3" t="s">
        <v>2340</v>
      </c>
      <c r="H2061" s="3" t="s">
        <v>2468</v>
      </c>
      <c r="I2061" s="3" t="s">
        <v>2496</v>
      </c>
      <c r="J2061" s="3">
        <v>18.2</v>
      </c>
      <c r="K2061" s="3">
        <v>6000</v>
      </c>
      <c r="L2061" s="3" t="s">
        <v>25</v>
      </c>
      <c r="M2061" s="3">
        <v>1</v>
      </c>
      <c r="N2061" s="28">
        <f t="shared" si="355"/>
        <v>6</v>
      </c>
      <c r="O2061" s="28">
        <f t="shared" si="356"/>
        <v>109.19999999999999</v>
      </c>
      <c r="P2061" s="12">
        <v>0</v>
      </c>
      <c r="Q2061" s="46">
        <f t="shared" si="358"/>
        <v>0</v>
      </c>
      <c r="R2061" s="37"/>
      <c r="S2061" s="3">
        <f t="shared" si="359"/>
        <v>6</v>
      </c>
      <c r="T2061" s="29" t="s">
        <v>2503</v>
      </c>
      <c r="U2061" s="5">
        <f t="shared" si="350"/>
        <v>109.19999999999999</v>
      </c>
      <c r="V2061" s="5">
        <f t="shared" si="351"/>
        <v>0</v>
      </c>
      <c r="W2061" s="5"/>
      <c r="X2061" s="3">
        <v>1.1000000000000001</v>
      </c>
      <c r="Y2061" s="3">
        <f t="shared" si="354"/>
        <v>4.9000000000000004</v>
      </c>
      <c r="Z2061" s="3">
        <f t="shared" si="352"/>
        <v>20.02</v>
      </c>
      <c r="AA2061">
        <v>1100</v>
      </c>
      <c r="AB2061" s="1">
        <f t="shared" si="357"/>
        <v>1.1000000000000001</v>
      </c>
    </row>
    <row r="2062" spans="1:28" customFormat="1" x14ac:dyDescent="0.3">
      <c r="A2062" s="3">
        <f t="shared" si="353"/>
        <v>2045</v>
      </c>
      <c r="B2062" s="4" t="s">
        <v>1573</v>
      </c>
      <c r="C2062" s="3">
        <v>5</v>
      </c>
      <c r="D2062" s="3" t="s">
        <v>1567</v>
      </c>
      <c r="E2062" s="4" t="s">
        <v>1972</v>
      </c>
      <c r="F2062" s="3" t="s">
        <v>32</v>
      </c>
      <c r="G2062" s="3" t="s">
        <v>2340</v>
      </c>
      <c r="H2062" s="3" t="s">
        <v>2468</v>
      </c>
      <c r="I2062" s="3" t="s">
        <v>2496</v>
      </c>
      <c r="J2062" s="3">
        <v>18.2</v>
      </c>
      <c r="K2062" s="3">
        <v>6000</v>
      </c>
      <c r="L2062" s="3" t="s">
        <v>25</v>
      </c>
      <c r="M2062" s="3">
        <v>1</v>
      </c>
      <c r="N2062" s="28">
        <f t="shared" si="355"/>
        <v>6</v>
      </c>
      <c r="O2062" s="28">
        <f t="shared" si="356"/>
        <v>109.19999999999999</v>
      </c>
      <c r="P2062" s="12">
        <v>0</v>
      </c>
      <c r="Q2062" s="46">
        <f t="shared" si="358"/>
        <v>0</v>
      </c>
      <c r="R2062" s="37"/>
      <c r="S2062" s="3">
        <f t="shared" si="359"/>
        <v>6</v>
      </c>
      <c r="T2062" s="29" t="s">
        <v>2503</v>
      </c>
      <c r="U2062" s="5">
        <f t="shared" ref="U2062:U2125" si="360">S2062*J2062</f>
        <v>109.19999999999999</v>
      </c>
      <c r="V2062" s="5">
        <f t="shared" ref="V2062:V2125" si="361">Q2062*J2062</f>
        <v>0</v>
      </c>
      <c r="W2062" s="5"/>
      <c r="X2062" s="3">
        <v>0.67500000000000004</v>
      </c>
      <c r="Y2062" s="3">
        <f t="shared" si="354"/>
        <v>5.3250000000000002</v>
      </c>
      <c r="Z2062" s="3">
        <f t="shared" si="352"/>
        <v>12.285</v>
      </c>
      <c r="AA2062">
        <v>675</v>
      </c>
      <c r="AB2062" s="1">
        <f t="shared" si="357"/>
        <v>0.67500000000000004</v>
      </c>
    </row>
    <row r="2063" spans="1:28" customFormat="1" x14ac:dyDescent="0.3">
      <c r="A2063" s="3">
        <f t="shared" si="353"/>
        <v>2046</v>
      </c>
      <c r="B2063" s="4" t="s">
        <v>1573</v>
      </c>
      <c r="C2063" s="3">
        <v>5</v>
      </c>
      <c r="D2063" s="3" t="s">
        <v>1567</v>
      </c>
      <c r="E2063" s="4" t="s">
        <v>1973</v>
      </c>
      <c r="F2063" s="3" t="s">
        <v>32</v>
      </c>
      <c r="G2063" s="3" t="s">
        <v>2340</v>
      </c>
      <c r="H2063" s="3" t="s">
        <v>2468</v>
      </c>
      <c r="I2063" s="3" t="s">
        <v>2496</v>
      </c>
      <c r="J2063" s="3">
        <v>18.2</v>
      </c>
      <c r="K2063" s="3">
        <v>6000</v>
      </c>
      <c r="L2063" s="3" t="s">
        <v>25</v>
      </c>
      <c r="M2063" s="3">
        <v>1</v>
      </c>
      <c r="N2063" s="28">
        <f t="shared" si="355"/>
        <v>6</v>
      </c>
      <c r="O2063" s="28">
        <f t="shared" si="356"/>
        <v>109.19999999999999</v>
      </c>
      <c r="P2063" s="12">
        <v>0</v>
      </c>
      <c r="Q2063" s="46">
        <f t="shared" si="358"/>
        <v>0</v>
      </c>
      <c r="R2063" s="37"/>
      <c r="S2063" s="3">
        <f t="shared" si="359"/>
        <v>6</v>
      </c>
      <c r="T2063" s="29" t="s">
        <v>2503</v>
      </c>
      <c r="U2063" s="5">
        <f t="shared" si="360"/>
        <v>109.19999999999999</v>
      </c>
      <c r="V2063" s="5">
        <f t="shared" si="361"/>
        <v>0</v>
      </c>
      <c r="W2063" s="5"/>
      <c r="X2063" s="3">
        <v>2.6999999999999997</v>
      </c>
      <c r="Y2063" s="3">
        <f t="shared" si="354"/>
        <v>3.3000000000000003</v>
      </c>
      <c r="Z2063" s="3">
        <f t="shared" si="352"/>
        <v>49.139999999999993</v>
      </c>
      <c r="AA2063">
        <v>2699.9999999999995</v>
      </c>
      <c r="AB2063" s="1">
        <f t="shared" si="357"/>
        <v>2.6999999999999997</v>
      </c>
    </row>
    <row r="2064" spans="1:28" customFormat="1" x14ac:dyDescent="0.3">
      <c r="A2064" s="3">
        <f t="shared" si="353"/>
        <v>2047</v>
      </c>
      <c r="B2064" s="4" t="s">
        <v>1573</v>
      </c>
      <c r="C2064" s="3">
        <v>5</v>
      </c>
      <c r="D2064" s="3" t="s">
        <v>1567</v>
      </c>
      <c r="E2064" s="4" t="s">
        <v>1974</v>
      </c>
      <c r="F2064" s="3" t="s">
        <v>32</v>
      </c>
      <c r="G2064" s="3" t="s">
        <v>2340</v>
      </c>
      <c r="H2064" s="3" t="s">
        <v>2468</v>
      </c>
      <c r="I2064" s="3" t="s">
        <v>2496</v>
      </c>
      <c r="J2064" s="3">
        <v>18.2</v>
      </c>
      <c r="K2064" s="3">
        <v>6000</v>
      </c>
      <c r="L2064" s="3" t="s">
        <v>25</v>
      </c>
      <c r="M2064" s="3">
        <v>1</v>
      </c>
      <c r="N2064" s="28">
        <f t="shared" si="355"/>
        <v>6</v>
      </c>
      <c r="O2064" s="28">
        <f t="shared" si="356"/>
        <v>109.19999999999999</v>
      </c>
      <c r="P2064" s="12">
        <v>0</v>
      </c>
      <c r="Q2064" s="46">
        <f t="shared" si="358"/>
        <v>0</v>
      </c>
      <c r="R2064" s="37"/>
      <c r="S2064" s="3">
        <f t="shared" si="359"/>
        <v>6</v>
      </c>
      <c r="T2064" s="29" t="s">
        <v>2503</v>
      </c>
      <c r="U2064" s="5">
        <f t="shared" si="360"/>
        <v>109.19999999999999</v>
      </c>
      <c r="V2064" s="5">
        <f t="shared" si="361"/>
        <v>0</v>
      </c>
      <c r="W2064" s="5"/>
      <c r="X2064" s="3">
        <v>1.32</v>
      </c>
      <c r="Y2064" s="3">
        <f t="shared" si="354"/>
        <v>4.68</v>
      </c>
      <c r="Z2064" s="3">
        <f t="shared" si="352"/>
        <v>24.024000000000001</v>
      </c>
      <c r="AA2064">
        <v>1320</v>
      </c>
      <c r="AB2064" s="1">
        <f t="shared" si="357"/>
        <v>1.32</v>
      </c>
    </row>
    <row r="2065" spans="1:28" customFormat="1" x14ac:dyDescent="0.3">
      <c r="A2065" s="3">
        <f t="shared" si="353"/>
        <v>2048</v>
      </c>
      <c r="B2065" s="4" t="s">
        <v>1573</v>
      </c>
      <c r="C2065" s="3">
        <v>5</v>
      </c>
      <c r="D2065" s="3" t="s">
        <v>1567</v>
      </c>
      <c r="E2065" s="4" t="s">
        <v>1975</v>
      </c>
      <c r="F2065" s="3" t="s">
        <v>32</v>
      </c>
      <c r="G2065" s="3" t="s">
        <v>2340</v>
      </c>
      <c r="H2065" s="3" t="s">
        <v>2468</v>
      </c>
      <c r="I2065" s="3" t="s">
        <v>2496</v>
      </c>
      <c r="J2065" s="3">
        <v>18.2</v>
      </c>
      <c r="K2065" s="3">
        <v>6000</v>
      </c>
      <c r="L2065" s="3" t="s">
        <v>25</v>
      </c>
      <c r="M2065" s="3">
        <v>1</v>
      </c>
      <c r="N2065" s="28">
        <f t="shared" si="355"/>
        <v>6</v>
      </c>
      <c r="O2065" s="28">
        <f t="shared" si="356"/>
        <v>109.19999999999999</v>
      </c>
      <c r="P2065" s="12">
        <v>0</v>
      </c>
      <c r="Q2065" s="46">
        <f t="shared" si="358"/>
        <v>0</v>
      </c>
      <c r="R2065" s="37"/>
      <c r="S2065" s="3">
        <f t="shared" si="359"/>
        <v>6</v>
      </c>
      <c r="T2065" s="29" t="s">
        <v>2503</v>
      </c>
      <c r="U2065" s="5">
        <f t="shared" si="360"/>
        <v>109.19999999999999</v>
      </c>
      <c r="V2065" s="5">
        <f t="shared" si="361"/>
        <v>0</v>
      </c>
      <c r="W2065" s="5"/>
      <c r="X2065" s="3">
        <v>1.21</v>
      </c>
      <c r="Y2065" s="3">
        <f t="shared" si="354"/>
        <v>4.79</v>
      </c>
      <c r="Z2065" s="3">
        <f t="shared" si="352"/>
        <v>22.021999999999998</v>
      </c>
      <c r="AA2065">
        <v>1210</v>
      </c>
      <c r="AB2065" s="1">
        <f t="shared" si="357"/>
        <v>1.21</v>
      </c>
    </row>
    <row r="2066" spans="1:28" customFormat="1" x14ac:dyDescent="0.3">
      <c r="A2066" s="3">
        <f t="shared" si="353"/>
        <v>2049</v>
      </c>
      <c r="B2066" s="4" t="s">
        <v>1573</v>
      </c>
      <c r="C2066" s="3">
        <v>5</v>
      </c>
      <c r="D2066" s="3" t="s">
        <v>1567</v>
      </c>
      <c r="E2066" s="4" t="s">
        <v>1976</v>
      </c>
      <c r="F2066" s="3" t="s">
        <v>32</v>
      </c>
      <c r="G2066" s="3" t="s">
        <v>2340</v>
      </c>
      <c r="H2066" s="3" t="s">
        <v>2468</v>
      </c>
      <c r="I2066" s="3" t="s">
        <v>2496</v>
      </c>
      <c r="J2066" s="3">
        <v>18.2</v>
      </c>
      <c r="K2066" s="3">
        <v>6000</v>
      </c>
      <c r="L2066" s="3" t="s">
        <v>25</v>
      </c>
      <c r="M2066" s="3">
        <v>1</v>
      </c>
      <c r="N2066" s="28">
        <f t="shared" si="355"/>
        <v>6</v>
      </c>
      <c r="O2066" s="28">
        <f t="shared" si="356"/>
        <v>109.19999999999999</v>
      </c>
      <c r="P2066" s="12">
        <v>0</v>
      </c>
      <c r="Q2066" s="46">
        <f t="shared" si="358"/>
        <v>0</v>
      </c>
      <c r="R2066" s="37"/>
      <c r="S2066" s="3">
        <f t="shared" si="359"/>
        <v>6</v>
      </c>
      <c r="T2066" s="29" t="s">
        <v>2503</v>
      </c>
      <c r="U2066" s="5">
        <f t="shared" si="360"/>
        <v>109.19999999999999</v>
      </c>
      <c r="V2066" s="5">
        <f t="shared" si="361"/>
        <v>0</v>
      </c>
      <c r="W2066" s="5"/>
      <c r="X2066" s="3">
        <v>0.67500000000000004</v>
      </c>
      <c r="Y2066" s="3">
        <f t="shared" si="354"/>
        <v>5.3250000000000002</v>
      </c>
      <c r="Z2066" s="3">
        <f t="shared" si="352"/>
        <v>12.285</v>
      </c>
      <c r="AA2066">
        <v>675</v>
      </c>
      <c r="AB2066" s="1">
        <f t="shared" si="357"/>
        <v>0.67500000000000004</v>
      </c>
    </row>
    <row r="2067" spans="1:28" customFormat="1" x14ac:dyDescent="0.3">
      <c r="A2067" s="3">
        <f t="shared" si="353"/>
        <v>2050</v>
      </c>
      <c r="B2067" s="4" t="s">
        <v>1573</v>
      </c>
      <c r="C2067" s="3">
        <v>5</v>
      </c>
      <c r="D2067" s="3" t="s">
        <v>1567</v>
      </c>
      <c r="E2067" s="4" t="s">
        <v>1977</v>
      </c>
      <c r="F2067" s="3" t="s">
        <v>32</v>
      </c>
      <c r="G2067" s="3" t="s">
        <v>2340</v>
      </c>
      <c r="H2067" s="3" t="s">
        <v>2468</v>
      </c>
      <c r="I2067" s="3" t="s">
        <v>2496</v>
      </c>
      <c r="J2067" s="3">
        <v>18.2</v>
      </c>
      <c r="K2067" s="3">
        <v>6000</v>
      </c>
      <c r="L2067" s="3" t="s">
        <v>25</v>
      </c>
      <c r="M2067" s="3">
        <v>1</v>
      </c>
      <c r="N2067" s="28">
        <f t="shared" si="355"/>
        <v>6</v>
      </c>
      <c r="O2067" s="28">
        <f t="shared" si="356"/>
        <v>109.19999999999999</v>
      </c>
      <c r="P2067" s="12">
        <v>0</v>
      </c>
      <c r="Q2067" s="46">
        <f t="shared" si="358"/>
        <v>0</v>
      </c>
      <c r="R2067" s="37"/>
      <c r="S2067" s="3">
        <f t="shared" si="359"/>
        <v>6</v>
      </c>
      <c r="T2067" s="29" t="s">
        <v>2503</v>
      </c>
      <c r="U2067" s="5">
        <f t="shared" si="360"/>
        <v>109.19999999999999</v>
      </c>
      <c r="V2067" s="5">
        <f t="shared" si="361"/>
        <v>0</v>
      </c>
      <c r="W2067" s="5"/>
      <c r="X2067" s="3">
        <v>3.6</v>
      </c>
      <c r="Y2067" s="3">
        <f t="shared" si="354"/>
        <v>2.4</v>
      </c>
      <c r="Z2067" s="3">
        <f t="shared" ref="Z2067:Z2130" si="362">X2067*J2067*M2067</f>
        <v>65.52</v>
      </c>
      <c r="AA2067">
        <v>3600</v>
      </c>
      <c r="AB2067" s="1">
        <f t="shared" si="357"/>
        <v>3.6</v>
      </c>
    </row>
    <row r="2068" spans="1:28" customFormat="1" x14ac:dyDescent="0.3">
      <c r="A2068" s="3">
        <f t="shared" ref="A2068:A2131" si="363">A2067+1</f>
        <v>2051</v>
      </c>
      <c r="B2068" s="4" t="s">
        <v>1573</v>
      </c>
      <c r="C2068" s="3">
        <v>5</v>
      </c>
      <c r="D2068" s="3" t="s">
        <v>1567</v>
      </c>
      <c r="E2068" s="4" t="s">
        <v>1978</v>
      </c>
      <c r="F2068" s="3" t="s">
        <v>32</v>
      </c>
      <c r="G2068" s="3" t="s">
        <v>2340</v>
      </c>
      <c r="H2068" s="3" t="s">
        <v>2468</v>
      </c>
      <c r="I2068" s="3" t="s">
        <v>2496</v>
      </c>
      <c r="J2068" s="3">
        <v>18.2</v>
      </c>
      <c r="K2068" s="3">
        <v>6000</v>
      </c>
      <c r="L2068" s="3" t="s">
        <v>25</v>
      </c>
      <c r="M2068" s="3">
        <v>1</v>
      </c>
      <c r="N2068" s="28">
        <f t="shared" si="355"/>
        <v>6</v>
      </c>
      <c r="O2068" s="28">
        <f t="shared" si="356"/>
        <v>109.19999999999999</v>
      </c>
      <c r="P2068" s="12">
        <v>0</v>
      </c>
      <c r="Q2068" s="46">
        <f t="shared" si="358"/>
        <v>0</v>
      </c>
      <c r="R2068" s="37"/>
      <c r="S2068" s="3">
        <f t="shared" si="359"/>
        <v>6</v>
      </c>
      <c r="T2068" s="29" t="s">
        <v>2503</v>
      </c>
      <c r="U2068" s="5">
        <f t="shared" si="360"/>
        <v>109.19999999999999</v>
      </c>
      <c r="V2068" s="5">
        <f t="shared" si="361"/>
        <v>0</v>
      </c>
      <c r="W2068" s="5"/>
      <c r="X2068" s="3">
        <v>3.6</v>
      </c>
      <c r="Y2068" s="3">
        <f t="shared" si="354"/>
        <v>2.4</v>
      </c>
      <c r="Z2068" s="3">
        <f t="shared" si="362"/>
        <v>65.52</v>
      </c>
      <c r="AA2068">
        <v>3600</v>
      </c>
      <c r="AB2068" s="1">
        <f t="shared" si="357"/>
        <v>3.6</v>
      </c>
    </row>
    <row r="2069" spans="1:28" customFormat="1" x14ac:dyDescent="0.3">
      <c r="A2069" s="3">
        <f t="shared" si="363"/>
        <v>2052</v>
      </c>
      <c r="B2069" s="4" t="s">
        <v>1573</v>
      </c>
      <c r="C2069" s="3">
        <v>5</v>
      </c>
      <c r="D2069" s="3" t="s">
        <v>1567</v>
      </c>
      <c r="E2069" s="4" t="s">
        <v>1979</v>
      </c>
      <c r="F2069" s="3" t="s">
        <v>32</v>
      </c>
      <c r="G2069" s="3" t="s">
        <v>2340</v>
      </c>
      <c r="H2069" s="3" t="s">
        <v>2468</v>
      </c>
      <c r="I2069" s="3" t="s">
        <v>2496</v>
      </c>
      <c r="J2069" s="3">
        <v>18.2</v>
      </c>
      <c r="K2069" s="3">
        <v>6000</v>
      </c>
      <c r="L2069" s="3" t="s">
        <v>25</v>
      </c>
      <c r="M2069" s="3">
        <v>1</v>
      </c>
      <c r="N2069" s="28">
        <f t="shared" si="355"/>
        <v>6</v>
      </c>
      <c r="O2069" s="28">
        <f t="shared" si="356"/>
        <v>109.19999999999999</v>
      </c>
      <c r="P2069" s="12">
        <v>0</v>
      </c>
      <c r="Q2069" s="46">
        <f t="shared" si="358"/>
        <v>0</v>
      </c>
      <c r="R2069" s="37"/>
      <c r="S2069" s="3">
        <f t="shared" si="359"/>
        <v>6</v>
      </c>
      <c r="T2069" s="29" t="s">
        <v>2503</v>
      </c>
      <c r="U2069" s="5">
        <f t="shared" si="360"/>
        <v>109.19999999999999</v>
      </c>
      <c r="V2069" s="5">
        <f t="shared" si="361"/>
        <v>0</v>
      </c>
      <c r="W2069" s="5"/>
      <c r="X2069" s="3">
        <v>1.5</v>
      </c>
      <c r="Y2069" s="3">
        <f t="shared" si="354"/>
        <v>4.5</v>
      </c>
      <c r="Z2069" s="3">
        <f t="shared" si="362"/>
        <v>27.299999999999997</v>
      </c>
      <c r="AA2069">
        <v>1500</v>
      </c>
      <c r="AB2069" s="1">
        <f t="shared" si="357"/>
        <v>1.5</v>
      </c>
    </row>
    <row r="2070" spans="1:28" customFormat="1" x14ac:dyDescent="0.3">
      <c r="A2070" s="3">
        <f t="shared" si="363"/>
        <v>2053</v>
      </c>
      <c r="B2070" s="4" t="s">
        <v>1573</v>
      </c>
      <c r="C2070" s="3">
        <v>5</v>
      </c>
      <c r="D2070" s="3" t="s">
        <v>1567</v>
      </c>
      <c r="E2070" s="4" t="s">
        <v>1980</v>
      </c>
      <c r="F2070" s="3" t="s">
        <v>32</v>
      </c>
      <c r="G2070" s="3" t="s">
        <v>2340</v>
      </c>
      <c r="H2070" s="3" t="s">
        <v>2468</v>
      </c>
      <c r="I2070" s="3" t="s">
        <v>2496</v>
      </c>
      <c r="J2070" s="3">
        <v>18.2</v>
      </c>
      <c r="K2070" s="3">
        <v>6000</v>
      </c>
      <c r="L2070" s="3" t="s">
        <v>25</v>
      </c>
      <c r="M2070" s="3">
        <v>1</v>
      </c>
      <c r="N2070" s="28">
        <f t="shared" si="355"/>
        <v>6</v>
      </c>
      <c r="O2070" s="28">
        <f t="shared" si="356"/>
        <v>109.19999999999999</v>
      </c>
      <c r="P2070" s="12">
        <v>0</v>
      </c>
      <c r="Q2070" s="46">
        <f t="shared" si="358"/>
        <v>0</v>
      </c>
      <c r="R2070" s="37"/>
      <c r="S2070" s="3">
        <f t="shared" si="359"/>
        <v>6</v>
      </c>
      <c r="T2070" s="29" t="s">
        <v>2503</v>
      </c>
      <c r="U2070" s="5">
        <f t="shared" si="360"/>
        <v>109.19999999999999</v>
      </c>
      <c r="V2070" s="5">
        <f t="shared" si="361"/>
        <v>0</v>
      </c>
      <c r="W2070" s="5"/>
      <c r="X2070" s="3">
        <v>3</v>
      </c>
      <c r="Y2070" s="3">
        <f t="shared" si="354"/>
        <v>3</v>
      </c>
      <c r="Z2070" s="3">
        <f t="shared" si="362"/>
        <v>54.599999999999994</v>
      </c>
      <c r="AA2070">
        <v>3000</v>
      </c>
      <c r="AB2070" s="1">
        <f t="shared" si="357"/>
        <v>3</v>
      </c>
    </row>
    <row r="2071" spans="1:28" customFormat="1" x14ac:dyDescent="0.3">
      <c r="A2071" s="3">
        <f t="shared" si="363"/>
        <v>2054</v>
      </c>
      <c r="B2071" s="4" t="s">
        <v>1573</v>
      </c>
      <c r="C2071" s="3">
        <v>5</v>
      </c>
      <c r="D2071" s="3" t="s">
        <v>1567</v>
      </c>
      <c r="E2071" s="4" t="s">
        <v>1981</v>
      </c>
      <c r="F2071" s="3" t="s">
        <v>32</v>
      </c>
      <c r="G2071" s="3" t="s">
        <v>2340</v>
      </c>
      <c r="H2071" s="3" t="s">
        <v>2468</v>
      </c>
      <c r="I2071" s="3" t="s">
        <v>2496</v>
      </c>
      <c r="J2071" s="3">
        <v>18.2</v>
      </c>
      <c r="K2071" s="3">
        <v>6000</v>
      </c>
      <c r="L2071" s="3" t="s">
        <v>25</v>
      </c>
      <c r="M2071" s="3">
        <v>1</v>
      </c>
      <c r="N2071" s="28">
        <f t="shared" si="355"/>
        <v>6</v>
      </c>
      <c r="O2071" s="28">
        <f t="shared" si="356"/>
        <v>109.19999999999999</v>
      </c>
      <c r="P2071" s="12">
        <v>0</v>
      </c>
      <c r="Q2071" s="46">
        <f t="shared" si="358"/>
        <v>0</v>
      </c>
      <c r="R2071" s="37"/>
      <c r="S2071" s="3">
        <f t="shared" si="359"/>
        <v>6</v>
      </c>
      <c r="T2071" s="29" t="s">
        <v>2503</v>
      </c>
      <c r="U2071" s="5">
        <f t="shared" si="360"/>
        <v>109.19999999999999</v>
      </c>
      <c r="V2071" s="5">
        <f t="shared" si="361"/>
        <v>0</v>
      </c>
      <c r="W2071" s="5"/>
      <c r="X2071" s="3">
        <v>2.6999999999999997</v>
      </c>
      <c r="Y2071" s="3">
        <f t="shared" si="354"/>
        <v>3.3000000000000003</v>
      </c>
      <c r="Z2071" s="3">
        <f t="shared" si="362"/>
        <v>49.139999999999993</v>
      </c>
      <c r="AA2071">
        <v>2699.9999999999995</v>
      </c>
      <c r="AB2071" s="1">
        <f t="shared" si="357"/>
        <v>2.6999999999999997</v>
      </c>
    </row>
    <row r="2072" spans="1:28" customFormat="1" x14ac:dyDescent="0.3">
      <c r="A2072" s="3">
        <f t="shared" si="363"/>
        <v>2055</v>
      </c>
      <c r="B2072" s="4" t="s">
        <v>1573</v>
      </c>
      <c r="C2072" s="3">
        <v>5</v>
      </c>
      <c r="D2072" s="3" t="s">
        <v>1567</v>
      </c>
      <c r="E2072" s="4" t="s">
        <v>1982</v>
      </c>
      <c r="F2072" s="3" t="s">
        <v>32</v>
      </c>
      <c r="G2072" s="3" t="s">
        <v>2340</v>
      </c>
      <c r="H2072" s="3" t="s">
        <v>2468</v>
      </c>
      <c r="I2072" s="3" t="s">
        <v>2496</v>
      </c>
      <c r="J2072" s="3">
        <v>18.2</v>
      </c>
      <c r="K2072" s="3">
        <v>6000</v>
      </c>
      <c r="L2072" s="3" t="s">
        <v>25</v>
      </c>
      <c r="M2072" s="3">
        <v>1</v>
      </c>
      <c r="N2072" s="28">
        <f t="shared" si="355"/>
        <v>6</v>
      </c>
      <c r="O2072" s="28">
        <f t="shared" si="356"/>
        <v>109.19999999999999</v>
      </c>
      <c r="P2072" s="12">
        <v>0</v>
      </c>
      <c r="Q2072" s="46">
        <f t="shared" si="358"/>
        <v>0</v>
      </c>
      <c r="R2072" s="37"/>
      <c r="S2072" s="3">
        <f t="shared" si="359"/>
        <v>6</v>
      </c>
      <c r="T2072" s="29" t="s">
        <v>2503</v>
      </c>
      <c r="U2072" s="5">
        <f t="shared" si="360"/>
        <v>109.19999999999999</v>
      </c>
      <c r="V2072" s="5">
        <f t="shared" si="361"/>
        <v>0</v>
      </c>
      <c r="W2072" s="5"/>
      <c r="X2072" s="3">
        <v>3.6</v>
      </c>
      <c r="Y2072" s="3">
        <f t="shared" si="354"/>
        <v>2.4</v>
      </c>
      <c r="Z2072" s="3">
        <f t="shared" si="362"/>
        <v>65.52</v>
      </c>
      <c r="AA2072">
        <v>3600</v>
      </c>
      <c r="AB2072" s="1">
        <f t="shared" si="357"/>
        <v>3.6</v>
      </c>
    </row>
    <row r="2073" spans="1:28" customFormat="1" x14ac:dyDescent="0.3">
      <c r="A2073" s="3">
        <f t="shared" si="363"/>
        <v>2056</v>
      </c>
      <c r="B2073" s="4" t="s">
        <v>1573</v>
      </c>
      <c r="C2073" s="3">
        <v>5</v>
      </c>
      <c r="D2073" s="3" t="s">
        <v>1567</v>
      </c>
      <c r="E2073" s="4" t="s">
        <v>1983</v>
      </c>
      <c r="F2073" s="3" t="s">
        <v>32</v>
      </c>
      <c r="G2073" s="3" t="s">
        <v>2340</v>
      </c>
      <c r="H2073" s="3" t="s">
        <v>2468</v>
      </c>
      <c r="I2073" s="3" t="s">
        <v>2496</v>
      </c>
      <c r="J2073" s="3">
        <v>18.2</v>
      </c>
      <c r="K2073" s="3">
        <v>6000</v>
      </c>
      <c r="L2073" s="3" t="s">
        <v>25</v>
      </c>
      <c r="M2073" s="3">
        <v>1</v>
      </c>
      <c r="N2073" s="28">
        <f t="shared" si="355"/>
        <v>6</v>
      </c>
      <c r="O2073" s="28">
        <f t="shared" si="356"/>
        <v>109.19999999999999</v>
      </c>
      <c r="P2073" s="12">
        <v>0</v>
      </c>
      <c r="Q2073" s="46">
        <f t="shared" si="358"/>
        <v>0</v>
      </c>
      <c r="R2073" s="37"/>
      <c r="S2073" s="3">
        <f t="shared" si="359"/>
        <v>6</v>
      </c>
      <c r="T2073" s="29" t="s">
        <v>2503</v>
      </c>
      <c r="U2073" s="5">
        <f t="shared" si="360"/>
        <v>109.19999999999999</v>
      </c>
      <c r="V2073" s="5">
        <f t="shared" si="361"/>
        <v>0</v>
      </c>
      <c r="W2073" s="5"/>
      <c r="X2073" s="3">
        <v>3.6</v>
      </c>
      <c r="Y2073" s="3">
        <f t="shared" si="354"/>
        <v>2.4</v>
      </c>
      <c r="Z2073" s="3">
        <f t="shared" si="362"/>
        <v>65.52</v>
      </c>
      <c r="AA2073">
        <v>3600</v>
      </c>
      <c r="AB2073" s="1">
        <f t="shared" si="357"/>
        <v>3.6</v>
      </c>
    </row>
    <row r="2074" spans="1:28" customFormat="1" x14ac:dyDescent="0.3">
      <c r="A2074" s="3">
        <f t="shared" si="363"/>
        <v>2057</v>
      </c>
      <c r="B2074" s="4" t="s">
        <v>1573</v>
      </c>
      <c r="C2074" s="3">
        <v>5</v>
      </c>
      <c r="D2074" s="3" t="s">
        <v>1567</v>
      </c>
      <c r="E2074" s="4" t="s">
        <v>1984</v>
      </c>
      <c r="F2074" s="3" t="s">
        <v>32</v>
      </c>
      <c r="G2074" s="3" t="s">
        <v>2340</v>
      </c>
      <c r="H2074" s="3" t="s">
        <v>2468</v>
      </c>
      <c r="I2074" s="3" t="s">
        <v>2496</v>
      </c>
      <c r="J2074" s="3">
        <v>18.2</v>
      </c>
      <c r="K2074" s="3">
        <v>6000</v>
      </c>
      <c r="L2074" s="3" t="s">
        <v>25</v>
      </c>
      <c r="M2074" s="3">
        <v>1</v>
      </c>
      <c r="N2074" s="28">
        <f t="shared" si="355"/>
        <v>6</v>
      </c>
      <c r="O2074" s="28">
        <f t="shared" si="356"/>
        <v>109.19999999999999</v>
      </c>
      <c r="P2074" s="12">
        <v>0</v>
      </c>
      <c r="Q2074" s="46">
        <f t="shared" si="358"/>
        <v>0</v>
      </c>
      <c r="R2074" s="37"/>
      <c r="S2074" s="3">
        <f t="shared" si="359"/>
        <v>6</v>
      </c>
      <c r="T2074" s="29" t="s">
        <v>2503</v>
      </c>
      <c r="U2074" s="5">
        <f t="shared" si="360"/>
        <v>109.19999999999999</v>
      </c>
      <c r="V2074" s="5">
        <f t="shared" si="361"/>
        <v>0</v>
      </c>
      <c r="W2074" s="5"/>
      <c r="X2074" s="3">
        <v>3</v>
      </c>
      <c r="Y2074" s="3">
        <f t="shared" si="354"/>
        <v>3</v>
      </c>
      <c r="Z2074" s="3">
        <f t="shared" si="362"/>
        <v>54.599999999999994</v>
      </c>
      <c r="AA2074">
        <v>3000</v>
      </c>
      <c r="AB2074" s="1">
        <f t="shared" si="357"/>
        <v>3</v>
      </c>
    </row>
    <row r="2075" spans="1:28" customFormat="1" x14ac:dyDescent="0.3">
      <c r="A2075" s="3">
        <f t="shared" si="363"/>
        <v>2058</v>
      </c>
      <c r="B2075" s="4" t="s">
        <v>1573</v>
      </c>
      <c r="C2075" s="3">
        <v>5</v>
      </c>
      <c r="D2075" s="3" t="s">
        <v>1567</v>
      </c>
      <c r="E2075" s="4" t="s">
        <v>1985</v>
      </c>
      <c r="F2075" s="3" t="s">
        <v>32</v>
      </c>
      <c r="G2075" s="3" t="s">
        <v>2340</v>
      </c>
      <c r="H2075" s="3" t="s">
        <v>2468</v>
      </c>
      <c r="I2075" s="3" t="s">
        <v>2496</v>
      </c>
      <c r="J2075" s="3">
        <v>18.2</v>
      </c>
      <c r="K2075" s="3">
        <v>6000</v>
      </c>
      <c r="L2075" s="3" t="s">
        <v>25</v>
      </c>
      <c r="M2075" s="3">
        <v>1</v>
      </c>
      <c r="N2075" s="28">
        <f t="shared" si="355"/>
        <v>6</v>
      </c>
      <c r="O2075" s="28">
        <f t="shared" si="356"/>
        <v>109.19999999999999</v>
      </c>
      <c r="P2075" s="12">
        <v>0</v>
      </c>
      <c r="Q2075" s="46">
        <f t="shared" si="358"/>
        <v>0</v>
      </c>
      <c r="R2075" s="37"/>
      <c r="S2075" s="3">
        <f t="shared" si="359"/>
        <v>6</v>
      </c>
      <c r="T2075" s="29" t="s">
        <v>2503</v>
      </c>
      <c r="U2075" s="5">
        <f t="shared" si="360"/>
        <v>109.19999999999999</v>
      </c>
      <c r="V2075" s="5">
        <f t="shared" si="361"/>
        <v>0</v>
      </c>
      <c r="W2075" s="5"/>
      <c r="X2075" s="3">
        <v>3</v>
      </c>
      <c r="Y2075" s="3">
        <f t="shared" si="354"/>
        <v>3</v>
      </c>
      <c r="Z2075" s="3">
        <f t="shared" si="362"/>
        <v>54.599999999999994</v>
      </c>
      <c r="AA2075">
        <v>3000</v>
      </c>
      <c r="AB2075" s="1">
        <f t="shared" si="357"/>
        <v>3</v>
      </c>
    </row>
    <row r="2076" spans="1:28" customFormat="1" x14ac:dyDescent="0.3">
      <c r="A2076" s="3">
        <f t="shared" si="363"/>
        <v>2059</v>
      </c>
      <c r="B2076" s="4" t="s">
        <v>1573</v>
      </c>
      <c r="C2076" s="3">
        <v>5</v>
      </c>
      <c r="D2076" s="3" t="s">
        <v>1567</v>
      </c>
      <c r="E2076" s="4" t="s">
        <v>1986</v>
      </c>
      <c r="F2076" s="3" t="s">
        <v>32</v>
      </c>
      <c r="G2076" s="3" t="s">
        <v>2340</v>
      </c>
      <c r="H2076" s="3" t="s">
        <v>2468</v>
      </c>
      <c r="I2076" s="3" t="s">
        <v>2496</v>
      </c>
      <c r="J2076" s="3">
        <v>18.2</v>
      </c>
      <c r="K2076" s="3">
        <v>6000</v>
      </c>
      <c r="L2076" s="3" t="s">
        <v>25</v>
      </c>
      <c r="M2076" s="3">
        <v>1</v>
      </c>
      <c r="N2076" s="28">
        <f t="shared" si="355"/>
        <v>6</v>
      </c>
      <c r="O2076" s="28">
        <f t="shared" si="356"/>
        <v>109.19999999999999</v>
      </c>
      <c r="P2076" s="12">
        <v>0</v>
      </c>
      <c r="Q2076" s="46">
        <f t="shared" si="358"/>
        <v>0</v>
      </c>
      <c r="R2076" s="37"/>
      <c r="S2076" s="3">
        <f t="shared" si="359"/>
        <v>6</v>
      </c>
      <c r="T2076" s="29" t="s">
        <v>2503</v>
      </c>
      <c r="U2076" s="5">
        <f t="shared" si="360"/>
        <v>109.19999999999999</v>
      </c>
      <c r="V2076" s="5">
        <f t="shared" si="361"/>
        <v>0</v>
      </c>
      <c r="W2076" s="5"/>
      <c r="X2076" s="3">
        <v>2.6999999999999997</v>
      </c>
      <c r="Y2076" s="3">
        <f t="shared" si="354"/>
        <v>3.3000000000000003</v>
      </c>
      <c r="Z2076" s="3">
        <f t="shared" si="362"/>
        <v>49.139999999999993</v>
      </c>
      <c r="AA2076">
        <v>2699.9999999999995</v>
      </c>
      <c r="AB2076" s="1">
        <f t="shared" si="357"/>
        <v>2.6999999999999997</v>
      </c>
    </row>
    <row r="2077" spans="1:28" customFormat="1" x14ac:dyDescent="0.3">
      <c r="A2077" s="3">
        <f t="shared" si="363"/>
        <v>2060</v>
      </c>
      <c r="B2077" s="4" t="s">
        <v>1573</v>
      </c>
      <c r="C2077" s="3">
        <v>5</v>
      </c>
      <c r="D2077" s="3" t="s">
        <v>1567</v>
      </c>
      <c r="E2077" s="4" t="s">
        <v>1987</v>
      </c>
      <c r="F2077" s="3" t="s">
        <v>32</v>
      </c>
      <c r="G2077" s="3" t="s">
        <v>2340</v>
      </c>
      <c r="H2077" s="3" t="s">
        <v>2468</v>
      </c>
      <c r="I2077" s="3" t="s">
        <v>2496</v>
      </c>
      <c r="J2077" s="3">
        <v>18.2</v>
      </c>
      <c r="K2077" s="3">
        <v>6000</v>
      </c>
      <c r="L2077" s="3" t="s">
        <v>25</v>
      </c>
      <c r="M2077" s="3">
        <v>1</v>
      </c>
      <c r="N2077" s="28">
        <f t="shared" si="355"/>
        <v>6</v>
      </c>
      <c r="O2077" s="28">
        <f t="shared" si="356"/>
        <v>109.19999999999999</v>
      </c>
      <c r="P2077" s="12">
        <v>0</v>
      </c>
      <c r="Q2077" s="46">
        <f t="shared" si="358"/>
        <v>0</v>
      </c>
      <c r="R2077" s="37"/>
      <c r="S2077" s="3">
        <f t="shared" si="359"/>
        <v>6</v>
      </c>
      <c r="T2077" s="29" t="s">
        <v>2503</v>
      </c>
      <c r="U2077" s="5">
        <f t="shared" si="360"/>
        <v>109.19999999999999</v>
      </c>
      <c r="V2077" s="5">
        <f t="shared" si="361"/>
        <v>0</v>
      </c>
      <c r="W2077" s="5"/>
      <c r="X2077" s="3">
        <v>3.6</v>
      </c>
      <c r="Y2077" s="3">
        <f t="shared" si="354"/>
        <v>2.4</v>
      </c>
      <c r="Z2077" s="3">
        <f t="shared" si="362"/>
        <v>65.52</v>
      </c>
      <c r="AA2077">
        <v>3600</v>
      </c>
      <c r="AB2077" s="1">
        <f t="shared" si="357"/>
        <v>3.6</v>
      </c>
    </row>
    <row r="2078" spans="1:28" customFormat="1" x14ac:dyDescent="0.3">
      <c r="A2078" s="3">
        <f t="shared" si="363"/>
        <v>2061</v>
      </c>
      <c r="B2078" s="4" t="s">
        <v>1573</v>
      </c>
      <c r="C2078" s="3">
        <v>5</v>
      </c>
      <c r="D2078" s="3" t="s">
        <v>1567</v>
      </c>
      <c r="E2078" s="4" t="s">
        <v>1988</v>
      </c>
      <c r="F2078" s="3" t="s">
        <v>32</v>
      </c>
      <c r="G2078" s="3" t="s">
        <v>2340</v>
      </c>
      <c r="H2078" s="3" t="s">
        <v>2468</v>
      </c>
      <c r="I2078" s="3" t="s">
        <v>2496</v>
      </c>
      <c r="J2078" s="3">
        <v>18.2</v>
      </c>
      <c r="K2078" s="3">
        <v>6000</v>
      </c>
      <c r="L2078" s="3" t="s">
        <v>25</v>
      </c>
      <c r="M2078" s="3">
        <v>1</v>
      </c>
      <c r="N2078" s="28">
        <f t="shared" si="355"/>
        <v>6</v>
      </c>
      <c r="O2078" s="28">
        <f t="shared" si="356"/>
        <v>109.19999999999999</v>
      </c>
      <c r="P2078" s="12">
        <v>0</v>
      </c>
      <c r="Q2078" s="46">
        <f t="shared" si="358"/>
        <v>0</v>
      </c>
      <c r="R2078" s="37"/>
      <c r="S2078" s="3">
        <f t="shared" si="359"/>
        <v>6</v>
      </c>
      <c r="T2078" s="29" t="s">
        <v>2503</v>
      </c>
      <c r="U2078" s="5">
        <f t="shared" si="360"/>
        <v>109.19999999999999</v>
      </c>
      <c r="V2078" s="5">
        <f t="shared" si="361"/>
        <v>0</v>
      </c>
      <c r="W2078" s="5"/>
      <c r="X2078" s="3">
        <v>1.21</v>
      </c>
      <c r="Y2078" s="3">
        <f t="shared" si="354"/>
        <v>4.79</v>
      </c>
      <c r="Z2078" s="3">
        <f t="shared" si="362"/>
        <v>22.021999999999998</v>
      </c>
      <c r="AA2078">
        <v>1210</v>
      </c>
      <c r="AB2078" s="1">
        <f t="shared" si="357"/>
        <v>1.21</v>
      </c>
    </row>
    <row r="2079" spans="1:28" customFormat="1" x14ac:dyDescent="0.3">
      <c r="A2079" s="3">
        <f t="shared" si="363"/>
        <v>2062</v>
      </c>
      <c r="B2079" s="4" t="s">
        <v>1573</v>
      </c>
      <c r="C2079" s="3">
        <v>5</v>
      </c>
      <c r="D2079" s="3" t="s">
        <v>1567</v>
      </c>
      <c r="E2079" s="4" t="s">
        <v>1989</v>
      </c>
      <c r="F2079" s="3" t="s">
        <v>32</v>
      </c>
      <c r="G2079" s="3" t="s">
        <v>2340</v>
      </c>
      <c r="H2079" s="3" t="s">
        <v>2468</v>
      </c>
      <c r="I2079" s="3" t="s">
        <v>2496</v>
      </c>
      <c r="J2079" s="3">
        <v>18.2</v>
      </c>
      <c r="K2079" s="3">
        <v>6000</v>
      </c>
      <c r="L2079" s="3" t="s">
        <v>25</v>
      </c>
      <c r="M2079" s="3">
        <v>1</v>
      </c>
      <c r="N2079" s="28">
        <f t="shared" si="355"/>
        <v>6</v>
      </c>
      <c r="O2079" s="28">
        <f t="shared" si="356"/>
        <v>109.19999999999999</v>
      </c>
      <c r="P2079" s="12">
        <v>0</v>
      </c>
      <c r="Q2079" s="46">
        <f t="shared" si="358"/>
        <v>0</v>
      </c>
      <c r="R2079" s="37"/>
      <c r="S2079" s="3">
        <f t="shared" si="359"/>
        <v>6</v>
      </c>
      <c r="T2079" s="29" t="s">
        <v>2503</v>
      </c>
      <c r="U2079" s="5">
        <f t="shared" si="360"/>
        <v>109.19999999999999</v>
      </c>
      <c r="V2079" s="5">
        <f t="shared" si="361"/>
        <v>0</v>
      </c>
      <c r="W2079" s="5"/>
      <c r="X2079" s="3">
        <v>1.1000000000000001</v>
      </c>
      <c r="Y2079" s="3">
        <f t="shared" si="354"/>
        <v>4.9000000000000004</v>
      </c>
      <c r="Z2079" s="3">
        <f t="shared" si="362"/>
        <v>20.02</v>
      </c>
      <c r="AA2079">
        <v>1100</v>
      </c>
      <c r="AB2079" s="1">
        <f t="shared" si="357"/>
        <v>1.1000000000000001</v>
      </c>
    </row>
    <row r="2080" spans="1:28" customFormat="1" x14ac:dyDescent="0.3">
      <c r="A2080" s="3">
        <f t="shared" si="363"/>
        <v>2063</v>
      </c>
      <c r="B2080" s="4" t="s">
        <v>1573</v>
      </c>
      <c r="C2080" s="3">
        <v>5</v>
      </c>
      <c r="D2080" s="3" t="s">
        <v>1567</v>
      </c>
      <c r="E2080" s="4" t="s">
        <v>1990</v>
      </c>
      <c r="F2080" s="3" t="s">
        <v>32</v>
      </c>
      <c r="G2080" s="3" t="s">
        <v>2340</v>
      </c>
      <c r="H2080" s="3" t="s">
        <v>2468</v>
      </c>
      <c r="I2080" s="3" t="s">
        <v>2496</v>
      </c>
      <c r="J2080" s="3">
        <v>18.2</v>
      </c>
      <c r="K2080" s="3">
        <v>6000</v>
      </c>
      <c r="L2080" s="3" t="s">
        <v>25</v>
      </c>
      <c r="M2080" s="3">
        <v>1</v>
      </c>
      <c r="N2080" s="28">
        <f t="shared" si="355"/>
        <v>6</v>
      </c>
      <c r="O2080" s="28">
        <f t="shared" si="356"/>
        <v>109.19999999999999</v>
      </c>
      <c r="P2080" s="12">
        <v>0</v>
      </c>
      <c r="Q2080" s="46">
        <f t="shared" si="358"/>
        <v>0</v>
      </c>
      <c r="R2080" s="37"/>
      <c r="S2080" s="3">
        <f t="shared" si="359"/>
        <v>6</v>
      </c>
      <c r="T2080" s="29" t="s">
        <v>2503</v>
      </c>
      <c r="U2080" s="5">
        <f t="shared" si="360"/>
        <v>109.19999999999999</v>
      </c>
      <c r="V2080" s="5">
        <f t="shared" si="361"/>
        <v>0</v>
      </c>
      <c r="W2080" s="5"/>
      <c r="X2080" s="3">
        <v>0.67500000000000004</v>
      </c>
      <c r="Y2080" s="3">
        <f t="shared" si="354"/>
        <v>5.3250000000000002</v>
      </c>
      <c r="Z2080" s="3">
        <f t="shared" si="362"/>
        <v>12.285</v>
      </c>
      <c r="AA2080">
        <v>675</v>
      </c>
      <c r="AB2080" s="1">
        <f t="shared" si="357"/>
        <v>0.67500000000000004</v>
      </c>
    </row>
    <row r="2081" spans="1:28" customFormat="1" x14ac:dyDescent="0.3">
      <c r="A2081" s="3">
        <f t="shared" si="363"/>
        <v>2064</v>
      </c>
      <c r="B2081" s="4" t="s">
        <v>1573</v>
      </c>
      <c r="C2081" s="3">
        <v>5</v>
      </c>
      <c r="D2081" s="3" t="s">
        <v>1567</v>
      </c>
      <c r="E2081" s="4" t="s">
        <v>1991</v>
      </c>
      <c r="F2081" s="3" t="s">
        <v>32</v>
      </c>
      <c r="G2081" s="3" t="s">
        <v>2340</v>
      </c>
      <c r="H2081" s="3" t="s">
        <v>2468</v>
      </c>
      <c r="I2081" s="3" t="s">
        <v>2496</v>
      </c>
      <c r="J2081" s="3">
        <v>18.2</v>
      </c>
      <c r="K2081" s="3">
        <v>6000</v>
      </c>
      <c r="L2081" s="3" t="s">
        <v>25</v>
      </c>
      <c r="M2081" s="3">
        <v>1</v>
      </c>
      <c r="N2081" s="28">
        <f t="shared" si="355"/>
        <v>6</v>
      </c>
      <c r="O2081" s="28">
        <f t="shared" si="356"/>
        <v>109.19999999999999</v>
      </c>
      <c r="P2081" s="12">
        <v>0</v>
      </c>
      <c r="Q2081" s="46">
        <f t="shared" si="358"/>
        <v>0</v>
      </c>
      <c r="R2081" s="37"/>
      <c r="S2081" s="3">
        <f t="shared" si="359"/>
        <v>6</v>
      </c>
      <c r="T2081" s="29" t="s">
        <v>2503</v>
      </c>
      <c r="U2081" s="5">
        <f t="shared" si="360"/>
        <v>109.19999999999999</v>
      </c>
      <c r="V2081" s="5">
        <f t="shared" si="361"/>
        <v>0</v>
      </c>
      <c r="W2081" s="5"/>
      <c r="X2081" s="3">
        <v>3.6</v>
      </c>
      <c r="Y2081" s="3">
        <f t="shared" si="354"/>
        <v>2.4</v>
      </c>
      <c r="Z2081" s="3">
        <f t="shared" si="362"/>
        <v>65.52</v>
      </c>
      <c r="AA2081">
        <v>3600</v>
      </c>
      <c r="AB2081" s="1">
        <f t="shared" si="357"/>
        <v>3.6</v>
      </c>
    </row>
    <row r="2082" spans="1:28" customFormat="1" x14ac:dyDescent="0.3">
      <c r="A2082" s="3">
        <f t="shared" si="363"/>
        <v>2065</v>
      </c>
      <c r="B2082" s="4" t="s">
        <v>1573</v>
      </c>
      <c r="C2082" s="3">
        <v>5</v>
      </c>
      <c r="D2082" s="3" t="s">
        <v>1567</v>
      </c>
      <c r="E2082" s="4" t="s">
        <v>1992</v>
      </c>
      <c r="F2082" s="3" t="s">
        <v>32</v>
      </c>
      <c r="G2082" s="3" t="s">
        <v>2340</v>
      </c>
      <c r="H2082" s="3" t="s">
        <v>2468</v>
      </c>
      <c r="I2082" s="3" t="s">
        <v>2496</v>
      </c>
      <c r="J2082" s="3">
        <v>18.2</v>
      </c>
      <c r="K2082" s="3">
        <v>6000</v>
      </c>
      <c r="L2082" s="3" t="s">
        <v>25</v>
      </c>
      <c r="M2082" s="3">
        <v>1</v>
      </c>
      <c r="N2082" s="28">
        <f t="shared" si="355"/>
        <v>6</v>
      </c>
      <c r="O2082" s="28">
        <f t="shared" si="356"/>
        <v>109.19999999999999</v>
      </c>
      <c r="P2082" s="12">
        <v>0</v>
      </c>
      <c r="Q2082" s="46">
        <f t="shared" si="358"/>
        <v>0</v>
      </c>
      <c r="R2082" s="37"/>
      <c r="S2082" s="3">
        <f t="shared" si="359"/>
        <v>6</v>
      </c>
      <c r="T2082" s="29" t="s">
        <v>2503</v>
      </c>
      <c r="U2082" s="5">
        <f t="shared" si="360"/>
        <v>109.19999999999999</v>
      </c>
      <c r="V2082" s="5">
        <f t="shared" si="361"/>
        <v>0</v>
      </c>
      <c r="W2082" s="5"/>
      <c r="X2082" s="3">
        <v>1.32</v>
      </c>
      <c r="Y2082" s="3">
        <f t="shared" si="354"/>
        <v>4.68</v>
      </c>
      <c r="Z2082" s="3">
        <f t="shared" si="362"/>
        <v>24.024000000000001</v>
      </c>
      <c r="AA2082">
        <v>1320</v>
      </c>
      <c r="AB2082" s="1">
        <f t="shared" si="357"/>
        <v>1.32</v>
      </c>
    </row>
    <row r="2083" spans="1:28" customFormat="1" x14ac:dyDescent="0.3">
      <c r="A2083" s="3">
        <f t="shared" si="363"/>
        <v>2066</v>
      </c>
      <c r="B2083" s="4" t="s">
        <v>1573</v>
      </c>
      <c r="C2083" s="3">
        <v>5</v>
      </c>
      <c r="D2083" s="3" t="s">
        <v>1567</v>
      </c>
      <c r="E2083" s="4" t="s">
        <v>1993</v>
      </c>
      <c r="F2083" s="3" t="s">
        <v>32</v>
      </c>
      <c r="G2083" s="3" t="s">
        <v>2340</v>
      </c>
      <c r="H2083" s="3" t="s">
        <v>2468</v>
      </c>
      <c r="I2083" s="3" t="s">
        <v>2496</v>
      </c>
      <c r="J2083" s="3">
        <v>18.2</v>
      </c>
      <c r="K2083" s="3">
        <v>6000</v>
      </c>
      <c r="L2083" s="3" t="s">
        <v>25</v>
      </c>
      <c r="M2083" s="3">
        <v>1</v>
      </c>
      <c r="N2083" s="28">
        <f t="shared" si="355"/>
        <v>6</v>
      </c>
      <c r="O2083" s="28">
        <f t="shared" si="356"/>
        <v>109.19999999999999</v>
      </c>
      <c r="P2083" s="12">
        <v>0</v>
      </c>
      <c r="Q2083" s="46">
        <f t="shared" si="358"/>
        <v>0</v>
      </c>
      <c r="R2083" s="37"/>
      <c r="S2083" s="3">
        <f t="shared" si="359"/>
        <v>6</v>
      </c>
      <c r="T2083" s="29" t="s">
        <v>2503</v>
      </c>
      <c r="U2083" s="5">
        <f t="shared" si="360"/>
        <v>109.19999999999999</v>
      </c>
      <c r="V2083" s="5">
        <f t="shared" si="361"/>
        <v>0</v>
      </c>
      <c r="W2083" s="5"/>
      <c r="X2083" s="3">
        <v>1.1000000000000001</v>
      </c>
      <c r="Y2083" s="3">
        <f t="shared" si="354"/>
        <v>4.9000000000000004</v>
      </c>
      <c r="Z2083" s="3">
        <f t="shared" si="362"/>
        <v>20.02</v>
      </c>
      <c r="AA2083">
        <v>1100</v>
      </c>
      <c r="AB2083" s="1">
        <f t="shared" si="357"/>
        <v>1.1000000000000001</v>
      </c>
    </row>
    <row r="2084" spans="1:28" customFormat="1" x14ac:dyDescent="0.3">
      <c r="A2084" s="3">
        <f t="shared" si="363"/>
        <v>2067</v>
      </c>
      <c r="B2084" s="4" t="s">
        <v>1573</v>
      </c>
      <c r="C2084" s="3">
        <v>5</v>
      </c>
      <c r="D2084" s="3" t="s">
        <v>1567</v>
      </c>
      <c r="E2084" s="4" t="s">
        <v>1994</v>
      </c>
      <c r="F2084" s="3" t="s">
        <v>32</v>
      </c>
      <c r="G2084" s="3" t="s">
        <v>2340</v>
      </c>
      <c r="H2084" s="3" t="s">
        <v>2468</v>
      </c>
      <c r="I2084" s="3" t="s">
        <v>2496</v>
      </c>
      <c r="J2084" s="3">
        <v>18.2</v>
      </c>
      <c r="K2084" s="3">
        <v>6000</v>
      </c>
      <c r="L2084" s="3" t="s">
        <v>25</v>
      </c>
      <c r="M2084" s="3">
        <v>1</v>
      </c>
      <c r="N2084" s="28">
        <f t="shared" si="355"/>
        <v>6</v>
      </c>
      <c r="O2084" s="28">
        <f t="shared" si="356"/>
        <v>109.19999999999999</v>
      </c>
      <c r="P2084" s="12">
        <v>0</v>
      </c>
      <c r="Q2084" s="46">
        <f t="shared" si="358"/>
        <v>0</v>
      </c>
      <c r="R2084" s="37"/>
      <c r="S2084" s="3">
        <f t="shared" si="359"/>
        <v>6</v>
      </c>
      <c r="T2084" s="29" t="s">
        <v>2503</v>
      </c>
      <c r="U2084" s="5">
        <f t="shared" si="360"/>
        <v>109.19999999999999</v>
      </c>
      <c r="V2084" s="5">
        <f t="shared" si="361"/>
        <v>0</v>
      </c>
      <c r="W2084" s="5"/>
      <c r="X2084" s="3">
        <v>0.67500000000000004</v>
      </c>
      <c r="Y2084" s="3">
        <f t="shared" si="354"/>
        <v>5.3250000000000002</v>
      </c>
      <c r="Z2084" s="3">
        <f t="shared" si="362"/>
        <v>12.285</v>
      </c>
      <c r="AA2084">
        <v>675</v>
      </c>
      <c r="AB2084" s="1">
        <f t="shared" si="357"/>
        <v>0.67500000000000004</v>
      </c>
    </row>
    <row r="2085" spans="1:28" customFormat="1" x14ac:dyDescent="0.3">
      <c r="A2085" s="3">
        <f t="shared" si="363"/>
        <v>2068</v>
      </c>
      <c r="B2085" s="4" t="s">
        <v>1573</v>
      </c>
      <c r="C2085" s="3">
        <v>5</v>
      </c>
      <c r="D2085" s="3" t="s">
        <v>1567</v>
      </c>
      <c r="E2085" s="4" t="s">
        <v>1995</v>
      </c>
      <c r="F2085" s="3" t="s">
        <v>32</v>
      </c>
      <c r="G2085" s="3" t="s">
        <v>2340</v>
      </c>
      <c r="H2085" s="3" t="s">
        <v>2468</v>
      </c>
      <c r="I2085" s="3" t="s">
        <v>2496</v>
      </c>
      <c r="J2085" s="3">
        <v>18.2</v>
      </c>
      <c r="K2085" s="3">
        <v>6000</v>
      </c>
      <c r="L2085" s="3" t="s">
        <v>25</v>
      </c>
      <c r="M2085" s="3">
        <v>1</v>
      </c>
      <c r="N2085" s="28">
        <f t="shared" si="355"/>
        <v>6</v>
      </c>
      <c r="O2085" s="28">
        <f t="shared" si="356"/>
        <v>109.19999999999999</v>
      </c>
      <c r="P2085" s="12">
        <v>0</v>
      </c>
      <c r="Q2085" s="46">
        <f t="shared" si="358"/>
        <v>0</v>
      </c>
      <c r="R2085" s="37"/>
      <c r="S2085" s="3">
        <f t="shared" si="359"/>
        <v>6</v>
      </c>
      <c r="T2085" s="29" t="s">
        <v>2503</v>
      </c>
      <c r="U2085" s="5">
        <f t="shared" si="360"/>
        <v>109.19999999999999</v>
      </c>
      <c r="V2085" s="5">
        <f t="shared" si="361"/>
        <v>0</v>
      </c>
      <c r="W2085" s="5"/>
      <c r="X2085" s="3">
        <v>2.6999999999999997</v>
      </c>
      <c r="Y2085" s="3">
        <f t="shared" si="354"/>
        <v>3.3000000000000003</v>
      </c>
      <c r="Z2085" s="3">
        <f t="shared" si="362"/>
        <v>49.139999999999993</v>
      </c>
      <c r="AA2085">
        <v>2699.9999999999995</v>
      </c>
      <c r="AB2085" s="1">
        <f t="shared" si="357"/>
        <v>2.6999999999999997</v>
      </c>
    </row>
    <row r="2086" spans="1:28" customFormat="1" x14ac:dyDescent="0.3">
      <c r="A2086" s="3">
        <f t="shared" si="363"/>
        <v>2069</v>
      </c>
      <c r="B2086" s="4" t="s">
        <v>1573</v>
      </c>
      <c r="C2086" s="3">
        <v>5</v>
      </c>
      <c r="D2086" s="3" t="s">
        <v>1567</v>
      </c>
      <c r="E2086" s="4" t="s">
        <v>1996</v>
      </c>
      <c r="F2086" s="3" t="s">
        <v>32</v>
      </c>
      <c r="G2086" s="3" t="s">
        <v>2340</v>
      </c>
      <c r="H2086" s="3" t="s">
        <v>2468</v>
      </c>
      <c r="I2086" s="3" t="s">
        <v>2496</v>
      </c>
      <c r="J2086" s="3">
        <v>18.2</v>
      </c>
      <c r="K2086" s="3">
        <v>6000</v>
      </c>
      <c r="L2086" s="3" t="s">
        <v>25</v>
      </c>
      <c r="M2086" s="3">
        <v>1</v>
      </c>
      <c r="N2086" s="28">
        <f t="shared" si="355"/>
        <v>6</v>
      </c>
      <c r="O2086" s="28">
        <f t="shared" si="356"/>
        <v>109.19999999999999</v>
      </c>
      <c r="P2086" s="12">
        <v>0</v>
      </c>
      <c r="Q2086" s="46">
        <f t="shared" si="358"/>
        <v>0</v>
      </c>
      <c r="R2086" s="37"/>
      <c r="S2086" s="3">
        <f t="shared" si="359"/>
        <v>6</v>
      </c>
      <c r="T2086" s="29" t="s">
        <v>2503</v>
      </c>
      <c r="U2086" s="5">
        <f t="shared" si="360"/>
        <v>109.19999999999999</v>
      </c>
      <c r="V2086" s="5">
        <f t="shared" si="361"/>
        <v>0</v>
      </c>
      <c r="W2086" s="5"/>
      <c r="X2086" s="3">
        <v>3.6</v>
      </c>
      <c r="Y2086" s="3">
        <f t="shared" si="354"/>
        <v>2.4</v>
      </c>
      <c r="Z2086" s="3">
        <f t="shared" si="362"/>
        <v>65.52</v>
      </c>
      <c r="AA2086">
        <v>3600</v>
      </c>
      <c r="AB2086" s="1">
        <f t="shared" si="357"/>
        <v>3.6</v>
      </c>
    </row>
    <row r="2087" spans="1:28" customFormat="1" x14ac:dyDescent="0.3">
      <c r="A2087" s="3">
        <f t="shared" si="363"/>
        <v>2070</v>
      </c>
      <c r="B2087" s="4" t="s">
        <v>1573</v>
      </c>
      <c r="C2087" s="3">
        <v>5</v>
      </c>
      <c r="D2087" s="3" t="s">
        <v>1567</v>
      </c>
      <c r="E2087" s="4" t="s">
        <v>1997</v>
      </c>
      <c r="F2087" s="3" t="s">
        <v>32</v>
      </c>
      <c r="G2087" s="3" t="s">
        <v>2340</v>
      </c>
      <c r="H2087" s="3" t="s">
        <v>2468</v>
      </c>
      <c r="I2087" s="3" t="s">
        <v>2496</v>
      </c>
      <c r="J2087" s="3">
        <v>18.2</v>
      </c>
      <c r="K2087" s="3">
        <v>6000</v>
      </c>
      <c r="L2087" s="3" t="s">
        <v>25</v>
      </c>
      <c r="M2087" s="3">
        <v>1</v>
      </c>
      <c r="N2087" s="28">
        <f t="shared" si="355"/>
        <v>6</v>
      </c>
      <c r="O2087" s="28">
        <f t="shared" si="356"/>
        <v>109.19999999999999</v>
      </c>
      <c r="P2087" s="12">
        <v>0</v>
      </c>
      <c r="Q2087" s="46">
        <f t="shared" si="358"/>
        <v>0</v>
      </c>
      <c r="R2087" s="37"/>
      <c r="S2087" s="3">
        <f t="shared" si="359"/>
        <v>6</v>
      </c>
      <c r="T2087" s="29" t="s">
        <v>2503</v>
      </c>
      <c r="U2087" s="5">
        <f t="shared" si="360"/>
        <v>109.19999999999999</v>
      </c>
      <c r="V2087" s="5">
        <f t="shared" si="361"/>
        <v>0</v>
      </c>
      <c r="W2087" s="5"/>
      <c r="X2087" s="3">
        <v>1.65</v>
      </c>
      <c r="Y2087" s="3">
        <f t="shared" si="354"/>
        <v>4.3499999999999996</v>
      </c>
      <c r="Z2087" s="3">
        <f t="shared" si="362"/>
        <v>30.029999999999998</v>
      </c>
      <c r="AA2087">
        <v>1650</v>
      </c>
      <c r="AB2087" s="1">
        <f t="shared" si="357"/>
        <v>1.65</v>
      </c>
    </row>
    <row r="2088" spans="1:28" customFormat="1" x14ac:dyDescent="0.3">
      <c r="A2088" s="3">
        <f t="shared" si="363"/>
        <v>2071</v>
      </c>
      <c r="B2088" s="4" t="s">
        <v>1573</v>
      </c>
      <c r="C2088" s="3">
        <v>5</v>
      </c>
      <c r="D2088" s="3" t="s">
        <v>1567</v>
      </c>
      <c r="E2088" s="4" t="s">
        <v>1998</v>
      </c>
      <c r="F2088" s="3" t="s">
        <v>32</v>
      </c>
      <c r="G2088" s="3" t="s">
        <v>2340</v>
      </c>
      <c r="H2088" s="3" t="s">
        <v>2468</v>
      </c>
      <c r="I2088" s="3" t="s">
        <v>2496</v>
      </c>
      <c r="J2088" s="3">
        <v>18.2</v>
      </c>
      <c r="K2088" s="3">
        <v>6000</v>
      </c>
      <c r="L2088" s="3" t="s">
        <v>25</v>
      </c>
      <c r="M2088" s="3">
        <v>1</v>
      </c>
      <c r="N2088" s="28">
        <f t="shared" si="355"/>
        <v>6</v>
      </c>
      <c r="O2088" s="28">
        <f t="shared" si="356"/>
        <v>109.19999999999999</v>
      </c>
      <c r="P2088" s="12">
        <v>0</v>
      </c>
      <c r="Q2088" s="46">
        <f t="shared" si="358"/>
        <v>0</v>
      </c>
      <c r="R2088" s="37"/>
      <c r="S2088" s="3">
        <f t="shared" si="359"/>
        <v>6</v>
      </c>
      <c r="T2088" s="29" t="s">
        <v>2503</v>
      </c>
      <c r="U2088" s="5">
        <f t="shared" si="360"/>
        <v>109.19999999999999</v>
      </c>
      <c r="V2088" s="5">
        <f t="shared" si="361"/>
        <v>0</v>
      </c>
      <c r="W2088" s="5"/>
      <c r="X2088" s="3">
        <v>3.6</v>
      </c>
      <c r="Y2088" s="3">
        <f t="shared" si="354"/>
        <v>2.4</v>
      </c>
      <c r="Z2088" s="3">
        <f t="shared" si="362"/>
        <v>65.52</v>
      </c>
      <c r="AA2088">
        <v>3600</v>
      </c>
      <c r="AB2088" s="1">
        <f t="shared" si="357"/>
        <v>3.6</v>
      </c>
    </row>
    <row r="2089" spans="1:28" customFormat="1" x14ac:dyDescent="0.3">
      <c r="A2089" s="3">
        <f t="shared" si="363"/>
        <v>2072</v>
      </c>
      <c r="B2089" s="4" t="s">
        <v>1573</v>
      </c>
      <c r="C2089" s="3">
        <v>5</v>
      </c>
      <c r="D2089" s="3" t="s">
        <v>1567</v>
      </c>
      <c r="E2089" s="4" t="s">
        <v>1999</v>
      </c>
      <c r="F2089" s="3" t="s">
        <v>32</v>
      </c>
      <c r="G2089" s="3" t="s">
        <v>2340</v>
      </c>
      <c r="H2089" s="3" t="s">
        <v>2468</v>
      </c>
      <c r="I2089" s="3" t="s">
        <v>2496</v>
      </c>
      <c r="J2089" s="3">
        <v>18.2</v>
      </c>
      <c r="K2089" s="3">
        <v>6000</v>
      </c>
      <c r="L2089" s="3" t="s">
        <v>25</v>
      </c>
      <c r="M2089" s="3">
        <v>1</v>
      </c>
      <c r="N2089" s="28">
        <f t="shared" si="355"/>
        <v>6</v>
      </c>
      <c r="O2089" s="28">
        <f t="shared" si="356"/>
        <v>109.19999999999999</v>
      </c>
      <c r="P2089" s="12">
        <v>0</v>
      </c>
      <c r="Q2089" s="46">
        <f t="shared" si="358"/>
        <v>0</v>
      </c>
      <c r="R2089" s="37"/>
      <c r="S2089" s="3">
        <f t="shared" si="359"/>
        <v>6</v>
      </c>
      <c r="T2089" s="29" t="s">
        <v>2503</v>
      </c>
      <c r="U2089" s="5">
        <f t="shared" si="360"/>
        <v>109.19999999999999</v>
      </c>
      <c r="V2089" s="5">
        <f t="shared" si="361"/>
        <v>0</v>
      </c>
      <c r="W2089" s="5"/>
      <c r="X2089" s="3">
        <v>3.6</v>
      </c>
      <c r="Y2089" s="3">
        <f t="shared" si="354"/>
        <v>2.4</v>
      </c>
      <c r="Z2089" s="3">
        <f t="shared" si="362"/>
        <v>65.52</v>
      </c>
      <c r="AA2089">
        <v>3600</v>
      </c>
      <c r="AB2089" s="1">
        <f t="shared" si="357"/>
        <v>3.6</v>
      </c>
    </row>
    <row r="2090" spans="1:28" customFormat="1" x14ac:dyDescent="0.3">
      <c r="A2090" s="3">
        <f t="shared" si="363"/>
        <v>2073</v>
      </c>
      <c r="B2090" s="4" t="s">
        <v>1573</v>
      </c>
      <c r="C2090" s="3">
        <v>5</v>
      </c>
      <c r="D2090" s="3" t="s">
        <v>1567</v>
      </c>
      <c r="E2090" s="4" t="s">
        <v>2000</v>
      </c>
      <c r="F2090" s="3" t="s">
        <v>32</v>
      </c>
      <c r="G2090" s="3" t="s">
        <v>2340</v>
      </c>
      <c r="H2090" s="3" t="s">
        <v>2468</v>
      </c>
      <c r="I2090" s="3" t="s">
        <v>2496</v>
      </c>
      <c r="J2090" s="3">
        <v>18.2</v>
      </c>
      <c r="K2090" s="3">
        <v>6000</v>
      </c>
      <c r="L2090" s="3" t="s">
        <v>25</v>
      </c>
      <c r="M2090" s="3">
        <v>1</v>
      </c>
      <c r="N2090" s="28">
        <f t="shared" si="355"/>
        <v>6</v>
      </c>
      <c r="O2090" s="28">
        <f t="shared" si="356"/>
        <v>109.19999999999999</v>
      </c>
      <c r="P2090" s="12">
        <v>0</v>
      </c>
      <c r="Q2090" s="46">
        <f t="shared" si="358"/>
        <v>0</v>
      </c>
      <c r="R2090" s="37"/>
      <c r="S2090" s="3">
        <f t="shared" si="359"/>
        <v>6</v>
      </c>
      <c r="T2090" s="29" t="s">
        <v>2503</v>
      </c>
      <c r="U2090" s="5">
        <f t="shared" si="360"/>
        <v>109.19999999999999</v>
      </c>
      <c r="V2090" s="5">
        <f t="shared" si="361"/>
        <v>0</v>
      </c>
      <c r="W2090" s="5"/>
      <c r="X2090" s="3">
        <v>3</v>
      </c>
      <c r="Y2090" s="3">
        <f t="shared" si="354"/>
        <v>3</v>
      </c>
      <c r="Z2090" s="3">
        <f t="shared" si="362"/>
        <v>54.599999999999994</v>
      </c>
      <c r="AA2090">
        <v>3000</v>
      </c>
      <c r="AB2090" s="1">
        <f t="shared" si="357"/>
        <v>3</v>
      </c>
    </row>
    <row r="2091" spans="1:28" customFormat="1" x14ac:dyDescent="0.3">
      <c r="A2091" s="3">
        <f t="shared" si="363"/>
        <v>2074</v>
      </c>
      <c r="B2091" s="4" t="s">
        <v>1573</v>
      </c>
      <c r="C2091" s="3">
        <v>5</v>
      </c>
      <c r="D2091" s="3" t="s">
        <v>1567</v>
      </c>
      <c r="E2091" s="4" t="s">
        <v>2001</v>
      </c>
      <c r="F2091" s="3" t="s">
        <v>32</v>
      </c>
      <c r="G2091" s="3" t="s">
        <v>2340</v>
      </c>
      <c r="H2091" s="3" t="s">
        <v>2468</v>
      </c>
      <c r="I2091" s="3" t="s">
        <v>2496</v>
      </c>
      <c r="J2091" s="3">
        <v>18.2</v>
      </c>
      <c r="K2091" s="3">
        <v>6000</v>
      </c>
      <c r="L2091" s="3" t="s">
        <v>25</v>
      </c>
      <c r="M2091" s="3">
        <v>1</v>
      </c>
      <c r="N2091" s="28">
        <f t="shared" si="355"/>
        <v>6</v>
      </c>
      <c r="O2091" s="28">
        <f t="shared" si="356"/>
        <v>109.19999999999999</v>
      </c>
      <c r="P2091" s="12">
        <v>0</v>
      </c>
      <c r="Q2091" s="46">
        <f t="shared" si="358"/>
        <v>0</v>
      </c>
      <c r="R2091" s="37"/>
      <c r="S2091" s="3">
        <f t="shared" si="359"/>
        <v>6</v>
      </c>
      <c r="T2091" s="29" t="s">
        <v>2503</v>
      </c>
      <c r="U2091" s="5">
        <f t="shared" si="360"/>
        <v>109.19999999999999</v>
      </c>
      <c r="V2091" s="5">
        <f t="shared" si="361"/>
        <v>0</v>
      </c>
      <c r="W2091" s="5"/>
      <c r="X2091" s="3">
        <v>3</v>
      </c>
      <c r="Y2091" s="3">
        <f t="shared" si="354"/>
        <v>3</v>
      </c>
      <c r="Z2091" s="3">
        <f t="shared" si="362"/>
        <v>54.599999999999994</v>
      </c>
      <c r="AA2091">
        <v>3000</v>
      </c>
      <c r="AB2091" s="1">
        <f t="shared" si="357"/>
        <v>3</v>
      </c>
    </row>
    <row r="2092" spans="1:28" customFormat="1" x14ac:dyDescent="0.3">
      <c r="A2092" s="3">
        <f t="shared" si="363"/>
        <v>2075</v>
      </c>
      <c r="B2092" s="4" t="s">
        <v>1573</v>
      </c>
      <c r="C2092" s="3">
        <v>5</v>
      </c>
      <c r="D2092" s="3" t="s">
        <v>1567</v>
      </c>
      <c r="E2092" s="4" t="s">
        <v>2002</v>
      </c>
      <c r="F2092" s="3" t="s">
        <v>32</v>
      </c>
      <c r="G2092" s="3" t="s">
        <v>2340</v>
      </c>
      <c r="H2092" s="3" t="s">
        <v>2468</v>
      </c>
      <c r="I2092" s="3" t="s">
        <v>2496</v>
      </c>
      <c r="J2092" s="3">
        <v>18.2</v>
      </c>
      <c r="K2092" s="3">
        <v>6000</v>
      </c>
      <c r="L2092" s="3" t="s">
        <v>25</v>
      </c>
      <c r="M2092" s="3">
        <v>1</v>
      </c>
      <c r="N2092" s="28">
        <f t="shared" si="355"/>
        <v>6</v>
      </c>
      <c r="O2092" s="28">
        <f t="shared" si="356"/>
        <v>109.19999999999999</v>
      </c>
      <c r="P2092" s="12">
        <v>0</v>
      </c>
      <c r="Q2092" s="46">
        <f t="shared" si="358"/>
        <v>0</v>
      </c>
      <c r="R2092" s="37"/>
      <c r="S2092" s="3">
        <f t="shared" si="359"/>
        <v>6</v>
      </c>
      <c r="T2092" s="29" t="s">
        <v>2503</v>
      </c>
      <c r="U2092" s="5">
        <f t="shared" si="360"/>
        <v>109.19999999999999</v>
      </c>
      <c r="V2092" s="5">
        <f t="shared" si="361"/>
        <v>0</v>
      </c>
      <c r="W2092" s="5"/>
      <c r="X2092" s="3">
        <v>2.6999999999999997</v>
      </c>
      <c r="Y2092" s="3">
        <f t="shared" si="354"/>
        <v>3.3000000000000003</v>
      </c>
      <c r="Z2092" s="3">
        <f t="shared" si="362"/>
        <v>49.139999999999993</v>
      </c>
      <c r="AA2092">
        <v>2699.9999999999995</v>
      </c>
      <c r="AB2092" s="1">
        <f t="shared" si="357"/>
        <v>2.6999999999999997</v>
      </c>
    </row>
    <row r="2093" spans="1:28" customFormat="1" x14ac:dyDescent="0.3">
      <c r="A2093" s="3">
        <f t="shared" si="363"/>
        <v>2076</v>
      </c>
      <c r="B2093" s="4" t="s">
        <v>1573</v>
      </c>
      <c r="C2093" s="3">
        <v>5</v>
      </c>
      <c r="D2093" s="3" t="s">
        <v>1567</v>
      </c>
      <c r="E2093" s="4" t="s">
        <v>2003</v>
      </c>
      <c r="F2093" s="3" t="s">
        <v>32</v>
      </c>
      <c r="G2093" s="3" t="s">
        <v>2340</v>
      </c>
      <c r="H2093" s="3" t="s">
        <v>2468</v>
      </c>
      <c r="I2093" s="3" t="s">
        <v>2496</v>
      </c>
      <c r="J2093" s="3">
        <v>18.2</v>
      </c>
      <c r="K2093" s="3">
        <v>6000</v>
      </c>
      <c r="L2093" s="3" t="s">
        <v>25</v>
      </c>
      <c r="M2093" s="3">
        <v>1</v>
      </c>
      <c r="N2093" s="28">
        <f t="shared" si="355"/>
        <v>6</v>
      </c>
      <c r="O2093" s="28">
        <f t="shared" si="356"/>
        <v>109.19999999999999</v>
      </c>
      <c r="P2093" s="12">
        <v>0</v>
      </c>
      <c r="Q2093" s="46">
        <f t="shared" si="358"/>
        <v>0</v>
      </c>
      <c r="R2093" s="37"/>
      <c r="S2093" s="3">
        <f t="shared" si="359"/>
        <v>6</v>
      </c>
      <c r="T2093" s="29" t="s">
        <v>2503</v>
      </c>
      <c r="U2093" s="5">
        <f t="shared" si="360"/>
        <v>109.19999999999999</v>
      </c>
      <c r="V2093" s="5">
        <f t="shared" si="361"/>
        <v>0</v>
      </c>
      <c r="W2093" s="5"/>
      <c r="X2093" s="3">
        <v>3.6</v>
      </c>
      <c r="Y2093" s="3">
        <f t="shared" ref="Y2093:Y2156" si="364">N2093-X2093</f>
        <v>2.4</v>
      </c>
      <c r="Z2093" s="3">
        <f t="shared" si="362"/>
        <v>65.52</v>
      </c>
      <c r="AA2093">
        <v>3600</v>
      </c>
      <c r="AB2093" s="1">
        <f t="shared" si="357"/>
        <v>3.6</v>
      </c>
    </row>
    <row r="2094" spans="1:28" customFormat="1" x14ac:dyDescent="0.3">
      <c r="A2094" s="3">
        <f t="shared" si="363"/>
        <v>2077</v>
      </c>
      <c r="B2094" s="4" t="s">
        <v>1573</v>
      </c>
      <c r="C2094" s="3">
        <v>5</v>
      </c>
      <c r="D2094" s="3" t="s">
        <v>1567</v>
      </c>
      <c r="E2094" s="4" t="s">
        <v>2004</v>
      </c>
      <c r="F2094" s="3" t="s">
        <v>32</v>
      </c>
      <c r="G2094" s="3" t="s">
        <v>2340</v>
      </c>
      <c r="H2094" s="3" t="s">
        <v>2468</v>
      </c>
      <c r="I2094" s="3" t="s">
        <v>2496</v>
      </c>
      <c r="J2094" s="3">
        <v>18.2</v>
      </c>
      <c r="K2094" s="3">
        <v>6000</v>
      </c>
      <c r="L2094" s="3" t="s">
        <v>25</v>
      </c>
      <c r="M2094" s="3">
        <v>1</v>
      </c>
      <c r="N2094" s="28">
        <f t="shared" si="355"/>
        <v>6</v>
      </c>
      <c r="O2094" s="28">
        <f t="shared" si="356"/>
        <v>109.19999999999999</v>
      </c>
      <c r="P2094" s="12">
        <v>0</v>
      </c>
      <c r="Q2094" s="46">
        <f t="shared" si="358"/>
        <v>0</v>
      </c>
      <c r="R2094" s="37"/>
      <c r="S2094" s="3">
        <f t="shared" si="359"/>
        <v>6</v>
      </c>
      <c r="T2094" s="29" t="s">
        <v>2503</v>
      </c>
      <c r="U2094" s="5">
        <f t="shared" si="360"/>
        <v>109.19999999999999</v>
      </c>
      <c r="V2094" s="5">
        <f t="shared" si="361"/>
        <v>0</v>
      </c>
      <c r="W2094" s="5"/>
      <c r="X2094" s="3">
        <v>3.3</v>
      </c>
      <c r="Y2094" s="3">
        <f t="shared" si="364"/>
        <v>2.7</v>
      </c>
      <c r="Z2094" s="3">
        <f t="shared" si="362"/>
        <v>60.059999999999995</v>
      </c>
      <c r="AA2094">
        <v>3300</v>
      </c>
      <c r="AB2094" s="1">
        <f t="shared" si="357"/>
        <v>3.3</v>
      </c>
    </row>
    <row r="2095" spans="1:28" customFormat="1" x14ac:dyDescent="0.3">
      <c r="A2095" s="3">
        <f t="shared" si="363"/>
        <v>2078</v>
      </c>
      <c r="B2095" s="4" t="s">
        <v>1573</v>
      </c>
      <c r="C2095" s="3">
        <v>5</v>
      </c>
      <c r="D2095" s="3" t="s">
        <v>1567</v>
      </c>
      <c r="E2095" s="4" t="s">
        <v>2005</v>
      </c>
      <c r="F2095" s="3" t="s">
        <v>32</v>
      </c>
      <c r="G2095" s="3" t="s">
        <v>2340</v>
      </c>
      <c r="H2095" s="3" t="s">
        <v>2468</v>
      </c>
      <c r="I2095" s="3" t="s">
        <v>2496</v>
      </c>
      <c r="J2095" s="3">
        <v>18.2</v>
      </c>
      <c r="K2095" s="3">
        <v>6000</v>
      </c>
      <c r="L2095" s="3" t="s">
        <v>25</v>
      </c>
      <c r="M2095" s="3">
        <v>1</v>
      </c>
      <c r="N2095" s="28">
        <f t="shared" si="355"/>
        <v>6</v>
      </c>
      <c r="O2095" s="28">
        <f t="shared" si="356"/>
        <v>109.19999999999999</v>
      </c>
      <c r="P2095" s="12">
        <v>0</v>
      </c>
      <c r="Q2095" s="46">
        <f t="shared" si="358"/>
        <v>0</v>
      </c>
      <c r="R2095" s="37"/>
      <c r="S2095" s="3">
        <f t="shared" si="359"/>
        <v>6</v>
      </c>
      <c r="T2095" s="29" t="s">
        <v>2503</v>
      </c>
      <c r="U2095" s="5">
        <f t="shared" si="360"/>
        <v>109.19999999999999</v>
      </c>
      <c r="V2095" s="5">
        <f t="shared" si="361"/>
        <v>0</v>
      </c>
      <c r="W2095" s="5"/>
      <c r="X2095" s="3">
        <v>1.62</v>
      </c>
      <c r="Y2095" s="3">
        <f t="shared" si="364"/>
        <v>4.38</v>
      </c>
      <c r="Z2095" s="3">
        <f t="shared" si="362"/>
        <v>29.484000000000002</v>
      </c>
      <c r="AA2095">
        <v>1620</v>
      </c>
      <c r="AB2095" s="1">
        <f t="shared" si="357"/>
        <v>1.62</v>
      </c>
    </row>
    <row r="2096" spans="1:28" customFormat="1" x14ac:dyDescent="0.3">
      <c r="A2096" s="3">
        <f t="shared" si="363"/>
        <v>2079</v>
      </c>
      <c r="B2096" s="4" t="s">
        <v>1573</v>
      </c>
      <c r="C2096" s="3">
        <v>5</v>
      </c>
      <c r="D2096" s="3" t="s">
        <v>1567</v>
      </c>
      <c r="E2096" s="4" t="s">
        <v>2006</v>
      </c>
      <c r="F2096" s="3" t="s">
        <v>32</v>
      </c>
      <c r="G2096" s="3" t="s">
        <v>2340</v>
      </c>
      <c r="H2096" s="3" t="s">
        <v>2468</v>
      </c>
      <c r="I2096" s="3" t="s">
        <v>2496</v>
      </c>
      <c r="J2096" s="3">
        <v>18.2</v>
      </c>
      <c r="K2096" s="3">
        <v>6000</v>
      </c>
      <c r="L2096" s="3" t="s">
        <v>25</v>
      </c>
      <c r="M2096" s="3">
        <v>1</v>
      </c>
      <c r="N2096" s="28">
        <f t="shared" si="355"/>
        <v>6</v>
      </c>
      <c r="O2096" s="28">
        <f t="shared" si="356"/>
        <v>109.19999999999999</v>
      </c>
      <c r="P2096" s="12">
        <v>0</v>
      </c>
      <c r="Q2096" s="46">
        <f t="shared" si="358"/>
        <v>0</v>
      </c>
      <c r="R2096" s="37"/>
      <c r="S2096" s="3">
        <f t="shared" si="359"/>
        <v>6</v>
      </c>
      <c r="T2096" s="29" t="s">
        <v>2503</v>
      </c>
      <c r="U2096" s="5">
        <f t="shared" si="360"/>
        <v>109.19999999999999</v>
      </c>
      <c r="V2096" s="5">
        <f t="shared" si="361"/>
        <v>0</v>
      </c>
      <c r="W2096" s="5"/>
      <c r="X2096" s="3">
        <v>1.62</v>
      </c>
      <c r="Y2096" s="3">
        <f t="shared" si="364"/>
        <v>4.38</v>
      </c>
      <c r="Z2096" s="3">
        <f t="shared" si="362"/>
        <v>29.484000000000002</v>
      </c>
      <c r="AA2096">
        <v>1620</v>
      </c>
      <c r="AB2096" s="1">
        <f t="shared" si="357"/>
        <v>1.62</v>
      </c>
    </row>
    <row r="2097" spans="1:28" customFormat="1" x14ac:dyDescent="0.3">
      <c r="A2097" s="3">
        <f t="shared" si="363"/>
        <v>2080</v>
      </c>
      <c r="B2097" s="4" t="s">
        <v>1573</v>
      </c>
      <c r="C2097" s="3">
        <v>5</v>
      </c>
      <c r="D2097" s="3" t="s">
        <v>1567</v>
      </c>
      <c r="E2097" s="4" t="s">
        <v>2007</v>
      </c>
      <c r="F2097" s="3" t="s">
        <v>32</v>
      </c>
      <c r="G2097" s="3" t="s">
        <v>2340</v>
      </c>
      <c r="H2097" s="3" t="s">
        <v>2468</v>
      </c>
      <c r="I2097" s="3" t="s">
        <v>2496</v>
      </c>
      <c r="J2097" s="3">
        <v>18.2</v>
      </c>
      <c r="K2097" s="3">
        <v>6000</v>
      </c>
      <c r="L2097" s="3" t="s">
        <v>25</v>
      </c>
      <c r="M2097" s="3">
        <v>1</v>
      </c>
      <c r="N2097" s="28">
        <f t="shared" si="355"/>
        <v>6</v>
      </c>
      <c r="O2097" s="28">
        <f t="shared" si="356"/>
        <v>109.19999999999999</v>
      </c>
      <c r="P2097" s="12">
        <v>0</v>
      </c>
      <c r="Q2097" s="46">
        <f t="shared" si="358"/>
        <v>0</v>
      </c>
      <c r="R2097" s="37"/>
      <c r="S2097" s="3">
        <f t="shared" si="359"/>
        <v>6</v>
      </c>
      <c r="T2097" s="29" t="s">
        <v>2503</v>
      </c>
      <c r="U2097" s="5">
        <f t="shared" si="360"/>
        <v>109.19999999999999</v>
      </c>
      <c r="V2097" s="5">
        <f t="shared" si="361"/>
        <v>0</v>
      </c>
      <c r="W2097" s="5"/>
      <c r="X2097" s="3">
        <v>1.35</v>
      </c>
      <c r="Y2097" s="3">
        <f t="shared" si="364"/>
        <v>4.6500000000000004</v>
      </c>
      <c r="Z2097" s="3">
        <f t="shared" si="362"/>
        <v>24.57</v>
      </c>
      <c r="AA2097">
        <v>1350</v>
      </c>
      <c r="AB2097" s="1">
        <f t="shared" si="357"/>
        <v>1.35</v>
      </c>
    </row>
    <row r="2098" spans="1:28" customFormat="1" x14ac:dyDescent="0.3">
      <c r="A2098" s="3">
        <f t="shared" si="363"/>
        <v>2081</v>
      </c>
      <c r="B2098" s="4" t="s">
        <v>1573</v>
      </c>
      <c r="C2098" s="3">
        <v>5</v>
      </c>
      <c r="D2098" s="3" t="s">
        <v>1567</v>
      </c>
      <c r="E2098" s="4" t="s">
        <v>2008</v>
      </c>
      <c r="F2098" s="3" t="s">
        <v>32</v>
      </c>
      <c r="G2098" s="3" t="s">
        <v>2340</v>
      </c>
      <c r="H2098" s="3" t="s">
        <v>2468</v>
      </c>
      <c r="I2098" s="3" t="s">
        <v>2496</v>
      </c>
      <c r="J2098" s="3">
        <v>18.2</v>
      </c>
      <c r="K2098" s="3">
        <v>6000</v>
      </c>
      <c r="L2098" s="3" t="s">
        <v>25</v>
      </c>
      <c r="M2098" s="3">
        <v>1</v>
      </c>
      <c r="N2098" s="28">
        <f t="shared" si="355"/>
        <v>6</v>
      </c>
      <c r="O2098" s="28">
        <f t="shared" si="356"/>
        <v>109.19999999999999</v>
      </c>
      <c r="P2098" s="12">
        <v>0</v>
      </c>
      <c r="Q2098" s="46">
        <f t="shared" si="358"/>
        <v>0</v>
      </c>
      <c r="R2098" s="37"/>
      <c r="S2098" s="3">
        <f t="shared" si="359"/>
        <v>6</v>
      </c>
      <c r="T2098" s="29" t="s">
        <v>2503</v>
      </c>
      <c r="U2098" s="5">
        <f t="shared" si="360"/>
        <v>109.19999999999999</v>
      </c>
      <c r="V2098" s="5">
        <f t="shared" si="361"/>
        <v>0</v>
      </c>
      <c r="W2098" s="5"/>
      <c r="X2098" s="3">
        <v>1.35</v>
      </c>
      <c r="Y2098" s="3">
        <f t="shared" si="364"/>
        <v>4.6500000000000004</v>
      </c>
      <c r="Z2098" s="3">
        <f t="shared" si="362"/>
        <v>24.57</v>
      </c>
      <c r="AA2098">
        <v>1350</v>
      </c>
      <c r="AB2098" s="1">
        <f t="shared" si="357"/>
        <v>1.35</v>
      </c>
    </row>
    <row r="2099" spans="1:28" customFormat="1" x14ac:dyDescent="0.3">
      <c r="A2099" s="3">
        <f t="shared" si="363"/>
        <v>2082</v>
      </c>
      <c r="B2099" s="4" t="s">
        <v>1573</v>
      </c>
      <c r="C2099" s="3">
        <v>5</v>
      </c>
      <c r="D2099" s="3" t="s">
        <v>1567</v>
      </c>
      <c r="E2099" s="4" t="s">
        <v>2009</v>
      </c>
      <c r="F2099" s="3" t="s">
        <v>32</v>
      </c>
      <c r="G2099" s="3" t="s">
        <v>2340</v>
      </c>
      <c r="H2099" s="3" t="s">
        <v>2468</v>
      </c>
      <c r="I2099" s="3" t="s">
        <v>2496</v>
      </c>
      <c r="J2099" s="3">
        <v>18.2</v>
      </c>
      <c r="K2099" s="3">
        <v>6000</v>
      </c>
      <c r="L2099" s="3" t="s">
        <v>25</v>
      </c>
      <c r="M2099" s="3">
        <v>1</v>
      </c>
      <c r="N2099" s="28">
        <f t="shared" si="355"/>
        <v>6</v>
      </c>
      <c r="O2099" s="28">
        <f t="shared" si="356"/>
        <v>109.19999999999999</v>
      </c>
      <c r="P2099" s="12">
        <v>0</v>
      </c>
      <c r="Q2099" s="46">
        <f t="shared" si="358"/>
        <v>0</v>
      </c>
      <c r="R2099" s="37"/>
      <c r="S2099" s="3">
        <f t="shared" si="359"/>
        <v>6</v>
      </c>
      <c r="T2099" s="29" t="s">
        <v>2503</v>
      </c>
      <c r="U2099" s="5">
        <f t="shared" si="360"/>
        <v>109.19999999999999</v>
      </c>
      <c r="V2099" s="5">
        <f t="shared" si="361"/>
        <v>0</v>
      </c>
      <c r="W2099" s="5"/>
      <c r="X2099" s="3">
        <v>1.2149999999999999</v>
      </c>
      <c r="Y2099" s="3">
        <f t="shared" si="364"/>
        <v>4.7850000000000001</v>
      </c>
      <c r="Z2099" s="3">
        <f t="shared" si="362"/>
        <v>22.112999999999996</v>
      </c>
      <c r="AA2099">
        <v>1214.9999999999998</v>
      </c>
      <c r="AB2099" s="1">
        <f t="shared" si="357"/>
        <v>1.2149999999999999</v>
      </c>
    </row>
    <row r="2100" spans="1:28" customFormat="1" x14ac:dyDescent="0.3">
      <c r="A2100" s="3">
        <f t="shared" si="363"/>
        <v>2083</v>
      </c>
      <c r="B2100" s="4" t="s">
        <v>1573</v>
      </c>
      <c r="C2100" s="3">
        <v>5</v>
      </c>
      <c r="D2100" s="3" t="s">
        <v>1567</v>
      </c>
      <c r="E2100" s="4" t="s">
        <v>2010</v>
      </c>
      <c r="F2100" s="3" t="s">
        <v>32</v>
      </c>
      <c r="G2100" s="3" t="s">
        <v>2340</v>
      </c>
      <c r="H2100" s="3" t="s">
        <v>2468</v>
      </c>
      <c r="I2100" s="3" t="s">
        <v>2496</v>
      </c>
      <c r="J2100" s="3">
        <v>18.2</v>
      </c>
      <c r="K2100" s="3">
        <v>6000</v>
      </c>
      <c r="L2100" s="3" t="s">
        <v>25</v>
      </c>
      <c r="M2100" s="3">
        <v>1</v>
      </c>
      <c r="N2100" s="28">
        <f t="shared" si="355"/>
        <v>6</v>
      </c>
      <c r="O2100" s="28">
        <f t="shared" si="356"/>
        <v>109.19999999999999</v>
      </c>
      <c r="P2100" s="12">
        <v>0</v>
      </c>
      <c r="Q2100" s="46">
        <f t="shared" si="358"/>
        <v>0</v>
      </c>
      <c r="R2100" s="37"/>
      <c r="S2100" s="3">
        <f t="shared" si="359"/>
        <v>6</v>
      </c>
      <c r="T2100" s="29" t="s">
        <v>2503</v>
      </c>
      <c r="U2100" s="5">
        <f t="shared" si="360"/>
        <v>109.19999999999999</v>
      </c>
      <c r="V2100" s="5">
        <f t="shared" si="361"/>
        <v>0</v>
      </c>
      <c r="W2100" s="5"/>
      <c r="X2100" s="3">
        <v>1.62</v>
      </c>
      <c r="Y2100" s="3">
        <f t="shared" si="364"/>
        <v>4.38</v>
      </c>
      <c r="Z2100" s="3">
        <f t="shared" si="362"/>
        <v>29.484000000000002</v>
      </c>
      <c r="AA2100">
        <v>1620</v>
      </c>
      <c r="AB2100" s="1">
        <f t="shared" si="357"/>
        <v>1.62</v>
      </c>
    </row>
    <row r="2101" spans="1:28" customFormat="1" x14ac:dyDescent="0.3">
      <c r="A2101" s="3">
        <f t="shared" si="363"/>
        <v>2084</v>
      </c>
      <c r="B2101" s="4" t="s">
        <v>1573</v>
      </c>
      <c r="C2101" s="3">
        <v>5</v>
      </c>
      <c r="D2101" s="3" t="s">
        <v>1567</v>
      </c>
      <c r="E2101" s="4" t="s">
        <v>2011</v>
      </c>
      <c r="F2101" s="3" t="s">
        <v>32</v>
      </c>
      <c r="G2101" s="3" t="s">
        <v>2340</v>
      </c>
      <c r="H2101" s="3" t="s">
        <v>2468</v>
      </c>
      <c r="I2101" s="3" t="s">
        <v>2496</v>
      </c>
      <c r="J2101" s="3">
        <v>18.2</v>
      </c>
      <c r="K2101" s="3">
        <v>6000</v>
      </c>
      <c r="L2101" s="3" t="s">
        <v>25</v>
      </c>
      <c r="M2101" s="3">
        <v>1</v>
      </c>
      <c r="N2101" s="28">
        <f t="shared" si="355"/>
        <v>6</v>
      </c>
      <c r="O2101" s="28">
        <f t="shared" si="356"/>
        <v>109.19999999999999</v>
      </c>
      <c r="P2101" s="12">
        <v>0</v>
      </c>
      <c r="Q2101" s="46">
        <f t="shared" si="358"/>
        <v>0</v>
      </c>
      <c r="R2101" s="37"/>
      <c r="S2101" s="3">
        <f t="shared" si="359"/>
        <v>6</v>
      </c>
      <c r="T2101" s="29" t="s">
        <v>2503</v>
      </c>
      <c r="U2101" s="5">
        <f t="shared" si="360"/>
        <v>109.19999999999999</v>
      </c>
      <c r="V2101" s="5">
        <f t="shared" si="361"/>
        <v>0</v>
      </c>
      <c r="W2101" s="5"/>
      <c r="X2101" s="3">
        <v>1.4850000000000001</v>
      </c>
      <c r="Y2101" s="3">
        <f t="shared" si="364"/>
        <v>4.5149999999999997</v>
      </c>
      <c r="Z2101" s="3">
        <f t="shared" si="362"/>
        <v>27.027000000000001</v>
      </c>
      <c r="AA2101">
        <v>1485</v>
      </c>
      <c r="AB2101" s="1">
        <f t="shared" si="357"/>
        <v>1.4850000000000001</v>
      </c>
    </row>
    <row r="2102" spans="1:28" customFormat="1" x14ac:dyDescent="0.3">
      <c r="A2102" s="3">
        <f t="shared" si="363"/>
        <v>2085</v>
      </c>
      <c r="B2102" s="4" t="s">
        <v>1573</v>
      </c>
      <c r="C2102" s="3">
        <v>5</v>
      </c>
      <c r="D2102" s="3" t="s">
        <v>1567</v>
      </c>
      <c r="E2102" s="4" t="s">
        <v>2012</v>
      </c>
      <c r="F2102" s="3" t="s">
        <v>32</v>
      </c>
      <c r="G2102" s="3" t="s">
        <v>2340</v>
      </c>
      <c r="H2102" s="3" t="s">
        <v>2468</v>
      </c>
      <c r="I2102" s="3" t="s">
        <v>2496</v>
      </c>
      <c r="J2102" s="3">
        <v>18.2</v>
      </c>
      <c r="K2102" s="3">
        <v>6000</v>
      </c>
      <c r="L2102" s="3" t="s">
        <v>25</v>
      </c>
      <c r="M2102" s="3">
        <v>1</v>
      </c>
      <c r="N2102" s="28">
        <f t="shared" si="355"/>
        <v>6</v>
      </c>
      <c r="O2102" s="28">
        <f t="shared" si="356"/>
        <v>109.19999999999999</v>
      </c>
      <c r="P2102" s="12">
        <v>0</v>
      </c>
      <c r="Q2102" s="46">
        <f t="shared" si="358"/>
        <v>0</v>
      </c>
      <c r="R2102" s="37"/>
      <c r="S2102" s="3">
        <f t="shared" si="359"/>
        <v>6</v>
      </c>
      <c r="T2102" s="29" t="s">
        <v>2503</v>
      </c>
      <c r="U2102" s="5">
        <f t="shared" si="360"/>
        <v>109.19999999999999</v>
      </c>
      <c r="V2102" s="5">
        <f t="shared" si="361"/>
        <v>0</v>
      </c>
      <c r="W2102" s="5"/>
      <c r="X2102" s="3">
        <v>1.35</v>
      </c>
      <c r="Y2102" s="3">
        <f t="shared" si="364"/>
        <v>4.6500000000000004</v>
      </c>
      <c r="Z2102" s="3">
        <f t="shared" si="362"/>
        <v>24.57</v>
      </c>
      <c r="AA2102">
        <v>1350</v>
      </c>
      <c r="AB2102" s="1">
        <f t="shared" si="357"/>
        <v>1.35</v>
      </c>
    </row>
    <row r="2103" spans="1:28" customFormat="1" x14ac:dyDescent="0.3">
      <c r="A2103" s="3">
        <f t="shared" si="363"/>
        <v>2086</v>
      </c>
      <c r="B2103" s="4" t="s">
        <v>1573</v>
      </c>
      <c r="C2103" s="3">
        <v>5</v>
      </c>
      <c r="D2103" s="3" t="s">
        <v>1567</v>
      </c>
      <c r="E2103" s="4" t="s">
        <v>2013</v>
      </c>
      <c r="F2103" s="3" t="s">
        <v>32</v>
      </c>
      <c r="G2103" s="3" t="s">
        <v>2340</v>
      </c>
      <c r="H2103" s="3" t="s">
        <v>2468</v>
      </c>
      <c r="I2103" s="3" t="s">
        <v>2496</v>
      </c>
      <c r="J2103" s="3">
        <v>18.2</v>
      </c>
      <c r="K2103" s="3">
        <v>6000</v>
      </c>
      <c r="L2103" s="3" t="s">
        <v>25</v>
      </c>
      <c r="M2103" s="3">
        <v>1</v>
      </c>
      <c r="N2103" s="28">
        <f t="shared" si="355"/>
        <v>6</v>
      </c>
      <c r="O2103" s="28">
        <f t="shared" si="356"/>
        <v>109.19999999999999</v>
      </c>
      <c r="P2103" s="12">
        <v>0</v>
      </c>
      <c r="Q2103" s="46">
        <f t="shared" si="358"/>
        <v>0</v>
      </c>
      <c r="R2103" s="37"/>
      <c r="S2103" s="3">
        <f t="shared" si="359"/>
        <v>6</v>
      </c>
      <c r="T2103" s="29" t="s">
        <v>2503</v>
      </c>
      <c r="U2103" s="5">
        <f t="shared" si="360"/>
        <v>109.19999999999999</v>
      </c>
      <c r="V2103" s="5">
        <f t="shared" si="361"/>
        <v>0</v>
      </c>
      <c r="W2103" s="5"/>
      <c r="X2103" s="3">
        <v>1.62</v>
      </c>
      <c r="Y2103" s="3">
        <f t="shared" si="364"/>
        <v>4.38</v>
      </c>
      <c r="Z2103" s="3">
        <f t="shared" si="362"/>
        <v>29.484000000000002</v>
      </c>
      <c r="AA2103">
        <v>1620</v>
      </c>
      <c r="AB2103" s="1">
        <f t="shared" si="357"/>
        <v>1.62</v>
      </c>
    </row>
    <row r="2104" spans="1:28" customFormat="1" x14ac:dyDescent="0.3">
      <c r="A2104" s="3">
        <f t="shared" si="363"/>
        <v>2087</v>
      </c>
      <c r="B2104" s="4" t="s">
        <v>1573</v>
      </c>
      <c r="C2104" s="3">
        <v>5</v>
      </c>
      <c r="D2104" s="3" t="s">
        <v>1567</v>
      </c>
      <c r="E2104" s="4" t="s">
        <v>2014</v>
      </c>
      <c r="F2104" s="3" t="s">
        <v>32</v>
      </c>
      <c r="G2104" s="3" t="s">
        <v>2340</v>
      </c>
      <c r="H2104" s="3" t="s">
        <v>2468</v>
      </c>
      <c r="I2104" s="3" t="s">
        <v>2496</v>
      </c>
      <c r="J2104" s="3">
        <v>18.2</v>
      </c>
      <c r="K2104" s="3">
        <v>6000</v>
      </c>
      <c r="L2104" s="3" t="s">
        <v>25</v>
      </c>
      <c r="M2104" s="3">
        <v>1</v>
      </c>
      <c r="N2104" s="28">
        <f t="shared" si="355"/>
        <v>6</v>
      </c>
      <c r="O2104" s="28">
        <f t="shared" si="356"/>
        <v>109.19999999999999</v>
      </c>
      <c r="P2104" s="12">
        <v>0</v>
      </c>
      <c r="Q2104" s="46">
        <f t="shared" si="358"/>
        <v>0</v>
      </c>
      <c r="R2104" s="37"/>
      <c r="S2104" s="3">
        <f t="shared" si="359"/>
        <v>6</v>
      </c>
      <c r="T2104" s="29" t="s">
        <v>2503</v>
      </c>
      <c r="U2104" s="5">
        <f t="shared" si="360"/>
        <v>109.19999999999999</v>
      </c>
      <c r="V2104" s="5">
        <f t="shared" si="361"/>
        <v>0</v>
      </c>
      <c r="W2104" s="5"/>
      <c r="X2104" s="3">
        <v>1.62</v>
      </c>
      <c r="Y2104" s="3">
        <f t="shared" si="364"/>
        <v>4.38</v>
      </c>
      <c r="Z2104" s="3">
        <f t="shared" si="362"/>
        <v>29.484000000000002</v>
      </c>
      <c r="AA2104">
        <v>1620</v>
      </c>
      <c r="AB2104" s="1">
        <f t="shared" si="357"/>
        <v>1.62</v>
      </c>
    </row>
    <row r="2105" spans="1:28" customFormat="1" x14ac:dyDescent="0.3">
      <c r="A2105" s="3">
        <f t="shared" si="363"/>
        <v>2088</v>
      </c>
      <c r="B2105" s="4" t="s">
        <v>1573</v>
      </c>
      <c r="C2105" s="3">
        <v>5</v>
      </c>
      <c r="D2105" s="3" t="s">
        <v>1567</v>
      </c>
      <c r="E2105" s="4" t="s">
        <v>2015</v>
      </c>
      <c r="F2105" s="3" t="s">
        <v>32</v>
      </c>
      <c r="G2105" s="3" t="s">
        <v>2340</v>
      </c>
      <c r="H2105" s="3" t="s">
        <v>2468</v>
      </c>
      <c r="I2105" s="3" t="s">
        <v>2496</v>
      </c>
      <c r="J2105" s="3">
        <v>18.2</v>
      </c>
      <c r="K2105" s="3">
        <v>6000</v>
      </c>
      <c r="L2105" s="3" t="s">
        <v>25</v>
      </c>
      <c r="M2105" s="3">
        <v>1</v>
      </c>
      <c r="N2105" s="28">
        <f t="shared" ref="N2105:N2168" si="365">(K2105/1000)*M2105</f>
        <v>6</v>
      </c>
      <c r="O2105" s="28">
        <f t="shared" ref="O2105:O2168" si="366">N2105*J2105</f>
        <v>109.19999999999999</v>
      </c>
      <c r="P2105" s="12">
        <v>0</v>
      </c>
      <c r="Q2105" s="46">
        <f t="shared" si="358"/>
        <v>0</v>
      </c>
      <c r="R2105" s="37"/>
      <c r="S2105" s="3">
        <f t="shared" si="359"/>
        <v>6</v>
      </c>
      <c r="T2105" s="29" t="s">
        <v>2503</v>
      </c>
      <c r="U2105" s="5">
        <f t="shared" si="360"/>
        <v>109.19999999999999</v>
      </c>
      <c r="V2105" s="5">
        <f t="shared" si="361"/>
        <v>0</v>
      </c>
      <c r="W2105" s="5"/>
      <c r="X2105" s="3">
        <v>1.35</v>
      </c>
      <c r="Y2105" s="3">
        <f t="shared" si="364"/>
        <v>4.6500000000000004</v>
      </c>
      <c r="Z2105" s="3">
        <f t="shared" si="362"/>
        <v>24.57</v>
      </c>
      <c r="AA2105">
        <v>1350</v>
      </c>
      <c r="AB2105" s="1">
        <f t="shared" ref="AB2105:AB2168" si="367">AA2105/1000</f>
        <v>1.35</v>
      </c>
    </row>
    <row r="2106" spans="1:28" customFormat="1" x14ac:dyDescent="0.3">
      <c r="A2106" s="3">
        <f t="shared" si="363"/>
        <v>2089</v>
      </c>
      <c r="B2106" s="4" t="s">
        <v>1573</v>
      </c>
      <c r="C2106" s="3">
        <v>5</v>
      </c>
      <c r="D2106" s="3" t="s">
        <v>1567</v>
      </c>
      <c r="E2106" s="4" t="s">
        <v>2016</v>
      </c>
      <c r="F2106" s="3" t="s">
        <v>32</v>
      </c>
      <c r="G2106" s="3" t="s">
        <v>2340</v>
      </c>
      <c r="H2106" s="3" t="s">
        <v>2468</v>
      </c>
      <c r="I2106" s="3" t="s">
        <v>2496</v>
      </c>
      <c r="J2106" s="3">
        <v>18.2</v>
      </c>
      <c r="K2106" s="3">
        <v>6000</v>
      </c>
      <c r="L2106" s="3" t="s">
        <v>25</v>
      </c>
      <c r="M2106" s="3">
        <v>1</v>
      </c>
      <c r="N2106" s="28">
        <f t="shared" si="365"/>
        <v>6</v>
      </c>
      <c r="O2106" s="28">
        <f t="shared" si="366"/>
        <v>109.19999999999999</v>
      </c>
      <c r="P2106" s="12">
        <v>0</v>
      </c>
      <c r="Q2106" s="46">
        <f t="shared" si="358"/>
        <v>0</v>
      </c>
      <c r="R2106" s="37"/>
      <c r="S2106" s="3">
        <f t="shared" si="359"/>
        <v>6</v>
      </c>
      <c r="T2106" s="29" t="s">
        <v>2503</v>
      </c>
      <c r="U2106" s="5">
        <f t="shared" si="360"/>
        <v>109.19999999999999</v>
      </c>
      <c r="V2106" s="5">
        <f t="shared" si="361"/>
        <v>0</v>
      </c>
      <c r="W2106" s="5"/>
      <c r="X2106" s="3">
        <v>1.35</v>
      </c>
      <c r="Y2106" s="3">
        <f t="shared" si="364"/>
        <v>4.6500000000000004</v>
      </c>
      <c r="Z2106" s="3">
        <f t="shared" si="362"/>
        <v>24.57</v>
      </c>
      <c r="AA2106">
        <v>1350</v>
      </c>
      <c r="AB2106" s="1">
        <f t="shared" si="367"/>
        <v>1.35</v>
      </c>
    </row>
    <row r="2107" spans="1:28" customFormat="1" x14ac:dyDescent="0.3">
      <c r="A2107" s="3">
        <f t="shared" si="363"/>
        <v>2090</v>
      </c>
      <c r="B2107" s="4" t="s">
        <v>1573</v>
      </c>
      <c r="C2107" s="3">
        <v>5</v>
      </c>
      <c r="D2107" s="3" t="s">
        <v>1567</v>
      </c>
      <c r="E2107" s="4" t="s">
        <v>2017</v>
      </c>
      <c r="F2107" s="3" t="s">
        <v>32</v>
      </c>
      <c r="G2107" s="3" t="s">
        <v>2340</v>
      </c>
      <c r="H2107" s="3" t="s">
        <v>2468</v>
      </c>
      <c r="I2107" s="3" t="s">
        <v>2496</v>
      </c>
      <c r="J2107" s="3">
        <v>18.2</v>
      </c>
      <c r="K2107" s="3">
        <v>6000</v>
      </c>
      <c r="L2107" s="3" t="s">
        <v>25</v>
      </c>
      <c r="M2107" s="3">
        <v>1</v>
      </c>
      <c r="N2107" s="28">
        <f t="shared" si="365"/>
        <v>6</v>
      </c>
      <c r="O2107" s="28">
        <f t="shared" si="366"/>
        <v>109.19999999999999</v>
      </c>
      <c r="P2107" s="12">
        <v>0</v>
      </c>
      <c r="Q2107" s="46">
        <f t="shared" si="358"/>
        <v>0</v>
      </c>
      <c r="R2107" s="37"/>
      <c r="S2107" s="3">
        <f t="shared" si="359"/>
        <v>6</v>
      </c>
      <c r="T2107" s="29" t="s">
        <v>2503</v>
      </c>
      <c r="U2107" s="5">
        <f t="shared" si="360"/>
        <v>109.19999999999999</v>
      </c>
      <c r="V2107" s="5">
        <f t="shared" si="361"/>
        <v>0</v>
      </c>
      <c r="W2107" s="5"/>
      <c r="X2107" s="3">
        <v>1.62</v>
      </c>
      <c r="Y2107" s="3">
        <f t="shared" si="364"/>
        <v>4.38</v>
      </c>
      <c r="Z2107" s="3">
        <f t="shared" si="362"/>
        <v>29.484000000000002</v>
      </c>
      <c r="AA2107">
        <v>1620</v>
      </c>
      <c r="AB2107" s="1">
        <f t="shared" si="367"/>
        <v>1.62</v>
      </c>
    </row>
    <row r="2108" spans="1:28" customFormat="1" x14ac:dyDescent="0.3">
      <c r="A2108" s="3">
        <f t="shared" si="363"/>
        <v>2091</v>
      </c>
      <c r="B2108" s="4" t="s">
        <v>1573</v>
      </c>
      <c r="C2108" s="3">
        <v>5</v>
      </c>
      <c r="D2108" s="3" t="s">
        <v>1567</v>
      </c>
      <c r="E2108" s="4" t="s">
        <v>2018</v>
      </c>
      <c r="F2108" s="3" t="s">
        <v>32</v>
      </c>
      <c r="G2108" s="3" t="s">
        <v>2340</v>
      </c>
      <c r="H2108" s="3" t="s">
        <v>2468</v>
      </c>
      <c r="I2108" s="3" t="s">
        <v>2496</v>
      </c>
      <c r="J2108" s="3">
        <v>18.2</v>
      </c>
      <c r="K2108" s="3">
        <v>6000</v>
      </c>
      <c r="L2108" s="3" t="s">
        <v>25</v>
      </c>
      <c r="M2108" s="3">
        <v>1</v>
      </c>
      <c r="N2108" s="28">
        <f t="shared" si="365"/>
        <v>6</v>
      </c>
      <c r="O2108" s="28">
        <f t="shared" si="366"/>
        <v>109.19999999999999</v>
      </c>
      <c r="P2108" s="12">
        <v>0</v>
      </c>
      <c r="Q2108" s="46">
        <f t="shared" si="358"/>
        <v>0</v>
      </c>
      <c r="R2108" s="37"/>
      <c r="S2108" s="3">
        <f t="shared" si="359"/>
        <v>6</v>
      </c>
      <c r="T2108" s="29" t="s">
        <v>2503</v>
      </c>
      <c r="U2108" s="5">
        <f t="shared" si="360"/>
        <v>109.19999999999999</v>
      </c>
      <c r="V2108" s="5">
        <f t="shared" si="361"/>
        <v>0</v>
      </c>
      <c r="W2108" s="5"/>
      <c r="X2108" s="3">
        <v>1.62</v>
      </c>
      <c r="Y2108" s="3">
        <f t="shared" si="364"/>
        <v>4.38</v>
      </c>
      <c r="Z2108" s="3">
        <f t="shared" si="362"/>
        <v>29.484000000000002</v>
      </c>
      <c r="AA2108">
        <v>1620</v>
      </c>
      <c r="AB2108" s="1">
        <f t="shared" si="367"/>
        <v>1.62</v>
      </c>
    </row>
    <row r="2109" spans="1:28" customFormat="1" ht="43.2" x14ac:dyDescent="0.3">
      <c r="A2109" s="3">
        <f t="shared" si="363"/>
        <v>2092</v>
      </c>
      <c r="B2109" s="4" t="s">
        <v>2019</v>
      </c>
      <c r="C2109" s="3">
        <v>7</v>
      </c>
      <c r="D2109" s="3" t="s">
        <v>1569</v>
      </c>
      <c r="E2109" s="4" t="s">
        <v>2020</v>
      </c>
      <c r="F2109" s="3" t="s">
        <v>31</v>
      </c>
      <c r="G2109" s="3" t="s">
        <v>2308</v>
      </c>
      <c r="H2109" s="3" t="s">
        <v>2473</v>
      </c>
      <c r="I2109" s="3" t="s">
        <v>2496</v>
      </c>
      <c r="J2109" s="3">
        <v>56.8</v>
      </c>
      <c r="K2109" s="3">
        <v>12000</v>
      </c>
      <c r="L2109" s="3" t="s">
        <v>25</v>
      </c>
      <c r="M2109" s="3">
        <v>1</v>
      </c>
      <c r="N2109" s="28">
        <f t="shared" si="365"/>
        <v>12</v>
      </c>
      <c r="O2109" s="28">
        <f t="shared" si="366"/>
        <v>681.59999999999991</v>
      </c>
      <c r="P2109" s="12">
        <v>0</v>
      </c>
      <c r="Q2109" s="46">
        <f t="shared" si="358"/>
        <v>0</v>
      </c>
      <c r="R2109" s="15"/>
      <c r="S2109" s="3">
        <f t="shared" si="359"/>
        <v>12</v>
      </c>
      <c r="T2109" s="30" t="s">
        <v>2502</v>
      </c>
      <c r="U2109" s="41">
        <f t="shared" si="360"/>
        <v>681.59999999999991</v>
      </c>
      <c r="V2109" s="41">
        <f t="shared" si="361"/>
        <v>0</v>
      </c>
      <c r="W2109" s="5"/>
      <c r="X2109" s="3">
        <v>1.35</v>
      </c>
      <c r="Y2109" s="3">
        <f t="shared" si="364"/>
        <v>10.65</v>
      </c>
      <c r="Z2109" s="3">
        <f t="shared" si="362"/>
        <v>76.680000000000007</v>
      </c>
      <c r="AA2109">
        <v>1350</v>
      </c>
      <c r="AB2109" s="1">
        <f t="shared" si="367"/>
        <v>1.35</v>
      </c>
    </row>
    <row r="2110" spans="1:28" customFormat="1" ht="43.2" x14ac:dyDescent="0.3">
      <c r="A2110" s="3">
        <f t="shared" si="363"/>
        <v>2093</v>
      </c>
      <c r="B2110" s="4" t="s">
        <v>2019</v>
      </c>
      <c r="C2110" s="3">
        <v>7</v>
      </c>
      <c r="D2110" s="3" t="s">
        <v>1569</v>
      </c>
      <c r="E2110" s="4" t="s">
        <v>2021</v>
      </c>
      <c r="F2110" s="3" t="s">
        <v>6</v>
      </c>
      <c r="G2110" s="7" t="s">
        <v>2344</v>
      </c>
      <c r="H2110" s="7" t="s">
        <v>2467</v>
      </c>
      <c r="I2110" s="7" t="s">
        <v>2496</v>
      </c>
      <c r="J2110" s="7">
        <v>49.9</v>
      </c>
      <c r="K2110" s="3">
        <v>12000</v>
      </c>
      <c r="L2110" s="3" t="s">
        <v>25</v>
      </c>
      <c r="M2110" s="3">
        <v>1</v>
      </c>
      <c r="N2110" s="28">
        <f t="shared" si="365"/>
        <v>12</v>
      </c>
      <c r="O2110" s="28">
        <f t="shared" si="366"/>
        <v>598.79999999999995</v>
      </c>
      <c r="P2110" s="12">
        <v>0</v>
      </c>
      <c r="Q2110" s="46">
        <f t="shared" si="358"/>
        <v>0</v>
      </c>
      <c r="R2110" s="37"/>
      <c r="S2110" s="3">
        <f t="shared" si="359"/>
        <v>12</v>
      </c>
      <c r="T2110" s="30" t="s">
        <v>2502</v>
      </c>
      <c r="U2110" s="29">
        <f t="shared" si="360"/>
        <v>598.79999999999995</v>
      </c>
      <c r="V2110" s="29">
        <f t="shared" si="361"/>
        <v>0</v>
      </c>
      <c r="W2110" s="5"/>
      <c r="X2110" s="3">
        <v>1.35</v>
      </c>
      <c r="Y2110" s="3">
        <f t="shared" si="364"/>
        <v>10.65</v>
      </c>
      <c r="Z2110" s="3">
        <f t="shared" si="362"/>
        <v>67.365000000000009</v>
      </c>
      <c r="AA2110">
        <v>1350</v>
      </c>
      <c r="AB2110" s="1">
        <f t="shared" si="367"/>
        <v>1.35</v>
      </c>
    </row>
    <row r="2111" spans="1:28" customFormat="1" ht="43.2" x14ac:dyDescent="0.3">
      <c r="A2111" s="3">
        <f t="shared" si="363"/>
        <v>2094</v>
      </c>
      <c r="B2111" s="4" t="s">
        <v>2019</v>
      </c>
      <c r="C2111" s="3">
        <v>7</v>
      </c>
      <c r="D2111" s="3" t="s">
        <v>1569</v>
      </c>
      <c r="E2111" s="4" t="s">
        <v>2022</v>
      </c>
      <c r="F2111" s="3" t="s">
        <v>59</v>
      </c>
      <c r="G2111" s="3" t="s">
        <v>2310</v>
      </c>
      <c r="H2111" s="3" t="s">
        <v>2466</v>
      </c>
      <c r="I2111" s="3" t="s">
        <v>2496</v>
      </c>
      <c r="J2111" s="3">
        <v>72.400000000000006</v>
      </c>
      <c r="K2111" s="3">
        <v>12000</v>
      </c>
      <c r="L2111" s="3" t="s">
        <v>25</v>
      </c>
      <c r="M2111" s="3">
        <v>1</v>
      </c>
      <c r="N2111" s="28">
        <f t="shared" si="365"/>
        <v>12</v>
      </c>
      <c r="O2111" s="28">
        <f t="shared" si="366"/>
        <v>868.80000000000007</v>
      </c>
      <c r="P2111" s="12">
        <v>0</v>
      </c>
      <c r="Q2111" s="46">
        <f t="shared" si="358"/>
        <v>0</v>
      </c>
      <c r="R2111" s="37"/>
      <c r="S2111" s="3">
        <f t="shared" si="359"/>
        <v>12</v>
      </c>
      <c r="T2111" s="30" t="s">
        <v>2502</v>
      </c>
      <c r="U2111" s="29">
        <f t="shared" si="360"/>
        <v>868.80000000000007</v>
      </c>
      <c r="V2111" s="29">
        <f t="shared" si="361"/>
        <v>0</v>
      </c>
      <c r="W2111" s="5"/>
      <c r="X2111" s="3">
        <v>1.2149999999999999</v>
      </c>
      <c r="Y2111" s="3">
        <f t="shared" si="364"/>
        <v>10.785</v>
      </c>
      <c r="Z2111" s="3">
        <f t="shared" si="362"/>
        <v>87.965999999999994</v>
      </c>
      <c r="AA2111">
        <v>1214.9999999999998</v>
      </c>
      <c r="AB2111" s="1">
        <f t="shared" si="367"/>
        <v>1.2149999999999999</v>
      </c>
    </row>
    <row r="2112" spans="1:28" customFormat="1" ht="43.2" x14ac:dyDescent="0.3">
      <c r="A2112" s="3">
        <f t="shared" si="363"/>
        <v>2095</v>
      </c>
      <c r="B2112" s="4" t="s">
        <v>2019</v>
      </c>
      <c r="C2112" s="3">
        <v>7</v>
      </c>
      <c r="D2112" s="3" t="s">
        <v>1569</v>
      </c>
      <c r="E2112" s="4" t="s">
        <v>2023</v>
      </c>
      <c r="F2112" s="3" t="s">
        <v>31</v>
      </c>
      <c r="G2112" s="3" t="s">
        <v>2308</v>
      </c>
      <c r="H2112" s="3" t="s">
        <v>2473</v>
      </c>
      <c r="I2112" s="3" t="s">
        <v>2496</v>
      </c>
      <c r="J2112" s="3">
        <v>56.8</v>
      </c>
      <c r="K2112" s="3">
        <v>12000</v>
      </c>
      <c r="L2112" s="3" t="s">
        <v>25</v>
      </c>
      <c r="M2112" s="3">
        <v>1</v>
      </c>
      <c r="N2112" s="28">
        <f t="shared" si="365"/>
        <v>12</v>
      </c>
      <c r="O2112" s="28">
        <f t="shared" si="366"/>
        <v>681.59999999999991</v>
      </c>
      <c r="P2112" s="12">
        <v>0</v>
      </c>
      <c r="Q2112" s="46">
        <f t="shared" si="358"/>
        <v>0</v>
      </c>
      <c r="R2112" s="15"/>
      <c r="S2112" s="3">
        <f t="shared" si="359"/>
        <v>12</v>
      </c>
      <c r="T2112" s="30" t="s">
        <v>2502</v>
      </c>
      <c r="U2112" s="41">
        <f t="shared" si="360"/>
        <v>681.59999999999991</v>
      </c>
      <c r="V2112" s="41">
        <f t="shared" si="361"/>
        <v>0</v>
      </c>
      <c r="W2112" s="5"/>
      <c r="X2112" s="3">
        <v>1.62</v>
      </c>
      <c r="Y2112" s="3">
        <f t="shared" si="364"/>
        <v>10.379999999999999</v>
      </c>
      <c r="Z2112" s="3">
        <f t="shared" si="362"/>
        <v>92.016000000000005</v>
      </c>
      <c r="AA2112">
        <v>1620</v>
      </c>
      <c r="AB2112" s="1">
        <f t="shared" si="367"/>
        <v>1.62</v>
      </c>
    </row>
    <row r="2113" spans="1:28" customFormat="1" ht="43.2" x14ac:dyDescent="0.3">
      <c r="A2113" s="3">
        <f t="shared" si="363"/>
        <v>2096</v>
      </c>
      <c r="B2113" s="4" t="s">
        <v>2019</v>
      </c>
      <c r="C2113" s="3">
        <v>7</v>
      </c>
      <c r="D2113" s="3" t="s">
        <v>1569</v>
      </c>
      <c r="E2113" s="4" t="s">
        <v>2024</v>
      </c>
      <c r="F2113" s="3" t="s">
        <v>6</v>
      </c>
      <c r="G2113" s="7" t="s">
        <v>2344</v>
      </c>
      <c r="H2113" s="7" t="s">
        <v>2467</v>
      </c>
      <c r="I2113" s="7" t="s">
        <v>2496</v>
      </c>
      <c r="J2113" s="7">
        <v>49.9</v>
      </c>
      <c r="K2113" s="3">
        <f>5018-440</f>
        <v>4578</v>
      </c>
      <c r="L2113" s="3" t="s">
        <v>25</v>
      </c>
      <c r="M2113" s="3">
        <v>1</v>
      </c>
      <c r="N2113" s="28">
        <f t="shared" si="365"/>
        <v>4.5780000000000003</v>
      </c>
      <c r="O2113" s="28">
        <f t="shared" si="366"/>
        <v>228.44220000000001</v>
      </c>
      <c r="P2113" s="12">
        <v>0</v>
      </c>
      <c r="Q2113" s="46">
        <f t="shared" si="358"/>
        <v>0</v>
      </c>
      <c r="R2113" s="37"/>
      <c r="S2113" s="3">
        <f t="shared" si="359"/>
        <v>4.5780000000000003</v>
      </c>
      <c r="T2113" s="30" t="s">
        <v>2502</v>
      </c>
      <c r="U2113" s="29">
        <f t="shared" si="360"/>
        <v>228.44220000000001</v>
      </c>
      <c r="V2113" s="29">
        <f t="shared" si="361"/>
        <v>0</v>
      </c>
      <c r="W2113" s="5"/>
      <c r="X2113" s="3">
        <v>1.4850000000000001</v>
      </c>
      <c r="Y2113" s="3">
        <f t="shared" si="364"/>
        <v>3.093</v>
      </c>
      <c r="Z2113" s="3">
        <f t="shared" si="362"/>
        <v>74.101500000000001</v>
      </c>
      <c r="AA2113">
        <v>1485</v>
      </c>
      <c r="AB2113" s="1">
        <f t="shared" si="367"/>
        <v>1.4850000000000001</v>
      </c>
    </row>
    <row r="2114" spans="1:28" customFormat="1" ht="43.2" x14ac:dyDescent="0.3">
      <c r="A2114" s="3">
        <f t="shared" si="363"/>
        <v>2097</v>
      </c>
      <c r="B2114" s="4" t="s">
        <v>2019</v>
      </c>
      <c r="C2114" s="3">
        <v>7</v>
      </c>
      <c r="D2114" s="3" t="s">
        <v>1569</v>
      </c>
      <c r="E2114" s="4" t="s">
        <v>2025</v>
      </c>
      <c r="F2114" s="3" t="s">
        <v>6</v>
      </c>
      <c r="G2114" s="7" t="s">
        <v>2344</v>
      </c>
      <c r="H2114" s="7" t="s">
        <v>2467</v>
      </c>
      <c r="I2114" s="7" t="s">
        <v>2496</v>
      </c>
      <c r="J2114" s="7">
        <v>49.9</v>
      </c>
      <c r="K2114" s="3">
        <f>5018-440</f>
        <v>4578</v>
      </c>
      <c r="L2114" s="3" t="s">
        <v>25</v>
      </c>
      <c r="M2114" s="3">
        <v>1</v>
      </c>
      <c r="N2114" s="28">
        <f t="shared" si="365"/>
        <v>4.5780000000000003</v>
      </c>
      <c r="O2114" s="28">
        <f t="shared" si="366"/>
        <v>228.44220000000001</v>
      </c>
      <c r="P2114" s="12">
        <v>0</v>
      </c>
      <c r="Q2114" s="46">
        <f t="shared" si="358"/>
        <v>0</v>
      </c>
      <c r="R2114" s="37"/>
      <c r="S2114" s="3">
        <f t="shared" si="359"/>
        <v>4.5780000000000003</v>
      </c>
      <c r="T2114" s="30" t="s">
        <v>2502</v>
      </c>
      <c r="U2114" s="29">
        <f t="shared" si="360"/>
        <v>228.44220000000001</v>
      </c>
      <c r="V2114" s="29">
        <f t="shared" si="361"/>
        <v>0</v>
      </c>
      <c r="W2114" s="5"/>
      <c r="X2114" s="3">
        <v>1.62</v>
      </c>
      <c r="Y2114" s="3">
        <f t="shared" si="364"/>
        <v>2.9580000000000002</v>
      </c>
      <c r="Z2114" s="3">
        <f t="shared" si="362"/>
        <v>80.838000000000008</v>
      </c>
      <c r="AA2114">
        <v>1620</v>
      </c>
      <c r="AB2114" s="1">
        <f t="shared" si="367"/>
        <v>1.62</v>
      </c>
    </row>
    <row r="2115" spans="1:28" customFormat="1" ht="43.2" x14ac:dyDescent="0.3">
      <c r="A2115" s="3">
        <f t="shared" si="363"/>
        <v>2098</v>
      </c>
      <c r="B2115" s="4" t="s">
        <v>2019</v>
      </c>
      <c r="C2115" s="3">
        <v>7</v>
      </c>
      <c r="D2115" s="3" t="s">
        <v>1569</v>
      </c>
      <c r="E2115" s="4" t="s">
        <v>2026</v>
      </c>
      <c r="F2115" s="3" t="s">
        <v>35</v>
      </c>
      <c r="G2115" s="7" t="s">
        <v>2346</v>
      </c>
      <c r="H2115" s="7" t="s">
        <v>2467</v>
      </c>
      <c r="I2115" s="7" t="s">
        <v>2496</v>
      </c>
      <c r="J2115" s="7">
        <v>49.9</v>
      </c>
      <c r="K2115" s="3">
        <f>5018-440</f>
        <v>4578</v>
      </c>
      <c r="L2115" s="3" t="s">
        <v>25</v>
      </c>
      <c r="M2115" s="3">
        <v>1</v>
      </c>
      <c r="N2115" s="28">
        <f t="shared" si="365"/>
        <v>4.5780000000000003</v>
      </c>
      <c r="O2115" s="28">
        <f t="shared" si="366"/>
        <v>228.44220000000001</v>
      </c>
      <c r="P2115" s="12">
        <v>0</v>
      </c>
      <c r="Q2115" s="46">
        <f t="shared" ref="Q2115:Q2178" si="368">N2115*P2115</f>
        <v>0</v>
      </c>
      <c r="R2115" s="37"/>
      <c r="S2115" s="3">
        <f t="shared" ref="S2115:S2178" si="369">N2115-Q2115</f>
        <v>4.5780000000000003</v>
      </c>
      <c r="T2115" s="30" t="s">
        <v>2502</v>
      </c>
      <c r="U2115" s="29">
        <f t="shared" si="360"/>
        <v>228.44220000000001</v>
      </c>
      <c r="V2115" s="29">
        <f t="shared" si="361"/>
        <v>0</v>
      </c>
      <c r="W2115" s="5"/>
      <c r="X2115" s="3">
        <v>1.62</v>
      </c>
      <c r="Y2115" s="3">
        <f t="shared" si="364"/>
        <v>2.9580000000000002</v>
      </c>
      <c r="Z2115" s="3">
        <f t="shared" si="362"/>
        <v>80.838000000000008</v>
      </c>
      <c r="AA2115">
        <v>1620</v>
      </c>
      <c r="AB2115" s="1">
        <f t="shared" si="367"/>
        <v>1.62</v>
      </c>
    </row>
    <row r="2116" spans="1:28" customFormat="1" ht="43.2" x14ac:dyDescent="0.3">
      <c r="A2116" s="3">
        <f t="shared" si="363"/>
        <v>2099</v>
      </c>
      <c r="B2116" s="4" t="s">
        <v>2019</v>
      </c>
      <c r="C2116" s="3">
        <v>7</v>
      </c>
      <c r="D2116" s="3" t="s">
        <v>1569</v>
      </c>
      <c r="E2116" s="4" t="s">
        <v>2027</v>
      </c>
      <c r="F2116" s="3" t="s">
        <v>59</v>
      </c>
      <c r="G2116" s="3" t="s">
        <v>2310</v>
      </c>
      <c r="H2116" s="3" t="s">
        <v>2466</v>
      </c>
      <c r="I2116" s="3" t="s">
        <v>2496</v>
      </c>
      <c r="J2116" s="3">
        <v>72.400000000000006</v>
      </c>
      <c r="K2116" s="3">
        <v>13500</v>
      </c>
      <c r="L2116" s="3" t="s">
        <v>25</v>
      </c>
      <c r="M2116" s="3">
        <v>1</v>
      </c>
      <c r="N2116" s="28">
        <f t="shared" si="365"/>
        <v>13.5</v>
      </c>
      <c r="O2116" s="28">
        <f t="shared" si="366"/>
        <v>977.40000000000009</v>
      </c>
      <c r="P2116" s="12">
        <v>0</v>
      </c>
      <c r="Q2116" s="46">
        <f t="shared" si="368"/>
        <v>0</v>
      </c>
      <c r="R2116" s="37"/>
      <c r="S2116" s="3">
        <f t="shared" si="369"/>
        <v>13.5</v>
      </c>
      <c r="T2116" s="30" t="s">
        <v>2502</v>
      </c>
      <c r="U2116" s="29">
        <f t="shared" si="360"/>
        <v>977.40000000000009</v>
      </c>
      <c r="V2116" s="29">
        <f t="shared" si="361"/>
        <v>0</v>
      </c>
      <c r="W2116" s="5"/>
      <c r="X2116" s="3">
        <v>1.35</v>
      </c>
      <c r="Y2116" s="3">
        <f t="shared" si="364"/>
        <v>12.15</v>
      </c>
      <c r="Z2116" s="3">
        <f t="shared" si="362"/>
        <v>97.740000000000009</v>
      </c>
      <c r="AA2116">
        <v>1350</v>
      </c>
      <c r="AB2116" s="1">
        <f t="shared" si="367"/>
        <v>1.35</v>
      </c>
    </row>
    <row r="2117" spans="1:28" customFormat="1" ht="43.2" x14ac:dyDescent="0.3">
      <c r="A2117" s="3">
        <f t="shared" si="363"/>
        <v>2100</v>
      </c>
      <c r="B2117" s="4" t="s">
        <v>2019</v>
      </c>
      <c r="C2117" s="3">
        <v>7</v>
      </c>
      <c r="D2117" s="3" t="s">
        <v>1569</v>
      </c>
      <c r="E2117" s="4" t="s">
        <v>2028</v>
      </c>
      <c r="F2117" s="3" t="s">
        <v>40</v>
      </c>
      <c r="G2117" s="3" t="s">
        <v>2339</v>
      </c>
      <c r="H2117" s="3" t="s">
        <v>2486</v>
      </c>
      <c r="I2117" s="3" t="s">
        <v>2496</v>
      </c>
      <c r="J2117" s="3">
        <v>31.5</v>
      </c>
      <c r="K2117" s="3">
        <f>5018-440</f>
        <v>4578</v>
      </c>
      <c r="L2117" s="3" t="s">
        <v>25</v>
      </c>
      <c r="M2117" s="3">
        <v>1</v>
      </c>
      <c r="N2117" s="28">
        <f t="shared" si="365"/>
        <v>4.5780000000000003</v>
      </c>
      <c r="O2117" s="28">
        <f t="shared" si="366"/>
        <v>144.20700000000002</v>
      </c>
      <c r="P2117" s="12">
        <v>0</v>
      </c>
      <c r="Q2117" s="46">
        <f t="shared" si="368"/>
        <v>0</v>
      </c>
      <c r="R2117" s="38"/>
      <c r="S2117" s="3">
        <f t="shared" si="369"/>
        <v>4.5780000000000003</v>
      </c>
      <c r="T2117" s="30" t="s">
        <v>2502</v>
      </c>
      <c r="U2117" s="10">
        <f t="shared" si="360"/>
        <v>144.20700000000002</v>
      </c>
      <c r="V2117" s="10">
        <f t="shared" si="361"/>
        <v>0</v>
      </c>
      <c r="W2117" s="5"/>
      <c r="X2117" s="3">
        <v>1.4</v>
      </c>
      <c r="Y2117" s="3">
        <f t="shared" si="364"/>
        <v>3.1780000000000004</v>
      </c>
      <c r="Z2117" s="3">
        <f t="shared" si="362"/>
        <v>44.099999999999994</v>
      </c>
      <c r="AA2117">
        <v>1400</v>
      </c>
      <c r="AB2117" s="1">
        <f t="shared" si="367"/>
        <v>1.4</v>
      </c>
    </row>
    <row r="2118" spans="1:28" customFormat="1" ht="43.2" x14ac:dyDescent="0.3">
      <c r="A2118" s="3">
        <f t="shared" si="363"/>
        <v>2101</v>
      </c>
      <c r="B2118" s="4" t="s">
        <v>2019</v>
      </c>
      <c r="C2118" s="3">
        <v>7</v>
      </c>
      <c r="D2118" s="3" t="s">
        <v>1569</v>
      </c>
      <c r="E2118" s="4" t="s">
        <v>2031</v>
      </c>
      <c r="F2118" s="3" t="s">
        <v>6</v>
      </c>
      <c r="G2118" s="7" t="s">
        <v>2344</v>
      </c>
      <c r="H2118" s="7" t="s">
        <v>2467</v>
      </c>
      <c r="I2118" s="7" t="s">
        <v>2496</v>
      </c>
      <c r="J2118" s="7">
        <v>49.9</v>
      </c>
      <c r="K2118" s="3">
        <v>13500</v>
      </c>
      <c r="L2118" s="3" t="s">
        <v>25</v>
      </c>
      <c r="M2118" s="3">
        <v>1</v>
      </c>
      <c r="N2118" s="28">
        <f t="shared" si="365"/>
        <v>13.5</v>
      </c>
      <c r="O2118" s="28">
        <f t="shared" si="366"/>
        <v>673.65</v>
      </c>
      <c r="P2118" s="12">
        <v>0</v>
      </c>
      <c r="Q2118" s="46">
        <f t="shared" si="368"/>
        <v>0</v>
      </c>
      <c r="R2118" s="37"/>
      <c r="S2118" s="3">
        <f t="shared" si="369"/>
        <v>13.5</v>
      </c>
      <c r="T2118" s="30" t="s">
        <v>2502</v>
      </c>
      <c r="U2118" s="29">
        <f t="shared" si="360"/>
        <v>673.65</v>
      </c>
      <c r="V2118" s="29">
        <f t="shared" si="361"/>
        <v>0</v>
      </c>
      <c r="W2118" s="5"/>
      <c r="X2118" s="3">
        <v>1.2599999999999998</v>
      </c>
      <c r="Y2118" s="3">
        <f t="shared" si="364"/>
        <v>12.24</v>
      </c>
      <c r="Z2118" s="3">
        <f t="shared" si="362"/>
        <v>62.873999999999988</v>
      </c>
      <c r="AA2118">
        <v>1259.9999999999998</v>
      </c>
      <c r="AB2118" s="1">
        <f t="shared" si="367"/>
        <v>1.2599999999999998</v>
      </c>
    </row>
    <row r="2119" spans="1:28" customFormat="1" ht="43.2" x14ac:dyDescent="0.3">
      <c r="A2119" s="3">
        <f t="shared" si="363"/>
        <v>2102</v>
      </c>
      <c r="B2119" s="4" t="s">
        <v>2019</v>
      </c>
      <c r="C2119" s="3">
        <v>7</v>
      </c>
      <c r="D2119" s="3" t="s">
        <v>1569</v>
      </c>
      <c r="E2119" s="4" t="s">
        <v>2029</v>
      </c>
      <c r="F2119" s="3" t="s">
        <v>2030</v>
      </c>
      <c r="G2119" s="3" t="s">
        <v>2312</v>
      </c>
      <c r="H2119" s="3" t="s">
        <v>2475</v>
      </c>
      <c r="I2119" s="3" t="s">
        <v>2496</v>
      </c>
      <c r="J2119" s="3">
        <v>94</v>
      </c>
      <c r="K2119" s="3">
        <v>13500</v>
      </c>
      <c r="L2119" s="3" t="s">
        <v>25</v>
      </c>
      <c r="M2119" s="3">
        <v>1</v>
      </c>
      <c r="N2119" s="28">
        <f t="shared" si="365"/>
        <v>13.5</v>
      </c>
      <c r="O2119" s="28">
        <f t="shared" si="366"/>
        <v>1269</v>
      </c>
      <c r="P2119" s="12">
        <v>0</v>
      </c>
      <c r="Q2119" s="46">
        <f t="shared" si="368"/>
        <v>0</v>
      </c>
      <c r="R2119" s="37"/>
      <c r="S2119" s="3">
        <f t="shared" si="369"/>
        <v>13.5</v>
      </c>
      <c r="T2119" s="30" t="s">
        <v>2502</v>
      </c>
      <c r="U2119" s="29">
        <f t="shared" si="360"/>
        <v>1269</v>
      </c>
      <c r="V2119" s="29">
        <f t="shared" si="361"/>
        <v>0</v>
      </c>
      <c r="W2119" s="5"/>
      <c r="X2119" s="3">
        <v>1.68</v>
      </c>
      <c r="Y2119" s="3">
        <f t="shared" si="364"/>
        <v>11.82</v>
      </c>
      <c r="Z2119" s="3">
        <f t="shared" si="362"/>
        <v>157.91999999999999</v>
      </c>
      <c r="AA2119">
        <v>1680</v>
      </c>
      <c r="AB2119" s="1">
        <f t="shared" si="367"/>
        <v>1.68</v>
      </c>
    </row>
    <row r="2120" spans="1:28" customFormat="1" ht="43.2" x14ac:dyDescent="0.3">
      <c r="A2120" s="3">
        <f t="shared" si="363"/>
        <v>2103</v>
      </c>
      <c r="B2120" s="4" t="s">
        <v>2019</v>
      </c>
      <c r="C2120" s="3">
        <v>7</v>
      </c>
      <c r="D2120" s="3" t="s">
        <v>1569</v>
      </c>
      <c r="E2120" s="4" t="s">
        <v>2032</v>
      </c>
      <c r="F2120" s="3" t="s">
        <v>59</v>
      </c>
      <c r="G2120" s="3" t="s">
        <v>2310</v>
      </c>
      <c r="H2120" s="3" t="s">
        <v>2466</v>
      </c>
      <c r="I2120" s="3" t="s">
        <v>2496</v>
      </c>
      <c r="J2120" s="3">
        <v>72.400000000000006</v>
      </c>
      <c r="K2120" s="3">
        <v>13500</v>
      </c>
      <c r="L2120" s="3" t="s">
        <v>25</v>
      </c>
      <c r="M2120" s="3">
        <v>1</v>
      </c>
      <c r="N2120" s="28">
        <f t="shared" si="365"/>
        <v>13.5</v>
      </c>
      <c r="O2120" s="28">
        <f t="shared" si="366"/>
        <v>977.40000000000009</v>
      </c>
      <c r="P2120" s="12">
        <v>0</v>
      </c>
      <c r="Q2120" s="46">
        <f t="shared" si="368"/>
        <v>0</v>
      </c>
      <c r="R2120" s="37"/>
      <c r="S2120" s="3">
        <f t="shared" si="369"/>
        <v>13.5</v>
      </c>
      <c r="T2120" s="30" t="s">
        <v>2502</v>
      </c>
      <c r="U2120" s="29">
        <f t="shared" si="360"/>
        <v>977.40000000000009</v>
      </c>
      <c r="V2120" s="29">
        <f t="shared" si="361"/>
        <v>0</v>
      </c>
      <c r="W2120" s="5"/>
      <c r="X2120" s="3">
        <v>1.68</v>
      </c>
      <c r="Y2120" s="3">
        <f t="shared" si="364"/>
        <v>11.82</v>
      </c>
      <c r="Z2120" s="3">
        <f t="shared" si="362"/>
        <v>121.63200000000001</v>
      </c>
      <c r="AA2120">
        <v>1680</v>
      </c>
      <c r="AB2120" s="1">
        <f t="shared" si="367"/>
        <v>1.68</v>
      </c>
    </row>
    <row r="2121" spans="1:28" customFormat="1" ht="43.2" x14ac:dyDescent="0.3">
      <c r="A2121" s="3">
        <f t="shared" si="363"/>
        <v>2104</v>
      </c>
      <c r="B2121" s="4" t="s">
        <v>2019</v>
      </c>
      <c r="C2121" s="3">
        <v>7</v>
      </c>
      <c r="D2121" s="3" t="s">
        <v>1569</v>
      </c>
      <c r="E2121" s="4" t="s">
        <v>2033</v>
      </c>
      <c r="F2121" s="3" t="s">
        <v>31</v>
      </c>
      <c r="G2121" s="3" t="s">
        <v>2308</v>
      </c>
      <c r="H2121" s="3" t="s">
        <v>2473</v>
      </c>
      <c r="I2121" s="3" t="s">
        <v>2496</v>
      </c>
      <c r="J2121" s="3">
        <v>56.8</v>
      </c>
      <c r="K2121" s="3">
        <v>12000</v>
      </c>
      <c r="L2121" s="3" t="s">
        <v>25</v>
      </c>
      <c r="M2121" s="3">
        <v>1</v>
      </c>
      <c r="N2121" s="28">
        <f t="shared" si="365"/>
        <v>12</v>
      </c>
      <c r="O2121" s="28">
        <f t="shared" si="366"/>
        <v>681.59999999999991</v>
      </c>
      <c r="P2121" s="12">
        <v>0</v>
      </c>
      <c r="Q2121" s="46">
        <f t="shared" si="368"/>
        <v>0</v>
      </c>
      <c r="R2121" s="15"/>
      <c r="S2121" s="3">
        <f t="shared" si="369"/>
        <v>12</v>
      </c>
      <c r="T2121" s="30" t="s">
        <v>2502</v>
      </c>
      <c r="U2121" s="41">
        <f t="shared" si="360"/>
        <v>681.59999999999991</v>
      </c>
      <c r="V2121" s="41">
        <f t="shared" si="361"/>
        <v>0</v>
      </c>
      <c r="W2121" s="5"/>
      <c r="X2121" s="3">
        <v>1.68</v>
      </c>
      <c r="Y2121" s="3">
        <f t="shared" si="364"/>
        <v>10.32</v>
      </c>
      <c r="Z2121" s="3">
        <f t="shared" si="362"/>
        <v>95.423999999999992</v>
      </c>
      <c r="AA2121">
        <v>1680</v>
      </c>
      <c r="AB2121" s="1">
        <f t="shared" si="367"/>
        <v>1.68</v>
      </c>
    </row>
    <row r="2122" spans="1:28" customFormat="1" ht="43.2" x14ac:dyDescent="0.3">
      <c r="A2122" s="3">
        <f t="shared" si="363"/>
        <v>2105</v>
      </c>
      <c r="B2122" s="4" t="s">
        <v>2019</v>
      </c>
      <c r="C2122" s="3">
        <v>7</v>
      </c>
      <c r="D2122" s="3" t="s">
        <v>1569</v>
      </c>
      <c r="E2122" s="4" t="s">
        <v>2034</v>
      </c>
      <c r="F2122" s="3" t="s">
        <v>40</v>
      </c>
      <c r="G2122" s="3" t="s">
        <v>2339</v>
      </c>
      <c r="H2122" s="3" t="s">
        <v>2486</v>
      </c>
      <c r="I2122" s="3" t="s">
        <v>2496</v>
      </c>
      <c r="J2122" s="3">
        <v>31.5</v>
      </c>
      <c r="K2122" s="3">
        <f>5018-440</f>
        <v>4578</v>
      </c>
      <c r="L2122" s="3" t="s">
        <v>25</v>
      </c>
      <c r="M2122" s="3">
        <v>1</v>
      </c>
      <c r="N2122" s="28">
        <f t="shared" si="365"/>
        <v>4.5780000000000003</v>
      </c>
      <c r="O2122" s="28">
        <f t="shared" si="366"/>
        <v>144.20700000000002</v>
      </c>
      <c r="P2122" s="12">
        <v>0</v>
      </c>
      <c r="Q2122" s="46">
        <f t="shared" si="368"/>
        <v>0</v>
      </c>
      <c r="R2122" s="38"/>
      <c r="S2122" s="3">
        <f t="shared" si="369"/>
        <v>4.5780000000000003</v>
      </c>
      <c r="T2122" s="30" t="s">
        <v>2502</v>
      </c>
      <c r="U2122" s="10">
        <f t="shared" si="360"/>
        <v>144.20700000000002</v>
      </c>
      <c r="V2122" s="10">
        <f t="shared" si="361"/>
        <v>0</v>
      </c>
      <c r="W2122" s="5"/>
      <c r="X2122" s="3">
        <v>1.4</v>
      </c>
      <c r="Y2122" s="3">
        <f t="shared" si="364"/>
        <v>3.1780000000000004</v>
      </c>
      <c r="Z2122" s="3">
        <f t="shared" si="362"/>
        <v>44.099999999999994</v>
      </c>
      <c r="AA2122">
        <v>1400</v>
      </c>
      <c r="AB2122" s="1">
        <f t="shared" si="367"/>
        <v>1.4</v>
      </c>
    </row>
    <row r="2123" spans="1:28" customFormat="1" ht="43.2" x14ac:dyDescent="0.3">
      <c r="A2123" s="3">
        <f t="shared" si="363"/>
        <v>2106</v>
      </c>
      <c r="B2123" s="4" t="s">
        <v>2019</v>
      </c>
      <c r="C2123" s="3">
        <v>7</v>
      </c>
      <c r="D2123" s="3" t="s">
        <v>1569</v>
      </c>
      <c r="E2123" s="4" t="s">
        <v>2035</v>
      </c>
      <c r="F2123" s="3" t="s">
        <v>6</v>
      </c>
      <c r="G2123" s="7" t="s">
        <v>2344</v>
      </c>
      <c r="H2123" s="7" t="s">
        <v>2467</v>
      </c>
      <c r="I2123" s="7" t="s">
        <v>2496</v>
      </c>
      <c r="J2123" s="7">
        <v>49.9</v>
      </c>
      <c r="K2123" s="3">
        <v>12000</v>
      </c>
      <c r="L2123" s="3" t="s">
        <v>25</v>
      </c>
      <c r="M2123" s="3">
        <v>1</v>
      </c>
      <c r="N2123" s="28">
        <f t="shared" si="365"/>
        <v>12</v>
      </c>
      <c r="O2123" s="28">
        <f t="shared" si="366"/>
        <v>598.79999999999995</v>
      </c>
      <c r="P2123" s="12">
        <v>0</v>
      </c>
      <c r="Q2123" s="46">
        <f t="shared" si="368"/>
        <v>0</v>
      </c>
      <c r="R2123" s="37"/>
      <c r="S2123" s="3">
        <f t="shared" si="369"/>
        <v>12</v>
      </c>
      <c r="T2123" s="30" t="s">
        <v>2502</v>
      </c>
      <c r="U2123" s="29">
        <f t="shared" si="360"/>
        <v>598.79999999999995</v>
      </c>
      <c r="V2123" s="29">
        <f t="shared" si="361"/>
        <v>0</v>
      </c>
      <c r="W2123" s="5"/>
      <c r="X2123" s="3">
        <v>1.4</v>
      </c>
      <c r="Y2123" s="3">
        <f t="shared" si="364"/>
        <v>10.6</v>
      </c>
      <c r="Z2123" s="3">
        <f t="shared" si="362"/>
        <v>69.86</v>
      </c>
      <c r="AA2123">
        <v>1400</v>
      </c>
      <c r="AB2123" s="1">
        <f t="shared" si="367"/>
        <v>1.4</v>
      </c>
    </row>
    <row r="2124" spans="1:28" customFormat="1" ht="43.2" x14ac:dyDescent="0.3">
      <c r="A2124" s="3">
        <f t="shared" si="363"/>
        <v>2107</v>
      </c>
      <c r="B2124" s="4" t="s">
        <v>2019</v>
      </c>
      <c r="C2124" s="3">
        <v>7</v>
      </c>
      <c r="D2124" s="3" t="s">
        <v>1569</v>
      </c>
      <c r="E2124" s="4" t="s">
        <v>2036</v>
      </c>
      <c r="F2124" s="3" t="s">
        <v>59</v>
      </c>
      <c r="G2124" s="3" t="s">
        <v>2310</v>
      </c>
      <c r="H2124" s="3" t="s">
        <v>2466</v>
      </c>
      <c r="I2124" s="3" t="s">
        <v>2496</v>
      </c>
      <c r="J2124" s="3">
        <v>72.400000000000006</v>
      </c>
      <c r="K2124" s="3">
        <v>12000</v>
      </c>
      <c r="L2124" s="3" t="s">
        <v>25</v>
      </c>
      <c r="M2124" s="3">
        <v>1</v>
      </c>
      <c r="N2124" s="28">
        <f t="shared" si="365"/>
        <v>12</v>
      </c>
      <c r="O2124" s="28">
        <f t="shared" si="366"/>
        <v>868.80000000000007</v>
      </c>
      <c r="P2124" s="12">
        <v>0</v>
      </c>
      <c r="Q2124" s="46">
        <f t="shared" si="368"/>
        <v>0</v>
      </c>
      <c r="R2124" s="37"/>
      <c r="S2124" s="3">
        <f t="shared" si="369"/>
        <v>12</v>
      </c>
      <c r="T2124" s="30" t="s">
        <v>2502</v>
      </c>
      <c r="U2124" s="29">
        <f t="shared" si="360"/>
        <v>868.80000000000007</v>
      </c>
      <c r="V2124" s="29">
        <f t="shared" si="361"/>
        <v>0</v>
      </c>
      <c r="W2124" s="5"/>
      <c r="X2124" s="3">
        <v>1.2599999999999998</v>
      </c>
      <c r="Y2124" s="3">
        <f t="shared" si="364"/>
        <v>10.74</v>
      </c>
      <c r="Z2124" s="3">
        <f t="shared" si="362"/>
        <v>91.22399999999999</v>
      </c>
      <c r="AA2124">
        <v>1259.9999999999998</v>
      </c>
      <c r="AB2124" s="1">
        <f t="shared" si="367"/>
        <v>1.2599999999999998</v>
      </c>
    </row>
    <row r="2125" spans="1:28" customFormat="1" ht="43.2" x14ac:dyDescent="0.3">
      <c r="A2125" s="3">
        <f t="shared" si="363"/>
        <v>2108</v>
      </c>
      <c r="B2125" s="4" t="s">
        <v>2019</v>
      </c>
      <c r="C2125" s="3">
        <v>7</v>
      </c>
      <c r="D2125" s="3" t="s">
        <v>1569</v>
      </c>
      <c r="E2125" s="4" t="s">
        <v>2037</v>
      </c>
      <c r="F2125" s="3" t="s">
        <v>31</v>
      </c>
      <c r="G2125" s="3" t="s">
        <v>2308</v>
      </c>
      <c r="H2125" s="3" t="s">
        <v>2473</v>
      </c>
      <c r="I2125" s="3" t="s">
        <v>2496</v>
      </c>
      <c r="J2125" s="3">
        <v>56.8</v>
      </c>
      <c r="K2125" s="3">
        <v>12000</v>
      </c>
      <c r="L2125" s="3" t="s">
        <v>25</v>
      </c>
      <c r="M2125" s="3">
        <v>1</v>
      </c>
      <c r="N2125" s="28">
        <f t="shared" si="365"/>
        <v>12</v>
      </c>
      <c r="O2125" s="28">
        <f t="shared" si="366"/>
        <v>681.59999999999991</v>
      </c>
      <c r="P2125" s="12">
        <v>0</v>
      </c>
      <c r="Q2125" s="46">
        <f t="shared" si="368"/>
        <v>0</v>
      </c>
      <c r="R2125" s="15"/>
      <c r="S2125" s="3">
        <f t="shared" si="369"/>
        <v>12</v>
      </c>
      <c r="T2125" s="30" t="s">
        <v>2502</v>
      </c>
      <c r="U2125" s="41">
        <f t="shared" si="360"/>
        <v>681.59999999999991</v>
      </c>
      <c r="V2125" s="41">
        <f t="shared" si="361"/>
        <v>0</v>
      </c>
      <c r="W2125" s="5"/>
      <c r="X2125" s="3">
        <v>1.68</v>
      </c>
      <c r="Y2125" s="3">
        <f t="shared" si="364"/>
        <v>10.32</v>
      </c>
      <c r="Z2125" s="3">
        <f t="shared" si="362"/>
        <v>95.423999999999992</v>
      </c>
      <c r="AA2125">
        <v>1680</v>
      </c>
      <c r="AB2125" s="1">
        <f t="shared" si="367"/>
        <v>1.68</v>
      </c>
    </row>
    <row r="2126" spans="1:28" customFormat="1" ht="43.2" x14ac:dyDescent="0.3">
      <c r="A2126" s="3">
        <f t="shared" si="363"/>
        <v>2109</v>
      </c>
      <c r="B2126" s="4" t="s">
        <v>2019</v>
      </c>
      <c r="C2126" s="3">
        <v>7</v>
      </c>
      <c r="D2126" s="3" t="s">
        <v>1572</v>
      </c>
      <c r="E2126" s="4" t="s">
        <v>2038</v>
      </c>
      <c r="F2126" s="3" t="s">
        <v>31</v>
      </c>
      <c r="G2126" s="3" t="s">
        <v>2308</v>
      </c>
      <c r="H2126" s="3" t="s">
        <v>2473</v>
      </c>
      <c r="I2126" s="3" t="s">
        <v>2496</v>
      </c>
      <c r="J2126" s="3">
        <v>56.8</v>
      </c>
      <c r="K2126" s="3">
        <v>9000</v>
      </c>
      <c r="L2126" s="3" t="s">
        <v>25</v>
      </c>
      <c r="M2126" s="3">
        <v>1</v>
      </c>
      <c r="N2126" s="28">
        <f t="shared" si="365"/>
        <v>9</v>
      </c>
      <c r="O2126" s="28">
        <f t="shared" si="366"/>
        <v>511.2</v>
      </c>
      <c r="P2126" s="12">
        <v>0</v>
      </c>
      <c r="Q2126" s="46">
        <f t="shared" si="368"/>
        <v>0</v>
      </c>
      <c r="R2126" s="15"/>
      <c r="S2126" s="3">
        <f t="shared" si="369"/>
        <v>9</v>
      </c>
      <c r="T2126" s="30" t="s">
        <v>2502</v>
      </c>
      <c r="U2126" s="41">
        <f t="shared" ref="U2126:U2189" si="370">S2126*J2126</f>
        <v>511.2</v>
      </c>
      <c r="V2126" s="41">
        <f t="shared" ref="V2126:V2189" si="371">Q2126*J2126</f>
        <v>0</v>
      </c>
      <c r="W2126" s="5"/>
      <c r="X2126" s="3">
        <v>1.54</v>
      </c>
      <c r="Y2126" s="3">
        <f t="shared" si="364"/>
        <v>7.46</v>
      </c>
      <c r="Z2126" s="3">
        <f t="shared" si="362"/>
        <v>87.471999999999994</v>
      </c>
      <c r="AA2126">
        <v>1540</v>
      </c>
      <c r="AB2126" s="1">
        <f t="shared" si="367"/>
        <v>1.54</v>
      </c>
    </row>
    <row r="2127" spans="1:28" customFormat="1" ht="43.2" x14ac:dyDescent="0.3">
      <c r="A2127" s="3">
        <f t="shared" si="363"/>
        <v>2110</v>
      </c>
      <c r="B2127" s="4" t="s">
        <v>2019</v>
      </c>
      <c r="C2127" s="3">
        <v>7</v>
      </c>
      <c r="D2127" s="3" t="s">
        <v>1572</v>
      </c>
      <c r="E2127" s="4" t="s">
        <v>2039</v>
      </c>
      <c r="F2127" s="3" t="s">
        <v>31</v>
      </c>
      <c r="G2127" s="3" t="s">
        <v>2308</v>
      </c>
      <c r="H2127" s="3" t="s">
        <v>2473</v>
      </c>
      <c r="I2127" s="3" t="s">
        <v>2496</v>
      </c>
      <c r="J2127" s="3">
        <v>56.8</v>
      </c>
      <c r="K2127" s="3">
        <v>9000</v>
      </c>
      <c r="L2127" s="3" t="s">
        <v>25</v>
      </c>
      <c r="M2127" s="3">
        <v>1</v>
      </c>
      <c r="N2127" s="28">
        <f t="shared" si="365"/>
        <v>9</v>
      </c>
      <c r="O2127" s="28">
        <f t="shared" si="366"/>
        <v>511.2</v>
      </c>
      <c r="P2127" s="12">
        <v>0</v>
      </c>
      <c r="Q2127" s="46">
        <f t="shared" si="368"/>
        <v>0</v>
      </c>
      <c r="R2127" s="15"/>
      <c r="S2127" s="3">
        <f t="shared" si="369"/>
        <v>9</v>
      </c>
      <c r="T2127" s="30" t="s">
        <v>2502</v>
      </c>
      <c r="U2127" s="41">
        <f t="shared" si="370"/>
        <v>511.2</v>
      </c>
      <c r="V2127" s="41">
        <f t="shared" si="371"/>
        <v>0</v>
      </c>
      <c r="W2127" s="5"/>
      <c r="X2127" s="3">
        <v>1.68</v>
      </c>
      <c r="Y2127" s="3">
        <f t="shared" si="364"/>
        <v>7.32</v>
      </c>
      <c r="Z2127" s="3">
        <f t="shared" si="362"/>
        <v>95.423999999999992</v>
      </c>
      <c r="AA2127">
        <v>1680</v>
      </c>
      <c r="AB2127" s="1">
        <f t="shared" si="367"/>
        <v>1.68</v>
      </c>
    </row>
    <row r="2128" spans="1:28" customFormat="1" ht="43.2" x14ac:dyDescent="0.3">
      <c r="A2128" s="3">
        <f t="shared" si="363"/>
        <v>2111</v>
      </c>
      <c r="B2128" s="4" t="s">
        <v>2019</v>
      </c>
      <c r="C2128" s="3">
        <v>7</v>
      </c>
      <c r="D2128" s="3" t="s">
        <v>1572</v>
      </c>
      <c r="E2128" s="4" t="s">
        <v>2040</v>
      </c>
      <c r="F2128" s="3" t="s">
        <v>31</v>
      </c>
      <c r="G2128" s="3" t="s">
        <v>2308</v>
      </c>
      <c r="H2128" s="3" t="s">
        <v>2473</v>
      </c>
      <c r="I2128" s="3" t="s">
        <v>2496</v>
      </c>
      <c r="J2128" s="3">
        <v>56.8</v>
      </c>
      <c r="K2128" s="3">
        <v>9000</v>
      </c>
      <c r="L2128" s="3" t="s">
        <v>25</v>
      </c>
      <c r="M2128" s="3">
        <v>1</v>
      </c>
      <c r="N2128" s="28">
        <f t="shared" si="365"/>
        <v>9</v>
      </c>
      <c r="O2128" s="28">
        <f t="shared" si="366"/>
        <v>511.2</v>
      </c>
      <c r="P2128" s="12">
        <v>0</v>
      </c>
      <c r="Q2128" s="46">
        <f t="shared" si="368"/>
        <v>0</v>
      </c>
      <c r="R2128" s="15"/>
      <c r="S2128" s="3">
        <f t="shared" si="369"/>
        <v>9</v>
      </c>
      <c r="T2128" s="30" t="s">
        <v>2502</v>
      </c>
      <c r="U2128" s="41">
        <f t="shared" si="370"/>
        <v>511.2</v>
      </c>
      <c r="V2128" s="41">
        <f t="shared" si="371"/>
        <v>0</v>
      </c>
      <c r="W2128" s="5"/>
      <c r="X2128" s="3">
        <v>1.68</v>
      </c>
      <c r="Y2128" s="3">
        <f t="shared" si="364"/>
        <v>7.32</v>
      </c>
      <c r="Z2128" s="3">
        <f t="shared" si="362"/>
        <v>95.423999999999992</v>
      </c>
      <c r="AA2128">
        <v>1680</v>
      </c>
      <c r="AB2128" s="1">
        <f t="shared" si="367"/>
        <v>1.68</v>
      </c>
    </row>
    <row r="2129" spans="1:28" customFormat="1" ht="43.2" x14ac:dyDescent="0.3">
      <c r="A2129" s="3">
        <f t="shared" si="363"/>
        <v>2112</v>
      </c>
      <c r="B2129" s="4" t="s">
        <v>2019</v>
      </c>
      <c r="C2129" s="3">
        <v>7</v>
      </c>
      <c r="D2129" s="3" t="s">
        <v>1572</v>
      </c>
      <c r="E2129" s="4" t="s">
        <v>2041</v>
      </c>
      <c r="F2129" s="3" t="s">
        <v>31</v>
      </c>
      <c r="G2129" s="3" t="s">
        <v>2308</v>
      </c>
      <c r="H2129" s="3" t="s">
        <v>2473</v>
      </c>
      <c r="I2129" s="3" t="s">
        <v>2496</v>
      </c>
      <c r="J2129" s="3">
        <v>56.8</v>
      </c>
      <c r="K2129" s="3">
        <v>9000</v>
      </c>
      <c r="L2129" s="3" t="s">
        <v>25</v>
      </c>
      <c r="M2129" s="3">
        <v>1</v>
      </c>
      <c r="N2129" s="28">
        <f t="shared" si="365"/>
        <v>9</v>
      </c>
      <c r="O2129" s="28">
        <f t="shared" si="366"/>
        <v>511.2</v>
      </c>
      <c r="P2129" s="12">
        <v>0</v>
      </c>
      <c r="Q2129" s="46">
        <f t="shared" si="368"/>
        <v>0</v>
      </c>
      <c r="R2129" s="15"/>
      <c r="S2129" s="3">
        <f t="shared" si="369"/>
        <v>9</v>
      </c>
      <c r="T2129" s="30" t="s">
        <v>2502</v>
      </c>
      <c r="U2129" s="41">
        <f t="shared" si="370"/>
        <v>511.2</v>
      </c>
      <c r="V2129" s="41">
        <f t="shared" si="371"/>
        <v>0</v>
      </c>
      <c r="W2129" s="5"/>
      <c r="X2129" s="3">
        <v>1.4</v>
      </c>
      <c r="Y2129" s="3">
        <f t="shared" si="364"/>
        <v>7.6</v>
      </c>
      <c r="Z2129" s="3">
        <f t="shared" si="362"/>
        <v>79.52</v>
      </c>
      <c r="AA2129">
        <v>1400</v>
      </c>
      <c r="AB2129" s="1">
        <f t="shared" si="367"/>
        <v>1.4</v>
      </c>
    </row>
    <row r="2130" spans="1:28" customFormat="1" ht="43.2" x14ac:dyDescent="0.3">
      <c r="A2130" s="3">
        <f t="shared" si="363"/>
        <v>2113</v>
      </c>
      <c r="B2130" s="4" t="s">
        <v>2019</v>
      </c>
      <c r="C2130" s="3">
        <v>7</v>
      </c>
      <c r="D2130" s="3" t="s">
        <v>1572</v>
      </c>
      <c r="E2130" s="4" t="s">
        <v>2042</v>
      </c>
      <c r="F2130" s="3" t="s">
        <v>31</v>
      </c>
      <c r="G2130" s="3" t="s">
        <v>2308</v>
      </c>
      <c r="H2130" s="3" t="s">
        <v>2473</v>
      </c>
      <c r="I2130" s="3" t="s">
        <v>2496</v>
      </c>
      <c r="J2130" s="3">
        <v>56.8</v>
      </c>
      <c r="K2130" s="3">
        <v>9000</v>
      </c>
      <c r="L2130" s="3" t="s">
        <v>25</v>
      </c>
      <c r="M2130" s="3">
        <v>1</v>
      </c>
      <c r="N2130" s="28">
        <f t="shared" si="365"/>
        <v>9</v>
      </c>
      <c r="O2130" s="28">
        <f t="shared" si="366"/>
        <v>511.2</v>
      </c>
      <c r="P2130" s="12">
        <v>0</v>
      </c>
      <c r="Q2130" s="46">
        <f t="shared" si="368"/>
        <v>0</v>
      </c>
      <c r="R2130" s="15"/>
      <c r="S2130" s="3">
        <f t="shared" si="369"/>
        <v>9</v>
      </c>
      <c r="T2130" s="30" t="s">
        <v>2502</v>
      </c>
      <c r="U2130" s="41">
        <f t="shared" si="370"/>
        <v>511.2</v>
      </c>
      <c r="V2130" s="41">
        <f t="shared" si="371"/>
        <v>0</v>
      </c>
      <c r="W2130" s="5"/>
      <c r="X2130" s="3">
        <v>1.4</v>
      </c>
      <c r="Y2130" s="3">
        <f t="shared" si="364"/>
        <v>7.6</v>
      </c>
      <c r="Z2130" s="3">
        <f t="shared" si="362"/>
        <v>79.52</v>
      </c>
      <c r="AA2130">
        <v>1400</v>
      </c>
      <c r="AB2130" s="1">
        <f t="shared" si="367"/>
        <v>1.4</v>
      </c>
    </row>
    <row r="2131" spans="1:28" customFormat="1" ht="43.2" x14ac:dyDescent="0.3">
      <c r="A2131" s="3">
        <f t="shared" si="363"/>
        <v>2114</v>
      </c>
      <c r="B2131" s="4" t="s">
        <v>2019</v>
      </c>
      <c r="C2131" s="3">
        <v>7</v>
      </c>
      <c r="D2131" s="3" t="s">
        <v>1572</v>
      </c>
      <c r="E2131" s="4" t="s">
        <v>2043</v>
      </c>
      <c r="F2131" s="3" t="s">
        <v>31</v>
      </c>
      <c r="G2131" s="3" t="s">
        <v>2308</v>
      </c>
      <c r="H2131" s="3" t="s">
        <v>2473</v>
      </c>
      <c r="I2131" s="3" t="s">
        <v>2496</v>
      </c>
      <c r="J2131" s="3">
        <v>56.8</v>
      </c>
      <c r="K2131" s="3">
        <v>9000</v>
      </c>
      <c r="L2131" s="3" t="s">
        <v>25</v>
      </c>
      <c r="M2131" s="3">
        <v>1</v>
      </c>
      <c r="N2131" s="28">
        <f t="shared" si="365"/>
        <v>9</v>
      </c>
      <c r="O2131" s="28">
        <f t="shared" si="366"/>
        <v>511.2</v>
      </c>
      <c r="P2131" s="12">
        <v>0</v>
      </c>
      <c r="Q2131" s="46">
        <f t="shared" si="368"/>
        <v>0</v>
      </c>
      <c r="R2131" s="15"/>
      <c r="S2131" s="3">
        <f t="shared" si="369"/>
        <v>9</v>
      </c>
      <c r="T2131" s="30" t="s">
        <v>2502</v>
      </c>
      <c r="U2131" s="41">
        <f t="shared" si="370"/>
        <v>511.2</v>
      </c>
      <c r="V2131" s="41">
        <f t="shared" si="371"/>
        <v>0</v>
      </c>
      <c r="W2131" s="5"/>
      <c r="X2131" s="3">
        <v>1.2599999999999998</v>
      </c>
      <c r="Y2131" s="3">
        <f t="shared" si="364"/>
        <v>7.74</v>
      </c>
      <c r="Z2131" s="3">
        <f t="shared" ref="Z2131:Z2194" si="372">X2131*J2131*M2131</f>
        <v>71.567999999999984</v>
      </c>
      <c r="AA2131">
        <v>1259.9999999999998</v>
      </c>
      <c r="AB2131" s="1">
        <f t="shared" si="367"/>
        <v>1.2599999999999998</v>
      </c>
    </row>
    <row r="2132" spans="1:28" customFormat="1" ht="43.2" x14ac:dyDescent="0.3">
      <c r="A2132" s="3">
        <f t="shared" ref="A2132:A2195" si="373">A2131+1</f>
        <v>2115</v>
      </c>
      <c r="B2132" s="4" t="s">
        <v>2019</v>
      </c>
      <c r="C2132" s="3">
        <v>7</v>
      </c>
      <c r="D2132" s="3" t="s">
        <v>1572</v>
      </c>
      <c r="E2132" s="4" t="s">
        <v>2044</v>
      </c>
      <c r="F2132" s="3" t="s">
        <v>2045</v>
      </c>
      <c r="G2132" s="3" t="s">
        <v>2309</v>
      </c>
      <c r="H2132" s="3" t="s">
        <v>2474</v>
      </c>
      <c r="I2132" s="3" t="s">
        <v>2496</v>
      </c>
      <c r="J2132" s="3">
        <v>65.400000000000006</v>
      </c>
      <c r="K2132" s="3">
        <v>9000</v>
      </c>
      <c r="L2132" s="3" t="s">
        <v>25</v>
      </c>
      <c r="M2132" s="3">
        <v>1</v>
      </c>
      <c r="N2132" s="28">
        <f t="shared" si="365"/>
        <v>9</v>
      </c>
      <c r="O2132" s="28">
        <f t="shared" si="366"/>
        <v>588.6</v>
      </c>
      <c r="P2132" s="12">
        <v>0</v>
      </c>
      <c r="Q2132" s="46">
        <f t="shared" si="368"/>
        <v>0</v>
      </c>
      <c r="R2132" s="37"/>
      <c r="S2132" s="3">
        <f t="shared" si="369"/>
        <v>9</v>
      </c>
      <c r="T2132" s="30" t="s">
        <v>2502</v>
      </c>
      <c r="U2132" s="29">
        <f t="shared" si="370"/>
        <v>588.6</v>
      </c>
      <c r="V2132" s="29">
        <f t="shared" si="371"/>
        <v>0</v>
      </c>
      <c r="W2132" s="5"/>
      <c r="X2132" s="3">
        <v>1.68</v>
      </c>
      <c r="Y2132" s="3">
        <f t="shared" si="364"/>
        <v>7.32</v>
      </c>
      <c r="Z2132" s="3">
        <f t="shared" si="372"/>
        <v>109.872</v>
      </c>
      <c r="AA2132">
        <v>1680</v>
      </c>
      <c r="AB2132" s="1">
        <f t="shared" si="367"/>
        <v>1.68</v>
      </c>
    </row>
    <row r="2133" spans="1:28" customFormat="1" ht="43.2" x14ac:dyDescent="0.3">
      <c r="A2133" s="3">
        <f t="shared" si="373"/>
        <v>2116</v>
      </c>
      <c r="B2133" s="4" t="s">
        <v>2019</v>
      </c>
      <c r="C2133" s="3">
        <v>7</v>
      </c>
      <c r="D2133" s="3" t="s">
        <v>1572</v>
      </c>
      <c r="E2133" s="4" t="s">
        <v>2046</v>
      </c>
      <c r="F2133" s="3" t="s">
        <v>2045</v>
      </c>
      <c r="G2133" s="3" t="s">
        <v>2309</v>
      </c>
      <c r="H2133" s="3" t="s">
        <v>2474</v>
      </c>
      <c r="I2133" s="3" t="s">
        <v>2496</v>
      </c>
      <c r="J2133" s="3">
        <v>65.400000000000006</v>
      </c>
      <c r="K2133" s="3">
        <v>9000</v>
      </c>
      <c r="L2133" s="3" t="s">
        <v>25</v>
      </c>
      <c r="M2133" s="3">
        <v>1</v>
      </c>
      <c r="N2133" s="28">
        <f t="shared" si="365"/>
        <v>9</v>
      </c>
      <c r="O2133" s="28">
        <f t="shared" si="366"/>
        <v>588.6</v>
      </c>
      <c r="P2133" s="12">
        <v>0</v>
      </c>
      <c r="Q2133" s="46">
        <f t="shared" si="368"/>
        <v>0</v>
      </c>
      <c r="R2133" s="37"/>
      <c r="S2133" s="3">
        <f t="shared" si="369"/>
        <v>9</v>
      </c>
      <c r="T2133" s="30" t="s">
        <v>2502</v>
      </c>
      <c r="U2133" s="29">
        <f t="shared" si="370"/>
        <v>588.6</v>
      </c>
      <c r="V2133" s="29">
        <f t="shared" si="371"/>
        <v>0</v>
      </c>
      <c r="W2133" s="5"/>
      <c r="X2133" s="3">
        <v>1.68</v>
      </c>
      <c r="Y2133" s="3">
        <f t="shared" si="364"/>
        <v>7.32</v>
      </c>
      <c r="Z2133" s="3">
        <f t="shared" si="372"/>
        <v>109.872</v>
      </c>
      <c r="AA2133">
        <v>1680</v>
      </c>
      <c r="AB2133" s="1">
        <f t="shared" si="367"/>
        <v>1.68</v>
      </c>
    </row>
    <row r="2134" spans="1:28" customFormat="1" ht="43.2" x14ac:dyDescent="0.3">
      <c r="A2134" s="3">
        <f t="shared" si="373"/>
        <v>2117</v>
      </c>
      <c r="B2134" s="4" t="s">
        <v>2019</v>
      </c>
      <c r="C2134" s="3">
        <v>7</v>
      </c>
      <c r="D2134" s="3" t="s">
        <v>1572</v>
      </c>
      <c r="E2134" s="4" t="s">
        <v>2047</v>
      </c>
      <c r="F2134" s="3" t="s">
        <v>2045</v>
      </c>
      <c r="G2134" s="3" t="s">
        <v>2309</v>
      </c>
      <c r="H2134" s="3" t="s">
        <v>2474</v>
      </c>
      <c r="I2134" s="3" t="s">
        <v>2496</v>
      </c>
      <c r="J2134" s="3">
        <v>65.400000000000006</v>
      </c>
      <c r="K2134" s="3">
        <v>9000</v>
      </c>
      <c r="L2134" s="3" t="s">
        <v>25</v>
      </c>
      <c r="M2134" s="3">
        <v>1</v>
      </c>
      <c r="N2134" s="28">
        <f t="shared" si="365"/>
        <v>9</v>
      </c>
      <c r="O2134" s="28">
        <f t="shared" si="366"/>
        <v>588.6</v>
      </c>
      <c r="P2134" s="12">
        <v>0</v>
      </c>
      <c r="Q2134" s="46">
        <f t="shared" si="368"/>
        <v>0</v>
      </c>
      <c r="R2134" s="37"/>
      <c r="S2134" s="3">
        <f t="shared" si="369"/>
        <v>9</v>
      </c>
      <c r="T2134" s="30" t="s">
        <v>2502</v>
      </c>
      <c r="U2134" s="29">
        <f t="shared" si="370"/>
        <v>588.6</v>
      </c>
      <c r="V2134" s="29">
        <f t="shared" si="371"/>
        <v>0</v>
      </c>
      <c r="W2134" s="5"/>
      <c r="X2134" s="3">
        <v>1.68</v>
      </c>
      <c r="Y2134" s="3">
        <f t="shared" si="364"/>
        <v>7.32</v>
      </c>
      <c r="Z2134" s="3">
        <f t="shared" si="372"/>
        <v>109.872</v>
      </c>
      <c r="AA2134">
        <v>1680</v>
      </c>
      <c r="AB2134" s="1">
        <f t="shared" si="367"/>
        <v>1.68</v>
      </c>
    </row>
    <row r="2135" spans="1:28" customFormat="1" ht="43.2" x14ac:dyDescent="0.3">
      <c r="A2135" s="3">
        <f t="shared" si="373"/>
        <v>2118</v>
      </c>
      <c r="B2135" s="4" t="s">
        <v>2019</v>
      </c>
      <c r="C2135" s="3">
        <v>7</v>
      </c>
      <c r="D2135" s="3" t="s">
        <v>1572</v>
      </c>
      <c r="E2135" s="4" t="s">
        <v>2048</v>
      </c>
      <c r="F2135" s="3" t="s">
        <v>2045</v>
      </c>
      <c r="G2135" s="3" t="s">
        <v>2309</v>
      </c>
      <c r="H2135" s="3" t="s">
        <v>2474</v>
      </c>
      <c r="I2135" s="3" t="s">
        <v>2496</v>
      </c>
      <c r="J2135" s="3">
        <v>65.400000000000006</v>
      </c>
      <c r="K2135" s="3">
        <v>9000</v>
      </c>
      <c r="L2135" s="3" t="s">
        <v>25</v>
      </c>
      <c r="M2135" s="3">
        <v>1</v>
      </c>
      <c r="N2135" s="28">
        <f t="shared" si="365"/>
        <v>9</v>
      </c>
      <c r="O2135" s="28">
        <f t="shared" si="366"/>
        <v>588.6</v>
      </c>
      <c r="P2135" s="12">
        <v>0</v>
      </c>
      <c r="Q2135" s="46">
        <f t="shared" si="368"/>
        <v>0</v>
      </c>
      <c r="R2135" s="37"/>
      <c r="S2135" s="3">
        <f t="shared" si="369"/>
        <v>9</v>
      </c>
      <c r="T2135" s="30" t="s">
        <v>2502</v>
      </c>
      <c r="U2135" s="29">
        <f t="shared" si="370"/>
        <v>588.6</v>
      </c>
      <c r="V2135" s="29">
        <f t="shared" si="371"/>
        <v>0</v>
      </c>
      <c r="W2135" s="5"/>
      <c r="X2135" s="3">
        <v>1.4</v>
      </c>
      <c r="Y2135" s="3">
        <f t="shared" si="364"/>
        <v>7.6</v>
      </c>
      <c r="Z2135" s="3">
        <f t="shared" si="372"/>
        <v>91.56</v>
      </c>
      <c r="AA2135">
        <v>1400</v>
      </c>
      <c r="AB2135" s="1">
        <f t="shared" si="367"/>
        <v>1.4</v>
      </c>
    </row>
    <row r="2136" spans="1:28" customFormat="1" ht="43.2" x14ac:dyDescent="0.3">
      <c r="A2136" s="3">
        <f t="shared" si="373"/>
        <v>2119</v>
      </c>
      <c r="B2136" s="4" t="s">
        <v>2019</v>
      </c>
      <c r="C2136" s="3">
        <v>7</v>
      </c>
      <c r="D2136" s="3" t="s">
        <v>1572</v>
      </c>
      <c r="E2136" s="4" t="s">
        <v>2049</v>
      </c>
      <c r="F2136" s="3" t="s">
        <v>2045</v>
      </c>
      <c r="G2136" s="3" t="s">
        <v>2309</v>
      </c>
      <c r="H2136" s="3" t="s">
        <v>2474</v>
      </c>
      <c r="I2136" s="3" t="s">
        <v>2496</v>
      </c>
      <c r="J2136" s="3">
        <v>65.400000000000006</v>
      </c>
      <c r="K2136" s="3">
        <v>9000</v>
      </c>
      <c r="L2136" s="3" t="s">
        <v>25</v>
      </c>
      <c r="M2136" s="3">
        <v>1</v>
      </c>
      <c r="N2136" s="28">
        <f t="shared" si="365"/>
        <v>9</v>
      </c>
      <c r="O2136" s="28">
        <f t="shared" si="366"/>
        <v>588.6</v>
      </c>
      <c r="P2136" s="12">
        <v>0</v>
      </c>
      <c r="Q2136" s="46">
        <f t="shared" si="368"/>
        <v>0</v>
      </c>
      <c r="R2136" s="37"/>
      <c r="S2136" s="3">
        <f t="shared" si="369"/>
        <v>9</v>
      </c>
      <c r="T2136" s="30" t="s">
        <v>2502</v>
      </c>
      <c r="U2136" s="29">
        <f t="shared" si="370"/>
        <v>588.6</v>
      </c>
      <c r="V2136" s="29">
        <f t="shared" si="371"/>
        <v>0</v>
      </c>
      <c r="W2136" s="5"/>
      <c r="X2136" s="3">
        <v>1.4</v>
      </c>
      <c r="Y2136" s="3">
        <f t="shared" si="364"/>
        <v>7.6</v>
      </c>
      <c r="Z2136" s="3">
        <f t="shared" si="372"/>
        <v>91.56</v>
      </c>
      <c r="AA2136">
        <v>1400</v>
      </c>
      <c r="AB2136" s="1">
        <f t="shared" si="367"/>
        <v>1.4</v>
      </c>
    </row>
    <row r="2137" spans="1:28" customFormat="1" ht="43.2" x14ac:dyDescent="0.3">
      <c r="A2137" s="3">
        <f t="shared" si="373"/>
        <v>2120</v>
      </c>
      <c r="B2137" s="4" t="s">
        <v>2019</v>
      </c>
      <c r="C2137" s="3">
        <v>7</v>
      </c>
      <c r="D2137" s="3" t="s">
        <v>1572</v>
      </c>
      <c r="E2137" s="4" t="s">
        <v>2050</v>
      </c>
      <c r="F2137" s="3" t="s">
        <v>2045</v>
      </c>
      <c r="G2137" s="3" t="s">
        <v>2309</v>
      </c>
      <c r="H2137" s="3" t="s">
        <v>2474</v>
      </c>
      <c r="I2137" s="3" t="s">
        <v>2496</v>
      </c>
      <c r="J2137" s="3">
        <v>65.400000000000006</v>
      </c>
      <c r="K2137" s="3">
        <v>9000</v>
      </c>
      <c r="L2137" s="3" t="s">
        <v>25</v>
      </c>
      <c r="M2137" s="3">
        <v>1</v>
      </c>
      <c r="N2137" s="28">
        <f t="shared" si="365"/>
        <v>9</v>
      </c>
      <c r="O2137" s="28">
        <f t="shared" si="366"/>
        <v>588.6</v>
      </c>
      <c r="P2137" s="12">
        <v>0</v>
      </c>
      <c r="Q2137" s="46">
        <f t="shared" si="368"/>
        <v>0</v>
      </c>
      <c r="R2137" s="37"/>
      <c r="S2137" s="3">
        <f t="shared" si="369"/>
        <v>9</v>
      </c>
      <c r="T2137" s="30" t="s">
        <v>2502</v>
      </c>
      <c r="U2137" s="29">
        <f t="shared" si="370"/>
        <v>588.6</v>
      </c>
      <c r="V2137" s="29">
        <f t="shared" si="371"/>
        <v>0</v>
      </c>
      <c r="W2137" s="5"/>
      <c r="X2137" s="3">
        <v>1.2599999999999998</v>
      </c>
      <c r="Y2137" s="3">
        <f t="shared" si="364"/>
        <v>7.74</v>
      </c>
      <c r="Z2137" s="3">
        <f t="shared" si="372"/>
        <v>82.403999999999996</v>
      </c>
      <c r="AA2137">
        <v>1259.9999999999998</v>
      </c>
      <c r="AB2137" s="1">
        <f t="shared" si="367"/>
        <v>1.2599999999999998</v>
      </c>
    </row>
    <row r="2138" spans="1:28" customFormat="1" ht="43.2" x14ac:dyDescent="0.3">
      <c r="A2138" s="3">
        <f t="shared" si="373"/>
        <v>2121</v>
      </c>
      <c r="B2138" s="4" t="s">
        <v>2019</v>
      </c>
      <c r="C2138" s="3">
        <v>7</v>
      </c>
      <c r="D2138" s="3" t="s">
        <v>1567</v>
      </c>
      <c r="E2138" s="4" t="s">
        <v>2051</v>
      </c>
      <c r="F2138" s="3" t="s">
        <v>32</v>
      </c>
      <c r="G2138" s="3" t="s">
        <v>2340</v>
      </c>
      <c r="H2138" s="3" t="s">
        <v>2468</v>
      </c>
      <c r="I2138" s="3" t="s">
        <v>2496</v>
      </c>
      <c r="J2138" s="3">
        <v>18.2</v>
      </c>
      <c r="K2138" s="3">
        <v>10800</v>
      </c>
      <c r="L2138" s="3" t="s">
        <v>25</v>
      </c>
      <c r="M2138" s="3">
        <v>1</v>
      </c>
      <c r="N2138" s="28">
        <f t="shared" si="365"/>
        <v>10.8</v>
      </c>
      <c r="O2138" s="28">
        <f t="shared" si="366"/>
        <v>196.56</v>
      </c>
      <c r="P2138" s="12">
        <v>0</v>
      </c>
      <c r="Q2138" s="46">
        <f t="shared" si="368"/>
        <v>0</v>
      </c>
      <c r="R2138" s="37"/>
      <c r="S2138" s="3">
        <f t="shared" si="369"/>
        <v>10.8</v>
      </c>
      <c r="T2138" s="30" t="s">
        <v>2502</v>
      </c>
      <c r="U2138" s="5">
        <f t="shared" si="370"/>
        <v>196.56</v>
      </c>
      <c r="V2138" s="5">
        <f t="shared" si="371"/>
        <v>0</v>
      </c>
      <c r="W2138" s="5"/>
      <c r="X2138" s="3">
        <v>1.68</v>
      </c>
      <c r="Y2138" s="3">
        <f t="shared" si="364"/>
        <v>9.120000000000001</v>
      </c>
      <c r="Z2138" s="3">
        <f t="shared" si="372"/>
        <v>30.575999999999997</v>
      </c>
      <c r="AA2138">
        <v>1680</v>
      </c>
      <c r="AB2138" s="1">
        <f t="shared" si="367"/>
        <v>1.68</v>
      </c>
    </row>
    <row r="2139" spans="1:28" customFormat="1" ht="43.2" x14ac:dyDescent="0.3">
      <c r="A2139" s="3">
        <f t="shared" si="373"/>
        <v>2122</v>
      </c>
      <c r="B2139" s="4" t="s">
        <v>2019</v>
      </c>
      <c r="C2139" s="3">
        <v>7</v>
      </c>
      <c r="D2139" s="3" t="s">
        <v>1567</v>
      </c>
      <c r="E2139" s="4" t="s">
        <v>2052</v>
      </c>
      <c r="F2139" s="3" t="s">
        <v>32</v>
      </c>
      <c r="G2139" s="3" t="s">
        <v>2340</v>
      </c>
      <c r="H2139" s="3" t="s">
        <v>2468</v>
      </c>
      <c r="I2139" s="3" t="s">
        <v>2496</v>
      </c>
      <c r="J2139" s="3">
        <v>18.2</v>
      </c>
      <c r="K2139" s="3">
        <v>10800</v>
      </c>
      <c r="L2139" s="3" t="s">
        <v>25</v>
      </c>
      <c r="M2139" s="3">
        <v>1</v>
      </c>
      <c r="N2139" s="28">
        <f t="shared" si="365"/>
        <v>10.8</v>
      </c>
      <c r="O2139" s="28">
        <f t="shared" si="366"/>
        <v>196.56</v>
      </c>
      <c r="P2139" s="12">
        <v>0</v>
      </c>
      <c r="Q2139" s="46">
        <f t="shared" si="368"/>
        <v>0</v>
      </c>
      <c r="R2139" s="37"/>
      <c r="S2139" s="3">
        <f t="shared" si="369"/>
        <v>10.8</v>
      </c>
      <c r="T2139" s="30" t="s">
        <v>2502</v>
      </c>
      <c r="U2139" s="5">
        <f t="shared" si="370"/>
        <v>196.56</v>
      </c>
      <c r="V2139" s="5">
        <f t="shared" si="371"/>
        <v>0</v>
      </c>
      <c r="W2139" s="5"/>
      <c r="X2139" s="3">
        <v>1.68</v>
      </c>
      <c r="Y2139" s="3">
        <f t="shared" si="364"/>
        <v>9.120000000000001</v>
      </c>
      <c r="Z2139" s="3">
        <f t="shared" si="372"/>
        <v>30.575999999999997</v>
      </c>
      <c r="AA2139">
        <v>1680</v>
      </c>
      <c r="AB2139" s="1">
        <f t="shared" si="367"/>
        <v>1.68</v>
      </c>
    </row>
    <row r="2140" spans="1:28" customFormat="1" ht="43.2" x14ac:dyDescent="0.3">
      <c r="A2140" s="3">
        <f t="shared" si="373"/>
        <v>2123</v>
      </c>
      <c r="B2140" s="4" t="s">
        <v>2019</v>
      </c>
      <c r="C2140" s="3">
        <v>7</v>
      </c>
      <c r="D2140" s="3" t="s">
        <v>1567</v>
      </c>
      <c r="E2140" s="4" t="s">
        <v>2053</v>
      </c>
      <c r="F2140" s="3" t="s">
        <v>32</v>
      </c>
      <c r="G2140" s="3" t="s">
        <v>2340</v>
      </c>
      <c r="H2140" s="3" t="s">
        <v>2468</v>
      </c>
      <c r="I2140" s="3" t="s">
        <v>2496</v>
      </c>
      <c r="J2140" s="3">
        <v>18.2</v>
      </c>
      <c r="K2140" s="3">
        <v>10800</v>
      </c>
      <c r="L2140" s="3" t="s">
        <v>25</v>
      </c>
      <c r="M2140" s="3">
        <v>1</v>
      </c>
      <c r="N2140" s="28">
        <f t="shared" si="365"/>
        <v>10.8</v>
      </c>
      <c r="O2140" s="28">
        <f t="shared" si="366"/>
        <v>196.56</v>
      </c>
      <c r="P2140" s="12">
        <v>0</v>
      </c>
      <c r="Q2140" s="46">
        <f t="shared" si="368"/>
        <v>0</v>
      </c>
      <c r="R2140" s="37"/>
      <c r="S2140" s="3">
        <f t="shared" si="369"/>
        <v>10.8</v>
      </c>
      <c r="T2140" s="30" t="s">
        <v>2502</v>
      </c>
      <c r="U2140" s="5">
        <f t="shared" si="370"/>
        <v>196.56</v>
      </c>
      <c r="V2140" s="5">
        <f t="shared" si="371"/>
        <v>0</v>
      </c>
      <c r="W2140" s="5"/>
      <c r="X2140" s="3">
        <v>1.4</v>
      </c>
      <c r="Y2140" s="3">
        <f t="shared" si="364"/>
        <v>9.4</v>
      </c>
      <c r="Z2140" s="3">
        <f t="shared" si="372"/>
        <v>25.479999999999997</v>
      </c>
      <c r="AA2140">
        <v>1400</v>
      </c>
      <c r="AB2140" s="1">
        <f t="shared" si="367"/>
        <v>1.4</v>
      </c>
    </row>
    <row r="2141" spans="1:28" customFormat="1" ht="43.2" x14ac:dyDescent="0.3">
      <c r="A2141" s="3">
        <f t="shared" si="373"/>
        <v>2124</v>
      </c>
      <c r="B2141" s="4" t="s">
        <v>2019</v>
      </c>
      <c r="C2141" s="3">
        <v>7</v>
      </c>
      <c r="D2141" s="3" t="s">
        <v>1567</v>
      </c>
      <c r="E2141" s="4" t="s">
        <v>2054</v>
      </c>
      <c r="F2141" s="3" t="s">
        <v>32</v>
      </c>
      <c r="G2141" s="3" t="s">
        <v>2340</v>
      </c>
      <c r="H2141" s="3" t="s">
        <v>2468</v>
      </c>
      <c r="I2141" s="3" t="s">
        <v>2496</v>
      </c>
      <c r="J2141" s="3">
        <v>18.2</v>
      </c>
      <c r="K2141" s="3">
        <v>10800</v>
      </c>
      <c r="L2141" s="3" t="s">
        <v>25</v>
      </c>
      <c r="M2141" s="3">
        <v>1</v>
      </c>
      <c r="N2141" s="28">
        <f t="shared" si="365"/>
        <v>10.8</v>
      </c>
      <c r="O2141" s="28">
        <f t="shared" si="366"/>
        <v>196.56</v>
      </c>
      <c r="P2141" s="12">
        <v>0</v>
      </c>
      <c r="Q2141" s="46">
        <f t="shared" si="368"/>
        <v>0</v>
      </c>
      <c r="R2141" s="37"/>
      <c r="S2141" s="3">
        <f t="shared" si="369"/>
        <v>10.8</v>
      </c>
      <c r="T2141" s="30" t="s">
        <v>2502</v>
      </c>
      <c r="U2141" s="5">
        <f t="shared" si="370"/>
        <v>196.56</v>
      </c>
      <c r="V2141" s="5">
        <f t="shared" si="371"/>
        <v>0</v>
      </c>
      <c r="W2141" s="5"/>
      <c r="X2141" s="3">
        <v>1.4</v>
      </c>
      <c r="Y2141" s="3">
        <f t="shared" si="364"/>
        <v>9.4</v>
      </c>
      <c r="Z2141" s="3">
        <f t="shared" si="372"/>
        <v>25.479999999999997</v>
      </c>
      <c r="AA2141">
        <v>1400</v>
      </c>
      <c r="AB2141" s="1">
        <f t="shared" si="367"/>
        <v>1.4</v>
      </c>
    </row>
    <row r="2142" spans="1:28" customFormat="1" ht="43.2" x14ac:dyDescent="0.3">
      <c r="A2142" s="3">
        <f t="shared" si="373"/>
        <v>2125</v>
      </c>
      <c r="B2142" s="4" t="s">
        <v>2019</v>
      </c>
      <c r="C2142" s="3">
        <v>7</v>
      </c>
      <c r="D2142" s="3" t="s">
        <v>1567</v>
      </c>
      <c r="E2142" s="4" t="s">
        <v>2055</v>
      </c>
      <c r="F2142" s="3" t="s">
        <v>32</v>
      </c>
      <c r="G2142" s="3" t="s">
        <v>2340</v>
      </c>
      <c r="H2142" s="3" t="s">
        <v>2468</v>
      </c>
      <c r="I2142" s="3" t="s">
        <v>2496</v>
      </c>
      <c r="J2142" s="3">
        <v>18.2</v>
      </c>
      <c r="K2142" s="3">
        <v>10800</v>
      </c>
      <c r="L2142" s="3" t="s">
        <v>25</v>
      </c>
      <c r="M2142" s="3">
        <v>1</v>
      </c>
      <c r="N2142" s="28">
        <f t="shared" si="365"/>
        <v>10.8</v>
      </c>
      <c r="O2142" s="28">
        <f t="shared" si="366"/>
        <v>196.56</v>
      </c>
      <c r="P2142" s="12">
        <v>0</v>
      </c>
      <c r="Q2142" s="46">
        <f t="shared" si="368"/>
        <v>0</v>
      </c>
      <c r="R2142" s="37"/>
      <c r="S2142" s="3">
        <f t="shared" si="369"/>
        <v>10.8</v>
      </c>
      <c r="T2142" s="30" t="s">
        <v>2502</v>
      </c>
      <c r="U2142" s="5">
        <f t="shared" si="370"/>
        <v>196.56</v>
      </c>
      <c r="V2142" s="5">
        <f t="shared" si="371"/>
        <v>0</v>
      </c>
      <c r="W2142" s="5"/>
      <c r="X2142" s="3">
        <v>1.2599999999999998</v>
      </c>
      <c r="Y2142" s="3">
        <f t="shared" si="364"/>
        <v>9.5400000000000009</v>
      </c>
      <c r="Z2142" s="3">
        <f t="shared" si="372"/>
        <v>22.931999999999995</v>
      </c>
      <c r="AA2142">
        <v>1259.9999999999998</v>
      </c>
      <c r="AB2142" s="1">
        <f t="shared" si="367"/>
        <v>1.2599999999999998</v>
      </c>
    </row>
    <row r="2143" spans="1:28" customFormat="1" ht="43.2" x14ac:dyDescent="0.3">
      <c r="A2143" s="3">
        <f t="shared" si="373"/>
        <v>2126</v>
      </c>
      <c r="B2143" s="4" t="s">
        <v>2019</v>
      </c>
      <c r="C2143" s="3">
        <v>7</v>
      </c>
      <c r="D2143" s="3" t="s">
        <v>1567</v>
      </c>
      <c r="E2143" s="4" t="s">
        <v>2056</v>
      </c>
      <c r="F2143" s="3" t="s">
        <v>32</v>
      </c>
      <c r="G2143" s="3" t="s">
        <v>2340</v>
      </c>
      <c r="H2143" s="3" t="s">
        <v>2468</v>
      </c>
      <c r="I2143" s="3" t="s">
        <v>2496</v>
      </c>
      <c r="J2143" s="3">
        <v>18.2</v>
      </c>
      <c r="K2143" s="3">
        <v>10800</v>
      </c>
      <c r="L2143" s="3" t="s">
        <v>25</v>
      </c>
      <c r="M2143" s="3">
        <v>1</v>
      </c>
      <c r="N2143" s="28">
        <f t="shared" si="365"/>
        <v>10.8</v>
      </c>
      <c r="O2143" s="28">
        <f t="shared" si="366"/>
        <v>196.56</v>
      </c>
      <c r="P2143" s="12">
        <v>0</v>
      </c>
      <c r="Q2143" s="46">
        <f t="shared" si="368"/>
        <v>0</v>
      </c>
      <c r="R2143" s="37"/>
      <c r="S2143" s="3">
        <f t="shared" si="369"/>
        <v>10.8</v>
      </c>
      <c r="T2143" s="30" t="s">
        <v>2502</v>
      </c>
      <c r="U2143" s="5">
        <f t="shared" si="370"/>
        <v>196.56</v>
      </c>
      <c r="V2143" s="5">
        <f t="shared" si="371"/>
        <v>0</v>
      </c>
      <c r="W2143" s="5"/>
      <c r="X2143" s="3">
        <v>1.68</v>
      </c>
      <c r="Y2143" s="3">
        <f t="shared" si="364"/>
        <v>9.120000000000001</v>
      </c>
      <c r="Z2143" s="3">
        <f t="shared" si="372"/>
        <v>30.575999999999997</v>
      </c>
      <c r="AA2143">
        <v>1680</v>
      </c>
      <c r="AB2143" s="1">
        <f t="shared" si="367"/>
        <v>1.68</v>
      </c>
    </row>
    <row r="2144" spans="1:28" customFormat="1" ht="43.2" x14ac:dyDescent="0.3">
      <c r="A2144" s="3">
        <f t="shared" si="373"/>
        <v>2127</v>
      </c>
      <c r="B2144" s="4" t="s">
        <v>2019</v>
      </c>
      <c r="C2144" s="3">
        <v>7</v>
      </c>
      <c r="D2144" s="3" t="s">
        <v>1567</v>
      </c>
      <c r="E2144" s="4" t="s">
        <v>2057</v>
      </c>
      <c r="F2144" s="3" t="s">
        <v>32</v>
      </c>
      <c r="G2144" s="3" t="s">
        <v>2340</v>
      </c>
      <c r="H2144" s="3" t="s">
        <v>2468</v>
      </c>
      <c r="I2144" s="3" t="s">
        <v>2496</v>
      </c>
      <c r="J2144" s="3">
        <v>18.2</v>
      </c>
      <c r="K2144" s="3">
        <v>10800</v>
      </c>
      <c r="L2144" s="3" t="s">
        <v>25</v>
      </c>
      <c r="M2144" s="3">
        <v>1</v>
      </c>
      <c r="N2144" s="28">
        <f t="shared" si="365"/>
        <v>10.8</v>
      </c>
      <c r="O2144" s="28">
        <f t="shared" si="366"/>
        <v>196.56</v>
      </c>
      <c r="P2144" s="12">
        <v>0</v>
      </c>
      <c r="Q2144" s="46">
        <f t="shared" si="368"/>
        <v>0</v>
      </c>
      <c r="R2144" s="37"/>
      <c r="S2144" s="3">
        <f t="shared" si="369"/>
        <v>10.8</v>
      </c>
      <c r="T2144" s="30" t="s">
        <v>2502</v>
      </c>
      <c r="U2144" s="5">
        <f t="shared" si="370"/>
        <v>196.56</v>
      </c>
      <c r="V2144" s="5">
        <f t="shared" si="371"/>
        <v>0</v>
      </c>
      <c r="W2144" s="5"/>
      <c r="X2144" s="3">
        <v>1.54</v>
      </c>
      <c r="Y2144" s="3">
        <f t="shared" si="364"/>
        <v>9.2600000000000016</v>
      </c>
      <c r="Z2144" s="3">
        <f t="shared" si="372"/>
        <v>28.027999999999999</v>
      </c>
      <c r="AA2144">
        <v>1540</v>
      </c>
      <c r="AB2144" s="1">
        <f t="shared" si="367"/>
        <v>1.54</v>
      </c>
    </row>
    <row r="2145" spans="1:28" customFormat="1" ht="43.2" x14ac:dyDescent="0.3">
      <c r="A2145" s="3">
        <f t="shared" si="373"/>
        <v>2128</v>
      </c>
      <c r="B2145" s="4" t="s">
        <v>2019</v>
      </c>
      <c r="C2145" s="3">
        <v>7</v>
      </c>
      <c r="D2145" s="3" t="s">
        <v>1567</v>
      </c>
      <c r="E2145" s="4" t="s">
        <v>2058</v>
      </c>
      <c r="F2145" s="3" t="s">
        <v>32</v>
      </c>
      <c r="G2145" s="3" t="s">
        <v>2340</v>
      </c>
      <c r="H2145" s="3" t="s">
        <v>2468</v>
      </c>
      <c r="I2145" s="3" t="s">
        <v>2496</v>
      </c>
      <c r="J2145" s="3">
        <v>18.2</v>
      </c>
      <c r="K2145" s="3">
        <v>10800</v>
      </c>
      <c r="L2145" s="3" t="s">
        <v>25</v>
      </c>
      <c r="M2145" s="3">
        <v>1</v>
      </c>
      <c r="N2145" s="28">
        <f t="shared" si="365"/>
        <v>10.8</v>
      </c>
      <c r="O2145" s="28">
        <f t="shared" si="366"/>
        <v>196.56</v>
      </c>
      <c r="P2145" s="12">
        <v>0</v>
      </c>
      <c r="Q2145" s="46">
        <f t="shared" si="368"/>
        <v>0</v>
      </c>
      <c r="R2145" s="37"/>
      <c r="S2145" s="3">
        <f t="shared" si="369"/>
        <v>10.8</v>
      </c>
      <c r="T2145" s="30" t="s">
        <v>2502</v>
      </c>
      <c r="U2145" s="5">
        <f t="shared" si="370"/>
        <v>196.56</v>
      </c>
      <c r="V2145" s="5">
        <f t="shared" si="371"/>
        <v>0</v>
      </c>
      <c r="W2145" s="5"/>
      <c r="X2145" s="3">
        <v>1.4</v>
      </c>
      <c r="Y2145" s="3">
        <f t="shared" si="364"/>
        <v>9.4</v>
      </c>
      <c r="Z2145" s="3">
        <f t="shared" si="372"/>
        <v>25.479999999999997</v>
      </c>
      <c r="AA2145">
        <v>1400</v>
      </c>
      <c r="AB2145" s="1">
        <f t="shared" si="367"/>
        <v>1.4</v>
      </c>
    </row>
    <row r="2146" spans="1:28" customFormat="1" ht="43.2" x14ac:dyDescent="0.3">
      <c r="A2146" s="3">
        <f t="shared" si="373"/>
        <v>2129</v>
      </c>
      <c r="B2146" s="4" t="s">
        <v>2019</v>
      </c>
      <c r="C2146" s="3">
        <v>7</v>
      </c>
      <c r="D2146" s="3" t="s">
        <v>1567</v>
      </c>
      <c r="E2146" s="4" t="s">
        <v>2059</v>
      </c>
      <c r="F2146" s="3" t="s">
        <v>32</v>
      </c>
      <c r="G2146" s="3" t="s">
        <v>2340</v>
      </c>
      <c r="H2146" s="3" t="s">
        <v>2468</v>
      </c>
      <c r="I2146" s="3" t="s">
        <v>2496</v>
      </c>
      <c r="J2146" s="3">
        <v>18.2</v>
      </c>
      <c r="K2146" s="3">
        <v>10800</v>
      </c>
      <c r="L2146" s="3" t="s">
        <v>25</v>
      </c>
      <c r="M2146" s="3">
        <v>1</v>
      </c>
      <c r="N2146" s="28">
        <f t="shared" si="365"/>
        <v>10.8</v>
      </c>
      <c r="O2146" s="28">
        <f t="shared" si="366"/>
        <v>196.56</v>
      </c>
      <c r="P2146" s="12">
        <v>0</v>
      </c>
      <c r="Q2146" s="46">
        <f t="shared" si="368"/>
        <v>0</v>
      </c>
      <c r="R2146" s="37"/>
      <c r="S2146" s="3">
        <f t="shared" si="369"/>
        <v>10.8</v>
      </c>
      <c r="T2146" s="30" t="s">
        <v>2502</v>
      </c>
      <c r="U2146" s="5">
        <f t="shared" si="370"/>
        <v>196.56</v>
      </c>
      <c r="V2146" s="5">
        <f t="shared" si="371"/>
        <v>0</v>
      </c>
      <c r="W2146" s="5"/>
      <c r="X2146" s="3">
        <v>1.68</v>
      </c>
      <c r="Y2146" s="3">
        <f t="shared" si="364"/>
        <v>9.120000000000001</v>
      </c>
      <c r="Z2146" s="3">
        <f t="shared" si="372"/>
        <v>30.575999999999997</v>
      </c>
      <c r="AA2146">
        <v>1680</v>
      </c>
      <c r="AB2146" s="1">
        <f t="shared" si="367"/>
        <v>1.68</v>
      </c>
    </row>
    <row r="2147" spans="1:28" customFormat="1" ht="43.2" x14ac:dyDescent="0.3">
      <c r="A2147" s="3">
        <f t="shared" si="373"/>
        <v>2130</v>
      </c>
      <c r="B2147" s="4" t="s">
        <v>2019</v>
      </c>
      <c r="C2147" s="3">
        <v>7</v>
      </c>
      <c r="D2147" s="3" t="s">
        <v>1567</v>
      </c>
      <c r="E2147" s="4" t="s">
        <v>2060</v>
      </c>
      <c r="F2147" s="3" t="s">
        <v>32</v>
      </c>
      <c r="G2147" s="3" t="s">
        <v>2340</v>
      </c>
      <c r="H2147" s="3" t="s">
        <v>2468</v>
      </c>
      <c r="I2147" s="3" t="s">
        <v>2496</v>
      </c>
      <c r="J2147" s="3">
        <v>18.2</v>
      </c>
      <c r="K2147" s="3">
        <v>10800</v>
      </c>
      <c r="L2147" s="3" t="s">
        <v>25</v>
      </c>
      <c r="M2147" s="3">
        <v>1</v>
      </c>
      <c r="N2147" s="28">
        <f t="shared" si="365"/>
        <v>10.8</v>
      </c>
      <c r="O2147" s="28">
        <f t="shared" si="366"/>
        <v>196.56</v>
      </c>
      <c r="P2147" s="12">
        <v>0</v>
      </c>
      <c r="Q2147" s="46">
        <f t="shared" si="368"/>
        <v>0</v>
      </c>
      <c r="R2147" s="37"/>
      <c r="S2147" s="3">
        <f t="shared" si="369"/>
        <v>10.8</v>
      </c>
      <c r="T2147" s="30" t="s">
        <v>2502</v>
      </c>
      <c r="U2147" s="5">
        <f t="shared" si="370"/>
        <v>196.56</v>
      </c>
      <c r="V2147" s="5">
        <f t="shared" si="371"/>
        <v>0</v>
      </c>
      <c r="W2147" s="5"/>
      <c r="X2147" s="3">
        <v>1.68</v>
      </c>
      <c r="Y2147" s="3">
        <f t="shared" si="364"/>
        <v>9.120000000000001</v>
      </c>
      <c r="Z2147" s="3">
        <f t="shared" si="372"/>
        <v>30.575999999999997</v>
      </c>
      <c r="AA2147">
        <v>1680</v>
      </c>
      <c r="AB2147" s="1">
        <f t="shared" si="367"/>
        <v>1.68</v>
      </c>
    </row>
    <row r="2148" spans="1:28" customFormat="1" ht="43.2" x14ac:dyDescent="0.3">
      <c r="A2148" s="3">
        <f t="shared" si="373"/>
        <v>2131</v>
      </c>
      <c r="B2148" s="4" t="s">
        <v>2019</v>
      </c>
      <c r="C2148" s="3">
        <v>7</v>
      </c>
      <c r="D2148" s="3" t="s">
        <v>1567</v>
      </c>
      <c r="E2148" s="4" t="s">
        <v>2061</v>
      </c>
      <c r="F2148" s="3" t="s">
        <v>32</v>
      </c>
      <c r="G2148" s="3" t="s">
        <v>2340</v>
      </c>
      <c r="H2148" s="3" t="s">
        <v>2468</v>
      </c>
      <c r="I2148" s="3" t="s">
        <v>2496</v>
      </c>
      <c r="J2148" s="3">
        <v>18.2</v>
      </c>
      <c r="K2148" s="3">
        <v>10800</v>
      </c>
      <c r="L2148" s="3" t="s">
        <v>25</v>
      </c>
      <c r="M2148" s="3">
        <v>1</v>
      </c>
      <c r="N2148" s="28">
        <f t="shared" si="365"/>
        <v>10.8</v>
      </c>
      <c r="O2148" s="28">
        <f t="shared" si="366"/>
        <v>196.56</v>
      </c>
      <c r="P2148" s="12">
        <v>0</v>
      </c>
      <c r="Q2148" s="46">
        <f t="shared" si="368"/>
        <v>0</v>
      </c>
      <c r="R2148" s="37"/>
      <c r="S2148" s="3">
        <f t="shared" si="369"/>
        <v>10.8</v>
      </c>
      <c r="T2148" s="30" t="s">
        <v>2502</v>
      </c>
      <c r="U2148" s="5">
        <f t="shared" si="370"/>
        <v>196.56</v>
      </c>
      <c r="V2148" s="5">
        <f t="shared" si="371"/>
        <v>0</v>
      </c>
      <c r="W2148" s="5"/>
      <c r="X2148" s="3">
        <v>1.4</v>
      </c>
      <c r="Y2148" s="3">
        <f t="shared" si="364"/>
        <v>9.4</v>
      </c>
      <c r="Z2148" s="3">
        <f t="shared" si="372"/>
        <v>25.479999999999997</v>
      </c>
      <c r="AA2148">
        <v>1400</v>
      </c>
      <c r="AB2148" s="1">
        <f t="shared" si="367"/>
        <v>1.4</v>
      </c>
    </row>
    <row r="2149" spans="1:28" customFormat="1" ht="43.2" x14ac:dyDescent="0.3">
      <c r="A2149" s="3">
        <f t="shared" si="373"/>
        <v>2132</v>
      </c>
      <c r="B2149" s="4" t="s">
        <v>2019</v>
      </c>
      <c r="C2149" s="3">
        <v>7</v>
      </c>
      <c r="D2149" s="3" t="s">
        <v>1567</v>
      </c>
      <c r="E2149" s="4" t="s">
        <v>2062</v>
      </c>
      <c r="F2149" s="3" t="s">
        <v>32</v>
      </c>
      <c r="G2149" s="3" t="s">
        <v>2340</v>
      </c>
      <c r="H2149" s="3" t="s">
        <v>2468</v>
      </c>
      <c r="I2149" s="3" t="s">
        <v>2496</v>
      </c>
      <c r="J2149" s="3">
        <v>18.2</v>
      </c>
      <c r="K2149" s="3">
        <v>10800</v>
      </c>
      <c r="L2149" s="3" t="s">
        <v>25</v>
      </c>
      <c r="M2149" s="3">
        <v>1</v>
      </c>
      <c r="N2149" s="28">
        <f t="shared" si="365"/>
        <v>10.8</v>
      </c>
      <c r="O2149" s="28">
        <f t="shared" si="366"/>
        <v>196.56</v>
      </c>
      <c r="P2149" s="12">
        <v>0</v>
      </c>
      <c r="Q2149" s="46">
        <f t="shared" si="368"/>
        <v>0</v>
      </c>
      <c r="R2149" s="37"/>
      <c r="S2149" s="3">
        <f t="shared" si="369"/>
        <v>10.8</v>
      </c>
      <c r="T2149" s="30" t="s">
        <v>2502</v>
      </c>
      <c r="U2149" s="5">
        <f t="shared" si="370"/>
        <v>196.56</v>
      </c>
      <c r="V2149" s="5">
        <f t="shared" si="371"/>
        <v>0</v>
      </c>
      <c r="W2149" s="5"/>
      <c r="X2149" s="3">
        <v>1.4</v>
      </c>
      <c r="Y2149" s="3">
        <f t="shared" si="364"/>
        <v>9.4</v>
      </c>
      <c r="Z2149" s="3">
        <f t="shared" si="372"/>
        <v>25.479999999999997</v>
      </c>
      <c r="AA2149">
        <v>1400</v>
      </c>
      <c r="AB2149" s="1">
        <f t="shared" si="367"/>
        <v>1.4</v>
      </c>
    </row>
    <row r="2150" spans="1:28" customFormat="1" ht="43.2" x14ac:dyDescent="0.3">
      <c r="A2150" s="3">
        <f t="shared" si="373"/>
        <v>2133</v>
      </c>
      <c r="B2150" s="4" t="s">
        <v>2019</v>
      </c>
      <c r="C2150" s="3">
        <v>7</v>
      </c>
      <c r="D2150" s="3" t="s">
        <v>1567</v>
      </c>
      <c r="E2150" s="4" t="s">
        <v>2063</v>
      </c>
      <c r="F2150" s="3" t="s">
        <v>32</v>
      </c>
      <c r="G2150" s="3" t="s">
        <v>2340</v>
      </c>
      <c r="H2150" s="3" t="s">
        <v>2468</v>
      </c>
      <c r="I2150" s="3" t="s">
        <v>2496</v>
      </c>
      <c r="J2150" s="3">
        <v>18.2</v>
      </c>
      <c r="K2150" s="3">
        <v>10800</v>
      </c>
      <c r="L2150" s="3" t="s">
        <v>25</v>
      </c>
      <c r="M2150" s="3">
        <v>1</v>
      </c>
      <c r="N2150" s="28">
        <f t="shared" si="365"/>
        <v>10.8</v>
      </c>
      <c r="O2150" s="28">
        <f t="shared" si="366"/>
        <v>196.56</v>
      </c>
      <c r="P2150" s="12">
        <v>0</v>
      </c>
      <c r="Q2150" s="46">
        <f t="shared" si="368"/>
        <v>0</v>
      </c>
      <c r="R2150" s="37"/>
      <c r="S2150" s="3">
        <f t="shared" si="369"/>
        <v>10.8</v>
      </c>
      <c r="T2150" s="30" t="s">
        <v>2502</v>
      </c>
      <c r="U2150" s="5">
        <f t="shared" si="370"/>
        <v>196.56</v>
      </c>
      <c r="V2150" s="5">
        <f t="shared" si="371"/>
        <v>0</v>
      </c>
      <c r="W2150" s="5"/>
      <c r="X2150" s="3">
        <v>1.2599999999999998</v>
      </c>
      <c r="Y2150" s="3">
        <f t="shared" si="364"/>
        <v>9.5400000000000009</v>
      </c>
      <c r="Z2150" s="3">
        <f t="shared" si="372"/>
        <v>22.931999999999995</v>
      </c>
      <c r="AA2150">
        <v>1259.9999999999998</v>
      </c>
      <c r="AB2150" s="1">
        <f t="shared" si="367"/>
        <v>1.2599999999999998</v>
      </c>
    </row>
    <row r="2151" spans="1:28" customFormat="1" ht="43.2" x14ac:dyDescent="0.3">
      <c r="A2151" s="3">
        <f t="shared" si="373"/>
        <v>2134</v>
      </c>
      <c r="B2151" s="4" t="s">
        <v>2019</v>
      </c>
      <c r="C2151" s="3">
        <v>7</v>
      </c>
      <c r="D2151" s="3" t="s">
        <v>1567</v>
      </c>
      <c r="E2151" s="4" t="s">
        <v>2064</v>
      </c>
      <c r="F2151" s="3" t="s">
        <v>32</v>
      </c>
      <c r="G2151" s="3" t="s">
        <v>2340</v>
      </c>
      <c r="H2151" s="3" t="s">
        <v>2468</v>
      </c>
      <c r="I2151" s="3" t="s">
        <v>2496</v>
      </c>
      <c r="J2151" s="3">
        <v>18.2</v>
      </c>
      <c r="K2151" s="3">
        <v>10800</v>
      </c>
      <c r="L2151" s="3" t="s">
        <v>25</v>
      </c>
      <c r="M2151" s="3">
        <v>1</v>
      </c>
      <c r="N2151" s="28">
        <f t="shared" si="365"/>
        <v>10.8</v>
      </c>
      <c r="O2151" s="28">
        <f t="shared" si="366"/>
        <v>196.56</v>
      </c>
      <c r="P2151" s="12">
        <v>0</v>
      </c>
      <c r="Q2151" s="46">
        <f t="shared" si="368"/>
        <v>0</v>
      </c>
      <c r="R2151" s="37"/>
      <c r="S2151" s="3">
        <f t="shared" si="369"/>
        <v>10.8</v>
      </c>
      <c r="T2151" s="30" t="s">
        <v>2502</v>
      </c>
      <c r="U2151" s="5">
        <f t="shared" si="370"/>
        <v>196.56</v>
      </c>
      <c r="V2151" s="5">
        <f t="shared" si="371"/>
        <v>0</v>
      </c>
      <c r="W2151" s="5"/>
      <c r="X2151" s="3">
        <v>1.68</v>
      </c>
      <c r="Y2151" s="3">
        <f t="shared" si="364"/>
        <v>9.120000000000001</v>
      </c>
      <c r="Z2151" s="3">
        <f t="shared" si="372"/>
        <v>30.575999999999997</v>
      </c>
      <c r="AA2151">
        <v>1680</v>
      </c>
      <c r="AB2151" s="1">
        <f t="shared" si="367"/>
        <v>1.68</v>
      </c>
    </row>
    <row r="2152" spans="1:28" customFormat="1" ht="43.2" x14ac:dyDescent="0.3">
      <c r="A2152" s="3">
        <f t="shared" si="373"/>
        <v>2135</v>
      </c>
      <c r="B2152" s="4" t="s">
        <v>2019</v>
      </c>
      <c r="C2152" s="3">
        <v>7</v>
      </c>
      <c r="D2152" s="3" t="s">
        <v>1567</v>
      </c>
      <c r="E2152" s="4" t="s">
        <v>2065</v>
      </c>
      <c r="F2152" s="3" t="s">
        <v>32</v>
      </c>
      <c r="G2152" s="3" t="s">
        <v>2340</v>
      </c>
      <c r="H2152" s="3" t="s">
        <v>2468</v>
      </c>
      <c r="I2152" s="3" t="s">
        <v>2496</v>
      </c>
      <c r="J2152" s="3">
        <v>18.2</v>
      </c>
      <c r="K2152" s="3">
        <v>10800</v>
      </c>
      <c r="L2152" s="3" t="s">
        <v>25</v>
      </c>
      <c r="M2152" s="3">
        <v>1</v>
      </c>
      <c r="N2152" s="28">
        <f t="shared" si="365"/>
        <v>10.8</v>
      </c>
      <c r="O2152" s="28">
        <f t="shared" si="366"/>
        <v>196.56</v>
      </c>
      <c r="P2152" s="12">
        <v>0</v>
      </c>
      <c r="Q2152" s="46">
        <f t="shared" si="368"/>
        <v>0</v>
      </c>
      <c r="R2152" s="37"/>
      <c r="S2152" s="3">
        <f t="shared" si="369"/>
        <v>10.8</v>
      </c>
      <c r="T2152" s="30" t="s">
        <v>2502</v>
      </c>
      <c r="U2152" s="5">
        <f t="shared" si="370"/>
        <v>196.56</v>
      </c>
      <c r="V2152" s="5">
        <f t="shared" si="371"/>
        <v>0</v>
      </c>
      <c r="W2152" s="5"/>
      <c r="X2152" s="3">
        <v>1.54</v>
      </c>
      <c r="Y2152" s="3">
        <f t="shared" si="364"/>
        <v>9.2600000000000016</v>
      </c>
      <c r="Z2152" s="3">
        <f t="shared" si="372"/>
        <v>28.027999999999999</v>
      </c>
      <c r="AA2152">
        <v>1540</v>
      </c>
      <c r="AB2152" s="1">
        <f t="shared" si="367"/>
        <v>1.54</v>
      </c>
    </row>
    <row r="2153" spans="1:28" customFormat="1" ht="43.2" x14ac:dyDescent="0.3">
      <c r="A2153" s="3">
        <f t="shared" si="373"/>
        <v>2136</v>
      </c>
      <c r="B2153" s="4" t="s">
        <v>2019</v>
      </c>
      <c r="C2153" s="3">
        <v>7</v>
      </c>
      <c r="D2153" s="3" t="s">
        <v>1567</v>
      </c>
      <c r="E2153" s="4" t="s">
        <v>2066</v>
      </c>
      <c r="F2153" s="3" t="s">
        <v>32</v>
      </c>
      <c r="G2153" s="3" t="s">
        <v>2340</v>
      </c>
      <c r="H2153" s="3" t="s">
        <v>2468</v>
      </c>
      <c r="I2153" s="3" t="s">
        <v>2496</v>
      </c>
      <c r="J2153" s="3">
        <v>18.2</v>
      </c>
      <c r="K2153" s="3">
        <v>10800</v>
      </c>
      <c r="L2153" s="3" t="s">
        <v>25</v>
      </c>
      <c r="M2153" s="3">
        <v>1</v>
      </c>
      <c r="N2153" s="28">
        <f t="shared" si="365"/>
        <v>10.8</v>
      </c>
      <c r="O2153" s="28">
        <f t="shared" si="366"/>
        <v>196.56</v>
      </c>
      <c r="P2153" s="12">
        <v>0</v>
      </c>
      <c r="Q2153" s="46">
        <f t="shared" si="368"/>
        <v>0</v>
      </c>
      <c r="R2153" s="37"/>
      <c r="S2153" s="3">
        <f t="shared" si="369"/>
        <v>10.8</v>
      </c>
      <c r="T2153" s="30" t="s">
        <v>2502</v>
      </c>
      <c r="U2153" s="5">
        <f t="shared" si="370"/>
        <v>196.56</v>
      </c>
      <c r="V2153" s="5">
        <f t="shared" si="371"/>
        <v>0</v>
      </c>
      <c r="W2153" s="5"/>
      <c r="X2153" s="3">
        <v>1.4</v>
      </c>
      <c r="Y2153" s="3">
        <f t="shared" si="364"/>
        <v>9.4</v>
      </c>
      <c r="Z2153" s="3">
        <f t="shared" si="372"/>
        <v>25.479999999999997</v>
      </c>
      <c r="AA2153">
        <v>1400</v>
      </c>
      <c r="AB2153" s="1">
        <f t="shared" si="367"/>
        <v>1.4</v>
      </c>
    </row>
    <row r="2154" spans="1:28" customFormat="1" ht="43.2" x14ac:dyDescent="0.3">
      <c r="A2154" s="3">
        <f t="shared" si="373"/>
        <v>2137</v>
      </c>
      <c r="B2154" s="4" t="s">
        <v>2067</v>
      </c>
      <c r="C2154" s="3">
        <v>8</v>
      </c>
      <c r="D2154" s="3" t="s">
        <v>1569</v>
      </c>
      <c r="E2154" s="4" t="s">
        <v>2068</v>
      </c>
      <c r="F2154" s="3" t="s">
        <v>2082</v>
      </c>
      <c r="G2154" s="3" t="s">
        <v>2313</v>
      </c>
      <c r="H2154" s="3" t="s">
        <v>2476</v>
      </c>
      <c r="I2154" s="3" t="s">
        <v>2496</v>
      </c>
      <c r="J2154" s="3">
        <v>106</v>
      </c>
      <c r="K2154" s="3">
        <f>25000-440</f>
        <v>24560</v>
      </c>
      <c r="L2154" s="3" t="s">
        <v>25</v>
      </c>
      <c r="M2154" s="3">
        <v>1</v>
      </c>
      <c r="N2154" s="28">
        <f t="shared" si="365"/>
        <v>24.56</v>
      </c>
      <c r="O2154" s="28">
        <f t="shared" si="366"/>
        <v>2603.3599999999997</v>
      </c>
      <c r="P2154" s="12">
        <v>0</v>
      </c>
      <c r="Q2154" s="46">
        <f t="shared" si="368"/>
        <v>0</v>
      </c>
      <c r="R2154" s="37"/>
      <c r="S2154" s="3">
        <f t="shared" si="369"/>
        <v>24.56</v>
      </c>
      <c r="T2154" s="30" t="s">
        <v>2502</v>
      </c>
      <c r="U2154" s="29">
        <f t="shared" si="370"/>
        <v>2603.3599999999997</v>
      </c>
      <c r="V2154" s="29">
        <f t="shared" si="371"/>
        <v>0</v>
      </c>
      <c r="W2154" s="5"/>
      <c r="X2154" s="3">
        <v>1.4</v>
      </c>
      <c r="Y2154" s="3">
        <f t="shared" si="364"/>
        <v>23.16</v>
      </c>
      <c r="Z2154" s="3">
        <f t="shared" si="372"/>
        <v>148.39999999999998</v>
      </c>
      <c r="AA2154">
        <v>1400</v>
      </c>
      <c r="AB2154" s="1">
        <f t="shared" si="367"/>
        <v>1.4</v>
      </c>
    </row>
    <row r="2155" spans="1:28" customFormat="1" ht="43.2" x14ac:dyDescent="0.3">
      <c r="A2155" s="3">
        <f t="shared" si="373"/>
        <v>2138</v>
      </c>
      <c r="B2155" s="4" t="s">
        <v>2067</v>
      </c>
      <c r="C2155" s="3">
        <v>8</v>
      </c>
      <c r="D2155" s="3" t="s">
        <v>1569</v>
      </c>
      <c r="E2155" s="4" t="s">
        <v>2071</v>
      </c>
      <c r="F2155" s="3" t="s">
        <v>2083</v>
      </c>
      <c r="G2155" s="3" t="s">
        <v>2311</v>
      </c>
      <c r="H2155" s="3" t="s">
        <v>2466</v>
      </c>
      <c r="I2155" s="3" t="s">
        <v>2496</v>
      </c>
      <c r="J2155" s="3">
        <v>72.400000000000006</v>
      </c>
      <c r="K2155" s="3">
        <f>26000-440</f>
        <v>25560</v>
      </c>
      <c r="L2155" s="3" t="s">
        <v>25</v>
      </c>
      <c r="M2155" s="3">
        <v>1</v>
      </c>
      <c r="N2155" s="40">
        <f t="shared" si="365"/>
        <v>25.56</v>
      </c>
      <c r="O2155" s="40">
        <f t="shared" si="366"/>
        <v>1850.5440000000001</v>
      </c>
      <c r="P2155" s="12">
        <v>0</v>
      </c>
      <c r="Q2155" s="46">
        <f t="shared" si="368"/>
        <v>0</v>
      </c>
      <c r="R2155" s="37"/>
      <c r="S2155" s="3">
        <f t="shared" si="369"/>
        <v>25.56</v>
      </c>
      <c r="T2155" s="30" t="s">
        <v>2502</v>
      </c>
      <c r="U2155" s="41">
        <f t="shared" si="370"/>
        <v>1850.5440000000001</v>
      </c>
      <c r="V2155" s="41">
        <f t="shared" si="371"/>
        <v>0</v>
      </c>
      <c r="W2155" s="5"/>
      <c r="X2155" s="3">
        <v>1.68</v>
      </c>
      <c r="Y2155" s="3">
        <f t="shared" si="364"/>
        <v>23.88</v>
      </c>
      <c r="Z2155" s="3">
        <f t="shared" si="372"/>
        <v>121.63200000000001</v>
      </c>
      <c r="AA2155">
        <v>1680</v>
      </c>
      <c r="AB2155" s="1">
        <f t="shared" si="367"/>
        <v>1.68</v>
      </c>
    </row>
    <row r="2156" spans="1:28" customFormat="1" ht="43.2" x14ac:dyDescent="0.3">
      <c r="A2156" s="3">
        <f t="shared" si="373"/>
        <v>2139</v>
      </c>
      <c r="B2156" s="4" t="s">
        <v>2067</v>
      </c>
      <c r="C2156" s="3">
        <v>8</v>
      </c>
      <c r="D2156" s="3" t="s">
        <v>1569</v>
      </c>
      <c r="E2156" s="4" t="s">
        <v>2072</v>
      </c>
      <c r="F2156" s="3" t="s">
        <v>2083</v>
      </c>
      <c r="G2156" s="3" t="s">
        <v>2311</v>
      </c>
      <c r="H2156" s="3" t="s">
        <v>2466</v>
      </c>
      <c r="I2156" s="3" t="s">
        <v>2496</v>
      </c>
      <c r="J2156" s="3">
        <v>72.400000000000006</v>
      </c>
      <c r="K2156" s="3">
        <f>25000-440</f>
        <v>24560</v>
      </c>
      <c r="L2156" s="3" t="s">
        <v>25</v>
      </c>
      <c r="M2156" s="3">
        <v>1</v>
      </c>
      <c r="N2156" s="40">
        <f t="shared" si="365"/>
        <v>24.56</v>
      </c>
      <c r="O2156" s="40">
        <f t="shared" si="366"/>
        <v>1778.144</v>
      </c>
      <c r="P2156" s="12">
        <v>0</v>
      </c>
      <c r="Q2156" s="46">
        <f t="shared" si="368"/>
        <v>0</v>
      </c>
      <c r="R2156" s="37"/>
      <c r="S2156" s="3">
        <f t="shared" si="369"/>
        <v>24.56</v>
      </c>
      <c r="T2156" s="30" t="s">
        <v>2502</v>
      </c>
      <c r="U2156" s="41">
        <f t="shared" si="370"/>
        <v>1778.144</v>
      </c>
      <c r="V2156" s="41">
        <f t="shared" si="371"/>
        <v>0</v>
      </c>
      <c r="W2156" s="5"/>
      <c r="X2156" s="3">
        <v>4.0199999999999996</v>
      </c>
      <c r="Y2156" s="3">
        <f t="shared" si="364"/>
        <v>20.54</v>
      </c>
      <c r="Z2156" s="3">
        <f t="shared" si="372"/>
        <v>291.048</v>
      </c>
      <c r="AA2156">
        <v>4020</v>
      </c>
      <c r="AB2156" s="1">
        <f t="shared" si="367"/>
        <v>4.0199999999999996</v>
      </c>
    </row>
    <row r="2157" spans="1:28" customFormat="1" ht="43.2" x14ac:dyDescent="0.3">
      <c r="A2157" s="3">
        <f t="shared" si="373"/>
        <v>2140</v>
      </c>
      <c r="B2157" s="4" t="s">
        <v>2067</v>
      </c>
      <c r="C2157" s="3">
        <v>8</v>
      </c>
      <c r="D2157" s="3" t="s">
        <v>1569</v>
      </c>
      <c r="E2157" s="4" t="s">
        <v>2073</v>
      </c>
      <c r="F2157" s="3" t="s">
        <v>59</v>
      </c>
      <c r="G2157" s="3" t="s">
        <v>2310</v>
      </c>
      <c r="H2157" s="3" t="s">
        <v>2466</v>
      </c>
      <c r="I2157" s="3" t="s">
        <v>2496</v>
      </c>
      <c r="J2157" s="3">
        <v>72.400000000000006</v>
      </c>
      <c r="K2157" s="3">
        <v>6968</v>
      </c>
      <c r="L2157" s="3" t="s">
        <v>25</v>
      </c>
      <c r="M2157" s="3">
        <v>1</v>
      </c>
      <c r="N2157" s="28">
        <f t="shared" si="365"/>
        <v>6.968</v>
      </c>
      <c r="O2157" s="28">
        <f t="shared" si="366"/>
        <v>504.48320000000001</v>
      </c>
      <c r="P2157" s="12">
        <v>0</v>
      </c>
      <c r="Q2157" s="46">
        <f t="shared" si="368"/>
        <v>0</v>
      </c>
      <c r="R2157" s="14"/>
      <c r="S2157" s="3">
        <f t="shared" si="369"/>
        <v>6.968</v>
      </c>
      <c r="T2157" s="30" t="s">
        <v>2502</v>
      </c>
      <c r="U2157" s="5">
        <f t="shared" si="370"/>
        <v>504.48320000000001</v>
      </c>
      <c r="V2157" s="5">
        <f t="shared" si="371"/>
        <v>0</v>
      </c>
      <c r="W2157" s="5"/>
      <c r="X2157" s="3">
        <v>4.0199999999999996</v>
      </c>
      <c r="Y2157" s="3">
        <f t="shared" ref="Y2157:Y2220" si="374">N2157-X2157</f>
        <v>2.9480000000000004</v>
      </c>
      <c r="Z2157" s="3">
        <f t="shared" si="372"/>
        <v>291.048</v>
      </c>
      <c r="AA2157">
        <v>4020</v>
      </c>
      <c r="AB2157" s="1">
        <f t="shared" si="367"/>
        <v>4.0199999999999996</v>
      </c>
    </row>
    <row r="2158" spans="1:28" customFormat="1" ht="43.2" x14ac:dyDescent="0.3">
      <c r="A2158" s="3">
        <f t="shared" si="373"/>
        <v>2141</v>
      </c>
      <c r="B2158" s="4" t="s">
        <v>2067</v>
      </c>
      <c r="C2158" s="3">
        <v>8</v>
      </c>
      <c r="D2158" s="3" t="s">
        <v>1569</v>
      </c>
      <c r="E2158" s="4" t="s">
        <v>2074</v>
      </c>
      <c r="F2158" s="3" t="s">
        <v>59</v>
      </c>
      <c r="G2158" s="3" t="s">
        <v>2310</v>
      </c>
      <c r="H2158" s="3" t="s">
        <v>2466</v>
      </c>
      <c r="I2158" s="3" t="s">
        <v>2496</v>
      </c>
      <c r="J2158" s="3">
        <v>72.400000000000006</v>
      </c>
      <c r="K2158" s="3">
        <v>10700</v>
      </c>
      <c r="L2158" s="3" t="s">
        <v>25</v>
      </c>
      <c r="M2158" s="3">
        <v>1</v>
      </c>
      <c r="N2158" s="28">
        <f t="shared" si="365"/>
        <v>10.7</v>
      </c>
      <c r="O2158" s="28">
        <f t="shared" si="366"/>
        <v>774.68000000000006</v>
      </c>
      <c r="P2158" s="12">
        <v>0</v>
      </c>
      <c r="Q2158" s="46">
        <f t="shared" si="368"/>
        <v>0</v>
      </c>
      <c r="R2158" s="14"/>
      <c r="S2158" s="3">
        <f t="shared" si="369"/>
        <v>10.7</v>
      </c>
      <c r="T2158" s="30" t="s">
        <v>2502</v>
      </c>
      <c r="U2158" s="5">
        <f t="shared" si="370"/>
        <v>774.68000000000006</v>
      </c>
      <c r="V2158" s="5">
        <f t="shared" si="371"/>
        <v>0</v>
      </c>
      <c r="W2158" s="5"/>
      <c r="X2158" s="3">
        <v>4.0199999999999996</v>
      </c>
      <c r="Y2158" s="3">
        <f t="shared" si="374"/>
        <v>6.68</v>
      </c>
      <c r="Z2158" s="3">
        <f t="shared" si="372"/>
        <v>291.048</v>
      </c>
      <c r="AA2158">
        <v>4020</v>
      </c>
      <c r="AB2158" s="1">
        <f t="shared" si="367"/>
        <v>4.0199999999999996</v>
      </c>
    </row>
    <row r="2159" spans="1:28" customFormat="1" ht="43.2" x14ac:dyDescent="0.3">
      <c r="A2159" s="3">
        <f t="shared" si="373"/>
        <v>2142</v>
      </c>
      <c r="B2159" s="4" t="s">
        <v>2067</v>
      </c>
      <c r="C2159" s="3">
        <v>8</v>
      </c>
      <c r="D2159" s="3" t="s">
        <v>1569</v>
      </c>
      <c r="E2159" s="4" t="s">
        <v>2069</v>
      </c>
      <c r="F2159" s="3" t="s">
        <v>59</v>
      </c>
      <c r="G2159" s="3" t="s">
        <v>2310</v>
      </c>
      <c r="H2159" s="3" t="s">
        <v>2466</v>
      </c>
      <c r="I2159" s="3" t="s">
        <v>2496</v>
      </c>
      <c r="J2159" s="3">
        <v>72.400000000000006</v>
      </c>
      <c r="K2159" s="3">
        <f>25000-440</f>
        <v>24560</v>
      </c>
      <c r="L2159" s="3" t="s">
        <v>25</v>
      </c>
      <c r="M2159" s="3">
        <v>1</v>
      </c>
      <c r="N2159" s="28">
        <f t="shared" si="365"/>
        <v>24.56</v>
      </c>
      <c r="O2159" s="28">
        <f t="shared" si="366"/>
        <v>1778.144</v>
      </c>
      <c r="P2159" s="12">
        <v>0</v>
      </c>
      <c r="Q2159" s="46">
        <f t="shared" si="368"/>
        <v>0</v>
      </c>
      <c r="R2159" s="14"/>
      <c r="S2159" s="3">
        <f t="shared" si="369"/>
        <v>24.56</v>
      </c>
      <c r="T2159" s="30" t="s">
        <v>2502</v>
      </c>
      <c r="U2159" s="5">
        <f t="shared" si="370"/>
        <v>1778.144</v>
      </c>
      <c r="V2159" s="5">
        <f t="shared" si="371"/>
        <v>0</v>
      </c>
      <c r="W2159" s="5"/>
      <c r="X2159" s="3">
        <v>4.0199999999999996</v>
      </c>
      <c r="Y2159" s="3">
        <f t="shared" si="374"/>
        <v>20.54</v>
      </c>
      <c r="Z2159" s="3">
        <f t="shared" si="372"/>
        <v>291.048</v>
      </c>
      <c r="AA2159">
        <v>4020</v>
      </c>
      <c r="AB2159" s="1">
        <f t="shared" si="367"/>
        <v>4.0199999999999996</v>
      </c>
    </row>
    <row r="2160" spans="1:28" customFormat="1" ht="43.2" x14ac:dyDescent="0.3">
      <c r="A2160" s="3">
        <f t="shared" si="373"/>
        <v>2143</v>
      </c>
      <c r="B2160" s="4" t="s">
        <v>2067</v>
      </c>
      <c r="C2160" s="3">
        <v>8</v>
      </c>
      <c r="D2160" s="3" t="s">
        <v>1569</v>
      </c>
      <c r="E2160" s="4" t="s">
        <v>2075</v>
      </c>
      <c r="F2160" s="3" t="s">
        <v>2030</v>
      </c>
      <c r="G2160" s="3" t="s">
        <v>2312</v>
      </c>
      <c r="H2160" s="3" t="s">
        <v>2475</v>
      </c>
      <c r="I2160" s="3" t="s">
        <v>2496</v>
      </c>
      <c r="J2160" s="3">
        <v>94</v>
      </c>
      <c r="K2160" s="3">
        <f>26000-440</f>
        <v>25560</v>
      </c>
      <c r="L2160" s="3" t="s">
        <v>25</v>
      </c>
      <c r="M2160" s="3">
        <v>1</v>
      </c>
      <c r="N2160" s="28">
        <f t="shared" si="365"/>
        <v>25.56</v>
      </c>
      <c r="O2160" s="28">
        <f t="shared" si="366"/>
        <v>2402.64</v>
      </c>
      <c r="P2160" s="12">
        <v>0</v>
      </c>
      <c r="Q2160" s="46">
        <f t="shared" si="368"/>
        <v>0</v>
      </c>
      <c r="R2160" s="37"/>
      <c r="S2160" s="3">
        <f t="shared" si="369"/>
        <v>25.56</v>
      </c>
      <c r="T2160" s="30" t="s">
        <v>2502</v>
      </c>
      <c r="U2160" s="29">
        <f t="shared" si="370"/>
        <v>2402.64</v>
      </c>
      <c r="V2160" s="29">
        <f t="shared" si="371"/>
        <v>0</v>
      </c>
      <c r="W2160" s="5"/>
      <c r="X2160" s="3">
        <v>4.0199999999999996</v>
      </c>
      <c r="Y2160" s="3">
        <f t="shared" si="374"/>
        <v>21.54</v>
      </c>
      <c r="Z2160" s="3">
        <f t="shared" si="372"/>
        <v>377.87999999999994</v>
      </c>
      <c r="AA2160">
        <v>4020</v>
      </c>
      <c r="AB2160" s="1">
        <f t="shared" si="367"/>
        <v>4.0199999999999996</v>
      </c>
    </row>
    <row r="2161" spans="1:28" customFormat="1" ht="43.2" x14ac:dyDescent="0.3">
      <c r="A2161" s="3">
        <f t="shared" si="373"/>
        <v>2144</v>
      </c>
      <c r="B2161" s="4" t="s">
        <v>2067</v>
      </c>
      <c r="C2161" s="3">
        <v>8</v>
      </c>
      <c r="D2161" s="3" t="s">
        <v>1569</v>
      </c>
      <c r="E2161" s="4" t="s">
        <v>2076</v>
      </c>
      <c r="F2161" s="3" t="s">
        <v>31</v>
      </c>
      <c r="G2161" s="3" t="s">
        <v>2308</v>
      </c>
      <c r="H2161" s="3" t="s">
        <v>2473</v>
      </c>
      <c r="I2161" s="3" t="s">
        <v>2496</v>
      </c>
      <c r="J2161" s="3">
        <v>56.8</v>
      </c>
      <c r="K2161" s="3">
        <f>25000-440</f>
        <v>24560</v>
      </c>
      <c r="L2161" s="3" t="s">
        <v>25</v>
      </c>
      <c r="M2161" s="3">
        <v>1</v>
      </c>
      <c r="N2161" s="40">
        <f t="shared" si="365"/>
        <v>24.56</v>
      </c>
      <c r="O2161" s="40">
        <f t="shared" si="366"/>
        <v>1395.0079999999998</v>
      </c>
      <c r="P2161" s="12">
        <v>0</v>
      </c>
      <c r="Q2161" s="46">
        <f t="shared" si="368"/>
        <v>0</v>
      </c>
      <c r="R2161" s="15"/>
      <c r="S2161" s="3">
        <f t="shared" si="369"/>
        <v>24.56</v>
      </c>
      <c r="T2161" s="30" t="s">
        <v>2502</v>
      </c>
      <c r="U2161" s="41">
        <f t="shared" si="370"/>
        <v>1395.0079999999998</v>
      </c>
      <c r="V2161" s="41">
        <f t="shared" si="371"/>
        <v>0</v>
      </c>
      <c r="W2161" s="5"/>
      <c r="X2161" s="3">
        <v>4.0199999999999996</v>
      </c>
      <c r="Y2161" s="3">
        <f t="shared" si="374"/>
        <v>20.54</v>
      </c>
      <c r="Z2161" s="3">
        <f t="shared" si="372"/>
        <v>228.33599999999996</v>
      </c>
      <c r="AA2161">
        <v>4020</v>
      </c>
      <c r="AB2161" s="1">
        <f t="shared" si="367"/>
        <v>4.0199999999999996</v>
      </c>
    </row>
    <row r="2162" spans="1:28" customFormat="1" ht="43.2" x14ac:dyDescent="0.3">
      <c r="A2162" s="3">
        <f t="shared" si="373"/>
        <v>2145</v>
      </c>
      <c r="B2162" s="4" t="s">
        <v>2067</v>
      </c>
      <c r="C2162" s="3">
        <v>8</v>
      </c>
      <c r="D2162" s="3" t="s">
        <v>1569</v>
      </c>
      <c r="E2162" s="4" t="s">
        <v>2077</v>
      </c>
      <c r="F2162" s="3" t="s">
        <v>31</v>
      </c>
      <c r="G2162" s="3" t="s">
        <v>2308</v>
      </c>
      <c r="H2162" s="3" t="s">
        <v>2473</v>
      </c>
      <c r="I2162" s="3" t="s">
        <v>2496</v>
      </c>
      <c r="J2162" s="3">
        <v>56.8</v>
      </c>
      <c r="K2162" s="3">
        <v>6968</v>
      </c>
      <c r="L2162" s="3" t="s">
        <v>25</v>
      </c>
      <c r="M2162" s="3">
        <v>1</v>
      </c>
      <c r="N2162" s="40">
        <f t="shared" si="365"/>
        <v>6.968</v>
      </c>
      <c r="O2162" s="40">
        <f t="shared" si="366"/>
        <v>395.7824</v>
      </c>
      <c r="P2162" s="12">
        <v>0</v>
      </c>
      <c r="Q2162" s="46">
        <f t="shared" si="368"/>
        <v>0</v>
      </c>
      <c r="R2162" s="15"/>
      <c r="S2162" s="3">
        <f t="shared" si="369"/>
        <v>6.968</v>
      </c>
      <c r="T2162" s="30" t="s">
        <v>2502</v>
      </c>
      <c r="U2162" s="41">
        <f t="shared" si="370"/>
        <v>395.7824</v>
      </c>
      <c r="V2162" s="41">
        <f t="shared" si="371"/>
        <v>0</v>
      </c>
      <c r="W2162" s="5"/>
      <c r="X2162" s="3">
        <v>4.0199999999999996</v>
      </c>
      <c r="Y2162" s="3">
        <f t="shared" si="374"/>
        <v>2.9480000000000004</v>
      </c>
      <c r="Z2162" s="3">
        <f t="shared" si="372"/>
        <v>228.33599999999996</v>
      </c>
      <c r="AA2162">
        <v>4020</v>
      </c>
      <c r="AB2162" s="1">
        <f t="shared" si="367"/>
        <v>4.0199999999999996</v>
      </c>
    </row>
    <row r="2163" spans="1:28" customFormat="1" ht="43.2" x14ac:dyDescent="0.3">
      <c r="A2163" s="3">
        <f t="shared" si="373"/>
        <v>2146</v>
      </c>
      <c r="B2163" s="4" t="s">
        <v>2067</v>
      </c>
      <c r="C2163" s="3">
        <v>8</v>
      </c>
      <c r="D2163" s="3" t="s">
        <v>1569</v>
      </c>
      <c r="E2163" s="4" t="s">
        <v>2078</v>
      </c>
      <c r="F2163" s="3" t="s">
        <v>31</v>
      </c>
      <c r="G2163" s="3" t="s">
        <v>2308</v>
      </c>
      <c r="H2163" s="3" t="s">
        <v>2473</v>
      </c>
      <c r="I2163" s="3" t="s">
        <v>2496</v>
      </c>
      <c r="J2163" s="3">
        <v>56.8</v>
      </c>
      <c r="K2163" s="3">
        <v>10700</v>
      </c>
      <c r="L2163" s="3" t="s">
        <v>25</v>
      </c>
      <c r="M2163" s="3">
        <v>1</v>
      </c>
      <c r="N2163" s="28">
        <f t="shared" si="365"/>
        <v>10.7</v>
      </c>
      <c r="O2163" s="40">
        <f t="shared" si="366"/>
        <v>607.75999999999988</v>
      </c>
      <c r="P2163" s="12">
        <v>0</v>
      </c>
      <c r="Q2163" s="46">
        <f t="shared" si="368"/>
        <v>0</v>
      </c>
      <c r="R2163" s="15"/>
      <c r="S2163" s="3">
        <f t="shared" si="369"/>
        <v>10.7</v>
      </c>
      <c r="T2163" s="30" t="s">
        <v>2502</v>
      </c>
      <c r="U2163" s="41">
        <f t="shared" si="370"/>
        <v>607.75999999999988</v>
      </c>
      <c r="V2163" s="41">
        <f t="shared" si="371"/>
        <v>0</v>
      </c>
      <c r="W2163" s="5"/>
      <c r="X2163" s="3">
        <v>4.0199999999999996</v>
      </c>
      <c r="Y2163" s="3">
        <f t="shared" si="374"/>
        <v>6.68</v>
      </c>
      <c r="Z2163" s="3">
        <f t="shared" si="372"/>
        <v>228.33599999999996</v>
      </c>
      <c r="AA2163">
        <v>4020</v>
      </c>
      <c r="AB2163" s="1">
        <f t="shared" si="367"/>
        <v>4.0199999999999996</v>
      </c>
    </row>
    <row r="2164" spans="1:28" customFormat="1" ht="43.2" x14ac:dyDescent="0.3">
      <c r="A2164" s="3">
        <f t="shared" si="373"/>
        <v>2147</v>
      </c>
      <c r="B2164" s="4" t="s">
        <v>2067</v>
      </c>
      <c r="C2164" s="3">
        <v>8</v>
      </c>
      <c r="D2164" s="3" t="s">
        <v>1569</v>
      </c>
      <c r="E2164" s="4" t="s">
        <v>2070</v>
      </c>
      <c r="F2164" s="3" t="s">
        <v>59</v>
      </c>
      <c r="G2164" s="3" t="s">
        <v>2310</v>
      </c>
      <c r="H2164" s="3" t="s">
        <v>2466</v>
      </c>
      <c r="I2164" s="3" t="s">
        <v>2496</v>
      </c>
      <c r="J2164" s="3">
        <v>72.400000000000006</v>
      </c>
      <c r="K2164" s="3">
        <f>25000-440</f>
        <v>24560</v>
      </c>
      <c r="L2164" s="3" t="s">
        <v>25</v>
      </c>
      <c r="M2164" s="3">
        <v>1</v>
      </c>
      <c r="N2164" s="28">
        <f t="shared" si="365"/>
        <v>24.56</v>
      </c>
      <c r="O2164" s="28">
        <f t="shared" si="366"/>
        <v>1778.144</v>
      </c>
      <c r="P2164" s="12">
        <v>0</v>
      </c>
      <c r="Q2164" s="46">
        <f t="shared" si="368"/>
        <v>0</v>
      </c>
      <c r="R2164" s="14"/>
      <c r="S2164" s="3">
        <f t="shared" si="369"/>
        <v>24.56</v>
      </c>
      <c r="T2164" s="30" t="s">
        <v>2502</v>
      </c>
      <c r="U2164" s="5">
        <f t="shared" si="370"/>
        <v>1778.144</v>
      </c>
      <c r="V2164" s="5">
        <f t="shared" si="371"/>
        <v>0</v>
      </c>
      <c r="W2164" s="5"/>
      <c r="X2164" s="3">
        <v>4.0199999999999996</v>
      </c>
      <c r="Y2164" s="3">
        <f t="shared" si="374"/>
        <v>20.54</v>
      </c>
      <c r="Z2164" s="3">
        <f t="shared" si="372"/>
        <v>291.048</v>
      </c>
      <c r="AA2164">
        <v>4020</v>
      </c>
      <c r="AB2164" s="1">
        <f t="shared" si="367"/>
        <v>4.0199999999999996</v>
      </c>
    </row>
    <row r="2165" spans="1:28" customFormat="1" ht="43.2" x14ac:dyDescent="0.3">
      <c r="A2165" s="3">
        <f t="shared" si="373"/>
        <v>2148</v>
      </c>
      <c r="B2165" s="4" t="s">
        <v>2067</v>
      </c>
      <c r="C2165" s="3">
        <v>8</v>
      </c>
      <c r="D2165" s="3" t="s">
        <v>1569</v>
      </c>
      <c r="E2165" s="4" t="s">
        <v>2079</v>
      </c>
      <c r="F2165" s="3" t="s">
        <v>59</v>
      </c>
      <c r="G2165" s="3" t="s">
        <v>2310</v>
      </c>
      <c r="H2165" s="3" t="s">
        <v>2466</v>
      </c>
      <c r="I2165" s="3" t="s">
        <v>2496</v>
      </c>
      <c r="J2165" s="3">
        <v>72.400000000000006</v>
      </c>
      <c r="K2165" s="3">
        <f>26000-440</f>
        <v>25560</v>
      </c>
      <c r="L2165" s="3" t="s">
        <v>25</v>
      </c>
      <c r="M2165" s="3">
        <v>1</v>
      </c>
      <c r="N2165" s="28">
        <f t="shared" si="365"/>
        <v>25.56</v>
      </c>
      <c r="O2165" s="28">
        <f t="shared" si="366"/>
        <v>1850.5440000000001</v>
      </c>
      <c r="P2165" s="12">
        <v>0</v>
      </c>
      <c r="Q2165" s="46">
        <f t="shared" si="368"/>
        <v>0</v>
      </c>
      <c r="R2165" s="14"/>
      <c r="S2165" s="3">
        <f t="shared" si="369"/>
        <v>25.56</v>
      </c>
      <c r="T2165" s="30" t="s">
        <v>2502</v>
      </c>
      <c r="U2165" s="5">
        <f t="shared" si="370"/>
        <v>1850.5440000000001</v>
      </c>
      <c r="V2165" s="5">
        <f t="shared" si="371"/>
        <v>0</v>
      </c>
      <c r="W2165" s="5"/>
      <c r="X2165" s="3">
        <v>4.0199999999999996</v>
      </c>
      <c r="Y2165" s="3">
        <f t="shared" si="374"/>
        <v>21.54</v>
      </c>
      <c r="Z2165" s="3">
        <f t="shared" si="372"/>
        <v>291.048</v>
      </c>
      <c r="AA2165">
        <v>4020</v>
      </c>
      <c r="AB2165" s="1">
        <f t="shared" si="367"/>
        <v>4.0199999999999996</v>
      </c>
    </row>
    <row r="2166" spans="1:28" customFormat="1" ht="43.2" x14ac:dyDescent="0.3">
      <c r="A2166" s="3">
        <f t="shared" si="373"/>
        <v>2149</v>
      </c>
      <c r="B2166" s="4" t="s">
        <v>2067</v>
      </c>
      <c r="C2166" s="3">
        <v>8</v>
      </c>
      <c r="D2166" s="3" t="s">
        <v>1569</v>
      </c>
      <c r="E2166" s="4" t="s">
        <v>2080</v>
      </c>
      <c r="F2166" s="3" t="s">
        <v>59</v>
      </c>
      <c r="G2166" s="3" t="s">
        <v>2310</v>
      </c>
      <c r="H2166" s="3" t="s">
        <v>2466</v>
      </c>
      <c r="I2166" s="3" t="s">
        <v>2496</v>
      </c>
      <c r="J2166" s="3">
        <v>72.400000000000006</v>
      </c>
      <c r="K2166" s="3">
        <f>25000-440</f>
        <v>24560</v>
      </c>
      <c r="L2166" s="3" t="s">
        <v>25</v>
      </c>
      <c r="M2166" s="3">
        <v>1</v>
      </c>
      <c r="N2166" s="28">
        <f t="shared" si="365"/>
        <v>24.56</v>
      </c>
      <c r="O2166" s="28">
        <f t="shared" si="366"/>
        <v>1778.144</v>
      </c>
      <c r="P2166" s="12">
        <v>0</v>
      </c>
      <c r="Q2166" s="46">
        <f t="shared" si="368"/>
        <v>0</v>
      </c>
      <c r="R2166" s="14"/>
      <c r="S2166" s="3">
        <f t="shared" si="369"/>
        <v>24.56</v>
      </c>
      <c r="T2166" s="30" t="s">
        <v>2502</v>
      </c>
      <c r="U2166" s="5">
        <f t="shared" si="370"/>
        <v>1778.144</v>
      </c>
      <c r="V2166" s="5">
        <f t="shared" si="371"/>
        <v>0</v>
      </c>
      <c r="W2166" s="5"/>
      <c r="X2166" s="3">
        <v>4.0199999999999996</v>
      </c>
      <c r="Y2166" s="3">
        <f t="shared" si="374"/>
        <v>20.54</v>
      </c>
      <c r="Z2166" s="3">
        <f t="shared" si="372"/>
        <v>291.048</v>
      </c>
      <c r="AA2166">
        <v>4020</v>
      </c>
      <c r="AB2166" s="1">
        <f t="shared" si="367"/>
        <v>4.0199999999999996</v>
      </c>
    </row>
    <row r="2167" spans="1:28" customFormat="1" ht="43.2" x14ac:dyDescent="0.3">
      <c r="A2167" s="3">
        <f t="shared" si="373"/>
        <v>2150</v>
      </c>
      <c r="B2167" s="4" t="s">
        <v>2067</v>
      </c>
      <c r="C2167" s="3">
        <v>8</v>
      </c>
      <c r="D2167" s="3" t="s">
        <v>1569</v>
      </c>
      <c r="E2167" s="4" t="s">
        <v>2081</v>
      </c>
      <c r="F2167" s="3" t="s">
        <v>628</v>
      </c>
      <c r="G2167" s="3" t="s">
        <v>2332</v>
      </c>
      <c r="H2167" s="3" t="s">
        <v>2482</v>
      </c>
      <c r="I2167" s="3" t="s">
        <v>2496</v>
      </c>
      <c r="J2167" s="3">
        <v>66</v>
      </c>
      <c r="K2167" s="3">
        <v>10700</v>
      </c>
      <c r="L2167" s="3" t="s">
        <v>25</v>
      </c>
      <c r="M2167" s="3">
        <v>1</v>
      </c>
      <c r="N2167" s="28">
        <f t="shared" si="365"/>
        <v>10.7</v>
      </c>
      <c r="O2167" s="28">
        <f t="shared" si="366"/>
        <v>706.19999999999993</v>
      </c>
      <c r="P2167" s="12">
        <v>0</v>
      </c>
      <c r="Q2167" s="46">
        <f t="shared" si="368"/>
        <v>0</v>
      </c>
      <c r="R2167" s="37"/>
      <c r="S2167" s="3">
        <f t="shared" si="369"/>
        <v>10.7</v>
      </c>
      <c r="T2167" s="30" t="s">
        <v>2502</v>
      </c>
      <c r="U2167" s="29">
        <f t="shared" si="370"/>
        <v>706.19999999999993</v>
      </c>
      <c r="V2167" s="29">
        <f t="shared" si="371"/>
        <v>0</v>
      </c>
      <c r="W2167" s="5"/>
      <c r="X2167" s="3">
        <v>4.0199999999999996</v>
      </c>
      <c r="Y2167" s="3">
        <f t="shared" si="374"/>
        <v>6.68</v>
      </c>
      <c r="Z2167" s="3">
        <f t="shared" si="372"/>
        <v>265.32</v>
      </c>
      <c r="AA2167">
        <v>4020</v>
      </c>
      <c r="AB2167" s="1">
        <f t="shared" si="367"/>
        <v>4.0199999999999996</v>
      </c>
    </row>
    <row r="2168" spans="1:28" customFormat="1" ht="43.2" x14ac:dyDescent="0.3">
      <c r="A2168" s="3">
        <f t="shared" si="373"/>
        <v>2151</v>
      </c>
      <c r="B2168" s="4" t="s">
        <v>2067</v>
      </c>
      <c r="C2168" s="3">
        <v>8</v>
      </c>
      <c r="D2168" s="3" t="s">
        <v>1572</v>
      </c>
      <c r="E2168" s="4" t="s">
        <v>2102</v>
      </c>
      <c r="F2168" s="3" t="s">
        <v>31</v>
      </c>
      <c r="G2168" s="3" t="s">
        <v>2308</v>
      </c>
      <c r="H2168" s="3" t="s">
        <v>2473</v>
      </c>
      <c r="I2168" s="3" t="s">
        <v>2496</v>
      </c>
      <c r="J2168" s="3">
        <v>56.8</v>
      </c>
      <c r="K2168" s="3">
        <v>6000</v>
      </c>
      <c r="L2168" s="3" t="s">
        <v>25</v>
      </c>
      <c r="M2168" s="3">
        <v>1</v>
      </c>
      <c r="N2168" s="28">
        <f t="shared" si="365"/>
        <v>6</v>
      </c>
      <c r="O2168" s="28">
        <f t="shared" si="366"/>
        <v>340.79999999999995</v>
      </c>
      <c r="P2168" s="12">
        <v>0</v>
      </c>
      <c r="Q2168" s="46">
        <f t="shared" si="368"/>
        <v>0</v>
      </c>
      <c r="R2168" s="15"/>
      <c r="S2168" s="3">
        <f t="shared" si="369"/>
        <v>6</v>
      </c>
      <c r="T2168" s="30" t="s">
        <v>2502</v>
      </c>
      <c r="U2168" s="41">
        <f t="shared" si="370"/>
        <v>340.79999999999995</v>
      </c>
      <c r="V2168" s="41">
        <f t="shared" si="371"/>
        <v>0</v>
      </c>
      <c r="W2168" s="5"/>
      <c r="X2168" s="3">
        <v>4.0199999999999996</v>
      </c>
      <c r="Y2168" s="3">
        <f t="shared" si="374"/>
        <v>1.9800000000000004</v>
      </c>
      <c r="Z2168" s="3">
        <f t="shared" si="372"/>
        <v>228.33599999999996</v>
      </c>
      <c r="AA2168">
        <v>4020</v>
      </c>
      <c r="AB2168" s="1">
        <f t="shared" si="367"/>
        <v>4.0199999999999996</v>
      </c>
    </row>
    <row r="2169" spans="1:28" customFormat="1" ht="43.2" x14ac:dyDescent="0.3">
      <c r="A2169" s="3">
        <f t="shared" si="373"/>
        <v>2152</v>
      </c>
      <c r="B2169" s="4" t="s">
        <v>2067</v>
      </c>
      <c r="C2169" s="3">
        <v>8</v>
      </c>
      <c r="D2169" s="3" t="s">
        <v>1572</v>
      </c>
      <c r="E2169" s="4" t="s">
        <v>2103</v>
      </c>
      <c r="F2169" s="3" t="s">
        <v>31</v>
      </c>
      <c r="G2169" s="3" t="s">
        <v>2308</v>
      </c>
      <c r="H2169" s="3" t="s">
        <v>2473</v>
      </c>
      <c r="I2169" s="3" t="s">
        <v>2496</v>
      </c>
      <c r="J2169" s="3">
        <v>56.8</v>
      </c>
      <c r="K2169" s="3">
        <v>6000</v>
      </c>
      <c r="L2169" s="3" t="s">
        <v>25</v>
      </c>
      <c r="M2169" s="3">
        <v>1</v>
      </c>
      <c r="N2169" s="28">
        <f t="shared" ref="N2169:N2232" si="375">(K2169/1000)*M2169</f>
        <v>6</v>
      </c>
      <c r="O2169" s="28">
        <f t="shared" ref="O2169:O2232" si="376">N2169*J2169</f>
        <v>340.79999999999995</v>
      </c>
      <c r="P2169" s="12">
        <v>0</v>
      </c>
      <c r="Q2169" s="46">
        <f t="shared" si="368"/>
        <v>0</v>
      </c>
      <c r="R2169" s="15"/>
      <c r="S2169" s="3">
        <f t="shared" si="369"/>
        <v>6</v>
      </c>
      <c r="T2169" s="30" t="s">
        <v>2502</v>
      </c>
      <c r="U2169" s="41">
        <f t="shared" si="370"/>
        <v>340.79999999999995</v>
      </c>
      <c r="V2169" s="41">
        <f t="shared" si="371"/>
        <v>0</v>
      </c>
      <c r="W2169" s="5"/>
      <c r="X2169" s="3">
        <v>4.0199999999999996</v>
      </c>
      <c r="Y2169" s="3">
        <f t="shared" si="374"/>
        <v>1.9800000000000004</v>
      </c>
      <c r="Z2169" s="3">
        <f t="shared" si="372"/>
        <v>228.33599999999996</v>
      </c>
      <c r="AA2169">
        <v>4020</v>
      </c>
      <c r="AB2169" s="1">
        <f t="shared" ref="AB2169:AB2232" si="377">AA2169/1000</f>
        <v>4.0199999999999996</v>
      </c>
    </row>
    <row r="2170" spans="1:28" customFormat="1" ht="43.2" x14ac:dyDescent="0.3">
      <c r="A2170" s="3">
        <f t="shared" si="373"/>
        <v>2153</v>
      </c>
      <c r="B2170" s="4" t="s">
        <v>2067</v>
      </c>
      <c r="C2170" s="3">
        <v>8</v>
      </c>
      <c r="D2170" s="3" t="s">
        <v>1572</v>
      </c>
      <c r="E2170" s="4" t="s">
        <v>2104</v>
      </c>
      <c r="F2170" s="3" t="s">
        <v>31</v>
      </c>
      <c r="G2170" s="3" t="s">
        <v>2308</v>
      </c>
      <c r="H2170" s="3" t="s">
        <v>2473</v>
      </c>
      <c r="I2170" s="3" t="s">
        <v>2496</v>
      </c>
      <c r="J2170" s="3">
        <v>56.8</v>
      </c>
      <c r="K2170" s="3">
        <v>6000</v>
      </c>
      <c r="L2170" s="3" t="s">
        <v>25</v>
      </c>
      <c r="M2170" s="3">
        <v>1</v>
      </c>
      <c r="N2170" s="28">
        <f t="shared" si="375"/>
        <v>6</v>
      </c>
      <c r="O2170" s="28">
        <f t="shared" si="376"/>
        <v>340.79999999999995</v>
      </c>
      <c r="P2170" s="12">
        <v>0</v>
      </c>
      <c r="Q2170" s="46">
        <f t="shared" si="368"/>
        <v>0</v>
      </c>
      <c r="R2170" s="15"/>
      <c r="S2170" s="3">
        <f t="shared" si="369"/>
        <v>6</v>
      </c>
      <c r="T2170" s="30" t="s">
        <v>2502</v>
      </c>
      <c r="U2170" s="41">
        <f t="shared" si="370"/>
        <v>340.79999999999995</v>
      </c>
      <c r="V2170" s="41">
        <f t="shared" si="371"/>
        <v>0</v>
      </c>
      <c r="W2170" s="5"/>
      <c r="X2170" s="3">
        <v>4.0199999999999996</v>
      </c>
      <c r="Y2170" s="3">
        <f t="shared" si="374"/>
        <v>1.9800000000000004</v>
      </c>
      <c r="Z2170" s="3">
        <f t="shared" si="372"/>
        <v>228.33599999999996</v>
      </c>
      <c r="AA2170">
        <v>4020</v>
      </c>
      <c r="AB2170" s="1">
        <f t="shared" si="377"/>
        <v>4.0199999999999996</v>
      </c>
    </row>
    <row r="2171" spans="1:28" customFormat="1" ht="43.2" x14ac:dyDescent="0.3">
      <c r="A2171" s="3">
        <f t="shared" si="373"/>
        <v>2154</v>
      </c>
      <c r="B2171" s="4" t="s">
        <v>2067</v>
      </c>
      <c r="C2171" s="3">
        <v>8</v>
      </c>
      <c r="D2171" s="3" t="s">
        <v>1572</v>
      </c>
      <c r="E2171" s="4" t="s">
        <v>2105</v>
      </c>
      <c r="F2171" s="3" t="s">
        <v>1028</v>
      </c>
      <c r="G2171" s="3" t="s">
        <v>2306</v>
      </c>
      <c r="H2171" s="3" t="s">
        <v>2472</v>
      </c>
      <c r="I2171" s="3" t="s">
        <v>2496</v>
      </c>
      <c r="J2171" s="3">
        <v>44.1</v>
      </c>
      <c r="K2171" s="3">
        <v>6000</v>
      </c>
      <c r="L2171" s="3" t="s">
        <v>25</v>
      </c>
      <c r="M2171" s="3">
        <v>1</v>
      </c>
      <c r="N2171" s="28">
        <f t="shared" si="375"/>
        <v>6</v>
      </c>
      <c r="O2171" s="28">
        <f t="shared" si="376"/>
        <v>264.60000000000002</v>
      </c>
      <c r="P2171" s="12">
        <v>0</v>
      </c>
      <c r="Q2171" s="46">
        <f t="shared" si="368"/>
        <v>0</v>
      </c>
      <c r="R2171" s="15"/>
      <c r="S2171" s="3">
        <f t="shared" si="369"/>
        <v>6</v>
      </c>
      <c r="T2171" s="30" t="s">
        <v>2502</v>
      </c>
      <c r="U2171" s="29">
        <f t="shared" si="370"/>
        <v>264.60000000000002</v>
      </c>
      <c r="V2171" s="29">
        <f t="shared" si="371"/>
        <v>0</v>
      </c>
      <c r="W2171" s="5"/>
      <c r="X2171" s="3">
        <v>4.0199999999999996</v>
      </c>
      <c r="Y2171" s="3">
        <f t="shared" si="374"/>
        <v>1.9800000000000004</v>
      </c>
      <c r="Z2171" s="3">
        <f t="shared" si="372"/>
        <v>177.28199999999998</v>
      </c>
      <c r="AA2171">
        <v>4020</v>
      </c>
      <c r="AB2171" s="1">
        <f t="shared" si="377"/>
        <v>4.0199999999999996</v>
      </c>
    </row>
    <row r="2172" spans="1:28" customFormat="1" ht="43.2" x14ac:dyDescent="0.3">
      <c r="A2172" s="3">
        <f t="shared" si="373"/>
        <v>2155</v>
      </c>
      <c r="B2172" s="4" t="s">
        <v>2067</v>
      </c>
      <c r="C2172" s="3">
        <v>8</v>
      </c>
      <c r="D2172" s="3" t="s">
        <v>1572</v>
      </c>
      <c r="E2172" s="4" t="s">
        <v>2106</v>
      </c>
      <c r="F2172" s="3" t="s">
        <v>6</v>
      </c>
      <c r="G2172" s="7" t="s">
        <v>2344</v>
      </c>
      <c r="H2172" s="7" t="s">
        <v>2467</v>
      </c>
      <c r="I2172" s="7" t="s">
        <v>2496</v>
      </c>
      <c r="J2172" s="7">
        <v>49.9</v>
      </c>
      <c r="K2172" s="3">
        <v>6000</v>
      </c>
      <c r="L2172" s="3" t="s">
        <v>25</v>
      </c>
      <c r="M2172" s="3">
        <v>1</v>
      </c>
      <c r="N2172" s="28">
        <f t="shared" si="375"/>
        <v>6</v>
      </c>
      <c r="O2172" s="28">
        <f t="shared" si="376"/>
        <v>299.39999999999998</v>
      </c>
      <c r="P2172" s="12">
        <v>0</v>
      </c>
      <c r="Q2172" s="46">
        <f t="shared" si="368"/>
        <v>0</v>
      </c>
      <c r="R2172" s="37"/>
      <c r="S2172" s="3">
        <f t="shared" si="369"/>
        <v>6</v>
      </c>
      <c r="T2172" s="30" t="s">
        <v>2502</v>
      </c>
      <c r="U2172" s="29">
        <f t="shared" si="370"/>
        <v>299.39999999999998</v>
      </c>
      <c r="V2172" s="29">
        <f t="shared" si="371"/>
        <v>0</v>
      </c>
      <c r="W2172" s="5"/>
      <c r="X2172" s="3">
        <v>4.0199999999999996</v>
      </c>
      <c r="Y2172" s="3">
        <f t="shared" si="374"/>
        <v>1.9800000000000004</v>
      </c>
      <c r="Z2172" s="3">
        <f t="shared" si="372"/>
        <v>200.59799999999998</v>
      </c>
      <c r="AA2172">
        <v>4020</v>
      </c>
      <c r="AB2172" s="1">
        <f t="shared" si="377"/>
        <v>4.0199999999999996</v>
      </c>
    </row>
    <row r="2173" spans="1:28" customFormat="1" ht="43.2" x14ac:dyDescent="0.3">
      <c r="A2173" s="3">
        <f t="shared" si="373"/>
        <v>2156</v>
      </c>
      <c r="B2173" s="4" t="s">
        <v>2067</v>
      </c>
      <c r="C2173" s="3">
        <v>8</v>
      </c>
      <c r="D2173" s="3" t="s">
        <v>1572</v>
      </c>
      <c r="E2173" s="4" t="s">
        <v>2107</v>
      </c>
      <c r="F2173" s="3" t="s">
        <v>1063</v>
      </c>
      <c r="G2173" s="3" t="s">
        <v>2338</v>
      </c>
      <c r="H2173" s="3" t="s">
        <v>2505</v>
      </c>
      <c r="I2173" s="3" t="s">
        <v>2496</v>
      </c>
      <c r="J2173" s="3">
        <v>137</v>
      </c>
      <c r="K2173" s="3">
        <v>6000</v>
      </c>
      <c r="L2173" s="3" t="s">
        <v>25</v>
      </c>
      <c r="M2173" s="3">
        <v>1</v>
      </c>
      <c r="N2173" s="28">
        <f t="shared" si="375"/>
        <v>6</v>
      </c>
      <c r="O2173" s="28">
        <f t="shared" si="376"/>
        <v>822</v>
      </c>
      <c r="P2173" s="12">
        <v>0</v>
      </c>
      <c r="Q2173" s="46">
        <f t="shared" si="368"/>
        <v>0</v>
      </c>
      <c r="R2173" s="15"/>
      <c r="S2173" s="3">
        <f t="shared" si="369"/>
        <v>6</v>
      </c>
      <c r="T2173" s="30" t="s">
        <v>2502</v>
      </c>
      <c r="U2173" s="29">
        <f t="shared" si="370"/>
        <v>822</v>
      </c>
      <c r="V2173" s="29">
        <f t="shared" si="371"/>
        <v>0</v>
      </c>
      <c r="W2173" s="5"/>
      <c r="X2173" s="3">
        <v>4.0199999999999996</v>
      </c>
      <c r="Y2173" s="3">
        <f t="shared" si="374"/>
        <v>1.9800000000000004</v>
      </c>
      <c r="Z2173" s="3">
        <f t="shared" si="372"/>
        <v>550.7399999999999</v>
      </c>
      <c r="AA2173">
        <v>4020</v>
      </c>
      <c r="AB2173" s="1">
        <f t="shared" si="377"/>
        <v>4.0199999999999996</v>
      </c>
    </row>
    <row r="2174" spans="1:28" customFormat="1" ht="43.2" x14ac:dyDescent="0.3">
      <c r="A2174" s="3">
        <f t="shared" si="373"/>
        <v>2157</v>
      </c>
      <c r="B2174" s="4" t="s">
        <v>2067</v>
      </c>
      <c r="C2174" s="3">
        <v>8</v>
      </c>
      <c r="D2174" s="3" t="s">
        <v>1572</v>
      </c>
      <c r="E2174" s="4" t="s">
        <v>2108</v>
      </c>
      <c r="F2174" s="3" t="s">
        <v>227</v>
      </c>
      <c r="G2174" s="3" t="s">
        <v>2333</v>
      </c>
      <c r="H2174" s="3" t="s">
        <v>2483</v>
      </c>
      <c r="I2174" s="3" t="s">
        <v>2496</v>
      </c>
      <c r="J2174" s="3">
        <v>76</v>
      </c>
      <c r="K2174" s="3">
        <v>6000</v>
      </c>
      <c r="L2174" s="3" t="s">
        <v>25</v>
      </c>
      <c r="M2174" s="3">
        <v>1</v>
      </c>
      <c r="N2174" s="28">
        <f t="shared" si="375"/>
        <v>6</v>
      </c>
      <c r="O2174" s="28">
        <f t="shared" si="376"/>
        <v>456</v>
      </c>
      <c r="P2174" s="12">
        <v>0</v>
      </c>
      <c r="Q2174" s="46">
        <f t="shared" si="368"/>
        <v>0</v>
      </c>
      <c r="R2174" s="15"/>
      <c r="S2174" s="3">
        <f t="shared" si="369"/>
        <v>6</v>
      </c>
      <c r="T2174" s="45" t="s">
        <v>2502</v>
      </c>
      <c r="U2174" s="47">
        <f t="shared" si="370"/>
        <v>456</v>
      </c>
      <c r="V2174" s="47">
        <f t="shared" si="371"/>
        <v>0</v>
      </c>
      <c r="W2174" s="5"/>
      <c r="X2174" s="3">
        <v>4.0199999999999996</v>
      </c>
      <c r="Y2174" s="3">
        <f t="shared" si="374"/>
        <v>1.9800000000000004</v>
      </c>
      <c r="Z2174" s="3">
        <f t="shared" si="372"/>
        <v>305.52</v>
      </c>
      <c r="AA2174">
        <v>4020</v>
      </c>
      <c r="AB2174" s="1">
        <f t="shared" si="377"/>
        <v>4.0199999999999996</v>
      </c>
    </row>
    <row r="2175" spans="1:28" customFormat="1" ht="43.2" x14ac:dyDescent="0.3">
      <c r="A2175" s="3">
        <f t="shared" si="373"/>
        <v>2158</v>
      </c>
      <c r="B2175" s="4" t="s">
        <v>2067</v>
      </c>
      <c r="C2175" s="3">
        <v>8</v>
      </c>
      <c r="D2175" s="3" t="s">
        <v>1572</v>
      </c>
      <c r="E2175" s="4" t="s">
        <v>2109</v>
      </c>
      <c r="F2175" s="3" t="s">
        <v>227</v>
      </c>
      <c r="G2175" s="3" t="s">
        <v>2333</v>
      </c>
      <c r="H2175" s="3" t="s">
        <v>2483</v>
      </c>
      <c r="I2175" s="3" t="s">
        <v>2496</v>
      </c>
      <c r="J2175" s="3">
        <v>76</v>
      </c>
      <c r="K2175" s="3">
        <v>6000</v>
      </c>
      <c r="L2175" s="3" t="s">
        <v>25</v>
      </c>
      <c r="M2175" s="3">
        <v>1</v>
      </c>
      <c r="N2175" s="28">
        <f t="shared" si="375"/>
        <v>6</v>
      </c>
      <c r="O2175" s="28">
        <f t="shared" si="376"/>
        <v>456</v>
      </c>
      <c r="P2175" s="12">
        <v>0</v>
      </c>
      <c r="Q2175" s="46">
        <f t="shared" si="368"/>
        <v>0</v>
      </c>
      <c r="R2175" s="15"/>
      <c r="S2175" s="3">
        <f t="shared" si="369"/>
        <v>6</v>
      </c>
      <c r="T2175" s="45" t="s">
        <v>2502</v>
      </c>
      <c r="U2175" s="47">
        <f t="shared" si="370"/>
        <v>456</v>
      </c>
      <c r="V2175" s="47">
        <f t="shared" si="371"/>
        <v>0</v>
      </c>
      <c r="W2175" s="5"/>
      <c r="X2175" s="3">
        <v>4.0199999999999996</v>
      </c>
      <c r="Y2175" s="3">
        <f t="shared" si="374"/>
        <v>1.9800000000000004</v>
      </c>
      <c r="Z2175" s="3">
        <f t="shared" si="372"/>
        <v>305.52</v>
      </c>
      <c r="AA2175">
        <v>4020</v>
      </c>
      <c r="AB2175" s="1">
        <f t="shared" si="377"/>
        <v>4.0199999999999996</v>
      </c>
    </row>
    <row r="2176" spans="1:28" customFormat="1" ht="43.2" x14ac:dyDescent="0.3">
      <c r="A2176" s="3">
        <f t="shared" si="373"/>
        <v>2159</v>
      </c>
      <c r="B2176" s="4" t="s">
        <v>2067</v>
      </c>
      <c r="C2176" s="3">
        <v>8</v>
      </c>
      <c r="D2176" s="3" t="s">
        <v>1572</v>
      </c>
      <c r="E2176" s="4" t="s">
        <v>2110</v>
      </c>
      <c r="F2176" s="3" t="s">
        <v>227</v>
      </c>
      <c r="G2176" s="3" t="s">
        <v>2333</v>
      </c>
      <c r="H2176" s="3" t="s">
        <v>2483</v>
      </c>
      <c r="I2176" s="3" t="s">
        <v>2496</v>
      </c>
      <c r="J2176" s="3">
        <v>76</v>
      </c>
      <c r="K2176" s="3">
        <v>6000</v>
      </c>
      <c r="L2176" s="3" t="s">
        <v>25</v>
      </c>
      <c r="M2176" s="3">
        <v>1</v>
      </c>
      <c r="N2176" s="28">
        <f t="shared" si="375"/>
        <v>6</v>
      </c>
      <c r="O2176" s="28">
        <f t="shared" si="376"/>
        <v>456</v>
      </c>
      <c r="P2176" s="12">
        <v>0</v>
      </c>
      <c r="Q2176" s="46">
        <f t="shared" si="368"/>
        <v>0</v>
      </c>
      <c r="R2176" s="15"/>
      <c r="S2176" s="3">
        <f t="shared" si="369"/>
        <v>6</v>
      </c>
      <c r="T2176" s="45" t="s">
        <v>2502</v>
      </c>
      <c r="U2176" s="47">
        <f t="shared" si="370"/>
        <v>456</v>
      </c>
      <c r="V2176" s="47">
        <f t="shared" si="371"/>
        <v>0</v>
      </c>
      <c r="W2176" s="5"/>
      <c r="X2176" s="3">
        <v>3.85</v>
      </c>
      <c r="Y2176" s="3">
        <f t="shared" si="374"/>
        <v>2.15</v>
      </c>
      <c r="Z2176" s="3">
        <f t="shared" si="372"/>
        <v>292.60000000000002</v>
      </c>
      <c r="AA2176">
        <v>3850</v>
      </c>
      <c r="AB2176" s="1">
        <f t="shared" si="377"/>
        <v>3.85</v>
      </c>
    </row>
    <row r="2177" spans="1:28" customFormat="1" ht="43.2" x14ac:dyDescent="0.3">
      <c r="A2177" s="3">
        <f t="shared" si="373"/>
        <v>2160</v>
      </c>
      <c r="B2177" s="4" t="s">
        <v>2067</v>
      </c>
      <c r="C2177" s="3">
        <v>8</v>
      </c>
      <c r="D2177" s="3" t="s">
        <v>1572</v>
      </c>
      <c r="E2177" s="4" t="s">
        <v>2111</v>
      </c>
      <c r="F2177" s="3" t="s">
        <v>227</v>
      </c>
      <c r="G2177" s="3" t="s">
        <v>2333</v>
      </c>
      <c r="H2177" s="3" t="s">
        <v>2483</v>
      </c>
      <c r="I2177" s="3" t="s">
        <v>2496</v>
      </c>
      <c r="J2177" s="3">
        <v>76</v>
      </c>
      <c r="K2177" s="3">
        <v>6000</v>
      </c>
      <c r="L2177" s="3" t="s">
        <v>25</v>
      </c>
      <c r="M2177" s="3">
        <v>1</v>
      </c>
      <c r="N2177" s="28">
        <f t="shared" si="375"/>
        <v>6</v>
      </c>
      <c r="O2177" s="28">
        <f t="shared" si="376"/>
        <v>456</v>
      </c>
      <c r="P2177" s="12">
        <v>0</v>
      </c>
      <c r="Q2177" s="46">
        <f t="shared" si="368"/>
        <v>0</v>
      </c>
      <c r="R2177" s="15"/>
      <c r="S2177" s="3">
        <f t="shared" si="369"/>
        <v>6</v>
      </c>
      <c r="T2177" s="45" t="s">
        <v>2502</v>
      </c>
      <c r="U2177" s="47">
        <f t="shared" si="370"/>
        <v>456</v>
      </c>
      <c r="V2177" s="47">
        <f t="shared" si="371"/>
        <v>0</v>
      </c>
      <c r="W2177" s="5"/>
      <c r="X2177" s="3">
        <v>3.85</v>
      </c>
      <c r="Y2177" s="3">
        <f t="shared" si="374"/>
        <v>2.15</v>
      </c>
      <c r="Z2177" s="3">
        <f t="shared" si="372"/>
        <v>292.60000000000002</v>
      </c>
      <c r="AA2177">
        <v>3850</v>
      </c>
      <c r="AB2177" s="1">
        <f t="shared" si="377"/>
        <v>3.85</v>
      </c>
    </row>
    <row r="2178" spans="1:28" customFormat="1" ht="43.2" x14ac:dyDescent="0.3">
      <c r="A2178" s="3">
        <f t="shared" si="373"/>
        <v>2161</v>
      </c>
      <c r="B2178" s="4" t="s">
        <v>2067</v>
      </c>
      <c r="C2178" s="3">
        <v>8</v>
      </c>
      <c r="D2178" s="3" t="s">
        <v>1572</v>
      </c>
      <c r="E2178" s="4" t="s">
        <v>2112</v>
      </c>
      <c r="F2178" s="3" t="s">
        <v>227</v>
      </c>
      <c r="G2178" s="3" t="s">
        <v>2333</v>
      </c>
      <c r="H2178" s="3" t="s">
        <v>2483</v>
      </c>
      <c r="I2178" s="3" t="s">
        <v>2496</v>
      </c>
      <c r="J2178" s="3">
        <v>76</v>
      </c>
      <c r="K2178" s="3">
        <v>6000</v>
      </c>
      <c r="L2178" s="3" t="s">
        <v>25</v>
      </c>
      <c r="M2178" s="3">
        <v>1</v>
      </c>
      <c r="N2178" s="28">
        <f t="shared" si="375"/>
        <v>6</v>
      </c>
      <c r="O2178" s="28">
        <f t="shared" si="376"/>
        <v>456</v>
      </c>
      <c r="P2178" s="12">
        <v>0</v>
      </c>
      <c r="Q2178" s="46">
        <f t="shared" si="368"/>
        <v>0</v>
      </c>
      <c r="R2178" s="15"/>
      <c r="S2178" s="3">
        <f t="shared" si="369"/>
        <v>6</v>
      </c>
      <c r="T2178" s="45" t="s">
        <v>2502</v>
      </c>
      <c r="U2178" s="47">
        <f t="shared" si="370"/>
        <v>456</v>
      </c>
      <c r="V2178" s="47">
        <f t="shared" si="371"/>
        <v>0</v>
      </c>
      <c r="W2178" s="5"/>
      <c r="X2178" s="3">
        <v>3.85</v>
      </c>
      <c r="Y2178" s="3">
        <f t="shared" si="374"/>
        <v>2.15</v>
      </c>
      <c r="Z2178" s="3">
        <f t="shared" si="372"/>
        <v>292.60000000000002</v>
      </c>
      <c r="AA2178">
        <v>3850</v>
      </c>
      <c r="AB2178" s="1">
        <f t="shared" si="377"/>
        <v>3.85</v>
      </c>
    </row>
    <row r="2179" spans="1:28" customFormat="1" ht="43.2" x14ac:dyDescent="0.3">
      <c r="A2179" s="3">
        <f t="shared" si="373"/>
        <v>2162</v>
      </c>
      <c r="B2179" s="4" t="s">
        <v>2067</v>
      </c>
      <c r="C2179" s="3">
        <v>8</v>
      </c>
      <c r="D2179" s="3" t="s">
        <v>1572</v>
      </c>
      <c r="E2179" s="4" t="s">
        <v>2113</v>
      </c>
      <c r="F2179" s="3" t="s">
        <v>227</v>
      </c>
      <c r="G2179" s="3" t="s">
        <v>2333</v>
      </c>
      <c r="H2179" s="3" t="s">
        <v>2483</v>
      </c>
      <c r="I2179" s="3" t="s">
        <v>2496</v>
      </c>
      <c r="J2179" s="3">
        <v>76</v>
      </c>
      <c r="K2179" s="3">
        <v>6000</v>
      </c>
      <c r="L2179" s="3" t="s">
        <v>25</v>
      </c>
      <c r="M2179" s="3">
        <v>1</v>
      </c>
      <c r="N2179" s="28">
        <f t="shared" si="375"/>
        <v>6</v>
      </c>
      <c r="O2179" s="28">
        <f t="shared" si="376"/>
        <v>456</v>
      </c>
      <c r="P2179" s="12">
        <v>0</v>
      </c>
      <c r="Q2179" s="46">
        <f t="shared" ref="Q2179:Q2242" si="378">N2179*P2179</f>
        <v>0</v>
      </c>
      <c r="R2179" s="15"/>
      <c r="S2179" s="3">
        <f t="shared" ref="S2179:S2242" si="379">N2179-Q2179</f>
        <v>6</v>
      </c>
      <c r="T2179" s="45" t="s">
        <v>2502</v>
      </c>
      <c r="U2179" s="47">
        <f t="shared" si="370"/>
        <v>456</v>
      </c>
      <c r="V2179" s="47">
        <f t="shared" si="371"/>
        <v>0</v>
      </c>
      <c r="W2179" s="5"/>
      <c r="X2179" s="3">
        <v>3.85</v>
      </c>
      <c r="Y2179" s="3">
        <f t="shared" si="374"/>
        <v>2.15</v>
      </c>
      <c r="Z2179" s="3">
        <f t="shared" si="372"/>
        <v>292.60000000000002</v>
      </c>
      <c r="AA2179">
        <v>3850</v>
      </c>
      <c r="AB2179" s="1">
        <f t="shared" si="377"/>
        <v>3.85</v>
      </c>
    </row>
    <row r="2180" spans="1:28" customFormat="1" ht="43.2" x14ac:dyDescent="0.3">
      <c r="A2180" s="3">
        <f t="shared" si="373"/>
        <v>2163</v>
      </c>
      <c r="B2180" s="4" t="s">
        <v>2067</v>
      </c>
      <c r="C2180" s="3">
        <v>8</v>
      </c>
      <c r="D2180" s="3" t="s">
        <v>1572</v>
      </c>
      <c r="E2180" s="4" t="s">
        <v>2111</v>
      </c>
      <c r="F2180" s="3" t="s">
        <v>227</v>
      </c>
      <c r="G2180" s="3" t="s">
        <v>2333</v>
      </c>
      <c r="H2180" s="3" t="s">
        <v>2483</v>
      </c>
      <c r="I2180" s="3" t="s">
        <v>2496</v>
      </c>
      <c r="J2180" s="3">
        <v>76</v>
      </c>
      <c r="K2180" s="3">
        <v>6000</v>
      </c>
      <c r="L2180" s="3" t="s">
        <v>25</v>
      </c>
      <c r="M2180" s="3">
        <v>1</v>
      </c>
      <c r="N2180" s="28">
        <f t="shared" si="375"/>
        <v>6</v>
      </c>
      <c r="O2180" s="28">
        <f t="shared" si="376"/>
        <v>456</v>
      </c>
      <c r="P2180" s="12">
        <v>0</v>
      </c>
      <c r="Q2180" s="46">
        <f t="shared" si="378"/>
        <v>0</v>
      </c>
      <c r="R2180" s="15"/>
      <c r="S2180" s="3">
        <f t="shared" si="379"/>
        <v>6</v>
      </c>
      <c r="T2180" s="45" t="s">
        <v>2502</v>
      </c>
      <c r="U2180" s="47">
        <f t="shared" si="370"/>
        <v>456</v>
      </c>
      <c r="V2180" s="47">
        <f t="shared" si="371"/>
        <v>0</v>
      </c>
      <c r="W2180" s="5"/>
      <c r="X2180" s="3">
        <v>3.85</v>
      </c>
      <c r="Y2180" s="3">
        <f t="shared" si="374"/>
        <v>2.15</v>
      </c>
      <c r="Z2180" s="3">
        <f t="shared" si="372"/>
        <v>292.60000000000002</v>
      </c>
      <c r="AA2180">
        <v>3850</v>
      </c>
      <c r="AB2180" s="1">
        <f t="shared" si="377"/>
        <v>3.85</v>
      </c>
    </row>
    <row r="2181" spans="1:28" customFormat="1" ht="43.2" x14ac:dyDescent="0.3">
      <c r="A2181" s="3">
        <f t="shared" si="373"/>
        <v>2164</v>
      </c>
      <c r="B2181" s="4" t="s">
        <v>2067</v>
      </c>
      <c r="C2181" s="3">
        <v>8</v>
      </c>
      <c r="D2181" s="3" t="s">
        <v>1572</v>
      </c>
      <c r="E2181" s="4" t="s">
        <v>2114</v>
      </c>
      <c r="F2181" s="3" t="s">
        <v>920</v>
      </c>
      <c r="G2181" s="3" t="s">
        <v>2319</v>
      </c>
      <c r="H2181" s="3" t="s">
        <v>2474</v>
      </c>
      <c r="I2181" s="3" t="s">
        <v>2496</v>
      </c>
      <c r="J2181" s="3">
        <v>65.400000000000006</v>
      </c>
      <c r="K2181" s="3">
        <v>8000</v>
      </c>
      <c r="L2181" s="3" t="s">
        <v>25</v>
      </c>
      <c r="M2181" s="3">
        <v>1</v>
      </c>
      <c r="N2181" s="28">
        <f t="shared" si="375"/>
        <v>8</v>
      </c>
      <c r="O2181" s="28">
        <f t="shared" si="376"/>
        <v>523.20000000000005</v>
      </c>
      <c r="P2181" s="12">
        <v>0</v>
      </c>
      <c r="Q2181" s="46">
        <f t="shared" si="378"/>
        <v>0</v>
      </c>
      <c r="R2181" s="37"/>
      <c r="S2181" s="3">
        <f t="shared" si="379"/>
        <v>8</v>
      </c>
      <c r="T2181" s="30" t="s">
        <v>2502</v>
      </c>
      <c r="U2181" s="41">
        <f t="shared" si="370"/>
        <v>523.20000000000005</v>
      </c>
      <c r="V2181" s="41">
        <f t="shared" si="371"/>
        <v>0</v>
      </c>
      <c r="W2181" s="5"/>
      <c r="X2181" s="3">
        <v>3.85</v>
      </c>
      <c r="Y2181" s="3">
        <f t="shared" si="374"/>
        <v>4.1500000000000004</v>
      </c>
      <c r="Z2181" s="3">
        <f t="shared" si="372"/>
        <v>251.79000000000002</v>
      </c>
      <c r="AA2181">
        <v>3850</v>
      </c>
      <c r="AB2181" s="1">
        <f t="shared" si="377"/>
        <v>3.85</v>
      </c>
    </row>
    <row r="2182" spans="1:28" customFormat="1" ht="43.2" x14ac:dyDescent="0.3">
      <c r="A2182" s="3">
        <f t="shared" si="373"/>
        <v>2165</v>
      </c>
      <c r="B2182" s="4" t="s">
        <v>2067</v>
      </c>
      <c r="C2182" s="3">
        <v>8</v>
      </c>
      <c r="D2182" s="3" t="s">
        <v>1572</v>
      </c>
      <c r="E2182" s="4" t="s">
        <v>2115</v>
      </c>
      <c r="F2182" s="3" t="s">
        <v>920</v>
      </c>
      <c r="G2182" s="3" t="s">
        <v>2319</v>
      </c>
      <c r="H2182" s="3" t="s">
        <v>2474</v>
      </c>
      <c r="I2182" s="3" t="s">
        <v>2496</v>
      </c>
      <c r="J2182" s="3">
        <v>65.400000000000006</v>
      </c>
      <c r="K2182" s="3">
        <v>8000</v>
      </c>
      <c r="L2182" s="3" t="s">
        <v>25</v>
      </c>
      <c r="M2182" s="3">
        <v>1</v>
      </c>
      <c r="N2182" s="28">
        <f t="shared" si="375"/>
        <v>8</v>
      </c>
      <c r="O2182" s="28">
        <f t="shared" si="376"/>
        <v>523.20000000000005</v>
      </c>
      <c r="P2182" s="12">
        <v>0</v>
      </c>
      <c r="Q2182" s="46">
        <f t="shared" si="378"/>
        <v>0</v>
      </c>
      <c r="R2182" s="37"/>
      <c r="S2182" s="3">
        <f t="shared" si="379"/>
        <v>8</v>
      </c>
      <c r="T2182" s="30" t="s">
        <v>2502</v>
      </c>
      <c r="U2182" s="41">
        <f t="shared" si="370"/>
        <v>523.20000000000005</v>
      </c>
      <c r="V2182" s="41">
        <f t="shared" si="371"/>
        <v>0</v>
      </c>
      <c r="W2182" s="5"/>
      <c r="X2182" s="3">
        <v>3.85</v>
      </c>
      <c r="Y2182" s="3">
        <f t="shared" si="374"/>
        <v>4.1500000000000004</v>
      </c>
      <c r="Z2182" s="3">
        <f t="shared" si="372"/>
        <v>251.79000000000002</v>
      </c>
      <c r="AA2182">
        <v>3850</v>
      </c>
      <c r="AB2182" s="1">
        <f t="shared" si="377"/>
        <v>3.85</v>
      </c>
    </row>
    <row r="2183" spans="1:28" customFormat="1" ht="43.2" x14ac:dyDescent="0.3">
      <c r="A2183" s="3">
        <f t="shared" si="373"/>
        <v>2166</v>
      </c>
      <c r="B2183" s="4" t="s">
        <v>2067</v>
      </c>
      <c r="C2183" s="3">
        <v>8</v>
      </c>
      <c r="D2183" s="3" t="s">
        <v>1572</v>
      </c>
      <c r="E2183" s="4" t="s">
        <v>2116</v>
      </c>
      <c r="F2183" s="3" t="s">
        <v>1096</v>
      </c>
      <c r="G2183" s="3" t="s">
        <v>2316</v>
      </c>
      <c r="H2183" s="3" t="s">
        <v>2470</v>
      </c>
      <c r="I2183" s="3" t="s">
        <v>2496</v>
      </c>
      <c r="J2183" s="3">
        <v>41.4</v>
      </c>
      <c r="K2183" s="3">
        <v>3000</v>
      </c>
      <c r="L2183" s="3" t="s">
        <v>25</v>
      </c>
      <c r="M2183" s="3">
        <v>1</v>
      </c>
      <c r="N2183" s="28">
        <f t="shared" si="375"/>
        <v>3</v>
      </c>
      <c r="O2183" s="28">
        <f t="shared" si="376"/>
        <v>124.19999999999999</v>
      </c>
      <c r="P2183" s="12">
        <v>0</v>
      </c>
      <c r="Q2183" s="46">
        <f t="shared" si="378"/>
        <v>0</v>
      </c>
      <c r="R2183" s="14"/>
      <c r="S2183" s="3">
        <f t="shared" si="379"/>
        <v>3</v>
      </c>
      <c r="T2183" s="30" t="s">
        <v>2502</v>
      </c>
      <c r="U2183" s="5">
        <f t="shared" si="370"/>
        <v>124.19999999999999</v>
      </c>
      <c r="V2183" s="5">
        <f t="shared" si="371"/>
        <v>0</v>
      </c>
      <c r="W2183" s="5"/>
      <c r="X2183" s="3">
        <v>3.85</v>
      </c>
      <c r="Y2183" s="3">
        <f t="shared" si="374"/>
        <v>-0.85000000000000009</v>
      </c>
      <c r="Z2183" s="3">
        <f t="shared" si="372"/>
        <v>159.38999999999999</v>
      </c>
      <c r="AA2183">
        <v>3850</v>
      </c>
      <c r="AB2183" s="1">
        <f t="shared" si="377"/>
        <v>3.85</v>
      </c>
    </row>
    <row r="2184" spans="1:28" customFormat="1" ht="43.2" x14ac:dyDescent="0.3">
      <c r="A2184" s="3">
        <f t="shared" si="373"/>
        <v>2167</v>
      </c>
      <c r="B2184" s="4" t="s">
        <v>2067</v>
      </c>
      <c r="C2184" s="3">
        <v>8</v>
      </c>
      <c r="D2184" s="3" t="s">
        <v>1572</v>
      </c>
      <c r="E2184" s="4" t="s">
        <v>2117</v>
      </c>
      <c r="F2184" s="3" t="s">
        <v>920</v>
      </c>
      <c r="G2184" s="3" t="s">
        <v>2319</v>
      </c>
      <c r="H2184" s="3" t="s">
        <v>2474</v>
      </c>
      <c r="I2184" s="3" t="s">
        <v>2496</v>
      </c>
      <c r="J2184" s="3">
        <v>65.400000000000006</v>
      </c>
      <c r="K2184" s="3">
        <v>8000</v>
      </c>
      <c r="L2184" s="3" t="s">
        <v>25</v>
      </c>
      <c r="M2184" s="3">
        <v>1</v>
      </c>
      <c r="N2184" s="28">
        <f t="shared" si="375"/>
        <v>8</v>
      </c>
      <c r="O2184" s="28">
        <f t="shared" si="376"/>
        <v>523.20000000000005</v>
      </c>
      <c r="P2184" s="12">
        <v>0</v>
      </c>
      <c r="Q2184" s="46">
        <f t="shared" si="378"/>
        <v>0</v>
      </c>
      <c r="R2184" s="37"/>
      <c r="S2184" s="3">
        <f t="shared" si="379"/>
        <v>8</v>
      </c>
      <c r="T2184" s="30" t="s">
        <v>2502</v>
      </c>
      <c r="U2184" s="41">
        <f t="shared" si="370"/>
        <v>523.20000000000005</v>
      </c>
      <c r="V2184" s="41">
        <f t="shared" si="371"/>
        <v>0</v>
      </c>
      <c r="W2184" s="5"/>
      <c r="X2184" s="3">
        <v>3.85</v>
      </c>
      <c r="Y2184" s="3">
        <f t="shared" si="374"/>
        <v>4.1500000000000004</v>
      </c>
      <c r="Z2184" s="3">
        <f t="shared" si="372"/>
        <v>251.79000000000002</v>
      </c>
      <c r="AA2184">
        <v>3850</v>
      </c>
      <c r="AB2184" s="1">
        <f t="shared" si="377"/>
        <v>3.85</v>
      </c>
    </row>
    <row r="2185" spans="1:28" customFormat="1" ht="43.2" x14ac:dyDescent="0.3">
      <c r="A2185" s="3">
        <f t="shared" si="373"/>
        <v>2168</v>
      </c>
      <c r="B2185" s="4" t="s">
        <v>2067</v>
      </c>
      <c r="C2185" s="3">
        <v>8</v>
      </c>
      <c r="D2185" s="3" t="s">
        <v>1572</v>
      </c>
      <c r="E2185" s="4" t="s">
        <v>2118</v>
      </c>
      <c r="F2185" s="3" t="s">
        <v>920</v>
      </c>
      <c r="G2185" s="3" t="s">
        <v>2319</v>
      </c>
      <c r="H2185" s="3" t="s">
        <v>2474</v>
      </c>
      <c r="I2185" s="3" t="s">
        <v>2496</v>
      </c>
      <c r="J2185" s="3">
        <v>65.400000000000006</v>
      </c>
      <c r="K2185" s="3">
        <v>8000</v>
      </c>
      <c r="L2185" s="3" t="s">
        <v>25</v>
      </c>
      <c r="M2185" s="3">
        <v>1</v>
      </c>
      <c r="N2185" s="28">
        <f t="shared" si="375"/>
        <v>8</v>
      </c>
      <c r="O2185" s="28">
        <f t="shared" si="376"/>
        <v>523.20000000000005</v>
      </c>
      <c r="P2185" s="12">
        <v>0</v>
      </c>
      <c r="Q2185" s="46">
        <f t="shared" si="378"/>
        <v>0</v>
      </c>
      <c r="R2185" s="37"/>
      <c r="S2185" s="3">
        <f t="shared" si="379"/>
        <v>8</v>
      </c>
      <c r="T2185" s="30" t="s">
        <v>2502</v>
      </c>
      <c r="U2185" s="41">
        <f t="shared" si="370"/>
        <v>523.20000000000005</v>
      </c>
      <c r="V2185" s="41">
        <f t="shared" si="371"/>
        <v>0</v>
      </c>
      <c r="W2185" s="5"/>
      <c r="X2185" s="3">
        <v>3.85</v>
      </c>
      <c r="Y2185" s="3">
        <f t="shared" si="374"/>
        <v>4.1500000000000004</v>
      </c>
      <c r="Z2185" s="3">
        <f t="shared" si="372"/>
        <v>251.79000000000002</v>
      </c>
      <c r="AA2185">
        <v>3850</v>
      </c>
      <c r="AB2185" s="1">
        <f t="shared" si="377"/>
        <v>3.85</v>
      </c>
    </row>
    <row r="2186" spans="1:28" customFormat="1" ht="43.2" x14ac:dyDescent="0.3">
      <c r="A2186" s="3">
        <f t="shared" si="373"/>
        <v>2169</v>
      </c>
      <c r="B2186" s="4" t="s">
        <v>2067</v>
      </c>
      <c r="C2186" s="3">
        <v>8</v>
      </c>
      <c r="D2186" s="3" t="s">
        <v>1572</v>
      </c>
      <c r="E2186" s="4" t="s">
        <v>2119</v>
      </c>
      <c r="F2186" s="3" t="s">
        <v>1102</v>
      </c>
      <c r="G2186" s="3" t="s">
        <v>2327</v>
      </c>
      <c r="H2186" s="3" t="s">
        <v>2478</v>
      </c>
      <c r="I2186" s="3" t="s">
        <v>2496</v>
      </c>
      <c r="J2186" s="3">
        <v>49.6</v>
      </c>
      <c r="K2186" s="3">
        <v>3000</v>
      </c>
      <c r="L2186" s="3" t="s">
        <v>25</v>
      </c>
      <c r="M2186" s="3">
        <v>1</v>
      </c>
      <c r="N2186" s="28">
        <f t="shared" si="375"/>
        <v>3</v>
      </c>
      <c r="O2186" s="28">
        <f t="shared" si="376"/>
        <v>148.80000000000001</v>
      </c>
      <c r="P2186" s="12">
        <v>0</v>
      </c>
      <c r="Q2186" s="46">
        <f t="shared" si="378"/>
        <v>0</v>
      </c>
      <c r="R2186" s="15"/>
      <c r="S2186" s="3">
        <f t="shared" si="379"/>
        <v>3</v>
      </c>
      <c r="T2186" s="30" t="s">
        <v>2502</v>
      </c>
      <c r="U2186" s="29">
        <f t="shared" si="370"/>
        <v>148.80000000000001</v>
      </c>
      <c r="V2186" s="29">
        <f t="shared" si="371"/>
        <v>0</v>
      </c>
      <c r="W2186" s="5"/>
      <c r="X2186" s="3">
        <v>3.85</v>
      </c>
      <c r="Y2186" s="3">
        <f t="shared" si="374"/>
        <v>-0.85000000000000009</v>
      </c>
      <c r="Z2186" s="3">
        <f t="shared" si="372"/>
        <v>190.96</v>
      </c>
      <c r="AA2186">
        <v>3850</v>
      </c>
      <c r="AB2186" s="1">
        <f t="shared" si="377"/>
        <v>3.85</v>
      </c>
    </row>
    <row r="2187" spans="1:28" customFormat="1" ht="43.2" x14ac:dyDescent="0.3">
      <c r="A2187" s="3">
        <f t="shared" si="373"/>
        <v>2170</v>
      </c>
      <c r="B2187" s="4" t="s">
        <v>2067</v>
      </c>
      <c r="C2187" s="3">
        <v>8</v>
      </c>
      <c r="D2187" s="3" t="s">
        <v>1572</v>
      </c>
      <c r="E2187" s="4" t="s">
        <v>2120</v>
      </c>
      <c r="F2187" s="3" t="s">
        <v>735</v>
      </c>
      <c r="G2187" s="3" t="s">
        <v>2336</v>
      </c>
      <c r="H2187" s="3" t="s">
        <v>2484</v>
      </c>
      <c r="I2187" s="3" t="s">
        <v>2496</v>
      </c>
      <c r="J2187" s="3">
        <v>94.6</v>
      </c>
      <c r="K2187" s="3">
        <v>8000</v>
      </c>
      <c r="L2187" s="3" t="s">
        <v>25</v>
      </c>
      <c r="M2187" s="3">
        <v>1</v>
      </c>
      <c r="N2187" s="28">
        <f t="shared" si="375"/>
        <v>8</v>
      </c>
      <c r="O2187" s="28">
        <f t="shared" si="376"/>
        <v>756.8</v>
      </c>
      <c r="P2187" s="12">
        <v>0</v>
      </c>
      <c r="Q2187" s="46">
        <f t="shared" si="378"/>
        <v>0</v>
      </c>
      <c r="R2187" s="37"/>
      <c r="S2187" s="3">
        <f t="shared" si="379"/>
        <v>8</v>
      </c>
      <c r="T2187" s="30" t="s">
        <v>2502</v>
      </c>
      <c r="U2187" s="29">
        <f t="shared" si="370"/>
        <v>756.8</v>
      </c>
      <c r="V2187" s="29">
        <f t="shared" si="371"/>
        <v>0</v>
      </c>
      <c r="W2187" s="5"/>
      <c r="X2187" s="3">
        <v>3.85</v>
      </c>
      <c r="Y2187" s="3">
        <f t="shared" si="374"/>
        <v>4.1500000000000004</v>
      </c>
      <c r="Z2187" s="3">
        <f t="shared" si="372"/>
        <v>364.21</v>
      </c>
      <c r="AA2187">
        <v>3850</v>
      </c>
      <c r="AB2187" s="1">
        <f t="shared" si="377"/>
        <v>3.85</v>
      </c>
    </row>
    <row r="2188" spans="1:28" customFormat="1" ht="43.2" x14ac:dyDescent="0.3">
      <c r="A2188" s="3">
        <f t="shared" si="373"/>
        <v>2171</v>
      </c>
      <c r="B2188" s="4" t="s">
        <v>2067</v>
      </c>
      <c r="C2188" s="3">
        <v>8</v>
      </c>
      <c r="D2188" s="3" t="s">
        <v>1572</v>
      </c>
      <c r="E2188" s="4" t="s">
        <v>2121</v>
      </c>
      <c r="F2188" s="3" t="s">
        <v>735</v>
      </c>
      <c r="G2188" s="3" t="s">
        <v>2336</v>
      </c>
      <c r="H2188" s="3" t="s">
        <v>2484</v>
      </c>
      <c r="I2188" s="3" t="s">
        <v>2496</v>
      </c>
      <c r="J2188" s="3">
        <v>94.6</v>
      </c>
      <c r="K2188" s="3">
        <v>8000</v>
      </c>
      <c r="L2188" s="3" t="s">
        <v>25</v>
      </c>
      <c r="M2188" s="3">
        <v>1</v>
      </c>
      <c r="N2188" s="28">
        <f t="shared" si="375"/>
        <v>8</v>
      </c>
      <c r="O2188" s="28">
        <f t="shared" si="376"/>
        <v>756.8</v>
      </c>
      <c r="P2188" s="12">
        <v>0</v>
      </c>
      <c r="Q2188" s="46">
        <f t="shared" si="378"/>
        <v>0</v>
      </c>
      <c r="R2188" s="37"/>
      <c r="S2188" s="3">
        <f t="shared" si="379"/>
        <v>8</v>
      </c>
      <c r="T2188" s="30" t="s">
        <v>2502</v>
      </c>
      <c r="U2188" s="29">
        <f t="shared" si="370"/>
        <v>756.8</v>
      </c>
      <c r="V2188" s="29">
        <f t="shared" si="371"/>
        <v>0</v>
      </c>
      <c r="W2188" s="5"/>
      <c r="X2188" s="3">
        <v>3.85</v>
      </c>
      <c r="Y2188" s="3">
        <f t="shared" si="374"/>
        <v>4.1500000000000004</v>
      </c>
      <c r="Z2188" s="3">
        <f t="shared" si="372"/>
        <v>364.21</v>
      </c>
      <c r="AA2188">
        <v>3850</v>
      </c>
      <c r="AB2188" s="1">
        <f t="shared" si="377"/>
        <v>3.85</v>
      </c>
    </row>
    <row r="2189" spans="1:28" customFormat="1" ht="43.2" x14ac:dyDescent="0.3">
      <c r="A2189" s="3">
        <f t="shared" si="373"/>
        <v>2172</v>
      </c>
      <c r="B2189" s="4" t="s">
        <v>2067</v>
      </c>
      <c r="C2189" s="3">
        <v>8</v>
      </c>
      <c r="D2189" s="3" t="s">
        <v>1572</v>
      </c>
      <c r="E2189" s="4" t="s">
        <v>2084</v>
      </c>
      <c r="F2189" s="3" t="s">
        <v>1173</v>
      </c>
      <c r="G2189" s="3" t="s">
        <v>2329</v>
      </c>
      <c r="H2189" s="3" t="s">
        <v>2479</v>
      </c>
      <c r="I2189" s="3" t="s">
        <v>2496</v>
      </c>
      <c r="J2189" s="3">
        <v>79.7</v>
      </c>
      <c r="K2189" s="3">
        <v>6000</v>
      </c>
      <c r="L2189" s="3" t="s">
        <v>25</v>
      </c>
      <c r="M2189" s="3">
        <v>1</v>
      </c>
      <c r="N2189" s="28">
        <f t="shared" si="375"/>
        <v>6</v>
      </c>
      <c r="O2189" s="28">
        <f t="shared" si="376"/>
        <v>478.20000000000005</v>
      </c>
      <c r="P2189" s="12">
        <v>0</v>
      </c>
      <c r="Q2189" s="46">
        <f t="shared" si="378"/>
        <v>0</v>
      </c>
      <c r="R2189" s="15"/>
      <c r="S2189" s="3">
        <f t="shared" si="379"/>
        <v>6</v>
      </c>
      <c r="T2189" s="45" t="s">
        <v>2502</v>
      </c>
      <c r="U2189" s="47">
        <f t="shared" si="370"/>
        <v>478.20000000000005</v>
      </c>
      <c r="V2189" s="47">
        <f t="shared" si="371"/>
        <v>0</v>
      </c>
      <c r="W2189" s="5"/>
      <c r="X2189" s="3">
        <v>3.4</v>
      </c>
      <c r="Y2189" s="3">
        <f t="shared" si="374"/>
        <v>2.6</v>
      </c>
      <c r="Z2189" s="3">
        <f t="shared" si="372"/>
        <v>270.98</v>
      </c>
      <c r="AA2189">
        <v>3400</v>
      </c>
      <c r="AB2189" s="1">
        <f t="shared" si="377"/>
        <v>3.4</v>
      </c>
    </row>
    <row r="2190" spans="1:28" customFormat="1" ht="43.2" x14ac:dyDescent="0.3">
      <c r="A2190" s="3">
        <f t="shared" si="373"/>
        <v>2173</v>
      </c>
      <c r="B2190" s="4" t="s">
        <v>2067</v>
      </c>
      <c r="C2190" s="3">
        <v>8</v>
      </c>
      <c r="D2190" s="3" t="s">
        <v>1572</v>
      </c>
      <c r="E2190" s="4" t="s">
        <v>2085</v>
      </c>
      <c r="F2190" s="3" t="s">
        <v>32</v>
      </c>
      <c r="G2190" s="3" t="s">
        <v>2340</v>
      </c>
      <c r="H2190" s="3" t="s">
        <v>2468</v>
      </c>
      <c r="I2190" s="3" t="s">
        <v>2496</v>
      </c>
      <c r="J2190" s="3">
        <v>18.2</v>
      </c>
      <c r="K2190" s="3">
        <v>2200</v>
      </c>
      <c r="L2190" s="3" t="s">
        <v>25</v>
      </c>
      <c r="M2190" s="3">
        <v>1</v>
      </c>
      <c r="N2190" s="28">
        <f t="shared" si="375"/>
        <v>2.2000000000000002</v>
      </c>
      <c r="O2190" s="28">
        <f t="shared" si="376"/>
        <v>40.04</v>
      </c>
      <c r="P2190" s="12">
        <v>0</v>
      </c>
      <c r="Q2190" s="46">
        <f t="shared" si="378"/>
        <v>0</v>
      </c>
      <c r="R2190" s="37"/>
      <c r="S2190" s="3">
        <f t="shared" si="379"/>
        <v>2.2000000000000002</v>
      </c>
      <c r="T2190" s="30" t="s">
        <v>2502</v>
      </c>
      <c r="U2190" s="5">
        <f t="shared" ref="U2190:U2253" si="380">S2190*J2190</f>
        <v>40.04</v>
      </c>
      <c r="V2190" s="5">
        <f t="shared" ref="V2190:V2253" si="381">Q2190*J2190</f>
        <v>0</v>
      </c>
      <c r="W2190" s="5"/>
      <c r="X2190" s="3">
        <v>3.4</v>
      </c>
      <c r="Y2190" s="3">
        <f t="shared" si="374"/>
        <v>-1.1999999999999997</v>
      </c>
      <c r="Z2190" s="3">
        <f t="shared" si="372"/>
        <v>61.879999999999995</v>
      </c>
      <c r="AA2190">
        <v>3400</v>
      </c>
      <c r="AB2190" s="1">
        <f t="shared" si="377"/>
        <v>3.4</v>
      </c>
    </row>
    <row r="2191" spans="1:28" customFormat="1" ht="43.2" x14ac:dyDescent="0.3">
      <c r="A2191" s="3">
        <f t="shared" si="373"/>
        <v>2174</v>
      </c>
      <c r="B2191" s="4" t="s">
        <v>2067</v>
      </c>
      <c r="C2191" s="3">
        <v>8</v>
      </c>
      <c r="D2191" s="3" t="s">
        <v>1572</v>
      </c>
      <c r="E2191" s="4" t="s">
        <v>2086</v>
      </c>
      <c r="F2191" s="3" t="s">
        <v>32</v>
      </c>
      <c r="G2191" s="3" t="s">
        <v>2340</v>
      </c>
      <c r="H2191" s="3" t="s">
        <v>2468</v>
      </c>
      <c r="I2191" s="3" t="s">
        <v>2496</v>
      </c>
      <c r="J2191" s="3">
        <v>18.2</v>
      </c>
      <c r="K2191" s="3">
        <v>2200</v>
      </c>
      <c r="L2191" s="3" t="s">
        <v>25</v>
      </c>
      <c r="M2191" s="3">
        <v>1</v>
      </c>
      <c r="N2191" s="28">
        <f t="shared" si="375"/>
        <v>2.2000000000000002</v>
      </c>
      <c r="O2191" s="28">
        <f t="shared" si="376"/>
        <v>40.04</v>
      </c>
      <c r="P2191" s="12">
        <v>0</v>
      </c>
      <c r="Q2191" s="46">
        <f t="shared" si="378"/>
        <v>0</v>
      </c>
      <c r="R2191" s="37"/>
      <c r="S2191" s="3">
        <f t="shared" si="379"/>
        <v>2.2000000000000002</v>
      </c>
      <c r="T2191" s="30" t="s">
        <v>2502</v>
      </c>
      <c r="U2191" s="5">
        <f t="shared" si="380"/>
        <v>40.04</v>
      </c>
      <c r="V2191" s="5">
        <f t="shared" si="381"/>
        <v>0</v>
      </c>
      <c r="W2191" s="5"/>
      <c r="X2191" s="3">
        <v>3.4</v>
      </c>
      <c r="Y2191" s="3">
        <f t="shared" si="374"/>
        <v>-1.1999999999999997</v>
      </c>
      <c r="Z2191" s="3">
        <f t="shared" si="372"/>
        <v>61.879999999999995</v>
      </c>
      <c r="AA2191">
        <v>3400</v>
      </c>
      <c r="AB2191" s="1">
        <f t="shared" si="377"/>
        <v>3.4</v>
      </c>
    </row>
    <row r="2192" spans="1:28" customFormat="1" ht="43.2" x14ac:dyDescent="0.3">
      <c r="A2192" s="3">
        <f t="shared" si="373"/>
        <v>2175</v>
      </c>
      <c r="B2192" s="4" t="s">
        <v>2067</v>
      </c>
      <c r="C2192" s="3">
        <v>8</v>
      </c>
      <c r="D2192" s="3" t="s">
        <v>1572</v>
      </c>
      <c r="E2192" s="4" t="s">
        <v>2087</v>
      </c>
      <c r="F2192" s="3" t="s">
        <v>32</v>
      </c>
      <c r="G2192" s="3" t="s">
        <v>2340</v>
      </c>
      <c r="H2192" s="3" t="s">
        <v>2468</v>
      </c>
      <c r="I2192" s="3" t="s">
        <v>2496</v>
      </c>
      <c r="J2192" s="3">
        <v>18.2</v>
      </c>
      <c r="K2192" s="3">
        <v>1350</v>
      </c>
      <c r="L2192" s="3" t="s">
        <v>25</v>
      </c>
      <c r="M2192" s="3">
        <v>1</v>
      </c>
      <c r="N2192" s="28">
        <f t="shared" si="375"/>
        <v>1.35</v>
      </c>
      <c r="O2192" s="28">
        <f t="shared" si="376"/>
        <v>24.57</v>
      </c>
      <c r="P2192" s="12">
        <v>0</v>
      </c>
      <c r="Q2192" s="46">
        <f t="shared" si="378"/>
        <v>0</v>
      </c>
      <c r="R2192" s="37"/>
      <c r="S2192" s="3">
        <f t="shared" si="379"/>
        <v>1.35</v>
      </c>
      <c r="T2192" s="30" t="s">
        <v>2502</v>
      </c>
      <c r="U2192" s="5">
        <f t="shared" si="380"/>
        <v>24.57</v>
      </c>
      <c r="V2192" s="5">
        <f t="shared" si="381"/>
        <v>0</v>
      </c>
      <c r="W2192" s="5"/>
      <c r="X2192" s="3">
        <v>3.4</v>
      </c>
      <c r="Y2192" s="3">
        <f t="shared" si="374"/>
        <v>-2.0499999999999998</v>
      </c>
      <c r="Z2192" s="3">
        <f t="shared" si="372"/>
        <v>61.879999999999995</v>
      </c>
      <c r="AA2192">
        <v>3400</v>
      </c>
      <c r="AB2192" s="1">
        <f t="shared" si="377"/>
        <v>3.4</v>
      </c>
    </row>
    <row r="2193" spans="1:28" customFormat="1" ht="43.2" x14ac:dyDescent="0.3">
      <c r="A2193" s="3">
        <f t="shared" si="373"/>
        <v>2176</v>
      </c>
      <c r="B2193" s="4" t="s">
        <v>2067</v>
      </c>
      <c r="C2193" s="3">
        <v>8</v>
      </c>
      <c r="D2193" s="3" t="s">
        <v>1572</v>
      </c>
      <c r="E2193" s="4" t="s">
        <v>2088</v>
      </c>
      <c r="F2193" s="3" t="s">
        <v>22</v>
      </c>
      <c r="G2193" s="7" t="s">
        <v>2343</v>
      </c>
      <c r="H2193" s="7" t="s">
        <v>2487</v>
      </c>
      <c r="I2193" s="7" t="s">
        <v>2496</v>
      </c>
      <c r="J2193" s="7">
        <v>30.6</v>
      </c>
      <c r="K2193" s="3">
        <v>6000</v>
      </c>
      <c r="L2193" s="3" t="s">
        <v>25</v>
      </c>
      <c r="M2193" s="3">
        <v>1</v>
      </c>
      <c r="N2193" s="28">
        <f t="shared" si="375"/>
        <v>6</v>
      </c>
      <c r="O2193" s="28">
        <f t="shared" si="376"/>
        <v>183.60000000000002</v>
      </c>
      <c r="P2193" s="12">
        <v>0</v>
      </c>
      <c r="Q2193" s="46">
        <f t="shared" si="378"/>
        <v>0</v>
      </c>
      <c r="R2193" s="37"/>
      <c r="S2193" s="3">
        <f t="shared" si="379"/>
        <v>6</v>
      </c>
      <c r="T2193" s="30" t="s">
        <v>2502</v>
      </c>
      <c r="U2193" s="29">
        <f t="shared" si="380"/>
        <v>183.60000000000002</v>
      </c>
      <c r="V2193" s="29">
        <f t="shared" si="381"/>
        <v>0</v>
      </c>
      <c r="W2193" s="5"/>
      <c r="X2193" s="3">
        <v>3.4</v>
      </c>
      <c r="Y2193" s="3">
        <f t="shared" si="374"/>
        <v>2.6</v>
      </c>
      <c r="Z2193" s="3">
        <f t="shared" si="372"/>
        <v>104.04</v>
      </c>
      <c r="AA2193">
        <v>3400</v>
      </c>
      <c r="AB2193" s="1">
        <f t="shared" si="377"/>
        <v>3.4</v>
      </c>
    </row>
    <row r="2194" spans="1:28" customFormat="1" ht="43.2" x14ac:dyDescent="0.3">
      <c r="A2194" s="3">
        <f t="shared" si="373"/>
        <v>2177</v>
      </c>
      <c r="B2194" s="4" t="s">
        <v>2067</v>
      </c>
      <c r="C2194" s="3">
        <v>8</v>
      </c>
      <c r="D2194" s="3" t="s">
        <v>1572</v>
      </c>
      <c r="E2194" s="4" t="s">
        <v>2089</v>
      </c>
      <c r="F2194" s="3" t="s">
        <v>32</v>
      </c>
      <c r="G2194" s="3" t="s">
        <v>2340</v>
      </c>
      <c r="H2194" s="3" t="s">
        <v>2468</v>
      </c>
      <c r="I2194" s="3" t="s">
        <v>2496</v>
      </c>
      <c r="J2194" s="3">
        <v>18.2</v>
      </c>
      <c r="K2194" s="3">
        <v>2200</v>
      </c>
      <c r="L2194" s="3" t="s">
        <v>25</v>
      </c>
      <c r="M2194" s="3">
        <v>1</v>
      </c>
      <c r="N2194" s="28">
        <f t="shared" si="375"/>
        <v>2.2000000000000002</v>
      </c>
      <c r="O2194" s="28">
        <f t="shared" si="376"/>
        <v>40.04</v>
      </c>
      <c r="P2194" s="12">
        <v>0</v>
      </c>
      <c r="Q2194" s="46">
        <f t="shared" si="378"/>
        <v>0</v>
      </c>
      <c r="R2194" s="37"/>
      <c r="S2194" s="3">
        <f t="shared" si="379"/>
        <v>2.2000000000000002</v>
      </c>
      <c r="T2194" s="30" t="s">
        <v>2502</v>
      </c>
      <c r="U2194" s="5">
        <f t="shared" si="380"/>
        <v>40.04</v>
      </c>
      <c r="V2194" s="5">
        <f t="shared" si="381"/>
        <v>0</v>
      </c>
      <c r="W2194" s="5"/>
      <c r="X2194" s="3">
        <v>3.4</v>
      </c>
      <c r="Y2194" s="3">
        <f t="shared" si="374"/>
        <v>-1.1999999999999997</v>
      </c>
      <c r="Z2194" s="3">
        <f t="shared" si="372"/>
        <v>61.879999999999995</v>
      </c>
      <c r="AA2194">
        <v>3400</v>
      </c>
      <c r="AB2194" s="1">
        <f t="shared" si="377"/>
        <v>3.4</v>
      </c>
    </row>
    <row r="2195" spans="1:28" customFormat="1" ht="43.2" x14ac:dyDescent="0.3">
      <c r="A2195" s="3">
        <f t="shared" si="373"/>
        <v>2178</v>
      </c>
      <c r="B2195" s="4" t="s">
        <v>2067</v>
      </c>
      <c r="C2195" s="3">
        <v>8</v>
      </c>
      <c r="D2195" s="3" t="s">
        <v>1572</v>
      </c>
      <c r="E2195" s="4" t="s">
        <v>2090</v>
      </c>
      <c r="F2195" s="3" t="s">
        <v>32</v>
      </c>
      <c r="G2195" s="3" t="s">
        <v>2340</v>
      </c>
      <c r="H2195" s="3" t="s">
        <v>2468</v>
      </c>
      <c r="I2195" s="3" t="s">
        <v>2496</v>
      </c>
      <c r="J2195" s="3">
        <v>18.2</v>
      </c>
      <c r="K2195" s="3">
        <v>2200</v>
      </c>
      <c r="L2195" s="3" t="s">
        <v>25</v>
      </c>
      <c r="M2195" s="3">
        <v>1</v>
      </c>
      <c r="N2195" s="28">
        <f t="shared" si="375"/>
        <v>2.2000000000000002</v>
      </c>
      <c r="O2195" s="28">
        <f t="shared" si="376"/>
        <v>40.04</v>
      </c>
      <c r="P2195" s="12">
        <v>0</v>
      </c>
      <c r="Q2195" s="46">
        <f t="shared" si="378"/>
        <v>0</v>
      </c>
      <c r="R2195" s="37"/>
      <c r="S2195" s="3">
        <f t="shared" si="379"/>
        <v>2.2000000000000002</v>
      </c>
      <c r="T2195" s="30" t="s">
        <v>2502</v>
      </c>
      <c r="U2195" s="5">
        <f t="shared" si="380"/>
        <v>40.04</v>
      </c>
      <c r="V2195" s="5">
        <f t="shared" si="381"/>
        <v>0</v>
      </c>
      <c r="W2195" s="5"/>
      <c r="X2195" s="3">
        <v>3.4</v>
      </c>
      <c r="Y2195" s="3">
        <f t="shared" si="374"/>
        <v>-1.1999999999999997</v>
      </c>
      <c r="Z2195" s="3">
        <f t="shared" ref="Z2195:Z2258" si="382">X2195*J2195*M2195</f>
        <v>61.879999999999995</v>
      </c>
      <c r="AA2195">
        <v>3400</v>
      </c>
      <c r="AB2195" s="1">
        <f t="shared" si="377"/>
        <v>3.4</v>
      </c>
    </row>
    <row r="2196" spans="1:28" customFormat="1" ht="43.2" x14ac:dyDescent="0.3">
      <c r="A2196" s="3">
        <f t="shared" ref="A2196:A2259" si="383">A2195+1</f>
        <v>2179</v>
      </c>
      <c r="B2196" s="4" t="s">
        <v>2067</v>
      </c>
      <c r="C2196" s="3">
        <v>8</v>
      </c>
      <c r="D2196" s="3" t="s">
        <v>1572</v>
      </c>
      <c r="E2196" s="4" t="s">
        <v>2091</v>
      </c>
      <c r="F2196" s="3" t="s">
        <v>32</v>
      </c>
      <c r="G2196" s="3" t="s">
        <v>2340</v>
      </c>
      <c r="H2196" s="3" t="s">
        <v>2468</v>
      </c>
      <c r="I2196" s="3" t="s">
        <v>2496</v>
      </c>
      <c r="J2196" s="3">
        <v>18.2</v>
      </c>
      <c r="K2196" s="3">
        <v>1350</v>
      </c>
      <c r="L2196" s="3" t="s">
        <v>25</v>
      </c>
      <c r="M2196" s="3">
        <v>1</v>
      </c>
      <c r="N2196" s="28">
        <f t="shared" si="375"/>
        <v>1.35</v>
      </c>
      <c r="O2196" s="28">
        <f t="shared" si="376"/>
        <v>24.57</v>
      </c>
      <c r="P2196" s="12">
        <v>0</v>
      </c>
      <c r="Q2196" s="46">
        <f t="shared" si="378"/>
        <v>0</v>
      </c>
      <c r="R2196" s="37"/>
      <c r="S2196" s="3">
        <f t="shared" si="379"/>
        <v>1.35</v>
      </c>
      <c r="T2196" s="30" t="s">
        <v>2502</v>
      </c>
      <c r="U2196" s="5">
        <f t="shared" si="380"/>
        <v>24.57</v>
      </c>
      <c r="V2196" s="5">
        <f t="shared" si="381"/>
        <v>0</v>
      </c>
      <c r="W2196" s="5"/>
      <c r="X2196" s="3">
        <v>3.4</v>
      </c>
      <c r="Y2196" s="3">
        <f t="shared" si="374"/>
        <v>-2.0499999999999998</v>
      </c>
      <c r="Z2196" s="3">
        <f t="shared" si="382"/>
        <v>61.879999999999995</v>
      </c>
      <c r="AA2196">
        <v>3400</v>
      </c>
      <c r="AB2196" s="1">
        <f t="shared" si="377"/>
        <v>3.4</v>
      </c>
    </row>
    <row r="2197" spans="1:28" customFormat="1" ht="43.2" x14ac:dyDescent="0.3">
      <c r="A2197" s="3">
        <f t="shared" si="383"/>
        <v>2180</v>
      </c>
      <c r="B2197" s="4" t="s">
        <v>2067</v>
      </c>
      <c r="C2197" s="3">
        <v>8</v>
      </c>
      <c r="D2197" s="3" t="s">
        <v>1572</v>
      </c>
      <c r="E2197" s="4" t="s">
        <v>2092</v>
      </c>
      <c r="F2197" s="3" t="s">
        <v>1078</v>
      </c>
      <c r="G2197" s="3" t="s">
        <v>2337</v>
      </c>
      <c r="H2197" s="3" t="s">
        <v>2485</v>
      </c>
      <c r="I2197" s="3" t="s">
        <v>2496</v>
      </c>
      <c r="J2197" s="3">
        <v>106</v>
      </c>
      <c r="K2197" s="3">
        <v>6000</v>
      </c>
      <c r="L2197" s="3" t="s">
        <v>25</v>
      </c>
      <c r="M2197" s="3">
        <v>1</v>
      </c>
      <c r="N2197" s="28">
        <f t="shared" si="375"/>
        <v>6</v>
      </c>
      <c r="O2197" s="28">
        <f t="shared" si="376"/>
        <v>636</v>
      </c>
      <c r="P2197" s="12">
        <v>0</v>
      </c>
      <c r="Q2197" s="46">
        <f t="shared" si="378"/>
        <v>0</v>
      </c>
      <c r="R2197" s="37"/>
      <c r="S2197" s="3">
        <f t="shared" si="379"/>
        <v>6</v>
      </c>
      <c r="T2197" s="30" t="s">
        <v>2502</v>
      </c>
      <c r="U2197" s="29">
        <f t="shared" si="380"/>
        <v>636</v>
      </c>
      <c r="V2197" s="29">
        <f t="shared" si="381"/>
        <v>0</v>
      </c>
      <c r="W2197" s="5"/>
      <c r="X2197" s="3">
        <v>3.4</v>
      </c>
      <c r="Y2197" s="3">
        <f t="shared" si="374"/>
        <v>2.6</v>
      </c>
      <c r="Z2197" s="3">
        <f t="shared" si="382"/>
        <v>360.4</v>
      </c>
      <c r="AA2197">
        <v>3400</v>
      </c>
      <c r="AB2197" s="1">
        <f t="shared" si="377"/>
        <v>3.4</v>
      </c>
    </row>
    <row r="2198" spans="1:28" customFormat="1" ht="43.2" x14ac:dyDescent="0.3">
      <c r="A2198" s="3">
        <f t="shared" si="383"/>
        <v>2181</v>
      </c>
      <c r="B2198" s="4" t="s">
        <v>2067</v>
      </c>
      <c r="C2198" s="3">
        <v>8</v>
      </c>
      <c r="D2198" s="3" t="s">
        <v>1572</v>
      </c>
      <c r="E2198" s="4" t="s">
        <v>2093</v>
      </c>
      <c r="F2198" s="3" t="s">
        <v>1184</v>
      </c>
      <c r="G2198" s="3" t="s">
        <v>2330</v>
      </c>
      <c r="H2198" s="3" t="s">
        <v>2479</v>
      </c>
      <c r="I2198" s="3" t="s">
        <v>2496</v>
      </c>
      <c r="J2198" s="3">
        <v>79.7</v>
      </c>
      <c r="K2198" s="3">
        <v>6000</v>
      </c>
      <c r="L2198" s="3" t="s">
        <v>25</v>
      </c>
      <c r="M2198" s="3">
        <v>1</v>
      </c>
      <c r="N2198" s="28">
        <f t="shared" si="375"/>
        <v>6</v>
      </c>
      <c r="O2198" s="28">
        <f t="shared" si="376"/>
        <v>478.20000000000005</v>
      </c>
      <c r="P2198" s="12">
        <v>0</v>
      </c>
      <c r="Q2198" s="46">
        <f t="shared" si="378"/>
        <v>0</v>
      </c>
      <c r="R2198" s="14"/>
      <c r="S2198" s="3">
        <f t="shared" si="379"/>
        <v>6</v>
      </c>
      <c r="T2198" s="30" t="s">
        <v>2502</v>
      </c>
      <c r="U2198" s="29">
        <f t="shared" si="380"/>
        <v>478.20000000000005</v>
      </c>
      <c r="V2198" s="29">
        <f t="shared" si="381"/>
        <v>0</v>
      </c>
      <c r="W2198" s="5"/>
      <c r="X2198" s="3">
        <v>3.4</v>
      </c>
      <c r="Y2198" s="3">
        <f t="shared" si="374"/>
        <v>2.6</v>
      </c>
      <c r="Z2198" s="3">
        <f t="shared" si="382"/>
        <v>270.98</v>
      </c>
      <c r="AA2198">
        <v>3400</v>
      </c>
      <c r="AB2198" s="1">
        <f t="shared" si="377"/>
        <v>3.4</v>
      </c>
    </row>
    <row r="2199" spans="1:28" customFormat="1" ht="43.2" x14ac:dyDescent="0.3">
      <c r="A2199" s="3">
        <f t="shared" si="383"/>
        <v>2182</v>
      </c>
      <c r="B2199" s="4" t="s">
        <v>2067</v>
      </c>
      <c r="C2199" s="3">
        <v>8</v>
      </c>
      <c r="D2199" s="3" t="s">
        <v>1572</v>
      </c>
      <c r="E2199" s="4" t="s">
        <v>2094</v>
      </c>
      <c r="F2199" s="3" t="s">
        <v>22</v>
      </c>
      <c r="G2199" s="7" t="s">
        <v>2343</v>
      </c>
      <c r="H2199" s="7" t="s">
        <v>2487</v>
      </c>
      <c r="I2199" s="7" t="s">
        <v>2496</v>
      </c>
      <c r="J2199" s="7">
        <v>30.6</v>
      </c>
      <c r="K2199" s="3">
        <v>3000</v>
      </c>
      <c r="L2199" s="3" t="s">
        <v>25</v>
      </c>
      <c r="M2199" s="3">
        <v>1</v>
      </c>
      <c r="N2199" s="28">
        <f t="shared" si="375"/>
        <v>3</v>
      </c>
      <c r="O2199" s="28">
        <f t="shared" si="376"/>
        <v>91.800000000000011</v>
      </c>
      <c r="P2199" s="12">
        <v>0</v>
      </c>
      <c r="Q2199" s="46">
        <f t="shared" si="378"/>
        <v>0</v>
      </c>
      <c r="R2199" s="37"/>
      <c r="S2199" s="3">
        <f t="shared" si="379"/>
        <v>3</v>
      </c>
      <c r="T2199" s="30" t="s">
        <v>2502</v>
      </c>
      <c r="U2199" s="29">
        <f t="shared" si="380"/>
        <v>91.800000000000011</v>
      </c>
      <c r="V2199" s="29">
        <f t="shared" si="381"/>
        <v>0</v>
      </c>
      <c r="W2199" s="5"/>
      <c r="X2199" s="3">
        <v>3.4</v>
      </c>
      <c r="Y2199" s="3">
        <f t="shared" si="374"/>
        <v>-0.39999999999999991</v>
      </c>
      <c r="Z2199" s="3">
        <f t="shared" si="382"/>
        <v>104.04</v>
      </c>
      <c r="AA2199">
        <v>3400</v>
      </c>
      <c r="AB2199" s="1">
        <f t="shared" si="377"/>
        <v>3.4</v>
      </c>
    </row>
    <row r="2200" spans="1:28" customFormat="1" ht="43.2" x14ac:dyDescent="0.3">
      <c r="A2200" s="3">
        <f t="shared" si="383"/>
        <v>2183</v>
      </c>
      <c r="B2200" s="4" t="s">
        <v>2067</v>
      </c>
      <c r="C2200" s="3">
        <v>8</v>
      </c>
      <c r="D2200" s="3" t="s">
        <v>1572</v>
      </c>
      <c r="E2200" s="4" t="s">
        <v>2095</v>
      </c>
      <c r="F2200" s="3" t="s">
        <v>1078</v>
      </c>
      <c r="G2200" s="3" t="s">
        <v>2337</v>
      </c>
      <c r="H2200" s="3" t="s">
        <v>2485</v>
      </c>
      <c r="I2200" s="3" t="s">
        <v>2496</v>
      </c>
      <c r="J2200" s="3">
        <v>106</v>
      </c>
      <c r="K2200" s="3">
        <v>6000</v>
      </c>
      <c r="L2200" s="3" t="s">
        <v>25</v>
      </c>
      <c r="M2200" s="3">
        <v>1</v>
      </c>
      <c r="N2200" s="28">
        <f t="shared" si="375"/>
        <v>6</v>
      </c>
      <c r="O2200" s="28">
        <f t="shared" si="376"/>
        <v>636</v>
      </c>
      <c r="P2200" s="12">
        <v>0</v>
      </c>
      <c r="Q2200" s="46">
        <f t="shared" si="378"/>
        <v>0</v>
      </c>
      <c r="R2200" s="37"/>
      <c r="S2200" s="3">
        <f t="shared" si="379"/>
        <v>6</v>
      </c>
      <c r="T2200" s="30" t="s">
        <v>2502</v>
      </c>
      <c r="U2200" s="29">
        <f t="shared" si="380"/>
        <v>636</v>
      </c>
      <c r="V2200" s="29">
        <f t="shared" si="381"/>
        <v>0</v>
      </c>
      <c r="W2200" s="5"/>
      <c r="X2200" s="3">
        <v>3.4</v>
      </c>
      <c r="Y2200" s="3">
        <f t="shared" si="374"/>
        <v>2.6</v>
      </c>
      <c r="Z2200" s="3">
        <f t="shared" si="382"/>
        <v>360.4</v>
      </c>
      <c r="AA2200">
        <v>3400</v>
      </c>
      <c r="AB2200" s="1">
        <f t="shared" si="377"/>
        <v>3.4</v>
      </c>
    </row>
    <row r="2201" spans="1:28" customFormat="1" ht="43.2" x14ac:dyDescent="0.3">
      <c r="A2201" s="3">
        <f t="shared" si="383"/>
        <v>2184</v>
      </c>
      <c r="B2201" s="4" t="s">
        <v>2067</v>
      </c>
      <c r="C2201" s="3">
        <v>8</v>
      </c>
      <c r="D2201" s="3" t="s">
        <v>1572</v>
      </c>
      <c r="E2201" s="4" t="s">
        <v>2096</v>
      </c>
      <c r="F2201" s="3" t="s">
        <v>1196</v>
      </c>
      <c r="G2201" s="3" t="s">
        <v>2325</v>
      </c>
      <c r="H2201" s="3" t="s">
        <v>2470</v>
      </c>
      <c r="I2201" s="3" t="s">
        <v>2496</v>
      </c>
      <c r="J2201" s="3">
        <v>41.4</v>
      </c>
      <c r="K2201" s="3">
        <v>6000</v>
      </c>
      <c r="L2201" s="3" t="s">
        <v>25</v>
      </c>
      <c r="M2201" s="3">
        <v>1</v>
      </c>
      <c r="N2201" s="28">
        <f t="shared" si="375"/>
        <v>6</v>
      </c>
      <c r="O2201" s="40">
        <f t="shared" si="376"/>
        <v>248.39999999999998</v>
      </c>
      <c r="P2201" s="12">
        <v>0</v>
      </c>
      <c r="Q2201" s="46">
        <f t="shared" si="378"/>
        <v>0</v>
      </c>
      <c r="R2201" s="37"/>
      <c r="S2201" s="3">
        <f t="shared" si="379"/>
        <v>6</v>
      </c>
      <c r="T2201" s="30" t="s">
        <v>2502</v>
      </c>
      <c r="U2201" s="41">
        <f t="shared" si="380"/>
        <v>248.39999999999998</v>
      </c>
      <c r="V2201" s="41">
        <f t="shared" si="381"/>
        <v>0</v>
      </c>
      <c r="W2201" s="5"/>
      <c r="X2201" s="3">
        <v>3.4</v>
      </c>
      <c r="Y2201" s="3">
        <f t="shared" si="374"/>
        <v>2.6</v>
      </c>
      <c r="Z2201" s="3">
        <f t="shared" si="382"/>
        <v>140.76</v>
      </c>
      <c r="AA2201">
        <v>3400</v>
      </c>
      <c r="AB2201" s="1">
        <f t="shared" si="377"/>
        <v>3.4</v>
      </c>
    </row>
    <row r="2202" spans="1:28" customFormat="1" ht="43.2" x14ac:dyDescent="0.3">
      <c r="A2202" s="3">
        <f t="shared" si="383"/>
        <v>2185</v>
      </c>
      <c r="B2202" s="4" t="s">
        <v>2067</v>
      </c>
      <c r="C2202" s="3">
        <v>8</v>
      </c>
      <c r="D2202" s="3" t="s">
        <v>1572</v>
      </c>
      <c r="E2202" s="4" t="s">
        <v>2097</v>
      </c>
      <c r="F2202" s="3" t="s">
        <v>1196</v>
      </c>
      <c r="G2202" s="3" t="s">
        <v>2325</v>
      </c>
      <c r="H2202" s="3" t="s">
        <v>2470</v>
      </c>
      <c r="I2202" s="3" t="s">
        <v>2496</v>
      </c>
      <c r="J2202" s="3">
        <v>41.4</v>
      </c>
      <c r="K2202" s="3">
        <v>6000</v>
      </c>
      <c r="L2202" s="3" t="s">
        <v>25</v>
      </c>
      <c r="M2202" s="3">
        <v>1</v>
      </c>
      <c r="N2202" s="28">
        <f t="shared" si="375"/>
        <v>6</v>
      </c>
      <c r="O2202" s="40">
        <f t="shared" si="376"/>
        <v>248.39999999999998</v>
      </c>
      <c r="P2202" s="12">
        <v>0</v>
      </c>
      <c r="Q2202" s="46">
        <f t="shared" si="378"/>
        <v>0</v>
      </c>
      <c r="R2202" s="37"/>
      <c r="S2202" s="3">
        <f t="shared" si="379"/>
        <v>6</v>
      </c>
      <c r="T2202" s="30" t="s">
        <v>2502</v>
      </c>
      <c r="U2202" s="41">
        <f t="shared" si="380"/>
        <v>248.39999999999998</v>
      </c>
      <c r="V2202" s="41">
        <f t="shared" si="381"/>
        <v>0</v>
      </c>
      <c r="W2202" s="5"/>
      <c r="X2202" s="3">
        <v>3.4</v>
      </c>
      <c r="Y2202" s="3">
        <f t="shared" si="374"/>
        <v>2.6</v>
      </c>
      <c r="Z2202" s="3">
        <f t="shared" si="382"/>
        <v>140.76</v>
      </c>
      <c r="AA2202">
        <v>3400</v>
      </c>
      <c r="AB2202" s="1">
        <f t="shared" si="377"/>
        <v>3.4</v>
      </c>
    </row>
    <row r="2203" spans="1:28" customFormat="1" ht="43.2" x14ac:dyDescent="0.3">
      <c r="A2203" s="3">
        <f t="shared" si="383"/>
        <v>2186</v>
      </c>
      <c r="B2203" s="4" t="s">
        <v>2067</v>
      </c>
      <c r="C2203" s="3">
        <v>8</v>
      </c>
      <c r="D2203" s="3" t="s">
        <v>1572</v>
      </c>
      <c r="E2203" s="4" t="s">
        <v>2098</v>
      </c>
      <c r="F2203" s="3" t="s">
        <v>1200</v>
      </c>
      <c r="G2203" s="3" t="s">
        <v>2334</v>
      </c>
      <c r="H2203" s="3" t="s">
        <v>2483</v>
      </c>
      <c r="I2203" s="3" t="s">
        <v>2496</v>
      </c>
      <c r="J2203" s="3">
        <v>76</v>
      </c>
      <c r="K2203" s="3">
        <v>6000</v>
      </c>
      <c r="L2203" s="3" t="s">
        <v>25</v>
      </c>
      <c r="M2203" s="3">
        <v>1</v>
      </c>
      <c r="N2203" s="28">
        <f t="shared" si="375"/>
        <v>6</v>
      </c>
      <c r="O2203" s="28">
        <f t="shared" si="376"/>
        <v>456</v>
      </c>
      <c r="P2203" s="12">
        <v>0</v>
      </c>
      <c r="Q2203" s="46">
        <f t="shared" si="378"/>
        <v>0</v>
      </c>
      <c r="R2203" s="15"/>
      <c r="S2203" s="3">
        <f t="shared" si="379"/>
        <v>6</v>
      </c>
      <c r="T2203" s="30" t="s">
        <v>2502</v>
      </c>
      <c r="U2203" s="5">
        <f t="shared" si="380"/>
        <v>456</v>
      </c>
      <c r="V2203" s="5">
        <f t="shared" si="381"/>
        <v>0</v>
      </c>
      <c r="W2203" s="5"/>
      <c r="X2203" s="3">
        <v>3.4</v>
      </c>
      <c r="Y2203" s="3">
        <f t="shared" si="374"/>
        <v>2.6</v>
      </c>
      <c r="Z2203" s="3">
        <f t="shared" si="382"/>
        <v>258.39999999999998</v>
      </c>
      <c r="AA2203">
        <v>3400</v>
      </c>
      <c r="AB2203" s="1">
        <f t="shared" si="377"/>
        <v>3.4</v>
      </c>
    </row>
    <row r="2204" spans="1:28" customFormat="1" ht="43.2" x14ac:dyDescent="0.3">
      <c r="A2204" s="3">
        <f t="shared" si="383"/>
        <v>2187</v>
      </c>
      <c r="B2204" s="4" t="s">
        <v>2067</v>
      </c>
      <c r="C2204" s="3">
        <v>8</v>
      </c>
      <c r="D2204" s="3" t="s">
        <v>1572</v>
      </c>
      <c r="E2204" s="4" t="s">
        <v>2099</v>
      </c>
      <c r="F2204" s="3" t="s">
        <v>1196</v>
      </c>
      <c r="G2204" s="3" t="s">
        <v>2325</v>
      </c>
      <c r="H2204" s="3" t="s">
        <v>2470</v>
      </c>
      <c r="I2204" s="3" t="s">
        <v>2496</v>
      </c>
      <c r="J2204" s="3">
        <v>41.4</v>
      </c>
      <c r="K2204" s="3">
        <v>6000</v>
      </c>
      <c r="L2204" s="3" t="s">
        <v>25</v>
      </c>
      <c r="M2204" s="3">
        <v>1</v>
      </c>
      <c r="N2204" s="28">
        <f t="shared" si="375"/>
        <v>6</v>
      </c>
      <c r="O2204" s="40">
        <f t="shared" si="376"/>
        <v>248.39999999999998</v>
      </c>
      <c r="P2204" s="12">
        <v>0</v>
      </c>
      <c r="Q2204" s="46">
        <f t="shared" si="378"/>
        <v>0</v>
      </c>
      <c r="R2204" s="37"/>
      <c r="S2204" s="3">
        <f t="shared" si="379"/>
        <v>6</v>
      </c>
      <c r="T2204" s="30" t="s">
        <v>2502</v>
      </c>
      <c r="U2204" s="41">
        <f t="shared" si="380"/>
        <v>248.39999999999998</v>
      </c>
      <c r="V2204" s="41">
        <f t="shared" si="381"/>
        <v>0</v>
      </c>
      <c r="W2204" s="5"/>
      <c r="X2204" s="3">
        <v>3.4</v>
      </c>
      <c r="Y2204" s="3">
        <f t="shared" si="374"/>
        <v>2.6</v>
      </c>
      <c r="Z2204" s="3">
        <f t="shared" si="382"/>
        <v>140.76</v>
      </c>
      <c r="AA2204">
        <v>3400</v>
      </c>
      <c r="AB2204" s="1">
        <f t="shared" si="377"/>
        <v>3.4</v>
      </c>
    </row>
    <row r="2205" spans="1:28" customFormat="1" ht="43.2" x14ac:dyDescent="0.3">
      <c r="A2205" s="3">
        <f t="shared" si="383"/>
        <v>2188</v>
      </c>
      <c r="B2205" s="4" t="s">
        <v>2067</v>
      </c>
      <c r="C2205" s="3">
        <v>8</v>
      </c>
      <c r="D2205" s="3" t="s">
        <v>1572</v>
      </c>
      <c r="E2205" s="4" t="s">
        <v>2100</v>
      </c>
      <c r="F2205" s="3" t="s">
        <v>1196</v>
      </c>
      <c r="G2205" s="3" t="s">
        <v>2325</v>
      </c>
      <c r="H2205" s="3" t="s">
        <v>2470</v>
      </c>
      <c r="I2205" s="3" t="s">
        <v>2496</v>
      </c>
      <c r="J2205" s="3">
        <v>41.4</v>
      </c>
      <c r="K2205" s="3">
        <v>6000</v>
      </c>
      <c r="L2205" s="3" t="s">
        <v>25</v>
      </c>
      <c r="M2205" s="3">
        <v>1</v>
      </c>
      <c r="N2205" s="28">
        <f t="shared" si="375"/>
        <v>6</v>
      </c>
      <c r="O2205" s="40">
        <f t="shared" si="376"/>
        <v>248.39999999999998</v>
      </c>
      <c r="P2205" s="12">
        <v>0</v>
      </c>
      <c r="Q2205" s="46">
        <f t="shared" si="378"/>
        <v>0</v>
      </c>
      <c r="R2205" s="37"/>
      <c r="S2205" s="3">
        <f t="shared" si="379"/>
        <v>6</v>
      </c>
      <c r="T2205" s="30" t="s">
        <v>2502</v>
      </c>
      <c r="U2205" s="41">
        <f t="shared" si="380"/>
        <v>248.39999999999998</v>
      </c>
      <c r="V2205" s="41">
        <f t="shared" si="381"/>
        <v>0</v>
      </c>
      <c r="W2205" s="5"/>
      <c r="X2205" s="3">
        <v>3.4</v>
      </c>
      <c r="Y2205" s="3">
        <f t="shared" si="374"/>
        <v>2.6</v>
      </c>
      <c r="Z2205" s="3">
        <f t="shared" si="382"/>
        <v>140.76</v>
      </c>
      <c r="AA2205">
        <v>3400</v>
      </c>
      <c r="AB2205" s="1">
        <f t="shared" si="377"/>
        <v>3.4</v>
      </c>
    </row>
    <row r="2206" spans="1:28" customFormat="1" ht="43.2" x14ac:dyDescent="0.3">
      <c r="A2206" s="3">
        <f t="shared" si="383"/>
        <v>2189</v>
      </c>
      <c r="B2206" s="4" t="s">
        <v>2067</v>
      </c>
      <c r="C2206" s="3">
        <v>8</v>
      </c>
      <c r="D2206" s="3" t="s">
        <v>1572</v>
      </c>
      <c r="E2206" s="4" t="s">
        <v>2101</v>
      </c>
      <c r="F2206" s="3" t="s">
        <v>1184</v>
      </c>
      <c r="G2206" s="3" t="s">
        <v>2330</v>
      </c>
      <c r="H2206" s="3" t="s">
        <v>2479</v>
      </c>
      <c r="I2206" s="3" t="s">
        <v>2496</v>
      </c>
      <c r="J2206" s="3">
        <v>79.7</v>
      </c>
      <c r="K2206" s="3">
        <v>6000</v>
      </c>
      <c r="L2206" s="3" t="s">
        <v>25</v>
      </c>
      <c r="M2206" s="3">
        <v>1</v>
      </c>
      <c r="N2206" s="28">
        <f t="shared" si="375"/>
        <v>6</v>
      </c>
      <c r="O2206" s="28">
        <f t="shared" si="376"/>
        <v>478.20000000000005</v>
      </c>
      <c r="P2206" s="12">
        <v>0</v>
      </c>
      <c r="Q2206" s="46">
        <f t="shared" si="378"/>
        <v>0</v>
      </c>
      <c r="R2206" s="14"/>
      <c r="S2206" s="3">
        <f t="shared" si="379"/>
        <v>6</v>
      </c>
      <c r="T2206" s="30" t="s">
        <v>2502</v>
      </c>
      <c r="U2206" s="29">
        <f t="shared" si="380"/>
        <v>478.20000000000005</v>
      </c>
      <c r="V2206" s="29">
        <f t="shared" si="381"/>
        <v>0</v>
      </c>
      <c r="W2206" s="5"/>
      <c r="X2206" s="3">
        <v>3.4</v>
      </c>
      <c r="Y2206" s="3">
        <f t="shared" si="374"/>
        <v>2.6</v>
      </c>
      <c r="Z2206" s="3">
        <f t="shared" si="382"/>
        <v>270.98</v>
      </c>
      <c r="AA2206">
        <v>3400</v>
      </c>
      <c r="AB2206" s="1">
        <f t="shared" si="377"/>
        <v>3.4</v>
      </c>
    </row>
    <row r="2207" spans="1:28" customFormat="1" ht="43.2" x14ac:dyDescent="0.3">
      <c r="A2207" s="3">
        <f t="shared" si="383"/>
        <v>2190</v>
      </c>
      <c r="B2207" s="4" t="s">
        <v>2067</v>
      </c>
      <c r="C2207" s="3">
        <v>8</v>
      </c>
      <c r="D2207" s="3" t="s">
        <v>1572</v>
      </c>
      <c r="E2207" s="4" t="s">
        <v>2122</v>
      </c>
      <c r="F2207" s="3" t="s">
        <v>1173</v>
      </c>
      <c r="G2207" s="3" t="s">
        <v>2329</v>
      </c>
      <c r="H2207" s="3" t="s">
        <v>2479</v>
      </c>
      <c r="I2207" s="3" t="s">
        <v>2496</v>
      </c>
      <c r="J2207" s="3">
        <v>79.7</v>
      </c>
      <c r="K2207" s="3">
        <v>6000</v>
      </c>
      <c r="L2207" s="3" t="s">
        <v>25</v>
      </c>
      <c r="M2207" s="3">
        <v>1</v>
      </c>
      <c r="N2207" s="28">
        <f t="shared" si="375"/>
        <v>6</v>
      </c>
      <c r="O2207" s="28">
        <f t="shared" si="376"/>
        <v>478.20000000000005</v>
      </c>
      <c r="P2207" s="12">
        <v>0</v>
      </c>
      <c r="Q2207" s="46">
        <f t="shared" si="378"/>
        <v>0</v>
      </c>
      <c r="R2207" s="15"/>
      <c r="S2207" s="3">
        <f t="shared" si="379"/>
        <v>6</v>
      </c>
      <c r="T2207" s="45" t="s">
        <v>2502</v>
      </c>
      <c r="U2207" s="47">
        <f t="shared" si="380"/>
        <v>478.20000000000005</v>
      </c>
      <c r="V2207" s="47">
        <f t="shared" si="381"/>
        <v>0</v>
      </c>
      <c r="W2207" s="5"/>
      <c r="X2207" s="3">
        <v>3.4</v>
      </c>
      <c r="Y2207" s="3">
        <f t="shared" si="374"/>
        <v>2.6</v>
      </c>
      <c r="Z2207" s="3">
        <f t="shared" si="382"/>
        <v>270.98</v>
      </c>
      <c r="AA2207">
        <v>3400</v>
      </c>
      <c r="AB2207" s="1">
        <f t="shared" si="377"/>
        <v>3.4</v>
      </c>
    </row>
    <row r="2208" spans="1:28" customFormat="1" ht="43.2" x14ac:dyDescent="0.3">
      <c r="A2208" s="3">
        <f t="shared" si="383"/>
        <v>2191</v>
      </c>
      <c r="B2208" s="4" t="s">
        <v>2067</v>
      </c>
      <c r="C2208" s="3">
        <v>8</v>
      </c>
      <c r="D2208" s="3" t="s">
        <v>1572</v>
      </c>
      <c r="E2208" s="4" t="s">
        <v>2123</v>
      </c>
      <c r="F2208" s="3" t="s">
        <v>32</v>
      </c>
      <c r="G2208" s="3" t="s">
        <v>2340</v>
      </c>
      <c r="H2208" s="3" t="s">
        <v>2468</v>
      </c>
      <c r="I2208" s="3" t="s">
        <v>2496</v>
      </c>
      <c r="J2208" s="3">
        <v>18.2</v>
      </c>
      <c r="K2208" s="3">
        <v>2200</v>
      </c>
      <c r="L2208" s="3" t="s">
        <v>25</v>
      </c>
      <c r="M2208" s="3">
        <v>1</v>
      </c>
      <c r="N2208" s="28">
        <f t="shared" si="375"/>
        <v>2.2000000000000002</v>
      </c>
      <c r="O2208" s="28">
        <f t="shared" si="376"/>
        <v>40.04</v>
      </c>
      <c r="P2208" s="12">
        <v>0</v>
      </c>
      <c r="Q2208" s="46">
        <f t="shared" si="378"/>
        <v>0</v>
      </c>
      <c r="R2208" s="37"/>
      <c r="S2208" s="3">
        <f t="shared" si="379"/>
        <v>2.2000000000000002</v>
      </c>
      <c r="T2208" s="30" t="s">
        <v>2502</v>
      </c>
      <c r="U2208" s="5">
        <f t="shared" si="380"/>
        <v>40.04</v>
      </c>
      <c r="V2208" s="5">
        <f t="shared" si="381"/>
        <v>0</v>
      </c>
      <c r="W2208" s="5"/>
      <c r="X2208" s="3">
        <v>3.4</v>
      </c>
      <c r="Y2208" s="3">
        <f t="shared" si="374"/>
        <v>-1.1999999999999997</v>
      </c>
      <c r="Z2208" s="3">
        <f t="shared" si="382"/>
        <v>61.879999999999995</v>
      </c>
      <c r="AA2208">
        <v>3400</v>
      </c>
      <c r="AB2208" s="1">
        <f t="shared" si="377"/>
        <v>3.4</v>
      </c>
    </row>
    <row r="2209" spans="1:28" customFormat="1" ht="43.2" x14ac:dyDescent="0.3">
      <c r="A2209" s="3">
        <f t="shared" si="383"/>
        <v>2192</v>
      </c>
      <c r="B2209" s="4" t="s">
        <v>2067</v>
      </c>
      <c r="C2209" s="3">
        <v>8</v>
      </c>
      <c r="D2209" s="3" t="s">
        <v>1572</v>
      </c>
      <c r="E2209" s="4" t="s">
        <v>2124</v>
      </c>
      <c r="F2209" s="3" t="s">
        <v>32</v>
      </c>
      <c r="G2209" s="3" t="s">
        <v>2340</v>
      </c>
      <c r="H2209" s="3" t="s">
        <v>2468</v>
      </c>
      <c r="I2209" s="3" t="s">
        <v>2496</v>
      </c>
      <c r="J2209" s="3">
        <v>18.2</v>
      </c>
      <c r="K2209" s="3">
        <v>2200</v>
      </c>
      <c r="L2209" s="3" t="s">
        <v>25</v>
      </c>
      <c r="M2209" s="3">
        <v>1</v>
      </c>
      <c r="N2209" s="28">
        <f t="shared" si="375"/>
        <v>2.2000000000000002</v>
      </c>
      <c r="O2209" s="28">
        <f t="shared" si="376"/>
        <v>40.04</v>
      </c>
      <c r="P2209" s="12">
        <v>0</v>
      </c>
      <c r="Q2209" s="46">
        <f t="shared" si="378"/>
        <v>0</v>
      </c>
      <c r="R2209" s="37"/>
      <c r="S2209" s="3">
        <f t="shared" si="379"/>
        <v>2.2000000000000002</v>
      </c>
      <c r="T2209" s="30" t="s">
        <v>2502</v>
      </c>
      <c r="U2209" s="5">
        <f t="shared" si="380"/>
        <v>40.04</v>
      </c>
      <c r="V2209" s="5">
        <f t="shared" si="381"/>
        <v>0</v>
      </c>
      <c r="W2209" s="5"/>
      <c r="X2209" s="3">
        <v>3.4</v>
      </c>
      <c r="Y2209" s="3">
        <f t="shared" si="374"/>
        <v>-1.1999999999999997</v>
      </c>
      <c r="Z2209" s="3">
        <f t="shared" si="382"/>
        <v>61.879999999999995</v>
      </c>
      <c r="AA2209">
        <v>3400</v>
      </c>
      <c r="AB2209" s="1">
        <f t="shared" si="377"/>
        <v>3.4</v>
      </c>
    </row>
    <row r="2210" spans="1:28" customFormat="1" ht="43.2" x14ac:dyDescent="0.3">
      <c r="A2210" s="3">
        <f t="shared" si="383"/>
        <v>2193</v>
      </c>
      <c r="B2210" s="4" t="s">
        <v>2067</v>
      </c>
      <c r="C2210" s="3">
        <v>8</v>
      </c>
      <c r="D2210" s="3" t="s">
        <v>1572</v>
      </c>
      <c r="E2210" s="4" t="s">
        <v>2125</v>
      </c>
      <c r="F2210" s="3" t="s">
        <v>32</v>
      </c>
      <c r="G2210" s="3" t="s">
        <v>2340</v>
      </c>
      <c r="H2210" s="3" t="s">
        <v>2468</v>
      </c>
      <c r="I2210" s="3" t="s">
        <v>2496</v>
      </c>
      <c r="J2210" s="3">
        <v>18.2</v>
      </c>
      <c r="K2210" s="3">
        <v>1350</v>
      </c>
      <c r="L2210" s="3" t="s">
        <v>25</v>
      </c>
      <c r="M2210" s="3">
        <v>1</v>
      </c>
      <c r="N2210" s="28">
        <f t="shared" si="375"/>
        <v>1.35</v>
      </c>
      <c r="O2210" s="28">
        <f t="shared" si="376"/>
        <v>24.57</v>
      </c>
      <c r="P2210" s="12">
        <v>0</v>
      </c>
      <c r="Q2210" s="46">
        <f t="shared" si="378"/>
        <v>0</v>
      </c>
      <c r="R2210" s="37"/>
      <c r="S2210" s="3">
        <f t="shared" si="379"/>
        <v>1.35</v>
      </c>
      <c r="T2210" s="30" t="s">
        <v>2502</v>
      </c>
      <c r="U2210" s="5">
        <f t="shared" si="380"/>
        <v>24.57</v>
      </c>
      <c r="V2210" s="5">
        <f t="shared" si="381"/>
        <v>0</v>
      </c>
      <c r="W2210" s="5"/>
      <c r="X2210" s="3">
        <v>3.4</v>
      </c>
      <c r="Y2210" s="3">
        <f t="shared" si="374"/>
        <v>-2.0499999999999998</v>
      </c>
      <c r="Z2210" s="3">
        <f t="shared" si="382"/>
        <v>61.879999999999995</v>
      </c>
      <c r="AA2210">
        <v>3400</v>
      </c>
      <c r="AB2210" s="1">
        <f t="shared" si="377"/>
        <v>3.4</v>
      </c>
    </row>
    <row r="2211" spans="1:28" customFormat="1" ht="43.2" x14ac:dyDescent="0.3">
      <c r="A2211" s="3">
        <f t="shared" si="383"/>
        <v>2194</v>
      </c>
      <c r="B2211" s="4" t="s">
        <v>2067</v>
      </c>
      <c r="C2211" s="3">
        <v>8</v>
      </c>
      <c r="D2211" s="3" t="s">
        <v>1572</v>
      </c>
      <c r="E2211" s="4" t="s">
        <v>2126</v>
      </c>
      <c r="F2211" s="3" t="s">
        <v>22</v>
      </c>
      <c r="G2211" s="7" t="s">
        <v>2343</v>
      </c>
      <c r="H2211" s="7" t="s">
        <v>2487</v>
      </c>
      <c r="I2211" s="7" t="s">
        <v>2496</v>
      </c>
      <c r="J2211" s="7">
        <v>30.6</v>
      </c>
      <c r="K2211" s="3">
        <v>6000</v>
      </c>
      <c r="L2211" s="3" t="s">
        <v>25</v>
      </c>
      <c r="M2211" s="3">
        <v>1</v>
      </c>
      <c r="N2211" s="28">
        <f t="shared" si="375"/>
        <v>6</v>
      </c>
      <c r="O2211" s="28">
        <f t="shared" si="376"/>
        <v>183.60000000000002</v>
      </c>
      <c r="P2211" s="12">
        <v>0</v>
      </c>
      <c r="Q2211" s="46">
        <f t="shared" si="378"/>
        <v>0</v>
      </c>
      <c r="R2211" s="37"/>
      <c r="S2211" s="3">
        <f t="shared" si="379"/>
        <v>6</v>
      </c>
      <c r="T2211" s="30" t="s">
        <v>2502</v>
      </c>
      <c r="U2211" s="29">
        <f t="shared" si="380"/>
        <v>183.60000000000002</v>
      </c>
      <c r="V2211" s="29">
        <f t="shared" si="381"/>
        <v>0</v>
      </c>
      <c r="W2211" s="5"/>
      <c r="X2211" s="3">
        <v>3.4</v>
      </c>
      <c r="Y2211" s="3">
        <f t="shared" si="374"/>
        <v>2.6</v>
      </c>
      <c r="Z2211" s="3">
        <f t="shared" si="382"/>
        <v>104.04</v>
      </c>
      <c r="AA2211">
        <v>3400</v>
      </c>
      <c r="AB2211" s="1">
        <f t="shared" si="377"/>
        <v>3.4</v>
      </c>
    </row>
    <row r="2212" spans="1:28" customFormat="1" ht="43.2" x14ac:dyDescent="0.3">
      <c r="A2212" s="3">
        <f t="shared" si="383"/>
        <v>2195</v>
      </c>
      <c r="B2212" s="4" t="s">
        <v>2067</v>
      </c>
      <c r="C2212" s="3">
        <v>8</v>
      </c>
      <c r="D2212" s="3" t="s">
        <v>1572</v>
      </c>
      <c r="E2212" s="4" t="s">
        <v>2127</v>
      </c>
      <c r="F2212" s="3" t="s">
        <v>32</v>
      </c>
      <c r="G2212" s="3" t="s">
        <v>2340</v>
      </c>
      <c r="H2212" s="3" t="s">
        <v>2468</v>
      </c>
      <c r="I2212" s="3" t="s">
        <v>2496</v>
      </c>
      <c r="J2212" s="3">
        <v>18.2</v>
      </c>
      <c r="K2212" s="3">
        <v>2200</v>
      </c>
      <c r="L2212" s="3" t="s">
        <v>25</v>
      </c>
      <c r="M2212" s="3">
        <v>1</v>
      </c>
      <c r="N2212" s="28">
        <f t="shared" si="375"/>
        <v>2.2000000000000002</v>
      </c>
      <c r="O2212" s="28">
        <f t="shared" si="376"/>
        <v>40.04</v>
      </c>
      <c r="P2212" s="12">
        <v>0</v>
      </c>
      <c r="Q2212" s="46">
        <f t="shared" si="378"/>
        <v>0</v>
      </c>
      <c r="R2212" s="37"/>
      <c r="S2212" s="3">
        <f t="shared" si="379"/>
        <v>2.2000000000000002</v>
      </c>
      <c r="T2212" s="30" t="s">
        <v>2502</v>
      </c>
      <c r="U2212" s="5">
        <f t="shared" si="380"/>
        <v>40.04</v>
      </c>
      <c r="V2212" s="5">
        <f t="shared" si="381"/>
        <v>0</v>
      </c>
      <c r="W2212" s="5"/>
      <c r="X2212" s="3">
        <v>3.4</v>
      </c>
      <c r="Y2212" s="3">
        <f t="shared" si="374"/>
        <v>-1.1999999999999997</v>
      </c>
      <c r="Z2212" s="3">
        <f t="shared" si="382"/>
        <v>61.879999999999995</v>
      </c>
      <c r="AA2212">
        <v>3400</v>
      </c>
      <c r="AB2212" s="1">
        <f t="shared" si="377"/>
        <v>3.4</v>
      </c>
    </row>
    <row r="2213" spans="1:28" customFormat="1" ht="43.2" x14ac:dyDescent="0.3">
      <c r="A2213" s="3">
        <f t="shared" si="383"/>
        <v>2196</v>
      </c>
      <c r="B2213" s="4" t="s">
        <v>2067</v>
      </c>
      <c r="C2213" s="3">
        <v>8</v>
      </c>
      <c r="D2213" s="3" t="s">
        <v>1572</v>
      </c>
      <c r="E2213" s="4" t="s">
        <v>2128</v>
      </c>
      <c r="F2213" s="3" t="s">
        <v>32</v>
      </c>
      <c r="G2213" s="3" t="s">
        <v>2340</v>
      </c>
      <c r="H2213" s="3" t="s">
        <v>2468</v>
      </c>
      <c r="I2213" s="3" t="s">
        <v>2496</v>
      </c>
      <c r="J2213" s="3">
        <v>18.2</v>
      </c>
      <c r="K2213" s="3">
        <v>2200</v>
      </c>
      <c r="L2213" s="3" t="s">
        <v>25</v>
      </c>
      <c r="M2213" s="3">
        <v>1</v>
      </c>
      <c r="N2213" s="28">
        <f t="shared" si="375"/>
        <v>2.2000000000000002</v>
      </c>
      <c r="O2213" s="28">
        <f t="shared" si="376"/>
        <v>40.04</v>
      </c>
      <c r="P2213" s="12">
        <v>0</v>
      </c>
      <c r="Q2213" s="46">
        <f t="shared" si="378"/>
        <v>0</v>
      </c>
      <c r="R2213" s="37"/>
      <c r="S2213" s="3">
        <f t="shared" si="379"/>
        <v>2.2000000000000002</v>
      </c>
      <c r="T2213" s="30" t="s">
        <v>2502</v>
      </c>
      <c r="U2213" s="5">
        <f t="shared" si="380"/>
        <v>40.04</v>
      </c>
      <c r="V2213" s="5">
        <f t="shared" si="381"/>
        <v>0</v>
      </c>
      <c r="W2213" s="5"/>
      <c r="X2213" s="3">
        <v>3.4</v>
      </c>
      <c r="Y2213" s="3">
        <f t="shared" si="374"/>
        <v>-1.1999999999999997</v>
      </c>
      <c r="Z2213" s="3">
        <f t="shared" si="382"/>
        <v>61.879999999999995</v>
      </c>
      <c r="AA2213">
        <v>3400</v>
      </c>
      <c r="AB2213" s="1">
        <f t="shared" si="377"/>
        <v>3.4</v>
      </c>
    </row>
    <row r="2214" spans="1:28" customFormat="1" ht="43.2" x14ac:dyDescent="0.3">
      <c r="A2214" s="3">
        <f t="shared" si="383"/>
        <v>2197</v>
      </c>
      <c r="B2214" s="4" t="s">
        <v>2067</v>
      </c>
      <c r="C2214" s="3">
        <v>8</v>
      </c>
      <c r="D2214" s="3" t="s">
        <v>1572</v>
      </c>
      <c r="E2214" s="4" t="s">
        <v>2129</v>
      </c>
      <c r="F2214" s="3" t="s">
        <v>32</v>
      </c>
      <c r="G2214" s="3" t="s">
        <v>2340</v>
      </c>
      <c r="H2214" s="3" t="s">
        <v>2468</v>
      </c>
      <c r="I2214" s="3" t="s">
        <v>2496</v>
      </c>
      <c r="J2214" s="3">
        <v>18.2</v>
      </c>
      <c r="K2214" s="3">
        <v>1350</v>
      </c>
      <c r="L2214" s="3" t="s">
        <v>25</v>
      </c>
      <c r="M2214" s="3">
        <v>1</v>
      </c>
      <c r="N2214" s="28">
        <f t="shared" si="375"/>
        <v>1.35</v>
      </c>
      <c r="O2214" s="28">
        <f t="shared" si="376"/>
        <v>24.57</v>
      </c>
      <c r="P2214" s="12">
        <v>0</v>
      </c>
      <c r="Q2214" s="46">
        <f t="shared" si="378"/>
        <v>0</v>
      </c>
      <c r="R2214" s="37"/>
      <c r="S2214" s="3">
        <f t="shared" si="379"/>
        <v>1.35</v>
      </c>
      <c r="T2214" s="30" t="s">
        <v>2502</v>
      </c>
      <c r="U2214" s="5">
        <f t="shared" si="380"/>
        <v>24.57</v>
      </c>
      <c r="V2214" s="5">
        <f t="shared" si="381"/>
        <v>0</v>
      </c>
      <c r="W2214" s="5"/>
      <c r="X2214" s="3">
        <v>3.4</v>
      </c>
      <c r="Y2214" s="3">
        <f t="shared" si="374"/>
        <v>-2.0499999999999998</v>
      </c>
      <c r="Z2214" s="3">
        <f t="shared" si="382"/>
        <v>61.879999999999995</v>
      </c>
      <c r="AA2214">
        <v>3400</v>
      </c>
      <c r="AB2214" s="1">
        <f t="shared" si="377"/>
        <v>3.4</v>
      </c>
    </row>
    <row r="2215" spans="1:28" customFormat="1" ht="43.2" x14ac:dyDescent="0.3">
      <c r="A2215" s="3">
        <f t="shared" si="383"/>
        <v>2198</v>
      </c>
      <c r="B2215" s="4" t="s">
        <v>2067</v>
      </c>
      <c r="C2215" s="3">
        <v>8</v>
      </c>
      <c r="D2215" s="3" t="s">
        <v>1572</v>
      </c>
      <c r="E2215" s="4" t="s">
        <v>2130</v>
      </c>
      <c r="F2215" s="3" t="s">
        <v>1078</v>
      </c>
      <c r="G2215" s="3" t="s">
        <v>2337</v>
      </c>
      <c r="H2215" s="3" t="s">
        <v>2485</v>
      </c>
      <c r="I2215" s="3" t="s">
        <v>2496</v>
      </c>
      <c r="J2215" s="3">
        <v>106</v>
      </c>
      <c r="K2215" s="3">
        <v>6000</v>
      </c>
      <c r="L2215" s="3" t="s">
        <v>25</v>
      </c>
      <c r="M2215" s="3">
        <v>1</v>
      </c>
      <c r="N2215" s="28">
        <f t="shared" si="375"/>
        <v>6</v>
      </c>
      <c r="O2215" s="28">
        <f t="shared" si="376"/>
        <v>636</v>
      </c>
      <c r="P2215" s="12">
        <v>0</v>
      </c>
      <c r="Q2215" s="46">
        <f t="shared" si="378"/>
        <v>0</v>
      </c>
      <c r="R2215" s="37"/>
      <c r="S2215" s="3">
        <f t="shared" si="379"/>
        <v>6</v>
      </c>
      <c r="T2215" s="30" t="s">
        <v>2502</v>
      </c>
      <c r="U2215" s="29">
        <f t="shared" si="380"/>
        <v>636</v>
      </c>
      <c r="V2215" s="29">
        <f t="shared" si="381"/>
        <v>0</v>
      </c>
      <c r="W2215" s="5"/>
      <c r="X2215" s="3">
        <v>3.4</v>
      </c>
      <c r="Y2215" s="3">
        <f t="shared" si="374"/>
        <v>2.6</v>
      </c>
      <c r="Z2215" s="3">
        <f t="shared" si="382"/>
        <v>360.4</v>
      </c>
      <c r="AA2215">
        <v>3400</v>
      </c>
      <c r="AB2215" s="1">
        <f t="shared" si="377"/>
        <v>3.4</v>
      </c>
    </row>
    <row r="2216" spans="1:28" customFormat="1" ht="43.2" x14ac:dyDescent="0.3">
      <c r="A2216" s="3">
        <f t="shared" si="383"/>
        <v>2199</v>
      </c>
      <c r="B2216" s="4" t="s">
        <v>2067</v>
      </c>
      <c r="C2216" s="3">
        <v>8</v>
      </c>
      <c r="D2216" s="3" t="s">
        <v>1572</v>
      </c>
      <c r="E2216" s="4" t="s">
        <v>2131</v>
      </c>
      <c r="F2216" s="3" t="s">
        <v>1184</v>
      </c>
      <c r="G2216" s="3" t="s">
        <v>2330</v>
      </c>
      <c r="H2216" s="3" t="s">
        <v>2479</v>
      </c>
      <c r="I2216" s="3" t="s">
        <v>2496</v>
      </c>
      <c r="J2216" s="3">
        <v>79.7</v>
      </c>
      <c r="K2216" s="3">
        <v>6000</v>
      </c>
      <c r="L2216" s="3" t="s">
        <v>25</v>
      </c>
      <c r="M2216" s="3">
        <v>1</v>
      </c>
      <c r="N2216" s="28">
        <f t="shared" si="375"/>
        <v>6</v>
      </c>
      <c r="O2216" s="28">
        <f t="shared" si="376"/>
        <v>478.20000000000005</v>
      </c>
      <c r="P2216" s="12">
        <v>0</v>
      </c>
      <c r="Q2216" s="46">
        <f t="shared" si="378"/>
        <v>0</v>
      </c>
      <c r="R2216" s="14"/>
      <c r="S2216" s="3">
        <f t="shared" si="379"/>
        <v>6</v>
      </c>
      <c r="T2216" s="30" t="s">
        <v>2502</v>
      </c>
      <c r="U2216" s="29">
        <f t="shared" si="380"/>
        <v>478.20000000000005</v>
      </c>
      <c r="V2216" s="29">
        <f t="shared" si="381"/>
        <v>0</v>
      </c>
      <c r="W2216" s="5"/>
      <c r="X2216" s="3">
        <v>3.4</v>
      </c>
      <c r="Y2216" s="3">
        <f t="shared" si="374"/>
        <v>2.6</v>
      </c>
      <c r="Z2216" s="3">
        <f t="shared" si="382"/>
        <v>270.98</v>
      </c>
      <c r="AA2216">
        <v>3400</v>
      </c>
      <c r="AB2216" s="1">
        <f t="shared" si="377"/>
        <v>3.4</v>
      </c>
    </row>
    <row r="2217" spans="1:28" customFormat="1" ht="43.2" x14ac:dyDescent="0.3">
      <c r="A2217" s="3">
        <f t="shared" si="383"/>
        <v>2200</v>
      </c>
      <c r="B2217" s="4" t="s">
        <v>2067</v>
      </c>
      <c r="C2217" s="3">
        <v>8</v>
      </c>
      <c r="D2217" s="3" t="s">
        <v>1572</v>
      </c>
      <c r="E2217" s="4" t="s">
        <v>2132</v>
      </c>
      <c r="F2217" s="3" t="s">
        <v>22</v>
      </c>
      <c r="G2217" s="7" t="s">
        <v>2343</v>
      </c>
      <c r="H2217" s="7" t="s">
        <v>2487</v>
      </c>
      <c r="I2217" s="7" t="s">
        <v>2496</v>
      </c>
      <c r="J2217" s="7">
        <v>30.6</v>
      </c>
      <c r="K2217" s="3">
        <v>3000</v>
      </c>
      <c r="L2217" s="3" t="s">
        <v>25</v>
      </c>
      <c r="M2217" s="3">
        <v>1</v>
      </c>
      <c r="N2217" s="28">
        <f t="shared" si="375"/>
        <v>3</v>
      </c>
      <c r="O2217" s="28">
        <f t="shared" si="376"/>
        <v>91.800000000000011</v>
      </c>
      <c r="P2217" s="12">
        <v>0</v>
      </c>
      <c r="Q2217" s="46">
        <f t="shared" si="378"/>
        <v>0</v>
      </c>
      <c r="R2217" s="37"/>
      <c r="S2217" s="3">
        <f t="shared" si="379"/>
        <v>3</v>
      </c>
      <c r="T2217" s="30" t="s">
        <v>2502</v>
      </c>
      <c r="U2217" s="29">
        <f t="shared" si="380"/>
        <v>91.800000000000011</v>
      </c>
      <c r="V2217" s="29">
        <f t="shared" si="381"/>
        <v>0</v>
      </c>
      <c r="W2217" s="5"/>
      <c r="X2217" s="3">
        <v>3.4</v>
      </c>
      <c r="Y2217" s="3">
        <f t="shared" si="374"/>
        <v>-0.39999999999999991</v>
      </c>
      <c r="Z2217" s="3">
        <f t="shared" si="382"/>
        <v>104.04</v>
      </c>
      <c r="AA2217">
        <v>3400</v>
      </c>
      <c r="AB2217" s="1">
        <f t="shared" si="377"/>
        <v>3.4</v>
      </c>
    </row>
    <row r="2218" spans="1:28" customFormat="1" ht="43.2" x14ac:dyDescent="0.3">
      <c r="A2218" s="3">
        <f t="shared" si="383"/>
        <v>2201</v>
      </c>
      <c r="B2218" s="4" t="s">
        <v>2067</v>
      </c>
      <c r="C2218" s="3">
        <v>8</v>
      </c>
      <c r="D2218" s="3" t="s">
        <v>1572</v>
      </c>
      <c r="E2218" s="4" t="s">
        <v>2133</v>
      </c>
      <c r="F2218" s="3" t="s">
        <v>1078</v>
      </c>
      <c r="G2218" s="3" t="s">
        <v>2337</v>
      </c>
      <c r="H2218" s="3" t="s">
        <v>2485</v>
      </c>
      <c r="I2218" s="3" t="s">
        <v>2496</v>
      </c>
      <c r="J2218" s="3">
        <v>106</v>
      </c>
      <c r="K2218" s="3">
        <v>6000</v>
      </c>
      <c r="L2218" s="3" t="s">
        <v>25</v>
      </c>
      <c r="M2218" s="3">
        <v>1</v>
      </c>
      <c r="N2218" s="28">
        <f t="shared" si="375"/>
        <v>6</v>
      </c>
      <c r="O2218" s="28">
        <f t="shared" si="376"/>
        <v>636</v>
      </c>
      <c r="P2218" s="12">
        <v>0</v>
      </c>
      <c r="Q2218" s="46">
        <f t="shared" si="378"/>
        <v>0</v>
      </c>
      <c r="R2218" s="37"/>
      <c r="S2218" s="3">
        <f t="shared" si="379"/>
        <v>6</v>
      </c>
      <c r="T2218" s="30" t="s">
        <v>2502</v>
      </c>
      <c r="U2218" s="29">
        <f t="shared" si="380"/>
        <v>636</v>
      </c>
      <c r="V2218" s="29">
        <f t="shared" si="381"/>
        <v>0</v>
      </c>
      <c r="W2218" s="5"/>
      <c r="X2218" s="3">
        <v>3.4</v>
      </c>
      <c r="Y2218" s="3">
        <f t="shared" si="374"/>
        <v>2.6</v>
      </c>
      <c r="Z2218" s="3">
        <f t="shared" si="382"/>
        <v>360.4</v>
      </c>
      <c r="AA2218">
        <v>3400</v>
      </c>
      <c r="AB2218" s="1">
        <f t="shared" si="377"/>
        <v>3.4</v>
      </c>
    </row>
    <row r="2219" spans="1:28" customFormat="1" ht="43.2" x14ac:dyDescent="0.3">
      <c r="A2219" s="3">
        <f t="shared" si="383"/>
        <v>2202</v>
      </c>
      <c r="B2219" s="4" t="s">
        <v>2067</v>
      </c>
      <c r="C2219" s="3">
        <v>8</v>
      </c>
      <c r="D2219" s="3" t="s">
        <v>1572</v>
      </c>
      <c r="E2219" s="4" t="s">
        <v>2134</v>
      </c>
      <c r="F2219" s="3" t="s">
        <v>1196</v>
      </c>
      <c r="G2219" s="3" t="s">
        <v>2325</v>
      </c>
      <c r="H2219" s="3" t="s">
        <v>2470</v>
      </c>
      <c r="I2219" s="3" t="s">
        <v>2496</v>
      </c>
      <c r="J2219" s="3">
        <v>41.4</v>
      </c>
      <c r="K2219" s="3">
        <v>6000</v>
      </c>
      <c r="L2219" s="3" t="s">
        <v>25</v>
      </c>
      <c r="M2219" s="3">
        <v>1</v>
      </c>
      <c r="N2219" s="28">
        <f t="shared" si="375"/>
        <v>6</v>
      </c>
      <c r="O2219" s="40">
        <f t="shared" si="376"/>
        <v>248.39999999999998</v>
      </c>
      <c r="P2219" s="12">
        <v>0</v>
      </c>
      <c r="Q2219" s="46">
        <f t="shared" si="378"/>
        <v>0</v>
      </c>
      <c r="R2219" s="37"/>
      <c r="S2219" s="3">
        <f t="shared" si="379"/>
        <v>6</v>
      </c>
      <c r="T2219" s="30" t="s">
        <v>2502</v>
      </c>
      <c r="U2219" s="41">
        <f t="shared" si="380"/>
        <v>248.39999999999998</v>
      </c>
      <c r="V2219" s="41">
        <f t="shared" si="381"/>
        <v>0</v>
      </c>
      <c r="W2219" s="5"/>
      <c r="X2219" s="3">
        <v>3.4</v>
      </c>
      <c r="Y2219" s="3">
        <f t="shared" si="374"/>
        <v>2.6</v>
      </c>
      <c r="Z2219" s="3">
        <f t="shared" si="382"/>
        <v>140.76</v>
      </c>
      <c r="AA2219">
        <v>3400</v>
      </c>
      <c r="AB2219" s="1">
        <f t="shared" si="377"/>
        <v>3.4</v>
      </c>
    </row>
    <row r="2220" spans="1:28" customFormat="1" ht="43.2" x14ac:dyDescent="0.3">
      <c r="A2220" s="3">
        <f t="shared" si="383"/>
        <v>2203</v>
      </c>
      <c r="B2220" s="4" t="s">
        <v>2067</v>
      </c>
      <c r="C2220" s="3">
        <v>8</v>
      </c>
      <c r="D2220" s="3" t="s">
        <v>1572</v>
      </c>
      <c r="E2220" s="4" t="s">
        <v>2135</v>
      </c>
      <c r="F2220" s="3" t="s">
        <v>1196</v>
      </c>
      <c r="G2220" s="3" t="s">
        <v>2325</v>
      </c>
      <c r="H2220" s="3" t="s">
        <v>2470</v>
      </c>
      <c r="I2220" s="3" t="s">
        <v>2496</v>
      </c>
      <c r="J2220" s="3">
        <v>41.4</v>
      </c>
      <c r="K2220" s="3">
        <v>6000</v>
      </c>
      <c r="L2220" s="3" t="s">
        <v>25</v>
      </c>
      <c r="M2220" s="3">
        <v>1</v>
      </c>
      <c r="N2220" s="28">
        <f t="shared" si="375"/>
        <v>6</v>
      </c>
      <c r="O2220" s="40">
        <f t="shared" si="376"/>
        <v>248.39999999999998</v>
      </c>
      <c r="P2220" s="12">
        <v>0</v>
      </c>
      <c r="Q2220" s="46">
        <f t="shared" si="378"/>
        <v>0</v>
      </c>
      <c r="R2220" s="37"/>
      <c r="S2220" s="3">
        <f t="shared" si="379"/>
        <v>6</v>
      </c>
      <c r="T2220" s="30" t="s">
        <v>2502</v>
      </c>
      <c r="U2220" s="41">
        <f t="shared" si="380"/>
        <v>248.39999999999998</v>
      </c>
      <c r="V2220" s="41">
        <f t="shared" si="381"/>
        <v>0</v>
      </c>
      <c r="W2220" s="5"/>
      <c r="X2220" s="3">
        <v>3.4</v>
      </c>
      <c r="Y2220" s="3">
        <f t="shared" si="374"/>
        <v>2.6</v>
      </c>
      <c r="Z2220" s="3">
        <f t="shared" si="382"/>
        <v>140.76</v>
      </c>
      <c r="AA2220">
        <v>3400</v>
      </c>
      <c r="AB2220" s="1">
        <f t="shared" si="377"/>
        <v>3.4</v>
      </c>
    </row>
    <row r="2221" spans="1:28" customFormat="1" ht="43.2" x14ac:dyDescent="0.3">
      <c r="A2221" s="3">
        <f t="shared" si="383"/>
        <v>2204</v>
      </c>
      <c r="B2221" s="4" t="s">
        <v>2067</v>
      </c>
      <c r="C2221" s="3">
        <v>8</v>
      </c>
      <c r="D2221" s="3" t="s">
        <v>1572</v>
      </c>
      <c r="E2221" s="4" t="s">
        <v>2136</v>
      </c>
      <c r="F2221" s="3" t="s">
        <v>1200</v>
      </c>
      <c r="G2221" s="3" t="s">
        <v>2334</v>
      </c>
      <c r="H2221" s="3" t="s">
        <v>2483</v>
      </c>
      <c r="I2221" s="3" t="s">
        <v>2496</v>
      </c>
      <c r="J2221" s="3">
        <v>76</v>
      </c>
      <c r="K2221" s="3">
        <v>6000</v>
      </c>
      <c r="L2221" s="3" t="s">
        <v>25</v>
      </c>
      <c r="M2221" s="3">
        <v>1</v>
      </c>
      <c r="N2221" s="28">
        <f t="shared" si="375"/>
        <v>6</v>
      </c>
      <c r="O2221" s="28">
        <f t="shared" si="376"/>
        <v>456</v>
      </c>
      <c r="P2221" s="12">
        <v>0</v>
      </c>
      <c r="Q2221" s="46">
        <f t="shared" si="378"/>
        <v>0</v>
      </c>
      <c r="R2221" s="15"/>
      <c r="S2221" s="3">
        <f t="shared" si="379"/>
        <v>6</v>
      </c>
      <c r="T2221" s="30" t="s">
        <v>2502</v>
      </c>
      <c r="U2221" s="5">
        <f t="shared" si="380"/>
        <v>456</v>
      </c>
      <c r="V2221" s="5">
        <f t="shared" si="381"/>
        <v>0</v>
      </c>
      <c r="W2221" s="5"/>
      <c r="X2221" s="3">
        <v>3.4</v>
      </c>
      <c r="Y2221" s="3">
        <f t="shared" ref="Y2221:Y2284" si="384">N2221-X2221</f>
        <v>2.6</v>
      </c>
      <c r="Z2221" s="3">
        <f t="shared" si="382"/>
        <v>258.39999999999998</v>
      </c>
      <c r="AA2221">
        <v>3400</v>
      </c>
      <c r="AB2221" s="1">
        <f t="shared" si="377"/>
        <v>3.4</v>
      </c>
    </row>
    <row r="2222" spans="1:28" customFormat="1" ht="43.2" x14ac:dyDescent="0.3">
      <c r="A2222" s="3">
        <f t="shared" si="383"/>
        <v>2205</v>
      </c>
      <c r="B2222" s="4" t="s">
        <v>2067</v>
      </c>
      <c r="C2222" s="3">
        <v>8</v>
      </c>
      <c r="D2222" s="3" t="s">
        <v>1572</v>
      </c>
      <c r="E2222" s="4" t="s">
        <v>2137</v>
      </c>
      <c r="F2222" s="3" t="s">
        <v>1196</v>
      </c>
      <c r="G2222" s="3" t="s">
        <v>2325</v>
      </c>
      <c r="H2222" s="3" t="s">
        <v>2470</v>
      </c>
      <c r="I2222" s="3" t="s">
        <v>2496</v>
      </c>
      <c r="J2222" s="3">
        <v>41.4</v>
      </c>
      <c r="K2222" s="3">
        <v>6000</v>
      </c>
      <c r="L2222" s="3" t="s">
        <v>25</v>
      </c>
      <c r="M2222" s="3">
        <v>1</v>
      </c>
      <c r="N2222" s="28">
        <f t="shared" si="375"/>
        <v>6</v>
      </c>
      <c r="O2222" s="40">
        <f t="shared" si="376"/>
        <v>248.39999999999998</v>
      </c>
      <c r="P2222" s="12">
        <v>0</v>
      </c>
      <c r="Q2222" s="46">
        <f t="shared" si="378"/>
        <v>0</v>
      </c>
      <c r="R2222" s="37"/>
      <c r="S2222" s="3">
        <f t="shared" si="379"/>
        <v>6</v>
      </c>
      <c r="T2222" s="30" t="s">
        <v>2502</v>
      </c>
      <c r="U2222" s="41">
        <f t="shared" si="380"/>
        <v>248.39999999999998</v>
      </c>
      <c r="V2222" s="41">
        <f t="shared" si="381"/>
        <v>0</v>
      </c>
      <c r="W2222" s="5"/>
      <c r="X2222" s="3">
        <v>3.4</v>
      </c>
      <c r="Y2222" s="3">
        <f t="shared" si="384"/>
        <v>2.6</v>
      </c>
      <c r="Z2222" s="3">
        <f t="shared" si="382"/>
        <v>140.76</v>
      </c>
      <c r="AA2222">
        <v>3400</v>
      </c>
      <c r="AB2222" s="1">
        <f t="shared" si="377"/>
        <v>3.4</v>
      </c>
    </row>
    <row r="2223" spans="1:28" customFormat="1" ht="43.2" x14ac:dyDescent="0.3">
      <c r="A2223" s="3">
        <f t="shared" si="383"/>
        <v>2206</v>
      </c>
      <c r="B2223" s="4" t="s">
        <v>2067</v>
      </c>
      <c r="C2223" s="3">
        <v>8</v>
      </c>
      <c r="D2223" s="3" t="s">
        <v>1572</v>
      </c>
      <c r="E2223" s="4" t="s">
        <v>2138</v>
      </c>
      <c r="F2223" s="3" t="s">
        <v>1196</v>
      </c>
      <c r="G2223" s="3" t="s">
        <v>2325</v>
      </c>
      <c r="H2223" s="3" t="s">
        <v>2470</v>
      </c>
      <c r="I2223" s="3" t="s">
        <v>2496</v>
      </c>
      <c r="J2223" s="3">
        <v>41.4</v>
      </c>
      <c r="K2223" s="3">
        <v>6000</v>
      </c>
      <c r="L2223" s="3" t="s">
        <v>25</v>
      </c>
      <c r="M2223" s="3">
        <v>1</v>
      </c>
      <c r="N2223" s="28">
        <f t="shared" si="375"/>
        <v>6</v>
      </c>
      <c r="O2223" s="40">
        <f t="shared" si="376"/>
        <v>248.39999999999998</v>
      </c>
      <c r="P2223" s="12">
        <v>0</v>
      </c>
      <c r="Q2223" s="46">
        <f t="shared" si="378"/>
        <v>0</v>
      </c>
      <c r="R2223" s="37"/>
      <c r="S2223" s="3">
        <f t="shared" si="379"/>
        <v>6</v>
      </c>
      <c r="T2223" s="30" t="s">
        <v>2502</v>
      </c>
      <c r="U2223" s="41">
        <f t="shared" si="380"/>
        <v>248.39999999999998</v>
      </c>
      <c r="V2223" s="41">
        <f t="shared" si="381"/>
        <v>0</v>
      </c>
      <c r="W2223" s="5"/>
      <c r="X2223" s="3">
        <v>3.4</v>
      </c>
      <c r="Y2223" s="3">
        <f t="shared" si="384"/>
        <v>2.6</v>
      </c>
      <c r="Z2223" s="3">
        <f t="shared" si="382"/>
        <v>140.76</v>
      </c>
      <c r="AA2223">
        <v>3400</v>
      </c>
      <c r="AB2223" s="1">
        <f t="shared" si="377"/>
        <v>3.4</v>
      </c>
    </row>
    <row r="2224" spans="1:28" customFormat="1" ht="43.2" x14ac:dyDescent="0.3">
      <c r="A2224" s="3">
        <f t="shared" si="383"/>
        <v>2207</v>
      </c>
      <c r="B2224" s="4" t="s">
        <v>2067</v>
      </c>
      <c r="C2224" s="3">
        <v>8</v>
      </c>
      <c r="D2224" s="3" t="s">
        <v>1572</v>
      </c>
      <c r="E2224" s="4" t="s">
        <v>2139</v>
      </c>
      <c r="F2224" s="3" t="s">
        <v>1184</v>
      </c>
      <c r="G2224" s="3" t="s">
        <v>2330</v>
      </c>
      <c r="H2224" s="3" t="s">
        <v>2479</v>
      </c>
      <c r="I2224" s="3" t="s">
        <v>2496</v>
      </c>
      <c r="J2224" s="3">
        <v>79.7</v>
      </c>
      <c r="K2224" s="3">
        <v>6000</v>
      </c>
      <c r="L2224" s="3" t="s">
        <v>25</v>
      </c>
      <c r="M2224" s="3">
        <v>1</v>
      </c>
      <c r="N2224" s="28">
        <f t="shared" si="375"/>
        <v>6</v>
      </c>
      <c r="O2224" s="28">
        <f t="shared" si="376"/>
        <v>478.20000000000005</v>
      </c>
      <c r="P2224" s="12">
        <v>0</v>
      </c>
      <c r="Q2224" s="46">
        <f t="shared" si="378"/>
        <v>0</v>
      </c>
      <c r="R2224" s="14"/>
      <c r="S2224" s="3">
        <f t="shared" si="379"/>
        <v>6</v>
      </c>
      <c r="T2224" s="30" t="s">
        <v>2502</v>
      </c>
      <c r="U2224" s="29">
        <f t="shared" si="380"/>
        <v>478.20000000000005</v>
      </c>
      <c r="V2224" s="29">
        <f t="shared" si="381"/>
        <v>0</v>
      </c>
      <c r="W2224" s="5"/>
      <c r="X2224" s="3">
        <v>3.4</v>
      </c>
      <c r="Y2224" s="3">
        <f t="shared" si="384"/>
        <v>2.6</v>
      </c>
      <c r="Z2224" s="3">
        <f t="shared" si="382"/>
        <v>270.98</v>
      </c>
      <c r="AA2224">
        <v>3400</v>
      </c>
      <c r="AB2224" s="1">
        <f t="shared" si="377"/>
        <v>3.4</v>
      </c>
    </row>
    <row r="2225" spans="1:28" customFormat="1" ht="43.2" x14ac:dyDescent="0.3">
      <c r="A2225" s="3">
        <f t="shared" si="383"/>
        <v>2208</v>
      </c>
      <c r="B2225" s="4" t="s">
        <v>2067</v>
      </c>
      <c r="C2225" s="3">
        <v>8</v>
      </c>
      <c r="D2225" s="3" t="s">
        <v>1571</v>
      </c>
      <c r="E2225" s="4" t="s">
        <v>2140</v>
      </c>
      <c r="F2225" s="3" t="s">
        <v>812</v>
      </c>
      <c r="G2225" s="3"/>
      <c r="H2225" s="3"/>
      <c r="I2225" s="3" t="s">
        <v>2496</v>
      </c>
      <c r="J2225" s="3">
        <v>13.32</v>
      </c>
      <c r="K2225" s="3">
        <v>2700</v>
      </c>
      <c r="L2225" s="3" t="s">
        <v>25</v>
      </c>
      <c r="M2225" s="3">
        <v>1</v>
      </c>
      <c r="N2225" s="28">
        <f t="shared" si="375"/>
        <v>2.7</v>
      </c>
      <c r="O2225" s="40">
        <f t="shared" si="376"/>
        <v>35.964000000000006</v>
      </c>
      <c r="P2225" s="12">
        <v>0</v>
      </c>
      <c r="Q2225" s="46">
        <f t="shared" si="378"/>
        <v>0</v>
      </c>
      <c r="R2225" s="37"/>
      <c r="S2225" s="3">
        <f t="shared" si="379"/>
        <v>2.7</v>
      </c>
      <c r="T2225" s="30" t="s">
        <v>2502</v>
      </c>
      <c r="U2225" s="41">
        <f t="shared" si="380"/>
        <v>35.964000000000006</v>
      </c>
      <c r="V2225" s="41">
        <f t="shared" si="381"/>
        <v>0</v>
      </c>
      <c r="W2225" s="5"/>
      <c r="X2225" s="3">
        <v>3.4</v>
      </c>
      <c r="Y2225" s="3">
        <f t="shared" si="384"/>
        <v>-0.69999999999999973</v>
      </c>
      <c r="Z2225" s="3">
        <f t="shared" si="382"/>
        <v>45.287999999999997</v>
      </c>
      <c r="AA2225">
        <v>3400</v>
      </c>
      <c r="AB2225" s="1">
        <f t="shared" si="377"/>
        <v>3.4</v>
      </c>
    </row>
    <row r="2226" spans="1:28" customFormat="1" ht="43.2" x14ac:dyDescent="0.3">
      <c r="A2226" s="3">
        <f t="shared" si="383"/>
        <v>2209</v>
      </c>
      <c r="B2226" s="4" t="s">
        <v>2067</v>
      </c>
      <c r="C2226" s="3">
        <v>8</v>
      </c>
      <c r="D2226" s="3" t="s">
        <v>1571</v>
      </c>
      <c r="E2226" s="4" t="s">
        <v>2141</v>
      </c>
      <c r="F2226" s="3" t="s">
        <v>735</v>
      </c>
      <c r="G2226" s="3" t="s">
        <v>2336</v>
      </c>
      <c r="H2226" s="3" t="s">
        <v>2484</v>
      </c>
      <c r="I2226" s="3" t="s">
        <v>2496</v>
      </c>
      <c r="J2226" s="3">
        <v>94.6</v>
      </c>
      <c r="K2226" s="3">
        <v>2700</v>
      </c>
      <c r="L2226" s="3" t="s">
        <v>25</v>
      </c>
      <c r="M2226" s="3">
        <v>1</v>
      </c>
      <c r="N2226" s="28">
        <f t="shared" si="375"/>
        <v>2.7</v>
      </c>
      <c r="O2226" s="28">
        <f t="shared" si="376"/>
        <v>255.42</v>
      </c>
      <c r="P2226" s="12">
        <v>0</v>
      </c>
      <c r="Q2226" s="46">
        <f t="shared" si="378"/>
        <v>0</v>
      </c>
      <c r="R2226" s="37"/>
      <c r="S2226" s="3">
        <f t="shared" si="379"/>
        <v>2.7</v>
      </c>
      <c r="T2226" s="30" t="s">
        <v>2502</v>
      </c>
      <c r="U2226" s="29">
        <f t="shared" si="380"/>
        <v>255.42</v>
      </c>
      <c r="V2226" s="29">
        <f t="shared" si="381"/>
        <v>0</v>
      </c>
      <c r="W2226" s="5"/>
      <c r="X2226" s="3">
        <v>3.4</v>
      </c>
      <c r="Y2226" s="3">
        <f t="shared" si="384"/>
        <v>-0.69999999999999973</v>
      </c>
      <c r="Z2226" s="3">
        <f t="shared" si="382"/>
        <v>321.64</v>
      </c>
      <c r="AA2226">
        <v>3400</v>
      </c>
      <c r="AB2226" s="1">
        <f t="shared" si="377"/>
        <v>3.4</v>
      </c>
    </row>
    <row r="2227" spans="1:28" customFormat="1" ht="43.2" x14ac:dyDescent="0.3">
      <c r="A2227" s="3">
        <f t="shared" si="383"/>
        <v>2210</v>
      </c>
      <c r="B2227" s="4" t="s">
        <v>2067</v>
      </c>
      <c r="C2227" s="3">
        <v>8</v>
      </c>
      <c r="D2227" s="3" t="s">
        <v>1571</v>
      </c>
      <c r="E2227" s="4" t="s">
        <v>2142</v>
      </c>
      <c r="F2227" s="3" t="s">
        <v>735</v>
      </c>
      <c r="G2227" s="3" t="s">
        <v>2336</v>
      </c>
      <c r="H2227" s="3" t="s">
        <v>2484</v>
      </c>
      <c r="I2227" s="3" t="s">
        <v>2496</v>
      </c>
      <c r="J2227" s="3">
        <v>94.6</v>
      </c>
      <c r="K2227" s="3">
        <v>2700</v>
      </c>
      <c r="L2227" s="3" t="s">
        <v>25</v>
      </c>
      <c r="M2227" s="3">
        <v>1</v>
      </c>
      <c r="N2227" s="28">
        <f t="shared" si="375"/>
        <v>2.7</v>
      </c>
      <c r="O2227" s="28">
        <f t="shared" si="376"/>
        <v>255.42</v>
      </c>
      <c r="P2227" s="12">
        <v>0</v>
      </c>
      <c r="Q2227" s="46">
        <f t="shared" si="378"/>
        <v>0</v>
      </c>
      <c r="R2227" s="37"/>
      <c r="S2227" s="3">
        <f t="shared" si="379"/>
        <v>2.7</v>
      </c>
      <c r="T2227" s="30" t="s">
        <v>2502</v>
      </c>
      <c r="U2227" s="29">
        <f t="shared" si="380"/>
        <v>255.42</v>
      </c>
      <c r="V2227" s="29">
        <f t="shared" si="381"/>
        <v>0</v>
      </c>
      <c r="W2227" s="5"/>
      <c r="X2227" s="3">
        <v>3.4</v>
      </c>
      <c r="Y2227" s="3">
        <f t="shared" si="384"/>
        <v>-0.69999999999999973</v>
      </c>
      <c r="Z2227" s="3">
        <f t="shared" si="382"/>
        <v>321.64</v>
      </c>
      <c r="AA2227">
        <v>3400</v>
      </c>
      <c r="AB2227" s="1">
        <f t="shared" si="377"/>
        <v>3.4</v>
      </c>
    </row>
    <row r="2228" spans="1:28" customFormat="1" ht="43.2" x14ac:dyDescent="0.3">
      <c r="A2228" s="3">
        <f t="shared" si="383"/>
        <v>2211</v>
      </c>
      <c r="B2228" s="4" t="s">
        <v>2067</v>
      </c>
      <c r="C2228" s="3">
        <v>8</v>
      </c>
      <c r="D2228" s="3" t="s">
        <v>1571</v>
      </c>
      <c r="E2228" s="4" t="s">
        <v>2143</v>
      </c>
      <c r="F2228" s="3" t="s">
        <v>735</v>
      </c>
      <c r="G2228" s="3" t="s">
        <v>2336</v>
      </c>
      <c r="H2228" s="3" t="s">
        <v>2484</v>
      </c>
      <c r="I2228" s="3" t="s">
        <v>2496</v>
      </c>
      <c r="J2228" s="3">
        <v>94.6</v>
      </c>
      <c r="K2228" s="3">
        <v>2700</v>
      </c>
      <c r="L2228" s="3" t="s">
        <v>25</v>
      </c>
      <c r="M2228" s="3">
        <v>1</v>
      </c>
      <c r="N2228" s="28">
        <f t="shared" si="375"/>
        <v>2.7</v>
      </c>
      <c r="O2228" s="28">
        <f t="shared" si="376"/>
        <v>255.42</v>
      </c>
      <c r="P2228" s="12">
        <v>0</v>
      </c>
      <c r="Q2228" s="46">
        <f t="shared" si="378"/>
        <v>0</v>
      </c>
      <c r="R2228" s="37"/>
      <c r="S2228" s="3">
        <f t="shared" si="379"/>
        <v>2.7</v>
      </c>
      <c r="T2228" s="30" t="s">
        <v>2502</v>
      </c>
      <c r="U2228" s="29">
        <f t="shared" si="380"/>
        <v>255.42</v>
      </c>
      <c r="V2228" s="29">
        <f t="shared" si="381"/>
        <v>0</v>
      </c>
      <c r="W2228" s="5"/>
      <c r="X2228" s="100">
        <v>2.0087999999999999</v>
      </c>
      <c r="Y2228" s="3">
        <f t="shared" si="384"/>
        <v>0.69120000000000026</v>
      </c>
      <c r="Z2228" s="3">
        <f t="shared" si="382"/>
        <v>190.03247999999999</v>
      </c>
      <c r="AA2228">
        <v>2008.8</v>
      </c>
      <c r="AB2228" s="1">
        <f t="shared" si="377"/>
        <v>2.0087999999999999</v>
      </c>
    </row>
    <row r="2229" spans="1:28" customFormat="1" ht="43.2" x14ac:dyDescent="0.3">
      <c r="A2229" s="3">
        <f t="shared" si="383"/>
        <v>2212</v>
      </c>
      <c r="B2229" s="4" t="s">
        <v>2067</v>
      </c>
      <c r="C2229" s="3">
        <v>8</v>
      </c>
      <c r="D2229" s="3" t="s">
        <v>1571</v>
      </c>
      <c r="E2229" s="4" t="s">
        <v>2144</v>
      </c>
      <c r="F2229" s="3" t="s">
        <v>735</v>
      </c>
      <c r="G2229" s="3" t="s">
        <v>2336</v>
      </c>
      <c r="H2229" s="3" t="s">
        <v>2484</v>
      </c>
      <c r="I2229" s="3" t="s">
        <v>2496</v>
      </c>
      <c r="J2229" s="3">
        <v>94.6</v>
      </c>
      <c r="K2229" s="3">
        <v>2700</v>
      </c>
      <c r="L2229" s="3" t="s">
        <v>25</v>
      </c>
      <c r="M2229" s="3">
        <v>1</v>
      </c>
      <c r="N2229" s="28">
        <f t="shared" si="375"/>
        <v>2.7</v>
      </c>
      <c r="O2229" s="28">
        <f t="shared" si="376"/>
        <v>255.42</v>
      </c>
      <c r="P2229" s="12">
        <v>0</v>
      </c>
      <c r="Q2229" s="46">
        <f t="shared" si="378"/>
        <v>0</v>
      </c>
      <c r="R2229" s="37"/>
      <c r="S2229" s="3">
        <f t="shared" si="379"/>
        <v>2.7</v>
      </c>
      <c r="T2229" s="30" t="s">
        <v>2502</v>
      </c>
      <c r="U2229" s="29">
        <f t="shared" si="380"/>
        <v>255.42</v>
      </c>
      <c r="V2229" s="29">
        <f t="shared" si="381"/>
        <v>0</v>
      </c>
      <c r="W2229" s="5"/>
      <c r="X2229" s="100">
        <v>5.3999999999999999E-2</v>
      </c>
      <c r="Y2229" s="3">
        <f t="shared" si="384"/>
        <v>2.6460000000000004</v>
      </c>
      <c r="Z2229" s="3">
        <f t="shared" si="382"/>
        <v>5.1083999999999996</v>
      </c>
      <c r="AA2229">
        <v>54</v>
      </c>
      <c r="AB2229" s="1">
        <f t="shared" si="377"/>
        <v>5.3999999999999999E-2</v>
      </c>
    </row>
    <row r="2230" spans="1:28" customFormat="1" ht="43.2" x14ac:dyDescent="0.3">
      <c r="A2230" s="3">
        <f t="shared" si="383"/>
        <v>2213</v>
      </c>
      <c r="B2230" s="4" t="s">
        <v>2067</v>
      </c>
      <c r="C2230" s="3">
        <v>8</v>
      </c>
      <c r="D2230" s="3" t="s">
        <v>1571</v>
      </c>
      <c r="E2230" s="4" t="s">
        <v>2145</v>
      </c>
      <c r="F2230" s="3" t="s">
        <v>735</v>
      </c>
      <c r="G2230" s="3" t="s">
        <v>2336</v>
      </c>
      <c r="H2230" s="3" t="s">
        <v>2484</v>
      </c>
      <c r="I2230" s="3" t="s">
        <v>2496</v>
      </c>
      <c r="J2230" s="3">
        <v>94.6</v>
      </c>
      <c r="K2230" s="3">
        <v>2700</v>
      </c>
      <c r="L2230" s="3" t="s">
        <v>25</v>
      </c>
      <c r="M2230" s="3">
        <v>1</v>
      </c>
      <c r="N2230" s="28">
        <f t="shared" si="375"/>
        <v>2.7</v>
      </c>
      <c r="O2230" s="28">
        <f t="shared" si="376"/>
        <v>255.42</v>
      </c>
      <c r="P2230" s="12">
        <v>0</v>
      </c>
      <c r="Q2230" s="46">
        <f t="shared" si="378"/>
        <v>0</v>
      </c>
      <c r="R2230" s="37"/>
      <c r="S2230" s="3">
        <f t="shared" si="379"/>
        <v>2.7</v>
      </c>
      <c r="T2230" s="30" t="s">
        <v>2502</v>
      </c>
      <c r="U2230" s="29">
        <f t="shared" si="380"/>
        <v>255.42</v>
      </c>
      <c r="V2230" s="29">
        <f t="shared" si="381"/>
        <v>0</v>
      </c>
      <c r="W2230" s="5"/>
      <c r="X2230" s="100">
        <v>5.8500000000000003E-2</v>
      </c>
      <c r="Y2230" s="3">
        <f t="shared" si="384"/>
        <v>2.6415000000000002</v>
      </c>
      <c r="Z2230" s="3">
        <f t="shared" si="382"/>
        <v>5.5340999999999996</v>
      </c>
      <c r="AA2230">
        <v>58.5</v>
      </c>
      <c r="AB2230" s="1">
        <f t="shared" si="377"/>
        <v>5.8500000000000003E-2</v>
      </c>
    </row>
    <row r="2231" spans="1:28" customFormat="1" ht="43.2" x14ac:dyDescent="0.3">
      <c r="A2231" s="3">
        <f t="shared" si="383"/>
        <v>2214</v>
      </c>
      <c r="B2231" s="4" t="s">
        <v>2067</v>
      </c>
      <c r="C2231" s="3">
        <v>8</v>
      </c>
      <c r="D2231" s="3" t="s">
        <v>1571</v>
      </c>
      <c r="E2231" s="4" t="s">
        <v>2146</v>
      </c>
      <c r="F2231" s="3" t="s">
        <v>735</v>
      </c>
      <c r="G2231" s="3" t="s">
        <v>2336</v>
      </c>
      <c r="H2231" s="3" t="s">
        <v>2484</v>
      </c>
      <c r="I2231" s="3" t="s">
        <v>2496</v>
      </c>
      <c r="J2231" s="3">
        <v>94.6</v>
      </c>
      <c r="K2231" s="3">
        <v>2700</v>
      </c>
      <c r="L2231" s="3" t="s">
        <v>25</v>
      </c>
      <c r="M2231" s="3">
        <v>1</v>
      </c>
      <c r="N2231" s="28">
        <f t="shared" si="375"/>
        <v>2.7</v>
      </c>
      <c r="O2231" s="28">
        <f t="shared" si="376"/>
        <v>255.42</v>
      </c>
      <c r="P2231" s="12">
        <v>0</v>
      </c>
      <c r="Q2231" s="46">
        <f t="shared" si="378"/>
        <v>0</v>
      </c>
      <c r="R2231" s="37"/>
      <c r="S2231" s="3">
        <f t="shared" si="379"/>
        <v>2.7</v>
      </c>
      <c r="T2231" s="30" t="s">
        <v>2502</v>
      </c>
      <c r="U2231" s="29">
        <f t="shared" si="380"/>
        <v>255.42</v>
      </c>
      <c r="V2231" s="29">
        <f t="shared" si="381"/>
        <v>0</v>
      </c>
      <c r="W2231" s="5"/>
      <c r="X2231" s="3">
        <v>1.9890000000000001</v>
      </c>
      <c r="Y2231" s="3">
        <f t="shared" si="384"/>
        <v>0.71100000000000008</v>
      </c>
      <c r="Z2231" s="3">
        <f t="shared" si="382"/>
        <v>188.15940000000001</v>
      </c>
      <c r="AA2231">
        <v>1989</v>
      </c>
      <c r="AB2231" s="1">
        <f t="shared" si="377"/>
        <v>1.9890000000000001</v>
      </c>
    </row>
    <row r="2232" spans="1:28" customFormat="1" ht="43.2" x14ac:dyDescent="0.3">
      <c r="A2232" s="3">
        <f t="shared" si="383"/>
        <v>2215</v>
      </c>
      <c r="B2232" s="4" t="s">
        <v>2067</v>
      </c>
      <c r="C2232" s="3">
        <v>8</v>
      </c>
      <c r="D2232" s="3" t="s">
        <v>1571</v>
      </c>
      <c r="E2232" s="4" t="s">
        <v>2147</v>
      </c>
      <c r="F2232" s="3" t="s">
        <v>735</v>
      </c>
      <c r="G2232" s="3" t="s">
        <v>2336</v>
      </c>
      <c r="H2232" s="3" t="s">
        <v>2484</v>
      </c>
      <c r="I2232" s="3" t="s">
        <v>2496</v>
      </c>
      <c r="J2232" s="3">
        <v>94.6</v>
      </c>
      <c r="K2232" s="3">
        <v>2700</v>
      </c>
      <c r="L2232" s="3" t="s">
        <v>25</v>
      </c>
      <c r="M2232" s="3">
        <v>1</v>
      </c>
      <c r="N2232" s="28">
        <f t="shared" si="375"/>
        <v>2.7</v>
      </c>
      <c r="O2232" s="28">
        <f t="shared" si="376"/>
        <v>255.42</v>
      </c>
      <c r="P2232" s="12">
        <v>0</v>
      </c>
      <c r="Q2232" s="46">
        <f t="shared" si="378"/>
        <v>0</v>
      </c>
      <c r="R2232" s="37"/>
      <c r="S2232" s="3">
        <f t="shared" si="379"/>
        <v>2.7</v>
      </c>
      <c r="T2232" s="30" t="s">
        <v>2502</v>
      </c>
      <c r="U2232" s="29">
        <f t="shared" si="380"/>
        <v>255.42</v>
      </c>
      <c r="V2232" s="29">
        <f t="shared" si="381"/>
        <v>0</v>
      </c>
      <c r="W2232" s="5"/>
      <c r="X2232" s="3">
        <v>1.6728000000000001</v>
      </c>
      <c r="Y2232" s="3">
        <f t="shared" si="384"/>
        <v>1.0272000000000001</v>
      </c>
      <c r="Z2232" s="3">
        <f t="shared" si="382"/>
        <v>158.24688</v>
      </c>
      <c r="AA2232">
        <v>1672.8</v>
      </c>
      <c r="AB2232" s="1">
        <f t="shared" si="377"/>
        <v>1.6728000000000001</v>
      </c>
    </row>
    <row r="2233" spans="1:28" customFormat="1" ht="43.2" x14ac:dyDescent="0.3">
      <c r="A2233" s="3">
        <f t="shared" si="383"/>
        <v>2216</v>
      </c>
      <c r="B2233" s="4" t="s">
        <v>2067</v>
      </c>
      <c r="C2233" s="3">
        <v>8</v>
      </c>
      <c r="D2233" s="3" t="s">
        <v>1571</v>
      </c>
      <c r="E2233" s="4" t="s">
        <v>2148</v>
      </c>
      <c r="F2233" s="3" t="s">
        <v>735</v>
      </c>
      <c r="G2233" s="3" t="s">
        <v>2336</v>
      </c>
      <c r="H2233" s="3" t="s">
        <v>2484</v>
      </c>
      <c r="I2233" s="3" t="s">
        <v>2496</v>
      </c>
      <c r="J2233" s="3">
        <v>94.6</v>
      </c>
      <c r="K2233" s="3">
        <v>2700</v>
      </c>
      <c r="L2233" s="3" t="s">
        <v>25</v>
      </c>
      <c r="M2233" s="3">
        <v>1</v>
      </c>
      <c r="N2233" s="28">
        <f t="shared" ref="N2233:N2296" si="385">(K2233/1000)*M2233</f>
        <v>2.7</v>
      </c>
      <c r="O2233" s="28">
        <f t="shared" ref="O2233:O2296" si="386">N2233*J2233</f>
        <v>255.42</v>
      </c>
      <c r="P2233" s="12">
        <v>0</v>
      </c>
      <c r="Q2233" s="46">
        <f t="shared" si="378"/>
        <v>0</v>
      </c>
      <c r="R2233" s="37"/>
      <c r="S2233" s="3">
        <f t="shared" si="379"/>
        <v>2.7</v>
      </c>
      <c r="T2233" s="30" t="s">
        <v>2502</v>
      </c>
      <c r="U2233" s="29">
        <f t="shared" si="380"/>
        <v>255.42</v>
      </c>
      <c r="V2233" s="29">
        <f t="shared" si="381"/>
        <v>0</v>
      </c>
      <c r="W2233" s="5"/>
      <c r="X2233" s="3">
        <v>6.1200000000000004E-2</v>
      </c>
      <c r="Y2233" s="3">
        <f t="shared" si="384"/>
        <v>2.6388000000000003</v>
      </c>
      <c r="Z2233" s="3">
        <f t="shared" si="382"/>
        <v>5.7895200000000004</v>
      </c>
      <c r="AA2233">
        <v>61.2</v>
      </c>
      <c r="AB2233" s="1">
        <f t="shared" ref="AB2233:AB2296" si="387">AA2233/1000</f>
        <v>6.1200000000000004E-2</v>
      </c>
    </row>
    <row r="2234" spans="1:28" customFormat="1" ht="43.2" x14ac:dyDescent="0.3">
      <c r="A2234" s="3">
        <f t="shared" si="383"/>
        <v>2217</v>
      </c>
      <c r="B2234" s="4" t="s">
        <v>2067</v>
      </c>
      <c r="C2234" s="3">
        <v>8</v>
      </c>
      <c r="D2234" s="3" t="s">
        <v>1571</v>
      </c>
      <c r="E2234" s="4" t="s">
        <v>2149</v>
      </c>
      <c r="F2234" s="3" t="s">
        <v>735</v>
      </c>
      <c r="G2234" s="3" t="s">
        <v>2336</v>
      </c>
      <c r="H2234" s="3" t="s">
        <v>2484</v>
      </c>
      <c r="I2234" s="3" t="s">
        <v>2496</v>
      </c>
      <c r="J2234" s="3">
        <v>94.6</v>
      </c>
      <c r="K2234" s="3">
        <v>2700</v>
      </c>
      <c r="L2234" s="3" t="s">
        <v>25</v>
      </c>
      <c r="M2234" s="3">
        <v>1</v>
      </c>
      <c r="N2234" s="28">
        <f t="shared" si="385"/>
        <v>2.7</v>
      </c>
      <c r="O2234" s="28">
        <f t="shared" si="386"/>
        <v>255.42</v>
      </c>
      <c r="P2234" s="12">
        <v>0</v>
      </c>
      <c r="Q2234" s="46">
        <f t="shared" si="378"/>
        <v>0</v>
      </c>
      <c r="R2234" s="37"/>
      <c r="S2234" s="3">
        <f t="shared" si="379"/>
        <v>2.7</v>
      </c>
      <c r="T2234" s="30" t="s">
        <v>2502</v>
      </c>
      <c r="U2234" s="29">
        <f t="shared" si="380"/>
        <v>255.42</v>
      </c>
      <c r="V2234" s="29">
        <f t="shared" si="381"/>
        <v>0</v>
      </c>
      <c r="W2234" s="5"/>
      <c r="X2234" s="3">
        <v>0.25839999999999996</v>
      </c>
      <c r="Y2234" s="3">
        <f t="shared" si="384"/>
        <v>2.4416000000000002</v>
      </c>
      <c r="Z2234" s="3">
        <f t="shared" si="382"/>
        <v>24.444639999999996</v>
      </c>
      <c r="AA2234">
        <v>258.39999999999998</v>
      </c>
      <c r="AB2234" s="1">
        <f t="shared" si="387"/>
        <v>0.25839999999999996</v>
      </c>
    </row>
    <row r="2235" spans="1:28" customFormat="1" ht="43.2" x14ac:dyDescent="0.3">
      <c r="A2235" s="3">
        <f t="shared" si="383"/>
        <v>2218</v>
      </c>
      <c r="B2235" s="4" t="s">
        <v>2067</v>
      </c>
      <c r="C2235" s="3">
        <v>8</v>
      </c>
      <c r="D2235" s="3" t="s">
        <v>1571</v>
      </c>
      <c r="E2235" s="4" t="s">
        <v>2150</v>
      </c>
      <c r="F2235" s="3" t="s">
        <v>735</v>
      </c>
      <c r="G2235" s="3" t="s">
        <v>2336</v>
      </c>
      <c r="H2235" s="3" t="s">
        <v>2484</v>
      </c>
      <c r="I2235" s="3" t="s">
        <v>2496</v>
      </c>
      <c r="J2235" s="3">
        <v>94.6</v>
      </c>
      <c r="K2235" s="3">
        <v>2700</v>
      </c>
      <c r="L2235" s="3" t="s">
        <v>25</v>
      </c>
      <c r="M2235" s="3">
        <v>1</v>
      </c>
      <c r="N2235" s="28">
        <f t="shared" si="385"/>
        <v>2.7</v>
      </c>
      <c r="O2235" s="28">
        <f t="shared" si="386"/>
        <v>255.42</v>
      </c>
      <c r="P2235" s="12">
        <v>0</v>
      </c>
      <c r="Q2235" s="46">
        <f t="shared" si="378"/>
        <v>0</v>
      </c>
      <c r="R2235" s="37"/>
      <c r="S2235" s="3">
        <f t="shared" si="379"/>
        <v>2.7</v>
      </c>
      <c r="T2235" s="30" t="s">
        <v>2502</v>
      </c>
      <c r="U2235" s="29">
        <f t="shared" si="380"/>
        <v>255.42</v>
      </c>
      <c r="V2235" s="29">
        <f t="shared" si="381"/>
        <v>0</v>
      </c>
      <c r="W2235" s="5"/>
      <c r="X2235" s="3">
        <v>3.2399999999999977E-2</v>
      </c>
      <c r="Y2235" s="3">
        <f t="shared" si="384"/>
        <v>2.6676000000000002</v>
      </c>
      <c r="Z2235" s="3">
        <f t="shared" si="382"/>
        <v>3.0650399999999975</v>
      </c>
      <c r="AA2235">
        <v>32.399999999999977</v>
      </c>
      <c r="AB2235" s="1">
        <f t="shared" si="387"/>
        <v>3.2399999999999977E-2</v>
      </c>
    </row>
    <row r="2236" spans="1:28" customFormat="1" ht="43.2" x14ac:dyDescent="0.3">
      <c r="A2236" s="3">
        <f t="shared" si="383"/>
        <v>2219</v>
      </c>
      <c r="B2236" s="4" t="s">
        <v>2067</v>
      </c>
      <c r="C2236" s="3">
        <v>8</v>
      </c>
      <c r="D2236" s="3" t="s">
        <v>1571</v>
      </c>
      <c r="E2236" s="4" t="s">
        <v>2151</v>
      </c>
      <c r="F2236" s="3" t="s">
        <v>735</v>
      </c>
      <c r="G2236" s="3" t="s">
        <v>2336</v>
      </c>
      <c r="H2236" s="3" t="s">
        <v>2484</v>
      </c>
      <c r="I2236" s="3" t="s">
        <v>2496</v>
      </c>
      <c r="J2236" s="3">
        <v>94.6</v>
      </c>
      <c r="K2236" s="3">
        <v>2700</v>
      </c>
      <c r="L2236" s="3" t="s">
        <v>25</v>
      </c>
      <c r="M2236" s="3">
        <v>1</v>
      </c>
      <c r="N2236" s="28">
        <f t="shared" si="385"/>
        <v>2.7</v>
      </c>
      <c r="O2236" s="28">
        <f t="shared" si="386"/>
        <v>255.42</v>
      </c>
      <c r="P2236" s="12">
        <v>0</v>
      </c>
      <c r="Q2236" s="46">
        <f t="shared" si="378"/>
        <v>0</v>
      </c>
      <c r="R2236" s="37"/>
      <c r="S2236" s="3">
        <f t="shared" si="379"/>
        <v>2.7</v>
      </c>
      <c r="T2236" s="30" t="s">
        <v>2502</v>
      </c>
      <c r="U2236" s="29">
        <f t="shared" si="380"/>
        <v>255.42</v>
      </c>
      <c r="V2236" s="29">
        <f t="shared" si="381"/>
        <v>0</v>
      </c>
      <c r="W2236" s="5"/>
      <c r="X2236" s="3">
        <v>1.8400000000000007E-2</v>
      </c>
      <c r="Y2236" s="3">
        <f t="shared" si="384"/>
        <v>2.6816</v>
      </c>
      <c r="Z2236" s="3">
        <f t="shared" si="382"/>
        <v>1.7406400000000006</v>
      </c>
      <c r="AA2236">
        <v>18.400000000000006</v>
      </c>
      <c r="AB2236" s="1">
        <f t="shared" si="387"/>
        <v>1.8400000000000007E-2</v>
      </c>
    </row>
    <row r="2237" spans="1:28" customFormat="1" ht="43.2" x14ac:dyDescent="0.3">
      <c r="A2237" s="3">
        <f t="shared" si="383"/>
        <v>2220</v>
      </c>
      <c r="B2237" s="4" t="s">
        <v>2067</v>
      </c>
      <c r="C2237" s="3">
        <v>8</v>
      </c>
      <c r="D2237" s="3" t="s">
        <v>1571</v>
      </c>
      <c r="E2237" s="4" t="s">
        <v>2152</v>
      </c>
      <c r="F2237" s="3" t="s">
        <v>735</v>
      </c>
      <c r="G2237" s="3" t="s">
        <v>2336</v>
      </c>
      <c r="H2237" s="3" t="s">
        <v>2484</v>
      </c>
      <c r="I2237" s="3" t="s">
        <v>2496</v>
      </c>
      <c r="J2237" s="3">
        <v>94.6</v>
      </c>
      <c r="K2237" s="3">
        <v>2700</v>
      </c>
      <c r="L2237" s="3" t="s">
        <v>25</v>
      </c>
      <c r="M2237" s="3">
        <v>1</v>
      </c>
      <c r="N2237" s="28">
        <f t="shared" si="385"/>
        <v>2.7</v>
      </c>
      <c r="O2237" s="28">
        <f t="shared" si="386"/>
        <v>255.42</v>
      </c>
      <c r="P2237" s="12">
        <v>0</v>
      </c>
      <c r="Q2237" s="46">
        <f t="shared" si="378"/>
        <v>0</v>
      </c>
      <c r="R2237" s="37"/>
      <c r="S2237" s="3">
        <f t="shared" si="379"/>
        <v>2.7</v>
      </c>
      <c r="T2237" s="30" t="s">
        <v>2502</v>
      </c>
      <c r="U2237" s="29">
        <f t="shared" si="380"/>
        <v>255.42</v>
      </c>
      <c r="V2237" s="29">
        <f t="shared" si="381"/>
        <v>0</v>
      </c>
      <c r="W2237" s="5"/>
      <c r="X2237" s="5">
        <v>0.26400000000000001</v>
      </c>
      <c r="Y2237" s="3">
        <f t="shared" si="384"/>
        <v>2.4359999999999999</v>
      </c>
      <c r="Z2237" s="3">
        <f t="shared" si="382"/>
        <v>24.974399999999999</v>
      </c>
      <c r="AA2237">
        <v>264</v>
      </c>
      <c r="AB2237" s="1">
        <f t="shared" si="387"/>
        <v>0.26400000000000001</v>
      </c>
    </row>
    <row r="2238" spans="1:28" customFormat="1" ht="43.2" x14ac:dyDescent="0.3">
      <c r="A2238" s="3">
        <f t="shared" si="383"/>
        <v>2221</v>
      </c>
      <c r="B2238" s="4" t="s">
        <v>2067</v>
      </c>
      <c r="C2238" s="3">
        <v>8</v>
      </c>
      <c r="D2238" s="3" t="s">
        <v>1571</v>
      </c>
      <c r="E2238" s="4" t="s">
        <v>2153</v>
      </c>
      <c r="F2238" s="3" t="s">
        <v>735</v>
      </c>
      <c r="G2238" s="3" t="s">
        <v>2336</v>
      </c>
      <c r="H2238" s="3" t="s">
        <v>2484</v>
      </c>
      <c r="I2238" s="3" t="s">
        <v>2496</v>
      </c>
      <c r="J2238" s="3">
        <v>94.6</v>
      </c>
      <c r="K2238" s="3">
        <v>2700</v>
      </c>
      <c r="L2238" s="3" t="s">
        <v>25</v>
      </c>
      <c r="M2238" s="3">
        <v>1</v>
      </c>
      <c r="N2238" s="28">
        <f t="shared" si="385"/>
        <v>2.7</v>
      </c>
      <c r="O2238" s="28">
        <f t="shared" si="386"/>
        <v>255.42</v>
      </c>
      <c r="P2238" s="12">
        <v>0</v>
      </c>
      <c r="Q2238" s="46">
        <f t="shared" si="378"/>
        <v>0</v>
      </c>
      <c r="R2238" s="37"/>
      <c r="S2238" s="3">
        <f t="shared" si="379"/>
        <v>2.7</v>
      </c>
      <c r="T2238" s="30" t="s">
        <v>2502</v>
      </c>
      <c r="U2238" s="29">
        <f t="shared" si="380"/>
        <v>255.42</v>
      </c>
      <c r="V2238" s="29">
        <f t="shared" si="381"/>
        <v>0</v>
      </c>
      <c r="W2238" s="5"/>
      <c r="X2238" s="5">
        <v>0.20799999999999999</v>
      </c>
      <c r="Y2238" s="3">
        <f t="shared" si="384"/>
        <v>2.492</v>
      </c>
      <c r="Z2238" s="3">
        <f t="shared" si="382"/>
        <v>19.676799999999997</v>
      </c>
      <c r="AA2238">
        <v>208</v>
      </c>
      <c r="AB2238" s="1">
        <f t="shared" si="387"/>
        <v>0.20799999999999999</v>
      </c>
    </row>
    <row r="2239" spans="1:28" customFormat="1" ht="43.2" x14ac:dyDescent="0.3">
      <c r="A2239" s="3">
        <f t="shared" si="383"/>
        <v>2222</v>
      </c>
      <c r="B2239" s="4" t="s">
        <v>2067</v>
      </c>
      <c r="C2239" s="3">
        <v>8</v>
      </c>
      <c r="D2239" s="3" t="s">
        <v>1571</v>
      </c>
      <c r="E2239" s="4" t="s">
        <v>2154</v>
      </c>
      <c r="F2239" s="3" t="s">
        <v>735</v>
      </c>
      <c r="G2239" s="3" t="s">
        <v>2336</v>
      </c>
      <c r="H2239" s="3" t="s">
        <v>2484</v>
      </c>
      <c r="I2239" s="3" t="s">
        <v>2496</v>
      </c>
      <c r="J2239" s="3">
        <v>94.6</v>
      </c>
      <c r="K2239" s="3">
        <v>2700</v>
      </c>
      <c r="L2239" s="3" t="s">
        <v>25</v>
      </c>
      <c r="M2239" s="3">
        <v>1</v>
      </c>
      <c r="N2239" s="28">
        <f t="shared" si="385"/>
        <v>2.7</v>
      </c>
      <c r="O2239" s="28">
        <f t="shared" si="386"/>
        <v>255.42</v>
      </c>
      <c r="P2239" s="12">
        <v>0</v>
      </c>
      <c r="Q2239" s="46">
        <f t="shared" si="378"/>
        <v>0</v>
      </c>
      <c r="R2239" s="37"/>
      <c r="S2239" s="3">
        <f t="shared" si="379"/>
        <v>2.7</v>
      </c>
      <c r="T2239" s="30" t="s">
        <v>2502</v>
      </c>
      <c r="U2239" s="29">
        <f t="shared" si="380"/>
        <v>255.42</v>
      </c>
      <c r="V2239" s="29">
        <f t="shared" si="381"/>
        <v>0</v>
      </c>
      <c r="W2239" s="5"/>
      <c r="X2239" s="3">
        <v>2.8799999999999996E-2</v>
      </c>
      <c r="Y2239" s="3">
        <f t="shared" si="384"/>
        <v>2.6712000000000002</v>
      </c>
      <c r="Z2239" s="3">
        <f t="shared" si="382"/>
        <v>2.7244799999999993</v>
      </c>
      <c r="AA2239">
        <v>28.799999999999997</v>
      </c>
      <c r="AB2239" s="1">
        <f t="shared" si="387"/>
        <v>2.8799999999999996E-2</v>
      </c>
    </row>
    <row r="2240" spans="1:28" customFormat="1" ht="43.2" x14ac:dyDescent="0.3">
      <c r="A2240" s="3">
        <f t="shared" si="383"/>
        <v>2223</v>
      </c>
      <c r="B2240" s="4" t="s">
        <v>2067</v>
      </c>
      <c r="C2240" s="3">
        <v>8</v>
      </c>
      <c r="D2240" s="3" t="s">
        <v>1571</v>
      </c>
      <c r="E2240" s="4" t="s">
        <v>2155</v>
      </c>
      <c r="F2240" s="3" t="s">
        <v>735</v>
      </c>
      <c r="G2240" s="3" t="s">
        <v>2336</v>
      </c>
      <c r="H2240" s="3" t="s">
        <v>2484</v>
      </c>
      <c r="I2240" s="3" t="s">
        <v>2496</v>
      </c>
      <c r="J2240" s="3">
        <v>94.6</v>
      </c>
      <c r="K2240" s="3">
        <v>2700</v>
      </c>
      <c r="L2240" s="3" t="s">
        <v>25</v>
      </c>
      <c r="M2240" s="3">
        <v>1</v>
      </c>
      <c r="N2240" s="28">
        <f t="shared" si="385"/>
        <v>2.7</v>
      </c>
      <c r="O2240" s="28">
        <f t="shared" si="386"/>
        <v>255.42</v>
      </c>
      <c r="P2240" s="12">
        <v>0</v>
      </c>
      <c r="Q2240" s="46">
        <f t="shared" si="378"/>
        <v>0</v>
      </c>
      <c r="R2240" s="37"/>
      <c r="S2240" s="3">
        <f t="shared" si="379"/>
        <v>2.7</v>
      </c>
      <c r="T2240" s="30" t="s">
        <v>2502</v>
      </c>
      <c r="U2240" s="29">
        <f t="shared" si="380"/>
        <v>255.42</v>
      </c>
      <c r="V2240" s="29">
        <f t="shared" si="381"/>
        <v>0</v>
      </c>
      <c r="W2240" s="5"/>
      <c r="X2240" s="3">
        <v>1.2799999999999997E-2</v>
      </c>
      <c r="Y2240" s="3">
        <f t="shared" si="384"/>
        <v>2.6872000000000003</v>
      </c>
      <c r="Z2240" s="3">
        <f t="shared" si="382"/>
        <v>1.2108799999999997</v>
      </c>
      <c r="AA2240">
        <v>12.799999999999997</v>
      </c>
      <c r="AB2240" s="1">
        <f t="shared" si="387"/>
        <v>1.2799999999999997E-2</v>
      </c>
    </row>
    <row r="2241" spans="1:28" customFormat="1" ht="43.2" x14ac:dyDescent="0.3">
      <c r="A2241" s="3">
        <f t="shared" si="383"/>
        <v>2224</v>
      </c>
      <c r="B2241" s="4" t="s">
        <v>2067</v>
      </c>
      <c r="C2241" s="3">
        <v>8</v>
      </c>
      <c r="D2241" s="3" t="s">
        <v>1571</v>
      </c>
      <c r="E2241" s="4" t="s">
        <v>2156</v>
      </c>
      <c r="F2241" s="3" t="s">
        <v>735</v>
      </c>
      <c r="G2241" s="3" t="s">
        <v>2336</v>
      </c>
      <c r="H2241" s="3" t="s">
        <v>2484</v>
      </c>
      <c r="I2241" s="3" t="s">
        <v>2496</v>
      </c>
      <c r="J2241" s="3">
        <v>94.6</v>
      </c>
      <c r="K2241" s="3">
        <v>2700</v>
      </c>
      <c r="L2241" s="3" t="s">
        <v>25</v>
      </c>
      <c r="M2241" s="3">
        <v>1</v>
      </c>
      <c r="N2241" s="28">
        <f t="shared" si="385"/>
        <v>2.7</v>
      </c>
      <c r="O2241" s="28">
        <f t="shared" si="386"/>
        <v>255.42</v>
      </c>
      <c r="P2241" s="12">
        <v>0</v>
      </c>
      <c r="Q2241" s="46">
        <f t="shared" si="378"/>
        <v>0</v>
      </c>
      <c r="R2241" s="37"/>
      <c r="S2241" s="3">
        <f t="shared" si="379"/>
        <v>2.7</v>
      </c>
      <c r="T2241" s="30" t="s">
        <v>2502</v>
      </c>
      <c r="U2241" s="29">
        <f t="shared" si="380"/>
        <v>255.42</v>
      </c>
      <c r="V2241" s="29">
        <f t="shared" si="381"/>
        <v>0</v>
      </c>
      <c r="W2241" s="5"/>
      <c r="X2241" s="3">
        <v>0.4788</v>
      </c>
      <c r="Y2241" s="3">
        <f t="shared" si="384"/>
        <v>2.2212000000000001</v>
      </c>
      <c r="Z2241" s="3">
        <f t="shared" si="382"/>
        <v>45.29448</v>
      </c>
      <c r="AA2241">
        <v>478.8</v>
      </c>
      <c r="AB2241" s="1">
        <f t="shared" si="387"/>
        <v>0.4788</v>
      </c>
    </row>
    <row r="2242" spans="1:28" customFormat="1" ht="43.2" x14ac:dyDescent="0.3">
      <c r="A2242" s="3">
        <f t="shared" si="383"/>
        <v>2225</v>
      </c>
      <c r="B2242" s="4" t="s">
        <v>2067</v>
      </c>
      <c r="C2242" s="3">
        <v>8</v>
      </c>
      <c r="D2242" s="3" t="s">
        <v>1571</v>
      </c>
      <c r="E2242" s="4" t="s">
        <v>2157</v>
      </c>
      <c r="F2242" s="3" t="s">
        <v>735</v>
      </c>
      <c r="G2242" s="3" t="s">
        <v>2336</v>
      </c>
      <c r="H2242" s="3" t="s">
        <v>2484</v>
      </c>
      <c r="I2242" s="3" t="s">
        <v>2496</v>
      </c>
      <c r="J2242" s="3">
        <v>94.6</v>
      </c>
      <c r="K2242" s="3">
        <v>2700</v>
      </c>
      <c r="L2242" s="3" t="s">
        <v>25</v>
      </c>
      <c r="M2242" s="3">
        <v>1</v>
      </c>
      <c r="N2242" s="28">
        <f t="shared" si="385"/>
        <v>2.7</v>
      </c>
      <c r="O2242" s="28">
        <f t="shared" si="386"/>
        <v>255.42</v>
      </c>
      <c r="P2242" s="12">
        <v>0</v>
      </c>
      <c r="Q2242" s="46">
        <f t="shared" si="378"/>
        <v>0</v>
      </c>
      <c r="R2242" s="37"/>
      <c r="S2242" s="3">
        <f t="shared" si="379"/>
        <v>2.7</v>
      </c>
      <c r="T2242" s="30" t="s">
        <v>2502</v>
      </c>
      <c r="U2242" s="29">
        <f t="shared" si="380"/>
        <v>255.42</v>
      </c>
      <c r="V2242" s="29">
        <f t="shared" si="381"/>
        <v>0</v>
      </c>
      <c r="W2242" s="5"/>
      <c r="X2242" s="3">
        <v>0.20160000000000003</v>
      </c>
      <c r="Y2242" s="3">
        <f t="shared" si="384"/>
        <v>2.4984000000000002</v>
      </c>
      <c r="Z2242" s="3">
        <f t="shared" si="382"/>
        <v>19.071360000000002</v>
      </c>
      <c r="AA2242">
        <v>201.60000000000002</v>
      </c>
      <c r="AB2242" s="1">
        <f t="shared" si="387"/>
        <v>0.20160000000000003</v>
      </c>
    </row>
    <row r="2243" spans="1:28" customFormat="1" ht="43.2" x14ac:dyDescent="0.3">
      <c r="A2243" s="3">
        <f t="shared" si="383"/>
        <v>2226</v>
      </c>
      <c r="B2243" s="4" t="s">
        <v>2067</v>
      </c>
      <c r="C2243" s="3">
        <v>8</v>
      </c>
      <c r="D2243" s="3" t="s">
        <v>1571</v>
      </c>
      <c r="E2243" s="4" t="s">
        <v>2158</v>
      </c>
      <c r="F2243" s="3" t="s">
        <v>735</v>
      </c>
      <c r="G2243" s="3" t="s">
        <v>2336</v>
      </c>
      <c r="H2243" s="3" t="s">
        <v>2484</v>
      </c>
      <c r="I2243" s="3" t="s">
        <v>2496</v>
      </c>
      <c r="J2243" s="3">
        <v>94.6</v>
      </c>
      <c r="K2243" s="3">
        <v>2700</v>
      </c>
      <c r="L2243" s="3" t="s">
        <v>25</v>
      </c>
      <c r="M2243" s="3">
        <v>1</v>
      </c>
      <c r="N2243" s="28">
        <f t="shared" si="385"/>
        <v>2.7</v>
      </c>
      <c r="O2243" s="28">
        <f t="shared" si="386"/>
        <v>255.42</v>
      </c>
      <c r="P2243" s="12">
        <v>0</v>
      </c>
      <c r="Q2243" s="46">
        <f t="shared" ref="Q2243:Q2306" si="388">N2243*P2243</f>
        <v>0</v>
      </c>
      <c r="R2243" s="37"/>
      <c r="S2243" s="3">
        <f t="shared" ref="S2243:S2306" si="389">N2243-Q2243</f>
        <v>2.7</v>
      </c>
      <c r="T2243" s="30" t="s">
        <v>2502</v>
      </c>
      <c r="U2243" s="29">
        <f t="shared" si="380"/>
        <v>255.42</v>
      </c>
      <c r="V2243" s="29">
        <f t="shared" si="381"/>
        <v>0</v>
      </c>
      <c r="W2243" s="5"/>
      <c r="X2243" s="3">
        <v>0.34160000000000001</v>
      </c>
      <c r="Y2243" s="3">
        <f t="shared" si="384"/>
        <v>2.3584000000000001</v>
      </c>
      <c r="Z2243" s="3">
        <f t="shared" si="382"/>
        <v>32.315359999999998</v>
      </c>
      <c r="AA2243">
        <v>341.6</v>
      </c>
      <c r="AB2243" s="1">
        <f t="shared" si="387"/>
        <v>0.34160000000000001</v>
      </c>
    </row>
    <row r="2244" spans="1:28" customFormat="1" ht="43.2" x14ac:dyDescent="0.3">
      <c r="A2244" s="3">
        <f t="shared" si="383"/>
        <v>2227</v>
      </c>
      <c r="B2244" s="4" t="s">
        <v>2067</v>
      </c>
      <c r="C2244" s="3">
        <v>8</v>
      </c>
      <c r="D2244" s="3" t="s">
        <v>1571</v>
      </c>
      <c r="E2244" s="4" t="s">
        <v>2159</v>
      </c>
      <c r="F2244" s="3" t="s">
        <v>735</v>
      </c>
      <c r="G2244" s="3" t="s">
        <v>2336</v>
      </c>
      <c r="H2244" s="3" t="s">
        <v>2484</v>
      </c>
      <c r="I2244" s="3" t="s">
        <v>2496</v>
      </c>
      <c r="J2244" s="3">
        <v>94.6</v>
      </c>
      <c r="K2244" s="3">
        <v>2700</v>
      </c>
      <c r="L2244" s="3" t="s">
        <v>25</v>
      </c>
      <c r="M2244" s="3">
        <v>1</v>
      </c>
      <c r="N2244" s="28">
        <f t="shared" si="385"/>
        <v>2.7</v>
      </c>
      <c r="O2244" s="28">
        <f t="shared" si="386"/>
        <v>255.42</v>
      </c>
      <c r="P2244" s="12">
        <v>0</v>
      </c>
      <c r="Q2244" s="46">
        <f t="shared" si="388"/>
        <v>0</v>
      </c>
      <c r="R2244" s="37"/>
      <c r="S2244" s="3">
        <f t="shared" si="389"/>
        <v>2.7</v>
      </c>
      <c r="T2244" s="30" t="s">
        <v>2502</v>
      </c>
      <c r="U2244" s="29">
        <f t="shared" si="380"/>
        <v>255.42</v>
      </c>
      <c r="V2244" s="29">
        <f t="shared" si="381"/>
        <v>0</v>
      </c>
      <c r="W2244" s="5"/>
      <c r="X2244" s="100">
        <v>0.8</v>
      </c>
      <c r="Y2244" s="3">
        <f t="shared" si="384"/>
        <v>1.9000000000000001</v>
      </c>
      <c r="Z2244" s="3">
        <f t="shared" si="382"/>
        <v>75.679999999999993</v>
      </c>
      <c r="AA2244">
        <v>800</v>
      </c>
      <c r="AB2244" s="1">
        <f t="shared" si="387"/>
        <v>0.8</v>
      </c>
    </row>
    <row r="2245" spans="1:28" customFormat="1" ht="43.2" x14ac:dyDescent="0.3">
      <c r="A2245" s="3">
        <f t="shared" si="383"/>
        <v>2228</v>
      </c>
      <c r="B2245" s="4" t="s">
        <v>2067</v>
      </c>
      <c r="C2245" s="3">
        <v>8</v>
      </c>
      <c r="D2245" s="3" t="s">
        <v>1571</v>
      </c>
      <c r="E2245" s="4" t="s">
        <v>2160</v>
      </c>
      <c r="F2245" s="3" t="s">
        <v>735</v>
      </c>
      <c r="G2245" s="3" t="s">
        <v>2336</v>
      </c>
      <c r="H2245" s="3" t="s">
        <v>2484</v>
      </c>
      <c r="I2245" s="3" t="s">
        <v>2496</v>
      </c>
      <c r="J2245" s="3">
        <v>94.6</v>
      </c>
      <c r="K2245" s="3">
        <v>2700</v>
      </c>
      <c r="L2245" s="3" t="s">
        <v>25</v>
      </c>
      <c r="M2245" s="3">
        <v>1</v>
      </c>
      <c r="N2245" s="28">
        <f t="shared" si="385"/>
        <v>2.7</v>
      </c>
      <c r="O2245" s="28">
        <f t="shared" si="386"/>
        <v>255.42</v>
      </c>
      <c r="P2245" s="12">
        <v>0</v>
      </c>
      <c r="Q2245" s="46">
        <f t="shared" si="388"/>
        <v>0</v>
      </c>
      <c r="R2245" s="37"/>
      <c r="S2245" s="3">
        <f t="shared" si="389"/>
        <v>2.7</v>
      </c>
      <c r="T2245" s="30" t="s">
        <v>2502</v>
      </c>
      <c r="U2245" s="29">
        <f t="shared" si="380"/>
        <v>255.42</v>
      </c>
      <c r="V2245" s="29">
        <f t="shared" si="381"/>
        <v>0</v>
      </c>
      <c r="W2245" s="5"/>
      <c r="X2245" s="100">
        <v>0.8</v>
      </c>
      <c r="Y2245" s="3">
        <f t="shared" si="384"/>
        <v>1.9000000000000001</v>
      </c>
      <c r="Z2245" s="3">
        <f t="shared" si="382"/>
        <v>75.679999999999993</v>
      </c>
      <c r="AA2245">
        <v>800</v>
      </c>
      <c r="AB2245" s="1">
        <f t="shared" si="387"/>
        <v>0.8</v>
      </c>
    </row>
    <row r="2246" spans="1:28" customFormat="1" ht="43.2" x14ac:dyDescent="0.3">
      <c r="A2246" s="3">
        <f t="shared" si="383"/>
        <v>2229</v>
      </c>
      <c r="B2246" s="4" t="s">
        <v>2067</v>
      </c>
      <c r="C2246" s="3">
        <v>8</v>
      </c>
      <c r="D2246" s="3" t="s">
        <v>1571</v>
      </c>
      <c r="E2246" s="4" t="s">
        <v>2161</v>
      </c>
      <c r="F2246" s="3" t="s">
        <v>735</v>
      </c>
      <c r="G2246" s="3" t="s">
        <v>2336</v>
      </c>
      <c r="H2246" s="3" t="s">
        <v>2484</v>
      </c>
      <c r="I2246" s="3" t="s">
        <v>2496</v>
      </c>
      <c r="J2246" s="3">
        <v>94.6</v>
      </c>
      <c r="K2246" s="3">
        <v>2700</v>
      </c>
      <c r="L2246" s="3" t="s">
        <v>25</v>
      </c>
      <c r="M2246" s="3">
        <v>1</v>
      </c>
      <c r="N2246" s="28">
        <f t="shared" si="385"/>
        <v>2.7</v>
      </c>
      <c r="O2246" s="28">
        <f t="shared" si="386"/>
        <v>255.42</v>
      </c>
      <c r="P2246" s="12">
        <v>0</v>
      </c>
      <c r="Q2246" s="46">
        <f t="shared" si="388"/>
        <v>0</v>
      </c>
      <c r="R2246" s="37"/>
      <c r="S2246" s="3">
        <f t="shared" si="389"/>
        <v>2.7</v>
      </c>
      <c r="T2246" s="30" t="s">
        <v>2502</v>
      </c>
      <c r="U2246" s="29">
        <f t="shared" si="380"/>
        <v>255.42</v>
      </c>
      <c r="V2246" s="29">
        <f t="shared" si="381"/>
        <v>0</v>
      </c>
      <c r="W2246" s="5"/>
      <c r="X2246" s="100">
        <v>0.12</v>
      </c>
      <c r="Y2246" s="3">
        <f t="shared" si="384"/>
        <v>2.58</v>
      </c>
      <c r="Z2246" s="3">
        <f t="shared" si="382"/>
        <v>11.351999999999999</v>
      </c>
      <c r="AA2246">
        <v>120</v>
      </c>
      <c r="AB2246" s="1">
        <f t="shared" si="387"/>
        <v>0.12</v>
      </c>
    </row>
    <row r="2247" spans="1:28" customFormat="1" ht="43.2" x14ac:dyDescent="0.3">
      <c r="A2247" s="3">
        <f t="shared" si="383"/>
        <v>2230</v>
      </c>
      <c r="B2247" s="4" t="s">
        <v>2067</v>
      </c>
      <c r="C2247" s="3">
        <v>8</v>
      </c>
      <c r="D2247" s="3" t="s">
        <v>1571</v>
      </c>
      <c r="E2247" s="4" t="s">
        <v>2162</v>
      </c>
      <c r="F2247" s="3" t="s">
        <v>812</v>
      </c>
      <c r="G2247" s="3"/>
      <c r="H2247" s="3"/>
      <c r="I2247" s="3" t="s">
        <v>2496</v>
      </c>
      <c r="J2247" s="3">
        <v>13.32</v>
      </c>
      <c r="K2247" s="3">
        <v>2800</v>
      </c>
      <c r="L2247" s="3" t="s">
        <v>25</v>
      </c>
      <c r="M2247" s="3">
        <v>1</v>
      </c>
      <c r="N2247" s="28">
        <f t="shared" si="385"/>
        <v>2.8</v>
      </c>
      <c r="O2247" s="40">
        <f t="shared" si="386"/>
        <v>37.295999999999999</v>
      </c>
      <c r="P2247" s="12">
        <v>0</v>
      </c>
      <c r="Q2247" s="46">
        <f t="shared" si="388"/>
        <v>0</v>
      </c>
      <c r="R2247" s="37"/>
      <c r="S2247" s="3">
        <f t="shared" si="389"/>
        <v>2.8</v>
      </c>
      <c r="T2247" s="30" t="s">
        <v>2502</v>
      </c>
      <c r="U2247" s="41">
        <f t="shared" si="380"/>
        <v>37.295999999999999</v>
      </c>
      <c r="V2247" s="41">
        <f t="shared" si="381"/>
        <v>0</v>
      </c>
      <c r="W2247" s="5"/>
      <c r="X2247" s="3">
        <v>54</v>
      </c>
      <c r="Y2247" s="3">
        <f t="shared" si="384"/>
        <v>-51.2</v>
      </c>
      <c r="Z2247" s="3">
        <f t="shared" si="382"/>
        <v>719.28</v>
      </c>
      <c r="AA2247">
        <v>54000</v>
      </c>
      <c r="AB2247" s="1">
        <f t="shared" si="387"/>
        <v>54</v>
      </c>
    </row>
    <row r="2248" spans="1:28" customFormat="1" ht="43.2" x14ac:dyDescent="0.3">
      <c r="A2248" s="3">
        <f t="shared" si="383"/>
        <v>2231</v>
      </c>
      <c r="B2248" s="4" t="s">
        <v>2067</v>
      </c>
      <c r="C2248" s="3">
        <v>8</v>
      </c>
      <c r="D2248" s="3" t="s">
        <v>1571</v>
      </c>
      <c r="E2248" s="4" t="s">
        <v>2163</v>
      </c>
      <c r="F2248" s="3" t="s">
        <v>812</v>
      </c>
      <c r="G2248" s="3"/>
      <c r="H2248" s="3"/>
      <c r="I2248" s="3" t="s">
        <v>2496</v>
      </c>
      <c r="J2248" s="3">
        <v>13.32</v>
      </c>
      <c r="K2248" s="3">
        <v>2800</v>
      </c>
      <c r="L2248" s="3" t="s">
        <v>25</v>
      </c>
      <c r="M2248" s="3">
        <v>1</v>
      </c>
      <c r="N2248" s="28">
        <f t="shared" si="385"/>
        <v>2.8</v>
      </c>
      <c r="O2248" s="40">
        <f t="shared" si="386"/>
        <v>37.295999999999999</v>
      </c>
      <c r="P2248" s="12">
        <v>0</v>
      </c>
      <c r="Q2248" s="46">
        <f t="shared" si="388"/>
        <v>0</v>
      </c>
      <c r="R2248" s="37"/>
      <c r="S2248" s="3">
        <f t="shared" si="389"/>
        <v>2.8</v>
      </c>
      <c r="T2248" s="30" t="s">
        <v>2502</v>
      </c>
      <c r="U2248" s="41">
        <f t="shared" si="380"/>
        <v>37.295999999999999</v>
      </c>
      <c r="V2248" s="41">
        <f t="shared" si="381"/>
        <v>0</v>
      </c>
      <c r="W2248" s="5"/>
      <c r="X2248" s="3">
        <v>54</v>
      </c>
      <c r="Y2248" s="3">
        <f t="shared" si="384"/>
        <v>-51.2</v>
      </c>
      <c r="Z2248" s="3">
        <f t="shared" si="382"/>
        <v>719.28</v>
      </c>
      <c r="AA2248">
        <v>54000</v>
      </c>
      <c r="AB2248" s="1">
        <f t="shared" si="387"/>
        <v>54</v>
      </c>
    </row>
    <row r="2249" spans="1:28" customFormat="1" ht="43.2" x14ac:dyDescent="0.3">
      <c r="A2249" s="3">
        <f t="shared" si="383"/>
        <v>2232</v>
      </c>
      <c r="B2249" s="4" t="s">
        <v>2067</v>
      </c>
      <c r="C2249" s="3">
        <v>8</v>
      </c>
      <c r="D2249" s="3" t="s">
        <v>1571</v>
      </c>
      <c r="E2249" s="4" t="s">
        <v>2164</v>
      </c>
      <c r="F2249" s="3" t="s">
        <v>812</v>
      </c>
      <c r="G2249" s="3"/>
      <c r="H2249" s="3"/>
      <c r="I2249" s="3" t="s">
        <v>2496</v>
      </c>
      <c r="J2249" s="3">
        <v>13.32</v>
      </c>
      <c r="K2249" s="3">
        <v>2800</v>
      </c>
      <c r="L2249" s="3" t="s">
        <v>25</v>
      </c>
      <c r="M2249" s="3">
        <v>1</v>
      </c>
      <c r="N2249" s="28">
        <f t="shared" si="385"/>
        <v>2.8</v>
      </c>
      <c r="O2249" s="40">
        <f t="shared" si="386"/>
        <v>37.295999999999999</v>
      </c>
      <c r="P2249" s="12">
        <v>0</v>
      </c>
      <c r="Q2249" s="46">
        <f t="shared" si="388"/>
        <v>0</v>
      </c>
      <c r="R2249" s="37"/>
      <c r="S2249" s="3">
        <f t="shared" si="389"/>
        <v>2.8</v>
      </c>
      <c r="T2249" s="30" t="s">
        <v>2502</v>
      </c>
      <c r="U2249" s="41">
        <f t="shared" si="380"/>
        <v>37.295999999999999</v>
      </c>
      <c r="V2249" s="41">
        <f t="shared" si="381"/>
        <v>0</v>
      </c>
      <c r="W2249" s="5"/>
      <c r="X2249" s="3">
        <v>1.08</v>
      </c>
      <c r="Y2249" s="3">
        <f t="shared" si="384"/>
        <v>1.7199999999999998</v>
      </c>
      <c r="Z2249" s="3">
        <f t="shared" si="382"/>
        <v>14.385600000000002</v>
      </c>
      <c r="AA2249">
        <v>1080</v>
      </c>
      <c r="AB2249" s="1">
        <f t="shared" si="387"/>
        <v>1.08</v>
      </c>
    </row>
    <row r="2250" spans="1:28" customFormat="1" ht="43.2" x14ac:dyDescent="0.3">
      <c r="A2250" s="3">
        <f t="shared" si="383"/>
        <v>2233</v>
      </c>
      <c r="B2250" s="4" t="s">
        <v>2067</v>
      </c>
      <c r="C2250" s="3">
        <v>8</v>
      </c>
      <c r="D2250" s="3" t="s">
        <v>1571</v>
      </c>
      <c r="E2250" s="4" t="s">
        <v>2165</v>
      </c>
      <c r="F2250" s="3" t="s">
        <v>812</v>
      </c>
      <c r="G2250" s="3"/>
      <c r="H2250" s="3"/>
      <c r="I2250" s="3" t="s">
        <v>2496</v>
      </c>
      <c r="J2250" s="3">
        <v>13.32</v>
      </c>
      <c r="K2250" s="3">
        <v>2800</v>
      </c>
      <c r="L2250" s="3" t="s">
        <v>25</v>
      </c>
      <c r="M2250" s="3">
        <v>1</v>
      </c>
      <c r="N2250" s="28">
        <f t="shared" si="385"/>
        <v>2.8</v>
      </c>
      <c r="O2250" s="40">
        <f t="shared" si="386"/>
        <v>37.295999999999999</v>
      </c>
      <c r="P2250" s="12">
        <v>0</v>
      </c>
      <c r="Q2250" s="46">
        <f t="shared" si="388"/>
        <v>0</v>
      </c>
      <c r="R2250" s="37"/>
      <c r="S2250" s="3">
        <f t="shared" si="389"/>
        <v>2.8</v>
      </c>
      <c r="T2250" s="30" t="s">
        <v>2502</v>
      </c>
      <c r="U2250" s="41">
        <f t="shared" si="380"/>
        <v>37.295999999999999</v>
      </c>
      <c r="V2250" s="41">
        <f t="shared" si="381"/>
        <v>0</v>
      </c>
      <c r="W2250" s="5"/>
      <c r="X2250" s="3">
        <v>78.400000000000006</v>
      </c>
      <c r="Y2250" s="3">
        <f t="shared" si="384"/>
        <v>-75.600000000000009</v>
      </c>
      <c r="Z2250" s="3">
        <f t="shared" si="382"/>
        <v>1044.288</v>
      </c>
      <c r="AA2250">
        <v>78400</v>
      </c>
      <c r="AB2250" s="1">
        <f t="shared" si="387"/>
        <v>78.400000000000006</v>
      </c>
    </row>
    <row r="2251" spans="1:28" customFormat="1" ht="43.2" x14ac:dyDescent="0.3">
      <c r="A2251" s="3">
        <f t="shared" si="383"/>
        <v>2234</v>
      </c>
      <c r="B2251" s="4" t="s">
        <v>2067</v>
      </c>
      <c r="C2251" s="3">
        <v>8</v>
      </c>
      <c r="D2251" s="3" t="s">
        <v>1571</v>
      </c>
      <c r="E2251" s="4" t="s">
        <v>2166</v>
      </c>
      <c r="F2251" s="3" t="s">
        <v>812</v>
      </c>
      <c r="G2251" s="3"/>
      <c r="H2251" s="3"/>
      <c r="I2251" s="3" t="s">
        <v>2496</v>
      </c>
      <c r="J2251" s="3">
        <v>13.32</v>
      </c>
      <c r="K2251" s="3">
        <v>2800</v>
      </c>
      <c r="L2251" s="3" t="s">
        <v>25</v>
      </c>
      <c r="M2251" s="3">
        <v>1</v>
      </c>
      <c r="N2251" s="28">
        <f t="shared" si="385"/>
        <v>2.8</v>
      </c>
      <c r="O2251" s="40">
        <f t="shared" si="386"/>
        <v>37.295999999999999</v>
      </c>
      <c r="P2251" s="12">
        <v>0</v>
      </c>
      <c r="Q2251" s="46">
        <f t="shared" si="388"/>
        <v>0</v>
      </c>
      <c r="R2251" s="37"/>
      <c r="S2251" s="3">
        <f t="shared" si="389"/>
        <v>2.8</v>
      </c>
      <c r="T2251" s="30" t="s">
        <v>2502</v>
      </c>
      <c r="U2251" s="41">
        <f t="shared" si="380"/>
        <v>37.295999999999999</v>
      </c>
      <c r="V2251" s="41">
        <f t="shared" si="381"/>
        <v>0</v>
      </c>
      <c r="W2251" s="5"/>
      <c r="X2251" s="3">
        <v>78.400000000000006</v>
      </c>
      <c r="Y2251" s="3">
        <f t="shared" si="384"/>
        <v>-75.600000000000009</v>
      </c>
      <c r="Z2251" s="3">
        <f t="shared" si="382"/>
        <v>1044.288</v>
      </c>
      <c r="AA2251">
        <v>78400</v>
      </c>
      <c r="AB2251" s="1">
        <f t="shared" si="387"/>
        <v>78.400000000000006</v>
      </c>
    </row>
    <row r="2252" spans="1:28" customFormat="1" ht="43.2" x14ac:dyDescent="0.3">
      <c r="A2252" s="3">
        <f t="shared" si="383"/>
        <v>2235</v>
      </c>
      <c r="B2252" s="4" t="s">
        <v>2067</v>
      </c>
      <c r="C2252" s="3">
        <v>8</v>
      </c>
      <c r="D2252" s="3" t="s">
        <v>1571</v>
      </c>
      <c r="E2252" s="4" t="s">
        <v>2167</v>
      </c>
      <c r="F2252" s="3" t="s">
        <v>812</v>
      </c>
      <c r="G2252" s="3"/>
      <c r="H2252" s="3"/>
      <c r="I2252" s="3" t="s">
        <v>2496</v>
      </c>
      <c r="J2252" s="3">
        <v>13.32</v>
      </c>
      <c r="K2252" s="3">
        <v>2800</v>
      </c>
      <c r="L2252" s="3" t="s">
        <v>25</v>
      </c>
      <c r="M2252" s="3">
        <v>1</v>
      </c>
      <c r="N2252" s="28">
        <f t="shared" si="385"/>
        <v>2.8</v>
      </c>
      <c r="O2252" s="40">
        <f t="shared" si="386"/>
        <v>37.295999999999999</v>
      </c>
      <c r="P2252" s="12">
        <v>0</v>
      </c>
      <c r="Q2252" s="46">
        <f t="shared" si="388"/>
        <v>0</v>
      </c>
      <c r="R2252" s="37"/>
      <c r="S2252" s="3">
        <f t="shared" si="389"/>
        <v>2.8</v>
      </c>
      <c r="T2252" s="30" t="s">
        <v>2502</v>
      </c>
      <c r="U2252" s="41">
        <f t="shared" si="380"/>
        <v>37.295999999999999</v>
      </c>
      <c r="V2252" s="41">
        <f t="shared" si="381"/>
        <v>0</v>
      </c>
      <c r="W2252" s="5"/>
      <c r="X2252" s="3">
        <v>0.96</v>
      </c>
      <c r="Y2252" s="3">
        <f t="shared" si="384"/>
        <v>1.8399999999999999</v>
      </c>
      <c r="Z2252" s="3">
        <f t="shared" si="382"/>
        <v>12.7872</v>
      </c>
      <c r="AA2252">
        <v>960</v>
      </c>
      <c r="AB2252" s="1">
        <f t="shared" si="387"/>
        <v>0.96</v>
      </c>
    </row>
    <row r="2253" spans="1:28" customFormat="1" ht="43.2" x14ac:dyDescent="0.3">
      <c r="A2253" s="3">
        <f t="shared" si="383"/>
        <v>2236</v>
      </c>
      <c r="B2253" s="4" t="s">
        <v>2067</v>
      </c>
      <c r="C2253" s="3">
        <v>8</v>
      </c>
      <c r="D2253" s="3" t="s">
        <v>1571</v>
      </c>
      <c r="E2253" s="4" t="s">
        <v>2168</v>
      </c>
      <c r="F2253" s="3" t="s">
        <v>812</v>
      </c>
      <c r="G2253" s="3"/>
      <c r="H2253" s="3"/>
      <c r="I2253" s="3" t="s">
        <v>2496</v>
      </c>
      <c r="J2253" s="3">
        <v>13.32</v>
      </c>
      <c r="K2253" s="3">
        <v>2800</v>
      </c>
      <c r="L2253" s="3" t="s">
        <v>25</v>
      </c>
      <c r="M2253" s="3">
        <v>1</v>
      </c>
      <c r="N2253" s="28">
        <f t="shared" si="385"/>
        <v>2.8</v>
      </c>
      <c r="O2253" s="40">
        <f t="shared" si="386"/>
        <v>37.295999999999999</v>
      </c>
      <c r="P2253" s="12">
        <v>0</v>
      </c>
      <c r="Q2253" s="46">
        <f t="shared" si="388"/>
        <v>0</v>
      </c>
      <c r="R2253" s="37"/>
      <c r="S2253" s="3">
        <f t="shared" si="389"/>
        <v>2.8</v>
      </c>
      <c r="T2253" s="30" t="s">
        <v>2502</v>
      </c>
      <c r="U2253" s="41">
        <f t="shared" si="380"/>
        <v>37.295999999999999</v>
      </c>
      <c r="V2253" s="41">
        <f t="shared" si="381"/>
        <v>0</v>
      </c>
      <c r="W2253" s="5"/>
      <c r="X2253" s="3">
        <v>14.01</v>
      </c>
      <c r="Y2253" s="3">
        <f t="shared" si="384"/>
        <v>-11.21</v>
      </c>
      <c r="Z2253" s="3">
        <f t="shared" si="382"/>
        <v>186.61320000000001</v>
      </c>
      <c r="AA2253">
        <v>14010</v>
      </c>
      <c r="AB2253" s="1">
        <f t="shared" si="387"/>
        <v>14.01</v>
      </c>
    </row>
    <row r="2254" spans="1:28" customFormat="1" ht="43.2" x14ac:dyDescent="0.3">
      <c r="A2254" s="3">
        <f t="shared" si="383"/>
        <v>2237</v>
      </c>
      <c r="B2254" s="4" t="s">
        <v>2067</v>
      </c>
      <c r="C2254" s="3">
        <v>8</v>
      </c>
      <c r="D2254" s="3" t="s">
        <v>1571</v>
      </c>
      <c r="E2254" s="4" t="s">
        <v>2169</v>
      </c>
      <c r="F2254" s="3" t="s">
        <v>812</v>
      </c>
      <c r="G2254" s="3"/>
      <c r="H2254" s="3"/>
      <c r="I2254" s="3" t="s">
        <v>2496</v>
      </c>
      <c r="J2254" s="3">
        <v>13.32</v>
      </c>
      <c r="K2254" s="3">
        <v>2800</v>
      </c>
      <c r="L2254" s="3" t="s">
        <v>25</v>
      </c>
      <c r="M2254" s="3">
        <v>1</v>
      </c>
      <c r="N2254" s="28">
        <f t="shared" si="385"/>
        <v>2.8</v>
      </c>
      <c r="O2254" s="40">
        <f t="shared" si="386"/>
        <v>37.295999999999999</v>
      </c>
      <c r="P2254" s="12">
        <v>0</v>
      </c>
      <c r="Q2254" s="46">
        <f t="shared" si="388"/>
        <v>0</v>
      </c>
      <c r="R2254" s="37"/>
      <c r="S2254" s="3">
        <f t="shared" si="389"/>
        <v>2.8</v>
      </c>
      <c r="T2254" s="30" t="s">
        <v>2502</v>
      </c>
      <c r="U2254" s="41">
        <f t="shared" ref="U2254:U2317" si="390">S2254*J2254</f>
        <v>37.295999999999999</v>
      </c>
      <c r="V2254" s="41">
        <f t="shared" ref="V2254:V2317" si="391">Q2254*J2254</f>
        <v>0</v>
      </c>
      <c r="W2254" s="5"/>
      <c r="X2254" s="3">
        <v>14.01</v>
      </c>
      <c r="Y2254" s="3">
        <f t="shared" si="384"/>
        <v>-11.21</v>
      </c>
      <c r="Z2254" s="3">
        <f t="shared" si="382"/>
        <v>186.61320000000001</v>
      </c>
      <c r="AA2254">
        <v>14010</v>
      </c>
      <c r="AB2254" s="1">
        <f t="shared" si="387"/>
        <v>14.01</v>
      </c>
    </row>
    <row r="2255" spans="1:28" customFormat="1" ht="43.2" x14ac:dyDescent="0.3">
      <c r="A2255" s="3">
        <f t="shared" si="383"/>
        <v>2238</v>
      </c>
      <c r="B2255" s="4" t="s">
        <v>2067</v>
      </c>
      <c r="C2255" s="3">
        <v>8</v>
      </c>
      <c r="D2255" s="3" t="s">
        <v>1571</v>
      </c>
      <c r="E2255" s="4" t="s">
        <v>2170</v>
      </c>
      <c r="F2255" s="3" t="s">
        <v>812</v>
      </c>
      <c r="G2255" s="3"/>
      <c r="H2255" s="3"/>
      <c r="I2255" s="3" t="s">
        <v>2496</v>
      </c>
      <c r="J2255" s="3">
        <v>13.32</v>
      </c>
      <c r="K2255" s="3">
        <v>2800</v>
      </c>
      <c r="L2255" s="3" t="s">
        <v>25</v>
      </c>
      <c r="M2255" s="3">
        <v>1</v>
      </c>
      <c r="N2255" s="28">
        <f t="shared" si="385"/>
        <v>2.8</v>
      </c>
      <c r="O2255" s="40">
        <f t="shared" si="386"/>
        <v>37.295999999999999</v>
      </c>
      <c r="P2255" s="12">
        <v>0</v>
      </c>
      <c r="Q2255" s="46">
        <f t="shared" si="388"/>
        <v>0</v>
      </c>
      <c r="R2255" s="37"/>
      <c r="S2255" s="3">
        <f t="shared" si="389"/>
        <v>2.8</v>
      </c>
      <c r="T2255" s="30" t="s">
        <v>2502</v>
      </c>
      <c r="U2255" s="41">
        <f t="shared" si="390"/>
        <v>37.295999999999999</v>
      </c>
      <c r="V2255" s="41">
        <f t="shared" si="391"/>
        <v>0</v>
      </c>
      <c r="W2255" s="5"/>
      <c r="X2255" s="3">
        <v>0.72</v>
      </c>
      <c r="Y2255" s="3">
        <f t="shared" si="384"/>
        <v>2.08</v>
      </c>
      <c r="Z2255" s="3">
        <f t="shared" si="382"/>
        <v>9.5904000000000007</v>
      </c>
      <c r="AA2255">
        <v>720</v>
      </c>
      <c r="AB2255" s="1">
        <f t="shared" si="387"/>
        <v>0.72</v>
      </c>
    </row>
    <row r="2256" spans="1:28" customFormat="1" ht="43.2" x14ac:dyDescent="0.3">
      <c r="A2256" s="3">
        <f t="shared" si="383"/>
        <v>2239</v>
      </c>
      <c r="B2256" s="4" t="s">
        <v>2067</v>
      </c>
      <c r="C2256" s="3">
        <v>8</v>
      </c>
      <c r="D2256" s="3" t="s">
        <v>1571</v>
      </c>
      <c r="E2256" s="4" t="s">
        <v>2171</v>
      </c>
      <c r="F2256" s="3" t="s">
        <v>812</v>
      </c>
      <c r="G2256" s="3"/>
      <c r="H2256" s="3"/>
      <c r="I2256" s="3" t="s">
        <v>2496</v>
      </c>
      <c r="J2256" s="3">
        <v>13.32</v>
      </c>
      <c r="K2256" s="3">
        <v>2800</v>
      </c>
      <c r="L2256" s="3" t="s">
        <v>25</v>
      </c>
      <c r="M2256" s="3">
        <v>1</v>
      </c>
      <c r="N2256" s="28">
        <f t="shared" si="385"/>
        <v>2.8</v>
      </c>
      <c r="O2256" s="40">
        <f t="shared" si="386"/>
        <v>37.295999999999999</v>
      </c>
      <c r="P2256" s="12">
        <v>0</v>
      </c>
      <c r="Q2256" s="46">
        <f t="shared" si="388"/>
        <v>0</v>
      </c>
      <c r="R2256" s="37"/>
      <c r="S2256" s="3">
        <f t="shared" si="389"/>
        <v>2.8</v>
      </c>
      <c r="T2256" s="30" t="s">
        <v>2502</v>
      </c>
      <c r="U2256" s="41">
        <f t="shared" si="390"/>
        <v>37.295999999999999</v>
      </c>
      <c r="V2256" s="41">
        <f t="shared" si="391"/>
        <v>0</v>
      </c>
      <c r="W2256" s="5"/>
      <c r="X2256" s="3">
        <v>27.96</v>
      </c>
      <c r="Y2256" s="3">
        <f t="shared" si="384"/>
        <v>-25.16</v>
      </c>
      <c r="Z2256" s="3">
        <f t="shared" si="382"/>
        <v>372.42720000000003</v>
      </c>
      <c r="AA2256">
        <v>27960</v>
      </c>
      <c r="AB2256" s="1">
        <f t="shared" si="387"/>
        <v>27.96</v>
      </c>
    </row>
    <row r="2257" spans="1:28" customFormat="1" ht="43.2" x14ac:dyDescent="0.3">
      <c r="A2257" s="3">
        <f t="shared" si="383"/>
        <v>2240</v>
      </c>
      <c r="B2257" s="4" t="s">
        <v>2067</v>
      </c>
      <c r="C2257" s="3">
        <v>8</v>
      </c>
      <c r="D2257" s="3" t="s">
        <v>1571</v>
      </c>
      <c r="E2257" s="4" t="s">
        <v>2172</v>
      </c>
      <c r="F2257" s="3" t="s">
        <v>812</v>
      </c>
      <c r="G2257" s="3"/>
      <c r="H2257" s="3"/>
      <c r="I2257" s="3" t="s">
        <v>2496</v>
      </c>
      <c r="J2257" s="3">
        <v>13.32</v>
      </c>
      <c r="K2257" s="3">
        <v>2800</v>
      </c>
      <c r="L2257" s="3" t="s">
        <v>25</v>
      </c>
      <c r="M2257" s="3">
        <v>1</v>
      </c>
      <c r="N2257" s="28">
        <f t="shared" si="385"/>
        <v>2.8</v>
      </c>
      <c r="O2257" s="40">
        <f t="shared" si="386"/>
        <v>37.295999999999999</v>
      </c>
      <c r="P2257" s="12">
        <v>0</v>
      </c>
      <c r="Q2257" s="46">
        <f t="shared" si="388"/>
        <v>0</v>
      </c>
      <c r="R2257" s="37"/>
      <c r="S2257" s="3">
        <f t="shared" si="389"/>
        <v>2.8</v>
      </c>
      <c r="T2257" s="30" t="s">
        <v>2502</v>
      </c>
      <c r="U2257" s="41">
        <f t="shared" si="390"/>
        <v>37.295999999999999</v>
      </c>
      <c r="V2257" s="41">
        <f t="shared" si="391"/>
        <v>0</v>
      </c>
      <c r="W2257" s="5"/>
      <c r="X2257" s="3">
        <v>27.96</v>
      </c>
      <c r="Y2257" s="3">
        <f t="shared" si="384"/>
        <v>-25.16</v>
      </c>
      <c r="Z2257" s="3">
        <f t="shared" si="382"/>
        <v>372.42720000000003</v>
      </c>
      <c r="AA2257">
        <v>27960</v>
      </c>
      <c r="AB2257" s="1">
        <f t="shared" si="387"/>
        <v>27.96</v>
      </c>
    </row>
    <row r="2258" spans="1:28" customFormat="1" ht="43.2" x14ac:dyDescent="0.3">
      <c r="A2258" s="3">
        <f t="shared" si="383"/>
        <v>2241</v>
      </c>
      <c r="B2258" s="4" t="s">
        <v>2067</v>
      </c>
      <c r="C2258" s="3">
        <v>8</v>
      </c>
      <c r="D2258" s="3" t="s">
        <v>1571</v>
      </c>
      <c r="E2258" s="4" t="s">
        <v>2173</v>
      </c>
      <c r="F2258" s="3" t="s">
        <v>812</v>
      </c>
      <c r="G2258" s="3"/>
      <c r="H2258" s="3"/>
      <c r="I2258" s="3" t="s">
        <v>2496</v>
      </c>
      <c r="J2258" s="3">
        <v>13.32</v>
      </c>
      <c r="K2258" s="3">
        <v>2800</v>
      </c>
      <c r="L2258" s="3" t="s">
        <v>25</v>
      </c>
      <c r="M2258" s="3">
        <v>1</v>
      </c>
      <c r="N2258" s="28">
        <f t="shared" si="385"/>
        <v>2.8</v>
      </c>
      <c r="O2258" s="40">
        <f t="shared" si="386"/>
        <v>37.295999999999999</v>
      </c>
      <c r="P2258" s="12">
        <v>0</v>
      </c>
      <c r="Q2258" s="46">
        <f t="shared" si="388"/>
        <v>0</v>
      </c>
      <c r="R2258" s="37"/>
      <c r="S2258" s="3">
        <f t="shared" si="389"/>
        <v>2.8</v>
      </c>
      <c r="T2258" s="30" t="s">
        <v>2502</v>
      </c>
      <c r="U2258" s="41">
        <f t="shared" si="390"/>
        <v>37.295999999999999</v>
      </c>
      <c r="V2258" s="41">
        <f t="shared" si="391"/>
        <v>0</v>
      </c>
      <c r="W2258" s="5"/>
      <c r="X2258" s="3">
        <v>0.72</v>
      </c>
      <c r="Y2258" s="3">
        <f t="shared" si="384"/>
        <v>2.08</v>
      </c>
      <c r="Z2258" s="3">
        <f t="shared" si="382"/>
        <v>9.5904000000000007</v>
      </c>
      <c r="AA2258">
        <v>720</v>
      </c>
      <c r="AB2258" s="1">
        <f t="shared" si="387"/>
        <v>0.72</v>
      </c>
    </row>
    <row r="2259" spans="1:28" customFormat="1" ht="43.2" x14ac:dyDescent="0.3">
      <c r="A2259" s="3">
        <f t="shared" si="383"/>
        <v>2242</v>
      </c>
      <c r="B2259" s="4" t="s">
        <v>2067</v>
      </c>
      <c r="C2259" s="3">
        <v>8</v>
      </c>
      <c r="D2259" s="3" t="s">
        <v>1571</v>
      </c>
      <c r="E2259" s="4" t="s">
        <v>2174</v>
      </c>
      <c r="F2259" s="3" t="s">
        <v>812</v>
      </c>
      <c r="G2259" s="3"/>
      <c r="H2259" s="3"/>
      <c r="I2259" s="3" t="s">
        <v>2496</v>
      </c>
      <c r="J2259" s="3">
        <v>13.32</v>
      </c>
      <c r="K2259" s="3">
        <v>2800</v>
      </c>
      <c r="L2259" s="3" t="s">
        <v>25</v>
      </c>
      <c r="M2259" s="3">
        <v>1</v>
      </c>
      <c r="N2259" s="28">
        <f t="shared" si="385"/>
        <v>2.8</v>
      </c>
      <c r="O2259" s="40">
        <f t="shared" si="386"/>
        <v>37.295999999999999</v>
      </c>
      <c r="P2259" s="12">
        <v>0</v>
      </c>
      <c r="Q2259" s="46">
        <f t="shared" si="388"/>
        <v>0</v>
      </c>
      <c r="R2259" s="37"/>
      <c r="S2259" s="3">
        <f t="shared" si="389"/>
        <v>2.8</v>
      </c>
      <c r="T2259" s="30" t="s">
        <v>2502</v>
      </c>
      <c r="U2259" s="41">
        <f t="shared" si="390"/>
        <v>37.295999999999999</v>
      </c>
      <c r="V2259" s="41">
        <f t="shared" si="391"/>
        <v>0</v>
      </c>
      <c r="W2259" s="5"/>
      <c r="X2259" s="3">
        <v>43.225000000000001</v>
      </c>
      <c r="Y2259" s="3">
        <f t="shared" si="384"/>
        <v>-40.425000000000004</v>
      </c>
      <c r="Z2259" s="3">
        <f t="shared" ref="Z2259:Z2322" si="392">X2259*J2259*M2259</f>
        <v>575.75700000000006</v>
      </c>
      <c r="AA2259">
        <v>43225</v>
      </c>
      <c r="AB2259" s="1">
        <f t="shared" si="387"/>
        <v>43.225000000000001</v>
      </c>
    </row>
    <row r="2260" spans="1:28" customFormat="1" ht="43.2" x14ac:dyDescent="0.3">
      <c r="A2260" s="3">
        <f t="shared" ref="A2260:A2323" si="393">A2259+1</f>
        <v>2243</v>
      </c>
      <c r="B2260" s="4" t="s">
        <v>2067</v>
      </c>
      <c r="C2260" s="3">
        <v>8</v>
      </c>
      <c r="D2260" s="3" t="s">
        <v>1571</v>
      </c>
      <c r="E2260" s="4" t="s">
        <v>2175</v>
      </c>
      <c r="F2260" s="3" t="s">
        <v>812</v>
      </c>
      <c r="G2260" s="3"/>
      <c r="H2260" s="3"/>
      <c r="I2260" s="3" t="s">
        <v>2496</v>
      </c>
      <c r="J2260" s="3">
        <v>13.32</v>
      </c>
      <c r="K2260" s="3">
        <v>2800</v>
      </c>
      <c r="L2260" s="3" t="s">
        <v>25</v>
      </c>
      <c r="M2260" s="3">
        <v>1</v>
      </c>
      <c r="N2260" s="28">
        <f t="shared" si="385"/>
        <v>2.8</v>
      </c>
      <c r="O2260" s="40">
        <f t="shared" si="386"/>
        <v>37.295999999999999</v>
      </c>
      <c r="P2260" s="12">
        <v>0</v>
      </c>
      <c r="Q2260" s="46">
        <f t="shared" si="388"/>
        <v>0</v>
      </c>
      <c r="R2260" s="37"/>
      <c r="S2260" s="3">
        <f t="shared" si="389"/>
        <v>2.8</v>
      </c>
      <c r="T2260" s="30" t="s">
        <v>2502</v>
      </c>
      <c r="U2260" s="41">
        <f t="shared" si="390"/>
        <v>37.295999999999999</v>
      </c>
      <c r="V2260" s="41">
        <f t="shared" si="391"/>
        <v>0</v>
      </c>
      <c r="W2260" s="5"/>
      <c r="X2260" s="3">
        <v>43.225000000000001</v>
      </c>
      <c r="Y2260" s="3">
        <f t="shared" si="384"/>
        <v>-40.425000000000004</v>
      </c>
      <c r="Z2260" s="3">
        <f t="shared" si="392"/>
        <v>575.75700000000006</v>
      </c>
      <c r="AA2260">
        <v>43225</v>
      </c>
      <c r="AB2260" s="1">
        <f t="shared" si="387"/>
        <v>43.225000000000001</v>
      </c>
    </row>
    <row r="2261" spans="1:28" customFormat="1" ht="43.2" x14ac:dyDescent="0.3">
      <c r="A2261" s="3">
        <f t="shared" si="393"/>
        <v>2244</v>
      </c>
      <c r="B2261" s="4" t="s">
        <v>2067</v>
      </c>
      <c r="C2261" s="3">
        <v>8</v>
      </c>
      <c r="D2261" s="3" t="s">
        <v>1571</v>
      </c>
      <c r="E2261" s="4" t="s">
        <v>2176</v>
      </c>
      <c r="F2261" s="3" t="s">
        <v>812</v>
      </c>
      <c r="G2261" s="3"/>
      <c r="H2261" s="3"/>
      <c r="I2261" s="3" t="s">
        <v>2496</v>
      </c>
      <c r="J2261" s="3">
        <v>13.32</v>
      </c>
      <c r="K2261" s="3">
        <v>2800</v>
      </c>
      <c r="L2261" s="3" t="s">
        <v>25</v>
      </c>
      <c r="M2261" s="3">
        <v>1</v>
      </c>
      <c r="N2261" s="28">
        <f t="shared" si="385"/>
        <v>2.8</v>
      </c>
      <c r="O2261" s="40">
        <f t="shared" si="386"/>
        <v>37.295999999999999</v>
      </c>
      <c r="P2261" s="12">
        <v>0</v>
      </c>
      <c r="Q2261" s="46">
        <f t="shared" si="388"/>
        <v>0</v>
      </c>
      <c r="R2261" s="37"/>
      <c r="S2261" s="3">
        <f t="shared" si="389"/>
        <v>2.8</v>
      </c>
      <c r="T2261" s="30" t="s">
        <v>2502</v>
      </c>
      <c r="U2261" s="41">
        <f t="shared" si="390"/>
        <v>37.295999999999999</v>
      </c>
      <c r="V2261" s="41">
        <f t="shared" si="391"/>
        <v>0</v>
      </c>
      <c r="W2261" s="5"/>
      <c r="X2261" s="3">
        <v>0.84</v>
      </c>
      <c r="Y2261" s="3">
        <f t="shared" si="384"/>
        <v>1.96</v>
      </c>
      <c r="Z2261" s="3">
        <f t="shared" si="392"/>
        <v>11.188800000000001</v>
      </c>
      <c r="AA2261">
        <v>840</v>
      </c>
      <c r="AB2261" s="1">
        <f t="shared" si="387"/>
        <v>0.84</v>
      </c>
    </row>
    <row r="2262" spans="1:28" customFormat="1" ht="43.2" x14ac:dyDescent="0.3">
      <c r="A2262" s="3">
        <f t="shared" si="393"/>
        <v>2245</v>
      </c>
      <c r="B2262" s="4" t="s">
        <v>2067</v>
      </c>
      <c r="C2262" s="3">
        <v>8</v>
      </c>
      <c r="D2262" s="3" t="s">
        <v>1571</v>
      </c>
      <c r="E2262" s="4" t="s">
        <v>2177</v>
      </c>
      <c r="F2262" s="3" t="s">
        <v>812</v>
      </c>
      <c r="G2262" s="3"/>
      <c r="H2262" s="3"/>
      <c r="I2262" s="3" t="s">
        <v>2496</v>
      </c>
      <c r="J2262" s="3">
        <v>13.32</v>
      </c>
      <c r="K2262" s="3">
        <v>2800</v>
      </c>
      <c r="L2262" s="3" t="s">
        <v>25</v>
      </c>
      <c r="M2262" s="3">
        <v>1</v>
      </c>
      <c r="N2262" s="28">
        <f t="shared" si="385"/>
        <v>2.8</v>
      </c>
      <c r="O2262" s="40">
        <f t="shared" si="386"/>
        <v>37.295999999999999</v>
      </c>
      <c r="P2262" s="12">
        <v>0</v>
      </c>
      <c r="Q2262" s="46">
        <f t="shared" si="388"/>
        <v>0</v>
      </c>
      <c r="R2262" s="37"/>
      <c r="S2262" s="3">
        <f t="shared" si="389"/>
        <v>2.8</v>
      </c>
      <c r="T2262" s="30" t="s">
        <v>2502</v>
      </c>
      <c r="U2262" s="41">
        <f t="shared" si="390"/>
        <v>37.295999999999999</v>
      </c>
      <c r="V2262" s="41">
        <f t="shared" si="391"/>
        <v>0</v>
      </c>
      <c r="W2262" s="5"/>
      <c r="X2262" s="3">
        <v>40.96</v>
      </c>
      <c r="Y2262" s="3">
        <f t="shared" si="384"/>
        <v>-38.160000000000004</v>
      </c>
      <c r="Z2262" s="3">
        <f t="shared" si="392"/>
        <v>545.58720000000005</v>
      </c>
      <c r="AA2262">
        <v>40960</v>
      </c>
      <c r="AB2262" s="1">
        <f t="shared" si="387"/>
        <v>40.96</v>
      </c>
    </row>
    <row r="2263" spans="1:28" customFormat="1" ht="43.2" x14ac:dyDescent="0.3">
      <c r="A2263" s="3">
        <f t="shared" si="393"/>
        <v>2246</v>
      </c>
      <c r="B2263" s="4" t="s">
        <v>2067</v>
      </c>
      <c r="C2263" s="3">
        <v>8</v>
      </c>
      <c r="D2263" s="3" t="s">
        <v>1571</v>
      </c>
      <c r="E2263" s="4" t="s">
        <v>2178</v>
      </c>
      <c r="F2263" s="3" t="s">
        <v>812</v>
      </c>
      <c r="G2263" s="3"/>
      <c r="H2263" s="3"/>
      <c r="I2263" s="3" t="s">
        <v>2496</v>
      </c>
      <c r="J2263" s="3">
        <v>13.32</v>
      </c>
      <c r="K2263" s="3">
        <v>2800</v>
      </c>
      <c r="L2263" s="3" t="s">
        <v>25</v>
      </c>
      <c r="M2263" s="3">
        <v>1</v>
      </c>
      <c r="N2263" s="28">
        <f t="shared" si="385"/>
        <v>2.8</v>
      </c>
      <c r="O2263" s="40">
        <f t="shared" si="386"/>
        <v>37.295999999999999</v>
      </c>
      <c r="P2263" s="12">
        <v>0</v>
      </c>
      <c r="Q2263" s="46">
        <f t="shared" si="388"/>
        <v>0</v>
      </c>
      <c r="R2263" s="37"/>
      <c r="S2263" s="3">
        <f t="shared" si="389"/>
        <v>2.8</v>
      </c>
      <c r="T2263" s="30" t="s">
        <v>2502</v>
      </c>
      <c r="U2263" s="41">
        <f t="shared" si="390"/>
        <v>37.295999999999999</v>
      </c>
      <c r="V2263" s="41">
        <f t="shared" si="391"/>
        <v>0</v>
      </c>
      <c r="W2263" s="5"/>
      <c r="X2263" s="3">
        <v>40.96</v>
      </c>
      <c r="Y2263" s="3">
        <f t="shared" si="384"/>
        <v>-38.160000000000004</v>
      </c>
      <c r="Z2263" s="3">
        <f t="shared" si="392"/>
        <v>545.58720000000005</v>
      </c>
      <c r="AA2263">
        <v>40960</v>
      </c>
      <c r="AB2263" s="1">
        <f t="shared" si="387"/>
        <v>40.96</v>
      </c>
    </row>
    <row r="2264" spans="1:28" customFormat="1" ht="43.2" x14ac:dyDescent="0.3">
      <c r="A2264" s="3">
        <f t="shared" si="393"/>
        <v>2247</v>
      </c>
      <c r="B2264" s="4" t="s">
        <v>2067</v>
      </c>
      <c r="C2264" s="3">
        <v>8</v>
      </c>
      <c r="D2264" s="3" t="s">
        <v>1571</v>
      </c>
      <c r="E2264" s="4" t="s">
        <v>2179</v>
      </c>
      <c r="F2264" s="3" t="s">
        <v>812</v>
      </c>
      <c r="G2264" s="3"/>
      <c r="H2264" s="3"/>
      <c r="I2264" s="3" t="s">
        <v>2496</v>
      </c>
      <c r="J2264" s="3">
        <v>13.32</v>
      </c>
      <c r="K2264" s="3">
        <v>2800</v>
      </c>
      <c r="L2264" s="3" t="s">
        <v>25</v>
      </c>
      <c r="M2264" s="3">
        <v>1</v>
      </c>
      <c r="N2264" s="28">
        <f t="shared" si="385"/>
        <v>2.8</v>
      </c>
      <c r="O2264" s="40">
        <f t="shared" si="386"/>
        <v>37.295999999999999</v>
      </c>
      <c r="P2264" s="12">
        <v>0</v>
      </c>
      <c r="Q2264" s="46">
        <f t="shared" si="388"/>
        <v>0</v>
      </c>
      <c r="R2264" s="37"/>
      <c r="S2264" s="3">
        <f t="shared" si="389"/>
        <v>2.8</v>
      </c>
      <c r="T2264" s="30" t="s">
        <v>2502</v>
      </c>
      <c r="U2264" s="41">
        <f t="shared" si="390"/>
        <v>37.295999999999999</v>
      </c>
      <c r="V2264" s="41">
        <f t="shared" si="391"/>
        <v>0</v>
      </c>
      <c r="W2264" s="5"/>
      <c r="X2264" s="3">
        <v>0.96</v>
      </c>
      <c r="Y2264" s="3">
        <f t="shared" si="384"/>
        <v>1.8399999999999999</v>
      </c>
      <c r="Z2264" s="3">
        <f t="shared" si="392"/>
        <v>12.7872</v>
      </c>
      <c r="AA2264">
        <v>960</v>
      </c>
      <c r="AB2264" s="1">
        <f t="shared" si="387"/>
        <v>0.96</v>
      </c>
    </row>
    <row r="2265" spans="1:28" customFormat="1" ht="43.2" x14ac:dyDescent="0.3">
      <c r="A2265" s="3">
        <f t="shared" si="393"/>
        <v>2248</v>
      </c>
      <c r="B2265" s="4" t="s">
        <v>2067</v>
      </c>
      <c r="C2265" s="3">
        <v>8</v>
      </c>
      <c r="D2265" s="3" t="s">
        <v>1571</v>
      </c>
      <c r="E2265" s="4" t="s">
        <v>2180</v>
      </c>
      <c r="F2265" s="3" t="s">
        <v>812</v>
      </c>
      <c r="G2265" s="3"/>
      <c r="H2265" s="3"/>
      <c r="I2265" s="3" t="s">
        <v>2496</v>
      </c>
      <c r="J2265" s="3">
        <v>13.32</v>
      </c>
      <c r="K2265" s="3">
        <v>2800</v>
      </c>
      <c r="L2265" s="3" t="s">
        <v>25</v>
      </c>
      <c r="M2265" s="3">
        <v>1</v>
      </c>
      <c r="N2265" s="28">
        <f t="shared" si="385"/>
        <v>2.8</v>
      </c>
      <c r="O2265" s="40">
        <f t="shared" si="386"/>
        <v>37.295999999999999</v>
      </c>
      <c r="P2265" s="12">
        <v>0</v>
      </c>
      <c r="Q2265" s="46">
        <f t="shared" si="388"/>
        <v>0</v>
      </c>
      <c r="R2265" s="37"/>
      <c r="S2265" s="3">
        <f t="shared" si="389"/>
        <v>2.8</v>
      </c>
      <c r="T2265" s="30" t="s">
        <v>2502</v>
      </c>
      <c r="U2265" s="41">
        <f t="shared" si="390"/>
        <v>37.295999999999999</v>
      </c>
      <c r="V2265" s="41">
        <f t="shared" si="391"/>
        <v>0</v>
      </c>
      <c r="W2265" s="5"/>
      <c r="X2265" s="3">
        <v>33.200000000000003</v>
      </c>
      <c r="Y2265" s="3">
        <f t="shared" si="384"/>
        <v>-30.400000000000002</v>
      </c>
      <c r="Z2265" s="3">
        <f t="shared" si="392"/>
        <v>442.22400000000005</v>
      </c>
      <c r="AA2265">
        <v>33200</v>
      </c>
      <c r="AB2265" s="1">
        <f t="shared" si="387"/>
        <v>33.200000000000003</v>
      </c>
    </row>
    <row r="2266" spans="1:28" customFormat="1" ht="43.2" x14ac:dyDescent="0.3">
      <c r="A2266" s="3">
        <f t="shared" si="393"/>
        <v>2249</v>
      </c>
      <c r="B2266" s="4" t="s">
        <v>2067</v>
      </c>
      <c r="C2266" s="3">
        <v>8</v>
      </c>
      <c r="D2266" s="3" t="s">
        <v>1571</v>
      </c>
      <c r="E2266" s="4" t="s">
        <v>2181</v>
      </c>
      <c r="F2266" s="3" t="s">
        <v>812</v>
      </c>
      <c r="G2266" s="3"/>
      <c r="H2266" s="3"/>
      <c r="I2266" s="3" t="s">
        <v>2496</v>
      </c>
      <c r="J2266" s="3">
        <v>13.32</v>
      </c>
      <c r="K2266" s="3">
        <v>2800</v>
      </c>
      <c r="L2266" s="3" t="s">
        <v>25</v>
      </c>
      <c r="M2266" s="3">
        <v>1</v>
      </c>
      <c r="N2266" s="28">
        <f t="shared" si="385"/>
        <v>2.8</v>
      </c>
      <c r="O2266" s="40">
        <f t="shared" si="386"/>
        <v>37.295999999999999</v>
      </c>
      <c r="P2266" s="12">
        <v>0</v>
      </c>
      <c r="Q2266" s="46">
        <f t="shared" si="388"/>
        <v>0</v>
      </c>
      <c r="R2266" s="37"/>
      <c r="S2266" s="3">
        <f t="shared" si="389"/>
        <v>2.8</v>
      </c>
      <c r="T2266" s="30" t="s">
        <v>2502</v>
      </c>
      <c r="U2266" s="41">
        <f t="shared" si="390"/>
        <v>37.295999999999999</v>
      </c>
      <c r="V2266" s="41">
        <f t="shared" si="391"/>
        <v>0</v>
      </c>
      <c r="W2266" s="5"/>
      <c r="X2266" s="3">
        <v>33.200000000000003</v>
      </c>
      <c r="Y2266" s="3">
        <f t="shared" si="384"/>
        <v>-30.400000000000002</v>
      </c>
      <c r="Z2266" s="3">
        <f t="shared" si="392"/>
        <v>442.22400000000005</v>
      </c>
      <c r="AA2266">
        <v>33200</v>
      </c>
      <c r="AB2266" s="1">
        <f t="shared" si="387"/>
        <v>33.200000000000003</v>
      </c>
    </row>
    <row r="2267" spans="1:28" customFormat="1" ht="43.2" x14ac:dyDescent="0.3">
      <c r="A2267" s="3">
        <f t="shared" si="393"/>
        <v>2250</v>
      </c>
      <c r="B2267" s="4" t="s">
        <v>2067</v>
      </c>
      <c r="C2267" s="3">
        <v>8</v>
      </c>
      <c r="D2267" s="3" t="s">
        <v>1571</v>
      </c>
      <c r="E2267" s="4" t="s">
        <v>2182</v>
      </c>
      <c r="F2267" s="3" t="s">
        <v>812</v>
      </c>
      <c r="G2267" s="3"/>
      <c r="H2267" s="3"/>
      <c r="I2267" s="3" t="s">
        <v>2496</v>
      </c>
      <c r="J2267" s="3">
        <v>13.32</v>
      </c>
      <c r="K2267" s="3">
        <v>2800</v>
      </c>
      <c r="L2267" s="3" t="s">
        <v>25</v>
      </c>
      <c r="M2267" s="3">
        <v>1</v>
      </c>
      <c r="N2267" s="28">
        <f t="shared" si="385"/>
        <v>2.8</v>
      </c>
      <c r="O2267" s="40">
        <f t="shared" si="386"/>
        <v>37.295999999999999</v>
      </c>
      <c r="P2267" s="12">
        <v>0</v>
      </c>
      <c r="Q2267" s="46">
        <f t="shared" si="388"/>
        <v>0</v>
      </c>
      <c r="R2267" s="37"/>
      <c r="S2267" s="3">
        <f t="shared" si="389"/>
        <v>2.8</v>
      </c>
      <c r="T2267" s="30" t="s">
        <v>2502</v>
      </c>
      <c r="U2267" s="41">
        <f t="shared" si="390"/>
        <v>37.295999999999999</v>
      </c>
      <c r="V2267" s="41">
        <f t="shared" si="391"/>
        <v>0</v>
      </c>
      <c r="W2267" s="5"/>
      <c r="X2267" s="3">
        <v>0.96</v>
      </c>
      <c r="Y2267" s="3">
        <f t="shared" si="384"/>
        <v>1.8399999999999999</v>
      </c>
      <c r="Z2267" s="3">
        <f t="shared" si="392"/>
        <v>12.7872</v>
      </c>
      <c r="AA2267">
        <v>960</v>
      </c>
      <c r="AB2267" s="1">
        <f t="shared" si="387"/>
        <v>0.96</v>
      </c>
    </row>
    <row r="2268" spans="1:28" customFormat="1" ht="43.2" x14ac:dyDescent="0.3">
      <c r="A2268" s="3">
        <f t="shared" si="393"/>
        <v>2251</v>
      </c>
      <c r="B2268" s="4" t="s">
        <v>2067</v>
      </c>
      <c r="C2268" s="3">
        <v>8</v>
      </c>
      <c r="D2268" s="3" t="s">
        <v>1571</v>
      </c>
      <c r="E2268" s="4" t="s">
        <v>2183</v>
      </c>
      <c r="F2268" s="3" t="s">
        <v>812</v>
      </c>
      <c r="G2268" s="3"/>
      <c r="H2268" s="3"/>
      <c r="I2268" s="3" t="s">
        <v>2496</v>
      </c>
      <c r="J2268" s="3">
        <v>13.32</v>
      </c>
      <c r="K2268" s="3">
        <v>2800</v>
      </c>
      <c r="L2268" s="3" t="s">
        <v>25</v>
      </c>
      <c r="M2268" s="3">
        <v>1</v>
      </c>
      <c r="N2268" s="28">
        <f t="shared" si="385"/>
        <v>2.8</v>
      </c>
      <c r="O2268" s="40">
        <f t="shared" si="386"/>
        <v>37.295999999999999</v>
      </c>
      <c r="P2268" s="12">
        <v>0</v>
      </c>
      <c r="Q2268" s="46">
        <f t="shared" si="388"/>
        <v>0</v>
      </c>
      <c r="R2268" s="37"/>
      <c r="S2268" s="3">
        <f t="shared" si="389"/>
        <v>2.8</v>
      </c>
      <c r="T2268" s="30" t="s">
        <v>2502</v>
      </c>
      <c r="U2268" s="41">
        <f t="shared" si="390"/>
        <v>37.295999999999999</v>
      </c>
      <c r="V2268" s="41">
        <f t="shared" si="391"/>
        <v>0</v>
      </c>
      <c r="W2268" s="5"/>
      <c r="X2268" s="5">
        <v>10.65</v>
      </c>
      <c r="Y2268" s="3">
        <f t="shared" si="384"/>
        <v>-7.8500000000000005</v>
      </c>
      <c r="Z2268" s="3">
        <f t="shared" si="392"/>
        <v>141.858</v>
      </c>
      <c r="AA2268">
        <v>10650</v>
      </c>
      <c r="AB2268" s="1">
        <f t="shared" si="387"/>
        <v>10.65</v>
      </c>
    </row>
    <row r="2269" spans="1:28" customFormat="1" ht="43.2" x14ac:dyDescent="0.3">
      <c r="A2269" s="3">
        <f t="shared" si="393"/>
        <v>2252</v>
      </c>
      <c r="B2269" s="4" t="s">
        <v>2067</v>
      </c>
      <c r="C2269" s="3">
        <v>8</v>
      </c>
      <c r="D2269" s="3" t="s">
        <v>1571</v>
      </c>
      <c r="E2269" s="4" t="s">
        <v>2184</v>
      </c>
      <c r="F2269" s="3" t="s">
        <v>812</v>
      </c>
      <c r="G2269" s="3"/>
      <c r="H2269" s="3"/>
      <c r="I2269" s="3" t="s">
        <v>2496</v>
      </c>
      <c r="J2269" s="3">
        <v>13.32</v>
      </c>
      <c r="K2269" s="3">
        <v>2800</v>
      </c>
      <c r="L2269" s="3" t="s">
        <v>25</v>
      </c>
      <c r="M2269" s="3">
        <v>1</v>
      </c>
      <c r="N2269" s="28">
        <f t="shared" si="385"/>
        <v>2.8</v>
      </c>
      <c r="O2269" s="40">
        <f t="shared" si="386"/>
        <v>37.295999999999999</v>
      </c>
      <c r="P2269" s="12">
        <v>0</v>
      </c>
      <c r="Q2269" s="46">
        <f t="shared" si="388"/>
        <v>0</v>
      </c>
      <c r="R2269" s="37"/>
      <c r="S2269" s="3">
        <f t="shared" si="389"/>
        <v>2.8</v>
      </c>
      <c r="T2269" s="30" t="s">
        <v>2502</v>
      </c>
      <c r="U2269" s="41">
        <f t="shared" si="390"/>
        <v>37.295999999999999</v>
      </c>
      <c r="V2269" s="41">
        <f t="shared" si="391"/>
        <v>0</v>
      </c>
      <c r="W2269" s="5"/>
      <c r="X2269" s="5">
        <v>10.65</v>
      </c>
      <c r="Y2269" s="3">
        <f t="shared" si="384"/>
        <v>-7.8500000000000005</v>
      </c>
      <c r="Z2269" s="3">
        <f t="shared" si="392"/>
        <v>141.858</v>
      </c>
      <c r="AA2269">
        <v>10650</v>
      </c>
      <c r="AB2269" s="1">
        <f t="shared" si="387"/>
        <v>10.65</v>
      </c>
    </row>
    <row r="2270" spans="1:28" customFormat="1" ht="43.2" x14ac:dyDescent="0.3">
      <c r="A2270" s="3">
        <f t="shared" si="393"/>
        <v>2253</v>
      </c>
      <c r="B2270" s="4" t="s">
        <v>2067</v>
      </c>
      <c r="C2270" s="3">
        <v>8</v>
      </c>
      <c r="D2270" s="3" t="s">
        <v>1571</v>
      </c>
      <c r="E2270" s="4" t="s">
        <v>2185</v>
      </c>
      <c r="F2270" s="3" t="s">
        <v>812</v>
      </c>
      <c r="G2270" s="3"/>
      <c r="H2270" s="3"/>
      <c r="I2270" s="3" t="s">
        <v>2496</v>
      </c>
      <c r="J2270" s="3">
        <v>13.32</v>
      </c>
      <c r="K2270" s="3">
        <v>2800</v>
      </c>
      <c r="L2270" s="3" t="s">
        <v>25</v>
      </c>
      <c r="M2270" s="3">
        <v>1</v>
      </c>
      <c r="N2270" s="28">
        <f t="shared" si="385"/>
        <v>2.8</v>
      </c>
      <c r="O2270" s="40">
        <f t="shared" si="386"/>
        <v>37.295999999999999</v>
      </c>
      <c r="P2270" s="12">
        <v>0</v>
      </c>
      <c r="Q2270" s="46">
        <f t="shared" si="388"/>
        <v>0</v>
      </c>
      <c r="R2270" s="37"/>
      <c r="S2270" s="3">
        <f t="shared" si="389"/>
        <v>2.8</v>
      </c>
      <c r="T2270" s="30" t="s">
        <v>2502</v>
      </c>
      <c r="U2270" s="41">
        <f t="shared" si="390"/>
        <v>37.295999999999999</v>
      </c>
      <c r="V2270" s="41">
        <f t="shared" si="391"/>
        <v>0</v>
      </c>
      <c r="W2270" s="5"/>
      <c r="X2270" s="5">
        <v>1.2</v>
      </c>
      <c r="Y2270" s="3">
        <f t="shared" si="384"/>
        <v>1.5999999999999999</v>
      </c>
      <c r="Z2270" s="3">
        <f t="shared" si="392"/>
        <v>15.984</v>
      </c>
      <c r="AA2270">
        <v>1200</v>
      </c>
      <c r="AB2270" s="1">
        <f t="shared" si="387"/>
        <v>1.2</v>
      </c>
    </row>
    <row r="2271" spans="1:28" customFormat="1" ht="43.2" x14ac:dyDescent="0.3">
      <c r="A2271" s="3">
        <f t="shared" si="393"/>
        <v>2254</v>
      </c>
      <c r="B2271" s="4" t="s">
        <v>2067</v>
      </c>
      <c r="C2271" s="3">
        <v>8</v>
      </c>
      <c r="D2271" s="3" t="s">
        <v>1571</v>
      </c>
      <c r="E2271" s="4" t="s">
        <v>2186</v>
      </c>
      <c r="F2271" s="3" t="s">
        <v>812</v>
      </c>
      <c r="G2271" s="3"/>
      <c r="H2271" s="3"/>
      <c r="I2271" s="3" t="s">
        <v>2496</v>
      </c>
      <c r="J2271" s="3">
        <v>13.32</v>
      </c>
      <c r="K2271" s="3">
        <v>2800</v>
      </c>
      <c r="L2271" s="3" t="s">
        <v>25</v>
      </c>
      <c r="M2271" s="3">
        <v>1</v>
      </c>
      <c r="N2271" s="28">
        <f t="shared" si="385"/>
        <v>2.8</v>
      </c>
      <c r="O2271" s="40">
        <f t="shared" si="386"/>
        <v>37.295999999999999</v>
      </c>
      <c r="P2271" s="12">
        <v>0</v>
      </c>
      <c r="Q2271" s="46">
        <f t="shared" si="388"/>
        <v>0</v>
      </c>
      <c r="R2271" s="37"/>
      <c r="S2271" s="3">
        <f t="shared" si="389"/>
        <v>2.8</v>
      </c>
      <c r="T2271" s="30" t="s">
        <v>2502</v>
      </c>
      <c r="U2271" s="41">
        <f t="shared" si="390"/>
        <v>37.295999999999999</v>
      </c>
      <c r="V2271" s="41">
        <f t="shared" si="391"/>
        <v>0</v>
      </c>
      <c r="W2271" s="5"/>
      <c r="X2271" s="5">
        <v>13.4</v>
      </c>
      <c r="Y2271" s="3">
        <f t="shared" si="384"/>
        <v>-10.600000000000001</v>
      </c>
      <c r="Z2271" s="3">
        <f t="shared" si="392"/>
        <v>178.488</v>
      </c>
      <c r="AA2271">
        <v>13400</v>
      </c>
      <c r="AB2271" s="1">
        <f t="shared" si="387"/>
        <v>13.4</v>
      </c>
    </row>
    <row r="2272" spans="1:28" customFormat="1" ht="43.2" x14ac:dyDescent="0.3">
      <c r="A2272" s="3">
        <f t="shared" si="393"/>
        <v>2255</v>
      </c>
      <c r="B2272" s="4" t="s">
        <v>2067</v>
      </c>
      <c r="C2272" s="3">
        <v>8</v>
      </c>
      <c r="D2272" s="3" t="s">
        <v>1571</v>
      </c>
      <c r="E2272" s="4" t="s">
        <v>2187</v>
      </c>
      <c r="F2272" s="3" t="s">
        <v>812</v>
      </c>
      <c r="G2272" s="3"/>
      <c r="H2272" s="3"/>
      <c r="I2272" s="3" t="s">
        <v>2496</v>
      </c>
      <c r="J2272" s="3">
        <v>13.32</v>
      </c>
      <c r="K2272" s="3">
        <v>2800</v>
      </c>
      <c r="L2272" s="3" t="s">
        <v>25</v>
      </c>
      <c r="M2272" s="3">
        <v>1</v>
      </c>
      <c r="N2272" s="28">
        <f t="shared" si="385"/>
        <v>2.8</v>
      </c>
      <c r="O2272" s="40">
        <f t="shared" si="386"/>
        <v>37.295999999999999</v>
      </c>
      <c r="P2272" s="12">
        <v>0</v>
      </c>
      <c r="Q2272" s="46">
        <f t="shared" si="388"/>
        <v>0</v>
      </c>
      <c r="R2272" s="37"/>
      <c r="S2272" s="3">
        <f t="shared" si="389"/>
        <v>2.8</v>
      </c>
      <c r="T2272" s="30" t="s">
        <v>2502</v>
      </c>
      <c r="U2272" s="41">
        <f t="shared" si="390"/>
        <v>37.295999999999999</v>
      </c>
      <c r="V2272" s="41">
        <f t="shared" si="391"/>
        <v>0</v>
      </c>
      <c r="W2272" s="5"/>
      <c r="X2272" s="5">
        <v>13.4</v>
      </c>
      <c r="Y2272" s="3">
        <f t="shared" si="384"/>
        <v>-10.600000000000001</v>
      </c>
      <c r="Z2272" s="3">
        <f t="shared" si="392"/>
        <v>178.488</v>
      </c>
      <c r="AA2272">
        <v>13400</v>
      </c>
      <c r="AB2272" s="1">
        <f t="shared" si="387"/>
        <v>13.4</v>
      </c>
    </row>
    <row r="2273" spans="1:28" customFormat="1" ht="43.2" x14ac:dyDescent="0.3">
      <c r="A2273" s="3">
        <f t="shared" si="393"/>
        <v>2256</v>
      </c>
      <c r="B2273" s="4" t="s">
        <v>2067</v>
      </c>
      <c r="C2273" s="3">
        <v>8</v>
      </c>
      <c r="D2273" s="3" t="s">
        <v>1571</v>
      </c>
      <c r="E2273" s="4" t="s">
        <v>2188</v>
      </c>
      <c r="F2273" s="3" t="s">
        <v>812</v>
      </c>
      <c r="G2273" s="3"/>
      <c r="H2273" s="3"/>
      <c r="I2273" s="3" t="s">
        <v>2496</v>
      </c>
      <c r="J2273" s="3">
        <v>13.32</v>
      </c>
      <c r="K2273" s="3">
        <v>2800</v>
      </c>
      <c r="L2273" s="3" t="s">
        <v>25</v>
      </c>
      <c r="M2273" s="3">
        <v>1</v>
      </c>
      <c r="N2273" s="28">
        <f t="shared" si="385"/>
        <v>2.8</v>
      </c>
      <c r="O2273" s="40">
        <f t="shared" si="386"/>
        <v>37.295999999999999</v>
      </c>
      <c r="P2273" s="12">
        <v>0</v>
      </c>
      <c r="Q2273" s="46">
        <f t="shared" si="388"/>
        <v>0</v>
      </c>
      <c r="R2273" s="37"/>
      <c r="S2273" s="3">
        <f t="shared" si="389"/>
        <v>2.8</v>
      </c>
      <c r="T2273" s="30" t="s">
        <v>2502</v>
      </c>
      <c r="U2273" s="41">
        <f t="shared" si="390"/>
        <v>37.295999999999999</v>
      </c>
      <c r="V2273" s="41">
        <f t="shared" si="391"/>
        <v>0</v>
      </c>
      <c r="W2273" s="5"/>
      <c r="X2273" s="5">
        <v>1.2</v>
      </c>
      <c r="Y2273" s="3">
        <f t="shared" si="384"/>
        <v>1.5999999999999999</v>
      </c>
      <c r="Z2273" s="3">
        <f t="shared" si="392"/>
        <v>15.984</v>
      </c>
      <c r="AA2273">
        <v>1200</v>
      </c>
      <c r="AB2273" s="1">
        <f t="shared" si="387"/>
        <v>1.2</v>
      </c>
    </row>
    <row r="2274" spans="1:28" customFormat="1" ht="43.2" x14ac:dyDescent="0.3">
      <c r="A2274" s="3">
        <f t="shared" si="393"/>
        <v>2257</v>
      </c>
      <c r="B2274" s="4" t="s">
        <v>2067</v>
      </c>
      <c r="C2274" s="3">
        <v>8</v>
      </c>
      <c r="D2274" s="3" t="s">
        <v>1571</v>
      </c>
      <c r="E2274" s="4" t="s">
        <v>2189</v>
      </c>
      <c r="F2274" s="3" t="s">
        <v>812</v>
      </c>
      <c r="G2274" s="3"/>
      <c r="H2274" s="3"/>
      <c r="I2274" s="3" t="s">
        <v>2496</v>
      </c>
      <c r="J2274" s="3">
        <v>13.32</v>
      </c>
      <c r="K2274" s="3">
        <v>2800</v>
      </c>
      <c r="L2274" s="3" t="s">
        <v>25</v>
      </c>
      <c r="M2274" s="3">
        <v>1</v>
      </c>
      <c r="N2274" s="28">
        <f t="shared" si="385"/>
        <v>2.8</v>
      </c>
      <c r="O2274" s="40">
        <f t="shared" si="386"/>
        <v>37.295999999999999</v>
      </c>
      <c r="P2274" s="12">
        <v>0</v>
      </c>
      <c r="Q2274" s="46">
        <f t="shared" si="388"/>
        <v>0</v>
      </c>
      <c r="R2274" s="37"/>
      <c r="S2274" s="3">
        <f t="shared" si="389"/>
        <v>2.8</v>
      </c>
      <c r="T2274" s="30" t="s">
        <v>2502</v>
      </c>
      <c r="U2274" s="41">
        <f t="shared" si="390"/>
        <v>37.295999999999999</v>
      </c>
      <c r="V2274" s="41">
        <f t="shared" si="391"/>
        <v>0</v>
      </c>
      <c r="W2274" s="5"/>
      <c r="X2274" s="5">
        <v>10.65</v>
      </c>
      <c r="Y2274" s="3">
        <f t="shared" si="384"/>
        <v>-7.8500000000000005</v>
      </c>
      <c r="Z2274" s="3">
        <f t="shared" si="392"/>
        <v>141.858</v>
      </c>
      <c r="AA2274">
        <v>10650</v>
      </c>
      <c r="AB2274" s="1">
        <f t="shared" si="387"/>
        <v>10.65</v>
      </c>
    </row>
    <row r="2275" spans="1:28" customFormat="1" ht="43.2" x14ac:dyDescent="0.3">
      <c r="A2275" s="3">
        <f t="shared" si="393"/>
        <v>2258</v>
      </c>
      <c r="B2275" s="4" t="s">
        <v>2067</v>
      </c>
      <c r="C2275" s="3">
        <v>8</v>
      </c>
      <c r="D2275" s="3" t="s">
        <v>1571</v>
      </c>
      <c r="E2275" s="4" t="s">
        <v>2190</v>
      </c>
      <c r="F2275" s="3" t="s">
        <v>812</v>
      </c>
      <c r="G2275" s="3"/>
      <c r="H2275" s="3"/>
      <c r="I2275" s="3" t="s">
        <v>2496</v>
      </c>
      <c r="J2275" s="3">
        <v>13.32</v>
      </c>
      <c r="K2275" s="3">
        <v>2800</v>
      </c>
      <c r="L2275" s="3" t="s">
        <v>25</v>
      </c>
      <c r="M2275" s="3">
        <v>1</v>
      </c>
      <c r="N2275" s="28">
        <f t="shared" si="385"/>
        <v>2.8</v>
      </c>
      <c r="O2275" s="40">
        <f t="shared" si="386"/>
        <v>37.295999999999999</v>
      </c>
      <c r="P2275" s="12">
        <v>0</v>
      </c>
      <c r="Q2275" s="46">
        <f t="shared" si="388"/>
        <v>0</v>
      </c>
      <c r="R2275" s="37"/>
      <c r="S2275" s="3">
        <f t="shared" si="389"/>
        <v>2.8</v>
      </c>
      <c r="T2275" s="30" t="s">
        <v>2502</v>
      </c>
      <c r="U2275" s="41">
        <f t="shared" si="390"/>
        <v>37.295999999999999</v>
      </c>
      <c r="V2275" s="41">
        <f t="shared" si="391"/>
        <v>0</v>
      </c>
      <c r="W2275" s="5"/>
      <c r="X2275" s="5">
        <v>10.65</v>
      </c>
      <c r="Y2275" s="3">
        <f t="shared" si="384"/>
        <v>-7.8500000000000005</v>
      </c>
      <c r="Z2275" s="3">
        <f t="shared" si="392"/>
        <v>141.858</v>
      </c>
      <c r="AA2275">
        <v>10650</v>
      </c>
      <c r="AB2275" s="1">
        <f t="shared" si="387"/>
        <v>10.65</v>
      </c>
    </row>
    <row r="2276" spans="1:28" customFormat="1" ht="43.2" x14ac:dyDescent="0.3">
      <c r="A2276" s="3">
        <f t="shared" si="393"/>
        <v>2259</v>
      </c>
      <c r="B2276" s="4" t="s">
        <v>2067</v>
      </c>
      <c r="C2276" s="3">
        <v>8</v>
      </c>
      <c r="D2276" s="3" t="s">
        <v>1571</v>
      </c>
      <c r="E2276" s="4" t="s">
        <v>2191</v>
      </c>
      <c r="F2276" s="3" t="s">
        <v>812</v>
      </c>
      <c r="G2276" s="3"/>
      <c r="H2276" s="3"/>
      <c r="I2276" s="3" t="s">
        <v>2496</v>
      </c>
      <c r="J2276" s="3">
        <v>13.32</v>
      </c>
      <c r="K2276" s="3">
        <v>2800</v>
      </c>
      <c r="L2276" s="3" t="s">
        <v>25</v>
      </c>
      <c r="M2276" s="3">
        <v>1</v>
      </c>
      <c r="N2276" s="28">
        <f t="shared" si="385"/>
        <v>2.8</v>
      </c>
      <c r="O2276" s="40">
        <f t="shared" si="386"/>
        <v>37.295999999999999</v>
      </c>
      <c r="P2276" s="12">
        <v>0</v>
      </c>
      <c r="Q2276" s="46">
        <f t="shared" si="388"/>
        <v>0</v>
      </c>
      <c r="R2276" s="37"/>
      <c r="S2276" s="3">
        <f t="shared" si="389"/>
        <v>2.8</v>
      </c>
      <c r="T2276" s="30" t="s">
        <v>2502</v>
      </c>
      <c r="U2276" s="41">
        <f t="shared" si="390"/>
        <v>37.295999999999999</v>
      </c>
      <c r="V2276" s="41">
        <f t="shared" si="391"/>
        <v>0</v>
      </c>
      <c r="W2276" s="5"/>
      <c r="X2276" s="5">
        <v>1.2</v>
      </c>
      <c r="Y2276" s="3">
        <f t="shared" si="384"/>
        <v>1.5999999999999999</v>
      </c>
      <c r="Z2276" s="3">
        <f t="shared" si="392"/>
        <v>15.984</v>
      </c>
      <c r="AA2276">
        <v>1200</v>
      </c>
      <c r="AB2276" s="1">
        <f t="shared" si="387"/>
        <v>1.2</v>
      </c>
    </row>
    <row r="2277" spans="1:28" customFormat="1" ht="43.2" x14ac:dyDescent="0.3">
      <c r="A2277" s="3">
        <f t="shared" si="393"/>
        <v>2260</v>
      </c>
      <c r="B2277" s="4" t="s">
        <v>2067</v>
      </c>
      <c r="C2277" s="3">
        <v>8</v>
      </c>
      <c r="D2277" s="3" t="s">
        <v>1571</v>
      </c>
      <c r="E2277" s="4" t="s">
        <v>2192</v>
      </c>
      <c r="F2277" s="3" t="s">
        <v>812</v>
      </c>
      <c r="G2277" s="3"/>
      <c r="H2277" s="3"/>
      <c r="I2277" s="3" t="s">
        <v>2496</v>
      </c>
      <c r="J2277" s="3">
        <v>13.32</v>
      </c>
      <c r="K2277" s="3">
        <v>2800</v>
      </c>
      <c r="L2277" s="3" t="s">
        <v>25</v>
      </c>
      <c r="M2277" s="3">
        <v>1</v>
      </c>
      <c r="N2277" s="28">
        <f t="shared" si="385"/>
        <v>2.8</v>
      </c>
      <c r="O2277" s="40">
        <f t="shared" si="386"/>
        <v>37.295999999999999</v>
      </c>
      <c r="P2277" s="12">
        <v>0</v>
      </c>
      <c r="Q2277" s="46">
        <f t="shared" si="388"/>
        <v>0</v>
      </c>
      <c r="R2277" s="37"/>
      <c r="S2277" s="3">
        <f t="shared" si="389"/>
        <v>2.8</v>
      </c>
      <c r="T2277" s="30" t="s">
        <v>2502</v>
      </c>
      <c r="U2277" s="41">
        <f t="shared" si="390"/>
        <v>37.295999999999999</v>
      </c>
      <c r="V2277" s="41">
        <f t="shared" si="391"/>
        <v>0</v>
      </c>
      <c r="W2277" s="5"/>
      <c r="X2277" s="5">
        <v>13.4</v>
      </c>
      <c r="Y2277" s="3">
        <f t="shared" si="384"/>
        <v>-10.600000000000001</v>
      </c>
      <c r="Z2277" s="3">
        <f t="shared" si="392"/>
        <v>178.488</v>
      </c>
      <c r="AA2277">
        <v>13400</v>
      </c>
      <c r="AB2277" s="1">
        <f t="shared" si="387"/>
        <v>13.4</v>
      </c>
    </row>
    <row r="2278" spans="1:28" customFormat="1" ht="43.2" x14ac:dyDescent="0.3">
      <c r="A2278" s="3">
        <f t="shared" si="393"/>
        <v>2261</v>
      </c>
      <c r="B2278" s="4" t="s">
        <v>2067</v>
      </c>
      <c r="C2278" s="3">
        <v>8</v>
      </c>
      <c r="D2278" s="3" t="s">
        <v>1571</v>
      </c>
      <c r="E2278" s="4" t="s">
        <v>2193</v>
      </c>
      <c r="F2278" s="3" t="s">
        <v>812</v>
      </c>
      <c r="G2278" s="3"/>
      <c r="H2278" s="3"/>
      <c r="I2278" s="3" t="s">
        <v>2496</v>
      </c>
      <c r="J2278" s="3">
        <v>13.32</v>
      </c>
      <c r="K2278" s="3">
        <v>2800</v>
      </c>
      <c r="L2278" s="3" t="s">
        <v>25</v>
      </c>
      <c r="M2278" s="3">
        <v>1</v>
      </c>
      <c r="N2278" s="28">
        <f t="shared" si="385"/>
        <v>2.8</v>
      </c>
      <c r="O2278" s="40">
        <f t="shared" si="386"/>
        <v>37.295999999999999</v>
      </c>
      <c r="P2278" s="12">
        <v>0</v>
      </c>
      <c r="Q2278" s="46">
        <f t="shared" si="388"/>
        <v>0</v>
      </c>
      <c r="R2278" s="37"/>
      <c r="S2278" s="3">
        <f t="shared" si="389"/>
        <v>2.8</v>
      </c>
      <c r="T2278" s="30" t="s">
        <v>2502</v>
      </c>
      <c r="U2278" s="41">
        <f t="shared" si="390"/>
        <v>37.295999999999999</v>
      </c>
      <c r="V2278" s="41">
        <f t="shared" si="391"/>
        <v>0</v>
      </c>
      <c r="W2278" s="5"/>
      <c r="X2278" s="5">
        <v>13.4</v>
      </c>
      <c r="Y2278" s="3">
        <f t="shared" si="384"/>
        <v>-10.600000000000001</v>
      </c>
      <c r="Z2278" s="3">
        <f t="shared" si="392"/>
        <v>178.488</v>
      </c>
      <c r="AA2278">
        <v>13400</v>
      </c>
      <c r="AB2278" s="1">
        <f t="shared" si="387"/>
        <v>13.4</v>
      </c>
    </row>
    <row r="2279" spans="1:28" customFormat="1" ht="43.2" x14ac:dyDescent="0.3">
      <c r="A2279" s="3">
        <f t="shared" si="393"/>
        <v>2262</v>
      </c>
      <c r="B2279" s="4" t="s">
        <v>2067</v>
      </c>
      <c r="C2279" s="3">
        <v>8</v>
      </c>
      <c r="D2279" s="3" t="s">
        <v>1571</v>
      </c>
      <c r="E2279" s="4" t="s">
        <v>2194</v>
      </c>
      <c r="F2279" s="3" t="s">
        <v>812</v>
      </c>
      <c r="G2279" s="3"/>
      <c r="H2279" s="3"/>
      <c r="I2279" s="3" t="s">
        <v>2496</v>
      </c>
      <c r="J2279" s="3">
        <v>13.32</v>
      </c>
      <c r="K2279" s="3">
        <v>2800</v>
      </c>
      <c r="L2279" s="3" t="s">
        <v>25</v>
      </c>
      <c r="M2279" s="3">
        <v>1</v>
      </c>
      <c r="N2279" s="28">
        <f t="shared" si="385"/>
        <v>2.8</v>
      </c>
      <c r="O2279" s="40">
        <f t="shared" si="386"/>
        <v>37.295999999999999</v>
      </c>
      <c r="P2279" s="12">
        <v>0</v>
      </c>
      <c r="Q2279" s="46">
        <f t="shared" si="388"/>
        <v>0</v>
      </c>
      <c r="R2279" s="37"/>
      <c r="S2279" s="3">
        <f t="shared" si="389"/>
        <v>2.8</v>
      </c>
      <c r="T2279" s="30" t="s">
        <v>2502</v>
      </c>
      <c r="U2279" s="41">
        <f t="shared" si="390"/>
        <v>37.295999999999999</v>
      </c>
      <c r="V2279" s="41">
        <f t="shared" si="391"/>
        <v>0</v>
      </c>
      <c r="W2279" s="5"/>
      <c r="X2279" s="5">
        <v>1.2</v>
      </c>
      <c r="Y2279" s="3">
        <f t="shared" si="384"/>
        <v>1.5999999999999999</v>
      </c>
      <c r="Z2279" s="3">
        <f t="shared" si="392"/>
        <v>15.984</v>
      </c>
      <c r="AA2279">
        <v>1200</v>
      </c>
      <c r="AB2279" s="1">
        <f t="shared" si="387"/>
        <v>1.2</v>
      </c>
    </row>
    <row r="2280" spans="1:28" customFormat="1" ht="43.2" x14ac:dyDescent="0.3">
      <c r="A2280" s="3">
        <f t="shared" si="393"/>
        <v>2263</v>
      </c>
      <c r="B2280" s="4" t="s">
        <v>2067</v>
      </c>
      <c r="C2280" s="3">
        <v>8</v>
      </c>
      <c r="D2280" s="3" t="s">
        <v>1571</v>
      </c>
      <c r="E2280" s="4" t="s">
        <v>2195</v>
      </c>
      <c r="F2280" s="3" t="s">
        <v>812</v>
      </c>
      <c r="G2280" s="3"/>
      <c r="H2280" s="3"/>
      <c r="I2280" s="3" t="s">
        <v>2496</v>
      </c>
      <c r="J2280" s="3">
        <v>13.32</v>
      </c>
      <c r="K2280" s="3">
        <v>2800</v>
      </c>
      <c r="L2280" s="3" t="s">
        <v>25</v>
      </c>
      <c r="M2280" s="3">
        <v>1</v>
      </c>
      <c r="N2280" s="28">
        <f t="shared" si="385"/>
        <v>2.8</v>
      </c>
      <c r="O2280" s="40">
        <f t="shared" si="386"/>
        <v>37.295999999999999</v>
      </c>
      <c r="P2280" s="12">
        <v>0</v>
      </c>
      <c r="Q2280" s="46">
        <f t="shared" si="388"/>
        <v>0</v>
      </c>
      <c r="R2280" s="37"/>
      <c r="S2280" s="3">
        <f t="shared" si="389"/>
        <v>2.8</v>
      </c>
      <c r="T2280" s="30" t="s">
        <v>2502</v>
      </c>
      <c r="U2280" s="41">
        <f t="shared" si="390"/>
        <v>37.295999999999999</v>
      </c>
      <c r="V2280" s="41">
        <f t="shared" si="391"/>
        <v>0</v>
      </c>
      <c r="W2280" s="5"/>
      <c r="X2280" s="5">
        <v>27.024999999999999</v>
      </c>
      <c r="Y2280" s="3">
        <f t="shared" si="384"/>
        <v>-24.224999999999998</v>
      </c>
      <c r="Z2280" s="3">
        <f t="shared" si="392"/>
        <v>359.97300000000001</v>
      </c>
      <c r="AA2280">
        <v>27025</v>
      </c>
      <c r="AB2280" s="1">
        <f t="shared" si="387"/>
        <v>27.024999999999999</v>
      </c>
    </row>
    <row r="2281" spans="1:28" customFormat="1" ht="43.2" x14ac:dyDescent="0.3">
      <c r="A2281" s="3">
        <f t="shared" si="393"/>
        <v>2264</v>
      </c>
      <c r="B2281" s="4" t="s">
        <v>2067</v>
      </c>
      <c r="C2281" s="3">
        <v>8</v>
      </c>
      <c r="D2281" s="3" t="s">
        <v>1571</v>
      </c>
      <c r="E2281" s="4" t="s">
        <v>2196</v>
      </c>
      <c r="F2281" s="3" t="s">
        <v>812</v>
      </c>
      <c r="G2281" s="3"/>
      <c r="H2281" s="3"/>
      <c r="I2281" s="3" t="s">
        <v>2496</v>
      </c>
      <c r="J2281" s="3">
        <v>13.32</v>
      </c>
      <c r="K2281" s="3">
        <v>2800</v>
      </c>
      <c r="L2281" s="3" t="s">
        <v>25</v>
      </c>
      <c r="M2281" s="3">
        <v>1</v>
      </c>
      <c r="N2281" s="28">
        <f t="shared" si="385"/>
        <v>2.8</v>
      </c>
      <c r="O2281" s="40">
        <f t="shared" si="386"/>
        <v>37.295999999999999</v>
      </c>
      <c r="P2281" s="12">
        <v>0</v>
      </c>
      <c r="Q2281" s="46">
        <f t="shared" si="388"/>
        <v>0</v>
      </c>
      <c r="R2281" s="37"/>
      <c r="S2281" s="3">
        <f t="shared" si="389"/>
        <v>2.8</v>
      </c>
      <c r="T2281" s="30" t="s">
        <v>2502</v>
      </c>
      <c r="U2281" s="41">
        <f t="shared" si="390"/>
        <v>37.295999999999999</v>
      </c>
      <c r="V2281" s="41">
        <f t="shared" si="391"/>
        <v>0</v>
      </c>
      <c r="W2281" s="5"/>
      <c r="X2281" s="5">
        <v>27.024999999999999</v>
      </c>
      <c r="Y2281" s="3">
        <f t="shared" si="384"/>
        <v>-24.224999999999998</v>
      </c>
      <c r="Z2281" s="3">
        <f t="shared" si="392"/>
        <v>359.97300000000001</v>
      </c>
      <c r="AA2281">
        <v>27025</v>
      </c>
      <c r="AB2281" s="1">
        <f t="shared" si="387"/>
        <v>27.024999999999999</v>
      </c>
    </row>
    <row r="2282" spans="1:28" customFormat="1" ht="43.2" x14ac:dyDescent="0.3">
      <c r="A2282" s="3">
        <f t="shared" si="393"/>
        <v>2265</v>
      </c>
      <c r="B2282" s="4" t="s">
        <v>2067</v>
      </c>
      <c r="C2282" s="3">
        <v>8</v>
      </c>
      <c r="D2282" s="3" t="s">
        <v>1571</v>
      </c>
      <c r="E2282" s="4" t="s">
        <v>2197</v>
      </c>
      <c r="F2282" s="3" t="s">
        <v>812</v>
      </c>
      <c r="G2282" s="3"/>
      <c r="H2282" s="3"/>
      <c r="I2282" s="3" t="s">
        <v>2496</v>
      </c>
      <c r="J2282" s="3">
        <v>13.32</v>
      </c>
      <c r="K2282" s="3">
        <v>2800</v>
      </c>
      <c r="L2282" s="3" t="s">
        <v>25</v>
      </c>
      <c r="M2282" s="3">
        <v>1</v>
      </c>
      <c r="N2282" s="28">
        <f t="shared" si="385"/>
        <v>2.8</v>
      </c>
      <c r="O2282" s="40">
        <f t="shared" si="386"/>
        <v>37.295999999999999</v>
      </c>
      <c r="P2282" s="12">
        <v>0</v>
      </c>
      <c r="Q2282" s="46">
        <f t="shared" si="388"/>
        <v>0</v>
      </c>
      <c r="R2282" s="37"/>
      <c r="S2282" s="3">
        <f t="shared" si="389"/>
        <v>2.8</v>
      </c>
      <c r="T2282" s="30" t="s">
        <v>2502</v>
      </c>
      <c r="U2282" s="41">
        <f t="shared" si="390"/>
        <v>37.295999999999999</v>
      </c>
      <c r="V2282" s="41">
        <f t="shared" si="391"/>
        <v>0</v>
      </c>
      <c r="W2282" s="5"/>
      <c r="X2282" s="5">
        <v>1.2</v>
      </c>
      <c r="Y2282" s="3">
        <f t="shared" si="384"/>
        <v>1.5999999999999999</v>
      </c>
      <c r="Z2282" s="3">
        <f t="shared" si="392"/>
        <v>15.984</v>
      </c>
      <c r="AA2282">
        <v>1200</v>
      </c>
      <c r="AB2282" s="1">
        <f t="shared" si="387"/>
        <v>1.2</v>
      </c>
    </row>
    <row r="2283" spans="1:28" customFormat="1" ht="43.2" x14ac:dyDescent="0.3">
      <c r="A2283" s="3">
        <f t="shared" si="393"/>
        <v>2266</v>
      </c>
      <c r="B2283" s="4" t="s">
        <v>2067</v>
      </c>
      <c r="C2283" s="3">
        <v>8</v>
      </c>
      <c r="D2283" s="3" t="s">
        <v>1571</v>
      </c>
      <c r="E2283" s="4" t="s">
        <v>2198</v>
      </c>
      <c r="F2283" s="3" t="s">
        <v>812</v>
      </c>
      <c r="G2283" s="3"/>
      <c r="H2283" s="3"/>
      <c r="I2283" s="3" t="s">
        <v>2496</v>
      </c>
      <c r="J2283" s="3">
        <v>13.32</v>
      </c>
      <c r="K2283" s="3">
        <v>2800</v>
      </c>
      <c r="L2283" s="3" t="s">
        <v>25</v>
      </c>
      <c r="M2283" s="3">
        <v>1</v>
      </c>
      <c r="N2283" s="28">
        <f t="shared" si="385"/>
        <v>2.8</v>
      </c>
      <c r="O2283" s="40">
        <f t="shared" si="386"/>
        <v>37.295999999999999</v>
      </c>
      <c r="P2283" s="12">
        <v>0</v>
      </c>
      <c r="Q2283" s="46">
        <f t="shared" si="388"/>
        <v>0</v>
      </c>
      <c r="R2283" s="37"/>
      <c r="S2283" s="3">
        <f t="shared" si="389"/>
        <v>2.8</v>
      </c>
      <c r="T2283" s="30" t="s">
        <v>2502</v>
      </c>
      <c r="U2283" s="41">
        <f t="shared" si="390"/>
        <v>37.295999999999999</v>
      </c>
      <c r="V2283" s="41">
        <f t="shared" si="391"/>
        <v>0</v>
      </c>
      <c r="W2283" s="5"/>
      <c r="X2283" s="3">
        <v>45.92</v>
      </c>
      <c r="Y2283" s="3">
        <f t="shared" si="384"/>
        <v>-43.120000000000005</v>
      </c>
      <c r="Z2283" s="3">
        <f t="shared" si="392"/>
        <v>611.65440000000001</v>
      </c>
      <c r="AA2283">
        <v>45920</v>
      </c>
      <c r="AB2283" s="1">
        <f t="shared" si="387"/>
        <v>45.92</v>
      </c>
    </row>
    <row r="2284" spans="1:28" customFormat="1" ht="43.2" x14ac:dyDescent="0.3">
      <c r="A2284" s="3">
        <f t="shared" si="393"/>
        <v>2267</v>
      </c>
      <c r="B2284" s="4" t="s">
        <v>2067</v>
      </c>
      <c r="C2284" s="3">
        <v>8</v>
      </c>
      <c r="D2284" s="3" t="s">
        <v>1571</v>
      </c>
      <c r="E2284" s="4" t="s">
        <v>2199</v>
      </c>
      <c r="F2284" s="3" t="s">
        <v>812</v>
      </c>
      <c r="G2284" s="3"/>
      <c r="H2284" s="3"/>
      <c r="I2284" s="3" t="s">
        <v>2496</v>
      </c>
      <c r="J2284" s="3">
        <v>13.32</v>
      </c>
      <c r="K2284" s="3">
        <v>2800</v>
      </c>
      <c r="L2284" s="3" t="s">
        <v>25</v>
      </c>
      <c r="M2284" s="3">
        <v>1</v>
      </c>
      <c r="N2284" s="28">
        <f t="shared" si="385"/>
        <v>2.8</v>
      </c>
      <c r="O2284" s="40">
        <f t="shared" si="386"/>
        <v>37.295999999999999</v>
      </c>
      <c r="P2284" s="12">
        <v>0</v>
      </c>
      <c r="Q2284" s="46">
        <f t="shared" si="388"/>
        <v>0</v>
      </c>
      <c r="R2284" s="37"/>
      <c r="S2284" s="3">
        <f t="shared" si="389"/>
        <v>2.8</v>
      </c>
      <c r="T2284" s="30" t="s">
        <v>2502</v>
      </c>
      <c r="U2284" s="41">
        <f t="shared" si="390"/>
        <v>37.295999999999999</v>
      </c>
      <c r="V2284" s="41">
        <f t="shared" si="391"/>
        <v>0</v>
      </c>
      <c r="W2284" s="5"/>
      <c r="X2284" s="3">
        <v>45.92</v>
      </c>
      <c r="Y2284" s="3">
        <f t="shared" si="384"/>
        <v>-43.120000000000005</v>
      </c>
      <c r="Z2284" s="3">
        <f t="shared" si="392"/>
        <v>611.65440000000001</v>
      </c>
      <c r="AA2284">
        <v>45920</v>
      </c>
      <c r="AB2284" s="1">
        <f t="shared" si="387"/>
        <v>45.92</v>
      </c>
    </row>
    <row r="2285" spans="1:28" customFormat="1" ht="43.2" x14ac:dyDescent="0.3">
      <c r="A2285" s="3">
        <f t="shared" si="393"/>
        <v>2268</v>
      </c>
      <c r="B2285" s="4" t="s">
        <v>2067</v>
      </c>
      <c r="C2285" s="3">
        <v>8</v>
      </c>
      <c r="D2285" s="3" t="s">
        <v>1571</v>
      </c>
      <c r="E2285" s="4" t="s">
        <v>2200</v>
      </c>
      <c r="F2285" s="3" t="s">
        <v>812</v>
      </c>
      <c r="G2285" s="3"/>
      <c r="H2285" s="3"/>
      <c r="I2285" s="3" t="s">
        <v>2496</v>
      </c>
      <c r="J2285" s="3">
        <v>13.32</v>
      </c>
      <c r="K2285" s="3">
        <v>2800</v>
      </c>
      <c r="L2285" s="3" t="s">
        <v>25</v>
      </c>
      <c r="M2285" s="3">
        <v>1</v>
      </c>
      <c r="N2285" s="28">
        <f t="shared" si="385"/>
        <v>2.8</v>
      </c>
      <c r="O2285" s="40">
        <f t="shared" si="386"/>
        <v>37.295999999999999</v>
      </c>
      <c r="P2285" s="12">
        <v>0</v>
      </c>
      <c r="Q2285" s="46">
        <f t="shared" si="388"/>
        <v>0</v>
      </c>
      <c r="R2285" s="37"/>
      <c r="S2285" s="3">
        <f t="shared" si="389"/>
        <v>2.8</v>
      </c>
      <c r="T2285" s="30" t="s">
        <v>2502</v>
      </c>
      <c r="U2285" s="41">
        <f t="shared" si="390"/>
        <v>37.295999999999999</v>
      </c>
      <c r="V2285" s="41">
        <f t="shared" si="391"/>
        <v>0</v>
      </c>
      <c r="W2285" s="5"/>
      <c r="X2285" s="3">
        <v>0.96</v>
      </c>
      <c r="Y2285" s="3">
        <f t="shared" ref="Y2285:Y2348" si="394">N2285-X2285</f>
        <v>1.8399999999999999</v>
      </c>
      <c r="Z2285" s="3">
        <f t="shared" si="392"/>
        <v>12.7872</v>
      </c>
      <c r="AA2285">
        <v>960</v>
      </c>
      <c r="AB2285" s="1">
        <f t="shared" si="387"/>
        <v>0.96</v>
      </c>
    </row>
    <row r="2286" spans="1:28" customFormat="1" ht="43.2" x14ac:dyDescent="0.3">
      <c r="A2286" s="3">
        <f t="shared" si="393"/>
        <v>2269</v>
      </c>
      <c r="B2286" s="4" t="s">
        <v>2067</v>
      </c>
      <c r="C2286" s="3">
        <v>8</v>
      </c>
      <c r="D2286" s="3" t="s">
        <v>1567</v>
      </c>
      <c r="E2286" s="4" t="s">
        <v>1427</v>
      </c>
      <c r="F2286" s="3" t="s">
        <v>1426</v>
      </c>
      <c r="G2286" s="3" t="s">
        <v>2340</v>
      </c>
      <c r="H2286" s="3" t="s">
        <v>2468</v>
      </c>
      <c r="I2286" s="3" t="s">
        <v>2496</v>
      </c>
      <c r="J2286" s="3">
        <v>18.2</v>
      </c>
      <c r="K2286" s="3">
        <v>6700</v>
      </c>
      <c r="L2286" s="3" t="s">
        <v>25</v>
      </c>
      <c r="M2286" s="3">
        <v>1</v>
      </c>
      <c r="N2286" s="28">
        <f t="shared" si="385"/>
        <v>6.7</v>
      </c>
      <c r="O2286" s="28">
        <f t="shared" si="386"/>
        <v>121.94</v>
      </c>
      <c r="P2286" s="12">
        <v>0</v>
      </c>
      <c r="Q2286" s="46">
        <f t="shared" si="388"/>
        <v>0</v>
      </c>
      <c r="R2286" s="37"/>
      <c r="S2286" s="3">
        <f t="shared" si="389"/>
        <v>6.7</v>
      </c>
      <c r="T2286" s="30" t="s">
        <v>2502</v>
      </c>
      <c r="U2286" s="5">
        <f t="shared" si="390"/>
        <v>121.94</v>
      </c>
      <c r="V2286" s="5">
        <f t="shared" si="391"/>
        <v>0</v>
      </c>
      <c r="W2286" s="5"/>
      <c r="X2286" s="3">
        <v>32.4</v>
      </c>
      <c r="Y2286" s="3">
        <f t="shared" si="394"/>
        <v>-25.7</v>
      </c>
      <c r="Z2286" s="3">
        <f t="shared" si="392"/>
        <v>589.67999999999995</v>
      </c>
      <c r="AA2286">
        <v>32400</v>
      </c>
      <c r="AB2286" s="1">
        <f t="shared" si="387"/>
        <v>32.4</v>
      </c>
    </row>
    <row r="2287" spans="1:28" customFormat="1" ht="43.2" x14ac:dyDescent="0.3">
      <c r="A2287" s="3">
        <f t="shared" si="393"/>
        <v>2270</v>
      </c>
      <c r="B2287" s="4" t="s">
        <v>2067</v>
      </c>
      <c r="C2287" s="3">
        <v>8</v>
      </c>
      <c r="D2287" s="3" t="s">
        <v>1567</v>
      </c>
      <c r="E2287" s="4" t="s">
        <v>1428</v>
      </c>
      <c r="F2287" s="3" t="s">
        <v>1426</v>
      </c>
      <c r="G2287" s="3" t="s">
        <v>2340</v>
      </c>
      <c r="H2287" s="3" t="s">
        <v>2468</v>
      </c>
      <c r="I2287" s="3" t="s">
        <v>2496</v>
      </c>
      <c r="J2287" s="3">
        <v>18.2</v>
      </c>
      <c r="K2287" s="3">
        <v>6700</v>
      </c>
      <c r="L2287" s="3" t="s">
        <v>25</v>
      </c>
      <c r="M2287" s="3">
        <v>1</v>
      </c>
      <c r="N2287" s="28">
        <f t="shared" si="385"/>
        <v>6.7</v>
      </c>
      <c r="O2287" s="28">
        <f t="shared" si="386"/>
        <v>121.94</v>
      </c>
      <c r="P2287" s="12">
        <v>0</v>
      </c>
      <c r="Q2287" s="46">
        <f t="shared" si="388"/>
        <v>0</v>
      </c>
      <c r="R2287" s="37"/>
      <c r="S2287" s="3">
        <f t="shared" si="389"/>
        <v>6.7</v>
      </c>
      <c r="T2287" s="30" t="s">
        <v>2502</v>
      </c>
      <c r="U2287" s="5">
        <f t="shared" si="390"/>
        <v>121.94</v>
      </c>
      <c r="V2287" s="5">
        <f t="shared" si="391"/>
        <v>0</v>
      </c>
      <c r="W2287" s="5"/>
      <c r="X2287" s="3">
        <v>27</v>
      </c>
      <c r="Y2287" s="3">
        <f t="shared" si="394"/>
        <v>-20.3</v>
      </c>
      <c r="Z2287" s="3">
        <f t="shared" si="392"/>
        <v>491.4</v>
      </c>
      <c r="AA2287">
        <v>27000</v>
      </c>
      <c r="AB2287" s="1">
        <f t="shared" si="387"/>
        <v>27</v>
      </c>
    </row>
    <row r="2288" spans="1:28" customFormat="1" ht="43.2" x14ac:dyDescent="0.3">
      <c r="A2288" s="3">
        <f t="shared" si="393"/>
        <v>2271</v>
      </c>
      <c r="B2288" s="4" t="s">
        <v>2067</v>
      </c>
      <c r="C2288" s="3">
        <v>8</v>
      </c>
      <c r="D2288" s="3" t="s">
        <v>1567</v>
      </c>
      <c r="E2288" s="4" t="s">
        <v>1429</v>
      </c>
      <c r="F2288" s="3" t="s">
        <v>1426</v>
      </c>
      <c r="G2288" s="3" t="s">
        <v>2340</v>
      </c>
      <c r="H2288" s="3" t="s">
        <v>2468</v>
      </c>
      <c r="I2288" s="3" t="s">
        <v>2496</v>
      </c>
      <c r="J2288" s="3">
        <v>18.2</v>
      </c>
      <c r="K2288" s="3">
        <v>6700</v>
      </c>
      <c r="L2288" s="3" t="s">
        <v>25</v>
      </c>
      <c r="M2288" s="3">
        <v>1</v>
      </c>
      <c r="N2288" s="28">
        <f t="shared" si="385"/>
        <v>6.7</v>
      </c>
      <c r="O2288" s="28">
        <f t="shared" si="386"/>
        <v>121.94</v>
      </c>
      <c r="P2288" s="12">
        <v>0</v>
      </c>
      <c r="Q2288" s="46">
        <f t="shared" si="388"/>
        <v>0</v>
      </c>
      <c r="R2288" s="37"/>
      <c r="S2288" s="3">
        <f t="shared" si="389"/>
        <v>6.7</v>
      </c>
      <c r="T2288" s="30" t="s">
        <v>2502</v>
      </c>
      <c r="U2288" s="5">
        <f t="shared" si="390"/>
        <v>121.94</v>
      </c>
      <c r="V2288" s="5">
        <f t="shared" si="391"/>
        <v>0</v>
      </c>
      <c r="W2288" s="5"/>
      <c r="X2288" s="3">
        <v>0.72</v>
      </c>
      <c r="Y2288" s="3">
        <f t="shared" si="394"/>
        <v>5.98</v>
      </c>
      <c r="Z2288" s="3">
        <f t="shared" si="392"/>
        <v>13.103999999999999</v>
      </c>
      <c r="AA2288">
        <v>720</v>
      </c>
      <c r="AB2288" s="1">
        <f t="shared" si="387"/>
        <v>0.72</v>
      </c>
    </row>
    <row r="2289" spans="1:28" customFormat="1" ht="43.2" x14ac:dyDescent="0.3">
      <c r="A2289" s="3">
        <f t="shared" si="393"/>
        <v>2272</v>
      </c>
      <c r="B2289" s="4" t="s">
        <v>2067</v>
      </c>
      <c r="C2289" s="3">
        <v>8</v>
      </c>
      <c r="D2289" s="3" t="s">
        <v>1567</v>
      </c>
      <c r="E2289" s="4" t="s">
        <v>1430</v>
      </c>
      <c r="F2289" s="3" t="s">
        <v>1426</v>
      </c>
      <c r="G2289" s="3" t="s">
        <v>2340</v>
      </c>
      <c r="H2289" s="3" t="s">
        <v>2468</v>
      </c>
      <c r="I2289" s="3" t="s">
        <v>2496</v>
      </c>
      <c r="J2289" s="3">
        <v>18.2</v>
      </c>
      <c r="K2289" s="3">
        <v>6700</v>
      </c>
      <c r="L2289" s="3" t="s">
        <v>25</v>
      </c>
      <c r="M2289" s="3">
        <v>1</v>
      </c>
      <c r="N2289" s="28">
        <f t="shared" si="385"/>
        <v>6.7</v>
      </c>
      <c r="O2289" s="28">
        <f t="shared" si="386"/>
        <v>121.94</v>
      </c>
      <c r="P2289" s="12">
        <v>0</v>
      </c>
      <c r="Q2289" s="46">
        <f t="shared" si="388"/>
        <v>0</v>
      </c>
      <c r="R2289" s="37"/>
      <c r="S2289" s="3">
        <f t="shared" si="389"/>
        <v>6.7</v>
      </c>
      <c r="T2289" s="30" t="s">
        <v>2502</v>
      </c>
      <c r="U2289" s="5">
        <f t="shared" si="390"/>
        <v>121.94</v>
      </c>
      <c r="V2289" s="5">
        <f t="shared" si="391"/>
        <v>0</v>
      </c>
      <c r="W2289" s="5"/>
      <c r="X2289" s="3">
        <v>18.7</v>
      </c>
      <c r="Y2289" s="3">
        <f t="shared" si="394"/>
        <v>-12</v>
      </c>
      <c r="Z2289" s="3">
        <f t="shared" si="392"/>
        <v>340.34</v>
      </c>
      <c r="AA2289">
        <v>18700</v>
      </c>
      <c r="AB2289" s="1">
        <f t="shared" si="387"/>
        <v>18.7</v>
      </c>
    </row>
    <row r="2290" spans="1:28" customFormat="1" ht="43.2" x14ac:dyDescent="0.3">
      <c r="A2290" s="3">
        <f t="shared" si="393"/>
        <v>2273</v>
      </c>
      <c r="B2290" s="4" t="s">
        <v>2067</v>
      </c>
      <c r="C2290" s="3">
        <v>8</v>
      </c>
      <c r="D2290" s="3" t="s">
        <v>1567</v>
      </c>
      <c r="E2290" s="4" t="s">
        <v>1431</v>
      </c>
      <c r="F2290" s="3" t="s">
        <v>1426</v>
      </c>
      <c r="G2290" s="3" t="s">
        <v>2340</v>
      </c>
      <c r="H2290" s="3" t="s">
        <v>2468</v>
      </c>
      <c r="I2290" s="3" t="s">
        <v>2496</v>
      </c>
      <c r="J2290" s="3">
        <v>18.2</v>
      </c>
      <c r="K2290" s="3">
        <v>6700</v>
      </c>
      <c r="L2290" s="3" t="s">
        <v>25</v>
      </c>
      <c r="M2290" s="3">
        <v>1</v>
      </c>
      <c r="N2290" s="28">
        <f t="shared" si="385"/>
        <v>6.7</v>
      </c>
      <c r="O2290" s="28">
        <f t="shared" si="386"/>
        <v>121.94</v>
      </c>
      <c r="P2290" s="12">
        <v>0</v>
      </c>
      <c r="Q2290" s="46">
        <f t="shared" si="388"/>
        <v>0</v>
      </c>
      <c r="R2290" s="37"/>
      <c r="S2290" s="3">
        <f t="shared" si="389"/>
        <v>6.7</v>
      </c>
      <c r="T2290" s="30" t="s">
        <v>2502</v>
      </c>
      <c r="U2290" s="5">
        <f t="shared" si="390"/>
        <v>121.94</v>
      </c>
      <c r="V2290" s="5">
        <f t="shared" si="391"/>
        <v>0</v>
      </c>
      <c r="W2290" s="5"/>
      <c r="X2290" s="3">
        <v>18.7</v>
      </c>
      <c r="Y2290" s="3">
        <f t="shared" si="394"/>
        <v>-12</v>
      </c>
      <c r="Z2290" s="3">
        <f t="shared" si="392"/>
        <v>340.34</v>
      </c>
      <c r="AA2290">
        <v>18700</v>
      </c>
      <c r="AB2290" s="1">
        <f t="shared" si="387"/>
        <v>18.7</v>
      </c>
    </row>
    <row r="2291" spans="1:28" customFormat="1" ht="43.2" x14ac:dyDescent="0.3">
      <c r="A2291" s="3">
        <f t="shared" si="393"/>
        <v>2274</v>
      </c>
      <c r="B2291" s="4" t="s">
        <v>2067</v>
      </c>
      <c r="C2291" s="3">
        <v>8</v>
      </c>
      <c r="D2291" s="3" t="s">
        <v>1567</v>
      </c>
      <c r="E2291" s="4" t="s">
        <v>1432</v>
      </c>
      <c r="F2291" s="3" t="s">
        <v>1426</v>
      </c>
      <c r="G2291" s="3" t="s">
        <v>2340</v>
      </c>
      <c r="H2291" s="3" t="s">
        <v>2468</v>
      </c>
      <c r="I2291" s="3" t="s">
        <v>2496</v>
      </c>
      <c r="J2291" s="3">
        <v>18.2</v>
      </c>
      <c r="K2291" s="3">
        <v>6700</v>
      </c>
      <c r="L2291" s="3" t="s">
        <v>25</v>
      </c>
      <c r="M2291" s="3">
        <v>1</v>
      </c>
      <c r="N2291" s="28">
        <f t="shared" si="385"/>
        <v>6.7</v>
      </c>
      <c r="O2291" s="28">
        <f t="shared" si="386"/>
        <v>121.94</v>
      </c>
      <c r="P2291" s="12">
        <v>0</v>
      </c>
      <c r="Q2291" s="46">
        <f t="shared" si="388"/>
        <v>0</v>
      </c>
      <c r="R2291" s="37"/>
      <c r="S2291" s="3">
        <f t="shared" si="389"/>
        <v>6.7</v>
      </c>
      <c r="T2291" s="30" t="s">
        <v>2502</v>
      </c>
      <c r="U2291" s="5">
        <f t="shared" si="390"/>
        <v>121.94</v>
      </c>
      <c r="V2291" s="5">
        <f t="shared" si="391"/>
        <v>0</v>
      </c>
      <c r="W2291" s="5"/>
      <c r="X2291" s="3">
        <v>0.72</v>
      </c>
      <c r="Y2291" s="3">
        <f t="shared" si="394"/>
        <v>5.98</v>
      </c>
      <c r="Z2291" s="3">
        <f t="shared" si="392"/>
        <v>13.103999999999999</v>
      </c>
      <c r="AA2291">
        <v>720</v>
      </c>
      <c r="AB2291" s="1">
        <f t="shared" si="387"/>
        <v>0.72</v>
      </c>
    </row>
    <row r="2292" spans="1:28" customFormat="1" ht="43.2" x14ac:dyDescent="0.3">
      <c r="A2292" s="3">
        <f t="shared" si="393"/>
        <v>2275</v>
      </c>
      <c r="B2292" s="4" t="s">
        <v>2067</v>
      </c>
      <c r="C2292" s="3">
        <v>8</v>
      </c>
      <c r="D2292" s="3" t="s">
        <v>1567</v>
      </c>
      <c r="E2292" s="4" t="s">
        <v>1433</v>
      </c>
      <c r="F2292" s="3" t="s">
        <v>1426</v>
      </c>
      <c r="G2292" s="3" t="s">
        <v>2340</v>
      </c>
      <c r="H2292" s="3" t="s">
        <v>2468</v>
      </c>
      <c r="I2292" s="3" t="s">
        <v>2496</v>
      </c>
      <c r="J2292" s="3">
        <v>18.2</v>
      </c>
      <c r="K2292" s="3">
        <v>6700</v>
      </c>
      <c r="L2292" s="3" t="s">
        <v>25</v>
      </c>
      <c r="M2292" s="3">
        <v>1</v>
      </c>
      <c r="N2292" s="28">
        <f t="shared" si="385"/>
        <v>6.7</v>
      </c>
      <c r="O2292" s="28">
        <f t="shared" si="386"/>
        <v>121.94</v>
      </c>
      <c r="P2292" s="12">
        <v>0</v>
      </c>
      <c r="Q2292" s="46">
        <f t="shared" si="388"/>
        <v>0</v>
      </c>
      <c r="R2292" s="37"/>
      <c r="S2292" s="3">
        <f t="shared" si="389"/>
        <v>6.7</v>
      </c>
      <c r="T2292" s="30" t="s">
        <v>2502</v>
      </c>
      <c r="U2292" s="5">
        <f t="shared" si="390"/>
        <v>121.94</v>
      </c>
      <c r="V2292" s="5">
        <f t="shared" si="391"/>
        <v>0</v>
      </c>
      <c r="W2292" s="5"/>
      <c r="X2292" s="3">
        <v>18.7</v>
      </c>
      <c r="Y2292" s="3">
        <f t="shared" si="394"/>
        <v>-12</v>
      </c>
      <c r="Z2292" s="3">
        <f t="shared" si="392"/>
        <v>340.34</v>
      </c>
      <c r="AA2292">
        <v>18700</v>
      </c>
      <c r="AB2292" s="1">
        <f t="shared" si="387"/>
        <v>18.7</v>
      </c>
    </row>
    <row r="2293" spans="1:28" customFormat="1" ht="43.2" x14ac:dyDescent="0.3">
      <c r="A2293" s="3">
        <f t="shared" si="393"/>
        <v>2276</v>
      </c>
      <c r="B2293" s="4" t="s">
        <v>2067</v>
      </c>
      <c r="C2293" s="3">
        <v>8</v>
      </c>
      <c r="D2293" s="3" t="s">
        <v>1567</v>
      </c>
      <c r="E2293" s="4" t="s">
        <v>1434</v>
      </c>
      <c r="F2293" s="3" t="s">
        <v>1426</v>
      </c>
      <c r="G2293" s="3" t="s">
        <v>2340</v>
      </c>
      <c r="H2293" s="3" t="s">
        <v>2468</v>
      </c>
      <c r="I2293" s="3" t="s">
        <v>2496</v>
      </c>
      <c r="J2293" s="3">
        <v>18.2</v>
      </c>
      <c r="K2293" s="3">
        <v>6700</v>
      </c>
      <c r="L2293" s="3" t="s">
        <v>25</v>
      </c>
      <c r="M2293" s="3">
        <v>1</v>
      </c>
      <c r="N2293" s="28">
        <f t="shared" si="385"/>
        <v>6.7</v>
      </c>
      <c r="O2293" s="28">
        <f t="shared" si="386"/>
        <v>121.94</v>
      </c>
      <c r="P2293" s="12">
        <v>0</v>
      </c>
      <c r="Q2293" s="46">
        <f t="shared" si="388"/>
        <v>0</v>
      </c>
      <c r="R2293" s="37"/>
      <c r="S2293" s="3">
        <f t="shared" si="389"/>
        <v>6.7</v>
      </c>
      <c r="T2293" s="30" t="s">
        <v>2502</v>
      </c>
      <c r="U2293" s="5">
        <f t="shared" si="390"/>
        <v>121.94</v>
      </c>
      <c r="V2293" s="5">
        <f t="shared" si="391"/>
        <v>0</v>
      </c>
      <c r="W2293" s="5"/>
      <c r="X2293" s="3">
        <v>18.7</v>
      </c>
      <c r="Y2293" s="3">
        <f t="shared" si="394"/>
        <v>-12</v>
      </c>
      <c r="Z2293" s="3">
        <f t="shared" si="392"/>
        <v>340.34</v>
      </c>
      <c r="AA2293">
        <v>18700</v>
      </c>
      <c r="AB2293" s="1">
        <f t="shared" si="387"/>
        <v>18.7</v>
      </c>
    </row>
    <row r="2294" spans="1:28" customFormat="1" ht="43.2" x14ac:dyDescent="0.3">
      <c r="A2294" s="3">
        <f t="shared" si="393"/>
        <v>2277</v>
      </c>
      <c r="B2294" s="4" t="s">
        <v>2067</v>
      </c>
      <c r="C2294" s="3">
        <v>8</v>
      </c>
      <c r="D2294" s="3" t="s">
        <v>1567</v>
      </c>
      <c r="E2294" s="4" t="s">
        <v>1435</v>
      </c>
      <c r="F2294" s="3" t="s">
        <v>1426</v>
      </c>
      <c r="G2294" s="3" t="s">
        <v>2340</v>
      </c>
      <c r="H2294" s="3" t="s">
        <v>2468</v>
      </c>
      <c r="I2294" s="3" t="s">
        <v>2496</v>
      </c>
      <c r="J2294" s="3">
        <v>18.2</v>
      </c>
      <c r="K2294" s="3">
        <v>6700</v>
      </c>
      <c r="L2294" s="3" t="s">
        <v>25</v>
      </c>
      <c r="M2294" s="3">
        <v>1</v>
      </c>
      <c r="N2294" s="28">
        <f t="shared" si="385"/>
        <v>6.7</v>
      </c>
      <c r="O2294" s="28">
        <f t="shared" si="386"/>
        <v>121.94</v>
      </c>
      <c r="P2294" s="12">
        <v>0</v>
      </c>
      <c r="Q2294" s="46">
        <f t="shared" si="388"/>
        <v>0</v>
      </c>
      <c r="R2294" s="37"/>
      <c r="S2294" s="3">
        <f t="shared" si="389"/>
        <v>6.7</v>
      </c>
      <c r="T2294" s="30" t="s">
        <v>2502</v>
      </c>
      <c r="U2294" s="5">
        <f t="shared" si="390"/>
        <v>121.94</v>
      </c>
      <c r="V2294" s="5">
        <f t="shared" si="391"/>
        <v>0</v>
      </c>
      <c r="W2294" s="5"/>
      <c r="X2294" s="3">
        <v>0.72</v>
      </c>
      <c r="Y2294" s="3">
        <f t="shared" si="394"/>
        <v>5.98</v>
      </c>
      <c r="Z2294" s="3">
        <f t="shared" si="392"/>
        <v>13.103999999999999</v>
      </c>
      <c r="AA2294">
        <v>720</v>
      </c>
      <c r="AB2294" s="1">
        <f t="shared" si="387"/>
        <v>0.72</v>
      </c>
    </row>
    <row r="2295" spans="1:28" customFormat="1" ht="43.2" x14ac:dyDescent="0.3">
      <c r="A2295" s="3">
        <f t="shared" si="393"/>
        <v>2278</v>
      </c>
      <c r="B2295" s="4" t="s">
        <v>2067</v>
      </c>
      <c r="C2295" s="3">
        <v>8</v>
      </c>
      <c r="D2295" s="3" t="s">
        <v>1567</v>
      </c>
      <c r="E2295" s="4" t="s">
        <v>1436</v>
      </c>
      <c r="F2295" s="3" t="s">
        <v>1426</v>
      </c>
      <c r="G2295" s="3" t="s">
        <v>2340</v>
      </c>
      <c r="H2295" s="3" t="s">
        <v>2468</v>
      </c>
      <c r="I2295" s="3" t="s">
        <v>2496</v>
      </c>
      <c r="J2295" s="3">
        <v>18.2</v>
      </c>
      <c r="K2295" s="3">
        <v>6700</v>
      </c>
      <c r="L2295" s="3" t="s">
        <v>25</v>
      </c>
      <c r="M2295" s="3">
        <v>1</v>
      </c>
      <c r="N2295" s="28">
        <f t="shared" si="385"/>
        <v>6.7</v>
      </c>
      <c r="O2295" s="28">
        <f t="shared" si="386"/>
        <v>121.94</v>
      </c>
      <c r="P2295" s="12">
        <v>0</v>
      </c>
      <c r="Q2295" s="46">
        <f t="shared" si="388"/>
        <v>0</v>
      </c>
      <c r="R2295" s="37"/>
      <c r="S2295" s="3">
        <f t="shared" si="389"/>
        <v>6.7</v>
      </c>
      <c r="T2295" s="30" t="s">
        <v>2502</v>
      </c>
      <c r="U2295" s="5">
        <f t="shared" si="390"/>
        <v>121.94</v>
      </c>
      <c r="V2295" s="5">
        <f t="shared" si="391"/>
        <v>0</v>
      </c>
      <c r="W2295" s="5"/>
      <c r="X2295" s="100">
        <v>3.7349999999999992E-4</v>
      </c>
      <c r="Y2295" s="3">
        <f t="shared" si="394"/>
        <v>6.6996264999999999</v>
      </c>
      <c r="Z2295" s="3">
        <f t="shared" si="392"/>
        <v>6.7976999999999985E-3</v>
      </c>
      <c r="AA2295">
        <v>0.37349999999999994</v>
      </c>
      <c r="AB2295" s="1">
        <f t="shared" si="387"/>
        <v>3.7349999999999992E-4</v>
      </c>
    </row>
    <row r="2296" spans="1:28" customFormat="1" ht="43.2" x14ac:dyDescent="0.3">
      <c r="A2296" s="3">
        <f t="shared" si="393"/>
        <v>2279</v>
      </c>
      <c r="B2296" s="4" t="s">
        <v>2067</v>
      </c>
      <c r="C2296" s="3">
        <v>8</v>
      </c>
      <c r="D2296" s="3" t="s">
        <v>1567</v>
      </c>
      <c r="E2296" s="4" t="s">
        <v>1437</v>
      </c>
      <c r="F2296" s="3" t="s">
        <v>1426</v>
      </c>
      <c r="G2296" s="3" t="s">
        <v>2340</v>
      </c>
      <c r="H2296" s="3" t="s">
        <v>2468</v>
      </c>
      <c r="I2296" s="3" t="s">
        <v>2496</v>
      </c>
      <c r="J2296" s="3">
        <v>18.2</v>
      </c>
      <c r="K2296" s="3">
        <v>6700</v>
      </c>
      <c r="L2296" s="3" t="s">
        <v>25</v>
      </c>
      <c r="M2296" s="3">
        <v>1</v>
      </c>
      <c r="N2296" s="28">
        <f t="shared" si="385"/>
        <v>6.7</v>
      </c>
      <c r="O2296" s="28">
        <f t="shared" si="386"/>
        <v>121.94</v>
      </c>
      <c r="P2296" s="12">
        <v>0</v>
      </c>
      <c r="Q2296" s="46">
        <f t="shared" si="388"/>
        <v>0</v>
      </c>
      <c r="R2296" s="37"/>
      <c r="S2296" s="3">
        <f t="shared" si="389"/>
        <v>6.7</v>
      </c>
      <c r="T2296" s="30" t="s">
        <v>2502</v>
      </c>
      <c r="U2296" s="5">
        <f t="shared" si="390"/>
        <v>121.94</v>
      </c>
      <c r="V2296" s="5">
        <f t="shared" si="391"/>
        <v>0</v>
      </c>
      <c r="W2296" s="5"/>
      <c r="X2296" s="3">
        <v>8.3000000000000004E-2</v>
      </c>
      <c r="Y2296" s="3">
        <f t="shared" si="394"/>
        <v>6.617</v>
      </c>
      <c r="Z2296" s="3">
        <f t="shared" si="392"/>
        <v>1.5105999999999999</v>
      </c>
      <c r="AA2296">
        <v>83</v>
      </c>
      <c r="AB2296" s="1">
        <f t="shared" si="387"/>
        <v>8.3000000000000004E-2</v>
      </c>
    </row>
    <row r="2297" spans="1:28" customFormat="1" ht="43.2" x14ac:dyDescent="0.3">
      <c r="A2297" s="3">
        <f t="shared" si="393"/>
        <v>2280</v>
      </c>
      <c r="B2297" s="4" t="s">
        <v>2067</v>
      </c>
      <c r="C2297" s="3">
        <v>8</v>
      </c>
      <c r="D2297" s="3" t="s">
        <v>1567</v>
      </c>
      <c r="E2297" s="4" t="s">
        <v>1438</v>
      </c>
      <c r="F2297" s="3" t="s">
        <v>1426</v>
      </c>
      <c r="G2297" s="3" t="s">
        <v>2340</v>
      </c>
      <c r="H2297" s="3" t="s">
        <v>2468</v>
      </c>
      <c r="I2297" s="3" t="s">
        <v>2496</v>
      </c>
      <c r="J2297" s="3">
        <v>18.2</v>
      </c>
      <c r="K2297" s="3">
        <v>6700</v>
      </c>
      <c r="L2297" s="3" t="s">
        <v>25</v>
      </c>
      <c r="M2297" s="3">
        <v>1</v>
      </c>
      <c r="N2297" s="28">
        <f t="shared" ref="N2297:N2353" si="395">(K2297/1000)*M2297</f>
        <v>6.7</v>
      </c>
      <c r="O2297" s="28">
        <f t="shared" ref="O2297:O2353" si="396">N2297*J2297</f>
        <v>121.94</v>
      </c>
      <c r="P2297" s="12">
        <v>0</v>
      </c>
      <c r="Q2297" s="46">
        <f t="shared" si="388"/>
        <v>0</v>
      </c>
      <c r="R2297" s="37"/>
      <c r="S2297" s="3">
        <f t="shared" si="389"/>
        <v>6.7</v>
      </c>
      <c r="T2297" s="30" t="s">
        <v>2502</v>
      </c>
      <c r="U2297" s="5">
        <f t="shared" si="390"/>
        <v>121.94</v>
      </c>
      <c r="V2297" s="5">
        <f t="shared" si="391"/>
        <v>0</v>
      </c>
      <c r="W2297" s="5"/>
      <c r="X2297" s="3">
        <v>0</v>
      </c>
      <c r="Y2297" s="3">
        <f t="shared" si="394"/>
        <v>6.7</v>
      </c>
      <c r="Z2297" s="3">
        <f t="shared" si="392"/>
        <v>0</v>
      </c>
      <c r="AA2297">
        <v>0</v>
      </c>
      <c r="AB2297" s="1">
        <f t="shared" ref="AB2297:AB2360" si="397">AA2297/1000</f>
        <v>0</v>
      </c>
    </row>
    <row r="2298" spans="1:28" customFormat="1" ht="43.2" x14ac:dyDescent="0.3">
      <c r="A2298" s="3">
        <f t="shared" si="393"/>
        <v>2281</v>
      </c>
      <c r="B2298" s="4" t="s">
        <v>2067</v>
      </c>
      <c r="C2298" s="3">
        <v>8</v>
      </c>
      <c r="D2298" s="3" t="s">
        <v>1567</v>
      </c>
      <c r="E2298" s="4" t="s">
        <v>1439</v>
      </c>
      <c r="F2298" s="3" t="s">
        <v>1426</v>
      </c>
      <c r="G2298" s="3" t="s">
        <v>2340</v>
      </c>
      <c r="H2298" s="3" t="s">
        <v>2468</v>
      </c>
      <c r="I2298" s="3" t="s">
        <v>2496</v>
      </c>
      <c r="J2298" s="3">
        <v>18.2</v>
      </c>
      <c r="K2298" s="3">
        <v>6700</v>
      </c>
      <c r="L2298" s="3" t="s">
        <v>25</v>
      </c>
      <c r="M2298" s="3">
        <v>1</v>
      </c>
      <c r="N2298" s="28">
        <f t="shared" si="395"/>
        <v>6.7</v>
      </c>
      <c r="O2298" s="28">
        <f t="shared" si="396"/>
        <v>121.94</v>
      </c>
      <c r="P2298" s="12">
        <v>0</v>
      </c>
      <c r="Q2298" s="46">
        <f t="shared" si="388"/>
        <v>0</v>
      </c>
      <c r="R2298" s="37"/>
      <c r="S2298" s="3">
        <f t="shared" si="389"/>
        <v>6.7</v>
      </c>
      <c r="T2298" s="30" t="s">
        <v>2502</v>
      </c>
      <c r="U2298" s="5">
        <f t="shared" si="390"/>
        <v>121.94</v>
      </c>
      <c r="V2298" s="5">
        <f t="shared" si="391"/>
        <v>0</v>
      </c>
      <c r="W2298" s="5"/>
      <c r="X2298" s="3">
        <v>2.2000000000000027E-3</v>
      </c>
      <c r="Y2298" s="3">
        <f t="shared" si="394"/>
        <v>6.6978</v>
      </c>
      <c r="Z2298" s="3">
        <f t="shared" si="392"/>
        <v>4.0040000000000048E-2</v>
      </c>
      <c r="AA2298">
        <v>2.2000000000000028</v>
      </c>
      <c r="AB2298" s="1">
        <f t="shared" si="397"/>
        <v>2.2000000000000027E-3</v>
      </c>
    </row>
    <row r="2299" spans="1:28" customFormat="1" ht="43.2" x14ac:dyDescent="0.3">
      <c r="A2299" s="3">
        <f t="shared" si="393"/>
        <v>2282</v>
      </c>
      <c r="B2299" s="4" t="s">
        <v>2067</v>
      </c>
      <c r="C2299" s="3">
        <v>8</v>
      </c>
      <c r="D2299" s="3" t="s">
        <v>1567</v>
      </c>
      <c r="E2299" s="4" t="s">
        <v>1440</v>
      </c>
      <c r="F2299" s="3" t="s">
        <v>1426</v>
      </c>
      <c r="G2299" s="3" t="s">
        <v>2340</v>
      </c>
      <c r="H2299" s="3" t="s">
        <v>2468</v>
      </c>
      <c r="I2299" s="3" t="s">
        <v>2496</v>
      </c>
      <c r="J2299" s="3">
        <v>18.2</v>
      </c>
      <c r="K2299" s="3">
        <v>6700</v>
      </c>
      <c r="L2299" s="3" t="s">
        <v>25</v>
      </c>
      <c r="M2299" s="3">
        <v>1</v>
      </c>
      <c r="N2299" s="28">
        <f t="shared" si="395"/>
        <v>6.7</v>
      </c>
      <c r="O2299" s="28">
        <f t="shared" si="396"/>
        <v>121.94</v>
      </c>
      <c r="P2299" s="12">
        <v>0</v>
      </c>
      <c r="Q2299" s="46">
        <f t="shared" si="388"/>
        <v>0</v>
      </c>
      <c r="R2299" s="37"/>
      <c r="S2299" s="3">
        <f t="shared" si="389"/>
        <v>6.7</v>
      </c>
      <c r="T2299" s="30" t="s">
        <v>2502</v>
      </c>
      <c r="U2299" s="5">
        <f t="shared" si="390"/>
        <v>121.94</v>
      </c>
      <c r="V2299" s="5">
        <f t="shared" si="391"/>
        <v>0</v>
      </c>
      <c r="W2299" s="5"/>
      <c r="X2299" s="3">
        <v>5.7600000000000005E-2</v>
      </c>
      <c r="Y2299" s="3">
        <f t="shared" si="394"/>
        <v>6.6424000000000003</v>
      </c>
      <c r="Z2299" s="3">
        <f t="shared" si="392"/>
        <v>1.0483200000000001</v>
      </c>
      <c r="AA2299">
        <v>57.600000000000009</v>
      </c>
      <c r="AB2299" s="1">
        <f t="shared" si="397"/>
        <v>5.7600000000000005E-2</v>
      </c>
    </row>
    <row r="2300" spans="1:28" customFormat="1" ht="43.2" x14ac:dyDescent="0.3">
      <c r="A2300" s="3">
        <f t="shared" si="393"/>
        <v>2283</v>
      </c>
      <c r="B2300" s="4" t="s">
        <v>2067</v>
      </c>
      <c r="C2300" s="3">
        <v>8</v>
      </c>
      <c r="D2300" s="3" t="s">
        <v>1567</v>
      </c>
      <c r="E2300" s="4" t="s">
        <v>1441</v>
      </c>
      <c r="F2300" s="3" t="s">
        <v>1426</v>
      </c>
      <c r="G2300" s="3" t="s">
        <v>2340</v>
      </c>
      <c r="H2300" s="3" t="s">
        <v>2468</v>
      </c>
      <c r="I2300" s="3" t="s">
        <v>2496</v>
      </c>
      <c r="J2300" s="3">
        <v>18.2</v>
      </c>
      <c r="K2300" s="3">
        <v>6700</v>
      </c>
      <c r="L2300" s="3" t="s">
        <v>25</v>
      </c>
      <c r="M2300" s="3">
        <v>1</v>
      </c>
      <c r="N2300" s="28">
        <f t="shared" si="395"/>
        <v>6.7</v>
      </c>
      <c r="O2300" s="28">
        <f t="shared" si="396"/>
        <v>121.94</v>
      </c>
      <c r="P2300" s="12">
        <v>0</v>
      </c>
      <c r="Q2300" s="46">
        <f t="shared" si="388"/>
        <v>0</v>
      </c>
      <c r="R2300" s="37"/>
      <c r="S2300" s="3">
        <f t="shared" si="389"/>
        <v>6.7</v>
      </c>
      <c r="T2300" s="30" t="s">
        <v>2502</v>
      </c>
      <c r="U2300" s="5">
        <f t="shared" si="390"/>
        <v>121.94</v>
      </c>
      <c r="V2300" s="5">
        <f t="shared" si="391"/>
        <v>0</v>
      </c>
      <c r="W2300" s="5"/>
      <c r="X2300" s="3">
        <v>6.4799999999999996E-2</v>
      </c>
      <c r="Y2300" s="3">
        <f t="shared" si="394"/>
        <v>6.6352000000000002</v>
      </c>
      <c r="Z2300" s="3">
        <f t="shared" si="392"/>
        <v>1.17936</v>
      </c>
      <c r="AA2300">
        <v>64.8</v>
      </c>
      <c r="AB2300" s="1">
        <f t="shared" si="397"/>
        <v>6.4799999999999996E-2</v>
      </c>
    </row>
    <row r="2301" spans="1:28" customFormat="1" ht="43.2" x14ac:dyDescent="0.3">
      <c r="A2301" s="3">
        <f t="shared" si="393"/>
        <v>2284</v>
      </c>
      <c r="B2301" s="4" t="s">
        <v>2067</v>
      </c>
      <c r="C2301" s="3">
        <v>8</v>
      </c>
      <c r="D2301" s="3" t="s">
        <v>1567</v>
      </c>
      <c r="E2301" s="4" t="s">
        <v>1442</v>
      </c>
      <c r="F2301" s="3" t="s">
        <v>1426</v>
      </c>
      <c r="G2301" s="3" t="s">
        <v>2340</v>
      </c>
      <c r="H2301" s="3" t="s">
        <v>2468</v>
      </c>
      <c r="I2301" s="3" t="s">
        <v>2496</v>
      </c>
      <c r="J2301" s="3">
        <v>18.2</v>
      </c>
      <c r="K2301" s="3">
        <v>6700</v>
      </c>
      <c r="L2301" s="3" t="s">
        <v>25</v>
      </c>
      <c r="M2301" s="3">
        <v>1</v>
      </c>
      <c r="N2301" s="28">
        <f t="shared" si="395"/>
        <v>6.7</v>
      </c>
      <c r="O2301" s="28">
        <f t="shared" si="396"/>
        <v>121.94</v>
      </c>
      <c r="P2301" s="12">
        <v>0</v>
      </c>
      <c r="Q2301" s="46">
        <f t="shared" si="388"/>
        <v>0</v>
      </c>
      <c r="R2301" s="37"/>
      <c r="S2301" s="3">
        <f t="shared" si="389"/>
        <v>6.7</v>
      </c>
      <c r="T2301" s="30" t="s">
        <v>2502</v>
      </c>
      <c r="U2301" s="5">
        <f t="shared" si="390"/>
        <v>121.94</v>
      </c>
      <c r="V2301" s="5">
        <f t="shared" si="391"/>
        <v>0</v>
      </c>
      <c r="W2301" s="5"/>
      <c r="X2301" s="3">
        <v>6.720000000000001E-2</v>
      </c>
      <c r="Y2301" s="3">
        <f t="shared" si="394"/>
        <v>6.6328000000000005</v>
      </c>
      <c r="Z2301" s="3">
        <f t="shared" si="392"/>
        <v>1.2230400000000001</v>
      </c>
      <c r="AA2301">
        <v>67.2</v>
      </c>
      <c r="AB2301" s="1">
        <f t="shared" si="397"/>
        <v>6.720000000000001E-2</v>
      </c>
    </row>
    <row r="2302" spans="1:28" customFormat="1" ht="43.2" x14ac:dyDescent="0.3">
      <c r="A2302" s="3">
        <f t="shared" si="393"/>
        <v>2285</v>
      </c>
      <c r="B2302" s="4" t="s">
        <v>2067</v>
      </c>
      <c r="C2302" s="3">
        <v>8</v>
      </c>
      <c r="D2302" s="3" t="s">
        <v>1567</v>
      </c>
      <c r="E2302" s="4" t="s">
        <v>1443</v>
      </c>
      <c r="F2302" s="3" t="s">
        <v>1426</v>
      </c>
      <c r="G2302" s="3" t="s">
        <v>2340</v>
      </c>
      <c r="H2302" s="3" t="s">
        <v>2468</v>
      </c>
      <c r="I2302" s="3" t="s">
        <v>2496</v>
      </c>
      <c r="J2302" s="3">
        <v>18.2</v>
      </c>
      <c r="K2302" s="3">
        <v>6700</v>
      </c>
      <c r="L2302" s="3" t="s">
        <v>25</v>
      </c>
      <c r="M2302" s="3">
        <v>1</v>
      </c>
      <c r="N2302" s="28">
        <f t="shared" si="395"/>
        <v>6.7</v>
      </c>
      <c r="O2302" s="28">
        <f t="shared" si="396"/>
        <v>121.94</v>
      </c>
      <c r="P2302" s="12">
        <v>0</v>
      </c>
      <c r="Q2302" s="46">
        <f t="shared" si="388"/>
        <v>0</v>
      </c>
      <c r="R2302" s="37"/>
      <c r="S2302" s="3">
        <f t="shared" si="389"/>
        <v>6.7</v>
      </c>
      <c r="T2302" s="30" t="s">
        <v>2502</v>
      </c>
      <c r="U2302" s="5">
        <f t="shared" si="390"/>
        <v>121.94</v>
      </c>
      <c r="V2302" s="5">
        <f t="shared" si="391"/>
        <v>0</v>
      </c>
      <c r="W2302" s="5"/>
      <c r="X2302" s="3">
        <v>4.4999999999999998E-2</v>
      </c>
      <c r="Y2302" s="3">
        <f t="shared" si="394"/>
        <v>6.6550000000000002</v>
      </c>
      <c r="Z2302" s="3">
        <f t="shared" si="392"/>
        <v>0.81899999999999995</v>
      </c>
      <c r="AA2302">
        <v>45</v>
      </c>
      <c r="AB2302" s="1">
        <f t="shared" si="397"/>
        <v>4.4999999999999998E-2</v>
      </c>
    </row>
    <row r="2303" spans="1:28" customFormat="1" ht="43.2" x14ac:dyDescent="0.3">
      <c r="A2303" s="3">
        <f t="shared" si="393"/>
        <v>2286</v>
      </c>
      <c r="B2303" s="4" t="s">
        <v>2067</v>
      </c>
      <c r="C2303" s="3">
        <v>8</v>
      </c>
      <c r="D2303" s="3" t="s">
        <v>1567</v>
      </c>
      <c r="E2303" s="4" t="s">
        <v>1444</v>
      </c>
      <c r="F2303" s="3" t="s">
        <v>1426</v>
      </c>
      <c r="G2303" s="3" t="s">
        <v>2340</v>
      </c>
      <c r="H2303" s="3" t="s">
        <v>2468</v>
      </c>
      <c r="I2303" s="3" t="s">
        <v>2496</v>
      </c>
      <c r="J2303" s="3">
        <v>18.2</v>
      </c>
      <c r="K2303" s="3">
        <v>6700</v>
      </c>
      <c r="L2303" s="3" t="s">
        <v>25</v>
      </c>
      <c r="M2303" s="3">
        <v>1</v>
      </c>
      <c r="N2303" s="28">
        <f t="shared" si="395"/>
        <v>6.7</v>
      </c>
      <c r="O2303" s="28">
        <f t="shared" si="396"/>
        <v>121.94</v>
      </c>
      <c r="P2303" s="12">
        <v>0</v>
      </c>
      <c r="Q2303" s="46">
        <f t="shared" si="388"/>
        <v>0</v>
      </c>
      <c r="R2303" s="37"/>
      <c r="S2303" s="3">
        <f t="shared" si="389"/>
        <v>6.7</v>
      </c>
      <c r="T2303" s="30" t="s">
        <v>2502</v>
      </c>
      <c r="U2303" s="5">
        <f t="shared" si="390"/>
        <v>121.94</v>
      </c>
      <c r="V2303" s="5">
        <f t="shared" si="391"/>
        <v>0</v>
      </c>
      <c r="W2303" s="5"/>
      <c r="X2303" s="5">
        <v>1.4999999999999999E-2</v>
      </c>
      <c r="Y2303" s="3">
        <f t="shared" si="394"/>
        <v>6.6850000000000005</v>
      </c>
      <c r="Z2303" s="3">
        <f t="shared" si="392"/>
        <v>0.27299999999999996</v>
      </c>
      <c r="AA2303">
        <v>15</v>
      </c>
      <c r="AB2303" s="1">
        <f t="shared" si="397"/>
        <v>1.4999999999999999E-2</v>
      </c>
    </row>
    <row r="2304" spans="1:28" customFormat="1" ht="43.2" x14ac:dyDescent="0.3">
      <c r="A2304" s="3">
        <f t="shared" si="393"/>
        <v>2287</v>
      </c>
      <c r="B2304" s="4" t="s">
        <v>2067</v>
      </c>
      <c r="C2304" s="3">
        <v>8</v>
      </c>
      <c r="D2304" s="3" t="s">
        <v>1567</v>
      </c>
      <c r="E2304" s="4" t="s">
        <v>1445</v>
      </c>
      <c r="F2304" s="3" t="s">
        <v>1426</v>
      </c>
      <c r="G2304" s="3" t="s">
        <v>2340</v>
      </c>
      <c r="H2304" s="3" t="s">
        <v>2468</v>
      </c>
      <c r="I2304" s="3" t="s">
        <v>2496</v>
      </c>
      <c r="J2304" s="3">
        <v>18.2</v>
      </c>
      <c r="K2304" s="3">
        <v>6700</v>
      </c>
      <c r="L2304" s="3" t="s">
        <v>25</v>
      </c>
      <c r="M2304" s="3">
        <v>1</v>
      </c>
      <c r="N2304" s="28">
        <f t="shared" si="395"/>
        <v>6.7</v>
      </c>
      <c r="O2304" s="28">
        <f t="shared" si="396"/>
        <v>121.94</v>
      </c>
      <c r="P2304" s="12">
        <v>0</v>
      </c>
      <c r="Q2304" s="46">
        <f t="shared" si="388"/>
        <v>0</v>
      </c>
      <c r="R2304" s="37"/>
      <c r="S2304" s="3">
        <f t="shared" si="389"/>
        <v>6.7</v>
      </c>
      <c r="T2304" s="30" t="s">
        <v>2502</v>
      </c>
      <c r="U2304" s="5">
        <f t="shared" si="390"/>
        <v>121.94</v>
      </c>
      <c r="V2304" s="5">
        <f t="shared" si="391"/>
        <v>0</v>
      </c>
      <c r="W2304" s="5"/>
      <c r="X2304" s="5">
        <v>2.24E-2</v>
      </c>
      <c r="Y2304" s="3">
        <f t="shared" si="394"/>
        <v>6.6776</v>
      </c>
      <c r="Z2304" s="3">
        <f t="shared" si="392"/>
        <v>0.40767999999999999</v>
      </c>
      <c r="AA2304">
        <v>22.4</v>
      </c>
      <c r="AB2304" s="1">
        <f t="shared" si="397"/>
        <v>2.24E-2</v>
      </c>
    </row>
    <row r="2305" spans="1:28" customFormat="1" ht="43.2" x14ac:dyDescent="0.3">
      <c r="A2305" s="3">
        <f t="shared" si="393"/>
        <v>2288</v>
      </c>
      <c r="B2305" s="4" t="s">
        <v>2067</v>
      </c>
      <c r="C2305" s="3">
        <v>8</v>
      </c>
      <c r="D2305" s="3" t="s">
        <v>1567</v>
      </c>
      <c r="E2305" s="4" t="s">
        <v>1446</v>
      </c>
      <c r="F2305" s="3" t="s">
        <v>1426</v>
      </c>
      <c r="G2305" s="3" t="s">
        <v>2340</v>
      </c>
      <c r="H2305" s="3" t="s">
        <v>2468</v>
      </c>
      <c r="I2305" s="3" t="s">
        <v>2496</v>
      </c>
      <c r="J2305" s="3">
        <v>18.2</v>
      </c>
      <c r="K2305" s="3">
        <v>6700</v>
      </c>
      <c r="L2305" s="3" t="s">
        <v>25</v>
      </c>
      <c r="M2305" s="3">
        <v>1</v>
      </c>
      <c r="N2305" s="28">
        <f t="shared" si="395"/>
        <v>6.7</v>
      </c>
      <c r="O2305" s="28">
        <f t="shared" si="396"/>
        <v>121.94</v>
      </c>
      <c r="P2305" s="12">
        <v>0</v>
      </c>
      <c r="Q2305" s="46">
        <f t="shared" si="388"/>
        <v>0</v>
      </c>
      <c r="R2305" s="37"/>
      <c r="S2305" s="3">
        <f t="shared" si="389"/>
        <v>6.7</v>
      </c>
      <c r="T2305" s="30" t="s">
        <v>2502</v>
      </c>
      <c r="U2305" s="5">
        <f t="shared" si="390"/>
        <v>121.94</v>
      </c>
      <c r="V2305" s="5">
        <f t="shared" si="391"/>
        <v>0</v>
      </c>
      <c r="W2305" s="5"/>
      <c r="X2305" s="5">
        <v>5.7000000000000002E-2</v>
      </c>
      <c r="Y2305" s="3">
        <f t="shared" si="394"/>
        <v>6.6429999999999998</v>
      </c>
      <c r="Z2305" s="3">
        <f t="shared" si="392"/>
        <v>1.0374000000000001</v>
      </c>
      <c r="AA2305">
        <v>57</v>
      </c>
      <c r="AB2305" s="1">
        <f t="shared" si="397"/>
        <v>5.7000000000000002E-2</v>
      </c>
    </row>
    <row r="2306" spans="1:28" customFormat="1" ht="43.2" x14ac:dyDescent="0.3">
      <c r="A2306" s="3">
        <f t="shared" si="393"/>
        <v>2289</v>
      </c>
      <c r="B2306" s="4" t="s">
        <v>2067</v>
      </c>
      <c r="C2306" s="3">
        <v>8</v>
      </c>
      <c r="D2306" s="3" t="s">
        <v>1567</v>
      </c>
      <c r="E2306" s="4" t="s">
        <v>1447</v>
      </c>
      <c r="F2306" s="3" t="s">
        <v>1426</v>
      </c>
      <c r="G2306" s="3" t="s">
        <v>2340</v>
      </c>
      <c r="H2306" s="3" t="s">
        <v>2468</v>
      </c>
      <c r="I2306" s="3" t="s">
        <v>2496</v>
      </c>
      <c r="J2306" s="3">
        <v>18.2</v>
      </c>
      <c r="K2306" s="3">
        <v>7000</v>
      </c>
      <c r="L2306" s="3" t="s">
        <v>25</v>
      </c>
      <c r="M2306" s="3">
        <v>1</v>
      </c>
      <c r="N2306" s="28">
        <f t="shared" si="395"/>
        <v>7</v>
      </c>
      <c r="O2306" s="28">
        <f t="shared" si="396"/>
        <v>127.39999999999999</v>
      </c>
      <c r="P2306" s="12">
        <v>0</v>
      </c>
      <c r="Q2306" s="46">
        <f t="shared" si="388"/>
        <v>0</v>
      </c>
      <c r="R2306" s="37"/>
      <c r="S2306" s="3">
        <f t="shared" si="389"/>
        <v>7</v>
      </c>
      <c r="T2306" s="30" t="s">
        <v>2502</v>
      </c>
      <c r="U2306" s="5">
        <f t="shared" si="390"/>
        <v>127.39999999999999</v>
      </c>
      <c r="V2306" s="5">
        <f t="shared" si="391"/>
        <v>0</v>
      </c>
      <c r="W2306" s="5"/>
      <c r="X2306" s="5">
        <v>1.4999999999999999E-2</v>
      </c>
      <c r="Y2306" s="3">
        <f t="shared" si="394"/>
        <v>6.9850000000000003</v>
      </c>
      <c r="Z2306" s="3">
        <f t="shared" si="392"/>
        <v>0.27299999999999996</v>
      </c>
      <c r="AA2306">
        <v>15</v>
      </c>
      <c r="AB2306" s="1">
        <f t="shared" si="397"/>
        <v>1.4999999999999999E-2</v>
      </c>
    </row>
    <row r="2307" spans="1:28" customFormat="1" ht="43.2" x14ac:dyDescent="0.3">
      <c r="A2307" s="3">
        <f t="shared" si="393"/>
        <v>2290</v>
      </c>
      <c r="B2307" s="4" t="s">
        <v>2067</v>
      </c>
      <c r="C2307" s="3">
        <v>8</v>
      </c>
      <c r="D2307" s="3" t="s">
        <v>1567</v>
      </c>
      <c r="E2307" s="4" t="s">
        <v>1448</v>
      </c>
      <c r="F2307" s="3" t="s">
        <v>1426</v>
      </c>
      <c r="G2307" s="3" t="s">
        <v>2340</v>
      </c>
      <c r="H2307" s="3" t="s">
        <v>2468</v>
      </c>
      <c r="I2307" s="3" t="s">
        <v>2496</v>
      </c>
      <c r="J2307" s="3">
        <v>18.2</v>
      </c>
      <c r="K2307" s="3">
        <v>7000</v>
      </c>
      <c r="L2307" s="3" t="s">
        <v>25</v>
      </c>
      <c r="M2307" s="3">
        <v>1</v>
      </c>
      <c r="N2307" s="28">
        <f t="shared" si="395"/>
        <v>7</v>
      </c>
      <c r="O2307" s="28">
        <f t="shared" si="396"/>
        <v>127.39999999999999</v>
      </c>
      <c r="P2307" s="12">
        <v>0</v>
      </c>
      <c r="Q2307" s="46">
        <f t="shared" ref="Q2307:Q2356" si="398">N2307*P2307</f>
        <v>0</v>
      </c>
      <c r="R2307" s="37"/>
      <c r="S2307" s="3">
        <f t="shared" ref="S2307:S2356" si="399">N2307-Q2307</f>
        <v>7</v>
      </c>
      <c r="T2307" s="30" t="s">
        <v>2502</v>
      </c>
      <c r="U2307" s="5">
        <f t="shared" si="390"/>
        <v>127.39999999999999</v>
      </c>
      <c r="V2307" s="5">
        <f t="shared" si="391"/>
        <v>0</v>
      </c>
      <c r="W2307" s="5"/>
      <c r="X2307" s="5">
        <v>2.24E-2</v>
      </c>
      <c r="Y2307" s="3">
        <f t="shared" si="394"/>
        <v>6.9775999999999998</v>
      </c>
      <c r="Z2307" s="3">
        <f t="shared" si="392"/>
        <v>0.40767999999999999</v>
      </c>
      <c r="AA2307">
        <v>22.4</v>
      </c>
      <c r="AB2307" s="1">
        <f t="shared" si="397"/>
        <v>2.24E-2</v>
      </c>
    </row>
    <row r="2308" spans="1:28" customFormat="1" ht="43.2" x14ac:dyDescent="0.3">
      <c r="A2308" s="3">
        <f t="shared" si="393"/>
        <v>2291</v>
      </c>
      <c r="B2308" s="4" t="s">
        <v>2067</v>
      </c>
      <c r="C2308" s="3">
        <v>8</v>
      </c>
      <c r="D2308" s="3" t="s">
        <v>1567</v>
      </c>
      <c r="E2308" s="4" t="s">
        <v>1449</v>
      </c>
      <c r="F2308" s="3" t="s">
        <v>1426</v>
      </c>
      <c r="G2308" s="3" t="s">
        <v>2340</v>
      </c>
      <c r="H2308" s="3" t="s">
        <v>2468</v>
      </c>
      <c r="I2308" s="3" t="s">
        <v>2496</v>
      </c>
      <c r="J2308" s="3">
        <v>18.2</v>
      </c>
      <c r="K2308" s="3">
        <v>7000</v>
      </c>
      <c r="L2308" s="3" t="s">
        <v>25</v>
      </c>
      <c r="M2308" s="3">
        <v>1</v>
      </c>
      <c r="N2308" s="28">
        <f t="shared" si="395"/>
        <v>7</v>
      </c>
      <c r="O2308" s="28">
        <f t="shared" si="396"/>
        <v>127.39999999999999</v>
      </c>
      <c r="P2308" s="12">
        <v>0</v>
      </c>
      <c r="Q2308" s="46">
        <f t="shared" si="398"/>
        <v>0</v>
      </c>
      <c r="R2308" s="37"/>
      <c r="S2308" s="3">
        <f t="shared" si="399"/>
        <v>7</v>
      </c>
      <c r="T2308" s="30" t="s">
        <v>2502</v>
      </c>
      <c r="U2308" s="5">
        <f t="shared" si="390"/>
        <v>127.39999999999999</v>
      </c>
      <c r="V2308" s="5">
        <f t="shared" si="391"/>
        <v>0</v>
      </c>
      <c r="W2308" s="5"/>
      <c r="X2308" s="3">
        <v>7.4924999999999992E-2</v>
      </c>
      <c r="Y2308" s="3">
        <f t="shared" si="394"/>
        <v>6.9250749999999996</v>
      </c>
      <c r="Z2308" s="3">
        <f t="shared" si="392"/>
        <v>1.3636349999999997</v>
      </c>
      <c r="AA2308">
        <v>74.924999999999997</v>
      </c>
      <c r="AB2308" s="1">
        <f t="shared" si="397"/>
        <v>7.4924999999999992E-2</v>
      </c>
    </row>
    <row r="2309" spans="1:28" customFormat="1" ht="43.2" x14ac:dyDescent="0.3">
      <c r="A2309" s="3">
        <f t="shared" si="393"/>
        <v>2292</v>
      </c>
      <c r="B2309" s="4" t="s">
        <v>2067</v>
      </c>
      <c r="C2309" s="3">
        <v>8</v>
      </c>
      <c r="D2309" s="3" t="s">
        <v>1567</v>
      </c>
      <c r="E2309" s="4" t="s">
        <v>1450</v>
      </c>
      <c r="F2309" s="3" t="s">
        <v>1426</v>
      </c>
      <c r="G2309" s="3" t="s">
        <v>2340</v>
      </c>
      <c r="H2309" s="3" t="s">
        <v>2468</v>
      </c>
      <c r="I2309" s="3" t="s">
        <v>2496</v>
      </c>
      <c r="J2309" s="3">
        <v>18.2</v>
      </c>
      <c r="K2309" s="3">
        <v>7000</v>
      </c>
      <c r="L2309" s="3" t="s">
        <v>25</v>
      </c>
      <c r="M2309" s="3">
        <v>1</v>
      </c>
      <c r="N2309" s="28">
        <f t="shared" si="395"/>
        <v>7</v>
      </c>
      <c r="O2309" s="28">
        <f t="shared" si="396"/>
        <v>127.39999999999999</v>
      </c>
      <c r="P2309" s="12">
        <v>0</v>
      </c>
      <c r="Q2309" s="46">
        <f t="shared" si="398"/>
        <v>0</v>
      </c>
      <c r="R2309" s="37"/>
      <c r="S2309" s="3">
        <f t="shared" si="399"/>
        <v>7</v>
      </c>
      <c r="T2309" s="30" t="s">
        <v>2502</v>
      </c>
      <c r="U2309" s="5">
        <f t="shared" si="390"/>
        <v>127.39999999999999</v>
      </c>
      <c r="V2309" s="5">
        <f t="shared" si="391"/>
        <v>0</v>
      </c>
      <c r="W2309" s="5"/>
      <c r="X2309" s="3">
        <v>5.8799999999999998E-2</v>
      </c>
      <c r="Y2309" s="3">
        <f t="shared" si="394"/>
        <v>6.9412000000000003</v>
      </c>
      <c r="Z2309" s="3">
        <f t="shared" si="392"/>
        <v>1.07016</v>
      </c>
      <c r="AA2309">
        <v>58.8</v>
      </c>
      <c r="AB2309" s="1">
        <f t="shared" si="397"/>
        <v>5.8799999999999998E-2</v>
      </c>
    </row>
    <row r="2310" spans="1:28" customFormat="1" ht="43.2" x14ac:dyDescent="0.3">
      <c r="A2310" s="3">
        <f t="shared" si="393"/>
        <v>2293</v>
      </c>
      <c r="B2310" s="4" t="s">
        <v>2067</v>
      </c>
      <c r="C2310" s="3">
        <v>8</v>
      </c>
      <c r="D2310" s="3" t="s">
        <v>1567</v>
      </c>
      <c r="E2310" s="4" t="s">
        <v>1451</v>
      </c>
      <c r="F2310" s="3" t="s">
        <v>1426</v>
      </c>
      <c r="G2310" s="3" t="s">
        <v>2340</v>
      </c>
      <c r="H2310" s="3" t="s">
        <v>2468</v>
      </c>
      <c r="I2310" s="3" t="s">
        <v>2496</v>
      </c>
      <c r="J2310" s="3">
        <v>18.2</v>
      </c>
      <c r="K2310" s="3">
        <v>7000</v>
      </c>
      <c r="L2310" s="3" t="s">
        <v>25</v>
      </c>
      <c r="M2310" s="3">
        <v>1</v>
      </c>
      <c r="N2310" s="28">
        <f t="shared" si="395"/>
        <v>7</v>
      </c>
      <c r="O2310" s="28">
        <f t="shared" si="396"/>
        <v>127.39999999999999</v>
      </c>
      <c r="P2310" s="12">
        <v>0</v>
      </c>
      <c r="Q2310" s="46">
        <f t="shared" si="398"/>
        <v>0</v>
      </c>
      <c r="R2310" s="37"/>
      <c r="S2310" s="3">
        <f t="shared" si="399"/>
        <v>7</v>
      </c>
      <c r="T2310" s="30" t="s">
        <v>2502</v>
      </c>
      <c r="U2310" s="5">
        <f t="shared" si="390"/>
        <v>127.39999999999999</v>
      </c>
      <c r="V2310" s="5">
        <f t="shared" si="391"/>
        <v>0</v>
      </c>
      <c r="W2310" s="5"/>
      <c r="X2310" s="3">
        <v>3.8700000000000005E-2</v>
      </c>
      <c r="Y2310" s="3">
        <f t="shared" si="394"/>
        <v>6.9612999999999996</v>
      </c>
      <c r="Z2310" s="3">
        <f t="shared" si="392"/>
        <v>0.70434000000000008</v>
      </c>
      <c r="AA2310">
        <v>38.700000000000003</v>
      </c>
      <c r="AB2310" s="1">
        <f t="shared" si="397"/>
        <v>3.8700000000000005E-2</v>
      </c>
    </row>
    <row r="2311" spans="1:28" customFormat="1" ht="43.2" x14ac:dyDescent="0.3">
      <c r="A2311" s="3">
        <f t="shared" si="393"/>
        <v>2294</v>
      </c>
      <c r="B2311" s="4" t="s">
        <v>2067</v>
      </c>
      <c r="C2311" s="3">
        <v>8</v>
      </c>
      <c r="D2311" s="3" t="s">
        <v>1567</v>
      </c>
      <c r="E2311" s="4" t="s">
        <v>1452</v>
      </c>
      <c r="F2311" s="3" t="s">
        <v>1426</v>
      </c>
      <c r="G2311" s="3" t="s">
        <v>2340</v>
      </c>
      <c r="H2311" s="3" t="s">
        <v>2468</v>
      </c>
      <c r="I2311" s="3" t="s">
        <v>2496</v>
      </c>
      <c r="J2311" s="3">
        <v>18.2</v>
      </c>
      <c r="K2311" s="3">
        <v>7000</v>
      </c>
      <c r="L2311" s="3" t="s">
        <v>25</v>
      </c>
      <c r="M2311" s="3">
        <v>1</v>
      </c>
      <c r="N2311" s="28">
        <f t="shared" si="395"/>
        <v>7</v>
      </c>
      <c r="O2311" s="28">
        <f t="shared" si="396"/>
        <v>127.39999999999999</v>
      </c>
      <c r="P2311" s="12">
        <v>0</v>
      </c>
      <c r="Q2311" s="46">
        <f t="shared" si="398"/>
        <v>0</v>
      </c>
      <c r="R2311" s="37"/>
      <c r="S2311" s="3">
        <f t="shared" si="399"/>
        <v>7</v>
      </c>
      <c r="T2311" s="30" t="s">
        <v>2502</v>
      </c>
      <c r="U2311" s="5">
        <f t="shared" si="390"/>
        <v>127.39999999999999</v>
      </c>
      <c r="V2311" s="5">
        <f t="shared" si="391"/>
        <v>0</v>
      </c>
      <c r="W2311" s="5"/>
      <c r="X2311" s="3">
        <v>0.94499999999999995</v>
      </c>
      <c r="Y2311" s="3">
        <f t="shared" si="394"/>
        <v>6.0549999999999997</v>
      </c>
      <c r="Z2311" s="3">
        <f t="shared" si="392"/>
        <v>17.198999999999998</v>
      </c>
      <c r="AA2311">
        <v>945</v>
      </c>
      <c r="AB2311" s="1">
        <f t="shared" si="397"/>
        <v>0.94499999999999995</v>
      </c>
    </row>
    <row r="2312" spans="1:28" customFormat="1" ht="43.2" x14ac:dyDescent="0.3">
      <c r="A2312" s="3">
        <f t="shared" si="393"/>
        <v>2295</v>
      </c>
      <c r="B2312" s="4" t="s">
        <v>2067</v>
      </c>
      <c r="C2312" s="3">
        <v>8</v>
      </c>
      <c r="D2312" s="3" t="s">
        <v>1567</v>
      </c>
      <c r="E2312" s="4" t="s">
        <v>1453</v>
      </c>
      <c r="F2312" s="3" t="s">
        <v>1426</v>
      </c>
      <c r="G2312" s="3" t="s">
        <v>2340</v>
      </c>
      <c r="H2312" s="3" t="s">
        <v>2468</v>
      </c>
      <c r="I2312" s="3" t="s">
        <v>2496</v>
      </c>
      <c r="J2312" s="3">
        <v>18.2</v>
      </c>
      <c r="K2312" s="3">
        <v>7000</v>
      </c>
      <c r="L2312" s="3" t="s">
        <v>25</v>
      </c>
      <c r="M2312" s="3">
        <v>1</v>
      </c>
      <c r="N2312" s="28">
        <f t="shared" si="395"/>
        <v>7</v>
      </c>
      <c r="O2312" s="28">
        <f t="shared" si="396"/>
        <v>127.39999999999999</v>
      </c>
      <c r="P2312" s="12">
        <v>0</v>
      </c>
      <c r="Q2312" s="46">
        <f t="shared" si="398"/>
        <v>0</v>
      </c>
      <c r="R2312" s="37"/>
      <c r="S2312" s="3">
        <f t="shared" si="399"/>
        <v>7</v>
      </c>
      <c r="T2312" s="30" t="s">
        <v>2502</v>
      </c>
      <c r="U2312" s="5">
        <f t="shared" si="390"/>
        <v>127.39999999999999</v>
      </c>
      <c r="V2312" s="5">
        <f t="shared" si="391"/>
        <v>0</v>
      </c>
      <c r="W2312" s="5"/>
      <c r="X2312" s="3">
        <v>0.13250000000000001</v>
      </c>
      <c r="Y2312" s="3">
        <f t="shared" si="394"/>
        <v>6.8674999999999997</v>
      </c>
      <c r="Z2312" s="3">
        <f t="shared" si="392"/>
        <v>2.4115000000000002</v>
      </c>
      <c r="AA2312">
        <v>132.5</v>
      </c>
      <c r="AB2312" s="1">
        <f t="shared" si="397"/>
        <v>0.13250000000000001</v>
      </c>
    </row>
    <row r="2313" spans="1:28" customFormat="1" ht="43.2" x14ac:dyDescent="0.3">
      <c r="A2313" s="3">
        <f t="shared" si="393"/>
        <v>2296</v>
      </c>
      <c r="B2313" s="4" t="s">
        <v>2067</v>
      </c>
      <c r="C2313" s="3">
        <v>8</v>
      </c>
      <c r="D2313" s="3" t="s">
        <v>1567</v>
      </c>
      <c r="E2313" s="4" t="s">
        <v>1454</v>
      </c>
      <c r="F2313" s="3" t="s">
        <v>1426</v>
      </c>
      <c r="G2313" s="3" t="s">
        <v>2340</v>
      </c>
      <c r="H2313" s="3" t="s">
        <v>2468</v>
      </c>
      <c r="I2313" s="3" t="s">
        <v>2496</v>
      </c>
      <c r="J2313" s="3">
        <v>18.2</v>
      </c>
      <c r="K2313" s="3">
        <v>7000</v>
      </c>
      <c r="L2313" s="3" t="s">
        <v>25</v>
      </c>
      <c r="M2313" s="3">
        <v>1</v>
      </c>
      <c r="N2313" s="28">
        <f t="shared" si="395"/>
        <v>7</v>
      </c>
      <c r="O2313" s="28">
        <f t="shared" si="396"/>
        <v>127.39999999999999</v>
      </c>
      <c r="P2313" s="12">
        <v>0</v>
      </c>
      <c r="Q2313" s="46">
        <f t="shared" si="398"/>
        <v>0</v>
      </c>
      <c r="R2313" s="37"/>
      <c r="S2313" s="3">
        <f t="shared" si="399"/>
        <v>7</v>
      </c>
      <c r="T2313" s="30" t="s">
        <v>2502</v>
      </c>
      <c r="U2313" s="5">
        <f t="shared" si="390"/>
        <v>127.39999999999999</v>
      </c>
      <c r="V2313" s="5">
        <f t="shared" si="391"/>
        <v>0</v>
      </c>
      <c r="W2313" s="5"/>
      <c r="X2313" s="3">
        <v>0.216</v>
      </c>
      <c r="Y2313" s="3">
        <f t="shared" si="394"/>
        <v>6.7839999999999998</v>
      </c>
      <c r="Z2313" s="3">
        <f t="shared" si="392"/>
        <v>3.9311999999999996</v>
      </c>
      <c r="AA2313">
        <v>216</v>
      </c>
      <c r="AB2313" s="1">
        <f t="shared" si="397"/>
        <v>0.216</v>
      </c>
    </row>
    <row r="2314" spans="1:28" customFormat="1" ht="43.2" x14ac:dyDescent="0.3">
      <c r="A2314" s="3">
        <f t="shared" si="393"/>
        <v>2297</v>
      </c>
      <c r="B2314" s="4" t="s">
        <v>2067</v>
      </c>
      <c r="C2314" s="3">
        <v>8</v>
      </c>
      <c r="D2314" s="3" t="s">
        <v>1567</v>
      </c>
      <c r="E2314" s="4" t="s">
        <v>1455</v>
      </c>
      <c r="F2314" s="3" t="s">
        <v>1426</v>
      </c>
      <c r="G2314" s="3" t="s">
        <v>2340</v>
      </c>
      <c r="H2314" s="3" t="s">
        <v>2468</v>
      </c>
      <c r="I2314" s="3" t="s">
        <v>2496</v>
      </c>
      <c r="J2314" s="3">
        <v>18.2</v>
      </c>
      <c r="K2314" s="3">
        <v>7000</v>
      </c>
      <c r="L2314" s="3" t="s">
        <v>25</v>
      </c>
      <c r="M2314" s="3">
        <v>1</v>
      </c>
      <c r="N2314" s="28">
        <f t="shared" si="395"/>
        <v>7</v>
      </c>
      <c r="O2314" s="28">
        <f t="shared" si="396"/>
        <v>127.39999999999999</v>
      </c>
      <c r="P2314" s="12">
        <v>0</v>
      </c>
      <c r="Q2314" s="46">
        <f t="shared" si="398"/>
        <v>0</v>
      </c>
      <c r="R2314" s="37"/>
      <c r="S2314" s="3">
        <f t="shared" si="399"/>
        <v>7</v>
      </c>
      <c r="T2314" s="30" t="s">
        <v>2502</v>
      </c>
      <c r="U2314" s="5">
        <f t="shared" si="390"/>
        <v>127.39999999999999</v>
      </c>
      <c r="V2314" s="5">
        <f t="shared" si="391"/>
        <v>0</v>
      </c>
      <c r="W2314" s="5"/>
      <c r="X2314" s="3">
        <v>0.10125000000000001</v>
      </c>
      <c r="Y2314" s="3">
        <f t="shared" si="394"/>
        <v>6.8987499999999997</v>
      </c>
      <c r="Z2314" s="3">
        <f t="shared" si="392"/>
        <v>1.8427500000000001</v>
      </c>
      <c r="AA2314">
        <v>101.25</v>
      </c>
      <c r="AB2314" s="1">
        <f t="shared" si="397"/>
        <v>0.10125000000000001</v>
      </c>
    </row>
    <row r="2315" spans="1:28" customFormat="1" ht="43.2" x14ac:dyDescent="0.3">
      <c r="A2315" s="3">
        <f t="shared" si="393"/>
        <v>2298</v>
      </c>
      <c r="B2315" s="4" t="s">
        <v>2067</v>
      </c>
      <c r="C2315" s="3">
        <v>8</v>
      </c>
      <c r="D2315" s="3" t="s">
        <v>1567</v>
      </c>
      <c r="E2315" s="4" t="s">
        <v>1456</v>
      </c>
      <c r="F2315" s="3" t="s">
        <v>1426</v>
      </c>
      <c r="G2315" s="3" t="s">
        <v>2340</v>
      </c>
      <c r="H2315" s="3" t="s">
        <v>2468</v>
      </c>
      <c r="I2315" s="3" t="s">
        <v>2496</v>
      </c>
      <c r="J2315" s="3">
        <v>18.2</v>
      </c>
      <c r="K2315" s="3">
        <v>7000</v>
      </c>
      <c r="L2315" s="3" t="s">
        <v>25</v>
      </c>
      <c r="M2315" s="3">
        <v>1</v>
      </c>
      <c r="N2315" s="28">
        <f t="shared" si="395"/>
        <v>7</v>
      </c>
      <c r="O2315" s="28">
        <f t="shared" si="396"/>
        <v>127.39999999999999</v>
      </c>
      <c r="P2315" s="12">
        <v>0</v>
      </c>
      <c r="Q2315" s="46">
        <f t="shared" si="398"/>
        <v>0</v>
      </c>
      <c r="R2315" s="37"/>
      <c r="S2315" s="3">
        <f t="shared" si="399"/>
        <v>7</v>
      </c>
      <c r="T2315" s="30" t="s">
        <v>2502</v>
      </c>
      <c r="U2315" s="5">
        <f t="shared" si="390"/>
        <v>127.39999999999999</v>
      </c>
      <c r="V2315" s="5">
        <f t="shared" si="391"/>
        <v>0</v>
      </c>
      <c r="W2315" s="5"/>
      <c r="X2315" s="3">
        <v>0.47385000000000005</v>
      </c>
      <c r="Y2315" s="3">
        <f t="shared" si="394"/>
        <v>6.5261500000000003</v>
      </c>
      <c r="Z2315" s="3">
        <f t="shared" si="392"/>
        <v>8.6240699999999997</v>
      </c>
      <c r="AA2315">
        <v>473.85</v>
      </c>
      <c r="AB2315" s="1">
        <f t="shared" si="397"/>
        <v>0.47385000000000005</v>
      </c>
    </row>
    <row r="2316" spans="1:28" customFormat="1" ht="43.2" x14ac:dyDescent="0.3">
      <c r="A2316" s="3">
        <f t="shared" si="393"/>
        <v>2299</v>
      </c>
      <c r="B2316" s="4" t="s">
        <v>2067</v>
      </c>
      <c r="C2316" s="3">
        <v>8</v>
      </c>
      <c r="D2316" s="3" t="s">
        <v>1567</v>
      </c>
      <c r="E2316" s="4" t="s">
        <v>1457</v>
      </c>
      <c r="F2316" s="3" t="s">
        <v>1426</v>
      </c>
      <c r="G2316" s="3" t="s">
        <v>2340</v>
      </c>
      <c r="H2316" s="3" t="s">
        <v>2468</v>
      </c>
      <c r="I2316" s="3" t="s">
        <v>2496</v>
      </c>
      <c r="J2316" s="3">
        <v>18.2</v>
      </c>
      <c r="K2316" s="3">
        <v>7000</v>
      </c>
      <c r="L2316" s="3" t="s">
        <v>25</v>
      </c>
      <c r="M2316" s="3">
        <v>1</v>
      </c>
      <c r="N2316" s="28">
        <f t="shared" si="395"/>
        <v>7</v>
      </c>
      <c r="O2316" s="28">
        <f t="shared" si="396"/>
        <v>127.39999999999999</v>
      </c>
      <c r="P2316" s="12">
        <v>0</v>
      </c>
      <c r="Q2316" s="46">
        <f t="shared" si="398"/>
        <v>0</v>
      </c>
      <c r="R2316" s="37"/>
      <c r="S2316" s="3">
        <f t="shared" si="399"/>
        <v>7</v>
      </c>
      <c r="T2316" s="30" t="s">
        <v>2502</v>
      </c>
      <c r="U2316" s="5">
        <f t="shared" si="390"/>
        <v>127.39999999999999</v>
      </c>
      <c r="V2316" s="5">
        <f t="shared" si="391"/>
        <v>0</v>
      </c>
      <c r="W2316" s="5"/>
      <c r="X2316" s="3">
        <v>0.20250000000000001</v>
      </c>
      <c r="Y2316" s="3">
        <f t="shared" si="394"/>
        <v>6.7975000000000003</v>
      </c>
      <c r="Z2316" s="3">
        <f t="shared" si="392"/>
        <v>3.6855000000000002</v>
      </c>
      <c r="AA2316">
        <v>202.5</v>
      </c>
      <c r="AB2316" s="1">
        <f t="shared" si="397"/>
        <v>0.20250000000000001</v>
      </c>
    </row>
    <row r="2317" spans="1:28" customFormat="1" ht="43.2" x14ac:dyDescent="0.3">
      <c r="A2317" s="3">
        <f t="shared" si="393"/>
        <v>2300</v>
      </c>
      <c r="B2317" s="4" t="s">
        <v>2067</v>
      </c>
      <c r="C2317" s="3">
        <v>8</v>
      </c>
      <c r="D2317" s="3" t="s">
        <v>1567</v>
      </c>
      <c r="E2317" s="4" t="s">
        <v>1458</v>
      </c>
      <c r="F2317" s="3" t="s">
        <v>1426</v>
      </c>
      <c r="G2317" s="3" t="s">
        <v>2340</v>
      </c>
      <c r="H2317" s="3" t="s">
        <v>2468</v>
      </c>
      <c r="I2317" s="3" t="s">
        <v>2496</v>
      </c>
      <c r="J2317" s="3">
        <v>18.2</v>
      </c>
      <c r="K2317" s="3">
        <v>7000</v>
      </c>
      <c r="L2317" s="3" t="s">
        <v>25</v>
      </c>
      <c r="M2317" s="3">
        <v>1</v>
      </c>
      <c r="N2317" s="28">
        <f t="shared" si="395"/>
        <v>7</v>
      </c>
      <c r="O2317" s="28">
        <f t="shared" si="396"/>
        <v>127.39999999999999</v>
      </c>
      <c r="P2317" s="12">
        <v>0</v>
      </c>
      <c r="Q2317" s="46">
        <f t="shared" si="398"/>
        <v>0</v>
      </c>
      <c r="R2317" s="37"/>
      <c r="S2317" s="3">
        <f t="shared" si="399"/>
        <v>7</v>
      </c>
      <c r="T2317" s="30" t="s">
        <v>2502</v>
      </c>
      <c r="U2317" s="5">
        <f t="shared" si="390"/>
        <v>127.39999999999999</v>
      </c>
      <c r="V2317" s="5">
        <f t="shared" si="391"/>
        <v>0</v>
      </c>
      <c r="W2317" s="5"/>
      <c r="X2317" s="3">
        <v>0.18225</v>
      </c>
      <c r="Y2317" s="3">
        <f t="shared" si="394"/>
        <v>6.8177500000000002</v>
      </c>
      <c r="Z2317" s="3">
        <f t="shared" si="392"/>
        <v>3.3169499999999998</v>
      </c>
      <c r="AA2317">
        <v>182.25</v>
      </c>
      <c r="AB2317" s="1">
        <f t="shared" si="397"/>
        <v>0.18225</v>
      </c>
    </row>
    <row r="2318" spans="1:28" customFormat="1" ht="43.2" x14ac:dyDescent="0.3">
      <c r="A2318" s="3">
        <f t="shared" si="393"/>
        <v>2301</v>
      </c>
      <c r="B2318" s="4" t="s">
        <v>2067</v>
      </c>
      <c r="C2318" s="3">
        <v>8</v>
      </c>
      <c r="D2318" s="3" t="s">
        <v>1567</v>
      </c>
      <c r="E2318" s="4" t="s">
        <v>1459</v>
      </c>
      <c r="F2318" s="3" t="s">
        <v>1426</v>
      </c>
      <c r="G2318" s="3" t="s">
        <v>2340</v>
      </c>
      <c r="H2318" s="3" t="s">
        <v>2468</v>
      </c>
      <c r="I2318" s="3" t="s">
        <v>2496</v>
      </c>
      <c r="J2318" s="3">
        <v>18.2</v>
      </c>
      <c r="K2318" s="3">
        <v>7000</v>
      </c>
      <c r="L2318" s="3" t="s">
        <v>25</v>
      </c>
      <c r="M2318" s="3">
        <v>1</v>
      </c>
      <c r="N2318" s="28">
        <f t="shared" si="395"/>
        <v>7</v>
      </c>
      <c r="O2318" s="28">
        <f t="shared" si="396"/>
        <v>127.39999999999999</v>
      </c>
      <c r="P2318" s="12">
        <v>0</v>
      </c>
      <c r="Q2318" s="46">
        <f t="shared" si="398"/>
        <v>0</v>
      </c>
      <c r="R2318" s="37"/>
      <c r="S2318" s="3">
        <f t="shared" si="399"/>
        <v>7</v>
      </c>
      <c r="T2318" s="30" t="s">
        <v>2502</v>
      </c>
      <c r="U2318" s="5">
        <f t="shared" ref="U2318:U2381" si="400">S2318*J2318</f>
        <v>127.39999999999999</v>
      </c>
      <c r="V2318" s="5">
        <f t="shared" ref="V2318:V2381" si="401">Q2318*J2318</f>
        <v>0</v>
      </c>
      <c r="W2318" s="5"/>
      <c r="X2318" s="5">
        <f>N2318</f>
        <v>7</v>
      </c>
      <c r="Y2318" s="3">
        <f t="shared" si="394"/>
        <v>0</v>
      </c>
      <c r="Z2318" s="3">
        <f t="shared" si="392"/>
        <v>127.39999999999999</v>
      </c>
      <c r="AB2318" s="1">
        <f t="shared" si="397"/>
        <v>0</v>
      </c>
    </row>
    <row r="2319" spans="1:28" customFormat="1" ht="43.2" x14ac:dyDescent="0.3">
      <c r="A2319" s="3">
        <f t="shared" si="393"/>
        <v>2302</v>
      </c>
      <c r="B2319" s="4" t="s">
        <v>2067</v>
      </c>
      <c r="C2319" s="3">
        <v>8</v>
      </c>
      <c r="D2319" s="3" t="s">
        <v>1567</v>
      </c>
      <c r="E2319" s="4" t="s">
        <v>2201</v>
      </c>
      <c r="F2319" s="3" t="s">
        <v>1426</v>
      </c>
      <c r="G2319" s="3" t="s">
        <v>2340</v>
      </c>
      <c r="H2319" s="3" t="s">
        <v>2468</v>
      </c>
      <c r="I2319" s="3" t="s">
        <v>2496</v>
      </c>
      <c r="J2319" s="3">
        <v>18.2</v>
      </c>
      <c r="K2319" s="3">
        <v>6800</v>
      </c>
      <c r="L2319" s="3" t="s">
        <v>25</v>
      </c>
      <c r="M2319" s="3">
        <v>1</v>
      </c>
      <c r="N2319" s="28">
        <f t="shared" si="395"/>
        <v>6.8</v>
      </c>
      <c r="O2319" s="28">
        <f t="shared" si="396"/>
        <v>123.75999999999999</v>
      </c>
      <c r="P2319" s="12">
        <v>0</v>
      </c>
      <c r="Q2319" s="46">
        <f t="shared" si="398"/>
        <v>0</v>
      </c>
      <c r="R2319" s="37"/>
      <c r="S2319" s="3">
        <f t="shared" si="399"/>
        <v>6.8</v>
      </c>
      <c r="T2319" s="30" t="s">
        <v>2502</v>
      </c>
      <c r="U2319" s="5">
        <f t="shared" si="400"/>
        <v>123.75999999999999</v>
      </c>
      <c r="V2319" s="5">
        <f t="shared" si="401"/>
        <v>0</v>
      </c>
      <c r="W2319" s="5"/>
      <c r="X2319" s="5">
        <f t="shared" ref="X2319:X2356" si="402">N2319</f>
        <v>6.8</v>
      </c>
      <c r="Y2319" s="3">
        <f t="shared" si="394"/>
        <v>0</v>
      </c>
      <c r="Z2319" s="3">
        <f t="shared" si="392"/>
        <v>123.75999999999999</v>
      </c>
      <c r="AB2319" s="1">
        <f t="shared" si="397"/>
        <v>0</v>
      </c>
    </row>
    <row r="2320" spans="1:28" customFormat="1" ht="43.2" x14ac:dyDescent="0.3">
      <c r="A2320" s="3">
        <f t="shared" si="393"/>
        <v>2303</v>
      </c>
      <c r="B2320" s="4" t="s">
        <v>2067</v>
      </c>
      <c r="C2320" s="3">
        <v>8</v>
      </c>
      <c r="D2320" s="3" t="s">
        <v>1567</v>
      </c>
      <c r="E2320" s="4" t="s">
        <v>2202</v>
      </c>
      <c r="F2320" s="3" t="s">
        <v>1426</v>
      </c>
      <c r="G2320" s="3" t="s">
        <v>2340</v>
      </c>
      <c r="H2320" s="3" t="s">
        <v>2468</v>
      </c>
      <c r="I2320" s="3" t="s">
        <v>2496</v>
      </c>
      <c r="J2320" s="3">
        <v>18.2</v>
      </c>
      <c r="K2320" s="3">
        <v>6800</v>
      </c>
      <c r="L2320" s="3" t="s">
        <v>25</v>
      </c>
      <c r="M2320" s="3">
        <v>1</v>
      </c>
      <c r="N2320" s="28">
        <f t="shared" si="395"/>
        <v>6.8</v>
      </c>
      <c r="O2320" s="28">
        <f t="shared" si="396"/>
        <v>123.75999999999999</v>
      </c>
      <c r="P2320" s="12">
        <v>0</v>
      </c>
      <c r="Q2320" s="46">
        <f t="shared" si="398"/>
        <v>0</v>
      </c>
      <c r="R2320" s="37"/>
      <c r="S2320" s="3">
        <f t="shared" si="399"/>
        <v>6.8</v>
      </c>
      <c r="T2320" s="30" t="s">
        <v>2502</v>
      </c>
      <c r="U2320" s="5">
        <f t="shared" si="400"/>
        <v>123.75999999999999</v>
      </c>
      <c r="V2320" s="5">
        <f t="shared" si="401"/>
        <v>0</v>
      </c>
      <c r="W2320" s="5"/>
      <c r="X2320" s="5">
        <f t="shared" si="402"/>
        <v>6.8</v>
      </c>
      <c r="Y2320" s="3">
        <f t="shared" si="394"/>
        <v>0</v>
      </c>
      <c r="Z2320" s="3">
        <f t="shared" si="392"/>
        <v>123.75999999999999</v>
      </c>
      <c r="AB2320" s="1">
        <f t="shared" si="397"/>
        <v>0</v>
      </c>
    </row>
    <row r="2321" spans="1:28" customFormat="1" ht="43.2" x14ac:dyDescent="0.3">
      <c r="A2321" s="3">
        <f t="shared" si="393"/>
        <v>2304</v>
      </c>
      <c r="B2321" s="4" t="s">
        <v>2067</v>
      </c>
      <c r="C2321" s="3">
        <v>8</v>
      </c>
      <c r="D2321" s="3" t="s">
        <v>1567</v>
      </c>
      <c r="E2321" s="4" t="s">
        <v>2203</v>
      </c>
      <c r="F2321" s="3" t="s">
        <v>1426</v>
      </c>
      <c r="G2321" s="3" t="s">
        <v>2340</v>
      </c>
      <c r="H2321" s="3" t="s">
        <v>2468</v>
      </c>
      <c r="I2321" s="3" t="s">
        <v>2496</v>
      </c>
      <c r="J2321" s="3">
        <v>18.2</v>
      </c>
      <c r="K2321" s="3">
        <v>6800</v>
      </c>
      <c r="L2321" s="3" t="s">
        <v>25</v>
      </c>
      <c r="M2321" s="3">
        <v>1</v>
      </c>
      <c r="N2321" s="28">
        <f t="shared" si="395"/>
        <v>6.8</v>
      </c>
      <c r="O2321" s="28">
        <f t="shared" si="396"/>
        <v>123.75999999999999</v>
      </c>
      <c r="P2321" s="12">
        <v>0</v>
      </c>
      <c r="Q2321" s="46">
        <f t="shared" si="398"/>
        <v>0</v>
      </c>
      <c r="R2321" s="37"/>
      <c r="S2321" s="3">
        <f t="shared" si="399"/>
        <v>6.8</v>
      </c>
      <c r="T2321" s="30" t="s">
        <v>2502</v>
      </c>
      <c r="U2321" s="5">
        <f t="shared" si="400"/>
        <v>123.75999999999999</v>
      </c>
      <c r="V2321" s="5">
        <f t="shared" si="401"/>
        <v>0</v>
      </c>
      <c r="W2321" s="5"/>
      <c r="X2321" s="5">
        <f t="shared" si="402"/>
        <v>6.8</v>
      </c>
      <c r="Y2321" s="3">
        <f t="shared" si="394"/>
        <v>0</v>
      </c>
      <c r="Z2321" s="3">
        <f t="shared" si="392"/>
        <v>123.75999999999999</v>
      </c>
      <c r="AB2321" s="1">
        <f t="shared" si="397"/>
        <v>0</v>
      </c>
    </row>
    <row r="2322" spans="1:28" customFormat="1" ht="43.2" x14ac:dyDescent="0.3">
      <c r="A2322" s="3">
        <f t="shared" si="393"/>
        <v>2305</v>
      </c>
      <c r="B2322" s="4" t="s">
        <v>2067</v>
      </c>
      <c r="C2322" s="3">
        <v>8</v>
      </c>
      <c r="D2322" s="3" t="s">
        <v>1567</v>
      </c>
      <c r="E2322" s="4" t="s">
        <v>2204</v>
      </c>
      <c r="F2322" s="3" t="s">
        <v>1426</v>
      </c>
      <c r="G2322" s="3" t="s">
        <v>2340</v>
      </c>
      <c r="H2322" s="3" t="s">
        <v>2468</v>
      </c>
      <c r="I2322" s="3" t="s">
        <v>2496</v>
      </c>
      <c r="J2322" s="3">
        <v>18.2</v>
      </c>
      <c r="K2322" s="3">
        <v>6800</v>
      </c>
      <c r="L2322" s="3" t="s">
        <v>25</v>
      </c>
      <c r="M2322" s="3">
        <v>1</v>
      </c>
      <c r="N2322" s="28">
        <f t="shared" si="395"/>
        <v>6.8</v>
      </c>
      <c r="O2322" s="28">
        <f t="shared" si="396"/>
        <v>123.75999999999999</v>
      </c>
      <c r="P2322" s="12">
        <v>0</v>
      </c>
      <c r="Q2322" s="46">
        <f t="shared" si="398"/>
        <v>0</v>
      </c>
      <c r="R2322" s="37"/>
      <c r="S2322" s="3">
        <f t="shared" si="399"/>
        <v>6.8</v>
      </c>
      <c r="T2322" s="30" t="s">
        <v>2502</v>
      </c>
      <c r="U2322" s="5">
        <f t="shared" si="400"/>
        <v>123.75999999999999</v>
      </c>
      <c r="V2322" s="5">
        <f t="shared" si="401"/>
        <v>0</v>
      </c>
      <c r="W2322" s="5"/>
      <c r="X2322" s="5">
        <f t="shared" si="402"/>
        <v>6.8</v>
      </c>
      <c r="Y2322" s="3">
        <f t="shared" si="394"/>
        <v>0</v>
      </c>
      <c r="Z2322" s="3">
        <f t="shared" si="392"/>
        <v>123.75999999999999</v>
      </c>
      <c r="AB2322" s="1">
        <f t="shared" si="397"/>
        <v>0</v>
      </c>
    </row>
    <row r="2323" spans="1:28" customFormat="1" ht="43.2" x14ac:dyDescent="0.3">
      <c r="A2323" s="3">
        <f t="shared" si="393"/>
        <v>2306</v>
      </c>
      <c r="B2323" s="4" t="s">
        <v>2067</v>
      </c>
      <c r="C2323" s="3">
        <v>8</v>
      </c>
      <c r="D2323" s="3" t="s">
        <v>1567</v>
      </c>
      <c r="E2323" s="4" t="s">
        <v>2205</v>
      </c>
      <c r="F2323" s="3" t="s">
        <v>1426</v>
      </c>
      <c r="G2323" s="3" t="s">
        <v>2340</v>
      </c>
      <c r="H2323" s="3" t="s">
        <v>2468</v>
      </c>
      <c r="I2323" s="3" t="s">
        <v>2496</v>
      </c>
      <c r="J2323" s="3">
        <v>18.2</v>
      </c>
      <c r="K2323" s="3">
        <v>6800</v>
      </c>
      <c r="L2323" s="3" t="s">
        <v>25</v>
      </c>
      <c r="M2323" s="3">
        <v>1</v>
      </c>
      <c r="N2323" s="28">
        <f t="shared" si="395"/>
        <v>6.8</v>
      </c>
      <c r="O2323" s="28">
        <f t="shared" si="396"/>
        <v>123.75999999999999</v>
      </c>
      <c r="P2323" s="12">
        <v>0</v>
      </c>
      <c r="Q2323" s="46">
        <f t="shared" si="398"/>
        <v>0</v>
      </c>
      <c r="R2323" s="37"/>
      <c r="S2323" s="3">
        <f t="shared" si="399"/>
        <v>6.8</v>
      </c>
      <c r="T2323" s="30" t="s">
        <v>2502</v>
      </c>
      <c r="U2323" s="5">
        <f t="shared" si="400"/>
        <v>123.75999999999999</v>
      </c>
      <c r="V2323" s="5">
        <f t="shared" si="401"/>
        <v>0</v>
      </c>
      <c r="W2323" s="5"/>
      <c r="X2323" s="5">
        <f t="shared" si="402"/>
        <v>6.8</v>
      </c>
      <c r="Y2323" s="3">
        <f t="shared" si="394"/>
        <v>0</v>
      </c>
      <c r="Z2323" s="3">
        <f t="shared" ref="Z2323:Z2353" si="403">X2323*J2323*M2323</f>
        <v>123.75999999999999</v>
      </c>
      <c r="AB2323" s="1">
        <f t="shared" si="397"/>
        <v>0</v>
      </c>
    </row>
    <row r="2324" spans="1:28" customFormat="1" ht="43.2" x14ac:dyDescent="0.3">
      <c r="A2324" s="3">
        <f t="shared" ref="A2324:A2387" si="404">A2323+1</f>
        <v>2307</v>
      </c>
      <c r="B2324" s="4" t="s">
        <v>2067</v>
      </c>
      <c r="C2324" s="3">
        <v>8</v>
      </c>
      <c r="D2324" s="3" t="s">
        <v>1567</v>
      </c>
      <c r="E2324" s="4" t="s">
        <v>2206</v>
      </c>
      <c r="F2324" s="3" t="s">
        <v>1426</v>
      </c>
      <c r="G2324" s="3" t="s">
        <v>2340</v>
      </c>
      <c r="H2324" s="3" t="s">
        <v>2468</v>
      </c>
      <c r="I2324" s="3" t="s">
        <v>2496</v>
      </c>
      <c r="J2324" s="3">
        <v>18.2</v>
      </c>
      <c r="K2324" s="3">
        <v>6800</v>
      </c>
      <c r="L2324" s="3" t="s">
        <v>25</v>
      </c>
      <c r="M2324" s="3">
        <v>1</v>
      </c>
      <c r="N2324" s="28">
        <f t="shared" si="395"/>
        <v>6.8</v>
      </c>
      <c r="O2324" s="28">
        <f t="shared" si="396"/>
        <v>123.75999999999999</v>
      </c>
      <c r="P2324" s="12">
        <v>0</v>
      </c>
      <c r="Q2324" s="46">
        <f t="shared" si="398"/>
        <v>0</v>
      </c>
      <c r="R2324" s="37"/>
      <c r="S2324" s="3">
        <f t="shared" si="399"/>
        <v>6.8</v>
      </c>
      <c r="T2324" s="30" t="s">
        <v>2502</v>
      </c>
      <c r="U2324" s="5">
        <f t="shared" si="400"/>
        <v>123.75999999999999</v>
      </c>
      <c r="V2324" s="5">
        <f t="shared" si="401"/>
        <v>0</v>
      </c>
      <c r="W2324" s="5"/>
      <c r="X2324" s="5">
        <f t="shared" si="402"/>
        <v>6.8</v>
      </c>
      <c r="Y2324" s="3">
        <f t="shared" si="394"/>
        <v>0</v>
      </c>
      <c r="Z2324" s="3">
        <f t="shared" si="403"/>
        <v>123.75999999999999</v>
      </c>
      <c r="AB2324" s="1">
        <f t="shared" si="397"/>
        <v>0</v>
      </c>
    </row>
    <row r="2325" spans="1:28" customFormat="1" ht="43.2" x14ac:dyDescent="0.3">
      <c r="A2325" s="3">
        <f t="shared" si="404"/>
        <v>2308</v>
      </c>
      <c r="B2325" s="4" t="s">
        <v>2067</v>
      </c>
      <c r="C2325" s="3">
        <v>8</v>
      </c>
      <c r="D2325" s="3" t="s">
        <v>1567</v>
      </c>
      <c r="E2325" s="4" t="s">
        <v>2207</v>
      </c>
      <c r="F2325" s="3" t="s">
        <v>1426</v>
      </c>
      <c r="G2325" s="3" t="s">
        <v>2340</v>
      </c>
      <c r="H2325" s="3" t="s">
        <v>2468</v>
      </c>
      <c r="I2325" s="3" t="s">
        <v>2496</v>
      </c>
      <c r="J2325" s="3">
        <v>18.2</v>
      </c>
      <c r="K2325" s="3">
        <v>6800</v>
      </c>
      <c r="L2325" s="3" t="s">
        <v>25</v>
      </c>
      <c r="M2325" s="3">
        <v>1</v>
      </c>
      <c r="N2325" s="28">
        <f t="shared" si="395"/>
        <v>6.8</v>
      </c>
      <c r="O2325" s="28">
        <f t="shared" si="396"/>
        <v>123.75999999999999</v>
      </c>
      <c r="P2325" s="12">
        <v>0</v>
      </c>
      <c r="Q2325" s="46">
        <f t="shared" si="398"/>
        <v>0</v>
      </c>
      <c r="R2325" s="37"/>
      <c r="S2325" s="3">
        <f t="shared" si="399"/>
        <v>6.8</v>
      </c>
      <c r="T2325" s="30" t="s">
        <v>2502</v>
      </c>
      <c r="U2325" s="5">
        <f t="shared" si="400"/>
        <v>123.75999999999999</v>
      </c>
      <c r="V2325" s="5">
        <f t="shared" si="401"/>
        <v>0</v>
      </c>
      <c r="W2325" s="5"/>
      <c r="X2325" s="5">
        <f t="shared" si="402"/>
        <v>6.8</v>
      </c>
      <c r="Y2325" s="3">
        <f t="shared" si="394"/>
        <v>0</v>
      </c>
      <c r="Z2325" s="3">
        <f t="shared" si="403"/>
        <v>123.75999999999999</v>
      </c>
      <c r="AB2325" s="1">
        <f t="shared" si="397"/>
        <v>0</v>
      </c>
    </row>
    <row r="2326" spans="1:28" customFormat="1" ht="43.2" x14ac:dyDescent="0.3">
      <c r="A2326" s="3">
        <f t="shared" si="404"/>
        <v>2309</v>
      </c>
      <c r="B2326" s="4" t="s">
        <v>2067</v>
      </c>
      <c r="C2326" s="3">
        <v>8</v>
      </c>
      <c r="D2326" s="3" t="s">
        <v>1567</v>
      </c>
      <c r="E2326" s="4" t="s">
        <v>2208</v>
      </c>
      <c r="F2326" s="3" t="s">
        <v>1426</v>
      </c>
      <c r="G2326" s="3" t="s">
        <v>2340</v>
      </c>
      <c r="H2326" s="3" t="s">
        <v>2468</v>
      </c>
      <c r="I2326" s="3" t="s">
        <v>2496</v>
      </c>
      <c r="J2326" s="3">
        <v>18.2</v>
      </c>
      <c r="K2326" s="3">
        <v>6800</v>
      </c>
      <c r="L2326" s="3" t="s">
        <v>25</v>
      </c>
      <c r="M2326" s="3">
        <v>1</v>
      </c>
      <c r="N2326" s="28">
        <f t="shared" si="395"/>
        <v>6.8</v>
      </c>
      <c r="O2326" s="28">
        <f t="shared" si="396"/>
        <v>123.75999999999999</v>
      </c>
      <c r="P2326" s="12">
        <v>0</v>
      </c>
      <c r="Q2326" s="46">
        <f t="shared" si="398"/>
        <v>0</v>
      </c>
      <c r="R2326" s="37"/>
      <c r="S2326" s="3">
        <f t="shared" si="399"/>
        <v>6.8</v>
      </c>
      <c r="T2326" s="30" t="s">
        <v>2502</v>
      </c>
      <c r="U2326" s="5">
        <f t="shared" si="400"/>
        <v>123.75999999999999</v>
      </c>
      <c r="V2326" s="5">
        <f t="shared" si="401"/>
        <v>0</v>
      </c>
      <c r="W2326" s="5"/>
      <c r="X2326" s="5">
        <f t="shared" si="402"/>
        <v>6.8</v>
      </c>
      <c r="Y2326" s="3">
        <f t="shared" si="394"/>
        <v>0</v>
      </c>
      <c r="Z2326" s="3">
        <f t="shared" si="403"/>
        <v>123.75999999999999</v>
      </c>
      <c r="AB2326" s="1">
        <f t="shared" si="397"/>
        <v>0</v>
      </c>
    </row>
    <row r="2327" spans="1:28" customFormat="1" ht="43.2" x14ac:dyDescent="0.3">
      <c r="A2327" s="3">
        <f t="shared" si="404"/>
        <v>2310</v>
      </c>
      <c r="B2327" s="4" t="s">
        <v>2067</v>
      </c>
      <c r="C2327" s="3">
        <v>8</v>
      </c>
      <c r="D2327" s="3" t="s">
        <v>1567</v>
      </c>
      <c r="E2327" s="4" t="s">
        <v>2209</v>
      </c>
      <c r="F2327" s="3" t="s">
        <v>1426</v>
      </c>
      <c r="G2327" s="3" t="s">
        <v>2340</v>
      </c>
      <c r="H2327" s="3" t="s">
        <v>2468</v>
      </c>
      <c r="I2327" s="3" t="s">
        <v>2496</v>
      </c>
      <c r="J2327" s="3">
        <v>18.2</v>
      </c>
      <c r="K2327" s="3">
        <v>6800</v>
      </c>
      <c r="L2327" s="3" t="s">
        <v>25</v>
      </c>
      <c r="M2327" s="3">
        <v>1</v>
      </c>
      <c r="N2327" s="28">
        <f t="shared" si="395"/>
        <v>6.8</v>
      </c>
      <c r="O2327" s="28">
        <f t="shared" si="396"/>
        <v>123.75999999999999</v>
      </c>
      <c r="P2327" s="12">
        <v>0</v>
      </c>
      <c r="Q2327" s="46">
        <f t="shared" si="398"/>
        <v>0</v>
      </c>
      <c r="R2327" s="37"/>
      <c r="S2327" s="3">
        <f t="shared" si="399"/>
        <v>6.8</v>
      </c>
      <c r="T2327" s="30" t="s">
        <v>2502</v>
      </c>
      <c r="U2327" s="5">
        <f t="shared" si="400"/>
        <v>123.75999999999999</v>
      </c>
      <c r="V2327" s="5">
        <f t="shared" si="401"/>
        <v>0</v>
      </c>
      <c r="W2327" s="5"/>
      <c r="X2327" s="5">
        <f t="shared" si="402"/>
        <v>6.8</v>
      </c>
      <c r="Y2327" s="3">
        <f t="shared" si="394"/>
        <v>0</v>
      </c>
      <c r="Z2327" s="3">
        <f t="shared" si="403"/>
        <v>123.75999999999999</v>
      </c>
      <c r="AB2327" s="1">
        <f t="shared" si="397"/>
        <v>0</v>
      </c>
    </row>
    <row r="2328" spans="1:28" customFormat="1" ht="43.2" x14ac:dyDescent="0.3">
      <c r="A2328" s="3">
        <f t="shared" si="404"/>
        <v>2311</v>
      </c>
      <c r="B2328" s="4" t="s">
        <v>2067</v>
      </c>
      <c r="C2328" s="3">
        <v>8</v>
      </c>
      <c r="D2328" s="3" t="s">
        <v>1567</v>
      </c>
      <c r="E2328" s="4" t="s">
        <v>2210</v>
      </c>
      <c r="F2328" s="3" t="s">
        <v>1426</v>
      </c>
      <c r="G2328" s="3" t="s">
        <v>2340</v>
      </c>
      <c r="H2328" s="3" t="s">
        <v>2468</v>
      </c>
      <c r="I2328" s="3" t="s">
        <v>2496</v>
      </c>
      <c r="J2328" s="3">
        <v>18.2</v>
      </c>
      <c r="K2328" s="3">
        <v>6800</v>
      </c>
      <c r="L2328" s="3" t="s">
        <v>25</v>
      </c>
      <c r="M2328" s="3">
        <v>1</v>
      </c>
      <c r="N2328" s="28">
        <f t="shared" si="395"/>
        <v>6.8</v>
      </c>
      <c r="O2328" s="28">
        <f t="shared" si="396"/>
        <v>123.75999999999999</v>
      </c>
      <c r="P2328" s="12">
        <v>0</v>
      </c>
      <c r="Q2328" s="46">
        <f t="shared" si="398"/>
        <v>0</v>
      </c>
      <c r="R2328" s="37"/>
      <c r="S2328" s="3">
        <f t="shared" si="399"/>
        <v>6.8</v>
      </c>
      <c r="T2328" s="30" t="s">
        <v>2502</v>
      </c>
      <c r="U2328" s="5">
        <f t="shared" si="400"/>
        <v>123.75999999999999</v>
      </c>
      <c r="V2328" s="5">
        <f t="shared" si="401"/>
        <v>0</v>
      </c>
      <c r="W2328" s="5"/>
      <c r="X2328" s="5">
        <f t="shared" si="402"/>
        <v>6.8</v>
      </c>
      <c r="Y2328" s="3">
        <f t="shared" si="394"/>
        <v>0</v>
      </c>
      <c r="Z2328" s="3">
        <f t="shared" si="403"/>
        <v>123.75999999999999</v>
      </c>
      <c r="AB2328" s="1">
        <f t="shared" si="397"/>
        <v>0</v>
      </c>
    </row>
    <row r="2329" spans="1:28" customFormat="1" ht="43.2" x14ac:dyDescent="0.3">
      <c r="A2329" s="3">
        <f t="shared" si="404"/>
        <v>2312</v>
      </c>
      <c r="B2329" s="4" t="s">
        <v>2067</v>
      </c>
      <c r="C2329" s="3">
        <v>8</v>
      </c>
      <c r="D2329" s="3" t="s">
        <v>1567</v>
      </c>
      <c r="E2329" s="4" t="s">
        <v>2211</v>
      </c>
      <c r="F2329" s="3" t="s">
        <v>1426</v>
      </c>
      <c r="G2329" s="3" t="s">
        <v>2340</v>
      </c>
      <c r="H2329" s="3" t="s">
        <v>2468</v>
      </c>
      <c r="I2329" s="3" t="s">
        <v>2496</v>
      </c>
      <c r="J2329" s="3">
        <v>18.2</v>
      </c>
      <c r="K2329" s="3">
        <v>6800</v>
      </c>
      <c r="L2329" s="3" t="s">
        <v>25</v>
      </c>
      <c r="M2329" s="3">
        <v>1</v>
      </c>
      <c r="N2329" s="28">
        <f t="shared" si="395"/>
        <v>6.8</v>
      </c>
      <c r="O2329" s="28">
        <f t="shared" si="396"/>
        <v>123.75999999999999</v>
      </c>
      <c r="P2329" s="12">
        <v>0</v>
      </c>
      <c r="Q2329" s="46">
        <f t="shared" si="398"/>
        <v>0</v>
      </c>
      <c r="R2329" s="37"/>
      <c r="S2329" s="3">
        <f t="shared" si="399"/>
        <v>6.8</v>
      </c>
      <c r="T2329" s="30" t="s">
        <v>2502</v>
      </c>
      <c r="U2329" s="5">
        <f t="shared" si="400"/>
        <v>123.75999999999999</v>
      </c>
      <c r="V2329" s="5">
        <f t="shared" si="401"/>
        <v>0</v>
      </c>
      <c r="W2329" s="5"/>
      <c r="X2329" s="5">
        <f t="shared" si="402"/>
        <v>6.8</v>
      </c>
      <c r="Y2329" s="3">
        <f t="shared" si="394"/>
        <v>0</v>
      </c>
      <c r="Z2329" s="3">
        <f t="shared" si="403"/>
        <v>123.75999999999999</v>
      </c>
      <c r="AB2329" s="1">
        <f t="shared" si="397"/>
        <v>0</v>
      </c>
    </row>
    <row r="2330" spans="1:28" customFormat="1" ht="43.2" x14ac:dyDescent="0.3">
      <c r="A2330" s="3">
        <f t="shared" si="404"/>
        <v>2313</v>
      </c>
      <c r="B2330" s="4" t="s">
        <v>2067</v>
      </c>
      <c r="C2330" s="3">
        <v>8</v>
      </c>
      <c r="D2330" s="3" t="s">
        <v>1567</v>
      </c>
      <c r="E2330" s="4" t="s">
        <v>2212</v>
      </c>
      <c r="F2330" s="3" t="s">
        <v>1426</v>
      </c>
      <c r="G2330" s="3" t="s">
        <v>2340</v>
      </c>
      <c r="H2330" s="3" t="s">
        <v>2468</v>
      </c>
      <c r="I2330" s="3" t="s">
        <v>2496</v>
      </c>
      <c r="J2330" s="3">
        <v>18.2</v>
      </c>
      <c r="K2330" s="3">
        <v>6800</v>
      </c>
      <c r="L2330" s="3" t="s">
        <v>25</v>
      </c>
      <c r="M2330" s="3">
        <v>1</v>
      </c>
      <c r="N2330" s="28">
        <f t="shared" si="395"/>
        <v>6.8</v>
      </c>
      <c r="O2330" s="28">
        <f t="shared" si="396"/>
        <v>123.75999999999999</v>
      </c>
      <c r="P2330" s="12">
        <v>0</v>
      </c>
      <c r="Q2330" s="46">
        <f t="shared" si="398"/>
        <v>0</v>
      </c>
      <c r="R2330" s="37"/>
      <c r="S2330" s="3">
        <f t="shared" si="399"/>
        <v>6.8</v>
      </c>
      <c r="T2330" s="30" t="s">
        <v>2502</v>
      </c>
      <c r="U2330" s="5">
        <f t="shared" si="400"/>
        <v>123.75999999999999</v>
      </c>
      <c r="V2330" s="5">
        <f t="shared" si="401"/>
        <v>0</v>
      </c>
      <c r="W2330" s="5"/>
      <c r="X2330" s="5">
        <f t="shared" si="402"/>
        <v>6.8</v>
      </c>
      <c r="Y2330" s="3">
        <f t="shared" si="394"/>
        <v>0</v>
      </c>
      <c r="Z2330" s="3">
        <f t="shared" si="403"/>
        <v>123.75999999999999</v>
      </c>
      <c r="AB2330" s="1">
        <f t="shared" si="397"/>
        <v>0</v>
      </c>
    </row>
    <row r="2331" spans="1:28" customFormat="1" ht="43.2" x14ac:dyDescent="0.3">
      <c r="A2331" s="3">
        <f t="shared" si="404"/>
        <v>2314</v>
      </c>
      <c r="B2331" s="4" t="s">
        <v>2067</v>
      </c>
      <c r="C2331" s="3">
        <v>8</v>
      </c>
      <c r="D2331" s="3" t="s">
        <v>1567</v>
      </c>
      <c r="E2331" s="4" t="s">
        <v>2213</v>
      </c>
      <c r="F2331" s="3" t="s">
        <v>1426</v>
      </c>
      <c r="G2331" s="3" t="s">
        <v>2340</v>
      </c>
      <c r="H2331" s="3" t="s">
        <v>2468</v>
      </c>
      <c r="I2331" s="3" t="s">
        <v>2496</v>
      </c>
      <c r="J2331" s="3">
        <v>18.2</v>
      </c>
      <c r="K2331" s="3">
        <v>6800</v>
      </c>
      <c r="L2331" s="3" t="s">
        <v>25</v>
      </c>
      <c r="M2331" s="3">
        <v>1</v>
      </c>
      <c r="N2331" s="28">
        <f t="shared" si="395"/>
        <v>6.8</v>
      </c>
      <c r="O2331" s="28">
        <f t="shared" si="396"/>
        <v>123.75999999999999</v>
      </c>
      <c r="P2331" s="12">
        <v>0</v>
      </c>
      <c r="Q2331" s="46">
        <f t="shared" si="398"/>
        <v>0</v>
      </c>
      <c r="R2331" s="37"/>
      <c r="S2331" s="3">
        <f t="shared" si="399"/>
        <v>6.8</v>
      </c>
      <c r="T2331" s="30" t="s">
        <v>2502</v>
      </c>
      <c r="U2331" s="5">
        <f t="shared" si="400"/>
        <v>123.75999999999999</v>
      </c>
      <c r="V2331" s="5">
        <f t="shared" si="401"/>
        <v>0</v>
      </c>
      <c r="W2331" s="5"/>
      <c r="X2331" s="5">
        <f t="shared" si="402"/>
        <v>6.8</v>
      </c>
      <c r="Y2331" s="3">
        <f t="shared" si="394"/>
        <v>0</v>
      </c>
      <c r="Z2331" s="3">
        <f t="shared" si="403"/>
        <v>123.75999999999999</v>
      </c>
      <c r="AB2331" s="1">
        <f t="shared" si="397"/>
        <v>0</v>
      </c>
    </row>
    <row r="2332" spans="1:28" customFormat="1" ht="43.2" x14ac:dyDescent="0.3">
      <c r="A2332" s="3">
        <f t="shared" si="404"/>
        <v>2315</v>
      </c>
      <c r="B2332" s="4" t="s">
        <v>2067</v>
      </c>
      <c r="C2332" s="3">
        <v>8</v>
      </c>
      <c r="D2332" s="3" t="s">
        <v>1567</v>
      </c>
      <c r="E2332" s="4" t="s">
        <v>2214</v>
      </c>
      <c r="F2332" s="3" t="s">
        <v>1426</v>
      </c>
      <c r="G2332" s="3" t="s">
        <v>2340</v>
      </c>
      <c r="H2332" s="3" t="s">
        <v>2468</v>
      </c>
      <c r="I2332" s="3" t="s">
        <v>2496</v>
      </c>
      <c r="J2332" s="3">
        <v>18.2</v>
      </c>
      <c r="K2332" s="3">
        <v>6800</v>
      </c>
      <c r="L2332" s="3" t="s">
        <v>25</v>
      </c>
      <c r="M2332" s="3">
        <v>1</v>
      </c>
      <c r="N2332" s="28">
        <f t="shared" si="395"/>
        <v>6.8</v>
      </c>
      <c r="O2332" s="28">
        <f t="shared" si="396"/>
        <v>123.75999999999999</v>
      </c>
      <c r="P2332" s="12">
        <v>0</v>
      </c>
      <c r="Q2332" s="46">
        <f t="shared" si="398"/>
        <v>0</v>
      </c>
      <c r="R2332" s="37"/>
      <c r="S2332" s="3">
        <f t="shared" si="399"/>
        <v>6.8</v>
      </c>
      <c r="T2332" s="30" t="s">
        <v>2502</v>
      </c>
      <c r="U2332" s="5">
        <f t="shared" si="400"/>
        <v>123.75999999999999</v>
      </c>
      <c r="V2332" s="5">
        <f t="shared" si="401"/>
        <v>0</v>
      </c>
      <c r="W2332" s="5"/>
      <c r="X2332" s="5">
        <f t="shared" si="402"/>
        <v>6.8</v>
      </c>
      <c r="Y2332" s="3">
        <f t="shared" si="394"/>
        <v>0</v>
      </c>
      <c r="Z2332" s="3">
        <f t="shared" si="403"/>
        <v>123.75999999999999</v>
      </c>
      <c r="AB2332" s="1">
        <f t="shared" si="397"/>
        <v>0</v>
      </c>
    </row>
    <row r="2333" spans="1:28" customFormat="1" ht="43.2" x14ac:dyDescent="0.3">
      <c r="A2333" s="3">
        <f t="shared" si="404"/>
        <v>2316</v>
      </c>
      <c r="B2333" s="4" t="s">
        <v>2067</v>
      </c>
      <c r="C2333" s="3">
        <v>8</v>
      </c>
      <c r="D2333" s="3" t="s">
        <v>1567</v>
      </c>
      <c r="E2333" s="4" t="s">
        <v>2215</v>
      </c>
      <c r="F2333" s="3" t="s">
        <v>1426</v>
      </c>
      <c r="G2333" s="3" t="s">
        <v>2340</v>
      </c>
      <c r="H2333" s="3" t="s">
        <v>2468</v>
      </c>
      <c r="I2333" s="3" t="s">
        <v>2496</v>
      </c>
      <c r="J2333" s="3">
        <v>18.2</v>
      </c>
      <c r="K2333" s="3">
        <v>6800</v>
      </c>
      <c r="L2333" s="3" t="s">
        <v>25</v>
      </c>
      <c r="M2333" s="3">
        <v>1</v>
      </c>
      <c r="N2333" s="28">
        <f t="shared" si="395"/>
        <v>6.8</v>
      </c>
      <c r="O2333" s="28">
        <f t="shared" si="396"/>
        <v>123.75999999999999</v>
      </c>
      <c r="P2333" s="12">
        <v>0</v>
      </c>
      <c r="Q2333" s="46">
        <f t="shared" si="398"/>
        <v>0</v>
      </c>
      <c r="R2333" s="37"/>
      <c r="S2333" s="3">
        <f t="shared" si="399"/>
        <v>6.8</v>
      </c>
      <c r="T2333" s="30" t="s">
        <v>2502</v>
      </c>
      <c r="U2333" s="5">
        <f t="shared" si="400"/>
        <v>123.75999999999999</v>
      </c>
      <c r="V2333" s="5">
        <f t="shared" si="401"/>
        <v>0</v>
      </c>
      <c r="W2333" s="5"/>
      <c r="X2333" s="5">
        <f t="shared" si="402"/>
        <v>6.8</v>
      </c>
      <c r="Y2333" s="3">
        <f t="shared" si="394"/>
        <v>0</v>
      </c>
      <c r="Z2333" s="3">
        <f t="shared" si="403"/>
        <v>123.75999999999999</v>
      </c>
      <c r="AB2333" s="1">
        <f t="shared" si="397"/>
        <v>0</v>
      </c>
    </row>
    <row r="2334" spans="1:28" customFormat="1" ht="43.2" x14ac:dyDescent="0.3">
      <c r="A2334" s="3">
        <f t="shared" si="404"/>
        <v>2317</v>
      </c>
      <c r="B2334" s="4" t="s">
        <v>2067</v>
      </c>
      <c r="C2334" s="3">
        <v>8</v>
      </c>
      <c r="D2334" s="3" t="s">
        <v>1567</v>
      </c>
      <c r="E2334" s="4" t="s">
        <v>2216</v>
      </c>
      <c r="F2334" s="3" t="s">
        <v>1426</v>
      </c>
      <c r="G2334" s="3" t="s">
        <v>2340</v>
      </c>
      <c r="H2334" s="3" t="s">
        <v>2468</v>
      </c>
      <c r="I2334" s="3" t="s">
        <v>2496</v>
      </c>
      <c r="J2334" s="3">
        <v>18.2</v>
      </c>
      <c r="K2334" s="3">
        <v>6800</v>
      </c>
      <c r="L2334" s="3" t="s">
        <v>25</v>
      </c>
      <c r="M2334" s="3">
        <v>1</v>
      </c>
      <c r="N2334" s="28">
        <f t="shared" si="395"/>
        <v>6.8</v>
      </c>
      <c r="O2334" s="28">
        <f t="shared" si="396"/>
        <v>123.75999999999999</v>
      </c>
      <c r="P2334" s="12">
        <v>0</v>
      </c>
      <c r="Q2334" s="46">
        <f t="shared" si="398"/>
        <v>0</v>
      </c>
      <c r="R2334" s="37"/>
      <c r="S2334" s="3">
        <f t="shared" si="399"/>
        <v>6.8</v>
      </c>
      <c r="T2334" s="30" t="s">
        <v>2502</v>
      </c>
      <c r="U2334" s="5">
        <f t="shared" si="400"/>
        <v>123.75999999999999</v>
      </c>
      <c r="V2334" s="5">
        <f t="shared" si="401"/>
        <v>0</v>
      </c>
      <c r="W2334" s="5"/>
      <c r="X2334" s="5">
        <f t="shared" si="402"/>
        <v>6.8</v>
      </c>
      <c r="Y2334" s="3">
        <f t="shared" si="394"/>
        <v>0</v>
      </c>
      <c r="Z2334" s="3">
        <f t="shared" si="403"/>
        <v>123.75999999999999</v>
      </c>
      <c r="AB2334" s="1">
        <f t="shared" si="397"/>
        <v>0</v>
      </c>
    </row>
    <row r="2335" spans="1:28" customFormat="1" ht="43.2" x14ac:dyDescent="0.3">
      <c r="A2335" s="3">
        <f t="shared" si="404"/>
        <v>2318</v>
      </c>
      <c r="B2335" s="4" t="s">
        <v>2067</v>
      </c>
      <c r="C2335" s="3">
        <v>8</v>
      </c>
      <c r="D2335" s="3" t="s">
        <v>1567</v>
      </c>
      <c r="E2335" s="4" t="s">
        <v>2217</v>
      </c>
      <c r="F2335" s="3" t="s">
        <v>1426</v>
      </c>
      <c r="G2335" s="3" t="s">
        <v>2340</v>
      </c>
      <c r="H2335" s="3" t="s">
        <v>2468</v>
      </c>
      <c r="I2335" s="3" t="s">
        <v>2496</v>
      </c>
      <c r="J2335" s="3">
        <v>18.2</v>
      </c>
      <c r="K2335" s="3">
        <v>6800</v>
      </c>
      <c r="L2335" s="3" t="s">
        <v>25</v>
      </c>
      <c r="M2335" s="3">
        <v>1</v>
      </c>
      <c r="N2335" s="28">
        <f t="shared" si="395"/>
        <v>6.8</v>
      </c>
      <c r="O2335" s="28">
        <f t="shared" si="396"/>
        <v>123.75999999999999</v>
      </c>
      <c r="P2335" s="12">
        <v>0</v>
      </c>
      <c r="Q2335" s="46">
        <f t="shared" si="398"/>
        <v>0</v>
      </c>
      <c r="R2335" s="37"/>
      <c r="S2335" s="3">
        <f t="shared" si="399"/>
        <v>6.8</v>
      </c>
      <c r="T2335" s="30" t="s">
        <v>2502</v>
      </c>
      <c r="U2335" s="5">
        <f t="shared" si="400"/>
        <v>123.75999999999999</v>
      </c>
      <c r="V2335" s="5">
        <f t="shared" si="401"/>
        <v>0</v>
      </c>
      <c r="W2335" s="5"/>
      <c r="X2335" s="5">
        <f t="shared" si="402"/>
        <v>6.8</v>
      </c>
      <c r="Y2335" s="3">
        <f t="shared" si="394"/>
        <v>0</v>
      </c>
      <c r="Z2335" s="3">
        <f t="shared" si="403"/>
        <v>123.75999999999999</v>
      </c>
      <c r="AB2335" s="1">
        <f t="shared" si="397"/>
        <v>0</v>
      </c>
    </row>
    <row r="2336" spans="1:28" customFormat="1" ht="43.2" x14ac:dyDescent="0.3">
      <c r="A2336" s="3">
        <f t="shared" si="404"/>
        <v>2319</v>
      </c>
      <c r="B2336" s="4" t="s">
        <v>2067</v>
      </c>
      <c r="C2336" s="3">
        <v>8</v>
      </c>
      <c r="D2336" s="3" t="s">
        <v>1567</v>
      </c>
      <c r="E2336" s="4" t="s">
        <v>2218</v>
      </c>
      <c r="F2336" s="3" t="s">
        <v>1426</v>
      </c>
      <c r="G2336" s="3" t="s">
        <v>2340</v>
      </c>
      <c r="H2336" s="3" t="s">
        <v>2468</v>
      </c>
      <c r="I2336" s="3" t="s">
        <v>2496</v>
      </c>
      <c r="J2336" s="3">
        <v>18.2</v>
      </c>
      <c r="K2336" s="3">
        <v>6800</v>
      </c>
      <c r="L2336" s="3" t="s">
        <v>25</v>
      </c>
      <c r="M2336" s="3">
        <v>1</v>
      </c>
      <c r="N2336" s="28">
        <f t="shared" si="395"/>
        <v>6.8</v>
      </c>
      <c r="O2336" s="28">
        <f t="shared" si="396"/>
        <v>123.75999999999999</v>
      </c>
      <c r="P2336" s="12">
        <v>0</v>
      </c>
      <c r="Q2336" s="46">
        <f t="shared" si="398"/>
        <v>0</v>
      </c>
      <c r="R2336" s="37"/>
      <c r="S2336" s="3">
        <f t="shared" si="399"/>
        <v>6.8</v>
      </c>
      <c r="T2336" s="30" t="s">
        <v>2502</v>
      </c>
      <c r="U2336" s="5">
        <f t="shared" si="400"/>
        <v>123.75999999999999</v>
      </c>
      <c r="V2336" s="5">
        <f t="shared" si="401"/>
        <v>0</v>
      </c>
      <c r="W2336" s="5"/>
      <c r="X2336" s="5">
        <f t="shared" si="402"/>
        <v>6.8</v>
      </c>
      <c r="Y2336" s="3">
        <f t="shared" si="394"/>
        <v>0</v>
      </c>
      <c r="Z2336" s="3">
        <f t="shared" si="403"/>
        <v>123.75999999999999</v>
      </c>
      <c r="AB2336" s="1">
        <f t="shared" si="397"/>
        <v>0</v>
      </c>
    </row>
    <row r="2337" spans="1:28" customFormat="1" ht="43.2" x14ac:dyDescent="0.3">
      <c r="A2337" s="3">
        <f t="shared" si="404"/>
        <v>2320</v>
      </c>
      <c r="B2337" s="4" t="s">
        <v>2067</v>
      </c>
      <c r="C2337" s="3">
        <v>8</v>
      </c>
      <c r="D2337" s="3" t="s">
        <v>1567</v>
      </c>
      <c r="E2337" s="4" t="s">
        <v>2219</v>
      </c>
      <c r="F2337" s="3" t="s">
        <v>1426</v>
      </c>
      <c r="G2337" s="3" t="s">
        <v>2340</v>
      </c>
      <c r="H2337" s="3" t="s">
        <v>2468</v>
      </c>
      <c r="I2337" s="3" t="s">
        <v>2496</v>
      </c>
      <c r="J2337" s="3">
        <v>18.2</v>
      </c>
      <c r="K2337" s="3">
        <v>6800</v>
      </c>
      <c r="L2337" s="3" t="s">
        <v>25</v>
      </c>
      <c r="M2337" s="3">
        <v>1</v>
      </c>
      <c r="N2337" s="28">
        <f t="shared" si="395"/>
        <v>6.8</v>
      </c>
      <c r="O2337" s="28">
        <f t="shared" si="396"/>
        <v>123.75999999999999</v>
      </c>
      <c r="P2337" s="12">
        <v>0</v>
      </c>
      <c r="Q2337" s="46">
        <f t="shared" si="398"/>
        <v>0</v>
      </c>
      <c r="R2337" s="37"/>
      <c r="S2337" s="3">
        <f t="shared" si="399"/>
        <v>6.8</v>
      </c>
      <c r="T2337" s="30" t="s">
        <v>2502</v>
      </c>
      <c r="U2337" s="5">
        <f t="shared" si="400"/>
        <v>123.75999999999999</v>
      </c>
      <c r="V2337" s="5">
        <f t="shared" si="401"/>
        <v>0</v>
      </c>
      <c r="W2337" s="5"/>
      <c r="X2337" s="5">
        <f t="shared" si="402"/>
        <v>6.8</v>
      </c>
      <c r="Y2337" s="3">
        <f t="shared" si="394"/>
        <v>0</v>
      </c>
      <c r="Z2337" s="3">
        <f t="shared" si="403"/>
        <v>123.75999999999999</v>
      </c>
      <c r="AB2337" s="1">
        <f t="shared" si="397"/>
        <v>0</v>
      </c>
    </row>
    <row r="2338" spans="1:28" customFormat="1" ht="43.2" x14ac:dyDescent="0.3">
      <c r="A2338" s="3">
        <f t="shared" si="404"/>
        <v>2321</v>
      </c>
      <c r="B2338" s="4" t="s">
        <v>2067</v>
      </c>
      <c r="C2338" s="3">
        <v>8</v>
      </c>
      <c r="D2338" s="3" t="s">
        <v>1567</v>
      </c>
      <c r="E2338" s="4" t="s">
        <v>2220</v>
      </c>
      <c r="F2338" s="3" t="s">
        <v>1426</v>
      </c>
      <c r="G2338" s="3" t="s">
        <v>2340</v>
      </c>
      <c r="H2338" s="3" t="s">
        <v>2468</v>
      </c>
      <c r="I2338" s="3" t="s">
        <v>2496</v>
      </c>
      <c r="J2338" s="3">
        <v>18.2</v>
      </c>
      <c r="K2338" s="3">
        <v>6800</v>
      </c>
      <c r="L2338" s="3" t="s">
        <v>25</v>
      </c>
      <c r="M2338" s="3">
        <v>1</v>
      </c>
      <c r="N2338" s="28">
        <f t="shared" si="395"/>
        <v>6.8</v>
      </c>
      <c r="O2338" s="28">
        <f t="shared" si="396"/>
        <v>123.75999999999999</v>
      </c>
      <c r="P2338" s="12">
        <v>0</v>
      </c>
      <c r="Q2338" s="46">
        <f t="shared" si="398"/>
        <v>0</v>
      </c>
      <c r="R2338" s="37"/>
      <c r="S2338" s="3">
        <f t="shared" si="399"/>
        <v>6.8</v>
      </c>
      <c r="T2338" s="30" t="s">
        <v>2502</v>
      </c>
      <c r="U2338" s="5">
        <f t="shared" si="400"/>
        <v>123.75999999999999</v>
      </c>
      <c r="V2338" s="5">
        <f t="shared" si="401"/>
        <v>0</v>
      </c>
      <c r="W2338" s="5"/>
      <c r="X2338" s="5">
        <f t="shared" si="402"/>
        <v>6.8</v>
      </c>
      <c r="Y2338" s="3">
        <f t="shared" si="394"/>
        <v>0</v>
      </c>
      <c r="Z2338" s="3">
        <f t="shared" si="403"/>
        <v>123.75999999999999</v>
      </c>
      <c r="AB2338" s="1">
        <f t="shared" si="397"/>
        <v>0</v>
      </c>
    </row>
    <row r="2339" spans="1:28" customFormat="1" ht="43.2" x14ac:dyDescent="0.3">
      <c r="A2339" s="3">
        <f t="shared" si="404"/>
        <v>2322</v>
      </c>
      <c r="B2339" s="4" t="s">
        <v>2067</v>
      </c>
      <c r="C2339" s="3">
        <v>8</v>
      </c>
      <c r="D2339" s="3" t="s">
        <v>1567</v>
      </c>
      <c r="E2339" s="4" t="s">
        <v>2221</v>
      </c>
      <c r="F2339" s="3" t="s">
        <v>1426</v>
      </c>
      <c r="G2339" s="3" t="s">
        <v>2340</v>
      </c>
      <c r="H2339" s="3" t="s">
        <v>2468</v>
      </c>
      <c r="I2339" s="3" t="s">
        <v>2496</v>
      </c>
      <c r="J2339" s="3">
        <v>18.2</v>
      </c>
      <c r="K2339" s="3">
        <v>6800</v>
      </c>
      <c r="L2339" s="3" t="s">
        <v>25</v>
      </c>
      <c r="M2339" s="3">
        <v>1</v>
      </c>
      <c r="N2339" s="28">
        <f t="shared" si="395"/>
        <v>6.8</v>
      </c>
      <c r="O2339" s="28">
        <f t="shared" si="396"/>
        <v>123.75999999999999</v>
      </c>
      <c r="P2339" s="12">
        <v>0</v>
      </c>
      <c r="Q2339" s="46">
        <f t="shared" si="398"/>
        <v>0</v>
      </c>
      <c r="R2339" s="37"/>
      <c r="S2339" s="3">
        <f t="shared" si="399"/>
        <v>6.8</v>
      </c>
      <c r="T2339" s="30" t="s">
        <v>2502</v>
      </c>
      <c r="U2339" s="5">
        <f t="shared" si="400"/>
        <v>123.75999999999999</v>
      </c>
      <c r="V2339" s="5">
        <f t="shared" si="401"/>
        <v>0</v>
      </c>
      <c r="W2339" s="5"/>
      <c r="X2339" s="5">
        <f t="shared" si="402"/>
        <v>6.8</v>
      </c>
      <c r="Y2339" s="3">
        <f t="shared" si="394"/>
        <v>0</v>
      </c>
      <c r="Z2339" s="3">
        <f t="shared" si="403"/>
        <v>123.75999999999999</v>
      </c>
      <c r="AB2339" s="1">
        <f t="shared" si="397"/>
        <v>0</v>
      </c>
    </row>
    <row r="2340" spans="1:28" customFormat="1" ht="43.2" x14ac:dyDescent="0.3">
      <c r="A2340" s="3">
        <f t="shared" si="404"/>
        <v>2323</v>
      </c>
      <c r="B2340" s="4" t="s">
        <v>2067</v>
      </c>
      <c r="C2340" s="3">
        <v>8</v>
      </c>
      <c r="D2340" s="3" t="s">
        <v>1567</v>
      </c>
      <c r="E2340" s="4" t="s">
        <v>2222</v>
      </c>
      <c r="F2340" s="3" t="s">
        <v>1426</v>
      </c>
      <c r="G2340" s="3" t="s">
        <v>2340</v>
      </c>
      <c r="H2340" s="3" t="s">
        <v>2468</v>
      </c>
      <c r="I2340" s="3" t="s">
        <v>2496</v>
      </c>
      <c r="J2340" s="3">
        <v>18.2</v>
      </c>
      <c r="K2340" s="3">
        <v>6800</v>
      </c>
      <c r="L2340" s="3" t="s">
        <v>25</v>
      </c>
      <c r="M2340" s="3">
        <v>1</v>
      </c>
      <c r="N2340" s="28">
        <f t="shared" si="395"/>
        <v>6.8</v>
      </c>
      <c r="O2340" s="28">
        <f t="shared" si="396"/>
        <v>123.75999999999999</v>
      </c>
      <c r="P2340" s="12">
        <v>0</v>
      </c>
      <c r="Q2340" s="46">
        <f t="shared" si="398"/>
        <v>0</v>
      </c>
      <c r="R2340" s="37"/>
      <c r="S2340" s="3">
        <f t="shared" si="399"/>
        <v>6.8</v>
      </c>
      <c r="T2340" s="30" t="s">
        <v>2502</v>
      </c>
      <c r="U2340" s="5">
        <f t="shared" si="400"/>
        <v>123.75999999999999</v>
      </c>
      <c r="V2340" s="5">
        <f t="shared" si="401"/>
        <v>0</v>
      </c>
      <c r="W2340" s="5"/>
      <c r="X2340" s="5">
        <f t="shared" si="402"/>
        <v>6.8</v>
      </c>
      <c r="Y2340" s="3">
        <f t="shared" si="394"/>
        <v>0</v>
      </c>
      <c r="Z2340" s="3">
        <f t="shared" si="403"/>
        <v>123.75999999999999</v>
      </c>
      <c r="AB2340" s="1">
        <f t="shared" si="397"/>
        <v>0</v>
      </c>
    </row>
    <row r="2341" spans="1:28" customFormat="1" ht="43.2" x14ac:dyDescent="0.3">
      <c r="A2341" s="3">
        <f t="shared" si="404"/>
        <v>2324</v>
      </c>
      <c r="B2341" s="4" t="s">
        <v>2067</v>
      </c>
      <c r="C2341" s="3">
        <v>8</v>
      </c>
      <c r="D2341" s="3" t="s">
        <v>1567</v>
      </c>
      <c r="E2341" s="4" t="s">
        <v>2223</v>
      </c>
      <c r="F2341" s="3" t="s">
        <v>1426</v>
      </c>
      <c r="G2341" s="3" t="s">
        <v>2340</v>
      </c>
      <c r="H2341" s="3" t="s">
        <v>2468</v>
      </c>
      <c r="I2341" s="3" t="s">
        <v>2496</v>
      </c>
      <c r="J2341" s="3">
        <v>18.2</v>
      </c>
      <c r="K2341" s="3">
        <v>6800</v>
      </c>
      <c r="L2341" s="3" t="s">
        <v>25</v>
      </c>
      <c r="M2341" s="3">
        <v>1</v>
      </c>
      <c r="N2341" s="28">
        <f t="shared" si="395"/>
        <v>6.8</v>
      </c>
      <c r="O2341" s="28">
        <f t="shared" si="396"/>
        <v>123.75999999999999</v>
      </c>
      <c r="P2341" s="12">
        <v>0</v>
      </c>
      <c r="Q2341" s="46">
        <f t="shared" si="398"/>
        <v>0</v>
      </c>
      <c r="R2341" s="37"/>
      <c r="S2341" s="3">
        <f t="shared" si="399"/>
        <v>6.8</v>
      </c>
      <c r="T2341" s="30" t="s">
        <v>2502</v>
      </c>
      <c r="U2341" s="5">
        <f t="shared" si="400"/>
        <v>123.75999999999999</v>
      </c>
      <c r="V2341" s="5">
        <f t="shared" si="401"/>
        <v>0</v>
      </c>
      <c r="W2341" s="5"/>
      <c r="X2341" s="5">
        <f t="shared" si="402"/>
        <v>6.8</v>
      </c>
      <c r="Y2341" s="3">
        <f t="shared" si="394"/>
        <v>0</v>
      </c>
      <c r="Z2341" s="3">
        <f t="shared" si="403"/>
        <v>123.75999999999999</v>
      </c>
      <c r="AB2341" s="1">
        <f t="shared" si="397"/>
        <v>0</v>
      </c>
    </row>
    <row r="2342" spans="1:28" customFormat="1" ht="43.2" x14ac:dyDescent="0.3">
      <c r="A2342" s="3">
        <f t="shared" si="404"/>
        <v>2325</v>
      </c>
      <c r="B2342" s="4" t="s">
        <v>2067</v>
      </c>
      <c r="C2342" s="3">
        <v>8</v>
      </c>
      <c r="D2342" s="3" t="s">
        <v>1567</v>
      </c>
      <c r="E2342" s="4" t="s">
        <v>2224</v>
      </c>
      <c r="F2342" s="3" t="s">
        <v>1426</v>
      </c>
      <c r="G2342" s="3" t="s">
        <v>2340</v>
      </c>
      <c r="H2342" s="3" t="s">
        <v>2468</v>
      </c>
      <c r="I2342" s="3" t="s">
        <v>2496</v>
      </c>
      <c r="J2342" s="3">
        <v>18.2</v>
      </c>
      <c r="K2342" s="3">
        <v>6800</v>
      </c>
      <c r="L2342" s="3" t="s">
        <v>25</v>
      </c>
      <c r="M2342" s="3">
        <v>1</v>
      </c>
      <c r="N2342" s="28">
        <f t="shared" si="395"/>
        <v>6.8</v>
      </c>
      <c r="O2342" s="28">
        <f t="shared" si="396"/>
        <v>123.75999999999999</v>
      </c>
      <c r="P2342" s="12">
        <v>0</v>
      </c>
      <c r="Q2342" s="46">
        <f t="shared" si="398"/>
        <v>0</v>
      </c>
      <c r="R2342" s="37"/>
      <c r="S2342" s="3">
        <f t="shared" si="399"/>
        <v>6.8</v>
      </c>
      <c r="T2342" s="30" t="s">
        <v>2502</v>
      </c>
      <c r="U2342" s="5">
        <f t="shared" si="400"/>
        <v>123.75999999999999</v>
      </c>
      <c r="V2342" s="5">
        <f t="shared" si="401"/>
        <v>0</v>
      </c>
      <c r="W2342" s="5"/>
      <c r="X2342" s="5">
        <f t="shared" si="402"/>
        <v>6.8</v>
      </c>
      <c r="Y2342" s="3">
        <f t="shared" si="394"/>
        <v>0</v>
      </c>
      <c r="Z2342" s="3">
        <f t="shared" si="403"/>
        <v>123.75999999999999</v>
      </c>
      <c r="AB2342" s="1">
        <f t="shared" si="397"/>
        <v>0</v>
      </c>
    </row>
    <row r="2343" spans="1:28" customFormat="1" ht="43.2" x14ac:dyDescent="0.3">
      <c r="A2343" s="3">
        <f t="shared" si="404"/>
        <v>2326</v>
      </c>
      <c r="B2343" s="4" t="s">
        <v>2067</v>
      </c>
      <c r="C2343" s="3">
        <v>8</v>
      </c>
      <c r="D2343" s="3" t="s">
        <v>1567</v>
      </c>
      <c r="E2343" s="4" t="s">
        <v>2225</v>
      </c>
      <c r="F2343" s="3" t="s">
        <v>1426</v>
      </c>
      <c r="G2343" s="3" t="s">
        <v>2340</v>
      </c>
      <c r="H2343" s="3" t="s">
        <v>2468</v>
      </c>
      <c r="I2343" s="3" t="s">
        <v>2496</v>
      </c>
      <c r="J2343" s="3">
        <v>18.2</v>
      </c>
      <c r="K2343" s="3">
        <v>6800</v>
      </c>
      <c r="L2343" s="3" t="s">
        <v>25</v>
      </c>
      <c r="M2343" s="3">
        <v>1</v>
      </c>
      <c r="N2343" s="28">
        <f t="shared" si="395"/>
        <v>6.8</v>
      </c>
      <c r="O2343" s="28">
        <f t="shared" si="396"/>
        <v>123.75999999999999</v>
      </c>
      <c r="P2343" s="12">
        <v>0</v>
      </c>
      <c r="Q2343" s="46">
        <f t="shared" si="398"/>
        <v>0</v>
      </c>
      <c r="R2343" s="37"/>
      <c r="S2343" s="3">
        <f t="shared" si="399"/>
        <v>6.8</v>
      </c>
      <c r="T2343" s="30" t="s">
        <v>2502</v>
      </c>
      <c r="U2343" s="5">
        <f t="shared" si="400"/>
        <v>123.75999999999999</v>
      </c>
      <c r="V2343" s="5">
        <f t="shared" si="401"/>
        <v>0</v>
      </c>
      <c r="W2343" s="5"/>
      <c r="X2343" s="5">
        <f t="shared" si="402"/>
        <v>6.8</v>
      </c>
      <c r="Y2343" s="3">
        <f t="shared" si="394"/>
        <v>0</v>
      </c>
      <c r="Z2343" s="3">
        <f t="shared" si="403"/>
        <v>123.75999999999999</v>
      </c>
      <c r="AB2343" s="1">
        <f t="shared" si="397"/>
        <v>0</v>
      </c>
    </row>
    <row r="2344" spans="1:28" customFormat="1" ht="43.2" x14ac:dyDescent="0.3">
      <c r="A2344" s="3">
        <f t="shared" si="404"/>
        <v>2327</v>
      </c>
      <c r="B2344" s="4" t="s">
        <v>2067</v>
      </c>
      <c r="C2344" s="3">
        <v>8</v>
      </c>
      <c r="D2344" s="3" t="s">
        <v>1567</v>
      </c>
      <c r="E2344" s="4" t="s">
        <v>2226</v>
      </c>
      <c r="F2344" s="3" t="s">
        <v>1426</v>
      </c>
      <c r="G2344" s="3" t="s">
        <v>2340</v>
      </c>
      <c r="H2344" s="3" t="s">
        <v>2468</v>
      </c>
      <c r="I2344" s="3" t="s">
        <v>2496</v>
      </c>
      <c r="J2344" s="3">
        <v>18.2</v>
      </c>
      <c r="K2344" s="3">
        <v>6800</v>
      </c>
      <c r="L2344" s="3" t="s">
        <v>25</v>
      </c>
      <c r="M2344" s="3">
        <v>1</v>
      </c>
      <c r="N2344" s="28">
        <f t="shared" si="395"/>
        <v>6.8</v>
      </c>
      <c r="O2344" s="28">
        <f t="shared" si="396"/>
        <v>123.75999999999999</v>
      </c>
      <c r="P2344" s="12">
        <v>0</v>
      </c>
      <c r="Q2344" s="46">
        <f t="shared" si="398"/>
        <v>0</v>
      </c>
      <c r="R2344" s="37"/>
      <c r="S2344" s="3">
        <f t="shared" si="399"/>
        <v>6.8</v>
      </c>
      <c r="T2344" s="30" t="s">
        <v>2502</v>
      </c>
      <c r="U2344" s="5">
        <f t="shared" si="400"/>
        <v>123.75999999999999</v>
      </c>
      <c r="V2344" s="5">
        <f t="shared" si="401"/>
        <v>0</v>
      </c>
      <c r="W2344" s="5"/>
      <c r="X2344" s="5">
        <f t="shared" si="402"/>
        <v>6.8</v>
      </c>
      <c r="Y2344" s="3">
        <f t="shared" si="394"/>
        <v>0</v>
      </c>
      <c r="Z2344" s="3">
        <f t="shared" si="403"/>
        <v>123.75999999999999</v>
      </c>
      <c r="AB2344" s="1">
        <f t="shared" si="397"/>
        <v>0</v>
      </c>
    </row>
    <row r="2345" spans="1:28" customFormat="1" ht="43.2" x14ac:dyDescent="0.3">
      <c r="A2345" s="3">
        <f t="shared" si="404"/>
        <v>2328</v>
      </c>
      <c r="B2345" s="4" t="s">
        <v>2067</v>
      </c>
      <c r="C2345" s="3">
        <v>8</v>
      </c>
      <c r="D2345" s="3" t="s">
        <v>1567</v>
      </c>
      <c r="E2345" s="4" t="s">
        <v>2227</v>
      </c>
      <c r="F2345" s="3" t="s">
        <v>1426</v>
      </c>
      <c r="G2345" s="3" t="s">
        <v>2340</v>
      </c>
      <c r="H2345" s="3" t="s">
        <v>2468</v>
      </c>
      <c r="I2345" s="3" t="s">
        <v>2496</v>
      </c>
      <c r="J2345" s="3">
        <v>18.2</v>
      </c>
      <c r="K2345" s="3">
        <v>6800</v>
      </c>
      <c r="L2345" s="3" t="s">
        <v>25</v>
      </c>
      <c r="M2345" s="3">
        <v>1</v>
      </c>
      <c r="N2345" s="28">
        <f t="shared" si="395"/>
        <v>6.8</v>
      </c>
      <c r="O2345" s="28">
        <f t="shared" si="396"/>
        <v>123.75999999999999</v>
      </c>
      <c r="P2345" s="12">
        <v>0</v>
      </c>
      <c r="Q2345" s="46">
        <f t="shared" si="398"/>
        <v>0</v>
      </c>
      <c r="R2345" s="37"/>
      <c r="S2345" s="3">
        <f t="shared" si="399"/>
        <v>6.8</v>
      </c>
      <c r="T2345" s="30" t="s">
        <v>2502</v>
      </c>
      <c r="U2345" s="5">
        <f t="shared" si="400"/>
        <v>123.75999999999999</v>
      </c>
      <c r="V2345" s="5">
        <f t="shared" si="401"/>
        <v>0</v>
      </c>
      <c r="W2345" s="5"/>
      <c r="X2345" s="5">
        <f t="shared" si="402"/>
        <v>6.8</v>
      </c>
      <c r="Y2345" s="3">
        <f t="shared" si="394"/>
        <v>0</v>
      </c>
      <c r="Z2345" s="3">
        <f t="shared" si="403"/>
        <v>123.75999999999999</v>
      </c>
      <c r="AB2345" s="1">
        <f t="shared" si="397"/>
        <v>0</v>
      </c>
    </row>
    <row r="2346" spans="1:28" customFormat="1" ht="43.2" x14ac:dyDescent="0.3">
      <c r="A2346" s="3">
        <f t="shared" si="404"/>
        <v>2329</v>
      </c>
      <c r="B2346" s="4" t="s">
        <v>2067</v>
      </c>
      <c r="C2346" s="3">
        <v>8</v>
      </c>
      <c r="D2346" s="3" t="s">
        <v>1567</v>
      </c>
      <c r="E2346" s="4" t="s">
        <v>2228</v>
      </c>
      <c r="F2346" s="3" t="s">
        <v>1426</v>
      </c>
      <c r="G2346" s="3" t="s">
        <v>2340</v>
      </c>
      <c r="H2346" s="3" t="s">
        <v>2468</v>
      </c>
      <c r="I2346" s="3" t="s">
        <v>2496</v>
      </c>
      <c r="J2346" s="3">
        <v>18.2</v>
      </c>
      <c r="K2346" s="3">
        <v>6800</v>
      </c>
      <c r="L2346" s="3" t="s">
        <v>25</v>
      </c>
      <c r="M2346" s="3">
        <v>1</v>
      </c>
      <c r="N2346" s="28">
        <f t="shared" si="395"/>
        <v>6.8</v>
      </c>
      <c r="O2346" s="28">
        <f t="shared" si="396"/>
        <v>123.75999999999999</v>
      </c>
      <c r="P2346" s="12">
        <v>0</v>
      </c>
      <c r="Q2346" s="46">
        <f t="shared" si="398"/>
        <v>0</v>
      </c>
      <c r="R2346" s="37"/>
      <c r="S2346" s="3">
        <f t="shared" si="399"/>
        <v>6.8</v>
      </c>
      <c r="T2346" s="30" t="s">
        <v>2502</v>
      </c>
      <c r="U2346" s="5">
        <f t="shared" si="400"/>
        <v>123.75999999999999</v>
      </c>
      <c r="V2346" s="5">
        <f t="shared" si="401"/>
        <v>0</v>
      </c>
      <c r="W2346" s="5"/>
      <c r="X2346" s="5">
        <f t="shared" si="402"/>
        <v>6.8</v>
      </c>
      <c r="Y2346" s="3">
        <f t="shared" si="394"/>
        <v>0</v>
      </c>
      <c r="Z2346" s="3">
        <f t="shared" si="403"/>
        <v>123.75999999999999</v>
      </c>
      <c r="AB2346" s="1">
        <f t="shared" si="397"/>
        <v>0</v>
      </c>
    </row>
    <row r="2347" spans="1:28" customFormat="1" ht="43.2" x14ac:dyDescent="0.3">
      <c r="A2347" s="3">
        <f t="shared" si="404"/>
        <v>2330</v>
      </c>
      <c r="B2347" s="4" t="s">
        <v>2067</v>
      </c>
      <c r="C2347" s="3">
        <v>8</v>
      </c>
      <c r="D2347" s="3" t="s">
        <v>1567</v>
      </c>
      <c r="E2347" s="4" t="s">
        <v>2229</v>
      </c>
      <c r="F2347" s="3" t="s">
        <v>1426</v>
      </c>
      <c r="G2347" s="3" t="s">
        <v>2340</v>
      </c>
      <c r="H2347" s="3" t="s">
        <v>2468</v>
      </c>
      <c r="I2347" s="3" t="s">
        <v>2496</v>
      </c>
      <c r="J2347" s="3">
        <v>18.2</v>
      </c>
      <c r="K2347" s="3">
        <v>6800</v>
      </c>
      <c r="L2347" s="3" t="s">
        <v>25</v>
      </c>
      <c r="M2347" s="3">
        <v>1</v>
      </c>
      <c r="N2347" s="28">
        <f t="shared" si="395"/>
        <v>6.8</v>
      </c>
      <c r="O2347" s="28">
        <f t="shared" si="396"/>
        <v>123.75999999999999</v>
      </c>
      <c r="P2347" s="12">
        <v>0</v>
      </c>
      <c r="Q2347" s="46">
        <f t="shared" si="398"/>
        <v>0</v>
      </c>
      <c r="R2347" s="37"/>
      <c r="S2347" s="3">
        <f t="shared" si="399"/>
        <v>6.8</v>
      </c>
      <c r="T2347" s="30" t="s">
        <v>2502</v>
      </c>
      <c r="U2347" s="5">
        <f t="shared" si="400"/>
        <v>123.75999999999999</v>
      </c>
      <c r="V2347" s="5">
        <f t="shared" si="401"/>
        <v>0</v>
      </c>
      <c r="W2347" s="5"/>
      <c r="X2347" s="5">
        <f t="shared" si="402"/>
        <v>6.8</v>
      </c>
      <c r="Y2347" s="3">
        <f t="shared" si="394"/>
        <v>0</v>
      </c>
      <c r="Z2347" s="3">
        <f t="shared" si="403"/>
        <v>123.75999999999999</v>
      </c>
      <c r="AB2347" s="1">
        <f t="shared" si="397"/>
        <v>0</v>
      </c>
    </row>
    <row r="2348" spans="1:28" customFormat="1" ht="43.2" x14ac:dyDescent="0.3">
      <c r="A2348" s="3">
        <f t="shared" si="404"/>
        <v>2331</v>
      </c>
      <c r="B2348" s="4" t="s">
        <v>2067</v>
      </c>
      <c r="C2348" s="3">
        <v>8</v>
      </c>
      <c r="D2348" s="3" t="s">
        <v>1567</v>
      </c>
      <c r="E2348" s="4" t="s">
        <v>2230</v>
      </c>
      <c r="F2348" s="3" t="s">
        <v>1426</v>
      </c>
      <c r="G2348" s="3" t="s">
        <v>2340</v>
      </c>
      <c r="H2348" s="3" t="s">
        <v>2468</v>
      </c>
      <c r="I2348" s="3" t="s">
        <v>2496</v>
      </c>
      <c r="J2348" s="3">
        <v>18.2</v>
      </c>
      <c r="K2348" s="3">
        <v>6800</v>
      </c>
      <c r="L2348" s="3" t="s">
        <v>25</v>
      </c>
      <c r="M2348" s="3">
        <v>1</v>
      </c>
      <c r="N2348" s="28">
        <f t="shared" si="395"/>
        <v>6.8</v>
      </c>
      <c r="O2348" s="28">
        <f t="shared" si="396"/>
        <v>123.75999999999999</v>
      </c>
      <c r="P2348" s="12">
        <v>0</v>
      </c>
      <c r="Q2348" s="46">
        <f t="shared" si="398"/>
        <v>0</v>
      </c>
      <c r="R2348" s="37"/>
      <c r="S2348" s="3">
        <f t="shared" si="399"/>
        <v>6.8</v>
      </c>
      <c r="T2348" s="30" t="s">
        <v>2502</v>
      </c>
      <c r="U2348" s="5">
        <f t="shared" si="400"/>
        <v>123.75999999999999</v>
      </c>
      <c r="V2348" s="5">
        <f t="shared" si="401"/>
        <v>0</v>
      </c>
      <c r="W2348" s="5"/>
      <c r="X2348" s="5">
        <f t="shared" si="402"/>
        <v>6.8</v>
      </c>
      <c r="Y2348" s="3">
        <f t="shared" si="394"/>
        <v>0</v>
      </c>
      <c r="Z2348" s="3">
        <f t="shared" si="403"/>
        <v>123.75999999999999</v>
      </c>
      <c r="AB2348" s="1">
        <f t="shared" si="397"/>
        <v>0</v>
      </c>
    </row>
    <row r="2349" spans="1:28" customFormat="1" ht="43.2" x14ac:dyDescent="0.3">
      <c r="A2349" s="3">
        <f t="shared" si="404"/>
        <v>2332</v>
      </c>
      <c r="B2349" s="4" t="s">
        <v>2067</v>
      </c>
      <c r="C2349" s="3">
        <v>8</v>
      </c>
      <c r="D2349" s="3" t="s">
        <v>1567</v>
      </c>
      <c r="E2349" s="4" t="s">
        <v>2231</v>
      </c>
      <c r="F2349" s="3" t="s">
        <v>1426</v>
      </c>
      <c r="G2349" s="3" t="s">
        <v>2340</v>
      </c>
      <c r="H2349" s="3" t="s">
        <v>2468</v>
      </c>
      <c r="I2349" s="3" t="s">
        <v>2496</v>
      </c>
      <c r="J2349" s="3">
        <v>18.2</v>
      </c>
      <c r="K2349" s="3">
        <v>6800</v>
      </c>
      <c r="L2349" s="3" t="s">
        <v>25</v>
      </c>
      <c r="M2349" s="3">
        <v>1</v>
      </c>
      <c r="N2349" s="28">
        <f t="shared" si="395"/>
        <v>6.8</v>
      </c>
      <c r="O2349" s="28">
        <f t="shared" si="396"/>
        <v>123.75999999999999</v>
      </c>
      <c r="P2349" s="12">
        <v>0</v>
      </c>
      <c r="Q2349" s="46">
        <f t="shared" si="398"/>
        <v>0</v>
      </c>
      <c r="R2349" s="37"/>
      <c r="S2349" s="3">
        <f t="shared" si="399"/>
        <v>6.8</v>
      </c>
      <c r="T2349" s="30" t="s">
        <v>2502</v>
      </c>
      <c r="U2349" s="5">
        <f t="shared" si="400"/>
        <v>123.75999999999999</v>
      </c>
      <c r="V2349" s="5">
        <f t="shared" si="401"/>
        <v>0</v>
      </c>
      <c r="W2349" s="5"/>
      <c r="X2349" s="5">
        <f t="shared" si="402"/>
        <v>6.8</v>
      </c>
      <c r="Y2349" s="3">
        <f t="shared" ref="Y2349:Y2353" si="405">N2349-X2349</f>
        <v>0</v>
      </c>
      <c r="Z2349" s="3">
        <f t="shared" si="403"/>
        <v>123.75999999999999</v>
      </c>
      <c r="AB2349" s="1">
        <f t="shared" si="397"/>
        <v>0</v>
      </c>
    </row>
    <row r="2350" spans="1:28" customFormat="1" ht="43.2" x14ac:dyDescent="0.3">
      <c r="A2350" s="3">
        <f t="shared" si="404"/>
        <v>2333</v>
      </c>
      <c r="B2350" s="4" t="s">
        <v>2067</v>
      </c>
      <c r="C2350" s="3">
        <v>8</v>
      </c>
      <c r="D2350" s="3" t="s">
        <v>1567</v>
      </c>
      <c r="E2350" s="4" t="s">
        <v>2232</v>
      </c>
      <c r="F2350" s="3" t="s">
        <v>1426</v>
      </c>
      <c r="G2350" s="3" t="s">
        <v>2340</v>
      </c>
      <c r="H2350" s="3" t="s">
        <v>2468</v>
      </c>
      <c r="I2350" s="3" t="s">
        <v>2496</v>
      </c>
      <c r="J2350" s="3">
        <v>18.2</v>
      </c>
      <c r="K2350" s="3">
        <v>6800</v>
      </c>
      <c r="L2350" s="3" t="s">
        <v>25</v>
      </c>
      <c r="M2350" s="3">
        <v>1</v>
      </c>
      <c r="N2350" s="28">
        <f t="shared" si="395"/>
        <v>6.8</v>
      </c>
      <c r="O2350" s="28">
        <f t="shared" si="396"/>
        <v>123.75999999999999</v>
      </c>
      <c r="P2350" s="12">
        <v>0</v>
      </c>
      <c r="Q2350" s="46">
        <f t="shared" si="398"/>
        <v>0</v>
      </c>
      <c r="R2350" s="37"/>
      <c r="S2350" s="3">
        <f t="shared" si="399"/>
        <v>6.8</v>
      </c>
      <c r="T2350" s="30" t="s">
        <v>2502</v>
      </c>
      <c r="U2350" s="5">
        <f t="shared" si="400"/>
        <v>123.75999999999999</v>
      </c>
      <c r="V2350" s="5">
        <f t="shared" si="401"/>
        <v>0</v>
      </c>
      <c r="W2350" s="5"/>
      <c r="X2350" s="5">
        <f t="shared" si="402"/>
        <v>6.8</v>
      </c>
      <c r="Y2350" s="3">
        <f t="shared" si="405"/>
        <v>0</v>
      </c>
      <c r="Z2350" s="3">
        <f t="shared" si="403"/>
        <v>123.75999999999999</v>
      </c>
      <c r="AB2350" s="1">
        <f t="shared" si="397"/>
        <v>0</v>
      </c>
    </row>
    <row r="2351" spans="1:28" customFormat="1" ht="43.2" x14ac:dyDescent="0.3">
      <c r="A2351" s="3">
        <f t="shared" si="404"/>
        <v>2334</v>
      </c>
      <c r="B2351" s="4" t="s">
        <v>2067</v>
      </c>
      <c r="C2351" s="3">
        <v>8</v>
      </c>
      <c r="D2351" s="3" t="s">
        <v>1567</v>
      </c>
      <c r="E2351" s="4" t="s">
        <v>2233</v>
      </c>
      <c r="F2351" s="3" t="s">
        <v>1426</v>
      </c>
      <c r="G2351" s="3" t="s">
        <v>2340</v>
      </c>
      <c r="H2351" s="3" t="s">
        <v>2468</v>
      </c>
      <c r="I2351" s="3" t="s">
        <v>2496</v>
      </c>
      <c r="J2351" s="3">
        <v>18.2</v>
      </c>
      <c r="K2351" s="3">
        <v>6800</v>
      </c>
      <c r="L2351" s="3" t="s">
        <v>25</v>
      </c>
      <c r="M2351" s="3">
        <v>1</v>
      </c>
      <c r="N2351" s="28">
        <f t="shared" si="395"/>
        <v>6.8</v>
      </c>
      <c r="O2351" s="28">
        <f t="shared" si="396"/>
        <v>123.75999999999999</v>
      </c>
      <c r="P2351" s="12">
        <v>0</v>
      </c>
      <c r="Q2351" s="46">
        <f t="shared" si="398"/>
        <v>0</v>
      </c>
      <c r="R2351" s="37"/>
      <c r="S2351" s="3">
        <f t="shared" si="399"/>
        <v>6.8</v>
      </c>
      <c r="T2351" s="30" t="s">
        <v>2502</v>
      </c>
      <c r="U2351" s="5">
        <f t="shared" si="400"/>
        <v>123.75999999999999</v>
      </c>
      <c r="V2351" s="5">
        <f t="shared" si="401"/>
        <v>0</v>
      </c>
      <c r="W2351" s="5"/>
      <c r="X2351" s="5">
        <f t="shared" si="402"/>
        <v>6.8</v>
      </c>
      <c r="Y2351" s="3">
        <f t="shared" si="405"/>
        <v>0</v>
      </c>
      <c r="Z2351" s="3">
        <f t="shared" si="403"/>
        <v>123.75999999999999</v>
      </c>
      <c r="AB2351" s="1">
        <f t="shared" si="397"/>
        <v>0</v>
      </c>
    </row>
    <row r="2352" spans="1:28" customFormat="1" ht="43.2" x14ac:dyDescent="0.3">
      <c r="A2352" s="3">
        <f t="shared" si="404"/>
        <v>2335</v>
      </c>
      <c r="B2352" s="4" t="s">
        <v>2067</v>
      </c>
      <c r="C2352" s="3">
        <v>8</v>
      </c>
      <c r="D2352" s="3" t="s">
        <v>1567</v>
      </c>
      <c r="E2352" s="4" t="s">
        <v>2234</v>
      </c>
      <c r="F2352" s="3" t="s">
        <v>1426</v>
      </c>
      <c r="G2352" s="3" t="s">
        <v>2340</v>
      </c>
      <c r="H2352" s="3" t="s">
        <v>2468</v>
      </c>
      <c r="I2352" s="3" t="s">
        <v>2496</v>
      </c>
      <c r="J2352" s="3">
        <v>18.2</v>
      </c>
      <c r="K2352" s="3">
        <v>6800</v>
      </c>
      <c r="L2352" s="3" t="s">
        <v>25</v>
      </c>
      <c r="M2352" s="3">
        <v>1</v>
      </c>
      <c r="N2352" s="28">
        <f t="shared" si="395"/>
        <v>6.8</v>
      </c>
      <c r="O2352" s="28">
        <f t="shared" si="396"/>
        <v>123.75999999999999</v>
      </c>
      <c r="P2352" s="12">
        <v>0</v>
      </c>
      <c r="Q2352" s="46">
        <f t="shared" si="398"/>
        <v>0</v>
      </c>
      <c r="R2352" s="37"/>
      <c r="S2352" s="3">
        <f t="shared" si="399"/>
        <v>6.8</v>
      </c>
      <c r="T2352" s="30" t="s">
        <v>2502</v>
      </c>
      <c r="U2352" s="5">
        <f t="shared" si="400"/>
        <v>123.75999999999999</v>
      </c>
      <c r="V2352" s="5">
        <f t="shared" si="401"/>
        <v>0</v>
      </c>
      <c r="W2352" s="5"/>
      <c r="X2352" s="5">
        <f t="shared" si="402"/>
        <v>6.8</v>
      </c>
      <c r="Y2352" s="3">
        <f t="shared" si="405"/>
        <v>0</v>
      </c>
      <c r="Z2352" s="3">
        <f t="shared" si="403"/>
        <v>123.75999999999999</v>
      </c>
      <c r="AB2352" s="1">
        <f t="shared" si="397"/>
        <v>0</v>
      </c>
    </row>
    <row r="2353" spans="1:28" customFormat="1" ht="43.2" x14ac:dyDescent="0.3">
      <c r="A2353" s="3">
        <f t="shared" si="404"/>
        <v>2336</v>
      </c>
      <c r="B2353" s="4" t="s">
        <v>2067</v>
      </c>
      <c r="C2353" s="3">
        <v>8</v>
      </c>
      <c r="D2353" s="3" t="s">
        <v>1567</v>
      </c>
      <c r="E2353" s="4" t="s">
        <v>2235</v>
      </c>
      <c r="F2353" s="3" t="s">
        <v>1426</v>
      </c>
      <c r="G2353" s="3" t="s">
        <v>2340</v>
      </c>
      <c r="H2353" s="3" t="s">
        <v>2468</v>
      </c>
      <c r="I2353" s="3" t="s">
        <v>2496</v>
      </c>
      <c r="J2353" s="3">
        <v>18.2</v>
      </c>
      <c r="K2353" s="3">
        <v>6800</v>
      </c>
      <c r="L2353" s="3" t="s">
        <v>25</v>
      </c>
      <c r="M2353" s="3">
        <v>1</v>
      </c>
      <c r="N2353" s="28">
        <f t="shared" si="395"/>
        <v>6.8</v>
      </c>
      <c r="O2353" s="28">
        <f t="shared" si="396"/>
        <v>123.75999999999999</v>
      </c>
      <c r="P2353" s="12">
        <v>0</v>
      </c>
      <c r="Q2353" s="46">
        <f t="shared" si="398"/>
        <v>0</v>
      </c>
      <c r="R2353" s="37"/>
      <c r="S2353" s="3">
        <f t="shared" si="399"/>
        <v>6.8</v>
      </c>
      <c r="T2353" s="30" t="s">
        <v>2502</v>
      </c>
      <c r="U2353" s="5">
        <f t="shared" si="400"/>
        <v>123.75999999999999</v>
      </c>
      <c r="V2353" s="5">
        <f t="shared" si="401"/>
        <v>0</v>
      </c>
      <c r="W2353" s="5"/>
      <c r="X2353" s="5">
        <f t="shared" si="402"/>
        <v>6.8</v>
      </c>
      <c r="Y2353" s="3">
        <f t="shared" si="405"/>
        <v>0</v>
      </c>
      <c r="Z2353" s="3">
        <f t="shared" si="403"/>
        <v>123.75999999999999</v>
      </c>
      <c r="AB2353" s="1">
        <f t="shared" si="397"/>
        <v>0</v>
      </c>
    </row>
    <row r="2354" spans="1:28" customFormat="1" ht="43.2" x14ac:dyDescent="0.3">
      <c r="A2354" s="3">
        <f t="shared" si="404"/>
        <v>2337</v>
      </c>
      <c r="B2354" s="4" t="s">
        <v>2067</v>
      </c>
      <c r="C2354" s="3">
        <v>8</v>
      </c>
      <c r="D2354" s="3" t="s">
        <v>1567</v>
      </c>
      <c r="E2354" s="4" t="s">
        <v>2236</v>
      </c>
      <c r="F2354" s="3" t="s">
        <v>1426</v>
      </c>
      <c r="G2354" s="3" t="s">
        <v>2340</v>
      </c>
      <c r="H2354" s="3" t="s">
        <v>2468</v>
      </c>
      <c r="I2354" s="3" t="s">
        <v>2496</v>
      </c>
      <c r="J2354" s="3">
        <v>18.2</v>
      </c>
      <c r="K2354" s="3">
        <v>6800</v>
      </c>
      <c r="L2354" s="3" t="s">
        <v>25</v>
      </c>
      <c r="M2354" s="3">
        <v>1</v>
      </c>
      <c r="N2354" s="28">
        <f>(K2354/1000)*M2354</f>
        <v>6.8</v>
      </c>
      <c r="O2354" s="28">
        <f>N2354*J2354</f>
        <v>123.75999999999999</v>
      </c>
      <c r="P2354" s="12">
        <v>0</v>
      </c>
      <c r="Q2354" s="46">
        <f t="shared" si="398"/>
        <v>0</v>
      </c>
      <c r="R2354" s="37"/>
      <c r="S2354" s="3">
        <f t="shared" si="399"/>
        <v>6.8</v>
      </c>
      <c r="T2354" s="30" t="s">
        <v>2502</v>
      </c>
      <c r="U2354" s="5">
        <f t="shared" si="400"/>
        <v>123.75999999999999</v>
      </c>
      <c r="V2354" s="5">
        <f t="shared" si="401"/>
        <v>0</v>
      </c>
      <c r="W2354" s="5"/>
      <c r="X2354" s="5">
        <f t="shared" si="402"/>
        <v>6.8</v>
      </c>
      <c r="Y2354" s="3">
        <f>N2354-X2354</f>
        <v>0</v>
      </c>
      <c r="Z2354" s="3">
        <f>X2354*J2354*M2354</f>
        <v>123.75999999999999</v>
      </c>
      <c r="AB2354" s="1">
        <f t="shared" si="397"/>
        <v>0</v>
      </c>
    </row>
    <row r="2355" spans="1:28" customFormat="1" ht="43.2" x14ac:dyDescent="0.3">
      <c r="A2355" s="3">
        <f t="shared" si="404"/>
        <v>2338</v>
      </c>
      <c r="B2355" s="4" t="s">
        <v>2067</v>
      </c>
      <c r="C2355" s="3">
        <v>8</v>
      </c>
      <c r="D2355" s="3" t="s">
        <v>1567</v>
      </c>
      <c r="E2355" s="4" t="s">
        <v>2237</v>
      </c>
      <c r="F2355" s="3" t="s">
        <v>1426</v>
      </c>
      <c r="G2355" s="3" t="s">
        <v>2340</v>
      </c>
      <c r="H2355" s="3" t="s">
        <v>2468</v>
      </c>
      <c r="I2355" s="3" t="s">
        <v>2496</v>
      </c>
      <c r="J2355" s="3">
        <v>18.2</v>
      </c>
      <c r="K2355" s="3">
        <v>6800</v>
      </c>
      <c r="L2355" s="3" t="s">
        <v>25</v>
      </c>
      <c r="M2355" s="3">
        <v>1</v>
      </c>
      <c r="N2355" s="28">
        <f>(K2355/1000)*M2355</f>
        <v>6.8</v>
      </c>
      <c r="O2355" s="28">
        <f>N2355*J2355</f>
        <v>123.75999999999999</v>
      </c>
      <c r="P2355" s="12">
        <v>0</v>
      </c>
      <c r="Q2355" s="46">
        <f t="shared" si="398"/>
        <v>0</v>
      </c>
      <c r="R2355" s="37"/>
      <c r="S2355" s="3">
        <f t="shared" si="399"/>
        <v>6.8</v>
      </c>
      <c r="T2355" s="30" t="s">
        <v>2502</v>
      </c>
      <c r="U2355" s="5">
        <f t="shared" si="400"/>
        <v>123.75999999999999</v>
      </c>
      <c r="V2355" s="5">
        <f t="shared" si="401"/>
        <v>0</v>
      </c>
      <c r="W2355" s="5"/>
      <c r="X2355" s="5">
        <f t="shared" si="402"/>
        <v>6.8</v>
      </c>
      <c r="Y2355" s="3">
        <f>N2355-X2355</f>
        <v>0</v>
      </c>
      <c r="Z2355" s="3">
        <f>X2355*J2355*M2355</f>
        <v>123.75999999999999</v>
      </c>
      <c r="AB2355" s="1">
        <f t="shared" si="397"/>
        <v>0</v>
      </c>
    </row>
    <row r="2356" spans="1:28" customFormat="1" ht="43.2" x14ac:dyDescent="0.3">
      <c r="A2356" s="3">
        <f t="shared" si="404"/>
        <v>2339</v>
      </c>
      <c r="B2356" s="4" t="s">
        <v>2067</v>
      </c>
      <c r="C2356" s="3">
        <v>8</v>
      </c>
      <c r="D2356" s="3" t="s">
        <v>1567</v>
      </c>
      <c r="E2356" s="4" t="s">
        <v>2238</v>
      </c>
      <c r="F2356" s="3" t="s">
        <v>1426</v>
      </c>
      <c r="G2356" s="3" t="s">
        <v>2340</v>
      </c>
      <c r="H2356" s="3" t="s">
        <v>2468</v>
      </c>
      <c r="I2356" s="3" t="s">
        <v>2496</v>
      </c>
      <c r="J2356" s="3">
        <v>18.2</v>
      </c>
      <c r="K2356" s="3">
        <v>6800</v>
      </c>
      <c r="L2356" s="3" t="s">
        <v>25</v>
      </c>
      <c r="M2356" s="3">
        <v>1</v>
      </c>
      <c r="N2356" s="28">
        <f>(K2356/1000)*M2356</f>
        <v>6.8</v>
      </c>
      <c r="O2356" s="28">
        <f>N2356*J2356</f>
        <v>123.75999999999999</v>
      </c>
      <c r="P2356" s="12">
        <v>0</v>
      </c>
      <c r="Q2356" s="46">
        <f t="shared" si="398"/>
        <v>0</v>
      </c>
      <c r="R2356" s="37"/>
      <c r="S2356" s="3">
        <f t="shared" si="399"/>
        <v>6.8</v>
      </c>
      <c r="T2356" s="30" t="s">
        <v>2502</v>
      </c>
      <c r="U2356" s="5">
        <f t="shared" si="400"/>
        <v>123.75999999999999</v>
      </c>
      <c r="V2356" s="5">
        <f t="shared" si="401"/>
        <v>0</v>
      </c>
      <c r="W2356" s="5"/>
      <c r="X2356" s="5">
        <f t="shared" si="402"/>
        <v>6.8</v>
      </c>
      <c r="Y2356" s="3">
        <f>N2356-X2356</f>
        <v>0</v>
      </c>
      <c r="Z2356" s="3">
        <f>X2356*J2356*M2356</f>
        <v>123.75999999999999</v>
      </c>
      <c r="AB2356" s="1">
        <f t="shared" si="397"/>
        <v>0</v>
      </c>
    </row>
    <row r="2357" spans="1:28" s="55" customFormat="1" ht="43.2" x14ac:dyDescent="0.3">
      <c r="A2357" s="3">
        <f t="shared" si="404"/>
        <v>2340</v>
      </c>
      <c r="B2357" s="3" t="s">
        <v>2561</v>
      </c>
      <c r="C2357" s="3">
        <v>1</v>
      </c>
      <c r="D2357" s="3" t="s">
        <v>2239</v>
      </c>
      <c r="E2357" s="3" t="s">
        <v>2240</v>
      </c>
      <c r="F2357" s="3" t="s">
        <v>2241</v>
      </c>
      <c r="G2357" s="3"/>
      <c r="H2357" s="3"/>
      <c r="I2357" s="3" t="s">
        <v>2508</v>
      </c>
      <c r="J2357" s="3">
        <v>0.18</v>
      </c>
      <c r="K2357" s="3">
        <v>70</v>
      </c>
      <c r="L2357" s="3" t="s">
        <v>25</v>
      </c>
      <c r="M2357" s="3">
        <f>(186*2)*6</f>
        <v>2232</v>
      </c>
      <c r="N2357" s="53" t="s">
        <v>3</v>
      </c>
      <c r="O2357" s="28">
        <f>J2357*M2357</f>
        <v>401.76</v>
      </c>
      <c r="P2357" s="12">
        <v>0.1</v>
      </c>
      <c r="Q2357" s="46">
        <f t="shared" ref="Q2357:Q2372" si="406">O2357*P2357</f>
        <v>40.176000000000002</v>
      </c>
      <c r="R2357" s="12"/>
      <c r="S2357" s="3">
        <f t="shared" ref="S2357:S2372" si="407">M2357-Q2357</f>
        <v>2191.8240000000001</v>
      </c>
      <c r="T2357" s="46" t="s">
        <v>2502</v>
      </c>
      <c r="U2357" s="7">
        <f t="shared" si="400"/>
        <v>394.52832000000001</v>
      </c>
      <c r="V2357" s="7">
        <f t="shared" si="401"/>
        <v>7.2316799999999999</v>
      </c>
      <c r="W2357" s="100"/>
      <c r="X2357" s="100">
        <f t="shared" ref="X2357:X2372" si="408">M2357</f>
        <v>2232</v>
      </c>
      <c r="Y2357" s="100">
        <f>M2357-X2357</f>
        <v>0</v>
      </c>
      <c r="Z2357" s="3">
        <f>X2357*J2357</f>
        <v>401.76</v>
      </c>
      <c r="AB2357" s="1">
        <f t="shared" si="397"/>
        <v>0</v>
      </c>
    </row>
    <row r="2358" spans="1:28" s="55" customFormat="1" ht="43.2" x14ac:dyDescent="0.3">
      <c r="A2358" s="3">
        <f t="shared" si="404"/>
        <v>2341</v>
      </c>
      <c r="B2358" s="3" t="s">
        <v>2561</v>
      </c>
      <c r="C2358" s="3">
        <v>1</v>
      </c>
      <c r="D2358" s="3" t="s">
        <v>2239</v>
      </c>
      <c r="E2358" s="3" t="s">
        <v>2242</v>
      </c>
      <c r="F2358" s="3" t="s">
        <v>5</v>
      </c>
      <c r="G2358" s="3"/>
      <c r="H2358" s="3"/>
      <c r="I2358" s="3" t="s">
        <v>2508</v>
      </c>
      <c r="J2358" s="3">
        <v>0.13</v>
      </c>
      <c r="K2358" s="3">
        <v>60</v>
      </c>
      <c r="L2358" s="3" t="s">
        <v>25</v>
      </c>
      <c r="M2358" s="3">
        <f>(326*2)*4</f>
        <v>2608</v>
      </c>
      <c r="N2358" s="53" t="s">
        <v>3</v>
      </c>
      <c r="O2358" s="28">
        <f>J2358*M2358</f>
        <v>339.04</v>
      </c>
      <c r="P2358" s="13">
        <v>0.1</v>
      </c>
      <c r="Q2358" s="46">
        <f t="shared" si="406"/>
        <v>33.904000000000003</v>
      </c>
      <c r="R2358" s="13"/>
      <c r="S2358" s="3">
        <f t="shared" si="407"/>
        <v>2574.096</v>
      </c>
      <c r="T2358" s="46" t="s">
        <v>2502</v>
      </c>
      <c r="U2358" s="102">
        <f t="shared" si="400"/>
        <v>334.63247999999999</v>
      </c>
      <c r="V2358" s="102">
        <f t="shared" si="401"/>
        <v>4.4075200000000008</v>
      </c>
      <c r="W2358" s="100"/>
      <c r="X2358" s="100">
        <f t="shared" si="408"/>
        <v>2608</v>
      </c>
      <c r="Y2358" s="100">
        <f>M2358-X2358</f>
        <v>0</v>
      </c>
      <c r="Z2358" s="3">
        <f>X2358*J2358</f>
        <v>339.04</v>
      </c>
      <c r="AB2358" s="1">
        <f t="shared" si="397"/>
        <v>0</v>
      </c>
    </row>
    <row r="2359" spans="1:28" s="55" customFormat="1" ht="43.2" x14ac:dyDescent="0.3">
      <c r="A2359" s="3">
        <f t="shared" si="404"/>
        <v>2342</v>
      </c>
      <c r="B2359" s="3" t="s">
        <v>2561</v>
      </c>
      <c r="C2359" s="3">
        <v>1</v>
      </c>
      <c r="D2359" s="3" t="s">
        <v>2239</v>
      </c>
      <c r="E2359" s="3" t="s">
        <v>2243</v>
      </c>
      <c r="F2359" s="3" t="s">
        <v>5</v>
      </c>
      <c r="G2359" s="3"/>
      <c r="H2359" s="3"/>
      <c r="I2359" s="3" t="s">
        <v>2508</v>
      </c>
      <c r="J2359" s="3">
        <v>0.13</v>
      </c>
      <c r="K2359" s="3">
        <v>65</v>
      </c>
      <c r="L2359" s="3" t="s">
        <v>25</v>
      </c>
      <c r="M2359" s="3">
        <f>(285*2)*6</f>
        <v>3420</v>
      </c>
      <c r="N2359" s="53" t="s">
        <v>3</v>
      </c>
      <c r="O2359" s="28">
        <f>J2359*M2359</f>
        <v>444.6</v>
      </c>
      <c r="P2359" s="13">
        <v>0.1</v>
      </c>
      <c r="Q2359" s="46">
        <f t="shared" si="406"/>
        <v>44.460000000000008</v>
      </c>
      <c r="R2359" s="13"/>
      <c r="S2359" s="3">
        <f t="shared" si="407"/>
        <v>3375.54</v>
      </c>
      <c r="T2359" s="46" t="s">
        <v>2502</v>
      </c>
      <c r="U2359" s="102">
        <f t="shared" si="400"/>
        <v>438.8202</v>
      </c>
      <c r="V2359" s="102">
        <f t="shared" si="401"/>
        <v>5.7798000000000016</v>
      </c>
      <c r="W2359" s="100"/>
      <c r="X2359" s="100">
        <f t="shared" si="408"/>
        <v>3420</v>
      </c>
      <c r="Y2359" s="100">
        <f>M2359-X2359</f>
        <v>0</v>
      </c>
      <c r="Z2359" s="3">
        <f>X2359*J2359</f>
        <v>444.6</v>
      </c>
      <c r="AB2359" s="1">
        <f t="shared" si="397"/>
        <v>0</v>
      </c>
    </row>
    <row r="2360" spans="1:28" customFormat="1" ht="43.2" x14ac:dyDescent="0.3">
      <c r="A2360" s="3">
        <f t="shared" si="404"/>
        <v>2343</v>
      </c>
      <c r="B2360" s="4" t="s">
        <v>918</v>
      </c>
      <c r="C2360" s="3">
        <v>2</v>
      </c>
      <c r="D2360" s="3" t="s">
        <v>2239</v>
      </c>
      <c r="E2360" s="4" t="s">
        <v>2240</v>
      </c>
      <c r="F2360" s="3" t="s">
        <v>2241</v>
      </c>
      <c r="G2360" s="3"/>
      <c r="H2360" s="3"/>
      <c r="I2360" s="3" t="s">
        <v>2508</v>
      </c>
      <c r="J2360" s="3">
        <v>0.18</v>
      </c>
      <c r="K2360" s="3">
        <v>70</v>
      </c>
      <c r="L2360" s="3" t="s">
        <v>25</v>
      </c>
      <c r="M2360" s="3">
        <f>(195*2)*6</f>
        <v>2340</v>
      </c>
      <c r="N2360" s="53" t="s">
        <v>3</v>
      </c>
      <c r="O2360" s="28">
        <f>J2360*M2360</f>
        <v>421.2</v>
      </c>
      <c r="P2360" s="15">
        <v>0.15</v>
      </c>
      <c r="Q2360" s="46">
        <f t="shared" si="406"/>
        <v>63.179999999999993</v>
      </c>
      <c r="R2360" s="15"/>
      <c r="S2360" s="3">
        <f t="shared" si="407"/>
        <v>2276.8200000000002</v>
      </c>
      <c r="T2360" s="30" t="s">
        <v>2502</v>
      </c>
      <c r="U2360" s="54">
        <f t="shared" si="400"/>
        <v>409.82760000000002</v>
      </c>
      <c r="V2360" s="54">
        <f t="shared" si="401"/>
        <v>11.372399999999999</v>
      </c>
      <c r="W2360" s="5"/>
      <c r="X2360" s="100">
        <f t="shared" si="408"/>
        <v>2340</v>
      </c>
      <c r="Y2360" s="100">
        <f t="shared" ref="Y2360:Y2372" si="409">M2360-X2360</f>
        <v>0</v>
      </c>
      <c r="Z2360" s="3">
        <f t="shared" ref="Z2360:Z2372" si="410">X2360*J2360</f>
        <v>421.2</v>
      </c>
      <c r="AB2360" s="1">
        <f t="shared" si="397"/>
        <v>0</v>
      </c>
    </row>
    <row r="2361" spans="1:28" customFormat="1" ht="43.2" x14ac:dyDescent="0.3">
      <c r="A2361" s="3">
        <f t="shared" si="404"/>
        <v>2344</v>
      </c>
      <c r="B2361" s="4" t="s">
        <v>918</v>
      </c>
      <c r="C2361" s="3">
        <v>2</v>
      </c>
      <c r="D2361" s="3" t="s">
        <v>2239</v>
      </c>
      <c r="E2361" s="4" t="s">
        <v>2242</v>
      </c>
      <c r="F2361" s="3" t="s">
        <v>5</v>
      </c>
      <c r="G2361" s="3"/>
      <c r="H2361" s="3"/>
      <c r="I2361" s="3" t="s">
        <v>2508</v>
      </c>
      <c r="J2361" s="3">
        <v>0.13</v>
      </c>
      <c r="K2361" s="3">
        <v>60</v>
      </c>
      <c r="L2361" s="3" t="s">
        <v>25</v>
      </c>
      <c r="M2361" s="3">
        <f>(246*2)*4</f>
        <v>1968</v>
      </c>
      <c r="N2361" s="53" t="s">
        <v>3</v>
      </c>
      <c r="O2361" s="28">
        <f t="shared" ref="O2361:O2372" si="411">J2361*M2361</f>
        <v>255.84</v>
      </c>
      <c r="P2361" s="15">
        <v>0.15</v>
      </c>
      <c r="Q2361" s="46">
        <f t="shared" si="406"/>
        <v>38.375999999999998</v>
      </c>
      <c r="R2361" s="15"/>
      <c r="S2361" s="3">
        <f t="shared" si="407"/>
        <v>1929.624</v>
      </c>
      <c r="T2361" s="30" t="s">
        <v>2502</v>
      </c>
      <c r="U2361" s="11">
        <f t="shared" si="400"/>
        <v>250.85112000000001</v>
      </c>
      <c r="V2361" s="11">
        <f t="shared" si="401"/>
        <v>4.98888</v>
      </c>
      <c r="W2361" s="5"/>
      <c r="X2361" s="100">
        <f t="shared" si="408"/>
        <v>1968</v>
      </c>
      <c r="Y2361" s="100">
        <f t="shared" si="409"/>
        <v>0</v>
      </c>
      <c r="Z2361" s="3">
        <f t="shared" si="410"/>
        <v>255.84</v>
      </c>
      <c r="AB2361" s="1">
        <f t="shared" ref="AB2361:AB2424" si="412">AA2361/1000</f>
        <v>0</v>
      </c>
    </row>
    <row r="2362" spans="1:28" customFormat="1" ht="43.2" x14ac:dyDescent="0.3">
      <c r="A2362" s="3">
        <f t="shared" si="404"/>
        <v>2345</v>
      </c>
      <c r="B2362" s="4" t="s">
        <v>918</v>
      </c>
      <c r="C2362" s="3">
        <v>2</v>
      </c>
      <c r="D2362" s="3" t="s">
        <v>2239</v>
      </c>
      <c r="E2362" s="4" t="s">
        <v>2243</v>
      </c>
      <c r="F2362" s="3" t="s">
        <v>5</v>
      </c>
      <c r="G2362" s="3"/>
      <c r="H2362" s="3"/>
      <c r="I2362" s="3" t="s">
        <v>2508</v>
      </c>
      <c r="J2362" s="3">
        <v>0.13</v>
      </c>
      <c r="K2362" s="3">
        <v>65</v>
      </c>
      <c r="L2362" s="3" t="s">
        <v>25</v>
      </c>
      <c r="M2362" s="3">
        <f>(6*2)*6</f>
        <v>72</v>
      </c>
      <c r="N2362" s="53" t="s">
        <v>3</v>
      </c>
      <c r="O2362" s="28">
        <f t="shared" si="411"/>
        <v>9.36</v>
      </c>
      <c r="P2362" s="15">
        <v>0.15</v>
      </c>
      <c r="Q2362" s="46">
        <f t="shared" si="406"/>
        <v>1.4039999999999999</v>
      </c>
      <c r="R2362" s="15"/>
      <c r="S2362" s="3">
        <f t="shared" si="407"/>
        <v>70.596000000000004</v>
      </c>
      <c r="T2362" s="30" t="s">
        <v>2502</v>
      </c>
      <c r="U2362" s="11">
        <f t="shared" si="400"/>
        <v>9.177480000000001</v>
      </c>
      <c r="V2362" s="11">
        <f t="shared" si="401"/>
        <v>0.18251999999999999</v>
      </c>
      <c r="W2362" s="5"/>
      <c r="X2362" s="100">
        <f t="shared" si="408"/>
        <v>72</v>
      </c>
      <c r="Y2362" s="100">
        <f t="shared" si="409"/>
        <v>0</v>
      </c>
      <c r="Z2362" s="3">
        <f t="shared" si="410"/>
        <v>9.36</v>
      </c>
      <c r="AB2362" s="1">
        <f t="shared" si="412"/>
        <v>0</v>
      </c>
    </row>
    <row r="2363" spans="1:28" customFormat="1" ht="43.2" x14ac:dyDescent="0.3">
      <c r="A2363" s="3">
        <f t="shared" si="404"/>
        <v>2346</v>
      </c>
      <c r="B2363" s="4" t="s">
        <v>918</v>
      </c>
      <c r="C2363" s="3">
        <v>2</v>
      </c>
      <c r="D2363" s="3" t="s">
        <v>2239</v>
      </c>
      <c r="E2363" s="4" t="s">
        <v>2244</v>
      </c>
      <c r="F2363" s="3" t="s">
        <v>2245</v>
      </c>
      <c r="G2363" s="3"/>
      <c r="H2363" s="3"/>
      <c r="I2363" s="3" t="s">
        <v>2508</v>
      </c>
      <c r="J2363" s="3">
        <v>0.09</v>
      </c>
      <c r="K2363" s="3">
        <v>50</v>
      </c>
      <c r="L2363" s="3" t="s">
        <v>25</v>
      </c>
      <c r="M2363" s="3">
        <f>(76*2)*2</f>
        <v>304</v>
      </c>
      <c r="N2363" s="53" t="s">
        <v>3</v>
      </c>
      <c r="O2363" s="28">
        <f t="shared" si="411"/>
        <v>27.36</v>
      </c>
      <c r="P2363" s="15">
        <v>0.15</v>
      </c>
      <c r="Q2363" s="64">
        <f t="shared" si="406"/>
        <v>4.1040000000000001</v>
      </c>
      <c r="R2363" s="15"/>
      <c r="S2363" s="7">
        <f t="shared" si="407"/>
        <v>299.89600000000002</v>
      </c>
      <c r="T2363" s="30" t="s">
        <v>2502</v>
      </c>
      <c r="U2363" s="11">
        <f t="shared" si="400"/>
        <v>26.990639999999999</v>
      </c>
      <c r="V2363" s="11">
        <f t="shared" si="401"/>
        <v>0.36936000000000002</v>
      </c>
      <c r="W2363" s="5"/>
      <c r="X2363" s="100">
        <f t="shared" si="408"/>
        <v>304</v>
      </c>
      <c r="Y2363" s="100">
        <f t="shared" si="409"/>
        <v>0</v>
      </c>
      <c r="Z2363" s="3">
        <f t="shared" si="410"/>
        <v>27.36</v>
      </c>
      <c r="AB2363" s="1">
        <f t="shared" si="412"/>
        <v>0</v>
      </c>
    </row>
    <row r="2364" spans="1:28" customFormat="1" ht="43.2" x14ac:dyDescent="0.3">
      <c r="A2364" s="3">
        <f t="shared" si="404"/>
        <v>2347</v>
      </c>
      <c r="B2364" s="4" t="s">
        <v>1502</v>
      </c>
      <c r="C2364" s="3">
        <v>3</v>
      </c>
      <c r="D2364" s="3" t="s">
        <v>2239</v>
      </c>
      <c r="E2364" s="4" t="s">
        <v>2240</v>
      </c>
      <c r="F2364" s="3" t="s">
        <v>2241</v>
      </c>
      <c r="G2364" s="3"/>
      <c r="H2364" s="3"/>
      <c r="I2364" s="3" t="s">
        <v>2508</v>
      </c>
      <c r="J2364" s="3">
        <v>0.18</v>
      </c>
      <c r="K2364" s="3">
        <v>70</v>
      </c>
      <c r="L2364" s="3" t="s">
        <v>25</v>
      </c>
      <c r="M2364" s="3">
        <f>(27*2)*6</f>
        <v>324</v>
      </c>
      <c r="N2364" s="53" t="s">
        <v>3</v>
      </c>
      <c r="O2364" s="28">
        <f t="shared" si="411"/>
        <v>58.32</v>
      </c>
      <c r="P2364" s="15">
        <v>0.9</v>
      </c>
      <c r="Q2364" s="46">
        <f t="shared" si="406"/>
        <v>52.488</v>
      </c>
      <c r="R2364" s="15"/>
      <c r="S2364" s="3">
        <f t="shared" si="407"/>
        <v>271.512</v>
      </c>
      <c r="T2364" s="30" t="s">
        <v>2502</v>
      </c>
      <c r="U2364" s="54">
        <f t="shared" si="400"/>
        <v>48.872160000000001</v>
      </c>
      <c r="V2364" s="54">
        <f t="shared" si="401"/>
        <v>9.4478399999999993</v>
      </c>
      <c r="W2364" s="5"/>
      <c r="X2364" s="100">
        <f t="shared" si="408"/>
        <v>324</v>
      </c>
      <c r="Y2364" s="100">
        <f t="shared" si="409"/>
        <v>0</v>
      </c>
      <c r="Z2364" s="3">
        <f t="shared" si="410"/>
        <v>58.32</v>
      </c>
      <c r="AB2364" s="1">
        <f t="shared" si="412"/>
        <v>0</v>
      </c>
    </row>
    <row r="2365" spans="1:28" customFormat="1" ht="43.2" x14ac:dyDescent="0.3">
      <c r="A2365" s="3">
        <f t="shared" si="404"/>
        <v>2348</v>
      </c>
      <c r="B2365" s="4" t="s">
        <v>1502</v>
      </c>
      <c r="C2365" s="3">
        <v>3</v>
      </c>
      <c r="D2365" s="3" t="s">
        <v>2239</v>
      </c>
      <c r="E2365" s="4" t="s">
        <v>2242</v>
      </c>
      <c r="F2365" s="3" t="s">
        <v>5</v>
      </c>
      <c r="G2365" s="3"/>
      <c r="H2365" s="3"/>
      <c r="I2365" s="3" t="s">
        <v>2508</v>
      </c>
      <c r="J2365" s="3">
        <v>0.13</v>
      </c>
      <c r="K2365" s="3">
        <v>60</v>
      </c>
      <c r="L2365" s="3" t="s">
        <v>25</v>
      </c>
      <c r="M2365" s="3">
        <f>(23*2)*4</f>
        <v>184</v>
      </c>
      <c r="N2365" s="53" t="s">
        <v>3</v>
      </c>
      <c r="O2365" s="28">
        <f t="shared" si="411"/>
        <v>23.92</v>
      </c>
      <c r="P2365" s="15">
        <v>0.9</v>
      </c>
      <c r="Q2365" s="46">
        <f t="shared" si="406"/>
        <v>21.528000000000002</v>
      </c>
      <c r="R2365" s="15"/>
      <c r="S2365" s="3">
        <f t="shared" si="407"/>
        <v>162.47200000000001</v>
      </c>
      <c r="T2365" s="30" t="s">
        <v>2502</v>
      </c>
      <c r="U2365" s="11">
        <f t="shared" si="400"/>
        <v>21.121360000000003</v>
      </c>
      <c r="V2365" s="11">
        <f t="shared" si="401"/>
        <v>2.7986400000000002</v>
      </c>
      <c r="W2365" s="5"/>
      <c r="X2365" s="100">
        <f t="shared" si="408"/>
        <v>184</v>
      </c>
      <c r="Y2365" s="100">
        <f t="shared" si="409"/>
        <v>0</v>
      </c>
      <c r="Z2365" s="3">
        <f t="shared" si="410"/>
        <v>23.92</v>
      </c>
      <c r="AB2365" s="1">
        <f t="shared" si="412"/>
        <v>0</v>
      </c>
    </row>
    <row r="2366" spans="1:28" customFormat="1" ht="43.2" x14ac:dyDescent="0.3">
      <c r="A2366" s="3">
        <f t="shared" si="404"/>
        <v>2349</v>
      </c>
      <c r="B2366" s="4" t="s">
        <v>1573</v>
      </c>
      <c r="C2366" s="3">
        <v>5</v>
      </c>
      <c r="D2366" s="3" t="s">
        <v>2239</v>
      </c>
      <c r="E2366" s="4" t="s">
        <v>2240</v>
      </c>
      <c r="F2366" s="3" t="s">
        <v>2241</v>
      </c>
      <c r="G2366" s="3"/>
      <c r="H2366" s="3"/>
      <c r="I2366" s="3" t="s">
        <v>2508</v>
      </c>
      <c r="J2366" s="3">
        <v>0.18</v>
      </c>
      <c r="K2366" s="3">
        <v>70</v>
      </c>
      <c r="L2366" s="3" t="s">
        <v>25</v>
      </c>
      <c r="M2366" s="3">
        <f>(110*2)*6</f>
        <v>1320</v>
      </c>
      <c r="N2366" s="53" t="s">
        <v>3</v>
      </c>
      <c r="O2366" s="28">
        <f t="shared" si="411"/>
        <v>237.6</v>
      </c>
      <c r="P2366" s="38">
        <v>0.8</v>
      </c>
      <c r="Q2366" s="46">
        <f t="shared" si="406"/>
        <v>190.08</v>
      </c>
      <c r="R2366" s="38"/>
      <c r="S2366" s="3">
        <f t="shared" si="407"/>
        <v>1129.92</v>
      </c>
      <c r="T2366" s="30" t="s">
        <v>2502</v>
      </c>
      <c r="U2366" s="54">
        <f t="shared" si="400"/>
        <v>203.38560000000001</v>
      </c>
      <c r="V2366" s="54">
        <f t="shared" si="401"/>
        <v>34.214399999999998</v>
      </c>
      <c r="W2366" s="5"/>
      <c r="X2366" s="100">
        <f t="shared" si="408"/>
        <v>1320</v>
      </c>
      <c r="Y2366" s="100">
        <f t="shared" si="409"/>
        <v>0</v>
      </c>
      <c r="Z2366" s="3">
        <f t="shared" si="410"/>
        <v>237.6</v>
      </c>
      <c r="AB2366" s="1">
        <f t="shared" si="412"/>
        <v>0</v>
      </c>
    </row>
    <row r="2367" spans="1:28" customFormat="1" ht="43.2" x14ac:dyDescent="0.3">
      <c r="A2367" s="3">
        <f t="shared" si="404"/>
        <v>2350</v>
      </c>
      <c r="B2367" s="4" t="s">
        <v>1573</v>
      </c>
      <c r="C2367" s="3">
        <v>5</v>
      </c>
      <c r="D2367" s="3" t="s">
        <v>2239</v>
      </c>
      <c r="E2367" s="4" t="s">
        <v>2244</v>
      </c>
      <c r="F2367" s="3" t="s">
        <v>2245</v>
      </c>
      <c r="G2367" s="3"/>
      <c r="H2367" s="3"/>
      <c r="I2367" s="3" t="s">
        <v>2508</v>
      </c>
      <c r="J2367" s="3">
        <v>0.09</v>
      </c>
      <c r="K2367" s="3">
        <v>65</v>
      </c>
      <c r="L2367" s="3" t="s">
        <v>25</v>
      </c>
      <c r="M2367" s="3">
        <f>(260*2)*2</f>
        <v>1040</v>
      </c>
      <c r="N2367" s="53" t="s">
        <v>3</v>
      </c>
      <c r="O2367" s="28">
        <f t="shared" si="411"/>
        <v>93.6</v>
      </c>
      <c r="P2367" s="15">
        <v>0.8</v>
      </c>
      <c r="Q2367" s="46">
        <f t="shared" si="406"/>
        <v>74.88</v>
      </c>
      <c r="R2367" s="15"/>
      <c r="S2367" s="3">
        <f t="shared" si="407"/>
        <v>965.12</v>
      </c>
      <c r="T2367" s="30" t="s">
        <v>2502</v>
      </c>
      <c r="U2367" s="11">
        <f t="shared" si="400"/>
        <v>86.860799999999998</v>
      </c>
      <c r="V2367" s="11">
        <f t="shared" si="401"/>
        <v>6.7391999999999994</v>
      </c>
      <c r="W2367" s="5"/>
      <c r="X2367" s="100">
        <f t="shared" si="408"/>
        <v>1040</v>
      </c>
      <c r="Y2367" s="100">
        <f t="shared" si="409"/>
        <v>0</v>
      </c>
      <c r="Z2367" s="3">
        <f t="shared" si="410"/>
        <v>93.6</v>
      </c>
      <c r="AB2367" s="1">
        <f t="shared" si="412"/>
        <v>0</v>
      </c>
    </row>
    <row r="2368" spans="1:28" customFormat="1" ht="43.2" x14ac:dyDescent="0.3">
      <c r="A2368" s="3">
        <f t="shared" si="404"/>
        <v>2351</v>
      </c>
      <c r="B2368" s="4" t="s">
        <v>2019</v>
      </c>
      <c r="C2368" s="3">
        <v>7</v>
      </c>
      <c r="D2368" s="3" t="s">
        <v>2239</v>
      </c>
      <c r="E2368" s="4" t="s">
        <v>2240</v>
      </c>
      <c r="F2368" s="3" t="s">
        <v>2241</v>
      </c>
      <c r="G2368" s="3"/>
      <c r="H2368" s="3"/>
      <c r="I2368" s="3" t="s">
        <v>2508</v>
      </c>
      <c r="J2368" s="3">
        <v>0.18</v>
      </c>
      <c r="K2368" s="3">
        <v>70</v>
      </c>
      <c r="L2368" s="3" t="s">
        <v>25</v>
      </c>
      <c r="M2368" s="3">
        <f>(12*2)*6</f>
        <v>144</v>
      </c>
      <c r="N2368" s="53" t="s">
        <v>3</v>
      </c>
      <c r="O2368" s="28">
        <f t="shared" si="411"/>
        <v>25.919999999999998</v>
      </c>
      <c r="P2368" s="38">
        <v>0.8</v>
      </c>
      <c r="Q2368" s="46">
        <f t="shared" si="406"/>
        <v>20.736000000000001</v>
      </c>
      <c r="R2368" s="38"/>
      <c r="S2368" s="3">
        <f t="shared" si="407"/>
        <v>123.264</v>
      </c>
      <c r="T2368" s="30" t="s">
        <v>2502</v>
      </c>
      <c r="U2368" s="54">
        <f t="shared" si="400"/>
        <v>22.187519999999999</v>
      </c>
      <c r="V2368" s="54">
        <f t="shared" si="401"/>
        <v>3.7324799999999998</v>
      </c>
      <c r="W2368" s="5"/>
      <c r="X2368" s="100">
        <f t="shared" si="408"/>
        <v>144</v>
      </c>
      <c r="Y2368" s="100">
        <f t="shared" si="409"/>
        <v>0</v>
      </c>
      <c r="Z2368" s="3">
        <f t="shared" si="410"/>
        <v>25.919999999999998</v>
      </c>
      <c r="AB2368" s="1">
        <f t="shared" si="412"/>
        <v>0</v>
      </c>
    </row>
    <row r="2369" spans="1:28" customFormat="1" ht="43.2" x14ac:dyDescent="0.3">
      <c r="A2369" s="3">
        <f t="shared" si="404"/>
        <v>2352</v>
      </c>
      <c r="B2369" s="4" t="s">
        <v>2019</v>
      </c>
      <c r="C2369" s="3">
        <v>7</v>
      </c>
      <c r="D2369" s="3" t="s">
        <v>2239</v>
      </c>
      <c r="E2369" s="4" t="s">
        <v>2244</v>
      </c>
      <c r="F2369" s="3" t="s">
        <v>2245</v>
      </c>
      <c r="G2369" s="3"/>
      <c r="H2369" s="3"/>
      <c r="I2369" s="3" t="s">
        <v>2508</v>
      </c>
      <c r="J2369" s="3">
        <v>0.09</v>
      </c>
      <c r="K2369" s="3">
        <v>50</v>
      </c>
      <c r="L2369" s="3" t="s">
        <v>25</v>
      </c>
      <c r="M2369" s="3">
        <f>(16*2)*2</f>
        <v>64</v>
      </c>
      <c r="N2369" s="53" t="s">
        <v>3</v>
      </c>
      <c r="O2369" s="28">
        <f t="shared" si="411"/>
        <v>5.76</v>
      </c>
      <c r="P2369" s="15">
        <v>0.8</v>
      </c>
      <c r="Q2369" s="64">
        <f t="shared" si="406"/>
        <v>4.6079999999999997</v>
      </c>
      <c r="R2369" s="15"/>
      <c r="S2369" s="7">
        <f t="shared" si="407"/>
        <v>59.392000000000003</v>
      </c>
      <c r="T2369" s="30" t="s">
        <v>2502</v>
      </c>
      <c r="U2369" s="11">
        <f t="shared" si="400"/>
        <v>5.3452799999999998</v>
      </c>
      <c r="V2369" s="11">
        <f t="shared" si="401"/>
        <v>0.41471999999999998</v>
      </c>
      <c r="W2369" s="5"/>
      <c r="X2369" s="100">
        <f t="shared" si="408"/>
        <v>64</v>
      </c>
      <c r="Y2369" s="100">
        <f t="shared" si="409"/>
        <v>0</v>
      </c>
      <c r="Z2369" s="3">
        <f t="shared" si="410"/>
        <v>5.76</v>
      </c>
      <c r="AB2369" s="1">
        <f t="shared" si="412"/>
        <v>0</v>
      </c>
    </row>
    <row r="2370" spans="1:28" customFormat="1" ht="43.2" x14ac:dyDescent="0.3">
      <c r="A2370" s="3">
        <f t="shared" si="404"/>
        <v>2353</v>
      </c>
      <c r="B2370" s="4" t="s">
        <v>2067</v>
      </c>
      <c r="C2370" s="3">
        <v>8</v>
      </c>
      <c r="D2370" s="3" t="s">
        <v>2239</v>
      </c>
      <c r="E2370" s="4" t="s">
        <v>2240</v>
      </c>
      <c r="F2370" s="3" t="s">
        <v>2241</v>
      </c>
      <c r="G2370" s="3"/>
      <c r="H2370" s="3"/>
      <c r="I2370" s="3" t="s">
        <v>2508</v>
      </c>
      <c r="J2370" s="3">
        <v>0.18</v>
      </c>
      <c r="K2370" s="3">
        <v>70</v>
      </c>
      <c r="L2370" s="3" t="s">
        <v>25</v>
      </c>
      <c r="M2370" s="3">
        <f>(57*2)*6</f>
        <v>684</v>
      </c>
      <c r="N2370" s="53" t="s">
        <v>3</v>
      </c>
      <c r="O2370" s="28">
        <f t="shared" si="411"/>
        <v>123.11999999999999</v>
      </c>
      <c r="P2370" s="38">
        <v>0.3</v>
      </c>
      <c r="Q2370" s="46">
        <f t="shared" si="406"/>
        <v>36.935999999999993</v>
      </c>
      <c r="R2370" s="38"/>
      <c r="S2370" s="3">
        <f t="shared" si="407"/>
        <v>647.06399999999996</v>
      </c>
      <c r="T2370" s="30" t="s">
        <v>2502</v>
      </c>
      <c r="U2370" s="54">
        <f t="shared" si="400"/>
        <v>116.47151999999998</v>
      </c>
      <c r="V2370" s="54">
        <f t="shared" si="401"/>
        <v>6.6484799999999984</v>
      </c>
      <c r="W2370" s="5"/>
      <c r="X2370" s="100">
        <f t="shared" si="408"/>
        <v>684</v>
      </c>
      <c r="Y2370" s="100">
        <f t="shared" si="409"/>
        <v>0</v>
      </c>
      <c r="Z2370" s="3">
        <f t="shared" si="410"/>
        <v>123.11999999999999</v>
      </c>
      <c r="AB2370" s="1">
        <f t="shared" si="412"/>
        <v>0</v>
      </c>
    </row>
    <row r="2371" spans="1:28" customFormat="1" ht="43.2" x14ac:dyDescent="0.3">
      <c r="A2371" s="3">
        <f t="shared" si="404"/>
        <v>2354</v>
      </c>
      <c r="B2371" s="4" t="s">
        <v>2067</v>
      </c>
      <c r="C2371" s="3">
        <v>8</v>
      </c>
      <c r="D2371" s="3" t="s">
        <v>2239</v>
      </c>
      <c r="E2371" s="4" t="s">
        <v>2244</v>
      </c>
      <c r="F2371" s="3" t="s">
        <v>2245</v>
      </c>
      <c r="G2371" s="3"/>
      <c r="H2371" s="3"/>
      <c r="I2371" s="3" t="s">
        <v>2508</v>
      </c>
      <c r="J2371" s="3">
        <v>0.09</v>
      </c>
      <c r="K2371" s="3">
        <v>50</v>
      </c>
      <c r="L2371" s="3" t="s">
        <v>25</v>
      </c>
      <c r="M2371" s="3">
        <f>(72*2)*2</f>
        <v>288</v>
      </c>
      <c r="N2371" s="53" t="s">
        <v>3</v>
      </c>
      <c r="O2371" s="28">
        <f t="shared" si="411"/>
        <v>25.919999999999998</v>
      </c>
      <c r="P2371" s="15">
        <v>0.3</v>
      </c>
      <c r="Q2371" s="64">
        <f t="shared" si="406"/>
        <v>7.7759999999999989</v>
      </c>
      <c r="R2371" s="15"/>
      <c r="S2371" s="7">
        <f t="shared" si="407"/>
        <v>280.22399999999999</v>
      </c>
      <c r="T2371" s="30" t="s">
        <v>2502</v>
      </c>
      <c r="U2371" s="11">
        <f t="shared" si="400"/>
        <v>25.220159999999996</v>
      </c>
      <c r="V2371" s="11">
        <f t="shared" si="401"/>
        <v>0.69983999999999991</v>
      </c>
      <c r="W2371" s="5"/>
      <c r="X2371" s="100">
        <f t="shared" si="408"/>
        <v>288</v>
      </c>
      <c r="Y2371" s="100">
        <f t="shared" si="409"/>
        <v>0</v>
      </c>
      <c r="Z2371" s="3">
        <f t="shared" si="410"/>
        <v>25.919999999999998</v>
      </c>
      <c r="AB2371" s="1">
        <f t="shared" si="412"/>
        <v>0</v>
      </c>
    </row>
    <row r="2372" spans="1:28" customFormat="1" ht="43.2" x14ac:dyDescent="0.3">
      <c r="A2372" s="3">
        <f t="shared" si="404"/>
        <v>2355</v>
      </c>
      <c r="B2372" s="4" t="s">
        <v>2067</v>
      </c>
      <c r="C2372" s="3">
        <v>8</v>
      </c>
      <c r="D2372" s="3" t="s">
        <v>2239</v>
      </c>
      <c r="E2372" s="4" t="s">
        <v>2242</v>
      </c>
      <c r="F2372" s="3" t="s">
        <v>5</v>
      </c>
      <c r="G2372" s="3"/>
      <c r="H2372" s="3"/>
      <c r="I2372" s="3" t="s">
        <v>2508</v>
      </c>
      <c r="J2372" s="3">
        <v>0.13</v>
      </c>
      <c r="K2372" s="3">
        <v>60</v>
      </c>
      <c r="L2372" s="3" t="s">
        <v>25</v>
      </c>
      <c r="M2372" s="3">
        <f>(61*2)*4</f>
        <v>488</v>
      </c>
      <c r="N2372" s="53" t="s">
        <v>3</v>
      </c>
      <c r="O2372" s="28">
        <f t="shared" si="411"/>
        <v>63.440000000000005</v>
      </c>
      <c r="P2372" s="15">
        <v>0.3</v>
      </c>
      <c r="Q2372" s="46">
        <f t="shared" si="406"/>
        <v>19.032</v>
      </c>
      <c r="R2372" s="15"/>
      <c r="S2372" s="3">
        <f t="shared" si="407"/>
        <v>468.96800000000002</v>
      </c>
      <c r="T2372" s="30" t="s">
        <v>2502</v>
      </c>
      <c r="U2372" s="11">
        <f t="shared" si="400"/>
        <v>60.965840000000007</v>
      </c>
      <c r="V2372" s="11">
        <f t="shared" si="401"/>
        <v>2.4741599999999999</v>
      </c>
      <c r="W2372" s="5"/>
      <c r="X2372" s="100">
        <f t="shared" si="408"/>
        <v>488</v>
      </c>
      <c r="Y2372" s="100">
        <f t="shared" si="409"/>
        <v>0</v>
      </c>
      <c r="Z2372" s="3">
        <f t="shared" si="410"/>
        <v>63.440000000000005</v>
      </c>
      <c r="AB2372" s="1">
        <f t="shared" si="412"/>
        <v>0</v>
      </c>
    </row>
    <row r="2373" spans="1:28" s="55" customFormat="1" ht="43.2" x14ac:dyDescent="0.3">
      <c r="A2373" s="3">
        <f t="shared" si="404"/>
        <v>2356</v>
      </c>
      <c r="B2373" s="3" t="s">
        <v>2561</v>
      </c>
      <c r="C2373" s="3">
        <v>1</v>
      </c>
      <c r="D2373" s="3" t="s">
        <v>2246</v>
      </c>
      <c r="E2373" s="3" t="s">
        <v>2248</v>
      </c>
      <c r="F2373" s="3" t="s">
        <v>2247</v>
      </c>
      <c r="G2373" s="3"/>
      <c r="H2373" s="3"/>
      <c r="I2373" s="3" t="s">
        <v>2496</v>
      </c>
      <c r="J2373" s="3">
        <v>4.0999999999999996</v>
      </c>
      <c r="K2373" s="3">
        <v>8000</v>
      </c>
      <c r="L2373" s="3" t="s">
        <v>25</v>
      </c>
      <c r="M2373" s="3">
        <v>1</v>
      </c>
      <c r="N2373" s="28">
        <f t="shared" ref="N2373:N2423" si="413">(K2373/1000)*M2373</f>
        <v>8</v>
      </c>
      <c r="O2373" s="28">
        <f t="shared" ref="O2373:O2423" si="414">N2373*J2373</f>
        <v>32.799999999999997</v>
      </c>
      <c r="P2373" s="13">
        <v>0.9</v>
      </c>
      <c r="Q2373" s="46">
        <f t="shared" ref="Q2373:Q2436" si="415">N2373*P2373</f>
        <v>7.2</v>
      </c>
      <c r="R2373" s="13"/>
      <c r="S2373" s="3">
        <f t="shared" ref="S2373:S2436" si="416">N2373-Q2373</f>
        <v>0.79999999999999982</v>
      </c>
      <c r="T2373" s="46" t="s">
        <v>2502</v>
      </c>
      <c r="U2373" s="100">
        <f t="shared" si="400"/>
        <v>3.2799999999999989</v>
      </c>
      <c r="V2373" s="100">
        <f t="shared" si="401"/>
        <v>29.52</v>
      </c>
      <c r="W2373" s="100"/>
      <c r="X2373" s="3">
        <f>N2373*12%</f>
        <v>0.96</v>
      </c>
      <c r="Y2373" s="3">
        <f t="shared" ref="Y2373:Y2388" si="417">N2373-X2373</f>
        <v>7.04</v>
      </c>
      <c r="Z2373" s="3">
        <f t="shared" ref="Z2373:Z2388" si="418">X2373*J2373*M2373</f>
        <v>3.9359999999999995</v>
      </c>
      <c r="AB2373" s="1">
        <f t="shared" si="412"/>
        <v>0</v>
      </c>
    </row>
    <row r="2374" spans="1:28" s="55" customFormat="1" ht="43.2" x14ac:dyDescent="0.3">
      <c r="A2374" s="3">
        <f t="shared" si="404"/>
        <v>2357</v>
      </c>
      <c r="B2374" s="3" t="s">
        <v>2561</v>
      </c>
      <c r="C2374" s="3">
        <v>1</v>
      </c>
      <c r="D2374" s="3" t="s">
        <v>2246</v>
      </c>
      <c r="E2374" s="3" t="s">
        <v>2249</v>
      </c>
      <c r="F2374" s="3" t="s">
        <v>2247</v>
      </c>
      <c r="G2374" s="3"/>
      <c r="H2374" s="3"/>
      <c r="I2374" s="3" t="s">
        <v>2496</v>
      </c>
      <c r="J2374" s="3">
        <v>4.0999999999999996</v>
      </c>
      <c r="K2374" s="3">
        <v>8000</v>
      </c>
      <c r="L2374" s="3" t="s">
        <v>25</v>
      </c>
      <c r="M2374" s="3">
        <v>1</v>
      </c>
      <c r="N2374" s="28">
        <f t="shared" si="413"/>
        <v>8</v>
      </c>
      <c r="O2374" s="28">
        <f t="shared" si="414"/>
        <v>32.799999999999997</v>
      </c>
      <c r="P2374" s="13">
        <v>0.9</v>
      </c>
      <c r="Q2374" s="46">
        <f t="shared" si="415"/>
        <v>7.2</v>
      </c>
      <c r="R2374" s="13"/>
      <c r="S2374" s="3">
        <f t="shared" si="416"/>
        <v>0.79999999999999982</v>
      </c>
      <c r="T2374" s="46" t="s">
        <v>2502</v>
      </c>
      <c r="U2374" s="100">
        <f t="shared" si="400"/>
        <v>3.2799999999999989</v>
      </c>
      <c r="V2374" s="100">
        <f t="shared" si="401"/>
        <v>29.52</v>
      </c>
      <c r="W2374" s="100"/>
      <c r="X2374" s="3">
        <f>N2374*12%</f>
        <v>0.96</v>
      </c>
      <c r="Y2374" s="3">
        <f t="shared" si="417"/>
        <v>7.04</v>
      </c>
      <c r="Z2374" s="3">
        <f t="shared" si="418"/>
        <v>3.9359999999999995</v>
      </c>
      <c r="AB2374" s="1">
        <f t="shared" si="412"/>
        <v>0</v>
      </c>
    </row>
    <row r="2375" spans="1:28" s="55" customFormat="1" ht="43.2" x14ac:dyDescent="0.3">
      <c r="A2375" s="3">
        <f t="shared" si="404"/>
        <v>2358</v>
      </c>
      <c r="B2375" s="3" t="s">
        <v>2561</v>
      </c>
      <c r="C2375" s="3">
        <v>1</v>
      </c>
      <c r="D2375" s="3" t="s">
        <v>2246</v>
      </c>
      <c r="E2375" s="3" t="s">
        <v>2250</v>
      </c>
      <c r="F2375" s="3" t="s">
        <v>2247</v>
      </c>
      <c r="G2375" s="3"/>
      <c r="H2375" s="3"/>
      <c r="I2375" s="3" t="s">
        <v>2496</v>
      </c>
      <c r="J2375" s="3">
        <v>4.0999999999999996</v>
      </c>
      <c r="K2375" s="3">
        <v>1200</v>
      </c>
      <c r="L2375" s="3" t="s">
        <v>25</v>
      </c>
      <c r="M2375" s="3">
        <v>6</v>
      </c>
      <c r="N2375" s="28">
        <f t="shared" si="413"/>
        <v>7.1999999999999993</v>
      </c>
      <c r="O2375" s="28">
        <f t="shared" si="414"/>
        <v>29.519999999999996</v>
      </c>
      <c r="P2375" s="13">
        <v>0.9</v>
      </c>
      <c r="Q2375" s="46">
        <f t="shared" si="415"/>
        <v>6.4799999999999995</v>
      </c>
      <c r="R2375" s="13"/>
      <c r="S2375" s="3">
        <f t="shared" si="416"/>
        <v>0.71999999999999975</v>
      </c>
      <c r="T2375" s="46" t="s">
        <v>2502</v>
      </c>
      <c r="U2375" s="100">
        <f t="shared" si="400"/>
        <v>2.9519999999999986</v>
      </c>
      <c r="V2375" s="100">
        <f t="shared" si="401"/>
        <v>26.567999999999994</v>
      </c>
      <c r="W2375" s="100"/>
      <c r="X2375" s="3">
        <f>N2375*12%</f>
        <v>0.86399999999999988</v>
      </c>
      <c r="Y2375" s="3">
        <f t="shared" si="417"/>
        <v>6.3359999999999994</v>
      </c>
      <c r="Z2375" s="3">
        <f t="shared" si="418"/>
        <v>21.254399999999997</v>
      </c>
      <c r="AB2375" s="1">
        <f t="shared" si="412"/>
        <v>0</v>
      </c>
    </row>
    <row r="2376" spans="1:28" customFormat="1" ht="43.2" x14ac:dyDescent="0.3">
      <c r="A2376" s="3">
        <f t="shared" si="404"/>
        <v>2359</v>
      </c>
      <c r="B2376" s="4" t="s">
        <v>918</v>
      </c>
      <c r="C2376" s="3">
        <v>2</v>
      </c>
      <c r="D2376" s="3" t="s">
        <v>2246</v>
      </c>
      <c r="E2376" s="4" t="s">
        <v>2251</v>
      </c>
      <c r="F2376" s="3" t="s">
        <v>2247</v>
      </c>
      <c r="G2376" s="3"/>
      <c r="H2376" s="3"/>
      <c r="I2376" s="3" t="s">
        <v>2496</v>
      </c>
      <c r="J2376" s="3">
        <v>4.0999999999999996</v>
      </c>
      <c r="K2376" s="3">
        <v>60000</v>
      </c>
      <c r="L2376" s="3" t="s">
        <v>25</v>
      </c>
      <c r="M2376" s="3">
        <v>1</v>
      </c>
      <c r="N2376" s="28">
        <f t="shared" si="413"/>
        <v>60</v>
      </c>
      <c r="O2376" s="28">
        <f t="shared" si="414"/>
        <v>245.99999999999997</v>
      </c>
      <c r="P2376" s="15">
        <v>0.1</v>
      </c>
      <c r="Q2376" s="46">
        <f t="shared" si="415"/>
        <v>6</v>
      </c>
      <c r="R2376" s="15"/>
      <c r="S2376" s="3">
        <f t="shared" si="416"/>
        <v>54</v>
      </c>
      <c r="T2376" s="30" t="s">
        <v>2502</v>
      </c>
      <c r="U2376" s="5">
        <f t="shared" si="400"/>
        <v>221.39999999999998</v>
      </c>
      <c r="V2376" s="5">
        <f t="shared" si="401"/>
        <v>24.599999999999998</v>
      </c>
      <c r="W2376" s="5"/>
      <c r="X2376" s="3">
        <f>N2376*90%</f>
        <v>54</v>
      </c>
      <c r="Y2376" s="3">
        <f t="shared" si="417"/>
        <v>6</v>
      </c>
      <c r="Z2376" s="3">
        <f t="shared" si="418"/>
        <v>221.39999999999998</v>
      </c>
      <c r="AB2376" s="1">
        <f t="shared" si="412"/>
        <v>0</v>
      </c>
    </row>
    <row r="2377" spans="1:28" customFormat="1" ht="43.2" x14ac:dyDescent="0.3">
      <c r="A2377" s="3">
        <f t="shared" si="404"/>
        <v>2360</v>
      </c>
      <c r="B2377" s="4" t="s">
        <v>918</v>
      </c>
      <c r="C2377" s="3">
        <v>2</v>
      </c>
      <c r="D2377" s="3" t="s">
        <v>2246</v>
      </c>
      <c r="E2377" s="4" t="s">
        <v>2252</v>
      </c>
      <c r="F2377" s="3" t="s">
        <v>2247</v>
      </c>
      <c r="G2377" s="3"/>
      <c r="H2377" s="3"/>
      <c r="I2377" s="3" t="s">
        <v>2496</v>
      </c>
      <c r="J2377" s="3">
        <v>4.0999999999999996</v>
      </c>
      <c r="K2377" s="3">
        <v>60000</v>
      </c>
      <c r="L2377" s="3" t="s">
        <v>25</v>
      </c>
      <c r="M2377" s="3">
        <v>1</v>
      </c>
      <c r="N2377" s="28">
        <f t="shared" si="413"/>
        <v>60</v>
      </c>
      <c r="O2377" s="28">
        <f t="shared" si="414"/>
        <v>245.99999999999997</v>
      </c>
      <c r="P2377" s="15">
        <v>0.1</v>
      </c>
      <c r="Q2377" s="46">
        <f t="shared" si="415"/>
        <v>6</v>
      </c>
      <c r="R2377" s="15"/>
      <c r="S2377" s="3">
        <f t="shared" si="416"/>
        <v>54</v>
      </c>
      <c r="T2377" s="30" t="s">
        <v>2502</v>
      </c>
      <c r="U2377" s="5">
        <f t="shared" si="400"/>
        <v>221.39999999999998</v>
      </c>
      <c r="V2377" s="5">
        <f t="shared" si="401"/>
        <v>24.599999999999998</v>
      </c>
      <c r="W2377" s="5"/>
      <c r="X2377" s="3">
        <f>N2377*90%</f>
        <v>54</v>
      </c>
      <c r="Y2377" s="3">
        <f t="shared" si="417"/>
        <v>6</v>
      </c>
      <c r="Z2377" s="3">
        <f t="shared" si="418"/>
        <v>221.39999999999998</v>
      </c>
      <c r="AB2377" s="1">
        <f t="shared" si="412"/>
        <v>0</v>
      </c>
    </row>
    <row r="2378" spans="1:28" customFormat="1" ht="43.2" x14ac:dyDescent="0.3">
      <c r="A2378" s="3">
        <f t="shared" si="404"/>
        <v>2361</v>
      </c>
      <c r="B2378" s="4" t="s">
        <v>918</v>
      </c>
      <c r="C2378" s="3">
        <v>2</v>
      </c>
      <c r="D2378" s="3" t="s">
        <v>2246</v>
      </c>
      <c r="E2378" s="4" t="s">
        <v>2253</v>
      </c>
      <c r="F2378" s="3" t="s">
        <v>2247</v>
      </c>
      <c r="G2378" s="3"/>
      <c r="H2378" s="3"/>
      <c r="I2378" s="3" t="s">
        <v>2496</v>
      </c>
      <c r="J2378" s="3">
        <v>4.0999999999999996</v>
      </c>
      <c r="K2378" s="3">
        <v>1200</v>
      </c>
      <c r="L2378" s="3" t="s">
        <v>25</v>
      </c>
      <c r="M2378" s="3">
        <v>40</v>
      </c>
      <c r="N2378" s="28">
        <f t="shared" si="413"/>
        <v>48</v>
      </c>
      <c r="O2378" s="28">
        <f t="shared" si="414"/>
        <v>196.79999999999998</v>
      </c>
      <c r="P2378" s="15">
        <v>0.1</v>
      </c>
      <c r="Q2378" s="46">
        <f t="shared" si="415"/>
        <v>4.8000000000000007</v>
      </c>
      <c r="R2378" s="15"/>
      <c r="S2378" s="3">
        <f t="shared" si="416"/>
        <v>43.2</v>
      </c>
      <c r="T2378" s="30" t="s">
        <v>2502</v>
      </c>
      <c r="U2378" s="5">
        <f t="shared" si="400"/>
        <v>177.12</v>
      </c>
      <c r="V2378" s="5">
        <f t="shared" si="401"/>
        <v>19.68</v>
      </c>
      <c r="W2378" s="5"/>
      <c r="X2378" s="3">
        <f>N2378*90%</f>
        <v>43.2</v>
      </c>
      <c r="Y2378" s="3">
        <f t="shared" si="417"/>
        <v>4.7999999999999972</v>
      </c>
      <c r="Z2378" s="3">
        <f t="shared" si="418"/>
        <v>7084.8</v>
      </c>
      <c r="AB2378" s="1">
        <f t="shared" si="412"/>
        <v>0</v>
      </c>
    </row>
    <row r="2379" spans="1:28" customFormat="1" ht="43.2" x14ac:dyDescent="0.3">
      <c r="A2379" s="3">
        <f t="shared" si="404"/>
        <v>2362</v>
      </c>
      <c r="B2379" s="4" t="s">
        <v>918</v>
      </c>
      <c r="C2379" s="3">
        <v>2</v>
      </c>
      <c r="D2379" s="3" t="s">
        <v>2246</v>
      </c>
      <c r="E2379" s="4" t="s">
        <v>2254</v>
      </c>
      <c r="F2379" s="3" t="s">
        <v>2247</v>
      </c>
      <c r="G2379" s="3"/>
      <c r="H2379" s="3"/>
      <c r="I2379" s="3" t="s">
        <v>2496</v>
      </c>
      <c r="J2379" s="3">
        <v>4.0999999999999996</v>
      </c>
      <c r="K2379" s="3">
        <v>98000</v>
      </c>
      <c r="L2379" s="3" t="s">
        <v>25</v>
      </c>
      <c r="M2379" s="3">
        <v>1</v>
      </c>
      <c r="N2379" s="28">
        <f t="shared" si="413"/>
        <v>98</v>
      </c>
      <c r="O2379" s="28">
        <f t="shared" si="414"/>
        <v>401.79999999999995</v>
      </c>
      <c r="P2379" s="15">
        <v>0.2</v>
      </c>
      <c r="Q2379" s="46">
        <f t="shared" si="415"/>
        <v>19.600000000000001</v>
      </c>
      <c r="R2379" s="15"/>
      <c r="S2379" s="3">
        <f t="shared" si="416"/>
        <v>78.400000000000006</v>
      </c>
      <c r="T2379" s="30" t="s">
        <v>2502</v>
      </c>
      <c r="U2379" s="5">
        <f t="shared" si="400"/>
        <v>321.44</v>
      </c>
      <c r="V2379" s="5">
        <f t="shared" si="401"/>
        <v>80.36</v>
      </c>
      <c r="W2379" s="5"/>
      <c r="X2379" s="3">
        <f>N2379*80%</f>
        <v>78.400000000000006</v>
      </c>
      <c r="Y2379" s="3">
        <f t="shared" si="417"/>
        <v>19.599999999999994</v>
      </c>
      <c r="Z2379" s="3">
        <f t="shared" si="418"/>
        <v>321.44</v>
      </c>
      <c r="AB2379" s="1">
        <f t="shared" si="412"/>
        <v>0</v>
      </c>
    </row>
    <row r="2380" spans="1:28" customFormat="1" ht="43.2" x14ac:dyDescent="0.3">
      <c r="A2380" s="3">
        <f t="shared" si="404"/>
        <v>2363</v>
      </c>
      <c r="B2380" s="4" t="s">
        <v>918</v>
      </c>
      <c r="C2380" s="3">
        <v>2</v>
      </c>
      <c r="D2380" s="3" t="s">
        <v>2246</v>
      </c>
      <c r="E2380" s="4" t="s">
        <v>2255</v>
      </c>
      <c r="F2380" s="3" t="s">
        <v>2247</v>
      </c>
      <c r="G2380" s="3"/>
      <c r="H2380" s="3"/>
      <c r="I2380" s="3" t="s">
        <v>2496</v>
      </c>
      <c r="J2380" s="3">
        <v>4.0999999999999996</v>
      </c>
      <c r="K2380" s="3">
        <v>98000</v>
      </c>
      <c r="L2380" s="3" t="s">
        <v>25</v>
      </c>
      <c r="M2380" s="3">
        <v>1</v>
      </c>
      <c r="N2380" s="28">
        <f t="shared" si="413"/>
        <v>98</v>
      </c>
      <c r="O2380" s="28">
        <f t="shared" si="414"/>
        <v>401.79999999999995</v>
      </c>
      <c r="P2380" s="15">
        <v>0.2</v>
      </c>
      <c r="Q2380" s="46">
        <f t="shared" si="415"/>
        <v>19.600000000000001</v>
      </c>
      <c r="R2380" s="15"/>
      <c r="S2380" s="3">
        <f t="shared" si="416"/>
        <v>78.400000000000006</v>
      </c>
      <c r="T2380" s="30" t="s">
        <v>2502</v>
      </c>
      <c r="U2380" s="5">
        <f t="shared" si="400"/>
        <v>321.44</v>
      </c>
      <c r="V2380" s="5">
        <f t="shared" si="401"/>
        <v>80.36</v>
      </c>
      <c r="W2380" s="5"/>
      <c r="X2380" s="3">
        <f>N2380*80%</f>
        <v>78.400000000000006</v>
      </c>
      <c r="Y2380" s="3">
        <f t="shared" si="417"/>
        <v>19.599999999999994</v>
      </c>
      <c r="Z2380" s="3">
        <f t="shared" si="418"/>
        <v>321.44</v>
      </c>
      <c r="AB2380" s="1">
        <f t="shared" si="412"/>
        <v>0</v>
      </c>
    </row>
    <row r="2381" spans="1:28" customFormat="1" ht="43.2" x14ac:dyDescent="0.3">
      <c r="A2381" s="3">
        <f t="shared" si="404"/>
        <v>2364</v>
      </c>
      <c r="B2381" s="4" t="s">
        <v>918</v>
      </c>
      <c r="C2381" s="3">
        <v>2</v>
      </c>
      <c r="D2381" s="3" t="s">
        <v>2246</v>
      </c>
      <c r="E2381" s="4" t="s">
        <v>2256</v>
      </c>
      <c r="F2381" s="3" t="s">
        <v>2247</v>
      </c>
      <c r="G2381" s="3"/>
      <c r="H2381" s="3"/>
      <c r="I2381" s="3" t="s">
        <v>2496</v>
      </c>
      <c r="J2381" s="3">
        <v>4.0999999999999996</v>
      </c>
      <c r="K2381" s="3">
        <v>1200</v>
      </c>
      <c r="L2381" s="3" t="s">
        <v>25</v>
      </c>
      <c r="M2381" s="3">
        <v>65</v>
      </c>
      <c r="N2381" s="28">
        <f t="shared" si="413"/>
        <v>78</v>
      </c>
      <c r="O2381" s="28">
        <f t="shared" si="414"/>
        <v>319.79999999999995</v>
      </c>
      <c r="P2381" s="15">
        <v>0.2</v>
      </c>
      <c r="Q2381" s="46">
        <f t="shared" si="415"/>
        <v>15.600000000000001</v>
      </c>
      <c r="R2381" s="15"/>
      <c r="S2381" s="3">
        <f t="shared" si="416"/>
        <v>62.4</v>
      </c>
      <c r="T2381" s="30" t="s">
        <v>2502</v>
      </c>
      <c r="U2381" s="5">
        <f t="shared" si="400"/>
        <v>255.83999999999997</v>
      </c>
      <c r="V2381" s="5">
        <f t="shared" si="401"/>
        <v>63.96</v>
      </c>
      <c r="W2381" s="5"/>
      <c r="X2381" s="3">
        <f>N2381*80%</f>
        <v>62.400000000000006</v>
      </c>
      <c r="Y2381" s="3">
        <f t="shared" si="417"/>
        <v>15.599999999999994</v>
      </c>
      <c r="Z2381" s="3">
        <f t="shared" si="418"/>
        <v>16629.599999999999</v>
      </c>
      <c r="AB2381" s="1">
        <f t="shared" si="412"/>
        <v>0</v>
      </c>
    </row>
    <row r="2382" spans="1:28" customFormat="1" ht="43.2" x14ac:dyDescent="0.3">
      <c r="A2382" s="3">
        <f t="shared" si="404"/>
        <v>2365</v>
      </c>
      <c r="B2382" s="4" t="s">
        <v>918</v>
      </c>
      <c r="C2382" s="3">
        <v>2</v>
      </c>
      <c r="D2382" s="3" t="s">
        <v>2246</v>
      </c>
      <c r="E2382" s="4" t="s">
        <v>2257</v>
      </c>
      <c r="F2382" s="3" t="s">
        <v>2247</v>
      </c>
      <c r="G2382" s="3"/>
      <c r="H2382" s="3"/>
      <c r="I2382" s="3" t="s">
        <v>2496</v>
      </c>
      <c r="J2382" s="3">
        <v>4.0999999999999996</v>
      </c>
      <c r="K2382" s="3">
        <v>23350</v>
      </c>
      <c r="L2382" s="3" t="s">
        <v>25</v>
      </c>
      <c r="M2382" s="3">
        <v>1</v>
      </c>
      <c r="N2382" s="28">
        <f t="shared" si="413"/>
        <v>23.35</v>
      </c>
      <c r="O2382" s="28">
        <f t="shared" si="414"/>
        <v>95.734999999999999</v>
      </c>
      <c r="P2382" s="15">
        <v>0.4</v>
      </c>
      <c r="Q2382" s="46">
        <f t="shared" si="415"/>
        <v>9.3400000000000016</v>
      </c>
      <c r="R2382" s="15"/>
      <c r="S2382" s="3">
        <f t="shared" si="416"/>
        <v>14.01</v>
      </c>
      <c r="T2382" s="30" t="s">
        <v>2502</v>
      </c>
      <c r="U2382" s="5">
        <f t="shared" ref="U2382:U2423" si="419">S2382*J2382</f>
        <v>57.440999999999995</v>
      </c>
      <c r="V2382" s="5">
        <f t="shared" ref="V2382:V2423" si="420">Q2382*J2382</f>
        <v>38.294000000000004</v>
      </c>
      <c r="W2382" s="5"/>
      <c r="X2382" s="3">
        <f t="shared" ref="X2382:X2387" si="421">N2382*60%</f>
        <v>14.01</v>
      </c>
      <c r="Y2382" s="3">
        <f t="shared" si="417"/>
        <v>9.3400000000000016</v>
      </c>
      <c r="Z2382" s="3">
        <f t="shared" si="418"/>
        <v>57.440999999999995</v>
      </c>
      <c r="AB2382" s="1">
        <f t="shared" si="412"/>
        <v>0</v>
      </c>
    </row>
    <row r="2383" spans="1:28" customFormat="1" ht="43.2" x14ac:dyDescent="0.3">
      <c r="A2383" s="3">
        <f t="shared" si="404"/>
        <v>2366</v>
      </c>
      <c r="B2383" s="4" t="s">
        <v>918</v>
      </c>
      <c r="C2383" s="3">
        <v>2</v>
      </c>
      <c r="D2383" s="3" t="s">
        <v>2246</v>
      </c>
      <c r="E2383" s="4" t="s">
        <v>2258</v>
      </c>
      <c r="F2383" s="3" t="s">
        <v>2247</v>
      </c>
      <c r="G2383" s="3"/>
      <c r="H2383" s="3"/>
      <c r="I2383" s="3" t="s">
        <v>2496</v>
      </c>
      <c r="J2383" s="3">
        <v>4.0999999999999996</v>
      </c>
      <c r="K2383" s="3">
        <v>23350</v>
      </c>
      <c r="L2383" s="3" t="s">
        <v>25</v>
      </c>
      <c r="M2383" s="3">
        <v>1</v>
      </c>
      <c r="N2383" s="28">
        <f t="shared" si="413"/>
        <v>23.35</v>
      </c>
      <c r="O2383" s="28">
        <f t="shared" si="414"/>
        <v>95.734999999999999</v>
      </c>
      <c r="P2383" s="15">
        <v>0.4</v>
      </c>
      <c r="Q2383" s="46">
        <f t="shared" si="415"/>
        <v>9.3400000000000016</v>
      </c>
      <c r="R2383" s="15"/>
      <c r="S2383" s="3">
        <f t="shared" si="416"/>
        <v>14.01</v>
      </c>
      <c r="T2383" s="30" t="s">
        <v>2502</v>
      </c>
      <c r="U2383" s="5">
        <f t="shared" si="419"/>
        <v>57.440999999999995</v>
      </c>
      <c r="V2383" s="5">
        <f t="shared" si="420"/>
        <v>38.294000000000004</v>
      </c>
      <c r="W2383" s="5"/>
      <c r="X2383" s="3">
        <f t="shared" si="421"/>
        <v>14.01</v>
      </c>
      <c r="Y2383" s="3">
        <f t="shared" si="417"/>
        <v>9.3400000000000016</v>
      </c>
      <c r="Z2383" s="3">
        <f t="shared" si="418"/>
        <v>57.440999999999995</v>
      </c>
      <c r="AB2383" s="1">
        <f t="shared" si="412"/>
        <v>0</v>
      </c>
    </row>
    <row r="2384" spans="1:28" customFormat="1" ht="43.2" x14ac:dyDescent="0.3">
      <c r="A2384" s="3">
        <f t="shared" si="404"/>
        <v>2367</v>
      </c>
      <c r="B2384" s="4" t="s">
        <v>918</v>
      </c>
      <c r="C2384" s="3">
        <v>2</v>
      </c>
      <c r="D2384" s="3" t="s">
        <v>2246</v>
      </c>
      <c r="E2384" s="4" t="s">
        <v>2259</v>
      </c>
      <c r="F2384" s="3" t="s">
        <v>2247</v>
      </c>
      <c r="G2384" s="3"/>
      <c r="H2384" s="3"/>
      <c r="I2384" s="3" t="s">
        <v>2496</v>
      </c>
      <c r="J2384" s="3">
        <v>4.0999999999999996</v>
      </c>
      <c r="K2384" s="3">
        <v>1200</v>
      </c>
      <c r="L2384" s="3" t="s">
        <v>25</v>
      </c>
      <c r="M2384" s="3">
        <v>16</v>
      </c>
      <c r="N2384" s="28">
        <f t="shared" si="413"/>
        <v>19.2</v>
      </c>
      <c r="O2384" s="28">
        <f t="shared" si="414"/>
        <v>78.719999999999985</v>
      </c>
      <c r="P2384" s="15">
        <v>0.4</v>
      </c>
      <c r="Q2384" s="46">
        <f t="shared" si="415"/>
        <v>7.68</v>
      </c>
      <c r="R2384" s="15"/>
      <c r="S2384" s="3">
        <f t="shared" si="416"/>
        <v>11.52</v>
      </c>
      <c r="T2384" s="30" t="s">
        <v>2502</v>
      </c>
      <c r="U2384" s="5">
        <f t="shared" si="419"/>
        <v>47.231999999999992</v>
      </c>
      <c r="V2384" s="5">
        <f t="shared" si="420"/>
        <v>31.487999999999996</v>
      </c>
      <c r="W2384" s="5"/>
      <c r="X2384" s="3">
        <f t="shared" si="421"/>
        <v>11.52</v>
      </c>
      <c r="Y2384" s="3">
        <f t="shared" si="417"/>
        <v>7.68</v>
      </c>
      <c r="Z2384" s="3">
        <f t="shared" si="418"/>
        <v>755.71199999999988</v>
      </c>
      <c r="AB2384" s="1">
        <f t="shared" si="412"/>
        <v>0</v>
      </c>
    </row>
    <row r="2385" spans="1:28" customFormat="1" ht="43.2" x14ac:dyDescent="0.3">
      <c r="A2385" s="3">
        <f t="shared" si="404"/>
        <v>2368</v>
      </c>
      <c r="B2385" s="4" t="s">
        <v>918</v>
      </c>
      <c r="C2385" s="3">
        <v>2</v>
      </c>
      <c r="D2385" s="3" t="s">
        <v>2246</v>
      </c>
      <c r="E2385" s="4" t="s">
        <v>2263</v>
      </c>
      <c r="F2385" s="3" t="s">
        <v>2247</v>
      </c>
      <c r="G2385" s="3"/>
      <c r="H2385" s="3"/>
      <c r="I2385" s="3" t="s">
        <v>2496</v>
      </c>
      <c r="J2385" s="3">
        <v>4.0999999999999996</v>
      </c>
      <c r="K2385" s="3">
        <v>46600</v>
      </c>
      <c r="L2385" s="3" t="s">
        <v>25</v>
      </c>
      <c r="M2385" s="3">
        <v>1</v>
      </c>
      <c r="N2385" s="28">
        <f t="shared" si="413"/>
        <v>46.6</v>
      </c>
      <c r="O2385" s="28">
        <f t="shared" si="414"/>
        <v>191.06</v>
      </c>
      <c r="P2385" s="15">
        <v>0.4</v>
      </c>
      <c r="Q2385" s="46">
        <f t="shared" si="415"/>
        <v>18.64</v>
      </c>
      <c r="R2385" s="15"/>
      <c r="S2385" s="3">
        <f t="shared" si="416"/>
        <v>27.96</v>
      </c>
      <c r="T2385" s="30" t="s">
        <v>2502</v>
      </c>
      <c r="U2385" s="5">
        <f t="shared" si="419"/>
        <v>114.636</v>
      </c>
      <c r="V2385" s="5">
        <f t="shared" si="420"/>
        <v>76.423999999999992</v>
      </c>
      <c r="W2385" s="5"/>
      <c r="X2385" s="3">
        <f t="shared" si="421"/>
        <v>27.96</v>
      </c>
      <c r="Y2385" s="3">
        <f t="shared" si="417"/>
        <v>18.64</v>
      </c>
      <c r="Z2385" s="3">
        <f t="shared" si="418"/>
        <v>114.636</v>
      </c>
      <c r="AB2385" s="1">
        <f t="shared" si="412"/>
        <v>0</v>
      </c>
    </row>
    <row r="2386" spans="1:28" customFormat="1" ht="43.2" x14ac:dyDescent="0.3">
      <c r="A2386" s="3">
        <f t="shared" si="404"/>
        <v>2369</v>
      </c>
      <c r="B2386" s="4" t="s">
        <v>918</v>
      </c>
      <c r="C2386" s="3">
        <v>2</v>
      </c>
      <c r="D2386" s="3" t="s">
        <v>2246</v>
      </c>
      <c r="E2386" s="4" t="s">
        <v>2264</v>
      </c>
      <c r="F2386" s="3" t="s">
        <v>2247</v>
      </c>
      <c r="G2386" s="3"/>
      <c r="H2386" s="3"/>
      <c r="I2386" s="3" t="s">
        <v>2496</v>
      </c>
      <c r="J2386" s="3">
        <v>4.0999999999999996</v>
      </c>
      <c r="K2386" s="3">
        <v>46600</v>
      </c>
      <c r="L2386" s="3" t="s">
        <v>25</v>
      </c>
      <c r="M2386" s="3">
        <v>1</v>
      </c>
      <c r="N2386" s="28">
        <f t="shared" si="413"/>
        <v>46.6</v>
      </c>
      <c r="O2386" s="28">
        <f t="shared" si="414"/>
        <v>191.06</v>
      </c>
      <c r="P2386" s="15">
        <v>0.4</v>
      </c>
      <c r="Q2386" s="46">
        <f t="shared" si="415"/>
        <v>18.64</v>
      </c>
      <c r="R2386" s="15"/>
      <c r="S2386" s="3">
        <f t="shared" si="416"/>
        <v>27.96</v>
      </c>
      <c r="T2386" s="30" t="s">
        <v>2502</v>
      </c>
      <c r="U2386" s="5">
        <f t="shared" si="419"/>
        <v>114.636</v>
      </c>
      <c r="V2386" s="5">
        <f t="shared" si="420"/>
        <v>76.423999999999992</v>
      </c>
      <c r="W2386" s="5"/>
      <c r="X2386" s="3">
        <f t="shared" si="421"/>
        <v>27.96</v>
      </c>
      <c r="Y2386" s="3">
        <f t="shared" si="417"/>
        <v>18.64</v>
      </c>
      <c r="Z2386" s="3">
        <f t="shared" si="418"/>
        <v>114.636</v>
      </c>
      <c r="AB2386" s="1">
        <f t="shared" si="412"/>
        <v>0</v>
      </c>
    </row>
    <row r="2387" spans="1:28" customFormat="1" ht="43.2" x14ac:dyDescent="0.3">
      <c r="A2387" s="3">
        <f t="shared" si="404"/>
        <v>2370</v>
      </c>
      <c r="B2387" s="4" t="s">
        <v>918</v>
      </c>
      <c r="C2387" s="3">
        <v>2</v>
      </c>
      <c r="D2387" s="3" t="s">
        <v>2246</v>
      </c>
      <c r="E2387" s="4" t="s">
        <v>2265</v>
      </c>
      <c r="F2387" s="3" t="s">
        <v>2247</v>
      </c>
      <c r="G2387" s="3"/>
      <c r="H2387" s="3"/>
      <c r="I2387" s="3" t="s">
        <v>2496</v>
      </c>
      <c r="J2387" s="3">
        <v>4.0999999999999996</v>
      </c>
      <c r="K2387" s="3">
        <v>1200</v>
      </c>
      <c r="L2387" s="3" t="s">
        <v>25</v>
      </c>
      <c r="M2387" s="3">
        <v>32</v>
      </c>
      <c r="N2387" s="28">
        <f t="shared" si="413"/>
        <v>38.4</v>
      </c>
      <c r="O2387" s="28">
        <f t="shared" si="414"/>
        <v>157.43999999999997</v>
      </c>
      <c r="P2387" s="15">
        <v>0.4</v>
      </c>
      <c r="Q2387" s="46">
        <f t="shared" si="415"/>
        <v>15.36</v>
      </c>
      <c r="R2387" s="15"/>
      <c r="S2387" s="3">
        <f t="shared" si="416"/>
        <v>23.04</v>
      </c>
      <c r="T2387" s="30" t="s">
        <v>2502</v>
      </c>
      <c r="U2387" s="5">
        <f t="shared" si="419"/>
        <v>94.463999999999984</v>
      </c>
      <c r="V2387" s="5">
        <f t="shared" si="420"/>
        <v>62.975999999999992</v>
      </c>
      <c r="W2387" s="5"/>
      <c r="X2387" s="3">
        <f t="shared" si="421"/>
        <v>23.04</v>
      </c>
      <c r="Y2387" s="3">
        <f t="shared" si="417"/>
        <v>15.36</v>
      </c>
      <c r="Z2387" s="3">
        <f t="shared" si="418"/>
        <v>3022.8479999999995</v>
      </c>
      <c r="AB2387" s="1">
        <f t="shared" si="412"/>
        <v>0</v>
      </c>
    </row>
    <row r="2388" spans="1:28" customFormat="1" ht="43.2" x14ac:dyDescent="0.3">
      <c r="A2388" s="3">
        <f t="shared" ref="A2388:A2451" si="422">A2387+1</f>
        <v>2371</v>
      </c>
      <c r="B2388" s="4" t="s">
        <v>918</v>
      </c>
      <c r="C2388" s="3">
        <v>2</v>
      </c>
      <c r="D2388" s="3" t="s">
        <v>2246</v>
      </c>
      <c r="E2388" s="4" t="s">
        <v>2260</v>
      </c>
      <c r="F2388" s="3" t="s">
        <v>2247</v>
      </c>
      <c r="G2388" s="3"/>
      <c r="H2388" s="3"/>
      <c r="I2388" s="3" t="s">
        <v>2496</v>
      </c>
      <c r="J2388" s="3">
        <v>4.0999999999999996</v>
      </c>
      <c r="K2388" s="3">
        <v>61750</v>
      </c>
      <c r="L2388" s="3" t="s">
        <v>25</v>
      </c>
      <c r="M2388" s="3">
        <v>1</v>
      </c>
      <c r="N2388" s="28">
        <f t="shared" si="413"/>
        <v>61.75</v>
      </c>
      <c r="O2388" s="28">
        <f t="shared" si="414"/>
        <v>253.17499999999998</v>
      </c>
      <c r="P2388" s="15">
        <v>0.3</v>
      </c>
      <c r="Q2388" s="46">
        <f t="shared" si="415"/>
        <v>18.524999999999999</v>
      </c>
      <c r="R2388" s="15"/>
      <c r="S2388" s="3">
        <f t="shared" si="416"/>
        <v>43.225000000000001</v>
      </c>
      <c r="T2388" s="30" t="s">
        <v>2502</v>
      </c>
      <c r="U2388" s="5">
        <f t="shared" si="419"/>
        <v>177.2225</v>
      </c>
      <c r="V2388" s="5">
        <f t="shared" si="420"/>
        <v>75.952499999999986</v>
      </c>
      <c r="W2388" s="5"/>
      <c r="X2388" s="3">
        <f>N2388*70%</f>
        <v>43.224999999999994</v>
      </c>
      <c r="Y2388" s="3">
        <f t="shared" si="417"/>
        <v>18.525000000000006</v>
      </c>
      <c r="Z2388" s="3">
        <f t="shared" si="418"/>
        <v>177.22249999999997</v>
      </c>
      <c r="AB2388" s="1">
        <f t="shared" si="412"/>
        <v>0</v>
      </c>
    </row>
    <row r="2389" spans="1:28" customFormat="1" ht="43.2" x14ac:dyDescent="0.3">
      <c r="A2389" s="3">
        <f t="shared" si="422"/>
        <v>2372</v>
      </c>
      <c r="B2389" s="4" t="s">
        <v>918</v>
      </c>
      <c r="C2389" s="3">
        <v>2</v>
      </c>
      <c r="D2389" s="3" t="s">
        <v>2246</v>
      </c>
      <c r="E2389" s="4" t="s">
        <v>2261</v>
      </c>
      <c r="F2389" s="3" t="s">
        <v>2247</v>
      </c>
      <c r="G2389" s="3"/>
      <c r="H2389" s="3"/>
      <c r="I2389" s="3" t="s">
        <v>2496</v>
      </c>
      <c r="J2389" s="3">
        <v>4.0999999999999996</v>
      </c>
      <c r="K2389" s="3">
        <v>61750</v>
      </c>
      <c r="L2389" s="3" t="s">
        <v>25</v>
      </c>
      <c r="M2389" s="3">
        <v>1</v>
      </c>
      <c r="N2389" s="28">
        <f t="shared" si="413"/>
        <v>61.75</v>
      </c>
      <c r="O2389" s="28">
        <f t="shared" si="414"/>
        <v>253.17499999999998</v>
      </c>
      <c r="P2389" s="15">
        <v>0.3</v>
      </c>
      <c r="Q2389" s="46">
        <f t="shared" si="415"/>
        <v>18.524999999999999</v>
      </c>
      <c r="R2389" s="15"/>
      <c r="S2389" s="3">
        <f t="shared" si="416"/>
        <v>43.225000000000001</v>
      </c>
      <c r="T2389" s="30" t="s">
        <v>2502</v>
      </c>
      <c r="U2389" s="5">
        <f t="shared" si="419"/>
        <v>177.2225</v>
      </c>
      <c r="V2389" s="5">
        <f t="shared" si="420"/>
        <v>75.952499999999986</v>
      </c>
      <c r="W2389" s="5"/>
      <c r="X2389" s="3">
        <f>N2389*70%</f>
        <v>43.224999999999994</v>
      </c>
      <c r="Y2389" s="3">
        <f>N2389-X2389</f>
        <v>18.525000000000006</v>
      </c>
      <c r="Z2389" s="3">
        <f>X2389*J2389*M2389</f>
        <v>177.22249999999997</v>
      </c>
      <c r="AB2389" s="1">
        <f t="shared" si="412"/>
        <v>0</v>
      </c>
    </row>
    <row r="2390" spans="1:28" customFormat="1" ht="43.2" x14ac:dyDescent="0.3">
      <c r="A2390" s="3">
        <f t="shared" si="422"/>
        <v>2373</v>
      </c>
      <c r="B2390" s="4" t="s">
        <v>918</v>
      </c>
      <c r="C2390" s="3">
        <v>2</v>
      </c>
      <c r="D2390" s="3" t="s">
        <v>2246</v>
      </c>
      <c r="E2390" s="4" t="s">
        <v>2262</v>
      </c>
      <c r="F2390" s="3" t="s">
        <v>2247</v>
      </c>
      <c r="G2390" s="3"/>
      <c r="H2390" s="3"/>
      <c r="I2390" s="3" t="s">
        <v>2496</v>
      </c>
      <c r="J2390" s="3">
        <v>4.0999999999999996</v>
      </c>
      <c r="K2390" s="3">
        <v>1200</v>
      </c>
      <c r="L2390" s="3" t="s">
        <v>25</v>
      </c>
      <c r="M2390" s="3">
        <v>42</v>
      </c>
      <c r="N2390" s="28">
        <f t="shared" si="413"/>
        <v>50.4</v>
      </c>
      <c r="O2390" s="28">
        <f t="shared" si="414"/>
        <v>206.64</v>
      </c>
      <c r="P2390" s="15">
        <v>0.3</v>
      </c>
      <c r="Q2390" s="46">
        <f t="shared" si="415"/>
        <v>15.12</v>
      </c>
      <c r="R2390" s="15"/>
      <c r="S2390" s="3">
        <f t="shared" si="416"/>
        <v>35.28</v>
      </c>
      <c r="T2390" s="30" t="s">
        <v>2502</v>
      </c>
      <c r="U2390" s="5">
        <f t="shared" si="419"/>
        <v>144.648</v>
      </c>
      <c r="V2390" s="5">
        <f t="shared" si="420"/>
        <v>61.99199999999999</v>
      </c>
      <c r="W2390" s="5"/>
      <c r="X2390" s="3">
        <f>N2390*70%</f>
        <v>35.279999999999994</v>
      </c>
      <c r="Y2390" s="3">
        <f>N2390-X2390</f>
        <v>15.120000000000005</v>
      </c>
      <c r="Z2390" s="3">
        <f>X2390*J2390*M2390</f>
        <v>6075.2159999999985</v>
      </c>
      <c r="AB2390" s="1">
        <f t="shared" si="412"/>
        <v>0</v>
      </c>
    </row>
    <row r="2391" spans="1:28" customFormat="1" ht="43.2" x14ac:dyDescent="0.3">
      <c r="A2391" s="3">
        <f t="shared" si="422"/>
        <v>2374</v>
      </c>
      <c r="B2391" s="4" t="s">
        <v>918</v>
      </c>
      <c r="C2391" s="3">
        <v>2</v>
      </c>
      <c r="D2391" s="3" t="s">
        <v>2246</v>
      </c>
      <c r="E2391" s="4" t="s">
        <v>2266</v>
      </c>
      <c r="F2391" s="3" t="s">
        <v>2247</v>
      </c>
      <c r="G2391" s="3"/>
      <c r="H2391" s="3"/>
      <c r="I2391" s="3" t="s">
        <v>2496</v>
      </c>
      <c r="J2391" s="3">
        <v>4.0999999999999996</v>
      </c>
      <c r="K2391" s="3">
        <v>51200</v>
      </c>
      <c r="L2391" s="3" t="s">
        <v>25</v>
      </c>
      <c r="M2391" s="3">
        <v>1</v>
      </c>
      <c r="N2391" s="28">
        <f t="shared" si="413"/>
        <v>51.2</v>
      </c>
      <c r="O2391" s="28">
        <f t="shared" si="414"/>
        <v>209.92</v>
      </c>
      <c r="P2391" s="15">
        <v>0.2</v>
      </c>
      <c r="Q2391" s="46">
        <f t="shared" si="415"/>
        <v>10.240000000000002</v>
      </c>
      <c r="R2391" s="15"/>
      <c r="S2391" s="3">
        <f t="shared" si="416"/>
        <v>40.96</v>
      </c>
      <c r="T2391" s="30" t="s">
        <v>2502</v>
      </c>
      <c r="U2391" s="5">
        <f t="shared" si="419"/>
        <v>167.93599999999998</v>
      </c>
      <c r="V2391" s="5">
        <f t="shared" si="420"/>
        <v>41.984000000000002</v>
      </c>
      <c r="W2391" s="5"/>
      <c r="X2391" s="3">
        <f t="shared" ref="X2391:X2396" si="423">N2391*80%</f>
        <v>40.960000000000008</v>
      </c>
      <c r="Y2391" s="3">
        <f>N2391-X2391</f>
        <v>10.239999999999995</v>
      </c>
      <c r="Z2391" s="3">
        <f>X2391*J2391*M2391</f>
        <v>167.93600000000001</v>
      </c>
      <c r="AB2391" s="1">
        <f t="shared" si="412"/>
        <v>0</v>
      </c>
    </row>
    <row r="2392" spans="1:28" customFormat="1" ht="43.2" x14ac:dyDescent="0.3">
      <c r="A2392" s="3">
        <f t="shared" si="422"/>
        <v>2375</v>
      </c>
      <c r="B2392" s="4" t="s">
        <v>918</v>
      </c>
      <c r="C2392" s="3">
        <v>2</v>
      </c>
      <c r="D2392" s="3" t="s">
        <v>2246</v>
      </c>
      <c r="E2392" s="4" t="s">
        <v>2267</v>
      </c>
      <c r="F2392" s="3" t="s">
        <v>2247</v>
      </c>
      <c r="G2392" s="3"/>
      <c r="H2392" s="3"/>
      <c r="I2392" s="3" t="s">
        <v>2496</v>
      </c>
      <c r="J2392" s="3">
        <v>4.0999999999999996</v>
      </c>
      <c r="K2392" s="3">
        <v>51200</v>
      </c>
      <c r="L2392" s="3" t="s">
        <v>25</v>
      </c>
      <c r="M2392" s="3">
        <v>1</v>
      </c>
      <c r="N2392" s="28">
        <f t="shared" si="413"/>
        <v>51.2</v>
      </c>
      <c r="O2392" s="28">
        <f t="shared" si="414"/>
        <v>209.92</v>
      </c>
      <c r="P2392" s="15">
        <v>0.2</v>
      </c>
      <c r="Q2392" s="46">
        <f t="shared" si="415"/>
        <v>10.240000000000002</v>
      </c>
      <c r="R2392" s="15"/>
      <c r="S2392" s="3">
        <f t="shared" si="416"/>
        <v>40.96</v>
      </c>
      <c r="T2392" s="30" t="s">
        <v>2502</v>
      </c>
      <c r="U2392" s="5">
        <f t="shared" si="419"/>
        <v>167.93599999999998</v>
      </c>
      <c r="V2392" s="5">
        <f t="shared" si="420"/>
        <v>41.984000000000002</v>
      </c>
      <c r="W2392" s="5"/>
      <c r="X2392" s="3">
        <f t="shared" si="423"/>
        <v>40.960000000000008</v>
      </c>
      <c r="Y2392" s="3">
        <f t="shared" ref="Y2392:Y2446" si="424">N2392-X2392</f>
        <v>10.239999999999995</v>
      </c>
      <c r="Z2392" s="3">
        <f t="shared" ref="Z2392:Z2424" si="425">X2392*J2392*M2392</f>
        <v>167.93600000000001</v>
      </c>
      <c r="AB2392" s="1">
        <f t="shared" si="412"/>
        <v>0</v>
      </c>
    </row>
    <row r="2393" spans="1:28" customFormat="1" ht="43.2" x14ac:dyDescent="0.3">
      <c r="A2393" s="3">
        <f t="shared" si="422"/>
        <v>2376</v>
      </c>
      <c r="B2393" s="4" t="s">
        <v>918</v>
      </c>
      <c r="C2393" s="3">
        <v>2</v>
      </c>
      <c r="D2393" s="3" t="s">
        <v>2246</v>
      </c>
      <c r="E2393" s="4" t="s">
        <v>2268</v>
      </c>
      <c r="F2393" s="3" t="s">
        <v>2247</v>
      </c>
      <c r="G2393" s="3"/>
      <c r="H2393" s="3"/>
      <c r="I2393" s="3" t="s">
        <v>2496</v>
      </c>
      <c r="J2393" s="3">
        <v>4.0999999999999996</v>
      </c>
      <c r="K2393" s="3">
        <v>1200</v>
      </c>
      <c r="L2393" s="3" t="s">
        <v>25</v>
      </c>
      <c r="M2393" s="3">
        <v>34</v>
      </c>
      <c r="N2393" s="28">
        <f t="shared" si="413"/>
        <v>40.799999999999997</v>
      </c>
      <c r="O2393" s="28">
        <f t="shared" si="414"/>
        <v>167.27999999999997</v>
      </c>
      <c r="P2393" s="15">
        <v>0.2</v>
      </c>
      <c r="Q2393" s="46">
        <f t="shared" si="415"/>
        <v>8.16</v>
      </c>
      <c r="R2393" s="15"/>
      <c r="S2393" s="3">
        <f t="shared" si="416"/>
        <v>32.64</v>
      </c>
      <c r="T2393" s="30" t="s">
        <v>2502</v>
      </c>
      <c r="U2393" s="5">
        <f t="shared" si="419"/>
        <v>133.82399999999998</v>
      </c>
      <c r="V2393" s="5">
        <f t="shared" si="420"/>
        <v>33.455999999999996</v>
      </c>
      <c r="W2393" s="5"/>
      <c r="X2393" s="3">
        <f t="shared" si="423"/>
        <v>32.64</v>
      </c>
      <c r="Y2393" s="3">
        <f t="shared" si="424"/>
        <v>8.1599999999999966</v>
      </c>
      <c r="Z2393" s="3">
        <f t="shared" si="425"/>
        <v>4550.0159999999996</v>
      </c>
      <c r="AB2393" s="1">
        <f t="shared" si="412"/>
        <v>0</v>
      </c>
    </row>
    <row r="2394" spans="1:28" customFormat="1" ht="43.2" x14ac:dyDescent="0.3">
      <c r="A2394" s="3">
        <f t="shared" si="422"/>
        <v>2377</v>
      </c>
      <c r="B2394" s="4" t="s">
        <v>918</v>
      </c>
      <c r="C2394" s="3">
        <v>2</v>
      </c>
      <c r="D2394" s="3" t="s">
        <v>2246</v>
      </c>
      <c r="E2394" s="4" t="s">
        <v>2266</v>
      </c>
      <c r="F2394" s="3" t="s">
        <v>2247</v>
      </c>
      <c r="G2394" s="3"/>
      <c r="H2394" s="3"/>
      <c r="I2394" s="3" t="s">
        <v>2496</v>
      </c>
      <c r="J2394" s="3">
        <v>4.0999999999999996</v>
      </c>
      <c r="K2394" s="3">
        <v>41500</v>
      </c>
      <c r="L2394" s="3" t="s">
        <v>25</v>
      </c>
      <c r="M2394" s="3">
        <v>1</v>
      </c>
      <c r="N2394" s="28">
        <f t="shared" si="413"/>
        <v>41.5</v>
      </c>
      <c r="O2394" s="28">
        <f t="shared" si="414"/>
        <v>170.14999999999998</v>
      </c>
      <c r="P2394" s="15">
        <v>0.2</v>
      </c>
      <c r="Q2394" s="46">
        <f t="shared" si="415"/>
        <v>8.3000000000000007</v>
      </c>
      <c r="R2394" s="15"/>
      <c r="S2394" s="3">
        <f t="shared" si="416"/>
        <v>33.200000000000003</v>
      </c>
      <c r="T2394" s="30" t="s">
        <v>2502</v>
      </c>
      <c r="U2394" s="5">
        <f t="shared" si="419"/>
        <v>136.12</v>
      </c>
      <c r="V2394" s="5">
        <f t="shared" si="420"/>
        <v>34.03</v>
      </c>
      <c r="W2394" s="5"/>
      <c r="X2394" s="3">
        <f t="shared" si="423"/>
        <v>33.200000000000003</v>
      </c>
      <c r="Y2394" s="3">
        <f t="shared" si="424"/>
        <v>8.2999999999999972</v>
      </c>
      <c r="Z2394" s="3">
        <f t="shared" si="425"/>
        <v>136.12</v>
      </c>
      <c r="AB2394" s="1">
        <f t="shared" si="412"/>
        <v>0</v>
      </c>
    </row>
    <row r="2395" spans="1:28" customFormat="1" ht="43.2" x14ac:dyDescent="0.3">
      <c r="A2395" s="3">
        <f t="shared" si="422"/>
        <v>2378</v>
      </c>
      <c r="B2395" s="4" t="s">
        <v>918</v>
      </c>
      <c r="C2395" s="3">
        <v>2</v>
      </c>
      <c r="D2395" s="3" t="s">
        <v>2246</v>
      </c>
      <c r="E2395" s="4" t="s">
        <v>2267</v>
      </c>
      <c r="F2395" s="3" t="s">
        <v>2247</v>
      </c>
      <c r="G2395" s="3"/>
      <c r="H2395" s="3"/>
      <c r="I2395" s="3" t="s">
        <v>2496</v>
      </c>
      <c r="J2395" s="3">
        <v>4.0999999999999996</v>
      </c>
      <c r="K2395" s="3">
        <v>41500</v>
      </c>
      <c r="L2395" s="3" t="s">
        <v>25</v>
      </c>
      <c r="M2395" s="3">
        <v>1</v>
      </c>
      <c r="N2395" s="28">
        <f t="shared" si="413"/>
        <v>41.5</v>
      </c>
      <c r="O2395" s="28">
        <f t="shared" si="414"/>
        <v>170.14999999999998</v>
      </c>
      <c r="P2395" s="15">
        <v>0.2</v>
      </c>
      <c r="Q2395" s="46">
        <f t="shared" si="415"/>
        <v>8.3000000000000007</v>
      </c>
      <c r="R2395" s="15"/>
      <c r="S2395" s="3">
        <f t="shared" si="416"/>
        <v>33.200000000000003</v>
      </c>
      <c r="T2395" s="30" t="s">
        <v>2502</v>
      </c>
      <c r="U2395" s="5">
        <f t="shared" si="419"/>
        <v>136.12</v>
      </c>
      <c r="V2395" s="5">
        <f t="shared" si="420"/>
        <v>34.03</v>
      </c>
      <c r="W2395" s="5"/>
      <c r="X2395" s="3">
        <f t="shared" si="423"/>
        <v>33.200000000000003</v>
      </c>
      <c r="Y2395" s="3">
        <f t="shared" si="424"/>
        <v>8.2999999999999972</v>
      </c>
      <c r="Z2395" s="3">
        <f t="shared" si="425"/>
        <v>136.12</v>
      </c>
      <c r="AB2395" s="1">
        <f t="shared" si="412"/>
        <v>0</v>
      </c>
    </row>
    <row r="2396" spans="1:28" customFormat="1" ht="43.2" x14ac:dyDescent="0.3">
      <c r="A2396" s="3">
        <f t="shared" si="422"/>
        <v>2379</v>
      </c>
      <c r="B2396" s="4" t="s">
        <v>918</v>
      </c>
      <c r="C2396" s="3">
        <v>2</v>
      </c>
      <c r="D2396" s="3" t="s">
        <v>2246</v>
      </c>
      <c r="E2396" s="4" t="s">
        <v>2268</v>
      </c>
      <c r="F2396" s="3" t="s">
        <v>2247</v>
      </c>
      <c r="G2396" s="3"/>
      <c r="H2396" s="3"/>
      <c r="I2396" s="3" t="s">
        <v>2496</v>
      </c>
      <c r="J2396" s="3">
        <v>4.0999999999999996</v>
      </c>
      <c r="K2396" s="3">
        <v>1200</v>
      </c>
      <c r="L2396" s="3" t="s">
        <v>25</v>
      </c>
      <c r="M2396" s="3">
        <v>28</v>
      </c>
      <c r="N2396" s="28">
        <f t="shared" si="413"/>
        <v>33.6</v>
      </c>
      <c r="O2396" s="28">
        <f t="shared" si="414"/>
        <v>137.76</v>
      </c>
      <c r="P2396" s="15">
        <v>0.2</v>
      </c>
      <c r="Q2396" s="46">
        <f t="shared" si="415"/>
        <v>6.7200000000000006</v>
      </c>
      <c r="R2396" s="15"/>
      <c r="S2396" s="3">
        <f t="shared" si="416"/>
        <v>26.880000000000003</v>
      </c>
      <c r="T2396" s="30" t="s">
        <v>2502</v>
      </c>
      <c r="U2396" s="5">
        <f t="shared" si="419"/>
        <v>110.208</v>
      </c>
      <c r="V2396" s="5">
        <f t="shared" si="420"/>
        <v>27.552</v>
      </c>
      <c r="W2396" s="5"/>
      <c r="X2396" s="3">
        <f t="shared" si="423"/>
        <v>26.880000000000003</v>
      </c>
      <c r="Y2396" s="3">
        <f t="shared" si="424"/>
        <v>6.7199999999999989</v>
      </c>
      <c r="Z2396" s="3">
        <f t="shared" si="425"/>
        <v>3085.8240000000001</v>
      </c>
      <c r="AB2396" s="1">
        <f t="shared" si="412"/>
        <v>0</v>
      </c>
    </row>
    <row r="2397" spans="1:28" customFormat="1" ht="43.2" x14ac:dyDescent="0.3">
      <c r="A2397" s="3">
        <f t="shared" si="422"/>
        <v>2380</v>
      </c>
      <c r="B2397" s="4" t="s">
        <v>1573</v>
      </c>
      <c r="C2397" s="3">
        <v>5</v>
      </c>
      <c r="D2397" s="3" t="s">
        <v>2246</v>
      </c>
      <c r="E2397" s="4" t="s">
        <v>2272</v>
      </c>
      <c r="F2397" s="3" t="s">
        <v>2247</v>
      </c>
      <c r="G2397" s="3"/>
      <c r="H2397" s="3"/>
      <c r="I2397" s="3" t="s">
        <v>2496</v>
      </c>
      <c r="J2397" s="3">
        <v>4.0999999999999996</v>
      </c>
      <c r="K2397" s="3">
        <v>10650</v>
      </c>
      <c r="L2397" s="3" t="s">
        <v>25</v>
      </c>
      <c r="M2397" s="3">
        <v>1</v>
      </c>
      <c r="N2397" s="28">
        <f t="shared" si="413"/>
        <v>10.65</v>
      </c>
      <c r="O2397" s="28">
        <f t="shared" si="414"/>
        <v>43.664999999999999</v>
      </c>
      <c r="P2397" s="99">
        <v>0</v>
      </c>
      <c r="Q2397" s="46">
        <f t="shared" si="415"/>
        <v>0</v>
      </c>
      <c r="R2397" s="5"/>
      <c r="S2397" s="3">
        <f t="shared" si="416"/>
        <v>10.65</v>
      </c>
      <c r="T2397" s="30" t="s">
        <v>2502</v>
      </c>
      <c r="U2397" s="5">
        <f t="shared" si="419"/>
        <v>43.664999999999999</v>
      </c>
      <c r="V2397" s="5">
        <f t="shared" si="420"/>
        <v>0</v>
      </c>
      <c r="W2397" s="5"/>
      <c r="X2397" s="3">
        <f>N2397*100%</f>
        <v>10.65</v>
      </c>
      <c r="Y2397" s="3">
        <f t="shared" si="424"/>
        <v>0</v>
      </c>
      <c r="Z2397" s="3">
        <f t="shared" si="425"/>
        <v>43.664999999999999</v>
      </c>
      <c r="AB2397" s="1">
        <f t="shared" si="412"/>
        <v>0</v>
      </c>
    </row>
    <row r="2398" spans="1:28" customFormat="1" ht="43.2" x14ac:dyDescent="0.3">
      <c r="A2398" s="3">
        <f t="shared" si="422"/>
        <v>2381</v>
      </c>
      <c r="B2398" s="4" t="s">
        <v>1573</v>
      </c>
      <c r="C2398" s="3">
        <v>5</v>
      </c>
      <c r="D2398" s="3" t="s">
        <v>2246</v>
      </c>
      <c r="E2398" s="4" t="s">
        <v>2273</v>
      </c>
      <c r="F2398" s="3" t="s">
        <v>2247</v>
      </c>
      <c r="G2398" s="3"/>
      <c r="H2398" s="3"/>
      <c r="I2398" s="3" t="s">
        <v>2496</v>
      </c>
      <c r="J2398" s="3">
        <v>4.0999999999999996</v>
      </c>
      <c r="K2398" s="3">
        <v>10650</v>
      </c>
      <c r="L2398" s="3" t="s">
        <v>25</v>
      </c>
      <c r="M2398" s="3">
        <v>1</v>
      </c>
      <c r="N2398" s="28">
        <f t="shared" si="413"/>
        <v>10.65</v>
      </c>
      <c r="O2398" s="28">
        <f t="shared" si="414"/>
        <v>43.664999999999999</v>
      </c>
      <c r="P2398" s="51">
        <v>0</v>
      </c>
      <c r="Q2398" s="46">
        <f t="shared" si="415"/>
        <v>0</v>
      </c>
      <c r="R2398" s="51"/>
      <c r="S2398" s="3">
        <f t="shared" si="416"/>
        <v>10.65</v>
      </c>
      <c r="T2398" s="30" t="s">
        <v>2502</v>
      </c>
      <c r="U2398" s="47">
        <f t="shared" si="419"/>
        <v>43.664999999999999</v>
      </c>
      <c r="V2398" s="47">
        <f t="shared" si="420"/>
        <v>0</v>
      </c>
      <c r="W2398" s="5"/>
      <c r="X2398" s="3">
        <f t="shared" ref="X2398:X2411" si="426">N2398*100%</f>
        <v>10.65</v>
      </c>
      <c r="Y2398" s="3">
        <f t="shared" si="424"/>
        <v>0</v>
      </c>
      <c r="Z2398" s="3">
        <f t="shared" si="425"/>
        <v>43.664999999999999</v>
      </c>
      <c r="AB2398" s="1">
        <f t="shared" si="412"/>
        <v>0</v>
      </c>
    </row>
    <row r="2399" spans="1:28" customFormat="1" ht="43.2" x14ac:dyDescent="0.3">
      <c r="A2399" s="3">
        <f t="shared" si="422"/>
        <v>2382</v>
      </c>
      <c r="B2399" s="4" t="s">
        <v>1573</v>
      </c>
      <c r="C2399" s="3">
        <v>5</v>
      </c>
      <c r="D2399" s="3" t="s">
        <v>2246</v>
      </c>
      <c r="E2399" s="4" t="s">
        <v>2274</v>
      </c>
      <c r="F2399" s="3" t="s">
        <v>2247</v>
      </c>
      <c r="G2399" s="3"/>
      <c r="H2399" s="3"/>
      <c r="I2399" s="3" t="s">
        <v>2496</v>
      </c>
      <c r="J2399" s="3">
        <v>4.0999999999999996</v>
      </c>
      <c r="K2399" s="3">
        <v>1200</v>
      </c>
      <c r="L2399" s="3" t="s">
        <v>25</v>
      </c>
      <c r="M2399" s="3">
        <v>8</v>
      </c>
      <c r="N2399" s="28">
        <f t="shared" si="413"/>
        <v>9.6</v>
      </c>
      <c r="O2399" s="28">
        <f t="shared" si="414"/>
        <v>39.359999999999992</v>
      </c>
      <c r="P2399" s="51">
        <v>0</v>
      </c>
      <c r="Q2399" s="46">
        <f t="shared" si="415"/>
        <v>0</v>
      </c>
      <c r="R2399" s="51"/>
      <c r="S2399" s="3">
        <f t="shared" si="416"/>
        <v>9.6</v>
      </c>
      <c r="T2399" s="30" t="s">
        <v>2502</v>
      </c>
      <c r="U2399" s="47">
        <f t="shared" si="419"/>
        <v>39.359999999999992</v>
      </c>
      <c r="V2399" s="47">
        <f t="shared" si="420"/>
        <v>0</v>
      </c>
      <c r="W2399" s="5"/>
      <c r="X2399" s="3">
        <f t="shared" si="426"/>
        <v>9.6</v>
      </c>
      <c r="Y2399" s="3">
        <f t="shared" si="424"/>
        <v>0</v>
      </c>
      <c r="Z2399" s="3">
        <f t="shared" si="425"/>
        <v>314.87999999999994</v>
      </c>
      <c r="AB2399" s="1">
        <f t="shared" si="412"/>
        <v>0</v>
      </c>
    </row>
    <row r="2400" spans="1:28" customFormat="1" ht="43.2" x14ac:dyDescent="0.3">
      <c r="A2400" s="3">
        <f t="shared" si="422"/>
        <v>2383</v>
      </c>
      <c r="B2400" s="4" t="s">
        <v>1573</v>
      </c>
      <c r="C2400" s="3">
        <v>5</v>
      </c>
      <c r="D2400" s="3" t="s">
        <v>2246</v>
      </c>
      <c r="E2400" s="4" t="s">
        <v>2269</v>
      </c>
      <c r="F2400" s="3" t="s">
        <v>2247</v>
      </c>
      <c r="G2400" s="3"/>
      <c r="H2400" s="3"/>
      <c r="I2400" s="3" t="s">
        <v>2496</v>
      </c>
      <c r="J2400" s="3">
        <v>4.0999999999999996</v>
      </c>
      <c r="K2400" s="3">
        <v>13400</v>
      </c>
      <c r="L2400" s="3" t="s">
        <v>25</v>
      </c>
      <c r="M2400" s="3">
        <v>1</v>
      </c>
      <c r="N2400" s="28">
        <f t="shared" si="413"/>
        <v>13.4</v>
      </c>
      <c r="O2400" s="28">
        <f t="shared" si="414"/>
        <v>54.94</v>
      </c>
      <c r="P2400" s="51">
        <v>0</v>
      </c>
      <c r="Q2400" s="46">
        <f t="shared" si="415"/>
        <v>0</v>
      </c>
      <c r="R2400" s="51"/>
      <c r="S2400" s="3">
        <f t="shared" si="416"/>
        <v>13.4</v>
      </c>
      <c r="T2400" s="30" t="s">
        <v>2502</v>
      </c>
      <c r="U2400" s="47">
        <f t="shared" si="419"/>
        <v>54.94</v>
      </c>
      <c r="V2400" s="47">
        <f t="shared" si="420"/>
        <v>0</v>
      </c>
      <c r="W2400" s="5"/>
      <c r="X2400" s="3">
        <f t="shared" si="426"/>
        <v>13.4</v>
      </c>
      <c r="Y2400" s="3">
        <f t="shared" si="424"/>
        <v>0</v>
      </c>
      <c r="Z2400" s="3">
        <f t="shared" si="425"/>
        <v>54.94</v>
      </c>
      <c r="AB2400" s="1">
        <f t="shared" si="412"/>
        <v>0</v>
      </c>
    </row>
    <row r="2401" spans="1:28" customFormat="1" ht="43.2" x14ac:dyDescent="0.3">
      <c r="A2401" s="3">
        <f t="shared" si="422"/>
        <v>2384</v>
      </c>
      <c r="B2401" s="4" t="s">
        <v>1573</v>
      </c>
      <c r="C2401" s="3">
        <v>5</v>
      </c>
      <c r="D2401" s="3" t="s">
        <v>2246</v>
      </c>
      <c r="E2401" s="4" t="s">
        <v>2270</v>
      </c>
      <c r="F2401" s="3" t="s">
        <v>2247</v>
      </c>
      <c r="G2401" s="3"/>
      <c r="H2401" s="3"/>
      <c r="I2401" s="3" t="s">
        <v>2496</v>
      </c>
      <c r="J2401" s="3">
        <v>4.0999999999999996</v>
      </c>
      <c r="K2401" s="3">
        <v>13400</v>
      </c>
      <c r="L2401" s="3" t="s">
        <v>25</v>
      </c>
      <c r="M2401" s="3">
        <v>1</v>
      </c>
      <c r="N2401" s="28">
        <f t="shared" si="413"/>
        <v>13.4</v>
      </c>
      <c r="O2401" s="28">
        <f t="shared" si="414"/>
        <v>54.94</v>
      </c>
      <c r="P2401" s="51">
        <v>0</v>
      </c>
      <c r="Q2401" s="46">
        <f t="shared" si="415"/>
        <v>0</v>
      </c>
      <c r="R2401" s="51"/>
      <c r="S2401" s="3">
        <f t="shared" si="416"/>
        <v>13.4</v>
      </c>
      <c r="T2401" s="30" t="s">
        <v>2502</v>
      </c>
      <c r="U2401" s="47">
        <f t="shared" si="419"/>
        <v>54.94</v>
      </c>
      <c r="V2401" s="47">
        <f t="shared" si="420"/>
        <v>0</v>
      </c>
      <c r="W2401" s="5"/>
      <c r="X2401" s="3">
        <f t="shared" si="426"/>
        <v>13.4</v>
      </c>
      <c r="Y2401" s="3">
        <f t="shared" si="424"/>
        <v>0</v>
      </c>
      <c r="Z2401" s="3">
        <f t="shared" si="425"/>
        <v>54.94</v>
      </c>
      <c r="AB2401" s="1">
        <f t="shared" si="412"/>
        <v>0</v>
      </c>
    </row>
    <row r="2402" spans="1:28" customFormat="1" ht="43.2" x14ac:dyDescent="0.3">
      <c r="A2402" s="3">
        <f t="shared" si="422"/>
        <v>2385</v>
      </c>
      <c r="B2402" s="4" t="s">
        <v>1573</v>
      </c>
      <c r="C2402" s="3">
        <v>5</v>
      </c>
      <c r="D2402" s="3" t="s">
        <v>2246</v>
      </c>
      <c r="E2402" s="4" t="s">
        <v>2271</v>
      </c>
      <c r="F2402" s="3" t="s">
        <v>2247</v>
      </c>
      <c r="G2402" s="3"/>
      <c r="H2402" s="3"/>
      <c r="I2402" s="3" t="s">
        <v>2496</v>
      </c>
      <c r="J2402" s="3">
        <v>4.0999999999999996</v>
      </c>
      <c r="K2402" s="3">
        <v>1200</v>
      </c>
      <c r="L2402" s="3" t="s">
        <v>25</v>
      </c>
      <c r="M2402" s="3">
        <v>9</v>
      </c>
      <c r="N2402" s="28">
        <f t="shared" si="413"/>
        <v>10.799999999999999</v>
      </c>
      <c r="O2402" s="28">
        <f t="shared" si="414"/>
        <v>44.279999999999994</v>
      </c>
      <c r="P2402" s="99">
        <v>0</v>
      </c>
      <c r="Q2402" s="46">
        <f t="shared" si="415"/>
        <v>0</v>
      </c>
      <c r="R2402" s="5"/>
      <c r="S2402" s="3">
        <f t="shared" si="416"/>
        <v>10.799999999999999</v>
      </c>
      <c r="T2402" s="30" t="s">
        <v>2502</v>
      </c>
      <c r="U2402" s="5">
        <f t="shared" si="419"/>
        <v>44.279999999999994</v>
      </c>
      <c r="V2402" s="5">
        <f t="shared" si="420"/>
        <v>0</v>
      </c>
      <c r="W2402" s="5"/>
      <c r="X2402" s="3">
        <f t="shared" si="426"/>
        <v>10.799999999999999</v>
      </c>
      <c r="Y2402" s="3">
        <f t="shared" si="424"/>
        <v>0</v>
      </c>
      <c r="Z2402" s="3">
        <f t="shared" si="425"/>
        <v>398.51999999999992</v>
      </c>
      <c r="AB2402" s="1">
        <f t="shared" si="412"/>
        <v>0</v>
      </c>
    </row>
    <row r="2403" spans="1:28" customFormat="1" ht="43.2" x14ac:dyDescent="0.3">
      <c r="A2403" s="3">
        <f t="shared" si="422"/>
        <v>2386</v>
      </c>
      <c r="B2403" s="4" t="s">
        <v>1573</v>
      </c>
      <c r="C2403" s="3">
        <v>5</v>
      </c>
      <c r="D2403" s="3" t="s">
        <v>2246</v>
      </c>
      <c r="E2403" s="4" t="s">
        <v>2275</v>
      </c>
      <c r="F2403" s="3" t="s">
        <v>2247</v>
      </c>
      <c r="G2403" s="3"/>
      <c r="H2403" s="3"/>
      <c r="I2403" s="3" t="s">
        <v>2496</v>
      </c>
      <c r="J2403" s="3">
        <v>4.0999999999999996</v>
      </c>
      <c r="K2403" s="3">
        <v>10650</v>
      </c>
      <c r="L2403" s="3" t="s">
        <v>25</v>
      </c>
      <c r="M2403" s="3">
        <v>1</v>
      </c>
      <c r="N2403" s="28">
        <f t="shared" si="413"/>
        <v>10.65</v>
      </c>
      <c r="O2403" s="28">
        <f t="shared" si="414"/>
        <v>43.664999999999999</v>
      </c>
      <c r="P2403" s="99">
        <v>0</v>
      </c>
      <c r="Q2403" s="46">
        <f t="shared" si="415"/>
        <v>0</v>
      </c>
      <c r="R2403" s="5"/>
      <c r="S2403" s="3">
        <f t="shared" si="416"/>
        <v>10.65</v>
      </c>
      <c r="T2403" s="30" t="s">
        <v>2502</v>
      </c>
      <c r="U2403" s="5">
        <f t="shared" si="419"/>
        <v>43.664999999999999</v>
      </c>
      <c r="V2403" s="5">
        <f t="shared" si="420"/>
        <v>0</v>
      </c>
      <c r="W2403" s="5"/>
      <c r="X2403" s="3">
        <f t="shared" si="426"/>
        <v>10.65</v>
      </c>
      <c r="Y2403" s="3">
        <f t="shared" si="424"/>
        <v>0</v>
      </c>
      <c r="Z2403" s="3">
        <f t="shared" si="425"/>
        <v>43.664999999999999</v>
      </c>
      <c r="AB2403" s="1">
        <f t="shared" si="412"/>
        <v>0</v>
      </c>
    </row>
    <row r="2404" spans="1:28" customFormat="1" ht="43.2" x14ac:dyDescent="0.3">
      <c r="A2404" s="3">
        <f t="shared" si="422"/>
        <v>2387</v>
      </c>
      <c r="B2404" s="4" t="s">
        <v>1573</v>
      </c>
      <c r="C2404" s="3">
        <v>5</v>
      </c>
      <c r="D2404" s="3" t="s">
        <v>2246</v>
      </c>
      <c r="E2404" s="4" t="s">
        <v>2276</v>
      </c>
      <c r="F2404" s="3" t="s">
        <v>2247</v>
      </c>
      <c r="G2404" s="3"/>
      <c r="H2404" s="3"/>
      <c r="I2404" s="3" t="s">
        <v>2496</v>
      </c>
      <c r="J2404" s="3">
        <v>4.0999999999999996</v>
      </c>
      <c r="K2404" s="3">
        <v>10650</v>
      </c>
      <c r="L2404" s="3" t="s">
        <v>25</v>
      </c>
      <c r="M2404" s="3">
        <v>1</v>
      </c>
      <c r="N2404" s="28">
        <f t="shared" si="413"/>
        <v>10.65</v>
      </c>
      <c r="O2404" s="28">
        <f t="shared" si="414"/>
        <v>43.664999999999999</v>
      </c>
      <c r="P2404" s="51">
        <v>0</v>
      </c>
      <c r="Q2404" s="46">
        <f t="shared" si="415"/>
        <v>0</v>
      </c>
      <c r="R2404" s="51"/>
      <c r="S2404" s="3">
        <f t="shared" si="416"/>
        <v>10.65</v>
      </c>
      <c r="T2404" s="30" t="s">
        <v>2502</v>
      </c>
      <c r="U2404" s="29">
        <f t="shared" si="419"/>
        <v>43.664999999999999</v>
      </c>
      <c r="V2404" s="29">
        <f t="shared" si="420"/>
        <v>0</v>
      </c>
      <c r="W2404" s="5"/>
      <c r="X2404" s="3">
        <f t="shared" si="426"/>
        <v>10.65</v>
      </c>
      <c r="Y2404" s="3">
        <f t="shared" si="424"/>
        <v>0</v>
      </c>
      <c r="Z2404" s="3">
        <f t="shared" si="425"/>
        <v>43.664999999999999</v>
      </c>
      <c r="AB2404" s="1">
        <f t="shared" si="412"/>
        <v>0</v>
      </c>
    </row>
    <row r="2405" spans="1:28" customFormat="1" ht="43.2" x14ac:dyDescent="0.3">
      <c r="A2405" s="3">
        <f t="shared" si="422"/>
        <v>2388</v>
      </c>
      <c r="B2405" s="4" t="s">
        <v>1573</v>
      </c>
      <c r="C2405" s="3">
        <v>5</v>
      </c>
      <c r="D2405" s="3" t="s">
        <v>2246</v>
      </c>
      <c r="E2405" s="4" t="s">
        <v>2277</v>
      </c>
      <c r="F2405" s="3" t="s">
        <v>2247</v>
      </c>
      <c r="G2405" s="3"/>
      <c r="H2405" s="3"/>
      <c r="I2405" s="3" t="s">
        <v>2496</v>
      </c>
      <c r="J2405" s="3">
        <v>4.0999999999999996</v>
      </c>
      <c r="K2405" s="3">
        <v>1200</v>
      </c>
      <c r="L2405" s="3" t="s">
        <v>25</v>
      </c>
      <c r="M2405" s="3">
        <v>8</v>
      </c>
      <c r="N2405" s="28">
        <f t="shared" si="413"/>
        <v>9.6</v>
      </c>
      <c r="O2405" s="28">
        <f t="shared" si="414"/>
        <v>39.359999999999992</v>
      </c>
      <c r="P2405" s="99">
        <v>0</v>
      </c>
      <c r="Q2405" s="46">
        <f t="shared" si="415"/>
        <v>0</v>
      </c>
      <c r="R2405" s="5"/>
      <c r="S2405" s="3">
        <f t="shared" si="416"/>
        <v>9.6</v>
      </c>
      <c r="T2405" s="30" t="s">
        <v>2502</v>
      </c>
      <c r="U2405" s="5">
        <f t="shared" si="419"/>
        <v>39.359999999999992</v>
      </c>
      <c r="V2405" s="5">
        <f t="shared" si="420"/>
        <v>0</v>
      </c>
      <c r="W2405" s="5"/>
      <c r="X2405" s="3">
        <f t="shared" si="426"/>
        <v>9.6</v>
      </c>
      <c r="Y2405" s="3">
        <f t="shared" si="424"/>
        <v>0</v>
      </c>
      <c r="Z2405" s="3">
        <f t="shared" si="425"/>
        <v>314.87999999999994</v>
      </c>
      <c r="AB2405" s="1">
        <f t="shared" si="412"/>
        <v>0</v>
      </c>
    </row>
    <row r="2406" spans="1:28" customFormat="1" ht="43.2" x14ac:dyDescent="0.3">
      <c r="A2406" s="3">
        <f t="shared" si="422"/>
        <v>2389</v>
      </c>
      <c r="B2406" s="4" t="s">
        <v>1573</v>
      </c>
      <c r="C2406" s="3">
        <v>5</v>
      </c>
      <c r="D2406" s="3" t="s">
        <v>2246</v>
      </c>
      <c r="E2406" s="4" t="s">
        <v>2278</v>
      </c>
      <c r="F2406" s="3" t="s">
        <v>2247</v>
      </c>
      <c r="G2406" s="3"/>
      <c r="H2406" s="3"/>
      <c r="I2406" s="3" t="s">
        <v>2496</v>
      </c>
      <c r="J2406" s="3">
        <v>4.0999999999999996</v>
      </c>
      <c r="K2406" s="3">
        <v>13400</v>
      </c>
      <c r="L2406" s="3" t="s">
        <v>25</v>
      </c>
      <c r="M2406" s="3">
        <v>1</v>
      </c>
      <c r="N2406" s="28">
        <f t="shared" si="413"/>
        <v>13.4</v>
      </c>
      <c r="O2406" s="28">
        <f t="shared" si="414"/>
        <v>54.94</v>
      </c>
      <c r="P2406" s="99">
        <v>0</v>
      </c>
      <c r="Q2406" s="46">
        <f t="shared" si="415"/>
        <v>0</v>
      </c>
      <c r="R2406" s="5"/>
      <c r="S2406" s="3">
        <f t="shared" si="416"/>
        <v>13.4</v>
      </c>
      <c r="T2406" s="30" t="s">
        <v>2502</v>
      </c>
      <c r="U2406" s="5">
        <f t="shared" si="419"/>
        <v>54.94</v>
      </c>
      <c r="V2406" s="5">
        <f t="shared" si="420"/>
        <v>0</v>
      </c>
      <c r="W2406" s="5"/>
      <c r="X2406" s="3">
        <f t="shared" si="426"/>
        <v>13.4</v>
      </c>
      <c r="Y2406" s="3">
        <f t="shared" si="424"/>
        <v>0</v>
      </c>
      <c r="Z2406" s="3">
        <f t="shared" si="425"/>
        <v>54.94</v>
      </c>
      <c r="AB2406" s="1">
        <f t="shared" si="412"/>
        <v>0</v>
      </c>
    </row>
    <row r="2407" spans="1:28" customFormat="1" ht="43.2" x14ac:dyDescent="0.3">
      <c r="A2407" s="3">
        <f t="shared" si="422"/>
        <v>2390</v>
      </c>
      <c r="B2407" s="4" t="s">
        <v>1573</v>
      </c>
      <c r="C2407" s="3">
        <v>5</v>
      </c>
      <c r="D2407" s="3" t="s">
        <v>2246</v>
      </c>
      <c r="E2407" s="4" t="s">
        <v>2279</v>
      </c>
      <c r="F2407" s="3" t="s">
        <v>2247</v>
      </c>
      <c r="G2407" s="3"/>
      <c r="H2407" s="3"/>
      <c r="I2407" s="3" t="s">
        <v>2496</v>
      </c>
      <c r="J2407" s="3">
        <v>4.0999999999999996</v>
      </c>
      <c r="K2407" s="3">
        <v>13400</v>
      </c>
      <c r="L2407" s="3" t="s">
        <v>25</v>
      </c>
      <c r="M2407" s="3">
        <v>1</v>
      </c>
      <c r="N2407" s="28">
        <f t="shared" si="413"/>
        <v>13.4</v>
      </c>
      <c r="O2407" s="28">
        <f t="shared" si="414"/>
        <v>54.94</v>
      </c>
      <c r="P2407" s="99">
        <v>0</v>
      </c>
      <c r="Q2407" s="46">
        <f t="shared" si="415"/>
        <v>0</v>
      </c>
      <c r="R2407" s="5"/>
      <c r="S2407" s="3">
        <f t="shared" si="416"/>
        <v>13.4</v>
      </c>
      <c r="T2407" s="30" t="s">
        <v>2502</v>
      </c>
      <c r="U2407" s="5">
        <f t="shared" si="419"/>
        <v>54.94</v>
      </c>
      <c r="V2407" s="5">
        <f t="shared" si="420"/>
        <v>0</v>
      </c>
      <c r="W2407" s="5"/>
      <c r="X2407" s="3">
        <f t="shared" si="426"/>
        <v>13.4</v>
      </c>
      <c r="Y2407" s="3">
        <f t="shared" si="424"/>
        <v>0</v>
      </c>
      <c r="Z2407" s="3">
        <f t="shared" si="425"/>
        <v>54.94</v>
      </c>
      <c r="AB2407" s="1">
        <f t="shared" si="412"/>
        <v>0</v>
      </c>
    </row>
    <row r="2408" spans="1:28" customFormat="1" ht="43.2" x14ac:dyDescent="0.3">
      <c r="A2408" s="3">
        <f t="shared" si="422"/>
        <v>2391</v>
      </c>
      <c r="B2408" s="4" t="s">
        <v>1573</v>
      </c>
      <c r="C2408" s="3">
        <v>5</v>
      </c>
      <c r="D2408" s="3" t="s">
        <v>2246</v>
      </c>
      <c r="E2408" s="4" t="s">
        <v>2280</v>
      </c>
      <c r="F2408" s="3" t="s">
        <v>2247</v>
      </c>
      <c r="G2408" s="3"/>
      <c r="H2408" s="3"/>
      <c r="I2408" s="3" t="s">
        <v>2496</v>
      </c>
      <c r="J2408" s="3">
        <v>4.0999999999999996</v>
      </c>
      <c r="K2408" s="3">
        <v>1200</v>
      </c>
      <c r="L2408" s="3" t="s">
        <v>25</v>
      </c>
      <c r="M2408" s="3">
        <v>9</v>
      </c>
      <c r="N2408" s="28">
        <f t="shared" si="413"/>
        <v>10.799999999999999</v>
      </c>
      <c r="O2408" s="28">
        <f t="shared" si="414"/>
        <v>44.279999999999994</v>
      </c>
      <c r="P2408" s="99">
        <v>0</v>
      </c>
      <c r="Q2408" s="46">
        <f t="shared" si="415"/>
        <v>0</v>
      </c>
      <c r="R2408" s="5"/>
      <c r="S2408" s="3">
        <f t="shared" si="416"/>
        <v>10.799999999999999</v>
      </c>
      <c r="T2408" s="30" t="s">
        <v>2502</v>
      </c>
      <c r="U2408" s="5">
        <f t="shared" si="419"/>
        <v>44.279999999999994</v>
      </c>
      <c r="V2408" s="5">
        <f t="shared" si="420"/>
        <v>0</v>
      </c>
      <c r="W2408" s="5"/>
      <c r="X2408" s="3">
        <f t="shared" si="426"/>
        <v>10.799999999999999</v>
      </c>
      <c r="Y2408" s="3">
        <f t="shared" si="424"/>
        <v>0</v>
      </c>
      <c r="Z2408" s="3">
        <f t="shared" si="425"/>
        <v>398.51999999999992</v>
      </c>
      <c r="AB2408" s="1">
        <f t="shared" si="412"/>
        <v>0</v>
      </c>
    </row>
    <row r="2409" spans="1:28" customFormat="1" ht="43.2" x14ac:dyDescent="0.3">
      <c r="A2409" s="3">
        <f t="shared" si="422"/>
        <v>2392</v>
      </c>
      <c r="B2409" s="4" t="s">
        <v>1573</v>
      </c>
      <c r="C2409" s="3">
        <v>5</v>
      </c>
      <c r="D2409" s="3" t="s">
        <v>2246</v>
      </c>
      <c r="E2409" s="4" t="s">
        <v>2281</v>
      </c>
      <c r="F2409" s="3" t="s">
        <v>2247</v>
      </c>
      <c r="G2409" s="3"/>
      <c r="H2409" s="3"/>
      <c r="I2409" s="3" t="s">
        <v>2496</v>
      </c>
      <c r="J2409" s="3">
        <v>4.0999999999999996</v>
      </c>
      <c r="K2409" s="3">
        <v>27025</v>
      </c>
      <c r="L2409" s="3" t="s">
        <v>25</v>
      </c>
      <c r="M2409" s="3">
        <v>1</v>
      </c>
      <c r="N2409" s="28">
        <f t="shared" si="413"/>
        <v>27.024999999999999</v>
      </c>
      <c r="O2409" s="28">
        <f t="shared" si="414"/>
        <v>110.80249999999998</v>
      </c>
      <c r="P2409" s="99">
        <v>0</v>
      </c>
      <c r="Q2409" s="46">
        <f t="shared" si="415"/>
        <v>0</v>
      </c>
      <c r="R2409" s="5"/>
      <c r="S2409" s="3">
        <f t="shared" si="416"/>
        <v>27.024999999999999</v>
      </c>
      <c r="T2409" s="30" t="s">
        <v>2502</v>
      </c>
      <c r="U2409" s="5">
        <f t="shared" si="419"/>
        <v>110.80249999999998</v>
      </c>
      <c r="V2409" s="5">
        <f t="shared" si="420"/>
        <v>0</v>
      </c>
      <c r="W2409" s="5"/>
      <c r="X2409" s="3">
        <f t="shared" si="426"/>
        <v>27.024999999999999</v>
      </c>
      <c r="Y2409" s="3">
        <f t="shared" si="424"/>
        <v>0</v>
      </c>
      <c r="Z2409" s="3">
        <f t="shared" si="425"/>
        <v>110.80249999999998</v>
      </c>
      <c r="AB2409" s="1">
        <f t="shared" si="412"/>
        <v>0</v>
      </c>
    </row>
    <row r="2410" spans="1:28" customFormat="1" ht="43.2" x14ac:dyDescent="0.3">
      <c r="A2410" s="3">
        <f t="shared" si="422"/>
        <v>2393</v>
      </c>
      <c r="B2410" s="4" t="s">
        <v>1573</v>
      </c>
      <c r="C2410" s="3">
        <v>5</v>
      </c>
      <c r="D2410" s="3" t="s">
        <v>2246</v>
      </c>
      <c r="E2410" s="4" t="s">
        <v>2282</v>
      </c>
      <c r="F2410" s="3" t="s">
        <v>2247</v>
      </c>
      <c r="G2410" s="3"/>
      <c r="H2410" s="3"/>
      <c r="I2410" s="3" t="s">
        <v>2496</v>
      </c>
      <c r="J2410" s="3">
        <v>4.0999999999999996</v>
      </c>
      <c r="K2410" s="3">
        <v>27025</v>
      </c>
      <c r="L2410" s="3" t="s">
        <v>25</v>
      </c>
      <c r="M2410" s="3">
        <v>1</v>
      </c>
      <c r="N2410" s="28">
        <f t="shared" si="413"/>
        <v>27.024999999999999</v>
      </c>
      <c r="O2410" s="28">
        <f t="shared" si="414"/>
        <v>110.80249999999998</v>
      </c>
      <c r="P2410" s="51">
        <v>0</v>
      </c>
      <c r="Q2410" s="46">
        <f t="shared" si="415"/>
        <v>0</v>
      </c>
      <c r="R2410" s="51"/>
      <c r="S2410" s="3">
        <f t="shared" si="416"/>
        <v>27.024999999999999</v>
      </c>
      <c r="T2410" s="30" t="s">
        <v>2502</v>
      </c>
      <c r="U2410" s="47">
        <f t="shared" si="419"/>
        <v>110.80249999999998</v>
      </c>
      <c r="V2410" s="47">
        <f t="shared" si="420"/>
        <v>0</v>
      </c>
      <c r="W2410" s="5"/>
      <c r="X2410" s="3">
        <f t="shared" si="426"/>
        <v>27.024999999999999</v>
      </c>
      <c r="Y2410" s="3">
        <f t="shared" si="424"/>
        <v>0</v>
      </c>
      <c r="Z2410" s="3">
        <f t="shared" si="425"/>
        <v>110.80249999999998</v>
      </c>
      <c r="AB2410" s="1">
        <f t="shared" si="412"/>
        <v>0</v>
      </c>
    </row>
    <row r="2411" spans="1:28" customFormat="1" ht="43.2" x14ac:dyDescent="0.3">
      <c r="A2411" s="3">
        <f t="shared" si="422"/>
        <v>2394</v>
      </c>
      <c r="B2411" s="4" t="s">
        <v>1573</v>
      </c>
      <c r="C2411" s="3">
        <v>5</v>
      </c>
      <c r="D2411" s="3" t="s">
        <v>2246</v>
      </c>
      <c r="E2411" s="4" t="s">
        <v>2283</v>
      </c>
      <c r="F2411" s="3" t="s">
        <v>2247</v>
      </c>
      <c r="G2411" s="3"/>
      <c r="H2411" s="3"/>
      <c r="I2411" s="3" t="s">
        <v>2496</v>
      </c>
      <c r="J2411" s="3">
        <v>4.0999999999999996</v>
      </c>
      <c r="K2411" s="3">
        <v>1200</v>
      </c>
      <c r="L2411" s="3" t="s">
        <v>25</v>
      </c>
      <c r="M2411" s="3">
        <v>18</v>
      </c>
      <c r="N2411" s="28">
        <f t="shared" si="413"/>
        <v>21.599999999999998</v>
      </c>
      <c r="O2411" s="28">
        <f t="shared" si="414"/>
        <v>88.559999999999988</v>
      </c>
      <c r="P2411" s="99">
        <v>0</v>
      </c>
      <c r="Q2411" s="46">
        <f t="shared" si="415"/>
        <v>0</v>
      </c>
      <c r="R2411" s="5"/>
      <c r="S2411" s="3">
        <f t="shared" si="416"/>
        <v>21.599999999999998</v>
      </c>
      <c r="T2411" s="30" t="s">
        <v>2502</v>
      </c>
      <c r="U2411" s="5">
        <f t="shared" si="419"/>
        <v>88.559999999999988</v>
      </c>
      <c r="V2411" s="5">
        <f t="shared" si="420"/>
        <v>0</v>
      </c>
      <c r="W2411" s="5"/>
      <c r="X2411" s="3">
        <f t="shared" si="426"/>
        <v>21.599999999999998</v>
      </c>
      <c r="Y2411" s="3">
        <f t="shared" si="424"/>
        <v>0</v>
      </c>
      <c r="Z2411" s="3">
        <f t="shared" si="425"/>
        <v>1594.0799999999997</v>
      </c>
      <c r="AB2411" s="1">
        <f t="shared" si="412"/>
        <v>0</v>
      </c>
    </row>
    <row r="2412" spans="1:28" customFormat="1" ht="43.2" x14ac:dyDescent="0.3">
      <c r="A2412" s="3">
        <f t="shared" si="422"/>
        <v>2395</v>
      </c>
      <c r="B2412" s="4" t="s">
        <v>2019</v>
      </c>
      <c r="C2412" s="3">
        <v>7</v>
      </c>
      <c r="D2412" s="3" t="s">
        <v>2246</v>
      </c>
      <c r="E2412" s="4" t="s">
        <v>2284</v>
      </c>
      <c r="F2412" s="3" t="s">
        <v>2247</v>
      </c>
      <c r="G2412" s="3"/>
      <c r="H2412" s="3"/>
      <c r="I2412" s="3" t="s">
        <v>2496</v>
      </c>
      <c r="J2412" s="3">
        <v>4.0999999999999996</v>
      </c>
      <c r="K2412" s="3">
        <v>57400</v>
      </c>
      <c r="L2412" s="3" t="s">
        <v>25</v>
      </c>
      <c r="M2412" s="3">
        <v>1</v>
      </c>
      <c r="N2412" s="28">
        <f t="shared" si="413"/>
        <v>57.4</v>
      </c>
      <c r="O2412" s="28">
        <f t="shared" si="414"/>
        <v>235.33999999999997</v>
      </c>
      <c r="P2412" s="15">
        <v>0.2</v>
      </c>
      <c r="Q2412" s="46">
        <f t="shared" si="415"/>
        <v>11.48</v>
      </c>
      <c r="R2412" s="15"/>
      <c r="S2412" s="3">
        <f t="shared" si="416"/>
        <v>45.92</v>
      </c>
      <c r="T2412" s="30" t="s">
        <v>2502</v>
      </c>
      <c r="U2412" s="29">
        <f t="shared" si="419"/>
        <v>188.27199999999999</v>
      </c>
      <c r="V2412" s="29">
        <f t="shared" si="420"/>
        <v>47.067999999999998</v>
      </c>
      <c r="W2412" s="5"/>
      <c r="X2412" s="3">
        <f>N2412*80%</f>
        <v>45.92</v>
      </c>
      <c r="Y2412" s="3">
        <f t="shared" si="424"/>
        <v>11.479999999999997</v>
      </c>
      <c r="Z2412" s="3">
        <f t="shared" si="425"/>
        <v>188.27199999999999</v>
      </c>
      <c r="AB2412" s="1">
        <f t="shared" si="412"/>
        <v>0</v>
      </c>
    </row>
    <row r="2413" spans="1:28" customFormat="1" ht="43.2" x14ac:dyDescent="0.3">
      <c r="A2413" s="3">
        <f t="shared" si="422"/>
        <v>2396</v>
      </c>
      <c r="B2413" s="4" t="s">
        <v>2019</v>
      </c>
      <c r="C2413" s="3">
        <v>7</v>
      </c>
      <c r="D2413" s="3" t="s">
        <v>2246</v>
      </c>
      <c r="E2413" s="4" t="s">
        <v>2285</v>
      </c>
      <c r="F2413" s="3" t="s">
        <v>2247</v>
      </c>
      <c r="G2413" s="3"/>
      <c r="H2413" s="3"/>
      <c r="I2413" s="3" t="s">
        <v>2496</v>
      </c>
      <c r="J2413" s="3">
        <v>4.0999999999999996</v>
      </c>
      <c r="K2413" s="3">
        <v>57400</v>
      </c>
      <c r="L2413" s="3" t="s">
        <v>25</v>
      </c>
      <c r="M2413" s="3">
        <v>1</v>
      </c>
      <c r="N2413" s="28">
        <f t="shared" si="413"/>
        <v>57.4</v>
      </c>
      <c r="O2413" s="28">
        <f t="shared" si="414"/>
        <v>235.33999999999997</v>
      </c>
      <c r="P2413" s="15">
        <v>0.2</v>
      </c>
      <c r="Q2413" s="46">
        <f t="shared" si="415"/>
        <v>11.48</v>
      </c>
      <c r="R2413" s="15"/>
      <c r="S2413" s="3">
        <f t="shared" si="416"/>
        <v>45.92</v>
      </c>
      <c r="T2413" s="30" t="s">
        <v>2502</v>
      </c>
      <c r="U2413" s="29">
        <f t="shared" si="419"/>
        <v>188.27199999999999</v>
      </c>
      <c r="V2413" s="29">
        <f t="shared" si="420"/>
        <v>47.067999999999998</v>
      </c>
      <c r="W2413" s="5"/>
      <c r="X2413" s="3">
        <f>N2413*80%</f>
        <v>45.92</v>
      </c>
      <c r="Y2413" s="3">
        <f t="shared" si="424"/>
        <v>11.479999999999997</v>
      </c>
      <c r="Z2413" s="3">
        <f t="shared" si="425"/>
        <v>188.27199999999999</v>
      </c>
      <c r="AB2413" s="1">
        <f t="shared" si="412"/>
        <v>0</v>
      </c>
    </row>
    <row r="2414" spans="1:28" customFormat="1" ht="43.2" x14ac:dyDescent="0.3">
      <c r="A2414" s="3">
        <f t="shared" si="422"/>
        <v>2397</v>
      </c>
      <c r="B2414" s="4" t="s">
        <v>2019</v>
      </c>
      <c r="C2414" s="3">
        <v>7</v>
      </c>
      <c r="D2414" s="3" t="s">
        <v>2246</v>
      </c>
      <c r="E2414" s="4" t="s">
        <v>2286</v>
      </c>
      <c r="F2414" s="3" t="s">
        <v>2247</v>
      </c>
      <c r="G2414" s="3"/>
      <c r="H2414" s="3"/>
      <c r="I2414" s="3" t="s">
        <v>2496</v>
      </c>
      <c r="J2414" s="3">
        <v>4.0999999999999996</v>
      </c>
      <c r="K2414" s="3">
        <v>1200</v>
      </c>
      <c r="L2414" s="3" t="s">
        <v>25</v>
      </c>
      <c r="M2414" s="3">
        <v>39</v>
      </c>
      <c r="N2414" s="28">
        <f t="shared" si="413"/>
        <v>46.8</v>
      </c>
      <c r="O2414" s="28">
        <f t="shared" si="414"/>
        <v>191.87999999999997</v>
      </c>
      <c r="P2414" s="15">
        <v>0.2</v>
      </c>
      <c r="Q2414" s="46">
        <f t="shared" si="415"/>
        <v>9.36</v>
      </c>
      <c r="R2414" s="15"/>
      <c r="S2414" s="3">
        <f t="shared" si="416"/>
        <v>37.44</v>
      </c>
      <c r="T2414" s="30" t="s">
        <v>2502</v>
      </c>
      <c r="U2414" s="29">
        <f t="shared" si="419"/>
        <v>153.50399999999999</v>
      </c>
      <c r="V2414" s="29">
        <f t="shared" si="420"/>
        <v>38.375999999999998</v>
      </c>
      <c r="W2414" s="5"/>
      <c r="X2414" s="3">
        <f>N2414*80%</f>
        <v>37.44</v>
      </c>
      <c r="Y2414" s="3">
        <f t="shared" si="424"/>
        <v>9.36</v>
      </c>
      <c r="Z2414" s="3">
        <f t="shared" si="425"/>
        <v>5986.6559999999999</v>
      </c>
      <c r="AB2414" s="1">
        <f t="shared" si="412"/>
        <v>0</v>
      </c>
    </row>
    <row r="2415" spans="1:28" customFormat="1" ht="43.2" x14ac:dyDescent="0.3">
      <c r="A2415" s="3">
        <f t="shared" si="422"/>
        <v>2398</v>
      </c>
      <c r="B2415" s="4" t="s">
        <v>2067</v>
      </c>
      <c r="C2415" s="3">
        <v>8</v>
      </c>
      <c r="D2415" s="3" t="s">
        <v>2246</v>
      </c>
      <c r="E2415" s="4" t="s">
        <v>2287</v>
      </c>
      <c r="F2415" s="3" t="s">
        <v>2247</v>
      </c>
      <c r="G2415" s="3"/>
      <c r="H2415" s="3"/>
      <c r="I2415" s="3" t="s">
        <v>2496</v>
      </c>
      <c r="J2415" s="3">
        <v>4.0999999999999996</v>
      </c>
      <c r="K2415" s="3">
        <v>54000</v>
      </c>
      <c r="L2415" s="3" t="s">
        <v>25</v>
      </c>
      <c r="M2415" s="3">
        <v>1</v>
      </c>
      <c r="N2415" s="28">
        <f t="shared" si="413"/>
        <v>54</v>
      </c>
      <c r="O2415" s="28">
        <f t="shared" si="414"/>
        <v>221.39999999999998</v>
      </c>
      <c r="P2415" s="38">
        <v>0.4</v>
      </c>
      <c r="Q2415" s="46">
        <f t="shared" si="415"/>
        <v>21.6</v>
      </c>
      <c r="R2415" s="14"/>
      <c r="S2415" s="3">
        <f t="shared" si="416"/>
        <v>32.4</v>
      </c>
      <c r="T2415" s="30" t="s">
        <v>2502</v>
      </c>
      <c r="U2415" s="5">
        <f t="shared" si="419"/>
        <v>132.83999999999997</v>
      </c>
      <c r="V2415" s="5">
        <f t="shared" si="420"/>
        <v>88.56</v>
      </c>
      <c r="W2415" s="5"/>
      <c r="X2415" s="3">
        <f>N2415*60%</f>
        <v>32.4</v>
      </c>
      <c r="Y2415" s="3">
        <f t="shared" si="424"/>
        <v>21.6</v>
      </c>
      <c r="Z2415" s="3">
        <f t="shared" si="425"/>
        <v>132.83999999999997</v>
      </c>
      <c r="AB2415" s="1">
        <f t="shared" si="412"/>
        <v>0</v>
      </c>
    </row>
    <row r="2416" spans="1:28" customFormat="1" ht="43.2" x14ac:dyDescent="0.3">
      <c r="A2416" s="3">
        <f t="shared" si="422"/>
        <v>2399</v>
      </c>
      <c r="B2416" s="4" t="s">
        <v>2067</v>
      </c>
      <c r="C2416" s="3">
        <v>8</v>
      </c>
      <c r="D2416" s="3" t="s">
        <v>2246</v>
      </c>
      <c r="E2416" s="4" t="s">
        <v>2288</v>
      </c>
      <c r="F2416" s="3" t="s">
        <v>2247</v>
      </c>
      <c r="G2416" s="3"/>
      <c r="H2416" s="3"/>
      <c r="I2416" s="3" t="s">
        <v>2496</v>
      </c>
      <c r="J2416" s="3">
        <v>4.0999999999999996</v>
      </c>
      <c r="K2416" s="3">
        <v>54000</v>
      </c>
      <c r="L2416" s="3" t="s">
        <v>25</v>
      </c>
      <c r="M2416" s="3">
        <v>1</v>
      </c>
      <c r="N2416" s="28">
        <f t="shared" si="413"/>
        <v>54</v>
      </c>
      <c r="O2416" s="28">
        <f t="shared" si="414"/>
        <v>221.39999999999998</v>
      </c>
      <c r="P2416" s="15">
        <v>0.5</v>
      </c>
      <c r="Q2416" s="46">
        <f t="shared" si="415"/>
        <v>27</v>
      </c>
      <c r="R2416" s="15"/>
      <c r="S2416" s="3">
        <f t="shared" si="416"/>
        <v>27</v>
      </c>
      <c r="T2416" s="30" t="s">
        <v>2502</v>
      </c>
      <c r="U2416" s="29">
        <f t="shared" si="419"/>
        <v>110.69999999999999</v>
      </c>
      <c r="V2416" s="29">
        <f t="shared" si="420"/>
        <v>110.69999999999999</v>
      </c>
      <c r="W2416" s="5"/>
      <c r="X2416" s="3">
        <f>N2416*50%</f>
        <v>27</v>
      </c>
      <c r="Y2416" s="3">
        <f t="shared" si="424"/>
        <v>27</v>
      </c>
      <c r="Z2416" s="3">
        <f t="shared" si="425"/>
        <v>110.69999999999999</v>
      </c>
      <c r="AB2416" s="1">
        <f t="shared" si="412"/>
        <v>0</v>
      </c>
    </row>
    <row r="2417" spans="1:28" customFormat="1" ht="43.2" x14ac:dyDescent="0.3">
      <c r="A2417" s="3">
        <f t="shared" si="422"/>
        <v>2400</v>
      </c>
      <c r="B2417" s="4" t="s">
        <v>2067</v>
      </c>
      <c r="C2417" s="3">
        <v>8</v>
      </c>
      <c r="D2417" s="3" t="s">
        <v>2246</v>
      </c>
      <c r="E2417" s="4" t="s">
        <v>2289</v>
      </c>
      <c r="F2417" s="3" t="s">
        <v>2247</v>
      </c>
      <c r="G2417" s="3"/>
      <c r="H2417" s="3"/>
      <c r="I2417" s="3" t="s">
        <v>2496</v>
      </c>
      <c r="J2417" s="3">
        <v>4.0999999999999996</v>
      </c>
      <c r="K2417" s="3">
        <v>1200</v>
      </c>
      <c r="L2417" s="3" t="s">
        <v>25</v>
      </c>
      <c r="M2417" s="3">
        <v>36</v>
      </c>
      <c r="N2417" s="28">
        <f t="shared" si="413"/>
        <v>43.199999999999996</v>
      </c>
      <c r="O2417" s="28">
        <f t="shared" si="414"/>
        <v>177.11999999999998</v>
      </c>
      <c r="P2417" s="38">
        <v>0.4</v>
      </c>
      <c r="Q2417" s="46">
        <f t="shared" si="415"/>
        <v>17.279999999999998</v>
      </c>
      <c r="R2417" s="14"/>
      <c r="S2417" s="3">
        <f t="shared" si="416"/>
        <v>25.919999999999998</v>
      </c>
      <c r="T2417" s="30" t="s">
        <v>2502</v>
      </c>
      <c r="U2417" s="5">
        <f t="shared" si="419"/>
        <v>106.27199999999998</v>
      </c>
      <c r="V2417" s="5">
        <f t="shared" si="420"/>
        <v>70.847999999999985</v>
      </c>
      <c r="W2417" s="5"/>
      <c r="X2417" s="3">
        <f>N2417*60%</f>
        <v>25.919999999999998</v>
      </c>
      <c r="Y2417" s="3">
        <f t="shared" si="424"/>
        <v>17.279999999999998</v>
      </c>
      <c r="Z2417" s="3">
        <f t="shared" si="425"/>
        <v>3825.791999999999</v>
      </c>
      <c r="AB2417" s="1">
        <f t="shared" si="412"/>
        <v>0</v>
      </c>
    </row>
    <row r="2418" spans="1:28" customFormat="1" ht="43.2" x14ac:dyDescent="0.3">
      <c r="A2418" s="3">
        <f t="shared" si="422"/>
        <v>2401</v>
      </c>
      <c r="B2418" s="4" t="s">
        <v>2067</v>
      </c>
      <c r="C2418" s="3">
        <v>8</v>
      </c>
      <c r="D2418" s="3" t="s">
        <v>2246</v>
      </c>
      <c r="E2418" s="4" t="s">
        <v>2290</v>
      </c>
      <c r="F2418" s="3" t="s">
        <v>2247</v>
      </c>
      <c r="G2418" s="3"/>
      <c r="H2418" s="3"/>
      <c r="I2418" s="3" t="s">
        <v>2496</v>
      </c>
      <c r="J2418" s="3">
        <v>4.0999999999999996</v>
      </c>
      <c r="K2418" s="3">
        <v>46750</v>
      </c>
      <c r="L2418" s="3" t="s">
        <v>25</v>
      </c>
      <c r="M2418" s="3">
        <v>1</v>
      </c>
      <c r="N2418" s="28">
        <f t="shared" si="413"/>
        <v>46.75</v>
      </c>
      <c r="O2418" s="28">
        <f t="shared" si="414"/>
        <v>191.67499999999998</v>
      </c>
      <c r="P2418" s="38">
        <v>0.6</v>
      </c>
      <c r="Q2418" s="46">
        <f t="shared" si="415"/>
        <v>28.05</v>
      </c>
      <c r="R2418" s="14"/>
      <c r="S2418" s="3">
        <f t="shared" si="416"/>
        <v>18.7</v>
      </c>
      <c r="T2418" s="30" t="s">
        <v>2502</v>
      </c>
      <c r="U2418" s="5">
        <f t="shared" si="419"/>
        <v>76.669999999999987</v>
      </c>
      <c r="V2418" s="5">
        <f t="shared" si="420"/>
        <v>115.005</v>
      </c>
      <c r="W2418" s="5"/>
      <c r="X2418" s="3">
        <f>N2418*40%</f>
        <v>18.7</v>
      </c>
      <c r="Y2418" s="3">
        <f t="shared" si="424"/>
        <v>28.05</v>
      </c>
      <c r="Z2418" s="3">
        <f t="shared" si="425"/>
        <v>76.669999999999987</v>
      </c>
      <c r="AB2418" s="1">
        <f t="shared" si="412"/>
        <v>0</v>
      </c>
    </row>
    <row r="2419" spans="1:28" customFormat="1" ht="43.2" x14ac:dyDescent="0.3">
      <c r="A2419" s="3">
        <f t="shared" si="422"/>
        <v>2402</v>
      </c>
      <c r="B2419" s="4" t="s">
        <v>2067</v>
      </c>
      <c r="C2419" s="3">
        <v>8</v>
      </c>
      <c r="D2419" s="3" t="s">
        <v>2246</v>
      </c>
      <c r="E2419" s="4" t="s">
        <v>2291</v>
      </c>
      <c r="F2419" s="3" t="s">
        <v>2247</v>
      </c>
      <c r="G2419" s="3"/>
      <c r="H2419" s="3"/>
      <c r="I2419" s="3" t="s">
        <v>2496</v>
      </c>
      <c r="J2419" s="3">
        <v>4.0999999999999996</v>
      </c>
      <c r="K2419" s="3">
        <v>46750</v>
      </c>
      <c r="L2419" s="3" t="s">
        <v>25</v>
      </c>
      <c r="M2419" s="3">
        <v>1</v>
      </c>
      <c r="N2419" s="28">
        <f t="shared" si="413"/>
        <v>46.75</v>
      </c>
      <c r="O2419" s="28">
        <f t="shared" si="414"/>
        <v>191.67499999999998</v>
      </c>
      <c r="P2419" s="15">
        <v>0.6</v>
      </c>
      <c r="Q2419" s="46">
        <f t="shared" si="415"/>
        <v>28.05</v>
      </c>
      <c r="R2419" s="15"/>
      <c r="S2419" s="3">
        <f t="shared" si="416"/>
        <v>18.7</v>
      </c>
      <c r="T2419" s="30" t="s">
        <v>2502</v>
      </c>
      <c r="U2419" s="29">
        <f t="shared" si="419"/>
        <v>76.669999999999987</v>
      </c>
      <c r="V2419" s="29">
        <f t="shared" si="420"/>
        <v>115.005</v>
      </c>
      <c r="W2419" s="5"/>
      <c r="X2419" s="3">
        <f>N2419*40%</f>
        <v>18.7</v>
      </c>
      <c r="Y2419" s="3">
        <f t="shared" si="424"/>
        <v>28.05</v>
      </c>
      <c r="Z2419" s="3">
        <f t="shared" si="425"/>
        <v>76.669999999999987</v>
      </c>
      <c r="AB2419" s="1">
        <f t="shared" si="412"/>
        <v>0</v>
      </c>
    </row>
    <row r="2420" spans="1:28" customFormat="1" ht="43.2" x14ac:dyDescent="0.3">
      <c r="A2420" s="3">
        <f t="shared" si="422"/>
        <v>2403</v>
      </c>
      <c r="B2420" s="4" t="s">
        <v>2067</v>
      </c>
      <c r="C2420" s="3">
        <v>8</v>
      </c>
      <c r="D2420" s="3" t="s">
        <v>2246</v>
      </c>
      <c r="E2420" s="4" t="s">
        <v>2292</v>
      </c>
      <c r="F2420" s="3" t="s">
        <v>2247</v>
      </c>
      <c r="G2420" s="3"/>
      <c r="H2420" s="3"/>
      <c r="I2420" s="3" t="s">
        <v>2496</v>
      </c>
      <c r="J2420" s="3">
        <v>4.0999999999999996</v>
      </c>
      <c r="K2420" s="3">
        <v>1200</v>
      </c>
      <c r="L2420" s="3" t="s">
        <v>25</v>
      </c>
      <c r="M2420" s="3">
        <v>32</v>
      </c>
      <c r="N2420" s="28">
        <f t="shared" si="413"/>
        <v>38.4</v>
      </c>
      <c r="O2420" s="28">
        <f t="shared" si="414"/>
        <v>157.43999999999997</v>
      </c>
      <c r="P2420" s="38">
        <v>0.4</v>
      </c>
      <c r="Q2420" s="46">
        <f t="shared" si="415"/>
        <v>15.36</v>
      </c>
      <c r="R2420" s="14"/>
      <c r="S2420" s="3">
        <f t="shared" si="416"/>
        <v>23.04</v>
      </c>
      <c r="T2420" s="30" t="s">
        <v>2502</v>
      </c>
      <c r="U2420" s="5">
        <f t="shared" si="419"/>
        <v>94.463999999999984</v>
      </c>
      <c r="V2420" s="5">
        <f t="shared" si="420"/>
        <v>62.975999999999992</v>
      </c>
      <c r="W2420" s="5"/>
      <c r="X2420" s="3">
        <f>N2420*60%</f>
        <v>23.04</v>
      </c>
      <c r="Y2420" s="3">
        <f t="shared" si="424"/>
        <v>15.36</v>
      </c>
      <c r="Z2420" s="3">
        <f t="shared" si="425"/>
        <v>3022.8479999999995</v>
      </c>
      <c r="AB2420" s="1">
        <f t="shared" si="412"/>
        <v>0</v>
      </c>
    </row>
    <row r="2421" spans="1:28" customFormat="1" ht="43.2" x14ac:dyDescent="0.3">
      <c r="A2421" s="3">
        <f t="shared" si="422"/>
        <v>2404</v>
      </c>
      <c r="B2421" s="4" t="s">
        <v>2067</v>
      </c>
      <c r="C2421" s="3">
        <v>8</v>
      </c>
      <c r="D2421" s="3" t="s">
        <v>2246</v>
      </c>
      <c r="E2421" s="4" t="s">
        <v>2293</v>
      </c>
      <c r="F2421" s="3" t="s">
        <v>2247</v>
      </c>
      <c r="G2421" s="3"/>
      <c r="H2421" s="3"/>
      <c r="I2421" s="3" t="s">
        <v>2496</v>
      </c>
      <c r="J2421" s="3">
        <v>4.0999999999999996</v>
      </c>
      <c r="K2421" s="3">
        <v>46750</v>
      </c>
      <c r="L2421" s="3" t="s">
        <v>25</v>
      </c>
      <c r="M2421" s="3">
        <v>1</v>
      </c>
      <c r="N2421" s="28">
        <f t="shared" si="413"/>
        <v>46.75</v>
      </c>
      <c r="O2421" s="28">
        <f t="shared" si="414"/>
        <v>191.67499999999998</v>
      </c>
      <c r="P2421" s="38">
        <v>0.6</v>
      </c>
      <c r="Q2421" s="46">
        <f t="shared" si="415"/>
        <v>28.05</v>
      </c>
      <c r="R2421" s="14"/>
      <c r="S2421" s="3">
        <f t="shared" si="416"/>
        <v>18.7</v>
      </c>
      <c r="T2421" s="30" t="s">
        <v>2502</v>
      </c>
      <c r="U2421" s="5">
        <f t="shared" si="419"/>
        <v>76.669999999999987</v>
      </c>
      <c r="V2421" s="5">
        <f t="shared" si="420"/>
        <v>115.005</v>
      </c>
      <c r="W2421" s="5"/>
      <c r="X2421" s="3">
        <f>N2421*40%</f>
        <v>18.7</v>
      </c>
      <c r="Y2421" s="3">
        <f t="shared" si="424"/>
        <v>28.05</v>
      </c>
      <c r="Z2421" s="3">
        <f t="shared" si="425"/>
        <v>76.669999999999987</v>
      </c>
      <c r="AB2421" s="1">
        <f t="shared" si="412"/>
        <v>0</v>
      </c>
    </row>
    <row r="2422" spans="1:28" customFormat="1" ht="43.2" x14ac:dyDescent="0.3">
      <c r="A2422" s="3">
        <f t="shared" si="422"/>
        <v>2405</v>
      </c>
      <c r="B2422" s="4" t="s">
        <v>2067</v>
      </c>
      <c r="C2422" s="3">
        <v>8</v>
      </c>
      <c r="D2422" s="3" t="s">
        <v>2246</v>
      </c>
      <c r="E2422" s="4" t="s">
        <v>2294</v>
      </c>
      <c r="F2422" s="3" t="s">
        <v>2247</v>
      </c>
      <c r="G2422" s="3"/>
      <c r="H2422" s="3"/>
      <c r="I2422" s="3" t="s">
        <v>2496</v>
      </c>
      <c r="J2422" s="3">
        <v>4.0999999999999996</v>
      </c>
      <c r="K2422" s="3">
        <v>46750</v>
      </c>
      <c r="L2422" s="3" t="s">
        <v>25</v>
      </c>
      <c r="M2422" s="3">
        <v>1</v>
      </c>
      <c r="N2422" s="28">
        <f t="shared" si="413"/>
        <v>46.75</v>
      </c>
      <c r="O2422" s="28">
        <f t="shared" si="414"/>
        <v>191.67499999999998</v>
      </c>
      <c r="P2422" s="15">
        <v>0.6</v>
      </c>
      <c r="Q2422" s="46">
        <f t="shared" si="415"/>
        <v>28.05</v>
      </c>
      <c r="R2422" s="15"/>
      <c r="S2422" s="3">
        <f t="shared" si="416"/>
        <v>18.7</v>
      </c>
      <c r="T2422" s="30" t="s">
        <v>2502</v>
      </c>
      <c r="U2422" s="29">
        <f t="shared" si="419"/>
        <v>76.669999999999987</v>
      </c>
      <c r="V2422" s="29">
        <f t="shared" si="420"/>
        <v>115.005</v>
      </c>
      <c r="W2422" s="5"/>
      <c r="X2422" s="3">
        <f>N2422*40%</f>
        <v>18.7</v>
      </c>
      <c r="Y2422" s="3">
        <f t="shared" si="424"/>
        <v>28.05</v>
      </c>
      <c r="Z2422" s="3">
        <f t="shared" si="425"/>
        <v>76.669999999999987</v>
      </c>
      <c r="AB2422" s="1">
        <f t="shared" si="412"/>
        <v>0</v>
      </c>
    </row>
    <row r="2423" spans="1:28" customFormat="1" ht="43.2" x14ac:dyDescent="0.3">
      <c r="A2423" s="3">
        <f t="shared" si="422"/>
        <v>2406</v>
      </c>
      <c r="B2423" s="4" t="s">
        <v>2067</v>
      </c>
      <c r="C2423" s="3">
        <v>8</v>
      </c>
      <c r="D2423" s="3" t="s">
        <v>2246</v>
      </c>
      <c r="E2423" s="4" t="s">
        <v>2295</v>
      </c>
      <c r="F2423" s="3" t="s">
        <v>2247</v>
      </c>
      <c r="G2423" s="3"/>
      <c r="H2423" s="3"/>
      <c r="I2423" s="3" t="s">
        <v>2496</v>
      </c>
      <c r="J2423" s="3">
        <v>4.0999999999999996</v>
      </c>
      <c r="K2423" s="3">
        <v>1200</v>
      </c>
      <c r="L2423" s="3" t="s">
        <v>25</v>
      </c>
      <c r="M2423" s="3">
        <v>32</v>
      </c>
      <c r="N2423" s="28">
        <f t="shared" si="413"/>
        <v>38.4</v>
      </c>
      <c r="O2423" s="28">
        <f t="shared" si="414"/>
        <v>157.43999999999997</v>
      </c>
      <c r="P2423" s="38">
        <v>0.4</v>
      </c>
      <c r="Q2423" s="46">
        <f t="shared" si="415"/>
        <v>15.36</v>
      </c>
      <c r="R2423" s="14"/>
      <c r="S2423" s="3">
        <f t="shared" si="416"/>
        <v>23.04</v>
      </c>
      <c r="T2423" s="30" t="s">
        <v>2502</v>
      </c>
      <c r="U2423" s="5">
        <f t="shared" si="419"/>
        <v>94.463999999999984</v>
      </c>
      <c r="V2423" s="5">
        <f t="shared" si="420"/>
        <v>62.975999999999992</v>
      </c>
      <c r="W2423" s="5"/>
      <c r="X2423" s="3">
        <f>N2423*60%</f>
        <v>23.04</v>
      </c>
      <c r="Y2423" s="3">
        <f t="shared" si="424"/>
        <v>15.36</v>
      </c>
      <c r="Z2423" s="3">
        <f t="shared" si="425"/>
        <v>3022.8479999999995</v>
      </c>
      <c r="AB2423" s="1">
        <f t="shared" si="412"/>
        <v>0</v>
      </c>
    </row>
    <row r="2424" spans="1:28" s="55" customFormat="1" ht="43.2" x14ac:dyDescent="0.3">
      <c r="A2424" s="3">
        <f t="shared" si="422"/>
        <v>2407</v>
      </c>
      <c r="B2424" s="3" t="s">
        <v>2561</v>
      </c>
      <c r="C2424" s="3">
        <v>1</v>
      </c>
      <c r="D2424" s="3" t="s">
        <v>2296</v>
      </c>
      <c r="E2424" s="4" t="s">
        <v>2675</v>
      </c>
      <c r="F2424" s="3" t="s">
        <v>2297</v>
      </c>
      <c r="G2424" s="3"/>
      <c r="H2424" s="3"/>
      <c r="I2424" s="3" t="s">
        <v>2506</v>
      </c>
      <c r="J2424" s="3">
        <v>35</v>
      </c>
      <c r="K2424" s="3">
        <v>7.47</v>
      </c>
      <c r="L2424" s="3" t="s">
        <v>2298</v>
      </c>
      <c r="M2424" s="3">
        <v>1</v>
      </c>
      <c r="N2424" s="39">
        <f>K2424*M2424</f>
        <v>7.47</v>
      </c>
      <c r="O2424" s="39">
        <f>K2424*J2424</f>
        <v>261.45</v>
      </c>
      <c r="P2424" s="12">
        <v>0.95</v>
      </c>
      <c r="Q2424" s="46">
        <f t="shared" si="415"/>
        <v>7.0964999999999998</v>
      </c>
      <c r="R2424" s="12"/>
      <c r="S2424" s="3">
        <f t="shared" si="416"/>
        <v>0.37349999999999994</v>
      </c>
      <c r="T2424" s="46" t="s">
        <v>2502</v>
      </c>
      <c r="U2424" s="42">
        <f t="shared" ref="U2424:U2439" si="427">O2424-V2424</f>
        <v>13.072500000000019</v>
      </c>
      <c r="V2424" s="42">
        <f t="shared" ref="V2424:V2439" si="428">P2424*O2424</f>
        <v>248.37749999999997</v>
      </c>
      <c r="W2424" s="100"/>
      <c r="X2424" s="3">
        <v>0</v>
      </c>
      <c r="Y2424" s="3">
        <f t="shared" si="424"/>
        <v>7.47</v>
      </c>
      <c r="Z2424" s="3">
        <f t="shared" si="425"/>
        <v>0</v>
      </c>
      <c r="AB2424" s="1">
        <f t="shared" si="412"/>
        <v>0</v>
      </c>
    </row>
    <row r="2425" spans="1:28" customFormat="1" ht="43.2" x14ac:dyDescent="0.3">
      <c r="A2425" s="3">
        <f t="shared" si="422"/>
        <v>2408</v>
      </c>
      <c r="B2425" s="4" t="s">
        <v>918</v>
      </c>
      <c r="C2425" s="3">
        <v>2</v>
      </c>
      <c r="D2425" s="3" t="s">
        <v>2296</v>
      </c>
      <c r="E2425" s="4" t="s">
        <v>2675</v>
      </c>
      <c r="F2425" s="3" t="s">
        <v>2297</v>
      </c>
      <c r="G2425" s="3"/>
      <c r="H2425" s="3"/>
      <c r="I2425" s="3" t="s">
        <v>2506</v>
      </c>
      <c r="J2425" s="3">
        <v>35</v>
      </c>
      <c r="K2425" s="3">
        <v>166</v>
      </c>
      <c r="L2425" s="3" t="s">
        <v>2298</v>
      </c>
      <c r="M2425" s="3">
        <v>1</v>
      </c>
      <c r="N2425" s="39">
        <f t="shared" ref="N2425:N2446" si="429">K2425*M2425</f>
        <v>166</v>
      </c>
      <c r="O2425" s="39">
        <f t="shared" ref="O2425:O2439" si="430">K2425*J2425</f>
        <v>5810</v>
      </c>
      <c r="P2425" s="15">
        <v>0.5</v>
      </c>
      <c r="Q2425" s="46">
        <f t="shared" si="415"/>
        <v>83</v>
      </c>
      <c r="R2425" s="15"/>
      <c r="S2425" s="3">
        <f t="shared" si="416"/>
        <v>83</v>
      </c>
      <c r="T2425" s="30" t="s">
        <v>2502</v>
      </c>
      <c r="U2425" s="41">
        <f t="shared" si="427"/>
        <v>2905</v>
      </c>
      <c r="V2425" s="41">
        <f t="shared" si="428"/>
        <v>2905</v>
      </c>
      <c r="W2425" s="5"/>
      <c r="X2425" s="3">
        <f>N2425*50%</f>
        <v>83</v>
      </c>
      <c r="Y2425" s="61">
        <f t="shared" si="424"/>
        <v>83</v>
      </c>
      <c r="Z2425" s="3">
        <f>J2425*X2425</f>
        <v>2905</v>
      </c>
      <c r="AB2425" s="1">
        <f t="shared" ref="AB2425:AB2488" si="431">AA2425/1000</f>
        <v>0</v>
      </c>
    </row>
    <row r="2426" spans="1:28" customFormat="1" ht="43.2" x14ac:dyDescent="0.3">
      <c r="A2426" s="3">
        <f t="shared" si="422"/>
        <v>2409</v>
      </c>
      <c r="B2426" s="4" t="s">
        <v>918</v>
      </c>
      <c r="C2426" s="3">
        <v>2</v>
      </c>
      <c r="D2426" s="3" t="s">
        <v>2296</v>
      </c>
      <c r="E2426" s="4" t="s">
        <v>2299</v>
      </c>
      <c r="F2426" s="3" t="s">
        <v>2297</v>
      </c>
      <c r="G2426" s="3"/>
      <c r="H2426" s="3"/>
      <c r="I2426" s="3" t="s">
        <v>2506</v>
      </c>
      <c r="J2426" s="3">
        <v>35</v>
      </c>
      <c r="K2426" s="3">
        <v>79.2</v>
      </c>
      <c r="L2426" s="3" t="s">
        <v>2298</v>
      </c>
      <c r="M2426" s="3">
        <v>1</v>
      </c>
      <c r="N2426" s="39">
        <f t="shared" si="429"/>
        <v>79.2</v>
      </c>
      <c r="O2426" s="39">
        <f t="shared" si="430"/>
        <v>2772</v>
      </c>
      <c r="P2426" s="15">
        <v>1</v>
      </c>
      <c r="Q2426" s="46">
        <f t="shared" si="415"/>
        <v>79.2</v>
      </c>
      <c r="R2426" s="15"/>
      <c r="S2426" s="3">
        <f t="shared" si="416"/>
        <v>0</v>
      </c>
      <c r="T2426" s="30" t="s">
        <v>2502</v>
      </c>
      <c r="U2426" s="41">
        <f t="shared" si="427"/>
        <v>0</v>
      </c>
      <c r="V2426" s="41">
        <f t="shared" si="428"/>
        <v>2772</v>
      </c>
      <c r="W2426" s="5"/>
      <c r="X2426" s="3">
        <v>0</v>
      </c>
      <c r="Y2426" s="61">
        <f t="shared" si="424"/>
        <v>79.2</v>
      </c>
      <c r="Z2426" s="3">
        <f t="shared" ref="Z2426:Z2446" si="432">J2426*X2426</f>
        <v>0</v>
      </c>
      <c r="AB2426" s="1">
        <f t="shared" si="431"/>
        <v>0</v>
      </c>
    </row>
    <row r="2427" spans="1:28" customFormat="1" ht="43.2" x14ac:dyDescent="0.3">
      <c r="A2427" s="3">
        <f t="shared" si="422"/>
        <v>2410</v>
      </c>
      <c r="B2427" s="4" t="s">
        <v>918</v>
      </c>
      <c r="C2427" s="3">
        <v>2</v>
      </c>
      <c r="D2427" s="3" t="s">
        <v>2296</v>
      </c>
      <c r="E2427" s="4" t="s">
        <v>2675</v>
      </c>
      <c r="F2427" s="3" t="s">
        <v>2297</v>
      </c>
      <c r="G2427" s="3"/>
      <c r="H2427" s="3"/>
      <c r="I2427" s="3" t="s">
        <v>2506</v>
      </c>
      <c r="J2427" s="3">
        <v>35</v>
      </c>
      <c r="K2427" s="3">
        <f>16+28</f>
        <v>44</v>
      </c>
      <c r="L2427" s="3" t="s">
        <v>2298</v>
      </c>
      <c r="M2427" s="3">
        <v>1</v>
      </c>
      <c r="N2427" s="39">
        <f t="shared" si="429"/>
        <v>44</v>
      </c>
      <c r="O2427" s="39">
        <f t="shared" si="430"/>
        <v>1540</v>
      </c>
      <c r="P2427" s="15">
        <v>0.95</v>
      </c>
      <c r="Q2427" s="46">
        <f t="shared" si="415"/>
        <v>41.8</v>
      </c>
      <c r="R2427" s="15"/>
      <c r="S2427" s="3">
        <f t="shared" si="416"/>
        <v>2.2000000000000028</v>
      </c>
      <c r="T2427" s="30" t="s">
        <v>2502</v>
      </c>
      <c r="U2427" s="41">
        <f t="shared" si="427"/>
        <v>77</v>
      </c>
      <c r="V2427" s="41">
        <f t="shared" si="428"/>
        <v>1463</v>
      </c>
      <c r="W2427" s="5"/>
      <c r="X2427" s="3">
        <f>N2427*5%</f>
        <v>2.2000000000000002</v>
      </c>
      <c r="Y2427" s="61">
        <f t="shared" si="424"/>
        <v>41.8</v>
      </c>
      <c r="Z2427" s="3">
        <f t="shared" si="432"/>
        <v>77</v>
      </c>
      <c r="AB2427" s="1">
        <f t="shared" si="431"/>
        <v>0</v>
      </c>
    </row>
    <row r="2428" spans="1:28" customFormat="1" ht="43.2" x14ac:dyDescent="0.3">
      <c r="A2428" s="3">
        <f t="shared" si="422"/>
        <v>2411</v>
      </c>
      <c r="B2428" s="4" t="s">
        <v>918</v>
      </c>
      <c r="C2428" s="3">
        <v>2</v>
      </c>
      <c r="D2428" s="3" t="s">
        <v>2296</v>
      </c>
      <c r="E2428" s="4" t="s">
        <v>2675</v>
      </c>
      <c r="F2428" s="3" t="s">
        <v>2297</v>
      </c>
      <c r="G2428" s="3"/>
      <c r="H2428" s="3"/>
      <c r="I2428" s="3" t="s">
        <v>2506</v>
      </c>
      <c r="J2428" s="3">
        <v>35</v>
      </c>
      <c r="K2428" s="3">
        <v>144</v>
      </c>
      <c r="L2428" s="3" t="s">
        <v>2298</v>
      </c>
      <c r="M2428" s="3">
        <v>1</v>
      </c>
      <c r="N2428" s="39">
        <f t="shared" si="429"/>
        <v>144</v>
      </c>
      <c r="O2428" s="39">
        <f>K2428*J2428</f>
        <v>5040</v>
      </c>
      <c r="P2428" s="15">
        <v>0.6</v>
      </c>
      <c r="Q2428" s="46">
        <f t="shared" si="415"/>
        <v>86.399999999999991</v>
      </c>
      <c r="R2428" s="15"/>
      <c r="S2428" s="3">
        <f t="shared" si="416"/>
        <v>57.600000000000009</v>
      </c>
      <c r="T2428" s="30" t="s">
        <v>2502</v>
      </c>
      <c r="U2428" s="41">
        <f t="shared" si="427"/>
        <v>2016</v>
      </c>
      <c r="V2428" s="41">
        <f t="shared" si="428"/>
        <v>3024</v>
      </c>
      <c r="W2428" s="5"/>
      <c r="X2428" s="3">
        <f>N2428*40%</f>
        <v>57.6</v>
      </c>
      <c r="Y2428" s="61">
        <f t="shared" si="424"/>
        <v>86.4</v>
      </c>
      <c r="Z2428" s="3">
        <f t="shared" si="432"/>
        <v>2016</v>
      </c>
      <c r="AB2428" s="1">
        <f t="shared" si="431"/>
        <v>0</v>
      </c>
    </row>
    <row r="2429" spans="1:28" customFormat="1" ht="43.2" x14ac:dyDescent="0.3">
      <c r="A2429" s="3">
        <f t="shared" si="422"/>
        <v>2412</v>
      </c>
      <c r="B2429" s="4" t="s">
        <v>918</v>
      </c>
      <c r="C2429" s="3">
        <v>2</v>
      </c>
      <c r="D2429" s="3" t="s">
        <v>2296</v>
      </c>
      <c r="E2429" s="4" t="s">
        <v>2675</v>
      </c>
      <c r="F2429" s="3" t="s">
        <v>2297</v>
      </c>
      <c r="G2429" s="3"/>
      <c r="H2429" s="3"/>
      <c r="I2429" s="3" t="s">
        <v>2506</v>
      </c>
      <c r="J2429" s="3">
        <v>35</v>
      </c>
      <c r="K2429" s="3">
        <v>162</v>
      </c>
      <c r="L2429" s="3" t="s">
        <v>2298</v>
      </c>
      <c r="M2429" s="3">
        <v>1</v>
      </c>
      <c r="N2429" s="39">
        <f t="shared" si="429"/>
        <v>162</v>
      </c>
      <c r="O2429" s="39">
        <f t="shared" si="430"/>
        <v>5670</v>
      </c>
      <c r="P2429" s="15">
        <v>0.6</v>
      </c>
      <c r="Q2429" s="46">
        <f t="shared" si="415"/>
        <v>97.2</v>
      </c>
      <c r="R2429" s="15"/>
      <c r="S2429" s="3">
        <f t="shared" si="416"/>
        <v>64.8</v>
      </c>
      <c r="T2429" s="30" t="s">
        <v>2502</v>
      </c>
      <c r="U2429" s="41">
        <f t="shared" si="427"/>
        <v>2268</v>
      </c>
      <c r="V2429" s="41">
        <f t="shared" si="428"/>
        <v>3402</v>
      </c>
      <c r="W2429" s="5"/>
      <c r="X2429" s="3">
        <f>N2429*40%</f>
        <v>64.8</v>
      </c>
      <c r="Y2429" s="61">
        <f t="shared" si="424"/>
        <v>97.2</v>
      </c>
      <c r="Z2429" s="3">
        <f t="shared" si="432"/>
        <v>2268</v>
      </c>
      <c r="AB2429" s="1">
        <f t="shared" si="431"/>
        <v>0</v>
      </c>
    </row>
    <row r="2430" spans="1:28" customFormat="1" ht="43.2" x14ac:dyDescent="0.3">
      <c r="A2430" s="3">
        <f t="shared" si="422"/>
        <v>2413</v>
      </c>
      <c r="B2430" s="4" t="s">
        <v>918</v>
      </c>
      <c r="C2430" s="3">
        <v>2</v>
      </c>
      <c r="D2430" s="3" t="s">
        <v>2296</v>
      </c>
      <c r="E2430" s="4" t="s">
        <v>2675</v>
      </c>
      <c r="F2430" s="3" t="s">
        <v>2297</v>
      </c>
      <c r="G2430" s="3"/>
      <c r="H2430" s="3"/>
      <c r="I2430" s="3" t="s">
        <v>2506</v>
      </c>
      <c r="J2430" s="3">
        <v>35</v>
      </c>
      <c r="K2430" s="3">
        <v>168</v>
      </c>
      <c r="L2430" s="3" t="s">
        <v>2298</v>
      </c>
      <c r="M2430" s="3">
        <v>1</v>
      </c>
      <c r="N2430" s="39">
        <f t="shared" si="429"/>
        <v>168</v>
      </c>
      <c r="O2430" s="39">
        <f t="shared" si="430"/>
        <v>5880</v>
      </c>
      <c r="P2430" s="15">
        <v>0.6</v>
      </c>
      <c r="Q2430" s="46">
        <f t="shared" si="415"/>
        <v>100.8</v>
      </c>
      <c r="R2430" s="15"/>
      <c r="S2430" s="3">
        <f t="shared" si="416"/>
        <v>67.2</v>
      </c>
      <c r="T2430" s="30" t="s">
        <v>2502</v>
      </c>
      <c r="U2430" s="41">
        <f t="shared" si="427"/>
        <v>2352</v>
      </c>
      <c r="V2430" s="41">
        <f t="shared" si="428"/>
        <v>3528</v>
      </c>
      <c r="W2430" s="5"/>
      <c r="X2430" s="3">
        <f>N2430*40%</f>
        <v>67.2</v>
      </c>
      <c r="Y2430" s="61">
        <f t="shared" si="424"/>
        <v>100.8</v>
      </c>
      <c r="Z2430" s="3">
        <f t="shared" si="432"/>
        <v>2352</v>
      </c>
      <c r="AB2430" s="1">
        <f t="shared" si="431"/>
        <v>0</v>
      </c>
    </row>
    <row r="2431" spans="1:28" customFormat="1" ht="43.2" x14ac:dyDescent="0.3">
      <c r="A2431" s="3">
        <f t="shared" si="422"/>
        <v>2414</v>
      </c>
      <c r="B2431" s="4" t="s">
        <v>918</v>
      </c>
      <c r="C2431" s="3">
        <v>2</v>
      </c>
      <c r="D2431" s="3" t="s">
        <v>2296</v>
      </c>
      <c r="E2431" s="4" t="s">
        <v>2675</v>
      </c>
      <c r="F2431" s="3" t="s">
        <v>2297</v>
      </c>
      <c r="G2431" s="3"/>
      <c r="H2431" s="3"/>
      <c r="I2431" s="3" t="s">
        <v>2506</v>
      </c>
      <c r="J2431" s="3">
        <v>35</v>
      </c>
      <c r="K2431" s="3">
        <v>112.5</v>
      </c>
      <c r="L2431" s="3" t="s">
        <v>2298</v>
      </c>
      <c r="M2431" s="3">
        <v>1</v>
      </c>
      <c r="N2431" s="39">
        <f t="shared" si="429"/>
        <v>112.5</v>
      </c>
      <c r="O2431" s="39">
        <f t="shared" si="430"/>
        <v>3937.5</v>
      </c>
      <c r="P2431" s="15">
        <v>0.6</v>
      </c>
      <c r="Q2431" s="46">
        <f t="shared" si="415"/>
        <v>67.5</v>
      </c>
      <c r="R2431" s="15"/>
      <c r="S2431" s="3">
        <f t="shared" si="416"/>
        <v>45</v>
      </c>
      <c r="T2431" s="30" t="s">
        <v>2502</v>
      </c>
      <c r="U2431" s="41">
        <f t="shared" si="427"/>
        <v>1575</v>
      </c>
      <c r="V2431" s="41">
        <f t="shared" si="428"/>
        <v>2362.5</v>
      </c>
      <c r="W2431" s="5"/>
      <c r="X2431" s="3">
        <f>N2431*40%</f>
        <v>45</v>
      </c>
      <c r="Y2431" s="61">
        <f t="shared" si="424"/>
        <v>67.5</v>
      </c>
      <c r="Z2431" s="3">
        <f t="shared" si="432"/>
        <v>1575</v>
      </c>
      <c r="AB2431" s="1">
        <f t="shared" si="431"/>
        <v>0</v>
      </c>
    </row>
    <row r="2432" spans="1:28" customFormat="1" ht="43.2" x14ac:dyDescent="0.3">
      <c r="A2432" s="3">
        <f t="shared" si="422"/>
        <v>2415</v>
      </c>
      <c r="B2432" s="4" t="s">
        <v>1573</v>
      </c>
      <c r="C2432" s="3">
        <v>5</v>
      </c>
      <c r="D2432" s="3" t="s">
        <v>2296</v>
      </c>
      <c r="E2432" s="4" t="s">
        <v>2675</v>
      </c>
      <c r="F2432" s="3" t="s">
        <v>2297</v>
      </c>
      <c r="G2432" s="3"/>
      <c r="H2432" s="3"/>
      <c r="I2432" s="3" t="s">
        <v>2506</v>
      </c>
      <c r="J2432" s="3">
        <v>35</v>
      </c>
      <c r="K2432" s="3">
        <v>15</v>
      </c>
      <c r="L2432" s="3" t="s">
        <v>2298</v>
      </c>
      <c r="M2432" s="3">
        <v>1</v>
      </c>
      <c r="N2432" s="39">
        <f t="shared" si="429"/>
        <v>15</v>
      </c>
      <c r="O2432" s="39">
        <f t="shared" si="430"/>
        <v>525</v>
      </c>
      <c r="P2432" s="51">
        <v>0</v>
      </c>
      <c r="Q2432" s="46">
        <f t="shared" si="415"/>
        <v>0</v>
      </c>
      <c r="R2432" s="51"/>
      <c r="S2432" s="3">
        <f t="shared" si="416"/>
        <v>15</v>
      </c>
      <c r="T2432" s="30" t="s">
        <v>2502</v>
      </c>
      <c r="U2432" s="41">
        <f t="shared" si="427"/>
        <v>525</v>
      </c>
      <c r="V2432" s="41">
        <f t="shared" si="428"/>
        <v>0</v>
      </c>
      <c r="W2432" s="5"/>
      <c r="X2432" s="3">
        <f>N2432*100%</f>
        <v>15</v>
      </c>
      <c r="Y2432" s="61">
        <f t="shared" si="424"/>
        <v>0</v>
      </c>
      <c r="Z2432" s="3">
        <f t="shared" si="432"/>
        <v>525</v>
      </c>
      <c r="AB2432" s="1">
        <f t="shared" si="431"/>
        <v>0</v>
      </c>
    </row>
    <row r="2433" spans="1:28" customFormat="1" ht="43.2" x14ac:dyDescent="0.3">
      <c r="A2433" s="3">
        <f t="shared" si="422"/>
        <v>2416</v>
      </c>
      <c r="B2433" s="4" t="s">
        <v>1573</v>
      </c>
      <c r="C2433" s="3">
        <v>5</v>
      </c>
      <c r="D2433" s="3" t="s">
        <v>2296</v>
      </c>
      <c r="E2433" s="4" t="s">
        <v>2675</v>
      </c>
      <c r="F2433" s="3" t="s">
        <v>2297</v>
      </c>
      <c r="G2433" s="3"/>
      <c r="H2433" s="3"/>
      <c r="I2433" s="3" t="s">
        <v>2506</v>
      </c>
      <c r="J2433" s="3">
        <v>35</v>
      </c>
      <c r="K2433" s="3">
        <v>22.4</v>
      </c>
      <c r="L2433" s="3" t="s">
        <v>2298</v>
      </c>
      <c r="M2433" s="3">
        <v>1</v>
      </c>
      <c r="N2433" s="39">
        <f t="shared" si="429"/>
        <v>22.4</v>
      </c>
      <c r="O2433" s="39">
        <f t="shared" si="430"/>
        <v>784</v>
      </c>
      <c r="P2433" s="51">
        <v>0</v>
      </c>
      <c r="Q2433" s="46">
        <f t="shared" si="415"/>
        <v>0</v>
      </c>
      <c r="R2433" s="51"/>
      <c r="S2433" s="3">
        <f t="shared" si="416"/>
        <v>22.4</v>
      </c>
      <c r="T2433" s="30" t="s">
        <v>2502</v>
      </c>
      <c r="U2433" s="41">
        <f t="shared" si="427"/>
        <v>784</v>
      </c>
      <c r="V2433" s="41">
        <f t="shared" si="428"/>
        <v>0</v>
      </c>
      <c r="W2433" s="5"/>
      <c r="X2433" s="3">
        <f>N2433*100%</f>
        <v>22.4</v>
      </c>
      <c r="Y2433" s="61">
        <f t="shared" si="424"/>
        <v>0</v>
      </c>
      <c r="Z2433" s="3">
        <f t="shared" si="432"/>
        <v>784</v>
      </c>
      <c r="AB2433" s="1">
        <f t="shared" si="431"/>
        <v>0</v>
      </c>
    </row>
    <row r="2434" spans="1:28" customFormat="1" ht="43.2" x14ac:dyDescent="0.3">
      <c r="A2434" s="3">
        <f t="shared" si="422"/>
        <v>2417</v>
      </c>
      <c r="B2434" s="4" t="s">
        <v>1573</v>
      </c>
      <c r="C2434" s="3">
        <v>5</v>
      </c>
      <c r="D2434" s="3" t="s">
        <v>2296</v>
      </c>
      <c r="E2434" s="4" t="s">
        <v>2675</v>
      </c>
      <c r="F2434" s="3" t="s">
        <v>2297</v>
      </c>
      <c r="G2434" s="3"/>
      <c r="H2434" s="3"/>
      <c r="I2434" s="3" t="s">
        <v>2506</v>
      </c>
      <c r="J2434" s="3">
        <v>35</v>
      </c>
      <c r="K2434" s="3">
        <v>57</v>
      </c>
      <c r="L2434" s="3" t="s">
        <v>2298</v>
      </c>
      <c r="M2434" s="3">
        <v>1</v>
      </c>
      <c r="N2434" s="39">
        <f t="shared" si="429"/>
        <v>57</v>
      </c>
      <c r="O2434" s="39">
        <f t="shared" si="430"/>
        <v>1995</v>
      </c>
      <c r="P2434" s="51">
        <v>0</v>
      </c>
      <c r="Q2434" s="46">
        <f t="shared" si="415"/>
        <v>0</v>
      </c>
      <c r="R2434" s="51"/>
      <c r="S2434" s="3">
        <f t="shared" si="416"/>
        <v>57</v>
      </c>
      <c r="T2434" s="30" t="s">
        <v>2502</v>
      </c>
      <c r="U2434" s="41">
        <f t="shared" si="427"/>
        <v>1995</v>
      </c>
      <c r="V2434" s="41">
        <f t="shared" si="428"/>
        <v>0</v>
      </c>
      <c r="W2434" s="5"/>
      <c r="X2434" s="3">
        <f>N2434*100%</f>
        <v>57</v>
      </c>
      <c r="Y2434" s="61">
        <f t="shared" si="424"/>
        <v>0</v>
      </c>
      <c r="Z2434" s="3">
        <f t="shared" si="432"/>
        <v>1995</v>
      </c>
      <c r="AB2434" s="1">
        <f t="shared" si="431"/>
        <v>0</v>
      </c>
    </row>
    <row r="2435" spans="1:28" customFormat="1" ht="43.2" x14ac:dyDescent="0.3">
      <c r="A2435" s="3">
        <f t="shared" si="422"/>
        <v>2418</v>
      </c>
      <c r="B2435" s="4" t="s">
        <v>1573</v>
      </c>
      <c r="C2435" s="3">
        <v>5</v>
      </c>
      <c r="D2435" s="3" t="s">
        <v>2296</v>
      </c>
      <c r="E2435" s="4" t="s">
        <v>2675</v>
      </c>
      <c r="F2435" s="3" t="s">
        <v>2297</v>
      </c>
      <c r="G2435" s="3"/>
      <c r="H2435" s="3"/>
      <c r="I2435" s="3" t="s">
        <v>2506</v>
      </c>
      <c r="J2435" s="3">
        <v>35</v>
      </c>
      <c r="K2435" s="3">
        <v>15</v>
      </c>
      <c r="L2435" s="3" t="s">
        <v>2298</v>
      </c>
      <c r="M2435" s="3">
        <v>1</v>
      </c>
      <c r="N2435" s="39">
        <f t="shared" si="429"/>
        <v>15</v>
      </c>
      <c r="O2435" s="39">
        <f t="shared" si="430"/>
        <v>525</v>
      </c>
      <c r="P2435" s="51">
        <v>0</v>
      </c>
      <c r="Q2435" s="46">
        <f t="shared" si="415"/>
        <v>0</v>
      </c>
      <c r="R2435" s="51"/>
      <c r="S2435" s="3">
        <f t="shared" si="416"/>
        <v>15</v>
      </c>
      <c r="T2435" s="30" t="s">
        <v>2502</v>
      </c>
      <c r="U2435" s="41">
        <f t="shared" si="427"/>
        <v>525</v>
      </c>
      <c r="V2435" s="41">
        <f t="shared" si="428"/>
        <v>0</v>
      </c>
      <c r="W2435" s="5"/>
      <c r="X2435" s="3">
        <f>N2435*100%</f>
        <v>15</v>
      </c>
      <c r="Y2435" s="61">
        <f t="shared" si="424"/>
        <v>0</v>
      </c>
      <c r="Z2435" s="3">
        <f t="shared" si="432"/>
        <v>525</v>
      </c>
      <c r="AB2435" s="1">
        <f t="shared" si="431"/>
        <v>0</v>
      </c>
    </row>
    <row r="2436" spans="1:28" customFormat="1" ht="43.2" x14ac:dyDescent="0.3">
      <c r="A2436" s="3">
        <f t="shared" si="422"/>
        <v>2419</v>
      </c>
      <c r="B2436" s="4" t="s">
        <v>1573</v>
      </c>
      <c r="C2436" s="3">
        <v>5</v>
      </c>
      <c r="D2436" s="3" t="s">
        <v>2296</v>
      </c>
      <c r="E2436" s="4" t="s">
        <v>2675</v>
      </c>
      <c r="F2436" s="3" t="s">
        <v>2297</v>
      </c>
      <c r="G2436" s="3"/>
      <c r="H2436" s="3"/>
      <c r="I2436" s="3" t="s">
        <v>2506</v>
      </c>
      <c r="J2436" s="3">
        <v>35</v>
      </c>
      <c r="K2436" s="3">
        <v>22.4</v>
      </c>
      <c r="L2436" s="3" t="s">
        <v>2298</v>
      </c>
      <c r="M2436" s="3">
        <v>1</v>
      </c>
      <c r="N2436" s="39">
        <f t="shared" si="429"/>
        <v>22.4</v>
      </c>
      <c r="O2436" s="39">
        <f t="shared" si="430"/>
        <v>784</v>
      </c>
      <c r="P2436" s="51">
        <v>0</v>
      </c>
      <c r="Q2436" s="46">
        <f t="shared" si="415"/>
        <v>0</v>
      </c>
      <c r="R2436" s="51"/>
      <c r="S2436" s="3">
        <f t="shared" si="416"/>
        <v>22.4</v>
      </c>
      <c r="T2436" s="30" t="s">
        <v>2502</v>
      </c>
      <c r="U2436" s="41">
        <f t="shared" si="427"/>
        <v>784</v>
      </c>
      <c r="V2436" s="41">
        <f t="shared" si="428"/>
        <v>0</v>
      </c>
      <c r="W2436" s="5"/>
      <c r="X2436" s="3">
        <f>N2436*100%</f>
        <v>22.4</v>
      </c>
      <c r="Y2436" s="61">
        <f t="shared" si="424"/>
        <v>0</v>
      </c>
      <c r="Z2436" s="3">
        <f t="shared" si="432"/>
        <v>784</v>
      </c>
      <c r="AB2436" s="1">
        <f t="shared" si="431"/>
        <v>0</v>
      </c>
    </row>
    <row r="2437" spans="1:28" customFormat="1" ht="43.2" x14ac:dyDescent="0.3">
      <c r="A2437" s="3">
        <f t="shared" si="422"/>
        <v>2420</v>
      </c>
      <c r="B2437" s="4" t="s">
        <v>2067</v>
      </c>
      <c r="C2437" s="3">
        <v>8</v>
      </c>
      <c r="D2437" s="3" t="s">
        <v>2296</v>
      </c>
      <c r="E2437" s="4" t="s">
        <v>2675</v>
      </c>
      <c r="F2437" s="3" t="s">
        <v>2297</v>
      </c>
      <c r="G2437" s="3"/>
      <c r="H2437" s="3"/>
      <c r="I2437" s="3" t="s">
        <v>2506</v>
      </c>
      <c r="J2437" s="3">
        <v>35</v>
      </c>
      <c r="K2437" s="3">
        <v>166.5</v>
      </c>
      <c r="L2437" s="3" t="s">
        <v>2298</v>
      </c>
      <c r="M2437" s="3">
        <v>1</v>
      </c>
      <c r="N2437" s="39">
        <f t="shared" si="429"/>
        <v>166.5</v>
      </c>
      <c r="O2437" s="39">
        <f t="shared" si="430"/>
        <v>5827.5</v>
      </c>
      <c r="P2437" s="15">
        <v>0.55000000000000004</v>
      </c>
      <c r="Q2437" s="46">
        <f t="shared" ref="Q2437:Q2446" si="433">N2437*P2437</f>
        <v>91.575000000000003</v>
      </c>
      <c r="R2437" s="15"/>
      <c r="S2437" s="3">
        <f t="shared" ref="S2437:S2446" si="434">N2437-Q2437</f>
        <v>74.924999999999997</v>
      </c>
      <c r="T2437" s="30" t="s">
        <v>2502</v>
      </c>
      <c r="U2437" s="41">
        <f t="shared" si="427"/>
        <v>2622.3749999999995</v>
      </c>
      <c r="V2437" s="41">
        <f t="shared" si="428"/>
        <v>3205.1250000000005</v>
      </c>
      <c r="W2437" s="5"/>
      <c r="X2437" s="3">
        <f>N2437*45%</f>
        <v>74.924999999999997</v>
      </c>
      <c r="Y2437" s="61">
        <f t="shared" si="424"/>
        <v>91.575000000000003</v>
      </c>
      <c r="Z2437" s="3">
        <f t="shared" si="432"/>
        <v>2622.375</v>
      </c>
      <c r="AB2437" s="1">
        <f t="shared" si="431"/>
        <v>0</v>
      </c>
    </row>
    <row r="2438" spans="1:28" customFormat="1" ht="43.2" x14ac:dyDescent="0.3">
      <c r="A2438" s="3">
        <f t="shared" si="422"/>
        <v>2421</v>
      </c>
      <c r="B2438" s="4" t="s">
        <v>2067</v>
      </c>
      <c r="C2438" s="3">
        <v>8</v>
      </c>
      <c r="D2438" s="3" t="s">
        <v>2296</v>
      </c>
      <c r="E2438" s="4" t="s">
        <v>2675</v>
      </c>
      <c r="F2438" s="3" t="s">
        <v>2297</v>
      </c>
      <c r="G2438" s="3"/>
      <c r="H2438" s="3"/>
      <c r="I2438" s="3" t="s">
        <v>2506</v>
      </c>
      <c r="J2438" s="3">
        <v>35</v>
      </c>
      <c r="K2438" s="3">
        <v>147</v>
      </c>
      <c r="L2438" s="3" t="s">
        <v>2298</v>
      </c>
      <c r="M2438" s="3">
        <v>1</v>
      </c>
      <c r="N2438" s="39">
        <f t="shared" si="429"/>
        <v>147</v>
      </c>
      <c r="O2438" s="39">
        <f t="shared" si="430"/>
        <v>5145</v>
      </c>
      <c r="P2438" s="15">
        <v>0.6</v>
      </c>
      <c r="Q2438" s="46">
        <f t="shared" si="433"/>
        <v>88.2</v>
      </c>
      <c r="R2438" s="15"/>
      <c r="S2438" s="3">
        <f t="shared" si="434"/>
        <v>58.8</v>
      </c>
      <c r="T2438" s="30" t="s">
        <v>2502</v>
      </c>
      <c r="U2438" s="41">
        <f t="shared" si="427"/>
        <v>2058</v>
      </c>
      <c r="V2438" s="41">
        <f t="shared" si="428"/>
        <v>3087</v>
      </c>
      <c r="W2438" s="5"/>
      <c r="X2438" s="3">
        <f>N2438*40%</f>
        <v>58.800000000000004</v>
      </c>
      <c r="Y2438" s="61">
        <f t="shared" si="424"/>
        <v>88.199999999999989</v>
      </c>
      <c r="Z2438" s="3">
        <f t="shared" si="432"/>
        <v>2058</v>
      </c>
      <c r="AB2438" s="1">
        <f t="shared" si="431"/>
        <v>0</v>
      </c>
    </row>
    <row r="2439" spans="1:28" customFormat="1" ht="43.2" x14ac:dyDescent="0.3">
      <c r="A2439" s="3">
        <f t="shared" si="422"/>
        <v>2422</v>
      </c>
      <c r="B2439" s="4" t="s">
        <v>2067</v>
      </c>
      <c r="C2439" s="3">
        <v>8</v>
      </c>
      <c r="D2439" s="3" t="s">
        <v>2296</v>
      </c>
      <c r="E2439" s="4" t="s">
        <v>2675</v>
      </c>
      <c r="F2439" s="3" t="s">
        <v>2297</v>
      </c>
      <c r="G2439" s="3"/>
      <c r="H2439" s="3"/>
      <c r="I2439" s="3" t="s">
        <v>2506</v>
      </c>
      <c r="J2439" s="3">
        <v>35</v>
      </c>
      <c r="K2439" s="3">
        <v>129</v>
      </c>
      <c r="L2439" s="3" t="s">
        <v>2298</v>
      </c>
      <c r="M2439" s="3">
        <v>1</v>
      </c>
      <c r="N2439" s="39">
        <f t="shared" si="429"/>
        <v>129</v>
      </c>
      <c r="O2439" s="39">
        <f t="shared" si="430"/>
        <v>4515</v>
      </c>
      <c r="P2439" s="15">
        <v>0.7</v>
      </c>
      <c r="Q2439" s="46">
        <f t="shared" si="433"/>
        <v>90.3</v>
      </c>
      <c r="R2439" s="15"/>
      <c r="S2439" s="3">
        <f t="shared" si="434"/>
        <v>38.700000000000003</v>
      </c>
      <c r="T2439" s="30" t="s">
        <v>2502</v>
      </c>
      <c r="U2439" s="41">
        <f t="shared" si="427"/>
        <v>1354.5</v>
      </c>
      <c r="V2439" s="41">
        <f t="shared" si="428"/>
        <v>3160.5</v>
      </c>
      <c r="W2439" s="5"/>
      <c r="X2439" s="3">
        <f>N2439*30%</f>
        <v>38.699999999999996</v>
      </c>
      <c r="Y2439" s="61">
        <f t="shared" si="424"/>
        <v>90.300000000000011</v>
      </c>
      <c r="Z2439" s="3">
        <f t="shared" si="432"/>
        <v>1354.4999999999998</v>
      </c>
      <c r="AB2439" s="1">
        <f t="shared" si="431"/>
        <v>0</v>
      </c>
    </row>
    <row r="2440" spans="1:28" customFormat="1" ht="43.2" x14ac:dyDescent="0.3">
      <c r="A2440" s="3">
        <f t="shared" si="422"/>
        <v>2423</v>
      </c>
      <c r="B2440" s="4" t="s">
        <v>918</v>
      </c>
      <c r="C2440" s="3">
        <v>2</v>
      </c>
      <c r="D2440" s="3" t="s">
        <v>2300</v>
      </c>
      <c r="E2440" s="4" t="s">
        <v>2301</v>
      </c>
      <c r="F2440" s="6" t="s">
        <v>3</v>
      </c>
      <c r="G2440" s="6"/>
      <c r="H2440" s="6"/>
      <c r="I2440" s="6" t="s">
        <v>2506</v>
      </c>
      <c r="J2440" s="52">
        <v>7.0650000000000004</v>
      </c>
      <c r="K2440" s="3">
        <v>1050</v>
      </c>
      <c r="L2440" s="3" t="s">
        <v>2298</v>
      </c>
      <c r="M2440" s="3">
        <v>1</v>
      </c>
      <c r="N2440" s="40">
        <f t="shared" si="429"/>
        <v>1050</v>
      </c>
      <c r="O2440" s="40">
        <f t="shared" ref="O2440:O2446" si="435">N2440*J2440</f>
        <v>7418.25</v>
      </c>
      <c r="P2440" s="15">
        <v>0.1</v>
      </c>
      <c r="Q2440" s="46">
        <f t="shared" si="433"/>
        <v>105</v>
      </c>
      <c r="R2440" s="15"/>
      <c r="S2440" s="3">
        <f t="shared" si="434"/>
        <v>945</v>
      </c>
      <c r="T2440" s="30" t="s">
        <v>2502</v>
      </c>
      <c r="U2440" s="41">
        <f t="shared" ref="U2440:U2446" si="436">S2440*J2440</f>
        <v>6676.4250000000002</v>
      </c>
      <c r="V2440" s="41">
        <f t="shared" ref="V2440:V2446" si="437">Q2440*J2440</f>
        <v>741.82500000000005</v>
      </c>
      <c r="W2440" s="5"/>
      <c r="X2440" s="3">
        <f>N2440*90%</f>
        <v>945</v>
      </c>
      <c r="Y2440" s="61">
        <f t="shared" si="424"/>
        <v>105</v>
      </c>
      <c r="Z2440" s="3">
        <f t="shared" si="432"/>
        <v>6676.4250000000002</v>
      </c>
      <c r="AB2440" s="1">
        <f t="shared" si="431"/>
        <v>0</v>
      </c>
    </row>
    <row r="2441" spans="1:28" customFormat="1" ht="43.2" x14ac:dyDescent="0.3">
      <c r="A2441" s="3">
        <f t="shared" si="422"/>
        <v>2424</v>
      </c>
      <c r="B2441" s="4" t="s">
        <v>1573</v>
      </c>
      <c r="C2441" s="3">
        <v>5</v>
      </c>
      <c r="D2441" s="3" t="s">
        <v>2300</v>
      </c>
      <c r="E2441" s="4" t="s">
        <v>2301</v>
      </c>
      <c r="F2441" s="6" t="s">
        <v>3</v>
      </c>
      <c r="G2441" s="6"/>
      <c r="H2441" s="6"/>
      <c r="I2441" s="6" t="s">
        <v>2506</v>
      </c>
      <c r="J2441" s="52">
        <v>7.0650000000000004</v>
      </c>
      <c r="K2441" s="3">
        <v>2650</v>
      </c>
      <c r="L2441" s="3" t="s">
        <v>2298</v>
      </c>
      <c r="M2441" s="3">
        <v>1</v>
      </c>
      <c r="N2441" s="40">
        <f t="shared" si="429"/>
        <v>2650</v>
      </c>
      <c r="O2441" s="40">
        <f t="shared" si="435"/>
        <v>18722.25</v>
      </c>
      <c r="P2441" s="38">
        <v>0.95</v>
      </c>
      <c r="Q2441" s="46">
        <f t="shared" si="433"/>
        <v>2517.5</v>
      </c>
      <c r="R2441" s="38"/>
      <c r="S2441" s="3">
        <f t="shared" si="434"/>
        <v>132.5</v>
      </c>
      <c r="T2441" s="30" t="s">
        <v>2502</v>
      </c>
      <c r="U2441" s="41">
        <f t="shared" si="436"/>
        <v>936.11250000000007</v>
      </c>
      <c r="V2441" s="41">
        <f t="shared" si="437"/>
        <v>17786.137500000001</v>
      </c>
      <c r="W2441" s="5"/>
      <c r="X2441" s="3">
        <f>N2441*5%</f>
        <v>132.5</v>
      </c>
      <c r="Y2441" s="61">
        <f t="shared" si="424"/>
        <v>2517.5</v>
      </c>
      <c r="Z2441" s="3">
        <f t="shared" si="432"/>
        <v>936.11250000000007</v>
      </c>
      <c r="AB2441" s="1">
        <f t="shared" si="431"/>
        <v>0</v>
      </c>
    </row>
    <row r="2442" spans="1:28" customFormat="1" ht="43.2" x14ac:dyDescent="0.3">
      <c r="A2442" s="3">
        <f t="shared" si="422"/>
        <v>2425</v>
      </c>
      <c r="B2442" s="4" t="s">
        <v>2019</v>
      </c>
      <c r="C2442" s="3">
        <v>7</v>
      </c>
      <c r="D2442" s="3" t="s">
        <v>2300</v>
      </c>
      <c r="E2442" s="4" t="s">
        <v>2301</v>
      </c>
      <c r="F2442" s="6" t="s">
        <v>3</v>
      </c>
      <c r="G2442" s="6"/>
      <c r="H2442" s="6"/>
      <c r="I2442" s="6" t="s">
        <v>2506</v>
      </c>
      <c r="J2442" s="52">
        <v>7.0650000000000004</v>
      </c>
      <c r="K2442" s="3">
        <v>360</v>
      </c>
      <c r="L2442" s="3" t="s">
        <v>2298</v>
      </c>
      <c r="M2442" s="3">
        <v>1</v>
      </c>
      <c r="N2442" s="40">
        <f t="shared" si="429"/>
        <v>360</v>
      </c>
      <c r="O2442" s="40">
        <f t="shared" si="435"/>
        <v>2543.4</v>
      </c>
      <c r="P2442" s="38">
        <v>0.4</v>
      </c>
      <c r="Q2442" s="46">
        <f t="shared" si="433"/>
        <v>144</v>
      </c>
      <c r="R2442" s="38"/>
      <c r="S2442" s="3">
        <f t="shared" si="434"/>
        <v>216</v>
      </c>
      <c r="T2442" s="30" t="s">
        <v>2502</v>
      </c>
      <c r="U2442" s="41">
        <f t="shared" si="436"/>
        <v>1526.0400000000002</v>
      </c>
      <c r="V2442" s="41">
        <f t="shared" si="437"/>
        <v>1017.36</v>
      </c>
      <c r="W2442" s="5"/>
      <c r="X2442" s="3">
        <f>N2442*60%</f>
        <v>216</v>
      </c>
      <c r="Y2442" s="61">
        <f t="shared" si="424"/>
        <v>144</v>
      </c>
      <c r="Z2442" s="3">
        <f t="shared" si="432"/>
        <v>1526.0400000000002</v>
      </c>
      <c r="AB2442" s="1">
        <f t="shared" si="431"/>
        <v>0</v>
      </c>
    </row>
    <row r="2443" spans="1:28" customFormat="1" ht="43.2" x14ac:dyDescent="0.3">
      <c r="A2443" s="3">
        <f t="shared" si="422"/>
        <v>2426</v>
      </c>
      <c r="B2443" s="4" t="s">
        <v>2067</v>
      </c>
      <c r="C2443" s="3">
        <v>8</v>
      </c>
      <c r="D2443" s="3" t="s">
        <v>2300</v>
      </c>
      <c r="E2443" s="4" t="s">
        <v>2302</v>
      </c>
      <c r="F2443" s="6" t="s">
        <v>3</v>
      </c>
      <c r="G2443" s="6"/>
      <c r="H2443" s="6"/>
      <c r="I2443" s="6" t="s">
        <v>2506</v>
      </c>
      <c r="J2443" s="52">
        <v>7.0650000000000004</v>
      </c>
      <c r="K2443" s="3">
        <v>112.5</v>
      </c>
      <c r="L2443" s="3" t="s">
        <v>2298</v>
      </c>
      <c r="M2443" s="3">
        <v>1</v>
      </c>
      <c r="N2443" s="40">
        <f t="shared" si="429"/>
        <v>112.5</v>
      </c>
      <c r="O2443" s="40">
        <f t="shared" si="435"/>
        <v>794.8125</v>
      </c>
      <c r="P2443" s="38">
        <v>0.1</v>
      </c>
      <c r="Q2443" s="46">
        <f t="shared" si="433"/>
        <v>11.25</v>
      </c>
      <c r="R2443" s="38"/>
      <c r="S2443" s="3">
        <f t="shared" si="434"/>
        <v>101.25</v>
      </c>
      <c r="T2443" s="30" t="s">
        <v>2502</v>
      </c>
      <c r="U2443" s="41">
        <f t="shared" si="436"/>
        <v>715.33125000000007</v>
      </c>
      <c r="V2443" s="41">
        <f t="shared" si="437"/>
        <v>79.481250000000003</v>
      </c>
      <c r="W2443" s="5"/>
      <c r="X2443" s="3">
        <f>N2443*90%</f>
        <v>101.25</v>
      </c>
      <c r="Y2443" s="61">
        <f t="shared" si="424"/>
        <v>11.25</v>
      </c>
      <c r="Z2443" s="3">
        <f t="shared" si="432"/>
        <v>715.33125000000007</v>
      </c>
      <c r="AB2443" s="1">
        <f t="shared" si="431"/>
        <v>0</v>
      </c>
    </row>
    <row r="2444" spans="1:28" customFormat="1" ht="43.2" x14ac:dyDescent="0.3">
      <c r="A2444" s="3">
        <f t="shared" si="422"/>
        <v>2427</v>
      </c>
      <c r="B2444" s="4" t="s">
        <v>2067</v>
      </c>
      <c r="C2444" s="3">
        <v>8</v>
      </c>
      <c r="D2444" s="3" t="s">
        <v>2300</v>
      </c>
      <c r="E2444" s="4" t="s">
        <v>2303</v>
      </c>
      <c r="F2444" s="6" t="s">
        <v>3</v>
      </c>
      <c r="G2444" s="6"/>
      <c r="H2444" s="6"/>
      <c r="I2444" s="6" t="s">
        <v>2506</v>
      </c>
      <c r="J2444" s="52">
        <v>7.0650000000000004</v>
      </c>
      <c r="K2444" s="3">
        <v>526.5</v>
      </c>
      <c r="L2444" s="3" t="s">
        <v>2298</v>
      </c>
      <c r="M2444" s="3">
        <v>1</v>
      </c>
      <c r="N2444" s="40">
        <f t="shared" si="429"/>
        <v>526.5</v>
      </c>
      <c r="O2444" s="40">
        <f t="shared" si="435"/>
        <v>3719.7225000000003</v>
      </c>
      <c r="P2444" s="38">
        <v>0.1</v>
      </c>
      <c r="Q2444" s="46">
        <f t="shared" si="433"/>
        <v>52.650000000000006</v>
      </c>
      <c r="R2444" s="38"/>
      <c r="S2444" s="3">
        <f t="shared" si="434"/>
        <v>473.85</v>
      </c>
      <c r="T2444" s="30" t="s">
        <v>2502</v>
      </c>
      <c r="U2444" s="41">
        <f t="shared" si="436"/>
        <v>3347.7502500000005</v>
      </c>
      <c r="V2444" s="41">
        <f t="shared" si="437"/>
        <v>371.97225000000009</v>
      </c>
      <c r="W2444" s="5"/>
      <c r="X2444" s="3">
        <f>N2444*90%</f>
        <v>473.85</v>
      </c>
      <c r="Y2444" s="61">
        <f t="shared" si="424"/>
        <v>52.649999999999977</v>
      </c>
      <c r="Z2444" s="3">
        <f t="shared" si="432"/>
        <v>3347.7502500000005</v>
      </c>
      <c r="AB2444" s="1">
        <f t="shared" si="431"/>
        <v>0</v>
      </c>
    </row>
    <row r="2445" spans="1:28" customFormat="1" ht="43.2" x14ac:dyDescent="0.3">
      <c r="A2445" s="3">
        <f t="shared" si="422"/>
        <v>2428</v>
      </c>
      <c r="B2445" s="4" t="s">
        <v>2067</v>
      </c>
      <c r="C2445" s="3">
        <v>8</v>
      </c>
      <c r="D2445" s="3" t="s">
        <v>2300</v>
      </c>
      <c r="E2445" s="4" t="s">
        <v>2304</v>
      </c>
      <c r="F2445" s="6" t="s">
        <v>3</v>
      </c>
      <c r="G2445" s="6"/>
      <c r="H2445" s="6"/>
      <c r="I2445" s="6" t="s">
        <v>2506</v>
      </c>
      <c r="J2445" s="52">
        <v>7.0650000000000004</v>
      </c>
      <c r="K2445" s="3">
        <v>225</v>
      </c>
      <c r="L2445" s="3" t="s">
        <v>2298</v>
      </c>
      <c r="M2445" s="3">
        <v>1</v>
      </c>
      <c r="N2445" s="40">
        <f t="shared" si="429"/>
        <v>225</v>
      </c>
      <c r="O2445" s="40">
        <f t="shared" si="435"/>
        <v>1589.625</v>
      </c>
      <c r="P2445" s="38">
        <v>0.1</v>
      </c>
      <c r="Q2445" s="46">
        <f t="shared" si="433"/>
        <v>22.5</v>
      </c>
      <c r="R2445" s="38"/>
      <c r="S2445" s="3">
        <f t="shared" si="434"/>
        <v>202.5</v>
      </c>
      <c r="T2445" s="30" t="s">
        <v>2502</v>
      </c>
      <c r="U2445" s="41">
        <f t="shared" si="436"/>
        <v>1430.6625000000001</v>
      </c>
      <c r="V2445" s="41">
        <f t="shared" si="437"/>
        <v>158.96250000000001</v>
      </c>
      <c r="W2445" s="5"/>
      <c r="X2445" s="3">
        <f>N2445*90%</f>
        <v>202.5</v>
      </c>
      <c r="Y2445" s="61">
        <f t="shared" si="424"/>
        <v>22.5</v>
      </c>
      <c r="Z2445" s="3">
        <f t="shared" si="432"/>
        <v>1430.6625000000001</v>
      </c>
      <c r="AB2445" s="1">
        <f t="shared" si="431"/>
        <v>0</v>
      </c>
    </row>
    <row r="2446" spans="1:28" customFormat="1" ht="43.2" x14ac:dyDescent="0.3">
      <c r="A2446" s="3">
        <f t="shared" si="422"/>
        <v>2429</v>
      </c>
      <c r="B2446" s="4" t="s">
        <v>2067</v>
      </c>
      <c r="C2446" s="3">
        <v>8</v>
      </c>
      <c r="D2446" s="3" t="s">
        <v>2300</v>
      </c>
      <c r="E2446" s="4" t="s">
        <v>2305</v>
      </c>
      <c r="F2446" s="6" t="s">
        <v>3</v>
      </c>
      <c r="G2446" s="6"/>
      <c r="H2446" s="6"/>
      <c r="I2446" s="6" t="s">
        <v>2506</v>
      </c>
      <c r="J2446" s="52">
        <v>7.0650000000000004</v>
      </c>
      <c r="K2446" s="3">
        <v>202.5</v>
      </c>
      <c r="L2446" s="3" t="s">
        <v>2298</v>
      </c>
      <c r="M2446" s="3">
        <v>1</v>
      </c>
      <c r="N2446" s="40">
        <f t="shared" si="429"/>
        <v>202.5</v>
      </c>
      <c r="O2446" s="40">
        <f t="shared" si="435"/>
        <v>1430.6625000000001</v>
      </c>
      <c r="P2446" s="38">
        <v>0.1</v>
      </c>
      <c r="Q2446" s="46">
        <f t="shared" si="433"/>
        <v>20.25</v>
      </c>
      <c r="R2446" s="38"/>
      <c r="S2446" s="3">
        <f t="shared" si="434"/>
        <v>182.25</v>
      </c>
      <c r="T2446" s="30" t="s">
        <v>2502</v>
      </c>
      <c r="U2446" s="41">
        <f t="shared" si="436"/>
        <v>1287.5962500000001</v>
      </c>
      <c r="V2446" s="41">
        <f t="shared" si="437"/>
        <v>143.06625</v>
      </c>
      <c r="W2446" s="5"/>
      <c r="X2446" s="3">
        <f>N2446*90%</f>
        <v>182.25</v>
      </c>
      <c r="Y2446" s="61">
        <f t="shared" si="424"/>
        <v>20.25</v>
      </c>
      <c r="Z2446" s="3">
        <f t="shared" si="432"/>
        <v>1287.5962500000001</v>
      </c>
      <c r="AB2446" s="1">
        <f t="shared" si="431"/>
        <v>0</v>
      </c>
    </row>
    <row r="2447" spans="1:28" customFormat="1" ht="44.4" customHeight="1" x14ac:dyDescent="0.3">
      <c r="A2447" s="3">
        <f t="shared" si="422"/>
        <v>2430</v>
      </c>
      <c r="B2447" s="4" t="s">
        <v>918</v>
      </c>
      <c r="C2447" s="3">
        <v>2</v>
      </c>
      <c r="D2447" s="3" t="s">
        <v>2655</v>
      </c>
      <c r="E2447" s="4" t="s">
        <v>2513</v>
      </c>
      <c r="F2447" s="3" t="s">
        <v>2511</v>
      </c>
      <c r="G2447" s="3"/>
      <c r="H2447" s="3"/>
      <c r="I2447" s="3" t="s">
        <v>2508</v>
      </c>
      <c r="J2447" s="42">
        <f>460*460*25*0.00000785</f>
        <v>41.526499999999999</v>
      </c>
      <c r="K2447" s="3">
        <f>0.46*0.46</f>
        <v>0.21160000000000001</v>
      </c>
      <c r="L2447" s="3" t="s">
        <v>2298</v>
      </c>
      <c r="M2447" s="3">
        <v>5</v>
      </c>
      <c r="N2447" s="3">
        <f>M2447*K2447</f>
        <v>1.0580000000000001</v>
      </c>
      <c r="O2447" s="42">
        <f t="shared" ref="O2447:O2510" si="438">M2447*J2447</f>
        <v>207.63249999999999</v>
      </c>
      <c r="P2447" s="15">
        <v>0.5</v>
      </c>
      <c r="Q2447" s="49"/>
      <c r="R2447" s="15"/>
      <c r="S2447" s="42"/>
      <c r="T2447" s="5"/>
      <c r="U2447" s="58">
        <f t="shared" ref="U2447:U2510" si="439">O2447-V2447</f>
        <v>103.81625</v>
      </c>
      <c r="V2447" s="58">
        <f t="shared" ref="V2447:V2510" si="440">O2447*P2447</f>
        <v>103.81625</v>
      </c>
      <c r="W2447" s="5"/>
      <c r="X2447" s="3">
        <f>N2447*P2447</f>
        <v>0.52900000000000003</v>
      </c>
      <c r="Y2447" s="61">
        <f>N2447-X2447</f>
        <v>0.52900000000000003</v>
      </c>
      <c r="Z2447" s="3">
        <f>J2447*X2447</f>
        <v>21.967518500000001</v>
      </c>
      <c r="AB2447" s="1">
        <f t="shared" si="431"/>
        <v>0</v>
      </c>
    </row>
    <row r="2448" spans="1:28" customFormat="1" ht="44.4" customHeight="1" x14ac:dyDescent="0.3">
      <c r="A2448" s="3">
        <f t="shared" si="422"/>
        <v>2431</v>
      </c>
      <c r="B2448" s="4" t="s">
        <v>918</v>
      </c>
      <c r="C2448" s="3">
        <v>2</v>
      </c>
      <c r="D2448" s="3" t="s">
        <v>2659</v>
      </c>
      <c r="E2448" s="4" t="s">
        <v>2514</v>
      </c>
      <c r="F2448" s="3" t="s">
        <v>2511</v>
      </c>
      <c r="G2448" s="3"/>
      <c r="H2448" s="3"/>
      <c r="I2448" s="3" t="s">
        <v>2508</v>
      </c>
      <c r="J2448" s="42">
        <f>460*460*40*0.00000785</f>
        <v>66.442399999999992</v>
      </c>
      <c r="K2448" s="3">
        <f>0.46*0.46</f>
        <v>0.21160000000000001</v>
      </c>
      <c r="L2448" s="3" t="s">
        <v>2298</v>
      </c>
      <c r="M2448" s="3">
        <v>2</v>
      </c>
      <c r="N2448" s="3">
        <f t="shared" ref="N2448:N2494" si="441">M2448*K2448</f>
        <v>0.42320000000000002</v>
      </c>
      <c r="O2448" s="42">
        <f t="shared" si="438"/>
        <v>132.88479999999998</v>
      </c>
      <c r="P2448" s="15">
        <v>0.7</v>
      </c>
      <c r="Q2448" s="49"/>
      <c r="R2448" s="15"/>
      <c r="S2448" s="42"/>
      <c r="T2448" s="5"/>
      <c r="U2448" s="58">
        <f t="shared" si="439"/>
        <v>39.865440000000007</v>
      </c>
      <c r="V2448" s="58">
        <f t="shared" si="440"/>
        <v>93.019359999999978</v>
      </c>
      <c r="W2448" s="5"/>
      <c r="X2448" s="3">
        <f t="shared" ref="X2448:X2494" si="442">N2448*P2448</f>
        <v>0.29624</v>
      </c>
      <c r="Y2448" s="61">
        <f t="shared" ref="Y2448:Y2494" si="443">N2448-X2448</f>
        <v>0.12696000000000002</v>
      </c>
      <c r="Z2448" s="3">
        <f t="shared" ref="Z2448:Z2494" si="444">J2448*X2448</f>
        <v>19.682896575999997</v>
      </c>
      <c r="AB2448" s="1">
        <f t="shared" si="431"/>
        <v>0</v>
      </c>
    </row>
    <row r="2449" spans="1:28" customFormat="1" ht="44.4" customHeight="1" x14ac:dyDescent="0.3">
      <c r="A2449" s="3">
        <f t="shared" si="422"/>
        <v>2432</v>
      </c>
      <c r="B2449" s="4" t="s">
        <v>918</v>
      </c>
      <c r="C2449" s="3">
        <v>2</v>
      </c>
      <c r="D2449" s="3" t="s">
        <v>2661</v>
      </c>
      <c r="E2449" s="4" t="s">
        <v>2515</v>
      </c>
      <c r="F2449" s="3" t="s">
        <v>2511</v>
      </c>
      <c r="G2449" s="3"/>
      <c r="H2449" s="3"/>
      <c r="I2449" s="3" t="s">
        <v>2508</v>
      </c>
      <c r="J2449" s="42">
        <f>460*460*50*0.00000785</f>
        <v>83.052999999999997</v>
      </c>
      <c r="K2449" s="3">
        <f>0.46*0.46</f>
        <v>0.21160000000000001</v>
      </c>
      <c r="L2449" s="3" t="s">
        <v>2298</v>
      </c>
      <c r="M2449" s="3">
        <v>6</v>
      </c>
      <c r="N2449" s="3">
        <f t="shared" si="441"/>
        <v>1.2696000000000001</v>
      </c>
      <c r="O2449" s="42">
        <f t="shared" si="438"/>
        <v>498.31799999999998</v>
      </c>
      <c r="P2449" s="15">
        <v>0.7</v>
      </c>
      <c r="Q2449" s="49"/>
      <c r="R2449" s="15"/>
      <c r="S2449" s="3">
        <f t="shared" ref="S2449:S2455" si="445">$M2449*$P2449</f>
        <v>4.1999999999999993</v>
      </c>
      <c r="T2449" s="5"/>
      <c r="U2449" s="58">
        <f t="shared" si="439"/>
        <v>149.49540000000002</v>
      </c>
      <c r="V2449" s="58">
        <f t="shared" si="440"/>
        <v>348.82259999999997</v>
      </c>
      <c r="W2449" s="5"/>
      <c r="X2449" s="3">
        <f t="shared" si="442"/>
        <v>0.88871999999999995</v>
      </c>
      <c r="Y2449" s="61">
        <f t="shared" si="443"/>
        <v>0.38088000000000011</v>
      </c>
      <c r="Z2449" s="3">
        <f t="shared" si="444"/>
        <v>73.810862159999999</v>
      </c>
      <c r="AB2449" s="1">
        <f t="shared" si="431"/>
        <v>0</v>
      </c>
    </row>
    <row r="2450" spans="1:28" customFormat="1" ht="44.4" customHeight="1" x14ac:dyDescent="0.3">
      <c r="A2450" s="3">
        <f t="shared" si="422"/>
        <v>2433</v>
      </c>
      <c r="B2450" s="4" t="s">
        <v>918</v>
      </c>
      <c r="C2450" s="3">
        <v>2</v>
      </c>
      <c r="D2450" s="3" t="s">
        <v>2661</v>
      </c>
      <c r="E2450" s="4" t="s">
        <v>2516</v>
      </c>
      <c r="F2450" s="3" t="s">
        <v>2511</v>
      </c>
      <c r="G2450" s="3"/>
      <c r="H2450" s="3"/>
      <c r="I2450" s="3" t="s">
        <v>2508</v>
      </c>
      <c r="J2450" s="42">
        <f>460*460*50*0.00000785</f>
        <v>83.052999999999997</v>
      </c>
      <c r="K2450" s="3">
        <f>0.46*0.46</f>
        <v>0.21160000000000001</v>
      </c>
      <c r="L2450" s="3" t="s">
        <v>2298</v>
      </c>
      <c r="M2450" s="3">
        <v>3</v>
      </c>
      <c r="N2450" s="3">
        <f t="shared" si="441"/>
        <v>0.63480000000000003</v>
      </c>
      <c r="O2450" s="42">
        <f t="shared" si="438"/>
        <v>249.15899999999999</v>
      </c>
      <c r="P2450" s="15">
        <v>0.5</v>
      </c>
      <c r="Q2450" s="49"/>
      <c r="R2450" s="15"/>
      <c r="S2450" s="3">
        <f t="shared" si="445"/>
        <v>1.5</v>
      </c>
      <c r="T2450" s="5"/>
      <c r="U2450" s="58">
        <f t="shared" si="439"/>
        <v>124.5795</v>
      </c>
      <c r="V2450" s="58">
        <f t="shared" si="440"/>
        <v>124.5795</v>
      </c>
      <c r="W2450" s="5"/>
      <c r="X2450" s="3">
        <f t="shared" si="442"/>
        <v>0.31740000000000002</v>
      </c>
      <c r="Y2450" s="61">
        <f t="shared" si="443"/>
        <v>0.31740000000000002</v>
      </c>
      <c r="Z2450" s="3">
        <f t="shared" si="444"/>
        <v>26.361022200000001</v>
      </c>
      <c r="AB2450" s="1">
        <f t="shared" si="431"/>
        <v>0</v>
      </c>
    </row>
    <row r="2451" spans="1:28" customFormat="1" ht="44.4" customHeight="1" x14ac:dyDescent="0.3">
      <c r="A2451" s="3">
        <f t="shared" si="422"/>
        <v>2434</v>
      </c>
      <c r="B2451" s="4" t="s">
        <v>918</v>
      </c>
      <c r="C2451" s="3">
        <v>2</v>
      </c>
      <c r="D2451" s="3" t="s">
        <v>2661</v>
      </c>
      <c r="E2451" s="4" t="s">
        <v>2517</v>
      </c>
      <c r="F2451" s="3" t="s">
        <v>2511</v>
      </c>
      <c r="G2451" s="3"/>
      <c r="H2451" s="3"/>
      <c r="I2451" s="3" t="s">
        <v>2508</v>
      </c>
      <c r="J2451" s="42">
        <f>460*460*50*0.00000785</f>
        <v>83.052999999999997</v>
      </c>
      <c r="K2451" s="3">
        <f>0.46*0.46</f>
        <v>0.21160000000000001</v>
      </c>
      <c r="L2451" s="3" t="s">
        <v>2298</v>
      </c>
      <c r="M2451" s="3">
        <v>1</v>
      </c>
      <c r="N2451" s="3">
        <f t="shared" si="441"/>
        <v>0.21160000000000001</v>
      </c>
      <c r="O2451" s="42">
        <f t="shared" si="438"/>
        <v>83.052999999999997</v>
      </c>
      <c r="P2451" s="15">
        <v>0.6</v>
      </c>
      <c r="Q2451" s="49"/>
      <c r="R2451" s="15"/>
      <c r="S2451" s="3">
        <f t="shared" si="445"/>
        <v>0.6</v>
      </c>
      <c r="T2451" s="5"/>
      <c r="U2451" s="58">
        <f t="shared" si="439"/>
        <v>33.221200000000003</v>
      </c>
      <c r="V2451" s="58">
        <f t="shared" si="440"/>
        <v>49.831799999999994</v>
      </c>
      <c r="W2451" s="5"/>
      <c r="X2451" s="3">
        <f t="shared" si="442"/>
        <v>0.12695999999999999</v>
      </c>
      <c r="Y2451" s="61">
        <f t="shared" si="443"/>
        <v>8.4640000000000021E-2</v>
      </c>
      <c r="Z2451" s="3">
        <f t="shared" si="444"/>
        <v>10.544408879999999</v>
      </c>
      <c r="AB2451" s="1">
        <f t="shared" si="431"/>
        <v>0</v>
      </c>
    </row>
    <row r="2452" spans="1:28" customFormat="1" ht="44.4" customHeight="1" x14ac:dyDescent="0.3">
      <c r="A2452" s="3">
        <f t="shared" ref="A2452:A2515" si="446">A2451+1</f>
        <v>2435</v>
      </c>
      <c r="B2452" s="4" t="s">
        <v>918</v>
      </c>
      <c r="C2452" s="3">
        <v>2</v>
      </c>
      <c r="D2452" s="3" t="s">
        <v>2661</v>
      </c>
      <c r="E2452" s="4" t="s">
        <v>2518</v>
      </c>
      <c r="F2452" s="3" t="s">
        <v>2512</v>
      </c>
      <c r="G2452" s="3"/>
      <c r="H2452" s="3"/>
      <c r="I2452" s="3" t="s">
        <v>2508</v>
      </c>
      <c r="J2452" s="42">
        <f>510*510*50*0.00000785</f>
        <v>102.08924999999999</v>
      </c>
      <c r="K2452" s="3">
        <f>0.51*0.51</f>
        <v>0.2601</v>
      </c>
      <c r="L2452" s="3" t="s">
        <v>2298</v>
      </c>
      <c r="M2452" s="3">
        <v>9</v>
      </c>
      <c r="N2452" s="3">
        <f t="shared" si="441"/>
        <v>2.3409</v>
      </c>
      <c r="O2452" s="42">
        <f t="shared" si="438"/>
        <v>918.80324999999993</v>
      </c>
      <c r="P2452" s="15">
        <v>0.5</v>
      </c>
      <c r="Q2452" s="49"/>
      <c r="R2452" s="15"/>
      <c r="S2452" s="3">
        <f t="shared" si="445"/>
        <v>4.5</v>
      </c>
      <c r="T2452" s="5"/>
      <c r="U2452" s="58">
        <f t="shared" si="439"/>
        <v>459.40162499999997</v>
      </c>
      <c r="V2452" s="58">
        <f t="shared" si="440"/>
        <v>459.40162499999997</v>
      </c>
      <c r="W2452" s="5"/>
      <c r="X2452" s="3">
        <f t="shared" si="442"/>
        <v>1.17045</v>
      </c>
      <c r="Y2452" s="61">
        <f t="shared" si="443"/>
        <v>1.17045</v>
      </c>
      <c r="Z2452" s="3">
        <f t="shared" si="444"/>
        <v>119.49036266249999</v>
      </c>
      <c r="AB2452" s="1">
        <f t="shared" si="431"/>
        <v>0</v>
      </c>
    </row>
    <row r="2453" spans="1:28" customFormat="1" ht="44.4" customHeight="1" x14ac:dyDescent="0.3">
      <c r="A2453" s="3">
        <f t="shared" si="446"/>
        <v>2436</v>
      </c>
      <c r="B2453" s="4" t="s">
        <v>918</v>
      </c>
      <c r="C2453" s="3">
        <v>2</v>
      </c>
      <c r="D2453" s="3" t="s">
        <v>2661</v>
      </c>
      <c r="E2453" s="4" t="s">
        <v>2519</v>
      </c>
      <c r="F2453" s="3" t="s">
        <v>2512</v>
      </c>
      <c r="G2453" s="3"/>
      <c r="H2453" s="3"/>
      <c r="I2453" s="3" t="s">
        <v>2508</v>
      </c>
      <c r="J2453" s="42">
        <f>510*510*50*0.00000785</f>
        <v>102.08924999999999</v>
      </c>
      <c r="K2453" s="3">
        <f>0.51*0.51</f>
        <v>0.2601</v>
      </c>
      <c r="L2453" s="3" t="s">
        <v>2298</v>
      </c>
      <c r="M2453" s="3">
        <v>4</v>
      </c>
      <c r="N2453" s="3">
        <f t="shared" si="441"/>
        <v>1.0404</v>
      </c>
      <c r="O2453" s="42">
        <f t="shared" si="438"/>
        <v>408.35699999999997</v>
      </c>
      <c r="P2453" s="15">
        <v>0.5</v>
      </c>
      <c r="Q2453" s="49"/>
      <c r="R2453" s="15"/>
      <c r="S2453" s="3">
        <f t="shared" si="445"/>
        <v>2</v>
      </c>
      <c r="T2453" s="5"/>
      <c r="U2453" s="58">
        <f t="shared" si="439"/>
        <v>204.17849999999999</v>
      </c>
      <c r="V2453" s="58">
        <f t="shared" si="440"/>
        <v>204.17849999999999</v>
      </c>
      <c r="W2453" s="5"/>
      <c r="X2453" s="3">
        <f t="shared" si="442"/>
        <v>0.5202</v>
      </c>
      <c r="Y2453" s="61">
        <f t="shared" si="443"/>
        <v>0.5202</v>
      </c>
      <c r="Z2453" s="3">
        <f t="shared" si="444"/>
        <v>53.106827849999995</v>
      </c>
      <c r="AB2453" s="1">
        <f t="shared" si="431"/>
        <v>0</v>
      </c>
    </row>
    <row r="2454" spans="1:28" customFormat="1" ht="44.4" customHeight="1" x14ac:dyDescent="0.3">
      <c r="A2454" s="3">
        <f t="shared" si="446"/>
        <v>2437</v>
      </c>
      <c r="B2454" s="4" t="s">
        <v>918</v>
      </c>
      <c r="C2454" s="3">
        <v>2</v>
      </c>
      <c r="D2454" s="3" t="s">
        <v>2661</v>
      </c>
      <c r="E2454" s="4" t="s">
        <v>2520</v>
      </c>
      <c r="F2454" s="3" t="s">
        <v>2512</v>
      </c>
      <c r="G2454" s="3"/>
      <c r="H2454" s="3"/>
      <c r="I2454" s="3" t="s">
        <v>2508</v>
      </c>
      <c r="J2454" s="42">
        <f>510*510*50*0.00000785</f>
        <v>102.08924999999999</v>
      </c>
      <c r="K2454" s="3">
        <f>0.51*0.51</f>
        <v>0.2601</v>
      </c>
      <c r="L2454" s="3" t="s">
        <v>2298</v>
      </c>
      <c r="M2454" s="3">
        <v>4</v>
      </c>
      <c r="N2454" s="3">
        <f t="shared" si="441"/>
        <v>1.0404</v>
      </c>
      <c r="O2454" s="42">
        <f t="shared" si="438"/>
        <v>408.35699999999997</v>
      </c>
      <c r="P2454" s="15">
        <v>0.5</v>
      </c>
      <c r="Q2454" s="49"/>
      <c r="R2454" s="15"/>
      <c r="S2454" s="3">
        <f t="shared" si="445"/>
        <v>2</v>
      </c>
      <c r="T2454" s="5"/>
      <c r="U2454" s="58">
        <f t="shared" si="439"/>
        <v>204.17849999999999</v>
      </c>
      <c r="V2454" s="58">
        <f t="shared" si="440"/>
        <v>204.17849999999999</v>
      </c>
      <c r="W2454" s="5"/>
      <c r="X2454" s="3">
        <f t="shared" si="442"/>
        <v>0.5202</v>
      </c>
      <c r="Y2454" s="61">
        <f t="shared" si="443"/>
        <v>0.5202</v>
      </c>
      <c r="Z2454" s="3">
        <f t="shared" si="444"/>
        <v>53.106827849999995</v>
      </c>
      <c r="AB2454" s="1">
        <f t="shared" si="431"/>
        <v>0</v>
      </c>
    </row>
    <row r="2455" spans="1:28" customFormat="1" ht="44.4" customHeight="1" x14ac:dyDescent="0.3">
      <c r="A2455" s="3">
        <f t="shared" si="446"/>
        <v>2438</v>
      </c>
      <c r="B2455" s="4" t="s">
        <v>918</v>
      </c>
      <c r="C2455" s="3">
        <v>2</v>
      </c>
      <c r="D2455" s="3" t="s">
        <v>2661</v>
      </c>
      <c r="E2455" s="4" t="s">
        <v>2522</v>
      </c>
      <c r="F2455" s="3" t="s">
        <v>2521</v>
      </c>
      <c r="G2455" s="3"/>
      <c r="H2455" s="3"/>
      <c r="I2455" s="3" t="s">
        <v>2508</v>
      </c>
      <c r="J2455" s="42">
        <f>560*560*50*0.00000785</f>
        <v>123.08799999999999</v>
      </c>
      <c r="K2455" s="3">
        <f>0.56*0.56</f>
        <v>0.31360000000000005</v>
      </c>
      <c r="L2455" s="3" t="s">
        <v>2298</v>
      </c>
      <c r="M2455" s="3">
        <v>5</v>
      </c>
      <c r="N2455" s="3">
        <f t="shared" si="441"/>
        <v>1.5680000000000003</v>
      </c>
      <c r="O2455" s="42">
        <f t="shared" si="438"/>
        <v>615.43999999999994</v>
      </c>
      <c r="P2455" s="15">
        <v>0.5</v>
      </c>
      <c r="Q2455" s="49"/>
      <c r="R2455" s="15"/>
      <c r="S2455" s="3">
        <f t="shared" si="445"/>
        <v>2.5</v>
      </c>
      <c r="T2455" s="5"/>
      <c r="U2455" s="58">
        <f t="shared" si="439"/>
        <v>307.71999999999997</v>
      </c>
      <c r="V2455" s="58">
        <f t="shared" si="440"/>
        <v>307.71999999999997</v>
      </c>
      <c r="W2455" s="5"/>
      <c r="X2455" s="3">
        <f t="shared" si="442"/>
        <v>0.78400000000000014</v>
      </c>
      <c r="Y2455" s="61">
        <f t="shared" si="443"/>
        <v>0.78400000000000014</v>
      </c>
      <c r="Z2455" s="3">
        <f t="shared" si="444"/>
        <v>96.500992000000011</v>
      </c>
      <c r="AB2455" s="1">
        <f t="shared" si="431"/>
        <v>0</v>
      </c>
    </row>
    <row r="2456" spans="1:28" customFormat="1" ht="44.4" customHeight="1" x14ac:dyDescent="0.3">
      <c r="A2456" s="3">
        <f t="shared" si="446"/>
        <v>2439</v>
      </c>
      <c r="B2456" s="4" t="s">
        <v>918</v>
      </c>
      <c r="C2456" s="3">
        <v>2</v>
      </c>
      <c r="D2456" s="3" t="s">
        <v>2673</v>
      </c>
      <c r="E2456" s="4" t="s">
        <v>2674</v>
      </c>
      <c r="F2456" s="3" t="s">
        <v>2521</v>
      </c>
      <c r="G2456" s="3"/>
      <c r="H2456" s="3"/>
      <c r="I2456" s="3" t="s">
        <v>2508</v>
      </c>
      <c r="J2456" s="42">
        <f>560*560*60*0.00000785</f>
        <v>147.70559999999998</v>
      </c>
      <c r="K2456" s="3">
        <f>0.56*0.56</f>
        <v>0.31360000000000005</v>
      </c>
      <c r="L2456" s="3" t="s">
        <v>2298</v>
      </c>
      <c r="M2456" s="3">
        <v>4</v>
      </c>
      <c r="N2456" s="3">
        <f t="shared" si="441"/>
        <v>1.2544000000000002</v>
      </c>
      <c r="O2456" s="42">
        <f t="shared" si="438"/>
        <v>590.8223999999999</v>
      </c>
      <c r="P2456" s="15">
        <v>0.5</v>
      </c>
      <c r="Q2456" s="49"/>
      <c r="R2456" s="15"/>
      <c r="S2456" s="3">
        <f>$M2450*$P2450</f>
        <v>1.5</v>
      </c>
      <c r="T2456" s="5"/>
      <c r="U2456" s="58">
        <f t="shared" si="439"/>
        <v>295.41119999999995</v>
      </c>
      <c r="V2456" s="58">
        <f t="shared" si="440"/>
        <v>295.41119999999995</v>
      </c>
      <c r="W2456" s="5"/>
      <c r="X2456" s="3">
        <f t="shared" si="442"/>
        <v>0.62720000000000009</v>
      </c>
      <c r="Y2456" s="61">
        <f t="shared" si="443"/>
        <v>0.62720000000000009</v>
      </c>
      <c r="Z2456" s="3">
        <f t="shared" si="444"/>
        <v>92.640952319999997</v>
      </c>
      <c r="AB2456" s="1">
        <f t="shared" si="431"/>
        <v>0</v>
      </c>
    </row>
    <row r="2457" spans="1:28" customFormat="1" ht="44.4" customHeight="1" x14ac:dyDescent="0.3">
      <c r="A2457" s="3">
        <f t="shared" si="446"/>
        <v>2440</v>
      </c>
      <c r="B2457" s="4" t="s">
        <v>2019</v>
      </c>
      <c r="C2457" s="3">
        <v>7</v>
      </c>
      <c r="D2457" s="3" t="s">
        <v>2654</v>
      </c>
      <c r="E2457" s="4" t="s">
        <v>2526</v>
      </c>
      <c r="F2457" s="3" t="s">
        <v>2523</v>
      </c>
      <c r="G2457" s="3"/>
      <c r="H2457" s="3"/>
      <c r="I2457" s="3" t="s">
        <v>2508</v>
      </c>
      <c r="J2457" s="42">
        <f>300*300*20*0.00000785</f>
        <v>14.129999999999999</v>
      </c>
      <c r="K2457" s="3">
        <f>0.3*0.3</f>
        <v>0.09</v>
      </c>
      <c r="L2457" s="3" t="s">
        <v>2298</v>
      </c>
      <c r="M2457" s="3">
        <v>4</v>
      </c>
      <c r="N2457" s="3">
        <f t="shared" si="441"/>
        <v>0.36</v>
      </c>
      <c r="O2457" s="42">
        <f t="shared" si="438"/>
        <v>56.519999999999996</v>
      </c>
      <c r="P2457" s="15">
        <v>0.4</v>
      </c>
      <c r="Q2457" s="49"/>
      <c r="R2457" s="15"/>
      <c r="S2457" s="42"/>
      <c r="T2457" s="5"/>
      <c r="U2457" s="58">
        <f t="shared" si="439"/>
        <v>33.911999999999992</v>
      </c>
      <c r="V2457" s="58">
        <f t="shared" si="440"/>
        <v>22.608000000000001</v>
      </c>
      <c r="W2457" s="5"/>
      <c r="X2457" s="3">
        <f t="shared" si="442"/>
        <v>0.14399999999999999</v>
      </c>
      <c r="Y2457" s="61">
        <f t="shared" si="443"/>
        <v>0.216</v>
      </c>
      <c r="Z2457" s="3">
        <f t="shared" si="444"/>
        <v>2.0347199999999996</v>
      </c>
      <c r="AB2457" s="1">
        <f t="shared" si="431"/>
        <v>0</v>
      </c>
    </row>
    <row r="2458" spans="1:28" customFormat="1" ht="44.4" customHeight="1" x14ac:dyDescent="0.3">
      <c r="A2458" s="3">
        <f t="shared" si="446"/>
        <v>2441</v>
      </c>
      <c r="B2458" s="4" t="s">
        <v>2019</v>
      </c>
      <c r="C2458" s="3">
        <v>7</v>
      </c>
      <c r="D2458" s="3" t="s">
        <v>2655</v>
      </c>
      <c r="E2458" s="4" t="s">
        <v>2527</v>
      </c>
      <c r="F2458" s="3" t="s">
        <v>2524</v>
      </c>
      <c r="G2458" s="3"/>
      <c r="H2458" s="3"/>
      <c r="I2458" s="3" t="s">
        <v>2508</v>
      </c>
      <c r="J2458" s="42">
        <f>400*400*25*0.00000785</f>
        <v>31.4</v>
      </c>
      <c r="K2458" s="3">
        <f>0.4*0.4</f>
        <v>0.16000000000000003</v>
      </c>
      <c r="L2458" s="3" t="s">
        <v>2298</v>
      </c>
      <c r="M2458" s="3">
        <v>6</v>
      </c>
      <c r="N2458" s="3">
        <f t="shared" si="441"/>
        <v>0.96000000000000019</v>
      </c>
      <c r="O2458" s="42">
        <f t="shared" si="438"/>
        <v>188.39999999999998</v>
      </c>
      <c r="P2458" s="15">
        <v>0.4</v>
      </c>
      <c r="Q2458" s="49"/>
      <c r="R2458" s="15"/>
      <c r="S2458" s="42"/>
      <c r="T2458" s="5"/>
      <c r="U2458" s="58">
        <f t="shared" si="439"/>
        <v>113.03999999999998</v>
      </c>
      <c r="V2458" s="58">
        <f t="shared" si="440"/>
        <v>75.36</v>
      </c>
      <c r="W2458" s="5"/>
      <c r="X2458" s="3">
        <f t="shared" si="442"/>
        <v>0.38400000000000012</v>
      </c>
      <c r="Y2458" s="61">
        <f t="shared" si="443"/>
        <v>0.57600000000000007</v>
      </c>
      <c r="Z2458" s="3">
        <f t="shared" si="444"/>
        <v>12.057600000000003</v>
      </c>
      <c r="AB2458" s="1">
        <f t="shared" si="431"/>
        <v>0</v>
      </c>
    </row>
    <row r="2459" spans="1:28" customFormat="1" ht="44.4" customHeight="1" x14ac:dyDescent="0.3">
      <c r="A2459" s="3">
        <f t="shared" si="446"/>
        <v>2442</v>
      </c>
      <c r="B2459" s="4" t="s">
        <v>2019</v>
      </c>
      <c r="C2459" s="3">
        <v>7</v>
      </c>
      <c r="D2459" s="3" t="s">
        <v>2659</v>
      </c>
      <c r="E2459" s="4" t="s">
        <v>2514</v>
      </c>
      <c r="F2459" s="3" t="s">
        <v>2525</v>
      </c>
      <c r="G2459" s="3"/>
      <c r="H2459" s="3"/>
      <c r="I2459" s="3" t="s">
        <v>2508</v>
      </c>
      <c r="J2459" s="42">
        <f>500*400*40*0.00000785</f>
        <v>62.8</v>
      </c>
      <c r="K2459" s="3">
        <f>0.4*0.5</f>
        <v>0.2</v>
      </c>
      <c r="L2459" s="3" t="s">
        <v>2298</v>
      </c>
      <c r="M2459" s="3">
        <v>3</v>
      </c>
      <c r="N2459" s="3">
        <f t="shared" si="441"/>
        <v>0.60000000000000009</v>
      </c>
      <c r="O2459" s="42">
        <f t="shared" si="438"/>
        <v>188.39999999999998</v>
      </c>
      <c r="P2459" s="15">
        <v>0.4</v>
      </c>
      <c r="Q2459" s="49"/>
      <c r="R2459" s="15"/>
      <c r="S2459" s="42"/>
      <c r="T2459" s="5"/>
      <c r="U2459" s="58">
        <f t="shared" si="439"/>
        <v>113.03999999999998</v>
      </c>
      <c r="V2459" s="58">
        <f t="shared" si="440"/>
        <v>75.36</v>
      </c>
      <c r="W2459" s="5"/>
      <c r="X2459" s="3">
        <f t="shared" si="442"/>
        <v>0.24000000000000005</v>
      </c>
      <c r="Y2459" s="61">
        <f t="shared" si="443"/>
        <v>0.36000000000000004</v>
      </c>
      <c r="Z2459" s="3">
        <f t="shared" si="444"/>
        <v>15.072000000000003</v>
      </c>
      <c r="AB2459" s="1">
        <f t="shared" si="431"/>
        <v>0</v>
      </c>
    </row>
    <row r="2460" spans="1:28" customFormat="1" ht="44.4" customHeight="1" x14ac:dyDescent="0.3">
      <c r="A2460" s="3">
        <f t="shared" si="446"/>
        <v>2443</v>
      </c>
      <c r="B2460" s="4" t="s">
        <v>2019</v>
      </c>
      <c r="C2460" s="3">
        <v>7</v>
      </c>
      <c r="D2460" s="3" t="s">
        <v>2659</v>
      </c>
      <c r="E2460" s="4" t="s">
        <v>2528</v>
      </c>
      <c r="F2460" s="3" t="s">
        <v>2525</v>
      </c>
      <c r="G2460" s="3"/>
      <c r="H2460" s="3"/>
      <c r="I2460" s="3" t="s">
        <v>2508</v>
      </c>
      <c r="J2460" s="42">
        <f>500*400*40*0.00000785</f>
        <v>62.8</v>
      </c>
      <c r="K2460" s="3">
        <f>0.4*0.5</f>
        <v>0.2</v>
      </c>
      <c r="L2460" s="3" t="s">
        <v>2298</v>
      </c>
      <c r="M2460" s="3">
        <v>1</v>
      </c>
      <c r="N2460" s="3">
        <f t="shared" si="441"/>
        <v>0.2</v>
      </c>
      <c r="O2460" s="42">
        <f t="shared" si="438"/>
        <v>62.8</v>
      </c>
      <c r="P2460" s="15">
        <v>0.4</v>
      </c>
      <c r="Q2460" s="49"/>
      <c r="R2460" s="15"/>
      <c r="S2460" s="42"/>
      <c r="T2460" s="5"/>
      <c r="U2460" s="58">
        <f t="shared" si="439"/>
        <v>37.679999999999993</v>
      </c>
      <c r="V2460" s="58">
        <f t="shared" si="440"/>
        <v>25.12</v>
      </c>
      <c r="W2460" s="5"/>
      <c r="X2460" s="3">
        <f t="shared" si="442"/>
        <v>8.0000000000000016E-2</v>
      </c>
      <c r="Y2460" s="61">
        <f t="shared" si="443"/>
        <v>0.12</v>
      </c>
      <c r="Z2460" s="3">
        <f t="shared" si="444"/>
        <v>5.0240000000000009</v>
      </c>
      <c r="AB2460" s="1">
        <f t="shared" si="431"/>
        <v>0</v>
      </c>
    </row>
    <row r="2461" spans="1:28" customFormat="1" ht="44.4" customHeight="1" x14ac:dyDescent="0.3">
      <c r="A2461" s="3">
        <f t="shared" si="446"/>
        <v>2444</v>
      </c>
      <c r="B2461" s="4" t="s">
        <v>2019</v>
      </c>
      <c r="C2461" s="3">
        <v>7</v>
      </c>
      <c r="D2461" s="3" t="s">
        <v>2661</v>
      </c>
      <c r="E2461" s="4" t="s">
        <v>2529</v>
      </c>
      <c r="F2461" s="3" t="s">
        <v>2525</v>
      </c>
      <c r="G2461" s="3"/>
      <c r="H2461" s="3"/>
      <c r="I2461" s="3" t="s">
        <v>2508</v>
      </c>
      <c r="J2461" s="42">
        <f>500*400*50*0.00000785</f>
        <v>78.5</v>
      </c>
      <c r="K2461" s="3">
        <f>0.4*0.5</f>
        <v>0.2</v>
      </c>
      <c r="L2461" s="3" t="s">
        <v>2298</v>
      </c>
      <c r="M2461" s="3">
        <v>4</v>
      </c>
      <c r="N2461" s="3">
        <f t="shared" si="441"/>
        <v>0.8</v>
      </c>
      <c r="O2461" s="42">
        <f t="shared" si="438"/>
        <v>314</v>
      </c>
      <c r="P2461" s="15">
        <v>0.4</v>
      </c>
      <c r="Q2461" s="49"/>
      <c r="R2461" s="15"/>
      <c r="S2461" s="3">
        <f t="shared" ref="S2461:S2462" si="447">$M2461*$P2461</f>
        <v>1.6</v>
      </c>
      <c r="T2461" s="5"/>
      <c r="U2461" s="58">
        <f t="shared" si="439"/>
        <v>188.39999999999998</v>
      </c>
      <c r="V2461" s="58">
        <f t="shared" si="440"/>
        <v>125.60000000000001</v>
      </c>
      <c r="W2461" s="5"/>
      <c r="X2461" s="3">
        <f t="shared" si="442"/>
        <v>0.32000000000000006</v>
      </c>
      <c r="Y2461" s="61">
        <f t="shared" si="443"/>
        <v>0.48</v>
      </c>
      <c r="Z2461" s="3">
        <f t="shared" si="444"/>
        <v>25.120000000000005</v>
      </c>
      <c r="AB2461" s="1">
        <f t="shared" si="431"/>
        <v>0</v>
      </c>
    </row>
    <row r="2462" spans="1:28" customFormat="1" ht="44.4" customHeight="1" x14ac:dyDescent="0.3">
      <c r="A2462" s="3">
        <f t="shared" si="446"/>
        <v>2445</v>
      </c>
      <c r="B2462" s="4" t="s">
        <v>2019</v>
      </c>
      <c r="C2462" s="3">
        <v>7</v>
      </c>
      <c r="D2462" s="3" t="s">
        <v>2661</v>
      </c>
      <c r="E2462" s="4" t="s">
        <v>2518</v>
      </c>
      <c r="F2462" s="3" t="s">
        <v>2525</v>
      </c>
      <c r="G2462" s="3"/>
      <c r="H2462" s="3"/>
      <c r="I2462" s="3" t="s">
        <v>2508</v>
      </c>
      <c r="J2462" s="42">
        <f>500*400*50*0.00000785</f>
        <v>78.5</v>
      </c>
      <c r="K2462" s="3">
        <f>0.4*0.5</f>
        <v>0.2</v>
      </c>
      <c r="L2462" s="3" t="s">
        <v>2298</v>
      </c>
      <c r="M2462" s="3">
        <v>1</v>
      </c>
      <c r="N2462" s="3">
        <f t="shared" si="441"/>
        <v>0.2</v>
      </c>
      <c r="O2462" s="42">
        <f t="shared" si="438"/>
        <v>78.5</v>
      </c>
      <c r="P2462" s="15">
        <v>0.4</v>
      </c>
      <c r="Q2462" s="49"/>
      <c r="R2462" s="15"/>
      <c r="S2462" s="3">
        <f t="shared" si="447"/>
        <v>0.4</v>
      </c>
      <c r="T2462" s="5"/>
      <c r="U2462" s="58">
        <f t="shared" si="439"/>
        <v>47.099999999999994</v>
      </c>
      <c r="V2462" s="58">
        <f t="shared" si="440"/>
        <v>31.400000000000002</v>
      </c>
      <c r="W2462" s="5"/>
      <c r="X2462" s="3">
        <f t="shared" si="442"/>
        <v>8.0000000000000016E-2</v>
      </c>
      <c r="Y2462" s="61">
        <f t="shared" si="443"/>
        <v>0.12</v>
      </c>
      <c r="Z2462" s="3">
        <f t="shared" si="444"/>
        <v>6.2800000000000011</v>
      </c>
      <c r="AB2462" s="1">
        <f t="shared" si="431"/>
        <v>0</v>
      </c>
    </row>
    <row r="2463" spans="1:28" customFormat="1" ht="44.4" customHeight="1" x14ac:dyDescent="0.3">
      <c r="A2463" s="3">
        <f t="shared" si="446"/>
        <v>2446</v>
      </c>
      <c r="B2463" s="4" t="s">
        <v>2067</v>
      </c>
      <c r="C2463" s="3">
        <v>8</v>
      </c>
      <c r="D2463" s="3" t="s">
        <v>2654</v>
      </c>
      <c r="E2463" s="4" t="s">
        <v>2530</v>
      </c>
      <c r="F2463" s="3" t="s">
        <v>2523</v>
      </c>
      <c r="G2463" s="3"/>
      <c r="H2463" s="3"/>
      <c r="I2463" s="3" t="s">
        <v>2508</v>
      </c>
      <c r="J2463" s="42">
        <f>300*300*20*0.00000785</f>
        <v>14.129999999999999</v>
      </c>
      <c r="K2463" s="3">
        <f>0.3*0.3</f>
        <v>0.09</v>
      </c>
      <c r="L2463" s="3" t="s">
        <v>2298</v>
      </c>
      <c r="M2463" s="3">
        <v>3</v>
      </c>
      <c r="N2463" s="3">
        <f t="shared" si="441"/>
        <v>0.27</v>
      </c>
      <c r="O2463" s="42">
        <f t="shared" si="438"/>
        <v>42.39</v>
      </c>
      <c r="P2463" s="15">
        <v>0.6</v>
      </c>
      <c r="Q2463" s="49"/>
      <c r="R2463" s="15"/>
      <c r="S2463" s="42"/>
      <c r="T2463" s="5"/>
      <c r="U2463" s="58">
        <f t="shared" si="439"/>
        <v>16.956</v>
      </c>
      <c r="V2463" s="58">
        <f t="shared" si="440"/>
        <v>25.434000000000001</v>
      </c>
      <c r="W2463" s="5"/>
      <c r="X2463" s="3">
        <f t="shared" si="442"/>
        <v>0.16200000000000001</v>
      </c>
      <c r="Y2463" s="61">
        <f t="shared" si="443"/>
        <v>0.10800000000000001</v>
      </c>
      <c r="Z2463" s="3">
        <f t="shared" si="444"/>
        <v>2.2890600000000001</v>
      </c>
      <c r="AB2463" s="1">
        <f t="shared" si="431"/>
        <v>0</v>
      </c>
    </row>
    <row r="2464" spans="1:28" customFormat="1" ht="44.4" customHeight="1" x14ac:dyDescent="0.3">
      <c r="A2464" s="3">
        <f t="shared" si="446"/>
        <v>2447</v>
      </c>
      <c r="B2464" s="4" t="s">
        <v>2067</v>
      </c>
      <c r="C2464" s="3">
        <v>8</v>
      </c>
      <c r="D2464" s="3" t="s">
        <v>2654</v>
      </c>
      <c r="E2464" s="4" t="s">
        <v>2531</v>
      </c>
      <c r="F2464" s="3" t="s">
        <v>2532</v>
      </c>
      <c r="G2464" s="3"/>
      <c r="H2464" s="3"/>
      <c r="I2464" s="3" t="s">
        <v>2508</v>
      </c>
      <c r="J2464" s="42">
        <f>380*380*20*0.00000785</f>
        <v>22.6708</v>
      </c>
      <c r="K2464" s="3">
        <f>0.38*0.38</f>
        <v>0.1444</v>
      </c>
      <c r="L2464" s="3" t="s">
        <v>2298</v>
      </c>
      <c r="M2464" s="3">
        <v>9</v>
      </c>
      <c r="N2464" s="3">
        <f t="shared" si="441"/>
        <v>1.2996000000000001</v>
      </c>
      <c r="O2464" s="42">
        <f t="shared" si="438"/>
        <v>204.03719999999998</v>
      </c>
      <c r="P2464" s="15">
        <v>0.6</v>
      </c>
      <c r="Q2464" s="49"/>
      <c r="R2464" s="15"/>
      <c r="S2464" s="42"/>
      <c r="T2464" s="5"/>
      <c r="U2464" s="58">
        <f t="shared" si="439"/>
        <v>81.614879999999999</v>
      </c>
      <c r="V2464" s="58">
        <f>O2464*P2464</f>
        <v>122.42231999999998</v>
      </c>
      <c r="W2464" s="5"/>
      <c r="X2464" s="3">
        <f t="shared" si="442"/>
        <v>0.77976000000000001</v>
      </c>
      <c r="Y2464" s="61">
        <f t="shared" si="443"/>
        <v>0.51984000000000008</v>
      </c>
      <c r="Z2464" s="3">
        <f t="shared" si="444"/>
        <v>17.677783007999999</v>
      </c>
      <c r="AB2464" s="1">
        <f t="shared" si="431"/>
        <v>0</v>
      </c>
    </row>
    <row r="2465" spans="1:28" customFormat="1" ht="44.4" customHeight="1" x14ac:dyDescent="0.3">
      <c r="A2465" s="3">
        <f t="shared" si="446"/>
        <v>2448</v>
      </c>
      <c r="B2465" s="4" t="s">
        <v>2067</v>
      </c>
      <c r="C2465" s="3">
        <v>8</v>
      </c>
      <c r="D2465" s="3" t="s">
        <v>2655</v>
      </c>
      <c r="E2465" s="4" t="s">
        <v>2533</v>
      </c>
      <c r="F2465" s="3" t="s">
        <v>2532</v>
      </c>
      <c r="G2465" s="3"/>
      <c r="H2465" s="3"/>
      <c r="I2465" s="3" t="s">
        <v>2508</v>
      </c>
      <c r="J2465" s="42">
        <f>380*380*25*0.00000785</f>
        <v>28.338499999999996</v>
      </c>
      <c r="K2465" s="3">
        <f>0.38*0.38</f>
        <v>0.1444</v>
      </c>
      <c r="L2465" s="3" t="s">
        <v>2298</v>
      </c>
      <c r="M2465" s="3">
        <v>24</v>
      </c>
      <c r="N2465" s="3">
        <f t="shared" si="441"/>
        <v>3.4656000000000002</v>
      </c>
      <c r="O2465" s="42">
        <f t="shared" si="438"/>
        <v>680.12399999999991</v>
      </c>
      <c r="P2465" s="15">
        <v>0.6</v>
      </c>
      <c r="Q2465" s="49"/>
      <c r="R2465" s="15"/>
      <c r="S2465" s="42"/>
      <c r="T2465" s="5"/>
      <c r="U2465" s="58">
        <f t="shared" si="439"/>
        <v>272.0496</v>
      </c>
      <c r="V2465" s="58">
        <f t="shared" si="440"/>
        <v>408.07439999999991</v>
      </c>
      <c r="W2465" s="5"/>
      <c r="X2465" s="3">
        <f t="shared" si="442"/>
        <v>2.0793599999999999</v>
      </c>
      <c r="Y2465" s="61">
        <f t="shared" si="443"/>
        <v>1.3862400000000004</v>
      </c>
      <c r="Z2465" s="3">
        <f t="shared" si="444"/>
        <v>58.925943359999991</v>
      </c>
      <c r="AB2465" s="1">
        <f t="shared" si="431"/>
        <v>0</v>
      </c>
    </row>
    <row r="2466" spans="1:28" customFormat="1" ht="44.4" customHeight="1" x14ac:dyDescent="0.3">
      <c r="A2466" s="3">
        <f t="shared" si="446"/>
        <v>2449</v>
      </c>
      <c r="B2466" s="4" t="s">
        <v>2067</v>
      </c>
      <c r="C2466" s="3">
        <v>8</v>
      </c>
      <c r="D2466" s="3" t="s">
        <v>2655</v>
      </c>
      <c r="E2466" s="4" t="s">
        <v>2527</v>
      </c>
      <c r="F2466" s="3" t="s">
        <v>2534</v>
      </c>
      <c r="G2466" s="3"/>
      <c r="H2466" s="3"/>
      <c r="I2466" s="3" t="s">
        <v>2508</v>
      </c>
      <c r="J2466" s="42">
        <f>480*380*25*0.00000785</f>
        <v>35.795999999999999</v>
      </c>
      <c r="K2466" s="3">
        <f>0.48*0.38</f>
        <v>0.18240000000000001</v>
      </c>
      <c r="L2466" s="3" t="s">
        <v>2298</v>
      </c>
      <c r="M2466" s="3">
        <v>5</v>
      </c>
      <c r="N2466" s="3">
        <f t="shared" si="441"/>
        <v>0.91200000000000003</v>
      </c>
      <c r="O2466" s="42">
        <f t="shared" si="438"/>
        <v>178.98</v>
      </c>
      <c r="P2466" s="15">
        <v>0.6</v>
      </c>
      <c r="Q2466" s="49"/>
      <c r="R2466" s="15"/>
      <c r="S2466" s="42"/>
      <c r="T2466" s="5"/>
      <c r="U2466" s="58">
        <f t="shared" si="439"/>
        <v>71.591999999999999</v>
      </c>
      <c r="V2466" s="58">
        <f t="shared" si="440"/>
        <v>107.38799999999999</v>
      </c>
      <c r="W2466" s="5"/>
      <c r="X2466" s="3">
        <f t="shared" si="442"/>
        <v>0.54720000000000002</v>
      </c>
      <c r="Y2466" s="61">
        <f t="shared" si="443"/>
        <v>0.36480000000000001</v>
      </c>
      <c r="Z2466" s="3">
        <f t="shared" si="444"/>
        <v>19.587571199999999</v>
      </c>
      <c r="AB2466" s="1">
        <f t="shared" si="431"/>
        <v>0</v>
      </c>
    </row>
    <row r="2467" spans="1:28" customFormat="1" ht="44.4" customHeight="1" x14ac:dyDescent="0.3">
      <c r="A2467" s="3">
        <f t="shared" si="446"/>
        <v>2450</v>
      </c>
      <c r="B2467" s="4" t="s">
        <v>2067</v>
      </c>
      <c r="C2467" s="3">
        <v>8</v>
      </c>
      <c r="D2467" s="3" t="s">
        <v>2659</v>
      </c>
      <c r="E2467" s="4" t="s">
        <v>2535</v>
      </c>
      <c r="F2467" s="3" t="s">
        <v>2532</v>
      </c>
      <c r="G2467" s="3"/>
      <c r="H2467" s="3"/>
      <c r="I2467" s="3" t="s">
        <v>2508</v>
      </c>
      <c r="J2467" s="42">
        <f>380*380*40*0.00000785</f>
        <v>45.3416</v>
      </c>
      <c r="K2467" s="3">
        <f>0.38*0.38</f>
        <v>0.1444</v>
      </c>
      <c r="L2467" s="3" t="s">
        <v>2298</v>
      </c>
      <c r="M2467" s="3">
        <v>1</v>
      </c>
      <c r="N2467" s="3">
        <f t="shared" si="441"/>
        <v>0.1444</v>
      </c>
      <c r="O2467" s="42">
        <f t="shared" si="438"/>
        <v>45.3416</v>
      </c>
      <c r="P2467" s="15">
        <v>0.5</v>
      </c>
      <c r="Q2467" s="49"/>
      <c r="R2467" s="15"/>
      <c r="S2467" s="42"/>
      <c r="T2467" s="5"/>
      <c r="U2467" s="58">
        <f t="shared" si="439"/>
        <v>22.6708</v>
      </c>
      <c r="V2467" s="58">
        <f t="shared" si="440"/>
        <v>22.6708</v>
      </c>
      <c r="W2467" s="5"/>
      <c r="X2467" s="3">
        <f t="shared" si="442"/>
        <v>7.22E-2</v>
      </c>
      <c r="Y2467" s="61">
        <f t="shared" si="443"/>
        <v>7.22E-2</v>
      </c>
      <c r="Z2467" s="3">
        <f t="shared" si="444"/>
        <v>3.2736635199999999</v>
      </c>
      <c r="AB2467" s="1">
        <f t="shared" si="431"/>
        <v>0</v>
      </c>
    </row>
    <row r="2468" spans="1:28" customFormat="1" ht="44.4" customHeight="1" x14ac:dyDescent="0.3">
      <c r="A2468" s="3">
        <f t="shared" si="446"/>
        <v>2451</v>
      </c>
      <c r="B2468" s="4" t="s">
        <v>2067</v>
      </c>
      <c r="C2468" s="3">
        <v>8</v>
      </c>
      <c r="D2468" s="3" t="s">
        <v>2660</v>
      </c>
      <c r="E2468" s="4" t="s">
        <v>2537</v>
      </c>
      <c r="F2468" s="3" t="s">
        <v>2536</v>
      </c>
      <c r="G2468" s="3"/>
      <c r="H2468" s="3"/>
      <c r="I2468" s="3" t="s">
        <v>2508</v>
      </c>
      <c r="J2468" s="42">
        <f>580*500*45*0.00000785</f>
        <v>102.4425</v>
      </c>
      <c r="K2468" s="3">
        <f>0.58*0.5</f>
        <v>0.28999999999999998</v>
      </c>
      <c r="L2468" s="3" t="s">
        <v>2298</v>
      </c>
      <c r="M2468" s="3">
        <v>1</v>
      </c>
      <c r="N2468" s="3">
        <f t="shared" si="441"/>
        <v>0.28999999999999998</v>
      </c>
      <c r="O2468" s="42">
        <f t="shared" si="438"/>
        <v>102.4425</v>
      </c>
      <c r="P2468" s="15">
        <v>0.5</v>
      </c>
      <c r="Q2468" s="49"/>
      <c r="R2468" s="15"/>
      <c r="S2468" s="3">
        <f t="shared" ref="S2468:S2471" si="448">$M2468*$P2468</f>
        <v>0.5</v>
      </c>
      <c r="T2468" s="5"/>
      <c r="U2468" s="58">
        <f t="shared" si="439"/>
        <v>51.221249999999998</v>
      </c>
      <c r="V2468" s="58">
        <f t="shared" si="440"/>
        <v>51.221249999999998</v>
      </c>
      <c r="W2468" s="5"/>
      <c r="X2468" s="3">
        <f t="shared" si="442"/>
        <v>0.14499999999999999</v>
      </c>
      <c r="Y2468" s="61">
        <f t="shared" si="443"/>
        <v>0.14499999999999999</v>
      </c>
      <c r="Z2468" s="3">
        <f t="shared" si="444"/>
        <v>14.854162499999997</v>
      </c>
      <c r="AB2468" s="1">
        <f t="shared" si="431"/>
        <v>0</v>
      </c>
    </row>
    <row r="2469" spans="1:28" customFormat="1" ht="44.4" customHeight="1" x14ac:dyDescent="0.3">
      <c r="A2469" s="3">
        <f t="shared" si="446"/>
        <v>2452</v>
      </c>
      <c r="B2469" s="4" t="s">
        <v>2067</v>
      </c>
      <c r="C2469" s="3">
        <v>8</v>
      </c>
      <c r="D2469" s="3" t="s">
        <v>2661</v>
      </c>
      <c r="E2469" s="4" t="s">
        <v>2522</v>
      </c>
      <c r="F2469" s="3" t="s">
        <v>2534</v>
      </c>
      <c r="G2469" s="3"/>
      <c r="H2469" s="3"/>
      <c r="I2469" s="3" t="s">
        <v>2508</v>
      </c>
      <c r="J2469" s="42">
        <f>480*380*50*0.00000785</f>
        <v>71.591999999999999</v>
      </c>
      <c r="K2469" s="3">
        <f>0.48*0.38</f>
        <v>0.18240000000000001</v>
      </c>
      <c r="L2469" s="3" t="s">
        <v>2298</v>
      </c>
      <c r="M2469" s="3">
        <v>1</v>
      </c>
      <c r="N2469" s="3">
        <f t="shared" si="441"/>
        <v>0.18240000000000001</v>
      </c>
      <c r="O2469" s="42">
        <f t="shared" si="438"/>
        <v>71.591999999999999</v>
      </c>
      <c r="P2469" s="15">
        <v>0.5</v>
      </c>
      <c r="Q2469" s="49"/>
      <c r="R2469" s="15"/>
      <c r="S2469" s="3">
        <f t="shared" si="448"/>
        <v>0.5</v>
      </c>
      <c r="T2469" s="5"/>
      <c r="U2469" s="58">
        <f t="shared" si="439"/>
        <v>35.795999999999999</v>
      </c>
      <c r="V2469" s="58">
        <f t="shared" si="440"/>
        <v>35.795999999999999</v>
      </c>
      <c r="W2469" s="5"/>
      <c r="X2469" s="3">
        <f t="shared" si="442"/>
        <v>9.1200000000000003E-2</v>
      </c>
      <c r="Y2469" s="61">
        <f t="shared" si="443"/>
        <v>9.1200000000000003E-2</v>
      </c>
      <c r="Z2469" s="3">
        <f t="shared" si="444"/>
        <v>6.5291904000000001</v>
      </c>
      <c r="AB2469" s="1">
        <f t="shared" si="431"/>
        <v>0</v>
      </c>
    </row>
    <row r="2470" spans="1:28" customFormat="1" ht="44.4" customHeight="1" x14ac:dyDescent="0.3">
      <c r="A2470" s="3">
        <f t="shared" si="446"/>
        <v>2453</v>
      </c>
      <c r="B2470" s="4" t="s">
        <v>2067</v>
      </c>
      <c r="C2470" s="3">
        <v>8</v>
      </c>
      <c r="D2470" s="3" t="s">
        <v>2661</v>
      </c>
      <c r="E2470" s="4" t="s">
        <v>2517</v>
      </c>
      <c r="F2470" s="3" t="s">
        <v>2538</v>
      </c>
      <c r="G2470" s="3"/>
      <c r="H2470" s="3"/>
      <c r="I2470" s="3" t="s">
        <v>2508</v>
      </c>
      <c r="J2470" s="42">
        <f>480*500*50*0.00000785</f>
        <v>94.199999999999989</v>
      </c>
      <c r="K2470" s="3">
        <f>0.48*0.5</f>
        <v>0.24</v>
      </c>
      <c r="L2470" s="3" t="s">
        <v>2298</v>
      </c>
      <c r="M2470" s="3">
        <v>1</v>
      </c>
      <c r="N2470" s="3">
        <f t="shared" si="441"/>
        <v>0.24</v>
      </c>
      <c r="O2470" s="42">
        <f t="shared" si="438"/>
        <v>94.199999999999989</v>
      </c>
      <c r="P2470" s="15">
        <v>0.5</v>
      </c>
      <c r="Q2470" s="49"/>
      <c r="R2470" s="15"/>
      <c r="S2470" s="3">
        <f t="shared" si="448"/>
        <v>0.5</v>
      </c>
      <c r="T2470" s="5"/>
      <c r="U2470" s="58">
        <f t="shared" si="439"/>
        <v>47.099999999999994</v>
      </c>
      <c r="V2470" s="58">
        <f t="shared" si="440"/>
        <v>47.099999999999994</v>
      </c>
      <c r="W2470" s="5"/>
      <c r="X2470" s="3">
        <f t="shared" si="442"/>
        <v>0.12</v>
      </c>
      <c r="Y2470" s="61">
        <f t="shared" si="443"/>
        <v>0.12</v>
      </c>
      <c r="Z2470" s="3">
        <f t="shared" si="444"/>
        <v>11.303999999999998</v>
      </c>
      <c r="AB2470" s="1">
        <f t="shared" si="431"/>
        <v>0</v>
      </c>
    </row>
    <row r="2471" spans="1:28" customFormat="1" ht="44.4" customHeight="1" x14ac:dyDescent="0.3">
      <c r="A2471" s="3">
        <f t="shared" si="446"/>
        <v>2454</v>
      </c>
      <c r="B2471" s="4" t="s">
        <v>2067</v>
      </c>
      <c r="C2471" s="3">
        <v>8</v>
      </c>
      <c r="D2471" s="3" t="s">
        <v>2661</v>
      </c>
      <c r="E2471" s="4" t="s">
        <v>2515</v>
      </c>
      <c r="F2471" s="3" t="s">
        <v>2539</v>
      </c>
      <c r="G2471" s="3"/>
      <c r="H2471" s="3"/>
      <c r="I2471" s="3" t="s">
        <v>2508</v>
      </c>
      <c r="J2471" s="42">
        <f>580*360*50*0.00000785</f>
        <v>81.953999999999994</v>
      </c>
      <c r="K2471" s="3">
        <f>0.58*0.36</f>
        <v>0.20879999999999999</v>
      </c>
      <c r="L2471" s="3" t="s">
        <v>2298</v>
      </c>
      <c r="M2471" s="3">
        <v>6</v>
      </c>
      <c r="N2471" s="3">
        <f t="shared" si="441"/>
        <v>1.2527999999999999</v>
      </c>
      <c r="O2471" s="42">
        <f t="shared" si="438"/>
        <v>491.72399999999993</v>
      </c>
      <c r="P2471" s="15">
        <v>0.6</v>
      </c>
      <c r="Q2471" s="49"/>
      <c r="R2471" s="15"/>
      <c r="S2471" s="3">
        <f t="shared" si="448"/>
        <v>3.5999999999999996</v>
      </c>
      <c r="T2471" s="5"/>
      <c r="U2471" s="58">
        <f t="shared" si="439"/>
        <v>196.68959999999998</v>
      </c>
      <c r="V2471" s="58">
        <f t="shared" si="440"/>
        <v>295.03439999999995</v>
      </c>
      <c r="W2471" s="5"/>
      <c r="X2471" s="3">
        <f t="shared" si="442"/>
        <v>0.7516799999999999</v>
      </c>
      <c r="Y2471" s="61">
        <f t="shared" si="443"/>
        <v>0.50112000000000001</v>
      </c>
      <c r="Z2471" s="3">
        <f t="shared" si="444"/>
        <v>61.603182719999985</v>
      </c>
      <c r="AB2471" s="1">
        <f t="shared" si="431"/>
        <v>0</v>
      </c>
    </row>
    <row r="2472" spans="1:28" customFormat="1" ht="44.4" customHeight="1" x14ac:dyDescent="0.3">
      <c r="A2472" s="3">
        <f t="shared" si="446"/>
        <v>2455</v>
      </c>
      <c r="B2472" s="4" t="s">
        <v>2067</v>
      </c>
      <c r="C2472" s="3">
        <v>8</v>
      </c>
      <c r="D2472" s="3" t="s">
        <v>2673</v>
      </c>
      <c r="E2472" s="4" t="s">
        <v>2540</v>
      </c>
      <c r="F2472" s="3" t="s">
        <v>2536</v>
      </c>
      <c r="G2472" s="3"/>
      <c r="H2472" s="3"/>
      <c r="I2472" s="3" t="s">
        <v>2508</v>
      </c>
      <c r="J2472" s="42">
        <f>580*500*60*0.00000785</f>
        <v>136.59</v>
      </c>
      <c r="K2472" s="3">
        <f>0.58*0.5</f>
        <v>0.28999999999999998</v>
      </c>
      <c r="L2472" s="3"/>
      <c r="M2472" s="3">
        <v>2</v>
      </c>
      <c r="N2472" s="3">
        <f t="shared" si="441"/>
        <v>0.57999999999999996</v>
      </c>
      <c r="O2472" s="42">
        <f t="shared" si="438"/>
        <v>273.18</v>
      </c>
      <c r="P2472" s="15">
        <v>0.6</v>
      </c>
      <c r="Q2472" s="49"/>
      <c r="R2472" s="15"/>
      <c r="S2472" s="3">
        <f t="shared" ref="S2472:S2473" si="449">$M2466*$P2466</f>
        <v>3</v>
      </c>
      <c r="T2472" s="5"/>
      <c r="U2472" s="58">
        <f t="shared" si="439"/>
        <v>109.27200000000002</v>
      </c>
      <c r="V2472" s="58">
        <f t="shared" si="440"/>
        <v>163.90799999999999</v>
      </c>
      <c r="W2472" s="5"/>
      <c r="X2472" s="3">
        <f t="shared" si="442"/>
        <v>0.34799999999999998</v>
      </c>
      <c r="Y2472" s="61">
        <f t="shared" si="443"/>
        <v>0.23199999999999998</v>
      </c>
      <c r="Z2472" s="3">
        <f t="shared" si="444"/>
        <v>47.533319999999996</v>
      </c>
      <c r="AB2472" s="1">
        <f t="shared" si="431"/>
        <v>0</v>
      </c>
    </row>
    <row r="2473" spans="1:28" customFormat="1" ht="44.4" customHeight="1" x14ac:dyDescent="0.3">
      <c r="A2473" s="3">
        <f t="shared" si="446"/>
        <v>2456</v>
      </c>
      <c r="B2473" s="4" t="s">
        <v>2067</v>
      </c>
      <c r="C2473" s="3">
        <v>8</v>
      </c>
      <c r="D2473" s="3" t="s">
        <v>2673</v>
      </c>
      <c r="E2473" s="4" t="s">
        <v>2541</v>
      </c>
      <c r="F2473" s="3" t="s">
        <v>2539</v>
      </c>
      <c r="G2473" s="3"/>
      <c r="H2473" s="3"/>
      <c r="I2473" s="3" t="s">
        <v>2508</v>
      </c>
      <c r="J2473" s="42">
        <f>580*360*60*0.00000785</f>
        <v>98.344799999999992</v>
      </c>
      <c r="K2473" s="3">
        <f>0.58*0.36</f>
        <v>0.20879999999999999</v>
      </c>
      <c r="L2473" s="3" t="s">
        <v>2298</v>
      </c>
      <c r="M2473" s="3">
        <v>3</v>
      </c>
      <c r="N2473" s="3">
        <f t="shared" si="441"/>
        <v>0.62639999999999996</v>
      </c>
      <c r="O2473" s="42">
        <f t="shared" si="438"/>
        <v>295.03440000000001</v>
      </c>
      <c r="P2473" s="15">
        <v>0.6</v>
      </c>
      <c r="Q2473" s="49"/>
      <c r="R2473" s="15"/>
      <c r="S2473" s="3">
        <f t="shared" si="449"/>
        <v>0.5</v>
      </c>
      <c r="T2473" s="5"/>
      <c r="U2473" s="58">
        <f t="shared" si="439"/>
        <v>118.01376000000002</v>
      </c>
      <c r="V2473" s="58">
        <f t="shared" si="440"/>
        <v>177.02063999999999</v>
      </c>
      <c r="W2473" s="5"/>
      <c r="X2473" s="3">
        <f t="shared" si="442"/>
        <v>0.37583999999999995</v>
      </c>
      <c r="Y2473" s="61">
        <f t="shared" si="443"/>
        <v>0.25056</v>
      </c>
      <c r="Z2473" s="3">
        <f t="shared" si="444"/>
        <v>36.961909631999994</v>
      </c>
      <c r="AB2473" s="1">
        <f t="shared" si="431"/>
        <v>0</v>
      </c>
    </row>
    <row r="2474" spans="1:28" customFormat="1" ht="44.4" customHeight="1" x14ac:dyDescent="0.3">
      <c r="A2474" s="3">
        <f t="shared" si="446"/>
        <v>2457</v>
      </c>
      <c r="B2474" s="4" t="s">
        <v>2509</v>
      </c>
      <c r="C2474" s="3">
        <v>7</v>
      </c>
      <c r="D2474" s="3" t="s">
        <v>2658</v>
      </c>
      <c r="E2474" s="4" t="s">
        <v>2542</v>
      </c>
      <c r="F2474" s="3" t="s">
        <v>2543</v>
      </c>
      <c r="G2474" s="3"/>
      <c r="H2474" s="3"/>
      <c r="I2474" s="3" t="s">
        <v>2508</v>
      </c>
      <c r="J2474" s="42">
        <f>330*440*35*0.00000785</f>
        <v>39.893699999999995</v>
      </c>
      <c r="K2474" s="3">
        <f>0.33*0.44</f>
        <v>0.1452</v>
      </c>
      <c r="L2474" s="3" t="s">
        <v>2298</v>
      </c>
      <c r="M2474" s="3">
        <v>36</v>
      </c>
      <c r="N2474" s="3">
        <f t="shared" si="441"/>
        <v>5.2271999999999998</v>
      </c>
      <c r="O2474" s="42">
        <f t="shared" si="438"/>
        <v>1436.1731999999997</v>
      </c>
      <c r="P2474" s="15">
        <v>0.7</v>
      </c>
      <c r="Q2474" s="49"/>
      <c r="R2474" s="15"/>
      <c r="S2474" s="42"/>
      <c r="T2474" s="5"/>
      <c r="U2474" s="58">
        <f t="shared" si="439"/>
        <v>430.85195999999996</v>
      </c>
      <c r="V2474" s="58">
        <f t="shared" si="440"/>
        <v>1005.3212399999998</v>
      </c>
      <c r="W2474" s="5"/>
      <c r="X2474" s="3">
        <f t="shared" si="442"/>
        <v>3.6590399999999996</v>
      </c>
      <c r="Y2474" s="61">
        <f t="shared" si="443"/>
        <v>1.5681600000000002</v>
      </c>
      <c r="Z2474" s="3">
        <f t="shared" si="444"/>
        <v>145.97264404799998</v>
      </c>
      <c r="AB2474" s="1">
        <f t="shared" si="431"/>
        <v>0</v>
      </c>
    </row>
    <row r="2475" spans="1:28" customFormat="1" ht="44.4" customHeight="1" x14ac:dyDescent="0.3">
      <c r="A2475" s="3">
        <f t="shared" si="446"/>
        <v>2458</v>
      </c>
      <c r="B2475" s="4" t="s">
        <v>2509</v>
      </c>
      <c r="C2475" s="3">
        <v>7</v>
      </c>
      <c r="D2475" s="3" t="s">
        <v>2656</v>
      </c>
      <c r="E2475" s="4" t="s">
        <v>2546</v>
      </c>
      <c r="F2475" s="3" t="s">
        <v>2524</v>
      </c>
      <c r="G2475" s="3"/>
      <c r="H2475" s="3"/>
      <c r="I2475" s="3" t="s">
        <v>2508</v>
      </c>
      <c r="J2475" s="42">
        <f>400*400*30*0.00000785</f>
        <v>37.68</v>
      </c>
      <c r="K2475" s="3">
        <f>0.4*0.4</f>
        <v>0.16000000000000003</v>
      </c>
      <c r="L2475" s="3" t="s">
        <v>2298</v>
      </c>
      <c r="M2475" s="3">
        <v>2</v>
      </c>
      <c r="N2475" s="3">
        <f t="shared" si="441"/>
        <v>0.32000000000000006</v>
      </c>
      <c r="O2475" s="42">
        <f t="shared" si="438"/>
        <v>75.36</v>
      </c>
      <c r="P2475" s="15">
        <v>0.7</v>
      </c>
      <c r="Q2475" s="49"/>
      <c r="R2475" s="15"/>
      <c r="S2475" s="42"/>
      <c r="T2475" s="5"/>
      <c r="U2475" s="58">
        <f t="shared" si="439"/>
        <v>22.608000000000004</v>
      </c>
      <c r="V2475" s="58">
        <f t="shared" si="440"/>
        <v>52.751999999999995</v>
      </c>
      <c r="W2475" s="5"/>
      <c r="X2475" s="3">
        <f t="shared" si="442"/>
        <v>0.22400000000000003</v>
      </c>
      <c r="Y2475" s="61">
        <f t="shared" si="443"/>
        <v>9.600000000000003E-2</v>
      </c>
      <c r="Z2475" s="3">
        <f t="shared" si="444"/>
        <v>8.4403200000000016</v>
      </c>
      <c r="AB2475" s="1">
        <f t="shared" si="431"/>
        <v>0</v>
      </c>
    </row>
    <row r="2476" spans="1:28" customFormat="1" ht="44.4" customHeight="1" x14ac:dyDescent="0.3">
      <c r="A2476" s="3">
        <f t="shared" si="446"/>
        <v>2459</v>
      </c>
      <c r="B2476" s="4" t="s">
        <v>2509</v>
      </c>
      <c r="C2476" s="3">
        <v>7</v>
      </c>
      <c r="D2476" s="3" t="s">
        <v>2654</v>
      </c>
      <c r="E2476" s="4" t="s">
        <v>2547</v>
      </c>
      <c r="F2476" s="3" t="s">
        <v>2523</v>
      </c>
      <c r="G2476" s="3"/>
      <c r="H2476" s="3"/>
      <c r="I2476" s="3" t="s">
        <v>2508</v>
      </c>
      <c r="J2476" s="42">
        <f>400*400*20*0.00000785</f>
        <v>25.119999999999997</v>
      </c>
      <c r="K2476" s="3">
        <f>0.3*0.3</f>
        <v>0.09</v>
      </c>
      <c r="L2476" s="3" t="s">
        <v>2298</v>
      </c>
      <c r="M2476" s="3">
        <v>2</v>
      </c>
      <c r="N2476" s="3">
        <f t="shared" si="441"/>
        <v>0.18</v>
      </c>
      <c r="O2476" s="42">
        <f t="shared" si="438"/>
        <v>50.239999999999995</v>
      </c>
      <c r="P2476" s="15">
        <v>0.7</v>
      </c>
      <c r="Q2476" s="49"/>
      <c r="R2476" s="15"/>
      <c r="S2476" s="42"/>
      <c r="T2476" s="5"/>
      <c r="U2476" s="58">
        <f t="shared" si="439"/>
        <v>15.072000000000003</v>
      </c>
      <c r="V2476" s="58">
        <f t="shared" si="440"/>
        <v>35.167999999999992</v>
      </c>
      <c r="W2476" s="5"/>
      <c r="X2476" s="3">
        <f t="shared" si="442"/>
        <v>0.126</v>
      </c>
      <c r="Y2476" s="61">
        <f t="shared" si="443"/>
        <v>5.3999999999999992E-2</v>
      </c>
      <c r="Z2476" s="3">
        <f t="shared" si="444"/>
        <v>3.1651199999999995</v>
      </c>
      <c r="AB2476" s="1">
        <f t="shared" si="431"/>
        <v>0</v>
      </c>
    </row>
    <row r="2477" spans="1:28" customFormat="1" ht="44.4" customHeight="1" x14ac:dyDescent="0.3">
      <c r="A2477" s="3">
        <f t="shared" si="446"/>
        <v>2460</v>
      </c>
      <c r="B2477" s="4" t="s">
        <v>2509</v>
      </c>
      <c r="C2477" s="3">
        <v>7</v>
      </c>
      <c r="D2477" s="3" t="s">
        <v>2656</v>
      </c>
      <c r="E2477" s="4" t="s">
        <v>2548</v>
      </c>
      <c r="F2477" s="3" t="s">
        <v>2549</v>
      </c>
      <c r="G2477" s="3"/>
      <c r="H2477" s="3"/>
      <c r="I2477" s="3" t="s">
        <v>2508</v>
      </c>
      <c r="J2477" s="42">
        <f>420*420*30*0.00000785</f>
        <v>41.542199999999994</v>
      </c>
      <c r="K2477" s="3">
        <f>0.42*0.42</f>
        <v>0.17639999999999997</v>
      </c>
      <c r="L2477" s="3" t="s">
        <v>2298</v>
      </c>
      <c r="M2477" s="3">
        <v>4</v>
      </c>
      <c r="N2477" s="3">
        <f t="shared" si="441"/>
        <v>0.70559999999999989</v>
      </c>
      <c r="O2477" s="42">
        <f t="shared" si="438"/>
        <v>166.16879999999998</v>
      </c>
      <c r="P2477" s="15">
        <v>0.7</v>
      </c>
      <c r="Q2477" s="49"/>
      <c r="R2477" s="15"/>
      <c r="S2477" s="42"/>
      <c r="T2477" s="5"/>
      <c r="U2477" s="58">
        <f t="shared" si="439"/>
        <v>49.850639999999999</v>
      </c>
      <c r="V2477" s="58">
        <f t="shared" si="440"/>
        <v>116.31815999999998</v>
      </c>
      <c r="W2477" s="5"/>
      <c r="X2477" s="3">
        <f t="shared" si="442"/>
        <v>0.49391999999999991</v>
      </c>
      <c r="Y2477" s="61">
        <f t="shared" si="443"/>
        <v>0.21167999999999998</v>
      </c>
      <c r="Z2477" s="3">
        <f t="shared" si="444"/>
        <v>20.518523423999994</v>
      </c>
      <c r="AB2477" s="1">
        <f t="shared" si="431"/>
        <v>0</v>
      </c>
    </row>
    <row r="2478" spans="1:28" customFormat="1" ht="44.4" customHeight="1" x14ac:dyDescent="0.3">
      <c r="A2478" s="3">
        <f t="shared" si="446"/>
        <v>2461</v>
      </c>
      <c r="B2478" s="4" t="s">
        <v>1573</v>
      </c>
      <c r="C2478" s="3">
        <v>5</v>
      </c>
      <c r="D2478" s="3" t="s">
        <v>2656</v>
      </c>
      <c r="E2478" s="4" t="s">
        <v>2550</v>
      </c>
      <c r="F2478" s="3" t="s">
        <v>2532</v>
      </c>
      <c r="G2478" s="3"/>
      <c r="H2478" s="3"/>
      <c r="I2478" s="3" t="s">
        <v>2508</v>
      </c>
      <c r="J2478" s="42">
        <f>380*380*30*0.00000785</f>
        <v>34.0062</v>
      </c>
      <c r="K2478" s="3">
        <f>0.38*0.38</f>
        <v>0.1444</v>
      </c>
      <c r="L2478" s="3" t="s">
        <v>2298</v>
      </c>
      <c r="M2478" s="3">
        <v>18</v>
      </c>
      <c r="N2478" s="3">
        <f t="shared" si="441"/>
        <v>2.5992000000000002</v>
      </c>
      <c r="O2478" s="42">
        <f t="shared" si="438"/>
        <v>612.11159999999995</v>
      </c>
      <c r="P2478" s="15">
        <v>0.4</v>
      </c>
      <c r="Q2478" s="49"/>
      <c r="R2478" s="15"/>
      <c r="S2478" s="42"/>
      <c r="T2478" s="5"/>
      <c r="U2478" s="58">
        <f t="shared" si="439"/>
        <v>367.26695999999993</v>
      </c>
      <c r="V2478" s="58">
        <f t="shared" si="440"/>
        <v>244.84464</v>
      </c>
      <c r="W2478" s="5"/>
      <c r="X2478" s="3">
        <f t="shared" si="442"/>
        <v>1.0396800000000002</v>
      </c>
      <c r="Y2478" s="61">
        <f t="shared" si="443"/>
        <v>1.55952</v>
      </c>
      <c r="Z2478" s="3">
        <f t="shared" si="444"/>
        <v>35.355566016000004</v>
      </c>
      <c r="AB2478" s="1">
        <f t="shared" si="431"/>
        <v>0</v>
      </c>
    </row>
    <row r="2479" spans="1:28" customFormat="1" ht="44.4" customHeight="1" x14ac:dyDescent="0.3">
      <c r="A2479" s="3">
        <f t="shared" si="446"/>
        <v>2462</v>
      </c>
      <c r="B2479" s="4" t="s">
        <v>1573</v>
      </c>
      <c r="C2479" s="3">
        <v>5</v>
      </c>
      <c r="D2479" s="3" t="s">
        <v>2655</v>
      </c>
      <c r="E2479" s="4" t="s">
        <v>2551</v>
      </c>
      <c r="F2479" s="3" t="s">
        <v>2552</v>
      </c>
      <c r="G2479" s="3"/>
      <c r="H2479" s="3"/>
      <c r="I2479" s="3" t="s">
        <v>2508</v>
      </c>
      <c r="J2479" s="42">
        <f>406*406*25*0.00000785</f>
        <v>32.349064999999996</v>
      </c>
      <c r="K2479" s="3">
        <f>0.46*0.46</f>
        <v>0.21160000000000001</v>
      </c>
      <c r="L2479" s="3" t="s">
        <v>2298</v>
      </c>
      <c r="M2479" s="3">
        <v>31</v>
      </c>
      <c r="N2479" s="3">
        <f t="shared" si="441"/>
        <v>6.5596000000000005</v>
      </c>
      <c r="O2479" s="42">
        <f t="shared" si="438"/>
        <v>1002.8210149999999</v>
      </c>
      <c r="P2479" s="15">
        <v>0.4</v>
      </c>
      <c r="Q2479" s="49"/>
      <c r="R2479" s="15"/>
      <c r="S2479" s="42"/>
      <c r="T2479" s="5"/>
      <c r="U2479" s="58">
        <f t="shared" si="439"/>
        <v>601.69260899999995</v>
      </c>
      <c r="V2479" s="58">
        <f t="shared" si="440"/>
        <v>401.12840599999998</v>
      </c>
      <c r="W2479" s="5"/>
      <c r="X2479" s="3">
        <f t="shared" si="442"/>
        <v>2.6238400000000004</v>
      </c>
      <c r="Y2479" s="61">
        <f t="shared" si="443"/>
        <v>3.9357600000000001</v>
      </c>
      <c r="Z2479" s="3">
        <f t="shared" si="444"/>
        <v>84.878770709600005</v>
      </c>
      <c r="AB2479" s="1">
        <f t="shared" si="431"/>
        <v>0</v>
      </c>
    </row>
    <row r="2480" spans="1:28" customFormat="1" ht="44.4" customHeight="1" x14ac:dyDescent="0.3">
      <c r="A2480" s="3">
        <f t="shared" si="446"/>
        <v>2463</v>
      </c>
      <c r="B2480" s="4" t="s">
        <v>2356</v>
      </c>
      <c r="C2480" s="3">
        <v>3</v>
      </c>
      <c r="D2480" s="3" t="s">
        <v>2655</v>
      </c>
      <c r="E2480" s="4" t="s">
        <v>2554</v>
      </c>
      <c r="F2480" s="3" t="s">
        <v>2523</v>
      </c>
      <c r="G2480" s="3"/>
      <c r="H2480" s="3"/>
      <c r="I2480" s="3" t="s">
        <v>2508</v>
      </c>
      <c r="J2480" s="42">
        <f>300*300*25*0.00000785</f>
        <v>17.662499999999998</v>
      </c>
      <c r="K2480" s="3">
        <f>0.3*0.3</f>
        <v>0.09</v>
      </c>
      <c r="L2480" s="3" t="s">
        <v>2298</v>
      </c>
      <c r="M2480" s="3">
        <v>6</v>
      </c>
      <c r="N2480" s="3">
        <f t="shared" si="441"/>
        <v>0.54</v>
      </c>
      <c r="O2480" s="42">
        <f t="shared" si="438"/>
        <v>105.97499999999999</v>
      </c>
      <c r="P2480" s="15">
        <v>0.4</v>
      </c>
      <c r="Q2480" s="49"/>
      <c r="R2480" s="15"/>
      <c r="S2480" s="42"/>
      <c r="T2480" s="5"/>
      <c r="U2480" s="58">
        <f t="shared" si="439"/>
        <v>63.584999999999994</v>
      </c>
      <c r="V2480" s="58">
        <f t="shared" si="440"/>
        <v>42.39</v>
      </c>
      <c r="W2480" s="5"/>
      <c r="X2480" s="3">
        <f t="shared" si="442"/>
        <v>0.21600000000000003</v>
      </c>
      <c r="Y2480" s="61">
        <f t="shared" si="443"/>
        <v>0.32400000000000001</v>
      </c>
      <c r="Z2480" s="3">
        <f t="shared" si="444"/>
        <v>3.8151000000000002</v>
      </c>
      <c r="AB2480" s="1">
        <f t="shared" si="431"/>
        <v>0</v>
      </c>
    </row>
    <row r="2481" spans="1:28" customFormat="1" ht="44.4" customHeight="1" x14ac:dyDescent="0.3">
      <c r="A2481" s="3">
        <f t="shared" si="446"/>
        <v>2464</v>
      </c>
      <c r="B2481" s="4" t="s">
        <v>2356</v>
      </c>
      <c r="C2481" s="3">
        <v>3</v>
      </c>
      <c r="D2481" s="3" t="s">
        <v>2655</v>
      </c>
      <c r="E2481" s="4" t="s">
        <v>2553</v>
      </c>
      <c r="F2481" s="3" t="s">
        <v>2524</v>
      </c>
      <c r="G2481" s="3"/>
      <c r="H2481" s="3"/>
      <c r="I2481" s="3" t="s">
        <v>2508</v>
      </c>
      <c r="J2481" s="42">
        <f>400*400*25*0.00000785</f>
        <v>31.4</v>
      </c>
      <c r="K2481" s="3">
        <f>0.4*0.4</f>
        <v>0.16000000000000003</v>
      </c>
      <c r="L2481" s="3" t="s">
        <v>2298</v>
      </c>
      <c r="M2481" s="3">
        <v>7</v>
      </c>
      <c r="N2481" s="3">
        <f t="shared" si="441"/>
        <v>1.1200000000000001</v>
      </c>
      <c r="O2481" s="42">
        <f t="shared" si="438"/>
        <v>219.79999999999998</v>
      </c>
      <c r="P2481" s="15">
        <v>0.4</v>
      </c>
      <c r="Q2481" s="49"/>
      <c r="R2481" s="15"/>
      <c r="S2481" s="42"/>
      <c r="T2481" s="5"/>
      <c r="U2481" s="58">
        <f t="shared" si="439"/>
        <v>131.88</v>
      </c>
      <c r="V2481" s="58">
        <f t="shared" si="440"/>
        <v>87.92</v>
      </c>
      <c r="W2481" s="5"/>
      <c r="X2481" s="3">
        <f t="shared" si="442"/>
        <v>0.44800000000000006</v>
      </c>
      <c r="Y2481" s="61">
        <f t="shared" si="443"/>
        <v>0.67200000000000004</v>
      </c>
      <c r="Z2481" s="3">
        <f t="shared" si="444"/>
        <v>14.067200000000001</v>
      </c>
      <c r="AB2481" s="1">
        <f t="shared" si="431"/>
        <v>0</v>
      </c>
    </row>
    <row r="2482" spans="1:28" customFormat="1" ht="44.4" customHeight="1" x14ac:dyDescent="0.3">
      <c r="A2482" s="3">
        <f t="shared" si="446"/>
        <v>2465</v>
      </c>
      <c r="B2482" s="4" t="s">
        <v>2356</v>
      </c>
      <c r="C2482" s="3">
        <v>3</v>
      </c>
      <c r="D2482" s="3" t="s">
        <v>2655</v>
      </c>
      <c r="E2482" s="4" t="s">
        <v>2527</v>
      </c>
      <c r="F2482" s="3" t="s">
        <v>2532</v>
      </c>
      <c r="G2482" s="3"/>
      <c r="H2482" s="3"/>
      <c r="I2482" s="3" t="s">
        <v>2508</v>
      </c>
      <c r="J2482" s="42">
        <f>380*380*25*0.00000785</f>
        <v>28.338499999999996</v>
      </c>
      <c r="K2482" s="3">
        <f>0.38*0.38</f>
        <v>0.1444</v>
      </c>
      <c r="L2482" s="3" t="s">
        <v>2298</v>
      </c>
      <c r="M2482" s="3">
        <v>8</v>
      </c>
      <c r="N2482" s="3">
        <f t="shared" si="441"/>
        <v>1.1552</v>
      </c>
      <c r="O2482" s="42">
        <f t="shared" si="438"/>
        <v>226.70799999999997</v>
      </c>
      <c r="P2482" s="15">
        <v>0.4</v>
      </c>
      <c r="Q2482" s="49"/>
      <c r="R2482" s="15"/>
      <c r="S2482" s="42"/>
      <c r="T2482" s="5"/>
      <c r="U2482" s="58">
        <f t="shared" si="439"/>
        <v>136.02479999999997</v>
      </c>
      <c r="V2482" s="58">
        <f t="shared" si="440"/>
        <v>90.683199999999999</v>
      </c>
      <c r="W2482" s="5"/>
      <c r="X2482" s="3">
        <f t="shared" si="442"/>
        <v>0.46208000000000005</v>
      </c>
      <c r="Y2482" s="61">
        <f t="shared" si="443"/>
        <v>0.69311999999999996</v>
      </c>
      <c r="Z2482" s="3">
        <f t="shared" si="444"/>
        <v>13.09465408</v>
      </c>
      <c r="AB2482" s="1">
        <f t="shared" si="431"/>
        <v>0</v>
      </c>
    </row>
    <row r="2483" spans="1:28" customFormat="1" ht="44.4" customHeight="1" x14ac:dyDescent="0.3">
      <c r="A2483" s="3">
        <f t="shared" si="446"/>
        <v>2466</v>
      </c>
      <c r="B2483" s="4" t="s">
        <v>1502</v>
      </c>
      <c r="C2483" s="3">
        <v>3</v>
      </c>
      <c r="D2483" s="3" t="s">
        <v>2655</v>
      </c>
      <c r="E2483" s="4" t="s">
        <v>2554</v>
      </c>
      <c r="F2483" s="3" t="s">
        <v>2532</v>
      </c>
      <c r="G2483" s="3"/>
      <c r="H2483" s="3"/>
      <c r="I2483" s="3" t="s">
        <v>2508</v>
      </c>
      <c r="J2483" s="42">
        <f>380*380*25*0.00000785</f>
        <v>28.338499999999996</v>
      </c>
      <c r="K2483" s="3">
        <f>0.38*0.38</f>
        <v>0.1444</v>
      </c>
      <c r="L2483" s="3" t="s">
        <v>2298</v>
      </c>
      <c r="M2483" s="3">
        <v>12</v>
      </c>
      <c r="N2483" s="3">
        <f t="shared" si="441"/>
        <v>1.7328000000000001</v>
      </c>
      <c r="O2483" s="42">
        <f t="shared" si="438"/>
        <v>340.06199999999995</v>
      </c>
      <c r="P2483" s="15">
        <v>0.7</v>
      </c>
      <c r="Q2483" s="49"/>
      <c r="R2483" s="15"/>
      <c r="S2483" s="42"/>
      <c r="T2483" s="5"/>
      <c r="U2483" s="58">
        <f t="shared" si="439"/>
        <v>102.01859999999999</v>
      </c>
      <c r="V2483" s="58">
        <f t="shared" si="440"/>
        <v>238.04339999999996</v>
      </c>
      <c r="W2483" s="5"/>
      <c r="X2483" s="3">
        <f t="shared" si="442"/>
        <v>1.21296</v>
      </c>
      <c r="Y2483" s="61">
        <f t="shared" si="443"/>
        <v>0.51984000000000008</v>
      </c>
      <c r="Z2483" s="3">
        <f t="shared" si="444"/>
        <v>34.373466959999995</v>
      </c>
      <c r="AB2483" s="1">
        <f t="shared" si="431"/>
        <v>0</v>
      </c>
    </row>
    <row r="2484" spans="1:28" customFormat="1" ht="44.4" customHeight="1" x14ac:dyDescent="0.3">
      <c r="A2484" s="3">
        <f t="shared" si="446"/>
        <v>2467</v>
      </c>
      <c r="B2484" s="4" t="s">
        <v>1502</v>
      </c>
      <c r="C2484" s="3">
        <v>3</v>
      </c>
      <c r="D2484" s="3" t="s">
        <v>2655</v>
      </c>
      <c r="E2484" s="4" t="s">
        <v>2553</v>
      </c>
      <c r="F2484" s="3" t="s">
        <v>2555</v>
      </c>
      <c r="G2484" s="3"/>
      <c r="H2484" s="3"/>
      <c r="I2484" s="3" t="s">
        <v>2508</v>
      </c>
      <c r="J2484" s="42">
        <f>305*305*25*0.00000785</f>
        <v>18.25615625</v>
      </c>
      <c r="K2484" s="3">
        <f>0.35*0.35</f>
        <v>0.12249999999999998</v>
      </c>
      <c r="L2484" s="3" t="s">
        <v>2298</v>
      </c>
      <c r="M2484" s="3">
        <v>6</v>
      </c>
      <c r="N2484" s="3">
        <f t="shared" si="441"/>
        <v>0.73499999999999988</v>
      </c>
      <c r="O2484" s="42">
        <f t="shared" si="438"/>
        <v>109.53693749999999</v>
      </c>
      <c r="P2484" s="15">
        <v>0.7</v>
      </c>
      <c r="Q2484" s="49"/>
      <c r="R2484" s="15"/>
      <c r="S2484" s="42"/>
      <c r="T2484" s="5"/>
      <c r="U2484" s="58">
        <f t="shared" si="439"/>
        <v>32.861081249999998</v>
      </c>
      <c r="V2484" s="58">
        <f t="shared" si="440"/>
        <v>76.675856249999995</v>
      </c>
      <c r="W2484" s="5"/>
      <c r="X2484" s="3">
        <f t="shared" si="442"/>
        <v>0.51449999999999985</v>
      </c>
      <c r="Y2484" s="61">
        <f t="shared" si="443"/>
        <v>0.22050000000000003</v>
      </c>
      <c r="Z2484" s="3">
        <f t="shared" si="444"/>
        <v>9.3927923906249973</v>
      </c>
      <c r="AB2484" s="1">
        <f t="shared" si="431"/>
        <v>0</v>
      </c>
    </row>
    <row r="2485" spans="1:28" customFormat="1" ht="44.4" customHeight="1" x14ac:dyDescent="0.3">
      <c r="A2485" s="3">
        <f t="shared" si="446"/>
        <v>2468</v>
      </c>
      <c r="B2485" s="4" t="s">
        <v>1573</v>
      </c>
      <c r="C2485" s="3">
        <v>5</v>
      </c>
      <c r="D2485" s="3" t="s">
        <v>2655</v>
      </c>
      <c r="E2485" s="4" t="s">
        <v>2554</v>
      </c>
      <c r="F2485" s="3" t="s">
        <v>2556</v>
      </c>
      <c r="G2485" s="3"/>
      <c r="H2485" s="3"/>
      <c r="I2485" s="3" t="s">
        <v>2508</v>
      </c>
      <c r="J2485" s="42">
        <f>450*450*25*0.00000785</f>
        <v>39.740624999999994</v>
      </c>
      <c r="K2485" s="3">
        <f>0.45*0.45</f>
        <v>0.20250000000000001</v>
      </c>
      <c r="L2485" s="3" t="s">
        <v>2298</v>
      </c>
      <c r="M2485" s="3">
        <v>10</v>
      </c>
      <c r="N2485" s="3">
        <f t="shared" si="441"/>
        <v>2.0250000000000004</v>
      </c>
      <c r="O2485" s="42">
        <f t="shared" si="438"/>
        <v>397.40624999999994</v>
      </c>
      <c r="P2485" s="15">
        <v>0.7</v>
      </c>
      <c r="Q2485" s="49"/>
      <c r="R2485" s="15"/>
      <c r="S2485" s="42"/>
      <c r="T2485" s="5"/>
      <c r="U2485" s="58">
        <f t="shared" si="439"/>
        <v>119.22187500000001</v>
      </c>
      <c r="V2485" s="58">
        <f t="shared" si="440"/>
        <v>278.18437499999993</v>
      </c>
      <c r="W2485" s="5"/>
      <c r="X2485" s="3">
        <f t="shared" si="442"/>
        <v>1.4175000000000002</v>
      </c>
      <c r="Y2485" s="61">
        <f t="shared" si="443"/>
        <v>0.60750000000000015</v>
      </c>
      <c r="Z2485" s="3">
        <f t="shared" si="444"/>
        <v>56.332335937499998</v>
      </c>
      <c r="AB2485" s="1">
        <f t="shared" si="431"/>
        <v>0</v>
      </c>
    </row>
    <row r="2486" spans="1:28" customFormat="1" ht="44.4" customHeight="1" x14ac:dyDescent="0.3">
      <c r="A2486" s="3">
        <f t="shared" si="446"/>
        <v>2469</v>
      </c>
      <c r="B2486" s="4" t="s">
        <v>1573</v>
      </c>
      <c r="C2486" s="3">
        <v>5</v>
      </c>
      <c r="D2486" s="3" t="s">
        <v>2657</v>
      </c>
      <c r="E2486" s="4" t="s">
        <v>2557</v>
      </c>
      <c r="F2486" s="3" t="s">
        <v>2556</v>
      </c>
      <c r="G2486" s="3"/>
      <c r="H2486" s="3"/>
      <c r="I2486" s="3" t="s">
        <v>2508</v>
      </c>
      <c r="J2486" s="42">
        <f>450*450*32*0.00000785</f>
        <v>50.867999999999995</v>
      </c>
      <c r="K2486" s="3">
        <f>0.45*0.45</f>
        <v>0.20250000000000001</v>
      </c>
      <c r="L2486" s="3" t="s">
        <v>2298</v>
      </c>
      <c r="M2486" s="3">
        <v>12</v>
      </c>
      <c r="N2486" s="3">
        <f t="shared" si="441"/>
        <v>2.4300000000000002</v>
      </c>
      <c r="O2486" s="42">
        <f t="shared" si="438"/>
        <v>610.41599999999994</v>
      </c>
      <c r="P2486" s="15">
        <v>0.95</v>
      </c>
      <c r="Q2486" s="49"/>
      <c r="R2486" s="15"/>
      <c r="S2486" s="42"/>
      <c r="T2486" s="5"/>
      <c r="U2486" s="58">
        <f t="shared" si="439"/>
        <v>30.520800000000008</v>
      </c>
      <c r="V2486" s="58">
        <f t="shared" si="440"/>
        <v>579.89519999999993</v>
      </c>
      <c r="W2486" s="5"/>
      <c r="X2486" s="3">
        <f t="shared" si="442"/>
        <v>2.3085</v>
      </c>
      <c r="Y2486" s="61">
        <f t="shared" si="443"/>
        <v>0.12150000000000016</v>
      </c>
      <c r="Z2486" s="3">
        <f t="shared" si="444"/>
        <v>117.42877799999999</v>
      </c>
      <c r="AB2486" s="1">
        <f t="shared" si="431"/>
        <v>0</v>
      </c>
    </row>
    <row r="2487" spans="1:28" customFormat="1" ht="44.4" customHeight="1" x14ac:dyDescent="0.3">
      <c r="A2487" s="3">
        <f t="shared" si="446"/>
        <v>2470</v>
      </c>
      <c r="B2487" s="4" t="s">
        <v>1573</v>
      </c>
      <c r="C2487" s="3">
        <v>5</v>
      </c>
      <c r="D2487" s="3" t="s">
        <v>2657</v>
      </c>
      <c r="E2487" s="4" t="s">
        <v>2558</v>
      </c>
      <c r="F2487" s="3" t="s">
        <v>2560</v>
      </c>
      <c r="G2487" s="3"/>
      <c r="H2487" s="3"/>
      <c r="I2487" s="3" t="s">
        <v>2508</v>
      </c>
      <c r="J2487" s="42">
        <f>508*508*32*0.00000785</f>
        <v>64.825676799999997</v>
      </c>
      <c r="K2487" s="3">
        <f>0.508*0.508</f>
        <v>0.25806400000000002</v>
      </c>
      <c r="L2487" s="3" t="s">
        <v>2298</v>
      </c>
      <c r="M2487" s="3">
        <v>16</v>
      </c>
      <c r="N2487" s="3">
        <f t="shared" si="441"/>
        <v>4.1290240000000002</v>
      </c>
      <c r="O2487" s="42">
        <f t="shared" si="438"/>
        <v>1037.2108287999999</v>
      </c>
      <c r="P2487" s="15">
        <v>0.95</v>
      </c>
      <c r="Q2487" s="49"/>
      <c r="R2487" s="15"/>
      <c r="S2487" s="42"/>
      <c r="T2487" s="5"/>
      <c r="U2487" s="58">
        <f t="shared" si="439"/>
        <v>51.86054144000002</v>
      </c>
      <c r="V2487" s="58">
        <f t="shared" si="440"/>
        <v>985.35028735999992</v>
      </c>
      <c r="W2487" s="5"/>
      <c r="X2487" s="3">
        <f t="shared" si="442"/>
        <v>3.9225728000000002</v>
      </c>
      <c r="Y2487" s="61">
        <f t="shared" si="443"/>
        <v>0.20645120000000006</v>
      </c>
      <c r="Z2487" s="3">
        <f t="shared" si="444"/>
        <v>254.28343655727105</v>
      </c>
      <c r="AB2487" s="1">
        <f t="shared" si="431"/>
        <v>0</v>
      </c>
    </row>
    <row r="2488" spans="1:28" customFormat="1" ht="44.4" customHeight="1" x14ac:dyDescent="0.3">
      <c r="A2488" s="3">
        <f t="shared" si="446"/>
        <v>2471</v>
      </c>
      <c r="B2488" s="4" t="s">
        <v>1573</v>
      </c>
      <c r="C2488" s="3">
        <v>5</v>
      </c>
      <c r="D2488" s="3" t="s">
        <v>2657</v>
      </c>
      <c r="E2488" s="4" t="s">
        <v>2559</v>
      </c>
      <c r="F2488" s="3" t="s">
        <v>2556</v>
      </c>
      <c r="G2488" s="3"/>
      <c r="H2488" s="3"/>
      <c r="I2488" s="3" t="s">
        <v>2508</v>
      </c>
      <c r="J2488" s="42">
        <f>450*450*32*0.00000785</f>
        <v>50.867999999999995</v>
      </c>
      <c r="K2488" s="3">
        <f>0.45*0.45</f>
        <v>0.20250000000000001</v>
      </c>
      <c r="L2488" s="3" t="s">
        <v>2298</v>
      </c>
      <c r="M2488" s="3">
        <v>12</v>
      </c>
      <c r="N2488" s="3">
        <f t="shared" si="441"/>
        <v>2.4300000000000002</v>
      </c>
      <c r="O2488" s="42">
        <f t="shared" si="438"/>
        <v>610.41599999999994</v>
      </c>
      <c r="P2488" s="15">
        <v>0.95</v>
      </c>
      <c r="Q2488" s="49"/>
      <c r="R2488" s="15"/>
      <c r="S2488" s="42"/>
      <c r="T2488" s="5"/>
      <c r="U2488" s="58">
        <f t="shared" si="439"/>
        <v>30.520800000000008</v>
      </c>
      <c r="V2488" s="58">
        <f t="shared" si="440"/>
        <v>579.89519999999993</v>
      </c>
      <c r="W2488" s="5"/>
      <c r="X2488" s="3">
        <f t="shared" si="442"/>
        <v>2.3085</v>
      </c>
      <c r="Y2488" s="61">
        <f t="shared" si="443"/>
        <v>0.12150000000000016</v>
      </c>
      <c r="Z2488" s="3">
        <f t="shared" si="444"/>
        <v>117.42877799999999</v>
      </c>
      <c r="AB2488" s="1">
        <f t="shared" si="431"/>
        <v>0</v>
      </c>
    </row>
    <row r="2489" spans="1:28" s="55" customFormat="1" ht="44.4" customHeight="1" x14ac:dyDescent="0.3">
      <c r="A2489" s="3">
        <f t="shared" si="446"/>
        <v>2472</v>
      </c>
      <c r="B2489" s="3" t="s">
        <v>2561</v>
      </c>
      <c r="C2489" s="3">
        <v>1</v>
      </c>
      <c r="D2489" s="3" t="s">
        <v>2655</v>
      </c>
      <c r="E2489" s="3" t="s">
        <v>2554</v>
      </c>
      <c r="F2489" s="3" t="s">
        <v>2562</v>
      </c>
      <c r="G2489" s="3"/>
      <c r="H2489" s="3"/>
      <c r="I2489" s="3" t="s">
        <v>2508</v>
      </c>
      <c r="J2489" s="42">
        <f>400*300*25*0.00000785</f>
        <v>23.549999999999997</v>
      </c>
      <c r="K2489" s="3">
        <f>0.4*0.3</f>
        <v>0.12</v>
      </c>
      <c r="L2489" s="3" t="s">
        <v>2298</v>
      </c>
      <c r="M2489" s="3">
        <v>6</v>
      </c>
      <c r="N2489" s="3">
        <f t="shared" si="441"/>
        <v>0.72</v>
      </c>
      <c r="O2489" s="42">
        <f t="shared" si="438"/>
        <v>141.29999999999998</v>
      </c>
      <c r="P2489" s="15">
        <v>0.6</v>
      </c>
      <c r="Q2489" s="49"/>
      <c r="R2489" s="15"/>
      <c r="S2489" s="42"/>
      <c r="T2489" s="100"/>
      <c r="U2489" s="42">
        <f t="shared" si="439"/>
        <v>56.519999999999996</v>
      </c>
      <c r="V2489" s="42">
        <f t="shared" si="440"/>
        <v>84.779999999999987</v>
      </c>
      <c r="W2489" s="100"/>
      <c r="X2489" s="3">
        <f t="shared" si="442"/>
        <v>0.432</v>
      </c>
      <c r="Y2489" s="61">
        <f t="shared" si="443"/>
        <v>0.28799999999999998</v>
      </c>
      <c r="Z2489" s="3">
        <f t="shared" si="444"/>
        <v>10.173599999999999</v>
      </c>
      <c r="AB2489" s="1">
        <f t="shared" ref="AB2489:AB2552" si="450">AA2489/1000</f>
        <v>0</v>
      </c>
    </row>
    <row r="2490" spans="1:28" s="55" customFormat="1" ht="44.4" customHeight="1" x14ac:dyDescent="0.3">
      <c r="A2490" s="3">
        <f t="shared" si="446"/>
        <v>2473</v>
      </c>
      <c r="B2490" s="3" t="s">
        <v>2561</v>
      </c>
      <c r="C2490" s="3">
        <v>1</v>
      </c>
      <c r="D2490" s="3" t="s">
        <v>2655</v>
      </c>
      <c r="E2490" s="3" t="s">
        <v>2553</v>
      </c>
      <c r="F2490" s="3" t="s">
        <v>2562</v>
      </c>
      <c r="G2490" s="3"/>
      <c r="H2490" s="3"/>
      <c r="I2490" s="3" t="s">
        <v>2508</v>
      </c>
      <c r="J2490" s="42">
        <f>400*300*25*0.00000785</f>
        <v>23.549999999999997</v>
      </c>
      <c r="K2490" s="3">
        <f>0.4*0.3</f>
        <v>0.12</v>
      </c>
      <c r="L2490" s="3" t="s">
        <v>2298</v>
      </c>
      <c r="M2490" s="3">
        <v>14</v>
      </c>
      <c r="N2490" s="3">
        <f t="shared" si="441"/>
        <v>1.68</v>
      </c>
      <c r="O2490" s="42">
        <f t="shared" si="438"/>
        <v>329.69999999999993</v>
      </c>
      <c r="P2490" s="15">
        <v>0.6</v>
      </c>
      <c r="Q2490" s="49"/>
      <c r="R2490" s="15"/>
      <c r="S2490" s="42"/>
      <c r="T2490" s="100"/>
      <c r="U2490" s="42">
        <f t="shared" si="439"/>
        <v>131.87999999999997</v>
      </c>
      <c r="V2490" s="42">
        <f t="shared" si="440"/>
        <v>197.81999999999996</v>
      </c>
      <c r="W2490" s="100"/>
      <c r="X2490" s="3">
        <f t="shared" si="442"/>
        <v>1.008</v>
      </c>
      <c r="Y2490" s="61">
        <f t="shared" si="443"/>
        <v>0.67199999999999993</v>
      </c>
      <c r="Z2490" s="3">
        <f t="shared" si="444"/>
        <v>23.738399999999999</v>
      </c>
      <c r="AB2490" s="1">
        <f t="shared" si="450"/>
        <v>0</v>
      </c>
    </row>
    <row r="2491" spans="1:28" s="55" customFormat="1" ht="44.4" customHeight="1" x14ac:dyDescent="0.3">
      <c r="A2491" s="3">
        <f t="shared" si="446"/>
        <v>2474</v>
      </c>
      <c r="B2491" s="3" t="s">
        <v>2561</v>
      </c>
      <c r="C2491" s="3">
        <v>1</v>
      </c>
      <c r="D2491" s="3" t="s">
        <v>2661</v>
      </c>
      <c r="E2491" s="3" t="s">
        <v>2516</v>
      </c>
      <c r="F2491" s="3" t="s">
        <v>2563</v>
      </c>
      <c r="G2491" s="3"/>
      <c r="H2491" s="3"/>
      <c r="I2491" s="3" t="s">
        <v>2508</v>
      </c>
      <c r="J2491" s="42">
        <f>500*500*50*0.00000785</f>
        <v>98.124999999999986</v>
      </c>
      <c r="K2491" s="3">
        <f>0.5*0.5</f>
        <v>0.25</v>
      </c>
      <c r="L2491" s="3" t="s">
        <v>2298</v>
      </c>
      <c r="M2491" s="3">
        <v>24</v>
      </c>
      <c r="N2491" s="3">
        <f t="shared" si="441"/>
        <v>6</v>
      </c>
      <c r="O2491" s="42">
        <f t="shared" si="438"/>
        <v>2354.9999999999995</v>
      </c>
      <c r="P2491" s="15">
        <v>0.6</v>
      </c>
      <c r="Q2491" s="49"/>
      <c r="R2491" s="15"/>
      <c r="S2491" s="3">
        <f>$M2491*$P2491</f>
        <v>14.399999999999999</v>
      </c>
      <c r="T2491" s="100"/>
      <c r="U2491" s="42">
        <f t="shared" si="439"/>
        <v>941.99999999999977</v>
      </c>
      <c r="V2491" s="42">
        <f t="shared" si="440"/>
        <v>1412.9999999999998</v>
      </c>
      <c r="W2491" s="100"/>
      <c r="X2491" s="3">
        <f t="shared" si="442"/>
        <v>3.5999999999999996</v>
      </c>
      <c r="Y2491" s="61">
        <f t="shared" si="443"/>
        <v>2.4000000000000004</v>
      </c>
      <c r="Z2491" s="3">
        <f t="shared" si="444"/>
        <v>353.24999999999989</v>
      </c>
      <c r="AB2491" s="1">
        <f t="shared" si="450"/>
        <v>0</v>
      </c>
    </row>
    <row r="2492" spans="1:28" s="55" customFormat="1" ht="44.4" customHeight="1" x14ac:dyDescent="0.3">
      <c r="A2492" s="3">
        <f t="shared" si="446"/>
        <v>2475</v>
      </c>
      <c r="B2492" s="3" t="s">
        <v>2561</v>
      </c>
      <c r="C2492" s="3">
        <v>1</v>
      </c>
      <c r="D2492" s="3" t="s">
        <v>2655</v>
      </c>
      <c r="E2492" s="3" t="s">
        <v>2564</v>
      </c>
      <c r="F2492" s="3" t="s">
        <v>2562</v>
      </c>
      <c r="G2492" s="3"/>
      <c r="H2492" s="3"/>
      <c r="I2492" s="3" t="s">
        <v>2508</v>
      </c>
      <c r="J2492" s="42">
        <f>400*300*25*0.00000785</f>
        <v>23.549999999999997</v>
      </c>
      <c r="K2492" s="3">
        <f>0.4*0.3</f>
        <v>0.12</v>
      </c>
      <c r="L2492" s="3" t="s">
        <v>2298</v>
      </c>
      <c r="M2492" s="3">
        <v>14</v>
      </c>
      <c r="N2492" s="3">
        <f t="shared" si="441"/>
        <v>1.68</v>
      </c>
      <c r="O2492" s="42">
        <f t="shared" si="438"/>
        <v>329.69999999999993</v>
      </c>
      <c r="P2492" s="15">
        <v>0.6</v>
      </c>
      <c r="Q2492" s="49"/>
      <c r="R2492" s="15"/>
      <c r="S2492" s="42"/>
      <c r="T2492" s="100"/>
      <c r="U2492" s="42">
        <f t="shared" si="439"/>
        <v>131.87999999999997</v>
      </c>
      <c r="V2492" s="42">
        <f t="shared" si="440"/>
        <v>197.81999999999996</v>
      </c>
      <c r="W2492" s="100"/>
      <c r="X2492" s="3">
        <f t="shared" si="442"/>
        <v>1.008</v>
      </c>
      <c r="Y2492" s="61">
        <f t="shared" si="443"/>
        <v>0.67199999999999993</v>
      </c>
      <c r="Z2492" s="3">
        <f t="shared" si="444"/>
        <v>23.738399999999999</v>
      </c>
      <c r="AB2492" s="1">
        <f t="shared" si="450"/>
        <v>0</v>
      </c>
    </row>
    <row r="2493" spans="1:28" s="55" customFormat="1" ht="44.4" customHeight="1" x14ac:dyDescent="0.3">
      <c r="A2493" s="3">
        <f t="shared" si="446"/>
        <v>2476</v>
      </c>
      <c r="B2493" s="3" t="s">
        <v>2561</v>
      </c>
      <c r="C2493" s="3">
        <v>1</v>
      </c>
      <c r="D2493" s="3" t="s">
        <v>2661</v>
      </c>
      <c r="E2493" s="3" t="s">
        <v>2518</v>
      </c>
      <c r="F2493" s="3" t="s">
        <v>2556</v>
      </c>
      <c r="G2493" s="3"/>
      <c r="H2493" s="3"/>
      <c r="I2493" s="3" t="s">
        <v>2508</v>
      </c>
      <c r="J2493" s="42">
        <f>450*450*50*0.00000785</f>
        <v>79.481249999999989</v>
      </c>
      <c r="K2493" s="3">
        <f>0.45*0.45</f>
        <v>0.20250000000000001</v>
      </c>
      <c r="L2493" s="3" t="s">
        <v>2298</v>
      </c>
      <c r="M2493" s="3">
        <v>18</v>
      </c>
      <c r="N2493" s="3">
        <f t="shared" si="441"/>
        <v>3.6450000000000005</v>
      </c>
      <c r="O2493" s="42">
        <f t="shared" si="438"/>
        <v>1430.6624999999999</v>
      </c>
      <c r="P2493" s="15">
        <v>0.6</v>
      </c>
      <c r="Q2493" s="49"/>
      <c r="R2493" s="15"/>
      <c r="S2493" s="3">
        <f t="shared" ref="S2493:S2494" si="451">$M2493*$P2493</f>
        <v>10.799999999999999</v>
      </c>
      <c r="T2493" s="100"/>
      <c r="U2493" s="42">
        <f t="shared" si="439"/>
        <v>572.26499999999999</v>
      </c>
      <c r="V2493" s="42">
        <f t="shared" si="440"/>
        <v>858.39749999999992</v>
      </c>
      <c r="W2493" s="100"/>
      <c r="X2493" s="3">
        <f t="shared" si="442"/>
        <v>2.1870000000000003</v>
      </c>
      <c r="Y2493" s="61">
        <f t="shared" si="443"/>
        <v>1.4580000000000002</v>
      </c>
      <c r="Z2493" s="3">
        <f t="shared" si="444"/>
        <v>173.82549374999999</v>
      </c>
      <c r="AB2493" s="1">
        <f t="shared" si="450"/>
        <v>0</v>
      </c>
    </row>
    <row r="2494" spans="1:28" s="55" customFormat="1" ht="44.4" customHeight="1" x14ac:dyDescent="0.3">
      <c r="A2494" s="3">
        <f t="shared" si="446"/>
        <v>2477</v>
      </c>
      <c r="B2494" s="3" t="s">
        <v>2561</v>
      </c>
      <c r="C2494" s="3">
        <v>1</v>
      </c>
      <c r="D2494" s="3" t="s">
        <v>2661</v>
      </c>
      <c r="E2494" s="3" t="s">
        <v>2519</v>
      </c>
      <c r="F2494" s="3" t="s">
        <v>2556</v>
      </c>
      <c r="G2494" s="3"/>
      <c r="H2494" s="3"/>
      <c r="I2494" s="3" t="s">
        <v>2508</v>
      </c>
      <c r="J2494" s="42">
        <f>450*450*50*0.00000785</f>
        <v>79.481249999999989</v>
      </c>
      <c r="K2494" s="3">
        <f>0.45*0.45</f>
        <v>0.20250000000000001</v>
      </c>
      <c r="L2494" s="3" t="s">
        <v>2298</v>
      </c>
      <c r="M2494" s="3">
        <v>4</v>
      </c>
      <c r="N2494" s="3">
        <f t="shared" si="441"/>
        <v>0.81</v>
      </c>
      <c r="O2494" s="42">
        <f t="shared" si="438"/>
        <v>317.92499999999995</v>
      </c>
      <c r="P2494" s="15">
        <v>0.6</v>
      </c>
      <c r="Q2494" s="49"/>
      <c r="R2494" s="15"/>
      <c r="S2494" s="3">
        <f t="shared" si="451"/>
        <v>2.4</v>
      </c>
      <c r="T2494" s="100"/>
      <c r="U2494" s="42">
        <f t="shared" si="439"/>
        <v>127.16999999999999</v>
      </c>
      <c r="V2494" s="42">
        <f t="shared" si="440"/>
        <v>190.75499999999997</v>
      </c>
      <c r="W2494" s="100"/>
      <c r="X2494" s="3">
        <f t="shared" si="442"/>
        <v>0.48599999999999999</v>
      </c>
      <c r="Y2494" s="61">
        <f t="shared" si="443"/>
        <v>0.32400000000000007</v>
      </c>
      <c r="Z2494" s="3">
        <f t="shared" si="444"/>
        <v>38.627887499999993</v>
      </c>
      <c r="AB2494" s="1">
        <f t="shared" si="450"/>
        <v>0</v>
      </c>
    </row>
    <row r="2495" spans="1:28" customFormat="1" ht="44.4" customHeight="1" x14ac:dyDescent="0.3">
      <c r="A2495" s="3">
        <f t="shared" si="446"/>
        <v>2478</v>
      </c>
      <c r="B2495" s="4" t="s">
        <v>918</v>
      </c>
      <c r="C2495" s="3">
        <v>2</v>
      </c>
      <c r="D2495" s="3" t="s">
        <v>2638</v>
      </c>
      <c r="E2495" s="4" t="s">
        <v>2565</v>
      </c>
      <c r="F2495" s="3" t="s">
        <v>2566</v>
      </c>
      <c r="G2495" s="3"/>
      <c r="H2495" s="3"/>
      <c r="I2495" s="3" t="s">
        <v>2508</v>
      </c>
      <c r="J2495" s="42">
        <v>1.77</v>
      </c>
      <c r="K2495" s="3"/>
      <c r="L2495" s="3"/>
      <c r="M2495" s="3">
        <f>5*4</f>
        <v>20</v>
      </c>
      <c r="N2495" s="3"/>
      <c r="O2495" s="42">
        <f t="shared" si="438"/>
        <v>35.4</v>
      </c>
      <c r="P2495" s="15">
        <v>0.5</v>
      </c>
      <c r="Q2495" s="49"/>
      <c r="R2495" s="15"/>
      <c r="S2495" s="42"/>
      <c r="T2495" s="5"/>
      <c r="U2495" s="58">
        <f t="shared" si="439"/>
        <v>17.7</v>
      </c>
      <c r="V2495" s="58">
        <f t="shared" si="440"/>
        <v>17.7</v>
      </c>
      <c r="W2495" s="5"/>
      <c r="X2495" s="7">
        <f t="shared" ref="X2495:X2541" si="452">M2495*(100%-P2495)</f>
        <v>10</v>
      </c>
      <c r="Y2495" s="3">
        <f>M2495-X2495</f>
        <v>10</v>
      </c>
      <c r="Z2495" s="3">
        <f>J2495*X2495</f>
        <v>17.7</v>
      </c>
      <c r="AB2495" s="1">
        <f t="shared" si="450"/>
        <v>0</v>
      </c>
    </row>
    <row r="2496" spans="1:28" customFormat="1" ht="44.4" customHeight="1" x14ac:dyDescent="0.3">
      <c r="A2496" s="3">
        <f t="shared" si="446"/>
        <v>2479</v>
      </c>
      <c r="B2496" s="4" t="s">
        <v>918</v>
      </c>
      <c r="C2496" s="3">
        <v>2</v>
      </c>
      <c r="D2496" s="3" t="s">
        <v>2641</v>
      </c>
      <c r="E2496" s="4" t="s">
        <v>2567</v>
      </c>
      <c r="F2496" s="3" t="s">
        <v>2566</v>
      </c>
      <c r="G2496" s="3"/>
      <c r="H2496" s="3"/>
      <c r="I2496" s="3" t="s">
        <v>2508</v>
      </c>
      <c r="J2496" s="42">
        <f>3.14*15*15*500*0.00000785</f>
        <v>2.7730124999999997</v>
      </c>
      <c r="K2496" s="3"/>
      <c r="L2496" s="3"/>
      <c r="M2496" s="3">
        <f>2*4</f>
        <v>8</v>
      </c>
      <c r="N2496" s="3"/>
      <c r="O2496" s="42">
        <f t="shared" si="438"/>
        <v>22.184099999999997</v>
      </c>
      <c r="P2496" s="15">
        <v>0.7</v>
      </c>
      <c r="Q2496" s="49"/>
      <c r="R2496" s="15"/>
      <c r="S2496" s="42"/>
      <c r="T2496" s="5"/>
      <c r="U2496" s="58">
        <f t="shared" si="439"/>
        <v>6.6552299999999995</v>
      </c>
      <c r="V2496" s="58">
        <f t="shared" si="440"/>
        <v>15.528869999999998</v>
      </c>
      <c r="W2496" s="5"/>
      <c r="X2496" s="7">
        <f t="shared" si="452"/>
        <v>2.4000000000000004</v>
      </c>
      <c r="Y2496" s="7">
        <f t="shared" ref="Y2496:Y2542" si="453">M2496-X2496</f>
        <v>5.6</v>
      </c>
      <c r="Z2496" s="42">
        <f t="shared" ref="Z2496:Z2542" si="454">J2496*X2496</f>
        <v>6.6552300000000004</v>
      </c>
      <c r="AB2496" s="1">
        <f t="shared" si="450"/>
        <v>0</v>
      </c>
    </row>
    <row r="2497" spans="1:28" customFormat="1" ht="44.4" customHeight="1" x14ac:dyDescent="0.3">
      <c r="A2497" s="3">
        <f t="shared" si="446"/>
        <v>2480</v>
      </c>
      <c r="B2497" s="4" t="s">
        <v>918</v>
      </c>
      <c r="C2497" s="3">
        <v>2</v>
      </c>
      <c r="D2497" s="3" t="s">
        <v>2641</v>
      </c>
      <c r="E2497" s="4" t="s">
        <v>2567</v>
      </c>
      <c r="F2497" s="3" t="s">
        <v>2566</v>
      </c>
      <c r="G2497" s="3"/>
      <c r="H2497" s="3"/>
      <c r="I2497" s="3" t="s">
        <v>2508</v>
      </c>
      <c r="J2497" s="42">
        <f>3.14*15*15*500*0.00000785</f>
        <v>2.7730124999999997</v>
      </c>
      <c r="K2497" s="3"/>
      <c r="L2497" s="3"/>
      <c r="M2497" s="3">
        <f>6*4</f>
        <v>24</v>
      </c>
      <c r="N2497" s="3"/>
      <c r="O2497" s="42">
        <f t="shared" si="438"/>
        <v>66.552299999999988</v>
      </c>
      <c r="P2497" s="15">
        <v>0.7</v>
      </c>
      <c r="Q2497" s="49"/>
      <c r="R2497" s="15"/>
      <c r="S2497" s="42"/>
      <c r="T2497" s="5"/>
      <c r="U2497" s="58">
        <f t="shared" si="439"/>
        <v>19.965690000000002</v>
      </c>
      <c r="V2497" s="58">
        <f t="shared" si="440"/>
        <v>46.586609999999986</v>
      </c>
      <c r="W2497" s="5"/>
      <c r="X2497" s="7">
        <f t="shared" si="452"/>
        <v>7.2000000000000011</v>
      </c>
      <c r="Y2497" s="7">
        <f t="shared" si="453"/>
        <v>16.799999999999997</v>
      </c>
      <c r="Z2497" s="42">
        <f t="shared" si="454"/>
        <v>19.965690000000002</v>
      </c>
      <c r="AB2497" s="1">
        <f t="shared" si="450"/>
        <v>0</v>
      </c>
    </row>
    <row r="2498" spans="1:28" customFormat="1" ht="44.4" customHeight="1" x14ac:dyDescent="0.3">
      <c r="A2498" s="3">
        <f t="shared" si="446"/>
        <v>2481</v>
      </c>
      <c r="B2498" s="4" t="s">
        <v>918</v>
      </c>
      <c r="C2498" s="3">
        <v>2</v>
      </c>
      <c r="D2498" s="3" t="s">
        <v>2642</v>
      </c>
      <c r="E2498" s="4" t="s">
        <v>2568</v>
      </c>
      <c r="F2498" s="3" t="s">
        <v>2566</v>
      </c>
      <c r="G2498" s="3"/>
      <c r="H2498" s="3"/>
      <c r="I2498" s="3" t="s">
        <v>2508</v>
      </c>
      <c r="J2498" s="42">
        <f>3.14*18*18*500*0.00000785</f>
        <v>3.9931379999999996</v>
      </c>
      <c r="K2498" s="3"/>
      <c r="L2498" s="3"/>
      <c r="M2498" s="3">
        <f>3*4</f>
        <v>12</v>
      </c>
      <c r="N2498" s="3"/>
      <c r="O2498" s="42">
        <f t="shared" si="438"/>
        <v>47.917655999999994</v>
      </c>
      <c r="P2498" s="15">
        <v>0.5</v>
      </c>
      <c r="Q2498" s="49"/>
      <c r="R2498" s="15"/>
      <c r="S2498" s="42"/>
      <c r="T2498" s="5"/>
      <c r="U2498" s="58">
        <f t="shared" si="439"/>
        <v>23.958827999999997</v>
      </c>
      <c r="V2498" s="58">
        <f t="shared" si="440"/>
        <v>23.958827999999997</v>
      </c>
      <c r="W2498" s="5"/>
      <c r="X2498" s="7">
        <f t="shared" si="452"/>
        <v>6</v>
      </c>
      <c r="Y2498" s="7">
        <f t="shared" si="453"/>
        <v>6</v>
      </c>
      <c r="Z2498" s="42">
        <f t="shared" si="454"/>
        <v>23.958827999999997</v>
      </c>
      <c r="AB2498" s="1">
        <f t="shared" si="450"/>
        <v>0</v>
      </c>
    </row>
    <row r="2499" spans="1:28" customFormat="1" ht="44.4" customHeight="1" x14ac:dyDescent="0.3">
      <c r="A2499" s="3">
        <f t="shared" si="446"/>
        <v>2482</v>
      </c>
      <c r="B2499" s="4" t="s">
        <v>918</v>
      </c>
      <c r="C2499" s="3">
        <v>2</v>
      </c>
      <c r="D2499" s="3" t="s">
        <v>2644</v>
      </c>
      <c r="E2499" s="4" t="s">
        <v>2569</v>
      </c>
      <c r="F2499" s="3" t="s">
        <v>2566</v>
      </c>
      <c r="G2499" s="3"/>
      <c r="H2499" s="3"/>
      <c r="I2499" s="3" t="s">
        <v>2508</v>
      </c>
      <c r="J2499" s="42">
        <f>3.14*21*21*500*0.00000785</f>
        <v>5.4351044999999996</v>
      </c>
      <c r="K2499" s="3"/>
      <c r="L2499" s="3"/>
      <c r="M2499" s="3">
        <f>1*4</f>
        <v>4</v>
      </c>
      <c r="N2499" s="3"/>
      <c r="O2499" s="42">
        <f t="shared" si="438"/>
        <v>21.740417999999998</v>
      </c>
      <c r="P2499" s="15">
        <v>0.6</v>
      </c>
      <c r="Q2499" s="49"/>
      <c r="R2499" s="15"/>
      <c r="S2499" s="42"/>
      <c r="T2499" s="5"/>
      <c r="U2499" s="58">
        <f t="shared" si="439"/>
        <v>8.6961671999999997</v>
      </c>
      <c r="V2499" s="58">
        <f t="shared" si="440"/>
        <v>13.044250799999999</v>
      </c>
      <c r="W2499" s="5"/>
      <c r="X2499" s="7">
        <f t="shared" si="452"/>
        <v>1.6</v>
      </c>
      <c r="Y2499" s="7">
        <f t="shared" si="453"/>
        <v>2.4</v>
      </c>
      <c r="Z2499" s="42">
        <f t="shared" si="454"/>
        <v>8.6961671999999997</v>
      </c>
      <c r="AB2499" s="1">
        <f t="shared" si="450"/>
        <v>0</v>
      </c>
    </row>
    <row r="2500" spans="1:28" customFormat="1" ht="44.4" customHeight="1" x14ac:dyDescent="0.3">
      <c r="A2500" s="3">
        <f t="shared" si="446"/>
        <v>2483</v>
      </c>
      <c r="B2500" s="4" t="s">
        <v>918</v>
      </c>
      <c r="C2500" s="3">
        <v>2</v>
      </c>
      <c r="D2500" s="3" t="s">
        <v>2641</v>
      </c>
      <c r="E2500" s="4" t="s">
        <v>2567</v>
      </c>
      <c r="F2500" s="3" t="s">
        <v>2566</v>
      </c>
      <c r="G2500" s="3"/>
      <c r="H2500" s="3"/>
      <c r="I2500" s="3" t="s">
        <v>2508</v>
      </c>
      <c r="J2500" s="42">
        <f>3.14*15*15*500*0.00000785</f>
        <v>2.7730124999999997</v>
      </c>
      <c r="K2500" s="3"/>
      <c r="L2500" s="3"/>
      <c r="M2500" s="3">
        <f>9*4</f>
        <v>36</v>
      </c>
      <c r="N2500" s="3"/>
      <c r="O2500" s="42">
        <f t="shared" si="438"/>
        <v>99.828449999999989</v>
      </c>
      <c r="P2500" s="15">
        <v>0.5</v>
      </c>
      <c r="Q2500" s="49"/>
      <c r="R2500" s="15"/>
      <c r="S2500" s="42"/>
      <c r="T2500" s="5"/>
      <c r="U2500" s="58">
        <f t="shared" si="439"/>
        <v>49.914224999999995</v>
      </c>
      <c r="V2500" s="58">
        <f t="shared" si="440"/>
        <v>49.914224999999995</v>
      </c>
      <c r="W2500" s="5"/>
      <c r="X2500" s="7">
        <f t="shared" si="452"/>
        <v>18</v>
      </c>
      <c r="Y2500" s="7">
        <f t="shared" si="453"/>
        <v>18</v>
      </c>
      <c r="Z2500" s="42">
        <f t="shared" si="454"/>
        <v>49.914224999999995</v>
      </c>
      <c r="AB2500" s="1">
        <f t="shared" si="450"/>
        <v>0</v>
      </c>
    </row>
    <row r="2501" spans="1:28" customFormat="1" ht="44.4" customHeight="1" x14ac:dyDescent="0.3">
      <c r="A2501" s="3">
        <f t="shared" si="446"/>
        <v>2484</v>
      </c>
      <c r="B2501" s="4" t="s">
        <v>918</v>
      </c>
      <c r="C2501" s="3">
        <v>2</v>
      </c>
      <c r="D2501" s="3" t="s">
        <v>2642</v>
      </c>
      <c r="E2501" s="4" t="s">
        <v>2568</v>
      </c>
      <c r="F2501" s="3" t="s">
        <v>2566</v>
      </c>
      <c r="G2501" s="3"/>
      <c r="H2501" s="3"/>
      <c r="I2501" s="3" t="s">
        <v>2508</v>
      </c>
      <c r="J2501" s="42">
        <f>3.14*18*18*500*0.00000785</f>
        <v>3.9931379999999996</v>
      </c>
      <c r="K2501" s="3"/>
      <c r="L2501" s="3"/>
      <c r="M2501" s="3">
        <f>4*4</f>
        <v>16</v>
      </c>
      <c r="N2501" s="3"/>
      <c r="O2501" s="42">
        <f t="shared" si="438"/>
        <v>63.890207999999994</v>
      </c>
      <c r="P2501" s="15">
        <v>0.5</v>
      </c>
      <c r="Q2501" s="49"/>
      <c r="R2501" s="15"/>
      <c r="S2501" s="42"/>
      <c r="T2501" s="5"/>
      <c r="U2501" s="58">
        <f t="shared" si="439"/>
        <v>31.945103999999997</v>
      </c>
      <c r="V2501" s="58">
        <f t="shared" si="440"/>
        <v>31.945103999999997</v>
      </c>
      <c r="W2501" s="5"/>
      <c r="X2501" s="7">
        <f t="shared" si="452"/>
        <v>8</v>
      </c>
      <c r="Y2501" s="7">
        <f t="shared" si="453"/>
        <v>8</v>
      </c>
      <c r="Z2501" s="42">
        <f t="shared" si="454"/>
        <v>31.945103999999997</v>
      </c>
      <c r="AB2501" s="1">
        <f t="shared" si="450"/>
        <v>0</v>
      </c>
    </row>
    <row r="2502" spans="1:28" customFormat="1" ht="44.4" customHeight="1" x14ac:dyDescent="0.3">
      <c r="A2502" s="3">
        <f t="shared" si="446"/>
        <v>2485</v>
      </c>
      <c r="B2502" s="4" t="s">
        <v>918</v>
      </c>
      <c r="C2502" s="3">
        <v>2</v>
      </c>
      <c r="D2502" s="3" t="s">
        <v>2644</v>
      </c>
      <c r="E2502" s="4" t="s">
        <v>2569</v>
      </c>
      <c r="F2502" s="3" t="s">
        <v>2566</v>
      </c>
      <c r="G2502" s="3"/>
      <c r="H2502" s="3"/>
      <c r="I2502" s="3" t="s">
        <v>2508</v>
      </c>
      <c r="J2502" s="42">
        <f>3.14*21*21*500*0.00000785</f>
        <v>5.4351044999999996</v>
      </c>
      <c r="K2502" s="3"/>
      <c r="L2502" s="3"/>
      <c r="M2502" s="3">
        <f>4*6</f>
        <v>24</v>
      </c>
      <c r="N2502" s="3"/>
      <c r="O2502" s="42">
        <f t="shared" si="438"/>
        <v>130.44250799999998</v>
      </c>
      <c r="P2502" s="15">
        <v>0.5</v>
      </c>
      <c r="Q2502" s="49"/>
      <c r="R2502" s="15"/>
      <c r="S2502" s="42"/>
      <c r="T2502" s="5"/>
      <c r="U2502" s="58">
        <f t="shared" si="439"/>
        <v>65.221253999999988</v>
      </c>
      <c r="V2502" s="58">
        <f t="shared" si="440"/>
        <v>65.221253999999988</v>
      </c>
      <c r="W2502" s="5"/>
      <c r="X2502" s="7">
        <f t="shared" si="452"/>
        <v>12</v>
      </c>
      <c r="Y2502" s="7">
        <f t="shared" si="453"/>
        <v>12</v>
      </c>
      <c r="Z2502" s="42">
        <f t="shared" si="454"/>
        <v>65.221253999999988</v>
      </c>
      <c r="AB2502" s="1">
        <f t="shared" si="450"/>
        <v>0</v>
      </c>
    </row>
    <row r="2503" spans="1:28" customFormat="1" ht="44.4" customHeight="1" x14ac:dyDescent="0.3">
      <c r="A2503" s="3">
        <f t="shared" si="446"/>
        <v>2486</v>
      </c>
      <c r="B2503" s="4" t="s">
        <v>918</v>
      </c>
      <c r="C2503" s="3">
        <v>2</v>
      </c>
      <c r="D2503" s="3" t="s">
        <v>2646</v>
      </c>
      <c r="E2503" s="4" t="s">
        <v>2570</v>
      </c>
      <c r="F2503" s="3" t="s">
        <v>2566</v>
      </c>
      <c r="G2503" s="3"/>
      <c r="H2503" s="3"/>
      <c r="I2503" s="3" t="s">
        <v>2508</v>
      </c>
      <c r="J2503" s="42">
        <f>3.14*24*24*500*0.00000785</f>
        <v>7.0989119999999986</v>
      </c>
      <c r="K2503" s="3"/>
      <c r="L2503" s="3"/>
      <c r="M2503" s="3">
        <f>5*4</f>
        <v>20</v>
      </c>
      <c r="N2503" s="3"/>
      <c r="O2503" s="42">
        <f t="shared" si="438"/>
        <v>141.97823999999997</v>
      </c>
      <c r="P2503" s="15">
        <v>0.5</v>
      </c>
      <c r="Q2503" s="49"/>
      <c r="R2503" s="15"/>
      <c r="S2503" s="42"/>
      <c r="T2503" s="5"/>
      <c r="U2503" s="58">
        <f t="shared" si="439"/>
        <v>70.989119999999986</v>
      </c>
      <c r="V2503" s="58">
        <f t="shared" si="440"/>
        <v>70.989119999999986</v>
      </c>
      <c r="W2503" s="5"/>
      <c r="X2503" s="7">
        <f t="shared" si="452"/>
        <v>10</v>
      </c>
      <c r="Y2503" s="7">
        <f t="shared" si="453"/>
        <v>10</v>
      </c>
      <c r="Z2503" s="42">
        <f t="shared" si="454"/>
        <v>70.989119999999986</v>
      </c>
      <c r="AB2503" s="1">
        <f t="shared" si="450"/>
        <v>0</v>
      </c>
    </row>
    <row r="2504" spans="1:28" customFormat="1" ht="44.4" customHeight="1" x14ac:dyDescent="0.3">
      <c r="A2504" s="3">
        <f t="shared" si="446"/>
        <v>2487</v>
      </c>
      <c r="B2504" s="4" t="s">
        <v>918</v>
      </c>
      <c r="C2504" s="3">
        <v>2</v>
      </c>
      <c r="D2504" s="3" t="s">
        <v>2648</v>
      </c>
      <c r="E2504" s="4" t="s">
        <v>2571</v>
      </c>
      <c r="F2504" s="3" t="s">
        <v>2566</v>
      </c>
      <c r="G2504" s="3"/>
      <c r="H2504" s="3"/>
      <c r="I2504" s="3" t="s">
        <v>2508</v>
      </c>
      <c r="J2504" s="42">
        <f>3.14*32*32*500*0.00000785</f>
        <v>12.620287999999999</v>
      </c>
      <c r="K2504" s="3"/>
      <c r="L2504" s="3"/>
      <c r="M2504" s="3">
        <f>4*4</f>
        <v>16</v>
      </c>
      <c r="N2504" s="3"/>
      <c r="O2504" s="42">
        <f t="shared" si="438"/>
        <v>201.92460799999998</v>
      </c>
      <c r="P2504" s="15">
        <v>0.5</v>
      </c>
      <c r="Q2504" s="49"/>
      <c r="R2504" s="15"/>
      <c r="S2504" s="42"/>
      <c r="T2504" s="5"/>
      <c r="U2504" s="58">
        <f t="shared" si="439"/>
        <v>100.96230399999999</v>
      </c>
      <c r="V2504" s="58">
        <f t="shared" si="440"/>
        <v>100.96230399999999</v>
      </c>
      <c r="W2504" s="5"/>
      <c r="X2504" s="7">
        <f t="shared" si="452"/>
        <v>8</v>
      </c>
      <c r="Y2504" s="7">
        <f t="shared" si="453"/>
        <v>8</v>
      </c>
      <c r="Z2504" s="42">
        <f t="shared" si="454"/>
        <v>100.96230399999999</v>
      </c>
      <c r="AB2504" s="1">
        <f t="shared" si="450"/>
        <v>0</v>
      </c>
    </row>
    <row r="2505" spans="1:28" customFormat="1" ht="44.4" customHeight="1" x14ac:dyDescent="0.3">
      <c r="A2505" s="3">
        <f t="shared" si="446"/>
        <v>2488</v>
      </c>
      <c r="B2505" s="4" t="s">
        <v>2019</v>
      </c>
      <c r="C2505" s="3">
        <v>7</v>
      </c>
      <c r="D2505" s="3" t="s">
        <v>2638</v>
      </c>
      <c r="E2505" s="4" t="s">
        <v>2565</v>
      </c>
      <c r="F2505" s="3" t="s">
        <v>2566</v>
      </c>
      <c r="G2505" s="3"/>
      <c r="H2505" s="3"/>
      <c r="I2505" s="3" t="s">
        <v>2508</v>
      </c>
      <c r="J2505" s="42">
        <v>1.77</v>
      </c>
      <c r="K2505" s="3"/>
      <c r="L2505" s="3"/>
      <c r="M2505" s="3">
        <f>4*4</f>
        <v>16</v>
      </c>
      <c r="N2505" s="3"/>
      <c r="O2505" s="42">
        <f t="shared" si="438"/>
        <v>28.32</v>
      </c>
      <c r="P2505" s="15">
        <v>0.4</v>
      </c>
      <c r="Q2505" s="49"/>
      <c r="R2505" s="15"/>
      <c r="S2505" s="42"/>
      <c r="T2505" s="5"/>
      <c r="U2505" s="58">
        <f t="shared" si="439"/>
        <v>16.991999999999997</v>
      </c>
      <c r="V2505" s="58">
        <f t="shared" si="440"/>
        <v>11.328000000000001</v>
      </c>
      <c r="W2505" s="5"/>
      <c r="X2505" s="7">
        <f t="shared" si="452"/>
        <v>9.6</v>
      </c>
      <c r="Y2505" s="7">
        <f t="shared" si="453"/>
        <v>6.4</v>
      </c>
      <c r="Z2505" s="42">
        <f t="shared" si="454"/>
        <v>16.992000000000001</v>
      </c>
      <c r="AB2505" s="1">
        <f t="shared" si="450"/>
        <v>0</v>
      </c>
    </row>
    <row r="2506" spans="1:28" customFormat="1" ht="44.4" customHeight="1" x14ac:dyDescent="0.3">
      <c r="A2506" s="3">
        <f t="shared" si="446"/>
        <v>2489</v>
      </c>
      <c r="B2506" s="4" t="s">
        <v>2019</v>
      </c>
      <c r="C2506" s="3">
        <v>7</v>
      </c>
      <c r="D2506" s="3" t="s">
        <v>2640</v>
      </c>
      <c r="E2506" s="4" t="s">
        <v>2572</v>
      </c>
      <c r="F2506" s="3" t="s">
        <v>2566</v>
      </c>
      <c r="G2506" s="3"/>
      <c r="H2506" s="3"/>
      <c r="I2506" s="3" t="s">
        <v>2508</v>
      </c>
      <c r="J2506" s="42">
        <f>3.14*14*14*500*0.00000785</f>
        <v>2.4156019999999998</v>
      </c>
      <c r="K2506" s="3"/>
      <c r="L2506" s="3"/>
      <c r="M2506" s="3">
        <v>6</v>
      </c>
      <c r="N2506" s="3"/>
      <c r="O2506" s="42">
        <f t="shared" si="438"/>
        <v>14.493611999999999</v>
      </c>
      <c r="P2506" s="15">
        <v>0.4</v>
      </c>
      <c r="Q2506" s="49"/>
      <c r="R2506" s="15"/>
      <c r="S2506" s="42"/>
      <c r="T2506" s="5"/>
      <c r="U2506" s="58">
        <f t="shared" si="439"/>
        <v>8.6961671999999979</v>
      </c>
      <c r="V2506" s="58">
        <f t="shared" si="440"/>
        <v>5.7974448000000001</v>
      </c>
      <c r="W2506" s="5"/>
      <c r="X2506" s="7">
        <f t="shared" si="452"/>
        <v>3.5999999999999996</v>
      </c>
      <c r="Y2506" s="7">
        <f t="shared" si="453"/>
        <v>2.4000000000000004</v>
      </c>
      <c r="Z2506" s="42">
        <f t="shared" si="454"/>
        <v>8.6961671999999979</v>
      </c>
      <c r="AB2506" s="1">
        <f t="shared" si="450"/>
        <v>0</v>
      </c>
    </row>
    <row r="2507" spans="1:28" customFormat="1" ht="44.4" customHeight="1" x14ac:dyDescent="0.3">
      <c r="A2507" s="3">
        <f t="shared" si="446"/>
        <v>2490</v>
      </c>
      <c r="B2507" s="4" t="s">
        <v>2019</v>
      </c>
      <c r="C2507" s="3">
        <v>7</v>
      </c>
      <c r="D2507" s="3" t="s">
        <v>2640</v>
      </c>
      <c r="E2507" s="4" t="s">
        <v>2572</v>
      </c>
      <c r="F2507" s="3" t="s">
        <v>2566</v>
      </c>
      <c r="G2507" s="3"/>
      <c r="H2507" s="3"/>
      <c r="I2507" s="3" t="s">
        <v>2508</v>
      </c>
      <c r="J2507" s="42">
        <f>3.14*14*14*500*0.00000785</f>
        <v>2.4156019999999998</v>
      </c>
      <c r="K2507" s="3"/>
      <c r="L2507" s="3"/>
      <c r="M2507" s="3">
        <f>4*4</f>
        <v>16</v>
      </c>
      <c r="N2507" s="3"/>
      <c r="O2507" s="42">
        <f t="shared" si="438"/>
        <v>38.649631999999997</v>
      </c>
      <c r="P2507" s="15">
        <v>0.4</v>
      </c>
      <c r="Q2507" s="49"/>
      <c r="R2507" s="15"/>
      <c r="S2507" s="42"/>
      <c r="T2507" s="5"/>
      <c r="U2507" s="58">
        <f t="shared" si="439"/>
        <v>23.189779199999997</v>
      </c>
      <c r="V2507" s="58">
        <f t="shared" si="440"/>
        <v>15.4598528</v>
      </c>
      <c r="W2507" s="5"/>
      <c r="X2507" s="7">
        <f t="shared" si="452"/>
        <v>9.6</v>
      </c>
      <c r="Y2507" s="7">
        <f t="shared" si="453"/>
        <v>6.4</v>
      </c>
      <c r="Z2507" s="42">
        <f t="shared" si="454"/>
        <v>23.189779199999997</v>
      </c>
      <c r="AB2507" s="1">
        <f t="shared" si="450"/>
        <v>0</v>
      </c>
    </row>
    <row r="2508" spans="1:28" customFormat="1" ht="44.4" customHeight="1" x14ac:dyDescent="0.3">
      <c r="A2508" s="3">
        <f t="shared" si="446"/>
        <v>2491</v>
      </c>
      <c r="B2508" s="4" t="s">
        <v>2019</v>
      </c>
      <c r="C2508" s="3">
        <v>7</v>
      </c>
      <c r="D2508" s="3" t="s">
        <v>2640</v>
      </c>
      <c r="E2508" s="4" t="s">
        <v>2572</v>
      </c>
      <c r="F2508" s="3" t="s">
        <v>2566</v>
      </c>
      <c r="G2508" s="3"/>
      <c r="H2508" s="3"/>
      <c r="I2508" s="3" t="s">
        <v>2508</v>
      </c>
      <c r="J2508" s="42">
        <f>3.14*14*14*500*0.00000785</f>
        <v>2.4156019999999998</v>
      </c>
      <c r="K2508" s="3"/>
      <c r="L2508" s="3"/>
      <c r="M2508" s="3">
        <f>1*5</f>
        <v>5</v>
      </c>
      <c r="N2508" s="3"/>
      <c r="O2508" s="42">
        <f t="shared" si="438"/>
        <v>12.078009999999999</v>
      </c>
      <c r="P2508" s="15">
        <v>0.4</v>
      </c>
      <c r="Q2508" s="49"/>
      <c r="R2508" s="15"/>
      <c r="S2508" s="42"/>
      <c r="T2508" s="5"/>
      <c r="U2508" s="58">
        <f t="shared" si="439"/>
        <v>7.2468059999999994</v>
      </c>
      <c r="V2508" s="58">
        <f t="shared" si="440"/>
        <v>4.8312039999999996</v>
      </c>
      <c r="W2508" s="5"/>
      <c r="X2508" s="7">
        <f t="shared" si="452"/>
        <v>3</v>
      </c>
      <c r="Y2508" s="7">
        <f t="shared" si="453"/>
        <v>2</v>
      </c>
      <c r="Z2508" s="42">
        <f t="shared" si="454"/>
        <v>7.2468059999999994</v>
      </c>
      <c r="AB2508" s="1">
        <f t="shared" si="450"/>
        <v>0</v>
      </c>
    </row>
    <row r="2509" spans="1:28" customFormat="1" ht="44.4" customHeight="1" x14ac:dyDescent="0.3">
      <c r="A2509" s="3">
        <f t="shared" si="446"/>
        <v>2492</v>
      </c>
      <c r="B2509" s="4" t="s">
        <v>2019</v>
      </c>
      <c r="C2509" s="3">
        <v>7</v>
      </c>
      <c r="D2509" s="3" t="s">
        <v>2640</v>
      </c>
      <c r="E2509" s="4" t="s">
        <v>2572</v>
      </c>
      <c r="F2509" s="3" t="s">
        <v>2566</v>
      </c>
      <c r="G2509" s="3"/>
      <c r="H2509" s="3"/>
      <c r="I2509" s="3" t="s">
        <v>2508</v>
      </c>
      <c r="J2509" s="42">
        <f>3.14*14*14*500*0.00000785</f>
        <v>2.4156019999999998</v>
      </c>
      <c r="K2509" s="3"/>
      <c r="L2509" s="3"/>
      <c r="M2509" s="3">
        <f>4*4</f>
        <v>16</v>
      </c>
      <c r="N2509" s="3"/>
      <c r="O2509" s="42">
        <f t="shared" si="438"/>
        <v>38.649631999999997</v>
      </c>
      <c r="P2509" s="15">
        <v>0.4</v>
      </c>
      <c r="Q2509" s="49"/>
      <c r="R2509" s="15"/>
      <c r="S2509" s="42"/>
      <c r="T2509" s="5"/>
      <c r="U2509" s="58">
        <f t="shared" si="439"/>
        <v>23.189779199999997</v>
      </c>
      <c r="V2509" s="58">
        <f t="shared" si="440"/>
        <v>15.4598528</v>
      </c>
      <c r="W2509" s="5"/>
      <c r="X2509" s="7">
        <f t="shared" si="452"/>
        <v>9.6</v>
      </c>
      <c r="Y2509" s="7">
        <f t="shared" si="453"/>
        <v>6.4</v>
      </c>
      <c r="Z2509" s="42">
        <f t="shared" si="454"/>
        <v>23.189779199999997</v>
      </c>
      <c r="AB2509" s="1">
        <f t="shared" si="450"/>
        <v>0</v>
      </c>
    </row>
    <row r="2510" spans="1:28" customFormat="1" ht="44.4" customHeight="1" x14ac:dyDescent="0.3">
      <c r="A2510" s="3">
        <f t="shared" si="446"/>
        <v>2493</v>
      </c>
      <c r="B2510" s="4" t="s">
        <v>2019</v>
      </c>
      <c r="C2510" s="3">
        <v>7</v>
      </c>
      <c r="D2510" s="3" t="s">
        <v>2640</v>
      </c>
      <c r="E2510" s="4" t="s">
        <v>2572</v>
      </c>
      <c r="F2510" s="3" t="s">
        <v>2566</v>
      </c>
      <c r="G2510" s="3"/>
      <c r="H2510" s="3"/>
      <c r="I2510" s="3" t="s">
        <v>2508</v>
      </c>
      <c r="J2510" s="42">
        <f>3.14*14*14*500*0.00000785</f>
        <v>2.4156019999999998</v>
      </c>
      <c r="K2510" s="3"/>
      <c r="L2510" s="3"/>
      <c r="M2510" s="3">
        <f>1*6</f>
        <v>6</v>
      </c>
      <c r="N2510" s="3"/>
      <c r="O2510" s="42">
        <f t="shared" si="438"/>
        <v>14.493611999999999</v>
      </c>
      <c r="P2510" s="15">
        <v>0.4</v>
      </c>
      <c r="Q2510" s="49"/>
      <c r="R2510" s="15"/>
      <c r="S2510" s="42"/>
      <c r="T2510" s="5"/>
      <c r="U2510" s="58">
        <f t="shared" si="439"/>
        <v>8.6961671999999979</v>
      </c>
      <c r="V2510" s="58">
        <f t="shared" si="440"/>
        <v>5.7974448000000001</v>
      </c>
      <c r="W2510" s="5"/>
      <c r="X2510" s="7">
        <f t="shared" si="452"/>
        <v>3.5999999999999996</v>
      </c>
      <c r="Y2510" s="7">
        <f t="shared" si="453"/>
        <v>2.4000000000000004</v>
      </c>
      <c r="Z2510" s="42">
        <f t="shared" si="454"/>
        <v>8.6961671999999979</v>
      </c>
      <c r="AB2510" s="1">
        <f t="shared" si="450"/>
        <v>0</v>
      </c>
    </row>
    <row r="2511" spans="1:28" customFormat="1" ht="44.4" customHeight="1" x14ac:dyDescent="0.3">
      <c r="A2511" s="3">
        <f t="shared" si="446"/>
        <v>2494</v>
      </c>
      <c r="B2511" s="4" t="s">
        <v>2067</v>
      </c>
      <c r="C2511" s="3">
        <v>8</v>
      </c>
      <c r="D2511" s="3" t="s">
        <v>2638</v>
      </c>
      <c r="E2511" s="4" t="s">
        <v>2565</v>
      </c>
      <c r="F2511" s="3" t="s">
        <v>2566</v>
      </c>
      <c r="G2511" s="3"/>
      <c r="H2511" s="3"/>
      <c r="I2511" s="3" t="s">
        <v>2508</v>
      </c>
      <c r="J2511" s="42">
        <v>1.77</v>
      </c>
      <c r="K2511" s="3"/>
      <c r="L2511" s="3"/>
      <c r="M2511" s="3">
        <f>3*4</f>
        <v>12</v>
      </c>
      <c r="N2511" s="3"/>
      <c r="O2511" s="42">
        <f t="shared" ref="O2511:O2527" si="455">M2511*J2511</f>
        <v>21.240000000000002</v>
      </c>
      <c r="P2511" s="15">
        <v>0.6</v>
      </c>
      <c r="Q2511" s="49"/>
      <c r="R2511" s="15"/>
      <c r="S2511" s="42"/>
      <c r="T2511" s="5"/>
      <c r="U2511" s="58">
        <f t="shared" ref="U2511:U2542" si="456">O2511-V2511</f>
        <v>8.4960000000000004</v>
      </c>
      <c r="V2511" s="58">
        <f t="shared" ref="V2511:V2542" si="457">O2511*P2511</f>
        <v>12.744000000000002</v>
      </c>
      <c r="W2511" s="5"/>
      <c r="X2511" s="7">
        <f t="shared" si="452"/>
        <v>4.8000000000000007</v>
      </c>
      <c r="Y2511" s="7">
        <f t="shared" si="453"/>
        <v>7.1999999999999993</v>
      </c>
      <c r="Z2511" s="42">
        <f t="shared" si="454"/>
        <v>8.4960000000000022</v>
      </c>
      <c r="AB2511" s="1">
        <f t="shared" si="450"/>
        <v>0</v>
      </c>
    </row>
    <row r="2512" spans="1:28" customFormat="1" ht="44.4" customHeight="1" x14ac:dyDescent="0.3">
      <c r="A2512" s="3">
        <f t="shared" si="446"/>
        <v>2495</v>
      </c>
      <c r="B2512" s="4" t="s">
        <v>2067</v>
      </c>
      <c r="C2512" s="3">
        <v>8</v>
      </c>
      <c r="D2512" s="3" t="s">
        <v>2638</v>
      </c>
      <c r="E2512" s="4" t="s">
        <v>2565</v>
      </c>
      <c r="F2512" s="3" t="s">
        <v>2566</v>
      </c>
      <c r="G2512" s="3"/>
      <c r="H2512" s="3"/>
      <c r="I2512" s="3" t="s">
        <v>2508</v>
      </c>
      <c r="J2512" s="42">
        <v>1.77</v>
      </c>
      <c r="K2512" s="3"/>
      <c r="L2512" s="3"/>
      <c r="M2512" s="3">
        <f>9*4</f>
        <v>36</v>
      </c>
      <c r="N2512" s="3"/>
      <c r="O2512" s="42">
        <f t="shared" si="455"/>
        <v>63.72</v>
      </c>
      <c r="P2512" s="15">
        <v>0.6</v>
      </c>
      <c r="Q2512" s="49"/>
      <c r="R2512" s="15"/>
      <c r="S2512" s="42"/>
      <c r="T2512" s="5"/>
      <c r="U2512" s="58">
        <f t="shared" si="456"/>
        <v>25.488</v>
      </c>
      <c r="V2512" s="58">
        <f t="shared" si="457"/>
        <v>38.231999999999999</v>
      </c>
      <c r="W2512" s="5"/>
      <c r="X2512" s="7">
        <f t="shared" si="452"/>
        <v>14.4</v>
      </c>
      <c r="Y2512" s="7">
        <f t="shared" si="453"/>
        <v>21.6</v>
      </c>
      <c r="Z2512" s="42">
        <f t="shared" si="454"/>
        <v>25.488</v>
      </c>
      <c r="AB2512" s="1">
        <f t="shared" si="450"/>
        <v>0</v>
      </c>
    </row>
    <row r="2513" spans="1:28" customFormat="1" ht="44.4" customHeight="1" x14ac:dyDescent="0.3">
      <c r="A2513" s="3">
        <f t="shared" si="446"/>
        <v>2496</v>
      </c>
      <c r="B2513" s="4" t="s">
        <v>2067</v>
      </c>
      <c r="C2513" s="3">
        <v>8</v>
      </c>
      <c r="D2513" s="3" t="s">
        <v>2641</v>
      </c>
      <c r="E2513" s="4" t="s">
        <v>2567</v>
      </c>
      <c r="F2513" s="3" t="s">
        <v>2566</v>
      </c>
      <c r="G2513" s="3"/>
      <c r="H2513" s="3"/>
      <c r="I2513" s="3" t="s">
        <v>2508</v>
      </c>
      <c r="J2513" s="42">
        <f>3.14*15*15*500*0.00000785</f>
        <v>2.7730124999999997</v>
      </c>
      <c r="K2513" s="3"/>
      <c r="L2513" s="3"/>
      <c r="M2513" s="3">
        <f>24*4</f>
        <v>96</v>
      </c>
      <c r="N2513" s="3"/>
      <c r="O2513" s="42">
        <f t="shared" si="455"/>
        <v>266.20919999999995</v>
      </c>
      <c r="P2513" s="15">
        <v>0.6</v>
      </c>
      <c r="Q2513" s="49"/>
      <c r="R2513" s="15"/>
      <c r="S2513" s="42"/>
      <c r="T2513" s="5"/>
      <c r="U2513" s="58">
        <f t="shared" si="456"/>
        <v>106.48367999999999</v>
      </c>
      <c r="V2513" s="58">
        <f t="shared" si="457"/>
        <v>159.72551999999996</v>
      </c>
      <c r="W2513" s="5"/>
      <c r="X2513" s="7">
        <f t="shared" si="452"/>
        <v>38.400000000000006</v>
      </c>
      <c r="Y2513" s="7">
        <f t="shared" si="453"/>
        <v>57.599999999999994</v>
      </c>
      <c r="Z2513" s="42">
        <f t="shared" si="454"/>
        <v>106.48368000000001</v>
      </c>
      <c r="AB2513" s="1">
        <f t="shared" si="450"/>
        <v>0</v>
      </c>
    </row>
    <row r="2514" spans="1:28" customFormat="1" ht="44.4" customHeight="1" x14ac:dyDescent="0.3">
      <c r="A2514" s="3">
        <f t="shared" si="446"/>
        <v>2497</v>
      </c>
      <c r="B2514" s="4" t="s">
        <v>2067</v>
      </c>
      <c r="C2514" s="3">
        <v>8</v>
      </c>
      <c r="D2514" s="3" t="s">
        <v>2640</v>
      </c>
      <c r="E2514" s="4" t="s">
        <v>2572</v>
      </c>
      <c r="F2514" s="3" t="s">
        <v>2566</v>
      </c>
      <c r="G2514" s="3"/>
      <c r="H2514" s="3"/>
      <c r="I2514" s="3" t="s">
        <v>2508</v>
      </c>
      <c r="J2514" s="42">
        <f>3.14*14*14*500*0.00000785</f>
        <v>2.4156019999999998</v>
      </c>
      <c r="K2514" s="3"/>
      <c r="L2514" s="3"/>
      <c r="M2514" s="3">
        <f>5*4</f>
        <v>20</v>
      </c>
      <c r="N2514" s="3"/>
      <c r="O2514" s="42">
        <f t="shared" si="455"/>
        <v>48.312039999999996</v>
      </c>
      <c r="P2514" s="15">
        <v>0.6</v>
      </c>
      <c r="Q2514" s="49"/>
      <c r="R2514" s="15"/>
      <c r="S2514" s="42"/>
      <c r="T2514" s="5"/>
      <c r="U2514" s="58">
        <f t="shared" si="456"/>
        <v>19.324815999999998</v>
      </c>
      <c r="V2514" s="58">
        <f t="shared" si="457"/>
        <v>28.987223999999998</v>
      </c>
      <c r="W2514" s="5"/>
      <c r="X2514" s="7">
        <f t="shared" si="452"/>
        <v>8</v>
      </c>
      <c r="Y2514" s="7">
        <f t="shared" si="453"/>
        <v>12</v>
      </c>
      <c r="Z2514" s="42">
        <f t="shared" si="454"/>
        <v>19.324815999999998</v>
      </c>
      <c r="AB2514" s="1">
        <f t="shared" si="450"/>
        <v>0</v>
      </c>
    </row>
    <row r="2515" spans="1:28" customFormat="1" ht="44.4" customHeight="1" x14ac:dyDescent="0.3">
      <c r="A2515" s="3">
        <f t="shared" si="446"/>
        <v>2498</v>
      </c>
      <c r="B2515" s="4" t="s">
        <v>2067</v>
      </c>
      <c r="C2515" s="3">
        <v>8</v>
      </c>
      <c r="D2515" s="3" t="s">
        <v>2643</v>
      </c>
      <c r="E2515" s="4" t="s">
        <v>2573</v>
      </c>
      <c r="F2515" s="3" t="s">
        <v>2566</v>
      </c>
      <c r="G2515" s="3"/>
      <c r="H2515" s="3"/>
      <c r="I2515" s="3" t="s">
        <v>2508</v>
      </c>
      <c r="J2515" s="42">
        <f>3.14*20*20*500*0.00000785</f>
        <v>4.9297999999999993</v>
      </c>
      <c r="K2515" s="3"/>
      <c r="L2515" s="3"/>
      <c r="M2515" s="3">
        <f>1*4</f>
        <v>4</v>
      </c>
      <c r="N2515" s="3"/>
      <c r="O2515" s="42">
        <f t="shared" si="455"/>
        <v>19.719199999999997</v>
      </c>
      <c r="P2515" s="15">
        <v>0.5</v>
      </c>
      <c r="Q2515" s="49"/>
      <c r="R2515" s="15"/>
      <c r="S2515" s="42"/>
      <c r="T2515" s="5"/>
      <c r="U2515" s="58">
        <f t="shared" si="456"/>
        <v>9.8595999999999986</v>
      </c>
      <c r="V2515" s="58">
        <f t="shared" si="457"/>
        <v>9.8595999999999986</v>
      </c>
      <c r="W2515" s="5"/>
      <c r="X2515" s="7">
        <f t="shared" si="452"/>
        <v>2</v>
      </c>
      <c r="Y2515" s="7">
        <f t="shared" si="453"/>
        <v>2</v>
      </c>
      <c r="Z2515" s="42">
        <f t="shared" si="454"/>
        <v>9.8595999999999986</v>
      </c>
      <c r="AB2515" s="1">
        <f t="shared" si="450"/>
        <v>0</v>
      </c>
    </row>
    <row r="2516" spans="1:28" customFormat="1" ht="44.4" customHeight="1" x14ac:dyDescent="0.3">
      <c r="A2516" s="3">
        <f t="shared" ref="A2516:A2579" si="458">A2515+1</f>
        <v>2499</v>
      </c>
      <c r="B2516" s="4" t="s">
        <v>2067</v>
      </c>
      <c r="C2516" s="3">
        <v>8</v>
      </c>
      <c r="D2516" s="3" t="s">
        <v>2647</v>
      </c>
      <c r="E2516" s="4" t="s">
        <v>2574</v>
      </c>
      <c r="F2516" s="3" t="s">
        <v>2566</v>
      </c>
      <c r="G2516" s="3"/>
      <c r="H2516" s="3"/>
      <c r="I2516" s="3" t="s">
        <v>2508</v>
      </c>
      <c r="J2516" s="42">
        <f>3.14*29*29*500*0.00000785</f>
        <v>10.364904500000002</v>
      </c>
      <c r="K2516" s="3"/>
      <c r="L2516" s="3"/>
      <c r="M2516" s="3">
        <f>1*4</f>
        <v>4</v>
      </c>
      <c r="N2516" s="3"/>
      <c r="O2516" s="42">
        <f t="shared" si="455"/>
        <v>41.459618000000006</v>
      </c>
      <c r="P2516" s="15">
        <v>0.5</v>
      </c>
      <c r="Q2516" s="49"/>
      <c r="R2516" s="15"/>
      <c r="S2516" s="42"/>
      <c r="T2516" s="5"/>
      <c r="U2516" s="58">
        <f t="shared" si="456"/>
        <v>20.729809000000003</v>
      </c>
      <c r="V2516" s="58">
        <f t="shared" si="457"/>
        <v>20.729809000000003</v>
      </c>
      <c r="W2516" s="5"/>
      <c r="X2516" s="7">
        <f t="shared" si="452"/>
        <v>2</v>
      </c>
      <c r="Y2516" s="7">
        <f t="shared" si="453"/>
        <v>2</v>
      </c>
      <c r="Z2516" s="42">
        <f t="shared" si="454"/>
        <v>20.729809000000003</v>
      </c>
      <c r="AB2516" s="1">
        <f t="shared" si="450"/>
        <v>0</v>
      </c>
    </row>
    <row r="2517" spans="1:28" customFormat="1" ht="44.4" customHeight="1" x14ac:dyDescent="0.3">
      <c r="A2517" s="3">
        <f t="shared" si="458"/>
        <v>2500</v>
      </c>
      <c r="B2517" s="4" t="s">
        <v>2067</v>
      </c>
      <c r="C2517" s="3">
        <v>8</v>
      </c>
      <c r="D2517" s="3" t="s">
        <v>2645</v>
      </c>
      <c r="E2517" s="4" t="s">
        <v>2575</v>
      </c>
      <c r="F2517" s="3" t="s">
        <v>2566</v>
      </c>
      <c r="G2517" s="3"/>
      <c r="H2517" s="3"/>
      <c r="I2517" s="3" t="s">
        <v>2508</v>
      </c>
      <c r="J2517" s="42">
        <f>3.14*23*23*500*0.00000785</f>
        <v>6.5196604999999996</v>
      </c>
      <c r="K2517" s="3"/>
      <c r="L2517" s="3"/>
      <c r="M2517" s="3">
        <f>1*4</f>
        <v>4</v>
      </c>
      <c r="N2517" s="3"/>
      <c r="O2517" s="42">
        <f t="shared" si="455"/>
        <v>26.078641999999999</v>
      </c>
      <c r="P2517" s="15">
        <v>0.5</v>
      </c>
      <c r="Q2517" s="49"/>
      <c r="R2517" s="15"/>
      <c r="S2517" s="42"/>
      <c r="T2517" s="5"/>
      <c r="U2517" s="58">
        <f t="shared" si="456"/>
        <v>13.039320999999999</v>
      </c>
      <c r="V2517" s="58">
        <f t="shared" si="457"/>
        <v>13.039320999999999</v>
      </c>
      <c r="W2517" s="5"/>
      <c r="X2517" s="7">
        <f t="shared" si="452"/>
        <v>2</v>
      </c>
      <c r="Y2517" s="7">
        <f t="shared" si="453"/>
        <v>2</v>
      </c>
      <c r="Z2517" s="42">
        <f t="shared" si="454"/>
        <v>13.039320999999999</v>
      </c>
      <c r="AB2517" s="1">
        <f t="shared" si="450"/>
        <v>0</v>
      </c>
    </row>
    <row r="2518" spans="1:28" customFormat="1" ht="44.4" customHeight="1" x14ac:dyDescent="0.3">
      <c r="A2518" s="3">
        <f t="shared" si="458"/>
        <v>2501</v>
      </c>
      <c r="B2518" s="4" t="s">
        <v>2067</v>
      </c>
      <c r="C2518" s="3">
        <v>8</v>
      </c>
      <c r="D2518" s="3" t="s">
        <v>2649</v>
      </c>
      <c r="E2518" s="4" t="s">
        <v>2576</v>
      </c>
      <c r="F2518" s="3" t="s">
        <v>2566</v>
      </c>
      <c r="G2518" s="3"/>
      <c r="H2518" s="3"/>
      <c r="I2518" s="3" t="s">
        <v>2508</v>
      </c>
      <c r="J2518" s="42">
        <f>3.14*33*33*500*0.00000785</f>
        <v>13.4213805</v>
      </c>
      <c r="K2518" s="3"/>
      <c r="L2518" s="3"/>
      <c r="M2518" s="3">
        <f>1*4</f>
        <v>4</v>
      </c>
      <c r="N2518" s="3"/>
      <c r="O2518" s="42">
        <f t="shared" si="455"/>
        <v>53.685521999999999</v>
      </c>
      <c r="P2518" s="15">
        <v>0.5</v>
      </c>
      <c r="Q2518" s="49"/>
      <c r="R2518" s="15"/>
      <c r="S2518" s="42"/>
      <c r="T2518" s="5"/>
      <c r="U2518" s="58">
        <f t="shared" si="456"/>
        <v>26.842760999999999</v>
      </c>
      <c r="V2518" s="58">
        <f t="shared" si="457"/>
        <v>26.842760999999999</v>
      </c>
      <c r="W2518" s="5"/>
      <c r="X2518" s="7">
        <f t="shared" si="452"/>
        <v>2</v>
      </c>
      <c r="Y2518" s="7">
        <f t="shared" si="453"/>
        <v>2</v>
      </c>
      <c r="Z2518" s="42">
        <f t="shared" si="454"/>
        <v>26.842760999999999</v>
      </c>
      <c r="AB2518" s="1">
        <f t="shared" si="450"/>
        <v>0</v>
      </c>
    </row>
    <row r="2519" spans="1:28" customFormat="1" ht="44.4" customHeight="1" x14ac:dyDescent="0.3">
      <c r="A2519" s="3">
        <f t="shared" si="458"/>
        <v>2502</v>
      </c>
      <c r="B2519" s="4" t="s">
        <v>2067</v>
      </c>
      <c r="C2519" s="3">
        <v>8</v>
      </c>
      <c r="D2519" s="3" t="s">
        <v>2646</v>
      </c>
      <c r="E2519" s="4" t="s">
        <v>2570</v>
      </c>
      <c r="F2519" s="3" t="s">
        <v>2566</v>
      </c>
      <c r="G2519" s="3"/>
      <c r="H2519" s="3"/>
      <c r="I2519" s="3" t="s">
        <v>2508</v>
      </c>
      <c r="J2519" s="42">
        <f>3.14*24*24*500*0.00000785</f>
        <v>7.0989119999999986</v>
      </c>
      <c r="K2519" s="3"/>
      <c r="L2519" s="3"/>
      <c r="M2519" s="3">
        <f>6*4</f>
        <v>24</v>
      </c>
      <c r="N2519" s="3"/>
      <c r="O2519" s="42">
        <f t="shared" si="455"/>
        <v>170.37388799999997</v>
      </c>
      <c r="P2519" s="15">
        <v>0.6</v>
      </c>
      <c r="Q2519" s="49"/>
      <c r="R2519" s="15"/>
      <c r="S2519" s="42"/>
      <c r="T2519" s="5"/>
      <c r="U2519" s="58">
        <f t="shared" si="456"/>
        <v>68.149555199999995</v>
      </c>
      <c r="V2519" s="58">
        <f t="shared" si="457"/>
        <v>102.22433279999997</v>
      </c>
      <c r="W2519" s="5"/>
      <c r="X2519" s="7">
        <f t="shared" si="452"/>
        <v>9.6000000000000014</v>
      </c>
      <c r="Y2519" s="7">
        <f t="shared" si="453"/>
        <v>14.399999999999999</v>
      </c>
      <c r="Z2519" s="42">
        <f t="shared" si="454"/>
        <v>68.149555199999995</v>
      </c>
      <c r="AB2519" s="1">
        <f t="shared" si="450"/>
        <v>0</v>
      </c>
    </row>
    <row r="2520" spans="1:28" customFormat="1" ht="44.4" customHeight="1" x14ac:dyDescent="0.3">
      <c r="A2520" s="3">
        <f t="shared" si="458"/>
        <v>2503</v>
      </c>
      <c r="B2520" s="4" t="s">
        <v>2067</v>
      </c>
      <c r="C2520" s="3">
        <v>8</v>
      </c>
      <c r="D2520" s="3" t="s">
        <v>2647</v>
      </c>
      <c r="E2520" s="4" t="s">
        <v>2574</v>
      </c>
      <c r="F2520" s="3" t="s">
        <v>2566</v>
      </c>
      <c r="G2520" s="3"/>
      <c r="H2520" s="3"/>
      <c r="I2520" s="3" t="s">
        <v>2508</v>
      </c>
      <c r="J2520" s="42">
        <f>3.14*29*29*500*0.00000785</f>
        <v>10.364904500000002</v>
      </c>
      <c r="K2520" s="3"/>
      <c r="L2520" s="3"/>
      <c r="M2520" s="3">
        <f>2*6</f>
        <v>12</v>
      </c>
      <c r="N2520" s="3"/>
      <c r="O2520" s="42">
        <f t="shared" si="455"/>
        <v>124.37885400000002</v>
      </c>
      <c r="P2520" s="15">
        <v>0.6</v>
      </c>
      <c r="Q2520" s="49"/>
      <c r="R2520" s="15"/>
      <c r="S2520" s="42"/>
      <c r="T2520" s="5"/>
      <c r="U2520" s="58">
        <f t="shared" si="456"/>
        <v>49.75154160000001</v>
      </c>
      <c r="V2520" s="58">
        <f t="shared" si="457"/>
        <v>74.627312400000008</v>
      </c>
      <c r="W2520" s="5"/>
      <c r="X2520" s="7">
        <f t="shared" si="452"/>
        <v>4.8000000000000007</v>
      </c>
      <c r="Y2520" s="7">
        <f t="shared" si="453"/>
        <v>7.1999999999999993</v>
      </c>
      <c r="Z2520" s="42">
        <f t="shared" si="454"/>
        <v>49.751541600000017</v>
      </c>
      <c r="AB2520" s="1">
        <f t="shared" si="450"/>
        <v>0</v>
      </c>
    </row>
    <row r="2521" spans="1:28" customFormat="1" ht="44.4" customHeight="1" x14ac:dyDescent="0.3">
      <c r="A2521" s="3">
        <f t="shared" si="458"/>
        <v>2504</v>
      </c>
      <c r="B2521" s="4" t="s">
        <v>2067</v>
      </c>
      <c r="C2521" s="3">
        <v>8</v>
      </c>
      <c r="D2521" s="3" t="s">
        <v>2647</v>
      </c>
      <c r="E2521" s="4" t="s">
        <v>2574</v>
      </c>
      <c r="F2521" s="3" t="s">
        <v>2566</v>
      </c>
      <c r="G2521" s="3"/>
      <c r="H2521" s="3"/>
      <c r="I2521" s="3" t="s">
        <v>2508</v>
      </c>
      <c r="J2521" s="42">
        <f>3.14*29*29*500*0.00000785</f>
        <v>10.364904500000002</v>
      </c>
      <c r="K2521" s="3"/>
      <c r="L2521" s="3"/>
      <c r="M2521" s="3">
        <f>3*4</f>
        <v>12</v>
      </c>
      <c r="N2521" s="3"/>
      <c r="O2521" s="42">
        <f t="shared" si="455"/>
        <v>124.37885400000002</v>
      </c>
      <c r="P2521" s="15">
        <v>0.6</v>
      </c>
      <c r="Q2521" s="49"/>
      <c r="R2521" s="15"/>
      <c r="S2521" s="42"/>
      <c r="T2521" s="5"/>
      <c r="U2521" s="58">
        <f t="shared" si="456"/>
        <v>49.75154160000001</v>
      </c>
      <c r="V2521" s="58">
        <f t="shared" si="457"/>
        <v>74.627312400000008</v>
      </c>
      <c r="W2521" s="5"/>
      <c r="X2521" s="7">
        <f t="shared" si="452"/>
        <v>4.8000000000000007</v>
      </c>
      <c r="Y2521" s="7">
        <f t="shared" si="453"/>
        <v>7.1999999999999993</v>
      </c>
      <c r="Z2521" s="42">
        <f t="shared" si="454"/>
        <v>49.751541600000017</v>
      </c>
      <c r="AB2521" s="1">
        <f t="shared" si="450"/>
        <v>0</v>
      </c>
    </row>
    <row r="2522" spans="1:28" s="55" customFormat="1" ht="44.4" customHeight="1" x14ac:dyDescent="0.3">
      <c r="A2522" s="3">
        <f t="shared" si="458"/>
        <v>2505</v>
      </c>
      <c r="B2522" s="3" t="s">
        <v>2561</v>
      </c>
      <c r="C2522" s="3">
        <v>1</v>
      </c>
      <c r="D2522" s="3" t="s">
        <v>2640</v>
      </c>
      <c r="E2522" s="3" t="s">
        <v>2572</v>
      </c>
      <c r="F2522" s="3" t="s">
        <v>2566</v>
      </c>
      <c r="G2522" s="3"/>
      <c r="H2522" s="3"/>
      <c r="I2522" s="3" t="s">
        <v>2508</v>
      </c>
      <c r="J2522" s="42">
        <f>3.14*14*14*500*0.00000785</f>
        <v>2.4156019999999998</v>
      </c>
      <c r="K2522" s="3"/>
      <c r="L2522" s="3"/>
      <c r="M2522" s="3">
        <f>6*4</f>
        <v>24</v>
      </c>
      <c r="N2522" s="3"/>
      <c r="O2522" s="42">
        <f t="shared" si="455"/>
        <v>57.974447999999995</v>
      </c>
      <c r="P2522" s="15">
        <v>0.6</v>
      </c>
      <c r="Q2522" s="49"/>
      <c r="R2522" s="15"/>
      <c r="S2522" s="42"/>
      <c r="T2522" s="100"/>
      <c r="U2522" s="42">
        <f t="shared" si="456"/>
        <v>23.189779199999997</v>
      </c>
      <c r="V2522" s="42">
        <f t="shared" si="457"/>
        <v>34.784668799999999</v>
      </c>
      <c r="W2522" s="100"/>
      <c r="X2522" s="7">
        <f t="shared" si="452"/>
        <v>9.6000000000000014</v>
      </c>
      <c r="Y2522" s="7">
        <f t="shared" si="453"/>
        <v>14.399999999999999</v>
      </c>
      <c r="Z2522" s="42">
        <f t="shared" si="454"/>
        <v>23.1897792</v>
      </c>
      <c r="AB2522" s="1">
        <f t="shared" si="450"/>
        <v>0</v>
      </c>
    </row>
    <row r="2523" spans="1:28" s="55" customFormat="1" ht="44.4" customHeight="1" x14ac:dyDescent="0.3">
      <c r="A2523" s="3">
        <f t="shared" si="458"/>
        <v>2506</v>
      </c>
      <c r="B2523" s="3" t="s">
        <v>2561</v>
      </c>
      <c r="C2523" s="3">
        <v>1</v>
      </c>
      <c r="D2523" s="3" t="s">
        <v>2640</v>
      </c>
      <c r="E2523" s="3" t="s">
        <v>2572</v>
      </c>
      <c r="F2523" s="3" t="s">
        <v>2566</v>
      </c>
      <c r="G2523" s="3"/>
      <c r="H2523" s="3"/>
      <c r="I2523" s="3" t="s">
        <v>2508</v>
      </c>
      <c r="J2523" s="42">
        <f>3.14*14*14*500*0.00000785</f>
        <v>2.4156019999999998</v>
      </c>
      <c r="K2523" s="3"/>
      <c r="L2523" s="3"/>
      <c r="M2523" s="3">
        <f>14*4</f>
        <v>56</v>
      </c>
      <c r="N2523" s="3"/>
      <c r="O2523" s="42">
        <f t="shared" si="455"/>
        <v>135.27371199999999</v>
      </c>
      <c r="P2523" s="15">
        <v>0.6</v>
      </c>
      <c r="Q2523" s="49"/>
      <c r="R2523" s="15"/>
      <c r="S2523" s="42"/>
      <c r="T2523" s="100"/>
      <c r="U2523" s="42">
        <f t="shared" si="456"/>
        <v>54.109484800000004</v>
      </c>
      <c r="V2523" s="42">
        <f t="shared" si="457"/>
        <v>81.164227199999985</v>
      </c>
      <c r="W2523" s="100"/>
      <c r="X2523" s="7">
        <f t="shared" si="452"/>
        <v>22.400000000000002</v>
      </c>
      <c r="Y2523" s="7">
        <f t="shared" si="453"/>
        <v>33.599999999999994</v>
      </c>
      <c r="Z2523" s="42">
        <f t="shared" si="454"/>
        <v>54.109484800000004</v>
      </c>
      <c r="AB2523" s="1">
        <f t="shared" si="450"/>
        <v>0</v>
      </c>
    </row>
    <row r="2524" spans="1:28" s="55" customFormat="1" ht="44.4" customHeight="1" x14ac:dyDescent="0.3">
      <c r="A2524" s="3">
        <f t="shared" si="458"/>
        <v>2507</v>
      </c>
      <c r="B2524" s="3" t="s">
        <v>2561</v>
      </c>
      <c r="C2524" s="3">
        <v>1</v>
      </c>
      <c r="D2524" s="3" t="s">
        <v>2645</v>
      </c>
      <c r="E2524" s="3" t="s">
        <v>2575</v>
      </c>
      <c r="F2524" s="3" t="s">
        <v>2566</v>
      </c>
      <c r="G2524" s="3"/>
      <c r="H2524" s="3"/>
      <c r="I2524" s="3" t="s">
        <v>2508</v>
      </c>
      <c r="J2524" s="42">
        <f>3.14*23*23*500*0.00000785</f>
        <v>6.5196604999999996</v>
      </c>
      <c r="K2524" s="3"/>
      <c r="L2524" s="3"/>
      <c r="M2524" s="3">
        <f>24*4</f>
        <v>96</v>
      </c>
      <c r="N2524" s="3"/>
      <c r="O2524" s="42">
        <f t="shared" si="455"/>
        <v>625.88740799999994</v>
      </c>
      <c r="P2524" s="15">
        <v>0.6</v>
      </c>
      <c r="Q2524" s="49"/>
      <c r="R2524" s="15"/>
      <c r="S2524" s="42"/>
      <c r="T2524" s="100"/>
      <c r="U2524" s="42">
        <f t="shared" si="456"/>
        <v>250.35496319999999</v>
      </c>
      <c r="V2524" s="42">
        <f t="shared" si="457"/>
        <v>375.53244479999995</v>
      </c>
      <c r="W2524" s="100"/>
      <c r="X2524" s="7">
        <f t="shared" si="452"/>
        <v>38.400000000000006</v>
      </c>
      <c r="Y2524" s="7">
        <f t="shared" si="453"/>
        <v>57.599999999999994</v>
      </c>
      <c r="Z2524" s="42">
        <f t="shared" si="454"/>
        <v>250.35496320000001</v>
      </c>
      <c r="AB2524" s="1">
        <f t="shared" si="450"/>
        <v>0</v>
      </c>
    </row>
    <row r="2525" spans="1:28" s="55" customFormat="1" ht="44.4" customHeight="1" x14ac:dyDescent="0.3">
      <c r="A2525" s="3">
        <f t="shared" si="458"/>
        <v>2508</v>
      </c>
      <c r="B2525" s="3" t="s">
        <v>2561</v>
      </c>
      <c r="C2525" s="3">
        <v>1</v>
      </c>
      <c r="D2525" s="3" t="s">
        <v>2640</v>
      </c>
      <c r="E2525" s="3" t="s">
        <v>2572</v>
      </c>
      <c r="F2525" s="3" t="s">
        <v>2566</v>
      </c>
      <c r="G2525" s="3"/>
      <c r="H2525" s="3"/>
      <c r="I2525" s="3" t="s">
        <v>2508</v>
      </c>
      <c r="J2525" s="42">
        <f>3.14*14*14*500*0.00000785</f>
        <v>2.4156019999999998</v>
      </c>
      <c r="K2525" s="3"/>
      <c r="L2525" s="3"/>
      <c r="M2525" s="3">
        <f>14*4</f>
        <v>56</v>
      </c>
      <c r="N2525" s="3"/>
      <c r="O2525" s="42">
        <f t="shared" si="455"/>
        <v>135.27371199999999</v>
      </c>
      <c r="P2525" s="15">
        <v>0.6</v>
      </c>
      <c r="Q2525" s="49"/>
      <c r="R2525" s="15"/>
      <c r="S2525" s="42"/>
      <c r="T2525" s="100"/>
      <c r="U2525" s="42">
        <f t="shared" si="456"/>
        <v>54.109484800000004</v>
      </c>
      <c r="V2525" s="42">
        <f t="shared" si="457"/>
        <v>81.164227199999985</v>
      </c>
      <c r="W2525" s="100"/>
      <c r="X2525" s="7">
        <f t="shared" si="452"/>
        <v>22.400000000000002</v>
      </c>
      <c r="Y2525" s="7">
        <f t="shared" si="453"/>
        <v>33.599999999999994</v>
      </c>
      <c r="Z2525" s="42">
        <f t="shared" si="454"/>
        <v>54.109484800000004</v>
      </c>
      <c r="AB2525" s="1">
        <f t="shared" si="450"/>
        <v>0</v>
      </c>
    </row>
    <row r="2526" spans="1:28" s="55" customFormat="1" ht="44.4" customHeight="1" x14ac:dyDescent="0.3">
      <c r="A2526" s="3">
        <f t="shared" si="458"/>
        <v>2509</v>
      </c>
      <c r="B2526" s="3" t="s">
        <v>2561</v>
      </c>
      <c r="C2526" s="3">
        <v>1</v>
      </c>
      <c r="D2526" s="3" t="s">
        <v>2645</v>
      </c>
      <c r="E2526" s="3" t="s">
        <v>2575</v>
      </c>
      <c r="F2526" s="3" t="s">
        <v>2566</v>
      </c>
      <c r="G2526" s="3"/>
      <c r="H2526" s="3"/>
      <c r="I2526" s="3" t="s">
        <v>2508</v>
      </c>
      <c r="J2526" s="42">
        <f>3.14*23*23*500*0.00000785</f>
        <v>6.5196604999999996</v>
      </c>
      <c r="K2526" s="3"/>
      <c r="L2526" s="3"/>
      <c r="M2526" s="3">
        <f>18*4</f>
        <v>72</v>
      </c>
      <c r="N2526" s="3"/>
      <c r="O2526" s="42">
        <f t="shared" si="455"/>
        <v>469.41555599999998</v>
      </c>
      <c r="P2526" s="15">
        <v>0.6</v>
      </c>
      <c r="Q2526" s="49"/>
      <c r="R2526" s="15"/>
      <c r="S2526" s="42"/>
      <c r="T2526" s="100"/>
      <c r="U2526" s="42">
        <f t="shared" si="456"/>
        <v>187.7662224</v>
      </c>
      <c r="V2526" s="42">
        <f t="shared" si="457"/>
        <v>281.64933359999998</v>
      </c>
      <c r="W2526" s="100"/>
      <c r="X2526" s="7">
        <f t="shared" si="452"/>
        <v>28.8</v>
      </c>
      <c r="Y2526" s="7">
        <f t="shared" si="453"/>
        <v>43.2</v>
      </c>
      <c r="Z2526" s="42">
        <f t="shared" si="454"/>
        <v>187.7662224</v>
      </c>
      <c r="AB2526" s="1">
        <f t="shared" si="450"/>
        <v>0</v>
      </c>
    </row>
    <row r="2527" spans="1:28" s="55" customFormat="1" ht="44.4" customHeight="1" x14ac:dyDescent="0.3">
      <c r="A2527" s="3">
        <f t="shared" si="458"/>
        <v>2510</v>
      </c>
      <c r="B2527" s="3" t="s">
        <v>2561</v>
      </c>
      <c r="C2527" s="3">
        <v>1</v>
      </c>
      <c r="D2527" s="3" t="s">
        <v>2645</v>
      </c>
      <c r="E2527" s="3" t="s">
        <v>2575</v>
      </c>
      <c r="F2527" s="3" t="s">
        <v>2566</v>
      </c>
      <c r="G2527" s="3"/>
      <c r="H2527" s="3"/>
      <c r="I2527" s="3" t="s">
        <v>2508</v>
      </c>
      <c r="J2527" s="42">
        <f>3.14*23*23*500*0.00000785</f>
        <v>6.5196604999999996</v>
      </c>
      <c r="K2527" s="3"/>
      <c r="L2527" s="3"/>
      <c r="M2527" s="3">
        <f>4*4</f>
        <v>16</v>
      </c>
      <c r="N2527" s="3"/>
      <c r="O2527" s="42">
        <f t="shared" si="455"/>
        <v>104.31456799999999</v>
      </c>
      <c r="P2527" s="15">
        <v>0.6</v>
      </c>
      <c r="Q2527" s="49"/>
      <c r="R2527" s="15"/>
      <c r="S2527" s="42"/>
      <c r="T2527" s="100"/>
      <c r="U2527" s="42">
        <f t="shared" si="456"/>
        <v>41.725827199999998</v>
      </c>
      <c r="V2527" s="42">
        <f t="shared" si="457"/>
        <v>62.588740799999997</v>
      </c>
      <c r="W2527" s="100"/>
      <c r="X2527" s="7">
        <f t="shared" si="452"/>
        <v>6.4</v>
      </c>
      <c r="Y2527" s="7">
        <f t="shared" si="453"/>
        <v>9.6</v>
      </c>
      <c r="Z2527" s="42">
        <f t="shared" si="454"/>
        <v>41.725827199999998</v>
      </c>
      <c r="AB2527" s="1">
        <f t="shared" si="450"/>
        <v>0</v>
      </c>
    </row>
    <row r="2528" spans="1:28" customFormat="1" ht="44.4" customHeight="1" x14ac:dyDescent="0.3">
      <c r="A2528" s="3">
        <f t="shared" si="458"/>
        <v>2511</v>
      </c>
      <c r="B2528" s="4" t="s">
        <v>1573</v>
      </c>
      <c r="C2528" s="3">
        <v>5</v>
      </c>
      <c r="D2528" s="3" t="s">
        <v>2641</v>
      </c>
      <c r="E2528" s="4" t="s">
        <v>2567</v>
      </c>
      <c r="F2528" s="3" t="s">
        <v>2566</v>
      </c>
      <c r="G2528" s="3"/>
      <c r="H2528" s="3"/>
      <c r="I2528" s="3" t="s">
        <v>2508</v>
      </c>
      <c r="J2528" s="42">
        <f>3.14*15*15*500*0.00000785</f>
        <v>2.7730124999999997</v>
      </c>
      <c r="K2528" s="3"/>
      <c r="L2528" s="3"/>
      <c r="M2528" s="3">
        <f>10*4</f>
        <v>40</v>
      </c>
      <c r="N2528" s="3"/>
      <c r="O2528" s="42">
        <f>M2528*J2528</f>
        <v>110.92049999999999</v>
      </c>
      <c r="P2528" s="15">
        <v>0.7</v>
      </c>
      <c r="Q2528" s="49"/>
      <c r="R2528" s="15"/>
      <c r="S2528" s="42"/>
      <c r="T2528" s="5"/>
      <c r="U2528" s="58">
        <f t="shared" si="456"/>
        <v>33.276150000000001</v>
      </c>
      <c r="V2528" s="58">
        <f t="shared" si="457"/>
        <v>77.644349999999989</v>
      </c>
      <c r="W2528" s="5"/>
      <c r="X2528" s="7">
        <f t="shared" si="452"/>
        <v>12.000000000000002</v>
      </c>
      <c r="Y2528" s="7">
        <f t="shared" si="453"/>
        <v>28</v>
      </c>
      <c r="Z2528" s="42">
        <f t="shared" si="454"/>
        <v>33.276150000000001</v>
      </c>
      <c r="AB2528" s="1">
        <f t="shared" si="450"/>
        <v>0</v>
      </c>
    </row>
    <row r="2529" spans="1:28" customFormat="1" ht="44.4" customHeight="1" x14ac:dyDescent="0.3">
      <c r="A2529" s="3">
        <f t="shared" si="458"/>
        <v>2512</v>
      </c>
      <c r="B2529" s="4" t="s">
        <v>1573</v>
      </c>
      <c r="C2529" s="3">
        <v>5</v>
      </c>
      <c r="D2529" s="3" t="s">
        <v>2641</v>
      </c>
      <c r="E2529" s="4" t="s">
        <v>2567</v>
      </c>
      <c r="F2529" s="3" t="s">
        <v>2566</v>
      </c>
      <c r="G2529" s="3"/>
      <c r="H2529" s="3"/>
      <c r="I2529" s="3" t="s">
        <v>2508</v>
      </c>
      <c r="J2529" s="42">
        <f>3.14*15*15*500*0.00000785</f>
        <v>2.7730124999999997</v>
      </c>
      <c r="K2529" s="3"/>
      <c r="L2529" s="3"/>
      <c r="M2529" s="3">
        <f>12*6</f>
        <v>72</v>
      </c>
      <c r="N2529" s="3"/>
      <c r="O2529" s="42">
        <f t="shared" ref="O2529:O2542" si="459">M2529*J2529</f>
        <v>199.65689999999998</v>
      </c>
      <c r="P2529" s="15">
        <v>0.95</v>
      </c>
      <c r="Q2529" s="49"/>
      <c r="R2529" s="15"/>
      <c r="S2529" s="42"/>
      <c r="T2529" s="5"/>
      <c r="U2529" s="58">
        <f t="shared" si="456"/>
        <v>9.9828449999999975</v>
      </c>
      <c r="V2529" s="58">
        <f t="shared" si="457"/>
        <v>189.67405499999998</v>
      </c>
      <c r="W2529" s="5"/>
      <c r="X2529" s="7">
        <f t="shared" si="452"/>
        <v>3.6000000000000032</v>
      </c>
      <c r="Y2529" s="7">
        <f t="shared" si="453"/>
        <v>68.399999999999991</v>
      </c>
      <c r="Z2529" s="42">
        <f t="shared" si="454"/>
        <v>9.9828450000000082</v>
      </c>
      <c r="AB2529" s="1">
        <f t="shared" si="450"/>
        <v>0</v>
      </c>
    </row>
    <row r="2530" spans="1:28" customFormat="1" ht="44.4" customHeight="1" x14ac:dyDescent="0.3">
      <c r="A2530" s="3">
        <f t="shared" si="458"/>
        <v>2513</v>
      </c>
      <c r="B2530" s="4" t="s">
        <v>1573</v>
      </c>
      <c r="C2530" s="3">
        <v>5</v>
      </c>
      <c r="D2530" s="3" t="s">
        <v>2641</v>
      </c>
      <c r="E2530" s="4" t="s">
        <v>2567</v>
      </c>
      <c r="F2530" s="3" t="s">
        <v>2566</v>
      </c>
      <c r="G2530" s="3"/>
      <c r="H2530" s="3"/>
      <c r="I2530" s="3" t="s">
        <v>2508</v>
      </c>
      <c r="J2530" s="42">
        <f>3.14*15*15*500*0.00000785</f>
        <v>2.7730124999999997</v>
      </c>
      <c r="K2530" s="3"/>
      <c r="L2530" s="3"/>
      <c r="M2530" s="3">
        <f>16*4</f>
        <v>64</v>
      </c>
      <c r="N2530" s="3"/>
      <c r="O2530" s="42">
        <f t="shared" si="459"/>
        <v>177.47279999999998</v>
      </c>
      <c r="P2530" s="15">
        <v>0.95</v>
      </c>
      <c r="Q2530" s="49"/>
      <c r="R2530" s="15"/>
      <c r="S2530" s="42"/>
      <c r="T2530" s="5"/>
      <c r="U2530" s="58">
        <f t="shared" si="456"/>
        <v>8.8736399999999946</v>
      </c>
      <c r="V2530" s="58">
        <f t="shared" si="457"/>
        <v>168.59915999999998</v>
      </c>
      <c r="W2530" s="5"/>
      <c r="X2530" s="7">
        <f t="shared" si="452"/>
        <v>3.2000000000000028</v>
      </c>
      <c r="Y2530" s="7">
        <f t="shared" si="453"/>
        <v>60.8</v>
      </c>
      <c r="Z2530" s="42">
        <f t="shared" si="454"/>
        <v>8.8736400000000071</v>
      </c>
      <c r="AB2530" s="1">
        <f t="shared" si="450"/>
        <v>0</v>
      </c>
    </row>
    <row r="2531" spans="1:28" customFormat="1" ht="44.4" customHeight="1" x14ac:dyDescent="0.3">
      <c r="A2531" s="3">
        <f t="shared" si="458"/>
        <v>2514</v>
      </c>
      <c r="B2531" s="4" t="s">
        <v>1573</v>
      </c>
      <c r="C2531" s="3">
        <v>5</v>
      </c>
      <c r="D2531" s="3" t="s">
        <v>2641</v>
      </c>
      <c r="E2531" s="4" t="s">
        <v>2567</v>
      </c>
      <c r="F2531" s="3" t="s">
        <v>2566</v>
      </c>
      <c r="G2531" s="3"/>
      <c r="H2531" s="3"/>
      <c r="I2531" s="3" t="s">
        <v>2508</v>
      </c>
      <c r="J2531" s="42">
        <f>3.14*15*15*500*0.00000785</f>
        <v>2.7730124999999997</v>
      </c>
      <c r="K2531" s="3"/>
      <c r="L2531" s="3"/>
      <c r="M2531" s="3">
        <f>12*6</f>
        <v>72</v>
      </c>
      <c r="N2531" s="3"/>
      <c r="O2531" s="42">
        <f t="shared" si="459"/>
        <v>199.65689999999998</v>
      </c>
      <c r="P2531" s="15">
        <v>0.95</v>
      </c>
      <c r="Q2531" s="49"/>
      <c r="R2531" s="15"/>
      <c r="S2531" s="42"/>
      <c r="T2531" s="5"/>
      <c r="U2531" s="58">
        <f t="shared" si="456"/>
        <v>9.9828449999999975</v>
      </c>
      <c r="V2531" s="58">
        <f t="shared" si="457"/>
        <v>189.67405499999998</v>
      </c>
      <c r="W2531" s="5"/>
      <c r="X2531" s="7">
        <f t="shared" si="452"/>
        <v>3.6000000000000032</v>
      </c>
      <c r="Y2531" s="7">
        <f t="shared" si="453"/>
        <v>68.399999999999991</v>
      </c>
      <c r="Z2531" s="42">
        <f t="shared" si="454"/>
        <v>9.9828450000000082</v>
      </c>
      <c r="AB2531" s="1">
        <f t="shared" si="450"/>
        <v>0</v>
      </c>
    </row>
    <row r="2532" spans="1:28" customFormat="1" ht="44.4" customHeight="1" x14ac:dyDescent="0.3">
      <c r="A2532" s="3">
        <f t="shared" si="458"/>
        <v>2515</v>
      </c>
      <c r="B2532" s="4" t="s">
        <v>1573</v>
      </c>
      <c r="C2532" s="3">
        <v>5</v>
      </c>
      <c r="D2532" s="3" t="s">
        <v>2639</v>
      </c>
      <c r="E2532" s="4" t="s">
        <v>2577</v>
      </c>
      <c r="F2532" s="3" t="s">
        <v>2566</v>
      </c>
      <c r="G2532" s="3"/>
      <c r="H2532" s="3"/>
      <c r="I2532" s="3" t="s">
        <v>2508</v>
      </c>
      <c r="J2532" s="42">
        <f>3.14*13*13*500*0.00000785</f>
        <v>2.0828404999999997</v>
      </c>
      <c r="K2532" s="3"/>
      <c r="L2532" s="3"/>
      <c r="M2532" s="3">
        <f>18*4</f>
        <v>72</v>
      </c>
      <c r="N2532" s="3"/>
      <c r="O2532" s="42">
        <f t="shared" si="459"/>
        <v>149.96451599999997</v>
      </c>
      <c r="P2532" s="15">
        <v>0.4</v>
      </c>
      <c r="Q2532" s="49"/>
      <c r="R2532" s="15"/>
      <c r="S2532" s="42"/>
      <c r="T2532" s="5"/>
      <c r="U2532" s="58">
        <f t="shared" si="456"/>
        <v>89.978709599999974</v>
      </c>
      <c r="V2532" s="58">
        <f t="shared" si="457"/>
        <v>59.985806399999994</v>
      </c>
      <c r="W2532" s="5"/>
      <c r="X2532" s="7">
        <f t="shared" si="452"/>
        <v>43.199999999999996</v>
      </c>
      <c r="Y2532" s="7">
        <f t="shared" si="453"/>
        <v>28.800000000000004</v>
      </c>
      <c r="Z2532" s="42">
        <f t="shared" si="454"/>
        <v>89.978709599999974</v>
      </c>
      <c r="AB2532" s="1">
        <f t="shared" si="450"/>
        <v>0</v>
      </c>
    </row>
    <row r="2533" spans="1:28" customFormat="1" ht="44.4" customHeight="1" x14ac:dyDescent="0.3">
      <c r="A2533" s="3">
        <f t="shared" si="458"/>
        <v>2516</v>
      </c>
      <c r="B2533" s="4" t="s">
        <v>1573</v>
      </c>
      <c r="C2533" s="3">
        <v>5</v>
      </c>
      <c r="D2533" s="3" t="s">
        <v>2640</v>
      </c>
      <c r="E2533" s="4" t="s">
        <v>2572</v>
      </c>
      <c r="F2533" s="3" t="s">
        <v>2566</v>
      </c>
      <c r="G2533" s="3"/>
      <c r="H2533" s="3"/>
      <c r="I2533" s="3" t="s">
        <v>2508</v>
      </c>
      <c r="J2533" s="42">
        <f>3.14*14*14*500*0.00000785</f>
        <v>2.4156019999999998</v>
      </c>
      <c r="K2533" s="3"/>
      <c r="L2533" s="3"/>
      <c r="M2533" s="3">
        <f>31*4</f>
        <v>124</v>
      </c>
      <c r="N2533" s="3"/>
      <c r="O2533" s="42">
        <f t="shared" si="459"/>
        <v>299.53464799999995</v>
      </c>
      <c r="P2533" s="15">
        <v>0.4</v>
      </c>
      <c r="Q2533" s="49"/>
      <c r="R2533" s="15"/>
      <c r="S2533" s="42"/>
      <c r="T2533" s="5"/>
      <c r="U2533" s="58">
        <f t="shared" si="456"/>
        <v>179.72078879999998</v>
      </c>
      <c r="V2533" s="58">
        <f t="shared" si="457"/>
        <v>119.81385919999998</v>
      </c>
      <c r="W2533" s="5"/>
      <c r="X2533" s="7">
        <f t="shared" si="452"/>
        <v>74.399999999999991</v>
      </c>
      <c r="Y2533" s="7">
        <f t="shared" si="453"/>
        <v>49.600000000000009</v>
      </c>
      <c r="Z2533" s="42">
        <f t="shared" si="454"/>
        <v>179.72078879999995</v>
      </c>
      <c r="AB2533" s="1">
        <f t="shared" si="450"/>
        <v>0</v>
      </c>
    </row>
    <row r="2534" spans="1:28" customFormat="1" ht="44.4" customHeight="1" x14ac:dyDescent="0.3">
      <c r="A2534" s="3">
        <f t="shared" si="458"/>
        <v>2517</v>
      </c>
      <c r="B2534" s="4" t="s">
        <v>1502</v>
      </c>
      <c r="C2534" s="3">
        <v>3</v>
      </c>
      <c r="D2534" s="3" t="s">
        <v>2639</v>
      </c>
      <c r="E2534" s="4" t="s">
        <v>2577</v>
      </c>
      <c r="F2534" s="3" t="s">
        <v>2566</v>
      </c>
      <c r="G2534" s="3"/>
      <c r="H2534" s="3"/>
      <c r="I2534" s="3" t="s">
        <v>2508</v>
      </c>
      <c r="J2534" s="42">
        <f>3.14*13*13*500*0.00000785</f>
        <v>2.0828404999999997</v>
      </c>
      <c r="K2534" s="3"/>
      <c r="L2534" s="3"/>
      <c r="M2534" s="3">
        <f>12*4</f>
        <v>48</v>
      </c>
      <c r="N2534" s="3"/>
      <c r="O2534" s="42">
        <f t="shared" si="459"/>
        <v>99.976343999999983</v>
      </c>
      <c r="P2534" s="15">
        <v>0.7</v>
      </c>
      <c r="Q2534" s="49"/>
      <c r="R2534" s="15"/>
      <c r="S2534" s="42"/>
      <c r="T2534" s="5"/>
      <c r="U2534" s="58">
        <f t="shared" si="456"/>
        <v>29.992903200000001</v>
      </c>
      <c r="V2534" s="58">
        <f t="shared" si="457"/>
        <v>69.983440799999983</v>
      </c>
      <c r="W2534" s="5"/>
      <c r="X2534" s="7">
        <f t="shared" si="452"/>
        <v>14.400000000000002</v>
      </c>
      <c r="Y2534" s="7">
        <f t="shared" si="453"/>
        <v>33.599999999999994</v>
      </c>
      <c r="Z2534" s="42">
        <f t="shared" si="454"/>
        <v>29.992903200000001</v>
      </c>
      <c r="AB2534" s="1">
        <f t="shared" si="450"/>
        <v>0</v>
      </c>
    </row>
    <row r="2535" spans="1:28" customFormat="1" ht="44.4" customHeight="1" x14ac:dyDescent="0.3">
      <c r="A2535" s="3">
        <f t="shared" si="458"/>
        <v>2518</v>
      </c>
      <c r="B2535" s="4" t="s">
        <v>1502</v>
      </c>
      <c r="C2535" s="3">
        <v>3</v>
      </c>
      <c r="D2535" s="3" t="s">
        <v>2639</v>
      </c>
      <c r="E2535" s="4" t="s">
        <v>2577</v>
      </c>
      <c r="F2535" s="3" t="s">
        <v>2566</v>
      </c>
      <c r="G2535" s="3"/>
      <c r="H2535" s="3"/>
      <c r="I2535" s="3" t="s">
        <v>2508</v>
      </c>
      <c r="J2535" s="42">
        <f>3.14*13*13*500*0.00000785</f>
        <v>2.0828404999999997</v>
      </c>
      <c r="K2535" s="3"/>
      <c r="L2535" s="3"/>
      <c r="M2535" s="3">
        <f>6*4</f>
        <v>24</v>
      </c>
      <c r="N2535" s="3"/>
      <c r="O2535" s="42">
        <f t="shared" si="459"/>
        <v>49.988171999999992</v>
      </c>
      <c r="P2535" s="15">
        <v>0.7</v>
      </c>
      <c r="Q2535" s="49"/>
      <c r="R2535" s="15"/>
      <c r="S2535" s="42"/>
      <c r="T2535" s="5"/>
      <c r="U2535" s="58">
        <f t="shared" si="456"/>
        <v>14.9964516</v>
      </c>
      <c r="V2535" s="58">
        <f t="shared" si="457"/>
        <v>34.991720399999991</v>
      </c>
      <c r="W2535" s="5"/>
      <c r="X2535" s="7">
        <f t="shared" si="452"/>
        <v>7.2000000000000011</v>
      </c>
      <c r="Y2535" s="7">
        <f t="shared" si="453"/>
        <v>16.799999999999997</v>
      </c>
      <c r="Z2535" s="42">
        <f t="shared" si="454"/>
        <v>14.9964516</v>
      </c>
      <c r="AB2535" s="1">
        <f t="shared" si="450"/>
        <v>0</v>
      </c>
    </row>
    <row r="2536" spans="1:28" customFormat="1" ht="44.4" customHeight="1" x14ac:dyDescent="0.3">
      <c r="A2536" s="3">
        <f t="shared" si="458"/>
        <v>2519</v>
      </c>
      <c r="B2536" s="4" t="s">
        <v>2356</v>
      </c>
      <c r="C2536" s="3">
        <v>3</v>
      </c>
      <c r="D2536" s="3" t="s">
        <v>2638</v>
      </c>
      <c r="E2536" s="4" t="s">
        <v>2565</v>
      </c>
      <c r="F2536" s="3" t="s">
        <v>2566</v>
      </c>
      <c r="G2536" s="3"/>
      <c r="H2536" s="3"/>
      <c r="I2536" s="3" t="s">
        <v>2508</v>
      </c>
      <c r="J2536" s="42">
        <v>1.77</v>
      </c>
      <c r="K2536" s="3"/>
      <c r="L2536" s="3"/>
      <c r="M2536" s="3">
        <f>6*4</f>
        <v>24</v>
      </c>
      <c r="N2536" s="3"/>
      <c r="O2536" s="42">
        <f t="shared" si="459"/>
        <v>42.480000000000004</v>
      </c>
      <c r="P2536" s="15">
        <v>0.4</v>
      </c>
      <c r="Q2536" s="49"/>
      <c r="R2536" s="15"/>
      <c r="S2536" s="42"/>
      <c r="T2536" s="5"/>
      <c r="U2536" s="58">
        <f t="shared" si="456"/>
        <v>25.488000000000003</v>
      </c>
      <c r="V2536" s="58">
        <f t="shared" si="457"/>
        <v>16.992000000000001</v>
      </c>
      <c r="W2536" s="5"/>
      <c r="X2536" s="7">
        <f t="shared" si="452"/>
        <v>14.399999999999999</v>
      </c>
      <c r="Y2536" s="7">
        <f t="shared" si="453"/>
        <v>9.6000000000000014</v>
      </c>
      <c r="Z2536" s="42">
        <f t="shared" si="454"/>
        <v>25.487999999999996</v>
      </c>
      <c r="AB2536" s="1">
        <f t="shared" si="450"/>
        <v>0</v>
      </c>
    </row>
    <row r="2537" spans="1:28" customFormat="1" ht="44.4" customHeight="1" x14ac:dyDescent="0.3">
      <c r="A2537" s="3">
        <f t="shared" si="458"/>
        <v>2520</v>
      </c>
      <c r="B2537" s="4" t="s">
        <v>2356</v>
      </c>
      <c r="C2537" s="3">
        <v>3</v>
      </c>
      <c r="D2537" s="3" t="s">
        <v>2640</v>
      </c>
      <c r="E2537" s="4" t="s">
        <v>2572</v>
      </c>
      <c r="F2537" s="3" t="s">
        <v>2566</v>
      </c>
      <c r="G2537" s="3"/>
      <c r="H2537" s="3"/>
      <c r="I2537" s="3" t="s">
        <v>2508</v>
      </c>
      <c r="J2537" s="42">
        <f t="shared" ref="J2537:J2542" si="460">3.14*14*14*500*0.00000785</f>
        <v>2.4156019999999998</v>
      </c>
      <c r="K2537" s="3"/>
      <c r="L2537" s="3"/>
      <c r="M2537" s="3">
        <f>7*4</f>
        <v>28</v>
      </c>
      <c r="N2537" s="3"/>
      <c r="O2537" s="42">
        <f t="shared" si="459"/>
        <v>67.636855999999995</v>
      </c>
      <c r="P2537" s="15">
        <v>0.4</v>
      </c>
      <c r="Q2537" s="49"/>
      <c r="R2537" s="15"/>
      <c r="S2537" s="42"/>
      <c r="T2537" s="5"/>
      <c r="U2537" s="58">
        <f t="shared" si="456"/>
        <v>40.5821136</v>
      </c>
      <c r="V2537" s="58">
        <f t="shared" si="457"/>
        <v>27.054742399999999</v>
      </c>
      <c r="W2537" s="5"/>
      <c r="X2537" s="7">
        <f t="shared" si="452"/>
        <v>16.8</v>
      </c>
      <c r="Y2537" s="7">
        <f t="shared" si="453"/>
        <v>11.2</v>
      </c>
      <c r="Z2537" s="42">
        <f t="shared" si="454"/>
        <v>40.5821136</v>
      </c>
      <c r="AB2537" s="1">
        <f t="shared" si="450"/>
        <v>0</v>
      </c>
    </row>
    <row r="2538" spans="1:28" customFormat="1" ht="44.4" customHeight="1" x14ac:dyDescent="0.3">
      <c r="A2538" s="3">
        <f t="shared" si="458"/>
        <v>2521</v>
      </c>
      <c r="B2538" s="4" t="s">
        <v>2356</v>
      </c>
      <c r="C2538" s="3">
        <v>3</v>
      </c>
      <c r="D2538" s="3" t="s">
        <v>2640</v>
      </c>
      <c r="E2538" s="4" t="s">
        <v>2572</v>
      </c>
      <c r="F2538" s="3" t="s">
        <v>2566</v>
      </c>
      <c r="G2538" s="3"/>
      <c r="H2538" s="3"/>
      <c r="I2538" s="3" t="s">
        <v>2508</v>
      </c>
      <c r="J2538" s="42">
        <f t="shared" si="460"/>
        <v>2.4156019999999998</v>
      </c>
      <c r="K2538" s="3"/>
      <c r="L2538" s="3"/>
      <c r="M2538" s="3">
        <f>8*4</f>
        <v>32</v>
      </c>
      <c r="N2538" s="3"/>
      <c r="O2538" s="42">
        <f t="shared" si="459"/>
        <v>77.299263999999994</v>
      </c>
      <c r="P2538" s="15">
        <v>0.4</v>
      </c>
      <c r="Q2538" s="49"/>
      <c r="R2538" s="15"/>
      <c r="S2538" s="42"/>
      <c r="T2538" s="5"/>
      <c r="U2538" s="58">
        <f t="shared" si="456"/>
        <v>46.379558399999993</v>
      </c>
      <c r="V2538" s="58">
        <f t="shared" si="457"/>
        <v>30.9197056</v>
      </c>
      <c r="W2538" s="5"/>
      <c r="X2538" s="7">
        <f t="shared" si="452"/>
        <v>19.2</v>
      </c>
      <c r="Y2538" s="7">
        <f t="shared" si="453"/>
        <v>12.8</v>
      </c>
      <c r="Z2538" s="42">
        <f t="shared" si="454"/>
        <v>46.379558399999993</v>
      </c>
      <c r="AB2538" s="1">
        <f t="shared" si="450"/>
        <v>0</v>
      </c>
    </row>
    <row r="2539" spans="1:28" customFormat="1" ht="44.4" customHeight="1" x14ac:dyDescent="0.3">
      <c r="A2539" s="3">
        <f t="shared" si="458"/>
        <v>2522</v>
      </c>
      <c r="B2539" s="4" t="s">
        <v>2509</v>
      </c>
      <c r="C2539" s="3">
        <v>7</v>
      </c>
      <c r="D2539" s="3" t="s">
        <v>2645</v>
      </c>
      <c r="E2539" s="4" t="s">
        <v>2575</v>
      </c>
      <c r="F2539" s="3" t="s">
        <v>2566</v>
      </c>
      <c r="G2539" s="3"/>
      <c r="H2539" s="3"/>
      <c r="I2539" s="3" t="s">
        <v>2508</v>
      </c>
      <c r="J2539" s="42">
        <f>3.14*23*23*500*0.00000785</f>
        <v>6.5196604999999996</v>
      </c>
      <c r="K2539" s="3"/>
      <c r="L2539" s="3"/>
      <c r="M2539" s="3">
        <f>36*4</f>
        <v>144</v>
      </c>
      <c r="N2539" s="3"/>
      <c r="O2539" s="42">
        <f t="shared" si="459"/>
        <v>938.83111199999996</v>
      </c>
      <c r="P2539" s="15">
        <v>0.7</v>
      </c>
      <c r="Q2539" s="49"/>
      <c r="R2539" s="15"/>
      <c r="S2539" s="42"/>
      <c r="T2539" s="5"/>
      <c r="U2539" s="58">
        <f t="shared" si="456"/>
        <v>281.64933359999998</v>
      </c>
      <c r="V2539" s="58">
        <f t="shared" si="457"/>
        <v>657.18177839999998</v>
      </c>
      <c r="W2539" s="5"/>
      <c r="X2539" s="7">
        <f t="shared" si="452"/>
        <v>43.2</v>
      </c>
      <c r="Y2539" s="7">
        <f t="shared" si="453"/>
        <v>100.8</v>
      </c>
      <c r="Z2539" s="42">
        <f t="shared" si="454"/>
        <v>281.64933359999998</v>
      </c>
      <c r="AB2539" s="1">
        <f t="shared" si="450"/>
        <v>0</v>
      </c>
    </row>
    <row r="2540" spans="1:28" customFormat="1" ht="44.4" customHeight="1" x14ac:dyDescent="0.3">
      <c r="A2540" s="3">
        <f t="shared" si="458"/>
        <v>2523</v>
      </c>
      <c r="B2540" s="4" t="s">
        <v>2509</v>
      </c>
      <c r="C2540" s="3">
        <v>7</v>
      </c>
      <c r="D2540" s="3" t="s">
        <v>2644</v>
      </c>
      <c r="E2540" s="4" t="s">
        <v>2569</v>
      </c>
      <c r="F2540" s="3" t="s">
        <v>2566</v>
      </c>
      <c r="G2540" s="3"/>
      <c r="H2540" s="3"/>
      <c r="I2540" s="3" t="s">
        <v>2508</v>
      </c>
      <c r="J2540" s="42">
        <f>3.14*21*21*500*0.00000785</f>
        <v>5.4351044999999996</v>
      </c>
      <c r="K2540" s="3"/>
      <c r="L2540" s="3"/>
      <c r="M2540" s="3">
        <f>2*4</f>
        <v>8</v>
      </c>
      <c r="N2540" s="3"/>
      <c r="O2540" s="42">
        <f t="shared" si="459"/>
        <v>43.480835999999996</v>
      </c>
      <c r="P2540" s="15">
        <v>0.7</v>
      </c>
      <c r="Q2540" s="49"/>
      <c r="R2540" s="15"/>
      <c r="S2540" s="42"/>
      <c r="T2540" s="5"/>
      <c r="U2540" s="58">
        <f t="shared" si="456"/>
        <v>13.0442508</v>
      </c>
      <c r="V2540" s="58">
        <f t="shared" si="457"/>
        <v>30.436585199999996</v>
      </c>
      <c r="W2540" s="5"/>
      <c r="X2540" s="7">
        <f t="shared" si="452"/>
        <v>2.4000000000000004</v>
      </c>
      <c r="Y2540" s="7">
        <f t="shared" si="453"/>
        <v>5.6</v>
      </c>
      <c r="Z2540" s="42">
        <f t="shared" si="454"/>
        <v>13.0442508</v>
      </c>
      <c r="AB2540" s="1">
        <f t="shared" si="450"/>
        <v>0</v>
      </c>
    </row>
    <row r="2541" spans="1:28" customFormat="1" ht="44.4" customHeight="1" x14ac:dyDescent="0.3">
      <c r="A2541" s="3">
        <f t="shared" si="458"/>
        <v>2524</v>
      </c>
      <c r="B2541" s="4" t="s">
        <v>2509</v>
      </c>
      <c r="C2541" s="3">
        <v>7</v>
      </c>
      <c r="D2541" s="3" t="s">
        <v>2640</v>
      </c>
      <c r="E2541" s="4" t="s">
        <v>2572</v>
      </c>
      <c r="F2541" s="3" t="s">
        <v>2566</v>
      </c>
      <c r="G2541" s="3"/>
      <c r="H2541" s="3"/>
      <c r="I2541" s="3" t="s">
        <v>2508</v>
      </c>
      <c r="J2541" s="42">
        <f t="shared" si="460"/>
        <v>2.4156019999999998</v>
      </c>
      <c r="K2541" s="3"/>
      <c r="L2541" s="3"/>
      <c r="M2541" s="3">
        <f>2*4</f>
        <v>8</v>
      </c>
      <c r="N2541" s="3"/>
      <c r="O2541" s="42">
        <f t="shared" si="459"/>
        <v>19.324815999999998</v>
      </c>
      <c r="P2541" s="15">
        <v>0.7</v>
      </c>
      <c r="Q2541" s="49"/>
      <c r="R2541" s="15"/>
      <c r="S2541" s="42"/>
      <c r="T2541" s="5"/>
      <c r="U2541" s="58">
        <f t="shared" si="456"/>
        <v>5.797444800000001</v>
      </c>
      <c r="V2541" s="58">
        <f t="shared" si="457"/>
        <v>13.527371199999997</v>
      </c>
      <c r="W2541" s="5"/>
      <c r="X2541" s="7">
        <f t="shared" si="452"/>
        <v>2.4000000000000004</v>
      </c>
      <c r="Y2541" s="7">
        <f t="shared" si="453"/>
        <v>5.6</v>
      </c>
      <c r="Z2541" s="42">
        <f t="shared" si="454"/>
        <v>5.7974448000000001</v>
      </c>
      <c r="AB2541" s="1">
        <f t="shared" si="450"/>
        <v>0</v>
      </c>
    </row>
    <row r="2542" spans="1:28" customFormat="1" ht="44.4" customHeight="1" x14ac:dyDescent="0.3">
      <c r="A2542" s="3">
        <f t="shared" si="458"/>
        <v>2525</v>
      </c>
      <c r="B2542" s="4" t="s">
        <v>2509</v>
      </c>
      <c r="C2542" s="3">
        <v>7</v>
      </c>
      <c r="D2542" s="3" t="s">
        <v>2640</v>
      </c>
      <c r="E2542" s="4" t="s">
        <v>2572</v>
      </c>
      <c r="F2542" s="3" t="s">
        <v>2566</v>
      </c>
      <c r="G2542" s="3"/>
      <c r="H2542" s="3"/>
      <c r="I2542" s="3" t="s">
        <v>2508</v>
      </c>
      <c r="J2542" s="42">
        <f t="shared" si="460"/>
        <v>2.4156019999999998</v>
      </c>
      <c r="K2542" s="3"/>
      <c r="L2542" s="3"/>
      <c r="M2542" s="3">
        <f>4*4</f>
        <v>16</v>
      </c>
      <c r="N2542" s="3"/>
      <c r="O2542" s="42">
        <f t="shared" si="459"/>
        <v>38.649631999999997</v>
      </c>
      <c r="P2542" s="15">
        <v>0.7</v>
      </c>
      <c r="Q2542" s="49"/>
      <c r="R2542" s="15"/>
      <c r="S2542" s="42"/>
      <c r="T2542" s="5"/>
      <c r="U2542" s="58">
        <f t="shared" si="456"/>
        <v>11.594889600000002</v>
      </c>
      <c r="V2542" s="58">
        <f t="shared" si="457"/>
        <v>27.054742399999995</v>
      </c>
      <c r="W2542" s="5"/>
      <c r="X2542" s="7">
        <f>M2542*(100%-P2542)</f>
        <v>4.8000000000000007</v>
      </c>
      <c r="Y2542" s="7">
        <f t="shared" si="453"/>
        <v>11.2</v>
      </c>
      <c r="Z2542" s="42">
        <f t="shared" si="454"/>
        <v>11.5948896</v>
      </c>
      <c r="AB2542" s="1">
        <f t="shared" si="450"/>
        <v>0</v>
      </c>
    </row>
    <row r="2543" spans="1:28" customFormat="1" ht="44.4" customHeight="1" x14ac:dyDescent="0.3">
      <c r="A2543" s="3">
        <f t="shared" si="458"/>
        <v>2526</v>
      </c>
      <c r="B2543" s="4" t="s">
        <v>2019</v>
      </c>
      <c r="C2543" s="3">
        <v>7</v>
      </c>
      <c r="D2543" s="3" t="s">
        <v>2578</v>
      </c>
      <c r="E2543" s="4" t="s">
        <v>2580</v>
      </c>
      <c r="F2543" s="3" t="s">
        <v>2579</v>
      </c>
      <c r="G2543" s="3"/>
      <c r="H2543" s="3"/>
      <c r="I2543" s="3" t="s">
        <v>2496</v>
      </c>
      <c r="J2543" s="3">
        <f t="shared" ref="J2543:J2559" si="461">6*100*1000*0.00000785</f>
        <v>4.71</v>
      </c>
      <c r="K2543" s="3">
        <v>57400</v>
      </c>
      <c r="L2543" s="3" t="s">
        <v>25</v>
      </c>
      <c r="M2543" s="3">
        <v>1</v>
      </c>
      <c r="N2543" s="3">
        <f t="shared" ref="N2543:N2559" si="462">(K2543/1000)*M2543</f>
        <v>57.4</v>
      </c>
      <c r="O2543" s="3">
        <f t="shared" ref="O2543:O2559" si="463">N2543*J2543</f>
        <v>270.35399999999998</v>
      </c>
      <c r="P2543" s="15">
        <v>0.2</v>
      </c>
      <c r="Q2543" s="46">
        <f t="shared" ref="Q2543:Q2559" si="464">N2543*P2543</f>
        <v>11.48</v>
      </c>
      <c r="R2543" s="15"/>
      <c r="S2543" s="3">
        <f t="shared" ref="S2543:S2559" si="465">N2543-Q2543</f>
        <v>45.92</v>
      </c>
      <c r="T2543" s="30" t="s">
        <v>2502</v>
      </c>
      <c r="U2543" s="29">
        <f t="shared" ref="U2543:U2559" si="466">S2543*J2543</f>
        <v>216.28319999999999</v>
      </c>
      <c r="V2543" s="29">
        <f t="shared" ref="V2543:V2559" si="467">Q2543*J2543</f>
        <v>54.070799999999998</v>
      </c>
      <c r="W2543" s="5"/>
      <c r="X2543" s="3">
        <f>N2543*80%</f>
        <v>45.92</v>
      </c>
      <c r="Y2543" s="3">
        <f>N2543-X2543</f>
        <v>11.479999999999997</v>
      </c>
      <c r="Z2543" s="3">
        <f>J2543*X2543</f>
        <v>216.28319999999999</v>
      </c>
      <c r="AB2543" s="1">
        <f t="shared" si="450"/>
        <v>0</v>
      </c>
    </row>
    <row r="2544" spans="1:28" customFormat="1" ht="44.4" customHeight="1" x14ac:dyDescent="0.3">
      <c r="A2544" s="3">
        <f t="shared" si="458"/>
        <v>2527</v>
      </c>
      <c r="B2544" s="4" t="s">
        <v>1573</v>
      </c>
      <c r="C2544" s="3">
        <v>5</v>
      </c>
      <c r="D2544" s="3" t="s">
        <v>2578</v>
      </c>
      <c r="E2544" s="4" t="s">
        <v>2581</v>
      </c>
      <c r="F2544" s="3" t="s">
        <v>2579</v>
      </c>
      <c r="G2544" s="3"/>
      <c r="H2544" s="3"/>
      <c r="I2544" s="3" t="s">
        <v>2496</v>
      </c>
      <c r="J2544" s="3">
        <f t="shared" si="461"/>
        <v>4.71</v>
      </c>
      <c r="K2544" s="3">
        <v>27025</v>
      </c>
      <c r="L2544" s="3" t="s">
        <v>25</v>
      </c>
      <c r="M2544" s="3">
        <v>1</v>
      </c>
      <c r="N2544" s="3">
        <f t="shared" si="462"/>
        <v>27.024999999999999</v>
      </c>
      <c r="O2544" s="3">
        <f t="shared" si="463"/>
        <v>127.28774999999999</v>
      </c>
      <c r="P2544" s="51">
        <v>0</v>
      </c>
      <c r="Q2544" s="46">
        <f t="shared" si="464"/>
        <v>0</v>
      </c>
      <c r="R2544" s="51"/>
      <c r="S2544" s="3">
        <f t="shared" si="465"/>
        <v>27.024999999999999</v>
      </c>
      <c r="T2544" s="30" t="s">
        <v>2502</v>
      </c>
      <c r="U2544" s="29">
        <f t="shared" si="466"/>
        <v>127.28774999999999</v>
      </c>
      <c r="V2544" s="29">
        <f t="shared" si="467"/>
        <v>0</v>
      </c>
      <c r="W2544" s="5"/>
      <c r="X2544" s="3">
        <f>N2544</f>
        <v>27.024999999999999</v>
      </c>
      <c r="Y2544" s="3">
        <f t="shared" ref="Y2544:Y2559" si="468">N2544-X2544</f>
        <v>0</v>
      </c>
      <c r="Z2544" s="3">
        <f t="shared" ref="Z2544:Z2591" si="469">J2544*X2544</f>
        <v>127.28774999999999</v>
      </c>
      <c r="AB2544" s="1">
        <f t="shared" si="450"/>
        <v>0</v>
      </c>
    </row>
    <row r="2545" spans="1:28" customFormat="1" ht="44.4" customHeight="1" x14ac:dyDescent="0.3">
      <c r="A2545" s="3">
        <f t="shared" si="458"/>
        <v>2528</v>
      </c>
      <c r="B2545" s="4" t="s">
        <v>1573</v>
      </c>
      <c r="C2545" s="3">
        <v>5</v>
      </c>
      <c r="D2545" s="3" t="s">
        <v>2578</v>
      </c>
      <c r="E2545" s="4" t="s">
        <v>2582</v>
      </c>
      <c r="F2545" s="3" t="s">
        <v>2579</v>
      </c>
      <c r="G2545" s="3"/>
      <c r="H2545" s="3"/>
      <c r="I2545" s="3" t="s">
        <v>2496</v>
      </c>
      <c r="J2545" s="3">
        <f t="shared" si="461"/>
        <v>4.71</v>
      </c>
      <c r="K2545" s="3">
        <v>10650</v>
      </c>
      <c r="L2545" s="3" t="s">
        <v>25</v>
      </c>
      <c r="M2545" s="3">
        <v>1</v>
      </c>
      <c r="N2545" s="3">
        <f t="shared" si="462"/>
        <v>10.65</v>
      </c>
      <c r="O2545" s="3">
        <f t="shared" si="463"/>
        <v>50.161500000000004</v>
      </c>
      <c r="P2545" s="51">
        <v>0</v>
      </c>
      <c r="Q2545" s="46">
        <f t="shared" si="464"/>
        <v>0</v>
      </c>
      <c r="R2545" s="51"/>
      <c r="S2545" s="3">
        <f t="shared" si="465"/>
        <v>10.65</v>
      </c>
      <c r="T2545" s="30" t="s">
        <v>2502</v>
      </c>
      <c r="U2545" s="29">
        <f t="shared" si="466"/>
        <v>50.161500000000004</v>
      </c>
      <c r="V2545" s="29">
        <f t="shared" si="467"/>
        <v>0</v>
      </c>
      <c r="W2545" s="5"/>
      <c r="X2545" s="3">
        <f>N2545</f>
        <v>10.65</v>
      </c>
      <c r="Y2545" s="3">
        <f t="shared" si="468"/>
        <v>0</v>
      </c>
      <c r="Z2545" s="3">
        <f t="shared" si="469"/>
        <v>50.161500000000004</v>
      </c>
      <c r="AB2545" s="1">
        <f t="shared" si="450"/>
        <v>0</v>
      </c>
    </row>
    <row r="2546" spans="1:28" customFormat="1" ht="44.4" customHeight="1" x14ac:dyDescent="0.3">
      <c r="A2546" s="3">
        <f t="shared" si="458"/>
        <v>2529</v>
      </c>
      <c r="B2546" s="4" t="s">
        <v>1573</v>
      </c>
      <c r="C2546" s="3">
        <v>5</v>
      </c>
      <c r="D2546" s="3" t="s">
        <v>2578</v>
      </c>
      <c r="E2546" s="4" t="s">
        <v>2583</v>
      </c>
      <c r="F2546" s="3" t="s">
        <v>2579</v>
      </c>
      <c r="G2546" s="3"/>
      <c r="H2546" s="3"/>
      <c r="I2546" s="3" t="s">
        <v>2496</v>
      </c>
      <c r="J2546" s="3">
        <f t="shared" si="461"/>
        <v>4.71</v>
      </c>
      <c r="K2546" s="3">
        <v>13400</v>
      </c>
      <c r="L2546" s="3" t="s">
        <v>25</v>
      </c>
      <c r="M2546" s="3">
        <v>1</v>
      </c>
      <c r="N2546" s="3">
        <f t="shared" si="462"/>
        <v>13.4</v>
      </c>
      <c r="O2546" s="3">
        <f t="shared" si="463"/>
        <v>63.114000000000004</v>
      </c>
      <c r="P2546" s="51">
        <v>0</v>
      </c>
      <c r="Q2546" s="46">
        <f t="shared" si="464"/>
        <v>0</v>
      </c>
      <c r="R2546" s="51"/>
      <c r="S2546" s="3">
        <f t="shared" si="465"/>
        <v>13.4</v>
      </c>
      <c r="T2546" s="30" t="s">
        <v>2502</v>
      </c>
      <c r="U2546" s="29">
        <f t="shared" si="466"/>
        <v>63.114000000000004</v>
      </c>
      <c r="V2546" s="29">
        <f t="shared" si="467"/>
        <v>0</v>
      </c>
      <c r="W2546" s="5"/>
      <c r="X2546" s="3">
        <f>N2546</f>
        <v>13.4</v>
      </c>
      <c r="Y2546" s="3">
        <f t="shared" si="468"/>
        <v>0</v>
      </c>
      <c r="Z2546" s="3">
        <f t="shared" si="469"/>
        <v>63.114000000000004</v>
      </c>
      <c r="AB2546" s="1">
        <f t="shared" si="450"/>
        <v>0</v>
      </c>
    </row>
    <row r="2547" spans="1:28" customFormat="1" ht="44.4" customHeight="1" x14ac:dyDescent="0.3">
      <c r="A2547" s="3">
        <f t="shared" si="458"/>
        <v>2530</v>
      </c>
      <c r="B2547" s="4" t="s">
        <v>1573</v>
      </c>
      <c r="C2547" s="3">
        <v>5</v>
      </c>
      <c r="D2547" s="3" t="s">
        <v>2578</v>
      </c>
      <c r="E2547" s="4" t="s">
        <v>2585</v>
      </c>
      <c r="F2547" s="3" t="s">
        <v>2579</v>
      </c>
      <c r="G2547" s="3"/>
      <c r="H2547" s="3"/>
      <c r="I2547" s="3" t="s">
        <v>2496</v>
      </c>
      <c r="J2547" s="3">
        <f t="shared" si="461"/>
        <v>4.71</v>
      </c>
      <c r="K2547" s="3">
        <v>13400</v>
      </c>
      <c r="L2547" s="3" t="s">
        <v>25</v>
      </c>
      <c r="M2547" s="3">
        <v>1</v>
      </c>
      <c r="N2547" s="3">
        <f t="shared" si="462"/>
        <v>13.4</v>
      </c>
      <c r="O2547" s="3">
        <f t="shared" si="463"/>
        <v>63.114000000000004</v>
      </c>
      <c r="P2547" s="51">
        <v>0</v>
      </c>
      <c r="Q2547" s="46">
        <f t="shared" si="464"/>
        <v>0</v>
      </c>
      <c r="R2547" s="51"/>
      <c r="S2547" s="3">
        <f t="shared" si="465"/>
        <v>13.4</v>
      </c>
      <c r="T2547" s="30" t="s">
        <v>2502</v>
      </c>
      <c r="U2547" s="29">
        <f t="shared" si="466"/>
        <v>63.114000000000004</v>
      </c>
      <c r="V2547" s="29">
        <f t="shared" si="467"/>
        <v>0</v>
      </c>
      <c r="W2547" s="5"/>
      <c r="X2547" s="3">
        <f>N2547</f>
        <v>13.4</v>
      </c>
      <c r="Y2547" s="3">
        <f t="shared" si="468"/>
        <v>0</v>
      </c>
      <c r="Z2547" s="3">
        <f t="shared" si="469"/>
        <v>63.114000000000004</v>
      </c>
      <c r="AB2547" s="1">
        <f t="shared" si="450"/>
        <v>0</v>
      </c>
    </row>
    <row r="2548" spans="1:28" customFormat="1" ht="44.4" customHeight="1" x14ac:dyDescent="0.3">
      <c r="A2548" s="3">
        <f t="shared" si="458"/>
        <v>2531</v>
      </c>
      <c r="B2548" s="4" t="s">
        <v>1573</v>
      </c>
      <c r="C2548" s="3">
        <v>5</v>
      </c>
      <c r="D2548" s="3" t="s">
        <v>2578</v>
      </c>
      <c r="E2548" s="4" t="s">
        <v>2584</v>
      </c>
      <c r="F2548" s="3" t="s">
        <v>2579</v>
      </c>
      <c r="G2548" s="3"/>
      <c r="H2548" s="3"/>
      <c r="I2548" s="3" t="s">
        <v>2496</v>
      </c>
      <c r="J2548" s="3">
        <f t="shared" si="461"/>
        <v>4.71</v>
      </c>
      <c r="K2548" s="3">
        <v>10650</v>
      </c>
      <c r="L2548" s="3" t="s">
        <v>25</v>
      </c>
      <c r="M2548" s="3">
        <v>1</v>
      </c>
      <c r="N2548" s="3">
        <f t="shared" si="462"/>
        <v>10.65</v>
      </c>
      <c r="O2548" s="3">
        <f t="shared" si="463"/>
        <v>50.161500000000004</v>
      </c>
      <c r="P2548" s="51">
        <v>0</v>
      </c>
      <c r="Q2548" s="46">
        <f t="shared" si="464"/>
        <v>0</v>
      </c>
      <c r="R2548" s="51"/>
      <c r="S2548" s="3">
        <f t="shared" si="465"/>
        <v>10.65</v>
      </c>
      <c r="T2548" s="30" t="s">
        <v>2502</v>
      </c>
      <c r="U2548" s="29">
        <f t="shared" si="466"/>
        <v>50.161500000000004</v>
      </c>
      <c r="V2548" s="29">
        <f t="shared" si="467"/>
        <v>0</v>
      </c>
      <c r="W2548" s="5"/>
      <c r="X2548" s="3">
        <f>N2548</f>
        <v>10.65</v>
      </c>
      <c r="Y2548" s="3">
        <f t="shared" si="468"/>
        <v>0</v>
      </c>
      <c r="Z2548" s="3">
        <f t="shared" si="469"/>
        <v>50.161500000000004</v>
      </c>
      <c r="AB2548" s="1">
        <f t="shared" si="450"/>
        <v>0</v>
      </c>
    </row>
    <row r="2549" spans="1:28" customFormat="1" ht="44.4" customHeight="1" x14ac:dyDescent="0.3">
      <c r="A2549" s="3">
        <f t="shared" si="458"/>
        <v>2532</v>
      </c>
      <c r="B2549" s="4" t="s">
        <v>2067</v>
      </c>
      <c r="C2549" s="3">
        <v>8</v>
      </c>
      <c r="D2549" s="3" t="s">
        <v>2578</v>
      </c>
      <c r="E2549" s="4" t="s">
        <v>2586</v>
      </c>
      <c r="F2549" s="3" t="s">
        <v>2579</v>
      </c>
      <c r="G2549" s="3"/>
      <c r="H2549" s="3"/>
      <c r="I2549" s="3" t="s">
        <v>2496</v>
      </c>
      <c r="J2549" s="3">
        <f t="shared" si="461"/>
        <v>4.71</v>
      </c>
      <c r="K2549" s="3">
        <v>54000</v>
      </c>
      <c r="L2549" s="3" t="s">
        <v>25</v>
      </c>
      <c r="M2549" s="3">
        <v>1</v>
      </c>
      <c r="N2549" s="3">
        <f t="shared" si="462"/>
        <v>54</v>
      </c>
      <c r="O2549" s="3">
        <f t="shared" si="463"/>
        <v>254.34</v>
      </c>
      <c r="P2549" s="15">
        <v>0.5</v>
      </c>
      <c r="Q2549" s="46">
        <f t="shared" si="464"/>
        <v>27</v>
      </c>
      <c r="R2549" s="15"/>
      <c r="S2549" s="3">
        <f t="shared" si="465"/>
        <v>27</v>
      </c>
      <c r="T2549" s="30" t="s">
        <v>2502</v>
      </c>
      <c r="U2549" s="29">
        <f t="shared" si="466"/>
        <v>127.17</v>
      </c>
      <c r="V2549" s="29">
        <f t="shared" si="467"/>
        <v>127.17</v>
      </c>
      <c r="W2549" s="5"/>
      <c r="X2549" s="3">
        <f>N2549*50%</f>
        <v>27</v>
      </c>
      <c r="Y2549" s="3">
        <f t="shared" si="468"/>
        <v>27</v>
      </c>
      <c r="Z2549" s="3">
        <f t="shared" si="469"/>
        <v>127.17</v>
      </c>
      <c r="AB2549" s="1">
        <f t="shared" si="450"/>
        <v>0</v>
      </c>
    </row>
    <row r="2550" spans="1:28" customFormat="1" ht="44.4" customHeight="1" x14ac:dyDescent="0.3">
      <c r="A2550" s="3">
        <f t="shared" si="458"/>
        <v>2533</v>
      </c>
      <c r="B2550" s="4" t="s">
        <v>2067</v>
      </c>
      <c r="C2550" s="3">
        <v>8</v>
      </c>
      <c r="D2550" s="3" t="s">
        <v>2578</v>
      </c>
      <c r="E2550" s="4" t="s">
        <v>2587</v>
      </c>
      <c r="F2550" s="3" t="s">
        <v>2579</v>
      </c>
      <c r="G2550" s="3"/>
      <c r="H2550" s="3"/>
      <c r="I2550" s="3" t="s">
        <v>2496</v>
      </c>
      <c r="J2550" s="3">
        <f t="shared" si="461"/>
        <v>4.71</v>
      </c>
      <c r="K2550" s="3">
        <v>46750</v>
      </c>
      <c r="L2550" s="3" t="s">
        <v>25</v>
      </c>
      <c r="M2550" s="3">
        <v>1</v>
      </c>
      <c r="N2550" s="3">
        <f t="shared" si="462"/>
        <v>46.75</v>
      </c>
      <c r="O2550" s="3">
        <f t="shared" si="463"/>
        <v>220.1925</v>
      </c>
      <c r="P2550" s="15">
        <v>0.6</v>
      </c>
      <c r="Q2550" s="46">
        <f t="shared" si="464"/>
        <v>28.05</v>
      </c>
      <c r="R2550" s="15"/>
      <c r="S2550" s="3">
        <f t="shared" si="465"/>
        <v>18.7</v>
      </c>
      <c r="T2550" s="30" t="s">
        <v>2502</v>
      </c>
      <c r="U2550" s="29">
        <f t="shared" si="466"/>
        <v>88.076999999999998</v>
      </c>
      <c r="V2550" s="29">
        <f t="shared" si="467"/>
        <v>132.1155</v>
      </c>
      <c r="W2550" s="5"/>
      <c r="X2550" s="3">
        <f>N2550*60%</f>
        <v>28.05</v>
      </c>
      <c r="Y2550" s="3">
        <f t="shared" si="468"/>
        <v>18.7</v>
      </c>
      <c r="Z2550" s="3">
        <f t="shared" si="469"/>
        <v>132.1155</v>
      </c>
      <c r="AB2550" s="1">
        <f t="shared" si="450"/>
        <v>0</v>
      </c>
    </row>
    <row r="2551" spans="1:28" customFormat="1" ht="44.4" customHeight="1" x14ac:dyDescent="0.3">
      <c r="A2551" s="3">
        <f t="shared" si="458"/>
        <v>2534</v>
      </c>
      <c r="B2551" s="4" t="s">
        <v>2067</v>
      </c>
      <c r="C2551" s="3">
        <v>8</v>
      </c>
      <c r="D2551" s="3" t="s">
        <v>2578</v>
      </c>
      <c r="E2551" s="4" t="s">
        <v>2588</v>
      </c>
      <c r="F2551" s="3" t="s">
        <v>2579</v>
      </c>
      <c r="G2551" s="3"/>
      <c r="H2551" s="3"/>
      <c r="I2551" s="3" t="s">
        <v>2496</v>
      </c>
      <c r="J2551" s="3">
        <f t="shared" si="461"/>
        <v>4.71</v>
      </c>
      <c r="K2551" s="3">
        <v>46750</v>
      </c>
      <c r="L2551" s="3" t="s">
        <v>25</v>
      </c>
      <c r="M2551" s="3">
        <v>1</v>
      </c>
      <c r="N2551" s="3">
        <f t="shared" si="462"/>
        <v>46.75</v>
      </c>
      <c r="O2551" s="3">
        <f t="shared" si="463"/>
        <v>220.1925</v>
      </c>
      <c r="P2551" s="15">
        <v>0.6</v>
      </c>
      <c r="Q2551" s="46">
        <f t="shared" si="464"/>
        <v>28.05</v>
      </c>
      <c r="R2551" s="15"/>
      <c r="S2551" s="3">
        <f t="shared" si="465"/>
        <v>18.7</v>
      </c>
      <c r="T2551" s="30" t="s">
        <v>2502</v>
      </c>
      <c r="U2551" s="29">
        <f t="shared" si="466"/>
        <v>88.076999999999998</v>
      </c>
      <c r="V2551" s="29">
        <f t="shared" si="467"/>
        <v>132.1155</v>
      </c>
      <c r="W2551" s="5"/>
      <c r="X2551" s="3">
        <f>N2551*60%</f>
        <v>28.05</v>
      </c>
      <c r="Y2551" s="3">
        <f t="shared" si="468"/>
        <v>18.7</v>
      </c>
      <c r="Z2551" s="3">
        <f t="shared" si="469"/>
        <v>132.1155</v>
      </c>
      <c r="AB2551" s="1">
        <f t="shared" si="450"/>
        <v>0</v>
      </c>
    </row>
    <row r="2552" spans="1:28" customFormat="1" ht="44.4" customHeight="1" x14ac:dyDescent="0.3">
      <c r="A2552" s="3">
        <f t="shared" si="458"/>
        <v>2535</v>
      </c>
      <c r="B2552" s="4" t="s">
        <v>918</v>
      </c>
      <c r="C2552" s="3">
        <v>2</v>
      </c>
      <c r="D2552" s="3" t="s">
        <v>2578</v>
      </c>
      <c r="E2552" s="4" t="s">
        <v>2589</v>
      </c>
      <c r="F2552" s="3" t="s">
        <v>2579</v>
      </c>
      <c r="G2552" s="3"/>
      <c r="H2552" s="3"/>
      <c r="I2552" s="3" t="s">
        <v>2496</v>
      </c>
      <c r="J2552" s="3">
        <f t="shared" si="461"/>
        <v>4.71</v>
      </c>
      <c r="K2552" s="3">
        <v>60000</v>
      </c>
      <c r="L2552" s="3" t="s">
        <v>25</v>
      </c>
      <c r="M2552" s="3">
        <v>1</v>
      </c>
      <c r="N2552" s="3">
        <f t="shared" si="462"/>
        <v>60</v>
      </c>
      <c r="O2552" s="3">
        <f t="shared" si="463"/>
        <v>282.60000000000002</v>
      </c>
      <c r="P2552" s="15">
        <v>0.1</v>
      </c>
      <c r="Q2552" s="46">
        <f t="shared" si="464"/>
        <v>6</v>
      </c>
      <c r="R2552" s="15"/>
      <c r="S2552" s="3">
        <f t="shared" si="465"/>
        <v>54</v>
      </c>
      <c r="T2552" s="30" t="s">
        <v>2502</v>
      </c>
      <c r="U2552" s="29">
        <f t="shared" si="466"/>
        <v>254.34</v>
      </c>
      <c r="V2552" s="29">
        <f t="shared" si="467"/>
        <v>28.259999999999998</v>
      </c>
      <c r="W2552" s="5"/>
      <c r="X2552" s="3">
        <f>N2552*90%</f>
        <v>54</v>
      </c>
      <c r="Y2552" s="3">
        <f t="shared" si="468"/>
        <v>6</v>
      </c>
      <c r="Z2552" s="3">
        <f t="shared" si="469"/>
        <v>254.34</v>
      </c>
      <c r="AB2552" s="1">
        <f t="shared" si="450"/>
        <v>0</v>
      </c>
    </row>
    <row r="2553" spans="1:28" customFormat="1" ht="44.4" customHeight="1" x14ac:dyDescent="0.3">
      <c r="A2553" s="3">
        <f t="shared" si="458"/>
        <v>2536</v>
      </c>
      <c r="B2553" s="4" t="s">
        <v>918</v>
      </c>
      <c r="C2553" s="3">
        <v>2</v>
      </c>
      <c r="D2553" s="3" t="s">
        <v>2578</v>
      </c>
      <c r="E2553" s="4" t="s">
        <v>2590</v>
      </c>
      <c r="F2553" s="3" t="s">
        <v>2579</v>
      </c>
      <c r="G2553" s="3"/>
      <c r="H2553" s="3"/>
      <c r="I2553" s="3" t="s">
        <v>2496</v>
      </c>
      <c r="J2553" s="3">
        <f t="shared" si="461"/>
        <v>4.71</v>
      </c>
      <c r="K2553" s="3">
        <v>98000</v>
      </c>
      <c r="L2553" s="3" t="s">
        <v>25</v>
      </c>
      <c r="M2553" s="3">
        <v>1</v>
      </c>
      <c r="N2553" s="3">
        <f t="shared" si="462"/>
        <v>98</v>
      </c>
      <c r="O2553" s="3">
        <f t="shared" si="463"/>
        <v>461.58</v>
      </c>
      <c r="P2553" s="15">
        <v>0.2</v>
      </c>
      <c r="Q2553" s="46">
        <f t="shared" si="464"/>
        <v>19.600000000000001</v>
      </c>
      <c r="R2553" s="15"/>
      <c r="S2553" s="3">
        <f t="shared" si="465"/>
        <v>78.400000000000006</v>
      </c>
      <c r="T2553" s="30" t="s">
        <v>2502</v>
      </c>
      <c r="U2553" s="29">
        <f t="shared" si="466"/>
        <v>369.26400000000001</v>
      </c>
      <c r="V2553" s="29">
        <f t="shared" si="467"/>
        <v>92.316000000000003</v>
      </c>
      <c r="W2553" s="5"/>
      <c r="X2553" s="3">
        <f>N2553*80%</f>
        <v>78.400000000000006</v>
      </c>
      <c r="Y2553" s="3">
        <f t="shared" si="468"/>
        <v>19.599999999999994</v>
      </c>
      <c r="Z2553" s="3">
        <f t="shared" si="469"/>
        <v>369.26400000000001</v>
      </c>
      <c r="AB2553" s="1">
        <f t="shared" ref="AB2553:AB2616" si="470">AA2553/1000</f>
        <v>0</v>
      </c>
    </row>
    <row r="2554" spans="1:28" customFormat="1" ht="44.4" customHeight="1" x14ac:dyDescent="0.3">
      <c r="A2554" s="3">
        <f t="shared" si="458"/>
        <v>2537</v>
      </c>
      <c r="B2554" s="4" t="s">
        <v>918</v>
      </c>
      <c r="C2554" s="3">
        <v>2</v>
      </c>
      <c r="D2554" s="3" t="s">
        <v>2578</v>
      </c>
      <c r="E2554" s="4" t="s">
        <v>2591</v>
      </c>
      <c r="F2554" s="3" t="s">
        <v>2579</v>
      </c>
      <c r="G2554" s="3"/>
      <c r="H2554" s="3"/>
      <c r="I2554" s="3" t="s">
        <v>2496</v>
      </c>
      <c r="J2554" s="3">
        <f t="shared" si="461"/>
        <v>4.71</v>
      </c>
      <c r="K2554" s="3">
        <v>23350</v>
      </c>
      <c r="L2554" s="3" t="s">
        <v>25</v>
      </c>
      <c r="M2554" s="3">
        <v>1</v>
      </c>
      <c r="N2554" s="3">
        <f t="shared" si="462"/>
        <v>23.35</v>
      </c>
      <c r="O2554" s="3">
        <f t="shared" si="463"/>
        <v>109.97850000000001</v>
      </c>
      <c r="P2554" s="15">
        <v>0.4</v>
      </c>
      <c r="Q2554" s="46">
        <f t="shared" si="464"/>
        <v>9.3400000000000016</v>
      </c>
      <c r="R2554" s="15"/>
      <c r="S2554" s="3">
        <f t="shared" si="465"/>
        <v>14.01</v>
      </c>
      <c r="T2554" s="30" t="s">
        <v>2502</v>
      </c>
      <c r="U2554" s="29">
        <f t="shared" si="466"/>
        <v>65.987099999999998</v>
      </c>
      <c r="V2554" s="29">
        <f t="shared" si="467"/>
        <v>43.991400000000006</v>
      </c>
      <c r="W2554" s="5"/>
      <c r="X2554" s="3">
        <f>N2554*60%</f>
        <v>14.01</v>
      </c>
      <c r="Y2554" s="3">
        <f t="shared" si="468"/>
        <v>9.3400000000000016</v>
      </c>
      <c r="Z2554" s="3">
        <f t="shared" si="469"/>
        <v>65.987099999999998</v>
      </c>
      <c r="AB2554" s="1">
        <f t="shared" si="470"/>
        <v>0</v>
      </c>
    </row>
    <row r="2555" spans="1:28" customFormat="1" ht="44.4" customHeight="1" x14ac:dyDescent="0.3">
      <c r="A2555" s="3">
        <f t="shared" si="458"/>
        <v>2538</v>
      </c>
      <c r="B2555" s="4" t="s">
        <v>918</v>
      </c>
      <c r="C2555" s="3">
        <v>2</v>
      </c>
      <c r="D2555" s="3" t="s">
        <v>2578</v>
      </c>
      <c r="E2555" s="4" t="s">
        <v>2592</v>
      </c>
      <c r="F2555" s="3" t="s">
        <v>2579</v>
      </c>
      <c r="G2555" s="3"/>
      <c r="H2555" s="3"/>
      <c r="I2555" s="3" t="s">
        <v>2496</v>
      </c>
      <c r="J2555" s="3">
        <f t="shared" si="461"/>
        <v>4.71</v>
      </c>
      <c r="K2555" s="3">
        <v>46600</v>
      </c>
      <c r="L2555" s="3" t="s">
        <v>25</v>
      </c>
      <c r="M2555" s="3">
        <v>1</v>
      </c>
      <c r="N2555" s="3">
        <f t="shared" si="462"/>
        <v>46.6</v>
      </c>
      <c r="O2555" s="3">
        <f t="shared" si="463"/>
        <v>219.48600000000002</v>
      </c>
      <c r="P2555" s="15">
        <v>0.4</v>
      </c>
      <c r="Q2555" s="46">
        <f t="shared" si="464"/>
        <v>18.64</v>
      </c>
      <c r="R2555" s="15"/>
      <c r="S2555" s="3">
        <f t="shared" si="465"/>
        <v>27.96</v>
      </c>
      <c r="T2555" s="30" t="s">
        <v>2502</v>
      </c>
      <c r="U2555" s="29">
        <f t="shared" si="466"/>
        <v>131.69159999999999</v>
      </c>
      <c r="V2555" s="29">
        <f t="shared" si="467"/>
        <v>87.794399999999996</v>
      </c>
      <c r="W2555" s="5"/>
      <c r="X2555" s="3">
        <f>N2555*60%</f>
        <v>27.96</v>
      </c>
      <c r="Y2555" s="3">
        <f t="shared" si="468"/>
        <v>18.64</v>
      </c>
      <c r="Z2555" s="3">
        <f t="shared" si="469"/>
        <v>131.69159999999999</v>
      </c>
      <c r="AB2555" s="1">
        <f t="shared" si="470"/>
        <v>0</v>
      </c>
    </row>
    <row r="2556" spans="1:28" customFormat="1" ht="44.4" customHeight="1" x14ac:dyDescent="0.3">
      <c r="A2556" s="3">
        <f t="shared" si="458"/>
        <v>2539</v>
      </c>
      <c r="B2556" s="4" t="s">
        <v>918</v>
      </c>
      <c r="C2556" s="3">
        <v>2</v>
      </c>
      <c r="D2556" s="3" t="s">
        <v>2578</v>
      </c>
      <c r="E2556" s="4" t="s">
        <v>2593</v>
      </c>
      <c r="F2556" s="3" t="s">
        <v>2579</v>
      </c>
      <c r="G2556" s="3"/>
      <c r="H2556" s="3"/>
      <c r="I2556" s="3" t="s">
        <v>2496</v>
      </c>
      <c r="J2556" s="3">
        <f t="shared" si="461"/>
        <v>4.71</v>
      </c>
      <c r="K2556" s="3">
        <v>61750</v>
      </c>
      <c r="L2556" s="3" t="s">
        <v>25</v>
      </c>
      <c r="M2556" s="3">
        <v>1</v>
      </c>
      <c r="N2556" s="3">
        <f t="shared" si="462"/>
        <v>61.75</v>
      </c>
      <c r="O2556" s="3">
        <f t="shared" si="463"/>
        <v>290.84249999999997</v>
      </c>
      <c r="P2556" s="15">
        <v>0.3</v>
      </c>
      <c r="Q2556" s="46">
        <f t="shared" si="464"/>
        <v>18.524999999999999</v>
      </c>
      <c r="R2556" s="15"/>
      <c r="S2556" s="3">
        <f t="shared" si="465"/>
        <v>43.225000000000001</v>
      </c>
      <c r="T2556" s="30" t="s">
        <v>2502</v>
      </c>
      <c r="U2556" s="29">
        <f t="shared" si="466"/>
        <v>203.58975000000001</v>
      </c>
      <c r="V2556" s="29">
        <f t="shared" si="467"/>
        <v>87.252749999999992</v>
      </c>
      <c r="W2556" s="5"/>
      <c r="X2556" s="3">
        <f>N2556*80%</f>
        <v>49.400000000000006</v>
      </c>
      <c r="Y2556" s="3">
        <f t="shared" si="468"/>
        <v>12.349999999999994</v>
      </c>
      <c r="Z2556" s="3">
        <f t="shared" si="469"/>
        <v>232.67400000000004</v>
      </c>
      <c r="AB2556" s="1">
        <f t="shared" si="470"/>
        <v>0</v>
      </c>
    </row>
    <row r="2557" spans="1:28" customFormat="1" ht="44.4" customHeight="1" x14ac:dyDescent="0.3">
      <c r="A2557" s="3">
        <f t="shared" si="458"/>
        <v>2540</v>
      </c>
      <c r="B2557" s="4" t="s">
        <v>918</v>
      </c>
      <c r="C2557" s="3">
        <v>2</v>
      </c>
      <c r="D2557" s="3" t="s">
        <v>2578</v>
      </c>
      <c r="E2557" s="4" t="s">
        <v>2594</v>
      </c>
      <c r="F2557" s="3" t="s">
        <v>2579</v>
      </c>
      <c r="G2557" s="3"/>
      <c r="H2557" s="3"/>
      <c r="I2557" s="3" t="s">
        <v>2496</v>
      </c>
      <c r="J2557" s="3">
        <f t="shared" si="461"/>
        <v>4.71</v>
      </c>
      <c r="K2557" s="3">
        <v>51200</v>
      </c>
      <c r="L2557" s="3" t="s">
        <v>25</v>
      </c>
      <c r="M2557" s="3">
        <v>1</v>
      </c>
      <c r="N2557" s="3">
        <f t="shared" si="462"/>
        <v>51.2</v>
      </c>
      <c r="O2557" s="3">
        <f t="shared" si="463"/>
        <v>241.15200000000002</v>
      </c>
      <c r="P2557" s="15">
        <v>0.2</v>
      </c>
      <c r="Q2557" s="46">
        <f t="shared" si="464"/>
        <v>10.240000000000002</v>
      </c>
      <c r="R2557" s="15"/>
      <c r="S2557" s="3">
        <f t="shared" si="465"/>
        <v>40.96</v>
      </c>
      <c r="T2557" s="30" t="s">
        <v>2502</v>
      </c>
      <c r="U2557" s="29">
        <f t="shared" si="466"/>
        <v>192.92160000000001</v>
      </c>
      <c r="V2557" s="29">
        <f t="shared" si="467"/>
        <v>48.23040000000001</v>
      </c>
      <c r="W2557" s="5"/>
      <c r="X2557" s="3">
        <f>N2557*80%</f>
        <v>40.960000000000008</v>
      </c>
      <c r="Y2557" s="3">
        <f t="shared" si="468"/>
        <v>10.239999999999995</v>
      </c>
      <c r="Z2557" s="3">
        <f t="shared" si="469"/>
        <v>192.92160000000004</v>
      </c>
      <c r="AB2557" s="1">
        <f t="shared" si="470"/>
        <v>0</v>
      </c>
    </row>
    <row r="2558" spans="1:28" customFormat="1" ht="44.4" customHeight="1" x14ac:dyDescent="0.3">
      <c r="A2558" s="3">
        <f t="shared" si="458"/>
        <v>2541</v>
      </c>
      <c r="B2558" s="4" t="s">
        <v>918</v>
      </c>
      <c r="C2558" s="3">
        <v>2</v>
      </c>
      <c r="D2558" s="3" t="s">
        <v>2578</v>
      </c>
      <c r="E2558" s="4" t="s">
        <v>2594</v>
      </c>
      <c r="F2558" s="3" t="s">
        <v>2579</v>
      </c>
      <c r="G2558" s="3"/>
      <c r="H2558" s="3"/>
      <c r="I2558" s="3" t="s">
        <v>2496</v>
      </c>
      <c r="J2558" s="3">
        <f t="shared" si="461"/>
        <v>4.71</v>
      </c>
      <c r="K2558" s="3">
        <v>41500</v>
      </c>
      <c r="L2558" s="3" t="s">
        <v>25</v>
      </c>
      <c r="M2558" s="3">
        <v>1</v>
      </c>
      <c r="N2558" s="3">
        <f t="shared" si="462"/>
        <v>41.5</v>
      </c>
      <c r="O2558" s="3">
        <f t="shared" si="463"/>
        <v>195.465</v>
      </c>
      <c r="P2558" s="15">
        <v>0.2</v>
      </c>
      <c r="Q2558" s="46">
        <f t="shared" si="464"/>
        <v>8.3000000000000007</v>
      </c>
      <c r="R2558" s="15"/>
      <c r="S2558" s="3">
        <f t="shared" si="465"/>
        <v>33.200000000000003</v>
      </c>
      <c r="T2558" s="30" t="s">
        <v>2502</v>
      </c>
      <c r="U2558" s="29">
        <f t="shared" si="466"/>
        <v>156.37200000000001</v>
      </c>
      <c r="V2558" s="29">
        <f t="shared" si="467"/>
        <v>39.093000000000004</v>
      </c>
      <c r="W2558" s="5"/>
      <c r="X2558" s="3">
        <f>N2558*80%</f>
        <v>33.200000000000003</v>
      </c>
      <c r="Y2558" s="3">
        <f t="shared" si="468"/>
        <v>8.2999999999999972</v>
      </c>
      <c r="Z2558" s="3">
        <f t="shared" si="469"/>
        <v>156.37200000000001</v>
      </c>
      <c r="AB2558" s="1">
        <f t="shared" si="470"/>
        <v>0</v>
      </c>
    </row>
    <row r="2559" spans="1:28" customFormat="1" ht="44.4" customHeight="1" x14ac:dyDescent="0.3">
      <c r="A2559" s="3">
        <f t="shared" si="458"/>
        <v>2542</v>
      </c>
      <c r="B2559" s="4" t="s">
        <v>918</v>
      </c>
      <c r="C2559" s="3">
        <v>2</v>
      </c>
      <c r="D2559" s="3" t="s">
        <v>2578</v>
      </c>
      <c r="E2559" s="4" t="s">
        <v>2595</v>
      </c>
      <c r="F2559" s="3" t="s">
        <v>2579</v>
      </c>
      <c r="G2559" s="3"/>
      <c r="H2559" s="3"/>
      <c r="I2559" s="3" t="s">
        <v>2496</v>
      </c>
      <c r="J2559" s="3">
        <f t="shared" si="461"/>
        <v>4.71</v>
      </c>
      <c r="K2559" s="3">
        <v>8000</v>
      </c>
      <c r="L2559" s="3" t="s">
        <v>25</v>
      </c>
      <c r="M2559" s="3">
        <v>1</v>
      </c>
      <c r="N2559" s="3">
        <f t="shared" si="462"/>
        <v>8</v>
      </c>
      <c r="O2559" s="3">
        <f t="shared" si="463"/>
        <v>37.68</v>
      </c>
      <c r="P2559" s="15">
        <v>0.9</v>
      </c>
      <c r="Q2559" s="46">
        <f t="shared" si="464"/>
        <v>7.2</v>
      </c>
      <c r="R2559" s="15"/>
      <c r="S2559" s="3">
        <f t="shared" si="465"/>
        <v>0.79999999999999982</v>
      </c>
      <c r="T2559" s="30" t="s">
        <v>2596</v>
      </c>
      <c r="U2559" s="29">
        <f t="shared" si="466"/>
        <v>3.7679999999999993</v>
      </c>
      <c r="V2559" s="29">
        <f t="shared" si="467"/>
        <v>33.911999999999999</v>
      </c>
      <c r="W2559" s="5"/>
      <c r="X2559" s="3">
        <f>N2559*10%</f>
        <v>0.8</v>
      </c>
      <c r="Y2559" s="3">
        <f t="shared" si="468"/>
        <v>7.2</v>
      </c>
      <c r="Z2559" s="3">
        <f t="shared" si="469"/>
        <v>3.7680000000000002</v>
      </c>
      <c r="AB2559" s="1">
        <f t="shared" si="470"/>
        <v>0</v>
      </c>
    </row>
    <row r="2560" spans="1:28" customFormat="1" ht="44.4" customHeight="1" x14ac:dyDescent="0.3">
      <c r="A2560" s="3">
        <f t="shared" si="458"/>
        <v>2543</v>
      </c>
      <c r="B2560" s="4" t="s">
        <v>1573</v>
      </c>
      <c r="C2560" s="3">
        <v>5</v>
      </c>
      <c r="D2560" s="3" t="s">
        <v>2597</v>
      </c>
      <c r="E2560" s="4" t="s">
        <v>2598</v>
      </c>
      <c r="F2560" s="3"/>
      <c r="G2560" s="3"/>
      <c r="H2560" s="3"/>
      <c r="I2560" s="3" t="s">
        <v>2508</v>
      </c>
      <c r="J2560" s="3">
        <v>0.13</v>
      </c>
      <c r="K2560" s="3"/>
      <c r="L2560" s="3"/>
      <c r="M2560" s="3">
        <v>204</v>
      </c>
      <c r="N2560" s="39"/>
      <c r="O2560" s="40">
        <f>M2560*J2560</f>
        <v>26.52</v>
      </c>
      <c r="P2560" s="51">
        <v>0</v>
      </c>
      <c r="Q2560" s="46"/>
      <c r="R2560" s="51"/>
      <c r="S2560" s="3"/>
      <c r="T2560" s="30" t="s">
        <v>2599</v>
      </c>
      <c r="U2560" s="41">
        <f t="shared" ref="U2560:U2568" si="471">O2560-V2560</f>
        <v>26.52</v>
      </c>
      <c r="V2560" s="41">
        <f>O2560*P2560</f>
        <v>0</v>
      </c>
      <c r="W2560" s="5"/>
      <c r="X2560" s="3">
        <f>M2560</f>
        <v>204</v>
      </c>
      <c r="Y2560" s="3">
        <f>M2560-X2560</f>
        <v>0</v>
      </c>
      <c r="Z2560" s="3">
        <f t="shared" si="469"/>
        <v>26.52</v>
      </c>
      <c r="AB2560" s="1">
        <f t="shared" si="470"/>
        <v>0</v>
      </c>
    </row>
    <row r="2561" spans="1:28" customFormat="1" ht="44.4" customHeight="1" x14ac:dyDescent="0.3">
      <c r="A2561" s="3">
        <f t="shared" si="458"/>
        <v>2544</v>
      </c>
      <c r="B2561" s="4" t="s">
        <v>2067</v>
      </c>
      <c r="C2561" s="3">
        <v>8</v>
      </c>
      <c r="D2561" s="3" t="s">
        <v>2597</v>
      </c>
      <c r="E2561" s="4" t="s">
        <v>2598</v>
      </c>
      <c r="F2561" s="3"/>
      <c r="G2561" s="3"/>
      <c r="H2561" s="3"/>
      <c r="I2561" s="3" t="s">
        <v>2508</v>
      </c>
      <c r="J2561" s="3">
        <v>0.13</v>
      </c>
      <c r="K2561" s="3"/>
      <c r="L2561" s="3"/>
      <c r="M2561" s="3">
        <v>676</v>
      </c>
      <c r="N2561" s="39"/>
      <c r="O2561" s="40">
        <f>M2561*J2561</f>
        <v>87.88000000000001</v>
      </c>
      <c r="P2561" s="51">
        <v>0</v>
      </c>
      <c r="Q2561" s="46"/>
      <c r="R2561" s="51"/>
      <c r="S2561" s="3"/>
      <c r="T2561" s="30" t="s">
        <v>2599</v>
      </c>
      <c r="U2561" s="41">
        <f t="shared" si="471"/>
        <v>87.88000000000001</v>
      </c>
      <c r="V2561" s="41">
        <f>O2561*P2561</f>
        <v>0</v>
      </c>
      <c r="W2561" s="5"/>
      <c r="X2561" s="3">
        <f>M2561</f>
        <v>676</v>
      </c>
      <c r="Y2561" s="3">
        <f>M2561-X2561</f>
        <v>0</v>
      </c>
      <c r="Z2561" s="3">
        <f t="shared" si="469"/>
        <v>87.88000000000001</v>
      </c>
      <c r="AB2561" s="1">
        <f t="shared" si="470"/>
        <v>0</v>
      </c>
    </row>
    <row r="2562" spans="1:28" customFormat="1" ht="44.4" customHeight="1" x14ac:dyDescent="0.3">
      <c r="A2562" s="3">
        <f t="shared" si="458"/>
        <v>2545</v>
      </c>
      <c r="B2562" s="4" t="s">
        <v>918</v>
      </c>
      <c r="C2562" s="3">
        <v>2</v>
      </c>
      <c r="D2562" s="3" t="s">
        <v>2597</v>
      </c>
      <c r="E2562" s="4" t="s">
        <v>2598</v>
      </c>
      <c r="F2562" s="3"/>
      <c r="G2562" s="3"/>
      <c r="H2562" s="3"/>
      <c r="I2562" s="3" t="s">
        <v>2508</v>
      </c>
      <c r="J2562" s="3">
        <v>0.13</v>
      </c>
      <c r="K2562" s="3"/>
      <c r="L2562" s="3"/>
      <c r="M2562" s="3">
        <v>1336</v>
      </c>
      <c r="N2562" s="39"/>
      <c r="O2562" s="40">
        <f>M2562*J2562</f>
        <v>173.68</v>
      </c>
      <c r="P2562" s="51">
        <v>0</v>
      </c>
      <c r="Q2562" s="46"/>
      <c r="R2562" s="51"/>
      <c r="S2562" s="3"/>
      <c r="T2562" s="30" t="s">
        <v>2599</v>
      </c>
      <c r="U2562" s="41">
        <f t="shared" si="471"/>
        <v>173.68</v>
      </c>
      <c r="V2562" s="41">
        <f>O2562*P2562</f>
        <v>0</v>
      </c>
      <c r="W2562" s="5"/>
      <c r="X2562" s="3">
        <f>M2562</f>
        <v>1336</v>
      </c>
      <c r="Y2562" s="3">
        <f>M2562-X2562</f>
        <v>0</v>
      </c>
      <c r="Z2562" s="3">
        <f t="shared" si="469"/>
        <v>173.68</v>
      </c>
      <c r="AB2562" s="1">
        <f t="shared" si="470"/>
        <v>0</v>
      </c>
    </row>
    <row r="2563" spans="1:28" s="55" customFormat="1" ht="44.4" customHeight="1" x14ac:dyDescent="0.3">
      <c r="A2563" s="3">
        <f t="shared" si="458"/>
        <v>2546</v>
      </c>
      <c r="B2563" s="3" t="s">
        <v>2561</v>
      </c>
      <c r="C2563" s="3">
        <v>1</v>
      </c>
      <c r="D2563" s="3" t="s">
        <v>2597</v>
      </c>
      <c r="E2563" s="4" t="s">
        <v>2598</v>
      </c>
      <c r="F2563" s="3"/>
      <c r="G2563" s="3"/>
      <c r="H2563" s="3"/>
      <c r="I2563" s="3" t="s">
        <v>2508</v>
      </c>
      <c r="J2563" s="3">
        <v>0.13</v>
      </c>
      <c r="K2563" s="3"/>
      <c r="L2563" s="3"/>
      <c r="M2563" s="3">
        <v>16</v>
      </c>
      <c r="N2563" s="39"/>
      <c r="O2563" s="40">
        <f>M2563*J2563</f>
        <v>2.08</v>
      </c>
      <c r="P2563" s="51">
        <v>0</v>
      </c>
      <c r="Q2563" s="46"/>
      <c r="R2563" s="51"/>
      <c r="S2563" s="3"/>
      <c r="T2563" s="46" t="s">
        <v>2599</v>
      </c>
      <c r="U2563" s="42">
        <f t="shared" si="471"/>
        <v>2.08</v>
      </c>
      <c r="V2563" s="42">
        <f>O2563*P2563</f>
        <v>0</v>
      </c>
      <c r="W2563" s="100"/>
      <c r="X2563" s="3">
        <f>M2563</f>
        <v>16</v>
      </c>
      <c r="Y2563" s="3">
        <f>M2563-X2563</f>
        <v>0</v>
      </c>
      <c r="Z2563" s="3">
        <f t="shared" si="469"/>
        <v>2.08</v>
      </c>
      <c r="AB2563" s="1">
        <f t="shared" si="470"/>
        <v>0</v>
      </c>
    </row>
    <row r="2564" spans="1:28" customFormat="1" ht="44.4" customHeight="1" x14ac:dyDescent="0.3">
      <c r="A2564" s="3">
        <f t="shared" si="458"/>
        <v>2547</v>
      </c>
      <c r="B2564" s="4" t="s">
        <v>2601</v>
      </c>
      <c r="C2564" s="3"/>
      <c r="D2564" s="3" t="s">
        <v>2296</v>
      </c>
      <c r="E2564" s="4" t="s">
        <v>2600</v>
      </c>
      <c r="F2564" s="3" t="s">
        <v>2297</v>
      </c>
      <c r="G2564" s="3"/>
      <c r="H2564" s="3"/>
      <c r="I2564" s="3" t="s">
        <v>2506</v>
      </c>
      <c r="J2564" s="3">
        <v>39</v>
      </c>
      <c r="K2564" s="3">
        <v>597</v>
      </c>
      <c r="L2564" s="3" t="s">
        <v>2298</v>
      </c>
      <c r="M2564" s="3">
        <v>1</v>
      </c>
      <c r="N2564" s="39">
        <f>K2564*M2564</f>
        <v>597</v>
      </c>
      <c r="O2564" s="39">
        <f>K2564*J2564</f>
        <v>23283</v>
      </c>
      <c r="P2564" s="15">
        <v>0.2</v>
      </c>
      <c r="Q2564" s="46">
        <f>N2564*P2564</f>
        <v>119.4</v>
      </c>
      <c r="R2564" s="15"/>
      <c r="S2564" s="3">
        <f>N2564-Q2564</f>
        <v>477.6</v>
      </c>
      <c r="T2564" s="30" t="s">
        <v>2502</v>
      </c>
      <c r="U2564" s="41">
        <f t="shared" si="471"/>
        <v>18626.400000000001</v>
      </c>
      <c r="V2564" s="41">
        <f>P2564*O2564</f>
        <v>4656.6000000000004</v>
      </c>
      <c r="W2564" s="5"/>
      <c r="X2564" s="3">
        <f>N2564*80%</f>
        <v>477.6</v>
      </c>
      <c r="Y2564" s="61">
        <f t="shared" ref="Y2564:Y2591" si="472">N2564-X2564</f>
        <v>119.39999999999998</v>
      </c>
      <c r="Z2564" s="3">
        <f t="shared" si="469"/>
        <v>18626.400000000001</v>
      </c>
      <c r="AB2564" s="1">
        <f t="shared" si="470"/>
        <v>0</v>
      </c>
    </row>
    <row r="2565" spans="1:28" customFormat="1" ht="44.4" customHeight="1" x14ac:dyDescent="0.3">
      <c r="A2565" s="3">
        <f t="shared" si="458"/>
        <v>2548</v>
      </c>
      <c r="B2565" s="4" t="s">
        <v>2509</v>
      </c>
      <c r="C2565" s="3">
        <v>7</v>
      </c>
      <c r="D2565" s="3" t="s">
        <v>2296</v>
      </c>
      <c r="E2565" s="4" t="s">
        <v>2675</v>
      </c>
      <c r="F2565" s="3" t="s">
        <v>2297</v>
      </c>
      <c r="G2565" s="3"/>
      <c r="H2565" s="3"/>
      <c r="I2565" s="3" t="s">
        <v>2506</v>
      </c>
      <c r="J2565" s="3">
        <v>35</v>
      </c>
      <c r="K2565" s="3">
        <v>42</v>
      </c>
      <c r="L2565" s="3" t="s">
        <v>2298</v>
      </c>
      <c r="M2565" s="3">
        <v>1</v>
      </c>
      <c r="N2565" s="39">
        <f>K2565*M2565</f>
        <v>42</v>
      </c>
      <c r="O2565" s="39">
        <f>K2565*J2565</f>
        <v>1470</v>
      </c>
      <c r="P2565" s="51">
        <v>0.6</v>
      </c>
      <c r="Q2565" s="46"/>
      <c r="R2565" s="51"/>
      <c r="S2565" s="3"/>
      <c r="T2565" s="30"/>
      <c r="U2565" s="58">
        <f t="shared" si="471"/>
        <v>588</v>
      </c>
      <c r="V2565" s="58">
        <f>O2565*P2565</f>
        <v>882</v>
      </c>
      <c r="W2565" s="5"/>
      <c r="X2565" s="3">
        <f>N2565*P2565</f>
        <v>25.2</v>
      </c>
      <c r="Y2565" s="61">
        <f t="shared" si="472"/>
        <v>16.8</v>
      </c>
      <c r="Z2565" s="3">
        <f t="shared" si="469"/>
        <v>882</v>
      </c>
      <c r="AB2565" s="1">
        <f t="shared" si="470"/>
        <v>0</v>
      </c>
    </row>
    <row r="2566" spans="1:28" customFormat="1" ht="44.4" customHeight="1" x14ac:dyDescent="0.3">
      <c r="A2566" s="3">
        <f t="shared" si="458"/>
        <v>2549</v>
      </c>
      <c r="B2566" s="4" t="s">
        <v>2509</v>
      </c>
      <c r="C2566" s="3">
        <v>7</v>
      </c>
      <c r="D2566" s="3" t="s">
        <v>2296</v>
      </c>
      <c r="E2566" s="4" t="s">
        <v>2675</v>
      </c>
      <c r="F2566" s="3" t="s">
        <v>2297</v>
      </c>
      <c r="G2566" s="3"/>
      <c r="H2566" s="3"/>
      <c r="I2566" s="3" t="s">
        <v>2506</v>
      </c>
      <c r="J2566" s="3">
        <v>35</v>
      </c>
      <c r="K2566" s="3">
        <v>10.5</v>
      </c>
      <c r="L2566" s="3" t="s">
        <v>2298</v>
      </c>
      <c r="M2566" s="3">
        <v>1</v>
      </c>
      <c r="N2566" s="39">
        <f>K2566*M2566</f>
        <v>10.5</v>
      </c>
      <c r="O2566" s="39">
        <f>K2566*J2566</f>
        <v>367.5</v>
      </c>
      <c r="P2566" s="51">
        <v>0.6</v>
      </c>
      <c r="Q2566" s="46"/>
      <c r="R2566" s="51"/>
      <c r="S2566" s="3"/>
      <c r="T2566" s="30"/>
      <c r="U2566" s="58">
        <f t="shared" si="471"/>
        <v>147</v>
      </c>
      <c r="V2566" s="58">
        <f>O2566*P2566</f>
        <v>220.5</v>
      </c>
      <c r="W2566" s="5"/>
      <c r="X2566" s="3">
        <f>N2566*P2566</f>
        <v>6.3</v>
      </c>
      <c r="Y2566" s="61">
        <f t="shared" si="472"/>
        <v>4.2</v>
      </c>
      <c r="Z2566" s="3">
        <f t="shared" si="469"/>
        <v>220.5</v>
      </c>
      <c r="AB2566" s="1">
        <f t="shared" si="470"/>
        <v>0</v>
      </c>
    </row>
    <row r="2567" spans="1:28" customFormat="1" ht="44.4" customHeight="1" x14ac:dyDescent="0.3">
      <c r="A2567" s="3">
        <f t="shared" si="458"/>
        <v>2550</v>
      </c>
      <c r="B2567" s="4" t="s">
        <v>2509</v>
      </c>
      <c r="C2567" s="3">
        <v>7</v>
      </c>
      <c r="D2567" s="3" t="s">
        <v>2296</v>
      </c>
      <c r="E2567" s="4" t="s">
        <v>2675</v>
      </c>
      <c r="F2567" s="3" t="s">
        <v>2297</v>
      </c>
      <c r="G2567" s="3"/>
      <c r="H2567" s="3"/>
      <c r="I2567" s="3" t="s">
        <v>2506</v>
      </c>
      <c r="J2567" s="3">
        <v>35</v>
      </c>
      <c r="K2567" s="3">
        <v>10.5</v>
      </c>
      <c r="L2567" s="3" t="s">
        <v>2298</v>
      </c>
      <c r="M2567" s="3">
        <v>1</v>
      </c>
      <c r="N2567" s="39">
        <f>K2567*M2567</f>
        <v>10.5</v>
      </c>
      <c r="O2567" s="39">
        <f>K2567*J2567</f>
        <v>367.5</v>
      </c>
      <c r="P2567" s="51">
        <v>0.6</v>
      </c>
      <c r="Q2567" s="46"/>
      <c r="R2567" s="51"/>
      <c r="S2567" s="3"/>
      <c r="T2567" s="30"/>
      <c r="U2567" s="58">
        <f t="shared" si="471"/>
        <v>147</v>
      </c>
      <c r="V2567" s="58">
        <f>O2567*P2567</f>
        <v>220.5</v>
      </c>
      <c r="W2567" s="5"/>
      <c r="X2567" s="3">
        <f>N2567*P2567</f>
        <v>6.3</v>
      </c>
      <c r="Y2567" s="61">
        <f t="shared" si="472"/>
        <v>4.2</v>
      </c>
      <c r="Z2567" s="3">
        <f t="shared" si="469"/>
        <v>220.5</v>
      </c>
      <c r="AB2567" s="1">
        <f t="shared" si="470"/>
        <v>0</v>
      </c>
    </row>
    <row r="2568" spans="1:28" customFormat="1" ht="44.4" customHeight="1" x14ac:dyDescent="0.3">
      <c r="A2568" s="3">
        <f t="shared" si="458"/>
        <v>2551</v>
      </c>
      <c r="B2568" s="4" t="s">
        <v>2509</v>
      </c>
      <c r="C2568" s="3">
        <v>7</v>
      </c>
      <c r="D2568" s="3" t="s">
        <v>2296</v>
      </c>
      <c r="E2568" s="4" t="s">
        <v>2675</v>
      </c>
      <c r="F2568" s="3" t="s">
        <v>2297</v>
      </c>
      <c r="G2568" s="3"/>
      <c r="H2568" s="3"/>
      <c r="I2568" s="3" t="s">
        <v>2506</v>
      </c>
      <c r="J2568" s="3">
        <v>35</v>
      </c>
      <c r="K2568" s="3">
        <v>1.75</v>
      </c>
      <c r="L2568" s="3" t="s">
        <v>2298</v>
      </c>
      <c r="M2568" s="3">
        <v>1</v>
      </c>
      <c r="N2568" s="39">
        <f>K2568*M2568</f>
        <v>1.75</v>
      </c>
      <c r="O2568" s="39">
        <f>K2568*J2568</f>
        <v>61.25</v>
      </c>
      <c r="P2568" s="51">
        <v>0.6</v>
      </c>
      <c r="Q2568" s="46"/>
      <c r="R2568" s="51"/>
      <c r="S2568" s="3"/>
      <c r="T2568" s="30"/>
      <c r="U2568" s="58">
        <f t="shared" si="471"/>
        <v>24.5</v>
      </c>
      <c r="V2568" s="58">
        <f>O2568*P2568</f>
        <v>36.75</v>
      </c>
      <c r="W2568" s="5"/>
      <c r="X2568" s="3">
        <f>N2568*P2568</f>
        <v>1.05</v>
      </c>
      <c r="Y2568" s="61">
        <f t="shared" si="472"/>
        <v>0.7</v>
      </c>
      <c r="Z2568" s="3">
        <f t="shared" si="469"/>
        <v>36.75</v>
      </c>
      <c r="AB2568" s="1">
        <f t="shared" si="470"/>
        <v>0</v>
      </c>
    </row>
    <row r="2569" spans="1:28" customFormat="1" ht="44.4" customHeight="1" x14ac:dyDescent="0.3">
      <c r="A2569" s="3">
        <f t="shared" si="458"/>
        <v>2552</v>
      </c>
      <c r="B2569" s="4" t="s">
        <v>2509</v>
      </c>
      <c r="C2569" s="3">
        <v>7</v>
      </c>
      <c r="D2569" s="3" t="s">
        <v>1569</v>
      </c>
      <c r="E2569" s="4" t="s">
        <v>2603</v>
      </c>
      <c r="F2569" s="3" t="s">
        <v>6</v>
      </c>
      <c r="G2569" s="7" t="s">
        <v>2344</v>
      </c>
      <c r="H2569" s="7" t="s">
        <v>2467</v>
      </c>
      <c r="I2569" s="7" t="s">
        <v>2496</v>
      </c>
      <c r="J2569" s="7">
        <v>49.9</v>
      </c>
      <c r="K2569" s="3">
        <v>3635</v>
      </c>
      <c r="L2569" s="3" t="s">
        <v>25</v>
      </c>
      <c r="M2569" s="3">
        <v>1</v>
      </c>
      <c r="N2569" s="28">
        <f t="shared" ref="N2569:N2591" si="473">(K2569/1000)*M2569</f>
        <v>3.6349999999999998</v>
      </c>
      <c r="O2569" s="28">
        <f t="shared" ref="O2569:O2591" si="474">N2569*J2569</f>
        <v>181.38649999999998</v>
      </c>
      <c r="P2569" s="12">
        <v>0</v>
      </c>
      <c r="Q2569" s="46">
        <f t="shared" ref="Q2569:Q2591" si="475">N2569*P2569</f>
        <v>0</v>
      </c>
      <c r="R2569" s="37"/>
      <c r="S2569" s="3">
        <f t="shared" ref="S2569:S2591" si="476">N2569-Q2569</f>
        <v>3.6349999999999998</v>
      </c>
      <c r="T2569" s="30" t="s">
        <v>2502</v>
      </c>
      <c r="U2569" s="29">
        <f t="shared" ref="U2569:U2591" si="477">S2569*J2569</f>
        <v>181.38649999999998</v>
      </c>
      <c r="V2569" s="29">
        <f t="shared" ref="V2569:V2591" si="478">Q2569*J2569</f>
        <v>0</v>
      </c>
      <c r="W2569" s="5"/>
      <c r="X2569" s="3">
        <f>N2569</f>
        <v>3.6349999999999998</v>
      </c>
      <c r="Y2569" s="3">
        <f t="shared" si="472"/>
        <v>0</v>
      </c>
      <c r="Z2569" s="3">
        <f t="shared" si="469"/>
        <v>181.38649999999998</v>
      </c>
      <c r="AB2569" s="1">
        <f t="shared" si="470"/>
        <v>0</v>
      </c>
    </row>
    <row r="2570" spans="1:28" customFormat="1" ht="44.4" customHeight="1" x14ac:dyDescent="0.3">
      <c r="A2570" s="3">
        <f t="shared" si="458"/>
        <v>2553</v>
      </c>
      <c r="B2570" s="4" t="s">
        <v>2509</v>
      </c>
      <c r="C2570" s="3">
        <v>7</v>
      </c>
      <c r="D2570" s="3" t="s">
        <v>1569</v>
      </c>
      <c r="E2570" s="4" t="s">
        <v>2604</v>
      </c>
      <c r="F2570" s="3" t="s">
        <v>6</v>
      </c>
      <c r="G2570" s="7" t="s">
        <v>2344</v>
      </c>
      <c r="H2570" s="7" t="s">
        <v>2467</v>
      </c>
      <c r="I2570" s="7" t="s">
        <v>2496</v>
      </c>
      <c r="J2570" s="7">
        <v>49.9</v>
      </c>
      <c r="K2570" s="3">
        <v>3635</v>
      </c>
      <c r="L2570" s="3" t="s">
        <v>25</v>
      </c>
      <c r="M2570" s="3">
        <v>1</v>
      </c>
      <c r="N2570" s="28">
        <f t="shared" si="473"/>
        <v>3.6349999999999998</v>
      </c>
      <c r="O2570" s="28">
        <f t="shared" si="474"/>
        <v>181.38649999999998</v>
      </c>
      <c r="P2570" s="12">
        <v>0</v>
      </c>
      <c r="Q2570" s="46">
        <f t="shared" si="475"/>
        <v>0</v>
      </c>
      <c r="R2570" s="37"/>
      <c r="S2570" s="3">
        <f t="shared" si="476"/>
        <v>3.6349999999999998</v>
      </c>
      <c r="T2570" s="30" t="s">
        <v>2502</v>
      </c>
      <c r="U2570" s="29">
        <f t="shared" si="477"/>
        <v>181.38649999999998</v>
      </c>
      <c r="V2570" s="29">
        <f t="shared" si="478"/>
        <v>0</v>
      </c>
      <c r="W2570" s="5"/>
      <c r="X2570" s="3">
        <f t="shared" ref="X2570:X2591" si="479">N2570</f>
        <v>3.6349999999999998</v>
      </c>
      <c r="Y2570" s="3">
        <f t="shared" si="472"/>
        <v>0</v>
      </c>
      <c r="Z2570" s="3">
        <f t="shared" si="469"/>
        <v>181.38649999999998</v>
      </c>
      <c r="AB2570" s="1">
        <f t="shared" si="470"/>
        <v>0</v>
      </c>
    </row>
    <row r="2571" spans="1:28" customFormat="1" ht="44.4" customHeight="1" x14ac:dyDescent="0.3">
      <c r="A2571" s="3">
        <f t="shared" si="458"/>
        <v>2554</v>
      </c>
      <c r="B2571" s="4" t="s">
        <v>2509</v>
      </c>
      <c r="C2571" s="3">
        <v>7</v>
      </c>
      <c r="D2571" s="3" t="s">
        <v>1569</v>
      </c>
      <c r="E2571" s="4" t="s">
        <v>2605</v>
      </c>
      <c r="F2571" s="3" t="s">
        <v>35</v>
      </c>
      <c r="G2571" s="7" t="s">
        <v>2346</v>
      </c>
      <c r="H2571" s="7" t="s">
        <v>2467</v>
      </c>
      <c r="I2571" s="3" t="s">
        <v>2496</v>
      </c>
      <c r="J2571" s="7">
        <v>49.9</v>
      </c>
      <c r="K2571" s="3">
        <v>6060</v>
      </c>
      <c r="L2571" s="3" t="s">
        <v>25</v>
      </c>
      <c r="M2571" s="3">
        <v>1</v>
      </c>
      <c r="N2571" s="28">
        <f t="shared" si="473"/>
        <v>6.06</v>
      </c>
      <c r="O2571" s="28">
        <f t="shared" si="474"/>
        <v>302.39399999999995</v>
      </c>
      <c r="P2571" s="12">
        <v>0</v>
      </c>
      <c r="Q2571" s="46">
        <f t="shared" si="475"/>
        <v>0</v>
      </c>
      <c r="R2571" s="37"/>
      <c r="S2571" s="3">
        <f t="shared" si="476"/>
        <v>6.06</v>
      </c>
      <c r="T2571" s="30" t="s">
        <v>2502</v>
      </c>
      <c r="U2571" s="29">
        <f t="shared" si="477"/>
        <v>302.39399999999995</v>
      </c>
      <c r="V2571" s="29">
        <f t="shared" si="478"/>
        <v>0</v>
      </c>
      <c r="W2571" s="5"/>
      <c r="X2571" s="3">
        <f t="shared" si="479"/>
        <v>6.06</v>
      </c>
      <c r="Y2571" s="3">
        <f t="shared" si="472"/>
        <v>0</v>
      </c>
      <c r="Z2571" s="3">
        <f t="shared" si="469"/>
        <v>302.39399999999995</v>
      </c>
      <c r="AB2571" s="1">
        <f t="shared" si="470"/>
        <v>0</v>
      </c>
    </row>
    <row r="2572" spans="1:28" customFormat="1" ht="44.4" customHeight="1" x14ac:dyDescent="0.3">
      <c r="A2572" s="3">
        <f t="shared" si="458"/>
        <v>2555</v>
      </c>
      <c r="B2572" s="4" t="s">
        <v>2509</v>
      </c>
      <c r="C2572" s="3">
        <v>7</v>
      </c>
      <c r="D2572" s="3" t="s">
        <v>1569</v>
      </c>
      <c r="E2572" s="4" t="s">
        <v>2606</v>
      </c>
      <c r="F2572" s="3" t="s">
        <v>35</v>
      </c>
      <c r="G2572" s="7" t="s">
        <v>2346</v>
      </c>
      <c r="H2572" s="7" t="s">
        <v>2467</v>
      </c>
      <c r="I2572" s="3" t="s">
        <v>2496</v>
      </c>
      <c r="J2572" s="7">
        <v>49.9</v>
      </c>
      <c r="K2572" s="3">
        <v>6060</v>
      </c>
      <c r="L2572" s="3" t="s">
        <v>25</v>
      </c>
      <c r="M2572" s="3">
        <v>1</v>
      </c>
      <c r="N2572" s="28">
        <f t="shared" si="473"/>
        <v>6.06</v>
      </c>
      <c r="O2572" s="28">
        <f t="shared" si="474"/>
        <v>302.39399999999995</v>
      </c>
      <c r="P2572" s="12">
        <v>0</v>
      </c>
      <c r="Q2572" s="46">
        <f t="shared" si="475"/>
        <v>0</v>
      </c>
      <c r="R2572" s="37"/>
      <c r="S2572" s="3">
        <f t="shared" si="476"/>
        <v>6.06</v>
      </c>
      <c r="T2572" s="30" t="s">
        <v>2502</v>
      </c>
      <c r="U2572" s="29">
        <f t="shared" si="477"/>
        <v>302.39399999999995</v>
      </c>
      <c r="V2572" s="29">
        <f t="shared" si="478"/>
        <v>0</v>
      </c>
      <c r="W2572" s="5"/>
      <c r="X2572" s="3">
        <f t="shared" si="479"/>
        <v>6.06</v>
      </c>
      <c r="Y2572" s="3">
        <f t="shared" si="472"/>
        <v>0</v>
      </c>
      <c r="Z2572" s="3">
        <f t="shared" si="469"/>
        <v>302.39399999999995</v>
      </c>
      <c r="AB2572" s="1">
        <f t="shared" si="470"/>
        <v>0</v>
      </c>
    </row>
    <row r="2573" spans="1:28" customFormat="1" ht="44.4" customHeight="1" x14ac:dyDescent="0.3">
      <c r="A2573" s="3">
        <f t="shared" si="458"/>
        <v>2556</v>
      </c>
      <c r="B2573" s="4" t="s">
        <v>2509</v>
      </c>
      <c r="C2573" s="3">
        <v>7</v>
      </c>
      <c r="D2573" s="3" t="s">
        <v>1572</v>
      </c>
      <c r="E2573" s="4" t="s">
        <v>2608</v>
      </c>
      <c r="F2573" s="3" t="s">
        <v>633</v>
      </c>
      <c r="G2573" s="3" t="s">
        <v>2324</v>
      </c>
      <c r="H2573" s="3" t="s">
        <v>2480</v>
      </c>
      <c r="I2573" s="3" t="s">
        <v>2496</v>
      </c>
      <c r="J2573" s="3">
        <v>32</v>
      </c>
      <c r="K2573" s="3">
        <v>4500</v>
      </c>
      <c r="L2573" s="3" t="s">
        <v>25</v>
      </c>
      <c r="M2573" s="3">
        <v>1</v>
      </c>
      <c r="N2573" s="28">
        <f t="shared" si="473"/>
        <v>4.5</v>
      </c>
      <c r="O2573" s="28">
        <f t="shared" si="474"/>
        <v>144</v>
      </c>
      <c r="P2573" s="12">
        <v>0</v>
      </c>
      <c r="Q2573" s="46">
        <f t="shared" si="475"/>
        <v>0</v>
      </c>
      <c r="R2573" s="37"/>
      <c r="S2573" s="3">
        <f t="shared" si="476"/>
        <v>4.5</v>
      </c>
      <c r="T2573" s="30" t="s">
        <v>2502</v>
      </c>
      <c r="U2573" s="29">
        <f t="shared" si="477"/>
        <v>144</v>
      </c>
      <c r="V2573" s="29">
        <f t="shared" si="478"/>
        <v>0</v>
      </c>
      <c r="W2573" s="5"/>
      <c r="X2573" s="3">
        <f t="shared" si="479"/>
        <v>4.5</v>
      </c>
      <c r="Y2573" s="3">
        <f t="shared" si="472"/>
        <v>0</v>
      </c>
      <c r="Z2573" s="3">
        <f t="shared" si="469"/>
        <v>144</v>
      </c>
      <c r="AB2573" s="1">
        <f t="shared" si="470"/>
        <v>0</v>
      </c>
    </row>
    <row r="2574" spans="1:28" customFormat="1" ht="44.4" customHeight="1" x14ac:dyDescent="0.3">
      <c r="A2574" s="3">
        <f t="shared" si="458"/>
        <v>2557</v>
      </c>
      <c r="B2574" s="4" t="s">
        <v>2509</v>
      </c>
      <c r="C2574" s="3">
        <v>7</v>
      </c>
      <c r="D2574" s="3" t="s">
        <v>1572</v>
      </c>
      <c r="E2574" s="4" t="s">
        <v>2609</v>
      </c>
      <c r="F2574" s="3" t="s">
        <v>32</v>
      </c>
      <c r="G2574" s="3" t="s">
        <v>2340</v>
      </c>
      <c r="H2574" s="3" t="s">
        <v>2468</v>
      </c>
      <c r="I2574" s="3" t="s">
        <v>2496</v>
      </c>
      <c r="J2574" s="3">
        <v>18.2</v>
      </c>
      <c r="K2574" s="3">
        <v>3000</v>
      </c>
      <c r="L2574" s="3" t="s">
        <v>25</v>
      </c>
      <c r="M2574" s="3">
        <v>1</v>
      </c>
      <c r="N2574" s="28">
        <f t="shared" si="473"/>
        <v>3</v>
      </c>
      <c r="O2574" s="28">
        <f t="shared" si="474"/>
        <v>54.599999999999994</v>
      </c>
      <c r="P2574" s="12">
        <v>0</v>
      </c>
      <c r="Q2574" s="46">
        <f t="shared" si="475"/>
        <v>0</v>
      </c>
      <c r="R2574" s="37"/>
      <c r="S2574" s="3">
        <f t="shared" si="476"/>
        <v>3</v>
      </c>
      <c r="T2574" s="30" t="s">
        <v>2502</v>
      </c>
      <c r="U2574" s="29">
        <f t="shared" si="477"/>
        <v>54.599999999999994</v>
      </c>
      <c r="V2574" s="29">
        <f t="shared" si="478"/>
        <v>0</v>
      </c>
      <c r="W2574" s="5"/>
      <c r="X2574" s="3">
        <f t="shared" si="479"/>
        <v>3</v>
      </c>
      <c r="Y2574" s="3">
        <f t="shared" si="472"/>
        <v>0</v>
      </c>
      <c r="Z2574" s="3">
        <f t="shared" si="469"/>
        <v>54.599999999999994</v>
      </c>
      <c r="AB2574" s="1">
        <f t="shared" si="470"/>
        <v>0</v>
      </c>
    </row>
    <row r="2575" spans="1:28" customFormat="1" ht="44.4" customHeight="1" x14ac:dyDescent="0.3">
      <c r="A2575" s="3">
        <f t="shared" si="458"/>
        <v>2558</v>
      </c>
      <c r="B2575" s="4" t="s">
        <v>2509</v>
      </c>
      <c r="C2575" s="3">
        <v>7</v>
      </c>
      <c r="D2575" s="3" t="s">
        <v>1572</v>
      </c>
      <c r="E2575" s="4" t="s">
        <v>2610</v>
      </c>
      <c r="F2575" s="3" t="s">
        <v>633</v>
      </c>
      <c r="G2575" s="3" t="s">
        <v>2324</v>
      </c>
      <c r="H2575" s="3" t="s">
        <v>2480</v>
      </c>
      <c r="I2575" s="3" t="s">
        <v>2496</v>
      </c>
      <c r="J2575" s="3">
        <v>32</v>
      </c>
      <c r="K2575" s="3">
        <v>3000</v>
      </c>
      <c r="L2575" s="3" t="s">
        <v>25</v>
      </c>
      <c r="M2575" s="3">
        <v>1</v>
      </c>
      <c r="N2575" s="28">
        <f t="shared" si="473"/>
        <v>3</v>
      </c>
      <c r="O2575" s="28">
        <f t="shared" si="474"/>
        <v>96</v>
      </c>
      <c r="P2575" s="12">
        <v>0</v>
      </c>
      <c r="Q2575" s="46">
        <f t="shared" si="475"/>
        <v>0</v>
      </c>
      <c r="R2575" s="37"/>
      <c r="S2575" s="3">
        <f t="shared" si="476"/>
        <v>3</v>
      </c>
      <c r="T2575" s="30" t="s">
        <v>2502</v>
      </c>
      <c r="U2575" s="29">
        <f t="shared" si="477"/>
        <v>96</v>
      </c>
      <c r="V2575" s="29">
        <f t="shared" si="478"/>
        <v>0</v>
      </c>
      <c r="W2575" s="5"/>
      <c r="X2575" s="3">
        <f t="shared" si="479"/>
        <v>3</v>
      </c>
      <c r="Y2575" s="3">
        <f t="shared" si="472"/>
        <v>0</v>
      </c>
      <c r="Z2575" s="3">
        <f t="shared" si="469"/>
        <v>96</v>
      </c>
      <c r="AB2575" s="1">
        <f t="shared" si="470"/>
        <v>0</v>
      </c>
    </row>
    <row r="2576" spans="1:28" customFormat="1" ht="44.4" customHeight="1" x14ac:dyDescent="0.3">
      <c r="A2576" s="3">
        <f t="shared" si="458"/>
        <v>2559</v>
      </c>
      <c r="B2576" s="4" t="s">
        <v>2509</v>
      </c>
      <c r="C2576" s="3">
        <v>7</v>
      </c>
      <c r="D2576" s="3" t="s">
        <v>1572</v>
      </c>
      <c r="E2576" s="4" t="s">
        <v>2611</v>
      </c>
      <c r="F2576" s="3" t="s">
        <v>1017</v>
      </c>
      <c r="G2576" s="3" t="s">
        <v>2342</v>
      </c>
      <c r="H2576" s="3" t="s">
        <v>2469</v>
      </c>
      <c r="I2576" s="3" t="s">
        <v>2496</v>
      </c>
      <c r="J2576" s="3">
        <v>21.3</v>
      </c>
      <c r="K2576" s="3">
        <v>3000</v>
      </c>
      <c r="L2576" s="3" t="s">
        <v>25</v>
      </c>
      <c r="M2576" s="3">
        <v>1</v>
      </c>
      <c r="N2576" s="28">
        <f t="shared" si="473"/>
        <v>3</v>
      </c>
      <c r="O2576" s="28">
        <f t="shared" si="474"/>
        <v>63.900000000000006</v>
      </c>
      <c r="P2576" s="12">
        <v>0</v>
      </c>
      <c r="Q2576" s="46">
        <f t="shared" si="475"/>
        <v>0</v>
      </c>
      <c r="R2576" s="37"/>
      <c r="S2576" s="3">
        <f t="shared" si="476"/>
        <v>3</v>
      </c>
      <c r="T2576" s="30" t="s">
        <v>2502</v>
      </c>
      <c r="U2576" s="29">
        <f t="shared" si="477"/>
        <v>63.900000000000006</v>
      </c>
      <c r="V2576" s="29">
        <f t="shared" si="478"/>
        <v>0</v>
      </c>
      <c r="W2576" s="5"/>
      <c r="X2576" s="3">
        <f t="shared" si="479"/>
        <v>3</v>
      </c>
      <c r="Y2576" s="3">
        <f t="shared" si="472"/>
        <v>0</v>
      </c>
      <c r="Z2576" s="3">
        <f t="shared" si="469"/>
        <v>63.900000000000006</v>
      </c>
      <c r="AB2576" s="1">
        <f t="shared" si="470"/>
        <v>0</v>
      </c>
    </row>
    <row r="2577" spans="1:28" customFormat="1" ht="44.4" customHeight="1" x14ac:dyDescent="0.3">
      <c r="A2577" s="3">
        <f t="shared" si="458"/>
        <v>2560</v>
      </c>
      <c r="B2577" s="4" t="s">
        <v>2509</v>
      </c>
      <c r="C2577" s="3">
        <v>7</v>
      </c>
      <c r="D2577" s="3" t="s">
        <v>1572</v>
      </c>
      <c r="E2577" s="4" t="s">
        <v>2607</v>
      </c>
      <c r="F2577" s="3" t="s">
        <v>633</v>
      </c>
      <c r="G2577" s="3" t="s">
        <v>2324</v>
      </c>
      <c r="H2577" s="3" t="s">
        <v>2480</v>
      </c>
      <c r="I2577" s="3" t="s">
        <v>2496</v>
      </c>
      <c r="J2577" s="3">
        <v>32</v>
      </c>
      <c r="K2577" s="3">
        <v>4500</v>
      </c>
      <c r="L2577" s="3" t="s">
        <v>25</v>
      </c>
      <c r="M2577" s="3">
        <v>1</v>
      </c>
      <c r="N2577" s="28">
        <f t="shared" si="473"/>
        <v>4.5</v>
      </c>
      <c r="O2577" s="28">
        <f t="shared" si="474"/>
        <v>144</v>
      </c>
      <c r="P2577" s="12">
        <v>0</v>
      </c>
      <c r="Q2577" s="46">
        <f t="shared" si="475"/>
        <v>0</v>
      </c>
      <c r="R2577" s="37"/>
      <c r="S2577" s="3">
        <f t="shared" si="476"/>
        <v>4.5</v>
      </c>
      <c r="T2577" s="30" t="s">
        <v>2502</v>
      </c>
      <c r="U2577" s="29">
        <f t="shared" si="477"/>
        <v>144</v>
      </c>
      <c r="V2577" s="29">
        <f t="shared" si="478"/>
        <v>0</v>
      </c>
      <c r="W2577" s="5"/>
      <c r="X2577" s="3">
        <f t="shared" si="479"/>
        <v>4.5</v>
      </c>
      <c r="Y2577" s="3">
        <f t="shared" si="472"/>
        <v>0</v>
      </c>
      <c r="Z2577" s="3">
        <f t="shared" si="469"/>
        <v>144</v>
      </c>
      <c r="AB2577" s="1">
        <f t="shared" si="470"/>
        <v>0</v>
      </c>
    </row>
    <row r="2578" spans="1:28" customFormat="1" ht="44.4" customHeight="1" x14ac:dyDescent="0.3">
      <c r="A2578" s="3">
        <f t="shared" si="458"/>
        <v>2561</v>
      </c>
      <c r="B2578" s="4" t="s">
        <v>2509</v>
      </c>
      <c r="C2578" s="3">
        <v>7</v>
      </c>
      <c r="D2578" s="3" t="s">
        <v>1570</v>
      </c>
      <c r="E2578" s="4" t="s">
        <v>2613</v>
      </c>
      <c r="F2578" s="3" t="s">
        <v>22</v>
      </c>
      <c r="G2578" s="7" t="s">
        <v>2343</v>
      </c>
      <c r="H2578" s="7" t="s">
        <v>2487</v>
      </c>
      <c r="I2578" s="7" t="s">
        <v>2496</v>
      </c>
      <c r="J2578" s="7">
        <v>30.6</v>
      </c>
      <c r="K2578" s="3">
        <v>7200</v>
      </c>
      <c r="L2578" s="3" t="s">
        <v>25</v>
      </c>
      <c r="M2578" s="3">
        <v>1</v>
      </c>
      <c r="N2578" s="28">
        <f t="shared" si="473"/>
        <v>7.2</v>
      </c>
      <c r="O2578" s="28">
        <f t="shared" si="474"/>
        <v>220.32000000000002</v>
      </c>
      <c r="P2578" s="12">
        <v>0</v>
      </c>
      <c r="Q2578" s="46">
        <f t="shared" si="475"/>
        <v>0</v>
      </c>
      <c r="R2578" s="37"/>
      <c r="S2578" s="3">
        <f t="shared" si="476"/>
        <v>7.2</v>
      </c>
      <c r="T2578" s="30" t="s">
        <v>2502</v>
      </c>
      <c r="U2578" s="29">
        <f t="shared" si="477"/>
        <v>220.32000000000002</v>
      </c>
      <c r="V2578" s="29">
        <f t="shared" si="478"/>
        <v>0</v>
      </c>
      <c r="W2578" s="5"/>
      <c r="X2578" s="3">
        <f t="shared" si="479"/>
        <v>7.2</v>
      </c>
      <c r="Y2578" s="3">
        <f t="shared" si="472"/>
        <v>0</v>
      </c>
      <c r="Z2578" s="3">
        <f t="shared" si="469"/>
        <v>220.32000000000002</v>
      </c>
      <c r="AB2578" s="1">
        <f t="shared" si="470"/>
        <v>0</v>
      </c>
    </row>
    <row r="2579" spans="1:28" customFormat="1" ht="44.4" customHeight="1" x14ac:dyDescent="0.3">
      <c r="A2579" s="3">
        <f t="shared" si="458"/>
        <v>2562</v>
      </c>
      <c r="B2579" s="4" t="s">
        <v>2509</v>
      </c>
      <c r="C2579" s="3">
        <v>7</v>
      </c>
      <c r="D2579" s="3" t="s">
        <v>1570</v>
      </c>
      <c r="E2579" s="4" t="s">
        <v>2612</v>
      </c>
      <c r="F2579" s="3" t="s">
        <v>2602</v>
      </c>
      <c r="G2579" s="3"/>
      <c r="H2579" s="3"/>
      <c r="I2579" s="3" t="s">
        <v>2496</v>
      </c>
      <c r="J2579" s="3">
        <v>16.399999999999999</v>
      </c>
      <c r="K2579" s="3">
        <v>3600</v>
      </c>
      <c r="L2579" s="3" t="s">
        <v>25</v>
      </c>
      <c r="M2579" s="3">
        <v>1</v>
      </c>
      <c r="N2579" s="28">
        <f t="shared" si="473"/>
        <v>3.6</v>
      </c>
      <c r="O2579" s="28">
        <f t="shared" si="474"/>
        <v>59.04</v>
      </c>
      <c r="P2579" s="12">
        <v>0</v>
      </c>
      <c r="Q2579" s="46">
        <f t="shared" si="475"/>
        <v>0</v>
      </c>
      <c r="R2579" s="37"/>
      <c r="S2579" s="3">
        <f t="shared" si="476"/>
        <v>3.6</v>
      </c>
      <c r="T2579" s="30" t="s">
        <v>2502</v>
      </c>
      <c r="U2579" s="29">
        <f t="shared" si="477"/>
        <v>59.04</v>
      </c>
      <c r="V2579" s="29">
        <f t="shared" si="478"/>
        <v>0</v>
      </c>
      <c r="W2579" s="5"/>
      <c r="X2579" s="3">
        <f t="shared" si="479"/>
        <v>3.6</v>
      </c>
      <c r="Y2579" s="3">
        <f t="shared" si="472"/>
        <v>0</v>
      </c>
      <c r="Z2579" s="3">
        <f t="shared" si="469"/>
        <v>59.04</v>
      </c>
      <c r="AB2579" s="1">
        <f t="shared" si="470"/>
        <v>0</v>
      </c>
    </row>
    <row r="2580" spans="1:28" customFormat="1" ht="44.4" customHeight="1" x14ac:dyDescent="0.3">
      <c r="A2580" s="3">
        <f t="shared" ref="A2580:A2643" si="480">A2579+1</f>
        <v>2563</v>
      </c>
      <c r="B2580" s="4" t="s">
        <v>2509</v>
      </c>
      <c r="C2580" s="3">
        <v>7</v>
      </c>
      <c r="D2580" s="3" t="s">
        <v>1572</v>
      </c>
      <c r="E2580" s="4" t="s">
        <v>2614</v>
      </c>
      <c r="F2580" s="3" t="s">
        <v>1078</v>
      </c>
      <c r="G2580" s="3" t="s">
        <v>2337</v>
      </c>
      <c r="H2580" s="3" t="s">
        <v>2485</v>
      </c>
      <c r="I2580" s="3" t="s">
        <v>2496</v>
      </c>
      <c r="J2580" s="3">
        <v>106</v>
      </c>
      <c r="K2580" s="3">
        <v>15000</v>
      </c>
      <c r="L2580" s="3" t="s">
        <v>25</v>
      </c>
      <c r="M2580" s="3">
        <v>1</v>
      </c>
      <c r="N2580" s="28">
        <f t="shared" si="473"/>
        <v>15</v>
      </c>
      <c r="O2580" s="28">
        <f t="shared" si="474"/>
        <v>1590</v>
      </c>
      <c r="P2580" s="12">
        <v>0</v>
      </c>
      <c r="Q2580" s="46">
        <f t="shared" si="475"/>
        <v>0</v>
      </c>
      <c r="R2580" s="37"/>
      <c r="S2580" s="3">
        <f t="shared" si="476"/>
        <v>15</v>
      </c>
      <c r="T2580" s="30" t="s">
        <v>2502</v>
      </c>
      <c r="U2580" s="29">
        <f t="shared" si="477"/>
        <v>1590</v>
      </c>
      <c r="V2580" s="29">
        <f t="shared" si="478"/>
        <v>0</v>
      </c>
      <c r="W2580" s="5"/>
      <c r="X2580" s="3">
        <f t="shared" si="479"/>
        <v>15</v>
      </c>
      <c r="Y2580" s="3">
        <f t="shared" si="472"/>
        <v>0</v>
      </c>
      <c r="Z2580" s="3">
        <f t="shared" si="469"/>
        <v>1590</v>
      </c>
      <c r="AB2580" s="1">
        <f t="shared" si="470"/>
        <v>0</v>
      </c>
    </row>
    <row r="2581" spans="1:28" customFormat="1" ht="44.4" customHeight="1" x14ac:dyDescent="0.3">
      <c r="A2581" s="3">
        <f t="shared" si="480"/>
        <v>2564</v>
      </c>
      <c r="B2581" s="4" t="s">
        <v>2509</v>
      </c>
      <c r="C2581" s="3">
        <v>7</v>
      </c>
      <c r="D2581" s="3" t="s">
        <v>1572</v>
      </c>
      <c r="E2581" s="4" t="s">
        <v>2615</v>
      </c>
      <c r="F2581" s="3" t="s">
        <v>1078</v>
      </c>
      <c r="G2581" s="3" t="s">
        <v>2337</v>
      </c>
      <c r="H2581" s="3" t="s">
        <v>2485</v>
      </c>
      <c r="I2581" s="3" t="s">
        <v>2496</v>
      </c>
      <c r="J2581" s="3">
        <v>106</v>
      </c>
      <c r="K2581" s="3">
        <v>15000</v>
      </c>
      <c r="L2581" s="3" t="s">
        <v>25</v>
      </c>
      <c r="M2581" s="3">
        <v>1</v>
      </c>
      <c r="N2581" s="28">
        <f t="shared" si="473"/>
        <v>15</v>
      </c>
      <c r="O2581" s="28">
        <f t="shared" si="474"/>
        <v>1590</v>
      </c>
      <c r="P2581" s="12">
        <v>0</v>
      </c>
      <c r="Q2581" s="46">
        <f t="shared" si="475"/>
        <v>0</v>
      </c>
      <c r="R2581" s="37"/>
      <c r="S2581" s="3">
        <f t="shared" si="476"/>
        <v>15</v>
      </c>
      <c r="T2581" s="30" t="s">
        <v>2502</v>
      </c>
      <c r="U2581" s="29">
        <f t="shared" si="477"/>
        <v>1590</v>
      </c>
      <c r="V2581" s="29">
        <f t="shared" si="478"/>
        <v>0</v>
      </c>
      <c r="W2581" s="5"/>
      <c r="X2581" s="3">
        <f t="shared" si="479"/>
        <v>15</v>
      </c>
      <c r="Y2581" s="3">
        <f t="shared" si="472"/>
        <v>0</v>
      </c>
      <c r="Z2581" s="3">
        <f t="shared" si="469"/>
        <v>1590</v>
      </c>
      <c r="AB2581" s="1">
        <f t="shared" si="470"/>
        <v>0</v>
      </c>
    </row>
    <row r="2582" spans="1:28" customFormat="1" ht="44.4" customHeight="1" x14ac:dyDescent="0.3">
      <c r="A2582" s="3">
        <f t="shared" si="480"/>
        <v>2565</v>
      </c>
      <c r="B2582" s="4" t="s">
        <v>2509</v>
      </c>
      <c r="C2582" s="3">
        <v>7</v>
      </c>
      <c r="D2582" s="3" t="s">
        <v>1570</v>
      </c>
      <c r="E2582" s="4" t="s">
        <v>2616</v>
      </c>
      <c r="F2582" s="3" t="s">
        <v>32</v>
      </c>
      <c r="G2582" s="3" t="s">
        <v>2340</v>
      </c>
      <c r="H2582" s="3" t="s">
        <v>2468</v>
      </c>
      <c r="I2582" s="3" t="s">
        <v>2496</v>
      </c>
      <c r="J2582" s="3">
        <v>18.2</v>
      </c>
      <c r="K2582" s="3">
        <v>3000</v>
      </c>
      <c r="L2582" s="3" t="s">
        <v>25</v>
      </c>
      <c r="M2582" s="3">
        <v>1</v>
      </c>
      <c r="N2582" s="28">
        <f t="shared" si="473"/>
        <v>3</v>
      </c>
      <c r="O2582" s="28">
        <f t="shared" si="474"/>
        <v>54.599999999999994</v>
      </c>
      <c r="P2582" s="12">
        <v>0</v>
      </c>
      <c r="Q2582" s="46">
        <f t="shared" si="475"/>
        <v>0</v>
      </c>
      <c r="R2582" s="37"/>
      <c r="S2582" s="3">
        <f t="shared" si="476"/>
        <v>3</v>
      </c>
      <c r="T2582" s="30" t="s">
        <v>2502</v>
      </c>
      <c r="U2582" s="29">
        <f t="shared" si="477"/>
        <v>54.599999999999994</v>
      </c>
      <c r="V2582" s="29">
        <f t="shared" si="478"/>
        <v>0</v>
      </c>
      <c r="W2582" s="5"/>
      <c r="X2582" s="3">
        <f t="shared" si="479"/>
        <v>3</v>
      </c>
      <c r="Y2582" s="3">
        <f t="shared" si="472"/>
        <v>0</v>
      </c>
      <c r="Z2582" s="3">
        <f t="shared" si="469"/>
        <v>54.599999999999994</v>
      </c>
      <c r="AB2582" s="1">
        <f t="shared" si="470"/>
        <v>0</v>
      </c>
    </row>
    <row r="2583" spans="1:28" customFormat="1" ht="44.4" customHeight="1" x14ac:dyDescent="0.3">
      <c r="A2583" s="3">
        <f t="shared" si="480"/>
        <v>2566</v>
      </c>
      <c r="B2583" s="4" t="s">
        <v>2509</v>
      </c>
      <c r="C2583" s="3">
        <v>7</v>
      </c>
      <c r="D2583" s="3" t="s">
        <v>1572</v>
      </c>
      <c r="E2583" s="4" t="s">
        <v>2617</v>
      </c>
      <c r="F2583" s="3" t="s">
        <v>32</v>
      </c>
      <c r="G2583" s="3" t="s">
        <v>2340</v>
      </c>
      <c r="H2583" s="3" t="s">
        <v>2468</v>
      </c>
      <c r="I2583" s="3" t="s">
        <v>2496</v>
      </c>
      <c r="J2583" s="3">
        <v>18.2</v>
      </c>
      <c r="K2583" s="3">
        <v>3000</v>
      </c>
      <c r="L2583" s="3" t="s">
        <v>25</v>
      </c>
      <c r="M2583" s="3">
        <v>1</v>
      </c>
      <c r="N2583" s="28">
        <f t="shared" si="473"/>
        <v>3</v>
      </c>
      <c r="O2583" s="28">
        <f t="shared" si="474"/>
        <v>54.599999999999994</v>
      </c>
      <c r="P2583" s="12">
        <v>0</v>
      </c>
      <c r="Q2583" s="46">
        <f t="shared" si="475"/>
        <v>0</v>
      </c>
      <c r="R2583" s="37"/>
      <c r="S2583" s="3">
        <f t="shared" si="476"/>
        <v>3</v>
      </c>
      <c r="T2583" s="30" t="s">
        <v>2502</v>
      </c>
      <c r="U2583" s="29">
        <f t="shared" si="477"/>
        <v>54.599999999999994</v>
      </c>
      <c r="V2583" s="29">
        <f t="shared" si="478"/>
        <v>0</v>
      </c>
      <c r="W2583" s="5"/>
      <c r="X2583" s="3">
        <f t="shared" si="479"/>
        <v>3</v>
      </c>
      <c r="Y2583" s="3">
        <f t="shared" si="472"/>
        <v>0</v>
      </c>
      <c r="Z2583" s="3">
        <f t="shared" si="469"/>
        <v>54.599999999999994</v>
      </c>
      <c r="AB2583" s="1">
        <f t="shared" si="470"/>
        <v>0</v>
      </c>
    </row>
    <row r="2584" spans="1:28" customFormat="1" ht="44.4" customHeight="1" x14ac:dyDescent="0.3">
      <c r="A2584" s="3">
        <f t="shared" si="480"/>
        <v>2567</v>
      </c>
      <c r="B2584" s="4" t="s">
        <v>2509</v>
      </c>
      <c r="C2584" s="3">
        <v>7</v>
      </c>
      <c r="D2584" s="3" t="s">
        <v>1572</v>
      </c>
      <c r="E2584" s="4" t="s">
        <v>2618</v>
      </c>
      <c r="F2584" s="3" t="s">
        <v>32</v>
      </c>
      <c r="G2584" s="3" t="s">
        <v>2340</v>
      </c>
      <c r="H2584" s="3" t="s">
        <v>2468</v>
      </c>
      <c r="I2584" s="3" t="s">
        <v>2496</v>
      </c>
      <c r="J2584" s="3">
        <v>18.2</v>
      </c>
      <c r="K2584" s="3">
        <v>3000</v>
      </c>
      <c r="L2584" s="3" t="s">
        <v>25</v>
      </c>
      <c r="M2584" s="3">
        <v>1</v>
      </c>
      <c r="N2584" s="28">
        <f t="shared" si="473"/>
        <v>3</v>
      </c>
      <c r="O2584" s="28">
        <f t="shared" si="474"/>
        <v>54.599999999999994</v>
      </c>
      <c r="P2584" s="12">
        <v>0</v>
      </c>
      <c r="Q2584" s="46">
        <f t="shared" si="475"/>
        <v>0</v>
      </c>
      <c r="R2584" s="37"/>
      <c r="S2584" s="3">
        <f t="shared" si="476"/>
        <v>3</v>
      </c>
      <c r="T2584" s="30" t="s">
        <v>2502</v>
      </c>
      <c r="U2584" s="29">
        <f t="shared" si="477"/>
        <v>54.599999999999994</v>
      </c>
      <c r="V2584" s="29">
        <f t="shared" si="478"/>
        <v>0</v>
      </c>
      <c r="W2584" s="5"/>
      <c r="X2584" s="3">
        <f t="shared" si="479"/>
        <v>3</v>
      </c>
      <c r="Y2584" s="3">
        <f t="shared" si="472"/>
        <v>0</v>
      </c>
      <c r="Z2584" s="3">
        <f t="shared" si="469"/>
        <v>54.599999999999994</v>
      </c>
      <c r="AB2584" s="1">
        <f t="shared" si="470"/>
        <v>0</v>
      </c>
    </row>
    <row r="2585" spans="1:28" customFormat="1" ht="44.4" customHeight="1" x14ac:dyDescent="0.3">
      <c r="A2585" s="3">
        <f t="shared" si="480"/>
        <v>2568</v>
      </c>
      <c r="B2585" s="4" t="s">
        <v>2509</v>
      </c>
      <c r="C2585" s="3">
        <v>7</v>
      </c>
      <c r="D2585" s="3" t="s">
        <v>1572</v>
      </c>
      <c r="E2585" s="4" t="s">
        <v>2619</v>
      </c>
      <c r="F2585" s="3" t="s">
        <v>32</v>
      </c>
      <c r="G2585" s="3" t="s">
        <v>2340</v>
      </c>
      <c r="H2585" s="3" t="s">
        <v>2468</v>
      </c>
      <c r="I2585" s="3" t="s">
        <v>2496</v>
      </c>
      <c r="J2585" s="3">
        <v>18.2</v>
      </c>
      <c r="K2585" s="3">
        <v>3000</v>
      </c>
      <c r="L2585" s="3" t="s">
        <v>25</v>
      </c>
      <c r="M2585" s="3">
        <v>1</v>
      </c>
      <c r="N2585" s="28">
        <f t="shared" si="473"/>
        <v>3</v>
      </c>
      <c r="O2585" s="28">
        <f t="shared" si="474"/>
        <v>54.599999999999994</v>
      </c>
      <c r="P2585" s="12">
        <v>0</v>
      </c>
      <c r="Q2585" s="46">
        <f t="shared" si="475"/>
        <v>0</v>
      </c>
      <c r="R2585" s="37"/>
      <c r="S2585" s="3">
        <f t="shared" si="476"/>
        <v>3</v>
      </c>
      <c r="T2585" s="30" t="s">
        <v>2502</v>
      </c>
      <c r="U2585" s="29">
        <f t="shared" si="477"/>
        <v>54.599999999999994</v>
      </c>
      <c r="V2585" s="29">
        <f t="shared" si="478"/>
        <v>0</v>
      </c>
      <c r="W2585" s="5"/>
      <c r="X2585" s="3">
        <f t="shared" si="479"/>
        <v>3</v>
      </c>
      <c r="Y2585" s="3">
        <f t="shared" si="472"/>
        <v>0</v>
      </c>
      <c r="Z2585" s="3">
        <f t="shared" si="469"/>
        <v>54.599999999999994</v>
      </c>
      <c r="AB2585" s="1">
        <f t="shared" si="470"/>
        <v>0</v>
      </c>
    </row>
    <row r="2586" spans="1:28" customFormat="1" ht="44.4" customHeight="1" x14ac:dyDescent="0.3">
      <c r="A2586" s="3">
        <f t="shared" si="480"/>
        <v>2569</v>
      </c>
      <c r="B2586" s="4" t="s">
        <v>2509</v>
      </c>
      <c r="C2586" s="3">
        <v>7</v>
      </c>
      <c r="D2586" s="3" t="s">
        <v>1572</v>
      </c>
      <c r="E2586" s="4" t="s">
        <v>2620</v>
      </c>
      <c r="F2586" s="3" t="s">
        <v>32</v>
      </c>
      <c r="G2586" s="3" t="s">
        <v>2340</v>
      </c>
      <c r="H2586" s="3" t="s">
        <v>2468</v>
      </c>
      <c r="I2586" s="3" t="s">
        <v>2496</v>
      </c>
      <c r="J2586" s="3">
        <v>18.2</v>
      </c>
      <c r="K2586" s="3">
        <v>3000</v>
      </c>
      <c r="L2586" s="3" t="s">
        <v>25</v>
      </c>
      <c r="M2586" s="3">
        <v>1</v>
      </c>
      <c r="N2586" s="28">
        <f t="shared" si="473"/>
        <v>3</v>
      </c>
      <c r="O2586" s="28">
        <f t="shared" si="474"/>
        <v>54.599999999999994</v>
      </c>
      <c r="P2586" s="12">
        <v>0</v>
      </c>
      <c r="Q2586" s="46">
        <f t="shared" si="475"/>
        <v>0</v>
      </c>
      <c r="R2586" s="37"/>
      <c r="S2586" s="3">
        <f t="shared" si="476"/>
        <v>3</v>
      </c>
      <c r="T2586" s="30" t="s">
        <v>2502</v>
      </c>
      <c r="U2586" s="29">
        <f t="shared" si="477"/>
        <v>54.599999999999994</v>
      </c>
      <c r="V2586" s="29">
        <f t="shared" si="478"/>
        <v>0</v>
      </c>
      <c r="W2586" s="5"/>
      <c r="X2586" s="3">
        <f t="shared" si="479"/>
        <v>3</v>
      </c>
      <c r="Y2586" s="3">
        <f t="shared" si="472"/>
        <v>0</v>
      </c>
      <c r="Z2586" s="3">
        <f t="shared" si="469"/>
        <v>54.599999999999994</v>
      </c>
      <c r="AB2586" s="1">
        <f t="shared" si="470"/>
        <v>0</v>
      </c>
    </row>
    <row r="2587" spans="1:28" customFormat="1" ht="44.4" customHeight="1" x14ac:dyDescent="0.3">
      <c r="A2587" s="3">
        <f t="shared" si="480"/>
        <v>2570</v>
      </c>
      <c r="B2587" s="4" t="s">
        <v>2509</v>
      </c>
      <c r="C2587" s="3">
        <v>7</v>
      </c>
      <c r="D2587" s="3" t="s">
        <v>1572</v>
      </c>
      <c r="E2587" s="4" t="s">
        <v>2621</v>
      </c>
      <c r="F2587" s="3" t="s">
        <v>32</v>
      </c>
      <c r="G2587" s="3" t="s">
        <v>2340</v>
      </c>
      <c r="H2587" s="3" t="s">
        <v>2468</v>
      </c>
      <c r="I2587" s="3" t="s">
        <v>2496</v>
      </c>
      <c r="J2587" s="3">
        <v>18.2</v>
      </c>
      <c r="K2587" s="3">
        <v>3000</v>
      </c>
      <c r="L2587" s="3" t="s">
        <v>25</v>
      </c>
      <c r="M2587" s="3">
        <v>1</v>
      </c>
      <c r="N2587" s="28">
        <f t="shared" si="473"/>
        <v>3</v>
      </c>
      <c r="O2587" s="28">
        <f t="shared" si="474"/>
        <v>54.599999999999994</v>
      </c>
      <c r="P2587" s="12">
        <v>0</v>
      </c>
      <c r="Q2587" s="46">
        <f t="shared" si="475"/>
        <v>0</v>
      </c>
      <c r="R2587" s="37"/>
      <c r="S2587" s="3">
        <f t="shared" si="476"/>
        <v>3</v>
      </c>
      <c r="T2587" s="30" t="s">
        <v>2502</v>
      </c>
      <c r="U2587" s="29">
        <f t="shared" si="477"/>
        <v>54.599999999999994</v>
      </c>
      <c r="V2587" s="29">
        <f t="shared" si="478"/>
        <v>0</v>
      </c>
      <c r="W2587" s="5"/>
      <c r="X2587" s="3">
        <f t="shared" si="479"/>
        <v>3</v>
      </c>
      <c r="Y2587" s="3">
        <f t="shared" si="472"/>
        <v>0</v>
      </c>
      <c r="Z2587" s="3">
        <f t="shared" si="469"/>
        <v>54.599999999999994</v>
      </c>
      <c r="AB2587" s="1">
        <f t="shared" si="470"/>
        <v>0</v>
      </c>
    </row>
    <row r="2588" spans="1:28" customFormat="1" ht="44.4" customHeight="1" x14ac:dyDescent="0.3">
      <c r="A2588" s="3">
        <f t="shared" si="480"/>
        <v>2571</v>
      </c>
      <c r="B2588" s="4" t="s">
        <v>2509</v>
      </c>
      <c r="C2588" s="3">
        <v>7</v>
      </c>
      <c r="D2588" s="3" t="s">
        <v>1572</v>
      </c>
      <c r="E2588" s="4" t="s">
        <v>2622</v>
      </c>
      <c r="F2588" s="3" t="s">
        <v>32</v>
      </c>
      <c r="G2588" s="3" t="s">
        <v>2340</v>
      </c>
      <c r="H2588" s="3" t="s">
        <v>2468</v>
      </c>
      <c r="I2588" s="3" t="s">
        <v>2496</v>
      </c>
      <c r="J2588" s="3">
        <v>18.2</v>
      </c>
      <c r="K2588" s="3">
        <v>3000</v>
      </c>
      <c r="L2588" s="3" t="s">
        <v>25</v>
      </c>
      <c r="M2588" s="3">
        <v>1</v>
      </c>
      <c r="N2588" s="28">
        <f t="shared" si="473"/>
        <v>3</v>
      </c>
      <c r="O2588" s="28">
        <f t="shared" si="474"/>
        <v>54.599999999999994</v>
      </c>
      <c r="P2588" s="12">
        <v>0</v>
      </c>
      <c r="Q2588" s="46">
        <f t="shared" si="475"/>
        <v>0</v>
      </c>
      <c r="R2588" s="37"/>
      <c r="S2588" s="3">
        <f t="shared" si="476"/>
        <v>3</v>
      </c>
      <c r="T2588" s="30" t="s">
        <v>2502</v>
      </c>
      <c r="U2588" s="29">
        <f t="shared" si="477"/>
        <v>54.599999999999994</v>
      </c>
      <c r="V2588" s="29">
        <f t="shared" si="478"/>
        <v>0</v>
      </c>
      <c r="W2588" s="5"/>
      <c r="X2588" s="3">
        <f t="shared" si="479"/>
        <v>3</v>
      </c>
      <c r="Y2588" s="3">
        <f t="shared" si="472"/>
        <v>0</v>
      </c>
      <c r="Z2588" s="3">
        <f t="shared" si="469"/>
        <v>54.599999999999994</v>
      </c>
      <c r="AB2588" s="1">
        <f t="shared" si="470"/>
        <v>0</v>
      </c>
    </row>
    <row r="2589" spans="1:28" customFormat="1" ht="44.4" customHeight="1" x14ac:dyDescent="0.3">
      <c r="A2589" s="3">
        <f t="shared" si="480"/>
        <v>2572</v>
      </c>
      <c r="B2589" s="4" t="s">
        <v>2509</v>
      </c>
      <c r="C2589" s="3">
        <v>7</v>
      </c>
      <c r="D2589" s="3" t="s">
        <v>1572</v>
      </c>
      <c r="E2589" s="4" t="s">
        <v>2623</v>
      </c>
      <c r="F2589" s="3" t="s">
        <v>32</v>
      </c>
      <c r="G2589" s="3" t="s">
        <v>2340</v>
      </c>
      <c r="H2589" s="3" t="s">
        <v>2468</v>
      </c>
      <c r="I2589" s="3" t="s">
        <v>2496</v>
      </c>
      <c r="J2589" s="3">
        <v>18.2</v>
      </c>
      <c r="K2589" s="3">
        <v>3000</v>
      </c>
      <c r="L2589" s="3" t="s">
        <v>25</v>
      </c>
      <c r="M2589" s="3">
        <v>1</v>
      </c>
      <c r="N2589" s="28">
        <f t="shared" si="473"/>
        <v>3</v>
      </c>
      <c r="O2589" s="28">
        <f t="shared" si="474"/>
        <v>54.599999999999994</v>
      </c>
      <c r="P2589" s="12">
        <v>0</v>
      </c>
      <c r="Q2589" s="46">
        <f t="shared" si="475"/>
        <v>0</v>
      </c>
      <c r="R2589" s="37"/>
      <c r="S2589" s="3">
        <f t="shared" si="476"/>
        <v>3</v>
      </c>
      <c r="T2589" s="30" t="s">
        <v>2502</v>
      </c>
      <c r="U2589" s="29">
        <f t="shared" si="477"/>
        <v>54.599999999999994</v>
      </c>
      <c r="V2589" s="29">
        <f t="shared" si="478"/>
        <v>0</v>
      </c>
      <c r="W2589" s="5"/>
      <c r="X2589" s="3">
        <f t="shared" si="479"/>
        <v>3</v>
      </c>
      <c r="Y2589" s="3">
        <f t="shared" si="472"/>
        <v>0</v>
      </c>
      <c r="Z2589" s="3">
        <f t="shared" si="469"/>
        <v>54.599999999999994</v>
      </c>
      <c r="AB2589" s="1">
        <f t="shared" si="470"/>
        <v>0</v>
      </c>
    </row>
    <row r="2590" spans="1:28" customFormat="1" ht="44.4" customHeight="1" x14ac:dyDescent="0.3">
      <c r="A2590" s="3">
        <f t="shared" si="480"/>
        <v>2573</v>
      </c>
      <c r="B2590" s="4" t="s">
        <v>2509</v>
      </c>
      <c r="C2590" s="3">
        <v>7</v>
      </c>
      <c r="D2590" s="3" t="s">
        <v>1572</v>
      </c>
      <c r="E2590" s="4" t="s">
        <v>2624</v>
      </c>
      <c r="F2590" s="3" t="s">
        <v>32</v>
      </c>
      <c r="G2590" s="3" t="s">
        <v>2340</v>
      </c>
      <c r="H2590" s="3" t="s">
        <v>2468</v>
      </c>
      <c r="I2590" s="3" t="s">
        <v>2496</v>
      </c>
      <c r="J2590" s="3">
        <v>18.2</v>
      </c>
      <c r="K2590" s="3">
        <v>3000</v>
      </c>
      <c r="L2590" s="3" t="s">
        <v>25</v>
      </c>
      <c r="M2590" s="3">
        <v>1</v>
      </c>
      <c r="N2590" s="28">
        <f t="shared" si="473"/>
        <v>3</v>
      </c>
      <c r="O2590" s="28">
        <f t="shared" si="474"/>
        <v>54.599999999999994</v>
      </c>
      <c r="P2590" s="12">
        <v>0</v>
      </c>
      <c r="Q2590" s="46">
        <f t="shared" si="475"/>
        <v>0</v>
      </c>
      <c r="R2590" s="37"/>
      <c r="S2590" s="3">
        <f t="shared" si="476"/>
        <v>3</v>
      </c>
      <c r="T2590" s="30" t="s">
        <v>2502</v>
      </c>
      <c r="U2590" s="29">
        <f t="shared" si="477"/>
        <v>54.599999999999994</v>
      </c>
      <c r="V2590" s="29">
        <f t="shared" si="478"/>
        <v>0</v>
      </c>
      <c r="W2590" s="5"/>
      <c r="X2590" s="3">
        <f t="shared" si="479"/>
        <v>3</v>
      </c>
      <c r="Y2590" s="3">
        <f t="shared" si="472"/>
        <v>0</v>
      </c>
      <c r="Z2590" s="3">
        <f t="shared" si="469"/>
        <v>54.599999999999994</v>
      </c>
      <c r="AB2590" s="1">
        <f t="shared" si="470"/>
        <v>0</v>
      </c>
    </row>
    <row r="2591" spans="1:28" customFormat="1" ht="44.4" customHeight="1" x14ac:dyDescent="0.3">
      <c r="A2591" s="3">
        <f t="shared" si="480"/>
        <v>2574</v>
      </c>
      <c r="B2591" s="4" t="s">
        <v>2509</v>
      </c>
      <c r="C2591" s="3">
        <v>7</v>
      </c>
      <c r="D2591" s="3" t="s">
        <v>1572</v>
      </c>
      <c r="E2591" s="4" t="s">
        <v>2625</v>
      </c>
      <c r="F2591" s="3" t="s">
        <v>32</v>
      </c>
      <c r="G2591" s="3" t="s">
        <v>2340</v>
      </c>
      <c r="H2591" s="3" t="s">
        <v>2468</v>
      </c>
      <c r="I2591" s="3" t="s">
        <v>2496</v>
      </c>
      <c r="J2591" s="3">
        <v>18.2</v>
      </c>
      <c r="K2591" s="3">
        <v>3000</v>
      </c>
      <c r="L2591" s="3" t="s">
        <v>25</v>
      </c>
      <c r="M2591" s="3">
        <v>1</v>
      </c>
      <c r="N2591" s="28">
        <f t="shared" si="473"/>
        <v>3</v>
      </c>
      <c r="O2591" s="28">
        <f t="shared" si="474"/>
        <v>54.599999999999994</v>
      </c>
      <c r="P2591" s="12">
        <v>0</v>
      </c>
      <c r="Q2591" s="46">
        <f t="shared" si="475"/>
        <v>0</v>
      </c>
      <c r="R2591" s="37"/>
      <c r="S2591" s="3">
        <f t="shared" si="476"/>
        <v>3</v>
      </c>
      <c r="T2591" s="30" t="s">
        <v>2502</v>
      </c>
      <c r="U2591" s="29">
        <f t="shared" si="477"/>
        <v>54.599999999999994</v>
      </c>
      <c r="V2591" s="29">
        <f t="shared" si="478"/>
        <v>0</v>
      </c>
      <c r="W2591" s="5"/>
      <c r="X2591" s="3">
        <f t="shared" si="479"/>
        <v>3</v>
      </c>
      <c r="Y2591" s="3">
        <f t="shared" si="472"/>
        <v>0</v>
      </c>
      <c r="Z2591" s="3">
        <f t="shared" si="469"/>
        <v>54.599999999999994</v>
      </c>
      <c r="AB2591" s="1">
        <f t="shared" si="470"/>
        <v>0</v>
      </c>
    </row>
    <row r="2592" spans="1:28" customFormat="1" ht="44.4" customHeight="1" x14ac:dyDescent="0.3">
      <c r="A2592" s="3">
        <f t="shared" si="480"/>
        <v>2575</v>
      </c>
      <c r="B2592" s="4" t="s">
        <v>918</v>
      </c>
      <c r="C2592" s="3">
        <v>2</v>
      </c>
      <c r="D2592" s="3" t="s">
        <v>2684</v>
      </c>
      <c r="E2592" s="4" t="s">
        <v>2628</v>
      </c>
      <c r="F2592" s="3" t="s">
        <v>2680</v>
      </c>
      <c r="G2592" s="3"/>
      <c r="H2592" s="3"/>
      <c r="I2592" s="3" t="s">
        <v>2508</v>
      </c>
      <c r="J2592" s="3">
        <f>10*100*400*0.00000785</f>
        <v>3.1399999999999997</v>
      </c>
      <c r="K2592" s="3">
        <f>0.1*0.4</f>
        <v>4.0000000000000008E-2</v>
      </c>
      <c r="L2592" s="3" t="s">
        <v>2298</v>
      </c>
      <c r="M2592" s="3">
        <f>17*4</f>
        <v>68</v>
      </c>
      <c r="N2592" s="39">
        <f>K2592*M2592</f>
        <v>2.7200000000000006</v>
      </c>
      <c r="O2592" s="40">
        <f t="shared" ref="O2592:O2652" si="481">M2592*J2592</f>
        <v>213.51999999999998</v>
      </c>
      <c r="P2592" s="51">
        <v>0</v>
      </c>
      <c r="Q2592" s="46"/>
      <c r="R2592" s="51"/>
      <c r="S2592" s="3"/>
      <c r="T2592" s="30"/>
      <c r="U2592" s="41">
        <f t="shared" ref="U2592:U2652" si="482">O2592-V2592</f>
        <v>213.51999999999998</v>
      </c>
      <c r="V2592" s="41">
        <f t="shared" ref="V2592:V2652" si="483">O2592*P2592</f>
        <v>0</v>
      </c>
      <c r="W2592" s="5"/>
      <c r="X2592" s="61">
        <f>N2592</f>
        <v>2.7200000000000006</v>
      </c>
      <c r="Y2592" s="61">
        <f>N2592-X2592</f>
        <v>0</v>
      </c>
      <c r="Z2592" s="42">
        <f>O2592</f>
        <v>213.51999999999998</v>
      </c>
      <c r="AB2592" s="1">
        <f t="shared" si="470"/>
        <v>0</v>
      </c>
    </row>
    <row r="2593" spans="1:28" customFormat="1" ht="44.4" customHeight="1" x14ac:dyDescent="0.3">
      <c r="A2593" s="3">
        <f t="shared" si="480"/>
        <v>2576</v>
      </c>
      <c r="B2593" s="4" t="s">
        <v>918</v>
      </c>
      <c r="C2593" s="3">
        <v>2</v>
      </c>
      <c r="D2593" s="3" t="s">
        <v>2684</v>
      </c>
      <c r="E2593" s="4" t="s">
        <v>2627</v>
      </c>
      <c r="F2593" s="3" t="s">
        <v>2681</v>
      </c>
      <c r="G2593" s="3"/>
      <c r="H2593" s="3"/>
      <c r="I2593" s="3" t="s">
        <v>2508</v>
      </c>
      <c r="J2593" s="3">
        <f>20*300*400*0.00000785</f>
        <v>18.84</v>
      </c>
      <c r="K2593" s="3">
        <f>0.3*0.4</f>
        <v>0.12</v>
      </c>
      <c r="L2593" s="3" t="s">
        <v>2298</v>
      </c>
      <c r="M2593" s="3">
        <v>17</v>
      </c>
      <c r="N2593" s="39">
        <f>M2593*K2593</f>
        <v>2.04</v>
      </c>
      <c r="O2593" s="40">
        <f t="shared" si="481"/>
        <v>320.27999999999997</v>
      </c>
      <c r="P2593" s="51">
        <v>0</v>
      </c>
      <c r="Q2593" s="46"/>
      <c r="R2593" s="51"/>
      <c r="S2593" s="3"/>
      <c r="T2593" s="30"/>
      <c r="U2593" s="41">
        <f t="shared" si="482"/>
        <v>320.27999999999997</v>
      </c>
      <c r="V2593" s="41">
        <f t="shared" si="483"/>
        <v>0</v>
      </c>
      <c r="W2593" s="5"/>
      <c r="X2593" s="61">
        <f t="shared" ref="X2593:X2652" si="484">N2593</f>
        <v>2.04</v>
      </c>
      <c r="Y2593" s="61">
        <f t="shared" ref="Y2593:Y2652" si="485">N2593-X2593</f>
        <v>0</v>
      </c>
      <c r="Z2593" s="42">
        <f t="shared" ref="Z2593:Z2652" si="486">O2593</f>
        <v>320.27999999999997</v>
      </c>
      <c r="AB2593" s="1">
        <f t="shared" si="470"/>
        <v>0</v>
      </c>
    </row>
    <row r="2594" spans="1:28" customFormat="1" ht="44.4" customHeight="1" x14ac:dyDescent="0.3">
      <c r="A2594" s="3">
        <f t="shared" si="480"/>
        <v>2577</v>
      </c>
      <c r="B2594" s="4" t="s">
        <v>918</v>
      </c>
      <c r="C2594" s="3">
        <v>2</v>
      </c>
      <c r="D2594" s="3" t="s">
        <v>2684</v>
      </c>
      <c r="E2594" s="4" t="s">
        <v>2629</v>
      </c>
      <c r="F2594" s="3" t="s">
        <v>2681</v>
      </c>
      <c r="G2594" s="3"/>
      <c r="H2594" s="3"/>
      <c r="I2594" s="3" t="s">
        <v>2508</v>
      </c>
      <c r="J2594" s="3">
        <f>20*450*400*0.00000785</f>
        <v>28.259999999999998</v>
      </c>
      <c r="K2594" s="3"/>
      <c r="L2594" s="3"/>
      <c r="M2594" s="3">
        <v>17</v>
      </c>
      <c r="N2594" s="39"/>
      <c r="O2594" s="40">
        <f t="shared" si="481"/>
        <v>480.41999999999996</v>
      </c>
      <c r="P2594" s="51">
        <v>0</v>
      </c>
      <c r="Q2594" s="46"/>
      <c r="R2594" s="51"/>
      <c r="S2594" s="3"/>
      <c r="T2594" s="30"/>
      <c r="U2594" s="41">
        <f t="shared" si="482"/>
        <v>480.41999999999996</v>
      </c>
      <c r="V2594" s="41">
        <f t="shared" si="483"/>
        <v>0</v>
      </c>
      <c r="W2594" s="5"/>
      <c r="X2594" s="61">
        <f t="shared" si="484"/>
        <v>0</v>
      </c>
      <c r="Y2594" s="61">
        <f t="shared" si="485"/>
        <v>0</v>
      </c>
      <c r="Z2594" s="42">
        <f t="shared" si="486"/>
        <v>480.41999999999996</v>
      </c>
      <c r="AB2594" s="1">
        <f t="shared" si="470"/>
        <v>0</v>
      </c>
    </row>
    <row r="2595" spans="1:28" customFormat="1" ht="44.4" customHeight="1" x14ac:dyDescent="0.3">
      <c r="A2595" s="3">
        <f t="shared" si="480"/>
        <v>2578</v>
      </c>
      <c r="B2595" s="4" t="s">
        <v>918</v>
      </c>
      <c r="C2595" s="3">
        <v>2</v>
      </c>
      <c r="D2595" s="3" t="s">
        <v>2684</v>
      </c>
      <c r="E2595" s="4" t="s">
        <v>2630</v>
      </c>
      <c r="F2595" s="3" t="s">
        <v>2681</v>
      </c>
      <c r="G2595" s="3"/>
      <c r="H2595" s="3"/>
      <c r="I2595" s="3" t="s">
        <v>2508</v>
      </c>
      <c r="J2595" s="3">
        <f>20*150*400*0.00000785</f>
        <v>9.42</v>
      </c>
      <c r="K2595" s="3">
        <f>0.15*0.4</f>
        <v>0.06</v>
      </c>
      <c r="L2595" s="3" t="s">
        <v>2298</v>
      </c>
      <c r="M2595" s="3">
        <v>17</v>
      </c>
      <c r="N2595" s="39">
        <f>M2595*K2595</f>
        <v>1.02</v>
      </c>
      <c r="O2595" s="40">
        <f t="shared" si="481"/>
        <v>160.13999999999999</v>
      </c>
      <c r="P2595" s="51">
        <v>0</v>
      </c>
      <c r="Q2595" s="46"/>
      <c r="R2595" s="51"/>
      <c r="S2595" s="3"/>
      <c r="T2595" s="30"/>
      <c r="U2595" s="41">
        <f t="shared" si="482"/>
        <v>160.13999999999999</v>
      </c>
      <c r="V2595" s="41">
        <f t="shared" si="483"/>
        <v>0</v>
      </c>
      <c r="W2595" s="5"/>
      <c r="X2595" s="61">
        <f t="shared" si="484"/>
        <v>1.02</v>
      </c>
      <c r="Y2595" s="61">
        <f t="shared" si="485"/>
        <v>0</v>
      </c>
      <c r="Z2595" s="42">
        <f t="shared" si="486"/>
        <v>160.13999999999999</v>
      </c>
      <c r="AB2595" s="1">
        <f t="shared" si="470"/>
        <v>0</v>
      </c>
    </row>
    <row r="2596" spans="1:28" customFormat="1" ht="44.4" customHeight="1" x14ac:dyDescent="0.3">
      <c r="A2596" s="3">
        <f t="shared" si="480"/>
        <v>2579</v>
      </c>
      <c r="B2596" s="4" t="s">
        <v>918</v>
      </c>
      <c r="C2596" s="3">
        <v>2</v>
      </c>
      <c r="D2596" s="3" t="s">
        <v>2684</v>
      </c>
      <c r="E2596" s="4" t="s">
        <v>2631</v>
      </c>
      <c r="F2596" s="3" t="s">
        <v>2681</v>
      </c>
      <c r="G2596" s="3"/>
      <c r="H2596" s="3"/>
      <c r="I2596" s="3" t="s">
        <v>2508</v>
      </c>
      <c r="J2596" s="3">
        <f>20*450*250*0.00000785</f>
        <v>17.662499999999998</v>
      </c>
      <c r="K2596" s="3"/>
      <c r="L2596" s="3"/>
      <c r="M2596" s="3">
        <v>17</v>
      </c>
      <c r="N2596" s="39"/>
      <c r="O2596" s="40">
        <f t="shared" si="481"/>
        <v>300.26249999999999</v>
      </c>
      <c r="P2596" s="51">
        <v>0</v>
      </c>
      <c r="Q2596" s="46"/>
      <c r="R2596" s="51"/>
      <c r="S2596" s="3"/>
      <c r="T2596" s="30"/>
      <c r="U2596" s="41">
        <f t="shared" si="482"/>
        <v>300.26249999999999</v>
      </c>
      <c r="V2596" s="41">
        <f t="shared" si="483"/>
        <v>0</v>
      </c>
      <c r="W2596" s="5"/>
      <c r="X2596" s="61">
        <f t="shared" si="484"/>
        <v>0</v>
      </c>
      <c r="Y2596" s="61">
        <f t="shared" si="485"/>
        <v>0</v>
      </c>
      <c r="Z2596" s="42">
        <f t="shared" si="486"/>
        <v>300.26249999999999</v>
      </c>
      <c r="AB2596" s="1">
        <f t="shared" si="470"/>
        <v>0</v>
      </c>
    </row>
    <row r="2597" spans="1:28" customFormat="1" ht="44.4" customHeight="1" x14ac:dyDescent="0.3">
      <c r="A2597" s="3">
        <f t="shared" si="480"/>
        <v>2580</v>
      </c>
      <c r="B2597" s="4" t="s">
        <v>918</v>
      </c>
      <c r="C2597" s="3">
        <v>2</v>
      </c>
      <c r="D2597" s="3" t="s">
        <v>2684</v>
      </c>
      <c r="E2597" s="4" t="s">
        <v>2632</v>
      </c>
      <c r="F2597" s="3" t="s">
        <v>2680</v>
      </c>
      <c r="G2597" s="3"/>
      <c r="H2597" s="3"/>
      <c r="I2597" s="3" t="s">
        <v>2508</v>
      </c>
      <c r="J2597" s="3">
        <f>10*600*600*0.00000785</f>
        <v>28.259999999999998</v>
      </c>
      <c r="K2597" s="3">
        <f>0.6*0.6</f>
        <v>0.36</v>
      </c>
      <c r="L2597" s="3" t="s">
        <v>2298</v>
      </c>
      <c r="M2597" s="3">
        <f>19*4</f>
        <v>76</v>
      </c>
      <c r="N2597" s="39">
        <f>K2597*M2597</f>
        <v>27.36</v>
      </c>
      <c r="O2597" s="40">
        <f t="shared" si="481"/>
        <v>2147.7599999999998</v>
      </c>
      <c r="P2597" s="51">
        <v>0</v>
      </c>
      <c r="Q2597" s="46"/>
      <c r="R2597" s="51"/>
      <c r="S2597" s="3"/>
      <c r="T2597" s="30"/>
      <c r="U2597" s="41">
        <f t="shared" si="482"/>
        <v>2147.7599999999998</v>
      </c>
      <c r="V2597" s="41">
        <f t="shared" si="483"/>
        <v>0</v>
      </c>
      <c r="W2597" s="5"/>
      <c r="X2597" s="61">
        <f t="shared" si="484"/>
        <v>27.36</v>
      </c>
      <c r="Y2597" s="61">
        <f t="shared" si="485"/>
        <v>0</v>
      </c>
      <c r="Z2597" s="42">
        <f t="shared" si="486"/>
        <v>2147.7599999999998</v>
      </c>
      <c r="AB2597" s="1">
        <f t="shared" si="470"/>
        <v>0</v>
      </c>
    </row>
    <row r="2598" spans="1:28" customFormat="1" ht="44.4" customHeight="1" x14ac:dyDescent="0.3">
      <c r="A2598" s="3">
        <f t="shared" si="480"/>
        <v>2581</v>
      </c>
      <c r="B2598" s="4" t="s">
        <v>918</v>
      </c>
      <c r="C2598" s="3">
        <v>2</v>
      </c>
      <c r="D2598" s="3" t="s">
        <v>2684</v>
      </c>
      <c r="E2598" s="4" t="s">
        <v>2633</v>
      </c>
      <c r="F2598" s="3" t="s">
        <v>2680</v>
      </c>
      <c r="G2598" s="3"/>
      <c r="H2598" s="3"/>
      <c r="I2598" s="3" t="s">
        <v>2508</v>
      </c>
      <c r="J2598" s="3">
        <f>10*300*600*0.00000785</f>
        <v>14.129999999999999</v>
      </c>
      <c r="K2598" s="3">
        <f>0.3*0.6</f>
        <v>0.18</v>
      </c>
      <c r="L2598" s="3" t="s">
        <v>2298</v>
      </c>
      <c r="M2598" s="3">
        <v>20</v>
      </c>
      <c r="N2598" s="39">
        <f>M2598*K2598</f>
        <v>3.5999999999999996</v>
      </c>
      <c r="O2598" s="40">
        <f t="shared" si="481"/>
        <v>282.59999999999997</v>
      </c>
      <c r="P2598" s="51">
        <v>0</v>
      </c>
      <c r="Q2598" s="46"/>
      <c r="R2598" s="51"/>
      <c r="S2598" s="3"/>
      <c r="T2598" s="30"/>
      <c r="U2598" s="41">
        <f t="shared" si="482"/>
        <v>282.59999999999997</v>
      </c>
      <c r="V2598" s="41">
        <f t="shared" si="483"/>
        <v>0</v>
      </c>
      <c r="W2598" s="5"/>
      <c r="X2598" s="61">
        <f t="shared" si="484"/>
        <v>3.5999999999999996</v>
      </c>
      <c r="Y2598" s="61">
        <f t="shared" si="485"/>
        <v>0</v>
      </c>
      <c r="Z2598" s="42">
        <f t="shared" si="486"/>
        <v>282.59999999999997</v>
      </c>
      <c r="AB2598" s="1">
        <f t="shared" si="470"/>
        <v>0</v>
      </c>
    </row>
    <row r="2599" spans="1:28" customFormat="1" ht="44.4" customHeight="1" x14ac:dyDescent="0.3">
      <c r="A2599" s="3">
        <f t="shared" si="480"/>
        <v>2582</v>
      </c>
      <c r="B2599" s="4" t="s">
        <v>918</v>
      </c>
      <c r="C2599" s="3">
        <v>2</v>
      </c>
      <c r="D2599" s="3" t="s">
        <v>2684</v>
      </c>
      <c r="E2599" s="4" t="s">
        <v>2634</v>
      </c>
      <c r="F2599" s="3" t="s">
        <v>2680</v>
      </c>
      <c r="G2599" s="3"/>
      <c r="H2599" s="3"/>
      <c r="I2599" s="3" t="s">
        <v>2508</v>
      </c>
      <c r="J2599" s="3">
        <f>10*200*400*0.00000785</f>
        <v>6.2799999999999994</v>
      </c>
      <c r="K2599" s="3">
        <f>0.2*0.4</f>
        <v>8.0000000000000016E-2</v>
      </c>
      <c r="L2599" s="3" t="s">
        <v>2298</v>
      </c>
      <c r="M2599" s="3">
        <v>36</v>
      </c>
      <c r="N2599" s="39">
        <f>M2599*K2599</f>
        <v>2.8800000000000008</v>
      </c>
      <c r="O2599" s="40">
        <f t="shared" si="481"/>
        <v>226.07999999999998</v>
      </c>
      <c r="P2599" s="51">
        <v>0</v>
      </c>
      <c r="Q2599" s="46"/>
      <c r="R2599" s="51"/>
      <c r="S2599" s="3"/>
      <c r="T2599" s="30"/>
      <c r="U2599" s="41">
        <f t="shared" si="482"/>
        <v>226.07999999999998</v>
      </c>
      <c r="V2599" s="41">
        <f t="shared" si="483"/>
        <v>0</v>
      </c>
      <c r="W2599" s="5"/>
      <c r="X2599" s="61">
        <f t="shared" si="484"/>
        <v>2.8800000000000008</v>
      </c>
      <c r="Y2599" s="61">
        <f t="shared" si="485"/>
        <v>0</v>
      </c>
      <c r="Z2599" s="42">
        <f t="shared" si="486"/>
        <v>226.07999999999998</v>
      </c>
      <c r="AB2599" s="1">
        <f t="shared" si="470"/>
        <v>0</v>
      </c>
    </row>
    <row r="2600" spans="1:28" s="55" customFormat="1" ht="44.4" customHeight="1" x14ac:dyDescent="0.3">
      <c r="A2600" s="3">
        <f t="shared" si="480"/>
        <v>2583</v>
      </c>
      <c r="B2600" s="3" t="s">
        <v>2561</v>
      </c>
      <c r="C2600" s="3">
        <v>1</v>
      </c>
      <c r="D2600" s="3" t="s">
        <v>2684</v>
      </c>
      <c r="E2600" s="3" t="s">
        <v>2628</v>
      </c>
      <c r="F2600" s="3" t="s">
        <v>2680</v>
      </c>
      <c r="G2600" s="3"/>
      <c r="H2600" s="3"/>
      <c r="I2600" s="3" t="s">
        <v>2508</v>
      </c>
      <c r="J2600" s="3">
        <f>10*100*400*0.00000785</f>
        <v>3.1399999999999997</v>
      </c>
      <c r="K2600" s="3">
        <f>0.1*0.4</f>
        <v>4.0000000000000008E-2</v>
      </c>
      <c r="L2600" s="3" t="s">
        <v>2298</v>
      </c>
      <c r="M2600" s="3">
        <f>30*4</f>
        <v>120</v>
      </c>
      <c r="N2600" s="39">
        <f>K2600*M2600</f>
        <v>4.8000000000000007</v>
      </c>
      <c r="O2600" s="40">
        <f t="shared" si="481"/>
        <v>376.79999999999995</v>
      </c>
      <c r="P2600" s="51">
        <v>0</v>
      </c>
      <c r="Q2600" s="46"/>
      <c r="R2600" s="51"/>
      <c r="S2600" s="3"/>
      <c r="T2600" s="46"/>
      <c r="U2600" s="42">
        <f t="shared" si="482"/>
        <v>376.79999999999995</v>
      </c>
      <c r="V2600" s="42">
        <f t="shared" si="483"/>
        <v>0</v>
      </c>
      <c r="W2600" s="100"/>
      <c r="X2600" s="61">
        <f t="shared" si="484"/>
        <v>4.8000000000000007</v>
      </c>
      <c r="Y2600" s="61">
        <f t="shared" si="485"/>
        <v>0</v>
      </c>
      <c r="Z2600" s="42">
        <f t="shared" si="486"/>
        <v>376.79999999999995</v>
      </c>
      <c r="AB2600" s="1">
        <f t="shared" si="470"/>
        <v>0</v>
      </c>
    </row>
    <row r="2601" spans="1:28" s="55" customFormat="1" ht="44.4" customHeight="1" x14ac:dyDescent="0.3">
      <c r="A2601" s="3">
        <f t="shared" si="480"/>
        <v>2584</v>
      </c>
      <c r="B2601" s="3" t="s">
        <v>2561</v>
      </c>
      <c r="C2601" s="3">
        <v>1</v>
      </c>
      <c r="D2601" s="3" t="s">
        <v>2684</v>
      </c>
      <c r="E2601" s="3" t="s">
        <v>2627</v>
      </c>
      <c r="F2601" s="3" t="s">
        <v>2681</v>
      </c>
      <c r="G2601" s="3"/>
      <c r="H2601" s="3"/>
      <c r="I2601" s="3" t="s">
        <v>2508</v>
      </c>
      <c r="J2601" s="3">
        <f>20*300*400*0.00000785</f>
        <v>18.84</v>
      </c>
      <c r="K2601" s="3">
        <f>0.3*0.4</f>
        <v>0.12</v>
      </c>
      <c r="L2601" s="3" t="s">
        <v>2298</v>
      </c>
      <c r="M2601" s="3">
        <v>60</v>
      </c>
      <c r="N2601" s="39">
        <f>M2601*K2601</f>
        <v>7.1999999999999993</v>
      </c>
      <c r="O2601" s="40">
        <f t="shared" si="481"/>
        <v>1130.4000000000001</v>
      </c>
      <c r="P2601" s="51">
        <v>0</v>
      </c>
      <c r="Q2601" s="46"/>
      <c r="R2601" s="51"/>
      <c r="S2601" s="3"/>
      <c r="T2601" s="46"/>
      <c r="U2601" s="42">
        <f t="shared" si="482"/>
        <v>1130.4000000000001</v>
      </c>
      <c r="V2601" s="42">
        <f t="shared" si="483"/>
        <v>0</v>
      </c>
      <c r="W2601" s="100"/>
      <c r="X2601" s="61">
        <f t="shared" si="484"/>
        <v>7.1999999999999993</v>
      </c>
      <c r="Y2601" s="61">
        <f t="shared" si="485"/>
        <v>0</v>
      </c>
      <c r="Z2601" s="42">
        <f t="shared" si="486"/>
        <v>1130.4000000000001</v>
      </c>
      <c r="AB2601" s="1">
        <f t="shared" si="470"/>
        <v>0</v>
      </c>
    </row>
    <row r="2602" spans="1:28" s="55" customFormat="1" ht="44.4" customHeight="1" x14ac:dyDescent="0.3">
      <c r="A2602" s="3">
        <f t="shared" si="480"/>
        <v>2585</v>
      </c>
      <c r="B2602" s="3" t="s">
        <v>2561</v>
      </c>
      <c r="C2602" s="3">
        <v>1</v>
      </c>
      <c r="D2602" s="3" t="s">
        <v>2684</v>
      </c>
      <c r="E2602" s="3" t="s">
        <v>2629</v>
      </c>
      <c r="F2602" s="3" t="s">
        <v>2681</v>
      </c>
      <c r="G2602" s="3"/>
      <c r="H2602" s="3"/>
      <c r="I2602" s="3" t="s">
        <v>2508</v>
      </c>
      <c r="J2602" s="3">
        <f>20*450*400*0.00000785</f>
        <v>28.259999999999998</v>
      </c>
      <c r="K2602" s="3"/>
      <c r="L2602" s="3"/>
      <c r="M2602" s="3">
        <v>30</v>
      </c>
      <c r="N2602" s="39"/>
      <c r="O2602" s="40">
        <f t="shared" si="481"/>
        <v>847.8</v>
      </c>
      <c r="P2602" s="51">
        <v>0</v>
      </c>
      <c r="Q2602" s="46"/>
      <c r="R2602" s="51"/>
      <c r="S2602" s="3"/>
      <c r="T2602" s="46"/>
      <c r="U2602" s="42">
        <f t="shared" si="482"/>
        <v>847.8</v>
      </c>
      <c r="V2602" s="42">
        <f t="shared" si="483"/>
        <v>0</v>
      </c>
      <c r="W2602" s="100"/>
      <c r="X2602" s="61">
        <f t="shared" si="484"/>
        <v>0</v>
      </c>
      <c r="Y2602" s="61">
        <f t="shared" si="485"/>
        <v>0</v>
      </c>
      <c r="Z2602" s="42">
        <f t="shared" si="486"/>
        <v>847.8</v>
      </c>
      <c r="AB2602" s="1">
        <f t="shared" si="470"/>
        <v>0</v>
      </c>
    </row>
    <row r="2603" spans="1:28" s="55" customFormat="1" ht="44.4" customHeight="1" x14ac:dyDescent="0.3">
      <c r="A2603" s="3">
        <f t="shared" si="480"/>
        <v>2586</v>
      </c>
      <c r="B2603" s="3" t="s">
        <v>2561</v>
      </c>
      <c r="C2603" s="3">
        <v>1</v>
      </c>
      <c r="D2603" s="3" t="s">
        <v>2684</v>
      </c>
      <c r="E2603" s="3" t="s">
        <v>2632</v>
      </c>
      <c r="F2603" s="3" t="s">
        <v>2680</v>
      </c>
      <c r="G2603" s="3"/>
      <c r="H2603" s="3"/>
      <c r="I2603" s="3" t="s">
        <v>2508</v>
      </c>
      <c r="J2603" s="3">
        <f>10*600*600*0.00000785</f>
        <v>28.259999999999998</v>
      </c>
      <c r="K2603" s="3">
        <f>0.6*0.6</f>
        <v>0.36</v>
      </c>
      <c r="L2603" s="3" t="s">
        <v>2298</v>
      </c>
      <c r="M2603" s="3">
        <v>26</v>
      </c>
      <c r="N2603" s="39">
        <f>K2603*M2603</f>
        <v>9.36</v>
      </c>
      <c r="O2603" s="40">
        <f t="shared" si="481"/>
        <v>734.76</v>
      </c>
      <c r="P2603" s="51">
        <v>0</v>
      </c>
      <c r="Q2603" s="46"/>
      <c r="R2603" s="51"/>
      <c r="S2603" s="3"/>
      <c r="T2603" s="46"/>
      <c r="U2603" s="42">
        <f t="shared" si="482"/>
        <v>734.76</v>
      </c>
      <c r="V2603" s="42">
        <f t="shared" si="483"/>
        <v>0</v>
      </c>
      <c r="W2603" s="100"/>
      <c r="X2603" s="61">
        <f t="shared" si="484"/>
        <v>9.36</v>
      </c>
      <c r="Y2603" s="61">
        <f t="shared" si="485"/>
        <v>0</v>
      </c>
      <c r="Z2603" s="42">
        <f t="shared" si="486"/>
        <v>734.76</v>
      </c>
      <c r="AB2603" s="1">
        <f t="shared" si="470"/>
        <v>0</v>
      </c>
    </row>
    <row r="2604" spans="1:28" s="55" customFormat="1" ht="44.4" customHeight="1" x14ac:dyDescent="0.3">
      <c r="A2604" s="3">
        <f t="shared" si="480"/>
        <v>2587</v>
      </c>
      <c r="B2604" s="3" t="s">
        <v>2561</v>
      </c>
      <c r="C2604" s="3">
        <v>1</v>
      </c>
      <c r="D2604" s="3" t="s">
        <v>2684</v>
      </c>
      <c r="E2604" s="3" t="s">
        <v>2633</v>
      </c>
      <c r="F2604" s="3" t="s">
        <v>2680</v>
      </c>
      <c r="G2604" s="3"/>
      <c r="H2604" s="3"/>
      <c r="I2604" s="3" t="s">
        <v>2508</v>
      </c>
      <c r="J2604" s="3">
        <f>10*300*600*0.00000785</f>
        <v>14.129999999999999</v>
      </c>
      <c r="K2604" s="3">
        <f>0.3*0.6</f>
        <v>0.18</v>
      </c>
      <c r="L2604" s="3" t="s">
        <v>2298</v>
      </c>
      <c r="M2604" s="3">
        <v>25</v>
      </c>
      <c r="N2604" s="39">
        <f>M2604*K2604</f>
        <v>4.5</v>
      </c>
      <c r="O2604" s="40">
        <f t="shared" si="481"/>
        <v>353.25</v>
      </c>
      <c r="P2604" s="51">
        <v>0</v>
      </c>
      <c r="Q2604" s="46"/>
      <c r="R2604" s="51"/>
      <c r="S2604" s="3"/>
      <c r="T2604" s="46"/>
      <c r="U2604" s="42">
        <f t="shared" si="482"/>
        <v>353.25</v>
      </c>
      <c r="V2604" s="42">
        <f t="shared" si="483"/>
        <v>0</v>
      </c>
      <c r="W2604" s="100"/>
      <c r="X2604" s="61">
        <f t="shared" si="484"/>
        <v>4.5</v>
      </c>
      <c r="Y2604" s="61">
        <f t="shared" si="485"/>
        <v>0</v>
      </c>
      <c r="Z2604" s="42">
        <f t="shared" si="486"/>
        <v>353.25</v>
      </c>
      <c r="AB2604" s="1">
        <f t="shared" si="470"/>
        <v>0</v>
      </c>
    </row>
    <row r="2605" spans="1:28" s="55" customFormat="1" ht="44.4" customHeight="1" x14ac:dyDescent="0.3">
      <c r="A2605" s="3">
        <f t="shared" si="480"/>
        <v>2588</v>
      </c>
      <c r="B2605" s="3" t="s">
        <v>2561</v>
      </c>
      <c r="C2605" s="3">
        <v>1</v>
      </c>
      <c r="D2605" s="3" t="s">
        <v>2684</v>
      </c>
      <c r="E2605" s="3" t="s">
        <v>2634</v>
      </c>
      <c r="F2605" s="3" t="s">
        <v>2680</v>
      </c>
      <c r="G2605" s="3"/>
      <c r="H2605" s="3"/>
      <c r="I2605" s="3" t="s">
        <v>2508</v>
      </c>
      <c r="J2605" s="3">
        <f>10*200*400*0.00000785</f>
        <v>6.2799999999999994</v>
      </c>
      <c r="K2605" s="3">
        <f>0.2*0.4</f>
        <v>8.0000000000000016E-2</v>
      </c>
      <c r="L2605" s="3" t="s">
        <v>2298</v>
      </c>
      <c r="M2605" s="3">
        <v>50</v>
      </c>
      <c r="N2605" s="39">
        <f>M2605*K2605</f>
        <v>4.0000000000000009</v>
      </c>
      <c r="O2605" s="40">
        <f t="shared" si="481"/>
        <v>313.99999999999994</v>
      </c>
      <c r="P2605" s="51">
        <v>0</v>
      </c>
      <c r="Q2605" s="46"/>
      <c r="R2605" s="51"/>
      <c r="S2605" s="3"/>
      <c r="T2605" s="46"/>
      <c r="U2605" s="42">
        <f t="shared" si="482"/>
        <v>313.99999999999994</v>
      </c>
      <c r="V2605" s="42">
        <f t="shared" si="483"/>
        <v>0</v>
      </c>
      <c r="W2605" s="100"/>
      <c r="X2605" s="61">
        <f t="shared" si="484"/>
        <v>4.0000000000000009</v>
      </c>
      <c r="Y2605" s="61">
        <f t="shared" si="485"/>
        <v>0</v>
      </c>
      <c r="Z2605" s="42">
        <f t="shared" si="486"/>
        <v>313.99999999999994</v>
      </c>
      <c r="AB2605" s="1">
        <f t="shared" si="470"/>
        <v>0</v>
      </c>
    </row>
    <row r="2606" spans="1:28" customFormat="1" ht="44.4" customHeight="1" x14ac:dyDescent="0.3">
      <c r="A2606" s="3">
        <f t="shared" si="480"/>
        <v>2589</v>
      </c>
      <c r="B2606" s="4" t="s">
        <v>2067</v>
      </c>
      <c r="C2606" s="3">
        <v>8</v>
      </c>
      <c r="D2606" s="3" t="s">
        <v>2684</v>
      </c>
      <c r="E2606" s="4" t="s">
        <v>2628</v>
      </c>
      <c r="F2606" s="3" t="s">
        <v>2680</v>
      </c>
      <c r="G2606" s="3"/>
      <c r="H2606" s="3"/>
      <c r="I2606" s="3" t="s">
        <v>2508</v>
      </c>
      <c r="J2606" s="3">
        <f>10*100*400*0.00000785</f>
        <v>3.1399999999999997</v>
      </c>
      <c r="K2606" s="3">
        <f>0.1*0.4</f>
        <v>4.0000000000000008E-2</v>
      </c>
      <c r="L2606" s="3" t="s">
        <v>2298</v>
      </c>
      <c r="M2606" s="3">
        <f>15*4</f>
        <v>60</v>
      </c>
      <c r="N2606" s="39">
        <f>K2606*M2606</f>
        <v>2.4000000000000004</v>
      </c>
      <c r="O2606" s="40">
        <f t="shared" si="481"/>
        <v>188.39999999999998</v>
      </c>
      <c r="P2606" s="51">
        <v>0</v>
      </c>
      <c r="Q2606" s="46"/>
      <c r="R2606" s="51"/>
      <c r="S2606" s="3"/>
      <c r="T2606" s="30"/>
      <c r="U2606" s="41">
        <f t="shared" si="482"/>
        <v>188.39999999999998</v>
      </c>
      <c r="V2606" s="41">
        <f t="shared" si="483"/>
        <v>0</v>
      </c>
      <c r="W2606" s="5"/>
      <c r="X2606" s="61">
        <f t="shared" si="484"/>
        <v>2.4000000000000004</v>
      </c>
      <c r="Y2606" s="61">
        <f t="shared" si="485"/>
        <v>0</v>
      </c>
      <c r="Z2606" s="42">
        <f t="shared" si="486"/>
        <v>188.39999999999998</v>
      </c>
      <c r="AB2606" s="1">
        <f t="shared" si="470"/>
        <v>0</v>
      </c>
    </row>
    <row r="2607" spans="1:28" customFormat="1" ht="44.4" customHeight="1" x14ac:dyDescent="0.3">
      <c r="A2607" s="3">
        <f t="shared" si="480"/>
        <v>2590</v>
      </c>
      <c r="B2607" s="4" t="s">
        <v>2067</v>
      </c>
      <c r="C2607" s="3">
        <v>8</v>
      </c>
      <c r="D2607" s="3" t="s">
        <v>2684</v>
      </c>
      <c r="E2607" s="4" t="s">
        <v>2627</v>
      </c>
      <c r="F2607" s="3" t="s">
        <v>2681</v>
      </c>
      <c r="G2607" s="3"/>
      <c r="H2607" s="3"/>
      <c r="I2607" s="3" t="s">
        <v>2508</v>
      </c>
      <c r="J2607" s="3">
        <f>20*300*400*0.00000785</f>
        <v>18.84</v>
      </c>
      <c r="K2607" s="3">
        <f>0.3*0.4</f>
        <v>0.12</v>
      </c>
      <c r="L2607" s="3" t="s">
        <v>2298</v>
      </c>
      <c r="M2607" s="3">
        <v>19</v>
      </c>
      <c r="N2607" s="39">
        <f>M2607*K2607</f>
        <v>2.2799999999999998</v>
      </c>
      <c r="O2607" s="40">
        <f t="shared" si="481"/>
        <v>357.96</v>
      </c>
      <c r="P2607" s="51">
        <v>0</v>
      </c>
      <c r="Q2607" s="46"/>
      <c r="R2607" s="51"/>
      <c r="S2607" s="3"/>
      <c r="T2607" s="30"/>
      <c r="U2607" s="41">
        <f t="shared" si="482"/>
        <v>357.96</v>
      </c>
      <c r="V2607" s="41">
        <f t="shared" si="483"/>
        <v>0</v>
      </c>
      <c r="W2607" s="5"/>
      <c r="X2607" s="61">
        <f t="shared" si="484"/>
        <v>2.2799999999999998</v>
      </c>
      <c r="Y2607" s="61">
        <f t="shared" si="485"/>
        <v>0</v>
      </c>
      <c r="Z2607" s="42">
        <f t="shared" si="486"/>
        <v>357.96</v>
      </c>
      <c r="AB2607" s="1">
        <f t="shared" si="470"/>
        <v>0</v>
      </c>
    </row>
    <row r="2608" spans="1:28" customFormat="1" ht="44.4" customHeight="1" x14ac:dyDescent="0.3">
      <c r="A2608" s="3">
        <f t="shared" si="480"/>
        <v>2591</v>
      </c>
      <c r="B2608" s="4" t="s">
        <v>2067</v>
      </c>
      <c r="C2608" s="3">
        <v>8</v>
      </c>
      <c r="D2608" s="3" t="s">
        <v>2684</v>
      </c>
      <c r="E2608" s="4" t="s">
        <v>2629</v>
      </c>
      <c r="F2608" s="3" t="s">
        <v>2681</v>
      </c>
      <c r="G2608" s="3"/>
      <c r="H2608" s="3"/>
      <c r="I2608" s="3" t="s">
        <v>2508</v>
      </c>
      <c r="J2608" s="3">
        <f>20*450*400*0.00000785</f>
        <v>28.259999999999998</v>
      </c>
      <c r="K2608" s="3"/>
      <c r="L2608" s="3"/>
      <c r="M2608" s="3">
        <v>19</v>
      </c>
      <c r="N2608" s="39"/>
      <c r="O2608" s="40">
        <f t="shared" si="481"/>
        <v>536.93999999999994</v>
      </c>
      <c r="P2608" s="51">
        <v>0</v>
      </c>
      <c r="Q2608" s="46"/>
      <c r="R2608" s="51"/>
      <c r="S2608" s="3"/>
      <c r="T2608" s="30"/>
      <c r="U2608" s="41">
        <f t="shared" si="482"/>
        <v>536.93999999999994</v>
      </c>
      <c r="V2608" s="41">
        <f t="shared" si="483"/>
        <v>0</v>
      </c>
      <c r="W2608" s="5"/>
      <c r="X2608" s="61">
        <f t="shared" si="484"/>
        <v>0</v>
      </c>
      <c r="Y2608" s="61">
        <f t="shared" si="485"/>
        <v>0</v>
      </c>
      <c r="Z2608" s="42">
        <f t="shared" si="486"/>
        <v>536.93999999999994</v>
      </c>
      <c r="AB2608" s="1">
        <f t="shared" si="470"/>
        <v>0</v>
      </c>
    </row>
    <row r="2609" spans="1:28" customFormat="1" ht="44.4" customHeight="1" x14ac:dyDescent="0.3">
      <c r="A2609" s="3">
        <f t="shared" si="480"/>
        <v>2592</v>
      </c>
      <c r="B2609" s="4" t="s">
        <v>2067</v>
      </c>
      <c r="C2609" s="3">
        <v>8</v>
      </c>
      <c r="D2609" s="3" t="s">
        <v>2684</v>
      </c>
      <c r="E2609" s="4" t="s">
        <v>2630</v>
      </c>
      <c r="F2609" s="3" t="s">
        <v>2681</v>
      </c>
      <c r="G2609" s="3"/>
      <c r="H2609" s="3"/>
      <c r="I2609" s="3" t="s">
        <v>2508</v>
      </c>
      <c r="J2609" s="3">
        <f>20*150*400*0.00000785</f>
        <v>9.42</v>
      </c>
      <c r="K2609" s="3">
        <f>0.15*0.4</f>
        <v>0.06</v>
      </c>
      <c r="L2609" s="3" t="s">
        <v>2298</v>
      </c>
      <c r="M2609" s="3">
        <v>19</v>
      </c>
      <c r="N2609" s="39">
        <f>M2609*K2609</f>
        <v>1.1399999999999999</v>
      </c>
      <c r="O2609" s="40">
        <f t="shared" si="481"/>
        <v>178.98</v>
      </c>
      <c r="P2609" s="51">
        <v>0</v>
      </c>
      <c r="Q2609" s="46"/>
      <c r="R2609" s="51"/>
      <c r="S2609" s="3"/>
      <c r="T2609" s="30"/>
      <c r="U2609" s="41">
        <f t="shared" si="482"/>
        <v>178.98</v>
      </c>
      <c r="V2609" s="41">
        <f t="shared" si="483"/>
        <v>0</v>
      </c>
      <c r="W2609" s="5"/>
      <c r="X2609" s="61">
        <f t="shared" si="484"/>
        <v>1.1399999999999999</v>
      </c>
      <c r="Y2609" s="61">
        <f t="shared" si="485"/>
        <v>0</v>
      </c>
      <c r="Z2609" s="42">
        <f t="shared" si="486"/>
        <v>178.98</v>
      </c>
      <c r="AB2609" s="1">
        <f t="shared" si="470"/>
        <v>0</v>
      </c>
    </row>
    <row r="2610" spans="1:28" customFormat="1" ht="44.4" customHeight="1" x14ac:dyDescent="0.3">
      <c r="A2610" s="3">
        <f t="shared" si="480"/>
        <v>2593</v>
      </c>
      <c r="B2610" s="4" t="s">
        <v>2067</v>
      </c>
      <c r="C2610" s="3">
        <v>8</v>
      </c>
      <c r="D2610" s="3" t="s">
        <v>2684</v>
      </c>
      <c r="E2610" s="4" t="s">
        <v>2631</v>
      </c>
      <c r="F2610" s="3" t="s">
        <v>2681</v>
      </c>
      <c r="G2610" s="3"/>
      <c r="H2610" s="3"/>
      <c r="I2610" s="3" t="s">
        <v>2508</v>
      </c>
      <c r="J2610" s="3">
        <f>20*450*250*0.00000785</f>
        <v>17.662499999999998</v>
      </c>
      <c r="K2610" s="3"/>
      <c r="L2610" s="3"/>
      <c r="M2610" s="3">
        <v>24</v>
      </c>
      <c r="N2610" s="39"/>
      <c r="O2610" s="40">
        <f t="shared" si="481"/>
        <v>423.9</v>
      </c>
      <c r="P2610" s="51">
        <v>0</v>
      </c>
      <c r="Q2610" s="46"/>
      <c r="R2610" s="51"/>
      <c r="S2610" s="3"/>
      <c r="T2610" s="30"/>
      <c r="U2610" s="41">
        <f t="shared" si="482"/>
        <v>423.9</v>
      </c>
      <c r="V2610" s="41">
        <f t="shared" si="483"/>
        <v>0</v>
      </c>
      <c r="W2610" s="5"/>
      <c r="X2610" s="61">
        <f t="shared" si="484"/>
        <v>0</v>
      </c>
      <c r="Y2610" s="61">
        <f t="shared" si="485"/>
        <v>0</v>
      </c>
      <c r="Z2610" s="42">
        <f t="shared" si="486"/>
        <v>423.9</v>
      </c>
      <c r="AB2610" s="1">
        <f t="shared" si="470"/>
        <v>0</v>
      </c>
    </row>
    <row r="2611" spans="1:28" customFormat="1" ht="44.4" customHeight="1" x14ac:dyDescent="0.3">
      <c r="A2611" s="3">
        <f t="shared" si="480"/>
        <v>2594</v>
      </c>
      <c r="B2611" s="4" t="s">
        <v>2067</v>
      </c>
      <c r="C2611" s="3">
        <v>8</v>
      </c>
      <c r="D2611" s="3" t="s">
        <v>2684</v>
      </c>
      <c r="E2611" s="4" t="s">
        <v>2632</v>
      </c>
      <c r="F2611" s="3" t="s">
        <v>2680</v>
      </c>
      <c r="G2611" s="3"/>
      <c r="H2611" s="3"/>
      <c r="I2611" s="3" t="s">
        <v>2508</v>
      </c>
      <c r="J2611" s="3">
        <f>10*600*600*0.00000785</f>
        <v>28.259999999999998</v>
      </c>
      <c r="K2611" s="3">
        <f>0.6*0.6</f>
        <v>0.36</v>
      </c>
      <c r="L2611" s="3" t="s">
        <v>2298</v>
      </c>
      <c r="M2611" s="3">
        <f>20*4</f>
        <v>80</v>
      </c>
      <c r="N2611" s="39">
        <f>K2611*M2611</f>
        <v>28.799999999999997</v>
      </c>
      <c r="O2611" s="40">
        <f t="shared" si="481"/>
        <v>2260.7999999999997</v>
      </c>
      <c r="P2611" s="51">
        <v>0</v>
      </c>
      <c r="Q2611" s="46"/>
      <c r="R2611" s="51"/>
      <c r="S2611" s="3"/>
      <c r="T2611" s="30"/>
      <c r="U2611" s="41">
        <f t="shared" si="482"/>
        <v>2260.7999999999997</v>
      </c>
      <c r="V2611" s="41">
        <f t="shared" si="483"/>
        <v>0</v>
      </c>
      <c r="W2611" s="5"/>
      <c r="X2611" s="61">
        <f t="shared" si="484"/>
        <v>28.799999999999997</v>
      </c>
      <c r="Y2611" s="61">
        <f t="shared" si="485"/>
        <v>0</v>
      </c>
      <c r="Z2611" s="42">
        <f t="shared" si="486"/>
        <v>2260.7999999999997</v>
      </c>
      <c r="AB2611" s="1">
        <f t="shared" si="470"/>
        <v>0</v>
      </c>
    </row>
    <row r="2612" spans="1:28" customFormat="1" ht="44.4" customHeight="1" x14ac:dyDescent="0.3">
      <c r="A2612" s="3">
        <f t="shared" si="480"/>
        <v>2595</v>
      </c>
      <c r="B2612" s="4" t="s">
        <v>2067</v>
      </c>
      <c r="C2612" s="3">
        <v>8</v>
      </c>
      <c r="D2612" s="3" t="s">
        <v>2684</v>
      </c>
      <c r="E2612" s="4" t="s">
        <v>2633</v>
      </c>
      <c r="F2612" s="3" t="s">
        <v>2680</v>
      </c>
      <c r="G2612" s="3"/>
      <c r="H2612" s="3"/>
      <c r="I2612" s="3" t="s">
        <v>2508</v>
      </c>
      <c r="J2612" s="3">
        <f>10*300*600*0.00000785</f>
        <v>14.129999999999999</v>
      </c>
      <c r="K2612" s="3">
        <f>0.3*0.6</f>
        <v>0.18</v>
      </c>
      <c r="L2612" s="3" t="s">
        <v>2298</v>
      </c>
      <c r="M2612" s="3">
        <v>20</v>
      </c>
      <c r="N2612" s="39">
        <f>M2612*K2612</f>
        <v>3.5999999999999996</v>
      </c>
      <c r="O2612" s="40">
        <f t="shared" si="481"/>
        <v>282.59999999999997</v>
      </c>
      <c r="P2612" s="51">
        <v>0</v>
      </c>
      <c r="Q2612" s="46"/>
      <c r="R2612" s="51"/>
      <c r="S2612" s="3"/>
      <c r="T2612" s="30"/>
      <c r="U2612" s="41">
        <f t="shared" si="482"/>
        <v>282.59999999999997</v>
      </c>
      <c r="V2612" s="41">
        <f t="shared" si="483"/>
        <v>0</v>
      </c>
      <c r="W2612" s="5"/>
      <c r="X2612" s="61">
        <f t="shared" si="484"/>
        <v>3.5999999999999996</v>
      </c>
      <c r="Y2612" s="61">
        <f t="shared" si="485"/>
        <v>0</v>
      </c>
      <c r="Z2612" s="42">
        <f t="shared" si="486"/>
        <v>282.59999999999997</v>
      </c>
      <c r="AB2612" s="1">
        <f t="shared" si="470"/>
        <v>0</v>
      </c>
    </row>
    <row r="2613" spans="1:28" customFormat="1" ht="44.4" customHeight="1" x14ac:dyDescent="0.3">
      <c r="A2613" s="3">
        <f t="shared" si="480"/>
        <v>2596</v>
      </c>
      <c r="B2613" s="4" t="s">
        <v>2067</v>
      </c>
      <c r="C2613" s="3">
        <v>8</v>
      </c>
      <c r="D2613" s="3" t="s">
        <v>2684</v>
      </c>
      <c r="E2613" s="4" t="s">
        <v>2634</v>
      </c>
      <c r="F2613" s="3" t="s">
        <v>2680</v>
      </c>
      <c r="G2613" s="3"/>
      <c r="H2613" s="3"/>
      <c r="I2613" s="3" t="s">
        <v>2508</v>
      </c>
      <c r="J2613" s="3">
        <f>10*200*400*0.00000785</f>
        <v>6.2799999999999994</v>
      </c>
      <c r="K2613" s="3">
        <f>0.2*0.4</f>
        <v>8.0000000000000016E-2</v>
      </c>
      <c r="L2613" s="3" t="s">
        <v>2298</v>
      </c>
      <c r="M2613" s="3">
        <v>34</v>
      </c>
      <c r="N2613" s="39">
        <f>M2613*K2613</f>
        <v>2.7200000000000006</v>
      </c>
      <c r="O2613" s="40">
        <f t="shared" si="481"/>
        <v>213.51999999999998</v>
      </c>
      <c r="P2613" s="51">
        <v>0</v>
      </c>
      <c r="Q2613" s="46"/>
      <c r="R2613" s="51"/>
      <c r="S2613" s="3"/>
      <c r="T2613" s="30"/>
      <c r="U2613" s="41">
        <f t="shared" si="482"/>
        <v>213.51999999999998</v>
      </c>
      <c r="V2613" s="41">
        <f t="shared" si="483"/>
        <v>0</v>
      </c>
      <c r="W2613" s="5"/>
      <c r="X2613" s="61">
        <f t="shared" si="484"/>
        <v>2.7200000000000006</v>
      </c>
      <c r="Y2613" s="61">
        <f t="shared" si="485"/>
        <v>0</v>
      </c>
      <c r="Z2613" s="42">
        <f t="shared" si="486"/>
        <v>213.51999999999998</v>
      </c>
      <c r="AB2613" s="1">
        <f t="shared" si="470"/>
        <v>0</v>
      </c>
    </row>
    <row r="2614" spans="1:28" customFormat="1" ht="44.4" customHeight="1" x14ac:dyDescent="0.3">
      <c r="A2614" s="3">
        <f t="shared" si="480"/>
        <v>2597</v>
      </c>
      <c r="B2614" s="4" t="s">
        <v>2019</v>
      </c>
      <c r="C2614" s="3">
        <v>7</v>
      </c>
      <c r="D2614" s="3" t="s">
        <v>2684</v>
      </c>
      <c r="E2614" s="4" t="s">
        <v>2628</v>
      </c>
      <c r="F2614" s="3" t="s">
        <v>2680</v>
      </c>
      <c r="G2614" s="3"/>
      <c r="H2614" s="3"/>
      <c r="I2614" s="3" t="s">
        <v>2508</v>
      </c>
      <c r="J2614" s="3">
        <f>10*100*400*0.00000785</f>
        <v>3.1399999999999997</v>
      </c>
      <c r="K2614" s="3">
        <f>0.1*0.4</f>
        <v>4.0000000000000008E-2</v>
      </c>
      <c r="L2614" s="3" t="s">
        <v>2298</v>
      </c>
      <c r="M2614" s="3">
        <f>6*4</f>
        <v>24</v>
      </c>
      <c r="N2614" s="39">
        <f>K2614*M2614</f>
        <v>0.96000000000000019</v>
      </c>
      <c r="O2614" s="40">
        <f t="shared" si="481"/>
        <v>75.359999999999985</v>
      </c>
      <c r="P2614" s="51">
        <v>0</v>
      </c>
      <c r="Q2614" s="46"/>
      <c r="R2614" s="51"/>
      <c r="S2614" s="3"/>
      <c r="T2614" s="30"/>
      <c r="U2614" s="41">
        <f t="shared" si="482"/>
        <v>75.359999999999985</v>
      </c>
      <c r="V2614" s="41">
        <f t="shared" si="483"/>
        <v>0</v>
      </c>
      <c r="W2614" s="5"/>
      <c r="X2614" s="61">
        <f t="shared" si="484"/>
        <v>0.96000000000000019</v>
      </c>
      <c r="Y2614" s="61">
        <f t="shared" si="485"/>
        <v>0</v>
      </c>
      <c r="Z2614" s="42">
        <f t="shared" si="486"/>
        <v>75.359999999999985</v>
      </c>
      <c r="AB2614" s="1">
        <f t="shared" si="470"/>
        <v>0</v>
      </c>
    </row>
    <row r="2615" spans="1:28" customFormat="1" ht="44.4" customHeight="1" x14ac:dyDescent="0.3">
      <c r="A2615" s="3">
        <f t="shared" si="480"/>
        <v>2598</v>
      </c>
      <c r="B2615" s="4" t="s">
        <v>2019</v>
      </c>
      <c r="C2615" s="3">
        <v>7</v>
      </c>
      <c r="D2615" s="3" t="s">
        <v>2684</v>
      </c>
      <c r="E2615" s="4" t="s">
        <v>2627</v>
      </c>
      <c r="F2615" s="3" t="s">
        <v>2681</v>
      </c>
      <c r="G2615" s="3"/>
      <c r="H2615" s="3"/>
      <c r="I2615" s="3" t="s">
        <v>2508</v>
      </c>
      <c r="J2615" s="3">
        <f>20*300*400*0.00000785</f>
        <v>18.84</v>
      </c>
      <c r="K2615" s="3">
        <f>0.3*0.4</f>
        <v>0.12</v>
      </c>
      <c r="L2615" s="3" t="s">
        <v>2298</v>
      </c>
      <c r="M2615" s="3">
        <v>8</v>
      </c>
      <c r="N2615" s="39">
        <f>M2615*K2615</f>
        <v>0.96</v>
      </c>
      <c r="O2615" s="40">
        <f t="shared" si="481"/>
        <v>150.72</v>
      </c>
      <c r="P2615" s="51">
        <v>0</v>
      </c>
      <c r="Q2615" s="46"/>
      <c r="R2615" s="51"/>
      <c r="S2615" s="3"/>
      <c r="T2615" s="30"/>
      <c r="U2615" s="41">
        <f t="shared" si="482"/>
        <v>150.72</v>
      </c>
      <c r="V2615" s="41">
        <f t="shared" si="483"/>
        <v>0</v>
      </c>
      <c r="W2615" s="5"/>
      <c r="X2615" s="61">
        <f t="shared" si="484"/>
        <v>0.96</v>
      </c>
      <c r="Y2615" s="61">
        <f t="shared" si="485"/>
        <v>0</v>
      </c>
      <c r="Z2615" s="42">
        <f t="shared" si="486"/>
        <v>150.72</v>
      </c>
      <c r="AB2615" s="1">
        <f t="shared" si="470"/>
        <v>0</v>
      </c>
    </row>
    <row r="2616" spans="1:28" customFormat="1" ht="44.4" customHeight="1" x14ac:dyDescent="0.3">
      <c r="A2616" s="3">
        <f t="shared" si="480"/>
        <v>2599</v>
      </c>
      <c r="B2616" s="4" t="s">
        <v>2019</v>
      </c>
      <c r="C2616" s="3">
        <v>7</v>
      </c>
      <c r="D2616" s="3" t="s">
        <v>2684</v>
      </c>
      <c r="E2616" s="4" t="s">
        <v>2629</v>
      </c>
      <c r="F2616" s="3" t="s">
        <v>2681</v>
      </c>
      <c r="G2616" s="3"/>
      <c r="H2616" s="3"/>
      <c r="I2616" s="3" t="s">
        <v>2508</v>
      </c>
      <c r="J2616" s="3">
        <f>20*450*400*0.00000785</f>
        <v>28.259999999999998</v>
      </c>
      <c r="K2616" s="3"/>
      <c r="L2616" s="3"/>
      <c r="M2616" s="3">
        <v>8</v>
      </c>
      <c r="N2616" s="39"/>
      <c r="O2616" s="40">
        <f t="shared" si="481"/>
        <v>226.07999999999998</v>
      </c>
      <c r="P2616" s="51">
        <v>0</v>
      </c>
      <c r="Q2616" s="46"/>
      <c r="R2616" s="51"/>
      <c r="S2616" s="3"/>
      <c r="T2616" s="30"/>
      <c r="U2616" s="41">
        <f t="shared" si="482"/>
        <v>226.07999999999998</v>
      </c>
      <c r="V2616" s="41">
        <f t="shared" si="483"/>
        <v>0</v>
      </c>
      <c r="W2616" s="5"/>
      <c r="X2616" s="61">
        <f t="shared" si="484"/>
        <v>0</v>
      </c>
      <c r="Y2616" s="61">
        <f t="shared" si="485"/>
        <v>0</v>
      </c>
      <c r="Z2616" s="42">
        <f t="shared" si="486"/>
        <v>226.07999999999998</v>
      </c>
      <c r="AB2616" s="1">
        <f t="shared" si="470"/>
        <v>0</v>
      </c>
    </row>
    <row r="2617" spans="1:28" customFormat="1" ht="44.4" customHeight="1" x14ac:dyDescent="0.3">
      <c r="A2617" s="3">
        <f t="shared" si="480"/>
        <v>2600</v>
      </c>
      <c r="B2617" s="4" t="s">
        <v>2019</v>
      </c>
      <c r="C2617" s="3">
        <v>7</v>
      </c>
      <c r="D2617" s="3" t="s">
        <v>2684</v>
      </c>
      <c r="E2617" s="4" t="s">
        <v>2630</v>
      </c>
      <c r="F2617" s="3" t="s">
        <v>2681</v>
      </c>
      <c r="G2617" s="3"/>
      <c r="H2617" s="3"/>
      <c r="I2617" s="3" t="s">
        <v>2508</v>
      </c>
      <c r="J2617" s="3">
        <f>20*150*400*0.00000785</f>
        <v>9.42</v>
      </c>
      <c r="K2617" s="3">
        <f>0.15*0.4</f>
        <v>0.06</v>
      </c>
      <c r="L2617" s="3" t="s">
        <v>2298</v>
      </c>
      <c r="M2617" s="3">
        <v>8</v>
      </c>
      <c r="N2617" s="39">
        <f>M2617*K2617</f>
        <v>0.48</v>
      </c>
      <c r="O2617" s="40">
        <f t="shared" si="481"/>
        <v>75.36</v>
      </c>
      <c r="P2617" s="51">
        <v>0</v>
      </c>
      <c r="Q2617" s="46"/>
      <c r="R2617" s="51"/>
      <c r="S2617" s="3"/>
      <c r="T2617" s="30"/>
      <c r="U2617" s="41">
        <f t="shared" si="482"/>
        <v>75.36</v>
      </c>
      <c r="V2617" s="41">
        <f t="shared" si="483"/>
        <v>0</v>
      </c>
      <c r="W2617" s="5"/>
      <c r="X2617" s="61">
        <f t="shared" si="484"/>
        <v>0.48</v>
      </c>
      <c r="Y2617" s="61">
        <f t="shared" si="485"/>
        <v>0</v>
      </c>
      <c r="Z2617" s="42">
        <f t="shared" si="486"/>
        <v>75.36</v>
      </c>
      <c r="AB2617" s="1">
        <f t="shared" ref="AB2617:AB2652" si="487">AA2617/1000</f>
        <v>0</v>
      </c>
    </row>
    <row r="2618" spans="1:28" customFormat="1" ht="44.4" customHeight="1" x14ac:dyDescent="0.3">
      <c r="A2618" s="3">
        <f t="shared" si="480"/>
        <v>2601</v>
      </c>
      <c r="B2618" s="4" t="s">
        <v>2019</v>
      </c>
      <c r="C2618" s="3">
        <v>7</v>
      </c>
      <c r="D2618" s="3" t="s">
        <v>2684</v>
      </c>
      <c r="E2618" s="4" t="s">
        <v>2631</v>
      </c>
      <c r="F2618" s="3" t="s">
        <v>2681</v>
      </c>
      <c r="G2618" s="3"/>
      <c r="H2618" s="3"/>
      <c r="I2618" s="3" t="s">
        <v>2508</v>
      </c>
      <c r="J2618" s="3">
        <f>20*450*250*0.00000785</f>
        <v>17.662499999999998</v>
      </c>
      <c r="K2618" s="3"/>
      <c r="L2618" s="3"/>
      <c r="M2618" s="3">
        <v>8</v>
      </c>
      <c r="N2618" s="39"/>
      <c r="O2618" s="40">
        <f t="shared" si="481"/>
        <v>141.29999999999998</v>
      </c>
      <c r="P2618" s="51">
        <v>0</v>
      </c>
      <c r="Q2618" s="46"/>
      <c r="R2618" s="51"/>
      <c r="S2618" s="3"/>
      <c r="T2618" s="30"/>
      <c r="U2618" s="41">
        <f t="shared" si="482"/>
        <v>141.29999999999998</v>
      </c>
      <c r="V2618" s="41">
        <f t="shared" si="483"/>
        <v>0</v>
      </c>
      <c r="W2618" s="5"/>
      <c r="X2618" s="61">
        <f t="shared" si="484"/>
        <v>0</v>
      </c>
      <c r="Y2618" s="61">
        <f t="shared" si="485"/>
        <v>0</v>
      </c>
      <c r="Z2618" s="42">
        <f t="shared" si="486"/>
        <v>141.29999999999998</v>
      </c>
      <c r="AB2618" s="1">
        <f t="shared" si="487"/>
        <v>0</v>
      </c>
    </row>
    <row r="2619" spans="1:28" customFormat="1" ht="44.4" customHeight="1" x14ac:dyDescent="0.3">
      <c r="A2619" s="3">
        <f t="shared" si="480"/>
        <v>2602</v>
      </c>
      <c r="B2619" s="4" t="s">
        <v>2019</v>
      </c>
      <c r="C2619" s="3">
        <v>7</v>
      </c>
      <c r="D2619" s="3" t="s">
        <v>2684</v>
      </c>
      <c r="E2619" s="4" t="s">
        <v>2632</v>
      </c>
      <c r="F2619" s="3" t="s">
        <v>2680</v>
      </c>
      <c r="G2619" s="3"/>
      <c r="H2619" s="3"/>
      <c r="I2619" s="3" t="s">
        <v>2508</v>
      </c>
      <c r="J2619" s="3">
        <f>10*600*600*0.00000785</f>
        <v>28.259999999999998</v>
      </c>
      <c r="K2619" s="3">
        <f>0.6*0.6</f>
        <v>0.36</v>
      </c>
      <c r="L2619" s="3" t="s">
        <v>2298</v>
      </c>
      <c r="M2619" s="3">
        <v>20</v>
      </c>
      <c r="N2619" s="39">
        <f>K2619*M2619</f>
        <v>7.1999999999999993</v>
      </c>
      <c r="O2619" s="40">
        <f t="shared" si="481"/>
        <v>565.19999999999993</v>
      </c>
      <c r="P2619" s="51">
        <v>0</v>
      </c>
      <c r="Q2619" s="46"/>
      <c r="R2619" s="51"/>
      <c r="S2619" s="3"/>
      <c r="T2619" s="30"/>
      <c r="U2619" s="41">
        <f t="shared" si="482"/>
        <v>565.19999999999993</v>
      </c>
      <c r="V2619" s="41">
        <f t="shared" si="483"/>
        <v>0</v>
      </c>
      <c r="W2619" s="5"/>
      <c r="X2619" s="61">
        <f t="shared" si="484"/>
        <v>7.1999999999999993</v>
      </c>
      <c r="Y2619" s="61">
        <f t="shared" si="485"/>
        <v>0</v>
      </c>
      <c r="Z2619" s="42">
        <f t="shared" si="486"/>
        <v>565.19999999999993</v>
      </c>
      <c r="AB2619" s="1">
        <f t="shared" si="487"/>
        <v>0</v>
      </c>
    </row>
    <row r="2620" spans="1:28" customFormat="1" ht="44.4" customHeight="1" x14ac:dyDescent="0.3">
      <c r="A2620" s="3">
        <f t="shared" si="480"/>
        <v>2603</v>
      </c>
      <c r="B2620" s="4" t="s">
        <v>2019</v>
      </c>
      <c r="C2620" s="3">
        <v>7</v>
      </c>
      <c r="D2620" s="3" t="s">
        <v>2684</v>
      </c>
      <c r="E2620" s="4" t="s">
        <v>2633</v>
      </c>
      <c r="F2620" s="3" t="s">
        <v>2680</v>
      </c>
      <c r="G2620" s="3"/>
      <c r="H2620" s="3"/>
      <c r="I2620" s="3" t="s">
        <v>2508</v>
      </c>
      <c r="J2620" s="3">
        <f>10*300*600*0.00000785</f>
        <v>14.129999999999999</v>
      </c>
      <c r="K2620" s="3">
        <f>0.3*0.6</f>
        <v>0.18</v>
      </c>
      <c r="L2620" s="3" t="s">
        <v>2298</v>
      </c>
      <c r="M2620" s="3">
        <v>20</v>
      </c>
      <c r="N2620" s="39">
        <f>M2620*K2620</f>
        <v>3.5999999999999996</v>
      </c>
      <c r="O2620" s="40">
        <f t="shared" si="481"/>
        <v>282.59999999999997</v>
      </c>
      <c r="P2620" s="51">
        <v>0</v>
      </c>
      <c r="Q2620" s="46"/>
      <c r="R2620" s="51"/>
      <c r="S2620" s="3"/>
      <c r="T2620" s="30"/>
      <c r="U2620" s="41">
        <f t="shared" si="482"/>
        <v>282.59999999999997</v>
      </c>
      <c r="V2620" s="41">
        <f t="shared" si="483"/>
        <v>0</v>
      </c>
      <c r="W2620" s="5"/>
      <c r="X2620" s="61">
        <f t="shared" si="484"/>
        <v>3.5999999999999996</v>
      </c>
      <c r="Y2620" s="61">
        <f t="shared" si="485"/>
        <v>0</v>
      </c>
      <c r="Z2620" s="42">
        <f t="shared" si="486"/>
        <v>282.59999999999997</v>
      </c>
      <c r="AB2620" s="1">
        <f t="shared" si="487"/>
        <v>0</v>
      </c>
    </row>
    <row r="2621" spans="1:28" customFormat="1" ht="44.4" customHeight="1" x14ac:dyDescent="0.3">
      <c r="A2621" s="3">
        <f t="shared" si="480"/>
        <v>2604</v>
      </c>
      <c r="B2621" s="4" t="s">
        <v>2019</v>
      </c>
      <c r="C2621" s="3">
        <v>7</v>
      </c>
      <c r="D2621" s="3" t="s">
        <v>2684</v>
      </c>
      <c r="E2621" s="4" t="s">
        <v>2634</v>
      </c>
      <c r="F2621" s="3" t="s">
        <v>2680</v>
      </c>
      <c r="G2621" s="3"/>
      <c r="H2621" s="3"/>
      <c r="I2621" s="3" t="s">
        <v>2508</v>
      </c>
      <c r="J2621" s="3">
        <f>10*200*400*0.00000785</f>
        <v>6.2799999999999994</v>
      </c>
      <c r="K2621" s="3">
        <f>0.2*0.4</f>
        <v>8.0000000000000016E-2</v>
      </c>
      <c r="L2621" s="3" t="s">
        <v>2298</v>
      </c>
      <c r="M2621" s="3">
        <v>34</v>
      </c>
      <c r="N2621" s="39">
        <f>M2621*K2621</f>
        <v>2.7200000000000006</v>
      </c>
      <c r="O2621" s="40">
        <f t="shared" si="481"/>
        <v>213.51999999999998</v>
      </c>
      <c r="P2621" s="51">
        <v>0</v>
      </c>
      <c r="Q2621" s="46"/>
      <c r="R2621" s="51"/>
      <c r="S2621" s="3"/>
      <c r="T2621" s="30"/>
      <c r="U2621" s="41">
        <f t="shared" si="482"/>
        <v>213.51999999999998</v>
      </c>
      <c r="V2621" s="41">
        <f t="shared" si="483"/>
        <v>0</v>
      </c>
      <c r="W2621" s="5"/>
      <c r="X2621" s="61">
        <f t="shared" si="484"/>
        <v>2.7200000000000006</v>
      </c>
      <c r="Y2621" s="61">
        <f t="shared" si="485"/>
        <v>0</v>
      </c>
      <c r="Z2621" s="42">
        <f t="shared" si="486"/>
        <v>213.51999999999998</v>
      </c>
      <c r="AB2621" s="1">
        <f t="shared" si="487"/>
        <v>0</v>
      </c>
    </row>
    <row r="2622" spans="1:28" customFormat="1" ht="44.4" customHeight="1" x14ac:dyDescent="0.3">
      <c r="A2622" s="3">
        <f t="shared" si="480"/>
        <v>2605</v>
      </c>
      <c r="B2622" s="4" t="s">
        <v>1573</v>
      </c>
      <c r="C2622" s="3">
        <v>5</v>
      </c>
      <c r="D2622" s="3" t="s">
        <v>2684</v>
      </c>
      <c r="E2622" s="4" t="s">
        <v>2628</v>
      </c>
      <c r="F2622" s="3" t="s">
        <v>2680</v>
      </c>
      <c r="G2622" s="3"/>
      <c r="H2622" s="3"/>
      <c r="I2622" s="3" t="s">
        <v>2508</v>
      </c>
      <c r="J2622" s="3">
        <f>10*100*400*0.00000785</f>
        <v>3.1399999999999997</v>
      </c>
      <c r="K2622" s="3">
        <f>0.1*0.4</f>
        <v>4.0000000000000008E-2</v>
      </c>
      <c r="L2622" s="3" t="s">
        <v>2298</v>
      </c>
      <c r="M2622" s="3">
        <f>82*4</f>
        <v>328</v>
      </c>
      <c r="N2622" s="39">
        <f>K2622*M2622</f>
        <v>13.120000000000003</v>
      </c>
      <c r="O2622" s="40">
        <f t="shared" si="481"/>
        <v>1029.9199999999998</v>
      </c>
      <c r="P2622" s="51">
        <v>0</v>
      </c>
      <c r="Q2622" s="46"/>
      <c r="R2622" s="51"/>
      <c r="S2622" s="3"/>
      <c r="T2622" s="30"/>
      <c r="U2622" s="41">
        <f t="shared" si="482"/>
        <v>1029.9199999999998</v>
      </c>
      <c r="V2622" s="41">
        <f t="shared" si="483"/>
        <v>0</v>
      </c>
      <c r="W2622" s="5"/>
      <c r="X2622" s="61">
        <f t="shared" si="484"/>
        <v>13.120000000000003</v>
      </c>
      <c r="Y2622" s="61">
        <f t="shared" si="485"/>
        <v>0</v>
      </c>
      <c r="Z2622" s="42">
        <f t="shared" si="486"/>
        <v>1029.9199999999998</v>
      </c>
      <c r="AB2622" s="1">
        <f t="shared" si="487"/>
        <v>0</v>
      </c>
    </row>
    <row r="2623" spans="1:28" customFormat="1" ht="44.4" customHeight="1" x14ac:dyDescent="0.3">
      <c r="A2623" s="3">
        <f t="shared" si="480"/>
        <v>2606</v>
      </c>
      <c r="B2623" s="4" t="s">
        <v>1573</v>
      </c>
      <c r="C2623" s="3">
        <v>5</v>
      </c>
      <c r="D2623" s="3" t="s">
        <v>2684</v>
      </c>
      <c r="E2623" s="4" t="s">
        <v>2627</v>
      </c>
      <c r="F2623" s="3" t="s">
        <v>2681</v>
      </c>
      <c r="G2623" s="3"/>
      <c r="H2623" s="3"/>
      <c r="I2623" s="3" t="s">
        <v>2508</v>
      </c>
      <c r="J2623" s="3">
        <f>20*300*400*0.00000785</f>
        <v>18.84</v>
      </c>
      <c r="K2623" s="3">
        <f>0.3*0.4</f>
        <v>0.12</v>
      </c>
      <c r="L2623" s="3" t="s">
        <v>2298</v>
      </c>
      <c r="M2623" s="3">
        <v>82</v>
      </c>
      <c r="N2623" s="39">
        <f>M2623*K2623</f>
        <v>9.84</v>
      </c>
      <c r="O2623" s="40">
        <f t="shared" si="481"/>
        <v>1544.8799999999999</v>
      </c>
      <c r="P2623" s="51">
        <v>0</v>
      </c>
      <c r="Q2623" s="46"/>
      <c r="R2623" s="51"/>
      <c r="S2623" s="3"/>
      <c r="T2623" s="30"/>
      <c r="U2623" s="41">
        <f t="shared" si="482"/>
        <v>1544.8799999999999</v>
      </c>
      <c r="V2623" s="41">
        <f t="shared" si="483"/>
        <v>0</v>
      </c>
      <c r="W2623" s="5"/>
      <c r="X2623" s="61">
        <f t="shared" si="484"/>
        <v>9.84</v>
      </c>
      <c r="Y2623" s="61">
        <f t="shared" si="485"/>
        <v>0</v>
      </c>
      <c r="Z2623" s="42">
        <f t="shared" si="486"/>
        <v>1544.8799999999999</v>
      </c>
      <c r="AB2623" s="1">
        <f t="shared" si="487"/>
        <v>0</v>
      </c>
    </row>
    <row r="2624" spans="1:28" customFormat="1" ht="44.4" customHeight="1" x14ac:dyDescent="0.3">
      <c r="A2624" s="3">
        <f t="shared" si="480"/>
        <v>2607</v>
      </c>
      <c r="B2624" s="4" t="s">
        <v>1573</v>
      </c>
      <c r="C2624" s="3">
        <v>5</v>
      </c>
      <c r="D2624" s="3" t="s">
        <v>2684</v>
      </c>
      <c r="E2624" s="4" t="s">
        <v>2629</v>
      </c>
      <c r="F2624" s="3" t="s">
        <v>2681</v>
      </c>
      <c r="G2624" s="3"/>
      <c r="H2624" s="3"/>
      <c r="I2624" s="3" t="s">
        <v>2508</v>
      </c>
      <c r="J2624" s="3">
        <f>20*450*400*0.00000785</f>
        <v>28.259999999999998</v>
      </c>
      <c r="K2624" s="3"/>
      <c r="L2624" s="3"/>
      <c r="M2624" s="3">
        <v>20</v>
      </c>
      <c r="N2624" s="39"/>
      <c r="O2624" s="40">
        <f t="shared" si="481"/>
        <v>565.19999999999993</v>
      </c>
      <c r="P2624" s="51">
        <v>0</v>
      </c>
      <c r="Q2624" s="46"/>
      <c r="R2624" s="51"/>
      <c r="S2624" s="3"/>
      <c r="T2624" s="30"/>
      <c r="U2624" s="41">
        <f t="shared" si="482"/>
        <v>565.19999999999993</v>
      </c>
      <c r="V2624" s="41">
        <f t="shared" si="483"/>
        <v>0</v>
      </c>
      <c r="W2624" s="5"/>
      <c r="X2624" s="61">
        <f t="shared" si="484"/>
        <v>0</v>
      </c>
      <c r="Y2624" s="61">
        <f t="shared" si="485"/>
        <v>0</v>
      </c>
      <c r="Z2624" s="42">
        <f t="shared" si="486"/>
        <v>565.19999999999993</v>
      </c>
      <c r="AB2624" s="1">
        <f t="shared" si="487"/>
        <v>0</v>
      </c>
    </row>
    <row r="2625" spans="1:28" customFormat="1" ht="44.4" customHeight="1" x14ac:dyDescent="0.3">
      <c r="A2625" s="3">
        <f t="shared" si="480"/>
        <v>2608</v>
      </c>
      <c r="B2625" s="4" t="s">
        <v>1573</v>
      </c>
      <c r="C2625" s="3">
        <v>5</v>
      </c>
      <c r="D2625" s="3" t="s">
        <v>2684</v>
      </c>
      <c r="E2625" s="4" t="s">
        <v>2630</v>
      </c>
      <c r="F2625" s="3" t="s">
        <v>2681</v>
      </c>
      <c r="G2625" s="3"/>
      <c r="H2625" s="3"/>
      <c r="I2625" s="3" t="s">
        <v>2508</v>
      </c>
      <c r="J2625" s="3">
        <f>20*150*400*0.00000785</f>
        <v>9.42</v>
      </c>
      <c r="K2625" s="3">
        <f>0.15*0.4</f>
        <v>0.06</v>
      </c>
      <c r="L2625" s="3" t="s">
        <v>2298</v>
      </c>
      <c r="M2625" s="3">
        <v>20</v>
      </c>
      <c r="N2625" s="39">
        <f>M2625*K2625</f>
        <v>1.2</v>
      </c>
      <c r="O2625" s="40">
        <f t="shared" si="481"/>
        <v>188.4</v>
      </c>
      <c r="P2625" s="51">
        <v>0</v>
      </c>
      <c r="Q2625" s="46"/>
      <c r="R2625" s="51"/>
      <c r="S2625" s="3"/>
      <c r="T2625" s="30"/>
      <c r="U2625" s="41">
        <f t="shared" si="482"/>
        <v>188.4</v>
      </c>
      <c r="V2625" s="41">
        <f t="shared" si="483"/>
        <v>0</v>
      </c>
      <c r="W2625" s="5"/>
      <c r="X2625" s="61">
        <f t="shared" si="484"/>
        <v>1.2</v>
      </c>
      <c r="Y2625" s="61">
        <f t="shared" si="485"/>
        <v>0</v>
      </c>
      <c r="Z2625" s="42">
        <f t="shared" si="486"/>
        <v>188.4</v>
      </c>
      <c r="AB2625" s="1">
        <f t="shared" si="487"/>
        <v>0</v>
      </c>
    </row>
    <row r="2626" spans="1:28" customFormat="1" ht="44.4" customHeight="1" x14ac:dyDescent="0.3">
      <c r="A2626" s="3">
        <f t="shared" si="480"/>
        <v>2609</v>
      </c>
      <c r="B2626" s="4" t="s">
        <v>1573</v>
      </c>
      <c r="C2626" s="3">
        <v>5</v>
      </c>
      <c r="D2626" s="3" t="s">
        <v>2684</v>
      </c>
      <c r="E2626" s="4" t="s">
        <v>2631</v>
      </c>
      <c r="F2626" s="3" t="s">
        <v>2681</v>
      </c>
      <c r="G2626" s="3"/>
      <c r="H2626" s="3"/>
      <c r="I2626" s="3" t="s">
        <v>2508</v>
      </c>
      <c r="J2626" s="3">
        <f>20*450*250*0.00000785</f>
        <v>17.662499999999998</v>
      </c>
      <c r="K2626" s="3"/>
      <c r="L2626" s="3"/>
      <c r="M2626" s="3">
        <v>20</v>
      </c>
      <c r="N2626" s="39"/>
      <c r="O2626" s="40">
        <f t="shared" si="481"/>
        <v>353.24999999999994</v>
      </c>
      <c r="P2626" s="51">
        <v>0</v>
      </c>
      <c r="Q2626" s="46"/>
      <c r="R2626" s="51"/>
      <c r="S2626" s="3"/>
      <c r="T2626" s="30"/>
      <c r="U2626" s="41">
        <f t="shared" si="482"/>
        <v>353.24999999999994</v>
      </c>
      <c r="V2626" s="41">
        <f t="shared" si="483"/>
        <v>0</v>
      </c>
      <c r="W2626" s="5"/>
      <c r="X2626" s="61">
        <f t="shared" si="484"/>
        <v>0</v>
      </c>
      <c r="Y2626" s="61">
        <f t="shared" si="485"/>
        <v>0</v>
      </c>
      <c r="Z2626" s="42">
        <f t="shared" si="486"/>
        <v>353.24999999999994</v>
      </c>
      <c r="AB2626" s="1">
        <f t="shared" si="487"/>
        <v>0</v>
      </c>
    </row>
    <row r="2627" spans="1:28" customFormat="1" ht="44.4" customHeight="1" x14ac:dyDescent="0.3">
      <c r="A2627" s="3">
        <f t="shared" si="480"/>
        <v>2610</v>
      </c>
      <c r="B2627" s="4" t="s">
        <v>1573</v>
      </c>
      <c r="C2627" s="3">
        <v>5</v>
      </c>
      <c r="D2627" s="3" t="s">
        <v>2684</v>
      </c>
      <c r="E2627" s="4" t="s">
        <v>2632</v>
      </c>
      <c r="F2627" s="3" t="s">
        <v>2680</v>
      </c>
      <c r="G2627" s="3"/>
      <c r="H2627" s="3"/>
      <c r="I2627" s="3" t="s">
        <v>2508</v>
      </c>
      <c r="J2627" s="3">
        <f>10*600*600*0.00000785</f>
        <v>28.259999999999998</v>
      </c>
      <c r="K2627" s="3">
        <f>0.6*0.6</f>
        <v>0.36</v>
      </c>
      <c r="L2627" s="3" t="s">
        <v>2298</v>
      </c>
      <c r="M2627" s="3">
        <v>8</v>
      </c>
      <c r="N2627" s="39">
        <f>K2627*M2627</f>
        <v>2.88</v>
      </c>
      <c r="O2627" s="40">
        <f t="shared" si="481"/>
        <v>226.07999999999998</v>
      </c>
      <c r="P2627" s="51">
        <v>0</v>
      </c>
      <c r="Q2627" s="46"/>
      <c r="R2627" s="51"/>
      <c r="S2627" s="3"/>
      <c r="T2627" s="30"/>
      <c r="U2627" s="41">
        <f t="shared" si="482"/>
        <v>226.07999999999998</v>
      </c>
      <c r="V2627" s="41">
        <f t="shared" si="483"/>
        <v>0</v>
      </c>
      <c r="W2627" s="5"/>
      <c r="X2627" s="61">
        <f t="shared" si="484"/>
        <v>2.88</v>
      </c>
      <c r="Y2627" s="61">
        <f t="shared" si="485"/>
        <v>0</v>
      </c>
      <c r="Z2627" s="42">
        <f t="shared" si="486"/>
        <v>226.07999999999998</v>
      </c>
      <c r="AB2627" s="1">
        <f t="shared" si="487"/>
        <v>0</v>
      </c>
    </row>
    <row r="2628" spans="1:28" customFormat="1" ht="44.4" customHeight="1" x14ac:dyDescent="0.3">
      <c r="A2628" s="3">
        <f t="shared" si="480"/>
        <v>2611</v>
      </c>
      <c r="B2628" s="4" t="s">
        <v>1573</v>
      </c>
      <c r="C2628" s="3">
        <v>5</v>
      </c>
      <c r="D2628" s="3" t="s">
        <v>2684</v>
      </c>
      <c r="E2628" s="4" t="s">
        <v>2633</v>
      </c>
      <c r="F2628" s="3" t="s">
        <v>2680</v>
      </c>
      <c r="G2628" s="3"/>
      <c r="H2628" s="3"/>
      <c r="I2628" s="3" t="s">
        <v>2508</v>
      </c>
      <c r="J2628" s="3">
        <f>10*300*600*0.00000785</f>
        <v>14.129999999999999</v>
      </c>
      <c r="K2628" s="3">
        <f>0.3*0.6</f>
        <v>0.18</v>
      </c>
      <c r="L2628" s="3" t="s">
        <v>2298</v>
      </c>
      <c r="M2628" s="3">
        <f>8*4</f>
        <v>32</v>
      </c>
      <c r="N2628" s="39">
        <f>M2628*K2628</f>
        <v>5.76</v>
      </c>
      <c r="O2628" s="40">
        <f t="shared" si="481"/>
        <v>452.15999999999997</v>
      </c>
      <c r="P2628" s="51">
        <v>0</v>
      </c>
      <c r="Q2628" s="46"/>
      <c r="R2628" s="51"/>
      <c r="S2628" s="3"/>
      <c r="T2628" s="30"/>
      <c r="U2628" s="41">
        <f t="shared" si="482"/>
        <v>452.15999999999997</v>
      </c>
      <c r="V2628" s="41">
        <f t="shared" si="483"/>
        <v>0</v>
      </c>
      <c r="W2628" s="5"/>
      <c r="X2628" s="61">
        <f t="shared" si="484"/>
        <v>5.76</v>
      </c>
      <c r="Y2628" s="61">
        <f t="shared" si="485"/>
        <v>0</v>
      </c>
      <c r="Z2628" s="42">
        <f t="shared" si="486"/>
        <v>452.15999999999997</v>
      </c>
      <c r="AB2628" s="1">
        <f t="shared" si="487"/>
        <v>0</v>
      </c>
    </row>
    <row r="2629" spans="1:28" customFormat="1" ht="44.4" customHeight="1" x14ac:dyDescent="0.3">
      <c r="A2629" s="3">
        <f t="shared" si="480"/>
        <v>2612</v>
      </c>
      <c r="B2629" s="4" t="s">
        <v>1573</v>
      </c>
      <c r="C2629" s="3">
        <v>5</v>
      </c>
      <c r="D2629" s="3" t="s">
        <v>2684</v>
      </c>
      <c r="E2629" s="4" t="s">
        <v>2634</v>
      </c>
      <c r="F2629" s="3" t="s">
        <v>2680</v>
      </c>
      <c r="G2629" s="3"/>
      <c r="H2629" s="3"/>
      <c r="I2629" s="3" t="s">
        <v>2508</v>
      </c>
      <c r="J2629" s="3">
        <f>10*200*400*0.00000785</f>
        <v>6.2799999999999994</v>
      </c>
      <c r="K2629" s="3">
        <f>0.2*0.4</f>
        <v>8.0000000000000016E-2</v>
      </c>
      <c r="L2629" s="3" t="s">
        <v>2298</v>
      </c>
      <c r="M2629" s="3">
        <v>32</v>
      </c>
      <c r="N2629" s="39">
        <f>M2629*K2629</f>
        <v>2.5600000000000005</v>
      </c>
      <c r="O2629" s="40">
        <f t="shared" si="481"/>
        <v>200.95999999999998</v>
      </c>
      <c r="P2629" s="51">
        <v>0</v>
      </c>
      <c r="Q2629" s="46"/>
      <c r="R2629" s="51"/>
      <c r="S2629" s="3"/>
      <c r="T2629" s="30"/>
      <c r="U2629" s="41">
        <f t="shared" si="482"/>
        <v>200.95999999999998</v>
      </c>
      <c r="V2629" s="41">
        <f t="shared" si="483"/>
        <v>0</v>
      </c>
      <c r="W2629" s="5"/>
      <c r="X2629" s="61">
        <f t="shared" si="484"/>
        <v>2.5600000000000005</v>
      </c>
      <c r="Y2629" s="61">
        <f t="shared" si="485"/>
        <v>0</v>
      </c>
      <c r="Z2629" s="42">
        <f t="shared" si="486"/>
        <v>200.95999999999998</v>
      </c>
      <c r="AB2629" s="1">
        <f t="shared" si="487"/>
        <v>0</v>
      </c>
    </row>
    <row r="2630" spans="1:28" customFormat="1" ht="44.4" customHeight="1" x14ac:dyDescent="0.3">
      <c r="A2630" s="3">
        <f t="shared" si="480"/>
        <v>2613</v>
      </c>
      <c r="B2630" s="4" t="s">
        <v>2356</v>
      </c>
      <c r="C2630" s="3">
        <v>3</v>
      </c>
      <c r="D2630" s="3" t="s">
        <v>2684</v>
      </c>
      <c r="E2630" s="4" t="s">
        <v>2628</v>
      </c>
      <c r="F2630" s="3" t="s">
        <v>2680</v>
      </c>
      <c r="G2630" s="3"/>
      <c r="H2630" s="3"/>
      <c r="I2630" s="3" t="s">
        <v>2508</v>
      </c>
      <c r="J2630" s="3">
        <f>10*100*400*0.00000785</f>
        <v>3.1399999999999997</v>
      </c>
      <c r="K2630" s="3">
        <f>0.1*0.4</f>
        <v>4.0000000000000008E-2</v>
      </c>
      <c r="L2630" s="3" t="s">
        <v>2298</v>
      </c>
      <c r="M2630" s="3">
        <f>15*4</f>
        <v>60</v>
      </c>
      <c r="N2630" s="39">
        <f>K2630*M2630</f>
        <v>2.4000000000000004</v>
      </c>
      <c r="O2630" s="40">
        <f t="shared" si="481"/>
        <v>188.39999999999998</v>
      </c>
      <c r="P2630" s="51">
        <v>0</v>
      </c>
      <c r="Q2630" s="46"/>
      <c r="R2630" s="51"/>
      <c r="S2630" s="3"/>
      <c r="T2630" s="30"/>
      <c r="U2630" s="41">
        <f t="shared" si="482"/>
        <v>188.39999999999998</v>
      </c>
      <c r="V2630" s="41">
        <f t="shared" si="483"/>
        <v>0</v>
      </c>
      <c r="W2630" s="5"/>
      <c r="X2630" s="61">
        <f t="shared" si="484"/>
        <v>2.4000000000000004</v>
      </c>
      <c r="Y2630" s="61">
        <f t="shared" si="485"/>
        <v>0</v>
      </c>
      <c r="Z2630" s="42">
        <f t="shared" si="486"/>
        <v>188.39999999999998</v>
      </c>
      <c r="AB2630" s="1">
        <f t="shared" si="487"/>
        <v>0</v>
      </c>
    </row>
    <row r="2631" spans="1:28" customFormat="1" ht="44.4" customHeight="1" x14ac:dyDescent="0.3">
      <c r="A2631" s="3">
        <f t="shared" si="480"/>
        <v>2614</v>
      </c>
      <c r="B2631" s="4" t="s">
        <v>2356</v>
      </c>
      <c r="C2631" s="3">
        <v>3</v>
      </c>
      <c r="D2631" s="3" t="s">
        <v>2684</v>
      </c>
      <c r="E2631" s="4" t="s">
        <v>2627</v>
      </c>
      <c r="F2631" s="3" t="s">
        <v>2681</v>
      </c>
      <c r="G2631" s="3"/>
      <c r="H2631" s="3"/>
      <c r="I2631" s="3" t="s">
        <v>2508</v>
      </c>
      <c r="J2631" s="3">
        <f>20*300*400*0.00000785</f>
        <v>18.84</v>
      </c>
      <c r="K2631" s="3">
        <f>0.3*0.4</f>
        <v>0.12</v>
      </c>
      <c r="L2631" s="3" t="s">
        <v>2298</v>
      </c>
      <c r="M2631" s="3">
        <v>19</v>
      </c>
      <c r="N2631" s="39">
        <f>M2631*K2631</f>
        <v>2.2799999999999998</v>
      </c>
      <c r="O2631" s="40">
        <f t="shared" si="481"/>
        <v>357.96</v>
      </c>
      <c r="P2631" s="51">
        <v>0</v>
      </c>
      <c r="Q2631" s="46"/>
      <c r="R2631" s="51"/>
      <c r="S2631" s="3"/>
      <c r="T2631" s="30"/>
      <c r="U2631" s="41">
        <f t="shared" si="482"/>
        <v>357.96</v>
      </c>
      <c r="V2631" s="41">
        <f t="shared" si="483"/>
        <v>0</v>
      </c>
      <c r="W2631" s="5"/>
      <c r="X2631" s="61">
        <f t="shared" si="484"/>
        <v>2.2799999999999998</v>
      </c>
      <c r="Y2631" s="61">
        <f t="shared" si="485"/>
        <v>0</v>
      </c>
      <c r="Z2631" s="42">
        <f t="shared" si="486"/>
        <v>357.96</v>
      </c>
      <c r="AB2631" s="1">
        <f t="shared" si="487"/>
        <v>0</v>
      </c>
    </row>
    <row r="2632" spans="1:28" customFormat="1" ht="44.4" customHeight="1" x14ac:dyDescent="0.3">
      <c r="A2632" s="3">
        <f t="shared" si="480"/>
        <v>2615</v>
      </c>
      <c r="B2632" s="4" t="s">
        <v>2356</v>
      </c>
      <c r="C2632" s="3">
        <v>3</v>
      </c>
      <c r="D2632" s="3" t="s">
        <v>2684</v>
      </c>
      <c r="E2632" s="4" t="s">
        <v>2629</v>
      </c>
      <c r="F2632" s="3" t="s">
        <v>2681</v>
      </c>
      <c r="G2632" s="3"/>
      <c r="H2632" s="3"/>
      <c r="I2632" s="3" t="s">
        <v>2508</v>
      </c>
      <c r="J2632" s="3">
        <f>20*450*400*0.00000785</f>
        <v>28.259999999999998</v>
      </c>
      <c r="K2632" s="3"/>
      <c r="L2632" s="3"/>
      <c r="M2632" s="3">
        <v>19</v>
      </c>
      <c r="N2632" s="39"/>
      <c r="O2632" s="40">
        <f t="shared" si="481"/>
        <v>536.93999999999994</v>
      </c>
      <c r="P2632" s="51">
        <v>0</v>
      </c>
      <c r="Q2632" s="46"/>
      <c r="R2632" s="51"/>
      <c r="S2632" s="3"/>
      <c r="T2632" s="30"/>
      <c r="U2632" s="41">
        <f t="shared" si="482"/>
        <v>536.93999999999994</v>
      </c>
      <c r="V2632" s="41">
        <f t="shared" si="483"/>
        <v>0</v>
      </c>
      <c r="W2632" s="5"/>
      <c r="X2632" s="61">
        <f t="shared" si="484"/>
        <v>0</v>
      </c>
      <c r="Y2632" s="61">
        <f t="shared" si="485"/>
        <v>0</v>
      </c>
      <c r="Z2632" s="42">
        <f t="shared" si="486"/>
        <v>536.93999999999994</v>
      </c>
      <c r="AB2632" s="1">
        <f t="shared" si="487"/>
        <v>0</v>
      </c>
    </row>
    <row r="2633" spans="1:28" customFormat="1" ht="44.4" customHeight="1" x14ac:dyDescent="0.3">
      <c r="A2633" s="3">
        <f t="shared" si="480"/>
        <v>2616</v>
      </c>
      <c r="B2633" s="4" t="s">
        <v>2356</v>
      </c>
      <c r="C2633" s="3">
        <v>3</v>
      </c>
      <c r="D2633" s="3" t="s">
        <v>2684</v>
      </c>
      <c r="E2633" s="4" t="s">
        <v>2630</v>
      </c>
      <c r="F2633" s="3" t="s">
        <v>2681</v>
      </c>
      <c r="G2633" s="3"/>
      <c r="H2633" s="3"/>
      <c r="I2633" s="3" t="s">
        <v>2508</v>
      </c>
      <c r="J2633" s="3">
        <f>20*150*400*0.00000785</f>
        <v>9.42</v>
      </c>
      <c r="K2633" s="3">
        <f>0.15*0.4</f>
        <v>0.06</v>
      </c>
      <c r="L2633" s="3" t="s">
        <v>2298</v>
      </c>
      <c r="M2633" s="3">
        <v>19</v>
      </c>
      <c r="N2633" s="39">
        <f>M2633*K2633</f>
        <v>1.1399999999999999</v>
      </c>
      <c r="O2633" s="40">
        <f t="shared" si="481"/>
        <v>178.98</v>
      </c>
      <c r="P2633" s="51">
        <v>0</v>
      </c>
      <c r="Q2633" s="46"/>
      <c r="R2633" s="51"/>
      <c r="S2633" s="3"/>
      <c r="T2633" s="30"/>
      <c r="U2633" s="41">
        <f t="shared" si="482"/>
        <v>178.98</v>
      </c>
      <c r="V2633" s="41">
        <f t="shared" si="483"/>
        <v>0</v>
      </c>
      <c r="W2633" s="5"/>
      <c r="X2633" s="61">
        <f t="shared" si="484"/>
        <v>1.1399999999999999</v>
      </c>
      <c r="Y2633" s="61">
        <f t="shared" si="485"/>
        <v>0</v>
      </c>
      <c r="Z2633" s="42">
        <f t="shared" si="486"/>
        <v>178.98</v>
      </c>
      <c r="AB2633" s="1">
        <f t="shared" si="487"/>
        <v>0</v>
      </c>
    </row>
    <row r="2634" spans="1:28" customFormat="1" ht="44.4" customHeight="1" x14ac:dyDescent="0.3">
      <c r="A2634" s="3">
        <f t="shared" si="480"/>
        <v>2617</v>
      </c>
      <c r="B2634" s="4" t="s">
        <v>2356</v>
      </c>
      <c r="C2634" s="3">
        <v>3</v>
      </c>
      <c r="D2634" s="3" t="s">
        <v>2684</v>
      </c>
      <c r="E2634" s="4" t="s">
        <v>2631</v>
      </c>
      <c r="F2634" s="3" t="s">
        <v>2681</v>
      </c>
      <c r="G2634" s="3"/>
      <c r="H2634" s="3"/>
      <c r="I2634" s="3" t="s">
        <v>2508</v>
      </c>
      <c r="J2634" s="3">
        <f>20*450*250*0.00000785</f>
        <v>17.662499999999998</v>
      </c>
      <c r="K2634" s="3"/>
      <c r="L2634" s="3"/>
      <c r="M2634" s="3">
        <v>24</v>
      </c>
      <c r="N2634" s="39"/>
      <c r="O2634" s="40">
        <f t="shared" si="481"/>
        <v>423.9</v>
      </c>
      <c r="P2634" s="51">
        <v>0</v>
      </c>
      <c r="Q2634" s="46"/>
      <c r="R2634" s="51"/>
      <c r="S2634" s="3"/>
      <c r="T2634" s="30"/>
      <c r="U2634" s="41">
        <f t="shared" si="482"/>
        <v>423.9</v>
      </c>
      <c r="V2634" s="41">
        <f t="shared" si="483"/>
        <v>0</v>
      </c>
      <c r="W2634" s="5"/>
      <c r="X2634" s="61">
        <f t="shared" si="484"/>
        <v>0</v>
      </c>
      <c r="Y2634" s="61">
        <f t="shared" si="485"/>
        <v>0</v>
      </c>
      <c r="Z2634" s="42">
        <f t="shared" si="486"/>
        <v>423.9</v>
      </c>
      <c r="AB2634" s="1">
        <f t="shared" si="487"/>
        <v>0</v>
      </c>
    </row>
    <row r="2635" spans="1:28" customFormat="1" ht="44.4" customHeight="1" x14ac:dyDescent="0.3">
      <c r="A2635" s="3">
        <f t="shared" si="480"/>
        <v>2618</v>
      </c>
      <c r="B2635" s="4" t="s">
        <v>2356</v>
      </c>
      <c r="C2635" s="3">
        <v>3</v>
      </c>
      <c r="D2635" s="3" t="s">
        <v>2684</v>
      </c>
      <c r="E2635" s="4" t="s">
        <v>2632</v>
      </c>
      <c r="F2635" s="3" t="s">
        <v>2680</v>
      </c>
      <c r="G2635" s="3"/>
      <c r="H2635" s="3"/>
      <c r="I2635" s="3" t="s">
        <v>2508</v>
      </c>
      <c r="J2635" s="3">
        <f>10*600*600*0.00000785</f>
        <v>28.259999999999998</v>
      </c>
      <c r="K2635" s="3">
        <f>0.6*0.6</f>
        <v>0.36</v>
      </c>
      <c r="L2635" s="3" t="s">
        <v>2298</v>
      </c>
      <c r="M2635" s="3">
        <f>20*4</f>
        <v>80</v>
      </c>
      <c r="N2635" s="39">
        <f>K2635*M2635</f>
        <v>28.799999999999997</v>
      </c>
      <c r="O2635" s="40">
        <f t="shared" si="481"/>
        <v>2260.7999999999997</v>
      </c>
      <c r="P2635" s="51">
        <v>0</v>
      </c>
      <c r="Q2635" s="46"/>
      <c r="R2635" s="51"/>
      <c r="S2635" s="3"/>
      <c r="T2635" s="30"/>
      <c r="U2635" s="41">
        <f t="shared" si="482"/>
        <v>2260.7999999999997</v>
      </c>
      <c r="V2635" s="41">
        <f t="shared" si="483"/>
        <v>0</v>
      </c>
      <c r="W2635" s="5"/>
      <c r="X2635" s="61">
        <f t="shared" si="484"/>
        <v>28.799999999999997</v>
      </c>
      <c r="Y2635" s="61">
        <f t="shared" si="485"/>
        <v>0</v>
      </c>
      <c r="Z2635" s="42">
        <f t="shared" si="486"/>
        <v>2260.7999999999997</v>
      </c>
      <c r="AB2635" s="1">
        <f t="shared" si="487"/>
        <v>0</v>
      </c>
    </row>
    <row r="2636" spans="1:28" customFormat="1" ht="44.4" customHeight="1" x14ac:dyDescent="0.3">
      <c r="A2636" s="3">
        <f t="shared" si="480"/>
        <v>2619</v>
      </c>
      <c r="B2636" s="4" t="s">
        <v>2356</v>
      </c>
      <c r="C2636" s="3">
        <v>3</v>
      </c>
      <c r="D2636" s="3" t="s">
        <v>2684</v>
      </c>
      <c r="E2636" s="4" t="s">
        <v>2633</v>
      </c>
      <c r="F2636" s="3" t="s">
        <v>2680</v>
      </c>
      <c r="G2636" s="3"/>
      <c r="H2636" s="3"/>
      <c r="I2636" s="3" t="s">
        <v>2508</v>
      </c>
      <c r="J2636" s="3">
        <f>10*300*600*0.00000785</f>
        <v>14.129999999999999</v>
      </c>
      <c r="K2636" s="3">
        <f>0.3*0.6</f>
        <v>0.18</v>
      </c>
      <c r="L2636" s="3" t="s">
        <v>2298</v>
      </c>
      <c r="M2636" s="3">
        <v>20</v>
      </c>
      <c r="N2636" s="39">
        <f>M2636*K2636</f>
        <v>3.5999999999999996</v>
      </c>
      <c r="O2636" s="40">
        <f t="shared" si="481"/>
        <v>282.59999999999997</v>
      </c>
      <c r="P2636" s="51">
        <v>0</v>
      </c>
      <c r="Q2636" s="46"/>
      <c r="R2636" s="51"/>
      <c r="S2636" s="3"/>
      <c r="T2636" s="30"/>
      <c r="U2636" s="41">
        <f t="shared" si="482"/>
        <v>282.59999999999997</v>
      </c>
      <c r="V2636" s="41">
        <f t="shared" si="483"/>
        <v>0</v>
      </c>
      <c r="W2636" s="5"/>
      <c r="X2636" s="61">
        <f t="shared" si="484"/>
        <v>3.5999999999999996</v>
      </c>
      <c r="Y2636" s="61">
        <f t="shared" si="485"/>
        <v>0</v>
      </c>
      <c r="Z2636" s="42">
        <f t="shared" si="486"/>
        <v>282.59999999999997</v>
      </c>
      <c r="AB2636" s="1">
        <f t="shared" si="487"/>
        <v>0</v>
      </c>
    </row>
    <row r="2637" spans="1:28" customFormat="1" ht="44.4" customHeight="1" x14ac:dyDescent="0.3">
      <c r="A2637" s="3">
        <f t="shared" si="480"/>
        <v>2620</v>
      </c>
      <c r="B2637" s="4" t="s">
        <v>2356</v>
      </c>
      <c r="C2637" s="3">
        <v>3</v>
      </c>
      <c r="D2637" s="3" t="s">
        <v>2684</v>
      </c>
      <c r="E2637" s="4" t="s">
        <v>2634</v>
      </c>
      <c r="F2637" s="3" t="s">
        <v>2680</v>
      </c>
      <c r="G2637" s="3"/>
      <c r="H2637" s="3"/>
      <c r="I2637" s="3" t="s">
        <v>2508</v>
      </c>
      <c r="J2637" s="3">
        <f>10*200*400*0.00000785</f>
        <v>6.2799999999999994</v>
      </c>
      <c r="K2637" s="3">
        <f>0.2*0.4</f>
        <v>8.0000000000000016E-2</v>
      </c>
      <c r="L2637" s="3" t="s">
        <v>2298</v>
      </c>
      <c r="M2637" s="3">
        <v>34</v>
      </c>
      <c r="N2637" s="39">
        <f>M2637*K2637</f>
        <v>2.7200000000000006</v>
      </c>
      <c r="O2637" s="40">
        <f t="shared" si="481"/>
        <v>213.51999999999998</v>
      </c>
      <c r="P2637" s="51">
        <v>0</v>
      </c>
      <c r="Q2637" s="46"/>
      <c r="R2637" s="51"/>
      <c r="S2637" s="3"/>
      <c r="T2637" s="30"/>
      <c r="U2637" s="41">
        <f t="shared" si="482"/>
        <v>213.51999999999998</v>
      </c>
      <c r="V2637" s="41">
        <f t="shared" si="483"/>
        <v>0</v>
      </c>
      <c r="W2637" s="5"/>
      <c r="X2637" s="61">
        <f t="shared" si="484"/>
        <v>2.7200000000000006</v>
      </c>
      <c r="Y2637" s="61">
        <f t="shared" si="485"/>
        <v>0</v>
      </c>
      <c r="Z2637" s="42">
        <f t="shared" si="486"/>
        <v>213.51999999999998</v>
      </c>
      <c r="AB2637" s="1">
        <f t="shared" si="487"/>
        <v>0</v>
      </c>
    </row>
    <row r="2638" spans="1:28" customFormat="1" ht="44.4" customHeight="1" x14ac:dyDescent="0.3">
      <c r="A2638" s="3">
        <f t="shared" si="480"/>
        <v>2621</v>
      </c>
      <c r="B2638" s="4" t="s">
        <v>1502</v>
      </c>
      <c r="C2638" s="3">
        <v>3</v>
      </c>
      <c r="D2638" s="3" t="s">
        <v>2684</v>
      </c>
      <c r="E2638" s="4" t="s">
        <v>2628</v>
      </c>
      <c r="F2638" s="3" t="s">
        <v>2680</v>
      </c>
      <c r="G2638" s="3"/>
      <c r="H2638" s="3"/>
      <c r="I2638" s="3" t="s">
        <v>2508</v>
      </c>
      <c r="J2638" s="3">
        <f>10*100*400*0.00000785</f>
        <v>3.1399999999999997</v>
      </c>
      <c r="K2638" s="3">
        <f>0.1*0.4</f>
        <v>4.0000000000000008E-2</v>
      </c>
      <c r="L2638" s="3" t="s">
        <v>2298</v>
      </c>
      <c r="M2638" s="3">
        <f>8*4</f>
        <v>32</v>
      </c>
      <c r="N2638" s="39">
        <f>K2638*M2638</f>
        <v>1.2800000000000002</v>
      </c>
      <c r="O2638" s="40">
        <f t="shared" si="481"/>
        <v>100.47999999999999</v>
      </c>
      <c r="P2638" s="51">
        <v>0</v>
      </c>
      <c r="Q2638" s="46"/>
      <c r="R2638" s="51"/>
      <c r="S2638" s="3"/>
      <c r="T2638" s="30"/>
      <c r="U2638" s="41">
        <f t="shared" si="482"/>
        <v>100.47999999999999</v>
      </c>
      <c r="V2638" s="41">
        <f t="shared" si="483"/>
        <v>0</v>
      </c>
      <c r="W2638" s="5"/>
      <c r="X2638" s="61">
        <f t="shared" si="484"/>
        <v>1.2800000000000002</v>
      </c>
      <c r="Y2638" s="61">
        <f t="shared" si="485"/>
        <v>0</v>
      </c>
      <c r="Z2638" s="42">
        <f t="shared" si="486"/>
        <v>100.47999999999999</v>
      </c>
      <c r="AB2638" s="1">
        <f t="shared" si="487"/>
        <v>0</v>
      </c>
    </row>
    <row r="2639" spans="1:28" customFormat="1" ht="44.4" customHeight="1" x14ac:dyDescent="0.3">
      <c r="A2639" s="3">
        <f t="shared" si="480"/>
        <v>2622</v>
      </c>
      <c r="B2639" s="4" t="s">
        <v>1502</v>
      </c>
      <c r="C2639" s="3">
        <v>3</v>
      </c>
      <c r="D2639" s="3" t="s">
        <v>2684</v>
      </c>
      <c r="E2639" s="4" t="s">
        <v>2627</v>
      </c>
      <c r="F2639" s="3" t="s">
        <v>2681</v>
      </c>
      <c r="G2639" s="3"/>
      <c r="H2639" s="3"/>
      <c r="I2639" s="3" t="s">
        <v>2508</v>
      </c>
      <c r="J2639" s="3">
        <f>20*300*400*0.00000785</f>
        <v>18.84</v>
      </c>
      <c r="K2639" s="3">
        <f>0.3*0.4</f>
        <v>0.12</v>
      </c>
      <c r="L2639" s="3" t="s">
        <v>2298</v>
      </c>
      <c r="M2639" s="3">
        <v>8</v>
      </c>
      <c r="N2639" s="39">
        <f>M2639*K2639</f>
        <v>0.96</v>
      </c>
      <c r="O2639" s="40">
        <f t="shared" si="481"/>
        <v>150.72</v>
      </c>
      <c r="P2639" s="51">
        <v>0</v>
      </c>
      <c r="Q2639" s="46"/>
      <c r="R2639" s="51"/>
      <c r="S2639" s="3"/>
      <c r="T2639" s="30"/>
      <c r="U2639" s="41">
        <f t="shared" si="482"/>
        <v>150.72</v>
      </c>
      <c r="V2639" s="41">
        <f t="shared" si="483"/>
        <v>0</v>
      </c>
      <c r="W2639" s="5"/>
      <c r="X2639" s="61">
        <f t="shared" si="484"/>
        <v>0.96</v>
      </c>
      <c r="Y2639" s="61">
        <f t="shared" si="485"/>
        <v>0</v>
      </c>
      <c r="Z2639" s="42">
        <f t="shared" si="486"/>
        <v>150.72</v>
      </c>
      <c r="AB2639" s="1">
        <f t="shared" si="487"/>
        <v>0</v>
      </c>
    </row>
    <row r="2640" spans="1:28" customFormat="1" ht="44.4" customHeight="1" x14ac:dyDescent="0.3">
      <c r="A2640" s="3">
        <f t="shared" si="480"/>
        <v>2623</v>
      </c>
      <c r="B2640" s="4" t="s">
        <v>1502</v>
      </c>
      <c r="C2640" s="3">
        <v>3</v>
      </c>
      <c r="D2640" s="3" t="s">
        <v>2684</v>
      </c>
      <c r="E2640" s="4" t="s">
        <v>2629</v>
      </c>
      <c r="F2640" s="3" t="s">
        <v>2681</v>
      </c>
      <c r="G2640" s="3"/>
      <c r="H2640" s="3"/>
      <c r="I2640" s="3" t="s">
        <v>2508</v>
      </c>
      <c r="J2640" s="3">
        <f>20*450*400*0.00000785</f>
        <v>28.259999999999998</v>
      </c>
      <c r="K2640" s="3"/>
      <c r="L2640" s="3"/>
      <c r="M2640" s="3">
        <v>8</v>
      </c>
      <c r="N2640" s="39"/>
      <c r="O2640" s="40">
        <f t="shared" si="481"/>
        <v>226.07999999999998</v>
      </c>
      <c r="P2640" s="51">
        <v>0</v>
      </c>
      <c r="Q2640" s="46"/>
      <c r="R2640" s="51"/>
      <c r="S2640" s="3"/>
      <c r="T2640" s="30"/>
      <c r="U2640" s="41">
        <f t="shared" si="482"/>
        <v>226.07999999999998</v>
      </c>
      <c r="V2640" s="41">
        <f t="shared" si="483"/>
        <v>0</v>
      </c>
      <c r="W2640" s="5"/>
      <c r="X2640" s="61">
        <f t="shared" si="484"/>
        <v>0</v>
      </c>
      <c r="Y2640" s="61">
        <f t="shared" si="485"/>
        <v>0</v>
      </c>
      <c r="Z2640" s="42">
        <f t="shared" si="486"/>
        <v>226.07999999999998</v>
      </c>
      <c r="AB2640" s="1">
        <f t="shared" si="487"/>
        <v>0</v>
      </c>
    </row>
    <row r="2641" spans="1:28" customFormat="1" ht="44.4" customHeight="1" x14ac:dyDescent="0.3">
      <c r="A2641" s="3">
        <f t="shared" si="480"/>
        <v>2624</v>
      </c>
      <c r="B2641" s="4" t="s">
        <v>1502</v>
      </c>
      <c r="C2641" s="3">
        <v>3</v>
      </c>
      <c r="D2641" s="3" t="s">
        <v>2684</v>
      </c>
      <c r="E2641" s="4" t="s">
        <v>2630</v>
      </c>
      <c r="F2641" s="3" t="s">
        <v>2681</v>
      </c>
      <c r="G2641" s="3"/>
      <c r="H2641" s="3"/>
      <c r="I2641" s="3" t="s">
        <v>2508</v>
      </c>
      <c r="J2641" s="3">
        <f>20*150*400*0.00000785</f>
        <v>9.42</v>
      </c>
      <c r="K2641" s="3">
        <f>0.15*0.4</f>
        <v>0.06</v>
      </c>
      <c r="L2641" s="3" t="s">
        <v>2298</v>
      </c>
      <c r="M2641" s="3">
        <v>8</v>
      </c>
      <c r="N2641" s="39">
        <f>M2641*K2641</f>
        <v>0.48</v>
      </c>
      <c r="O2641" s="40">
        <f t="shared" si="481"/>
        <v>75.36</v>
      </c>
      <c r="P2641" s="51">
        <v>0</v>
      </c>
      <c r="Q2641" s="46"/>
      <c r="R2641" s="51"/>
      <c r="S2641" s="3"/>
      <c r="T2641" s="30"/>
      <c r="U2641" s="41">
        <f t="shared" si="482"/>
        <v>75.36</v>
      </c>
      <c r="V2641" s="41">
        <f t="shared" si="483"/>
        <v>0</v>
      </c>
      <c r="W2641" s="5"/>
      <c r="X2641" s="61">
        <f t="shared" si="484"/>
        <v>0.48</v>
      </c>
      <c r="Y2641" s="61">
        <f t="shared" si="485"/>
        <v>0</v>
      </c>
      <c r="Z2641" s="42">
        <f t="shared" si="486"/>
        <v>75.36</v>
      </c>
      <c r="AB2641" s="1">
        <f t="shared" si="487"/>
        <v>0</v>
      </c>
    </row>
    <row r="2642" spans="1:28" customFormat="1" ht="44.4" customHeight="1" x14ac:dyDescent="0.3">
      <c r="A2642" s="3">
        <f t="shared" si="480"/>
        <v>2625</v>
      </c>
      <c r="B2642" s="4" t="s">
        <v>1502</v>
      </c>
      <c r="C2642" s="3">
        <v>3</v>
      </c>
      <c r="D2642" s="3" t="s">
        <v>2684</v>
      </c>
      <c r="E2642" s="4" t="s">
        <v>2631</v>
      </c>
      <c r="F2642" s="3" t="s">
        <v>2681</v>
      </c>
      <c r="G2642" s="3"/>
      <c r="H2642" s="3"/>
      <c r="I2642" s="3" t="s">
        <v>2508</v>
      </c>
      <c r="J2642" s="3">
        <f>20*450*250*0.00000785</f>
        <v>17.662499999999998</v>
      </c>
      <c r="K2642" s="3"/>
      <c r="L2642" s="3"/>
      <c r="M2642" s="3">
        <v>8</v>
      </c>
      <c r="N2642" s="39"/>
      <c r="O2642" s="40">
        <f t="shared" si="481"/>
        <v>141.29999999999998</v>
      </c>
      <c r="P2642" s="51">
        <v>0</v>
      </c>
      <c r="Q2642" s="46"/>
      <c r="R2642" s="51"/>
      <c r="S2642" s="3"/>
      <c r="T2642" s="30"/>
      <c r="U2642" s="41">
        <f t="shared" si="482"/>
        <v>141.29999999999998</v>
      </c>
      <c r="V2642" s="41">
        <f t="shared" si="483"/>
        <v>0</v>
      </c>
      <c r="W2642" s="5"/>
      <c r="X2642" s="61">
        <f t="shared" si="484"/>
        <v>0</v>
      </c>
      <c r="Y2642" s="61">
        <f t="shared" si="485"/>
        <v>0</v>
      </c>
      <c r="Z2642" s="42">
        <f t="shared" si="486"/>
        <v>141.29999999999998</v>
      </c>
      <c r="AB2642" s="1">
        <f t="shared" si="487"/>
        <v>0</v>
      </c>
    </row>
    <row r="2643" spans="1:28" customFormat="1" ht="44.4" customHeight="1" x14ac:dyDescent="0.3">
      <c r="A2643" s="3">
        <f t="shared" si="480"/>
        <v>2626</v>
      </c>
      <c r="B2643" s="4" t="s">
        <v>1502</v>
      </c>
      <c r="C2643" s="3">
        <v>3</v>
      </c>
      <c r="D2643" s="3" t="s">
        <v>2684</v>
      </c>
      <c r="E2643" s="4" t="s">
        <v>2632</v>
      </c>
      <c r="F2643" s="3" t="s">
        <v>2680</v>
      </c>
      <c r="G2643" s="3"/>
      <c r="H2643" s="3"/>
      <c r="I2643" s="3" t="s">
        <v>2508</v>
      </c>
      <c r="J2643" s="3">
        <f>10*600*600*0.00000785</f>
        <v>28.259999999999998</v>
      </c>
      <c r="K2643" s="3">
        <f>0.6*0.6</f>
        <v>0.36</v>
      </c>
      <c r="L2643" s="3" t="s">
        <v>2298</v>
      </c>
      <c r="M2643" s="3">
        <v>8</v>
      </c>
      <c r="N2643" s="39">
        <f>K2643*M2643</f>
        <v>2.88</v>
      </c>
      <c r="O2643" s="40">
        <f t="shared" si="481"/>
        <v>226.07999999999998</v>
      </c>
      <c r="P2643" s="51">
        <v>0</v>
      </c>
      <c r="Q2643" s="46"/>
      <c r="R2643" s="51"/>
      <c r="S2643" s="3"/>
      <c r="T2643" s="30"/>
      <c r="U2643" s="41">
        <f t="shared" si="482"/>
        <v>226.07999999999998</v>
      </c>
      <c r="V2643" s="41">
        <f t="shared" si="483"/>
        <v>0</v>
      </c>
      <c r="W2643" s="5"/>
      <c r="X2643" s="61">
        <f t="shared" si="484"/>
        <v>2.88</v>
      </c>
      <c r="Y2643" s="61">
        <f t="shared" si="485"/>
        <v>0</v>
      </c>
      <c r="Z2643" s="42">
        <f t="shared" si="486"/>
        <v>226.07999999999998</v>
      </c>
      <c r="AB2643" s="1">
        <f t="shared" si="487"/>
        <v>0</v>
      </c>
    </row>
    <row r="2644" spans="1:28" customFormat="1" ht="44.4" customHeight="1" x14ac:dyDescent="0.3">
      <c r="A2644" s="3">
        <f t="shared" ref="A2644:A2652" si="488">A2643+1</f>
        <v>2627</v>
      </c>
      <c r="B2644" s="4" t="s">
        <v>1502</v>
      </c>
      <c r="C2644" s="3">
        <v>3</v>
      </c>
      <c r="D2644" s="3" t="s">
        <v>2684</v>
      </c>
      <c r="E2644" s="4" t="s">
        <v>2633</v>
      </c>
      <c r="F2644" s="3" t="s">
        <v>2680</v>
      </c>
      <c r="G2644" s="3"/>
      <c r="H2644" s="3"/>
      <c r="I2644" s="3" t="s">
        <v>2508</v>
      </c>
      <c r="J2644" s="3">
        <f>10*300*600*0.00000785</f>
        <v>14.129999999999999</v>
      </c>
      <c r="K2644" s="3">
        <f>0.3*0.6</f>
        <v>0.18</v>
      </c>
      <c r="L2644" s="3" t="s">
        <v>2298</v>
      </c>
      <c r="M2644" s="3">
        <f>8*4</f>
        <v>32</v>
      </c>
      <c r="N2644" s="39">
        <f>M2644*K2644</f>
        <v>5.76</v>
      </c>
      <c r="O2644" s="40">
        <f t="shared" si="481"/>
        <v>452.15999999999997</v>
      </c>
      <c r="P2644" s="51">
        <v>0</v>
      </c>
      <c r="Q2644" s="46"/>
      <c r="R2644" s="51"/>
      <c r="S2644" s="3"/>
      <c r="T2644" s="30"/>
      <c r="U2644" s="41">
        <f t="shared" si="482"/>
        <v>452.15999999999997</v>
      </c>
      <c r="V2644" s="41">
        <f t="shared" si="483"/>
        <v>0</v>
      </c>
      <c r="W2644" s="5"/>
      <c r="X2644" s="61">
        <f t="shared" si="484"/>
        <v>5.76</v>
      </c>
      <c r="Y2644" s="61">
        <f t="shared" si="485"/>
        <v>0</v>
      </c>
      <c r="Z2644" s="42">
        <f t="shared" si="486"/>
        <v>452.15999999999997</v>
      </c>
      <c r="AB2644" s="1">
        <f t="shared" si="487"/>
        <v>0</v>
      </c>
    </row>
    <row r="2645" spans="1:28" customFormat="1" ht="44.4" customHeight="1" x14ac:dyDescent="0.3">
      <c r="A2645" s="3">
        <f t="shared" si="488"/>
        <v>2628</v>
      </c>
      <c r="B2645" s="4" t="s">
        <v>1502</v>
      </c>
      <c r="C2645" s="3">
        <v>3</v>
      </c>
      <c r="D2645" s="3" t="s">
        <v>2684</v>
      </c>
      <c r="E2645" s="4" t="s">
        <v>2634</v>
      </c>
      <c r="F2645" s="3" t="s">
        <v>2680</v>
      </c>
      <c r="G2645" s="3"/>
      <c r="H2645" s="3"/>
      <c r="I2645" s="3" t="s">
        <v>2508</v>
      </c>
      <c r="J2645" s="3">
        <f>10*200*400*0.00000785</f>
        <v>6.2799999999999994</v>
      </c>
      <c r="K2645" s="3">
        <f>0.2*0.4</f>
        <v>8.0000000000000016E-2</v>
      </c>
      <c r="L2645" s="3" t="s">
        <v>2298</v>
      </c>
      <c r="M2645" s="3">
        <v>32</v>
      </c>
      <c r="N2645" s="39">
        <f>M2645*K2645</f>
        <v>2.5600000000000005</v>
      </c>
      <c r="O2645" s="40">
        <f t="shared" si="481"/>
        <v>200.95999999999998</v>
      </c>
      <c r="P2645" s="51">
        <v>0</v>
      </c>
      <c r="Q2645" s="46"/>
      <c r="R2645" s="51"/>
      <c r="S2645" s="3"/>
      <c r="T2645" s="30"/>
      <c r="U2645" s="41">
        <f t="shared" si="482"/>
        <v>200.95999999999998</v>
      </c>
      <c r="V2645" s="41">
        <f t="shared" si="483"/>
        <v>0</v>
      </c>
      <c r="W2645" s="5"/>
      <c r="X2645" s="61">
        <f t="shared" si="484"/>
        <v>2.5600000000000005</v>
      </c>
      <c r="Y2645" s="61">
        <f t="shared" si="485"/>
        <v>0</v>
      </c>
      <c r="Z2645" s="42">
        <f t="shared" si="486"/>
        <v>200.95999999999998</v>
      </c>
      <c r="AB2645" s="1">
        <f t="shared" si="487"/>
        <v>0</v>
      </c>
    </row>
    <row r="2646" spans="1:28" customFormat="1" ht="44.4" customHeight="1" x14ac:dyDescent="0.3">
      <c r="A2646" s="3">
        <f t="shared" si="488"/>
        <v>2629</v>
      </c>
      <c r="B2646" s="4" t="s">
        <v>2509</v>
      </c>
      <c r="C2646" s="3">
        <v>7</v>
      </c>
      <c r="D2646" s="3" t="s">
        <v>2684</v>
      </c>
      <c r="E2646" s="4" t="s">
        <v>2628</v>
      </c>
      <c r="F2646" s="3" t="s">
        <v>2680</v>
      </c>
      <c r="G2646" s="3"/>
      <c r="H2646" s="3"/>
      <c r="I2646" s="3" t="s">
        <v>2508</v>
      </c>
      <c r="J2646" s="3">
        <f>10*100*400*0.00000785</f>
        <v>3.1399999999999997</v>
      </c>
      <c r="K2646" s="3">
        <f>0.1*0.4</f>
        <v>4.0000000000000008E-2</v>
      </c>
      <c r="L2646" s="3" t="s">
        <v>2298</v>
      </c>
      <c r="M2646" s="3">
        <v>16</v>
      </c>
      <c r="N2646" s="39">
        <f>K2646*M2646</f>
        <v>0.64000000000000012</v>
      </c>
      <c r="O2646" s="40">
        <f t="shared" si="481"/>
        <v>50.239999999999995</v>
      </c>
      <c r="P2646" s="51">
        <v>0</v>
      </c>
      <c r="Q2646" s="46"/>
      <c r="R2646" s="51"/>
      <c r="S2646" s="3"/>
      <c r="T2646" s="30"/>
      <c r="U2646" s="41">
        <f t="shared" si="482"/>
        <v>50.239999999999995</v>
      </c>
      <c r="V2646" s="41">
        <f t="shared" si="483"/>
        <v>0</v>
      </c>
      <c r="W2646" s="5"/>
      <c r="X2646" s="61">
        <f t="shared" si="484"/>
        <v>0.64000000000000012</v>
      </c>
      <c r="Y2646" s="61">
        <f t="shared" si="485"/>
        <v>0</v>
      </c>
      <c r="Z2646" s="42">
        <f t="shared" si="486"/>
        <v>50.239999999999995</v>
      </c>
      <c r="AB2646" s="1">
        <f t="shared" si="487"/>
        <v>0</v>
      </c>
    </row>
    <row r="2647" spans="1:28" customFormat="1" ht="44.4" customHeight="1" x14ac:dyDescent="0.3">
      <c r="A2647" s="3">
        <f t="shared" si="488"/>
        <v>2630</v>
      </c>
      <c r="B2647" s="4" t="s">
        <v>2509</v>
      </c>
      <c r="C2647" s="3">
        <v>7</v>
      </c>
      <c r="D2647" s="3" t="s">
        <v>2684</v>
      </c>
      <c r="E2647" s="4" t="s">
        <v>2627</v>
      </c>
      <c r="F2647" s="3" t="s">
        <v>2681</v>
      </c>
      <c r="G2647" s="3"/>
      <c r="H2647" s="3"/>
      <c r="I2647" s="3" t="s">
        <v>2508</v>
      </c>
      <c r="J2647" s="3">
        <f>20*300*400*0.00000785</f>
        <v>18.84</v>
      </c>
      <c r="K2647" s="3">
        <f>0.3*0.4</f>
        <v>0.12</v>
      </c>
      <c r="L2647" s="3" t="s">
        <v>2298</v>
      </c>
      <c r="M2647" s="3">
        <v>4</v>
      </c>
      <c r="N2647" s="39">
        <f>M2647*K2647</f>
        <v>0.48</v>
      </c>
      <c r="O2647" s="40">
        <f t="shared" si="481"/>
        <v>75.36</v>
      </c>
      <c r="P2647" s="51">
        <v>0</v>
      </c>
      <c r="Q2647" s="46"/>
      <c r="R2647" s="51"/>
      <c r="S2647" s="3"/>
      <c r="T2647" s="30"/>
      <c r="U2647" s="41">
        <f t="shared" si="482"/>
        <v>75.36</v>
      </c>
      <c r="V2647" s="41">
        <f t="shared" si="483"/>
        <v>0</v>
      </c>
      <c r="W2647" s="5"/>
      <c r="X2647" s="61">
        <f t="shared" si="484"/>
        <v>0.48</v>
      </c>
      <c r="Y2647" s="61">
        <f t="shared" si="485"/>
        <v>0</v>
      </c>
      <c r="Z2647" s="42">
        <f t="shared" si="486"/>
        <v>75.36</v>
      </c>
      <c r="AB2647" s="1">
        <f t="shared" si="487"/>
        <v>0</v>
      </c>
    </row>
    <row r="2648" spans="1:28" customFormat="1" ht="44.4" customHeight="1" x14ac:dyDescent="0.3">
      <c r="A2648" s="3">
        <f t="shared" si="488"/>
        <v>2631</v>
      </c>
      <c r="B2648" s="4" t="s">
        <v>2509</v>
      </c>
      <c r="C2648" s="3">
        <v>7</v>
      </c>
      <c r="D2648" s="3" t="s">
        <v>2684</v>
      </c>
      <c r="E2648" s="4" t="s">
        <v>2629</v>
      </c>
      <c r="F2648" s="3" t="s">
        <v>2681</v>
      </c>
      <c r="G2648" s="3"/>
      <c r="H2648" s="3"/>
      <c r="I2648" s="3" t="s">
        <v>2508</v>
      </c>
      <c r="J2648" s="3">
        <f>20*450*400*0.00000785</f>
        <v>28.259999999999998</v>
      </c>
      <c r="K2648" s="3"/>
      <c r="L2648" s="3"/>
      <c r="M2648" s="3">
        <v>2</v>
      </c>
      <c r="N2648" s="39"/>
      <c r="O2648" s="40">
        <f t="shared" si="481"/>
        <v>56.519999999999996</v>
      </c>
      <c r="P2648" s="51">
        <v>0</v>
      </c>
      <c r="Q2648" s="46"/>
      <c r="R2648" s="51"/>
      <c r="S2648" s="3"/>
      <c r="T2648" s="30"/>
      <c r="U2648" s="41">
        <f t="shared" si="482"/>
        <v>56.519999999999996</v>
      </c>
      <c r="V2648" s="41">
        <f t="shared" si="483"/>
        <v>0</v>
      </c>
      <c r="W2648" s="5"/>
      <c r="X2648" s="61">
        <f t="shared" si="484"/>
        <v>0</v>
      </c>
      <c r="Y2648" s="61">
        <f t="shared" si="485"/>
        <v>0</v>
      </c>
      <c r="Z2648" s="42">
        <f t="shared" si="486"/>
        <v>56.519999999999996</v>
      </c>
      <c r="AB2648" s="1">
        <f t="shared" si="487"/>
        <v>0</v>
      </c>
    </row>
    <row r="2649" spans="1:28" customFormat="1" ht="44.4" customHeight="1" x14ac:dyDescent="0.3">
      <c r="A2649" s="3">
        <f t="shared" si="488"/>
        <v>2632</v>
      </c>
      <c r="B2649" s="4" t="s">
        <v>2509</v>
      </c>
      <c r="C2649" s="3">
        <v>7</v>
      </c>
      <c r="D2649" s="3" t="s">
        <v>2684</v>
      </c>
      <c r="E2649" s="4" t="s">
        <v>2630</v>
      </c>
      <c r="F2649" s="3" t="s">
        <v>2681</v>
      </c>
      <c r="G2649" s="3"/>
      <c r="H2649" s="3"/>
      <c r="I2649" s="3" t="s">
        <v>2508</v>
      </c>
      <c r="J2649" s="3">
        <f>20*150*400*0.00000785</f>
        <v>9.42</v>
      </c>
      <c r="K2649" s="3">
        <f>0.15*0.4</f>
        <v>0.06</v>
      </c>
      <c r="L2649" s="3" t="s">
        <v>2298</v>
      </c>
      <c r="M2649" s="3">
        <v>4</v>
      </c>
      <c r="N2649" s="39">
        <f>M2649*K2649</f>
        <v>0.24</v>
      </c>
      <c r="O2649" s="40">
        <f t="shared" si="481"/>
        <v>37.68</v>
      </c>
      <c r="P2649" s="51">
        <v>0</v>
      </c>
      <c r="Q2649" s="46"/>
      <c r="R2649" s="51"/>
      <c r="S2649" s="3"/>
      <c r="T2649" s="30"/>
      <c r="U2649" s="41">
        <f t="shared" si="482"/>
        <v>37.68</v>
      </c>
      <c r="V2649" s="41">
        <f t="shared" si="483"/>
        <v>0</v>
      </c>
      <c r="W2649" s="5"/>
      <c r="X2649" s="61">
        <f t="shared" si="484"/>
        <v>0.24</v>
      </c>
      <c r="Y2649" s="61">
        <f t="shared" si="485"/>
        <v>0</v>
      </c>
      <c r="Z2649" s="42">
        <f t="shared" si="486"/>
        <v>37.68</v>
      </c>
      <c r="AB2649" s="1">
        <f t="shared" si="487"/>
        <v>0</v>
      </c>
    </row>
    <row r="2650" spans="1:28" customFormat="1" ht="44.4" customHeight="1" x14ac:dyDescent="0.3">
      <c r="A2650" s="3">
        <f t="shared" si="488"/>
        <v>2633</v>
      </c>
      <c r="B2650" s="4" t="s">
        <v>2509</v>
      </c>
      <c r="C2650" s="3">
        <v>7</v>
      </c>
      <c r="D2650" s="3" t="s">
        <v>2684</v>
      </c>
      <c r="E2650" s="4" t="s">
        <v>2631</v>
      </c>
      <c r="F2650" s="3" t="s">
        <v>2681</v>
      </c>
      <c r="G2650" s="3"/>
      <c r="H2650" s="3"/>
      <c r="I2650" s="3" t="s">
        <v>2508</v>
      </c>
      <c r="J2650" s="3">
        <f>20*450*250*0.00000785</f>
        <v>17.662499999999998</v>
      </c>
      <c r="K2650" s="3"/>
      <c r="L2650" s="3"/>
      <c r="M2650" s="3">
        <v>2</v>
      </c>
      <c r="N2650" s="39"/>
      <c r="O2650" s="40">
        <f t="shared" si="481"/>
        <v>35.324999999999996</v>
      </c>
      <c r="P2650" s="51">
        <v>0</v>
      </c>
      <c r="Q2650" s="46"/>
      <c r="R2650" s="51"/>
      <c r="S2650" s="3"/>
      <c r="T2650" s="30"/>
      <c r="U2650" s="41">
        <f t="shared" si="482"/>
        <v>35.324999999999996</v>
      </c>
      <c r="V2650" s="41">
        <f t="shared" si="483"/>
        <v>0</v>
      </c>
      <c r="W2650" s="5"/>
      <c r="X2650" s="61">
        <f t="shared" si="484"/>
        <v>0</v>
      </c>
      <c r="Y2650" s="61">
        <f t="shared" si="485"/>
        <v>0</v>
      </c>
      <c r="Z2650" s="42">
        <f t="shared" si="486"/>
        <v>35.324999999999996</v>
      </c>
      <c r="AB2650" s="1">
        <f t="shared" si="487"/>
        <v>0</v>
      </c>
    </row>
    <row r="2651" spans="1:28" customFormat="1" ht="44.4" customHeight="1" x14ac:dyDescent="0.3">
      <c r="A2651" s="3">
        <f t="shared" si="488"/>
        <v>2634</v>
      </c>
      <c r="B2651" s="4" t="s">
        <v>2509</v>
      </c>
      <c r="C2651" s="3">
        <v>7</v>
      </c>
      <c r="D2651" s="3" t="s">
        <v>2684</v>
      </c>
      <c r="E2651" s="4" t="s">
        <v>2633</v>
      </c>
      <c r="F2651" s="3" t="s">
        <v>2680</v>
      </c>
      <c r="G2651" s="3"/>
      <c r="H2651" s="3"/>
      <c r="I2651" s="3" t="s">
        <v>2508</v>
      </c>
      <c r="J2651" s="3">
        <f>10*300*600*0.00000785</f>
        <v>14.129999999999999</v>
      </c>
      <c r="K2651" s="3">
        <f>0.3*0.6</f>
        <v>0.18</v>
      </c>
      <c r="L2651" s="3" t="s">
        <v>2298</v>
      </c>
      <c r="M2651" s="3">
        <f>2*4</f>
        <v>8</v>
      </c>
      <c r="N2651" s="39">
        <f>M2651*K2651</f>
        <v>1.44</v>
      </c>
      <c r="O2651" s="40">
        <f t="shared" si="481"/>
        <v>113.03999999999999</v>
      </c>
      <c r="P2651" s="51">
        <v>0</v>
      </c>
      <c r="Q2651" s="46"/>
      <c r="R2651" s="51"/>
      <c r="S2651" s="3"/>
      <c r="T2651" s="30"/>
      <c r="U2651" s="41">
        <f t="shared" si="482"/>
        <v>113.03999999999999</v>
      </c>
      <c r="V2651" s="41">
        <f t="shared" si="483"/>
        <v>0</v>
      </c>
      <c r="W2651" s="5"/>
      <c r="X2651" s="61">
        <f t="shared" si="484"/>
        <v>1.44</v>
      </c>
      <c r="Y2651" s="61">
        <f t="shared" si="485"/>
        <v>0</v>
      </c>
      <c r="Z2651" s="42">
        <f t="shared" si="486"/>
        <v>113.03999999999999</v>
      </c>
      <c r="AB2651" s="1">
        <f t="shared" si="487"/>
        <v>0</v>
      </c>
    </row>
    <row r="2652" spans="1:28" customFormat="1" ht="44.4" customHeight="1" x14ac:dyDescent="0.3">
      <c r="A2652" s="3">
        <f t="shared" si="488"/>
        <v>2635</v>
      </c>
      <c r="B2652" s="4" t="s">
        <v>2509</v>
      </c>
      <c r="C2652" s="3">
        <v>7</v>
      </c>
      <c r="D2652" s="3" t="s">
        <v>2684</v>
      </c>
      <c r="E2652" s="4" t="s">
        <v>2634</v>
      </c>
      <c r="F2652" s="3" t="s">
        <v>2680</v>
      </c>
      <c r="G2652" s="3"/>
      <c r="H2652" s="3"/>
      <c r="I2652" s="3" t="s">
        <v>2508</v>
      </c>
      <c r="J2652" s="3">
        <f>10*200*400*0.00000785</f>
        <v>6.2799999999999994</v>
      </c>
      <c r="K2652" s="3">
        <f>0.2*0.4</f>
        <v>8.0000000000000016E-2</v>
      </c>
      <c r="L2652" s="3" t="s">
        <v>2298</v>
      </c>
      <c r="M2652" s="3">
        <v>12</v>
      </c>
      <c r="N2652" s="39">
        <f>M2652*K2652</f>
        <v>0.96000000000000019</v>
      </c>
      <c r="O2652" s="40">
        <f t="shared" si="481"/>
        <v>75.359999999999985</v>
      </c>
      <c r="P2652" s="51">
        <v>0</v>
      </c>
      <c r="Q2652" s="46"/>
      <c r="R2652" s="51"/>
      <c r="S2652" s="3"/>
      <c r="T2652" s="30"/>
      <c r="U2652" s="41">
        <f t="shared" si="482"/>
        <v>75.359999999999985</v>
      </c>
      <c r="V2652" s="41">
        <f t="shared" si="483"/>
        <v>0</v>
      </c>
      <c r="W2652" s="5"/>
      <c r="X2652" s="61">
        <f t="shared" si="484"/>
        <v>0.96000000000000019</v>
      </c>
      <c r="Y2652" s="61">
        <f t="shared" si="485"/>
        <v>0</v>
      </c>
      <c r="Z2652" s="42">
        <f t="shared" si="486"/>
        <v>75.359999999999985</v>
      </c>
      <c r="AB2652" s="1">
        <f t="shared" si="487"/>
        <v>0</v>
      </c>
    </row>
    <row r="2653" spans="1:28" ht="44.4" customHeight="1" x14ac:dyDescent="0.3"/>
    <row r="2654" spans="1:28" ht="44.4" customHeight="1" x14ac:dyDescent="0.3">
      <c r="M2654" s="1">
        <f>$M$2450*$P$2450</f>
        <v>1.5</v>
      </c>
    </row>
    <row r="2655" spans="1:28" ht="44.4" customHeight="1" x14ac:dyDescent="0.3">
      <c r="M2655" s="1">
        <f>M2560+M2561+M2562+M2563</f>
        <v>2232</v>
      </c>
    </row>
    <row r="2656" spans="1:28" ht="44.4" customHeight="1" x14ac:dyDescent="0.3"/>
    <row r="2657" spans="23:23" ht="44.4" customHeight="1" x14ac:dyDescent="0.3"/>
    <row r="2658" spans="23:23" ht="44.4" customHeight="1" x14ac:dyDescent="0.3"/>
    <row r="2659" spans="23:23" ht="44.4" customHeight="1" x14ac:dyDescent="0.3"/>
    <row r="2660" spans="23:23" ht="44.4" customHeight="1" x14ac:dyDescent="0.3">
      <c r="W2660" s="1" t="s">
        <v>2740</v>
      </c>
    </row>
    <row r="2661" spans="23:23" ht="44.4" customHeight="1" x14ac:dyDescent="0.3"/>
    <row r="2662" spans="23:23" ht="44.4" customHeight="1" x14ac:dyDescent="0.3"/>
    <row r="2663" spans="23:23" ht="44.4" customHeight="1" x14ac:dyDescent="0.3"/>
    <row r="2664" spans="23:23" ht="44.4" customHeight="1" x14ac:dyDescent="0.3"/>
    <row r="2665" spans="23:23" ht="44.4" customHeight="1" x14ac:dyDescent="0.3"/>
    <row r="2666" spans="23:23" ht="44.4" customHeight="1" x14ac:dyDescent="0.3"/>
    <row r="2667" spans="23:23" ht="44.4" customHeight="1" x14ac:dyDescent="0.3"/>
    <row r="2668" spans="23:23" ht="44.4" customHeight="1" x14ac:dyDescent="0.3"/>
    <row r="2669" spans="23:23" ht="44.4" customHeight="1" x14ac:dyDescent="0.3"/>
    <row r="2670" spans="23:23" ht="44.4" customHeight="1" x14ac:dyDescent="0.3"/>
    <row r="2671" spans="23:23" ht="44.4" customHeight="1" x14ac:dyDescent="0.3"/>
    <row r="2672" spans="23:23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Y2652" xr:uid="{27179D42-0D2C-4102-8AB8-27E77E882CD5}"/>
  <mergeCells count="17">
    <mergeCell ref="M15:M16"/>
    <mergeCell ref="C3:E3"/>
    <mergeCell ref="A15:A16"/>
    <mergeCell ref="B15:B16"/>
    <mergeCell ref="C15:C16"/>
    <mergeCell ref="D15:D16"/>
    <mergeCell ref="E15:E16"/>
    <mergeCell ref="F15:F16"/>
    <mergeCell ref="G15:G16"/>
    <mergeCell ref="H15:H16"/>
    <mergeCell ref="I15:J15"/>
    <mergeCell ref="K15:L15"/>
    <mergeCell ref="N15:N16"/>
    <mergeCell ref="O15:O16"/>
    <mergeCell ref="P15:T15"/>
    <mergeCell ref="U15:W15"/>
    <mergeCell ref="X15:Z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5F45-7D0A-48DA-B379-0ECC7C6470DE}">
  <sheetPr filterMode="1"/>
  <dimension ref="A1:AF2728"/>
  <sheetViews>
    <sheetView topLeftCell="A12" zoomScale="55" zoomScaleNormal="55" workbookViewId="0">
      <pane xSplit="4" ySplit="6" topLeftCell="E18" activePane="bottomRight" state="frozen"/>
      <selection activeCell="F32" sqref="F32"/>
      <selection pane="topRight" activeCell="F32" sqref="F32"/>
      <selection pane="bottomLeft" activeCell="F32" sqref="F32"/>
      <selection pane="bottomRight" activeCell="M2661" sqref="M2661"/>
    </sheetView>
  </sheetViews>
  <sheetFormatPr defaultColWidth="8.88671875" defaultRowHeight="14.4" x14ac:dyDescent="0.3"/>
  <cols>
    <col min="1" max="3" width="8.88671875" style="1"/>
    <col min="4" max="4" width="6.33203125" style="1" customWidth="1"/>
    <col min="5" max="5" width="32" style="1" customWidth="1"/>
    <col min="6" max="6" width="11" style="1" customWidth="1"/>
    <col min="7" max="7" width="21" style="1" bestFit="1" customWidth="1"/>
    <col min="8" max="8" width="40.33203125" style="1" customWidth="1"/>
    <col min="9" max="9" width="11.88671875" style="1" bestFit="1" customWidth="1"/>
    <col min="10" max="10" width="20.5546875" style="1" customWidth="1"/>
    <col min="11" max="11" width="19.33203125" style="1" customWidth="1"/>
    <col min="12" max="13" width="11.88671875" style="1" customWidth="1"/>
    <col min="14" max="14" width="8.88671875" style="1"/>
    <col min="15" max="15" width="5" style="1" customWidth="1"/>
    <col min="16" max="16" width="8.88671875" style="1"/>
    <col min="17" max="17" width="9.88671875" style="1" customWidth="1"/>
    <col min="18" max="18" width="15.44140625" style="1" customWidth="1"/>
    <col min="19" max="19" width="12" style="1" customWidth="1"/>
    <col min="20" max="20" width="12" style="16" customWidth="1"/>
    <col min="21" max="22" width="12" style="1" customWidth="1"/>
    <col min="23" max="23" width="51.33203125" style="1" customWidth="1"/>
    <col min="24" max="24" width="13.33203125" style="1" customWidth="1"/>
    <col min="25" max="25" width="12.33203125" style="1" customWidth="1"/>
    <col min="26" max="26" width="26.6640625" style="1" customWidth="1"/>
    <col min="27" max="28" width="14.33203125" style="1" customWidth="1"/>
    <col min="29" max="29" width="15.44140625" style="1" customWidth="1"/>
    <col min="30" max="16384" width="8.88671875" style="1"/>
  </cols>
  <sheetData>
    <row r="1" spans="4:30" customFormat="1" hidden="1" x14ac:dyDescent="0.3">
      <c r="D1" s="1"/>
      <c r="E1" s="2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</row>
    <row r="2" spans="4:30" customFormat="1" hidden="1" x14ac:dyDescent="0.3">
      <c r="D2" s="1"/>
      <c r="E2" s="2"/>
      <c r="F2" s="1"/>
      <c r="G2" s="1"/>
      <c r="H2" s="2"/>
      <c r="I2" s="1"/>
      <c r="J2" s="1"/>
      <c r="K2" s="1"/>
      <c r="L2" s="1"/>
      <c r="M2" s="1"/>
      <c r="N2" s="1"/>
      <c r="O2" s="1"/>
      <c r="P2" s="1"/>
      <c r="Q2" s="1"/>
      <c r="R2" s="1"/>
    </row>
    <row r="3" spans="4:30" customFormat="1" ht="28.95" hidden="1" customHeight="1" x14ac:dyDescent="0.3">
      <c r="D3" s="1" t="s">
        <v>0</v>
      </c>
      <c r="E3" s="2" t="s">
        <v>4</v>
      </c>
      <c r="F3" s="154" t="s">
        <v>10</v>
      </c>
      <c r="G3" s="154"/>
      <c r="H3" s="154"/>
      <c r="I3" s="1"/>
      <c r="J3" s="1"/>
      <c r="K3" s="1"/>
      <c r="L3" s="1"/>
      <c r="M3" s="1"/>
      <c r="N3" s="1"/>
      <c r="O3" s="1"/>
      <c r="P3" s="1"/>
      <c r="Q3" s="1"/>
      <c r="R3" s="1"/>
    </row>
    <row r="4" spans="4:30" customFormat="1" hidden="1" x14ac:dyDescent="0.3">
      <c r="D4" s="1">
        <v>1</v>
      </c>
      <c r="E4" s="2" t="s">
        <v>12</v>
      </c>
      <c r="F4" s="1">
        <v>16</v>
      </c>
      <c r="G4" s="1"/>
      <c r="H4" s="2" t="s">
        <v>11</v>
      </c>
      <c r="I4" s="9" t="s">
        <v>18</v>
      </c>
      <c r="J4" s="9"/>
      <c r="K4" s="9"/>
      <c r="L4" s="9"/>
      <c r="M4" s="9"/>
      <c r="N4" s="1"/>
      <c r="O4" s="1"/>
      <c r="P4" s="1"/>
      <c r="Q4" s="1"/>
      <c r="R4" s="1"/>
      <c r="X4" s="8"/>
    </row>
    <row r="5" spans="4:30" customFormat="1" hidden="1" x14ac:dyDescent="0.3">
      <c r="D5" s="1">
        <v>2</v>
      </c>
      <c r="E5" s="2" t="s">
        <v>13</v>
      </c>
      <c r="F5" s="1">
        <v>62</v>
      </c>
      <c r="G5" s="1"/>
      <c r="H5" s="2" t="s">
        <v>11</v>
      </c>
      <c r="I5" s="9" t="s">
        <v>18</v>
      </c>
      <c r="J5" s="9"/>
      <c r="K5" s="9"/>
      <c r="L5" s="9"/>
      <c r="M5" s="9"/>
      <c r="N5" s="1"/>
      <c r="O5" s="1"/>
      <c r="P5" s="1"/>
      <c r="Q5" s="1"/>
      <c r="R5" s="1"/>
      <c r="X5" s="8"/>
    </row>
    <row r="6" spans="4:30" customFormat="1" hidden="1" x14ac:dyDescent="0.3">
      <c r="D6" s="1">
        <v>3</v>
      </c>
      <c r="E6" s="2" t="s">
        <v>14</v>
      </c>
      <c r="F6" s="1">
        <v>26</v>
      </c>
      <c r="G6" s="1"/>
      <c r="H6" s="2" t="s">
        <v>11</v>
      </c>
      <c r="I6" s="9"/>
      <c r="J6" s="9"/>
      <c r="K6" s="9"/>
      <c r="L6" s="9"/>
      <c r="M6" s="9"/>
      <c r="N6" s="1"/>
      <c r="O6" s="1"/>
      <c r="P6" s="1"/>
      <c r="Q6" s="1"/>
      <c r="R6" s="1"/>
      <c r="X6" s="8"/>
    </row>
    <row r="7" spans="4:30" customFormat="1" hidden="1" x14ac:dyDescent="0.3">
      <c r="D7" s="1">
        <v>4</v>
      </c>
      <c r="E7" s="2" t="s">
        <v>2</v>
      </c>
      <c r="F7" s="1">
        <v>20</v>
      </c>
      <c r="G7" s="1"/>
      <c r="H7" s="2" t="s">
        <v>11</v>
      </c>
      <c r="I7" s="9" t="s">
        <v>18</v>
      </c>
      <c r="J7" s="9"/>
      <c r="K7" s="9"/>
      <c r="L7" s="9"/>
      <c r="M7" s="9"/>
      <c r="N7" s="1"/>
      <c r="O7" s="1"/>
      <c r="P7" s="1"/>
      <c r="Q7" s="1"/>
      <c r="R7" s="1"/>
      <c r="X7" s="8"/>
    </row>
    <row r="8" spans="4:30" customFormat="1" hidden="1" x14ac:dyDescent="0.3">
      <c r="D8" s="1">
        <v>5</v>
      </c>
      <c r="E8" s="2" t="s">
        <v>15</v>
      </c>
      <c r="F8" s="1">
        <v>35</v>
      </c>
      <c r="G8" s="1"/>
      <c r="H8" s="2" t="s">
        <v>11</v>
      </c>
      <c r="I8" s="9"/>
      <c r="J8" s="9"/>
      <c r="K8" s="9"/>
      <c r="L8" s="9"/>
      <c r="M8" s="9"/>
      <c r="N8" s="1"/>
      <c r="O8" s="1"/>
      <c r="P8" s="1"/>
      <c r="Q8" s="1"/>
      <c r="R8" s="1"/>
      <c r="X8" s="8"/>
    </row>
    <row r="9" spans="4:30" customFormat="1" hidden="1" x14ac:dyDescent="0.3">
      <c r="D9" s="1">
        <v>7</v>
      </c>
      <c r="E9" s="2" t="s">
        <v>16</v>
      </c>
      <c r="F9" s="1">
        <v>56</v>
      </c>
      <c r="G9" s="1"/>
      <c r="H9" s="2" t="s">
        <v>11</v>
      </c>
      <c r="I9" s="9" t="s">
        <v>18</v>
      </c>
      <c r="J9" s="9"/>
      <c r="K9" s="9"/>
      <c r="L9" s="9"/>
      <c r="M9" s="9"/>
      <c r="N9" s="1"/>
      <c r="O9" s="1"/>
      <c r="P9" s="1"/>
      <c r="Q9" s="1"/>
      <c r="R9" s="1"/>
      <c r="X9" s="8"/>
    </row>
    <row r="10" spans="4:30" customFormat="1" hidden="1" x14ac:dyDescent="0.3">
      <c r="D10" s="1">
        <v>8</v>
      </c>
      <c r="E10" s="2" t="s">
        <v>1</v>
      </c>
      <c r="F10" s="1">
        <v>43</v>
      </c>
      <c r="G10" s="1"/>
      <c r="H10" s="2" t="s">
        <v>11</v>
      </c>
      <c r="I10" s="9"/>
      <c r="J10" s="9"/>
      <c r="K10" s="9"/>
      <c r="L10" s="9"/>
      <c r="M10" s="9"/>
      <c r="N10" s="1"/>
      <c r="O10" s="1"/>
      <c r="P10" s="1"/>
      <c r="Q10" s="1"/>
      <c r="R10" s="1"/>
      <c r="X10" s="8"/>
    </row>
    <row r="11" spans="4:30" customFormat="1" hidden="1" x14ac:dyDescent="0.3">
      <c r="D11" s="1">
        <v>9</v>
      </c>
      <c r="E11" s="2" t="s">
        <v>17</v>
      </c>
      <c r="F11" s="1">
        <v>27</v>
      </c>
      <c r="G11" s="1"/>
      <c r="H11" s="2" t="s">
        <v>11</v>
      </c>
      <c r="I11" s="9" t="s">
        <v>18</v>
      </c>
      <c r="J11" s="9"/>
      <c r="K11" s="9"/>
      <c r="L11" s="9"/>
      <c r="M11" s="9"/>
      <c r="N11" s="1"/>
      <c r="O11" s="1"/>
      <c r="P11" s="1"/>
      <c r="Q11" s="1"/>
      <c r="R11" s="1"/>
      <c r="X11" s="8"/>
    </row>
    <row r="12" spans="4:30" x14ac:dyDescent="0.3">
      <c r="I12" s="9"/>
      <c r="J12" s="9"/>
      <c r="K12" s="9"/>
      <c r="L12" s="9"/>
      <c r="M12" s="9"/>
      <c r="X12" s="9"/>
    </row>
    <row r="13" spans="4:30" x14ac:dyDescent="0.3">
      <c r="I13" s="9"/>
      <c r="J13" s="9"/>
      <c r="K13" s="9"/>
      <c r="L13" s="9"/>
      <c r="M13" s="9"/>
      <c r="R13" s="9">
        <f>R14/1000</f>
        <v>774.84497348850346</v>
      </c>
      <c r="S13" s="107" t="s">
        <v>2544</v>
      </c>
      <c r="T13" s="103"/>
      <c r="U13" s="59"/>
      <c r="X13" s="9">
        <f>X14/1000</f>
        <v>2.9453199999999997</v>
      </c>
      <c r="Y13" s="9">
        <f>Y14/1000</f>
        <v>96.394324231650046</v>
      </c>
      <c r="Z13" s="107" t="s">
        <v>2544</v>
      </c>
      <c r="AC13" s="129">
        <f>AC14/1000</f>
        <v>2.9453199999999997</v>
      </c>
      <c r="AD13" s="107" t="s">
        <v>2544</v>
      </c>
    </row>
    <row r="14" spans="4:30" x14ac:dyDescent="0.3">
      <c r="I14" s="9"/>
      <c r="J14" s="9"/>
      <c r="K14" s="9"/>
      <c r="L14" s="9"/>
      <c r="M14" s="9"/>
      <c r="R14" s="108">
        <f>SUM(R18:R2652)</f>
        <v>774844.97348850348</v>
      </c>
      <c r="S14" s="1" t="s">
        <v>2545</v>
      </c>
      <c r="U14" s="2"/>
      <c r="X14" s="109">
        <f>SUBTOTAL(9,X18:X3000)</f>
        <v>2945.3199999999997</v>
      </c>
      <c r="Y14" s="78">
        <f>SUM(Y18:Y4442)</f>
        <v>96394.32423165004</v>
      </c>
      <c r="Z14" s="1" t="s">
        <v>2545</v>
      </c>
      <c r="AC14" s="139">
        <f>SUBTOTAL(9,AC18:AC3000)</f>
        <v>2945.3199999999997</v>
      </c>
      <c r="AD14" s="1" t="s">
        <v>2545</v>
      </c>
    </row>
    <row r="15" spans="4:30" x14ac:dyDescent="0.3">
      <c r="D15" s="181" t="s">
        <v>0</v>
      </c>
      <c r="E15" s="181" t="s">
        <v>4</v>
      </c>
      <c r="F15" s="183" t="s">
        <v>33</v>
      </c>
      <c r="G15" s="183" t="s">
        <v>1566</v>
      </c>
      <c r="H15" s="183" t="s">
        <v>19</v>
      </c>
      <c r="I15" s="185" t="s">
        <v>20</v>
      </c>
      <c r="J15" s="185" t="s">
        <v>2499</v>
      </c>
      <c r="K15" s="185" t="s">
        <v>2489</v>
      </c>
      <c r="L15" s="157" t="s">
        <v>2493</v>
      </c>
      <c r="M15" s="158"/>
      <c r="N15" s="155" t="s">
        <v>2492</v>
      </c>
      <c r="O15" s="156"/>
      <c r="P15" s="179" t="s">
        <v>9</v>
      </c>
      <c r="Q15" s="173" t="s">
        <v>2653</v>
      </c>
      <c r="R15" s="173" t="s">
        <v>2501</v>
      </c>
      <c r="S15" s="175" t="s">
        <v>2495</v>
      </c>
      <c r="T15" s="176"/>
      <c r="U15" s="176"/>
      <c r="V15" s="176"/>
      <c r="W15" s="177"/>
      <c r="X15" s="169" t="s">
        <v>2494</v>
      </c>
      <c r="Y15" s="169"/>
      <c r="Z15" s="170"/>
      <c r="AA15" s="178" t="s">
        <v>2708</v>
      </c>
      <c r="AB15" s="178"/>
      <c r="AC15" s="178"/>
    </row>
    <row r="16" spans="4:30" ht="41.4" customHeight="1" x14ac:dyDescent="0.3">
      <c r="D16" s="182"/>
      <c r="E16" s="182"/>
      <c r="F16" s="184"/>
      <c r="G16" s="184"/>
      <c r="H16" s="184"/>
      <c r="I16" s="186"/>
      <c r="J16" s="186"/>
      <c r="K16" s="186"/>
      <c r="L16" s="72" t="s">
        <v>24</v>
      </c>
      <c r="M16" s="72" t="s">
        <v>2490</v>
      </c>
      <c r="N16" s="74" t="s">
        <v>23</v>
      </c>
      <c r="O16" s="74" t="s">
        <v>24</v>
      </c>
      <c r="P16" s="180"/>
      <c r="Q16" s="174"/>
      <c r="R16" s="174"/>
      <c r="S16" s="62" t="s">
        <v>2637</v>
      </c>
      <c r="T16" s="21" t="s">
        <v>2651</v>
      </c>
      <c r="U16" s="62"/>
      <c r="V16" s="21" t="s">
        <v>2650</v>
      </c>
      <c r="W16" s="22" t="s">
        <v>2491</v>
      </c>
      <c r="X16" s="23" t="s">
        <v>2497</v>
      </c>
      <c r="Y16" s="23" t="s">
        <v>2498</v>
      </c>
      <c r="Z16" s="24" t="s">
        <v>2491</v>
      </c>
      <c r="AA16" s="101" t="s">
        <v>2709</v>
      </c>
      <c r="AB16" s="101" t="s">
        <v>2710</v>
      </c>
      <c r="AC16" s="106" t="s">
        <v>2711</v>
      </c>
    </row>
    <row r="17" spans="1:32" ht="16.95" customHeight="1" x14ac:dyDescent="0.3">
      <c r="D17" s="68"/>
      <c r="E17" s="68"/>
      <c r="F17" s="70"/>
      <c r="G17" s="70"/>
      <c r="H17" s="70"/>
      <c r="I17" s="71"/>
      <c r="J17" s="71"/>
      <c r="K17" s="71"/>
      <c r="L17" s="72"/>
      <c r="M17" s="72"/>
      <c r="N17" s="74"/>
      <c r="O17" s="74"/>
      <c r="P17" s="75"/>
      <c r="Q17" s="76"/>
      <c r="R17" s="76"/>
      <c r="S17" s="57"/>
      <c r="T17" s="21"/>
      <c r="U17" s="57"/>
      <c r="V17" s="21"/>
      <c r="W17" s="22"/>
      <c r="X17" s="23"/>
      <c r="Y17" s="23"/>
      <c r="Z17" s="24"/>
      <c r="AA17" s="101"/>
      <c r="AB17" s="101"/>
      <c r="AC17" s="104"/>
    </row>
    <row r="18" spans="1:32" hidden="1" x14ac:dyDescent="0.3">
      <c r="A18" s="65" t="str" cm="1">
        <f t="array" ref="A18">_xlfn.IFS(M18&gt;=65,"Heavy",M18&lt;=25,"Light",M18&gt;=26-64,"Medium")</f>
        <v>Medium</v>
      </c>
      <c r="B18" s="1" t="s">
        <v>2787</v>
      </c>
      <c r="C18" s="1" t="s">
        <v>2825</v>
      </c>
      <c r="D18" s="3">
        <v>1</v>
      </c>
      <c r="E18" s="3" t="s">
        <v>2822</v>
      </c>
      <c r="F18" s="3">
        <v>1</v>
      </c>
      <c r="G18" s="3" t="s">
        <v>2826</v>
      </c>
      <c r="H18" s="3" t="s">
        <v>21</v>
      </c>
      <c r="I18" s="7" t="s">
        <v>22</v>
      </c>
      <c r="J18" s="7" t="s">
        <v>2343</v>
      </c>
      <c r="K18" s="7" t="s">
        <v>2784</v>
      </c>
      <c r="L18" s="7" t="s">
        <v>2496</v>
      </c>
      <c r="M18" s="7">
        <v>31.5</v>
      </c>
      <c r="N18" s="3">
        <v>3700</v>
      </c>
      <c r="O18" s="3" t="s">
        <v>25</v>
      </c>
      <c r="P18" s="3">
        <v>1</v>
      </c>
      <c r="Q18" s="28">
        <f t="shared" ref="Q18:Q81" si="0">(N18/1000)*P18</f>
        <v>3.7</v>
      </c>
      <c r="R18" s="28">
        <f t="shared" ref="R18:R81" si="1">Q18*M18</f>
        <v>116.55000000000001</v>
      </c>
      <c r="S18" s="50">
        <v>1</v>
      </c>
      <c r="T18" s="46">
        <f t="shared" ref="T18:T81" si="2">Q18*S18</f>
        <v>3.7</v>
      </c>
      <c r="U18" s="50"/>
      <c r="V18" s="3">
        <f t="shared" ref="V18:V81" si="3">Q18-T18</f>
        <v>0</v>
      </c>
      <c r="W18" s="3" t="s">
        <v>2503</v>
      </c>
      <c r="X18" s="3">
        <f t="shared" ref="X18:X68" si="4">V18*M18</f>
        <v>0</v>
      </c>
      <c r="Y18" s="3">
        <f t="shared" ref="Y18:Y68" si="5">T18*M18</f>
        <v>116.55000000000001</v>
      </c>
      <c r="Z18" s="3"/>
      <c r="AA18" s="3">
        <v>0</v>
      </c>
      <c r="AB18" s="61">
        <f t="shared" ref="AB18:AB66" si="6">Q18-AA18</f>
        <v>3.7</v>
      </c>
      <c r="AC18" s="7">
        <f>AA18*M18*P18</f>
        <v>0</v>
      </c>
      <c r="AD18" s="1">
        <v>0</v>
      </c>
      <c r="AE18" s="1">
        <f>AD18/1000</f>
        <v>0</v>
      </c>
    </row>
    <row r="19" spans="1:32" hidden="1" x14ac:dyDescent="0.3">
      <c r="A19" s="65" t="str" cm="1">
        <f t="array" ref="A19">_xlfn.IFS(M19&gt;=65,"Heavy",M19&lt;=25,"Light",M19&gt;=26-64,"Medium")</f>
        <v>Medium</v>
      </c>
      <c r="B19" s="1" t="s">
        <v>2787</v>
      </c>
      <c r="C19" s="1" t="s">
        <v>2825</v>
      </c>
      <c r="D19" s="3">
        <f>D18+1</f>
        <v>2</v>
      </c>
      <c r="E19" s="3" t="s">
        <v>2822</v>
      </c>
      <c r="F19" s="3">
        <v>1</v>
      </c>
      <c r="G19" s="3" t="s">
        <v>2826</v>
      </c>
      <c r="H19" s="3" t="s">
        <v>26</v>
      </c>
      <c r="I19" s="7" t="s">
        <v>22</v>
      </c>
      <c r="J19" s="7" t="s">
        <v>2343</v>
      </c>
      <c r="K19" s="7" t="s">
        <v>2784</v>
      </c>
      <c r="L19" s="7" t="s">
        <v>2496</v>
      </c>
      <c r="M19" s="7">
        <v>31.5</v>
      </c>
      <c r="N19" s="3">
        <v>3700</v>
      </c>
      <c r="O19" s="3" t="s">
        <v>25</v>
      </c>
      <c r="P19" s="3">
        <v>1</v>
      </c>
      <c r="Q19" s="28">
        <f t="shared" si="0"/>
        <v>3.7</v>
      </c>
      <c r="R19" s="28">
        <f t="shared" si="1"/>
        <v>116.55000000000001</v>
      </c>
      <c r="S19" s="12">
        <v>1</v>
      </c>
      <c r="T19" s="46">
        <f t="shared" si="2"/>
        <v>3.7</v>
      </c>
      <c r="U19" s="12"/>
      <c r="V19" s="3">
        <f t="shared" si="3"/>
        <v>0</v>
      </c>
      <c r="W19" s="3" t="s">
        <v>2503</v>
      </c>
      <c r="X19" s="3">
        <f t="shared" si="4"/>
        <v>0</v>
      </c>
      <c r="Y19" s="3">
        <f t="shared" si="5"/>
        <v>116.55000000000001</v>
      </c>
      <c r="Z19" s="3"/>
      <c r="AA19" s="3">
        <v>0</v>
      </c>
      <c r="AB19" s="61">
        <f t="shared" si="6"/>
        <v>3.7</v>
      </c>
      <c r="AC19" s="7">
        <f t="shared" ref="AC19:AC82" si="7">AA19*M19*P19</f>
        <v>0</v>
      </c>
      <c r="AD19" s="1">
        <v>0</v>
      </c>
      <c r="AE19" s="1">
        <f t="shared" ref="AE19:AE82" si="8">AD19/1000</f>
        <v>0</v>
      </c>
    </row>
    <row r="20" spans="1:32" hidden="1" x14ac:dyDescent="0.3">
      <c r="A20" s="65" t="str" cm="1">
        <f t="array" ref="A20">_xlfn.IFS(M20&gt;=65,"Heavy",M20&lt;=25,"Light",M20&gt;=26-64,"Medium")</f>
        <v>Medium</v>
      </c>
      <c r="B20" s="1" t="s">
        <v>2787</v>
      </c>
      <c r="C20" s="1" t="s">
        <v>2825</v>
      </c>
      <c r="D20" s="3">
        <f t="shared" ref="D20:D83" si="9">D19+1</f>
        <v>3</v>
      </c>
      <c r="E20" s="3" t="s">
        <v>2822</v>
      </c>
      <c r="F20" s="3">
        <v>1</v>
      </c>
      <c r="G20" s="3" t="s">
        <v>2826</v>
      </c>
      <c r="H20" s="3" t="s">
        <v>27</v>
      </c>
      <c r="I20" s="7" t="s">
        <v>22</v>
      </c>
      <c r="J20" s="7" t="s">
        <v>2343</v>
      </c>
      <c r="K20" s="7" t="s">
        <v>2784</v>
      </c>
      <c r="L20" s="7" t="s">
        <v>2496</v>
      </c>
      <c r="M20" s="7">
        <v>31.5</v>
      </c>
      <c r="N20" s="3">
        <v>3700</v>
      </c>
      <c r="O20" s="3" t="s">
        <v>25</v>
      </c>
      <c r="P20" s="3">
        <v>1</v>
      </c>
      <c r="Q20" s="28">
        <f t="shared" si="0"/>
        <v>3.7</v>
      </c>
      <c r="R20" s="28">
        <f t="shared" si="1"/>
        <v>116.55000000000001</v>
      </c>
      <c r="S20" s="12">
        <v>1</v>
      </c>
      <c r="T20" s="46">
        <f t="shared" si="2"/>
        <v>3.7</v>
      </c>
      <c r="U20" s="12"/>
      <c r="V20" s="3">
        <f t="shared" si="3"/>
        <v>0</v>
      </c>
      <c r="W20" s="3" t="s">
        <v>2503</v>
      </c>
      <c r="X20" s="3">
        <f t="shared" si="4"/>
        <v>0</v>
      </c>
      <c r="Y20" s="3">
        <f t="shared" si="5"/>
        <v>116.55000000000001</v>
      </c>
      <c r="Z20" s="3"/>
      <c r="AA20" s="3">
        <v>0</v>
      </c>
      <c r="AB20" s="61">
        <f t="shared" si="6"/>
        <v>3.7</v>
      </c>
      <c r="AC20" s="7">
        <f t="shared" si="7"/>
        <v>0</v>
      </c>
      <c r="AD20" s="1">
        <v>0</v>
      </c>
      <c r="AE20" s="1">
        <f t="shared" si="8"/>
        <v>0</v>
      </c>
      <c r="AF20" s="1">
        <f>SUM(AC18:AC2605)</f>
        <v>335574.6812581197</v>
      </c>
    </row>
    <row r="21" spans="1:32" hidden="1" x14ac:dyDescent="0.3">
      <c r="A21" s="65" t="str" cm="1">
        <f t="array" ref="A21">_xlfn.IFS(M21&gt;=65,"Heavy",M21&lt;=25,"Light",M21&gt;=26-64,"Medium")</f>
        <v>Medium</v>
      </c>
      <c r="B21" s="1" t="s">
        <v>2787</v>
      </c>
      <c r="C21" s="1" t="s">
        <v>2825</v>
      </c>
      <c r="D21" s="3">
        <f t="shared" si="9"/>
        <v>4</v>
      </c>
      <c r="E21" s="3" t="s">
        <v>2822</v>
      </c>
      <c r="F21" s="3">
        <v>1</v>
      </c>
      <c r="G21" s="3" t="s">
        <v>2826</v>
      </c>
      <c r="H21" s="3" t="s">
        <v>28</v>
      </c>
      <c r="I21" s="7" t="s">
        <v>22</v>
      </c>
      <c r="J21" s="7" t="s">
        <v>2343</v>
      </c>
      <c r="K21" s="7" t="s">
        <v>2784</v>
      </c>
      <c r="L21" s="7" t="s">
        <v>2496</v>
      </c>
      <c r="M21" s="7">
        <v>31.5</v>
      </c>
      <c r="N21" s="3">
        <v>3700</v>
      </c>
      <c r="O21" s="3" t="s">
        <v>25</v>
      </c>
      <c r="P21" s="3">
        <v>1</v>
      </c>
      <c r="Q21" s="28">
        <f t="shared" si="0"/>
        <v>3.7</v>
      </c>
      <c r="R21" s="28">
        <f t="shared" si="1"/>
        <v>116.55000000000001</v>
      </c>
      <c r="S21" s="12">
        <v>1</v>
      </c>
      <c r="T21" s="46">
        <f t="shared" si="2"/>
        <v>3.7</v>
      </c>
      <c r="U21" s="12"/>
      <c r="V21" s="3">
        <f t="shared" si="3"/>
        <v>0</v>
      </c>
      <c r="W21" s="3" t="s">
        <v>2503</v>
      </c>
      <c r="X21" s="3">
        <f t="shared" si="4"/>
        <v>0</v>
      </c>
      <c r="Y21" s="3">
        <f t="shared" si="5"/>
        <v>116.55000000000001</v>
      </c>
      <c r="Z21" s="3"/>
      <c r="AA21" s="3">
        <v>0</v>
      </c>
      <c r="AB21" s="61">
        <f t="shared" si="6"/>
        <v>3.7</v>
      </c>
      <c r="AC21" s="7">
        <f t="shared" si="7"/>
        <v>0</v>
      </c>
      <c r="AD21" s="1">
        <v>0</v>
      </c>
      <c r="AE21" s="1">
        <f t="shared" si="8"/>
        <v>0</v>
      </c>
    </row>
    <row r="22" spans="1:32" hidden="1" x14ac:dyDescent="0.3">
      <c r="A22" s="65" t="str" cm="1">
        <f t="array" ref="A22">_xlfn.IFS(M22&gt;=65,"Heavy",M22&lt;=25,"Light",M22&gt;=26-64,"Medium")</f>
        <v>Medium</v>
      </c>
      <c r="B22" s="1" t="s">
        <v>2787</v>
      </c>
      <c r="C22" s="1" t="s">
        <v>2825</v>
      </c>
      <c r="D22" s="3">
        <f t="shared" si="9"/>
        <v>5</v>
      </c>
      <c r="E22" s="3" t="s">
        <v>2822</v>
      </c>
      <c r="F22" s="3">
        <v>1</v>
      </c>
      <c r="G22" s="3" t="s">
        <v>2826</v>
      </c>
      <c r="H22" s="3" t="s">
        <v>29</v>
      </c>
      <c r="I22" s="7" t="s">
        <v>22</v>
      </c>
      <c r="J22" s="7" t="s">
        <v>2343</v>
      </c>
      <c r="K22" s="7" t="s">
        <v>2784</v>
      </c>
      <c r="L22" s="7" t="s">
        <v>2496</v>
      </c>
      <c r="M22" s="7">
        <v>31.5</v>
      </c>
      <c r="N22" s="3">
        <v>3700</v>
      </c>
      <c r="O22" s="3" t="s">
        <v>25</v>
      </c>
      <c r="P22" s="3">
        <v>1</v>
      </c>
      <c r="Q22" s="28">
        <f t="shared" si="0"/>
        <v>3.7</v>
      </c>
      <c r="R22" s="28">
        <f t="shared" si="1"/>
        <v>116.55000000000001</v>
      </c>
      <c r="S22" s="12">
        <v>1</v>
      </c>
      <c r="T22" s="46">
        <f t="shared" si="2"/>
        <v>3.7</v>
      </c>
      <c r="U22" s="12"/>
      <c r="V22" s="3">
        <f t="shared" si="3"/>
        <v>0</v>
      </c>
      <c r="W22" s="3" t="s">
        <v>2503</v>
      </c>
      <c r="X22" s="3">
        <f t="shared" si="4"/>
        <v>0</v>
      </c>
      <c r="Y22" s="3">
        <f t="shared" si="5"/>
        <v>116.55000000000001</v>
      </c>
      <c r="Z22" s="3"/>
      <c r="AA22" s="3">
        <v>0</v>
      </c>
      <c r="AB22" s="61">
        <f t="shared" si="6"/>
        <v>3.7</v>
      </c>
      <c r="AC22" s="7">
        <f t="shared" si="7"/>
        <v>0</v>
      </c>
      <c r="AD22" s="1">
        <v>0</v>
      </c>
      <c r="AE22" s="1">
        <f t="shared" si="8"/>
        <v>0</v>
      </c>
    </row>
    <row r="23" spans="1:32" hidden="1" x14ac:dyDescent="0.3">
      <c r="A23" s="65" t="str" cm="1">
        <f t="array" ref="A23">_xlfn.IFS(M23&gt;=65,"Heavy",M23&lt;=25,"Light",M23&gt;=26-64,"Medium")</f>
        <v>Medium</v>
      </c>
      <c r="B23" s="1" t="s">
        <v>2787</v>
      </c>
      <c r="C23" s="1" t="s">
        <v>2825</v>
      </c>
      <c r="D23" s="3">
        <f t="shared" si="9"/>
        <v>6</v>
      </c>
      <c r="E23" s="3" t="s">
        <v>2822</v>
      </c>
      <c r="F23" s="3">
        <v>1</v>
      </c>
      <c r="G23" s="3" t="s">
        <v>2826</v>
      </c>
      <c r="H23" s="3" t="s">
        <v>30</v>
      </c>
      <c r="I23" s="7" t="s">
        <v>22</v>
      </c>
      <c r="J23" s="7" t="s">
        <v>2343</v>
      </c>
      <c r="K23" s="7" t="s">
        <v>2784</v>
      </c>
      <c r="L23" s="7" t="s">
        <v>2496</v>
      </c>
      <c r="M23" s="7">
        <v>31.5</v>
      </c>
      <c r="N23" s="3">
        <v>3700</v>
      </c>
      <c r="O23" s="3" t="s">
        <v>25</v>
      </c>
      <c r="P23" s="3">
        <v>1</v>
      </c>
      <c r="Q23" s="28">
        <f t="shared" si="0"/>
        <v>3.7</v>
      </c>
      <c r="R23" s="28">
        <f t="shared" si="1"/>
        <v>116.55000000000001</v>
      </c>
      <c r="S23" s="12">
        <v>1</v>
      </c>
      <c r="T23" s="46">
        <f t="shared" si="2"/>
        <v>3.7</v>
      </c>
      <c r="U23" s="12"/>
      <c r="V23" s="3">
        <f t="shared" si="3"/>
        <v>0</v>
      </c>
      <c r="W23" s="3" t="s">
        <v>2503</v>
      </c>
      <c r="X23" s="3">
        <f t="shared" si="4"/>
        <v>0</v>
      </c>
      <c r="Y23" s="3">
        <f t="shared" si="5"/>
        <v>116.55000000000001</v>
      </c>
      <c r="Z23" s="3"/>
      <c r="AA23" s="3">
        <v>0</v>
      </c>
      <c r="AB23" s="61">
        <f t="shared" si="6"/>
        <v>3.7</v>
      </c>
      <c r="AC23" s="7">
        <f t="shared" si="7"/>
        <v>0</v>
      </c>
      <c r="AD23" s="1">
        <v>0</v>
      </c>
      <c r="AE23" s="1">
        <f t="shared" si="8"/>
        <v>0</v>
      </c>
    </row>
    <row r="24" spans="1:32" hidden="1" x14ac:dyDescent="0.3">
      <c r="A24" s="65" t="str" cm="1">
        <f t="array" ref="A24">_xlfn.IFS(M24&gt;=65,"Heavy",M24&lt;=25,"Light",M24&gt;=26-64,"Medium")</f>
        <v>Medium</v>
      </c>
      <c r="B24" s="1" t="s">
        <v>2787</v>
      </c>
      <c r="C24" s="1" t="s">
        <v>2825</v>
      </c>
      <c r="D24" s="3">
        <f t="shared" si="9"/>
        <v>7</v>
      </c>
      <c r="E24" s="3" t="s">
        <v>2822</v>
      </c>
      <c r="F24" s="3">
        <v>1</v>
      </c>
      <c r="G24" s="3" t="s">
        <v>2826</v>
      </c>
      <c r="H24" s="3" t="s">
        <v>34</v>
      </c>
      <c r="I24" s="7" t="s">
        <v>35</v>
      </c>
      <c r="J24" s="7" t="s">
        <v>2346</v>
      </c>
      <c r="K24" s="7" t="str">
        <f>VLOOKUP($I24,'New Summary'!$E$8:$G$59,2,FALSE)</f>
        <v>H-200x200x8x12</v>
      </c>
      <c r="L24" s="7" t="s">
        <v>2496</v>
      </c>
      <c r="M24" s="7">
        <f>VLOOKUP($I24,'New Summary'!$E$8:$G$59,3,FALSE)</f>
        <v>49.9</v>
      </c>
      <c r="N24" s="3">
        <v>7700</v>
      </c>
      <c r="O24" s="3" t="s">
        <v>25</v>
      </c>
      <c r="P24" s="3">
        <v>1</v>
      </c>
      <c r="Q24" s="28">
        <f t="shared" si="0"/>
        <v>7.7</v>
      </c>
      <c r="R24" s="28">
        <f t="shared" si="1"/>
        <v>384.23</v>
      </c>
      <c r="S24" s="12">
        <v>1</v>
      </c>
      <c r="T24" s="46">
        <f t="shared" si="2"/>
        <v>7.7</v>
      </c>
      <c r="U24" s="12"/>
      <c r="V24" s="3">
        <f t="shared" si="3"/>
        <v>0</v>
      </c>
      <c r="W24" s="3" t="s">
        <v>2503</v>
      </c>
      <c r="X24" s="3">
        <f t="shared" si="4"/>
        <v>0</v>
      </c>
      <c r="Y24" s="3">
        <f t="shared" si="5"/>
        <v>384.23</v>
      </c>
      <c r="Z24" s="3"/>
      <c r="AA24" s="3">
        <v>0</v>
      </c>
      <c r="AB24" s="61">
        <f t="shared" si="6"/>
        <v>7.7</v>
      </c>
      <c r="AC24" s="7">
        <f t="shared" si="7"/>
        <v>0</v>
      </c>
      <c r="AD24" s="1">
        <v>0</v>
      </c>
      <c r="AE24" s="1">
        <f t="shared" si="8"/>
        <v>0</v>
      </c>
    </row>
    <row r="25" spans="1:32" hidden="1" x14ac:dyDescent="0.3">
      <c r="A25" s="65" t="str" cm="1">
        <f t="array" ref="A25">_xlfn.IFS(M25&gt;=65,"Heavy",M25&lt;=25,"Light",M25&gt;=26-64,"Medium")</f>
        <v>Medium</v>
      </c>
      <c r="B25" s="1" t="s">
        <v>2787</v>
      </c>
      <c r="C25" s="1" t="s">
        <v>2825</v>
      </c>
      <c r="D25" s="3">
        <f t="shared" si="9"/>
        <v>8</v>
      </c>
      <c r="E25" s="3" t="s">
        <v>2822</v>
      </c>
      <c r="F25" s="3">
        <v>1</v>
      </c>
      <c r="G25" s="3" t="s">
        <v>2826</v>
      </c>
      <c r="H25" s="3" t="s">
        <v>36</v>
      </c>
      <c r="I25" s="7" t="s">
        <v>35</v>
      </c>
      <c r="J25" s="7" t="s">
        <v>2346</v>
      </c>
      <c r="K25" s="7" t="str">
        <f>VLOOKUP($I25,'New Summary'!$E$8:$G$59,2,FALSE)</f>
        <v>H-200x200x8x12</v>
      </c>
      <c r="L25" s="7" t="s">
        <v>2496</v>
      </c>
      <c r="M25" s="7">
        <f>VLOOKUP($I25,'New Summary'!$E$8:$G$59,3,FALSE)</f>
        <v>49.9</v>
      </c>
      <c r="N25" s="3">
        <v>7700</v>
      </c>
      <c r="O25" s="3" t="s">
        <v>25</v>
      </c>
      <c r="P25" s="3">
        <v>1</v>
      </c>
      <c r="Q25" s="28">
        <f t="shared" si="0"/>
        <v>7.7</v>
      </c>
      <c r="R25" s="28">
        <f t="shared" si="1"/>
        <v>384.23</v>
      </c>
      <c r="S25" s="12">
        <v>1</v>
      </c>
      <c r="T25" s="46">
        <f t="shared" si="2"/>
        <v>7.7</v>
      </c>
      <c r="U25" s="12"/>
      <c r="V25" s="3">
        <f t="shared" si="3"/>
        <v>0</v>
      </c>
      <c r="W25" s="3" t="s">
        <v>2503</v>
      </c>
      <c r="X25" s="3">
        <f t="shared" si="4"/>
        <v>0</v>
      </c>
      <c r="Y25" s="3">
        <f t="shared" si="5"/>
        <v>384.23</v>
      </c>
      <c r="Z25" s="3"/>
      <c r="AA25" s="3">
        <v>0</v>
      </c>
      <c r="AB25" s="61">
        <f t="shared" si="6"/>
        <v>7.7</v>
      </c>
      <c r="AC25" s="7">
        <f t="shared" si="7"/>
        <v>0</v>
      </c>
      <c r="AD25" s="1">
        <v>0</v>
      </c>
      <c r="AE25" s="1">
        <f t="shared" si="8"/>
        <v>0</v>
      </c>
    </row>
    <row r="26" spans="1:32" hidden="1" x14ac:dyDescent="0.3">
      <c r="A26" s="65" t="str" cm="1">
        <f t="array" ref="A26">_xlfn.IFS(M26&gt;=65,"Heavy",M26&lt;=25,"Light",M26&gt;=26-64,"Medium")</f>
        <v>Medium</v>
      </c>
      <c r="B26" s="1" t="s">
        <v>2787</v>
      </c>
      <c r="C26" s="1" t="s">
        <v>2825</v>
      </c>
      <c r="D26" s="3">
        <f t="shared" si="9"/>
        <v>9</v>
      </c>
      <c r="E26" s="3" t="s">
        <v>2822</v>
      </c>
      <c r="F26" s="3">
        <v>1</v>
      </c>
      <c r="G26" s="3" t="s">
        <v>2826</v>
      </c>
      <c r="H26" s="3" t="s">
        <v>37</v>
      </c>
      <c r="I26" s="7" t="s">
        <v>35</v>
      </c>
      <c r="J26" s="7" t="s">
        <v>2346</v>
      </c>
      <c r="K26" s="7" t="str">
        <f>VLOOKUP($I26,'New Summary'!$E$8:$G$59,2,FALSE)</f>
        <v>H-200x200x8x12</v>
      </c>
      <c r="L26" s="7" t="s">
        <v>2496</v>
      </c>
      <c r="M26" s="7">
        <f>VLOOKUP($I26,'New Summary'!$E$8:$G$59,3,FALSE)</f>
        <v>49.9</v>
      </c>
      <c r="N26" s="3">
        <v>7700</v>
      </c>
      <c r="O26" s="3" t="s">
        <v>25</v>
      </c>
      <c r="P26" s="3">
        <v>1</v>
      </c>
      <c r="Q26" s="28">
        <f t="shared" si="0"/>
        <v>7.7</v>
      </c>
      <c r="R26" s="28">
        <f t="shared" si="1"/>
        <v>384.23</v>
      </c>
      <c r="S26" s="12">
        <v>1</v>
      </c>
      <c r="T26" s="46">
        <f t="shared" si="2"/>
        <v>7.7</v>
      </c>
      <c r="U26" s="12"/>
      <c r="V26" s="3">
        <f t="shared" si="3"/>
        <v>0</v>
      </c>
      <c r="W26" s="3" t="s">
        <v>2503</v>
      </c>
      <c r="X26" s="3">
        <f t="shared" si="4"/>
        <v>0</v>
      </c>
      <c r="Y26" s="3">
        <f t="shared" si="5"/>
        <v>384.23</v>
      </c>
      <c r="Z26" s="3"/>
      <c r="AA26" s="3">
        <v>0</v>
      </c>
      <c r="AB26" s="61">
        <f t="shared" si="6"/>
        <v>7.7</v>
      </c>
      <c r="AC26" s="7">
        <f t="shared" si="7"/>
        <v>0</v>
      </c>
      <c r="AD26" s="1">
        <v>0</v>
      </c>
      <c r="AE26" s="1">
        <f t="shared" si="8"/>
        <v>0</v>
      </c>
    </row>
    <row r="27" spans="1:32" hidden="1" x14ac:dyDescent="0.3">
      <c r="A27" s="65" t="str" cm="1">
        <f t="array" ref="A27">_xlfn.IFS(M27&gt;=65,"Heavy",M27&lt;=25,"Light",M27&gt;=26-64,"Medium")</f>
        <v>Medium</v>
      </c>
      <c r="B27" s="1" t="s">
        <v>2787</v>
      </c>
      <c r="C27" s="1" t="s">
        <v>2825</v>
      </c>
      <c r="D27" s="3">
        <f t="shared" si="9"/>
        <v>10</v>
      </c>
      <c r="E27" s="3" t="s">
        <v>2822</v>
      </c>
      <c r="F27" s="3">
        <v>1</v>
      </c>
      <c r="G27" s="3" t="s">
        <v>2826</v>
      </c>
      <c r="H27" s="3" t="s">
        <v>38</v>
      </c>
      <c r="I27" s="7" t="s">
        <v>35</v>
      </c>
      <c r="J27" s="7" t="s">
        <v>2346</v>
      </c>
      <c r="K27" s="7" t="str">
        <f>VLOOKUP($I27,'New Summary'!$E$8:$G$59,2,FALSE)</f>
        <v>H-200x200x8x12</v>
      </c>
      <c r="L27" s="7" t="s">
        <v>2496</v>
      </c>
      <c r="M27" s="7">
        <f>VLOOKUP($I27,'New Summary'!$E$8:$G$59,3,FALSE)</f>
        <v>49.9</v>
      </c>
      <c r="N27" s="3">
        <v>7700</v>
      </c>
      <c r="O27" s="3" t="s">
        <v>25</v>
      </c>
      <c r="P27" s="3">
        <v>1</v>
      </c>
      <c r="Q27" s="28">
        <f t="shared" si="0"/>
        <v>7.7</v>
      </c>
      <c r="R27" s="28">
        <f t="shared" si="1"/>
        <v>384.23</v>
      </c>
      <c r="S27" s="12">
        <v>1</v>
      </c>
      <c r="T27" s="46">
        <f t="shared" si="2"/>
        <v>7.7</v>
      </c>
      <c r="U27" s="12"/>
      <c r="V27" s="3">
        <f t="shared" si="3"/>
        <v>0</v>
      </c>
      <c r="W27" s="3" t="s">
        <v>2503</v>
      </c>
      <c r="X27" s="3">
        <f t="shared" si="4"/>
        <v>0</v>
      </c>
      <c r="Y27" s="3">
        <f t="shared" si="5"/>
        <v>384.23</v>
      </c>
      <c r="Z27" s="3"/>
      <c r="AA27" s="3">
        <v>0</v>
      </c>
      <c r="AB27" s="61">
        <f t="shared" si="6"/>
        <v>7.7</v>
      </c>
      <c r="AC27" s="7">
        <f t="shared" si="7"/>
        <v>0</v>
      </c>
      <c r="AD27" s="1">
        <v>0</v>
      </c>
      <c r="AE27" s="1">
        <f t="shared" si="8"/>
        <v>0</v>
      </c>
    </row>
    <row r="28" spans="1:32" hidden="1" x14ac:dyDescent="0.3">
      <c r="A28" s="65" t="str" cm="1">
        <f t="array" ref="A28">_xlfn.IFS(M28&gt;=65,"Heavy",M28&lt;=25,"Light",M28&gt;=26-64,"Medium")</f>
        <v>Medium</v>
      </c>
      <c r="B28" s="1" t="s">
        <v>2787</v>
      </c>
      <c r="C28" s="1" t="s">
        <v>2825</v>
      </c>
      <c r="D28" s="3">
        <f t="shared" si="9"/>
        <v>11</v>
      </c>
      <c r="E28" s="3" t="s">
        <v>2822</v>
      </c>
      <c r="F28" s="3">
        <v>1</v>
      </c>
      <c r="G28" s="3" t="s">
        <v>2826</v>
      </c>
      <c r="H28" s="3" t="s">
        <v>41</v>
      </c>
      <c r="I28" s="7" t="s">
        <v>6</v>
      </c>
      <c r="J28" s="7" t="s">
        <v>2344</v>
      </c>
      <c r="K28" s="7" t="str">
        <f>VLOOKUP($I28,'New Summary'!$E$8:$G$59,2,FALSE)</f>
        <v>H-200x200x8x12</v>
      </c>
      <c r="L28" s="7" t="s">
        <v>2496</v>
      </c>
      <c r="M28" s="7">
        <f>VLOOKUP($I28,'New Summary'!$E$8:$G$59,3,FALSE)</f>
        <v>49.9</v>
      </c>
      <c r="N28" s="3">
        <v>5200</v>
      </c>
      <c r="O28" s="3" t="s">
        <v>25</v>
      </c>
      <c r="P28" s="3">
        <v>1</v>
      </c>
      <c r="Q28" s="28">
        <f t="shared" si="0"/>
        <v>5.2</v>
      </c>
      <c r="R28" s="28">
        <f t="shared" si="1"/>
        <v>259.48</v>
      </c>
      <c r="S28" s="12">
        <v>1</v>
      </c>
      <c r="T28" s="46">
        <f t="shared" si="2"/>
        <v>5.2</v>
      </c>
      <c r="U28" s="13"/>
      <c r="V28" s="3">
        <f t="shared" si="3"/>
        <v>0</v>
      </c>
      <c r="W28" s="3" t="s">
        <v>2503</v>
      </c>
      <c r="X28" s="3">
        <f t="shared" si="4"/>
        <v>0</v>
      </c>
      <c r="Y28" s="3">
        <f t="shared" si="5"/>
        <v>259.48</v>
      </c>
      <c r="Z28" s="3"/>
      <c r="AA28" s="3">
        <v>0</v>
      </c>
      <c r="AB28" s="61">
        <f t="shared" si="6"/>
        <v>5.2</v>
      </c>
      <c r="AC28" s="7">
        <f t="shared" si="7"/>
        <v>0</v>
      </c>
      <c r="AD28" s="1">
        <v>0</v>
      </c>
      <c r="AE28" s="1">
        <f t="shared" si="8"/>
        <v>0</v>
      </c>
    </row>
    <row r="29" spans="1:32" hidden="1" x14ac:dyDescent="0.3">
      <c r="A29" s="65" t="str" cm="1">
        <f t="array" ref="A29">_xlfn.IFS(M29&gt;=65,"Heavy",M29&lt;=25,"Light",M29&gt;=26-64,"Medium")</f>
        <v>Medium</v>
      </c>
      <c r="B29" s="1" t="s">
        <v>2787</v>
      </c>
      <c r="C29" s="1" t="s">
        <v>2825</v>
      </c>
      <c r="D29" s="3">
        <f t="shared" si="9"/>
        <v>12</v>
      </c>
      <c r="E29" s="3" t="s">
        <v>2822</v>
      </c>
      <c r="F29" s="3">
        <v>1</v>
      </c>
      <c r="G29" s="3" t="s">
        <v>2826</v>
      </c>
      <c r="H29" s="3" t="s">
        <v>42</v>
      </c>
      <c r="I29" s="7" t="s">
        <v>6</v>
      </c>
      <c r="J29" s="7" t="s">
        <v>2344</v>
      </c>
      <c r="K29" s="7" t="str">
        <f>VLOOKUP($I29,'New Summary'!$E$8:$G$59,2,FALSE)</f>
        <v>H-200x200x8x12</v>
      </c>
      <c r="L29" s="7" t="s">
        <v>2496</v>
      </c>
      <c r="M29" s="7">
        <f>VLOOKUP($I29,'New Summary'!$E$8:$G$59,3,FALSE)</f>
        <v>49.9</v>
      </c>
      <c r="N29" s="3">
        <v>5200</v>
      </c>
      <c r="O29" s="3" t="s">
        <v>25</v>
      </c>
      <c r="P29" s="3">
        <v>1</v>
      </c>
      <c r="Q29" s="28">
        <f t="shared" si="0"/>
        <v>5.2</v>
      </c>
      <c r="R29" s="28">
        <f t="shared" si="1"/>
        <v>259.48</v>
      </c>
      <c r="S29" s="12">
        <v>1</v>
      </c>
      <c r="T29" s="46">
        <f t="shared" si="2"/>
        <v>5.2</v>
      </c>
      <c r="U29" s="12"/>
      <c r="V29" s="3">
        <f t="shared" si="3"/>
        <v>0</v>
      </c>
      <c r="W29" s="3" t="s">
        <v>2503</v>
      </c>
      <c r="X29" s="3">
        <f t="shared" si="4"/>
        <v>0</v>
      </c>
      <c r="Y29" s="3">
        <f t="shared" si="5"/>
        <v>259.48</v>
      </c>
      <c r="Z29" s="3"/>
      <c r="AA29" s="3">
        <v>0</v>
      </c>
      <c r="AB29" s="61">
        <f t="shared" si="6"/>
        <v>5.2</v>
      </c>
      <c r="AC29" s="7">
        <f t="shared" si="7"/>
        <v>0</v>
      </c>
      <c r="AD29" s="1">
        <v>0</v>
      </c>
      <c r="AE29" s="1">
        <f t="shared" si="8"/>
        <v>0</v>
      </c>
    </row>
    <row r="30" spans="1:32" hidden="1" x14ac:dyDescent="0.3">
      <c r="A30" s="65" t="str" cm="1">
        <f t="array" ref="A30">_xlfn.IFS(M30&gt;=65,"Heavy",M30&lt;=25,"Light",M30&gt;=26-64,"Medium")</f>
        <v>Medium</v>
      </c>
      <c r="B30" s="1" t="s">
        <v>2787</v>
      </c>
      <c r="C30" s="1" t="s">
        <v>2825</v>
      </c>
      <c r="D30" s="3">
        <f t="shared" si="9"/>
        <v>13</v>
      </c>
      <c r="E30" s="3" t="s">
        <v>2822</v>
      </c>
      <c r="F30" s="3">
        <v>1</v>
      </c>
      <c r="G30" s="3" t="s">
        <v>2826</v>
      </c>
      <c r="H30" s="3" t="s">
        <v>43</v>
      </c>
      <c r="I30" s="7" t="s">
        <v>6</v>
      </c>
      <c r="J30" s="7" t="s">
        <v>2344</v>
      </c>
      <c r="K30" s="7" t="str">
        <f>VLOOKUP($I30,'New Summary'!$E$8:$G$59,2,FALSE)</f>
        <v>H-200x200x8x12</v>
      </c>
      <c r="L30" s="7" t="s">
        <v>2496</v>
      </c>
      <c r="M30" s="7">
        <f>VLOOKUP($I30,'New Summary'!$E$8:$G$59,3,FALSE)</f>
        <v>49.9</v>
      </c>
      <c r="N30" s="3">
        <v>5200</v>
      </c>
      <c r="O30" s="3" t="s">
        <v>25</v>
      </c>
      <c r="P30" s="3">
        <v>1</v>
      </c>
      <c r="Q30" s="28">
        <f t="shared" si="0"/>
        <v>5.2</v>
      </c>
      <c r="R30" s="28">
        <f t="shared" si="1"/>
        <v>259.48</v>
      </c>
      <c r="S30" s="12">
        <v>1</v>
      </c>
      <c r="T30" s="46">
        <f t="shared" si="2"/>
        <v>5.2</v>
      </c>
      <c r="U30" s="12"/>
      <c r="V30" s="3">
        <f t="shared" si="3"/>
        <v>0</v>
      </c>
      <c r="W30" s="3" t="s">
        <v>2503</v>
      </c>
      <c r="X30" s="3">
        <f t="shared" si="4"/>
        <v>0</v>
      </c>
      <c r="Y30" s="3">
        <f t="shared" si="5"/>
        <v>259.48</v>
      </c>
      <c r="Z30" s="3"/>
      <c r="AA30" s="3">
        <v>0</v>
      </c>
      <c r="AB30" s="61">
        <f t="shared" si="6"/>
        <v>5.2</v>
      </c>
      <c r="AC30" s="7">
        <f t="shared" si="7"/>
        <v>0</v>
      </c>
      <c r="AD30" s="1">
        <v>0</v>
      </c>
      <c r="AE30" s="1">
        <f t="shared" si="8"/>
        <v>0</v>
      </c>
    </row>
    <row r="31" spans="1:32" hidden="1" x14ac:dyDescent="0.3">
      <c r="A31" s="65" t="str" cm="1">
        <f t="array" ref="A31">_xlfn.IFS(M31&gt;=65,"Heavy",M31&lt;=25,"Light",M31&gt;=26-64,"Medium")</f>
        <v>Medium</v>
      </c>
      <c r="B31" s="1" t="s">
        <v>2787</v>
      </c>
      <c r="C31" s="1" t="s">
        <v>2825</v>
      </c>
      <c r="D31" s="3">
        <f t="shared" si="9"/>
        <v>14</v>
      </c>
      <c r="E31" s="3" t="s">
        <v>2822</v>
      </c>
      <c r="F31" s="3">
        <v>1</v>
      </c>
      <c r="G31" s="3" t="s">
        <v>2826</v>
      </c>
      <c r="H31" s="3" t="s">
        <v>44</v>
      </c>
      <c r="I31" s="7" t="s">
        <v>6</v>
      </c>
      <c r="J31" s="7" t="s">
        <v>2344</v>
      </c>
      <c r="K31" s="7" t="str">
        <f>VLOOKUP($I31,'New Summary'!$E$8:$G$59,2,FALSE)</f>
        <v>H-200x200x8x12</v>
      </c>
      <c r="L31" s="7" t="s">
        <v>2496</v>
      </c>
      <c r="M31" s="7">
        <f>VLOOKUP($I31,'New Summary'!$E$8:$G$59,3,FALSE)</f>
        <v>49.9</v>
      </c>
      <c r="N31" s="3">
        <v>5200</v>
      </c>
      <c r="O31" s="3" t="s">
        <v>25</v>
      </c>
      <c r="P31" s="3">
        <v>1</v>
      </c>
      <c r="Q31" s="28">
        <f t="shared" si="0"/>
        <v>5.2</v>
      </c>
      <c r="R31" s="28">
        <f t="shared" si="1"/>
        <v>259.48</v>
      </c>
      <c r="S31" s="12">
        <v>1</v>
      </c>
      <c r="T31" s="46">
        <f t="shared" si="2"/>
        <v>5.2</v>
      </c>
      <c r="U31" s="12"/>
      <c r="V31" s="3">
        <f t="shared" si="3"/>
        <v>0</v>
      </c>
      <c r="W31" s="3" t="s">
        <v>2503</v>
      </c>
      <c r="X31" s="3">
        <f t="shared" si="4"/>
        <v>0</v>
      </c>
      <c r="Y31" s="3">
        <f t="shared" si="5"/>
        <v>259.48</v>
      </c>
      <c r="Z31" s="3"/>
      <c r="AA31" s="3">
        <v>0</v>
      </c>
      <c r="AB31" s="61">
        <f t="shared" si="6"/>
        <v>5.2</v>
      </c>
      <c r="AC31" s="7">
        <f t="shared" si="7"/>
        <v>0</v>
      </c>
      <c r="AD31" s="1">
        <v>0</v>
      </c>
      <c r="AE31" s="1">
        <f t="shared" si="8"/>
        <v>0</v>
      </c>
    </row>
    <row r="32" spans="1:32" hidden="1" x14ac:dyDescent="0.3">
      <c r="A32" s="65" t="str" cm="1">
        <f t="array" ref="A32">_xlfn.IFS(M32&gt;=65,"Heavy",M32&lt;=25,"Light",M32&gt;=26-64,"Medium")</f>
        <v>Medium</v>
      </c>
      <c r="B32" s="1" t="s">
        <v>2787</v>
      </c>
      <c r="C32" s="1" t="s">
        <v>2825</v>
      </c>
      <c r="D32" s="3">
        <f t="shared" si="9"/>
        <v>15</v>
      </c>
      <c r="E32" s="3" t="s">
        <v>2822</v>
      </c>
      <c r="F32" s="3">
        <v>1</v>
      </c>
      <c r="G32" s="3" t="s">
        <v>2826</v>
      </c>
      <c r="H32" s="3" t="s">
        <v>45</v>
      </c>
      <c r="I32" s="7" t="s">
        <v>6</v>
      </c>
      <c r="J32" s="7" t="s">
        <v>2344</v>
      </c>
      <c r="K32" s="7" t="str">
        <f>VLOOKUP($I32,'New Summary'!$E$8:$G$59,2,FALSE)</f>
        <v>H-200x200x8x12</v>
      </c>
      <c r="L32" s="7" t="s">
        <v>2496</v>
      </c>
      <c r="M32" s="7">
        <f>VLOOKUP($I32,'New Summary'!$E$8:$G$59,3,FALSE)</f>
        <v>49.9</v>
      </c>
      <c r="N32" s="3">
        <v>7200</v>
      </c>
      <c r="O32" s="3" t="s">
        <v>25</v>
      </c>
      <c r="P32" s="3">
        <v>1</v>
      </c>
      <c r="Q32" s="28">
        <f t="shared" si="0"/>
        <v>7.2</v>
      </c>
      <c r="R32" s="28">
        <f t="shared" si="1"/>
        <v>359.28</v>
      </c>
      <c r="S32" s="12">
        <v>1</v>
      </c>
      <c r="T32" s="46">
        <f t="shared" si="2"/>
        <v>7.2</v>
      </c>
      <c r="U32" s="12"/>
      <c r="V32" s="3">
        <f t="shared" si="3"/>
        <v>0</v>
      </c>
      <c r="W32" s="3" t="s">
        <v>2503</v>
      </c>
      <c r="X32" s="3">
        <f t="shared" si="4"/>
        <v>0</v>
      </c>
      <c r="Y32" s="3">
        <f t="shared" si="5"/>
        <v>359.28</v>
      </c>
      <c r="Z32" s="3"/>
      <c r="AA32" s="3">
        <v>0</v>
      </c>
      <c r="AB32" s="61">
        <f t="shared" si="6"/>
        <v>7.2</v>
      </c>
      <c r="AC32" s="7">
        <f t="shared" si="7"/>
        <v>0</v>
      </c>
      <c r="AD32" s="1">
        <v>0</v>
      </c>
      <c r="AE32" s="1">
        <f t="shared" si="8"/>
        <v>0</v>
      </c>
    </row>
    <row r="33" spans="1:31" hidden="1" x14ac:dyDescent="0.3">
      <c r="A33" s="65" t="str" cm="1">
        <f t="array" ref="A33">_xlfn.IFS(M33&gt;=65,"Heavy",M33&lt;=25,"Light",M33&gt;=26-64,"Medium")</f>
        <v>Medium</v>
      </c>
      <c r="B33" s="1" t="s">
        <v>2787</v>
      </c>
      <c r="C33" s="1" t="s">
        <v>2825</v>
      </c>
      <c r="D33" s="3">
        <f t="shared" si="9"/>
        <v>16</v>
      </c>
      <c r="E33" s="3" t="s">
        <v>2822</v>
      </c>
      <c r="F33" s="3">
        <v>1</v>
      </c>
      <c r="G33" s="3" t="s">
        <v>2826</v>
      </c>
      <c r="H33" s="3" t="s">
        <v>46</v>
      </c>
      <c r="I33" s="7" t="s">
        <v>6</v>
      </c>
      <c r="J33" s="7" t="s">
        <v>2344</v>
      </c>
      <c r="K33" s="7" t="str">
        <f>VLOOKUP($I33,'New Summary'!$E$8:$G$59,2,FALSE)</f>
        <v>H-200x200x8x12</v>
      </c>
      <c r="L33" s="7" t="s">
        <v>2496</v>
      </c>
      <c r="M33" s="7">
        <f>VLOOKUP($I33,'New Summary'!$E$8:$G$59,3,FALSE)</f>
        <v>49.9</v>
      </c>
      <c r="N33" s="3">
        <v>7200</v>
      </c>
      <c r="O33" s="3" t="s">
        <v>25</v>
      </c>
      <c r="P33" s="3">
        <v>1</v>
      </c>
      <c r="Q33" s="28">
        <f t="shared" si="0"/>
        <v>7.2</v>
      </c>
      <c r="R33" s="28">
        <f t="shared" si="1"/>
        <v>359.28</v>
      </c>
      <c r="S33" s="12">
        <v>1</v>
      </c>
      <c r="T33" s="46">
        <f t="shared" si="2"/>
        <v>7.2</v>
      </c>
      <c r="U33" s="12"/>
      <c r="V33" s="3">
        <f t="shared" si="3"/>
        <v>0</v>
      </c>
      <c r="W33" s="3" t="s">
        <v>2503</v>
      </c>
      <c r="X33" s="3">
        <f t="shared" si="4"/>
        <v>0</v>
      </c>
      <c r="Y33" s="3">
        <f t="shared" si="5"/>
        <v>359.28</v>
      </c>
      <c r="Z33" s="3"/>
      <c r="AA33" s="3">
        <v>0</v>
      </c>
      <c r="AB33" s="61">
        <f t="shared" si="6"/>
        <v>7.2</v>
      </c>
      <c r="AC33" s="7">
        <f t="shared" si="7"/>
        <v>0</v>
      </c>
      <c r="AD33" s="1">
        <v>0</v>
      </c>
      <c r="AE33" s="1">
        <f t="shared" si="8"/>
        <v>0</v>
      </c>
    </row>
    <row r="34" spans="1:31" hidden="1" x14ac:dyDescent="0.3">
      <c r="A34" s="65" t="str" cm="1">
        <f t="array" ref="A34">_xlfn.IFS(M34&gt;=65,"Heavy",M34&lt;=25,"Light",M34&gt;=26-64,"Medium")</f>
        <v>Medium</v>
      </c>
      <c r="B34" s="1" t="s">
        <v>2787</v>
      </c>
      <c r="C34" s="1" t="s">
        <v>2825</v>
      </c>
      <c r="D34" s="3">
        <f t="shared" si="9"/>
        <v>17</v>
      </c>
      <c r="E34" s="3" t="s">
        <v>2822</v>
      </c>
      <c r="F34" s="3">
        <v>1</v>
      </c>
      <c r="G34" s="3" t="s">
        <v>2826</v>
      </c>
      <c r="H34" s="3" t="s">
        <v>47</v>
      </c>
      <c r="I34" s="7" t="s">
        <v>6</v>
      </c>
      <c r="J34" s="7" t="s">
        <v>2344</v>
      </c>
      <c r="K34" s="7" t="str">
        <f>VLOOKUP($I34,'New Summary'!$E$8:$G$59,2,FALSE)</f>
        <v>H-200x200x8x12</v>
      </c>
      <c r="L34" s="7" t="s">
        <v>2496</v>
      </c>
      <c r="M34" s="7">
        <f>VLOOKUP($I34,'New Summary'!$E$8:$G$59,3,FALSE)</f>
        <v>49.9</v>
      </c>
      <c r="N34" s="3">
        <v>7200</v>
      </c>
      <c r="O34" s="3" t="s">
        <v>25</v>
      </c>
      <c r="P34" s="3">
        <v>1</v>
      </c>
      <c r="Q34" s="28">
        <f t="shared" si="0"/>
        <v>7.2</v>
      </c>
      <c r="R34" s="28">
        <f t="shared" si="1"/>
        <v>359.28</v>
      </c>
      <c r="S34" s="12">
        <v>1</v>
      </c>
      <c r="T34" s="46">
        <f t="shared" si="2"/>
        <v>7.2</v>
      </c>
      <c r="U34" s="12"/>
      <c r="V34" s="3">
        <f t="shared" si="3"/>
        <v>0</v>
      </c>
      <c r="W34" s="3" t="s">
        <v>2503</v>
      </c>
      <c r="X34" s="3">
        <f t="shared" si="4"/>
        <v>0</v>
      </c>
      <c r="Y34" s="3">
        <f t="shared" si="5"/>
        <v>359.28</v>
      </c>
      <c r="Z34" s="3"/>
      <c r="AA34" s="3">
        <v>0</v>
      </c>
      <c r="AB34" s="61">
        <f t="shared" si="6"/>
        <v>7.2</v>
      </c>
      <c r="AC34" s="7">
        <f t="shared" si="7"/>
        <v>0</v>
      </c>
      <c r="AD34" s="1">
        <v>0</v>
      </c>
      <c r="AE34" s="1">
        <f t="shared" si="8"/>
        <v>0</v>
      </c>
    </row>
    <row r="35" spans="1:31" hidden="1" x14ac:dyDescent="0.3">
      <c r="A35" s="65" t="str" cm="1">
        <f t="array" ref="A35">_xlfn.IFS(M35&gt;=65,"Heavy",M35&lt;=25,"Light",M35&gt;=26-64,"Medium")</f>
        <v>Medium</v>
      </c>
      <c r="B35" s="1" t="s">
        <v>2787</v>
      </c>
      <c r="C35" s="1" t="s">
        <v>2825</v>
      </c>
      <c r="D35" s="3">
        <f t="shared" si="9"/>
        <v>18</v>
      </c>
      <c r="E35" s="3" t="s">
        <v>2822</v>
      </c>
      <c r="F35" s="3">
        <v>1</v>
      </c>
      <c r="G35" s="3" t="s">
        <v>2826</v>
      </c>
      <c r="H35" s="3" t="s">
        <v>48</v>
      </c>
      <c r="I35" s="3" t="s">
        <v>6</v>
      </c>
      <c r="J35" s="7" t="s">
        <v>2344</v>
      </c>
      <c r="K35" s="7" t="str">
        <f>VLOOKUP($I35,'New Summary'!$E$8:$G$59,2,FALSE)</f>
        <v>H-200x200x8x12</v>
      </c>
      <c r="L35" s="7" t="s">
        <v>2496</v>
      </c>
      <c r="M35" s="7">
        <f>VLOOKUP($I35,'New Summary'!$E$8:$G$59,3,FALSE)</f>
        <v>49.9</v>
      </c>
      <c r="N35" s="3">
        <v>7200</v>
      </c>
      <c r="O35" s="3" t="s">
        <v>25</v>
      </c>
      <c r="P35" s="3">
        <v>1</v>
      </c>
      <c r="Q35" s="28">
        <f t="shared" si="0"/>
        <v>7.2</v>
      </c>
      <c r="R35" s="28">
        <f t="shared" si="1"/>
        <v>359.28</v>
      </c>
      <c r="S35" s="12">
        <v>1</v>
      </c>
      <c r="T35" s="46">
        <f t="shared" si="2"/>
        <v>7.2</v>
      </c>
      <c r="U35" s="12"/>
      <c r="V35" s="3">
        <f t="shared" si="3"/>
        <v>0</v>
      </c>
      <c r="W35" s="3" t="s">
        <v>2503</v>
      </c>
      <c r="X35" s="3">
        <f t="shared" si="4"/>
        <v>0</v>
      </c>
      <c r="Y35" s="3">
        <f t="shared" si="5"/>
        <v>359.28</v>
      </c>
      <c r="Z35" s="3"/>
      <c r="AA35" s="3">
        <v>0</v>
      </c>
      <c r="AB35" s="61">
        <f t="shared" si="6"/>
        <v>7.2</v>
      </c>
      <c r="AC35" s="7">
        <f t="shared" si="7"/>
        <v>0</v>
      </c>
      <c r="AD35" s="1">
        <v>0</v>
      </c>
      <c r="AE35" s="1">
        <f t="shared" si="8"/>
        <v>0</v>
      </c>
    </row>
    <row r="36" spans="1:31" hidden="1" x14ac:dyDescent="0.3">
      <c r="A36" s="65" t="str" cm="1">
        <f t="array" ref="A36">_xlfn.IFS(M36&gt;=65,"Heavy",M36&lt;=25,"Light",M36&gt;=26-64,"Medium")</f>
        <v>Medium</v>
      </c>
      <c r="B36" s="1" t="s">
        <v>2787</v>
      </c>
      <c r="C36" s="1" t="s">
        <v>2825</v>
      </c>
      <c r="D36" s="3">
        <f t="shared" si="9"/>
        <v>19</v>
      </c>
      <c r="E36" s="3" t="s">
        <v>2822</v>
      </c>
      <c r="F36" s="3">
        <v>1</v>
      </c>
      <c r="G36" s="3" t="s">
        <v>2826</v>
      </c>
      <c r="H36" s="3" t="s">
        <v>49</v>
      </c>
      <c r="I36" s="3" t="s">
        <v>6</v>
      </c>
      <c r="J36" s="7" t="s">
        <v>2344</v>
      </c>
      <c r="K36" s="7" t="str">
        <f>VLOOKUP($I36,'New Summary'!$E$8:$G$59,2,FALSE)</f>
        <v>H-200x200x8x12</v>
      </c>
      <c r="L36" s="7" t="s">
        <v>2496</v>
      </c>
      <c r="M36" s="7">
        <f>VLOOKUP($I36,'New Summary'!$E$8:$G$59,3,FALSE)</f>
        <v>49.9</v>
      </c>
      <c r="N36" s="3">
        <v>8700</v>
      </c>
      <c r="O36" s="3" t="s">
        <v>25</v>
      </c>
      <c r="P36" s="3">
        <v>1</v>
      </c>
      <c r="Q36" s="28">
        <f t="shared" si="0"/>
        <v>8.6999999999999993</v>
      </c>
      <c r="R36" s="28">
        <f t="shared" si="1"/>
        <v>434.12999999999994</v>
      </c>
      <c r="S36" s="12">
        <v>1</v>
      </c>
      <c r="T36" s="46">
        <f t="shared" si="2"/>
        <v>8.6999999999999993</v>
      </c>
      <c r="U36" s="12"/>
      <c r="V36" s="3">
        <f t="shared" si="3"/>
        <v>0</v>
      </c>
      <c r="W36" s="3" t="s">
        <v>2503</v>
      </c>
      <c r="X36" s="3">
        <f t="shared" si="4"/>
        <v>0</v>
      </c>
      <c r="Y36" s="3">
        <f t="shared" si="5"/>
        <v>434.12999999999994</v>
      </c>
      <c r="Z36" s="3"/>
      <c r="AA36" s="3">
        <v>0</v>
      </c>
      <c r="AB36" s="61">
        <f t="shared" si="6"/>
        <v>8.6999999999999993</v>
      </c>
      <c r="AC36" s="7">
        <f t="shared" si="7"/>
        <v>0</v>
      </c>
      <c r="AD36" s="1">
        <v>0</v>
      </c>
      <c r="AE36" s="1">
        <f t="shared" si="8"/>
        <v>0</v>
      </c>
    </row>
    <row r="37" spans="1:31" hidden="1" x14ac:dyDescent="0.3">
      <c r="A37" s="65" t="str" cm="1">
        <f t="array" ref="A37">_xlfn.IFS(M37&gt;=65,"Heavy",M37&lt;=25,"Light",M37&gt;=26-64,"Medium")</f>
        <v>Medium</v>
      </c>
      <c r="B37" s="1" t="s">
        <v>2787</v>
      </c>
      <c r="C37" s="1" t="s">
        <v>2825</v>
      </c>
      <c r="D37" s="3">
        <f t="shared" si="9"/>
        <v>20</v>
      </c>
      <c r="E37" s="3" t="s">
        <v>2822</v>
      </c>
      <c r="F37" s="3">
        <v>1</v>
      </c>
      <c r="G37" s="3" t="s">
        <v>2826</v>
      </c>
      <c r="H37" s="3" t="s">
        <v>50</v>
      </c>
      <c r="I37" s="3" t="s">
        <v>6</v>
      </c>
      <c r="J37" s="7" t="s">
        <v>2344</v>
      </c>
      <c r="K37" s="7" t="str">
        <f>VLOOKUP($I37,'New Summary'!$E$8:$G$59,2,FALSE)</f>
        <v>H-200x200x8x12</v>
      </c>
      <c r="L37" s="7" t="s">
        <v>2496</v>
      </c>
      <c r="M37" s="7">
        <f>VLOOKUP($I37,'New Summary'!$E$8:$G$59,3,FALSE)</f>
        <v>49.9</v>
      </c>
      <c r="N37" s="3">
        <v>8700</v>
      </c>
      <c r="O37" s="3" t="s">
        <v>25</v>
      </c>
      <c r="P37" s="3">
        <v>1</v>
      </c>
      <c r="Q37" s="28">
        <f t="shared" si="0"/>
        <v>8.6999999999999993</v>
      </c>
      <c r="R37" s="28">
        <f t="shared" si="1"/>
        <v>434.12999999999994</v>
      </c>
      <c r="S37" s="12">
        <v>1</v>
      </c>
      <c r="T37" s="46">
        <f t="shared" si="2"/>
        <v>8.6999999999999993</v>
      </c>
      <c r="U37" s="12"/>
      <c r="V37" s="3">
        <f t="shared" si="3"/>
        <v>0</v>
      </c>
      <c r="W37" s="3" t="s">
        <v>2503</v>
      </c>
      <c r="X37" s="3">
        <f t="shared" si="4"/>
        <v>0</v>
      </c>
      <c r="Y37" s="3">
        <f t="shared" si="5"/>
        <v>434.12999999999994</v>
      </c>
      <c r="Z37" s="3"/>
      <c r="AA37" s="3">
        <v>0</v>
      </c>
      <c r="AB37" s="61">
        <f t="shared" si="6"/>
        <v>8.6999999999999993</v>
      </c>
      <c r="AC37" s="7">
        <f t="shared" si="7"/>
        <v>0</v>
      </c>
      <c r="AD37" s="1">
        <v>0</v>
      </c>
      <c r="AE37" s="1">
        <f t="shared" si="8"/>
        <v>0</v>
      </c>
    </row>
    <row r="38" spans="1:31" hidden="1" x14ac:dyDescent="0.3">
      <c r="A38" s="65" t="str" cm="1">
        <f t="array" ref="A38">_xlfn.IFS(M38&gt;=65,"Heavy",M38&lt;=25,"Light",M38&gt;=26-64,"Medium")</f>
        <v>Medium</v>
      </c>
      <c r="B38" s="1" t="s">
        <v>2787</v>
      </c>
      <c r="C38" s="1" t="s">
        <v>2825</v>
      </c>
      <c r="D38" s="3">
        <f t="shared" si="9"/>
        <v>21</v>
      </c>
      <c r="E38" s="3" t="s">
        <v>2822</v>
      </c>
      <c r="F38" s="3">
        <v>1</v>
      </c>
      <c r="G38" s="3" t="s">
        <v>2826</v>
      </c>
      <c r="H38" s="3" t="s">
        <v>51</v>
      </c>
      <c r="I38" s="3" t="s">
        <v>6</v>
      </c>
      <c r="J38" s="7" t="s">
        <v>2344</v>
      </c>
      <c r="K38" s="7" t="str">
        <f>VLOOKUP($I38,'New Summary'!$E$8:$G$59,2,FALSE)</f>
        <v>H-200x200x8x12</v>
      </c>
      <c r="L38" s="7" t="s">
        <v>2496</v>
      </c>
      <c r="M38" s="7">
        <f>VLOOKUP($I38,'New Summary'!$E$8:$G$59,3,FALSE)</f>
        <v>49.9</v>
      </c>
      <c r="N38" s="3">
        <v>8700</v>
      </c>
      <c r="O38" s="3" t="s">
        <v>25</v>
      </c>
      <c r="P38" s="3">
        <v>1</v>
      </c>
      <c r="Q38" s="28">
        <f t="shared" si="0"/>
        <v>8.6999999999999993</v>
      </c>
      <c r="R38" s="28">
        <f t="shared" si="1"/>
        <v>434.12999999999994</v>
      </c>
      <c r="S38" s="12">
        <v>1</v>
      </c>
      <c r="T38" s="46">
        <f t="shared" si="2"/>
        <v>8.6999999999999993</v>
      </c>
      <c r="U38" s="12"/>
      <c r="V38" s="3">
        <f t="shared" si="3"/>
        <v>0</v>
      </c>
      <c r="W38" s="3" t="s">
        <v>2503</v>
      </c>
      <c r="X38" s="3">
        <f t="shared" si="4"/>
        <v>0</v>
      </c>
      <c r="Y38" s="3">
        <f t="shared" si="5"/>
        <v>434.12999999999994</v>
      </c>
      <c r="Z38" s="3"/>
      <c r="AA38" s="3">
        <v>0</v>
      </c>
      <c r="AB38" s="61">
        <f t="shared" si="6"/>
        <v>8.6999999999999993</v>
      </c>
      <c r="AC38" s="7">
        <f t="shared" si="7"/>
        <v>0</v>
      </c>
      <c r="AD38" s="1">
        <v>0</v>
      </c>
      <c r="AE38" s="1">
        <f t="shared" si="8"/>
        <v>0</v>
      </c>
    </row>
    <row r="39" spans="1:31" hidden="1" x14ac:dyDescent="0.3">
      <c r="A39" s="65" t="str" cm="1">
        <f t="array" ref="A39">_xlfn.IFS(M39&gt;=65,"Heavy",M39&lt;=25,"Light",M39&gt;=26-64,"Medium")</f>
        <v>Medium</v>
      </c>
      <c r="B39" s="1" t="s">
        <v>2787</v>
      </c>
      <c r="C39" s="1" t="s">
        <v>2825</v>
      </c>
      <c r="D39" s="3">
        <f t="shared" si="9"/>
        <v>22</v>
      </c>
      <c r="E39" s="3" t="s">
        <v>2822</v>
      </c>
      <c r="F39" s="3">
        <v>1</v>
      </c>
      <c r="G39" s="3" t="s">
        <v>2826</v>
      </c>
      <c r="H39" s="3" t="s">
        <v>52</v>
      </c>
      <c r="I39" s="3" t="s">
        <v>6</v>
      </c>
      <c r="J39" s="7" t="s">
        <v>2344</v>
      </c>
      <c r="K39" s="7" t="str">
        <f>VLOOKUP($I39,'New Summary'!$E$8:$G$59,2,FALSE)</f>
        <v>H-200x200x8x12</v>
      </c>
      <c r="L39" s="7" t="s">
        <v>2496</v>
      </c>
      <c r="M39" s="7">
        <f>VLOOKUP($I39,'New Summary'!$E$8:$G$59,3,FALSE)</f>
        <v>49.9</v>
      </c>
      <c r="N39" s="3">
        <v>8700</v>
      </c>
      <c r="O39" s="3" t="s">
        <v>25</v>
      </c>
      <c r="P39" s="3">
        <v>1</v>
      </c>
      <c r="Q39" s="28">
        <f t="shared" si="0"/>
        <v>8.6999999999999993</v>
      </c>
      <c r="R39" s="28">
        <f t="shared" si="1"/>
        <v>434.12999999999994</v>
      </c>
      <c r="S39" s="12">
        <v>1</v>
      </c>
      <c r="T39" s="46">
        <f t="shared" si="2"/>
        <v>8.6999999999999993</v>
      </c>
      <c r="U39" s="12"/>
      <c r="V39" s="3">
        <f t="shared" si="3"/>
        <v>0</v>
      </c>
      <c r="W39" s="3" t="s">
        <v>2503</v>
      </c>
      <c r="X39" s="3">
        <f t="shared" si="4"/>
        <v>0</v>
      </c>
      <c r="Y39" s="3">
        <f t="shared" si="5"/>
        <v>434.12999999999994</v>
      </c>
      <c r="Z39" s="3"/>
      <c r="AA39" s="3">
        <v>0</v>
      </c>
      <c r="AB39" s="61">
        <f t="shared" si="6"/>
        <v>8.6999999999999993</v>
      </c>
      <c r="AC39" s="7">
        <f t="shared" si="7"/>
        <v>0</v>
      </c>
      <c r="AD39" s="1">
        <v>0</v>
      </c>
      <c r="AE39" s="1">
        <f t="shared" si="8"/>
        <v>0</v>
      </c>
    </row>
    <row r="40" spans="1:31" hidden="1" x14ac:dyDescent="0.3">
      <c r="A40" s="65" t="str" cm="1">
        <f t="array" ref="A40">_xlfn.IFS(M40&gt;=65,"Heavy",M40&lt;=25,"Light",M40&gt;=26-64,"Medium")</f>
        <v>Medium</v>
      </c>
      <c r="B40" s="1" t="s">
        <v>2787</v>
      </c>
      <c r="C40" s="1" t="s">
        <v>2825</v>
      </c>
      <c r="D40" s="3">
        <f t="shared" si="9"/>
        <v>23</v>
      </c>
      <c r="E40" s="3" t="s">
        <v>2822</v>
      </c>
      <c r="F40" s="3">
        <v>1</v>
      </c>
      <c r="G40" s="3" t="s">
        <v>2826</v>
      </c>
      <c r="H40" s="3" t="s">
        <v>53</v>
      </c>
      <c r="I40" s="3" t="s">
        <v>6</v>
      </c>
      <c r="J40" s="7" t="s">
        <v>2344</v>
      </c>
      <c r="K40" s="7" t="str">
        <f>VLOOKUP($I40,'New Summary'!$E$8:$G$59,2,FALSE)</f>
        <v>H-200x200x8x12</v>
      </c>
      <c r="L40" s="7" t="s">
        <v>2496</v>
      </c>
      <c r="M40" s="7">
        <f>VLOOKUP($I40,'New Summary'!$E$8:$G$59,3,FALSE)</f>
        <v>49.9</v>
      </c>
      <c r="N40" s="3">
        <v>8700</v>
      </c>
      <c r="O40" s="3" t="s">
        <v>25</v>
      </c>
      <c r="P40" s="3">
        <v>1</v>
      </c>
      <c r="Q40" s="28">
        <f t="shared" si="0"/>
        <v>8.6999999999999993</v>
      </c>
      <c r="R40" s="28">
        <f t="shared" si="1"/>
        <v>434.12999999999994</v>
      </c>
      <c r="S40" s="12">
        <v>1</v>
      </c>
      <c r="T40" s="46">
        <f t="shared" si="2"/>
        <v>8.6999999999999993</v>
      </c>
      <c r="U40" s="12"/>
      <c r="V40" s="3">
        <f t="shared" si="3"/>
        <v>0</v>
      </c>
      <c r="W40" s="3" t="s">
        <v>2503</v>
      </c>
      <c r="X40" s="3">
        <f t="shared" si="4"/>
        <v>0</v>
      </c>
      <c r="Y40" s="3">
        <f t="shared" si="5"/>
        <v>434.12999999999994</v>
      </c>
      <c r="Z40" s="3"/>
      <c r="AA40" s="3">
        <v>0</v>
      </c>
      <c r="AB40" s="61">
        <f t="shared" si="6"/>
        <v>8.6999999999999993</v>
      </c>
      <c r="AC40" s="7">
        <f t="shared" si="7"/>
        <v>0</v>
      </c>
      <c r="AD40" s="1">
        <v>0</v>
      </c>
      <c r="AE40" s="1">
        <f t="shared" si="8"/>
        <v>0</v>
      </c>
    </row>
    <row r="41" spans="1:31" hidden="1" x14ac:dyDescent="0.3">
      <c r="A41" s="65" t="str" cm="1">
        <f t="array" ref="A41">_xlfn.IFS(M41&gt;=65,"Heavy",M41&lt;=25,"Light",M41&gt;=26-64,"Medium")</f>
        <v>Medium</v>
      </c>
      <c r="B41" s="1" t="s">
        <v>2787</v>
      </c>
      <c r="C41" s="1" t="s">
        <v>2825</v>
      </c>
      <c r="D41" s="3">
        <f t="shared" si="9"/>
        <v>24</v>
      </c>
      <c r="E41" s="3" t="s">
        <v>2822</v>
      </c>
      <c r="F41" s="3">
        <v>1</v>
      </c>
      <c r="G41" s="3" t="s">
        <v>2826</v>
      </c>
      <c r="H41" s="3" t="s">
        <v>54</v>
      </c>
      <c r="I41" s="3" t="s">
        <v>6</v>
      </c>
      <c r="J41" s="7" t="s">
        <v>2344</v>
      </c>
      <c r="K41" s="7" t="str">
        <f>VLOOKUP($I41,'New Summary'!$E$8:$G$59,2,FALSE)</f>
        <v>H-200x200x8x12</v>
      </c>
      <c r="L41" s="7" t="s">
        <v>2496</v>
      </c>
      <c r="M41" s="7">
        <f>VLOOKUP($I41,'New Summary'!$E$8:$G$59,3,FALSE)</f>
        <v>49.9</v>
      </c>
      <c r="N41" s="3">
        <v>8700</v>
      </c>
      <c r="O41" s="3" t="s">
        <v>25</v>
      </c>
      <c r="P41" s="3">
        <v>1</v>
      </c>
      <c r="Q41" s="28">
        <f t="shared" si="0"/>
        <v>8.6999999999999993</v>
      </c>
      <c r="R41" s="28">
        <f t="shared" si="1"/>
        <v>434.12999999999994</v>
      </c>
      <c r="S41" s="12">
        <v>1</v>
      </c>
      <c r="T41" s="46">
        <f t="shared" si="2"/>
        <v>8.6999999999999993</v>
      </c>
      <c r="U41" s="12"/>
      <c r="V41" s="3">
        <f t="shared" si="3"/>
        <v>0</v>
      </c>
      <c r="W41" s="3" t="s">
        <v>2503</v>
      </c>
      <c r="X41" s="3">
        <f t="shared" si="4"/>
        <v>0</v>
      </c>
      <c r="Y41" s="3">
        <f t="shared" si="5"/>
        <v>434.12999999999994</v>
      </c>
      <c r="Z41" s="3"/>
      <c r="AA41" s="3">
        <v>0</v>
      </c>
      <c r="AB41" s="61">
        <f t="shared" si="6"/>
        <v>8.6999999999999993</v>
      </c>
      <c r="AC41" s="7">
        <f t="shared" si="7"/>
        <v>0</v>
      </c>
      <c r="AD41" s="1">
        <v>0</v>
      </c>
      <c r="AE41" s="1">
        <f t="shared" si="8"/>
        <v>0</v>
      </c>
    </row>
    <row r="42" spans="1:31" hidden="1" x14ac:dyDescent="0.3">
      <c r="A42" s="65" t="str" cm="1">
        <f t="array" ref="A42">_xlfn.IFS(M42&gt;=65,"Heavy",M42&lt;=25,"Light",M42&gt;=26-64,"Medium")</f>
        <v>Medium</v>
      </c>
      <c r="B42" s="1" t="s">
        <v>2787</v>
      </c>
      <c r="C42" s="1" t="s">
        <v>2825</v>
      </c>
      <c r="D42" s="3">
        <f t="shared" si="9"/>
        <v>25</v>
      </c>
      <c r="E42" s="3" t="s">
        <v>2822</v>
      </c>
      <c r="F42" s="3">
        <v>1</v>
      </c>
      <c r="G42" s="3" t="s">
        <v>2826</v>
      </c>
      <c r="H42" s="3" t="s">
        <v>55</v>
      </c>
      <c r="I42" s="3" t="s">
        <v>35</v>
      </c>
      <c r="J42" s="7" t="s">
        <v>2346</v>
      </c>
      <c r="K42" s="7" t="str">
        <f>VLOOKUP($I42,'New Summary'!$E$8:$G$59,2,FALSE)</f>
        <v>H-200x200x8x12</v>
      </c>
      <c r="L42" s="7" t="s">
        <v>2496</v>
      </c>
      <c r="M42" s="7">
        <f>VLOOKUP($I42,'New Summary'!$E$8:$G$59,3,FALSE)</f>
        <v>49.9</v>
      </c>
      <c r="N42" s="3">
        <v>8700</v>
      </c>
      <c r="O42" s="3" t="s">
        <v>25</v>
      </c>
      <c r="P42" s="3">
        <v>1</v>
      </c>
      <c r="Q42" s="28">
        <f t="shared" si="0"/>
        <v>8.6999999999999993</v>
      </c>
      <c r="R42" s="28">
        <f t="shared" si="1"/>
        <v>434.12999999999994</v>
      </c>
      <c r="S42" s="12">
        <v>1</v>
      </c>
      <c r="T42" s="46">
        <f t="shared" si="2"/>
        <v>8.6999999999999993</v>
      </c>
      <c r="U42" s="12"/>
      <c r="V42" s="3">
        <f t="shared" si="3"/>
        <v>0</v>
      </c>
      <c r="W42" s="3" t="s">
        <v>2503</v>
      </c>
      <c r="X42" s="3">
        <f t="shared" si="4"/>
        <v>0</v>
      </c>
      <c r="Y42" s="3">
        <f t="shared" si="5"/>
        <v>434.12999999999994</v>
      </c>
      <c r="Z42" s="3"/>
      <c r="AA42" s="3">
        <v>0</v>
      </c>
      <c r="AB42" s="61">
        <f t="shared" si="6"/>
        <v>8.6999999999999993</v>
      </c>
      <c r="AC42" s="7">
        <f t="shared" si="7"/>
        <v>0</v>
      </c>
      <c r="AD42" s="1">
        <v>0</v>
      </c>
      <c r="AE42" s="1">
        <f t="shared" si="8"/>
        <v>0</v>
      </c>
    </row>
    <row r="43" spans="1:31" hidden="1" x14ac:dyDescent="0.3">
      <c r="A43" s="65" t="str" cm="1">
        <f t="array" ref="A43">_xlfn.IFS(M43&gt;=65,"Heavy",M43&lt;=25,"Light",M43&gt;=26-64,"Medium")</f>
        <v>Medium</v>
      </c>
      <c r="B43" s="1" t="s">
        <v>2787</v>
      </c>
      <c r="C43" s="1" t="s">
        <v>2825</v>
      </c>
      <c r="D43" s="3">
        <f t="shared" si="9"/>
        <v>26</v>
      </c>
      <c r="E43" s="3" t="s">
        <v>2822</v>
      </c>
      <c r="F43" s="3">
        <v>1</v>
      </c>
      <c r="G43" s="3" t="s">
        <v>2826</v>
      </c>
      <c r="H43" s="3" t="s">
        <v>56</v>
      </c>
      <c r="I43" s="3" t="s">
        <v>35</v>
      </c>
      <c r="J43" s="7" t="s">
        <v>2346</v>
      </c>
      <c r="K43" s="7" t="str">
        <f>VLOOKUP($I43,'New Summary'!$E$8:$G$59,2,FALSE)</f>
        <v>H-200x200x8x12</v>
      </c>
      <c r="L43" s="7" t="s">
        <v>2496</v>
      </c>
      <c r="M43" s="7">
        <f>VLOOKUP($I43,'New Summary'!$E$8:$G$59,3,FALSE)</f>
        <v>49.9</v>
      </c>
      <c r="N43" s="3">
        <v>8700</v>
      </c>
      <c r="O43" s="3" t="s">
        <v>25</v>
      </c>
      <c r="P43" s="3">
        <v>1</v>
      </c>
      <c r="Q43" s="28">
        <f t="shared" si="0"/>
        <v>8.6999999999999993</v>
      </c>
      <c r="R43" s="28">
        <f t="shared" si="1"/>
        <v>434.12999999999994</v>
      </c>
      <c r="S43" s="12">
        <v>1</v>
      </c>
      <c r="T43" s="46">
        <f t="shared" si="2"/>
        <v>8.6999999999999993</v>
      </c>
      <c r="U43" s="12"/>
      <c r="V43" s="3">
        <f t="shared" si="3"/>
        <v>0</v>
      </c>
      <c r="W43" s="3" t="s">
        <v>2503</v>
      </c>
      <c r="X43" s="3">
        <f t="shared" si="4"/>
        <v>0</v>
      </c>
      <c r="Y43" s="3">
        <f t="shared" si="5"/>
        <v>434.12999999999994</v>
      </c>
      <c r="Z43" s="3"/>
      <c r="AA43" s="3">
        <v>0</v>
      </c>
      <c r="AB43" s="61">
        <f t="shared" si="6"/>
        <v>8.6999999999999993</v>
      </c>
      <c r="AC43" s="7">
        <f t="shared" si="7"/>
        <v>0</v>
      </c>
      <c r="AD43" s="1">
        <v>0</v>
      </c>
      <c r="AE43" s="1">
        <f t="shared" si="8"/>
        <v>0</v>
      </c>
    </row>
    <row r="44" spans="1:31" ht="43.2" hidden="1" x14ac:dyDescent="0.3">
      <c r="A44" s="65" t="str" cm="1">
        <f t="array" ref="A44">_xlfn.IFS(M44&gt;=65,"Heavy",M44&lt;=25,"Light",M44&gt;=26-64,"Medium")</f>
        <v>Heavy</v>
      </c>
      <c r="B44" s="1" t="s">
        <v>2787</v>
      </c>
      <c r="C44" s="1" t="s">
        <v>2825</v>
      </c>
      <c r="D44" s="3">
        <f t="shared" si="9"/>
        <v>27</v>
      </c>
      <c r="E44" s="3" t="s">
        <v>2822</v>
      </c>
      <c r="F44" s="3">
        <v>1</v>
      </c>
      <c r="G44" s="3" t="s">
        <v>2826</v>
      </c>
      <c r="H44" s="3" t="s">
        <v>57</v>
      </c>
      <c r="I44" s="3" t="s">
        <v>59</v>
      </c>
      <c r="J44" s="3" t="s">
        <v>2310</v>
      </c>
      <c r="K44" s="7" t="str">
        <f>VLOOKUP($I44,'New Summary'!$E$8:$G$59,2,FALSE)</f>
        <v>H-250x250x9x14</v>
      </c>
      <c r="L44" s="3" t="s">
        <v>2496</v>
      </c>
      <c r="M44" s="42">
        <f>VLOOKUP($I44,'New Summary'!$E$8:$G$59,3,FALSE)</f>
        <v>72.400000000000006</v>
      </c>
      <c r="N44" s="3">
        <v>8700</v>
      </c>
      <c r="O44" s="3" t="s">
        <v>25</v>
      </c>
      <c r="P44" s="3">
        <v>1</v>
      </c>
      <c r="Q44" s="28">
        <f t="shared" si="0"/>
        <v>8.6999999999999993</v>
      </c>
      <c r="R44" s="28">
        <f t="shared" si="1"/>
        <v>629.88</v>
      </c>
      <c r="S44" s="12">
        <v>0</v>
      </c>
      <c r="T44" s="46">
        <f t="shared" si="2"/>
        <v>0</v>
      </c>
      <c r="U44" s="12"/>
      <c r="V44" s="3">
        <f t="shared" si="3"/>
        <v>8.6999999999999993</v>
      </c>
      <c r="W44" s="46" t="s">
        <v>2502</v>
      </c>
      <c r="X44" s="3">
        <f t="shared" si="4"/>
        <v>629.88</v>
      </c>
      <c r="Y44" s="3">
        <f t="shared" si="5"/>
        <v>0</v>
      </c>
      <c r="Z44" s="3"/>
      <c r="AA44" s="3">
        <v>1.74</v>
      </c>
      <c r="AB44" s="42">
        <f t="shared" si="6"/>
        <v>6.9599999999999991</v>
      </c>
      <c r="AC44" s="7">
        <f t="shared" si="7"/>
        <v>125.97600000000001</v>
      </c>
      <c r="AD44" s="1">
        <v>1740</v>
      </c>
      <c r="AE44" s="1">
        <f t="shared" si="8"/>
        <v>1.74</v>
      </c>
    </row>
    <row r="45" spans="1:31" ht="43.2" hidden="1" x14ac:dyDescent="0.3">
      <c r="A45" s="65" t="str" cm="1">
        <f t="array" ref="A45">_xlfn.IFS(M45&gt;=65,"Heavy",M45&lt;=25,"Light",M45&gt;=26-64,"Medium")</f>
        <v>Heavy</v>
      </c>
      <c r="B45" s="1" t="s">
        <v>2787</v>
      </c>
      <c r="C45" s="1" t="s">
        <v>2825</v>
      </c>
      <c r="D45" s="3">
        <f t="shared" si="9"/>
        <v>28</v>
      </c>
      <c r="E45" s="3" t="s">
        <v>2822</v>
      </c>
      <c r="F45" s="3">
        <v>1</v>
      </c>
      <c r="G45" s="3" t="s">
        <v>2826</v>
      </c>
      <c r="H45" s="3" t="s">
        <v>58</v>
      </c>
      <c r="I45" s="3" t="s">
        <v>59</v>
      </c>
      <c r="J45" s="3" t="s">
        <v>2310</v>
      </c>
      <c r="K45" s="7" t="str">
        <f>VLOOKUP($I45,'New Summary'!$E$8:$G$59,2,FALSE)</f>
        <v>H-250x250x9x14</v>
      </c>
      <c r="L45" s="3" t="s">
        <v>2496</v>
      </c>
      <c r="M45" s="7">
        <f>VLOOKUP($I45,'New Summary'!$E$8:$G$59,3,FALSE)</f>
        <v>72.400000000000006</v>
      </c>
      <c r="N45" s="3">
        <v>8700</v>
      </c>
      <c r="O45" s="3" t="s">
        <v>25</v>
      </c>
      <c r="P45" s="3">
        <v>1</v>
      </c>
      <c r="Q45" s="28">
        <f t="shared" si="0"/>
        <v>8.6999999999999993</v>
      </c>
      <c r="R45" s="28">
        <f t="shared" si="1"/>
        <v>629.88</v>
      </c>
      <c r="S45" s="12">
        <v>0</v>
      </c>
      <c r="T45" s="46">
        <f t="shared" si="2"/>
        <v>0</v>
      </c>
      <c r="U45" s="12"/>
      <c r="V45" s="3">
        <f t="shared" si="3"/>
        <v>8.6999999999999993</v>
      </c>
      <c r="W45" s="46" t="s">
        <v>2502</v>
      </c>
      <c r="X45" s="3">
        <f t="shared" si="4"/>
        <v>629.88</v>
      </c>
      <c r="Y45" s="3">
        <f t="shared" si="5"/>
        <v>0</v>
      </c>
      <c r="Z45" s="3"/>
      <c r="AA45" s="3">
        <v>1.74</v>
      </c>
      <c r="AB45" s="42">
        <f t="shared" si="6"/>
        <v>6.9599999999999991</v>
      </c>
      <c r="AC45" s="7">
        <f t="shared" si="7"/>
        <v>125.97600000000001</v>
      </c>
      <c r="AD45" s="1">
        <v>1740</v>
      </c>
      <c r="AE45" s="1">
        <f t="shared" si="8"/>
        <v>1.74</v>
      </c>
    </row>
    <row r="46" spans="1:31" ht="43.2" hidden="1" x14ac:dyDescent="0.3">
      <c r="A46" s="65" t="str" cm="1">
        <f t="array" ref="A46">_xlfn.IFS(M46&gt;=65,"Heavy",M46&lt;=25,"Light",M46&gt;=26-64,"Medium")</f>
        <v>Heavy</v>
      </c>
      <c r="B46" s="1" t="s">
        <v>2787</v>
      </c>
      <c r="C46" s="1" t="s">
        <v>2825</v>
      </c>
      <c r="D46" s="3">
        <f t="shared" si="9"/>
        <v>29</v>
      </c>
      <c r="E46" s="3" t="s">
        <v>2822</v>
      </c>
      <c r="F46" s="3">
        <v>1</v>
      </c>
      <c r="G46" s="3" t="s">
        <v>2826</v>
      </c>
      <c r="H46" s="3" t="s">
        <v>60</v>
      </c>
      <c r="I46" s="3" t="s">
        <v>59</v>
      </c>
      <c r="J46" s="3" t="s">
        <v>2310</v>
      </c>
      <c r="K46" s="7" t="str">
        <f>VLOOKUP($I46,'New Summary'!$E$8:$G$59,2,FALSE)</f>
        <v>H-250x250x9x14</v>
      </c>
      <c r="L46" s="3" t="s">
        <v>2496</v>
      </c>
      <c r="M46" s="7">
        <f>VLOOKUP($I46,'New Summary'!$E$8:$G$59,3,FALSE)</f>
        <v>72.400000000000006</v>
      </c>
      <c r="N46" s="3">
        <v>8700</v>
      </c>
      <c r="O46" s="3" t="s">
        <v>25</v>
      </c>
      <c r="P46" s="3">
        <v>1</v>
      </c>
      <c r="Q46" s="28">
        <f t="shared" si="0"/>
        <v>8.6999999999999993</v>
      </c>
      <c r="R46" s="28">
        <f t="shared" si="1"/>
        <v>629.88</v>
      </c>
      <c r="S46" s="12">
        <v>0</v>
      </c>
      <c r="T46" s="46">
        <f t="shared" si="2"/>
        <v>0</v>
      </c>
      <c r="U46" s="12"/>
      <c r="V46" s="3">
        <f t="shared" si="3"/>
        <v>8.6999999999999993</v>
      </c>
      <c r="W46" s="46" t="s">
        <v>2502</v>
      </c>
      <c r="X46" s="3">
        <f t="shared" si="4"/>
        <v>629.88</v>
      </c>
      <c r="Y46" s="3">
        <f t="shared" si="5"/>
        <v>0</v>
      </c>
      <c r="Z46" s="3"/>
      <c r="AA46" s="3">
        <v>6.09</v>
      </c>
      <c r="AB46" s="42">
        <f t="shared" si="6"/>
        <v>2.6099999999999994</v>
      </c>
      <c r="AC46" s="7">
        <f t="shared" si="7"/>
        <v>440.916</v>
      </c>
      <c r="AD46" s="1">
        <v>6090</v>
      </c>
      <c r="AE46" s="1">
        <f t="shared" si="8"/>
        <v>6.09</v>
      </c>
    </row>
    <row r="47" spans="1:31" ht="43.2" hidden="1" x14ac:dyDescent="0.3">
      <c r="A47" s="65" t="str" cm="1">
        <f t="array" ref="A47">_xlfn.IFS(M47&gt;=65,"Heavy",M47&lt;=25,"Light",M47&gt;=26-64,"Medium")</f>
        <v>Heavy</v>
      </c>
      <c r="B47" s="1" t="s">
        <v>2787</v>
      </c>
      <c r="C47" s="1" t="s">
        <v>2825</v>
      </c>
      <c r="D47" s="3">
        <f t="shared" si="9"/>
        <v>30</v>
      </c>
      <c r="E47" s="3" t="s">
        <v>2822</v>
      </c>
      <c r="F47" s="3">
        <v>1</v>
      </c>
      <c r="G47" s="3" t="s">
        <v>2826</v>
      </c>
      <c r="H47" s="3" t="s">
        <v>61</v>
      </c>
      <c r="I47" s="3" t="s">
        <v>59</v>
      </c>
      <c r="J47" s="3" t="s">
        <v>2310</v>
      </c>
      <c r="K47" s="7" t="str">
        <f>VLOOKUP($I47,'New Summary'!$E$8:$G$59,2,FALSE)</f>
        <v>H-250x250x9x14</v>
      </c>
      <c r="L47" s="3" t="s">
        <v>2496</v>
      </c>
      <c r="M47" s="7">
        <f>VLOOKUP($I47,'New Summary'!$E$8:$G$59,3,FALSE)</f>
        <v>72.400000000000006</v>
      </c>
      <c r="N47" s="3">
        <v>8700</v>
      </c>
      <c r="O47" s="3" t="s">
        <v>25</v>
      </c>
      <c r="P47" s="3">
        <v>1</v>
      </c>
      <c r="Q47" s="28">
        <f t="shared" si="0"/>
        <v>8.6999999999999993</v>
      </c>
      <c r="R47" s="28">
        <f t="shared" si="1"/>
        <v>629.88</v>
      </c>
      <c r="S47" s="12">
        <v>0</v>
      </c>
      <c r="T47" s="46">
        <f t="shared" si="2"/>
        <v>0</v>
      </c>
      <c r="U47" s="12"/>
      <c r="V47" s="3">
        <f t="shared" si="3"/>
        <v>8.6999999999999993</v>
      </c>
      <c r="W47" s="46" t="s">
        <v>2502</v>
      </c>
      <c r="X47" s="3">
        <f t="shared" si="4"/>
        <v>629.88</v>
      </c>
      <c r="Y47" s="3">
        <f t="shared" si="5"/>
        <v>0</v>
      </c>
      <c r="Z47" s="3"/>
      <c r="AA47" s="3">
        <v>6.09</v>
      </c>
      <c r="AB47" s="42">
        <f t="shared" si="6"/>
        <v>2.6099999999999994</v>
      </c>
      <c r="AC47" s="7">
        <f t="shared" si="7"/>
        <v>440.916</v>
      </c>
      <c r="AD47" s="1">
        <v>6090</v>
      </c>
      <c r="AE47" s="1">
        <f t="shared" si="8"/>
        <v>6.09</v>
      </c>
    </row>
    <row r="48" spans="1:31" ht="43.2" hidden="1" x14ac:dyDescent="0.3">
      <c r="A48" s="65" t="str" cm="1">
        <f t="array" ref="A48">_xlfn.IFS(M48&gt;=65,"Heavy",M48&lt;=25,"Light",M48&gt;=26-64,"Medium")</f>
        <v>Heavy</v>
      </c>
      <c r="B48" s="1" t="s">
        <v>2787</v>
      </c>
      <c r="C48" s="1" t="s">
        <v>2825</v>
      </c>
      <c r="D48" s="3">
        <f t="shared" si="9"/>
        <v>31</v>
      </c>
      <c r="E48" s="3" t="s">
        <v>2822</v>
      </c>
      <c r="F48" s="3">
        <v>1</v>
      </c>
      <c r="G48" s="3" t="s">
        <v>2826</v>
      </c>
      <c r="H48" s="3" t="s">
        <v>62</v>
      </c>
      <c r="I48" s="3" t="s">
        <v>59</v>
      </c>
      <c r="J48" s="3" t="s">
        <v>2310</v>
      </c>
      <c r="K48" s="7" t="str">
        <f>VLOOKUP($I48,'New Summary'!$E$8:$G$59,2,FALSE)</f>
        <v>H-250x250x9x14</v>
      </c>
      <c r="L48" s="3" t="s">
        <v>2496</v>
      </c>
      <c r="M48" s="7">
        <f>VLOOKUP($I48,'New Summary'!$E$8:$G$59,3,FALSE)</f>
        <v>72.400000000000006</v>
      </c>
      <c r="N48" s="3">
        <v>8700</v>
      </c>
      <c r="O48" s="3" t="s">
        <v>25</v>
      </c>
      <c r="P48" s="3">
        <v>1</v>
      </c>
      <c r="Q48" s="28">
        <f t="shared" si="0"/>
        <v>8.6999999999999993</v>
      </c>
      <c r="R48" s="28">
        <f t="shared" si="1"/>
        <v>629.88</v>
      </c>
      <c r="S48" s="12">
        <v>0</v>
      </c>
      <c r="T48" s="46">
        <f t="shared" si="2"/>
        <v>0</v>
      </c>
      <c r="U48" s="12"/>
      <c r="V48" s="3">
        <f t="shared" si="3"/>
        <v>8.6999999999999993</v>
      </c>
      <c r="W48" s="46" t="s">
        <v>2502</v>
      </c>
      <c r="X48" s="3">
        <f t="shared" si="4"/>
        <v>629.88</v>
      </c>
      <c r="Y48" s="3">
        <f t="shared" si="5"/>
        <v>0</v>
      </c>
      <c r="Z48" s="3"/>
      <c r="AA48" s="3">
        <v>3.0449999999999999</v>
      </c>
      <c r="AB48" s="42">
        <f t="shared" si="6"/>
        <v>5.6549999999999994</v>
      </c>
      <c r="AC48" s="7">
        <f t="shared" si="7"/>
        <v>220.458</v>
      </c>
      <c r="AD48" s="1">
        <v>3045</v>
      </c>
      <c r="AE48" s="1">
        <f t="shared" si="8"/>
        <v>3.0449999999999999</v>
      </c>
    </row>
    <row r="49" spans="1:31" ht="43.2" hidden="1" x14ac:dyDescent="0.3">
      <c r="A49" s="65" t="str" cm="1">
        <f t="array" ref="A49">_xlfn.IFS(M49&gt;=65,"Heavy",M49&lt;=25,"Light",M49&gt;=26-64,"Medium")</f>
        <v>Heavy</v>
      </c>
      <c r="B49" s="1" t="s">
        <v>2787</v>
      </c>
      <c r="C49" s="1" t="s">
        <v>2825</v>
      </c>
      <c r="D49" s="3">
        <f t="shared" si="9"/>
        <v>32</v>
      </c>
      <c r="E49" s="3" t="s">
        <v>2822</v>
      </c>
      <c r="F49" s="3">
        <v>1</v>
      </c>
      <c r="G49" s="3" t="s">
        <v>2826</v>
      </c>
      <c r="H49" s="3" t="s">
        <v>63</v>
      </c>
      <c r="I49" s="3" t="s">
        <v>59</v>
      </c>
      <c r="J49" s="3" t="s">
        <v>2310</v>
      </c>
      <c r="K49" s="7" t="str">
        <f>VLOOKUP($I49,'New Summary'!$E$8:$G$59,2,FALSE)</f>
        <v>H-250x250x9x14</v>
      </c>
      <c r="L49" s="3" t="s">
        <v>2496</v>
      </c>
      <c r="M49" s="7">
        <f>VLOOKUP($I49,'New Summary'!$E$8:$G$59,3,FALSE)</f>
        <v>72.400000000000006</v>
      </c>
      <c r="N49" s="3">
        <v>8700</v>
      </c>
      <c r="O49" s="3" t="s">
        <v>25</v>
      </c>
      <c r="P49" s="3">
        <v>1</v>
      </c>
      <c r="Q49" s="28">
        <f t="shared" si="0"/>
        <v>8.6999999999999993</v>
      </c>
      <c r="R49" s="28">
        <f t="shared" si="1"/>
        <v>629.88</v>
      </c>
      <c r="S49" s="12">
        <v>0</v>
      </c>
      <c r="T49" s="46">
        <f t="shared" si="2"/>
        <v>0</v>
      </c>
      <c r="U49" s="12"/>
      <c r="V49" s="3">
        <f t="shared" si="3"/>
        <v>8.6999999999999993</v>
      </c>
      <c r="W49" s="46" t="s">
        <v>2502</v>
      </c>
      <c r="X49" s="3">
        <f t="shared" si="4"/>
        <v>629.88</v>
      </c>
      <c r="Y49" s="3">
        <f t="shared" si="5"/>
        <v>0</v>
      </c>
      <c r="Z49" s="3"/>
      <c r="AA49" s="3">
        <v>4.3499999999999996</v>
      </c>
      <c r="AB49" s="42">
        <f t="shared" si="6"/>
        <v>4.3499999999999996</v>
      </c>
      <c r="AC49" s="7">
        <f t="shared" si="7"/>
        <v>314.94</v>
      </c>
      <c r="AD49" s="1">
        <v>4350</v>
      </c>
      <c r="AE49" s="1">
        <f t="shared" si="8"/>
        <v>4.3499999999999996</v>
      </c>
    </row>
    <row r="50" spans="1:31" ht="43.2" hidden="1" x14ac:dyDescent="0.3">
      <c r="A50" s="65" t="str" cm="1">
        <f t="array" ref="A50">_xlfn.IFS(M50&gt;=65,"Heavy",M50&lt;=25,"Light",M50&gt;=26-64,"Medium")</f>
        <v>Heavy</v>
      </c>
      <c r="B50" s="1" t="s">
        <v>2787</v>
      </c>
      <c r="C50" s="1" t="s">
        <v>2825</v>
      </c>
      <c r="D50" s="3">
        <f t="shared" si="9"/>
        <v>33</v>
      </c>
      <c r="E50" s="3" t="s">
        <v>2822</v>
      </c>
      <c r="F50" s="3">
        <v>1</v>
      </c>
      <c r="G50" s="3" t="s">
        <v>2826</v>
      </c>
      <c r="H50" s="3" t="s">
        <v>64</v>
      </c>
      <c r="I50" s="3" t="s">
        <v>59</v>
      </c>
      <c r="J50" s="3" t="s">
        <v>2310</v>
      </c>
      <c r="K50" s="7" t="str">
        <f>VLOOKUP($I50,'New Summary'!$E$8:$G$59,2,FALSE)</f>
        <v>H-250x250x9x14</v>
      </c>
      <c r="L50" s="3" t="s">
        <v>2496</v>
      </c>
      <c r="M50" s="7">
        <f>VLOOKUP($I50,'New Summary'!$E$8:$G$59,3,FALSE)</f>
        <v>72.400000000000006</v>
      </c>
      <c r="N50" s="3">
        <v>8700</v>
      </c>
      <c r="O50" s="3" t="s">
        <v>25</v>
      </c>
      <c r="P50" s="3">
        <v>1</v>
      </c>
      <c r="Q50" s="28">
        <f t="shared" si="0"/>
        <v>8.6999999999999993</v>
      </c>
      <c r="R50" s="28">
        <f t="shared" si="1"/>
        <v>629.88</v>
      </c>
      <c r="S50" s="12">
        <v>0</v>
      </c>
      <c r="T50" s="46">
        <f t="shared" si="2"/>
        <v>0</v>
      </c>
      <c r="U50" s="12"/>
      <c r="V50" s="3">
        <f t="shared" si="3"/>
        <v>8.6999999999999993</v>
      </c>
      <c r="W50" s="46" t="s">
        <v>2502</v>
      </c>
      <c r="X50" s="3">
        <f t="shared" si="4"/>
        <v>629.88</v>
      </c>
      <c r="Y50" s="3">
        <f t="shared" si="5"/>
        <v>0</v>
      </c>
      <c r="Z50" s="3"/>
      <c r="AA50" s="3">
        <v>5.22</v>
      </c>
      <c r="AB50" s="42">
        <f t="shared" si="6"/>
        <v>3.4799999999999995</v>
      </c>
      <c r="AC50" s="7">
        <f t="shared" si="7"/>
        <v>377.928</v>
      </c>
      <c r="AD50" s="1">
        <v>5220</v>
      </c>
      <c r="AE50" s="1">
        <f t="shared" si="8"/>
        <v>5.22</v>
      </c>
    </row>
    <row r="51" spans="1:31" ht="43.2" hidden="1" x14ac:dyDescent="0.3">
      <c r="A51" s="65" t="str" cm="1">
        <f t="array" ref="A51">_xlfn.IFS(M51&gt;=65,"Heavy",M51&lt;=25,"Light",M51&gt;=26-64,"Medium")</f>
        <v>Heavy</v>
      </c>
      <c r="B51" s="1" t="s">
        <v>2787</v>
      </c>
      <c r="C51" s="1" t="s">
        <v>2825</v>
      </c>
      <c r="D51" s="3">
        <f t="shared" si="9"/>
        <v>34</v>
      </c>
      <c r="E51" s="3" t="s">
        <v>2822</v>
      </c>
      <c r="F51" s="3">
        <v>1</v>
      </c>
      <c r="G51" s="3" t="s">
        <v>2826</v>
      </c>
      <c r="H51" s="3" t="s">
        <v>65</v>
      </c>
      <c r="I51" s="3" t="s">
        <v>59</v>
      </c>
      <c r="J51" s="3" t="s">
        <v>2310</v>
      </c>
      <c r="K51" s="7" t="str">
        <f>VLOOKUP($I51,'New Summary'!$E$8:$G$59,2,FALSE)</f>
        <v>H-250x250x9x14</v>
      </c>
      <c r="L51" s="3" t="s">
        <v>2496</v>
      </c>
      <c r="M51" s="7">
        <f>VLOOKUP($I51,'New Summary'!$E$8:$G$59,3,FALSE)</f>
        <v>72.400000000000006</v>
      </c>
      <c r="N51" s="3">
        <v>8700</v>
      </c>
      <c r="O51" s="3" t="s">
        <v>25</v>
      </c>
      <c r="P51" s="3">
        <v>1</v>
      </c>
      <c r="Q51" s="28">
        <f t="shared" si="0"/>
        <v>8.6999999999999993</v>
      </c>
      <c r="R51" s="28">
        <f t="shared" si="1"/>
        <v>629.88</v>
      </c>
      <c r="S51" s="12">
        <v>0</v>
      </c>
      <c r="T51" s="46">
        <f t="shared" si="2"/>
        <v>0</v>
      </c>
      <c r="U51" s="12"/>
      <c r="V51" s="3">
        <f t="shared" si="3"/>
        <v>8.6999999999999993</v>
      </c>
      <c r="W51" s="46" t="s">
        <v>2502</v>
      </c>
      <c r="X51" s="3">
        <f t="shared" si="4"/>
        <v>629.88</v>
      </c>
      <c r="Y51" s="3">
        <f t="shared" si="5"/>
        <v>0</v>
      </c>
      <c r="Z51" s="3"/>
      <c r="AA51" s="3">
        <v>6.96</v>
      </c>
      <c r="AB51" s="42">
        <f t="shared" si="6"/>
        <v>1.7399999999999993</v>
      </c>
      <c r="AC51" s="7">
        <f t="shared" si="7"/>
        <v>503.90400000000005</v>
      </c>
      <c r="AD51" s="1">
        <v>6960</v>
      </c>
      <c r="AE51" s="1">
        <f t="shared" si="8"/>
        <v>6.96</v>
      </c>
    </row>
    <row r="52" spans="1:31" ht="43.2" hidden="1" x14ac:dyDescent="0.3">
      <c r="A52" s="65" t="str" cm="1">
        <f t="array" ref="A52">_xlfn.IFS(M52&gt;=65,"Heavy",M52&lt;=25,"Light",M52&gt;=26-64,"Medium")</f>
        <v>Heavy</v>
      </c>
      <c r="B52" s="1" t="s">
        <v>2787</v>
      </c>
      <c r="C52" s="1" t="s">
        <v>2825</v>
      </c>
      <c r="D52" s="3">
        <f t="shared" si="9"/>
        <v>35</v>
      </c>
      <c r="E52" s="3" t="s">
        <v>2822</v>
      </c>
      <c r="F52" s="3">
        <v>1</v>
      </c>
      <c r="G52" s="3" t="s">
        <v>2826</v>
      </c>
      <c r="H52" s="3" t="s">
        <v>66</v>
      </c>
      <c r="I52" s="3" t="s">
        <v>59</v>
      </c>
      <c r="J52" s="3" t="s">
        <v>2310</v>
      </c>
      <c r="K52" s="7" t="str">
        <f>VLOOKUP($I52,'New Summary'!$E$8:$G$59,2,FALSE)</f>
        <v>H-250x250x9x14</v>
      </c>
      <c r="L52" s="3" t="s">
        <v>2496</v>
      </c>
      <c r="M52" s="7">
        <f>VLOOKUP($I52,'New Summary'!$E$8:$G$59,3,FALSE)</f>
        <v>72.400000000000006</v>
      </c>
      <c r="N52" s="3">
        <v>8700</v>
      </c>
      <c r="O52" s="3" t="s">
        <v>25</v>
      </c>
      <c r="P52" s="3">
        <v>1</v>
      </c>
      <c r="Q52" s="28">
        <f t="shared" si="0"/>
        <v>8.6999999999999993</v>
      </c>
      <c r="R52" s="28">
        <f t="shared" si="1"/>
        <v>629.88</v>
      </c>
      <c r="S52" s="12">
        <v>0</v>
      </c>
      <c r="T52" s="46">
        <f t="shared" si="2"/>
        <v>0</v>
      </c>
      <c r="U52" s="12"/>
      <c r="V52" s="3">
        <f t="shared" si="3"/>
        <v>8.6999999999999993</v>
      </c>
      <c r="W52" s="46" t="s">
        <v>2502</v>
      </c>
      <c r="X52" s="3">
        <f t="shared" si="4"/>
        <v>629.88</v>
      </c>
      <c r="Y52" s="3">
        <f t="shared" si="5"/>
        <v>0</v>
      </c>
      <c r="Z52" s="3"/>
      <c r="AA52" s="3">
        <v>4.3499999999999996</v>
      </c>
      <c r="AB52" s="42">
        <f t="shared" si="6"/>
        <v>4.3499999999999996</v>
      </c>
      <c r="AC52" s="7">
        <f t="shared" si="7"/>
        <v>314.94</v>
      </c>
      <c r="AD52" s="1">
        <v>4350</v>
      </c>
      <c r="AE52" s="1">
        <f t="shared" si="8"/>
        <v>4.3499999999999996</v>
      </c>
    </row>
    <row r="53" spans="1:31" ht="43.2" hidden="1" x14ac:dyDescent="0.3">
      <c r="A53" s="65" t="str" cm="1">
        <f t="array" ref="A53">_xlfn.IFS(M53&gt;=65,"Heavy",M53&lt;=25,"Light",M53&gt;=26-64,"Medium")</f>
        <v>Heavy</v>
      </c>
      <c r="B53" s="1" t="s">
        <v>2787</v>
      </c>
      <c r="C53" s="1" t="s">
        <v>2825</v>
      </c>
      <c r="D53" s="3">
        <f t="shared" si="9"/>
        <v>36</v>
      </c>
      <c r="E53" s="3" t="s">
        <v>2822</v>
      </c>
      <c r="F53" s="3">
        <v>1</v>
      </c>
      <c r="G53" s="3" t="s">
        <v>2826</v>
      </c>
      <c r="H53" s="3" t="s">
        <v>67</v>
      </c>
      <c r="I53" s="3" t="s">
        <v>59</v>
      </c>
      <c r="J53" s="3" t="s">
        <v>2310</v>
      </c>
      <c r="K53" s="7" t="str">
        <f>VLOOKUP($I53,'New Summary'!$E$8:$G$59,2,FALSE)</f>
        <v>H-250x250x9x14</v>
      </c>
      <c r="L53" s="3" t="s">
        <v>2496</v>
      </c>
      <c r="M53" s="7">
        <f>VLOOKUP($I53,'New Summary'!$E$8:$G$59,3,FALSE)</f>
        <v>72.400000000000006</v>
      </c>
      <c r="N53" s="3">
        <v>8700</v>
      </c>
      <c r="O53" s="3" t="s">
        <v>25</v>
      </c>
      <c r="P53" s="3">
        <v>1</v>
      </c>
      <c r="Q53" s="28">
        <f t="shared" si="0"/>
        <v>8.6999999999999993</v>
      </c>
      <c r="R53" s="28">
        <f t="shared" si="1"/>
        <v>629.88</v>
      </c>
      <c r="S53" s="12">
        <v>0</v>
      </c>
      <c r="T53" s="46">
        <f t="shared" si="2"/>
        <v>0</v>
      </c>
      <c r="U53" s="12"/>
      <c r="V53" s="3">
        <f t="shared" si="3"/>
        <v>8.6999999999999993</v>
      </c>
      <c r="W53" s="46" t="s">
        <v>2502</v>
      </c>
      <c r="X53" s="3">
        <f t="shared" si="4"/>
        <v>629.88</v>
      </c>
      <c r="Y53" s="3">
        <f t="shared" si="5"/>
        <v>0</v>
      </c>
      <c r="Z53" s="3"/>
      <c r="AA53" s="3">
        <v>8.6999999999999993</v>
      </c>
      <c r="AB53" s="42">
        <f t="shared" si="6"/>
        <v>0</v>
      </c>
      <c r="AC53" s="7">
        <f t="shared" si="7"/>
        <v>629.88</v>
      </c>
      <c r="AD53" s="1">
        <v>8700</v>
      </c>
      <c r="AE53" s="1">
        <f t="shared" si="8"/>
        <v>8.6999999999999993</v>
      </c>
    </row>
    <row r="54" spans="1:31" ht="43.2" hidden="1" x14ac:dyDescent="0.3">
      <c r="A54" s="65" t="str" cm="1">
        <f t="array" ref="A54">_xlfn.IFS(M54&gt;=65,"Heavy",M54&lt;=25,"Light",M54&gt;=26-64,"Medium")</f>
        <v>Heavy</v>
      </c>
      <c r="B54" s="1" t="s">
        <v>2787</v>
      </c>
      <c r="C54" s="1" t="s">
        <v>2825</v>
      </c>
      <c r="D54" s="3">
        <f t="shared" si="9"/>
        <v>37</v>
      </c>
      <c r="E54" s="3" t="s">
        <v>2822</v>
      </c>
      <c r="F54" s="3">
        <v>1</v>
      </c>
      <c r="G54" s="3" t="s">
        <v>2826</v>
      </c>
      <c r="H54" s="3" t="s">
        <v>68</v>
      </c>
      <c r="I54" s="3" t="s">
        <v>59</v>
      </c>
      <c r="J54" s="3" t="s">
        <v>2310</v>
      </c>
      <c r="K54" s="7" t="str">
        <f>VLOOKUP($I54,'New Summary'!$E$8:$G$59,2,FALSE)</f>
        <v>H-250x250x9x14</v>
      </c>
      <c r="L54" s="3" t="s">
        <v>2496</v>
      </c>
      <c r="M54" s="7">
        <f>VLOOKUP($I54,'New Summary'!$E$8:$G$59,3,FALSE)</f>
        <v>72.400000000000006</v>
      </c>
      <c r="N54" s="3">
        <v>8700</v>
      </c>
      <c r="O54" s="3" t="s">
        <v>25</v>
      </c>
      <c r="P54" s="3">
        <v>1</v>
      </c>
      <c r="Q54" s="28">
        <f t="shared" si="0"/>
        <v>8.6999999999999993</v>
      </c>
      <c r="R54" s="28">
        <f t="shared" si="1"/>
        <v>629.88</v>
      </c>
      <c r="S54" s="12">
        <v>0</v>
      </c>
      <c r="T54" s="46">
        <f t="shared" si="2"/>
        <v>0</v>
      </c>
      <c r="U54" s="12"/>
      <c r="V54" s="3">
        <f t="shared" si="3"/>
        <v>8.6999999999999993</v>
      </c>
      <c r="W54" s="46" t="s">
        <v>2502</v>
      </c>
      <c r="X54" s="3">
        <f t="shared" si="4"/>
        <v>629.88</v>
      </c>
      <c r="Y54" s="3">
        <f t="shared" si="5"/>
        <v>0</v>
      </c>
      <c r="Z54" s="3"/>
      <c r="AA54" s="3">
        <v>8.6999999999999993</v>
      </c>
      <c r="AB54" s="42">
        <f t="shared" si="6"/>
        <v>0</v>
      </c>
      <c r="AC54" s="7">
        <f t="shared" si="7"/>
        <v>629.88</v>
      </c>
      <c r="AD54" s="1">
        <v>8700</v>
      </c>
      <c r="AE54" s="1">
        <f t="shared" si="8"/>
        <v>8.6999999999999993</v>
      </c>
    </row>
    <row r="55" spans="1:31" ht="43.2" hidden="1" x14ac:dyDescent="0.3">
      <c r="A55" s="65" t="str" cm="1">
        <f t="array" ref="A55">_xlfn.IFS(M55&gt;=65,"Heavy",M55&lt;=25,"Light",M55&gt;=26-64,"Medium")</f>
        <v>Heavy</v>
      </c>
      <c r="B55" s="1" t="s">
        <v>2787</v>
      </c>
      <c r="C55" s="1" t="s">
        <v>2825</v>
      </c>
      <c r="D55" s="3">
        <f t="shared" si="9"/>
        <v>38</v>
      </c>
      <c r="E55" s="3" t="s">
        <v>2822</v>
      </c>
      <c r="F55" s="3">
        <v>1</v>
      </c>
      <c r="G55" s="3" t="s">
        <v>2826</v>
      </c>
      <c r="H55" s="3" t="s">
        <v>69</v>
      </c>
      <c r="I55" s="3" t="s">
        <v>59</v>
      </c>
      <c r="J55" s="3" t="s">
        <v>2310</v>
      </c>
      <c r="K55" s="7" t="str">
        <f>VLOOKUP($I55,'New Summary'!$E$8:$G$59,2,FALSE)</f>
        <v>H-250x250x9x14</v>
      </c>
      <c r="L55" s="3" t="s">
        <v>2496</v>
      </c>
      <c r="M55" s="7">
        <f>VLOOKUP($I55,'New Summary'!$E$8:$G$59,3,FALSE)</f>
        <v>72.400000000000006</v>
      </c>
      <c r="N55" s="3">
        <v>8700</v>
      </c>
      <c r="O55" s="3" t="s">
        <v>25</v>
      </c>
      <c r="P55" s="3">
        <v>1</v>
      </c>
      <c r="Q55" s="28">
        <f t="shared" si="0"/>
        <v>8.6999999999999993</v>
      </c>
      <c r="R55" s="28">
        <f t="shared" si="1"/>
        <v>629.88</v>
      </c>
      <c r="S55" s="12">
        <v>0</v>
      </c>
      <c r="T55" s="46">
        <f t="shared" si="2"/>
        <v>0</v>
      </c>
      <c r="U55" s="12"/>
      <c r="V55" s="3">
        <f t="shared" si="3"/>
        <v>8.6999999999999993</v>
      </c>
      <c r="W55" s="46" t="s">
        <v>2502</v>
      </c>
      <c r="X55" s="3">
        <f t="shared" si="4"/>
        <v>629.88</v>
      </c>
      <c r="Y55" s="3">
        <f t="shared" si="5"/>
        <v>0</v>
      </c>
      <c r="Z55" s="3"/>
      <c r="AA55" s="3">
        <v>8.6999999999999993</v>
      </c>
      <c r="AB55" s="42">
        <f t="shared" si="6"/>
        <v>0</v>
      </c>
      <c r="AC55" s="7">
        <f t="shared" si="7"/>
        <v>629.88</v>
      </c>
      <c r="AD55" s="1">
        <v>8700</v>
      </c>
      <c r="AE55" s="1">
        <f t="shared" si="8"/>
        <v>8.6999999999999993</v>
      </c>
    </row>
    <row r="56" spans="1:31" ht="43.2" hidden="1" x14ac:dyDescent="0.3">
      <c r="A56" s="65" t="str" cm="1">
        <f t="array" ref="A56">_xlfn.IFS(M56&gt;=65,"Heavy",M56&lt;=25,"Light",M56&gt;=26-64,"Medium")</f>
        <v>Heavy</v>
      </c>
      <c r="B56" s="1" t="s">
        <v>2787</v>
      </c>
      <c r="C56" s="1" t="s">
        <v>2825</v>
      </c>
      <c r="D56" s="3">
        <f t="shared" si="9"/>
        <v>39</v>
      </c>
      <c r="E56" s="3" t="s">
        <v>2822</v>
      </c>
      <c r="F56" s="3">
        <v>1</v>
      </c>
      <c r="G56" s="3" t="s">
        <v>2826</v>
      </c>
      <c r="H56" s="3" t="s">
        <v>70</v>
      </c>
      <c r="I56" s="3" t="s">
        <v>59</v>
      </c>
      <c r="J56" s="3" t="s">
        <v>2310</v>
      </c>
      <c r="K56" s="7" t="str">
        <f>VLOOKUP($I56,'New Summary'!$E$8:$G$59,2,FALSE)</f>
        <v>H-250x250x9x14</v>
      </c>
      <c r="L56" s="3" t="s">
        <v>2496</v>
      </c>
      <c r="M56" s="7">
        <f>VLOOKUP($I56,'New Summary'!$E$8:$G$59,3,FALSE)</f>
        <v>72.400000000000006</v>
      </c>
      <c r="N56" s="3">
        <v>8700</v>
      </c>
      <c r="O56" s="3" t="s">
        <v>25</v>
      </c>
      <c r="P56" s="3">
        <v>1</v>
      </c>
      <c r="Q56" s="28">
        <f t="shared" si="0"/>
        <v>8.6999999999999993</v>
      </c>
      <c r="R56" s="28">
        <f t="shared" si="1"/>
        <v>629.88</v>
      </c>
      <c r="S56" s="12">
        <v>0</v>
      </c>
      <c r="T56" s="46">
        <f t="shared" si="2"/>
        <v>0</v>
      </c>
      <c r="U56" s="12"/>
      <c r="V56" s="3">
        <f t="shared" si="3"/>
        <v>8.6999999999999993</v>
      </c>
      <c r="W56" s="46" t="s">
        <v>2502</v>
      </c>
      <c r="X56" s="3">
        <f t="shared" si="4"/>
        <v>629.88</v>
      </c>
      <c r="Y56" s="3">
        <f t="shared" si="5"/>
        <v>0</v>
      </c>
      <c r="Z56" s="3"/>
      <c r="AA56" s="3">
        <v>6.09</v>
      </c>
      <c r="AB56" s="42">
        <f t="shared" si="6"/>
        <v>2.6099999999999994</v>
      </c>
      <c r="AC56" s="7">
        <f t="shared" si="7"/>
        <v>440.916</v>
      </c>
      <c r="AD56" s="1">
        <v>6090</v>
      </c>
      <c r="AE56" s="1">
        <f t="shared" si="8"/>
        <v>6.09</v>
      </c>
    </row>
    <row r="57" spans="1:31" ht="43.2" hidden="1" x14ac:dyDescent="0.3">
      <c r="A57" s="65" t="str" cm="1">
        <f t="array" ref="A57">_xlfn.IFS(M57&gt;=65,"Heavy",M57&lt;=25,"Light",M57&gt;=26-64,"Medium")</f>
        <v>Heavy</v>
      </c>
      <c r="B57" s="1" t="s">
        <v>2787</v>
      </c>
      <c r="C57" s="1" t="s">
        <v>2825</v>
      </c>
      <c r="D57" s="3">
        <f t="shared" si="9"/>
        <v>40</v>
      </c>
      <c r="E57" s="3" t="s">
        <v>2822</v>
      </c>
      <c r="F57" s="3">
        <v>1</v>
      </c>
      <c r="G57" s="3" t="s">
        <v>2826</v>
      </c>
      <c r="H57" s="3" t="s">
        <v>71</v>
      </c>
      <c r="I57" s="3" t="s">
        <v>59</v>
      </c>
      <c r="J57" s="3" t="s">
        <v>2310</v>
      </c>
      <c r="K57" s="7" t="str">
        <f>VLOOKUP($I57,'New Summary'!$E$8:$G$59,2,FALSE)</f>
        <v>H-250x250x9x14</v>
      </c>
      <c r="L57" s="3" t="s">
        <v>2496</v>
      </c>
      <c r="M57" s="7">
        <f>VLOOKUP($I57,'New Summary'!$E$8:$G$59,3,FALSE)</f>
        <v>72.400000000000006</v>
      </c>
      <c r="N57" s="3">
        <v>8700</v>
      </c>
      <c r="O57" s="3" t="s">
        <v>25</v>
      </c>
      <c r="P57" s="3">
        <v>1</v>
      </c>
      <c r="Q57" s="28">
        <f t="shared" si="0"/>
        <v>8.6999999999999993</v>
      </c>
      <c r="R57" s="28">
        <f t="shared" si="1"/>
        <v>629.88</v>
      </c>
      <c r="S57" s="12">
        <v>0</v>
      </c>
      <c r="T57" s="46">
        <f t="shared" si="2"/>
        <v>0</v>
      </c>
      <c r="U57" s="12"/>
      <c r="V57" s="3">
        <f t="shared" si="3"/>
        <v>8.6999999999999993</v>
      </c>
      <c r="W57" s="46" t="s">
        <v>2502</v>
      </c>
      <c r="X57" s="3">
        <f t="shared" si="4"/>
        <v>629.88</v>
      </c>
      <c r="Y57" s="3">
        <f t="shared" si="5"/>
        <v>0</v>
      </c>
      <c r="Z57" s="3"/>
      <c r="AA57" s="3">
        <v>6.09</v>
      </c>
      <c r="AB57" s="42">
        <f t="shared" si="6"/>
        <v>2.6099999999999994</v>
      </c>
      <c r="AC57" s="7">
        <f t="shared" si="7"/>
        <v>440.916</v>
      </c>
      <c r="AD57" s="1">
        <v>6090</v>
      </c>
      <c r="AE57" s="1">
        <f t="shared" si="8"/>
        <v>6.09</v>
      </c>
    </row>
    <row r="58" spans="1:31" ht="43.2" hidden="1" x14ac:dyDescent="0.3">
      <c r="A58" s="65" t="str" cm="1">
        <f t="array" ref="A58">_xlfn.IFS(M58&gt;=65,"Heavy",M58&lt;=25,"Light",M58&gt;=26-64,"Medium")</f>
        <v>Heavy</v>
      </c>
      <c r="B58" s="1" t="s">
        <v>2787</v>
      </c>
      <c r="C58" s="1" t="s">
        <v>2825</v>
      </c>
      <c r="D58" s="3">
        <f t="shared" si="9"/>
        <v>41</v>
      </c>
      <c r="E58" s="3" t="s">
        <v>2822</v>
      </c>
      <c r="F58" s="3">
        <v>1</v>
      </c>
      <c r="G58" s="3" t="s">
        <v>2826</v>
      </c>
      <c r="H58" s="3" t="s">
        <v>72</v>
      </c>
      <c r="I58" s="3" t="s">
        <v>59</v>
      </c>
      <c r="J58" s="3" t="s">
        <v>2310</v>
      </c>
      <c r="K58" s="7" t="str">
        <f>VLOOKUP($I58,'New Summary'!$E$8:$G$59,2,FALSE)</f>
        <v>H-250x250x9x14</v>
      </c>
      <c r="L58" s="3" t="s">
        <v>2496</v>
      </c>
      <c r="M58" s="7">
        <f>VLOOKUP($I58,'New Summary'!$E$8:$G$59,3,FALSE)</f>
        <v>72.400000000000006</v>
      </c>
      <c r="N58" s="3">
        <v>8700</v>
      </c>
      <c r="O58" s="3" t="s">
        <v>25</v>
      </c>
      <c r="P58" s="3">
        <v>1</v>
      </c>
      <c r="Q58" s="28">
        <f t="shared" si="0"/>
        <v>8.6999999999999993</v>
      </c>
      <c r="R58" s="28">
        <f t="shared" si="1"/>
        <v>629.88</v>
      </c>
      <c r="S58" s="12">
        <v>0</v>
      </c>
      <c r="T58" s="46">
        <f t="shared" si="2"/>
        <v>0</v>
      </c>
      <c r="U58" s="12"/>
      <c r="V58" s="3">
        <f t="shared" si="3"/>
        <v>8.6999999999999993</v>
      </c>
      <c r="W58" s="46" t="s">
        <v>2502</v>
      </c>
      <c r="X58" s="3">
        <f t="shared" si="4"/>
        <v>629.88</v>
      </c>
      <c r="Y58" s="3">
        <f t="shared" si="5"/>
        <v>0</v>
      </c>
      <c r="Z58" s="3"/>
      <c r="AA58" s="3">
        <v>6.09</v>
      </c>
      <c r="AB58" s="42">
        <f t="shared" si="6"/>
        <v>2.6099999999999994</v>
      </c>
      <c r="AC58" s="7">
        <f t="shared" si="7"/>
        <v>440.916</v>
      </c>
      <c r="AD58" s="1">
        <v>6090</v>
      </c>
      <c r="AE58" s="1">
        <f t="shared" si="8"/>
        <v>6.09</v>
      </c>
    </row>
    <row r="59" spans="1:31" ht="43.2" hidden="1" x14ac:dyDescent="0.3">
      <c r="A59" s="65" t="str" cm="1">
        <f t="array" ref="A59">_xlfn.IFS(M59&gt;=65,"Heavy",M59&lt;=25,"Light",M59&gt;=26-64,"Medium")</f>
        <v>Heavy</v>
      </c>
      <c r="B59" s="1" t="s">
        <v>2787</v>
      </c>
      <c r="C59" s="1" t="s">
        <v>2825</v>
      </c>
      <c r="D59" s="3">
        <f t="shared" si="9"/>
        <v>42</v>
      </c>
      <c r="E59" s="3" t="s">
        <v>2822</v>
      </c>
      <c r="F59" s="3">
        <v>1</v>
      </c>
      <c r="G59" s="3" t="s">
        <v>2826</v>
      </c>
      <c r="H59" s="3" t="s">
        <v>73</v>
      </c>
      <c r="I59" s="3" t="s">
        <v>59</v>
      </c>
      <c r="J59" s="3" t="s">
        <v>2310</v>
      </c>
      <c r="K59" s="7" t="str">
        <f>VLOOKUP($I59,'New Summary'!$E$8:$G$59,2,FALSE)</f>
        <v>H-250x250x9x14</v>
      </c>
      <c r="L59" s="3" t="s">
        <v>2496</v>
      </c>
      <c r="M59" s="7">
        <f>VLOOKUP($I59,'New Summary'!$E$8:$G$59,3,FALSE)</f>
        <v>72.400000000000006</v>
      </c>
      <c r="N59" s="3">
        <v>8700</v>
      </c>
      <c r="O59" s="3" t="s">
        <v>25</v>
      </c>
      <c r="P59" s="3">
        <v>1</v>
      </c>
      <c r="Q59" s="28">
        <f t="shared" si="0"/>
        <v>8.6999999999999993</v>
      </c>
      <c r="R59" s="28">
        <f t="shared" si="1"/>
        <v>629.88</v>
      </c>
      <c r="S59" s="12">
        <v>0</v>
      </c>
      <c r="T59" s="46">
        <f t="shared" si="2"/>
        <v>0</v>
      </c>
      <c r="U59" s="12"/>
      <c r="V59" s="3">
        <f t="shared" si="3"/>
        <v>8.6999999999999993</v>
      </c>
      <c r="W59" s="46" t="s">
        <v>2502</v>
      </c>
      <c r="X59" s="3">
        <f t="shared" si="4"/>
        <v>629.88</v>
      </c>
      <c r="Y59" s="3">
        <f t="shared" si="5"/>
        <v>0</v>
      </c>
      <c r="Z59" s="3"/>
      <c r="AA59" s="3">
        <v>6.09</v>
      </c>
      <c r="AB59" s="42">
        <f t="shared" si="6"/>
        <v>2.6099999999999994</v>
      </c>
      <c r="AC59" s="7">
        <f t="shared" si="7"/>
        <v>440.916</v>
      </c>
      <c r="AD59" s="1">
        <v>6090</v>
      </c>
      <c r="AE59" s="1">
        <f t="shared" si="8"/>
        <v>6.09</v>
      </c>
    </row>
    <row r="60" spans="1:31" ht="43.2" hidden="1" x14ac:dyDescent="0.3">
      <c r="A60" s="65" t="str" cm="1">
        <f t="array" ref="A60">_xlfn.IFS(M60&gt;=65,"Heavy",M60&lt;=25,"Light",M60&gt;=26-64,"Medium")</f>
        <v>Heavy</v>
      </c>
      <c r="B60" s="1" t="s">
        <v>2787</v>
      </c>
      <c r="C60" s="1" t="s">
        <v>2825</v>
      </c>
      <c r="D60" s="3">
        <f t="shared" si="9"/>
        <v>43</v>
      </c>
      <c r="E60" s="3" t="s">
        <v>2822</v>
      </c>
      <c r="F60" s="3">
        <v>1</v>
      </c>
      <c r="G60" s="3" t="s">
        <v>2826</v>
      </c>
      <c r="H60" s="3" t="s">
        <v>74</v>
      </c>
      <c r="I60" s="3" t="s">
        <v>59</v>
      </c>
      <c r="J60" s="3" t="s">
        <v>2310</v>
      </c>
      <c r="K60" s="7" t="str">
        <f>VLOOKUP($I60,'New Summary'!$E$8:$G$59,2,FALSE)</f>
        <v>H-250x250x9x14</v>
      </c>
      <c r="L60" s="3" t="s">
        <v>2496</v>
      </c>
      <c r="M60" s="7">
        <f>VLOOKUP($I60,'New Summary'!$E$8:$G$59,3,FALSE)</f>
        <v>72.400000000000006</v>
      </c>
      <c r="N60" s="3">
        <v>8700</v>
      </c>
      <c r="O60" s="3" t="s">
        <v>25</v>
      </c>
      <c r="P60" s="3">
        <v>1</v>
      </c>
      <c r="Q60" s="28">
        <f t="shared" si="0"/>
        <v>8.6999999999999993</v>
      </c>
      <c r="R60" s="28">
        <f t="shared" si="1"/>
        <v>629.88</v>
      </c>
      <c r="S60" s="12">
        <v>0</v>
      </c>
      <c r="T60" s="46">
        <f t="shared" si="2"/>
        <v>0</v>
      </c>
      <c r="U60" s="12"/>
      <c r="V60" s="3">
        <f t="shared" si="3"/>
        <v>8.6999999999999993</v>
      </c>
      <c r="W60" s="46" t="s">
        <v>2502</v>
      </c>
      <c r="X60" s="3">
        <f t="shared" si="4"/>
        <v>629.88</v>
      </c>
      <c r="Y60" s="3">
        <f t="shared" si="5"/>
        <v>0</v>
      </c>
      <c r="Z60" s="3"/>
      <c r="AA60" s="3">
        <v>5.22</v>
      </c>
      <c r="AB60" s="42">
        <f t="shared" si="6"/>
        <v>3.4799999999999995</v>
      </c>
      <c r="AC60" s="7">
        <f t="shared" si="7"/>
        <v>377.928</v>
      </c>
      <c r="AD60" s="1">
        <v>5220</v>
      </c>
      <c r="AE60" s="1">
        <f t="shared" si="8"/>
        <v>5.22</v>
      </c>
    </row>
    <row r="61" spans="1:31" ht="43.2" hidden="1" x14ac:dyDescent="0.3">
      <c r="A61" s="65" t="str" cm="1">
        <f t="array" ref="A61">_xlfn.IFS(M61&gt;=65,"Heavy",M61&lt;=25,"Light",M61&gt;=26-64,"Medium")</f>
        <v>Heavy</v>
      </c>
      <c r="B61" s="1" t="s">
        <v>2787</v>
      </c>
      <c r="C61" s="1" t="s">
        <v>2825</v>
      </c>
      <c r="D61" s="3">
        <f t="shared" si="9"/>
        <v>44</v>
      </c>
      <c r="E61" s="3" t="s">
        <v>2822</v>
      </c>
      <c r="F61" s="3">
        <v>1</v>
      </c>
      <c r="G61" s="3" t="s">
        <v>2826</v>
      </c>
      <c r="H61" s="3" t="s">
        <v>75</v>
      </c>
      <c r="I61" s="3" t="s">
        <v>59</v>
      </c>
      <c r="J61" s="3" t="s">
        <v>2310</v>
      </c>
      <c r="K61" s="7" t="str">
        <f>VLOOKUP($I61,'New Summary'!$E$8:$G$59,2,FALSE)</f>
        <v>H-250x250x9x14</v>
      </c>
      <c r="L61" s="3" t="s">
        <v>2496</v>
      </c>
      <c r="M61" s="7">
        <f>VLOOKUP($I61,'New Summary'!$E$8:$G$59,3,FALSE)</f>
        <v>72.400000000000006</v>
      </c>
      <c r="N61" s="3">
        <v>8700</v>
      </c>
      <c r="O61" s="3" t="s">
        <v>25</v>
      </c>
      <c r="P61" s="3">
        <v>1</v>
      </c>
      <c r="Q61" s="28">
        <f t="shared" si="0"/>
        <v>8.6999999999999993</v>
      </c>
      <c r="R61" s="28">
        <f t="shared" si="1"/>
        <v>629.88</v>
      </c>
      <c r="S61" s="12">
        <v>0</v>
      </c>
      <c r="T61" s="46">
        <f t="shared" si="2"/>
        <v>0</v>
      </c>
      <c r="U61" s="12"/>
      <c r="V61" s="3">
        <f t="shared" si="3"/>
        <v>8.6999999999999993</v>
      </c>
      <c r="W61" s="46" t="s">
        <v>2502</v>
      </c>
      <c r="X61" s="3">
        <f t="shared" si="4"/>
        <v>629.88</v>
      </c>
      <c r="Y61" s="3">
        <f t="shared" si="5"/>
        <v>0</v>
      </c>
      <c r="Z61" s="3"/>
      <c r="AA61" s="3">
        <v>5.22</v>
      </c>
      <c r="AB61" s="42">
        <f t="shared" si="6"/>
        <v>3.4799999999999995</v>
      </c>
      <c r="AC61" s="7">
        <f t="shared" si="7"/>
        <v>377.928</v>
      </c>
      <c r="AD61" s="1">
        <v>5220</v>
      </c>
      <c r="AE61" s="1">
        <f t="shared" si="8"/>
        <v>5.22</v>
      </c>
    </row>
    <row r="62" spans="1:31" ht="43.2" hidden="1" x14ac:dyDescent="0.3">
      <c r="A62" s="65" t="str" cm="1">
        <f t="array" ref="A62">_xlfn.IFS(M62&gt;=65,"Heavy",M62&lt;=25,"Light",M62&gt;=26-64,"Medium")</f>
        <v>Heavy</v>
      </c>
      <c r="B62" s="1" t="s">
        <v>2787</v>
      </c>
      <c r="C62" s="1" t="s">
        <v>2825</v>
      </c>
      <c r="D62" s="3">
        <f t="shared" si="9"/>
        <v>45</v>
      </c>
      <c r="E62" s="3" t="s">
        <v>2822</v>
      </c>
      <c r="F62" s="3">
        <v>1</v>
      </c>
      <c r="G62" s="3" t="s">
        <v>2826</v>
      </c>
      <c r="H62" s="3" t="s">
        <v>76</v>
      </c>
      <c r="I62" s="3" t="s">
        <v>59</v>
      </c>
      <c r="J62" s="3" t="s">
        <v>2310</v>
      </c>
      <c r="K62" s="7" t="str">
        <f>VLOOKUP($I62,'New Summary'!$E$8:$G$59,2,FALSE)</f>
        <v>H-250x250x9x14</v>
      </c>
      <c r="L62" s="3" t="s">
        <v>2496</v>
      </c>
      <c r="M62" s="7">
        <f>VLOOKUP($I62,'New Summary'!$E$8:$G$59,3,FALSE)</f>
        <v>72.400000000000006</v>
      </c>
      <c r="N62" s="3">
        <v>8700</v>
      </c>
      <c r="O62" s="3" t="s">
        <v>25</v>
      </c>
      <c r="P62" s="3">
        <v>1</v>
      </c>
      <c r="Q62" s="28">
        <f t="shared" si="0"/>
        <v>8.6999999999999993</v>
      </c>
      <c r="R62" s="28">
        <f t="shared" si="1"/>
        <v>629.88</v>
      </c>
      <c r="S62" s="12">
        <v>0</v>
      </c>
      <c r="T62" s="46">
        <f t="shared" si="2"/>
        <v>0</v>
      </c>
      <c r="U62" s="12"/>
      <c r="V62" s="3">
        <f t="shared" si="3"/>
        <v>8.6999999999999993</v>
      </c>
      <c r="W62" s="46" t="s">
        <v>2502</v>
      </c>
      <c r="X62" s="3">
        <f t="shared" si="4"/>
        <v>629.88</v>
      </c>
      <c r="Y62" s="3">
        <f t="shared" si="5"/>
        <v>0</v>
      </c>
      <c r="Z62" s="3"/>
      <c r="AA62" s="3">
        <v>2.1749999999999998</v>
      </c>
      <c r="AB62" s="42">
        <f t="shared" si="6"/>
        <v>6.5249999999999995</v>
      </c>
      <c r="AC62" s="7">
        <f t="shared" si="7"/>
        <v>157.47</v>
      </c>
      <c r="AD62" s="1">
        <v>2175</v>
      </c>
      <c r="AE62" s="1">
        <f t="shared" si="8"/>
        <v>2.1749999999999998</v>
      </c>
    </row>
    <row r="63" spans="1:31" ht="43.2" hidden="1" x14ac:dyDescent="0.3">
      <c r="A63" s="65" t="str" cm="1">
        <f t="array" ref="A63">_xlfn.IFS(M63&gt;=65,"Heavy",M63&lt;=25,"Light",M63&gt;=26-64,"Medium")</f>
        <v>Heavy</v>
      </c>
      <c r="B63" s="1" t="s">
        <v>2787</v>
      </c>
      <c r="C63" s="1" t="s">
        <v>2825</v>
      </c>
      <c r="D63" s="3">
        <f t="shared" si="9"/>
        <v>46</v>
      </c>
      <c r="E63" s="3" t="s">
        <v>2822</v>
      </c>
      <c r="F63" s="3">
        <v>1</v>
      </c>
      <c r="G63" s="3" t="s">
        <v>2826</v>
      </c>
      <c r="H63" s="3" t="s">
        <v>77</v>
      </c>
      <c r="I63" s="3" t="s">
        <v>59</v>
      </c>
      <c r="J63" s="3" t="s">
        <v>2310</v>
      </c>
      <c r="K63" s="7" t="str">
        <f>VLOOKUP($I63,'New Summary'!$E$8:$G$59,2,FALSE)</f>
        <v>H-250x250x9x14</v>
      </c>
      <c r="L63" s="3" t="s">
        <v>2496</v>
      </c>
      <c r="M63" s="7">
        <f>VLOOKUP($I63,'New Summary'!$E$8:$G$59,3,FALSE)</f>
        <v>72.400000000000006</v>
      </c>
      <c r="N63" s="3">
        <v>8700</v>
      </c>
      <c r="O63" s="3" t="s">
        <v>25</v>
      </c>
      <c r="P63" s="3">
        <v>1</v>
      </c>
      <c r="Q63" s="28">
        <f t="shared" si="0"/>
        <v>8.6999999999999993</v>
      </c>
      <c r="R63" s="28">
        <f t="shared" si="1"/>
        <v>629.88</v>
      </c>
      <c r="S63" s="12">
        <v>0</v>
      </c>
      <c r="T63" s="46">
        <f t="shared" si="2"/>
        <v>0</v>
      </c>
      <c r="U63" s="12"/>
      <c r="V63" s="3">
        <f t="shared" si="3"/>
        <v>8.6999999999999993</v>
      </c>
      <c r="W63" s="46" t="s">
        <v>2502</v>
      </c>
      <c r="X63" s="3">
        <f t="shared" si="4"/>
        <v>629.88</v>
      </c>
      <c r="Y63" s="3">
        <f t="shared" si="5"/>
        <v>0</v>
      </c>
      <c r="Z63" s="3"/>
      <c r="AA63" s="3">
        <v>3.915</v>
      </c>
      <c r="AB63" s="42">
        <f t="shared" si="6"/>
        <v>4.7849999999999993</v>
      </c>
      <c r="AC63" s="7">
        <f t="shared" si="7"/>
        <v>283.44600000000003</v>
      </c>
      <c r="AD63" s="1">
        <v>3915</v>
      </c>
      <c r="AE63" s="1">
        <f t="shared" si="8"/>
        <v>3.915</v>
      </c>
    </row>
    <row r="64" spans="1:31" ht="43.2" hidden="1" x14ac:dyDescent="0.3">
      <c r="A64" s="65" t="str" cm="1">
        <f t="array" ref="A64">_xlfn.IFS(M64&gt;=65,"Heavy",M64&lt;=25,"Light",M64&gt;=26-64,"Medium")</f>
        <v>Heavy</v>
      </c>
      <c r="B64" s="1" t="s">
        <v>2787</v>
      </c>
      <c r="C64" s="1" t="s">
        <v>2825</v>
      </c>
      <c r="D64" s="3">
        <f t="shared" si="9"/>
        <v>47</v>
      </c>
      <c r="E64" s="3" t="s">
        <v>2822</v>
      </c>
      <c r="F64" s="3">
        <v>1</v>
      </c>
      <c r="G64" s="3" t="s">
        <v>2826</v>
      </c>
      <c r="H64" s="3" t="s">
        <v>78</v>
      </c>
      <c r="I64" s="3" t="s">
        <v>59</v>
      </c>
      <c r="J64" s="3" t="s">
        <v>2310</v>
      </c>
      <c r="K64" s="7" t="str">
        <f>VLOOKUP($I64,'New Summary'!$E$8:$G$59,2,FALSE)</f>
        <v>H-250x250x9x14</v>
      </c>
      <c r="L64" s="3" t="s">
        <v>2496</v>
      </c>
      <c r="M64" s="7">
        <f>VLOOKUP($I64,'New Summary'!$E$8:$G$59,3,FALSE)</f>
        <v>72.400000000000006</v>
      </c>
      <c r="N64" s="3">
        <v>8700</v>
      </c>
      <c r="O64" s="3" t="s">
        <v>25</v>
      </c>
      <c r="P64" s="3">
        <v>1</v>
      </c>
      <c r="Q64" s="28">
        <f t="shared" si="0"/>
        <v>8.6999999999999993</v>
      </c>
      <c r="R64" s="28">
        <f t="shared" si="1"/>
        <v>629.88</v>
      </c>
      <c r="S64" s="12">
        <v>0</v>
      </c>
      <c r="T64" s="46">
        <f t="shared" si="2"/>
        <v>0</v>
      </c>
      <c r="U64" s="12"/>
      <c r="V64" s="3">
        <f t="shared" si="3"/>
        <v>8.6999999999999993</v>
      </c>
      <c r="W64" s="46" t="s">
        <v>2502</v>
      </c>
      <c r="X64" s="3">
        <f t="shared" si="4"/>
        <v>629.88</v>
      </c>
      <c r="Y64" s="3">
        <f t="shared" si="5"/>
        <v>0</v>
      </c>
      <c r="Z64" s="3"/>
      <c r="AA64" s="3">
        <v>8.6999999999999993</v>
      </c>
      <c r="AB64" s="42">
        <f t="shared" si="6"/>
        <v>0</v>
      </c>
      <c r="AC64" s="7">
        <f t="shared" si="7"/>
        <v>629.88</v>
      </c>
      <c r="AD64" s="1">
        <v>8700</v>
      </c>
      <c r="AE64" s="1">
        <f t="shared" si="8"/>
        <v>8.6999999999999993</v>
      </c>
    </row>
    <row r="65" spans="1:31" ht="43.2" hidden="1" x14ac:dyDescent="0.3">
      <c r="A65" s="65" t="str" cm="1">
        <f t="array" ref="A65">_xlfn.IFS(M65&gt;=65,"Heavy",M65&lt;=25,"Light",M65&gt;=26-64,"Medium")</f>
        <v>Heavy</v>
      </c>
      <c r="B65" s="1" t="s">
        <v>2787</v>
      </c>
      <c r="C65" s="1" t="s">
        <v>2825</v>
      </c>
      <c r="D65" s="3">
        <f t="shared" si="9"/>
        <v>48</v>
      </c>
      <c r="E65" s="3" t="s">
        <v>2822</v>
      </c>
      <c r="F65" s="3">
        <v>1</v>
      </c>
      <c r="G65" s="3" t="s">
        <v>2826</v>
      </c>
      <c r="H65" s="3" t="s">
        <v>79</v>
      </c>
      <c r="I65" s="3" t="s">
        <v>59</v>
      </c>
      <c r="J65" s="3" t="s">
        <v>2310</v>
      </c>
      <c r="K65" s="7" t="str">
        <f>VLOOKUP($I65,'New Summary'!$E$8:$G$59,2,FALSE)</f>
        <v>H-250x250x9x14</v>
      </c>
      <c r="L65" s="3" t="s">
        <v>2496</v>
      </c>
      <c r="M65" s="7">
        <f>VLOOKUP($I65,'New Summary'!$E$8:$G$59,3,FALSE)</f>
        <v>72.400000000000006</v>
      </c>
      <c r="N65" s="3">
        <v>8700</v>
      </c>
      <c r="O65" s="3" t="s">
        <v>25</v>
      </c>
      <c r="P65" s="3">
        <v>1</v>
      </c>
      <c r="Q65" s="28">
        <f t="shared" si="0"/>
        <v>8.6999999999999993</v>
      </c>
      <c r="R65" s="28">
        <f t="shared" si="1"/>
        <v>629.88</v>
      </c>
      <c r="S65" s="12">
        <v>0</v>
      </c>
      <c r="T65" s="46">
        <f t="shared" si="2"/>
        <v>0</v>
      </c>
      <c r="U65" s="12"/>
      <c r="V65" s="3">
        <f t="shared" si="3"/>
        <v>8.6999999999999993</v>
      </c>
      <c r="W65" s="46" t="s">
        <v>2502</v>
      </c>
      <c r="X65" s="3">
        <f t="shared" si="4"/>
        <v>629.88</v>
      </c>
      <c r="Y65" s="3">
        <f t="shared" si="5"/>
        <v>0</v>
      </c>
      <c r="Z65" s="3"/>
      <c r="AA65" s="3">
        <v>6.09</v>
      </c>
      <c r="AB65" s="42">
        <f t="shared" si="6"/>
        <v>2.6099999999999994</v>
      </c>
      <c r="AC65" s="7">
        <f t="shared" si="7"/>
        <v>440.916</v>
      </c>
      <c r="AD65" s="1">
        <v>6090</v>
      </c>
      <c r="AE65" s="1">
        <f t="shared" si="8"/>
        <v>6.09</v>
      </c>
    </row>
    <row r="66" spans="1:31" ht="43.2" hidden="1" x14ac:dyDescent="0.3">
      <c r="A66" s="65" t="str" cm="1">
        <f t="array" ref="A66">_xlfn.IFS(M66&gt;=65,"Heavy",M66&lt;=25,"Light",M66&gt;=26-64,"Medium")</f>
        <v>Heavy</v>
      </c>
      <c r="B66" s="1" t="s">
        <v>2787</v>
      </c>
      <c r="C66" s="1" t="s">
        <v>2825</v>
      </c>
      <c r="D66" s="3">
        <f t="shared" si="9"/>
        <v>49</v>
      </c>
      <c r="E66" s="3" t="s">
        <v>2822</v>
      </c>
      <c r="F66" s="3">
        <v>1</v>
      </c>
      <c r="G66" s="3" t="s">
        <v>2826</v>
      </c>
      <c r="H66" s="3" t="s">
        <v>80</v>
      </c>
      <c r="I66" s="3" t="s">
        <v>59</v>
      </c>
      <c r="J66" s="3" t="s">
        <v>2310</v>
      </c>
      <c r="K66" s="7" t="str">
        <f>VLOOKUP($I66,'New Summary'!$E$8:$G$59,2,FALSE)</f>
        <v>H-250x250x9x14</v>
      </c>
      <c r="L66" s="3" t="s">
        <v>2496</v>
      </c>
      <c r="M66" s="7">
        <f>VLOOKUP($I66,'New Summary'!$E$8:$G$59,3,FALSE)</f>
        <v>72.400000000000006</v>
      </c>
      <c r="N66" s="3">
        <v>8700</v>
      </c>
      <c r="O66" s="3" t="s">
        <v>25</v>
      </c>
      <c r="P66" s="3">
        <v>1</v>
      </c>
      <c r="Q66" s="28">
        <f t="shared" si="0"/>
        <v>8.6999999999999993</v>
      </c>
      <c r="R66" s="28">
        <f t="shared" si="1"/>
        <v>629.88</v>
      </c>
      <c r="S66" s="12">
        <v>0</v>
      </c>
      <c r="T66" s="46">
        <f t="shared" si="2"/>
        <v>0</v>
      </c>
      <c r="U66" s="12"/>
      <c r="V66" s="3">
        <f t="shared" si="3"/>
        <v>8.6999999999999993</v>
      </c>
      <c r="W66" s="46" t="s">
        <v>2502</v>
      </c>
      <c r="X66" s="3">
        <f t="shared" si="4"/>
        <v>629.88</v>
      </c>
      <c r="Y66" s="3">
        <f t="shared" si="5"/>
        <v>0</v>
      </c>
      <c r="Z66" s="3"/>
      <c r="AA66" s="3">
        <v>6.09</v>
      </c>
      <c r="AB66" s="42">
        <f t="shared" si="6"/>
        <v>2.6099999999999994</v>
      </c>
      <c r="AC66" s="7">
        <f t="shared" si="7"/>
        <v>440.916</v>
      </c>
      <c r="AD66" s="1">
        <v>6090</v>
      </c>
      <c r="AE66" s="1">
        <f t="shared" si="8"/>
        <v>6.09</v>
      </c>
    </row>
    <row r="67" spans="1:31" ht="43.2" hidden="1" x14ac:dyDescent="0.3">
      <c r="A67" s="65" t="str" cm="1">
        <f t="array" ref="A67">_xlfn.IFS(M67&gt;=65,"Heavy",M67&lt;=25,"Light",M67&gt;=26-64,"Medium")</f>
        <v>Heavy</v>
      </c>
      <c r="B67" s="1" t="s">
        <v>2787</v>
      </c>
      <c r="C67" s="1" t="s">
        <v>2825</v>
      </c>
      <c r="D67" s="3">
        <f t="shared" si="9"/>
        <v>50</v>
      </c>
      <c r="E67" s="3" t="s">
        <v>2822</v>
      </c>
      <c r="F67" s="3">
        <v>1</v>
      </c>
      <c r="G67" s="3" t="s">
        <v>2826</v>
      </c>
      <c r="H67" s="3" t="s">
        <v>81</v>
      </c>
      <c r="I67" s="3" t="s">
        <v>59</v>
      </c>
      <c r="J67" s="3" t="s">
        <v>2310</v>
      </c>
      <c r="K67" s="7" t="str">
        <f>VLOOKUP($I67,'New Summary'!$E$8:$G$59,2,FALSE)</f>
        <v>H-250x250x9x14</v>
      </c>
      <c r="L67" s="3" t="s">
        <v>2496</v>
      </c>
      <c r="M67" s="7">
        <f>VLOOKUP($I67,'New Summary'!$E$8:$G$59,3,FALSE)</f>
        <v>72.400000000000006</v>
      </c>
      <c r="N67" s="3">
        <v>8700</v>
      </c>
      <c r="O67" s="3" t="s">
        <v>25</v>
      </c>
      <c r="P67" s="3">
        <v>1</v>
      </c>
      <c r="Q67" s="28">
        <f t="shared" si="0"/>
        <v>8.6999999999999993</v>
      </c>
      <c r="R67" s="28">
        <f t="shared" si="1"/>
        <v>629.88</v>
      </c>
      <c r="S67" s="12">
        <v>0</v>
      </c>
      <c r="T67" s="46">
        <f t="shared" si="2"/>
        <v>0</v>
      </c>
      <c r="U67" s="12"/>
      <c r="V67" s="3">
        <f t="shared" si="3"/>
        <v>8.6999999999999993</v>
      </c>
      <c r="W67" s="46" t="s">
        <v>2502</v>
      </c>
      <c r="X67" s="3">
        <f t="shared" si="4"/>
        <v>629.88</v>
      </c>
      <c r="Y67" s="3">
        <f t="shared" si="5"/>
        <v>0</v>
      </c>
      <c r="Z67" s="3"/>
      <c r="AA67" s="3">
        <v>6.09</v>
      </c>
      <c r="AB67" s="42">
        <f>8.7-8.5</f>
        <v>0.19999999999999929</v>
      </c>
      <c r="AC67" s="7">
        <f t="shared" si="7"/>
        <v>440.916</v>
      </c>
      <c r="AD67" s="1">
        <v>6090</v>
      </c>
      <c r="AE67" s="1">
        <f t="shared" si="8"/>
        <v>6.09</v>
      </c>
    </row>
    <row r="68" spans="1:31" ht="43.2" hidden="1" x14ac:dyDescent="0.3">
      <c r="A68" s="65" t="str" cm="1">
        <f t="array" ref="A68">_xlfn.IFS(M68&gt;=65,"Heavy",M68&lt;=25,"Light",M68&gt;=26-64,"Medium")</f>
        <v>Heavy</v>
      </c>
      <c r="B68" s="1" t="s">
        <v>2787</v>
      </c>
      <c r="C68" s="1" t="s">
        <v>2825</v>
      </c>
      <c r="D68" s="3">
        <f t="shared" si="9"/>
        <v>51</v>
      </c>
      <c r="E68" s="3" t="s">
        <v>2822</v>
      </c>
      <c r="F68" s="3">
        <v>1</v>
      </c>
      <c r="G68" s="3" t="s">
        <v>2826</v>
      </c>
      <c r="H68" s="3" t="s">
        <v>82</v>
      </c>
      <c r="I68" s="3" t="s">
        <v>84</v>
      </c>
      <c r="J68" s="3" t="s">
        <v>2348</v>
      </c>
      <c r="K68" s="7" t="str">
        <f>VLOOKUP($I68,'New Summary'!$E$8:$G$59,2,FALSE)</f>
        <v>H-250X250x8x13</v>
      </c>
      <c r="L68" s="3" t="s">
        <v>2496</v>
      </c>
      <c r="M68" s="7">
        <f>VLOOKUP($I68,'New Summary'!$E$8:$G$59,3,FALSE)</f>
        <v>66.5</v>
      </c>
      <c r="N68" s="3">
        <v>9400</v>
      </c>
      <c r="O68" s="3" t="s">
        <v>25</v>
      </c>
      <c r="P68" s="3">
        <v>1</v>
      </c>
      <c r="Q68" s="40">
        <f t="shared" si="0"/>
        <v>9.4</v>
      </c>
      <c r="R68" s="40">
        <f t="shared" si="1"/>
        <v>625.1</v>
      </c>
      <c r="S68" s="12">
        <v>0</v>
      </c>
      <c r="T68" s="46">
        <f t="shared" si="2"/>
        <v>0</v>
      </c>
      <c r="U68" s="12"/>
      <c r="V68" s="3">
        <f t="shared" si="3"/>
        <v>9.4</v>
      </c>
      <c r="W68" s="46" t="s">
        <v>2502</v>
      </c>
      <c r="X68" s="42">
        <f t="shared" si="4"/>
        <v>625.1</v>
      </c>
      <c r="Y68" s="42">
        <f t="shared" si="5"/>
        <v>0</v>
      </c>
      <c r="Z68" s="3"/>
      <c r="AA68" s="3">
        <v>0.47</v>
      </c>
      <c r="AB68" s="42">
        <f>Q68-AA68</f>
        <v>8.93</v>
      </c>
      <c r="AC68" s="7">
        <f t="shared" si="7"/>
        <v>31.254999999999999</v>
      </c>
      <c r="AD68" s="1">
        <v>470</v>
      </c>
      <c r="AE68" s="1">
        <f t="shared" si="8"/>
        <v>0.47</v>
      </c>
    </row>
    <row r="69" spans="1:31" ht="43.2" hidden="1" x14ac:dyDescent="0.3">
      <c r="A69" s="65" t="str" cm="1">
        <f t="array" ref="A69">_xlfn.IFS(M69&gt;=65,"Heavy",M69&lt;=25,"Light",M69&gt;=26-64,"Medium")</f>
        <v>Heavy</v>
      </c>
      <c r="B69" s="1" t="s">
        <v>2787</v>
      </c>
      <c r="C69" s="1" t="s">
        <v>2825</v>
      </c>
      <c r="D69" s="3">
        <f t="shared" si="9"/>
        <v>52</v>
      </c>
      <c r="E69" s="3" t="s">
        <v>2822</v>
      </c>
      <c r="F69" s="3">
        <v>1</v>
      </c>
      <c r="G69" s="3" t="s">
        <v>2826</v>
      </c>
      <c r="H69" s="3" t="s">
        <v>83</v>
      </c>
      <c r="I69" s="3" t="s">
        <v>84</v>
      </c>
      <c r="J69" s="3" t="s">
        <v>2348</v>
      </c>
      <c r="K69" s="7" t="str">
        <f>VLOOKUP($I69,'New Summary'!$E$8:$G$59,2,FALSE)</f>
        <v>H-250X250x8x13</v>
      </c>
      <c r="L69" s="3" t="s">
        <v>2496</v>
      </c>
      <c r="M69" s="7">
        <f>VLOOKUP($I69,'New Summary'!$E$8:$G$59,3,FALSE)</f>
        <v>66.5</v>
      </c>
      <c r="N69" s="3">
        <v>9950</v>
      </c>
      <c r="O69" s="3" t="s">
        <v>25</v>
      </c>
      <c r="P69" s="3">
        <v>1</v>
      </c>
      <c r="Q69" s="39">
        <f t="shared" si="0"/>
        <v>9.9499999999999993</v>
      </c>
      <c r="R69" s="40">
        <f t="shared" si="1"/>
        <v>661.67499999999995</v>
      </c>
      <c r="S69" s="12">
        <v>1</v>
      </c>
      <c r="T69" s="46">
        <f t="shared" si="2"/>
        <v>9.9499999999999993</v>
      </c>
      <c r="U69" s="12"/>
      <c r="V69" s="3">
        <f t="shared" si="3"/>
        <v>0</v>
      </c>
      <c r="W69" s="46" t="s">
        <v>2502</v>
      </c>
      <c r="X69" s="42">
        <f>R69-Y69</f>
        <v>0</v>
      </c>
      <c r="Y69" s="42">
        <f>S69*R69</f>
        <v>661.67499999999995</v>
      </c>
      <c r="Z69" s="3"/>
      <c r="AA69" s="3">
        <v>0</v>
      </c>
      <c r="AB69" s="61">
        <f>Q69-AA69</f>
        <v>9.9499999999999993</v>
      </c>
      <c r="AC69" s="7">
        <f t="shared" si="7"/>
        <v>0</v>
      </c>
      <c r="AD69" s="1">
        <v>0</v>
      </c>
      <c r="AE69" s="1">
        <f t="shared" si="8"/>
        <v>0</v>
      </c>
    </row>
    <row r="70" spans="1:31" ht="43.2" hidden="1" x14ac:dyDescent="0.3">
      <c r="A70" s="65" t="str" cm="1">
        <f t="array" ref="A70">_xlfn.IFS(M70&gt;=65,"Heavy",M70&lt;=25,"Light",M70&gt;=26-64,"Medium")</f>
        <v>Heavy</v>
      </c>
      <c r="B70" s="1" t="s">
        <v>2787</v>
      </c>
      <c r="C70" s="1" t="s">
        <v>2825</v>
      </c>
      <c r="D70" s="3">
        <f t="shared" si="9"/>
        <v>53</v>
      </c>
      <c r="E70" s="3" t="s">
        <v>2822</v>
      </c>
      <c r="F70" s="3">
        <v>1</v>
      </c>
      <c r="G70" s="3" t="s">
        <v>2826</v>
      </c>
      <c r="H70" s="3" t="s">
        <v>85</v>
      </c>
      <c r="I70" s="3" t="s">
        <v>84</v>
      </c>
      <c r="J70" s="3" t="s">
        <v>2348</v>
      </c>
      <c r="K70" s="7" t="str">
        <f>VLOOKUP($I70,'New Summary'!$E$8:$G$59,2,FALSE)</f>
        <v>H-250X250x8x13</v>
      </c>
      <c r="L70" s="3" t="s">
        <v>2496</v>
      </c>
      <c r="M70" s="7">
        <f>VLOOKUP($I70,'New Summary'!$E$8:$G$59,3,FALSE)</f>
        <v>66.5</v>
      </c>
      <c r="N70" s="3">
        <v>9950</v>
      </c>
      <c r="O70" s="3" t="s">
        <v>25</v>
      </c>
      <c r="P70" s="3">
        <v>1</v>
      </c>
      <c r="Q70" s="40">
        <f t="shared" si="0"/>
        <v>9.9499999999999993</v>
      </c>
      <c r="R70" s="40">
        <f t="shared" si="1"/>
        <v>661.67499999999995</v>
      </c>
      <c r="S70" s="12">
        <v>0</v>
      </c>
      <c r="T70" s="46">
        <f t="shared" si="2"/>
        <v>0</v>
      </c>
      <c r="U70" s="12"/>
      <c r="V70" s="3">
        <f t="shared" si="3"/>
        <v>9.9499999999999993</v>
      </c>
      <c r="W70" s="46" t="s">
        <v>2502</v>
      </c>
      <c r="X70" s="42">
        <f t="shared" ref="X70:X133" si="10">V70*M70</f>
        <v>661.67499999999995</v>
      </c>
      <c r="Y70" s="42">
        <f t="shared" ref="Y70:Y133" si="11">T70*M70</f>
        <v>0</v>
      </c>
      <c r="Z70" s="3"/>
      <c r="AA70" s="3">
        <v>0.4975</v>
      </c>
      <c r="AB70" s="61">
        <f t="shared" ref="AB70:AB324" si="12">Q70-AA70</f>
        <v>9.4524999999999988</v>
      </c>
      <c r="AC70" s="7">
        <f t="shared" si="7"/>
        <v>33.083750000000002</v>
      </c>
      <c r="AD70" s="1">
        <v>497.5</v>
      </c>
      <c r="AE70" s="1">
        <f t="shared" si="8"/>
        <v>0.4975</v>
      </c>
    </row>
    <row r="71" spans="1:31" ht="43.2" hidden="1" x14ac:dyDescent="0.3">
      <c r="A71" s="65" t="str" cm="1">
        <f t="array" ref="A71">_xlfn.IFS(M71&gt;=65,"Heavy",M71&lt;=25,"Light",M71&gt;=26-64,"Medium")</f>
        <v>Heavy</v>
      </c>
      <c r="B71" s="1" t="s">
        <v>2787</v>
      </c>
      <c r="C71" s="1" t="s">
        <v>2825</v>
      </c>
      <c r="D71" s="3">
        <f t="shared" si="9"/>
        <v>54</v>
      </c>
      <c r="E71" s="3" t="s">
        <v>2822</v>
      </c>
      <c r="F71" s="3">
        <v>1</v>
      </c>
      <c r="G71" s="3" t="s">
        <v>2826</v>
      </c>
      <c r="H71" s="3" t="s">
        <v>86</v>
      </c>
      <c r="I71" s="3" t="s">
        <v>84</v>
      </c>
      <c r="J71" s="3" t="s">
        <v>2348</v>
      </c>
      <c r="K71" s="7" t="str">
        <f>VLOOKUP($I71,'New Summary'!$E$8:$G$59,2,FALSE)</f>
        <v>H-250X250x8x13</v>
      </c>
      <c r="L71" s="3" t="s">
        <v>2496</v>
      </c>
      <c r="M71" s="7">
        <f>VLOOKUP($I71,'New Summary'!$E$8:$G$59,3,FALSE)</f>
        <v>66.5</v>
      </c>
      <c r="N71" s="3">
        <v>9950</v>
      </c>
      <c r="O71" s="3" t="s">
        <v>25</v>
      </c>
      <c r="P71" s="3">
        <v>1</v>
      </c>
      <c r="Q71" s="40">
        <f t="shared" si="0"/>
        <v>9.9499999999999993</v>
      </c>
      <c r="R71" s="40">
        <f t="shared" si="1"/>
        <v>661.67499999999995</v>
      </c>
      <c r="S71" s="12">
        <v>0</v>
      </c>
      <c r="T71" s="46">
        <f t="shared" si="2"/>
        <v>0</v>
      </c>
      <c r="U71" s="12"/>
      <c r="V71" s="3">
        <f t="shared" si="3"/>
        <v>9.9499999999999993</v>
      </c>
      <c r="W71" s="46" t="s">
        <v>2502</v>
      </c>
      <c r="X71" s="42">
        <f t="shared" si="10"/>
        <v>661.67499999999995</v>
      </c>
      <c r="Y71" s="42">
        <f t="shared" si="11"/>
        <v>0</v>
      </c>
      <c r="Z71" s="3"/>
      <c r="AA71" s="3">
        <v>0.4975</v>
      </c>
      <c r="AB71" s="61">
        <f t="shared" si="12"/>
        <v>9.4524999999999988</v>
      </c>
      <c r="AC71" s="7">
        <f t="shared" si="7"/>
        <v>33.083750000000002</v>
      </c>
      <c r="AD71" s="1">
        <v>497.5</v>
      </c>
      <c r="AE71" s="1">
        <f t="shared" si="8"/>
        <v>0.4975</v>
      </c>
    </row>
    <row r="72" spans="1:31" ht="43.2" hidden="1" x14ac:dyDescent="0.3">
      <c r="A72" s="65" t="str" cm="1">
        <f t="array" ref="A72">_xlfn.IFS(M72&gt;=65,"Heavy",M72&lt;=25,"Light",M72&gt;=26-64,"Medium")</f>
        <v>Medium</v>
      </c>
      <c r="B72" s="1" t="s">
        <v>2787</v>
      </c>
      <c r="C72" s="1" t="s">
        <v>2825</v>
      </c>
      <c r="D72" s="3">
        <f t="shared" si="9"/>
        <v>55</v>
      </c>
      <c r="E72" s="3" t="s">
        <v>2822</v>
      </c>
      <c r="F72" s="3">
        <v>1</v>
      </c>
      <c r="G72" s="3" t="s">
        <v>2826</v>
      </c>
      <c r="H72" s="3" t="s">
        <v>87</v>
      </c>
      <c r="I72" s="3" t="s">
        <v>35</v>
      </c>
      <c r="J72" s="7" t="s">
        <v>2346</v>
      </c>
      <c r="K72" s="7" t="str">
        <f>VLOOKUP($I72,'New Summary'!$E$8:$G$59,2,FALSE)</f>
        <v>H-200x200x8x12</v>
      </c>
      <c r="L72" s="7" t="s">
        <v>2496</v>
      </c>
      <c r="M72" s="7">
        <f>VLOOKUP($I72,'New Summary'!$E$8:$G$59,3,FALSE)</f>
        <v>49.9</v>
      </c>
      <c r="N72" s="3">
        <v>9950</v>
      </c>
      <c r="O72" s="3" t="s">
        <v>25</v>
      </c>
      <c r="P72" s="3">
        <v>1</v>
      </c>
      <c r="Q72" s="28">
        <f t="shared" si="0"/>
        <v>9.9499999999999993</v>
      </c>
      <c r="R72" s="28">
        <f t="shared" si="1"/>
        <v>496.50499999999994</v>
      </c>
      <c r="S72" s="12">
        <v>0</v>
      </c>
      <c r="T72" s="46">
        <f t="shared" si="2"/>
        <v>0</v>
      </c>
      <c r="U72" s="12"/>
      <c r="V72" s="3">
        <f t="shared" si="3"/>
        <v>9.9499999999999993</v>
      </c>
      <c r="W72" s="46" t="s">
        <v>2502</v>
      </c>
      <c r="X72" s="3">
        <f t="shared" si="10"/>
        <v>496.50499999999994</v>
      </c>
      <c r="Y72" s="3">
        <f t="shared" si="11"/>
        <v>0</v>
      </c>
      <c r="Z72" s="3"/>
      <c r="AA72" s="3">
        <v>0.4975</v>
      </c>
      <c r="AB72" s="3">
        <f t="shared" si="12"/>
        <v>9.4524999999999988</v>
      </c>
      <c r="AC72" s="7">
        <f t="shared" si="7"/>
        <v>24.82525</v>
      </c>
      <c r="AD72" s="1">
        <v>497.5</v>
      </c>
      <c r="AE72" s="1">
        <f t="shared" si="8"/>
        <v>0.4975</v>
      </c>
    </row>
    <row r="73" spans="1:31" ht="43.2" hidden="1" x14ac:dyDescent="0.3">
      <c r="A73" s="65" t="str" cm="1">
        <f t="array" ref="A73">_xlfn.IFS(M73&gt;=65,"Heavy",M73&lt;=25,"Light",M73&gt;=26-64,"Medium")</f>
        <v>Medium</v>
      </c>
      <c r="B73" s="1" t="s">
        <v>2787</v>
      </c>
      <c r="C73" s="1" t="s">
        <v>2825</v>
      </c>
      <c r="D73" s="3">
        <f t="shared" si="9"/>
        <v>56</v>
      </c>
      <c r="E73" s="3" t="s">
        <v>2822</v>
      </c>
      <c r="F73" s="3">
        <v>1</v>
      </c>
      <c r="G73" s="3" t="s">
        <v>2826</v>
      </c>
      <c r="H73" s="3" t="s">
        <v>88</v>
      </c>
      <c r="I73" s="3" t="s">
        <v>35</v>
      </c>
      <c r="J73" s="7" t="s">
        <v>2346</v>
      </c>
      <c r="K73" s="7" t="str">
        <f>VLOOKUP($I73,'New Summary'!$E$8:$G$59,2,FALSE)</f>
        <v>H-200x200x8x12</v>
      </c>
      <c r="L73" s="7" t="s">
        <v>2496</v>
      </c>
      <c r="M73" s="7">
        <f>VLOOKUP($I73,'New Summary'!$E$8:$G$59,3,FALSE)</f>
        <v>49.9</v>
      </c>
      <c r="N73" s="3">
        <v>9950</v>
      </c>
      <c r="O73" s="3" t="s">
        <v>25</v>
      </c>
      <c r="P73" s="3">
        <v>1</v>
      </c>
      <c r="Q73" s="28">
        <f t="shared" si="0"/>
        <v>9.9499999999999993</v>
      </c>
      <c r="R73" s="28">
        <f t="shared" si="1"/>
        <v>496.50499999999994</v>
      </c>
      <c r="S73" s="12">
        <v>0</v>
      </c>
      <c r="T73" s="46">
        <f t="shared" si="2"/>
        <v>0</v>
      </c>
      <c r="U73" s="12"/>
      <c r="V73" s="3">
        <f t="shared" si="3"/>
        <v>9.9499999999999993</v>
      </c>
      <c r="W73" s="46" t="s">
        <v>2502</v>
      </c>
      <c r="X73" s="3">
        <f t="shared" si="10"/>
        <v>496.50499999999994</v>
      </c>
      <c r="Y73" s="3">
        <f t="shared" si="11"/>
        <v>0</v>
      </c>
      <c r="Z73" s="3"/>
      <c r="AA73" s="3">
        <v>0.4975</v>
      </c>
      <c r="AB73" s="3">
        <f t="shared" si="12"/>
        <v>9.4524999999999988</v>
      </c>
      <c r="AC73" s="7">
        <f t="shared" si="7"/>
        <v>24.82525</v>
      </c>
      <c r="AD73" s="1">
        <v>497.5</v>
      </c>
      <c r="AE73" s="1">
        <f t="shared" si="8"/>
        <v>0.4975</v>
      </c>
    </row>
    <row r="74" spans="1:31" ht="43.2" hidden="1" x14ac:dyDescent="0.3">
      <c r="A74" s="65" t="str" cm="1">
        <f t="array" ref="A74">_xlfn.IFS(M74&gt;=65,"Heavy",M74&lt;=25,"Light",M74&gt;=26-64,"Medium")</f>
        <v>Medium</v>
      </c>
      <c r="B74" s="1" t="s">
        <v>2787</v>
      </c>
      <c r="C74" s="1" t="s">
        <v>2825</v>
      </c>
      <c r="D74" s="3">
        <f t="shared" si="9"/>
        <v>57</v>
      </c>
      <c r="E74" s="3" t="s">
        <v>2822</v>
      </c>
      <c r="F74" s="3">
        <v>1</v>
      </c>
      <c r="G74" s="3" t="s">
        <v>2826</v>
      </c>
      <c r="H74" s="3" t="s">
        <v>89</v>
      </c>
      <c r="I74" s="3" t="s">
        <v>35</v>
      </c>
      <c r="J74" s="7" t="s">
        <v>2346</v>
      </c>
      <c r="K74" s="7" t="str">
        <f>VLOOKUP($I74,'New Summary'!$E$8:$G$59,2,FALSE)</f>
        <v>H-200x200x8x12</v>
      </c>
      <c r="L74" s="7" t="s">
        <v>2496</v>
      </c>
      <c r="M74" s="7">
        <f>VLOOKUP($I74,'New Summary'!$E$8:$G$59,3,FALSE)</f>
        <v>49.9</v>
      </c>
      <c r="N74" s="3">
        <v>9950</v>
      </c>
      <c r="O74" s="3" t="s">
        <v>25</v>
      </c>
      <c r="P74" s="3">
        <v>1</v>
      </c>
      <c r="Q74" s="28">
        <f t="shared" si="0"/>
        <v>9.9499999999999993</v>
      </c>
      <c r="R74" s="28">
        <f t="shared" si="1"/>
        <v>496.50499999999994</v>
      </c>
      <c r="S74" s="12">
        <v>0</v>
      </c>
      <c r="T74" s="46">
        <f t="shared" si="2"/>
        <v>0</v>
      </c>
      <c r="U74" s="12"/>
      <c r="V74" s="3">
        <f t="shared" si="3"/>
        <v>9.9499999999999993</v>
      </c>
      <c r="W74" s="46" t="s">
        <v>2502</v>
      </c>
      <c r="X74" s="3">
        <f t="shared" si="10"/>
        <v>496.50499999999994</v>
      </c>
      <c r="Y74" s="3">
        <f t="shared" si="11"/>
        <v>0</v>
      </c>
      <c r="Z74" s="3"/>
      <c r="AA74" s="3">
        <v>2.9849999999999999</v>
      </c>
      <c r="AB74" s="3">
        <f t="shared" si="12"/>
        <v>6.9649999999999999</v>
      </c>
      <c r="AC74" s="7">
        <f t="shared" si="7"/>
        <v>148.95149999999998</v>
      </c>
      <c r="AD74" s="1">
        <v>2985</v>
      </c>
      <c r="AE74" s="1">
        <f t="shared" si="8"/>
        <v>2.9849999999999999</v>
      </c>
    </row>
    <row r="75" spans="1:31" ht="43.2" hidden="1" x14ac:dyDescent="0.3">
      <c r="A75" s="65" t="str" cm="1">
        <f t="array" ref="A75">_xlfn.IFS(M75&gt;=65,"Heavy",M75&lt;=25,"Light",M75&gt;=26-64,"Medium")</f>
        <v>Medium</v>
      </c>
      <c r="B75" s="1" t="s">
        <v>2787</v>
      </c>
      <c r="C75" s="1" t="s">
        <v>2825</v>
      </c>
      <c r="D75" s="3">
        <f t="shared" si="9"/>
        <v>58</v>
      </c>
      <c r="E75" s="3" t="s">
        <v>2822</v>
      </c>
      <c r="F75" s="3">
        <v>1</v>
      </c>
      <c r="G75" s="3" t="s">
        <v>2826</v>
      </c>
      <c r="H75" s="3" t="s">
        <v>90</v>
      </c>
      <c r="I75" s="3" t="s">
        <v>35</v>
      </c>
      <c r="J75" s="7" t="s">
        <v>2346</v>
      </c>
      <c r="K75" s="7" t="str">
        <f>VLOOKUP($I75,'New Summary'!$E$8:$G$59,2,FALSE)</f>
        <v>H-200x200x8x12</v>
      </c>
      <c r="L75" s="7" t="s">
        <v>2496</v>
      </c>
      <c r="M75" s="7">
        <f>VLOOKUP($I75,'New Summary'!$E$8:$G$59,3,FALSE)</f>
        <v>49.9</v>
      </c>
      <c r="N75" s="3">
        <v>9950</v>
      </c>
      <c r="O75" s="3" t="s">
        <v>25</v>
      </c>
      <c r="P75" s="3">
        <v>1</v>
      </c>
      <c r="Q75" s="28">
        <f t="shared" si="0"/>
        <v>9.9499999999999993</v>
      </c>
      <c r="R75" s="28">
        <f t="shared" si="1"/>
        <v>496.50499999999994</v>
      </c>
      <c r="S75" s="12">
        <v>0</v>
      </c>
      <c r="T75" s="46">
        <f t="shared" si="2"/>
        <v>0</v>
      </c>
      <c r="U75" s="12"/>
      <c r="V75" s="3">
        <f t="shared" si="3"/>
        <v>9.9499999999999993</v>
      </c>
      <c r="W75" s="46" t="s">
        <v>2502</v>
      </c>
      <c r="X75" s="3">
        <f t="shared" si="10"/>
        <v>496.50499999999994</v>
      </c>
      <c r="Y75" s="3">
        <f t="shared" si="11"/>
        <v>0</v>
      </c>
      <c r="Z75" s="3"/>
      <c r="AA75" s="3">
        <v>2.9849999999999999</v>
      </c>
      <c r="AB75" s="3">
        <f t="shared" si="12"/>
        <v>6.9649999999999999</v>
      </c>
      <c r="AC75" s="7">
        <f t="shared" si="7"/>
        <v>148.95149999999998</v>
      </c>
      <c r="AD75" s="1">
        <v>2985</v>
      </c>
      <c r="AE75" s="1">
        <f t="shared" si="8"/>
        <v>2.9849999999999999</v>
      </c>
    </row>
    <row r="76" spans="1:31" ht="43.2" hidden="1" x14ac:dyDescent="0.3">
      <c r="A76" s="65" t="str" cm="1">
        <f t="array" ref="A76">_xlfn.IFS(M76&gt;=65,"Heavy",M76&lt;=25,"Light",M76&gt;=26-64,"Medium")</f>
        <v>Heavy</v>
      </c>
      <c r="B76" s="1" t="s">
        <v>2787</v>
      </c>
      <c r="C76" s="1" t="s">
        <v>2825</v>
      </c>
      <c r="D76" s="3">
        <f t="shared" si="9"/>
        <v>59</v>
      </c>
      <c r="E76" s="3" t="s">
        <v>2822</v>
      </c>
      <c r="F76" s="3">
        <v>1</v>
      </c>
      <c r="G76" s="3" t="s">
        <v>2826</v>
      </c>
      <c r="H76" s="3" t="s">
        <v>91</v>
      </c>
      <c r="I76" s="3" t="s">
        <v>84</v>
      </c>
      <c r="J76" s="3" t="s">
        <v>2348</v>
      </c>
      <c r="K76" s="7" t="str">
        <f>VLOOKUP($I76,'New Summary'!$E$8:$G$59,2,FALSE)</f>
        <v>H-250X250x8x13</v>
      </c>
      <c r="L76" s="3" t="s">
        <v>2496</v>
      </c>
      <c r="M76" s="7">
        <f>VLOOKUP($I76,'New Summary'!$E$8:$G$59,3,FALSE)</f>
        <v>66.5</v>
      </c>
      <c r="N76" s="3">
        <v>9950</v>
      </c>
      <c r="O76" s="3" t="s">
        <v>25</v>
      </c>
      <c r="P76" s="3">
        <v>1</v>
      </c>
      <c r="Q76" s="39">
        <f t="shared" si="0"/>
        <v>9.9499999999999993</v>
      </c>
      <c r="R76" s="40">
        <f t="shared" si="1"/>
        <v>661.67499999999995</v>
      </c>
      <c r="S76" s="12">
        <v>0</v>
      </c>
      <c r="T76" s="46">
        <f t="shared" si="2"/>
        <v>0</v>
      </c>
      <c r="U76" s="12"/>
      <c r="V76" s="3">
        <f t="shared" si="3"/>
        <v>9.9499999999999993</v>
      </c>
      <c r="W76" s="46" t="s">
        <v>2502</v>
      </c>
      <c r="X76" s="42">
        <f t="shared" si="10"/>
        <v>661.67499999999995</v>
      </c>
      <c r="Y76" s="42">
        <f t="shared" si="11"/>
        <v>0</v>
      </c>
      <c r="Z76" s="3"/>
      <c r="AA76" s="3">
        <v>5.97</v>
      </c>
      <c r="AB76" s="3">
        <f t="shared" si="12"/>
        <v>3.9799999999999995</v>
      </c>
      <c r="AC76" s="7">
        <f t="shared" si="7"/>
        <v>397.005</v>
      </c>
      <c r="AD76" s="1">
        <v>5970</v>
      </c>
      <c r="AE76" s="1">
        <f t="shared" si="8"/>
        <v>5.97</v>
      </c>
    </row>
    <row r="77" spans="1:31" ht="43.2" hidden="1" x14ac:dyDescent="0.3">
      <c r="A77" s="65" t="str" cm="1">
        <f t="array" ref="A77">_xlfn.IFS(M77&gt;=65,"Heavy",M77&lt;=25,"Light",M77&gt;=26-64,"Medium")</f>
        <v>Heavy</v>
      </c>
      <c r="B77" s="1" t="s">
        <v>2787</v>
      </c>
      <c r="C77" s="1" t="s">
        <v>2825</v>
      </c>
      <c r="D77" s="3">
        <f t="shared" si="9"/>
        <v>60</v>
      </c>
      <c r="E77" s="3" t="s">
        <v>2822</v>
      </c>
      <c r="F77" s="3">
        <v>1</v>
      </c>
      <c r="G77" s="3" t="s">
        <v>2826</v>
      </c>
      <c r="H77" s="3" t="s">
        <v>92</v>
      </c>
      <c r="I77" s="3" t="s">
        <v>84</v>
      </c>
      <c r="J77" s="3" t="s">
        <v>2348</v>
      </c>
      <c r="K77" s="7" t="str">
        <f>VLOOKUP($I77,'New Summary'!$E$8:$G$59,2,FALSE)</f>
        <v>H-250X250x8x13</v>
      </c>
      <c r="L77" s="3" t="s">
        <v>2496</v>
      </c>
      <c r="M77" s="7">
        <f>VLOOKUP($I77,'New Summary'!$E$8:$G$59,3,FALSE)</f>
        <v>66.5</v>
      </c>
      <c r="N77" s="3">
        <v>9950</v>
      </c>
      <c r="O77" s="3" t="s">
        <v>25</v>
      </c>
      <c r="P77" s="3">
        <v>1</v>
      </c>
      <c r="Q77" s="40">
        <f t="shared" si="0"/>
        <v>9.9499999999999993</v>
      </c>
      <c r="R77" s="40">
        <f t="shared" si="1"/>
        <v>661.67499999999995</v>
      </c>
      <c r="S77" s="12">
        <v>0</v>
      </c>
      <c r="T77" s="46">
        <f t="shared" si="2"/>
        <v>0</v>
      </c>
      <c r="U77" s="12"/>
      <c r="V77" s="3">
        <f t="shared" si="3"/>
        <v>9.9499999999999993</v>
      </c>
      <c r="W77" s="46" t="s">
        <v>2502</v>
      </c>
      <c r="X77" s="42">
        <f t="shared" si="10"/>
        <v>661.67499999999995</v>
      </c>
      <c r="Y77" s="42">
        <f t="shared" si="11"/>
        <v>0</v>
      </c>
      <c r="Z77" s="3"/>
      <c r="AA77" s="3">
        <v>5.97</v>
      </c>
      <c r="AB77" s="3">
        <f t="shared" si="12"/>
        <v>3.9799999999999995</v>
      </c>
      <c r="AC77" s="7">
        <f t="shared" si="7"/>
        <v>397.005</v>
      </c>
      <c r="AD77" s="1">
        <v>5970</v>
      </c>
      <c r="AE77" s="1">
        <f t="shared" si="8"/>
        <v>5.97</v>
      </c>
    </row>
    <row r="78" spans="1:31" ht="43.2" hidden="1" x14ac:dyDescent="0.3">
      <c r="A78" s="65" t="str" cm="1">
        <f t="array" ref="A78">_xlfn.IFS(M78&gt;=65,"Heavy",M78&lt;=25,"Light",M78&gt;=26-64,"Medium")</f>
        <v>Heavy</v>
      </c>
      <c r="B78" s="1" t="s">
        <v>2787</v>
      </c>
      <c r="C78" s="1" t="s">
        <v>2825</v>
      </c>
      <c r="D78" s="3">
        <f t="shared" si="9"/>
        <v>61</v>
      </c>
      <c r="E78" s="3" t="s">
        <v>2822</v>
      </c>
      <c r="F78" s="3">
        <v>1</v>
      </c>
      <c r="G78" s="3" t="s">
        <v>2826</v>
      </c>
      <c r="H78" s="3" t="s">
        <v>93</v>
      </c>
      <c r="I78" s="3" t="s">
        <v>84</v>
      </c>
      <c r="J78" s="3" t="s">
        <v>2348</v>
      </c>
      <c r="K78" s="7" t="str">
        <f>VLOOKUP($I78,'New Summary'!$E$8:$G$59,2,FALSE)</f>
        <v>H-250X250x8x13</v>
      </c>
      <c r="L78" s="3" t="s">
        <v>2496</v>
      </c>
      <c r="M78" s="7">
        <f>VLOOKUP($I78,'New Summary'!$E$8:$G$59,3,FALSE)</f>
        <v>66.5</v>
      </c>
      <c r="N78" s="3">
        <v>9950</v>
      </c>
      <c r="O78" s="3" t="s">
        <v>25</v>
      </c>
      <c r="P78" s="3">
        <v>1</v>
      </c>
      <c r="Q78" s="40">
        <f t="shared" si="0"/>
        <v>9.9499999999999993</v>
      </c>
      <c r="R78" s="40">
        <f t="shared" si="1"/>
        <v>661.67499999999995</v>
      </c>
      <c r="S78" s="12">
        <v>0</v>
      </c>
      <c r="T78" s="46">
        <f t="shared" si="2"/>
        <v>0</v>
      </c>
      <c r="U78" s="12"/>
      <c r="V78" s="3">
        <f t="shared" si="3"/>
        <v>9.9499999999999993</v>
      </c>
      <c r="W78" s="46" t="s">
        <v>2502</v>
      </c>
      <c r="X78" s="42">
        <f t="shared" si="10"/>
        <v>661.67499999999995</v>
      </c>
      <c r="Y78" s="42">
        <f t="shared" si="11"/>
        <v>0</v>
      </c>
      <c r="Z78" s="3"/>
      <c r="AA78" s="3">
        <v>6.4675000000000002</v>
      </c>
      <c r="AB78" s="3">
        <f t="shared" si="12"/>
        <v>3.482499999999999</v>
      </c>
      <c r="AC78" s="7">
        <f t="shared" si="7"/>
        <v>430.08875</v>
      </c>
      <c r="AD78" s="1">
        <v>6467.5</v>
      </c>
      <c r="AE78" s="1">
        <f t="shared" si="8"/>
        <v>6.4675000000000002</v>
      </c>
    </row>
    <row r="79" spans="1:31" ht="43.2" hidden="1" x14ac:dyDescent="0.3">
      <c r="A79" s="65" t="str" cm="1">
        <f t="array" ref="A79">_xlfn.IFS(M79&gt;=65,"Heavy",M79&lt;=25,"Light",M79&gt;=26-64,"Medium")</f>
        <v>Heavy</v>
      </c>
      <c r="B79" s="1" t="s">
        <v>2787</v>
      </c>
      <c r="C79" s="1" t="s">
        <v>2825</v>
      </c>
      <c r="D79" s="3">
        <f t="shared" si="9"/>
        <v>62</v>
      </c>
      <c r="E79" s="3" t="s">
        <v>2822</v>
      </c>
      <c r="F79" s="3">
        <v>1</v>
      </c>
      <c r="G79" s="3" t="s">
        <v>2826</v>
      </c>
      <c r="H79" s="3" t="s">
        <v>94</v>
      </c>
      <c r="I79" s="3" t="s">
        <v>84</v>
      </c>
      <c r="J79" s="3" t="s">
        <v>2348</v>
      </c>
      <c r="K79" s="7" t="str">
        <f>VLOOKUP($I79,'New Summary'!$E$8:$G$59,2,FALSE)</f>
        <v>H-250X250x8x13</v>
      </c>
      <c r="L79" s="3" t="s">
        <v>2496</v>
      </c>
      <c r="M79" s="7">
        <f>VLOOKUP($I79,'New Summary'!$E$8:$G$59,3,FALSE)</f>
        <v>66.5</v>
      </c>
      <c r="N79" s="3">
        <v>9950</v>
      </c>
      <c r="O79" s="3" t="s">
        <v>25</v>
      </c>
      <c r="P79" s="3">
        <v>1</v>
      </c>
      <c r="Q79" s="40">
        <f t="shared" si="0"/>
        <v>9.9499999999999993</v>
      </c>
      <c r="R79" s="40">
        <f t="shared" si="1"/>
        <v>661.67499999999995</v>
      </c>
      <c r="S79" s="12">
        <v>0</v>
      </c>
      <c r="T79" s="46">
        <f t="shared" si="2"/>
        <v>0</v>
      </c>
      <c r="U79" s="12"/>
      <c r="V79" s="3">
        <f t="shared" si="3"/>
        <v>9.9499999999999993</v>
      </c>
      <c r="W79" s="46" t="s">
        <v>2502</v>
      </c>
      <c r="X79" s="42">
        <f t="shared" si="10"/>
        <v>661.67499999999995</v>
      </c>
      <c r="Y79" s="42">
        <f t="shared" si="11"/>
        <v>0</v>
      </c>
      <c r="Z79" s="3"/>
      <c r="AA79" s="3">
        <v>6.4675000000000002</v>
      </c>
      <c r="AB79" s="3">
        <f t="shared" si="12"/>
        <v>3.482499999999999</v>
      </c>
      <c r="AC79" s="7">
        <f t="shared" si="7"/>
        <v>430.08875</v>
      </c>
      <c r="AD79" s="1">
        <v>6467.5</v>
      </c>
      <c r="AE79" s="1">
        <f t="shared" si="8"/>
        <v>6.4675000000000002</v>
      </c>
    </row>
    <row r="80" spans="1:31" ht="43.2" hidden="1" x14ac:dyDescent="0.3">
      <c r="A80" s="65" t="str" cm="1">
        <f t="array" ref="A80">_xlfn.IFS(M80&gt;=65,"Heavy",M80&lt;=25,"Light",M80&gt;=26-64,"Medium")</f>
        <v>Heavy</v>
      </c>
      <c r="B80" s="1" t="s">
        <v>2787</v>
      </c>
      <c r="C80" s="1" t="s">
        <v>2825</v>
      </c>
      <c r="D80" s="3">
        <f t="shared" si="9"/>
        <v>63</v>
      </c>
      <c r="E80" s="3" t="s">
        <v>2822</v>
      </c>
      <c r="F80" s="3">
        <v>1</v>
      </c>
      <c r="G80" s="3" t="s">
        <v>2826</v>
      </c>
      <c r="H80" s="3" t="s">
        <v>95</v>
      </c>
      <c r="I80" s="3" t="s">
        <v>84</v>
      </c>
      <c r="J80" s="3" t="s">
        <v>2348</v>
      </c>
      <c r="K80" s="7" t="str">
        <f>VLOOKUP($I80,'New Summary'!$E$8:$G$59,2,FALSE)</f>
        <v>H-250X250x8x13</v>
      </c>
      <c r="L80" s="3" t="s">
        <v>2496</v>
      </c>
      <c r="M80" s="7">
        <f>VLOOKUP($I80,'New Summary'!$E$8:$G$59,3,FALSE)</f>
        <v>66.5</v>
      </c>
      <c r="N80" s="3">
        <v>9950</v>
      </c>
      <c r="O80" s="3" t="s">
        <v>25</v>
      </c>
      <c r="P80" s="3">
        <v>1</v>
      </c>
      <c r="Q80" s="40">
        <f t="shared" si="0"/>
        <v>9.9499999999999993</v>
      </c>
      <c r="R80" s="40">
        <f t="shared" si="1"/>
        <v>661.67499999999995</v>
      </c>
      <c r="S80" s="12">
        <v>0</v>
      </c>
      <c r="T80" s="46">
        <f t="shared" si="2"/>
        <v>0</v>
      </c>
      <c r="U80" s="12"/>
      <c r="V80" s="3">
        <f t="shared" si="3"/>
        <v>9.9499999999999993</v>
      </c>
      <c r="W80" s="46" t="s">
        <v>2502</v>
      </c>
      <c r="X80" s="42">
        <f t="shared" si="10"/>
        <v>661.67499999999995</v>
      </c>
      <c r="Y80" s="42">
        <f t="shared" si="11"/>
        <v>0</v>
      </c>
      <c r="Z80" s="3"/>
      <c r="AA80" s="3">
        <v>4.9749999999999996</v>
      </c>
      <c r="AB80" s="3">
        <f t="shared" si="12"/>
        <v>4.9749999999999996</v>
      </c>
      <c r="AC80" s="7">
        <f t="shared" si="7"/>
        <v>330.83749999999998</v>
      </c>
      <c r="AD80" s="1">
        <v>4975</v>
      </c>
      <c r="AE80" s="1">
        <f t="shared" si="8"/>
        <v>4.9749999999999996</v>
      </c>
    </row>
    <row r="81" spans="1:31" ht="43.2" hidden="1" x14ac:dyDescent="0.3">
      <c r="A81" s="65" t="str" cm="1">
        <f t="array" ref="A81">_xlfn.IFS(M81&gt;=65,"Heavy",M81&lt;=25,"Light",M81&gt;=26-64,"Medium")</f>
        <v>Heavy</v>
      </c>
      <c r="B81" s="1" t="s">
        <v>2787</v>
      </c>
      <c r="C81" s="1" t="s">
        <v>2825</v>
      </c>
      <c r="D81" s="3">
        <f t="shared" si="9"/>
        <v>64</v>
      </c>
      <c r="E81" s="3" t="s">
        <v>2822</v>
      </c>
      <c r="F81" s="3">
        <v>1</v>
      </c>
      <c r="G81" s="3" t="s">
        <v>2826</v>
      </c>
      <c r="H81" s="3" t="s">
        <v>96</v>
      </c>
      <c r="I81" s="3" t="s">
        <v>84</v>
      </c>
      <c r="J81" s="3" t="s">
        <v>2348</v>
      </c>
      <c r="K81" s="7" t="str">
        <f>VLOOKUP($I81,'New Summary'!$E$8:$G$59,2,FALSE)</f>
        <v>H-250X250x8x13</v>
      </c>
      <c r="L81" s="3" t="s">
        <v>2496</v>
      </c>
      <c r="M81" s="7">
        <f>VLOOKUP($I81,'New Summary'!$E$8:$G$59,3,FALSE)</f>
        <v>66.5</v>
      </c>
      <c r="N81" s="3">
        <v>9950</v>
      </c>
      <c r="O81" s="3" t="s">
        <v>25</v>
      </c>
      <c r="P81" s="3">
        <v>1</v>
      </c>
      <c r="Q81" s="40">
        <f t="shared" si="0"/>
        <v>9.9499999999999993</v>
      </c>
      <c r="R81" s="40">
        <f t="shared" si="1"/>
        <v>661.67499999999995</v>
      </c>
      <c r="S81" s="12">
        <v>0</v>
      </c>
      <c r="T81" s="46">
        <f t="shared" si="2"/>
        <v>0</v>
      </c>
      <c r="U81" s="12"/>
      <c r="V81" s="3">
        <f t="shared" si="3"/>
        <v>9.9499999999999993</v>
      </c>
      <c r="W81" s="46" t="s">
        <v>2502</v>
      </c>
      <c r="X81" s="42">
        <f t="shared" si="10"/>
        <v>661.67499999999995</v>
      </c>
      <c r="Y81" s="42">
        <f t="shared" si="11"/>
        <v>0</v>
      </c>
      <c r="Z81" s="3"/>
      <c r="AA81" s="3">
        <v>3.98</v>
      </c>
      <c r="AB81" s="3">
        <f t="shared" si="12"/>
        <v>5.9699999999999989</v>
      </c>
      <c r="AC81" s="7">
        <f t="shared" si="7"/>
        <v>264.67</v>
      </c>
      <c r="AD81" s="1">
        <v>3980</v>
      </c>
      <c r="AE81" s="1">
        <f t="shared" si="8"/>
        <v>3.98</v>
      </c>
    </row>
    <row r="82" spans="1:31" ht="43.2" hidden="1" x14ac:dyDescent="0.3">
      <c r="A82" s="65" t="str" cm="1">
        <f t="array" ref="A82">_xlfn.IFS(M82&gt;=65,"Heavy",M82&lt;=25,"Light",M82&gt;=26-64,"Medium")</f>
        <v>Heavy</v>
      </c>
      <c r="B82" s="1" t="s">
        <v>2787</v>
      </c>
      <c r="C82" s="1" t="s">
        <v>2825</v>
      </c>
      <c r="D82" s="3">
        <f t="shared" si="9"/>
        <v>65</v>
      </c>
      <c r="E82" s="3" t="s">
        <v>2822</v>
      </c>
      <c r="F82" s="3">
        <v>1</v>
      </c>
      <c r="G82" s="3" t="s">
        <v>2826</v>
      </c>
      <c r="H82" s="3" t="s">
        <v>97</v>
      </c>
      <c r="I82" s="3" t="s">
        <v>84</v>
      </c>
      <c r="J82" s="3" t="s">
        <v>2348</v>
      </c>
      <c r="K82" s="7" t="str">
        <f>VLOOKUP($I82,'New Summary'!$E$8:$G$59,2,FALSE)</f>
        <v>H-250X250x8x13</v>
      </c>
      <c r="L82" s="3" t="s">
        <v>2496</v>
      </c>
      <c r="M82" s="7">
        <f>VLOOKUP($I82,'New Summary'!$E$8:$G$59,3,FALSE)</f>
        <v>66.5</v>
      </c>
      <c r="N82" s="3">
        <v>9950</v>
      </c>
      <c r="O82" s="3" t="s">
        <v>25</v>
      </c>
      <c r="P82" s="3">
        <v>1</v>
      </c>
      <c r="Q82" s="40">
        <f t="shared" ref="Q82:Q95" si="13">(N82/1000)*P82</f>
        <v>9.9499999999999993</v>
      </c>
      <c r="R82" s="40">
        <f t="shared" ref="R82:R95" si="14">Q82*M82</f>
        <v>661.67499999999995</v>
      </c>
      <c r="S82" s="12">
        <v>0</v>
      </c>
      <c r="T82" s="46">
        <f t="shared" ref="T82:T145" si="15">Q82*S82</f>
        <v>0</v>
      </c>
      <c r="U82" s="12"/>
      <c r="V82" s="3">
        <f t="shared" ref="V82:V145" si="16">Q82-T82</f>
        <v>9.9499999999999993</v>
      </c>
      <c r="W82" s="46" t="s">
        <v>2502</v>
      </c>
      <c r="X82" s="42">
        <f t="shared" si="10"/>
        <v>661.67499999999995</v>
      </c>
      <c r="Y82" s="42">
        <f t="shared" si="11"/>
        <v>0</v>
      </c>
      <c r="Z82" s="3"/>
      <c r="AA82" s="3">
        <v>0.995</v>
      </c>
      <c r="AB82" s="3">
        <f t="shared" si="12"/>
        <v>8.9550000000000001</v>
      </c>
      <c r="AC82" s="7">
        <f t="shared" si="7"/>
        <v>66.167500000000004</v>
      </c>
      <c r="AD82" s="1">
        <v>995</v>
      </c>
      <c r="AE82" s="1">
        <f t="shared" si="8"/>
        <v>0.995</v>
      </c>
    </row>
    <row r="83" spans="1:31" ht="43.2" hidden="1" x14ac:dyDescent="0.3">
      <c r="A83" s="65" t="str" cm="1">
        <f t="array" ref="A83">_xlfn.IFS(M83&gt;=65,"Heavy",M83&lt;=25,"Light",M83&gt;=26-64,"Medium")</f>
        <v>Heavy</v>
      </c>
      <c r="B83" s="1" t="s">
        <v>2787</v>
      </c>
      <c r="C83" s="1" t="s">
        <v>2825</v>
      </c>
      <c r="D83" s="3">
        <f t="shared" si="9"/>
        <v>66</v>
      </c>
      <c r="E83" s="3" t="s">
        <v>2822</v>
      </c>
      <c r="F83" s="3">
        <v>1</v>
      </c>
      <c r="G83" s="3" t="s">
        <v>2826</v>
      </c>
      <c r="H83" s="3" t="s">
        <v>98</v>
      </c>
      <c r="I83" s="3" t="s">
        <v>84</v>
      </c>
      <c r="J83" s="3" t="s">
        <v>2348</v>
      </c>
      <c r="K83" s="7" t="str">
        <f>VLOOKUP($I83,'New Summary'!$E$8:$G$59,2,FALSE)</f>
        <v>H-250X250x8x13</v>
      </c>
      <c r="L83" s="3" t="s">
        <v>2496</v>
      </c>
      <c r="M83" s="7">
        <f>VLOOKUP($I83,'New Summary'!$E$8:$G$59,3,FALSE)</f>
        <v>66.5</v>
      </c>
      <c r="N83" s="3">
        <v>9950</v>
      </c>
      <c r="O83" s="3" t="s">
        <v>25</v>
      </c>
      <c r="P83" s="3">
        <v>1</v>
      </c>
      <c r="Q83" s="40">
        <f t="shared" si="13"/>
        <v>9.9499999999999993</v>
      </c>
      <c r="R83" s="40">
        <f t="shared" si="14"/>
        <v>661.67499999999995</v>
      </c>
      <c r="S83" s="12">
        <v>0</v>
      </c>
      <c r="T83" s="46">
        <f t="shared" si="15"/>
        <v>0</v>
      </c>
      <c r="U83" s="12"/>
      <c r="V83" s="3">
        <f t="shared" si="16"/>
        <v>9.9499999999999993</v>
      </c>
      <c r="W83" s="46" t="s">
        <v>2502</v>
      </c>
      <c r="X83" s="42">
        <f t="shared" si="10"/>
        <v>661.67499999999995</v>
      </c>
      <c r="Y83" s="42">
        <f t="shared" si="11"/>
        <v>0</v>
      </c>
      <c r="Z83" s="3"/>
      <c r="AA83" s="3">
        <v>0.995</v>
      </c>
      <c r="AB83" s="3">
        <f t="shared" si="12"/>
        <v>8.9550000000000001</v>
      </c>
      <c r="AC83" s="7">
        <f t="shared" ref="AC83:AC146" si="17">AA83*M83*P83</f>
        <v>66.167500000000004</v>
      </c>
      <c r="AD83" s="1">
        <v>995</v>
      </c>
      <c r="AE83" s="1">
        <f t="shared" ref="AE83:AE146" si="18">AD83/1000</f>
        <v>0.995</v>
      </c>
    </row>
    <row r="84" spans="1:31" ht="43.2" hidden="1" x14ac:dyDescent="0.3">
      <c r="A84" s="65" t="str" cm="1">
        <f t="array" ref="A84">_xlfn.IFS(M84&gt;=65,"Heavy",M84&lt;=25,"Light",M84&gt;=26-64,"Medium")</f>
        <v>Heavy</v>
      </c>
      <c r="B84" s="1" t="s">
        <v>2787</v>
      </c>
      <c r="C84" s="1" t="s">
        <v>2825</v>
      </c>
      <c r="D84" s="3">
        <f t="shared" ref="D84:D147" si="19">D83+1</f>
        <v>67</v>
      </c>
      <c r="E84" s="3" t="s">
        <v>2822</v>
      </c>
      <c r="F84" s="3">
        <v>1</v>
      </c>
      <c r="G84" s="3" t="s">
        <v>2826</v>
      </c>
      <c r="H84" s="3" t="s">
        <v>99</v>
      </c>
      <c r="I84" s="3" t="s">
        <v>84</v>
      </c>
      <c r="J84" s="3" t="s">
        <v>2348</v>
      </c>
      <c r="K84" s="7" t="str">
        <f>VLOOKUP($I84,'New Summary'!$E$8:$G$59,2,FALSE)</f>
        <v>H-250X250x8x13</v>
      </c>
      <c r="L84" s="3" t="s">
        <v>2496</v>
      </c>
      <c r="M84" s="7">
        <f>VLOOKUP($I84,'New Summary'!$E$8:$G$59,3,FALSE)</f>
        <v>66.5</v>
      </c>
      <c r="N84" s="3">
        <v>9950</v>
      </c>
      <c r="O84" s="3" t="s">
        <v>25</v>
      </c>
      <c r="P84" s="3">
        <v>1</v>
      </c>
      <c r="Q84" s="40">
        <f t="shared" si="13"/>
        <v>9.9499999999999993</v>
      </c>
      <c r="R84" s="40">
        <f t="shared" si="14"/>
        <v>661.67499999999995</v>
      </c>
      <c r="S84" s="12">
        <v>0</v>
      </c>
      <c r="T84" s="46">
        <f t="shared" si="15"/>
        <v>0</v>
      </c>
      <c r="U84" s="12"/>
      <c r="V84" s="3">
        <f t="shared" si="16"/>
        <v>9.9499999999999993</v>
      </c>
      <c r="W84" s="46" t="s">
        <v>2502</v>
      </c>
      <c r="X84" s="42">
        <f t="shared" si="10"/>
        <v>661.67499999999995</v>
      </c>
      <c r="Y84" s="42">
        <f t="shared" si="11"/>
        <v>0</v>
      </c>
      <c r="Z84" s="3"/>
      <c r="AA84" s="3">
        <v>0.4975</v>
      </c>
      <c r="AB84" s="3">
        <f t="shared" si="12"/>
        <v>9.4524999999999988</v>
      </c>
      <c r="AC84" s="7">
        <f t="shared" si="17"/>
        <v>33.083750000000002</v>
      </c>
      <c r="AD84" s="1">
        <v>497.5</v>
      </c>
      <c r="AE84" s="1">
        <f t="shared" si="18"/>
        <v>0.4975</v>
      </c>
    </row>
    <row r="85" spans="1:31" ht="43.2" hidden="1" x14ac:dyDescent="0.3">
      <c r="A85" s="65" t="str" cm="1">
        <f t="array" ref="A85">_xlfn.IFS(M85&gt;=65,"Heavy",M85&lt;=25,"Light",M85&gt;=26-64,"Medium")</f>
        <v>Heavy</v>
      </c>
      <c r="B85" s="1" t="s">
        <v>2787</v>
      </c>
      <c r="C85" s="1" t="s">
        <v>2825</v>
      </c>
      <c r="D85" s="3">
        <f t="shared" si="19"/>
        <v>68</v>
      </c>
      <c r="E85" s="3" t="s">
        <v>2822</v>
      </c>
      <c r="F85" s="3">
        <v>1</v>
      </c>
      <c r="G85" s="3" t="s">
        <v>2826</v>
      </c>
      <c r="H85" s="3" t="s">
        <v>100</v>
      </c>
      <c r="I85" s="3" t="s">
        <v>84</v>
      </c>
      <c r="J85" s="3" t="s">
        <v>2348</v>
      </c>
      <c r="K85" s="7" t="str">
        <f>VLOOKUP($I85,'New Summary'!$E$8:$G$59,2,FALSE)</f>
        <v>H-250X250x8x13</v>
      </c>
      <c r="L85" s="3" t="s">
        <v>2496</v>
      </c>
      <c r="M85" s="7">
        <f>VLOOKUP($I85,'New Summary'!$E$8:$G$59,3,FALSE)</f>
        <v>66.5</v>
      </c>
      <c r="N85" s="3">
        <v>9950</v>
      </c>
      <c r="O85" s="3" t="s">
        <v>25</v>
      </c>
      <c r="P85" s="3">
        <v>1</v>
      </c>
      <c r="Q85" s="40">
        <f t="shared" si="13"/>
        <v>9.9499999999999993</v>
      </c>
      <c r="R85" s="40">
        <f t="shared" si="14"/>
        <v>661.67499999999995</v>
      </c>
      <c r="S85" s="12">
        <v>0</v>
      </c>
      <c r="T85" s="46">
        <f t="shared" si="15"/>
        <v>0</v>
      </c>
      <c r="U85" s="12"/>
      <c r="V85" s="3">
        <f t="shared" si="16"/>
        <v>9.9499999999999993</v>
      </c>
      <c r="W85" s="46" t="s">
        <v>2502</v>
      </c>
      <c r="X85" s="42">
        <f t="shared" si="10"/>
        <v>661.67499999999995</v>
      </c>
      <c r="Y85" s="42">
        <f t="shared" si="11"/>
        <v>0</v>
      </c>
      <c r="Z85" s="3"/>
      <c r="AA85" s="3">
        <v>0.4975</v>
      </c>
      <c r="AB85" s="3">
        <f t="shared" si="12"/>
        <v>9.4524999999999988</v>
      </c>
      <c r="AC85" s="7">
        <f t="shared" si="17"/>
        <v>33.083750000000002</v>
      </c>
      <c r="AD85" s="1">
        <v>497.5</v>
      </c>
      <c r="AE85" s="1">
        <f t="shared" si="18"/>
        <v>0.4975</v>
      </c>
    </row>
    <row r="86" spans="1:31" ht="43.2" hidden="1" x14ac:dyDescent="0.3">
      <c r="A86" s="65" t="str" cm="1">
        <f t="array" ref="A86">_xlfn.IFS(M86&gt;=65,"Heavy",M86&lt;=25,"Light",M86&gt;=26-64,"Medium")</f>
        <v>Medium</v>
      </c>
      <c r="B86" s="1" t="s">
        <v>2787</v>
      </c>
      <c r="C86" s="1" t="s">
        <v>2825</v>
      </c>
      <c r="D86" s="3">
        <f t="shared" si="19"/>
        <v>69</v>
      </c>
      <c r="E86" s="3" t="s">
        <v>2822</v>
      </c>
      <c r="F86" s="3">
        <v>1</v>
      </c>
      <c r="G86" s="3" t="s">
        <v>2826</v>
      </c>
      <c r="H86" s="3" t="s">
        <v>101</v>
      </c>
      <c r="I86" s="3" t="s">
        <v>35</v>
      </c>
      <c r="J86" s="7" t="s">
        <v>2346</v>
      </c>
      <c r="K86" s="7" t="str">
        <f>VLOOKUP($I86,'New Summary'!$E$8:$G$59,2,FALSE)</f>
        <v>H-200x200x8x12</v>
      </c>
      <c r="L86" s="7" t="s">
        <v>2496</v>
      </c>
      <c r="M86" s="7">
        <f>VLOOKUP($I86,'New Summary'!$E$8:$G$59,3,FALSE)</f>
        <v>49.9</v>
      </c>
      <c r="N86" s="3">
        <v>9950</v>
      </c>
      <c r="O86" s="3" t="s">
        <v>25</v>
      </c>
      <c r="P86" s="3">
        <v>1</v>
      </c>
      <c r="Q86" s="28">
        <f t="shared" si="13"/>
        <v>9.9499999999999993</v>
      </c>
      <c r="R86" s="28">
        <f t="shared" si="14"/>
        <v>496.50499999999994</v>
      </c>
      <c r="S86" s="12">
        <v>0</v>
      </c>
      <c r="T86" s="46">
        <f t="shared" si="15"/>
        <v>0</v>
      </c>
      <c r="U86" s="12"/>
      <c r="V86" s="3">
        <f t="shared" si="16"/>
        <v>9.9499999999999993</v>
      </c>
      <c r="W86" s="46" t="s">
        <v>2502</v>
      </c>
      <c r="X86" s="3">
        <f t="shared" si="10"/>
        <v>496.50499999999994</v>
      </c>
      <c r="Y86" s="3">
        <f t="shared" si="11"/>
        <v>0</v>
      </c>
      <c r="Z86" s="3"/>
      <c r="AA86" s="3">
        <v>0.4975</v>
      </c>
      <c r="AB86" s="3">
        <f t="shared" si="12"/>
        <v>9.4524999999999988</v>
      </c>
      <c r="AC86" s="7">
        <f t="shared" si="17"/>
        <v>24.82525</v>
      </c>
      <c r="AD86" s="1">
        <v>497.5</v>
      </c>
      <c r="AE86" s="1">
        <f t="shared" si="18"/>
        <v>0.4975</v>
      </c>
    </row>
    <row r="87" spans="1:31" ht="43.2" hidden="1" x14ac:dyDescent="0.3">
      <c r="A87" s="65" t="str" cm="1">
        <f t="array" ref="A87">_xlfn.IFS(M87&gt;=65,"Heavy",M87&lt;=25,"Light",M87&gt;=26-64,"Medium")</f>
        <v>Medium</v>
      </c>
      <c r="B87" s="1" t="s">
        <v>2787</v>
      </c>
      <c r="C87" s="1" t="s">
        <v>2825</v>
      </c>
      <c r="D87" s="3">
        <f t="shared" si="19"/>
        <v>70</v>
      </c>
      <c r="E87" s="3" t="s">
        <v>2822</v>
      </c>
      <c r="F87" s="3">
        <v>1</v>
      </c>
      <c r="G87" s="3" t="s">
        <v>2826</v>
      </c>
      <c r="H87" s="3" t="s">
        <v>102</v>
      </c>
      <c r="I87" s="3" t="s">
        <v>35</v>
      </c>
      <c r="J87" s="7" t="s">
        <v>2346</v>
      </c>
      <c r="K87" s="7" t="str">
        <f>VLOOKUP($I87,'New Summary'!$E$8:$G$59,2,FALSE)</f>
        <v>H-200x200x8x12</v>
      </c>
      <c r="L87" s="7" t="s">
        <v>2496</v>
      </c>
      <c r="M87" s="7">
        <f>VLOOKUP($I87,'New Summary'!$E$8:$G$59,3,FALSE)</f>
        <v>49.9</v>
      </c>
      <c r="N87" s="3">
        <v>9950</v>
      </c>
      <c r="O87" s="3" t="s">
        <v>25</v>
      </c>
      <c r="P87" s="3">
        <v>1</v>
      </c>
      <c r="Q87" s="28">
        <f t="shared" si="13"/>
        <v>9.9499999999999993</v>
      </c>
      <c r="R87" s="28">
        <f t="shared" si="14"/>
        <v>496.50499999999994</v>
      </c>
      <c r="S87" s="12">
        <v>0</v>
      </c>
      <c r="T87" s="46">
        <f t="shared" si="15"/>
        <v>0</v>
      </c>
      <c r="U87" s="12"/>
      <c r="V87" s="3">
        <f t="shared" si="16"/>
        <v>9.9499999999999993</v>
      </c>
      <c r="W87" s="46" t="s">
        <v>2502</v>
      </c>
      <c r="X87" s="3">
        <f t="shared" si="10"/>
        <v>496.50499999999994</v>
      </c>
      <c r="Y87" s="3">
        <f t="shared" si="11"/>
        <v>0</v>
      </c>
      <c r="Z87" s="3"/>
      <c r="AA87" s="3">
        <v>0.4975</v>
      </c>
      <c r="AB87" s="3">
        <f t="shared" si="12"/>
        <v>9.4524999999999988</v>
      </c>
      <c r="AC87" s="7">
        <f t="shared" si="17"/>
        <v>24.82525</v>
      </c>
      <c r="AD87" s="1">
        <v>497.5</v>
      </c>
      <c r="AE87" s="1">
        <f t="shared" si="18"/>
        <v>0.4975</v>
      </c>
    </row>
    <row r="88" spans="1:31" ht="43.2" hidden="1" x14ac:dyDescent="0.3">
      <c r="A88" s="65" t="str" cm="1">
        <f t="array" ref="A88">_xlfn.IFS(M88&gt;=65,"Heavy",M88&lt;=25,"Light",M88&gt;=26-64,"Medium")</f>
        <v>Medium</v>
      </c>
      <c r="B88" s="1" t="s">
        <v>2787</v>
      </c>
      <c r="C88" s="1" t="s">
        <v>2825</v>
      </c>
      <c r="D88" s="3">
        <f t="shared" si="19"/>
        <v>71</v>
      </c>
      <c r="E88" s="3" t="s">
        <v>2822</v>
      </c>
      <c r="F88" s="3">
        <v>1</v>
      </c>
      <c r="G88" s="3" t="s">
        <v>2826</v>
      </c>
      <c r="H88" s="3" t="s">
        <v>103</v>
      </c>
      <c r="I88" s="3" t="s">
        <v>35</v>
      </c>
      <c r="J88" s="7" t="s">
        <v>2346</v>
      </c>
      <c r="K88" s="7" t="str">
        <f>VLOOKUP($I88,'New Summary'!$E$8:$G$59,2,FALSE)</f>
        <v>H-200x200x8x12</v>
      </c>
      <c r="L88" s="7" t="s">
        <v>2496</v>
      </c>
      <c r="M88" s="7">
        <f>VLOOKUP($I88,'New Summary'!$E$8:$G$59,3,FALSE)</f>
        <v>49.9</v>
      </c>
      <c r="N88" s="3">
        <v>8450</v>
      </c>
      <c r="O88" s="3" t="s">
        <v>25</v>
      </c>
      <c r="P88" s="3">
        <v>1</v>
      </c>
      <c r="Q88" s="28">
        <f t="shared" si="13"/>
        <v>8.4499999999999993</v>
      </c>
      <c r="R88" s="28">
        <f t="shared" si="14"/>
        <v>421.65499999999997</v>
      </c>
      <c r="S88" s="12">
        <v>0</v>
      </c>
      <c r="T88" s="46">
        <f t="shared" si="15"/>
        <v>0</v>
      </c>
      <c r="U88" s="12"/>
      <c r="V88" s="3">
        <f t="shared" si="16"/>
        <v>8.4499999999999993</v>
      </c>
      <c r="W88" s="46" t="s">
        <v>2502</v>
      </c>
      <c r="X88" s="3">
        <f t="shared" si="10"/>
        <v>421.65499999999997</v>
      </c>
      <c r="Y88" s="3">
        <f t="shared" si="11"/>
        <v>0</v>
      </c>
      <c r="Z88" s="3"/>
      <c r="AA88" s="3">
        <v>0.42249999999999999</v>
      </c>
      <c r="AB88" s="3">
        <f t="shared" si="12"/>
        <v>8.0274999999999999</v>
      </c>
      <c r="AC88" s="7">
        <f t="shared" si="17"/>
        <v>21.082749999999997</v>
      </c>
      <c r="AD88" s="1">
        <v>422.5</v>
      </c>
      <c r="AE88" s="1">
        <f t="shared" si="18"/>
        <v>0.42249999999999999</v>
      </c>
    </row>
    <row r="89" spans="1:31" ht="43.2" hidden="1" x14ac:dyDescent="0.3">
      <c r="A89" s="65" t="str" cm="1">
        <f t="array" ref="A89">_xlfn.IFS(M89&gt;=65,"Heavy",M89&lt;=25,"Light",M89&gt;=26-64,"Medium")</f>
        <v>Medium</v>
      </c>
      <c r="B89" s="1" t="s">
        <v>2787</v>
      </c>
      <c r="C89" s="1" t="s">
        <v>2825</v>
      </c>
      <c r="D89" s="3">
        <f t="shared" si="19"/>
        <v>72</v>
      </c>
      <c r="E89" s="3" t="s">
        <v>2822</v>
      </c>
      <c r="F89" s="3">
        <v>1</v>
      </c>
      <c r="G89" s="3" t="s">
        <v>2826</v>
      </c>
      <c r="H89" s="3" t="s">
        <v>104</v>
      </c>
      <c r="I89" s="3" t="s">
        <v>35</v>
      </c>
      <c r="J89" s="7" t="s">
        <v>2346</v>
      </c>
      <c r="K89" s="7" t="str">
        <f>VLOOKUP($I89,'New Summary'!$E$8:$G$59,2,FALSE)</f>
        <v>H-200x200x8x12</v>
      </c>
      <c r="L89" s="7" t="s">
        <v>2496</v>
      </c>
      <c r="M89" s="7">
        <f>VLOOKUP($I89,'New Summary'!$E$8:$G$59,3,FALSE)</f>
        <v>49.9</v>
      </c>
      <c r="N89" s="3">
        <v>8450</v>
      </c>
      <c r="O89" s="3" t="s">
        <v>25</v>
      </c>
      <c r="P89" s="3">
        <v>1</v>
      </c>
      <c r="Q89" s="28">
        <f t="shared" si="13"/>
        <v>8.4499999999999993</v>
      </c>
      <c r="R89" s="28">
        <f t="shared" si="14"/>
        <v>421.65499999999997</v>
      </c>
      <c r="S89" s="12">
        <v>0</v>
      </c>
      <c r="T89" s="46">
        <f t="shared" si="15"/>
        <v>0</v>
      </c>
      <c r="U89" s="12"/>
      <c r="V89" s="3">
        <f t="shared" si="16"/>
        <v>8.4499999999999993</v>
      </c>
      <c r="W89" s="46" t="s">
        <v>2502</v>
      </c>
      <c r="X89" s="3">
        <f t="shared" si="10"/>
        <v>421.65499999999997</v>
      </c>
      <c r="Y89" s="3">
        <f t="shared" si="11"/>
        <v>0</v>
      </c>
      <c r="Z89" s="3"/>
      <c r="AA89" s="3">
        <v>0.42249999999999999</v>
      </c>
      <c r="AB89" s="3">
        <f t="shared" si="12"/>
        <v>8.0274999999999999</v>
      </c>
      <c r="AC89" s="7">
        <f t="shared" si="17"/>
        <v>21.082749999999997</v>
      </c>
      <c r="AD89" s="1">
        <v>422.5</v>
      </c>
      <c r="AE89" s="1">
        <f t="shared" si="18"/>
        <v>0.42249999999999999</v>
      </c>
    </row>
    <row r="90" spans="1:31" ht="43.2" hidden="1" x14ac:dyDescent="0.3">
      <c r="A90" s="65" t="str" cm="1">
        <f t="array" ref="A90">_xlfn.IFS(M90&gt;=65,"Heavy",M90&lt;=25,"Light",M90&gt;=26-64,"Medium")</f>
        <v>Medium</v>
      </c>
      <c r="B90" s="1" t="s">
        <v>2787</v>
      </c>
      <c r="C90" s="1" t="s">
        <v>2825</v>
      </c>
      <c r="D90" s="3">
        <f t="shared" si="19"/>
        <v>73</v>
      </c>
      <c r="E90" s="3" t="s">
        <v>2822</v>
      </c>
      <c r="F90" s="3">
        <v>1</v>
      </c>
      <c r="G90" s="3" t="s">
        <v>2826</v>
      </c>
      <c r="H90" s="3" t="s">
        <v>105</v>
      </c>
      <c r="I90" s="3" t="s">
        <v>35</v>
      </c>
      <c r="J90" s="7" t="s">
        <v>2346</v>
      </c>
      <c r="K90" s="7" t="str">
        <f>VLOOKUP($I90,'New Summary'!$E$8:$G$59,2,FALSE)</f>
        <v>H-200x200x8x12</v>
      </c>
      <c r="L90" s="7" t="s">
        <v>2496</v>
      </c>
      <c r="M90" s="7">
        <f>VLOOKUP($I90,'New Summary'!$E$8:$G$59,3,FALSE)</f>
        <v>49.9</v>
      </c>
      <c r="N90" s="3">
        <v>8450</v>
      </c>
      <c r="O90" s="3" t="s">
        <v>25</v>
      </c>
      <c r="P90" s="3">
        <v>1</v>
      </c>
      <c r="Q90" s="28">
        <f t="shared" si="13"/>
        <v>8.4499999999999993</v>
      </c>
      <c r="R90" s="28">
        <f t="shared" si="14"/>
        <v>421.65499999999997</v>
      </c>
      <c r="S90" s="12">
        <v>0</v>
      </c>
      <c r="T90" s="46">
        <f t="shared" si="15"/>
        <v>0</v>
      </c>
      <c r="U90" s="12"/>
      <c r="V90" s="3">
        <f t="shared" si="16"/>
        <v>8.4499999999999993</v>
      </c>
      <c r="W90" s="46" t="s">
        <v>2502</v>
      </c>
      <c r="X90" s="3">
        <f t="shared" si="10"/>
        <v>421.65499999999997</v>
      </c>
      <c r="Y90" s="3">
        <f t="shared" si="11"/>
        <v>0</v>
      </c>
      <c r="Z90" s="3"/>
      <c r="AA90" s="3">
        <v>0.42249999999999999</v>
      </c>
      <c r="AB90" s="3">
        <f t="shared" si="12"/>
        <v>8.0274999999999999</v>
      </c>
      <c r="AC90" s="7">
        <f t="shared" si="17"/>
        <v>21.082749999999997</v>
      </c>
      <c r="AD90" s="1">
        <v>422.5</v>
      </c>
      <c r="AE90" s="1">
        <f t="shared" si="18"/>
        <v>0.42249999999999999</v>
      </c>
    </row>
    <row r="91" spans="1:31" ht="43.2" hidden="1" x14ac:dyDescent="0.3">
      <c r="A91" s="65" t="str" cm="1">
        <f t="array" ref="A91">_xlfn.IFS(M91&gt;=65,"Heavy",M91&lt;=25,"Light",M91&gt;=26-64,"Medium")</f>
        <v>Medium</v>
      </c>
      <c r="B91" s="1" t="s">
        <v>2787</v>
      </c>
      <c r="C91" s="1" t="s">
        <v>2825</v>
      </c>
      <c r="D91" s="3">
        <f t="shared" si="19"/>
        <v>74</v>
      </c>
      <c r="E91" s="3" t="s">
        <v>2822</v>
      </c>
      <c r="F91" s="3">
        <v>1</v>
      </c>
      <c r="G91" s="3" t="s">
        <v>2826</v>
      </c>
      <c r="H91" s="3" t="s">
        <v>106</v>
      </c>
      <c r="I91" s="3" t="s">
        <v>35</v>
      </c>
      <c r="J91" s="7" t="s">
        <v>2346</v>
      </c>
      <c r="K91" s="7" t="str">
        <f>VLOOKUP($I91,'New Summary'!$E$8:$G$59,2,FALSE)</f>
        <v>H-200x200x8x12</v>
      </c>
      <c r="L91" s="7" t="s">
        <v>2496</v>
      </c>
      <c r="M91" s="7">
        <f>VLOOKUP($I91,'New Summary'!$E$8:$G$59,3,FALSE)</f>
        <v>49.9</v>
      </c>
      <c r="N91" s="3">
        <v>8450</v>
      </c>
      <c r="O91" s="3" t="s">
        <v>25</v>
      </c>
      <c r="P91" s="3">
        <v>1</v>
      </c>
      <c r="Q91" s="28">
        <f t="shared" si="13"/>
        <v>8.4499999999999993</v>
      </c>
      <c r="R91" s="28">
        <f t="shared" si="14"/>
        <v>421.65499999999997</v>
      </c>
      <c r="S91" s="12">
        <v>0</v>
      </c>
      <c r="T91" s="46">
        <f t="shared" si="15"/>
        <v>0</v>
      </c>
      <c r="U91" s="12"/>
      <c r="V91" s="3">
        <f t="shared" si="16"/>
        <v>8.4499999999999993</v>
      </c>
      <c r="W91" s="46" t="s">
        <v>2502</v>
      </c>
      <c r="X91" s="3">
        <f t="shared" si="10"/>
        <v>421.65499999999997</v>
      </c>
      <c r="Y91" s="3">
        <f t="shared" si="11"/>
        <v>0</v>
      </c>
      <c r="Z91" s="3"/>
      <c r="AA91" s="3">
        <v>0.42249999999999999</v>
      </c>
      <c r="AB91" s="3">
        <f t="shared" si="12"/>
        <v>8.0274999999999999</v>
      </c>
      <c r="AC91" s="7">
        <f t="shared" si="17"/>
        <v>21.082749999999997</v>
      </c>
      <c r="AD91" s="1">
        <v>422.5</v>
      </c>
      <c r="AE91" s="1">
        <f t="shared" si="18"/>
        <v>0.42249999999999999</v>
      </c>
    </row>
    <row r="92" spans="1:31" ht="43.2" hidden="1" x14ac:dyDescent="0.3">
      <c r="A92" s="65" t="str" cm="1">
        <f t="array" ref="A92">_xlfn.IFS(M92&gt;=65,"Heavy",M92&lt;=25,"Light",M92&gt;=26-64,"Medium")</f>
        <v>Heavy</v>
      </c>
      <c r="B92" s="1" t="s">
        <v>2787</v>
      </c>
      <c r="C92" s="1" t="s">
        <v>2825</v>
      </c>
      <c r="D92" s="3">
        <f t="shared" si="19"/>
        <v>75</v>
      </c>
      <c r="E92" s="3" t="s">
        <v>2822</v>
      </c>
      <c r="F92" s="3">
        <v>1</v>
      </c>
      <c r="G92" s="3" t="s">
        <v>2826</v>
      </c>
      <c r="H92" s="3" t="s">
        <v>107</v>
      </c>
      <c r="I92" s="3" t="s">
        <v>84</v>
      </c>
      <c r="J92" s="3" t="s">
        <v>2348</v>
      </c>
      <c r="K92" s="7" t="str">
        <f>VLOOKUP($I92,'New Summary'!$E$8:$G$59,2,FALSE)</f>
        <v>H-250X250x8x13</v>
      </c>
      <c r="L92" s="3" t="s">
        <v>2496</v>
      </c>
      <c r="M92" s="7">
        <f>VLOOKUP($I92,'New Summary'!$E$8:$G$59,3,FALSE)</f>
        <v>66.5</v>
      </c>
      <c r="N92" s="3">
        <v>8450</v>
      </c>
      <c r="O92" s="3" t="s">
        <v>25</v>
      </c>
      <c r="P92" s="3">
        <v>1</v>
      </c>
      <c r="Q92" s="40">
        <f t="shared" si="13"/>
        <v>8.4499999999999993</v>
      </c>
      <c r="R92" s="40">
        <f t="shared" si="14"/>
        <v>561.92499999999995</v>
      </c>
      <c r="S92" s="12">
        <v>0</v>
      </c>
      <c r="T92" s="46">
        <f t="shared" si="15"/>
        <v>0</v>
      </c>
      <c r="U92" s="12"/>
      <c r="V92" s="3">
        <f t="shared" si="16"/>
        <v>8.4499999999999993</v>
      </c>
      <c r="W92" s="46" t="s">
        <v>2502</v>
      </c>
      <c r="X92" s="42">
        <f t="shared" si="10"/>
        <v>561.92499999999995</v>
      </c>
      <c r="Y92" s="42">
        <f t="shared" si="11"/>
        <v>0</v>
      </c>
      <c r="Z92" s="3"/>
      <c r="AA92" s="3">
        <v>0.42249999999999999</v>
      </c>
      <c r="AB92" s="3">
        <f t="shared" si="12"/>
        <v>8.0274999999999999</v>
      </c>
      <c r="AC92" s="7">
        <f t="shared" si="17"/>
        <v>28.096249999999998</v>
      </c>
      <c r="AD92" s="1">
        <v>422.5</v>
      </c>
      <c r="AE92" s="1">
        <f t="shared" si="18"/>
        <v>0.42249999999999999</v>
      </c>
    </row>
    <row r="93" spans="1:31" ht="43.2" hidden="1" x14ac:dyDescent="0.3">
      <c r="A93" s="65" t="str" cm="1">
        <f t="array" ref="A93">_xlfn.IFS(M93&gt;=65,"Heavy",M93&lt;=25,"Light",M93&gt;=26-64,"Medium")</f>
        <v>Heavy</v>
      </c>
      <c r="B93" s="1" t="s">
        <v>2787</v>
      </c>
      <c r="C93" s="1" t="s">
        <v>2825</v>
      </c>
      <c r="D93" s="3">
        <f t="shared" si="19"/>
        <v>76</v>
      </c>
      <c r="E93" s="3" t="s">
        <v>2822</v>
      </c>
      <c r="F93" s="3">
        <v>1</v>
      </c>
      <c r="G93" s="3" t="s">
        <v>2826</v>
      </c>
      <c r="H93" s="3" t="s">
        <v>108</v>
      </c>
      <c r="I93" s="3" t="s">
        <v>84</v>
      </c>
      <c r="J93" s="3" t="s">
        <v>2348</v>
      </c>
      <c r="K93" s="7" t="str">
        <f>VLOOKUP($I93,'New Summary'!$E$8:$G$59,2,FALSE)</f>
        <v>H-250X250x8x13</v>
      </c>
      <c r="L93" s="3" t="s">
        <v>2496</v>
      </c>
      <c r="M93" s="7">
        <f>VLOOKUP($I93,'New Summary'!$E$8:$G$59,3,FALSE)</f>
        <v>66.5</v>
      </c>
      <c r="N93" s="3">
        <v>8450</v>
      </c>
      <c r="O93" s="3" t="s">
        <v>25</v>
      </c>
      <c r="P93" s="3">
        <v>1</v>
      </c>
      <c r="Q93" s="40">
        <f t="shared" si="13"/>
        <v>8.4499999999999993</v>
      </c>
      <c r="R93" s="40">
        <f t="shared" si="14"/>
        <v>561.92499999999995</v>
      </c>
      <c r="S93" s="12">
        <v>0</v>
      </c>
      <c r="T93" s="46">
        <f t="shared" si="15"/>
        <v>0</v>
      </c>
      <c r="U93" s="12"/>
      <c r="V93" s="3">
        <f t="shared" si="16"/>
        <v>8.4499999999999993</v>
      </c>
      <c r="W93" s="46" t="s">
        <v>2502</v>
      </c>
      <c r="X93" s="42">
        <f t="shared" si="10"/>
        <v>561.92499999999995</v>
      </c>
      <c r="Y93" s="42">
        <f t="shared" si="11"/>
        <v>0</v>
      </c>
      <c r="Z93" s="3"/>
      <c r="AA93" s="3">
        <v>0.42249999999999999</v>
      </c>
      <c r="AB93" s="3">
        <f t="shared" si="12"/>
        <v>8.0274999999999999</v>
      </c>
      <c r="AC93" s="7">
        <f t="shared" si="17"/>
        <v>28.096249999999998</v>
      </c>
      <c r="AD93" s="1">
        <v>422.5</v>
      </c>
      <c r="AE93" s="1">
        <f t="shared" si="18"/>
        <v>0.42249999999999999</v>
      </c>
    </row>
    <row r="94" spans="1:31" ht="43.2" hidden="1" x14ac:dyDescent="0.3">
      <c r="A94" s="65" t="str" cm="1">
        <f t="array" ref="A94">_xlfn.IFS(M94&gt;=65,"Heavy",M94&lt;=25,"Light",M94&gt;=26-64,"Medium")</f>
        <v>Heavy</v>
      </c>
      <c r="B94" s="1" t="s">
        <v>2787</v>
      </c>
      <c r="C94" s="1" t="s">
        <v>2825</v>
      </c>
      <c r="D94" s="3">
        <f t="shared" si="19"/>
        <v>77</v>
      </c>
      <c r="E94" s="3" t="s">
        <v>2822</v>
      </c>
      <c r="F94" s="3">
        <v>1</v>
      </c>
      <c r="G94" s="3" t="s">
        <v>2826</v>
      </c>
      <c r="H94" s="3" t="s">
        <v>109</v>
      </c>
      <c r="I94" s="3" t="s">
        <v>84</v>
      </c>
      <c r="J94" s="3" t="s">
        <v>2348</v>
      </c>
      <c r="K94" s="7" t="str">
        <f>VLOOKUP($I94,'New Summary'!$E$8:$G$59,2,FALSE)</f>
        <v>H-250X250x8x13</v>
      </c>
      <c r="L94" s="3" t="s">
        <v>2496</v>
      </c>
      <c r="M94" s="7">
        <f>VLOOKUP($I94,'New Summary'!$E$8:$G$59,3,FALSE)</f>
        <v>66.5</v>
      </c>
      <c r="N94" s="3">
        <v>8450</v>
      </c>
      <c r="O94" s="3" t="s">
        <v>25</v>
      </c>
      <c r="P94" s="3">
        <v>1</v>
      </c>
      <c r="Q94" s="40">
        <f t="shared" si="13"/>
        <v>8.4499999999999993</v>
      </c>
      <c r="R94" s="40">
        <f t="shared" si="14"/>
        <v>561.92499999999995</v>
      </c>
      <c r="S94" s="12">
        <v>0</v>
      </c>
      <c r="T94" s="46">
        <f t="shared" si="15"/>
        <v>0</v>
      </c>
      <c r="U94" s="12"/>
      <c r="V94" s="3">
        <f t="shared" si="16"/>
        <v>8.4499999999999993</v>
      </c>
      <c r="W94" s="46" t="s">
        <v>2502</v>
      </c>
      <c r="X94" s="42">
        <f t="shared" si="10"/>
        <v>561.92499999999995</v>
      </c>
      <c r="Y94" s="42">
        <f t="shared" si="11"/>
        <v>0</v>
      </c>
      <c r="Z94" s="3"/>
      <c r="AA94" s="3">
        <v>0.42249999999999999</v>
      </c>
      <c r="AB94" s="3">
        <f t="shared" si="12"/>
        <v>8.0274999999999999</v>
      </c>
      <c r="AC94" s="7">
        <f t="shared" si="17"/>
        <v>28.096249999999998</v>
      </c>
      <c r="AD94" s="1">
        <v>422.5</v>
      </c>
      <c r="AE94" s="1">
        <f t="shared" si="18"/>
        <v>0.42249999999999999</v>
      </c>
    </row>
    <row r="95" spans="1:31" ht="43.2" hidden="1" x14ac:dyDescent="0.3">
      <c r="A95" s="65" t="str" cm="1">
        <f t="array" ref="A95">_xlfn.IFS(M95&gt;=65,"Heavy",M95&lt;=25,"Light",M95&gt;=26-64,"Medium")</f>
        <v>Heavy</v>
      </c>
      <c r="B95" s="1" t="s">
        <v>2787</v>
      </c>
      <c r="C95" s="1" t="s">
        <v>2825</v>
      </c>
      <c r="D95" s="3">
        <f t="shared" si="19"/>
        <v>78</v>
      </c>
      <c r="E95" s="3" t="s">
        <v>2822</v>
      </c>
      <c r="F95" s="3">
        <v>1</v>
      </c>
      <c r="G95" s="3" t="s">
        <v>2826</v>
      </c>
      <c r="H95" s="3" t="s">
        <v>110</v>
      </c>
      <c r="I95" s="3" t="s">
        <v>84</v>
      </c>
      <c r="J95" s="3" t="s">
        <v>2348</v>
      </c>
      <c r="K95" s="7" t="str">
        <f>VLOOKUP($I95,'New Summary'!$E$8:$G$59,2,FALSE)</f>
        <v>H-250X250x8x13</v>
      </c>
      <c r="L95" s="3" t="s">
        <v>2496</v>
      </c>
      <c r="M95" s="7">
        <f>VLOOKUP($I95,'New Summary'!$E$8:$G$59,3,FALSE)</f>
        <v>66.5</v>
      </c>
      <c r="N95" s="3">
        <v>8450</v>
      </c>
      <c r="O95" s="3" t="s">
        <v>25</v>
      </c>
      <c r="P95" s="3">
        <v>1</v>
      </c>
      <c r="Q95" s="40">
        <f t="shared" si="13"/>
        <v>8.4499999999999993</v>
      </c>
      <c r="R95" s="40">
        <f t="shared" si="14"/>
        <v>561.92499999999995</v>
      </c>
      <c r="S95" s="12">
        <v>0</v>
      </c>
      <c r="T95" s="46">
        <f t="shared" si="15"/>
        <v>0</v>
      </c>
      <c r="U95" s="12"/>
      <c r="V95" s="3">
        <f t="shared" si="16"/>
        <v>8.4499999999999993</v>
      </c>
      <c r="W95" s="46" t="s">
        <v>2502</v>
      </c>
      <c r="X95" s="42">
        <f t="shared" si="10"/>
        <v>561.92499999999995</v>
      </c>
      <c r="Y95" s="42">
        <f t="shared" si="11"/>
        <v>0</v>
      </c>
      <c r="Z95" s="3"/>
      <c r="AA95" s="3">
        <v>0.42249999999999999</v>
      </c>
      <c r="AB95" s="3">
        <f t="shared" si="12"/>
        <v>8.0274999999999999</v>
      </c>
      <c r="AC95" s="7">
        <f t="shared" si="17"/>
        <v>28.096249999999998</v>
      </c>
      <c r="AD95" s="1">
        <v>422.5</v>
      </c>
      <c r="AE95" s="1">
        <f t="shared" si="18"/>
        <v>0.42249999999999999</v>
      </c>
    </row>
    <row r="96" spans="1:31" hidden="1" x14ac:dyDescent="0.3">
      <c r="A96" s="65" t="str" cm="1">
        <f t="array" ref="A96">_xlfn.IFS(M96&gt;=65,"Heavy",M96&lt;=25,"Light",M96&gt;=26-64,"Medium")</f>
        <v>Medium</v>
      </c>
      <c r="B96" s="1" t="s">
        <v>2787</v>
      </c>
      <c r="C96" s="1" t="s">
        <v>2824</v>
      </c>
      <c r="D96" s="3">
        <f t="shared" si="19"/>
        <v>79</v>
      </c>
      <c r="E96" s="3" t="s">
        <v>2822</v>
      </c>
      <c r="F96" s="3">
        <v>1</v>
      </c>
      <c r="G96" s="3" t="s">
        <v>2827</v>
      </c>
      <c r="H96" s="3" t="s">
        <v>111</v>
      </c>
      <c r="I96" s="3" t="s">
        <v>8</v>
      </c>
      <c r="J96" s="3" t="s">
        <v>2500</v>
      </c>
      <c r="K96" s="7" t="str">
        <f>VLOOKUP($I96,'New Summary'!$E$8:$G$59,2,FALSE)</f>
        <v>H-300x150x5,5x8</v>
      </c>
      <c r="L96" s="3" t="s">
        <v>2496</v>
      </c>
      <c r="M96" s="7">
        <f>VLOOKUP($I96,'New Summary'!$E$8:$G$59,3,FALSE)</f>
        <v>32</v>
      </c>
      <c r="N96" s="3">
        <v>6000</v>
      </c>
      <c r="O96" s="3" t="s">
        <v>25</v>
      </c>
      <c r="P96" s="3">
        <v>1</v>
      </c>
      <c r="Q96" s="28">
        <f>(N96/1000)*P96</f>
        <v>6</v>
      </c>
      <c r="R96" s="28">
        <f>Q96*M96</f>
        <v>192</v>
      </c>
      <c r="S96" s="12">
        <v>1</v>
      </c>
      <c r="T96" s="46">
        <f t="shared" si="15"/>
        <v>6</v>
      </c>
      <c r="U96" s="13"/>
      <c r="V96" s="3">
        <f t="shared" si="16"/>
        <v>0</v>
      </c>
      <c r="W96" s="3" t="s">
        <v>2503</v>
      </c>
      <c r="X96" s="3">
        <f t="shared" si="10"/>
        <v>0</v>
      </c>
      <c r="Y96" s="3">
        <f t="shared" si="11"/>
        <v>192</v>
      </c>
      <c r="Z96" s="3"/>
      <c r="AA96" s="3">
        <v>0</v>
      </c>
      <c r="AB96" s="3">
        <f t="shared" si="12"/>
        <v>6</v>
      </c>
      <c r="AC96" s="7">
        <f t="shared" si="17"/>
        <v>0</v>
      </c>
      <c r="AD96" s="1">
        <v>0</v>
      </c>
      <c r="AE96" s="1">
        <f t="shared" si="18"/>
        <v>0</v>
      </c>
    </row>
    <row r="97" spans="1:31" hidden="1" x14ac:dyDescent="0.3">
      <c r="A97" s="65" t="str" cm="1">
        <f t="array" ref="A97">_xlfn.IFS(M97&gt;=65,"Heavy",M97&lt;=25,"Light",M97&gt;=26-64,"Medium")</f>
        <v>Medium</v>
      </c>
      <c r="B97" s="1" t="s">
        <v>2787</v>
      </c>
      <c r="C97" s="1" t="s">
        <v>2824</v>
      </c>
      <c r="D97" s="3">
        <f t="shared" si="19"/>
        <v>80</v>
      </c>
      <c r="E97" s="3" t="s">
        <v>2822</v>
      </c>
      <c r="F97" s="3">
        <v>1</v>
      </c>
      <c r="G97" s="3" t="s">
        <v>2827</v>
      </c>
      <c r="H97" s="3" t="s">
        <v>112</v>
      </c>
      <c r="I97" s="3" t="s">
        <v>8</v>
      </c>
      <c r="J97" s="3" t="s">
        <v>2500</v>
      </c>
      <c r="K97" s="7" t="str">
        <f>VLOOKUP($I97,'New Summary'!$E$8:$G$59,2,FALSE)</f>
        <v>H-300x150x5,5x8</v>
      </c>
      <c r="L97" s="3" t="s">
        <v>2496</v>
      </c>
      <c r="M97" s="7">
        <f>VLOOKUP($I97,'New Summary'!$E$8:$G$59,3,FALSE)</f>
        <v>32</v>
      </c>
      <c r="N97" s="3">
        <v>6000</v>
      </c>
      <c r="O97" s="3" t="s">
        <v>25</v>
      </c>
      <c r="P97" s="3">
        <v>1</v>
      </c>
      <c r="Q97" s="28">
        <f t="shared" ref="Q97:Q160" si="20">(N97/1000)*P97</f>
        <v>6</v>
      </c>
      <c r="R97" s="28">
        <f t="shared" ref="R97:R160" si="21">Q97*M97</f>
        <v>192</v>
      </c>
      <c r="S97" s="12">
        <v>1</v>
      </c>
      <c r="T97" s="46">
        <f t="shared" si="15"/>
        <v>6</v>
      </c>
      <c r="U97" s="13"/>
      <c r="V97" s="3">
        <f t="shared" si="16"/>
        <v>0</v>
      </c>
      <c r="W97" s="3" t="s">
        <v>2503</v>
      </c>
      <c r="X97" s="3">
        <f t="shared" si="10"/>
        <v>0</v>
      </c>
      <c r="Y97" s="3">
        <f t="shared" si="11"/>
        <v>192</v>
      </c>
      <c r="Z97" s="3"/>
      <c r="AA97" s="3">
        <v>0</v>
      </c>
      <c r="AB97" s="3">
        <f t="shared" si="12"/>
        <v>6</v>
      </c>
      <c r="AC97" s="7">
        <f t="shared" si="17"/>
        <v>0</v>
      </c>
      <c r="AD97" s="1">
        <v>0</v>
      </c>
      <c r="AE97" s="1">
        <f t="shared" si="18"/>
        <v>0</v>
      </c>
    </row>
    <row r="98" spans="1:31" hidden="1" x14ac:dyDescent="0.3">
      <c r="A98" s="65" t="str" cm="1">
        <f t="array" ref="A98">_xlfn.IFS(M98&gt;=65,"Heavy",M98&lt;=25,"Light",M98&gt;=26-64,"Medium")</f>
        <v>Medium</v>
      </c>
      <c r="B98" s="1" t="s">
        <v>2787</v>
      </c>
      <c r="C98" s="1" t="s">
        <v>2824</v>
      </c>
      <c r="D98" s="3">
        <f t="shared" si="19"/>
        <v>81</v>
      </c>
      <c r="E98" s="3" t="s">
        <v>2822</v>
      </c>
      <c r="F98" s="3">
        <v>1</v>
      </c>
      <c r="G98" s="3" t="s">
        <v>2827</v>
      </c>
      <c r="H98" s="3" t="s">
        <v>113</v>
      </c>
      <c r="I98" s="3" t="s">
        <v>8</v>
      </c>
      <c r="J98" s="3" t="s">
        <v>2500</v>
      </c>
      <c r="K98" s="7" t="str">
        <f>VLOOKUP($I98,'New Summary'!$E$8:$G$59,2,FALSE)</f>
        <v>H-300x150x5,5x8</v>
      </c>
      <c r="L98" s="3" t="s">
        <v>2496</v>
      </c>
      <c r="M98" s="7">
        <f>VLOOKUP($I98,'New Summary'!$E$8:$G$59,3,FALSE)</f>
        <v>32</v>
      </c>
      <c r="N98" s="3">
        <v>6000</v>
      </c>
      <c r="O98" s="3" t="s">
        <v>25</v>
      </c>
      <c r="P98" s="3">
        <v>1</v>
      </c>
      <c r="Q98" s="28">
        <f t="shared" si="20"/>
        <v>6</v>
      </c>
      <c r="R98" s="28">
        <f t="shared" si="21"/>
        <v>192</v>
      </c>
      <c r="S98" s="12">
        <v>1</v>
      </c>
      <c r="T98" s="46">
        <f t="shared" si="15"/>
        <v>6</v>
      </c>
      <c r="U98" s="13"/>
      <c r="V98" s="3">
        <f t="shared" si="16"/>
        <v>0</v>
      </c>
      <c r="W98" s="3" t="s">
        <v>2503</v>
      </c>
      <c r="X98" s="3">
        <f t="shared" si="10"/>
        <v>0</v>
      </c>
      <c r="Y98" s="3">
        <f t="shared" si="11"/>
        <v>192</v>
      </c>
      <c r="Z98" s="3"/>
      <c r="AA98" s="3">
        <v>0</v>
      </c>
      <c r="AB98" s="3">
        <f t="shared" si="12"/>
        <v>6</v>
      </c>
      <c r="AC98" s="7">
        <f t="shared" si="17"/>
        <v>0</v>
      </c>
      <c r="AD98" s="1">
        <v>0</v>
      </c>
      <c r="AE98" s="1">
        <f t="shared" si="18"/>
        <v>0</v>
      </c>
    </row>
    <row r="99" spans="1:31" hidden="1" x14ac:dyDescent="0.3">
      <c r="A99" s="65" t="str" cm="1">
        <f t="array" ref="A99">_xlfn.IFS(M99&gt;=65,"Heavy",M99&lt;=25,"Light",M99&gt;=26-64,"Medium")</f>
        <v>Medium</v>
      </c>
      <c r="B99" s="1" t="s">
        <v>2787</v>
      </c>
      <c r="C99" s="1" t="s">
        <v>2824</v>
      </c>
      <c r="D99" s="3">
        <f t="shared" si="19"/>
        <v>82</v>
      </c>
      <c r="E99" s="3" t="s">
        <v>2822</v>
      </c>
      <c r="F99" s="3">
        <v>1</v>
      </c>
      <c r="G99" s="3" t="s">
        <v>2827</v>
      </c>
      <c r="H99" s="3" t="s">
        <v>114</v>
      </c>
      <c r="I99" s="3" t="s">
        <v>8</v>
      </c>
      <c r="J99" s="3" t="s">
        <v>2500</v>
      </c>
      <c r="K99" s="7" t="str">
        <f>VLOOKUP($I99,'New Summary'!$E$8:$G$59,2,FALSE)</f>
        <v>H-300x150x5,5x8</v>
      </c>
      <c r="L99" s="3" t="s">
        <v>2496</v>
      </c>
      <c r="M99" s="7">
        <f>VLOOKUP($I99,'New Summary'!$E$8:$G$59,3,FALSE)</f>
        <v>32</v>
      </c>
      <c r="N99" s="3">
        <v>6000</v>
      </c>
      <c r="O99" s="3" t="s">
        <v>25</v>
      </c>
      <c r="P99" s="3">
        <v>1</v>
      </c>
      <c r="Q99" s="28">
        <f t="shared" si="20"/>
        <v>6</v>
      </c>
      <c r="R99" s="28">
        <f t="shared" si="21"/>
        <v>192</v>
      </c>
      <c r="S99" s="12">
        <v>1</v>
      </c>
      <c r="T99" s="46">
        <f t="shared" si="15"/>
        <v>6</v>
      </c>
      <c r="U99" s="13"/>
      <c r="V99" s="3">
        <f t="shared" si="16"/>
        <v>0</v>
      </c>
      <c r="W99" s="3" t="s">
        <v>2503</v>
      </c>
      <c r="X99" s="3">
        <f t="shared" si="10"/>
        <v>0</v>
      </c>
      <c r="Y99" s="3">
        <f t="shared" si="11"/>
        <v>192</v>
      </c>
      <c r="Z99" s="3"/>
      <c r="AA99" s="3">
        <v>0</v>
      </c>
      <c r="AB99" s="3">
        <f t="shared" si="12"/>
        <v>6</v>
      </c>
      <c r="AC99" s="7">
        <f t="shared" si="17"/>
        <v>0</v>
      </c>
      <c r="AD99" s="1">
        <v>0</v>
      </c>
      <c r="AE99" s="1">
        <f t="shared" si="18"/>
        <v>0</v>
      </c>
    </row>
    <row r="100" spans="1:31" hidden="1" x14ac:dyDescent="0.3">
      <c r="A100" s="65" t="str" cm="1">
        <f t="array" ref="A100">_xlfn.IFS(M100&gt;=65,"Heavy",M100&lt;=25,"Light",M100&gt;=26-64,"Medium")</f>
        <v>Medium</v>
      </c>
      <c r="B100" s="1" t="s">
        <v>2787</v>
      </c>
      <c r="C100" s="1" t="s">
        <v>2824</v>
      </c>
      <c r="D100" s="3">
        <f t="shared" si="19"/>
        <v>83</v>
      </c>
      <c r="E100" s="3" t="s">
        <v>2822</v>
      </c>
      <c r="F100" s="3">
        <v>1</v>
      </c>
      <c r="G100" s="3" t="s">
        <v>2827</v>
      </c>
      <c r="H100" s="3" t="s">
        <v>115</v>
      </c>
      <c r="I100" s="3" t="s">
        <v>8</v>
      </c>
      <c r="J100" s="3" t="s">
        <v>2500</v>
      </c>
      <c r="K100" s="7" t="str">
        <f>VLOOKUP($I100,'New Summary'!$E$8:$G$59,2,FALSE)</f>
        <v>H-300x150x5,5x8</v>
      </c>
      <c r="L100" s="3" t="s">
        <v>2496</v>
      </c>
      <c r="M100" s="7">
        <f>VLOOKUP($I100,'New Summary'!$E$8:$G$59,3,FALSE)</f>
        <v>32</v>
      </c>
      <c r="N100" s="3">
        <v>6000</v>
      </c>
      <c r="O100" s="3" t="s">
        <v>25</v>
      </c>
      <c r="P100" s="3">
        <v>1</v>
      </c>
      <c r="Q100" s="28">
        <f t="shared" si="20"/>
        <v>6</v>
      </c>
      <c r="R100" s="28">
        <f t="shared" si="21"/>
        <v>192</v>
      </c>
      <c r="S100" s="12">
        <v>1</v>
      </c>
      <c r="T100" s="46">
        <f t="shared" si="15"/>
        <v>6</v>
      </c>
      <c r="U100" s="13"/>
      <c r="V100" s="3">
        <f t="shared" si="16"/>
        <v>0</v>
      </c>
      <c r="W100" s="3" t="s">
        <v>2503</v>
      </c>
      <c r="X100" s="3">
        <f t="shared" si="10"/>
        <v>0</v>
      </c>
      <c r="Y100" s="3">
        <f t="shared" si="11"/>
        <v>192</v>
      </c>
      <c r="Z100" s="3"/>
      <c r="AA100" s="3">
        <v>0</v>
      </c>
      <c r="AB100" s="3">
        <f t="shared" si="12"/>
        <v>6</v>
      </c>
      <c r="AC100" s="7">
        <f t="shared" si="17"/>
        <v>0</v>
      </c>
      <c r="AD100" s="1">
        <v>0</v>
      </c>
      <c r="AE100" s="1">
        <f t="shared" si="18"/>
        <v>0</v>
      </c>
    </row>
    <row r="101" spans="1:31" hidden="1" x14ac:dyDescent="0.3">
      <c r="A101" s="65" t="str" cm="1">
        <f t="array" ref="A101">_xlfn.IFS(M101&gt;=65,"Heavy",M101&lt;=25,"Light",M101&gt;=26-64,"Medium")</f>
        <v>Medium</v>
      </c>
      <c r="B101" s="1" t="s">
        <v>2787</v>
      </c>
      <c r="C101" s="1" t="s">
        <v>2824</v>
      </c>
      <c r="D101" s="3">
        <f t="shared" si="19"/>
        <v>84</v>
      </c>
      <c r="E101" s="3" t="s">
        <v>2822</v>
      </c>
      <c r="F101" s="3">
        <v>1</v>
      </c>
      <c r="G101" s="3" t="s">
        <v>2827</v>
      </c>
      <c r="H101" s="3" t="s">
        <v>116</v>
      </c>
      <c r="I101" s="3" t="s">
        <v>8</v>
      </c>
      <c r="J101" s="3" t="s">
        <v>2500</v>
      </c>
      <c r="K101" s="7" t="str">
        <f>VLOOKUP($I101,'New Summary'!$E$8:$G$59,2,FALSE)</f>
        <v>H-300x150x5,5x8</v>
      </c>
      <c r="L101" s="3" t="s">
        <v>2496</v>
      </c>
      <c r="M101" s="7">
        <f>VLOOKUP($I101,'New Summary'!$E$8:$G$59,3,FALSE)</f>
        <v>32</v>
      </c>
      <c r="N101" s="3">
        <v>6000</v>
      </c>
      <c r="O101" s="3" t="s">
        <v>25</v>
      </c>
      <c r="P101" s="3">
        <v>1</v>
      </c>
      <c r="Q101" s="28">
        <f t="shared" si="20"/>
        <v>6</v>
      </c>
      <c r="R101" s="28">
        <f t="shared" si="21"/>
        <v>192</v>
      </c>
      <c r="S101" s="12">
        <v>1</v>
      </c>
      <c r="T101" s="46">
        <f t="shared" si="15"/>
        <v>6</v>
      </c>
      <c r="U101" s="13"/>
      <c r="V101" s="3">
        <f t="shared" si="16"/>
        <v>0</v>
      </c>
      <c r="W101" s="3" t="s">
        <v>2503</v>
      </c>
      <c r="X101" s="3">
        <f t="shared" si="10"/>
        <v>0</v>
      </c>
      <c r="Y101" s="3">
        <f t="shared" si="11"/>
        <v>192</v>
      </c>
      <c r="Z101" s="3"/>
      <c r="AA101" s="3">
        <v>0</v>
      </c>
      <c r="AB101" s="3">
        <f t="shared" si="12"/>
        <v>6</v>
      </c>
      <c r="AC101" s="7">
        <f t="shared" si="17"/>
        <v>0</v>
      </c>
      <c r="AD101" s="1">
        <v>0</v>
      </c>
      <c r="AE101" s="1">
        <f t="shared" si="18"/>
        <v>0</v>
      </c>
    </row>
    <row r="102" spans="1:31" ht="18" hidden="1" customHeight="1" x14ac:dyDescent="0.3">
      <c r="A102" s="65" t="str" cm="1">
        <f t="array" ref="A102">_xlfn.IFS(M102&gt;=65,"Heavy",M102&lt;=25,"Light",M102&gt;=26-64,"Medium")</f>
        <v>Heavy</v>
      </c>
      <c r="B102" s="1" t="s">
        <v>2787</v>
      </c>
      <c r="C102" s="1" t="s">
        <v>2824</v>
      </c>
      <c r="D102" s="3">
        <f t="shared" si="19"/>
        <v>85</v>
      </c>
      <c r="E102" s="3" t="s">
        <v>2822</v>
      </c>
      <c r="F102" s="3">
        <v>1</v>
      </c>
      <c r="G102" s="3" t="s">
        <v>2827</v>
      </c>
      <c r="H102" s="3" t="s">
        <v>117</v>
      </c>
      <c r="I102" s="3" t="s">
        <v>39</v>
      </c>
      <c r="J102" s="3" t="s">
        <v>2335</v>
      </c>
      <c r="K102" s="7" t="str">
        <f>VLOOKUP($I102,'New Summary'!$E$8:$G$59,2,FALSE)</f>
        <v>H-400x200x9x15</v>
      </c>
      <c r="L102" s="3" t="s">
        <v>2496</v>
      </c>
      <c r="M102" s="7">
        <f>VLOOKUP($I102,'New Summary'!$E$8:$G$59,3,FALSE)</f>
        <v>75.5</v>
      </c>
      <c r="N102" s="3">
        <v>15000</v>
      </c>
      <c r="O102" s="3" t="s">
        <v>25</v>
      </c>
      <c r="P102" s="3">
        <v>1</v>
      </c>
      <c r="Q102" s="28">
        <f t="shared" si="20"/>
        <v>15</v>
      </c>
      <c r="R102" s="28">
        <f t="shared" si="21"/>
        <v>1132.5</v>
      </c>
      <c r="S102" s="12">
        <v>1</v>
      </c>
      <c r="T102" s="46">
        <f t="shared" si="15"/>
        <v>15</v>
      </c>
      <c r="U102" s="13"/>
      <c r="V102" s="3">
        <f t="shared" si="16"/>
        <v>0</v>
      </c>
      <c r="W102" s="3" t="s">
        <v>2503</v>
      </c>
      <c r="X102" s="3">
        <f t="shared" si="10"/>
        <v>0</v>
      </c>
      <c r="Y102" s="3">
        <f t="shared" si="11"/>
        <v>1132.5</v>
      </c>
      <c r="Z102" s="3"/>
      <c r="AA102" s="3">
        <v>0</v>
      </c>
      <c r="AB102" s="3">
        <f t="shared" si="12"/>
        <v>15</v>
      </c>
      <c r="AC102" s="7">
        <f t="shared" si="17"/>
        <v>0</v>
      </c>
      <c r="AD102" s="1">
        <v>0</v>
      </c>
      <c r="AE102" s="1">
        <f t="shared" si="18"/>
        <v>0</v>
      </c>
    </row>
    <row r="103" spans="1:31" ht="18" hidden="1" customHeight="1" x14ac:dyDescent="0.3">
      <c r="A103" s="65" t="str" cm="1">
        <f t="array" ref="A103">_xlfn.IFS(M103&gt;=65,"Heavy",M103&lt;=25,"Light",M103&gt;=26-64,"Medium")</f>
        <v>Heavy</v>
      </c>
      <c r="B103" s="1" t="s">
        <v>2787</v>
      </c>
      <c r="C103" s="1" t="s">
        <v>2824</v>
      </c>
      <c r="D103" s="3">
        <f t="shared" si="19"/>
        <v>86</v>
      </c>
      <c r="E103" s="3" t="s">
        <v>2822</v>
      </c>
      <c r="F103" s="3">
        <v>1</v>
      </c>
      <c r="G103" s="3" t="s">
        <v>2827</v>
      </c>
      <c r="H103" s="3" t="s">
        <v>118</v>
      </c>
      <c r="I103" s="3" t="s">
        <v>39</v>
      </c>
      <c r="J103" s="3" t="s">
        <v>2335</v>
      </c>
      <c r="K103" s="7" t="str">
        <f>VLOOKUP($I103,'New Summary'!$E$8:$G$59,2,FALSE)</f>
        <v>H-400x200x9x15</v>
      </c>
      <c r="L103" s="3" t="s">
        <v>2496</v>
      </c>
      <c r="M103" s="7">
        <f>VLOOKUP($I103,'New Summary'!$E$8:$G$59,3,FALSE)</f>
        <v>75.5</v>
      </c>
      <c r="N103" s="3">
        <v>15000</v>
      </c>
      <c r="O103" s="3" t="s">
        <v>25</v>
      </c>
      <c r="P103" s="3">
        <v>1</v>
      </c>
      <c r="Q103" s="28">
        <f t="shared" si="20"/>
        <v>15</v>
      </c>
      <c r="R103" s="28">
        <f t="shared" si="21"/>
        <v>1132.5</v>
      </c>
      <c r="S103" s="12">
        <v>1</v>
      </c>
      <c r="T103" s="46">
        <f t="shared" si="15"/>
        <v>15</v>
      </c>
      <c r="U103" s="13"/>
      <c r="V103" s="3">
        <f t="shared" si="16"/>
        <v>0</v>
      </c>
      <c r="W103" s="3" t="s">
        <v>2503</v>
      </c>
      <c r="X103" s="3">
        <f t="shared" si="10"/>
        <v>0</v>
      </c>
      <c r="Y103" s="3">
        <f t="shared" si="11"/>
        <v>1132.5</v>
      </c>
      <c r="Z103" s="3"/>
      <c r="AA103" s="3">
        <v>0</v>
      </c>
      <c r="AB103" s="3">
        <f t="shared" si="12"/>
        <v>15</v>
      </c>
      <c r="AC103" s="7">
        <f t="shared" si="17"/>
        <v>0</v>
      </c>
      <c r="AD103" s="1">
        <v>0</v>
      </c>
      <c r="AE103" s="1">
        <f t="shared" si="18"/>
        <v>0</v>
      </c>
    </row>
    <row r="104" spans="1:31" hidden="1" x14ac:dyDescent="0.3">
      <c r="A104" s="65" t="str" cm="1">
        <f t="array" ref="A104">_xlfn.IFS(M104&gt;=65,"Heavy",M104&lt;=25,"Light",M104&gt;=26-64,"Medium")</f>
        <v>Medium</v>
      </c>
      <c r="B104" s="1" t="s">
        <v>2787</v>
      </c>
      <c r="C104" s="1" t="s">
        <v>2824</v>
      </c>
      <c r="D104" s="3">
        <f t="shared" si="19"/>
        <v>87</v>
      </c>
      <c r="E104" s="3" t="s">
        <v>2822</v>
      </c>
      <c r="F104" s="3">
        <v>1</v>
      </c>
      <c r="G104" s="3" t="s">
        <v>2827</v>
      </c>
      <c r="H104" s="3" t="s">
        <v>119</v>
      </c>
      <c r="I104" s="3" t="s">
        <v>8</v>
      </c>
      <c r="J104" s="3" t="s">
        <v>2500</v>
      </c>
      <c r="K104" s="7" t="str">
        <f>VLOOKUP($I104,'New Summary'!$E$8:$G$59,2,FALSE)</f>
        <v>H-300x150x5,5x8</v>
      </c>
      <c r="L104" s="3" t="s">
        <v>2496</v>
      </c>
      <c r="M104" s="7">
        <f>VLOOKUP($I104,'New Summary'!$E$8:$G$59,3,FALSE)</f>
        <v>32</v>
      </c>
      <c r="N104" s="3">
        <v>5000</v>
      </c>
      <c r="O104" s="3" t="s">
        <v>25</v>
      </c>
      <c r="P104" s="3">
        <v>1</v>
      </c>
      <c r="Q104" s="28">
        <f t="shared" si="20"/>
        <v>5</v>
      </c>
      <c r="R104" s="28">
        <f t="shared" si="21"/>
        <v>160</v>
      </c>
      <c r="S104" s="12">
        <v>1</v>
      </c>
      <c r="T104" s="46">
        <f t="shared" si="15"/>
        <v>5</v>
      </c>
      <c r="U104" s="13"/>
      <c r="V104" s="3">
        <f t="shared" si="16"/>
        <v>0</v>
      </c>
      <c r="W104" s="3" t="s">
        <v>2503</v>
      </c>
      <c r="X104" s="3">
        <f t="shared" si="10"/>
        <v>0</v>
      </c>
      <c r="Y104" s="3">
        <f t="shared" si="11"/>
        <v>160</v>
      </c>
      <c r="Z104" s="3"/>
      <c r="AA104" s="3">
        <v>0</v>
      </c>
      <c r="AB104" s="3">
        <f t="shared" si="12"/>
        <v>5</v>
      </c>
      <c r="AC104" s="7">
        <f t="shared" si="17"/>
        <v>0</v>
      </c>
      <c r="AD104" s="1">
        <v>0</v>
      </c>
      <c r="AE104" s="1">
        <f t="shared" si="18"/>
        <v>0</v>
      </c>
    </row>
    <row r="105" spans="1:31" hidden="1" x14ac:dyDescent="0.3">
      <c r="A105" s="65" t="str" cm="1">
        <f t="array" ref="A105">_xlfn.IFS(M105&gt;=65,"Heavy",M105&lt;=25,"Light",M105&gt;=26-64,"Medium")</f>
        <v>Medium</v>
      </c>
      <c r="B105" s="1" t="s">
        <v>2787</v>
      </c>
      <c r="C105" s="1" t="s">
        <v>2824</v>
      </c>
      <c r="D105" s="3">
        <f t="shared" si="19"/>
        <v>88</v>
      </c>
      <c r="E105" s="3" t="s">
        <v>2822</v>
      </c>
      <c r="F105" s="3">
        <v>1</v>
      </c>
      <c r="G105" s="3" t="s">
        <v>2827</v>
      </c>
      <c r="H105" s="3" t="s">
        <v>120</v>
      </c>
      <c r="I105" s="3" t="s">
        <v>8</v>
      </c>
      <c r="J105" s="3" t="s">
        <v>2500</v>
      </c>
      <c r="K105" s="7" t="str">
        <f>VLOOKUP($I105,'New Summary'!$E$8:$G$59,2,FALSE)</f>
        <v>H-300x150x5,5x8</v>
      </c>
      <c r="L105" s="3" t="s">
        <v>2496</v>
      </c>
      <c r="M105" s="7">
        <f>VLOOKUP($I105,'New Summary'!$E$8:$G$59,3,FALSE)</f>
        <v>32</v>
      </c>
      <c r="N105" s="3">
        <v>6000</v>
      </c>
      <c r="O105" s="3" t="s">
        <v>25</v>
      </c>
      <c r="P105" s="3">
        <v>1</v>
      </c>
      <c r="Q105" s="28">
        <f t="shared" si="20"/>
        <v>6</v>
      </c>
      <c r="R105" s="28">
        <f t="shared" si="21"/>
        <v>192</v>
      </c>
      <c r="S105" s="12">
        <v>1</v>
      </c>
      <c r="T105" s="46">
        <f t="shared" si="15"/>
        <v>6</v>
      </c>
      <c r="U105" s="13"/>
      <c r="V105" s="3">
        <f t="shared" si="16"/>
        <v>0</v>
      </c>
      <c r="W105" s="3" t="s">
        <v>2503</v>
      </c>
      <c r="X105" s="3">
        <f t="shared" si="10"/>
        <v>0</v>
      </c>
      <c r="Y105" s="3">
        <f t="shared" si="11"/>
        <v>192</v>
      </c>
      <c r="Z105" s="3"/>
      <c r="AA105" s="3">
        <v>0</v>
      </c>
      <c r="AB105" s="3">
        <f t="shared" si="12"/>
        <v>6</v>
      </c>
      <c r="AC105" s="7">
        <f t="shared" si="17"/>
        <v>0</v>
      </c>
      <c r="AD105" s="1">
        <v>0</v>
      </c>
      <c r="AE105" s="1">
        <f t="shared" si="18"/>
        <v>0</v>
      </c>
    </row>
    <row r="106" spans="1:31" hidden="1" x14ac:dyDescent="0.3">
      <c r="A106" s="65" t="str" cm="1">
        <f t="array" ref="A106">_xlfn.IFS(M106&gt;=65,"Heavy",M106&lt;=25,"Light",M106&gt;=26-64,"Medium")</f>
        <v>Medium</v>
      </c>
      <c r="B106" s="1" t="s">
        <v>2787</v>
      </c>
      <c r="C106" s="1" t="s">
        <v>2824</v>
      </c>
      <c r="D106" s="3">
        <f t="shared" si="19"/>
        <v>89</v>
      </c>
      <c r="E106" s="3" t="s">
        <v>2822</v>
      </c>
      <c r="F106" s="3">
        <v>1</v>
      </c>
      <c r="G106" s="3" t="s">
        <v>2827</v>
      </c>
      <c r="H106" s="3" t="s">
        <v>121</v>
      </c>
      <c r="I106" s="3" t="s">
        <v>8</v>
      </c>
      <c r="J106" s="3" t="s">
        <v>2500</v>
      </c>
      <c r="K106" s="7" t="str">
        <f>VLOOKUP($I106,'New Summary'!$E$8:$G$59,2,FALSE)</f>
        <v>H-300x150x5,5x8</v>
      </c>
      <c r="L106" s="3" t="s">
        <v>2496</v>
      </c>
      <c r="M106" s="7">
        <f>VLOOKUP($I106,'New Summary'!$E$8:$G$59,3,FALSE)</f>
        <v>32</v>
      </c>
      <c r="N106" s="3">
        <v>6000</v>
      </c>
      <c r="O106" s="3" t="s">
        <v>25</v>
      </c>
      <c r="P106" s="3">
        <v>1</v>
      </c>
      <c r="Q106" s="28">
        <f t="shared" si="20"/>
        <v>6</v>
      </c>
      <c r="R106" s="28">
        <f t="shared" si="21"/>
        <v>192</v>
      </c>
      <c r="S106" s="12">
        <v>1</v>
      </c>
      <c r="T106" s="46">
        <f t="shared" si="15"/>
        <v>6</v>
      </c>
      <c r="U106" s="13"/>
      <c r="V106" s="3">
        <f t="shared" si="16"/>
        <v>0</v>
      </c>
      <c r="W106" s="3" t="s">
        <v>2503</v>
      </c>
      <c r="X106" s="3">
        <f t="shared" si="10"/>
        <v>0</v>
      </c>
      <c r="Y106" s="3">
        <f t="shared" si="11"/>
        <v>192</v>
      </c>
      <c r="Z106" s="3"/>
      <c r="AA106" s="3">
        <v>0</v>
      </c>
      <c r="AB106" s="3">
        <f t="shared" si="12"/>
        <v>6</v>
      </c>
      <c r="AC106" s="7">
        <f t="shared" si="17"/>
        <v>0</v>
      </c>
      <c r="AD106" s="1">
        <v>0</v>
      </c>
      <c r="AE106" s="1">
        <f t="shared" si="18"/>
        <v>0</v>
      </c>
    </row>
    <row r="107" spans="1:31" hidden="1" x14ac:dyDescent="0.3">
      <c r="A107" s="65" t="str" cm="1">
        <f t="array" ref="A107">_xlfn.IFS(M107&gt;=65,"Heavy",M107&lt;=25,"Light",M107&gt;=26-64,"Medium")</f>
        <v>Medium</v>
      </c>
      <c r="B107" s="1" t="s">
        <v>2787</v>
      </c>
      <c r="C107" s="1" t="s">
        <v>2824</v>
      </c>
      <c r="D107" s="3">
        <f t="shared" si="19"/>
        <v>90</v>
      </c>
      <c r="E107" s="3" t="s">
        <v>2822</v>
      </c>
      <c r="F107" s="3">
        <v>1</v>
      </c>
      <c r="G107" s="3" t="s">
        <v>2827</v>
      </c>
      <c r="H107" s="3" t="s">
        <v>122</v>
      </c>
      <c r="I107" s="3" t="s">
        <v>8</v>
      </c>
      <c r="J107" s="3" t="s">
        <v>2500</v>
      </c>
      <c r="K107" s="7" t="str">
        <f>VLOOKUP($I107,'New Summary'!$E$8:$G$59,2,FALSE)</f>
        <v>H-300x150x5,5x8</v>
      </c>
      <c r="L107" s="3" t="s">
        <v>2496</v>
      </c>
      <c r="M107" s="7">
        <f>VLOOKUP($I107,'New Summary'!$E$8:$G$59,3,FALSE)</f>
        <v>32</v>
      </c>
      <c r="N107" s="3">
        <v>6000</v>
      </c>
      <c r="O107" s="3" t="s">
        <v>25</v>
      </c>
      <c r="P107" s="3">
        <v>1</v>
      </c>
      <c r="Q107" s="28">
        <f t="shared" si="20"/>
        <v>6</v>
      </c>
      <c r="R107" s="28">
        <f t="shared" si="21"/>
        <v>192</v>
      </c>
      <c r="S107" s="12">
        <v>1</v>
      </c>
      <c r="T107" s="46">
        <f t="shared" si="15"/>
        <v>6</v>
      </c>
      <c r="U107" s="13"/>
      <c r="V107" s="3">
        <f t="shared" si="16"/>
        <v>0</v>
      </c>
      <c r="W107" s="3" t="s">
        <v>2503</v>
      </c>
      <c r="X107" s="3">
        <f t="shared" si="10"/>
        <v>0</v>
      </c>
      <c r="Y107" s="3">
        <f t="shared" si="11"/>
        <v>192</v>
      </c>
      <c r="Z107" s="3"/>
      <c r="AA107" s="3">
        <v>0</v>
      </c>
      <c r="AB107" s="3">
        <f t="shared" si="12"/>
        <v>6</v>
      </c>
      <c r="AC107" s="7">
        <f t="shared" si="17"/>
        <v>0</v>
      </c>
      <c r="AD107" s="1">
        <v>0</v>
      </c>
      <c r="AE107" s="1">
        <f t="shared" si="18"/>
        <v>0</v>
      </c>
    </row>
    <row r="108" spans="1:31" hidden="1" x14ac:dyDescent="0.3">
      <c r="A108" s="65" t="str" cm="1">
        <f t="array" ref="A108">_xlfn.IFS(M108&gt;=65,"Heavy",M108&lt;=25,"Light",M108&gt;=26-64,"Medium")</f>
        <v>Medium</v>
      </c>
      <c r="B108" s="1" t="s">
        <v>2787</v>
      </c>
      <c r="C108" s="1" t="s">
        <v>2824</v>
      </c>
      <c r="D108" s="3">
        <f t="shared" si="19"/>
        <v>91</v>
      </c>
      <c r="E108" s="3" t="s">
        <v>2822</v>
      </c>
      <c r="F108" s="3">
        <v>1</v>
      </c>
      <c r="G108" s="3" t="s">
        <v>2827</v>
      </c>
      <c r="H108" s="3" t="s">
        <v>123</v>
      </c>
      <c r="I108" s="3" t="s">
        <v>8</v>
      </c>
      <c r="J108" s="3" t="s">
        <v>2500</v>
      </c>
      <c r="K108" s="7" t="str">
        <f>VLOOKUP($I108,'New Summary'!$E$8:$G$59,2,FALSE)</f>
        <v>H-300x150x5,5x8</v>
      </c>
      <c r="L108" s="3" t="s">
        <v>2496</v>
      </c>
      <c r="M108" s="7">
        <f>VLOOKUP($I108,'New Summary'!$E$8:$G$59,3,FALSE)</f>
        <v>32</v>
      </c>
      <c r="N108" s="3">
        <v>6000</v>
      </c>
      <c r="O108" s="3" t="s">
        <v>25</v>
      </c>
      <c r="P108" s="3">
        <v>1</v>
      </c>
      <c r="Q108" s="28">
        <f t="shared" si="20"/>
        <v>6</v>
      </c>
      <c r="R108" s="28">
        <f t="shared" si="21"/>
        <v>192</v>
      </c>
      <c r="S108" s="12">
        <v>1</v>
      </c>
      <c r="T108" s="46">
        <f t="shared" si="15"/>
        <v>6</v>
      </c>
      <c r="U108" s="13"/>
      <c r="V108" s="3">
        <f t="shared" si="16"/>
        <v>0</v>
      </c>
      <c r="W108" s="3" t="s">
        <v>2503</v>
      </c>
      <c r="X108" s="3">
        <f t="shared" si="10"/>
        <v>0</v>
      </c>
      <c r="Y108" s="3">
        <f t="shared" si="11"/>
        <v>192</v>
      </c>
      <c r="Z108" s="3"/>
      <c r="AA108" s="3">
        <v>0</v>
      </c>
      <c r="AB108" s="3">
        <f t="shared" si="12"/>
        <v>6</v>
      </c>
      <c r="AC108" s="7">
        <f t="shared" si="17"/>
        <v>0</v>
      </c>
      <c r="AD108" s="1">
        <v>0</v>
      </c>
      <c r="AE108" s="1">
        <f t="shared" si="18"/>
        <v>0</v>
      </c>
    </row>
    <row r="109" spans="1:31" hidden="1" x14ac:dyDescent="0.3">
      <c r="A109" s="65" t="str" cm="1">
        <f t="array" ref="A109">_xlfn.IFS(M109&gt;=65,"Heavy",M109&lt;=25,"Light",M109&gt;=26-64,"Medium")</f>
        <v>Medium</v>
      </c>
      <c r="B109" s="1" t="s">
        <v>2787</v>
      </c>
      <c r="C109" s="1" t="s">
        <v>2824</v>
      </c>
      <c r="D109" s="3">
        <f t="shared" si="19"/>
        <v>92</v>
      </c>
      <c r="E109" s="3" t="s">
        <v>2822</v>
      </c>
      <c r="F109" s="3">
        <v>1</v>
      </c>
      <c r="G109" s="3" t="s">
        <v>2827</v>
      </c>
      <c r="H109" s="3" t="s">
        <v>124</v>
      </c>
      <c r="I109" s="3" t="s">
        <v>8</v>
      </c>
      <c r="J109" s="3" t="s">
        <v>2500</v>
      </c>
      <c r="K109" s="7" t="str">
        <f>VLOOKUP($I109,'New Summary'!$E$8:$G$59,2,FALSE)</f>
        <v>H-300x150x5,5x8</v>
      </c>
      <c r="L109" s="3" t="s">
        <v>2496</v>
      </c>
      <c r="M109" s="7">
        <f>VLOOKUP($I109,'New Summary'!$E$8:$G$59,3,FALSE)</f>
        <v>32</v>
      </c>
      <c r="N109" s="3">
        <v>6000</v>
      </c>
      <c r="O109" s="3" t="s">
        <v>25</v>
      </c>
      <c r="P109" s="3">
        <v>1</v>
      </c>
      <c r="Q109" s="28">
        <f t="shared" si="20"/>
        <v>6</v>
      </c>
      <c r="R109" s="28">
        <f t="shared" si="21"/>
        <v>192</v>
      </c>
      <c r="S109" s="12">
        <v>1</v>
      </c>
      <c r="T109" s="46">
        <f t="shared" si="15"/>
        <v>6</v>
      </c>
      <c r="U109" s="13"/>
      <c r="V109" s="3">
        <f t="shared" si="16"/>
        <v>0</v>
      </c>
      <c r="W109" s="3" t="s">
        <v>2503</v>
      </c>
      <c r="X109" s="3">
        <f t="shared" si="10"/>
        <v>0</v>
      </c>
      <c r="Y109" s="3">
        <f t="shared" si="11"/>
        <v>192</v>
      </c>
      <c r="Z109" s="3"/>
      <c r="AA109" s="3">
        <v>0</v>
      </c>
      <c r="AB109" s="3">
        <f t="shared" si="12"/>
        <v>6</v>
      </c>
      <c r="AC109" s="7">
        <f t="shared" si="17"/>
        <v>0</v>
      </c>
      <c r="AD109" s="1">
        <v>0</v>
      </c>
      <c r="AE109" s="1">
        <f t="shared" si="18"/>
        <v>0</v>
      </c>
    </row>
    <row r="110" spans="1:31" hidden="1" x14ac:dyDescent="0.3">
      <c r="A110" s="65" t="str" cm="1">
        <f t="array" ref="A110">_xlfn.IFS(M110&gt;=65,"Heavy",M110&lt;=25,"Light",M110&gt;=26-64,"Medium")</f>
        <v>Medium</v>
      </c>
      <c r="B110" s="1" t="s">
        <v>2787</v>
      </c>
      <c r="C110" s="1" t="s">
        <v>2824</v>
      </c>
      <c r="D110" s="3">
        <f t="shared" si="19"/>
        <v>93</v>
      </c>
      <c r="E110" s="3" t="s">
        <v>2822</v>
      </c>
      <c r="F110" s="3">
        <v>1</v>
      </c>
      <c r="G110" s="3" t="s">
        <v>2827</v>
      </c>
      <c r="H110" s="3" t="s">
        <v>125</v>
      </c>
      <c r="I110" s="3" t="s">
        <v>8</v>
      </c>
      <c r="J110" s="3" t="s">
        <v>2500</v>
      </c>
      <c r="K110" s="7" t="str">
        <f>VLOOKUP($I110,'New Summary'!$E$8:$G$59,2,FALSE)</f>
        <v>H-300x150x5,5x8</v>
      </c>
      <c r="L110" s="3" t="s">
        <v>2496</v>
      </c>
      <c r="M110" s="7">
        <f>VLOOKUP($I110,'New Summary'!$E$8:$G$59,3,FALSE)</f>
        <v>32</v>
      </c>
      <c r="N110" s="3">
        <v>6000</v>
      </c>
      <c r="O110" s="3" t="s">
        <v>25</v>
      </c>
      <c r="P110" s="3">
        <v>1</v>
      </c>
      <c r="Q110" s="28">
        <f t="shared" si="20"/>
        <v>6</v>
      </c>
      <c r="R110" s="28">
        <f t="shared" si="21"/>
        <v>192</v>
      </c>
      <c r="S110" s="12">
        <v>1</v>
      </c>
      <c r="T110" s="46">
        <f t="shared" si="15"/>
        <v>6</v>
      </c>
      <c r="U110" s="13"/>
      <c r="V110" s="3">
        <f t="shared" si="16"/>
        <v>0</v>
      </c>
      <c r="W110" s="3" t="s">
        <v>2503</v>
      </c>
      <c r="X110" s="3">
        <f t="shared" si="10"/>
        <v>0</v>
      </c>
      <c r="Y110" s="3">
        <f t="shared" si="11"/>
        <v>192</v>
      </c>
      <c r="Z110" s="3"/>
      <c r="AA110" s="3">
        <v>0</v>
      </c>
      <c r="AB110" s="3">
        <f t="shared" si="12"/>
        <v>6</v>
      </c>
      <c r="AC110" s="7">
        <f t="shared" si="17"/>
        <v>0</v>
      </c>
      <c r="AD110" s="1">
        <v>0</v>
      </c>
      <c r="AE110" s="1">
        <f t="shared" si="18"/>
        <v>0</v>
      </c>
    </row>
    <row r="111" spans="1:31" hidden="1" x14ac:dyDescent="0.3">
      <c r="A111" s="65" t="str" cm="1">
        <f t="array" ref="A111">_xlfn.IFS(M111&gt;=65,"Heavy",M111&lt;=25,"Light",M111&gt;=26-64,"Medium")</f>
        <v>Medium</v>
      </c>
      <c r="B111" s="1" t="s">
        <v>2787</v>
      </c>
      <c r="C111" s="1" t="s">
        <v>2824</v>
      </c>
      <c r="D111" s="3">
        <f t="shared" si="19"/>
        <v>94</v>
      </c>
      <c r="E111" s="3" t="s">
        <v>2822</v>
      </c>
      <c r="F111" s="3">
        <v>1</v>
      </c>
      <c r="G111" s="3" t="s">
        <v>2827</v>
      </c>
      <c r="H111" s="3" t="s">
        <v>126</v>
      </c>
      <c r="I111" s="3" t="s">
        <v>8</v>
      </c>
      <c r="J111" s="3" t="s">
        <v>2500</v>
      </c>
      <c r="K111" s="7" t="str">
        <f>VLOOKUP($I111,'New Summary'!$E$8:$G$59,2,FALSE)</f>
        <v>H-300x150x5,5x8</v>
      </c>
      <c r="L111" s="3" t="s">
        <v>2496</v>
      </c>
      <c r="M111" s="7">
        <f>VLOOKUP($I111,'New Summary'!$E$8:$G$59,3,FALSE)</f>
        <v>32</v>
      </c>
      <c r="N111" s="3">
        <v>6000</v>
      </c>
      <c r="O111" s="3" t="s">
        <v>25</v>
      </c>
      <c r="P111" s="3">
        <v>1</v>
      </c>
      <c r="Q111" s="28">
        <f t="shared" si="20"/>
        <v>6</v>
      </c>
      <c r="R111" s="28">
        <f t="shared" si="21"/>
        <v>192</v>
      </c>
      <c r="S111" s="12">
        <v>1</v>
      </c>
      <c r="T111" s="46">
        <f t="shared" si="15"/>
        <v>6</v>
      </c>
      <c r="U111" s="13"/>
      <c r="V111" s="3">
        <f t="shared" si="16"/>
        <v>0</v>
      </c>
      <c r="W111" s="3" t="s">
        <v>2503</v>
      </c>
      <c r="X111" s="3">
        <f t="shared" si="10"/>
        <v>0</v>
      </c>
      <c r="Y111" s="3">
        <f t="shared" si="11"/>
        <v>192</v>
      </c>
      <c r="Z111" s="3"/>
      <c r="AA111" s="3">
        <v>0</v>
      </c>
      <c r="AB111" s="3">
        <f t="shared" si="12"/>
        <v>6</v>
      </c>
      <c r="AC111" s="7">
        <f t="shared" si="17"/>
        <v>0</v>
      </c>
      <c r="AD111" s="1">
        <v>0</v>
      </c>
      <c r="AE111" s="1">
        <f t="shared" si="18"/>
        <v>0</v>
      </c>
    </row>
    <row r="112" spans="1:31" hidden="1" x14ac:dyDescent="0.3">
      <c r="A112" s="65" t="str" cm="1">
        <f t="array" ref="A112">_xlfn.IFS(M112&gt;=65,"Heavy",M112&lt;=25,"Light",M112&gt;=26-64,"Medium")</f>
        <v>Medium</v>
      </c>
      <c r="B112" s="1" t="s">
        <v>2787</v>
      </c>
      <c r="C112" s="1" t="s">
        <v>2824</v>
      </c>
      <c r="D112" s="3">
        <f t="shared" si="19"/>
        <v>95</v>
      </c>
      <c r="E112" s="3" t="s">
        <v>2822</v>
      </c>
      <c r="F112" s="3">
        <v>1</v>
      </c>
      <c r="G112" s="3" t="s">
        <v>2827</v>
      </c>
      <c r="H112" s="3" t="s">
        <v>127</v>
      </c>
      <c r="I112" s="3" t="s">
        <v>8</v>
      </c>
      <c r="J112" s="3" t="s">
        <v>2500</v>
      </c>
      <c r="K112" s="7" t="str">
        <f>VLOOKUP($I112,'New Summary'!$E$8:$G$59,2,FALSE)</f>
        <v>H-300x150x5,5x8</v>
      </c>
      <c r="L112" s="3" t="s">
        <v>2496</v>
      </c>
      <c r="M112" s="7">
        <f>VLOOKUP($I112,'New Summary'!$E$8:$G$59,3,FALSE)</f>
        <v>32</v>
      </c>
      <c r="N112" s="3">
        <v>6000</v>
      </c>
      <c r="O112" s="3" t="s">
        <v>25</v>
      </c>
      <c r="P112" s="3">
        <v>1</v>
      </c>
      <c r="Q112" s="28">
        <f t="shared" si="20"/>
        <v>6</v>
      </c>
      <c r="R112" s="28">
        <f t="shared" si="21"/>
        <v>192</v>
      </c>
      <c r="S112" s="12">
        <v>1</v>
      </c>
      <c r="T112" s="46">
        <f t="shared" si="15"/>
        <v>6</v>
      </c>
      <c r="U112" s="13"/>
      <c r="V112" s="3">
        <f t="shared" si="16"/>
        <v>0</v>
      </c>
      <c r="W112" s="3" t="s">
        <v>2503</v>
      </c>
      <c r="X112" s="3">
        <f t="shared" si="10"/>
        <v>0</v>
      </c>
      <c r="Y112" s="3">
        <f t="shared" si="11"/>
        <v>192</v>
      </c>
      <c r="Z112" s="3"/>
      <c r="AA112" s="3">
        <v>0</v>
      </c>
      <c r="AB112" s="3">
        <f t="shared" si="12"/>
        <v>6</v>
      </c>
      <c r="AC112" s="7">
        <f t="shared" si="17"/>
        <v>0</v>
      </c>
      <c r="AD112" s="1">
        <v>0</v>
      </c>
      <c r="AE112" s="1">
        <f t="shared" si="18"/>
        <v>0</v>
      </c>
    </row>
    <row r="113" spans="1:31" hidden="1" x14ac:dyDescent="0.3">
      <c r="A113" s="65" t="str" cm="1">
        <f t="array" ref="A113">_xlfn.IFS(M113&gt;=65,"Heavy",M113&lt;=25,"Light",M113&gt;=26-64,"Medium")</f>
        <v>Medium</v>
      </c>
      <c r="B113" s="1" t="s">
        <v>2787</v>
      </c>
      <c r="C113" s="1" t="s">
        <v>2824</v>
      </c>
      <c r="D113" s="3">
        <f t="shared" si="19"/>
        <v>96</v>
      </c>
      <c r="E113" s="3" t="s">
        <v>2822</v>
      </c>
      <c r="F113" s="3">
        <v>1</v>
      </c>
      <c r="G113" s="3" t="s">
        <v>2827</v>
      </c>
      <c r="H113" s="3" t="s">
        <v>128</v>
      </c>
      <c r="I113" s="3" t="s">
        <v>8</v>
      </c>
      <c r="J113" s="3" t="s">
        <v>2500</v>
      </c>
      <c r="K113" s="7" t="str">
        <f>VLOOKUP($I113,'New Summary'!$E$8:$G$59,2,FALSE)</f>
        <v>H-300x150x5,5x8</v>
      </c>
      <c r="L113" s="3" t="s">
        <v>2496</v>
      </c>
      <c r="M113" s="7">
        <f>VLOOKUP($I113,'New Summary'!$E$8:$G$59,3,FALSE)</f>
        <v>32</v>
      </c>
      <c r="N113" s="3">
        <v>6000</v>
      </c>
      <c r="O113" s="3" t="s">
        <v>25</v>
      </c>
      <c r="P113" s="3">
        <v>1</v>
      </c>
      <c r="Q113" s="28">
        <f t="shared" si="20"/>
        <v>6</v>
      </c>
      <c r="R113" s="28">
        <f t="shared" si="21"/>
        <v>192</v>
      </c>
      <c r="S113" s="12">
        <v>1</v>
      </c>
      <c r="T113" s="46">
        <f t="shared" si="15"/>
        <v>6</v>
      </c>
      <c r="U113" s="13"/>
      <c r="V113" s="3">
        <f t="shared" si="16"/>
        <v>0</v>
      </c>
      <c r="W113" s="3" t="s">
        <v>2503</v>
      </c>
      <c r="X113" s="3">
        <f t="shared" si="10"/>
        <v>0</v>
      </c>
      <c r="Y113" s="3">
        <f t="shared" si="11"/>
        <v>192</v>
      </c>
      <c r="Z113" s="3"/>
      <c r="AA113" s="3">
        <v>0</v>
      </c>
      <c r="AB113" s="3">
        <f t="shared" si="12"/>
        <v>6</v>
      </c>
      <c r="AC113" s="7">
        <f t="shared" si="17"/>
        <v>0</v>
      </c>
      <c r="AD113" s="1">
        <v>0</v>
      </c>
      <c r="AE113" s="1">
        <f t="shared" si="18"/>
        <v>0</v>
      </c>
    </row>
    <row r="114" spans="1:31" hidden="1" x14ac:dyDescent="0.3">
      <c r="A114" s="65" t="str" cm="1">
        <f t="array" ref="A114">_xlfn.IFS(M114&gt;=65,"Heavy",M114&lt;=25,"Light",M114&gt;=26-64,"Medium")</f>
        <v>Medium</v>
      </c>
      <c r="B114" s="1" t="s">
        <v>2787</v>
      </c>
      <c r="C114" s="1" t="s">
        <v>2824</v>
      </c>
      <c r="D114" s="3">
        <f t="shared" si="19"/>
        <v>97</v>
      </c>
      <c r="E114" s="3" t="s">
        <v>2822</v>
      </c>
      <c r="F114" s="3">
        <v>1</v>
      </c>
      <c r="G114" s="3" t="s">
        <v>2827</v>
      </c>
      <c r="H114" s="3" t="s">
        <v>129</v>
      </c>
      <c r="I114" s="3" t="s">
        <v>8</v>
      </c>
      <c r="J114" s="3" t="s">
        <v>2500</v>
      </c>
      <c r="K114" s="7" t="str">
        <f>VLOOKUP($I114,'New Summary'!$E$8:$G$59,2,FALSE)</f>
        <v>H-300x150x5,5x8</v>
      </c>
      <c r="L114" s="3" t="s">
        <v>2496</v>
      </c>
      <c r="M114" s="7">
        <f>VLOOKUP($I114,'New Summary'!$E$8:$G$59,3,FALSE)</f>
        <v>32</v>
      </c>
      <c r="N114" s="3">
        <v>6000</v>
      </c>
      <c r="O114" s="3" t="s">
        <v>25</v>
      </c>
      <c r="P114" s="3">
        <v>1</v>
      </c>
      <c r="Q114" s="28">
        <f t="shared" si="20"/>
        <v>6</v>
      </c>
      <c r="R114" s="28">
        <f t="shared" si="21"/>
        <v>192</v>
      </c>
      <c r="S114" s="12">
        <v>1</v>
      </c>
      <c r="T114" s="46">
        <f t="shared" si="15"/>
        <v>6</v>
      </c>
      <c r="U114" s="13"/>
      <c r="V114" s="3">
        <f t="shared" si="16"/>
        <v>0</v>
      </c>
      <c r="W114" s="3" t="s">
        <v>2503</v>
      </c>
      <c r="X114" s="3">
        <f t="shared" si="10"/>
        <v>0</v>
      </c>
      <c r="Y114" s="3">
        <f t="shared" si="11"/>
        <v>192</v>
      </c>
      <c r="Z114" s="3"/>
      <c r="AA114" s="3">
        <v>0</v>
      </c>
      <c r="AB114" s="3">
        <f t="shared" si="12"/>
        <v>6</v>
      </c>
      <c r="AC114" s="7">
        <f t="shared" si="17"/>
        <v>0</v>
      </c>
      <c r="AD114" s="1">
        <v>0</v>
      </c>
      <c r="AE114" s="1">
        <f t="shared" si="18"/>
        <v>0</v>
      </c>
    </row>
    <row r="115" spans="1:31" hidden="1" x14ac:dyDescent="0.3">
      <c r="A115" s="65" t="str" cm="1">
        <f t="array" ref="A115">_xlfn.IFS(M115&gt;=65,"Heavy",M115&lt;=25,"Light",M115&gt;=26-64,"Medium")</f>
        <v>Medium</v>
      </c>
      <c r="B115" s="1" t="s">
        <v>2787</v>
      </c>
      <c r="C115" s="1" t="s">
        <v>2824</v>
      </c>
      <c r="D115" s="3">
        <f t="shared" si="19"/>
        <v>98</v>
      </c>
      <c r="E115" s="3" t="s">
        <v>2822</v>
      </c>
      <c r="F115" s="3">
        <v>1</v>
      </c>
      <c r="G115" s="3" t="s">
        <v>2827</v>
      </c>
      <c r="H115" s="3" t="s">
        <v>130</v>
      </c>
      <c r="I115" s="3" t="s">
        <v>8</v>
      </c>
      <c r="J115" s="3" t="s">
        <v>2500</v>
      </c>
      <c r="K115" s="7" t="str">
        <f>VLOOKUP($I115,'New Summary'!$E$8:$G$59,2,FALSE)</f>
        <v>H-300x150x5,5x8</v>
      </c>
      <c r="L115" s="3" t="s">
        <v>2496</v>
      </c>
      <c r="M115" s="7">
        <f>VLOOKUP($I115,'New Summary'!$E$8:$G$59,3,FALSE)</f>
        <v>32</v>
      </c>
      <c r="N115" s="3">
        <v>6000</v>
      </c>
      <c r="O115" s="3" t="s">
        <v>25</v>
      </c>
      <c r="P115" s="3">
        <v>1</v>
      </c>
      <c r="Q115" s="28">
        <f t="shared" si="20"/>
        <v>6</v>
      </c>
      <c r="R115" s="28">
        <f t="shared" si="21"/>
        <v>192</v>
      </c>
      <c r="S115" s="12">
        <v>1</v>
      </c>
      <c r="T115" s="46">
        <f t="shared" si="15"/>
        <v>6</v>
      </c>
      <c r="U115" s="13"/>
      <c r="V115" s="3">
        <f t="shared" si="16"/>
        <v>0</v>
      </c>
      <c r="W115" s="3" t="s">
        <v>2503</v>
      </c>
      <c r="X115" s="3">
        <f t="shared" si="10"/>
        <v>0</v>
      </c>
      <c r="Y115" s="3">
        <f t="shared" si="11"/>
        <v>192</v>
      </c>
      <c r="Z115" s="3"/>
      <c r="AA115" s="3">
        <v>0</v>
      </c>
      <c r="AB115" s="3">
        <f t="shared" si="12"/>
        <v>6</v>
      </c>
      <c r="AC115" s="7">
        <f t="shared" si="17"/>
        <v>0</v>
      </c>
      <c r="AD115" s="1">
        <v>0</v>
      </c>
      <c r="AE115" s="1">
        <f t="shared" si="18"/>
        <v>0</v>
      </c>
    </row>
    <row r="116" spans="1:31" hidden="1" x14ac:dyDescent="0.3">
      <c r="A116" s="65" t="str" cm="1">
        <f t="array" ref="A116">_xlfn.IFS(M116&gt;=65,"Heavy",M116&lt;=25,"Light",M116&gt;=26-64,"Medium")</f>
        <v>Medium</v>
      </c>
      <c r="B116" s="1" t="s">
        <v>2787</v>
      </c>
      <c r="C116" s="1" t="s">
        <v>2824</v>
      </c>
      <c r="D116" s="3">
        <f t="shared" si="19"/>
        <v>99</v>
      </c>
      <c r="E116" s="3" t="s">
        <v>2822</v>
      </c>
      <c r="F116" s="3">
        <v>1</v>
      </c>
      <c r="G116" s="3" t="s">
        <v>2827</v>
      </c>
      <c r="H116" s="3" t="s">
        <v>131</v>
      </c>
      <c r="I116" s="3" t="s">
        <v>8</v>
      </c>
      <c r="J116" s="3" t="s">
        <v>2500</v>
      </c>
      <c r="K116" s="7" t="str">
        <f>VLOOKUP($I116,'New Summary'!$E$8:$G$59,2,FALSE)</f>
        <v>H-300x150x5,5x8</v>
      </c>
      <c r="L116" s="3" t="s">
        <v>2496</v>
      </c>
      <c r="M116" s="7">
        <f>VLOOKUP($I116,'New Summary'!$E$8:$G$59,3,FALSE)</f>
        <v>32</v>
      </c>
      <c r="N116" s="3">
        <v>6000</v>
      </c>
      <c r="O116" s="3" t="s">
        <v>25</v>
      </c>
      <c r="P116" s="3">
        <v>1</v>
      </c>
      <c r="Q116" s="28">
        <f t="shared" si="20"/>
        <v>6</v>
      </c>
      <c r="R116" s="28">
        <f t="shared" si="21"/>
        <v>192</v>
      </c>
      <c r="S116" s="12">
        <v>1</v>
      </c>
      <c r="T116" s="46">
        <f t="shared" si="15"/>
        <v>6</v>
      </c>
      <c r="U116" s="13"/>
      <c r="V116" s="3">
        <f t="shared" si="16"/>
        <v>0</v>
      </c>
      <c r="W116" s="3" t="s">
        <v>2503</v>
      </c>
      <c r="X116" s="3">
        <f t="shared" si="10"/>
        <v>0</v>
      </c>
      <c r="Y116" s="3">
        <f t="shared" si="11"/>
        <v>192</v>
      </c>
      <c r="Z116" s="3"/>
      <c r="AA116" s="3">
        <v>0</v>
      </c>
      <c r="AB116" s="3">
        <f t="shared" si="12"/>
        <v>6</v>
      </c>
      <c r="AC116" s="7">
        <f t="shared" si="17"/>
        <v>0</v>
      </c>
      <c r="AD116" s="1">
        <v>0</v>
      </c>
      <c r="AE116" s="1">
        <f t="shared" si="18"/>
        <v>0</v>
      </c>
    </row>
    <row r="117" spans="1:31" hidden="1" x14ac:dyDescent="0.3">
      <c r="A117" s="65" t="str" cm="1">
        <f t="array" ref="A117">_xlfn.IFS(M117&gt;=65,"Heavy",M117&lt;=25,"Light",M117&gt;=26-64,"Medium")</f>
        <v>Medium</v>
      </c>
      <c r="B117" s="1" t="s">
        <v>2787</v>
      </c>
      <c r="C117" s="1" t="s">
        <v>2824</v>
      </c>
      <c r="D117" s="3">
        <f t="shared" si="19"/>
        <v>100</v>
      </c>
      <c r="E117" s="3" t="s">
        <v>2822</v>
      </c>
      <c r="F117" s="3">
        <v>1</v>
      </c>
      <c r="G117" s="3" t="s">
        <v>2827</v>
      </c>
      <c r="H117" s="3" t="s">
        <v>132</v>
      </c>
      <c r="I117" s="3" t="s">
        <v>8</v>
      </c>
      <c r="J117" s="3" t="s">
        <v>2500</v>
      </c>
      <c r="K117" s="7" t="str">
        <f>VLOOKUP($I117,'New Summary'!$E$8:$G$59,2,FALSE)</f>
        <v>H-300x150x5,5x8</v>
      </c>
      <c r="L117" s="3" t="s">
        <v>2496</v>
      </c>
      <c r="M117" s="7">
        <f>VLOOKUP($I117,'New Summary'!$E$8:$G$59,3,FALSE)</f>
        <v>32</v>
      </c>
      <c r="N117" s="3">
        <v>6000</v>
      </c>
      <c r="O117" s="3" t="s">
        <v>25</v>
      </c>
      <c r="P117" s="3">
        <v>1</v>
      </c>
      <c r="Q117" s="28">
        <f t="shared" si="20"/>
        <v>6</v>
      </c>
      <c r="R117" s="28">
        <f t="shared" si="21"/>
        <v>192</v>
      </c>
      <c r="S117" s="12">
        <v>1</v>
      </c>
      <c r="T117" s="46">
        <f t="shared" si="15"/>
        <v>6</v>
      </c>
      <c r="U117" s="13"/>
      <c r="V117" s="3">
        <f t="shared" si="16"/>
        <v>0</v>
      </c>
      <c r="W117" s="3" t="s">
        <v>2503</v>
      </c>
      <c r="X117" s="3">
        <f t="shared" si="10"/>
        <v>0</v>
      </c>
      <c r="Y117" s="3">
        <f t="shared" si="11"/>
        <v>192</v>
      </c>
      <c r="Z117" s="3"/>
      <c r="AA117" s="3">
        <v>0</v>
      </c>
      <c r="AB117" s="3">
        <f t="shared" si="12"/>
        <v>6</v>
      </c>
      <c r="AC117" s="7">
        <f t="shared" si="17"/>
        <v>0</v>
      </c>
      <c r="AD117" s="1">
        <v>0</v>
      </c>
      <c r="AE117" s="1">
        <f t="shared" si="18"/>
        <v>0</v>
      </c>
    </row>
    <row r="118" spans="1:31" hidden="1" x14ac:dyDescent="0.3">
      <c r="A118" s="65" t="str" cm="1">
        <f t="array" ref="A118">_xlfn.IFS(M118&gt;=65,"Heavy",M118&lt;=25,"Light",M118&gt;=26-64,"Medium")</f>
        <v>Medium</v>
      </c>
      <c r="B118" s="1" t="s">
        <v>2787</v>
      </c>
      <c r="C118" s="1" t="s">
        <v>2824</v>
      </c>
      <c r="D118" s="3">
        <f t="shared" si="19"/>
        <v>101</v>
      </c>
      <c r="E118" s="3" t="s">
        <v>2822</v>
      </c>
      <c r="F118" s="3">
        <v>1</v>
      </c>
      <c r="G118" s="3" t="s">
        <v>2827</v>
      </c>
      <c r="H118" s="3" t="s">
        <v>133</v>
      </c>
      <c r="I118" s="3" t="s">
        <v>8</v>
      </c>
      <c r="J118" s="3" t="s">
        <v>2500</v>
      </c>
      <c r="K118" s="7" t="str">
        <f>VLOOKUP($I118,'New Summary'!$E$8:$G$59,2,FALSE)</f>
        <v>H-300x150x5,5x8</v>
      </c>
      <c r="L118" s="3" t="s">
        <v>2496</v>
      </c>
      <c r="M118" s="7">
        <f>VLOOKUP($I118,'New Summary'!$E$8:$G$59,3,FALSE)</f>
        <v>32</v>
      </c>
      <c r="N118" s="3">
        <v>6000</v>
      </c>
      <c r="O118" s="3" t="s">
        <v>25</v>
      </c>
      <c r="P118" s="3">
        <v>1</v>
      </c>
      <c r="Q118" s="28">
        <f t="shared" si="20"/>
        <v>6</v>
      </c>
      <c r="R118" s="28">
        <f t="shared" si="21"/>
        <v>192</v>
      </c>
      <c r="S118" s="12">
        <v>1</v>
      </c>
      <c r="T118" s="46">
        <f t="shared" si="15"/>
        <v>6</v>
      </c>
      <c r="U118" s="13"/>
      <c r="V118" s="3">
        <f t="shared" si="16"/>
        <v>0</v>
      </c>
      <c r="W118" s="3" t="s">
        <v>2503</v>
      </c>
      <c r="X118" s="3">
        <f t="shared" si="10"/>
        <v>0</v>
      </c>
      <c r="Y118" s="3">
        <f t="shared" si="11"/>
        <v>192</v>
      </c>
      <c r="Z118" s="3"/>
      <c r="AA118" s="3">
        <v>0</v>
      </c>
      <c r="AB118" s="3">
        <f t="shared" si="12"/>
        <v>6</v>
      </c>
      <c r="AC118" s="7">
        <f t="shared" si="17"/>
        <v>0</v>
      </c>
      <c r="AD118" s="1">
        <v>0</v>
      </c>
      <c r="AE118" s="1">
        <f t="shared" si="18"/>
        <v>0</v>
      </c>
    </row>
    <row r="119" spans="1:31" ht="43.2" hidden="1" customHeight="1" x14ac:dyDescent="0.3">
      <c r="A119" s="65" t="str" cm="1">
        <f t="array" ref="A119">_xlfn.IFS(M119&gt;=65,"Heavy",M119&lt;=25,"Light",M119&gt;=26-64,"Medium")</f>
        <v>Medium</v>
      </c>
      <c r="B119" s="1" t="s">
        <v>2787</v>
      </c>
      <c r="C119" s="1" t="s">
        <v>2824</v>
      </c>
      <c r="D119" s="3">
        <f t="shared" si="19"/>
        <v>102</v>
      </c>
      <c r="E119" s="3" t="s">
        <v>2822</v>
      </c>
      <c r="F119" s="3">
        <v>1</v>
      </c>
      <c r="G119" s="3" t="s">
        <v>2827</v>
      </c>
      <c r="H119" s="3" t="s">
        <v>134</v>
      </c>
      <c r="I119" s="3" t="s">
        <v>8</v>
      </c>
      <c r="J119" s="3" t="s">
        <v>2500</v>
      </c>
      <c r="K119" s="7" t="str">
        <f>VLOOKUP($I119,'New Summary'!$E$8:$G$59,2,FALSE)</f>
        <v>H-300x150x5,5x8</v>
      </c>
      <c r="L119" s="3" t="s">
        <v>2496</v>
      </c>
      <c r="M119" s="7">
        <f>VLOOKUP($I119,'New Summary'!$E$8:$G$59,3,FALSE)</f>
        <v>32</v>
      </c>
      <c r="N119" s="3">
        <v>6000</v>
      </c>
      <c r="O119" s="3" t="s">
        <v>25</v>
      </c>
      <c r="P119" s="3">
        <v>1</v>
      </c>
      <c r="Q119" s="28">
        <f t="shared" si="20"/>
        <v>6</v>
      </c>
      <c r="R119" s="28">
        <f t="shared" si="21"/>
        <v>192</v>
      </c>
      <c r="S119" s="12">
        <v>0</v>
      </c>
      <c r="T119" s="46">
        <f t="shared" si="15"/>
        <v>0</v>
      </c>
      <c r="U119" s="13"/>
      <c r="V119" s="3">
        <f t="shared" si="16"/>
        <v>6</v>
      </c>
      <c r="W119" s="46" t="s">
        <v>2502</v>
      </c>
      <c r="X119" s="3">
        <f t="shared" si="10"/>
        <v>192</v>
      </c>
      <c r="Y119" s="3">
        <f t="shared" si="11"/>
        <v>0</v>
      </c>
      <c r="Z119" s="3"/>
      <c r="AA119" s="3">
        <v>0.3</v>
      </c>
      <c r="AB119" s="3">
        <f t="shared" si="12"/>
        <v>5.7</v>
      </c>
      <c r="AC119" s="7">
        <f t="shared" si="17"/>
        <v>9.6</v>
      </c>
      <c r="AD119" s="1">
        <v>300</v>
      </c>
      <c r="AE119" s="1">
        <f t="shared" si="18"/>
        <v>0.3</v>
      </c>
    </row>
    <row r="120" spans="1:31" ht="43.2" hidden="1" customHeight="1" x14ac:dyDescent="0.3">
      <c r="A120" s="65" t="str" cm="1">
        <f t="array" ref="A120">_xlfn.IFS(M120&gt;=65,"Heavy",M120&lt;=25,"Light",M120&gt;=26-64,"Medium")</f>
        <v>Medium</v>
      </c>
      <c r="B120" s="1" t="s">
        <v>2787</v>
      </c>
      <c r="C120" s="1" t="s">
        <v>2824</v>
      </c>
      <c r="D120" s="3">
        <f t="shared" si="19"/>
        <v>103</v>
      </c>
      <c r="E120" s="3" t="s">
        <v>2822</v>
      </c>
      <c r="F120" s="3">
        <v>1</v>
      </c>
      <c r="G120" s="3" t="s">
        <v>2827</v>
      </c>
      <c r="H120" s="3" t="s">
        <v>135</v>
      </c>
      <c r="I120" s="3" t="s">
        <v>8</v>
      </c>
      <c r="J120" s="3" t="s">
        <v>2500</v>
      </c>
      <c r="K120" s="7" t="str">
        <f>VLOOKUP($I120,'New Summary'!$E$8:$G$59,2,FALSE)</f>
        <v>H-300x150x5,5x8</v>
      </c>
      <c r="L120" s="3" t="s">
        <v>2496</v>
      </c>
      <c r="M120" s="7">
        <f>VLOOKUP($I120,'New Summary'!$E$8:$G$59,3,FALSE)</f>
        <v>32</v>
      </c>
      <c r="N120" s="3">
        <v>6000</v>
      </c>
      <c r="O120" s="3" t="s">
        <v>25</v>
      </c>
      <c r="P120" s="3">
        <v>1</v>
      </c>
      <c r="Q120" s="28">
        <f t="shared" si="20"/>
        <v>6</v>
      </c>
      <c r="R120" s="28">
        <f t="shared" si="21"/>
        <v>192</v>
      </c>
      <c r="S120" s="12">
        <v>0</v>
      </c>
      <c r="T120" s="46">
        <f t="shared" si="15"/>
        <v>0</v>
      </c>
      <c r="U120" s="13"/>
      <c r="V120" s="3">
        <f t="shared" si="16"/>
        <v>6</v>
      </c>
      <c r="W120" s="46" t="s">
        <v>2502</v>
      </c>
      <c r="X120" s="3">
        <f t="shared" si="10"/>
        <v>192</v>
      </c>
      <c r="Y120" s="3">
        <f t="shared" si="11"/>
        <v>0</v>
      </c>
      <c r="Z120" s="3"/>
      <c r="AA120" s="3">
        <v>0.3</v>
      </c>
      <c r="AB120" s="3">
        <f t="shared" si="12"/>
        <v>5.7</v>
      </c>
      <c r="AC120" s="7">
        <f t="shared" si="17"/>
        <v>9.6</v>
      </c>
      <c r="AD120" s="1">
        <v>300</v>
      </c>
      <c r="AE120" s="1">
        <f t="shared" si="18"/>
        <v>0.3</v>
      </c>
    </row>
    <row r="121" spans="1:31" ht="43.2" hidden="1" x14ac:dyDescent="0.3">
      <c r="A121" s="65" t="str" cm="1">
        <f t="array" ref="A121">_xlfn.IFS(M121&gt;=65,"Heavy",M121&lt;=25,"Light",M121&gt;=26-64,"Medium")</f>
        <v>Heavy</v>
      </c>
      <c r="B121" s="1" t="s">
        <v>2787</v>
      </c>
      <c r="C121" s="1" t="s">
        <v>2824</v>
      </c>
      <c r="D121" s="3">
        <f t="shared" si="19"/>
        <v>104</v>
      </c>
      <c r="E121" s="3" t="s">
        <v>2822</v>
      </c>
      <c r="F121" s="3">
        <v>1</v>
      </c>
      <c r="G121" s="3" t="s">
        <v>2827</v>
      </c>
      <c r="H121" s="3" t="s">
        <v>136</v>
      </c>
      <c r="I121" s="3" t="s">
        <v>39</v>
      </c>
      <c r="J121" s="3" t="s">
        <v>2335</v>
      </c>
      <c r="K121" s="7" t="str">
        <f>VLOOKUP($I121,'New Summary'!$E$8:$G$59,2,FALSE)</f>
        <v>H-400x200x9x15</v>
      </c>
      <c r="L121" s="3" t="s">
        <v>2496</v>
      </c>
      <c r="M121" s="7">
        <f>VLOOKUP($I121,'New Summary'!$E$8:$G$59,3,FALSE)</f>
        <v>75.5</v>
      </c>
      <c r="N121" s="3">
        <v>12000</v>
      </c>
      <c r="O121" s="3" t="s">
        <v>25</v>
      </c>
      <c r="P121" s="3">
        <v>1</v>
      </c>
      <c r="Q121" s="28">
        <f t="shared" si="20"/>
        <v>12</v>
      </c>
      <c r="R121" s="28">
        <f t="shared" si="21"/>
        <v>906</v>
      </c>
      <c r="S121" s="12">
        <v>0</v>
      </c>
      <c r="T121" s="46">
        <f t="shared" si="15"/>
        <v>0</v>
      </c>
      <c r="U121" s="13"/>
      <c r="V121" s="3">
        <f t="shared" si="16"/>
        <v>12</v>
      </c>
      <c r="W121" s="46" t="s">
        <v>2502</v>
      </c>
      <c r="X121" s="3">
        <f t="shared" si="10"/>
        <v>906</v>
      </c>
      <c r="Y121" s="3">
        <f t="shared" si="11"/>
        <v>0</v>
      </c>
      <c r="Z121" s="3"/>
      <c r="AA121" s="3">
        <v>0.6</v>
      </c>
      <c r="AB121" s="3">
        <f t="shared" si="12"/>
        <v>11.4</v>
      </c>
      <c r="AC121" s="7">
        <f t="shared" si="17"/>
        <v>45.3</v>
      </c>
      <c r="AD121" s="1">
        <v>600</v>
      </c>
      <c r="AE121" s="1">
        <f t="shared" si="18"/>
        <v>0.6</v>
      </c>
    </row>
    <row r="122" spans="1:31" ht="43.2" hidden="1" x14ac:dyDescent="0.3">
      <c r="A122" s="65" t="str" cm="1">
        <f t="array" ref="A122">_xlfn.IFS(M122&gt;=65,"Heavy",M122&lt;=25,"Light",M122&gt;=26-64,"Medium")</f>
        <v>Heavy</v>
      </c>
      <c r="B122" s="1" t="s">
        <v>2787</v>
      </c>
      <c r="C122" s="1" t="s">
        <v>2824</v>
      </c>
      <c r="D122" s="3">
        <f t="shared" si="19"/>
        <v>105</v>
      </c>
      <c r="E122" s="3" t="s">
        <v>2822</v>
      </c>
      <c r="F122" s="3">
        <v>1</v>
      </c>
      <c r="G122" s="3" t="s">
        <v>2827</v>
      </c>
      <c r="H122" s="3" t="s">
        <v>137</v>
      </c>
      <c r="I122" s="3" t="s">
        <v>39</v>
      </c>
      <c r="J122" s="3" t="s">
        <v>2335</v>
      </c>
      <c r="K122" s="7" t="str">
        <f>VLOOKUP($I122,'New Summary'!$E$8:$G$59,2,FALSE)</f>
        <v>H-400x200x9x15</v>
      </c>
      <c r="L122" s="3" t="s">
        <v>2496</v>
      </c>
      <c r="M122" s="7">
        <f>VLOOKUP($I122,'New Summary'!$E$8:$G$59,3,FALSE)</f>
        <v>75.5</v>
      </c>
      <c r="N122" s="3">
        <v>12000</v>
      </c>
      <c r="O122" s="3" t="s">
        <v>25</v>
      </c>
      <c r="P122" s="3">
        <v>1</v>
      </c>
      <c r="Q122" s="28">
        <f t="shared" si="20"/>
        <v>12</v>
      </c>
      <c r="R122" s="28">
        <f t="shared" si="21"/>
        <v>906</v>
      </c>
      <c r="S122" s="12">
        <v>0</v>
      </c>
      <c r="T122" s="46">
        <f t="shared" si="15"/>
        <v>0</v>
      </c>
      <c r="U122" s="13"/>
      <c r="V122" s="3">
        <f t="shared" si="16"/>
        <v>12</v>
      </c>
      <c r="W122" s="46" t="s">
        <v>2502</v>
      </c>
      <c r="X122" s="3">
        <f t="shared" si="10"/>
        <v>906</v>
      </c>
      <c r="Y122" s="3">
        <f t="shared" si="11"/>
        <v>0</v>
      </c>
      <c r="Z122" s="3"/>
      <c r="AA122" s="3">
        <v>0.6</v>
      </c>
      <c r="AB122" s="3">
        <f t="shared" si="12"/>
        <v>11.4</v>
      </c>
      <c r="AC122" s="7">
        <f t="shared" si="17"/>
        <v>45.3</v>
      </c>
      <c r="AD122" s="1">
        <v>600</v>
      </c>
      <c r="AE122" s="1">
        <f t="shared" si="18"/>
        <v>0.6</v>
      </c>
    </row>
    <row r="123" spans="1:31" ht="43.2" hidden="1" x14ac:dyDescent="0.3">
      <c r="A123" s="65" t="str" cm="1">
        <f t="array" ref="A123">_xlfn.IFS(M123&gt;=65,"Heavy",M123&lt;=25,"Light",M123&gt;=26-64,"Medium")</f>
        <v>Medium</v>
      </c>
      <c r="B123" s="1" t="s">
        <v>2787</v>
      </c>
      <c r="C123" s="1" t="s">
        <v>2824</v>
      </c>
      <c r="D123" s="3">
        <f t="shared" si="19"/>
        <v>106</v>
      </c>
      <c r="E123" s="3" t="s">
        <v>2822</v>
      </c>
      <c r="F123" s="3">
        <v>1</v>
      </c>
      <c r="G123" s="3" t="s">
        <v>2827</v>
      </c>
      <c r="H123" s="3" t="s">
        <v>140</v>
      </c>
      <c r="I123" s="3" t="s">
        <v>139</v>
      </c>
      <c r="J123" s="3" t="s">
        <v>2326</v>
      </c>
      <c r="K123" s="7" t="str">
        <f>VLOOKUP($I123,'New Summary'!$E$8:$G$59,2,FALSE)</f>
        <v>H-350x175x7x11</v>
      </c>
      <c r="L123" s="3" t="s">
        <v>2496</v>
      </c>
      <c r="M123" s="42">
        <f>VLOOKUP($I123,'New Summary'!$E$8:$G$59,3,FALSE)</f>
        <v>49.6</v>
      </c>
      <c r="N123" s="3">
        <v>6000</v>
      </c>
      <c r="O123" s="3" t="s">
        <v>25</v>
      </c>
      <c r="P123" s="3">
        <v>1</v>
      </c>
      <c r="Q123" s="28">
        <f t="shared" si="20"/>
        <v>6</v>
      </c>
      <c r="R123" s="28">
        <f t="shared" si="21"/>
        <v>297.60000000000002</v>
      </c>
      <c r="S123" s="12">
        <v>0</v>
      </c>
      <c r="T123" s="46">
        <f t="shared" si="15"/>
        <v>0</v>
      </c>
      <c r="U123" s="13"/>
      <c r="V123" s="3">
        <f t="shared" si="16"/>
        <v>6</v>
      </c>
      <c r="W123" s="46" t="s">
        <v>2502</v>
      </c>
      <c r="X123" s="42">
        <f t="shared" si="10"/>
        <v>297.60000000000002</v>
      </c>
      <c r="Y123" s="42">
        <f t="shared" si="11"/>
        <v>0</v>
      </c>
      <c r="Z123" s="3"/>
      <c r="AA123" s="3">
        <v>3.6</v>
      </c>
      <c r="AB123" s="3">
        <f t="shared" si="12"/>
        <v>2.4</v>
      </c>
      <c r="AC123" s="7">
        <f t="shared" si="17"/>
        <v>178.56</v>
      </c>
      <c r="AD123" s="1">
        <v>3600</v>
      </c>
      <c r="AE123" s="1">
        <f t="shared" si="18"/>
        <v>3.6</v>
      </c>
    </row>
    <row r="124" spans="1:31" ht="43.2" hidden="1" x14ac:dyDescent="0.3">
      <c r="A124" s="65" t="str" cm="1">
        <f t="array" ref="A124">_xlfn.IFS(M124&gt;=65,"Heavy",M124&lt;=25,"Light",M124&gt;=26-64,"Medium")</f>
        <v>Medium</v>
      </c>
      <c r="B124" s="1" t="s">
        <v>2787</v>
      </c>
      <c r="C124" s="1" t="s">
        <v>2824</v>
      </c>
      <c r="D124" s="3">
        <f t="shared" si="19"/>
        <v>107</v>
      </c>
      <c r="E124" s="3" t="s">
        <v>2822</v>
      </c>
      <c r="F124" s="3">
        <v>1</v>
      </c>
      <c r="G124" s="3" t="s">
        <v>2827</v>
      </c>
      <c r="H124" s="3" t="s">
        <v>138</v>
      </c>
      <c r="I124" s="3" t="s">
        <v>139</v>
      </c>
      <c r="J124" s="3" t="s">
        <v>2326</v>
      </c>
      <c r="K124" s="7" t="str">
        <f>VLOOKUP($I124,'New Summary'!$E$8:$G$59,2,FALSE)</f>
        <v>H-350x175x7x11</v>
      </c>
      <c r="L124" s="3" t="s">
        <v>2496</v>
      </c>
      <c r="M124" s="7">
        <f>VLOOKUP($I124,'New Summary'!$E$8:$G$59,3,FALSE)</f>
        <v>49.6</v>
      </c>
      <c r="N124" s="3">
        <v>6000</v>
      </c>
      <c r="O124" s="3" t="s">
        <v>25</v>
      </c>
      <c r="P124" s="3">
        <v>1</v>
      </c>
      <c r="Q124" s="28">
        <f t="shared" si="20"/>
        <v>6</v>
      </c>
      <c r="R124" s="28">
        <f t="shared" si="21"/>
        <v>297.60000000000002</v>
      </c>
      <c r="S124" s="12">
        <v>0</v>
      </c>
      <c r="T124" s="46">
        <f t="shared" si="15"/>
        <v>0</v>
      </c>
      <c r="U124" s="13"/>
      <c r="V124" s="3">
        <f t="shared" si="16"/>
        <v>6</v>
      </c>
      <c r="W124" s="46" t="s">
        <v>2502</v>
      </c>
      <c r="X124" s="42">
        <f t="shared" si="10"/>
        <v>297.60000000000002</v>
      </c>
      <c r="Y124" s="42">
        <f t="shared" si="11"/>
        <v>0</v>
      </c>
      <c r="Z124" s="3"/>
      <c r="AA124" s="3">
        <v>2.4</v>
      </c>
      <c r="AB124" s="3">
        <f t="shared" si="12"/>
        <v>3.6</v>
      </c>
      <c r="AC124" s="7">
        <f t="shared" si="17"/>
        <v>119.03999999999999</v>
      </c>
      <c r="AD124" s="1">
        <v>2400</v>
      </c>
      <c r="AE124" s="1">
        <f t="shared" si="18"/>
        <v>2.4</v>
      </c>
    </row>
    <row r="125" spans="1:31" ht="43.2" hidden="1" x14ac:dyDescent="0.3">
      <c r="A125" s="65" t="str" cm="1">
        <f t="array" ref="A125">_xlfn.IFS(M125&gt;=65,"Heavy",M125&lt;=25,"Light",M125&gt;=26-64,"Medium")</f>
        <v>Medium</v>
      </c>
      <c r="B125" s="1" t="s">
        <v>2787</v>
      </c>
      <c r="C125" s="1" t="s">
        <v>2824</v>
      </c>
      <c r="D125" s="3">
        <f t="shared" si="19"/>
        <v>108</v>
      </c>
      <c r="E125" s="3" t="s">
        <v>2822</v>
      </c>
      <c r="F125" s="3">
        <v>1</v>
      </c>
      <c r="G125" s="3" t="s">
        <v>2827</v>
      </c>
      <c r="H125" s="3" t="s">
        <v>141</v>
      </c>
      <c r="I125" s="3" t="s">
        <v>139</v>
      </c>
      <c r="J125" s="3" t="s">
        <v>2326</v>
      </c>
      <c r="K125" s="7" t="str">
        <f>VLOOKUP($I125,'New Summary'!$E$8:$G$59,2,FALSE)</f>
        <v>H-350x175x7x11</v>
      </c>
      <c r="L125" s="3" t="s">
        <v>2496</v>
      </c>
      <c r="M125" s="7">
        <f>VLOOKUP($I125,'New Summary'!$E$8:$G$59,3,FALSE)</f>
        <v>49.6</v>
      </c>
      <c r="N125" s="3">
        <v>6000</v>
      </c>
      <c r="O125" s="3" t="s">
        <v>25</v>
      </c>
      <c r="P125" s="3">
        <v>1</v>
      </c>
      <c r="Q125" s="28">
        <f t="shared" si="20"/>
        <v>6</v>
      </c>
      <c r="R125" s="28">
        <f t="shared" si="21"/>
        <v>297.60000000000002</v>
      </c>
      <c r="S125" s="12">
        <v>0</v>
      </c>
      <c r="T125" s="46">
        <f t="shared" si="15"/>
        <v>0</v>
      </c>
      <c r="U125" s="13"/>
      <c r="V125" s="3">
        <f t="shared" si="16"/>
        <v>6</v>
      </c>
      <c r="W125" s="46" t="s">
        <v>2502</v>
      </c>
      <c r="X125" s="42">
        <f t="shared" si="10"/>
        <v>297.60000000000002</v>
      </c>
      <c r="Y125" s="42">
        <f t="shared" si="11"/>
        <v>0</v>
      </c>
      <c r="Z125" s="3"/>
      <c r="AA125" s="3">
        <v>3.6</v>
      </c>
      <c r="AB125" s="3">
        <f t="shared" si="12"/>
        <v>2.4</v>
      </c>
      <c r="AC125" s="7">
        <f t="shared" si="17"/>
        <v>178.56</v>
      </c>
      <c r="AD125" s="1">
        <v>3600</v>
      </c>
      <c r="AE125" s="1">
        <f t="shared" si="18"/>
        <v>3.6</v>
      </c>
    </row>
    <row r="126" spans="1:31" ht="43.2" hidden="1" x14ac:dyDescent="0.3">
      <c r="A126" s="65" t="str" cm="1">
        <f t="array" ref="A126">_xlfn.IFS(M126&gt;=65,"Heavy",M126&lt;=25,"Light",M126&gt;=26-64,"Medium")</f>
        <v>Medium</v>
      </c>
      <c r="B126" s="1" t="s">
        <v>2787</v>
      </c>
      <c r="C126" s="1" t="s">
        <v>2824</v>
      </c>
      <c r="D126" s="3">
        <f t="shared" si="19"/>
        <v>109</v>
      </c>
      <c r="E126" s="3" t="s">
        <v>2822</v>
      </c>
      <c r="F126" s="3">
        <v>1</v>
      </c>
      <c r="G126" s="3" t="s">
        <v>2827</v>
      </c>
      <c r="H126" s="3" t="s">
        <v>142</v>
      </c>
      <c r="I126" s="3" t="s">
        <v>139</v>
      </c>
      <c r="J126" s="3" t="s">
        <v>2326</v>
      </c>
      <c r="K126" s="7" t="str">
        <f>VLOOKUP($I126,'New Summary'!$E$8:$G$59,2,FALSE)</f>
        <v>H-350x175x7x11</v>
      </c>
      <c r="L126" s="3" t="s">
        <v>2496</v>
      </c>
      <c r="M126" s="7">
        <f>VLOOKUP($I126,'New Summary'!$E$8:$G$59,3,FALSE)</f>
        <v>49.6</v>
      </c>
      <c r="N126" s="3">
        <v>6000</v>
      </c>
      <c r="O126" s="3" t="s">
        <v>25</v>
      </c>
      <c r="P126" s="3">
        <v>1</v>
      </c>
      <c r="Q126" s="28">
        <f t="shared" si="20"/>
        <v>6</v>
      </c>
      <c r="R126" s="28">
        <f t="shared" si="21"/>
        <v>297.60000000000002</v>
      </c>
      <c r="S126" s="12">
        <v>0</v>
      </c>
      <c r="T126" s="46">
        <f t="shared" si="15"/>
        <v>0</v>
      </c>
      <c r="U126" s="13"/>
      <c r="V126" s="3">
        <f t="shared" si="16"/>
        <v>6</v>
      </c>
      <c r="W126" s="46" t="s">
        <v>2502</v>
      </c>
      <c r="X126" s="42">
        <f t="shared" si="10"/>
        <v>297.60000000000002</v>
      </c>
      <c r="Y126" s="42">
        <f t="shared" si="11"/>
        <v>0</v>
      </c>
      <c r="Z126" s="3"/>
      <c r="AA126" s="3">
        <v>3</v>
      </c>
      <c r="AB126" s="3">
        <f t="shared" si="12"/>
        <v>3</v>
      </c>
      <c r="AC126" s="7">
        <f t="shared" si="17"/>
        <v>148.80000000000001</v>
      </c>
      <c r="AD126" s="1">
        <v>3000</v>
      </c>
      <c r="AE126" s="1">
        <f t="shared" si="18"/>
        <v>3</v>
      </c>
    </row>
    <row r="127" spans="1:31" ht="43.2" hidden="1" x14ac:dyDescent="0.3">
      <c r="A127" s="65" t="str" cm="1">
        <f t="array" ref="A127">_xlfn.IFS(M127&gt;=65,"Heavy",M127&lt;=25,"Light",M127&gt;=26-64,"Medium")</f>
        <v>Medium</v>
      </c>
      <c r="B127" s="1" t="s">
        <v>2787</v>
      </c>
      <c r="C127" s="1" t="s">
        <v>2824</v>
      </c>
      <c r="D127" s="3">
        <f t="shared" si="19"/>
        <v>110</v>
      </c>
      <c r="E127" s="3" t="s">
        <v>2822</v>
      </c>
      <c r="F127" s="3">
        <v>1</v>
      </c>
      <c r="G127" s="3" t="s">
        <v>2827</v>
      </c>
      <c r="H127" s="3" t="s">
        <v>143</v>
      </c>
      <c r="I127" s="3" t="s">
        <v>139</v>
      </c>
      <c r="J127" s="3" t="s">
        <v>2326</v>
      </c>
      <c r="K127" s="7" t="str">
        <f>VLOOKUP($I127,'New Summary'!$E$8:$G$59,2,FALSE)</f>
        <v>H-350x175x7x11</v>
      </c>
      <c r="L127" s="3" t="s">
        <v>2496</v>
      </c>
      <c r="M127" s="7">
        <f>VLOOKUP($I127,'New Summary'!$E$8:$G$59,3,FALSE)</f>
        <v>49.6</v>
      </c>
      <c r="N127" s="3">
        <v>6000</v>
      </c>
      <c r="O127" s="3" t="s">
        <v>25</v>
      </c>
      <c r="P127" s="3">
        <v>1</v>
      </c>
      <c r="Q127" s="28">
        <f t="shared" si="20"/>
        <v>6</v>
      </c>
      <c r="R127" s="28">
        <f t="shared" si="21"/>
        <v>297.60000000000002</v>
      </c>
      <c r="S127" s="12">
        <v>0</v>
      </c>
      <c r="T127" s="46">
        <f t="shared" si="15"/>
        <v>0</v>
      </c>
      <c r="U127" s="13"/>
      <c r="V127" s="3">
        <f t="shared" si="16"/>
        <v>6</v>
      </c>
      <c r="W127" s="46" t="s">
        <v>2502</v>
      </c>
      <c r="X127" s="42">
        <f t="shared" si="10"/>
        <v>297.60000000000002</v>
      </c>
      <c r="Y127" s="42">
        <f t="shared" si="11"/>
        <v>0</v>
      </c>
      <c r="Z127" s="3"/>
      <c r="AA127" s="3">
        <v>4.2</v>
      </c>
      <c r="AB127" s="3">
        <f t="shared" si="12"/>
        <v>1.7999999999999998</v>
      </c>
      <c r="AC127" s="7">
        <f t="shared" si="17"/>
        <v>208.32000000000002</v>
      </c>
      <c r="AD127" s="1">
        <v>4200</v>
      </c>
      <c r="AE127" s="1">
        <f t="shared" si="18"/>
        <v>4.2</v>
      </c>
    </row>
    <row r="128" spans="1:31" ht="43.2" hidden="1" x14ac:dyDescent="0.3">
      <c r="A128" s="65" t="str" cm="1">
        <f t="array" ref="A128">_xlfn.IFS(M128&gt;=65,"Heavy",M128&lt;=25,"Light",M128&gt;=26-64,"Medium")</f>
        <v>Medium</v>
      </c>
      <c r="B128" s="1" t="s">
        <v>2787</v>
      </c>
      <c r="C128" s="1" t="s">
        <v>2824</v>
      </c>
      <c r="D128" s="3">
        <f t="shared" si="19"/>
        <v>111</v>
      </c>
      <c r="E128" s="3" t="s">
        <v>2822</v>
      </c>
      <c r="F128" s="3">
        <v>1</v>
      </c>
      <c r="G128" s="3" t="s">
        <v>2827</v>
      </c>
      <c r="H128" s="3" t="s">
        <v>144</v>
      </c>
      <c r="I128" s="3" t="s">
        <v>139</v>
      </c>
      <c r="J128" s="3" t="s">
        <v>2326</v>
      </c>
      <c r="K128" s="7" t="str">
        <f>VLOOKUP($I128,'New Summary'!$E$8:$G$59,2,FALSE)</f>
        <v>H-350x175x7x11</v>
      </c>
      <c r="L128" s="3" t="s">
        <v>2496</v>
      </c>
      <c r="M128" s="7">
        <f>VLOOKUP($I128,'New Summary'!$E$8:$G$59,3,FALSE)</f>
        <v>49.6</v>
      </c>
      <c r="N128" s="3">
        <v>6000</v>
      </c>
      <c r="O128" s="3" t="s">
        <v>25</v>
      </c>
      <c r="P128" s="3">
        <v>1</v>
      </c>
      <c r="Q128" s="28">
        <f t="shared" si="20"/>
        <v>6</v>
      </c>
      <c r="R128" s="28">
        <f t="shared" si="21"/>
        <v>297.60000000000002</v>
      </c>
      <c r="S128" s="12">
        <v>0</v>
      </c>
      <c r="T128" s="46">
        <f t="shared" si="15"/>
        <v>0</v>
      </c>
      <c r="U128" s="13"/>
      <c r="V128" s="3">
        <f t="shared" si="16"/>
        <v>6</v>
      </c>
      <c r="W128" s="46" t="s">
        <v>2502</v>
      </c>
      <c r="X128" s="42">
        <f t="shared" si="10"/>
        <v>297.60000000000002</v>
      </c>
      <c r="Y128" s="42">
        <f t="shared" si="11"/>
        <v>0</v>
      </c>
      <c r="Z128" s="3"/>
      <c r="AA128" s="3">
        <v>3.6</v>
      </c>
      <c r="AB128" s="3">
        <f t="shared" si="12"/>
        <v>2.4</v>
      </c>
      <c r="AC128" s="7">
        <f t="shared" si="17"/>
        <v>178.56</v>
      </c>
      <c r="AD128" s="1">
        <v>3600</v>
      </c>
      <c r="AE128" s="1">
        <f t="shared" si="18"/>
        <v>3.6</v>
      </c>
    </row>
    <row r="129" spans="1:31" ht="43.2" hidden="1" x14ac:dyDescent="0.3">
      <c r="A129" s="65" t="str" cm="1">
        <f t="array" ref="A129">_xlfn.IFS(M129&gt;=65,"Heavy",M129&lt;=25,"Light",M129&gt;=26-64,"Medium")</f>
        <v>Medium</v>
      </c>
      <c r="B129" s="1" t="s">
        <v>2787</v>
      </c>
      <c r="C129" s="1" t="s">
        <v>2824</v>
      </c>
      <c r="D129" s="3">
        <f t="shared" si="19"/>
        <v>112</v>
      </c>
      <c r="E129" s="3" t="s">
        <v>2822</v>
      </c>
      <c r="F129" s="3">
        <v>1</v>
      </c>
      <c r="G129" s="3" t="s">
        <v>2827</v>
      </c>
      <c r="H129" s="3" t="s">
        <v>145</v>
      </c>
      <c r="I129" s="3" t="s">
        <v>139</v>
      </c>
      <c r="J129" s="3" t="s">
        <v>2326</v>
      </c>
      <c r="K129" s="7" t="str">
        <f>VLOOKUP($I129,'New Summary'!$E$8:$G$59,2,FALSE)</f>
        <v>H-350x175x7x11</v>
      </c>
      <c r="L129" s="3" t="s">
        <v>2496</v>
      </c>
      <c r="M129" s="7">
        <f>VLOOKUP($I129,'New Summary'!$E$8:$G$59,3,FALSE)</f>
        <v>49.6</v>
      </c>
      <c r="N129" s="3">
        <v>6000</v>
      </c>
      <c r="O129" s="3" t="s">
        <v>25</v>
      </c>
      <c r="P129" s="3">
        <v>1</v>
      </c>
      <c r="Q129" s="28">
        <f t="shared" si="20"/>
        <v>6</v>
      </c>
      <c r="R129" s="28">
        <f t="shared" si="21"/>
        <v>297.60000000000002</v>
      </c>
      <c r="S129" s="12">
        <v>0</v>
      </c>
      <c r="T129" s="46">
        <f t="shared" si="15"/>
        <v>0</v>
      </c>
      <c r="U129" s="13"/>
      <c r="V129" s="3">
        <f t="shared" si="16"/>
        <v>6</v>
      </c>
      <c r="W129" s="46" t="s">
        <v>2502</v>
      </c>
      <c r="X129" s="42">
        <f t="shared" si="10"/>
        <v>297.60000000000002</v>
      </c>
      <c r="Y129" s="42">
        <f t="shared" si="11"/>
        <v>0</v>
      </c>
      <c r="Z129" s="3"/>
      <c r="AA129" s="3">
        <v>5.4</v>
      </c>
      <c r="AB129" s="3">
        <f t="shared" si="12"/>
        <v>0.59999999999999964</v>
      </c>
      <c r="AC129" s="7">
        <f t="shared" si="17"/>
        <v>267.84000000000003</v>
      </c>
      <c r="AD129" s="1">
        <v>5400</v>
      </c>
      <c r="AE129" s="1">
        <f t="shared" si="18"/>
        <v>5.4</v>
      </c>
    </row>
    <row r="130" spans="1:31" ht="43.2" hidden="1" x14ac:dyDescent="0.3">
      <c r="A130" s="65" t="str" cm="1">
        <f t="array" ref="A130">_xlfn.IFS(M130&gt;=65,"Heavy",M130&lt;=25,"Light",M130&gt;=26-64,"Medium")</f>
        <v>Medium</v>
      </c>
      <c r="B130" s="1" t="s">
        <v>2787</v>
      </c>
      <c r="C130" s="1" t="s">
        <v>2824</v>
      </c>
      <c r="D130" s="3">
        <f t="shared" si="19"/>
        <v>113</v>
      </c>
      <c r="E130" s="3" t="s">
        <v>2822</v>
      </c>
      <c r="F130" s="3">
        <v>1</v>
      </c>
      <c r="G130" s="3" t="s">
        <v>2827</v>
      </c>
      <c r="H130" s="3" t="s">
        <v>146</v>
      </c>
      <c r="I130" s="3" t="s">
        <v>139</v>
      </c>
      <c r="J130" s="3" t="s">
        <v>2326</v>
      </c>
      <c r="K130" s="7" t="str">
        <f>VLOOKUP($I130,'New Summary'!$E$8:$G$59,2,FALSE)</f>
        <v>H-350x175x7x11</v>
      </c>
      <c r="L130" s="3" t="s">
        <v>2496</v>
      </c>
      <c r="M130" s="7">
        <f>VLOOKUP($I130,'New Summary'!$E$8:$G$59,3,FALSE)</f>
        <v>49.6</v>
      </c>
      <c r="N130" s="3">
        <v>6000</v>
      </c>
      <c r="O130" s="3" t="s">
        <v>25</v>
      </c>
      <c r="P130" s="3">
        <v>1</v>
      </c>
      <c r="Q130" s="28">
        <f t="shared" si="20"/>
        <v>6</v>
      </c>
      <c r="R130" s="28">
        <f t="shared" si="21"/>
        <v>297.60000000000002</v>
      </c>
      <c r="S130" s="12">
        <v>0</v>
      </c>
      <c r="T130" s="46">
        <f t="shared" si="15"/>
        <v>0</v>
      </c>
      <c r="U130" s="13"/>
      <c r="V130" s="3">
        <f t="shared" si="16"/>
        <v>6</v>
      </c>
      <c r="W130" s="46" t="s">
        <v>2502</v>
      </c>
      <c r="X130" s="42">
        <f t="shared" si="10"/>
        <v>297.60000000000002</v>
      </c>
      <c r="Y130" s="42">
        <f t="shared" si="11"/>
        <v>0</v>
      </c>
      <c r="Z130" s="3"/>
      <c r="AA130" s="3">
        <v>4.8</v>
      </c>
      <c r="AB130" s="3">
        <f t="shared" si="12"/>
        <v>1.2000000000000002</v>
      </c>
      <c r="AC130" s="7">
        <f t="shared" si="17"/>
        <v>238.07999999999998</v>
      </c>
      <c r="AD130" s="1">
        <v>4800</v>
      </c>
      <c r="AE130" s="1">
        <f t="shared" si="18"/>
        <v>4.8</v>
      </c>
    </row>
    <row r="131" spans="1:31" ht="43.2" hidden="1" x14ac:dyDescent="0.3">
      <c r="A131" s="65" t="str" cm="1">
        <f t="array" ref="A131">_xlfn.IFS(M131&gt;=65,"Heavy",M131&lt;=25,"Light",M131&gt;=26-64,"Medium")</f>
        <v>Medium</v>
      </c>
      <c r="B131" s="1" t="s">
        <v>2787</v>
      </c>
      <c r="C131" s="1" t="s">
        <v>2824</v>
      </c>
      <c r="D131" s="3">
        <f t="shared" si="19"/>
        <v>114</v>
      </c>
      <c r="E131" s="3" t="s">
        <v>2822</v>
      </c>
      <c r="F131" s="3">
        <v>1</v>
      </c>
      <c r="G131" s="3" t="s">
        <v>2827</v>
      </c>
      <c r="H131" s="3" t="s">
        <v>147</v>
      </c>
      <c r="I131" s="3" t="s">
        <v>139</v>
      </c>
      <c r="J131" s="3" t="s">
        <v>2326</v>
      </c>
      <c r="K131" s="7" t="str">
        <f>VLOOKUP($I131,'New Summary'!$E$8:$G$59,2,FALSE)</f>
        <v>H-350x175x7x11</v>
      </c>
      <c r="L131" s="3" t="s">
        <v>2496</v>
      </c>
      <c r="M131" s="7">
        <f>VLOOKUP($I131,'New Summary'!$E$8:$G$59,3,FALSE)</f>
        <v>49.6</v>
      </c>
      <c r="N131" s="3">
        <v>6000</v>
      </c>
      <c r="O131" s="3" t="s">
        <v>25</v>
      </c>
      <c r="P131" s="3">
        <v>1</v>
      </c>
      <c r="Q131" s="28">
        <f t="shared" si="20"/>
        <v>6</v>
      </c>
      <c r="R131" s="28">
        <f t="shared" si="21"/>
        <v>297.60000000000002</v>
      </c>
      <c r="S131" s="12">
        <v>0</v>
      </c>
      <c r="T131" s="46">
        <f t="shared" si="15"/>
        <v>0</v>
      </c>
      <c r="U131" s="13"/>
      <c r="V131" s="3">
        <f t="shared" si="16"/>
        <v>6</v>
      </c>
      <c r="W131" s="46" t="s">
        <v>2502</v>
      </c>
      <c r="X131" s="42">
        <f t="shared" si="10"/>
        <v>297.60000000000002</v>
      </c>
      <c r="Y131" s="42">
        <f t="shared" si="11"/>
        <v>0</v>
      </c>
      <c r="Z131" s="3"/>
      <c r="AA131" s="3">
        <v>4.2</v>
      </c>
      <c r="AB131" s="3">
        <f t="shared" si="12"/>
        <v>1.7999999999999998</v>
      </c>
      <c r="AC131" s="7">
        <f t="shared" si="17"/>
        <v>208.32000000000002</v>
      </c>
      <c r="AD131" s="1">
        <v>4200</v>
      </c>
      <c r="AE131" s="1">
        <f t="shared" si="18"/>
        <v>4.2</v>
      </c>
    </row>
    <row r="132" spans="1:31" ht="43.2" hidden="1" x14ac:dyDescent="0.3">
      <c r="A132" s="65" t="str" cm="1">
        <f t="array" ref="A132">_xlfn.IFS(M132&gt;=65,"Heavy",M132&lt;=25,"Light",M132&gt;=26-64,"Medium")</f>
        <v>Medium</v>
      </c>
      <c r="B132" s="1" t="s">
        <v>2787</v>
      </c>
      <c r="C132" s="1" t="s">
        <v>2824</v>
      </c>
      <c r="D132" s="3">
        <f t="shared" si="19"/>
        <v>115</v>
      </c>
      <c r="E132" s="3" t="s">
        <v>2822</v>
      </c>
      <c r="F132" s="3">
        <v>1</v>
      </c>
      <c r="G132" s="3" t="s">
        <v>2827</v>
      </c>
      <c r="H132" s="3" t="s">
        <v>148</v>
      </c>
      <c r="I132" s="3" t="s">
        <v>139</v>
      </c>
      <c r="J132" s="3" t="s">
        <v>2326</v>
      </c>
      <c r="K132" s="7" t="str">
        <f>VLOOKUP($I132,'New Summary'!$E$8:$G$59,2,FALSE)</f>
        <v>H-350x175x7x11</v>
      </c>
      <c r="L132" s="3" t="s">
        <v>2496</v>
      </c>
      <c r="M132" s="7">
        <f>VLOOKUP($I132,'New Summary'!$E$8:$G$59,3,FALSE)</f>
        <v>49.6</v>
      </c>
      <c r="N132" s="3">
        <v>6000</v>
      </c>
      <c r="O132" s="3" t="s">
        <v>25</v>
      </c>
      <c r="P132" s="3">
        <v>1</v>
      </c>
      <c r="Q132" s="28">
        <f t="shared" si="20"/>
        <v>6</v>
      </c>
      <c r="R132" s="28">
        <f t="shared" si="21"/>
        <v>297.60000000000002</v>
      </c>
      <c r="S132" s="12">
        <v>0</v>
      </c>
      <c r="T132" s="46">
        <f t="shared" si="15"/>
        <v>0</v>
      </c>
      <c r="U132" s="13"/>
      <c r="V132" s="3">
        <f t="shared" si="16"/>
        <v>6</v>
      </c>
      <c r="W132" s="46" t="s">
        <v>2502</v>
      </c>
      <c r="X132" s="42">
        <f t="shared" si="10"/>
        <v>297.60000000000002</v>
      </c>
      <c r="Y132" s="42">
        <f t="shared" si="11"/>
        <v>0</v>
      </c>
      <c r="Z132" s="3"/>
      <c r="AA132" s="3">
        <v>4.2</v>
      </c>
      <c r="AB132" s="3">
        <f t="shared" si="12"/>
        <v>1.7999999999999998</v>
      </c>
      <c r="AC132" s="7">
        <f t="shared" si="17"/>
        <v>208.32000000000002</v>
      </c>
      <c r="AD132" s="1">
        <v>4200</v>
      </c>
      <c r="AE132" s="1">
        <f t="shared" si="18"/>
        <v>4.2</v>
      </c>
    </row>
    <row r="133" spans="1:31" ht="43.2" hidden="1" x14ac:dyDescent="0.3">
      <c r="A133" s="65" t="str" cm="1">
        <f t="array" ref="A133">_xlfn.IFS(M133&gt;=65,"Heavy",M133&lt;=25,"Light",M133&gt;=26-64,"Medium")</f>
        <v>Medium</v>
      </c>
      <c r="B133" s="1" t="s">
        <v>2787</v>
      </c>
      <c r="C133" s="1" t="s">
        <v>2824</v>
      </c>
      <c r="D133" s="3">
        <f t="shared" si="19"/>
        <v>116</v>
      </c>
      <c r="E133" s="3" t="s">
        <v>2822</v>
      </c>
      <c r="F133" s="3">
        <v>1</v>
      </c>
      <c r="G133" s="3" t="s">
        <v>2827</v>
      </c>
      <c r="H133" s="3" t="s">
        <v>149</v>
      </c>
      <c r="I133" s="3" t="s">
        <v>139</v>
      </c>
      <c r="J133" s="3" t="s">
        <v>2326</v>
      </c>
      <c r="K133" s="7" t="str">
        <f>VLOOKUP($I133,'New Summary'!$E$8:$G$59,2,FALSE)</f>
        <v>H-350x175x7x11</v>
      </c>
      <c r="L133" s="3" t="s">
        <v>2496</v>
      </c>
      <c r="M133" s="7">
        <f>VLOOKUP($I133,'New Summary'!$E$8:$G$59,3,FALSE)</f>
        <v>49.6</v>
      </c>
      <c r="N133" s="3">
        <v>6000</v>
      </c>
      <c r="O133" s="3" t="s">
        <v>25</v>
      </c>
      <c r="P133" s="3">
        <v>1</v>
      </c>
      <c r="Q133" s="28">
        <f t="shared" si="20"/>
        <v>6</v>
      </c>
      <c r="R133" s="28">
        <f t="shared" si="21"/>
        <v>297.60000000000002</v>
      </c>
      <c r="S133" s="12">
        <v>0</v>
      </c>
      <c r="T133" s="46">
        <f t="shared" si="15"/>
        <v>0</v>
      </c>
      <c r="U133" s="13"/>
      <c r="V133" s="3">
        <f t="shared" si="16"/>
        <v>6</v>
      </c>
      <c r="W133" s="46" t="s">
        <v>2502</v>
      </c>
      <c r="X133" s="42">
        <f t="shared" si="10"/>
        <v>297.60000000000002</v>
      </c>
      <c r="Y133" s="42">
        <f t="shared" si="11"/>
        <v>0</v>
      </c>
      <c r="Z133" s="3"/>
      <c r="AA133" s="3">
        <v>4.2</v>
      </c>
      <c r="AB133" s="3">
        <f t="shared" si="12"/>
        <v>1.7999999999999998</v>
      </c>
      <c r="AC133" s="7">
        <f t="shared" si="17"/>
        <v>208.32000000000002</v>
      </c>
      <c r="AD133" s="1">
        <v>4200</v>
      </c>
      <c r="AE133" s="1">
        <f t="shared" si="18"/>
        <v>4.2</v>
      </c>
    </row>
    <row r="134" spans="1:31" ht="43.2" hidden="1" x14ac:dyDescent="0.3">
      <c r="A134" s="65" t="str" cm="1">
        <f t="array" ref="A134">_xlfn.IFS(M134&gt;=65,"Heavy",M134&lt;=25,"Light",M134&gt;=26-64,"Medium")</f>
        <v>Medium</v>
      </c>
      <c r="B134" s="1" t="s">
        <v>2787</v>
      </c>
      <c r="C134" s="1" t="s">
        <v>2824</v>
      </c>
      <c r="D134" s="3">
        <f t="shared" si="19"/>
        <v>117</v>
      </c>
      <c r="E134" s="3" t="s">
        <v>2822</v>
      </c>
      <c r="F134" s="3">
        <v>1</v>
      </c>
      <c r="G134" s="3" t="s">
        <v>2827</v>
      </c>
      <c r="H134" s="3" t="s">
        <v>150</v>
      </c>
      <c r="I134" s="3" t="s">
        <v>139</v>
      </c>
      <c r="J134" s="3" t="s">
        <v>2326</v>
      </c>
      <c r="K134" s="7" t="str">
        <f>VLOOKUP($I134,'New Summary'!$E$8:$G$59,2,FALSE)</f>
        <v>H-350x175x7x11</v>
      </c>
      <c r="L134" s="3" t="s">
        <v>2496</v>
      </c>
      <c r="M134" s="7">
        <f>VLOOKUP($I134,'New Summary'!$E$8:$G$59,3,FALSE)</f>
        <v>49.6</v>
      </c>
      <c r="N134" s="3">
        <v>6000</v>
      </c>
      <c r="O134" s="3" t="s">
        <v>25</v>
      </c>
      <c r="P134" s="3">
        <v>1</v>
      </c>
      <c r="Q134" s="28">
        <f t="shared" si="20"/>
        <v>6</v>
      </c>
      <c r="R134" s="28">
        <f t="shared" si="21"/>
        <v>297.60000000000002</v>
      </c>
      <c r="S134" s="12">
        <v>0</v>
      </c>
      <c r="T134" s="46">
        <f t="shared" si="15"/>
        <v>0</v>
      </c>
      <c r="U134" s="13"/>
      <c r="V134" s="3">
        <f t="shared" si="16"/>
        <v>6</v>
      </c>
      <c r="W134" s="46" t="s">
        <v>2502</v>
      </c>
      <c r="X134" s="42">
        <f t="shared" ref="X134:X197" si="22">V134*M134</f>
        <v>297.60000000000002</v>
      </c>
      <c r="Y134" s="42">
        <f t="shared" ref="Y134:Y197" si="23">T134*M134</f>
        <v>0</v>
      </c>
      <c r="Z134" s="3"/>
      <c r="AA134" s="3">
        <v>4.2</v>
      </c>
      <c r="AB134" s="3">
        <f t="shared" si="12"/>
        <v>1.7999999999999998</v>
      </c>
      <c r="AC134" s="7">
        <f t="shared" si="17"/>
        <v>208.32000000000002</v>
      </c>
      <c r="AD134" s="1">
        <v>4200</v>
      </c>
      <c r="AE134" s="1">
        <f t="shared" si="18"/>
        <v>4.2</v>
      </c>
    </row>
    <row r="135" spans="1:31" ht="43.2" hidden="1" x14ac:dyDescent="0.3">
      <c r="A135" s="65" t="str" cm="1">
        <f t="array" ref="A135">_xlfn.IFS(M135&gt;=65,"Heavy",M135&lt;=25,"Light",M135&gt;=26-64,"Medium")</f>
        <v>Medium</v>
      </c>
      <c r="B135" s="1" t="s">
        <v>2787</v>
      </c>
      <c r="C135" s="1" t="s">
        <v>2824</v>
      </c>
      <c r="D135" s="3">
        <f t="shared" si="19"/>
        <v>118</v>
      </c>
      <c r="E135" s="3" t="s">
        <v>2822</v>
      </c>
      <c r="F135" s="3">
        <v>1</v>
      </c>
      <c r="G135" s="3" t="s">
        <v>2827</v>
      </c>
      <c r="H135" s="3" t="s">
        <v>151</v>
      </c>
      <c r="I135" s="3" t="s">
        <v>139</v>
      </c>
      <c r="J135" s="3" t="s">
        <v>2326</v>
      </c>
      <c r="K135" s="7" t="str">
        <f>VLOOKUP($I135,'New Summary'!$E$8:$G$59,2,FALSE)</f>
        <v>H-350x175x7x11</v>
      </c>
      <c r="L135" s="3" t="s">
        <v>2496</v>
      </c>
      <c r="M135" s="7">
        <f>VLOOKUP($I135,'New Summary'!$E$8:$G$59,3,FALSE)</f>
        <v>49.6</v>
      </c>
      <c r="N135" s="3">
        <v>6000</v>
      </c>
      <c r="O135" s="3" t="s">
        <v>25</v>
      </c>
      <c r="P135" s="3">
        <v>1</v>
      </c>
      <c r="Q135" s="28">
        <f t="shared" si="20"/>
        <v>6</v>
      </c>
      <c r="R135" s="28">
        <f t="shared" si="21"/>
        <v>297.60000000000002</v>
      </c>
      <c r="S135" s="12">
        <v>0</v>
      </c>
      <c r="T135" s="46">
        <f t="shared" si="15"/>
        <v>0</v>
      </c>
      <c r="U135" s="13"/>
      <c r="V135" s="3">
        <f t="shared" si="16"/>
        <v>6</v>
      </c>
      <c r="W135" s="46" t="s">
        <v>2502</v>
      </c>
      <c r="X135" s="42">
        <f t="shared" si="22"/>
        <v>297.60000000000002</v>
      </c>
      <c r="Y135" s="42">
        <f t="shared" si="23"/>
        <v>0</v>
      </c>
      <c r="Z135" s="3"/>
      <c r="AA135" s="3">
        <v>4.8</v>
      </c>
      <c r="AB135" s="3">
        <f t="shared" si="12"/>
        <v>1.2000000000000002</v>
      </c>
      <c r="AC135" s="7">
        <f t="shared" si="17"/>
        <v>238.07999999999998</v>
      </c>
      <c r="AD135" s="1">
        <v>4800</v>
      </c>
      <c r="AE135" s="1">
        <f t="shared" si="18"/>
        <v>4.8</v>
      </c>
    </row>
    <row r="136" spans="1:31" ht="43.2" hidden="1" x14ac:dyDescent="0.3">
      <c r="A136" s="65" t="str" cm="1">
        <f t="array" ref="A136">_xlfn.IFS(M136&gt;=65,"Heavy",M136&lt;=25,"Light",M136&gt;=26-64,"Medium")</f>
        <v>Medium</v>
      </c>
      <c r="B136" s="1" t="s">
        <v>2787</v>
      </c>
      <c r="C136" s="1" t="s">
        <v>2824</v>
      </c>
      <c r="D136" s="3">
        <f t="shared" si="19"/>
        <v>119</v>
      </c>
      <c r="E136" s="3" t="s">
        <v>2822</v>
      </c>
      <c r="F136" s="3">
        <v>1</v>
      </c>
      <c r="G136" s="3" t="s">
        <v>2827</v>
      </c>
      <c r="H136" s="3" t="s">
        <v>152</v>
      </c>
      <c r="I136" s="3" t="s">
        <v>139</v>
      </c>
      <c r="J136" s="3" t="s">
        <v>2326</v>
      </c>
      <c r="K136" s="7" t="str">
        <f>VLOOKUP($I136,'New Summary'!$E$8:$G$59,2,FALSE)</f>
        <v>H-350x175x7x11</v>
      </c>
      <c r="L136" s="3" t="s">
        <v>2496</v>
      </c>
      <c r="M136" s="7">
        <f>VLOOKUP($I136,'New Summary'!$E$8:$G$59,3,FALSE)</f>
        <v>49.6</v>
      </c>
      <c r="N136" s="3">
        <v>6000</v>
      </c>
      <c r="O136" s="3" t="s">
        <v>25</v>
      </c>
      <c r="P136" s="3">
        <v>1</v>
      </c>
      <c r="Q136" s="28">
        <f t="shared" si="20"/>
        <v>6</v>
      </c>
      <c r="R136" s="28">
        <f t="shared" si="21"/>
        <v>297.60000000000002</v>
      </c>
      <c r="S136" s="12">
        <v>0</v>
      </c>
      <c r="T136" s="46">
        <f t="shared" si="15"/>
        <v>0</v>
      </c>
      <c r="U136" s="13"/>
      <c r="V136" s="3">
        <f t="shared" si="16"/>
        <v>6</v>
      </c>
      <c r="W136" s="46" t="s">
        <v>2502</v>
      </c>
      <c r="X136" s="42">
        <f t="shared" si="22"/>
        <v>297.60000000000002</v>
      </c>
      <c r="Y136" s="42">
        <f t="shared" si="23"/>
        <v>0</v>
      </c>
      <c r="Z136" s="3"/>
      <c r="AA136" s="3">
        <v>3.6</v>
      </c>
      <c r="AB136" s="3">
        <f t="shared" si="12"/>
        <v>2.4</v>
      </c>
      <c r="AC136" s="7">
        <f t="shared" si="17"/>
        <v>178.56</v>
      </c>
      <c r="AD136" s="1">
        <v>3600</v>
      </c>
      <c r="AE136" s="1">
        <f t="shared" si="18"/>
        <v>3.6</v>
      </c>
    </row>
    <row r="137" spans="1:31" ht="43.2" hidden="1" x14ac:dyDescent="0.3">
      <c r="A137" s="65" t="str" cm="1">
        <f t="array" ref="A137">_xlfn.IFS(M137&gt;=65,"Heavy",M137&lt;=25,"Light",M137&gt;=26-64,"Medium")</f>
        <v>Medium</v>
      </c>
      <c r="B137" s="1" t="s">
        <v>2787</v>
      </c>
      <c r="C137" s="1" t="s">
        <v>2824</v>
      </c>
      <c r="D137" s="3">
        <f t="shared" si="19"/>
        <v>120</v>
      </c>
      <c r="E137" s="3" t="s">
        <v>2822</v>
      </c>
      <c r="F137" s="3">
        <v>1</v>
      </c>
      <c r="G137" s="3" t="s">
        <v>2827</v>
      </c>
      <c r="H137" s="3" t="s">
        <v>153</v>
      </c>
      <c r="I137" s="3" t="s">
        <v>139</v>
      </c>
      <c r="J137" s="3" t="s">
        <v>2326</v>
      </c>
      <c r="K137" s="7" t="str">
        <f>VLOOKUP($I137,'New Summary'!$E$8:$G$59,2,FALSE)</f>
        <v>H-350x175x7x11</v>
      </c>
      <c r="L137" s="3" t="s">
        <v>2496</v>
      </c>
      <c r="M137" s="7">
        <f>VLOOKUP($I137,'New Summary'!$E$8:$G$59,3,FALSE)</f>
        <v>49.6</v>
      </c>
      <c r="N137" s="3">
        <v>6000</v>
      </c>
      <c r="O137" s="3" t="s">
        <v>25</v>
      </c>
      <c r="P137" s="3">
        <v>1</v>
      </c>
      <c r="Q137" s="28">
        <f t="shared" si="20"/>
        <v>6</v>
      </c>
      <c r="R137" s="28">
        <f t="shared" si="21"/>
        <v>297.60000000000002</v>
      </c>
      <c r="S137" s="12">
        <v>0</v>
      </c>
      <c r="T137" s="46">
        <f t="shared" si="15"/>
        <v>0</v>
      </c>
      <c r="U137" s="13"/>
      <c r="V137" s="3">
        <f t="shared" si="16"/>
        <v>6</v>
      </c>
      <c r="W137" s="46" t="s">
        <v>2502</v>
      </c>
      <c r="X137" s="42">
        <f t="shared" si="22"/>
        <v>297.60000000000002</v>
      </c>
      <c r="Y137" s="42">
        <f t="shared" si="23"/>
        <v>0</v>
      </c>
      <c r="Z137" s="3"/>
      <c r="AA137" s="3">
        <v>3.6</v>
      </c>
      <c r="AB137" s="3">
        <f t="shared" si="12"/>
        <v>2.4</v>
      </c>
      <c r="AC137" s="7">
        <f t="shared" si="17"/>
        <v>178.56</v>
      </c>
      <c r="AD137" s="1">
        <v>3600</v>
      </c>
      <c r="AE137" s="1">
        <f t="shared" si="18"/>
        <v>3.6</v>
      </c>
    </row>
    <row r="138" spans="1:31" ht="43.2" hidden="1" x14ac:dyDescent="0.3">
      <c r="A138" s="65" t="str" cm="1">
        <f t="array" ref="A138">_xlfn.IFS(M138&gt;=65,"Heavy",M138&lt;=25,"Light",M138&gt;=26-64,"Medium")</f>
        <v>Medium</v>
      </c>
      <c r="B138" s="1" t="s">
        <v>2787</v>
      </c>
      <c r="C138" s="1" t="s">
        <v>2824</v>
      </c>
      <c r="D138" s="3">
        <f t="shared" si="19"/>
        <v>121</v>
      </c>
      <c r="E138" s="3" t="s">
        <v>2822</v>
      </c>
      <c r="F138" s="3">
        <v>1</v>
      </c>
      <c r="G138" s="3" t="s">
        <v>2827</v>
      </c>
      <c r="H138" s="3" t="s">
        <v>154</v>
      </c>
      <c r="I138" s="3" t="s">
        <v>139</v>
      </c>
      <c r="J138" s="3" t="s">
        <v>2326</v>
      </c>
      <c r="K138" s="7" t="str">
        <f>VLOOKUP($I138,'New Summary'!$E$8:$G$59,2,FALSE)</f>
        <v>H-350x175x7x11</v>
      </c>
      <c r="L138" s="3" t="s">
        <v>2496</v>
      </c>
      <c r="M138" s="7">
        <f>VLOOKUP($I138,'New Summary'!$E$8:$G$59,3,FALSE)</f>
        <v>49.6</v>
      </c>
      <c r="N138" s="3">
        <v>6000</v>
      </c>
      <c r="O138" s="3" t="s">
        <v>25</v>
      </c>
      <c r="P138" s="3">
        <v>1</v>
      </c>
      <c r="Q138" s="28">
        <f t="shared" si="20"/>
        <v>6</v>
      </c>
      <c r="R138" s="28">
        <f t="shared" si="21"/>
        <v>297.60000000000002</v>
      </c>
      <c r="S138" s="12">
        <v>0</v>
      </c>
      <c r="T138" s="46">
        <f t="shared" si="15"/>
        <v>0</v>
      </c>
      <c r="U138" s="13"/>
      <c r="V138" s="3">
        <f t="shared" si="16"/>
        <v>6</v>
      </c>
      <c r="W138" s="46" t="s">
        <v>2502</v>
      </c>
      <c r="X138" s="42">
        <f t="shared" si="22"/>
        <v>297.60000000000002</v>
      </c>
      <c r="Y138" s="42">
        <f t="shared" si="23"/>
        <v>0</v>
      </c>
      <c r="Z138" s="3"/>
      <c r="AA138" s="3">
        <v>2.4</v>
      </c>
      <c r="AB138" s="3">
        <f t="shared" si="12"/>
        <v>3.6</v>
      </c>
      <c r="AC138" s="7">
        <f t="shared" si="17"/>
        <v>119.03999999999999</v>
      </c>
      <c r="AD138" s="1">
        <v>2400</v>
      </c>
      <c r="AE138" s="1">
        <f t="shared" si="18"/>
        <v>2.4</v>
      </c>
    </row>
    <row r="139" spans="1:31" ht="43.2" hidden="1" x14ac:dyDescent="0.3">
      <c r="A139" s="65" t="str" cm="1">
        <f t="array" ref="A139">_xlfn.IFS(M139&gt;=65,"Heavy",M139&lt;=25,"Light",M139&gt;=26-64,"Medium")</f>
        <v>Medium</v>
      </c>
      <c r="B139" s="1" t="s">
        <v>2787</v>
      </c>
      <c r="C139" s="1" t="s">
        <v>2824</v>
      </c>
      <c r="D139" s="3">
        <f t="shared" si="19"/>
        <v>122</v>
      </c>
      <c r="E139" s="3" t="s">
        <v>2822</v>
      </c>
      <c r="F139" s="3">
        <v>1</v>
      </c>
      <c r="G139" s="3" t="s">
        <v>2827</v>
      </c>
      <c r="H139" s="3" t="s">
        <v>155</v>
      </c>
      <c r="I139" s="3" t="s">
        <v>139</v>
      </c>
      <c r="J139" s="3" t="s">
        <v>2326</v>
      </c>
      <c r="K139" s="7" t="str">
        <f>VLOOKUP($I139,'New Summary'!$E$8:$G$59,2,FALSE)</f>
        <v>H-350x175x7x11</v>
      </c>
      <c r="L139" s="3" t="s">
        <v>2496</v>
      </c>
      <c r="M139" s="7">
        <f>VLOOKUP($I139,'New Summary'!$E$8:$G$59,3,FALSE)</f>
        <v>49.6</v>
      </c>
      <c r="N139" s="3">
        <v>6000</v>
      </c>
      <c r="O139" s="3" t="s">
        <v>25</v>
      </c>
      <c r="P139" s="3">
        <v>1</v>
      </c>
      <c r="Q139" s="28">
        <f t="shared" si="20"/>
        <v>6</v>
      </c>
      <c r="R139" s="28">
        <f t="shared" si="21"/>
        <v>297.60000000000002</v>
      </c>
      <c r="S139" s="12">
        <v>0</v>
      </c>
      <c r="T139" s="46">
        <f t="shared" si="15"/>
        <v>0</v>
      </c>
      <c r="U139" s="13"/>
      <c r="V139" s="3">
        <f t="shared" si="16"/>
        <v>6</v>
      </c>
      <c r="W139" s="46" t="s">
        <v>2502</v>
      </c>
      <c r="X139" s="42">
        <f t="shared" si="22"/>
        <v>297.60000000000002</v>
      </c>
      <c r="Y139" s="42">
        <f t="shared" si="23"/>
        <v>0</v>
      </c>
      <c r="Z139" s="3"/>
      <c r="AA139" s="3">
        <v>4.2</v>
      </c>
      <c r="AB139" s="3">
        <f t="shared" si="12"/>
        <v>1.7999999999999998</v>
      </c>
      <c r="AC139" s="7">
        <f t="shared" si="17"/>
        <v>208.32000000000002</v>
      </c>
      <c r="AD139" s="1">
        <v>4200</v>
      </c>
      <c r="AE139" s="1">
        <f t="shared" si="18"/>
        <v>4.2</v>
      </c>
    </row>
    <row r="140" spans="1:31" ht="43.2" hidden="1" x14ac:dyDescent="0.3">
      <c r="A140" s="65" t="str" cm="1">
        <f t="array" ref="A140">_xlfn.IFS(M140&gt;=65,"Heavy",M140&lt;=25,"Light",M140&gt;=26-64,"Medium")</f>
        <v>Medium</v>
      </c>
      <c r="B140" s="1" t="s">
        <v>2787</v>
      </c>
      <c r="C140" s="1" t="s">
        <v>2824</v>
      </c>
      <c r="D140" s="3">
        <f t="shared" si="19"/>
        <v>123</v>
      </c>
      <c r="E140" s="3" t="s">
        <v>2822</v>
      </c>
      <c r="F140" s="3">
        <v>1</v>
      </c>
      <c r="G140" s="3" t="s">
        <v>2827</v>
      </c>
      <c r="H140" s="3" t="s">
        <v>156</v>
      </c>
      <c r="I140" s="3" t="s">
        <v>139</v>
      </c>
      <c r="J140" s="3" t="s">
        <v>2326</v>
      </c>
      <c r="K140" s="7" t="str">
        <f>VLOOKUP($I140,'New Summary'!$E$8:$G$59,2,FALSE)</f>
        <v>H-350x175x7x11</v>
      </c>
      <c r="L140" s="3" t="s">
        <v>2496</v>
      </c>
      <c r="M140" s="7">
        <f>VLOOKUP($I140,'New Summary'!$E$8:$G$59,3,FALSE)</f>
        <v>49.6</v>
      </c>
      <c r="N140" s="3">
        <v>6000</v>
      </c>
      <c r="O140" s="3" t="s">
        <v>25</v>
      </c>
      <c r="P140" s="3">
        <v>1</v>
      </c>
      <c r="Q140" s="28">
        <f t="shared" si="20"/>
        <v>6</v>
      </c>
      <c r="R140" s="28">
        <f t="shared" si="21"/>
        <v>297.60000000000002</v>
      </c>
      <c r="S140" s="12">
        <v>0</v>
      </c>
      <c r="T140" s="46">
        <f t="shared" si="15"/>
        <v>0</v>
      </c>
      <c r="U140" s="13"/>
      <c r="V140" s="3">
        <f t="shared" si="16"/>
        <v>6</v>
      </c>
      <c r="W140" s="46" t="s">
        <v>2502</v>
      </c>
      <c r="X140" s="42">
        <f t="shared" si="22"/>
        <v>297.60000000000002</v>
      </c>
      <c r="Y140" s="42">
        <f t="shared" si="23"/>
        <v>0</v>
      </c>
      <c r="Z140" s="3"/>
      <c r="AA140" s="3">
        <v>4.2</v>
      </c>
      <c r="AB140" s="3">
        <f t="shared" si="12"/>
        <v>1.7999999999999998</v>
      </c>
      <c r="AC140" s="7">
        <f t="shared" si="17"/>
        <v>208.32000000000002</v>
      </c>
      <c r="AD140" s="1">
        <v>4200</v>
      </c>
      <c r="AE140" s="1">
        <f t="shared" si="18"/>
        <v>4.2</v>
      </c>
    </row>
    <row r="141" spans="1:31" ht="43.2" hidden="1" x14ac:dyDescent="0.3">
      <c r="A141" s="65" t="str" cm="1">
        <f t="array" ref="A141">_xlfn.IFS(M141&gt;=65,"Heavy",M141&lt;=25,"Light",M141&gt;=26-64,"Medium")</f>
        <v>Medium</v>
      </c>
      <c r="B141" s="1" t="s">
        <v>2787</v>
      </c>
      <c r="C141" s="1" t="s">
        <v>2824</v>
      </c>
      <c r="D141" s="3">
        <f t="shared" si="19"/>
        <v>124</v>
      </c>
      <c r="E141" s="3" t="s">
        <v>2822</v>
      </c>
      <c r="F141" s="3">
        <v>1</v>
      </c>
      <c r="G141" s="3" t="s">
        <v>2827</v>
      </c>
      <c r="H141" s="3" t="s">
        <v>157</v>
      </c>
      <c r="I141" s="3" t="s">
        <v>139</v>
      </c>
      <c r="J141" s="3" t="s">
        <v>2326</v>
      </c>
      <c r="K141" s="7" t="str">
        <f>VLOOKUP($I141,'New Summary'!$E$8:$G$59,2,FALSE)</f>
        <v>H-350x175x7x11</v>
      </c>
      <c r="L141" s="3" t="s">
        <v>2496</v>
      </c>
      <c r="M141" s="7">
        <f>VLOOKUP($I141,'New Summary'!$E$8:$G$59,3,FALSE)</f>
        <v>49.6</v>
      </c>
      <c r="N141" s="3">
        <v>6000</v>
      </c>
      <c r="O141" s="3" t="s">
        <v>25</v>
      </c>
      <c r="P141" s="3">
        <v>1</v>
      </c>
      <c r="Q141" s="28">
        <f t="shared" si="20"/>
        <v>6</v>
      </c>
      <c r="R141" s="28">
        <f t="shared" si="21"/>
        <v>297.60000000000002</v>
      </c>
      <c r="S141" s="12">
        <v>0</v>
      </c>
      <c r="T141" s="46">
        <f t="shared" si="15"/>
        <v>0</v>
      </c>
      <c r="U141" s="13"/>
      <c r="V141" s="3">
        <f t="shared" si="16"/>
        <v>6</v>
      </c>
      <c r="W141" s="46" t="s">
        <v>2502</v>
      </c>
      <c r="X141" s="42">
        <f t="shared" si="22"/>
        <v>297.60000000000002</v>
      </c>
      <c r="Y141" s="42">
        <f t="shared" si="23"/>
        <v>0</v>
      </c>
      <c r="Z141" s="3"/>
      <c r="AA141" s="3">
        <v>3</v>
      </c>
      <c r="AB141" s="3">
        <f t="shared" si="12"/>
        <v>3</v>
      </c>
      <c r="AC141" s="7">
        <f t="shared" si="17"/>
        <v>148.80000000000001</v>
      </c>
      <c r="AD141" s="1">
        <v>3000</v>
      </c>
      <c r="AE141" s="1">
        <f t="shared" si="18"/>
        <v>3</v>
      </c>
    </row>
    <row r="142" spans="1:31" ht="43.2" hidden="1" x14ac:dyDescent="0.3">
      <c r="A142" s="65" t="str" cm="1">
        <f t="array" ref="A142">_xlfn.IFS(M142&gt;=65,"Heavy",M142&lt;=25,"Light",M142&gt;=26-64,"Medium")</f>
        <v>Medium</v>
      </c>
      <c r="B142" s="1" t="s">
        <v>2787</v>
      </c>
      <c r="C142" s="1" t="s">
        <v>2824</v>
      </c>
      <c r="D142" s="3">
        <f t="shared" si="19"/>
        <v>125</v>
      </c>
      <c r="E142" s="3" t="s">
        <v>2822</v>
      </c>
      <c r="F142" s="3">
        <v>1</v>
      </c>
      <c r="G142" s="3" t="s">
        <v>2827</v>
      </c>
      <c r="H142" s="3" t="s">
        <v>158</v>
      </c>
      <c r="I142" s="3" t="s">
        <v>139</v>
      </c>
      <c r="J142" s="3" t="s">
        <v>2326</v>
      </c>
      <c r="K142" s="7" t="str">
        <f>VLOOKUP($I142,'New Summary'!$E$8:$G$59,2,FALSE)</f>
        <v>H-350x175x7x11</v>
      </c>
      <c r="L142" s="3" t="s">
        <v>2496</v>
      </c>
      <c r="M142" s="7">
        <f>VLOOKUP($I142,'New Summary'!$E$8:$G$59,3,FALSE)</f>
        <v>49.6</v>
      </c>
      <c r="N142" s="3">
        <v>6000</v>
      </c>
      <c r="O142" s="3" t="s">
        <v>25</v>
      </c>
      <c r="P142" s="3">
        <v>1</v>
      </c>
      <c r="Q142" s="28">
        <f t="shared" si="20"/>
        <v>6</v>
      </c>
      <c r="R142" s="28">
        <f t="shared" si="21"/>
        <v>297.60000000000002</v>
      </c>
      <c r="S142" s="12">
        <v>0</v>
      </c>
      <c r="T142" s="46">
        <f t="shared" si="15"/>
        <v>0</v>
      </c>
      <c r="U142" s="13"/>
      <c r="V142" s="3">
        <f t="shared" si="16"/>
        <v>6</v>
      </c>
      <c r="W142" s="46" t="s">
        <v>2502</v>
      </c>
      <c r="X142" s="42">
        <f t="shared" si="22"/>
        <v>297.60000000000002</v>
      </c>
      <c r="Y142" s="42">
        <f t="shared" si="23"/>
        <v>0</v>
      </c>
      <c r="Z142" s="3"/>
      <c r="AA142" s="3">
        <v>3.6</v>
      </c>
      <c r="AB142" s="3">
        <f t="shared" si="12"/>
        <v>2.4</v>
      </c>
      <c r="AC142" s="7">
        <f t="shared" si="17"/>
        <v>178.56</v>
      </c>
      <c r="AD142" s="1">
        <v>3600</v>
      </c>
      <c r="AE142" s="1">
        <f t="shared" si="18"/>
        <v>3.6</v>
      </c>
    </row>
    <row r="143" spans="1:31" ht="43.2" hidden="1" x14ac:dyDescent="0.3">
      <c r="A143" s="65" t="str" cm="1">
        <f t="array" ref="A143">_xlfn.IFS(M143&gt;=65,"Heavy",M143&lt;=25,"Light",M143&gt;=26-64,"Medium")</f>
        <v>Medium</v>
      </c>
      <c r="B143" s="1" t="s">
        <v>2787</v>
      </c>
      <c r="C143" s="1" t="s">
        <v>2824</v>
      </c>
      <c r="D143" s="3">
        <f t="shared" si="19"/>
        <v>126</v>
      </c>
      <c r="E143" s="3" t="s">
        <v>2822</v>
      </c>
      <c r="F143" s="3">
        <v>1</v>
      </c>
      <c r="G143" s="3" t="s">
        <v>2827</v>
      </c>
      <c r="H143" s="3" t="s">
        <v>159</v>
      </c>
      <c r="I143" s="3" t="s">
        <v>139</v>
      </c>
      <c r="J143" s="3" t="s">
        <v>2326</v>
      </c>
      <c r="K143" s="7" t="str">
        <f>VLOOKUP($I143,'New Summary'!$E$8:$G$59,2,FALSE)</f>
        <v>H-350x175x7x11</v>
      </c>
      <c r="L143" s="3" t="s">
        <v>2496</v>
      </c>
      <c r="M143" s="7">
        <f>VLOOKUP($I143,'New Summary'!$E$8:$G$59,3,FALSE)</f>
        <v>49.6</v>
      </c>
      <c r="N143" s="3">
        <v>6000</v>
      </c>
      <c r="O143" s="3" t="s">
        <v>25</v>
      </c>
      <c r="P143" s="3">
        <v>1</v>
      </c>
      <c r="Q143" s="28">
        <f t="shared" si="20"/>
        <v>6</v>
      </c>
      <c r="R143" s="28">
        <f t="shared" si="21"/>
        <v>297.60000000000002</v>
      </c>
      <c r="S143" s="12">
        <v>0</v>
      </c>
      <c r="T143" s="46">
        <f t="shared" si="15"/>
        <v>0</v>
      </c>
      <c r="U143" s="13"/>
      <c r="V143" s="3">
        <f t="shared" si="16"/>
        <v>6</v>
      </c>
      <c r="W143" s="46" t="s">
        <v>2502</v>
      </c>
      <c r="X143" s="42">
        <f t="shared" si="22"/>
        <v>297.60000000000002</v>
      </c>
      <c r="Y143" s="42">
        <f t="shared" si="23"/>
        <v>0</v>
      </c>
      <c r="Z143" s="3"/>
      <c r="AA143" s="3">
        <v>3.6</v>
      </c>
      <c r="AB143" s="3">
        <f t="shared" si="12"/>
        <v>2.4</v>
      </c>
      <c r="AC143" s="7">
        <f t="shared" si="17"/>
        <v>178.56</v>
      </c>
      <c r="AD143" s="1">
        <v>3600</v>
      </c>
      <c r="AE143" s="1">
        <f t="shared" si="18"/>
        <v>3.6</v>
      </c>
    </row>
    <row r="144" spans="1:31" ht="43.2" hidden="1" x14ac:dyDescent="0.3">
      <c r="A144" s="65" t="str" cm="1">
        <f t="array" ref="A144">_xlfn.IFS(M144&gt;=65,"Heavy",M144&lt;=25,"Light",M144&gt;=26-64,"Medium")</f>
        <v>Medium</v>
      </c>
      <c r="B144" s="1" t="s">
        <v>2787</v>
      </c>
      <c r="C144" s="1" t="s">
        <v>2824</v>
      </c>
      <c r="D144" s="3">
        <f t="shared" si="19"/>
        <v>127</v>
      </c>
      <c r="E144" s="3" t="s">
        <v>2822</v>
      </c>
      <c r="F144" s="3">
        <v>1</v>
      </c>
      <c r="G144" s="3" t="s">
        <v>2827</v>
      </c>
      <c r="H144" s="3" t="s">
        <v>160</v>
      </c>
      <c r="I144" s="3" t="s">
        <v>139</v>
      </c>
      <c r="J144" s="3" t="s">
        <v>2326</v>
      </c>
      <c r="K144" s="7" t="str">
        <f>VLOOKUP($I144,'New Summary'!$E$8:$G$59,2,FALSE)</f>
        <v>H-350x175x7x11</v>
      </c>
      <c r="L144" s="3" t="s">
        <v>2496</v>
      </c>
      <c r="M144" s="7">
        <f>VLOOKUP($I144,'New Summary'!$E$8:$G$59,3,FALSE)</f>
        <v>49.6</v>
      </c>
      <c r="N144" s="3">
        <v>6000</v>
      </c>
      <c r="O144" s="3" t="s">
        <v>25</v>
      </c>
      <c r="P144" s="3">
        <v>1</v>
      </c>
      <c r="Q144" s="28">
        <f t="shared" si="20"/>
        <v>6</v>
      </c>
      <c r="R144" s="28">
        <f t="shared" si="21"/>
        <v>297.60000000000002</v>
      </c>
      <c r="S144" s="12">
        <v>0</v>
      </c>
      <c r="T144" s="46">
        <f t="shared" si="15"/>
        <v>0</v>
      </c>
      <c r="U144" s="13"/>
      <c r="V144" s="3">
        <f t="shared" si="16"/>
        <v>6</v>
      </c>
      <c r="W144" s="46" t="s">
        <v>2502</v>
      </c>
      <c r="X144" s="42">
        <f t="shared" si="22"/>
        <v>297.60000000000002</v>
      </c>
      <c r="Y144" s="42">
        <f t="shared" si="23"/>
        <v>0</v>
      </c>
      <c r="Z144" s="3"/>
      <c r="AA144" s="3">
        <v>3.6</v>
      </c>
      <c r="AB144" s="3">
        <f t="shared" si="12"/>
        <v>2.4</v>
      </c>
      <c r="AC144" s="7">
        <f t="shared" si="17"/>
        <v>178.56</v>
      </c>
      <c r="AD144" s="1">
        <v>3600</v>
      </c>
      <c r="AE144" s="1">
        <f t="shared" si="18"/>
        <v>3.6</v>
      </c>
    </row>
    <row r="145" spans="1:31" hidden="1" x14ac:dyDescent="0.3">
      <c r="A145" s="65" t="str" cm="1">
        <f t="array" ref="A145">_xlfn.IFS(M145&gt;=65,"Heavy",M145&lt;=25,"Light",M145&gt;=26-64,"Medium")</f>
        <v>Medium</v>
      </c>
      <c r="B145" s="1" t="s">
        <v>2787</v>
      </c>
      <c r="C145" s="1" t="s">
        <v>2824</v>
      </c>
      <c r="D145" s="3">
        <f t="shared" si="19"/>
        <v>128</v>
      </c>
      <c r="E145" s="3" t="s">
        <v>2822</v>
      </c>
      <c r="F145" s="3">
        <v>1</v>
      </c>
      <c r="G145" s="3" t="s">
        <v>2827</v>
      </c>
      <c r="H145" s="3" t="s">
        <v>161</v>
      </c>
      <c r="I145" s="3" t="s">
        <v>8</v>
      </c>
      <c r="J145" s="3" t="s">
        <v>2500</v>
      </c>
      <c r="K145" s="7" t="str">
        <f>VLOOKUP($I145,'New Summary'!$E$8:$G$59,2,FALSE)</f>
        <v>H-300x150x5,5x8</v>
      </c>
      <c r="L145" s="3" t="s">
        <v>2496</v>
      </c>
      <c r="M145" s="7">
        <f>VLOOKUP($I145,'New Summary'!$E$8:$G$59,3,FALSE)</f>
        <v>32</v>
      </c>
      <c r="N145" s="3">
        <v>6000</v>
      </c>
      <c r="O145" s="3" t="s">
        <v>25</v>
      </c>
      <c r="P145" s="3">
        <v>1</v>
      </c>
      <c r="Q145" s="28">
        <f t="shared" si="20"/>
        <v>6</v>
      </c>
      <c r="R145" s="28">
        <f t="shared" si="21"/>
        <v>192</v>
      </c>
      <c r="S145" s="12">
        <v>1</v>
      </c>
      <c r="T145" s="46">
        <f t="shared" si="15"/>
        <v>6</v>
      </c>
      <c r="U145" s="13"/>
      <c r="V145" s="3">
        <f t="shared" si="16"/>
        <v>0</v>
      </c>
      <c r="W145" s="3" t="s">
        <v>2503</v>
      </c>
      <c r="X145" s="3">
        <f t="shared" si="22"/>
        <v>0</v>
      </c>
      <c r="Y145" s="3">
        <f t="shared" si="23"/>
        <v>192</v>
      </c>
      <c r="Z145" s="3"/>
      <c r="AA145" s="3">
        <v>0</v>
      </c>
      <c r="AB145" s="3">
        <f t="shared" si="12"/>
        <v>6</v>
      </c>
      <c r="AC145" s="7">
        <f t="shared" si="17"/>
        <v>0</v>
      </c>
      <c r="AD145" s="1">
        <v>0</v>
      </c>
      <c r="AE145" s="1">
        <f t="shared" si="18"/>
        <v>0</v>
      </c>
    </row>
    <row r="146" spans="1:31" hidden="1" x14ac:dyDescent="0.3">
      <c r="A146" s="65" t="str" cm="1">
        <f t="array" ref="A146">_xlfn.IFS(M146&gt;=65,"Heavy",M146&lt;=25,"Light",M146&gt;=26-64,"Medium")</f>
        <v>Medium</v>
      </c>
      <c r="B146" s="1" t="s">
        <v>2787</v>
      </c>
      <c r="C146" s="1" t="s">
        <v>2824</v>
      </c>
      <c r="D146" s="3">
        <f t="shared" si="19"/>
        <v>129</v>
      </c>
      <c r="E146" s="3" t="s">
        <v>2822</v>
      </c>
      <c r="F146" s="3">
        <v>1</v>
      </c>
      <c r="G146" s="3" t="s">
        <v>2827</v>
      </c>
      <c r="H146" s="3" t="s">
        <v>162</v>
      </c>
      <c r="I146" s="3" t="s">
        <v>8</v>
      </c>
      <c r="J146" s="3" t="s">
        <v>2500</v>
      </c>
      <c r="K146" s="7" t="str">
        <f>VLOOKUP($I146,'New Summary'!$E$8:$G$59,2,FALSE)</f>
        <v>H-300x150x5,5x8</v>
      </c>
      <c r="L146" s="3" t="s">
        <v>2496</v>
      </c>
      <c r="M146" s="7">
        <f>VLOOKUP($I146,'New Summary'!$E$8:$G$59,3,FALSE)</f>
        <v>32</v>
      </c>
      <c r="N146" s="3">
        <v>6000</v>
      </c>
      <c r="O146" s="3" t="s">
        <v>25</v>
      </c>
      <c r="P146" s="3">
        <v>1</v>
      </c>
      <c r="Q146" s="28">
        <f t="shared" si="20"/>
        <v>6</v>
      </c>
      <c r="R146" s="28">
        <f t="shared" si="21"/>
        <v>192</v>
      </c>
      <c r="S146" s="12">
        <v>1</v>
      </c>
      <c r="T146" s="46">
        <f t="shared" ref="T146:T209" si="24">Q146*S146</f>
        <v>6</v>
      </c>
      <c r="U146" s="13"/>
      <c r="V146" s="3">
        <f t="shared" ref="V146:V209" si="25">Q146-T146</f>
        <v>0</v>
      </c>
      <c r="W146" s="3" t="s">
        <v>2503</v>
      </c>
      <c r="X146" s="3">
        <f t="shared" si="22"/>
        <v>0</v>
      </c>
      <c r="Y146" s="3">
        <f t="shared" si="23"/>
        <v>192</v>
      </c>
      <c r="Z146" s="3"/>
      <c r="AA146" s="3">
        <v>0</v>
      </c>
      <c r="AB146" s="3">
        <f t="shared" si="12"/>
        <v>6</v>
      </c>
      <c r="AC146" s="7">
        <f t="shared" si="17"/>
        <v>0</v>
      </c>
      <c r="AD146" s="1">
        <v>0</v>
      </c>
      <c r="AE146" s="1">
        <f t="shared" si="18"/>
        <v>0</v>
      </c>
    </row>
    <row r="147" spans="1:31" hidden="1" x14ac:dyDescent="0.3">
      <c r="A147" s="65" t="str" cm="1">
        <f t="array" ref="A147">_xlfn.IFS(M147&gt;=65,"Heavy",M147&lt;=25,"Light",M147&gt;=26-64,"Medium")</f>
        <v>Medium</v>
      </c>
      <c r="B147" s="1" t="s">
        <v>2787</v>
      </c>
      <c r="C147" s="1" t="s">
        <v>2824</v>
      </c>
      <c r="D147" s="3">
        <f t="shared" si="19"/>
        <v>130</v>
      </c>
      <c r="E147" s="3" t="s">
        <v>2822</v>
      </c>
      <c r="F147" s="3">
        <v>1</v>
      </c>
      <c r="G147" s="3" t="s">
        <v>2827</v>
      </c>
      <c r="H147" s="3" t="s">
        <v>163</v>
      </c>
      <c r="I147" s="3" t="s">
        <v>8</v>
      </c>
      <c r="J147" s="3" t="s">
        <v>2500</v>
      </c>
      <c r="K147" s="7" t="str">
        <f>VLOOKUP($I147,'New Summary'!$E$8:$G$59,2,FALSE)</f>
        <v>H-300x150x5,5x8</v>
      </c>
      <c r="L147" s="3" t="s">
        <v>2496</v>
      </c>
      <c r="M147" s="7">
        <f>VLOOKUP($I147,'New Summary'!$E$8:$G$59,3,FALSE)</f>
        <v>32</v>
      </c>
      <c r="N147" s="3">
        <v>6000</v>
      </c>
      <c r="O147" s="3" t="s">
        <v>25</v>
      </c>
      <c r="P147" s="3">
        <v>1</v>
      </c>
      <c r="Q147" s="28">
        <f t="shared" si="20"/>
        <v>6</v>
      </c>
      <c r="R147" s="28">
        <f t="shared" si="21"/>
        <v>192</v>
      </c>
      <c r="S147" s="12">
        <v>1</v>
      </c>
      <c r="T147" s="46">
        <f t="shared" si="24"/>
        <v>6</v>
      </c>
      <c r="U147" s="13"/>
      <c r="V147" s="3">
        <f t="shared" si="25"/>
        <v>0</v>
      </c>
      <c r="W147" s="3" t="s">
        <v>2503</v>
      </c>
      <c r="X147" s="3">
        <f t="shared" si="22"/>
        <v>0</v>
      </c>
      <c r="Y147" s="3">
        <f t="shared" si="23"/>
        <v>192</v>
      </c>
      <c r="Z147" s="3"/>
      <c r="AA147" s="3">
        <v>0</v>
      </c>
      <c r="AB147" s="3">
        <f t="shared" si="12"/>
        <v>6</v>
      </c>
      <c r="AC147" s="7">
        <f t="shared" ref="AC147:AC210" si="26">AA147*M147*P147</f>
        <v>0</v>
      </c>
      <c r="AD147" s="1">
        <v>0</v>
      </c>
      <c r="AE147" s="1">
        <f t="shared" ref="AE147:AE210" si="27">AD147/1000</f>
        <v>0</v>
      </c>
    </row>
    <row r="148" spans="1:31" hidden="1" x14ac:dyDescent="0.3">
      <c r="A148" s="65" t="str" cm="1">
        <f t="array" ref="A148">_xlfn.IFS(M148&gt;=65,"Heavy",M148&lt;=25,"Light",M148&gt;=26-64,"Medium")</f>
        <v>Medium</v>
      </c>
      <c r="B148" s="1" t="s">
        <v>2787</v>
      </c>
      <c r="C148" s="1" t="s">
        <v>2824</v>
      </c>
      <c r="D148" s="3">
        <f t="shared" ref="D148:D211" si="28">D147+1</f>
        <v>131</v>
      </c>
      <c r="E148" s="3" t="s">
        <v>2822</v>
      </c>
      <c r="F148" s="3">
        <v>1</v>
      </c>
      <c r="G148" s="3" t="s">
        <v>2827</v>
      </c>
      <c r="H148" s="3" t="s">
        <v>164</v>
      </c>
      <c r="I148" s="3" t="s">
        <v>8</v>
      </c>
      <c r="J148" s="3" t="s">
        <v>2500</v>
      </c>
      <c r="K148" s="7" t="str">
        <f>VLOOKUP($I148,'New Summary'!$E$8:$G$59,2,FALSE)</f>
        <v>H-300x150x5,5x8</v>
      </c>
      <c r="L148" s="3" t="s">
        <v>2496</v>
      </c>
      <c r="M148" s="7">
        <f>VLOOKUP($I148,'New Summary'!$E$8:$G$59,3,FALSE)</f>
        <v>32</v>
      </c>
      <c r="N148" s="3">
        <v>6000</v>
      </c>
      <c r="O148" s="3" t="s">
        <v>25</v>
      </c>
      <c r="P148" s="3">
        <v>1</v>
      </c>
      <c r="Q148" s="28">
        <f t="shared" si="20"/>
        <v>6</v>
      </c>
      <c r="R148" s="28">
        <f t="shared" si="21"/>
        <v>192</v>
      </c>
      <c r="S148" s="12">
        <v>1</v>
      </c>
      <c r="T148" s="46">
        <f t="shared" si="24"/>
        <v>6</v>
      </c>
      <c r="U148" s="13"/>
      <c r="V148" s="3">
        <f t="shared" si="25"/>
        <v>0</v>
      </c>
      <c r="W148" s="3" t="s">
        <v>2503</v>
      </c>
      <c r="X148" s="3">
        <f t="shared" si="22"/>
        <v>0</v>
      </c>
      <c r="Y148" s="3">
        <f t="shared" si="23"/>
        <v>192</v>
      </c>
      <c r="Z148" s="3"/>
      <c r="AA148" s="3">
        <v>0</v>
      </c>
      <c r="AB148" s="3">
        <f t="shared" si="12"/>
        <v>6</v>
      </c>
      <c r="AC148" s="7">
        <f t="shared" si="26"/>
        <v>0</v>
      </c>
      <c r="AD148" s="1">
        <v>0</v>
      </c>
      <c r="AE148" s="1">
        <f t="shared" si="27"/>
        <v>0</v>
      </c>
    </row>
    <row r="149" spans="1:31" hidden="1" x14ac:dyDescent="0.3">
      <c r="A149" s="65" t="str" cm="1">
        <f t="array" ref="A149">_xlfn.IFS(M149&gt;=65,"Heavy",M149&lt;=25,"Light",M149&gt;=26-64,"Medium")</f>
        <v>Medium</v>
      </c>
      <c r="B149" s="1" t="s">
        <v>2787</v>
      </c>
      <c r="C149" s="1" t="s">
        <v>2824</v>
      </c>
      <c r="D149" s="3">
        <f t="shared" si="28"/>
        <v>132</v>
      </c>
      <c r="E149" s="3" t="s">
        <v>2822</v>
      </c>
      <c r="F149" s="3">
        <v>1</v>
      </c>
      <c r="G149" s="3" t="s">
        <v>2827</v>
      </c>
      <c r="H149" s="3" t="s">
        <v>165</v>
      </c>
      <c r="I149" s="3" t="s">
        <v>8</v>
      </c>
      <c r="J149" s="3" t="s">
        <v>2500</v>
      </c>
      <c r="K149" s="7" t="str">
        <f>VLOOKUP($I149,'New Summary'!$E$8:$G$59,2,FALSE)</f>
        <v>H-300x150x5,5x8</v>
      </c>
      <c r="L149" s="3" t="s">
        <v>2496</v>
      </c>
      <c r="M149" s="7">
        <f>VLOOKUP($I149,'New Summary'!$E$8:$G$59,3,FALSE)</f>
        <v>32</v>
      </c>
      <c r="N149" s="3">
        <v>6000</v>
      </c>
      <c r="O149" s="3" t="s">
        <v>25</v>
      </c>
      <c r="P149" s="3">
        <v>1</v>
      </c>
      <c r="Q149" s="28">
        <f t="shared" si="20"/>
        <v>6</v>
      </c>
      <c r="R149" s="28">
        <f t="shared" si="21"/>
        <v>192</v>
      </c>
      <c r="S149" s="12">
        <v>1</v>
      </c>
      <c r="T149" s="46">
        <f t="shared" si="24"/>
        <v>6</v>
      </c>
      <c r="U149" s="13"/>
      <c r="V149" s="3">
        <f t="shared" si="25"/>
        <v>0</v>
      </c>
      <c r="W149" s="3" t="s">
        <v>2503</v>
      </c>
      <c r="X149" s="3">
        <f t="shared" si="22"/>
        <v>0</v>
      </c>
      <c r="Y149" s="3">
        <f t="shared" si="23"/>
        <v>192</v>
      </c>
      <c r="Z149" s="3"/>
      <c r="AA149" s="3">
        <v>0</v>
      </c>
      <c r="AB149" s="3">
        <f t="shared" si="12"/>
        <v>6</v>
      </c>
      <c r="AC149" s="7">
        <f t="shared" si="26"/>
        <v>0</v>
      </c>
      <c r="AD149" s="1">
        <v>0</v>
      </c>
      <c r="AE149" s="1">
        <f t="shared" si="27"/>
        <v>0</v>
      </c>
    </row>
    <row r="150" spans="1:31" hidden="1" x14ac:dyDescent="0.3">
      <c r="A150" s="65" t="str" cm="1">
        <f t="array" ref="A150">_xlfn.IFS(M150&gt;=65,"Heavy",M150&lt;=25,"Light",M150&gt;=26-64,"Medium")</f>
        <v>Medium</v>
      </c>
      <c r="B150" s="1" t="s">
        <v>2787</v>
      </c>
      <c r="C150" s="1" t="s">
        <v>2824</v>
      </c>
      <c r="D150" s="3">
        <f t="shared" si="28"/>
        <v>133</v>
      </c>
      <c r="E150" s="3" t="s">
        <v>2822</v>
      </c>
      <c r="F150" s="3">
        <v>1</v>
      </c>
      <c r="G150" s="3" t="s">
        <v>2827</v>
      </c>
      <c r="H150" s="3" t="s">
        <v>166</v>
      </c>
      <c r="I150" s="3" t="s">
        <v>8</v>
      </c>
      <c r="J150" s="3" t="s">
        <v>2500</v>
      </c>
      <c r="K150" s="7" t="str">
        <f>VLOOKUP($I150,'New Summary'!$E$8:$G$59,2,FALSE)</f>
        <v>H-300x150x5,5x8</v>
      </c>
      <c r="L150" s="3" t="s">
        <v>2496</v>
      </c>
      <c r="M150" s="7">
        <f>VLOOKUP($I150,'New Summary'!$E$8:$G$59,3,FALSE)</f>
        <v>32</v>
      </c>
      <c r="N150" s="3">
        <v>6000</v>
      </c>
      <c r="O150" s="3" t="s">
        <v>25</v>
      </c>
      <c r="P150" s="3">
        <v>1</v>
      </c>
      <c r="Q150" s="28">
        <f t="shared" si="20"/>
        <v>6</v>
      </c>
      <c r="R150" s="28">
        <f t="shared" si="21"/>
        <v>192</v>
      </c>
      <c r="S150" s="12">
        <v>1</v>
      </c>
      <c r="T150" s="46">
        <f t="shared" si="24"/>
        <v>6</v>
      </c>
      <c r="U150" s="13"/>
      <c r="V150" s="3">
        <f t="shared" si="25"/>
        <v>0</v>
      </c>
      <c r="W150" s="3" t="s">
        <v>2503</v>
      </c>
      <c r="X150" s="3">
        <f t="shared" si="22"/>
        <v>0</v>
      </c>
      <c r="Y150" s="3">
        <f t="shared" si="23"/>
        <v>192</v>
      </c>
      <c r="Z150" s="3"/>
      <c r="AA150" s="3">
        <v>0</v>
      </c>
      <c r="AB150" s="3">
        <f t="shared" si="12"/>
        <v>6</v>
      </c>
      <c r="AC150" s="7">
        <f t="shared" si="26"/>
        <v>0</v>
      </c>
      <c r="AD150" s="1">
        <v>0</v>
      </c>
      <c r="AE150" s="1">
        <f t="shared" si="27"/>
        <v>0</v>
      </c>
    </row>
    <row r="151" spans="1:31" hidden="1" x14ac:dyDescent="0.3">
      <c r="A151" s="65" t="str" cm="1">
        <f t="array" ref="A151">_xlfn.IFS(M151&gt;=65,"Heavy",M151&lt;=25,"Light",M151&gt;=26-64,"Medium")</f>
        <v>Medium</v>
      </c>
      <c r="B151" s="1" t="s">
        <v>2787</v>
      </c>
      <c r="C151" s="1" t="s">
        <v>2824</v>
      </c>
      <c r="D151" s="3">
        <f t="shared" si="28"/>
        <v>134</v>
      </c>
      <c r="E151" s="3" t="s">
        <v>2822</v>
      </c>
      <c r="F151" s="3">
        <v>1</v>
      </c>
      <c r="G151" s="3" t="s">
        <v>2827</v>
      </c>
      <c r="H151" s="3" t="s">
        <v>167</v>
      </c>
      <c r="I151" s="3" t="s">
        <v>8</v>
      </c>
      <c r="J151" s="3" t="s">
        <v>2500</v>
      </c>
      <c r="K151" s="7" t="str">
        <f>VLOOKUP($I151,'New Summary'!$E$8:$G$59,2,FALSE)</f>
        <v>H-300x150x5,5x8</v>
      </c>
      <c r="L151" s="3" t="s">
        <v>2496</v>
      </c>
      <c r="M151" s="7">
        <f>VLOOKUP($I151,'New Summary'!$E$8:$G$59,3,FALSE)</f>
        <v>32</v>
      </c>
      <c r="N151" s="3">
        <v>6000</v>
      </c>
      <c r="O151" s="3" t="s">
        <v>25</v>
      </c>
      <c r="P151" s="3">
        <v>1</v>
      </c>
      <c r="Q151" s="28">
        <f t="shared" si="20"/>
        <v>6</v>
      </c>
      <c r="R151" s="28">
        <f t="shared" si="21"/>
        <v>192</v>
      </c>
      <c r="S151" s="12">
        <v>1</v>
      </c>
      <c r="T151" s="46">
        <f t="shared" si="24"/>
        <v>6</v>
      </c>
      <c r="U151" s="13"/>
      <c r="V151" s="3">
        <f t="shared" si="25"/>
        <v>0</v>
      </c>
      <c r="W151" s="3" t="s">
        <v>2503</v>
      </c>
      <c r="X151" s="3">
        <f t="shared" si="22"/>
        <v>0</v>
      </c>
      <c r="Y151" s="3">
        <f t="shared" si="23"/>
        <v>192</v>
      </c>
      <c r="Z151" s="3"/>
      <c r="AA151" s="3">
        <v>0</v>
      </c>
      <c r="AB151" s="3">
        <f t="shared" si="12"/>
        <v>6</v>
      </c>
      <c r="AC151" s="7">
        <f t="shared" si="26"/>
        <v>0</v>
      </c>
      <c r="AD151" s="1">
        <v>0</v>
      </c>
      <c r="AE151" s="1">
        <f t="shared" si="27"/>
        <v>0</v>
      </c>
    </row>
    <row r="152" spans="1:31" hidden="1" x14ac:dyDescent="0.3">
      <c r="A152" s="65" t="str" cm="1">
        <f t="array" ref="A152">_xlfn.IFS(M152&gt;=65,"Heavy",M152&lt;=25,"Light",M152&gt;=26-64,"Medium")</f>
        <v>Medium</v>
      </c>
      <c r="B152" s="1" t="s">
        <v>2787</v>
      </c>
      <c r="C152" s="1" t="s">
        <v>2824</v>
      </c>
      <c r="D152" s="3">
        <f t="shared" si="28"/>
        <v>135</v>
      </c>
      <c r="E152" s="3" t="s">
        <v>2822</v>
      </c>
      <c r="F152" s="3">
        <v>1</v>
      </c>
      <c r="G152" s="3" t="s">
        <v>2827</v>
      </c>
      <c r="H152" s="3" t="s">
        <v>168</v>
      </c>
      <c r="I152" s="3" t="s">
        <v>8</v>
      </c>
      <c r="J152" s="3" t="s">
        <v>2500</v>
      </c>
      <c r="K152" s="7" t="str">
        <f>VLOOKUP($I152,'New Summary'!$E$8:$G$59,2,FALSE)</f>
        <v>H-300x150x5,5x8</v>
      </c>
      <c r="L152" s="3" t="s">
        <v>2496</v>
      </c>
      <c r="M152" s="7">
        <f>VLOOKUP($I152,'New Summary'!$E$8:$G$59,3,FALSE)</f>
        <v>32</v>
      </c>
      <c r="N152" s="3">
        <v>6000</v>
      </c>
      <c r="O152" s="3" t="s">
        <v>25</v>
      </c>
      <c r="P152" s="3">
        <v>1</v>
      </c>
      <c r="Q152" s="28">
        <f t="shared" si="20"/>
        <v>6</v>
      </c>
      <c r="R152" s="28">
        <f t="shared" si="21"/>
        <v>192</v>
      </c>
      <c r="S152" s="12">
        <v>1</v>
      </c>
      <c r="T152" s="46">
        <f t="shared" si="24"/>
        <v>6</v>
      </c>
      <c r="U152" s="13"/>
      <c r="V152" s="3">
        <f t="shared" si="25"/>
        <v>0</v>
      </c>
      <c r="W152" s="3" t="s">
        <v>2503</v>
      </c>
      <c r="X152" s="3">
        <f t="shared" si="22"/>
        <v>0</v>
      </c>
      <c r="Y152" s="3">
        <f t="shared" si="23"/>
        <v>192</v>
      </c>
      <c r="Z152" s="3"/>
      <c r="AA152" s="3">
        <v>0</v>
      </c>
      <c r="AB152" s="3">
        <f t="shared" si="12"/>
        <v>6</v>
      </c>
      <c r="AC152" s="7">
        <f t="shared" si="26"/>
        <v>0</v>
      </c>
      <c r="AD152" s="1">
        <v>0</v>
      </c>
      <c r="AE152" s="1">
        <f t="shared" si="27"/>
        <v>0</v>
      </c>
    </row>
    <row r="153" spans="1:31" ht="43.2" hidden="1" customHeight="1" x14ac:dyDescent="0.3">
      <c r="A153" s="65" t="str" cm="1">
        <f t="array" ref="A153">_xlfn.IFS(M153&gt;=65,"Heavy",M153&lt;=25,"Light",M153&gt;=26-64,"Medium")</f>
        <v>Medium</v>
      </c>
      <c r="B153" s="1" t="s">
        <v>2787</v>
      </c>
      <c r="C153" s="1" t="s">
        <v>2824</v>
      </c>
      <c r="D153" s="3">
        <f t="shared" si="28"/>
        <v>136</v>
      </c>
      <c r="E153" s="3" t="s">
        <v>2822</v>
      </c>
      <c r="F153" s="3">
        <v>1</v>
      </c>
      <c r="G153" s="3" t="s">
        <v>2827</v>
      </c>
      <c r="H153" s="3" t="s">
        <v>169</v>
      </c>
      <c r="I153" s="3" t="s">
        <v>8</v>
      </c>
      <c r="J153" s="3" t="s">
        <v>2500</v>
      </c>
      <c r="K153" s="7" t="str">
        <f>VLOOKUP($I153,'New Summary'!$E$8:$G$59,2,FALSE)</f>
        <v>H-300x150x5,5x8</v>
      </c>
      <c r="L153" s="3" t="s">
        <v>2496</v>
      </c>
      <c r="M153" s="7">
        <f>VLOOKUP($I153,'New Summary'!$E$8:$G$59,3,FALSE)</f>
        <v>32</v>
      </c>
      <c r="N153" s="3">
        <v>6000</v>
      </c>
      <c r="O153" s="3" t="s">
        <v>25</v>
      </c>
      <c r="P153" s="3">
        <v>1</v>
      </c>
      <c r="Q153" s="28">
        <f t="shared" si="20"/>
        <v>6</v>
      </c>
      <c r="R153" s="28">
        <f t="shared" si="21"/>
        <v>192</v>
      </c>
      <c r="S153" s="12">
        <v>0</v>
      </c>
      <c r="T153" s="46">
        <f t="shared" si="24"/>
        <v>0</v>
      </c>
      <c r="U153" s="13"/>
      <c r="V153" s="3">
        <f t="shared" si="25"/>
        <v>6</v>
      </c>
      <c r="W153" s="46" t="s">
        <v>2502</v>
      </c>
      <c r="X153" s="3">
        <f t="shared" si="22"/>
        <v>192</v>
      </c>
      <c r="Y153" s="3">
        <f t="shared" si="23"/>
        <v>0</v>
      </c>
      <c r="Z153" s="3"/>
      <c r="AA153" s="3">
        <v>0.3</v>
      </c>
      <c r="AB153" s="3">
        <f t="shared" si="12"/>
        <v>5.7</v>
      </c>
      <c r="AC153" s="7">
        <f t="shared" si="26"/>
        <v>9.6</v>
      </c>
      <c r="AD153" s="1">
        <v>300</v>
      </c>
      <c r="AE153" s="1">
        <f t="shared" si="27"/>
        <v>0.3</v>
      </c>
    </row>
    <row r="154" spans="1:31" ht="43.2" hidden="1" customHeight="1" x14ac:dyDescent="0.3">
      <c r="A154" s="65" t="str" cm="1">
        <f t="array" ref="A154">_xlfn.IFS(M154&gt;=65,"Heavy",M154&lt;=25,"Light",M154&gt;=26-64,"Medium")</f>
        <v>Medium</v>
      </c>
      <c r="B154" s="1" t="s">
        <v>2787</v>
      </c>
      <c r="C154" s="1" t="s">
        <v>2824</v>
      </c>
      <c r="D154" s="3">
        <f t="shared" si="28"/>
        <v>137</v>
      </c>
      <c r="E154" s="3" t="s">
        <v>2822</v>
      </c>
      <c r="F154" s="3">
        <v>1</v>
      </c>
      <c r="G154" s="3" t="s">
        <v>2827</v>
      </c>
      <c r="H154" s="3" t="s">
        <v>170</v>
      </c>
      <c r="I154" s="3" t="s">
        <v>8</v>
      </c>
      <c r="J154" s="3" t="s">
        <v>2500</v>
      </c>
      <c r="K154" s="7" t="str">
        <f>VLOOKUP($I154,'New Summary'!$E$8:$G$59,2,FALSE)</f>
        <v>H-300x150x5,5x8</v>
      </c>
      <c r="L154" s="3" t="s">
        <v>2496</v>
      </c>
      <c r="M154" s="7">
        <f>VLOOKUP($I154,'New Summary'!$E$8:$G$59,3,FALSE)</f>
        <v>32</v>
      </c>
      <c r="N154" s="3">
        <v>6000</v>
      </c>
      <c r="O154" s="3" t="s">
        <v>25</v>
      </c>
      <c r="P154" s="3">
        <v>1</v>
      </c>
      <c r="Q154" s="28">
        <f t="shared" si="20"/>
        <v>6</v>
      </c>
      <c r="R154" s="28">
        <f t="shared" si="21"/>
        <v>192</v>
      </c>
      <c r="S154" s="12">
        <v>0</v>
      </c>
      <c r="T154" s="46">
        <f t="shared" si="24"/>
        <v>0</v>
      </c>
      <c r="U154" s="13"/>
      <c r="V154" s="3">
        <f t="shared" si="25"/>
        <v>6</v>
      </c>
      <c r="W154" s="46" t="s">
        <v>2502</v>
      </c>
      <c r="X154" s="3">
        <f t="shared" si="22"/>
        <v>192</v>
      </c>
      <c r="Y154" s="3">
        <f t="shared" si="23"/>
        <v>0</v>
      </c>
      <c r="Z154" s="3"/>
      <c r="AA154" s="3">
        <v>0.3</v>
      </c>
      <c r="AB154" s="3">
        <f t="shared" si="12"/>
        <v>5.7</v>
      </c>
      <c r="AC154" s="7">
        <f t="shared" si="26"/>
        <v>9.6</v>
      </c>
      <c r="AD154" s="1">
        <v>300</v>
      </c>
      <c r="AE154" s="1">
        <f t="shared" si="27"/>
        <v>0.3</v>
      </c>
    </row>
    <row r="155" spans="1:31" ht="43.2" hidden="1" x14ac:dyDescent="0.3">
      <c r="A155" s="65" t="str" cm="1">
        <f t="array" ref="A155">_xlfn.IFS(M155&gt;=65,"Heavy",M155&lt;=25,"Light",M155&gt;=26-64,"Medium")</f>
        <v>Heavy</v>
      </c>
      <c r="B155" s="1" t="s">
        <v>2787</v>
      </c>
      <c r="C155" s="1" t="s">
        <v>2824</v>
      </c>
      <c r="D155" s="3">
        <f t="shared" si="28"/>
        <v>138</v>
      </c>
      <c r="E155" s="3" t="s">
        <v>2822</v>
      </c>
      <c r="F155" s="3">
        <v>1</v>
      </c>
      <c r="G155" s="3" t="s">
        <v>2827</v>
      </c>
      <c r="H155" s="3" t="s">
        <v>171</v>
      </c>
      <c r="I155" s="3" t="s">
        <v>227</v>
      </c>
      <c r="J155" s="3" t="s">
        <v>2333</v>
      </c>
      <c r="K155" s="7" t="str">
        <f>VLOOKUP($I155,'New Summary'!$E$8:$G$59,2,FALSE)</f>
        <v>H-400x200x9x15</v>
      </c>
      <c r="L155" s="3" t="s">
        <v>2496</v>
      </c>
      <c r="M155" s="7">
        <f>VLOOKUP($I155,'New Summary'!$E$8:$G$59,3,FALSE)</f>
        <v>75.5</v>
      </c>
      <c r="N155" s="3">
        <v>12000</v>
      </c>
      <c r="O155" s="3" t="s">
        <v>25</v>
      </c>
      <c r="P155" s="3">
        <v>1</v>
      </c>
      <c r="Q155" s="28">
        <f t="shared" si="20"/>
        <v>12</v>
      </c>
      <c r="R155" s="28">
        <f t="shared" si="21"/>
        <v>906</v>
      </c>
      <c r="S155" s="12">
        <v>0</v>
      </c>
      <c r="T155" s="46">
        <f t="shared" si="24"/>
        <v>0</v>
      </c>
      <c r="U155" s="12"/>
      <c r="V155" s="3">
        <f t="shared" si="25"/>
        <v>12</v>
      </c>
      <c r="W155" s="46" t="s">
        <v>2502</v>
      </c>
      <c r="X155" s="3">
        <f t="shared" si="22"/>
        <v>906</v>
      </c>
      <c r="Y155" s="3">
        <f t="shared" si="23"/>
        <v>0</v>
      </c>
      <c r="Z155" s="3"/>
      <c r="AA155" s="3">
        <v>9.6</v>
      </c>
      <c r="AB155" s="3">
        <f t="shared" si="12"/>
        <v>2.4000000000000004</v>
      </c>
      <c r="AC155" s="7">
        <f t="shared" si="26"/>
        <v>724.8</v>
      </c>
      <c r="AD155" s="1">
        <v>9600</v>
      </c>
      <c r="AE155" s="1">
        <f t="shared" si="27"/>
        <v>9.6</v>
      </c>
    </row>
    <row r="156" spans="1:31" ht="43.2" hidden="1" x14ac:dyDescent="0.3">
      <c r="A156" s="65" t="str" cm="1">
        <f t="array" ref="A156">_xlfn.IFS(M156&gt;=65,"Heavy",M156&lt;=25,"Light",M156&gt;=26-64,"Medium")</f>
        <v>Heavy</v>
      </c>
      <c r="B156" s="1" t="s">
        <v>2787</v>
      </c>
      <c r="C156" s="1" t="s">
        <v>2824</v>
      </c>
      <c r="D156" s="3">
        <f t="shared" si="28"/>
        <v>139</v>
      </c>
      <c r="E156" s="3" t="s">
        <v>2822</v>
      </c>
      <c r="F156" s="3">
        <v>1</v>
      </c>
      <c r="G156" s="3" t="s">
        <v>2827</v>
      </c>
      <c r="H156" s="3" t="s">
        <v>172</v>
      </c>
      <c r="I156" s="3" t="s">
        <v>227</v>
      </c>
      <c r="J156" s="3" t="s">
        <v>2333</v>
      </c>
      <c r="K156" s="7" t="str">
        <f>VLOOKUP($I156,'New Summary'!$E$8:$G$59,2,FALSE)</f>
        <v>H-400x200x9x15</v>
      </c>
      <c r="L156" s="3" t="s">
        <v>2496</v>
      </c>
      <c r="M156" s="7">
        <f>VLOOKUP($I156,'New Summary'!$E$8:$G$59,3,FALSE)</f>
        <v>75.5</v>
      </c>
      <c r="N156" s="3">
        <v>12000</v>
      </c>
      <c r="O156" s="3" t="s">
        <v>25</v>
      </c>
      <c r="P156" s="3">
        <v>1</v>
      </c>
      <c r="Q156" s="28">
        <f t="shared" si="20"/>
        <v>12</v>
      </c>
      <c r="R156" s="28">
        <f t="shared" si="21"/>
        <v>906</v>
      </c>
      <c r="S156" s="12">
        <v>0</v>
      </c>
      <c r="T156" s="46">
        <f t="shared" si="24"/>
        <v>0</v>
      </c>
      <c r="U156" s="12"/>
      <c r="V156" s="3">
        <f t="shared" si="25"/>
        <v>12</v>
      </c>
      <c r="W156" s="46" t="s">
        <v>2502</v>
      </c>
      <c r="X156" s="3">
        <f t="shared" si="22"/>
        <v>906</v>
      </c>
      <c r="Y156" s="3">
        <f t="shared" si="23"/>
        <v>0</v>
      </c>
      <c r="Z156" s="3"/>
      <c r="AA156" s="3">
        <v>8.4</v>
      </c>
      <c r="AB156" s="3">
        <f t="shared" si="12"/>
        <v>3.5999999999999996</v>
      </c>
      <c r="AC156" s="7">
        <f t="shared" si="26"/>
        <v>634.20000000000005</v>
      </c>
      <c r="AD156" s="1">
        <v>8400</v>
      </c>
      <c r="AE156" s="1">
        <f t="shared" si="27"/>
        <v>8.4</v>
      </c>
    </row>
    <row r="157" spans="1:31" ht="43.2" hidden="1" x14ac:dyDescent="0.3">
      <c r="A157" s="65" t="str" cm="1">
        <f t="array" ref="A157">_xlfn.IFS(M157&gt;=65,"Heavy",M157&lt;=25,"Light",M157&gt;=26-64,"Medium")</f>
        <v>Medium</v>
      </c>
      <c r="B157" s="1" t="s">
        <v>2787</v>
      </c>
      <c r="C157" s="1" t="s">
        <v>2824</v>
      </c>
      <c r="D157" s="3">
        <f t="shared" si="28"/>
        <v>140</v>
      </c>
      <c r="E157" s="3" t="s">
        <v>2822</v>
      </c>
      <c r="F157" s="3">
        <v>1</v>
      </c>
      <c r="G157" s="3" t="s">
        <v>2827</v>
      </c>
      <c r="H157" s="3" t="s">
        <v>173</v>
      </c>
      <c r="I157" s="3" t="s">
        <v>139</v>
      </c>
      <c r="J157" s="3" t="s">
        <v>2326</v>
      </c>
      <c r="K157" s="7" t="str">
        <f>VLOOKUP($I157,'New Summary'!$E$8:$G$59,2,FALSE)</f>
        <v>H-350x175x7x11</v>
      </c>
      <c r="L157" s="3" t="s">
        <v>2496</v>
      </c>
      <c r="M157" s="7">
        <f>VLOOKUP($I157,'New Summary'!$E$8:$G$59,3,FALSE)</f>
        <v>49.6</v>
      </c>
      <c r="N157" s="3">
        <v>6000</v>
      </c>
      <c r="O157" s="3" t="s">
        <v>25</v>
      </c>
      <c r="P157" s="3">
        <v>1</v>
      </c>
      <c r="Q157" s="28">
        <f t="shared" si="20"/>
        <v>6</v>
      </c>
      <c r="R157" s="28">
        <f t="shared" si="21"/>
        <v>297.60000000000002</v>
      </c>
      <c r="S157" s="12">
        <v>0</v>
      </c>
      <c r="T157" s="46">
        <f t="shared" si="24"/>
        <v>0</v>
      </c>
      <c r="U157" s="13"/>
      <c r="V157" s="3">
        <f t="shared" si="25"/>
        <v>6</v>
      </c>
      <c r="W157" s="46" t="s">
        <v>2502</v>
      </c>
      <c r="X157" s="42">
        <f t="shared" si="22"/>
        <v>297.60000000000002</v>
      </c>
      <c r="Y157" s="42">
        <f t="shared" si="23"/>
        <v>0</v>
      </c>
      <c r="Z157" s="3"/>
      <c r="AA157" s="3">
        <v>4.8</v>
      </c>
      <c r="AB157" s="3">
        <f t="shared" si="12"/>
        <v>1.2000000000000002</v>
      </c>
      <c r="AC157" s="7">
        <f t="shared" si="26"/>
        <v>238.07999999999998</v>
      </c>
      <c r="AD157" s="1">
        <v>4800</v>
      </c>
      <c r="AE157" s="1">
        <f t="shared" si="27"/>
        <v>4.8</v>
      </c>
    </row>
    <row r="158" spans="1:31" ht="43.2" hidden="1" x14ac:dyDescent="0.3">
      <c r="A158" s="65" t="str" cm="1">
        <f t="array" ref="A158">_xlfn.IFS(M158&gt;=65,"Heavy",M158&lt;=25,"Light",M158&gt;=26-64,"Medium")</f>
        <v>Medium</v>
      </c>
      <c r="B158" s="1" t="s">
        <v>2787</v>
      </c>
      <c r="C158" s="1" t="s">
        <v>2824</v>
      </c>
      <c r="D158" s="3">
        <f t="shared" si="28"/>
        <v>141</v>
      </c>
      <c r="E158" s="3" t="s">
        <v>2822</v>
      </c>
      <c r="F158" s="3">
        <v>1</v>
      </c>
      <c r="G158" s="3" t="s">
        <v>2827</v>
      </c>
      <c r="H158" s="3" t="s">
        <v>174</v>
      </c>
      <c r="I158" s="3" t="s">
        <v>139</v>
      </c>
      <c r="J158" s="3" t="s">
        <v>2326</v>
      </c>
      <c r="K158" s="7" t="str">
        <f>VLOOKUP($I158,'New Summary'!$E$8:$G$59,2,FALSE)</f>
        <v>H-350x175x7x11</v>
      </c>
      <c r="L158" s="3" t="s">
        <v>2496</v>
      </c>
      <c r="M158" s="7">
        <f>VLOOKUP($I158,'New Summary'!$E$8:$G$59,3,FALSE)</f>
        <v>49.6</v>
      </c>
      <c r="N158" s="3">
        <v>6000</v>
      </c>
      <c r="O158" s="3" t="s">
        <v>25</v>
      </c>
      <c r="P158" s="3">
        <v>1</v>
      </c>
      <c r="Q158" s="28">
        <f t="shared" si="20"/>
        <v>6</v>
      </c>
      <c r="R158" s="28">
        <f t="shared" si="21"/>
        <v>297.60000000000002</v>
      </c>
      <c r="S158" s="12">
        <v>0</v>
      </c>
      <c r="T158" s="46">
        <f t="shared" si="24"/>
        <v>0</v>
      </c>
      <c r="U158" s="13"/>
      <c r="V158" s="3">
        <f t="shared" si="25"/>
        <v>6</v>
      </c>
      <c r="W158" s="46" t="s">
        <v>2502</v>
      </c>
      <c r="X158" s="42">
        <f t="shared" si="22"/>
        <v>297.60000000000002</v>
      </c>
      <c r="Y158" s="42">
        <f t="shared" si="23"/>
        <v>0</v>
      </c>
      <c r="Z158" s="3"/>
      <c r="AA158" s="3">
        <v>1.8</v>
      </c>
      <c r="AB158" s="3">
        <f t="shared" si="12"/>
        <v>4.2</v>
      </c>
      <c r="AC158" s="7">
        <f t="shared" si="26"/>
        <v>89.28</v>
      </c>
      <c r="AD158" s="1">
        <v>1800</v>
      </c>
      <c r="AE158" s="1">
        <f t="shared" si="27"/>
        <v>1.8</v>
      </c>
    </row>
    <row r="159" spans="1:31" ht="43.2" hidden="1" x14ac:dyDescent="0.3">
      <c r="A159" s="65" t="str" cm="1">
        <f t="array" ref="A159">_xlfn.IFS(M159&gt;=65,"Heavy",M159&lt;=25,"Light",M159&gt;=26-64,"Medium")</f>
        <v>Medium</v>
      </c>
      <c r="B159" s="1" t="s">
        <v>2787</v>
      </c>
      <c r="C159" s="1" t="s">
        <v>2824</v>
      </c>
      <c r="D159" s="3">
        <f t="shared" si="28"/>
        <v>142</v>
      </c>
      <c r="E159" s="3" t="s">
        <v>2822</v>
      </c>
      <c r="F159" s="3">
        <v>1</v>
      </c>
      <c r="G159" s="3" t="s">
        <v>2827</v>
      </c>
      <c r="H159" s="3" t="s">
        <v>175</v>
      </c>
      <c r="I159" s="3" t="s">
        <v>139</v>
      </c>
      <c r="J159" s="3" t="s">
        <v>2326</v>
      </c>
      <c r="K159" s="7" t="str">
        <f>VLOOKUP($I159,'New Summary'!$E$8:$G$59,2,FALSE)</f>
        <v>H-350x175x7x11</v>
      </c>
      <c r="L159" s="3" t="s">
        <v>2496</v>
      </c>
      <c r="M159" s="7">
        <f>VLOOKUP($I159,'New Summary'!$E$8:$G$59,3,FALSE)</f>
        <v>49.6</v>
      </c>
      <c r="N159" s="3">
        <v>6000</v>
      </c>
      <c r="O159" s="3" t="s">
        <v>25</v>
      </c>
      <c r="P159" s="3">
        <v>1</v>
      </c>
      <c r="Q159" s="28">
        <f t="shared" si="20"/>
        <v>6</v>
      </c>
      <c r="R159" s="28">
        <f t="shared" si="21"/>
        <v>297.60000000000002</v>
      </c>
      <c r="S159" s="12">
        <v>0</v>
      </c>
      <c r="T159" s="46">
        <f t="shared" si="24"/>
        <v>0</v>
      </c>
      <c r="U159" s="13"/>
      <c r="V159" s="3">
        <f t="shared" si="25"/>
        <v>6</v>
      </c>
      <c r="W159" s="46" t="s">
        <v>2502</v>
      </c>
      <c r="X159" s="42">
        <f t="shared" si="22"/>
        <v>297.60000000000002</v>
      </c>
      <c r="Y159" s="42">
        <f t="shared" si="23"/>
        <v>0</v>
      </c>
      <c r="Z159" s="3"/>
      <c r="AA159" s="3">
        <v>3.6</v>
      </c>
      <c r="AB159" s="3">
        <f t="shared" si="12"/>
        <v>2.4</v>
      </c>
      <c r="AC159" s="7">
        <f t="shared" si="26"/>
        <v>178.56</v>
      </c>
      <c r="AD159" s="1">
        <v>3600</v>
      </c>
      <c r="AE159" s="1">
        <f t="shared" si="27"/>
        <v>3.6</v>
      </c>
    </row>
    <row r="160" spans="1:31" ht="43.2" hidden="1" x14ac:dyDescent="0.3">
      <c r="A160" s="65" t="str" cm="1">
        <f t="array" ref="A160">_xlfn.IFS(M160&gt;=65,"Heavy",M160&lt;=25,"Light",M160&gt;=26-64,"Medium")</f>
        <v>Medium</v>
      </c>
      <c r="B160" s="1" t="s">
        <v>2787</v>
      </c>
      <c r="C160" s="1" t="s">
        <v>2824</v>
      </c>
      <c r="D160" s="3">
        <f t="shared" si="28"/>
        <v>143</v>
      </c>
      <c r="E160" s="3" t="s">
        <v>2822</v>
      </c>
      <c r="F160" s="3">
        <v>1</v>
      </c>
      <c r="G160" s="3" t="s">
        <v>2827</v>
      </c>
      <c r="H160" s="3" t="s">
        <v>176</v>
      </c>
      <c r="I160" s="3" t="s">
        <v>139</v>
      </c>
      <c r="J160" s="3" t="s">
        <v>2326</v>
      </c>
      <c r="K160" s="7" t="str">
        <f>VLOOKUP($I160,'New Summary'!$E$8:$G$59,2,FALSE)</f>
        <v>H-350x175x7x11</v>
      </c>
      <c r="L160" s="3" t="s">
        <v>2496</v>
      </c>
      <c r="M160" s="7">
        <f>VLOOKUP($I160,'New Summary'!$E$8:$G$59,3,FALSE)</f>
        <v>49.6</v>
      </c>
      <c r="N160" s="3">
        <v>6000</v>
      </c>
      <c r="O160" s="3" t="s">
        <v>25</v>
      </c>
      <c r="P160" s="3">
        <v>1</v>
      </c>
      <c r="Q160" s="28">
        <f t="shared" si="20"/>
        <v>6</v>
      </c>
      <c r="R160" s="28">
        <f t="shared" si="21"/>
        <v>297.60000000000002</v>
      </c>
      <c r="S160" s="12">
        <v>0</v>
      </c>
      <c r="T160" s="46">
        <f t="shared" si="24"/>
        <v>0</v>
      </c>
      <c r="U160" s="13"/>
      <c r="V160" s="3">
        <f t="shared" si="25"/>
        <v>6</v>
      </c>
      <c r="W160" s="46" t="s">
        <v>2502</v>
      </c>
      <c r="X160" s="42">
        <f t="shared" si="22"/>
        <v>297.60000000000002</v>
      </c>
      <c r="Y160" s="42">
        <f t="shared" si="23"/>
        <v>0</v>
      </c>
      <c r="Z160" s="3"/>
      <c r="AA160" s="3">
        <v>2.4</v>
      </c>
      <c r="AB160" s="3">
        <f t="shared" si="12"/>
        <v>3.6</v>
      </c>
      <c r="AC160" s="7">
        <f t="shared" si="26"/>
        <v>119.03999999999999</v>
      </c>
      <c r="AD160" s="1">
        <v>2400</v>
      </c>
      <c r="AE160" s="1">
        <f t="shared" si="27"/>
        <v>2.4</v>
      </c>
    </row>
    <row r="161" spans="1:31" ht="43.2" hidden="1" x14ac:dyDescent="0.3">
      <c r="A161" s="65" t="str" cm="1">
        <f t="array" ref="A161">_xlfn.IFS(M161&gt;=65,"Heavy",M161&lt;=25,"Light",M161&gt;=26-64,"Medium")</f>
        <v>Medium</v>
      </c>
      <c r="B161" s="1" t="s">
        <v>2787</v>
      </c>
      <c r="C161" s="1" t="s">
        <v>2824</v>
      </c>
      <c r="D161" s="3">
        <f t="shared" si="28"/>
        <v>144</v>
      </c>
      <c r="E161" s="3" t="s">
        <v>2822</v>
      </c>
      <c r="F161" s="3">
        <v>1</v>
      </c>
      <c r="G161" s="3" t="s">
        <v>2827</v>
      </c>
      <c r="H161" s="3" t="s">
        <v>177</v>
      </c>
      <c r="I161" s="3" t="s">
        <v>139</v>
      </c>
      <c r="J161" s="3" t="s">
        <v>2326</v>
      </c>
      <c r="K161" s="7" t="str">
        <f>VLOOKUP($I161,'New Summary'!$E$8:$G$59,2,FALSE)</f>
        <v>H-350x175x7x11</v>
      </c>
      <c r="L161" s="3" t="s">
        <v>2496</v>
      </c>
      <c r="M161" s="7">
        <f>VLOOKUP($I161,'New Summary'!$E$8:$G$59,3,FALSE)</f>
        <v>49.6</v>
      </c>
      <c r="N161" s="3">
        <v>6000</v>
      </c>
      <c r="O161" s="3" t="s">
        <v>25</v>
      </c>
      <c r="P161" s="3">
        <v>1</v>
      </c>
      <c r="Q161" s="28">
        <f t="shared" ref="Q161:Q224" si="29">(N161/1000)*P161</f>
        <v>6</v>
      </c>
      <c r="R161" s="28">
        <f t="shared" ref="R161:R224" si="30">Q161*M161</f>
        <v>297.60000000000002</v>
      </c>
      <c r="S161" s="12">
        <v>0</v>
      </c>
      <c r="T161" s="46">
        <f t="shared" si="24"/>
        <v>0</v>
      </c>
      <c r="U161" s="13"/>
      <c r="V161" s="3">
        <f t="shared" si="25"/>
        <v>6</v>
      </c>
      <c r="W161" s="46" t="s">
        <v>2502</v>
      </c>
      <c r="X161" s="42">
        <f t="shared" si="22"/>
        <v>297.60000000000002</v>
      </c>
      <c r="Y161" s="42">
        <f t="shared" si="23"/>
        <v>0</v>
      </c>
      <c r="Z161" s="3"/>
      <c r="AA161" s="3">
        <v>3.6</v>
      </c>
      <c r="AB161" s="3">
        <f t="shared" si="12"/>
        <v>2.4</v>
      </c>
      <c r="AC161" s="7">
        <f t="shared" si="26"/>
        <v>178.56</v>
      </c>
      <c r="AD161" s="1">
        <v>3600</v>
      </c>
      <c r="AE161" s="1">
        <f t="shared" si="27"/>
        <v>3.6</v>
      </c>
    </row>
    <row r="162" spans="1:31" ht="43.2" hidden="1" x14ac:dyDescent="0.3">
      <c r="A162" s="65" t="str" cm="1">
        <f t="array" ref="A162">_xlfn.IFS(M162&gt;=65,"Heavy",M162&lt;=25,"Light",M162&gt;=26-64,"Medium")</f>
        <v>Medium</v>
      </c>
      <c r="B162" s="1" t="s">
        <v>2787</v>
      </c>
      <c r="C162" s="1" t="s">
        <v>2824</v>
      </c>
      <c r="D162" s="3">
        <f t="shared" si="28"/>
        <v>145</v>
      </c>
      <c r="E162" s="3" t="s">
        <v>2822</v>
      </c>
      <c r="F162" s="3">
        <v>1</v>
      </c>
      <c r="G162" s="3" t="s">
        <v>2827</v>
      </c>
      <c r="H162" s="3" t="s">
        <v>178</v>
      </c>
      <c r="I162" s="3" t="s">
        <v>139</v>
      </c>
      <c r="J162" s="3" t="s">
        <v>2326</v>
      </c>
      <c r="K162" s="7" t="str">
        <f>VLOOKUP($I162,'New Summary'!$E$8:$G$59,2,FALSE)</f>
        <v>H-350x175x7x11</v>
      </c>
      <c r="L162" s="3" t="s">
        <v>2496</v>
      </c>
      <c r="M162" s="7">
        <f>VLOOKUP($I162,'New Summary'!$E$8:$G$59,3,FALSE)</f>
        <v>49.6</v>
      </c>
      <c r="N162" s="3">
        <v>6000</v>
      </c>
      <c r="O162" s="3" t="s">
        <v>25</v>
      </c>
      <c r="P162" s="3">
        <v>1</v>
      </c>
      <c r="Q162" s="28">
        <f t="shared" si="29"/>
        <v>6</v>
      </c>
      <c r="R162" s="28">
        <f t="shared" si="30"/>
        <v>297.60000000000002</v>
      </c>
      <c r="S162" s="12">
        <v>0</v>
      </c>
      <c r="T162" s="46">
        <f t="shared" si="24"/>
        <v>0</v>
      </c>
      <c r="U162" s="13"/>
      <c r="V162" s="3">
        <f t="shared" si="25"/>
        <v>6</v>
      </c>
      <c r="W162" s="46" t="s">
        <v>2502</v>
      </c>
      <c r="X162" s="42">
        <f t="shared" si="22"/>
        <v>297.60000000000002</v>
      </c>
      <c r="Y162" s="42">
        <f t="shared" si="23"/>
        <v>0</v>
      </c>
      <c r="Z162" s="3"/>
      <c r="AA162" s="3">
        <v>3</v>
      </c>
      <c r="AB162" s="3">
        <f t="shared" si="12"/>
        <v>3</v>
      </c>
      <c r="AC162" s="7">
        <f t="shared" si="26"/>
        <v>148.80000000000001</v>
      </c>
      <c r="AD162" s="1">
        <v>3000</v>
      </c>
      <c r="AE162" s="1">
        <f t="shared" si="27"/>
        <v>3</v>
      </c>
    </row>
    <row r="163" spans="1:31" ht="43.2" hidden="1" x14ac:dyDescent="0.3">
      <c r="A163" s="65" t="str" cm="1">
        <f t="array" ref="A163">_xlfn.IFS(M163&gt;=65,"Heavy",M163&lt;=25,"Light",M163&gt;=26-64,"Medium")</f>
        <v>Medium</v>
      </c>
      <c r="B163" s="1" t="s">
        <v>2787</v>
      </c>
      <c r="C163" s="1" t="s">
        <v>2824</v>
      </c>
      <c r="D163" s="3">
        <f t="shared" si="28"/>
        <v>146</v>
      </c>
      <c r="E163" s="3" t="s">
        <v>2822</v>
      </c>
      <c r="F163" s="3">
        <v>1</v>
      </c>
      <c r="G163" s="3" t="s">
        <v>2827</v>
      </c>
      <c r="H163" s="3" t="s">
        <v>179</v>
      </c>
      <c r="I163" s="3" t="s">
        <v>139</v>
      </c>
      <c r="J163" s="3" t="s">
        <v>2326</v>
      </c>
      <c r="K163" s="7" t="str">
        <f>VLOOKUP($I163,'New Summary'!$E$8:$G$59,2,FALSE)</f>
        <v>H-350x175x7x11</v>
      </c>
      <c r="L163" s="3" t="s">
        <v>2496</v>
      </c>
      <c r="M163" s="7">
        <f>VLOOKUP($I163,'New Summary'!$E$8:$G$59,3,FALSE)</f>
        <v>49.6</v>
      </c>
      <c r="N163" s="3">
        <v>6000</v>
      </c>
      <c r="O163" s="3" t="s">
        <v>25</v>
      </c>
      <c r="P163" s="3">
        <v>1</v>
      </c>
      <c r="Q163" s="28">
        <f t="shared" si="29"/>
        <v>6</v>
      </c>
      <c r="R163" s="28">
        <f t="shared" si="30"/>
        <v>297.60000000000002</v>
      </c>
      <c r="S163" s="12">
        <v>0</v>
      </c>
      <c r="T163" s="46">
        <f t="shared" si="24"/>
        <v>0</v>
      </c>
      <c r="U163" s="13"/>
      <c r="V163" s="3">
        <f t="shared" si="25"/>
        <v>6</v>
      </c>
      <c r="W163" s="46" t="s">
        <v>2502</v>
      </c>
      <c r="X163" s="42">
        <f t="shared" si="22"/>
        <v>297.60000000000002</v>
      </c>
      <c r="Y163" s="42">
        <f t="shared" si="23"/>
        <v>0</v>
      </c>
      <c r="Z163" s="3"/>
      <c r="AA163" s="3">
        <v>4.2</v>
      </c>
      <c r="AB163" s="3">
        <f t="shared" si="12"/>
        <v>1.7999999999999998</v>
      </c>
      <c r="AC163" s="7">
        <f t="shared" si="26"/>
        <v>208.32000000000002</v>
      </c>
      <c r="AD163" s="1">
        <v>4200</v>
      </c>
      <c r="AE163" s="1">
        <f t="shared" si="27"/>
        <v>4.2</v>
      </c>
    </row>
    <row r="164" spans="1:31" ht="43.2" hidden="1" x14ac:dyDescent="0.3">
      <c r="A164" s="65" t="str" cm="1">
        <f t="array" ref="A164">_xlfn.IFS(M164&gt;=65,"Heavy",M164&lt;=25,"Light",M164&gt;=26-64,"Medium")</f>
        <v>Medium</v>
      </c>
      <c r="B164" s="1" t="s">
        <v>2787</v>
      </c>
      <c r="C164" s="1" t="s">
        <v>2824</v>
      </c>
      <c r="D164" s="3">
        <f t="shared" si="28"/>
        <v>147</v>
      </c>
      <c r="E164" s="3" t="s">
        <v>2822</v>
      </c>
      <c r="F164" s="3">
        <v>1</v>
      </c>
      <c r="G164" s="3" t="s">
        <v>2827</v>
      </c>
      <c r="H164" s="3" t="s">
        <v>180</v>
      </c>
      <c r="I164" s="3" t="s">
        <v>139</v>
      </c>
      <c r="J164" s="3" t="s">
        <v>2326</v>
      </c>
      <c r="K164" s="7" t="str">
        <f>VLOOKUP($I164,'New Summary'!$E$8:$G$59,2,FALSE)</f>
        <v>H-350x175x7x11</v>
      </c>
      <c r="L164" s="3" t="s">
        <v>2496</v>
      </c>
      <c r="M164" s="7">
        <f>VLOOKUP($I164,'New Summary'!$E$8:$G$59,3,FALSE)</f>
        <v>49.6</v>
      </c>
      <c r="N164" s="3">
        <v>6000</v>
      </c>
      <c r="O164" s="3" t="s">
        <v>25</v>
      </c>
      <c r="P164" s="3">
        <v>1</v>
      </c>
      <c r="Q164" s="28">
        <f t="shared" si="29"/>
        <v>6</v>
      </c>
      <c r="R164" s="28">
        <f t="shared" si="30"/>
        <v>297.60000000000002</v>
      </c>
      <c r="S164" s="12">
        <v>0</v>
      </c>
      <c r="T164" s="46">
        <f t="shared" si="24"/>
        <v>0</v>
      </c>
      <c r="U164" s="13"/>
      <c r="V164" s="3">
        <f t="shared" si="25"/>
        <v>6</v>
      </c>
      <c r="W164" s="46" t="s">
        <v>2502</v>
      </c>
      <c r="X164" s="42">
        <f t="shared" si="22"/>
        <v>297.60000000000002</v>
      </c>
      <c r="Y164" s="42">
        <f t="shared" si="23"/>
        <v>0</v>
      </c>
      <c r="Z164" s="3"/>
      <c r="AA164" s="3">
        <v>3.6</v>
      </c>
      <c r="AB164" s="3">
        <f t="shared" si="12"/>
        <v>2.4</v>
      </c>
      <c r="AC164" s="7">
        <f t="shared" si="26"/>
        <v>178.56</v>
      </c>
      <c r="AD164" s="1">
        <v>3600</v>
      </c>
      <c r="AE164" s="1">
        <f t="shared" si="27"/>
        <v>3.6</v>
      </c>
    </row>
    <row r="165" spans="1:31" ht="43.2" hidden="1" x14ac:dyDescent="0.3">
      <c r="A165" s="65" t="str" cm="1">
        <f t="array" ref="A165">_xlfn.IFS(M165&gt;=65,"Heavy",M165&lt;=25,"Light",M165&gt;=26-64,"Medium")</f>
        <v>Medium</v>
      </c>
      <c r="B165" s="1" t="s">
        <v>2787</v>
      </c>
      <c r="C165" s="1" t="s">
        <v>2824</v>
      </c>
      <c r="D165" s="3">
        <f t="shared" si="28"/>
        <v>148</v>
      </c>
      <c r="E165" s="3" t="s">
        <v>2822</v>
      </c>
      <c r="F165" s="3">
        <v>1</v>
      </c>
      <c r="G165" s="3" t="s">
        <v>2827</v>
      </c>
      <c r="H165" s="3" t="s">
        <v>181</v>
      </c>
      <c r="I165" s="3" t="s">
        <v>139</v>
      </c>
      <c r="J165" s="3" t="s">
        <v>2326</v>
      </c>
      <c r="K165" s="7" t="str">
        <f>VLOOKUP($I165,'New Summary'!$E$8:$G$59,2,FALSE)</f>
        <v>H-350x175x7x11</v>
      </c>
      <c r="L165" s="3" t="s">
        <v>2496</v>
      </c>
      <c r="M165" s="7">
        <f>VLOOKUP($I165,'New Summary'!$E$8:$G$59,3,FALSE)</f>
        <v>49.6</v>
      </c>
      <c r="N165" s="3">
        <v>6000</v>
      </c>
      <c r="O165" s="3" t="s">
        <v>25</v>
      </c>
      <c r="P165" s="3">
        <v>1</v>
      </c>
      <c r="Q165" s="28">
        <f t="shared" si="29"/>
        <v>6</v>
      </c>
      <c r="R165" s="28">
        <f t="shared" si="30"/>
        <v>297.60000000000002</v>
      </c>
      <c r="S165" s="12">
        <v>0</v>
      </c>
      <c r="T165" s="46">
        <f t="shared" si="24"/>
        <v>0</v>
      </c>
      <c r="U165" s="13"/>
      <c r="V165" s="3">
        <f t="shared" si="25"/>
        <v>6</v>
      </c>
      <c r="W165" s="46" t="s">
        <v>2502</v>
      </c>
      <c r="X165" s="42">
        <f t="shared" si="22"/>
        <v>297.60000000000002</v>
      </c>
      <c r="Y165" s="42">
        <f t="shared" si="23"/>
        <v>0</v>
      </c>
      <c r="Z165" s="3"/>
      <c r="AA165" s="3">
        <v>5.4</v>
      </c>
      <c r="AB165" s="3">
        <f t="shared" si="12"/>
        <v>0.59999999999999964</v>
      </c>
      <c r="AC165" s="7">
        <f t="shared" si="26"/>
        <v>267.84000000000003</v>
      </c>
      <c r="AD165" s="1">
        <v>5400</v>
      </c>
      <c r="AE165" s="1">
        <f t="shared" si="27"/>
        <v>5.4</v>
      </c>
    </row>
    <row r="166" spans="1:31" ht="43.2" hidden="1" x14ac:dyDescent="0.3">
      <c r="A166" s="65" t="str" cm="1">
        <f t="array" ref="A166">_xlfn.IFS(M166&gt;=65,"Heavy",M166&lt;=25,"Light",M166&gt;=26-64,"Medium")</f>
        <v>Medium</v>
      </c>
      <c r="B166" s="1" t="s">
        <v>2787</v>
      </c>
      <c r="C166" s="1" t="s">
        <v>2824</v>
      </c>
      <c r="D166" s="3">
        <f t="shared" si="28"/>
        <v>149</v>
      </c>
      <c r="E166" s="3" t="s">
        <v>2822</v>
      </c>
      <c r="F166" s="3">
        <v>1</v>
      </c>
      <c r="G166" s="3" t="s">
        <v>2827</v>
      </c>
      <c r="H166" s="3" t="s">
        <v>182</v>
      </c>
      <c r="I166" s="3" t="s">
        <v>139</v>
      </c>
      <c r="J166" s="3" t="s">
        <v>2326</v>
      </c>
      <c r="K166" s="7" t="str">
        <f>VLOOKUP($I166,'New Summary'!$E$8:$G$59,2,FALSE)</f>
        <v>H-350x175x7x11</v>
      </c>
      <c r="L166" s="3" t="s">
        <v>2496</v>
      </c>
      <c r="M166" s="7">
        <f>VLOOKUP($I166,'New Summary'!$E$8:$G$59,3,FALSE)</f>
        <v>49.6</v>
      </c>
      <c r="N166" s="3">
        <v>6000</v>
      </c>
      <c r="O166" s="3" t="s">
        <v>25</v>
      </c>
      <c r="P166" s="3">
        <v>1</v>
      </c>
      <c r="Q166" s="28">
        <f t="shared" si="29"/>
        <v>6</v>
      </c>
      <c r="R166" s="28">
        <f t="shared" si="30"/>
        <v>297.60000000000002</v>
      </c>
      <c r="S166" s="12">
        <v>0</v>
      </c>
      <c r="T166" s="46">
        <f t="shared" si="24"/>
        <v>0</v>
      </c>
      <c r="U166" s="13"/>
      <c r="V166" s="3">
        <f t="shared" si="25"/>
        <v>6</v>
      </c>
      <c r="W166" s="46" t="s">
        <v>2502</v>
      </c>
      <c r="X166" s="42">
        <f t="shared" si="22"/>
        <v>297.60000000000002</v>
      </c>
      <c r="Y166" s="42">
        <f t="shared" si="23"/>
        <v>0</v>
      </c>
      <c r="Z166" s="3"/>
      <c r="AA166" s="3">
        <v>4.8</v>
      </c>
      <c r="AB166" s="3">
        <f t="shared" si="12"/>
        <v>1.2000000000000002</v>
      </c>
      <c r="AC166" s="7">
        <f t="shared" si="26"/>
        <v>238.07999999999998</v>
      </c>
      <c r="AD166" s="1">
        <v>4800</v>
      </c>
      <c r="AE166" s="1">
        <f t="shared" si="27"/>
        <v>4.8</v>
      </c>
    </row>
    <row r="167" spans="1:31" ht="43.2" hidden="1" x14ac:dyDescent="0.3">
      <c r="A167" s="65" t="str" cm="1">
        <f t="array" ref="A167">_xlfn.IFS(M167&gt;=65,"Heavy",M167&lt;=25,"Light",M167&gt;=26-64,"Medium")</f>
        <v>Medium</v>
      </c>
      <c r="B167" s="1" t="s">
        <v>2787</v>
      </c>
      <c r="C167" s="1" t="s">
        <v>2824</v>
      </c>
      <c r="D167" s="3">
        <f t="shared" si="28"/>
        <v>150</v>
      </c>
      <c r="E167" s="3" t="s">
        <v>2822</v>
      </c>
      <c r="F167" s="3">
        <v>1</v>
      </c>
      <c r="G167" s="3" t="s">
        <v>2827</v>
      </c>
      <c r="H167" s="3" t="s">
        <v>183</v>
      </c>
      <c r="I167" s="3" t="s">
        <v>139</v>
      </c>
      <c r="J167" s="3" t="s">
        <v>2326</v>
      </c>
      <c r="K167" s="7" t="str">
        <f>VLOOKUP($I167,'New Summary'!$E$8:$G$59,2,FALSE)</f>
        <v>H-350x175x7x11</v>
      </c>
      <c r="L167" s="3" t="s">
        <v>2496</v>
      </c>
      <c r="M167" s="7">
        <f>VLOOKUP($I167,'New Summary'!$E$8:$G$59,3,FALSE)</f>
        <v>49.6</v>
      </c>
      <c r="N167" s="3">
        <v>6000</v>
      </c>
      <c r="O167" s="3" t="s">
        <v>25</v>
      </c>
      <c r="P167" s="3">
        <v>1</v>
      </c>
      <c r="Q167" s="28">
        <f t="shared" si="29"/>
        <v>6</v>
      </c>
      <c r="R167" s="28">
        <f t="shared" si="30"/>
        <v>297.60000000000002</v>
      </c>
      <c r="S167" s="12">
        <v>0</v>
      </c>
      <c r="T167" s="46">
        <f t="shared" si="24"/>
        <v>0</v>
      </c>
      <c r="U167" s="13"/>
      <c r="V167" s="3">
        <f t="shared" si="25"/>
        <v>6</v>
      </c>
      <c r="W167" s="46" t="s">
        <v>2502</v>
      </c>
      <c r="X167" s="42">
        <f t="shared" si="22"/>
        <v>297.60000000000002</v>
      </c>
      <c r="Y167" s="42">
        <f t="shared" si="23"/>
        <v>0</v>
      </c>
      <c r="Z167" s="3"/>
      <c r="AA167" s="3">
        <v>4.2</v>
      </c>
      <c r="AB167" s="3">
        <f t="shared" si="12"/>
        <v>1.7999999999999998</v>
      </c>
      <c r="AC167" s="7">
        <f t="shared" si="26"/>
        <v>208.32000000000002</v>
      </c>
      <c r="AD167" s="1">
        <v>4200</v>
      </c>
      <c r="AE167" s="1">
        <f t="shared" si="27"/>
        <v>4.2</v>
      </c>
    </row>
    <row r="168" spans="1:31" ht="43.2" hidden="1" x14ac:dyDescent="0.3">
      <c r="A168" s="65" t="str" cm="1">
        <f t="array" ref="A168">_xlfn.IFS(M168&gt;=65,"Heavy",M168&lt;=25,"Light",M168&gt;=26-64,"Medium")</f>
        <v>Medium</v>
      </c>
      <c r="B168" s="1" t="s">
        <v>2787</v>
      </c>
      <c r="C168" s="1" t="s">
        <v>2824</v>
      </c>
      <c r="D168" s="3">
        <f t="shared" si="28"/>
        <v>151</v>
      </c>
      <c r="E168" s="3" t="s">
        <v>2822</v>
      </c>
      <c r="F168" s="3">
        <v>1</v>
      </c>
      <c r="G168" s="3" t="s">
        <v>2827</v>
      </c>
      <c r="H168" s="3" t="s">
        <v>184</v>
      </c>
      <c r="I168" s="3" t="s">
        <v>139</v>
      </c>
      <c r="J168" s="3" t="s">
        <v>2326</v>
      </c>
      <c r="K168" s="7" t="str">
        <f>VLOOKUP($I168,'New Summary'!$E$8:$G$59,2,FALSE)</f>
        <v>H-350x175x7x11</v>
      </c>
      <c r="L168" s="3" t="s">
        <v>2496</v>
      </c>
      <c r="M168" s="7">
        <f>VLOOKUP($I168,'New Summary'!$E$8:$G$59,3,FALSE)</f>
        <v>49.6</v>
      </c>
      <c r="N168" s="3">
        <v>6000</v>
      </c>
      <c r="O168" s="3" t="s">
        <v>25</v>
      </c>
      <c r="P168" s="3">
        <v>1</v>
      </c>
      <c r="Q168" s="28">
        <f t="shared" si="29"/>
        <v>6</v>
      </c>
      <c r="R168" s="28">
        <f t="shared" si="30"/>
        <v>297.60000000000002</v>
      </c>
      <c r="S168" s="12">
        <v>0</v>
      </c>
      <c r="T168" s="46">
        <f t="shared" si="24"/>
        <v>0</v>
      </c>
      <c r="U168" s="13"/>
      <c r="V168" s="3">
        <f t="shared" si="25"/>
        <v>6</v>
      </c>
      <c r="W168" s="46" t="s">
        <v>2502</v>
      </c>
      <c r="X168" s="42">
        <f t="shared" si="22"/>
        <v>297.60000000000002</v>
      </c>
      <c r="Y168" s="42">
        <f t="shared" si="23"/>
        <v>0</v>
      </c>
      <c r="Z168" s="3"/>
      <c r="AA168" s="3">
        <v>4.2</v>
      </c>
      <c r="AB168" s="3">
        <f t="shared" si="12"/>
        <v>1.7999999999999998</v>
      </c>
      <c r="AC168" s="7">
        <f t="shared" si="26"/>
        <v>208.32000000000002</v>
      </c>
      <c r="AD168" s="1">
        <v>4200</v>
      </c>
      <c r="AE168" s="1">
        <f t="shared" si="27"/>
        <v>4.2</v>
      </c>
    </row>
    <row r="169" spans="1:31" ht="43.2" hidden="1" x14ac:dyDescent="0.3">
      <c r="A169" s="65" t="str" cm="1">
        <f t="array" ref="A169">_xlfn.IFS(M169&gt;=65,"Heavy",M169&lt;=25,"Light",M169&gt;=26-64,"Medium")</f>
        <v>Medium</v>
      </c>
      <c r="B169" s="1" t="s">
        <v>2787</v>
      </c>
      <c r="C169" s="1" t="s">
        <v>2824</v>
      </c>
      <c r="D169" s="3">
        <f t="shared" si="28"/>
        <v>152</v>
      </c>
      <c r="E169" s="3" t="s">
        <v>2822</v>
      </c>
      <c r="F169" s="3">
        <v>1</v>
      </c>
      <c r="G169" s="3" t="s">
        <v>2827</v>
      </c>
      <c r="H169" s="3" t="s">
        <v>185</v>
      </c>
      <c r="I169" s="3" t="s">
        <v>139</v>
      </c>
      <c r="J169" s="3" t="s">
        <v>2326</v>
      </c>
      <c r="K169" s="7" t="str">
        <f>VLOOKUP($I169,'New Summary'!$E$8:$G$59,2,FALSE)</f>
        <v>H-350x175x7x11</v>
      </c>
      <c r="L169" s="3" t="s">
        <v>2496</v>
      </c>
      <c r="M169" s="7">
        <f>VLOOKUP($I169,'New Summary'!$E$8:$G$59,3,FALSE)</f>
        <v>49.6</v>
      </c>
      <c r="N169" s="3">
        <v>6000</v>
      </c>
      <c r="O169" s="3" t="s">
        <v>25</v>
      </c>
      <c r="P169" s="3">
        <v>1</v>
      </c>
      <c r="Q169" s="28">
        <f t="shared" si="29"/>
        <v>6</v>
      </c>
      <c r="R169" s="28">
        <f t="shared" si="30"/>
        <v>297.60000000000002</v>
      </c>
      <c r="S169" s="12">
        <v>0</v>
      </c>
      <c r="T169" s="46">
        <f t="shared" si="24"/>
        <v>0</v>
      </c>
      <c r="U169" s="13"/>
      <c r="V169" s="3">
        <f t="shared" si="25"/>
        <v>6</v>
      </c>
      <c r="W169" s="46" t="s">
        <v>2502</v>
      </c>
      <c r="X169" s="42">
        <f t="shared" si="22"/>
        <v>297.60000000000002</v>
      </c>
      <c r="Y169" s="42">
        <f t="shared" si="23"/>
        <v>0</v>
      </c>
      <c r="Z169" s="3"/>
      <c r="AA169" s="3">
        <v>4.2</v>
      </c>
      <c r="AB169" s="3">
        <f t="shared" si="12"/>
        <v>1.7999999999999998</v>
      </c>
      <c r="AC169" s="7">
        <f t="shared" si="26"/>
        <v>208.32000000000002</v>
      </c>
      <c r="AD169" s="1">
        <v>4200</v>
      </c>
      <c r="AE169" s="1">
        <f t="shared" si="27"/>
        <v>4.2</v>
      </c>
    </row>
    <row r="170" spans="1:31" ht="43.2" hidden="1" x14ac:dyDescent="0.3">
      <c r="A170" s="65" t="str" cm="1">
        <f t="array" ref="A170">_xlfn.IFS(M170&gt;=65,"Heavy",M170&lt;=25,"Light",M170&gt;=26-64,"Medium")</f>
        <v>Medium</v>
      </c>
      <c r="B170" s="1" t="s">
        <v>2787</v>
      </c>
      <c r="C170" s="1" t="s">
        <v>2824</v>
      </c>
      <c r="D170" s="3">
        <f t="shared" si="28"/>
        <v>153</v>
      </c>
      <c r="E170" s="3" t="s">
        <v>2822</v>
      </c>
      <c r="F170" s="3">
        <v>1</v>
      </c>
      <c r="G170" s="3" t="s">
        <v>2827</v>
      </c>
      <c r="H170" s="3" t="s">
        <v>186</v>
      </c>
      <c r="I170" s="3" t="s">
        <v>139</v>
      </c>
      <c r="J170" s="3" t="s">
        <v>2326</v>
      </c>
      <c r="K170" s="7" t="str">
        <f>VLOOKUP($I170,'New Summary'!$E$8:$G$59,2,FALSE)</f>
        <v>H-350x175x7x11</v>
      </c>
      <c r="L170" s="3" t="s">
        <v>2496</v>
      </c>
      <c r="M170" s="7">
        <f>VLOOKUP($I170,'New Summary'!$E$8:$G$59,3,FALSE)</f>
        <v>49.6</v>
      </c>
      <c r="N170" s="3">
        <v>6000</v>
      </c>
      <c r="O170" s="3" t="s">
        <v>25</v>
      </c>
      <c r="P170" s="3">
        <v>1</v>
      </c>
      <c r="Q170" s="28">
        <f t="shared" si="29"/>
        <v>6</v>
      </c>
      <c r="R170" s="28">
        <f t="shared" si="30"/>
        <v>297.60000000000002</v>
      </c>
      <c r="S170" s="12">
        <v>0</v>
      </c>
      <c r="T170" s="46">
        <f t="shared" si="24"/>
        <v>0</v>
      </c>
      <c r="U170" s="13"/>
      <c r="V170" s="3">
        <f t="shared" si="25"/>
        <v>6</v>
      </c>
      <c r="W170" s="46" t="s">
        <v>2502</v>
      </c>
      <c r="X170" s="42">
        <f t="shared" si="22"/>
        <v>297.60000000000002</v>
      </c>
      <c r="Y170" s="42">
        <f t="shared" si="23"/>
        <v>0</v>
      </c>
      <c r="Z170" s="3"/>
      <c r="AA170" s="3">
        <v>4.2</v>
      </c>
      <c r="AB170" s="3">
        <f t="shared" si="12"/>
        <v>1.7999999999999998</v>
      </c>
      <c r="AC170" s="7">
        <f t="shared" si="26"/>
        <v>208.32000000000002</v>
      </c>
      <c r="AD170" s="1">
        <v>4200</v>
      </c>
      <c r="AE170" s="1">
        <f t="shared" si="27"/>
        <v>4.2</v>
      </c>
    </row>
    <row r="171" spans="1:31" ht="43.2" hidden="1" x14ac:dyDescent="0.3">
      <c r="A171" s="65" t="str" cm="1">
        <f t="array" ref="A171">_xlfn.IFS(M171&gt;=65,"Heavy",M171&lt;=25,"Light",M171&gt;=26-64,"Medium")</f>
        <v>Medium</v>
      </c>
      <c r="B171" s="1" t="s">
        <v>2787</v>
      </c>
      <c r="C171" s="1" t="s">
        <v>2824</v>
      </c>
      <c r="D171" s="3">
        <f t="shared" si="28"/>
        <v>154</v>
      </c>
      <c r="E171" s="3" t="s">
        <v>2822</v>
      </c>
      <c r="F171" s="3">
        <v>1</v>
      </c>
      <c r="G171" s="3" t="s">
        <v>2827</v>
      </c>
      <c r="H171" s="3" t="s">
        <v>187</v>
      </c>
      <c r="I171" s="3" t="s">
        <v>139</v>
      </c>
      <c r="J171" s="3" t="s">
        <v>2326</v>
      </c>
      <c r="K171" s="7" t="str">
        <f>VLOOKUP($I171,'New Summary'!$E$8:$G$59,2,FALSE)</f>
        <v>H-350x175x7x11</v>
      </c>
      <c r="L171" s="3" t="s">
        <v>2496</v>
      </c>
      <c r="M171" s="7">
        <f>VLOOKUP($I171,'New Summary'!$E$8:$G$59,3,FALSE)</f>
        <v>49.6</v>
      </c>
      <c r="N171" s="3">
        <v>6000</v>
      </c>
      <c r="O171" s="3" t="s">
        <v>25</v>
      </c>
      <c r="P171" s="3">
        <v>1</v>
      </c>
      <c r="Q171" s="28">
        <f t="shared" si="29"/>
        <v>6</v>
      </c>
      <c r="R171" s="28">
        <f t="shared" si="30"/>
        <v>297.60000000000002</v>
      </c>
      <c r="S171" s="12">
        <v>0</v>
      </c>
      <c r="T171" s="46">
        <f t="shared" si="24"/>
        <v>0</v>
      </c>
      <c r="U171" s="13"/>
      <c r="V171" s="3">
        <f t="shared" si="25"/>
        <v>6</v>
      </c>
      <c r="W171" s="46" t="s">
        <v>2502</v>
      </c>
      <c r="X171" s="42">
        <f t="shared" si="22"/>
        <v>297.60000000000002</v>
      </c>
      <c r="Y171" s="42">
        <f t="shared" si="23"/>
        <v>0</v>
      </c>
      <c r="Z171" s="3"/>
      <c r="AA171" s="3">
        <v>4.8</v>
      </c>
      <c r="AB171" s="3">
        <f t="shared" si="12"/>
        <v>1.2000000000000002</v>
      </c>
      <c r="AC171" s="7">
        <f t="shared" si="26"/>
        <v>238.07999999999998</v>
      </c>
      <c r="AD171" s="1">
        <v>4800</v>
      </c>
      <c r="AE171" s="1">
        <f t="shared" si="27"/>
        <v>4.8</v>
      </c>
    </row>
    <row r="172" spans="1:31" ht="43.2" hidden="1" x14ac:dyDescent="0.3">
      <c r="A172" s="65" t="str" cm="1">
        <f t="array" ref="A172">_xlfn.IFS(M172&gt;=65,"Heavy",M172&lt;=25,"Light",M172&gt;=26-64,"Medium")</f>
        <v>Medium</v>
      </c>
      <c r="B172" s="1" t="s">
        <v>2787</v>
      </c>
      <c r="C172" s="1" t="s">
        <v>2824</v>
      </c>
      <c r="D172" s="3">
        <f t="shared" si="28"/>
        <v>155</v>
      </c>
      <c r="E172" s="3" t="s">
        <v>2822</v>
      </c>
      <c r="F172" s="3">
        <v>1</v>
      </c>
      <c r="G172" s="3" t="s">
        <v>2827</v>
      </c>
      <c r="H172" s="3" t="s">
        <v>188</v>
      </c>
      <c r="I172" s="3" t="s">
        <v>139</v>
      </c>
      <c r="J172" s="3" t="s">
        <v>2326</v>
      </c>
      <c r="K172" s="7" t="str">
        <f>VLOOKUP($I172,'New Summary'!$E$8:$G$59,2,FALSE)</f>
        <v>H-350x175x7x11</v>
      </c>
      <c r="L172" s="3" t="s">
        <v>2496</v>
      </c>
      <c r="M172" s="7">
        <f>VLOOKUP($I172,'New Summary'!$E$8:$G$59,3,FALSE)</f>
        <v>49.6</v>
      </c>
      <c r="N172" s="3">
        <v>6000</v>
      </c>
      <c r="O172" s="3" t="s">
        <v>25</v>
      </c>
      <c r="P172" s="3">
        <v>1</v>
      </c>
      <c r="Q172" s="28">
        <f t="shared" si="29"/>
        <v>6</v>
      </c>
      <c r="R172" s="28">
        <f t="shared" si="30"/>
        <v>297.60000000000002</v>
      </c>
      <c r="S172" s="12">
        <v>0</v>
      </c>
      <c r="T172" s="46">
        <f t="shared" si="24"/>
        <v>0</v>
      </c>
      <c r="U172" s="13"/>
      <c r="V172" s="3">
        <f t="shared" si="25"/>
        <v>6</v>
      </c>
      <c r="W172" s="46" t="s">
        <v>2502</v>
      </c>
      <c r="X172" s="42">
        <f t="shared" si="22"/>
        <v>297.60000000000002</v>
      </c>
      <c r="Y172" s="42">
        <f t="shared" si="23"/>
        <v>0</v>
      </c>
      <c r="Z172" s="3"/>
      <c r="AA172" s="3">
        <v>3.6</v>
      </c>
      <c r="AB172" s="3">
        <f t="shared" si="12"/>
        <v>2.4</v>
      </c>
      <c r="AC172" s="7">
        <f t="shared" si="26"/>
        <v>178.56</v>
      </c>
      <c r="AD172" s="1">
        <v>3600</v>
      </c>
      <c r="AE172" s="1">
        <f t="shared" si="27"/>
        <v>3.6</v>
      </c>
    </row>
    <row r="173" spans="1:31" ht="43.2" hidden="1" x14ac:dyDescent="0.3">
      <c r="A173" s="65" t="str" cm="1">
        <f t="array" ref="A173">_xlfn.IFS(M173&gt;=65,"Heavy",M173&lt;=25,"Light",M173&gt;=26-64,"Medium")</f>
        <v>Medium</v>
      </c>
      <c r="B173" s="1" t="s">
        <v>2787</v>
      </c>
      <c r="C173" s="1" t="s">
        <v>2824</v>
      </c>
      <c r="D173" s="3">
        <f t="shared" si="28"/>
        <v>156</v>
      </c>
      <c r="E173" s="3" t="s">
        <v>2822</v>
      </c>
      <c r="F173" s="3">
        <v>1</v>
      </c>
      <c r="G173" s="3" t="s">
        <v>2827</v>
      </c>
      <c r="H173" s="3" t="s">
        <v>189</v>
      </c>
      <c r="I173" s="3" t="s">
        <v>139</v>
      </c>
      <c r="J173" s="3" t="s">
        <v>2326</v>
      </c>
      <c r="K173" s="7" t="str">
        <f>VLOOKUP($I173,'New Summary'!$E$8:$G$59,2,FALSE)</f>
        <v>H-350x175x7x11</v>
      </c>
      <c r="L173" s="3" t="s">
        <v>2496</v>
      </c>
      <c r="M173" s="7">
        <f>VLOOKUP($I173,'New Summary'!$E$8:$G$59,3,FALSE)</f>
        <v>49.6</v>
      </c>
      <c r="N173" s="3">
        <v>6000</v>
      </c>
      <c r="O173" s="3" t="s">
        <v>25</v>
      </c>
      <c r="P173" s="3">
        <v>1</v>
      </c>
      <c r="Q173" s="28">
        <f t="shared" si="29"/>
        <v>6</v>
      </c>
      <c r="R173" s="28">
        <f t="shared" si="30"/>
        <v>297.60000000000002</v>
      </c>
      <c r="S173" s="12">
        <v>0</v>
      </c>
      <c r="T173" s="46">
        <f t="shared" si="24"/>
        <v>0</v>
      </c>
      <c r="U173" s="13"/>
      <c r="V173" s="3">
        <f t="shared" si="25"/>
        <v>6</v>
      </c>
      <c r="W173" s="46" t="s">
        <v>2502</v>
      </c>
      <c r="X173" s="42">
        <f t="shared" si="22"/>
        <v>297.60000000000002</v>
      </c>
      <c r="Y173" s="42">
        <f t="shared" si="23"/>
        <v>0</v>
      </c>
      <c r="Z173" s="3"/>
      <c r="AA173" s="3">
        <v>3.6</v>
      </c>
      <c r="AB173" s="3">
        <f t="shared" si="12"/>
        <v>2.4</v>
      </c>
      <c r="AC173" s="7">
        <f t="shared" si="26"/>
        <v>178.56</v>
      </c>
      <c r="AD173" s="1">
        <v>3600</v>
      </c>
      <c r="AE173" s="1">
        <f t="shared" si="27"/>
        <v>3.6</v>
      </c>
    </row>
    <row r="174" spans="1:31" ht="43.2" hidden="1" x14ac:dyDescent="0.3">
      <c r="A174" s="65" t="str" cm="1">
        <f t="array" ref="A174">_xlfn.IFS(M174&gt;=65,"Heavy",M174&lt;=25,"Light",M174&gt;=26-64,"Medium")</f>
        <v>Medium</v>
      </c>
      <c r="B174" s="1" t="s">
        <v>2787</v>
      </c>
      <c r="C174" s="1" t="s">
        <v>2824</v>
      </c>
      <c r="D174" s="3">
        <f t="shared" si="28"/>
        <v>157</v>
      </c>
      <c r="E174" s="3" t="s">
        <v>2822</v>
      </c>
      <c r="F174" s="3">
        <v>1</v>
      </c>
      <c r="G174" s="3" t="s">
        <v>2827</v>
      </c>
      <c r="H174" s="3" t="s">
        <v>190</v>
      </c>
      <c r="I174" s="3" t="s">
        <v>139</v>
      </c>
      <c r="J174" s="3" t="s">
        <v>2326</v>
      </c>
      <c r="K174" s="7" t="str">
        <f>VLOOKUP($I174,'New Summary'!$E$8:$G$59,2,FALSE)</f>
        <v>H-350x175x7x11</v>
      </c>
      <c r="L174" s="3" t="s">
        <v>2496</v>
      </c>
      <c r="M174" s="7">
        <f>VLOOKUP($I174,'New Summary'!$E$8:$G$59,3,FALSE)</f>
        <v>49.6</v>
      </c>
      <c r="N174" s="3">
        <v>6000</v>
      </c>
      <c r="O174" s="3" t="s">
        <v>25</v>
      </c>
      <c r="P174" s="3">
        <v>1</v>
      </c>
      <c r="Q174" s="28">
        <f t="shared" si="29"/>
        <v>6</v>
      </c>
      <c r="R174" s="28">
        <f t="shared" si="30"/>
        <v>297.60000000000002</v>
      </c>
      <c r="S174" s="12">
        <v>0</v>
      </c>
      <c r="T174" s="46">
        <f t="shared" si="24"/>
        <v>0</v>
      </c>
      <c r="U174" s="13"/>
      <c r="V174" s="3">
        <f t="shared" si="25"/>
        <v>6</v>
      </c>
      <c r="W174" s="46" t="s">
        <v>2502</v>
      </c>
      <c r="X174" s="42">
        <f t="shared" si="22"/>
        <v>297.60000000000002</v>
      </c>
      <c r="Y174" s="42">
        <f t="shared" si="23"/>
        <v>0</v>
      </c>
      <c r="Z174" s="3"/>
      <c r="AA174" s="3">
        <v>2.4</v>
      </c>
      <c r="AB174" s="3">
        <f t="shared" si="12"/>
        <v>3.6</v>
      </c>
      <c r="AC174" s="7">
        <f t="shared" si="26"/>
        <v>119.03999999999999</v>
      </c>
      <c r="AD174" s="1">
        <v>2400</v>
      </c>
      <c r="AE174" s="1">
        <f t="shared" si="27"/>
        <v>2.4</v>
      </c>
    </row>
    <row r="175" spans="1:31" ht="43.2" hidden="1" x14ac:dyDescent="0.3">
      <c r="A175" s="65" t="str" cm="1">
        <f t="array" ref="A175">_xlfn.IFS(M175&gt;=65,"Heavy",M175&lt;=25,"Light",M175&gt;=26-64,"Medium")</f>
        <v>Medium</v>
      </c>
      <c r="B175" s="1" t="s">
        <v>2787</v>
      </c>
      <c r="C175" s="1" t="s">
        <v>2824</v>
      </c>
      <c r="D175" s="3">
        <f t="shared" si="28"/>
        <v>158</v>
      </c>
      <c r="E175" s="3" t="s">
        <v>2822</v>
      </c>
      <c r="F175" s="3">
        <v>1</v>
      </c>
      <c r="G175" s="3" t="s">
        <v>2827</v>
      </c>
      <c r="H175" s="3" t="s">
        <v>191</v>
      </c>
      <c r="I175" s="3" t="s">
        <v>139</v>
      </c>
      <c r="J175" s="3" t="s">
        <v>2326</v>
      </c>
      <c r="K175" s="7" t="str">
        <f>VLOOKUP($I175,'New Summary'!$E$8:$G$59,2,FALSE)</f>
        <v>H-350x175x7x11</v>
      </c>
      <c r="L175" s="3" t="s">
        <v>2496</v>
      </c>
      <c r="M175" s="7">
        <f>VLOOKUP($I175,'New Summary'!$E$8:$G$59,3,FALSE)</f>
        <v>49.6</v>
      </c>
      <c r="N175" s="3">
        <v>6000</v>
      </c>
      <c r="O175" s="3" t="s">
        <v>25</v>
      </c>
      <c r="P175" s="3">
        <v>1</v>
      </c>
      <c r="Q175" s="28">
        <f t="shared" si="29"/>
        <v>6</v>
      </c>
      <c r="R175" s="28">
        <f t="shared" si="30"/>
        <v>297.60000000000002</v>
      </c>
      <c r="S175" s="12">
        <v>0</v>
      </c>
      <c r="T175" s="46">
        <f t="shared" si="24"/>
        <v>0</v>
      </c>
      <c r="U175" s="13"/>
      <c r="V175" s="3">
        <f t="shared" si="25"/>
        <v>6</v>
      </c>
      <c r="W175" s="46" t="s">
        <v>2502</v>
      </c>
      <c r="X175" s="42">
        <f t="shared" si="22"/>
        <v>297.60000000000002</v>
      </c>
      <c r="Y175" s="42">
        <f t="shared" si="23"/>
        <v>0</v>
      </c>
      <c r="Z175" s="3"/>
      <c r="AA175" s="3">
        <v>4.2</v>
      </c>
      <c r="AB175" s="3">
        <f t="shared" si="12"/>
        <v>1.7999999999999998</v>
      </c>
      <c r="AC175" s="7">
        <f t="shared" si="26"/>
        <v>208.32000000000002</v>
      </c>
      <c r="AD175" s="1">
        <v>4200</v>
      </c>
      <c r="AE175" s="1">
        <f t="shared" si="27"/>
        <v>4.2</v>
      </c>
    </row>
    <row r="176" spans="1:31" ht="43.2" hidden="1" x14ac:dyDescent="0.3">
      <c r="A176" s="65" t="str" cm="1">
        <f t="array" ref="A176">_xlfn.IFS(M176&gt;=65,"Heavy",M176&lt;=25,"Light",M176&gt;=26-64,"Medium")</f>
        <v>Medium</v>
      </c>
      <c r="B176" s="1" t="s">
        <v>2787</v>
      </c>
      <c r="C176" s="1" t="s">
        <v>2824</v>
      </c>
      <c r="D176" s="3">
        <f t="shared" si="28"/>
        <v>159</v>
      </c>
      <c r="E176" s="3" t="s">
        <v>2822</v>
      </c>
      <c r="F176" s="3">
        <v>1</v>
      </c>
      <c r="G176" s="3" t="s">
        <v>2827</v>
      </c>
      <c r="H176" s="3" t="s">
        <v>192</v>
      </c>
      <c r="I176" s="3" t="s">
        <v>139</v>
      </c>
      <c r="J176" s="3" t="s">
        <v>2326</v>
      </c>
      <c r="K176" s="7" t="str">
        <f>VLOOKUP($I176,'New Summary'!$E$8:$G$59,2,FALSE)</f>
        <v>H-350x175x7x11</v>
      </c>
      <c r="L176" s="3" t="s">
        <v>2496</v>
      </c>
      <c r="M176" s="7">
        <f>VLOOKUP($I176,'New Summary'!$E$8:$G$59,3,FALSE)</f>
        <v>49.6</v>
      </c>
      <c r="N176" s="3">
        <v>6000</v>
      </c>
      <c r="O176" s="3" t="s">
        <v>25</v>
      </c>
      <c r="P176" s="3">
        <v>1</v>
      </c>
      <c r="Q176" s="28">
        <f t="shared" si="29"/>
        <v>6</v>
      </c>
      <c r="R176" s="28">
        <f t="shared" si="30"/>
        <v>297.60000000000002</v>
      </c>
      <c r="S176" s="12">
        <v>0</v>
      </c>
      <c r="T176" s="46">
        <f t="shared" si="24"/>
        <v>0</v>
      </c>
      <c r="U176" s="13"/>
      <c r="V176" s="3">
        <f t="shared" si="25"/>
        <v>6</v>
      </c>
      <c r="W176" s="46" t="s">
        <v>2502</v>
      </c>
      <c r="X176" s="42">
        <f t="shared" si="22"/>
        <v>297.60000000000002</v>
      </c>
      <c r="Y176" s="42">
        <f t="shared" si="23"/>
        <v>0</v>
      </c>
      <c r="Z176" s="3"/>
      <c r="AA176" s="3">
        <v>4.2</v>
      </c>
      <c r="AB176" s="3">
        <f t="shared" si="12"/>
        <v>1.7999999999999998</v>
      </c>
      <c r="AC176" s="7">
        <f t="shared" si="26"/>
        <v>208.32000000000002</v>
      </c>
      <c r="AD176" s="1">
        <v>4200</v>
      </c>
      <c r="AE176" s="1">
        <f t="shared" si="27"/>
        <v>4.2</v>
      </c>
    </row>
    <row r="177" spans="1:31" ht="43.2" hidden="1" x14ac:dyDescent="0.3">
      <c r="A177" s="65" t="str" cm="1">
        <f t="array" ref="A177">_xlfn.IFS(M177&gt;=65,"Heavy",M177&lt;=25,"Light",M177&gt;=26-64,"Medium")</f>
        <v>Medium</v>
      </c>
      <c r="B177" s="1" t="s">
        <v>2787</v>
      </c>
      <c r="C177" s="1" t="s">
        <v>2824</v>
      </c>
      <c r="D177" s="3">
        <f t="shared" si="28"/>
        <v>160</v>
      </c>
      <c r="E177" s="3" t="s">
        <v>2822</v>
      </c>
      <c r="F177" s="3">
        <v>1</v>
      </c>
      <c r="G177" s="3" t="s">
        <v>2827</v>
      </c>
      <c r="H177" s="3" t="s">
        <v>193</v>
      </c>
      <c r="I177" s="3" t="s">
        <v>139</v>
      </c>
      <c r="J177" s="3" t="s">
        <v>2326</v>
      </c>
      <c r="K177" s="7" t="str">
        <f>VLOOKUP($I177,'New Summary'!$E$8:$G$59,2,FALSE)</f>
        <v>H-350x175x7x11</v>
      </c>
      <c r="L177" s="3" t="s">
        <v>2496</v>
      </c>
      <c r="M177" s="7">
        <f>VLOOKUP($I177,'New Summary'!$E$8:$G$59,3,FALSE)</f>
        <v>49.6</v>
      </c>
      <c r="N177" s="3">
        <v>6000</v>
      </c>
      <c r="O177" s="3" t="s">
        <v>25</v>
      </c>
      <c r="P177" s="3">
        <v>1</v>
      </c>
      <c r="Q177" s="28">
        <f t="shared" si="29"/>
        <v>6</v>
      </c>
      <c r="R177" s="28">
        <f t="shared" si="30"/>
        <v>297.60000000000002</v>
      </c>
      <c r="S177" s="12">
        <v>0</v>
      </c>
      <c r="T177" s="46">
        <f t="shared" si="24"/>
        <v>0</v>
      </c>
      <c r="U177" s="13"/>
      <c r="V177" s="3">
        <f t="shared" si="25"/>
        <v>6</v>
      </c>
      <c r="W177" s="46" t="s">
        <v>2502</v>
      </c>
      <c r="X177" s="42">
        <f t="shared" si="22"/>
        <v>297.60000000000002</v>
      </c>
      <c r="Y177" s="42">
        <f t="shared" si="23"/>
        <v>0</v>
      </c>
      <c r="Z177" s="3"/>
      <c r="AA177" s="3">
        <v>3</v>
      </c>
      <c r="AB177" s="3">
        <f t="shared" si="12"/>
        <v>3</v>
      </c>
      <c r="AC177" s="7">
        <f t="shared" si="26"/>
        <v>148.80000000000001</v>
      </c>
      <c r="AD177" s="1">
        <v>3000</v>
      </c>
      <c r="AE177" s="1">
        <f t="shared" si="27"/>
        <v>3</v>
      </c>
    </row>
    <row r="178" spans="1:31" ht="43.2" hidden="1" x14ac:dyDescent="0.3">
      <c r="A178" s="65" t="str" cm="1">
        <f t="array" ref="A178">_xlfn.IFS(M178&gt;=65,"Heavy",M178&lt;=25,"Light",M178&gt;=26-64,"Medium")</f>
        <v>Medium</v>
      </c>
      <c r="B178" s="1" t="s">
        <v>2787</v>
      </c>
      <c r="C178" s="1" t="s">
        <v>2824</v>
      </c>
      <c r="D178" s="3">
        <f t="shared" si="28"/>
        <v>161</v>
      </c>
      <c r="E178" s="3" t="s">
        <v>2822</v>
      </c>
      <c r="F178" s="3">
        <v>1</v>
      </c>
      <c r="G178" s="3" t="s">
        <v>2827</v>
      </c>
      <c r="H178" s="3" t="s">
        <v>194</v>
      </c>
      <c r="I178" s="3" t="s">
        <v>139</v>
      </c>
      <c r="J178" s="3" t="s">
        <v>2326</v>
      </c>
      <c r="K178" s="7" t="str">
        <f>VLOOKUP($I178,'New Summary'!$E$8:$G$59,2,FALSE)</f>
        <v>H-350x175x7x11</v>
      </c>
      <c r="L178" s="3" t="s">
        <v>2496</v>
      </c>
      <c r="M178" s="7">
        <f>VLOOKUP($I178,'New Summary'!$E$8:$G$59,3,FALSE)</f>
        <v>49.6</v>
      </c>
      <c r="N178" s="3">
        <v>6000</v>
      </c>
      <c r="O178" s="3" t="s">
        <v>25</v>
      </c>
      <c r="P178" s="3">
        <v>1</v>
      </c>
      <c r="Q178" s="28">
        <f t="shared" si="29"/>
        <v>6</v>
      </c>
      <c r="R178" s="28">
        <f t="shared" si="30"/>
        <v>297.60000000000002</v>
      </c>
      <c r="S178" s="12">
        <v>0</v>
      </c>
      <c r="T178" s="46">
        <f t="shared" si="24"/>
        <v>0</v>
      </c>
      <c r="U178" s="13"/>
      <c r="V178" s="3">
        <f t="shared" si="25"/>
        <v>6</v>
      </c>
      <c r="W178" s="46" t="s">
        <v>2502</v>
      </c>
      <c r="X178" s="42">
        <f t="shared" si="22"/>
        <v>297.60000000000002</v>
      </c>
      <c r="Y178" s="42">
        <f t="shared" si="23"/>
        <v>0</v>
      </c>
      <c r="Z178" s="3"/>
      <c r="AA178" s="3">
        <v>3.6</v>
      </c>
      <c r="AB178" s="3">
        <f t="shared" si="12"/>
        <v>2.4</v>
      </c>
      <c r="AC178" s="7">
        <f t="shared" si="26"/>
        <v>178.56</v>
      </c>
      <c r="AD178" s="1">
        <v>3600</v>
      </c>
      <c r="AE178" s="1">
        <f t="shared" si="27"/>
        <v>3.6</v>
      </c>
    </row>
    <row r="179" spans="1:31" ht="43.2" hidden="1" customHeight="1" x14ac:dyDescent="0.3">
      <c r="A179" s="65" t="str" cm="1">
        <f t="array" ref="A179">_xlfn.IFS(M179&gt;=65,"Heavy",M179&lt;=25,"Light",M179&gt;=26-64,"Medium")</f>
        <v>Medium</v>
      </c>
      <c r="B179" s="1" t="s">
        <v>2787</v>
      </c>
      <c r="C179" s="1" t="s">
        <v>2824</v>
      </c>
      <c r="D179" s="3">
        <f t="shared" si="28"/>
        <v>162</v>
      </c>
      <c r="E179" s="3" t="s">
        <v>2822</v>
      </c>
      <c r="F179" s="3">
        <v>1</v>
      </c>
      <c r="G179" s="3" t="s">
        <v>2827</v>
      </c>
      <c r="H179" s="3" t="s">
        <v>195</v>
      </c>
      <c r="I179" s="3" t="s">
        <v>8</v>
      </c>
      <c r="J179" s="3" t="s">
        <v>2500</v>
      </c>
      <c r="K179" s="7" t="str">
        <f>VLOOKUP($I179,'New Summary'!$E$8:$G$59,2,FALSE)</f>
        <v>H-300x150x5,5x8</v>
      </c>
      <c r="L179" s="3" t="s">
        <v>2496</v>
      </c>
      <c r="M179" s="7">
        <f>VLOOKUP($I179,'New Summary'!$E$8:$G$59,3,FALSE)</f>
        <v>32</v>
      </c>
      <c r="N179" s="3">
        <v>6000</v>
      </c>
      <c r="O179" s="3" t="s">
        <v>25</v>
      </c>
      <c r="P179" s="3">
        <v>1</v>
      </c>
      <c r="Q179" s="28">
        <f t="shared" si="29"/>
        <v>6</v>
      </c>
      <c r="R179" s="28">
        <f t="shared" si="30"/>
        <v>192</v>
      </c>
      <c r="S179" s="12">
        <v>0</v>
      </c>
      <c r="T179" s="46">
        <f t="shared" si="24"/>
        <v>0</v>
      </c>
      <c r="U179" s="13"/>
      <c r="V179" s="3">
        <f t="shared" si="25"/>
        <v>6</v>
      </c>
      <c r="W179" s="46" t="s">
        <v>2502</v>
      </c>
      <c r="X179" s="3">
        <f t="shared" si="22"/>
        <v>192</v>
      </c>
      <c r="Y179" s="3">
        <f t="shared" si="23"/>
        <v>0</v>
      </c>
      <c r="Z179" s="3"/>
      <c r="AA179" s="3">
        <v>3.6</v>
      </c>
      <c r="AB179" s="3">
        <f t="shared" si="12"/>
        <v>2.4</v>
      </c>
      <c r="AC179" s="7">
        <f t="shared" si="26"/>
        <v>115.2</v>
      </c>
      <c r="AD179" s="1">
        <v>3600</v>
      </c>
      <c r="AE179" s="1">
        <f t="shared" si="27"/>
        <v>3.6</v>
      </c>
    </row>
    <row r="180" spans="1:31" ht="43.2" hidden="1" customHeight="1" x14ac:dyDescent="0.3">
      <c r="A180" s="65" t="str" cm="1">
        <f t="array" ref="A180">_xlfn.IFS(M180&gt;=65,"Heavy",M180&lt;=25,"Light",M180&gt;=26-64,"Medium")</f>
        <v>Medium</v>
      </c>
      <c r="B180" s="1" t="s">
        <v>2787</v>
      </c>
      <c r="C180" s="1" t="s">
        <v>2824</v>
      </c>
      <c r="D180" s="3">
        <f t="shared" si="28"/>
        <v>163</v>
      </c>
      <c r="E180" s="3" t="s">
        <v>2822</v>
      </c>
      <c r="F180" s="3">
        <v>1</v>
      </c>
      <c r="G180" s="3" t="s">
        <v>2827</v>
      </c>
      <c r="H180" s="3" t="s">
        <v>196</v>
      </c>
      <c r="I180" s="3" t="s">
        <v>8</v>
      </c>
      <c r="J180" s="3" t="s">
        <v>2500</v>
      </c>
      <c r="K180" s="7" t="str">
        <f>VLOOKUP($I180,'New Summary'!$E$8:$G$59,2,FALSE)</f>
        <v>H-300x150x5,5x8</v>
      </c>
      <c r="L180" s="3" t="s">
        <v>2496</v>
      </c>
      <c r="M180" s="7">
        <f>VLOOKUP($I180,'New Summary'!$E$8:$G$59,3,FALSE)</f>
        <v>32</v>
      </c>
      <c r="N180" s="3">
        <v>6000</v>
      </c>
      <c r="O180" s="3" t="s">
        <v>25</v>
      </c>
      <c r="P180" s="3">
        <v>1</v>
      </c>
      <c r="Q180" s="28">
        <f t="shared" si="29"/>
        <v>6</v>
      </c>
      <c r="R180" s="28">
        <f t="shared" si="30"/>
        <v>192</v>
      </c>
      <c r="S180" s="12">
        <v>0</v>
      </c>
      <c r="T180" s="46">
        <f t="shared" si="24"/>
        <v>0</v>
      </c>
      <c r="U180" s="13"/>
      <c r="V180" s="3">
        <f t="shared" si="25"/>
        <v>6</v>
      </c>
      <c r="W180" s="46" t="s">
        <v>2502</v>
      </c>
      <c r="X180" s="3">
        <f t="shared" si="22"/>
        <v>192</v>
      </c>
      <c r="Y180" s="3">
        <f t="shared" si="23"/>
        <v>0</v>
      </c>
      <c r="Z180" s="3"/>
      <c r="AA180" s="3">
        <v>2.4</v>
      </c>
      <c r="AB180" s="3">
        <f t="shared" si="12"/>
        <v>3.6</v>
      </c>
      <c r="AC180" s="7">
        <f t="shared" si="26"/>
        <v>76.8</v>
      </c>
      <c r="AD180" s="1">
        <v>2400</v>
      </c>
      <c r="AE180" s="1">
        <f t="shared" si="27"/>
        <v>2.4</v>
      </c>
    </row>
    <row r="181" spans="1:31" ht="43.2" hidden="1" customHeight="1" x14ac:dyDescent="0.3">
      <c r="A181" s="65" t="str" cm="1">
        <f t="array" ref="A181">_xlfn.IFS(M181&gt;=65,"Heavy",M181&lt;=25,"Light",M181&gt;=26-64,"Medium")</f>
        <v>Medium</v>
      </c>
      <c r="B181" s="1" t="s">
        <v>2787</v>
      </c>
      <c r="C181" s="1" t="s">
        <v>2824</v>
      </c>
      <c r="D181" s="3">
        <f t="shared" si="28"/>
        <v>164</v>
      </c>
      <c r="E181" s="3" t="s">
        <v>2822</v>
      </c>
      <c r="F181" s="3">
        <v>1</v>
      </c>
      <c r="G181" s="3" t="s">
        <v>2827</v>
      </c>
      <c r="H181" s="3" t="s">
        <v>197</v>
      </c>
      <c r="I181" s="3" t="s">
        <v>8</v>
      </c>
      <c r="J181" s="3" t="s">
        <v>2500</v>
      </c>
      <c r="K181" s="7" t="str">
        <f>VLOOKUP($I181,'New Summary'!$E$8:$G$59,2,FALSE)</f>
        <v>H-300x150x5,5x8</v>
      </c>
      <c r="L181" s="3" t="s">
        <v>2496</v>
      </c>
      <c r="M181" s="7">
        <f>VLOOKUP($I181,'New Summary'!$E$8:$G$59,3,FALSE)</f>
        <v>32</v>
      </c>
      <c r="N181" s="3">
        <v>6000</v>
      </c>
      <c r="O181" s="3" t="s">
        <v>25</v>
      </c>
      <c r="P181" s="3">
        <v>1</v>
      </c>
      <c r="Q181" s="28">
        <f t="shared" si="29"/>
        <v>6</v>
      </c>
      <c r="R181" s="28">
        <f t="shared" si="30"/>
        <v>192</v>
      </c>
      <c r="S181" s="12">
        <v>0</v>
      </c>
      <c r="T181" s="46">
        <f t="shared" si="24"/>
        <v>0</v>
      </c>
      <c r="U181" s="13"/>
      <c r="V181" s="3">
        <f t="shared" si="25"/>
        <v>6</v>
      </c>
      <c r="W181" s="46" t="s">
        <v>2502</v>
      </c>
      <c r="X181" s="3">
        <f t="shared" si="22"/>
        <v>192</v>
      </c>
      <c r="Y181" s="3">
        <f t="shared" si="23"/>
        <v>0</v>
      </c>
      <c r="Z181" s="3"/>
      <c r="AA181" s="3">
        <v>3.6</v>
      </c>
      <c r="AB181" s="3">
        <f t="shared" si="12"/>
        <v>2.4</v>
      </c>
      <c r="AC181" s="7">
        <f t="shared" si="26"/>
        <v>115.2</v>
      </c>
      <c r="AD181" s="1">
        <v>3600</v>
      </c>
      <c r="AE181" s="1">
        <f t="shared" si="27"/>
        <v>3.6</v>
      </c>
    </row>
    <row r="182" spans="1:31" ht="43.2" hidden="1" customHeight="1" x14ac:dyDescent="0.3">
      <c r="A182" s="65" t="str" cm="1">
        <f t="array" ref="A182">_xlfn.IFS(M182&gt;=65,"Heavy",M182&lt;=25,"Light",M182&gt;=26-64,"Medium")</f>
        <v>Medium</v>
      </c>
      <c r="B182" s="1" t="s">
        <v>2787</v>
      </c>
      <c r="C182" s="1" t="s">
        <v>2824</v>
      </c>
      <c r="D182" s="3">
        <f t="shared" si="28"/>
        <v>165</v>
      </c>
      <c r="E182" s="3" t="s">
        <v>2822</v>
      </c>
      <c r="F182" s="3">
        <v>1</v>
      </c>
      <c r="G182" s="3" t="s">
        <v>2827</v>
      </c>
      <c r="H182" s="3" t="s">
        <v>198</v>
      </c>
      <c r="I182" s="3" t="s">
        <v>8</v>
      </c>
      <c r="J182" s="3" t="s">
        <v>2500</v>
      </c>
      <c r="K182" s="7" t="str">
        <f>VLOOKUP($I182,'New Summary'!$E$8:$G$59,2,FALSE)</f>
        <v>H-300x150x5,5x8</v>
      </c>
      <c r="L182" s="3" t="s">
        <v>2496</v>
      </c>
      <c r="M182" s="7">
        <f>VLOOKUP($I182,'New Summary'!$E$8:$G$59,3,FALSE)</f>
        <v>32</v>
      </c>
      <c r="N182" s="3">
        <v>6000</v>
      </c>
      <c r="O182" s="3" t="s">
        <v>25</v>
      </c>
      <c r="P182" s="3">
        <v>1</v>
      </c>
      <c r="Q182" s="28">
        <f t="shared" si="29"/>
        <v>6</v>
      </c>
      <c r="R182" s="28">
        <f t="shared" si="30"/>
        <v>192</v>
      </c>
      <c r="S182" s="12">
        <v>0</v>
      </c>
      <c r="T182" s="46">
        <f t="shared" si="24"/>
        <v>0</v>
      </c>
      <c r="U182" s="13"/>
      <c r="V182" s="3">
        <f t="shared" si="25"/>
        <v>6</v>
      </c>
      <c r="W182" s="46" t="s">
        <v>2502</v>
      </c>
      <c r="X182" s="3">
        <f t="shared" si="22"/>
        <v>192</v>
      </c>
      <c r="Y182" s="3">
        <f t="shared" si="23"/>
        <v>0</v>
      </c>
      <c r="Z182" s="3"/>
      <c r="AA182" s="3">
        <v>3</v>
      </c>
      <c r="AB182" s="3">
        <f t="shared" si="12"/>
        <v>3</v>
      </c>
      <c r="AC182" s="7">
        <f t="shared" si="26"/>
        <v>96</v>
      </c>
      <c r="AD182" s="1">
        <v>3000</v>
      </c>
      <c r="AE182" s="1">
        <f t="shared" si="27"/>
        <v>3</v>
      </c>
    </row>
    <row r="183" spans="1:31" ht="43.2" hidden="1" customHeight="1" x14ac:dyDescent="0.3">
      <c r="A183" s="65" t="str" cm="1">
        <f t="array" ref="A183">_xlfn.IFS(M183&gt;=65,"Heavy",M183&lt;=25,"Light",M183&gt;=26-64,"Medium")</f>
        <v>Medium</v>
      </c>
      <c r="B183" s="1" t="s">
        <v>2787</v>
      </c>
      <c r="C183" s="1" t="s">
        <v>2824</v>
      </c>
      <c r="D183" s="3">
        <f t="shared" si="28"/>
        <v>166</v>
      </c>
      <c r="E183" s="3" t="s">
        <v>2822</v>
      </c>
      <c r="F183" s="3">
        <v>1</v>
      </c>
      <c r="G183" s="3" t="s">
        <v>2827</v>
      </c>
      <c r="H183" s="3" t="s">
        <v>199</v>
      </c>
      <c r="I183" s="3" t="s">
        <v>8</v>
      </c>
      <c r="J183" s="3" t="s">
        <v>2500</v>
      </c>
      <c r="K183" s="7" t="str">
        <f>VLOOKUP($I183,'New Summary'!$E$8:$G$59,2,FALSE)</f>
        <v>H-300x150x5,5x8</v>
      </c>
      <c r="L183" s="3" t="s">
        <v>2496</v>
      </c>
      <c r="M183" s="7">
        <f>VLOOKUP($I183,'New Summary'!$E$8:$G$59,3,FALSE)</f>
        <v>32</v>
      </c>
      <c r="N183" s="3">
        <v>6000</v>
      </c>
      <c r="O183" s="3" t="s">
        <v>25</v>
      </c>
      <c r="P183" s="3">
        <v>1</v>
      </c>
      <c r="Q183" s="28">
        <f t="shared" si="29"/>
        <v>6</v>
      </c>
      <c r="R183" s="28">
        <f t="shared" si="30"/>
        <v>192</v>
      </c>
      <c r="S183" s="12">
        <v>0</v>
      </c>
      <c r="T183" s="46">
        <f t="shared" si="24"/>
        <v>0</v>
      </c>
      <c r="U183" s="13"/>
      <c r="V183" s="3">
        <f t="shared" si="25"/>
        <v>6</v>
      </c>
      <c r="W183" s="46" t="s">
        <v>2502</v>
      </c>
      <c r="X183" s="3">
        <f t="shared" si="22"/>
        <v>192</v>
      </c>
      <c r="Y183" s="3">
        <f t="shared" si="23"/>
        <v>0</v>
      </c>
      <c r="Z183" s="3"/>
      <c r="AA183" s="3">
        <v>4.2</v>
      </c>
      <c r="AB183" s="3">
        <f t="shared" si="12"/>
        <v>1.7999999999999998</v>
      </c>
      <c r="AC183" s="7">
        <f t="shared" si="26"/>
        <v>134.4</v>
      </c>
      <c r="AD183" s="1">
        <v>4200</v>
      </c>
      <c r="AE183" s="1">
        <f t="shared" si="27"/>
        <v>4.2</v>
      </c>
    </row>
    <row r="184" spans="1:31" ht="43.2" hidden="1" customHeight="1" x14ac:dyDescent="0.3">
      <c r="A184" s="65" t="str" cm="1">
        <f t="array" ref="A184">_xlfn.IFS(M184&gt;=65,"Heavy",M184&lt;=25,"Light",M184&gt;=26-64,"Medium")</f>
        <v>Medium</v>
      </c>
      <c r="B184" s="1" t="s">
        <v>2787</v>
      </c>
      <c r="C184" s="1" t="s">
        <v>2824</v>
      </c>
      <c r="D184" s="3">
        <f t="shared" si="28"/>
        <v>167</v>
      </c>
      <c r="E184" s="3" t="s">
        <v>2822</v>
      </c>
      <c r="F184" s="3">
        <v>1</v>
      </c>
      <c r="G184" s="3" t="s">
        <v>2827</v>
      </c>
      <c r="H184" s="3" t="s">
        <v>200</v>
      </c>
      <c r="I184" s="3" t="s">
        <v>8</v>
      </c>
      <c r="J184" s="3" t="s">
        <v>2500</v>
      </c>
      <c r="K184" s="7" t="str">
        <f>VLOOKUP($I184,'New Summary'!$E$8:$G$59,2,FALSE)</f>
        <v>H-300x150x5,5x8</v>
      </c>
      <c r="L184" s="3" t="s">
        <v>2496</v>
      </c>
      <c r="M184" s="7">
        <f>VLOOKUP($I184,'New Summary'!$E$8:$G$59,3,FALSE)</f>
        <v>32</v>
      </c>
      <c r="N184" s="3">
        <v>6000</v>
      </c>
      <c r="O184" s="3" t="s">
        <v>25</v>
      </c>
      <c r="P184" s="3">
        <v>1</v>
      </c>
      <c r="Q184" s="28">
        <f t="shared" si="29"/>
        <v>6</v>
      </c>
      <c r="R184" s="28">
        <f t="shared" si="30"/>
        <v>192</v>
      </c>
      <c r="S184" s="12">
        <v>0</v>
      </c>
      <c r="T184" s="46">
        <f t="shared" si="24"/>
        <v>0</v>
      </c>
      <c r="U184" s="13"/>
      <c r="V184" s="3">
        <f t="shared" si="25"/>
        <v>6</v>
      </c>
      <c r="W184" s="46" t="s">
        <v>2502</v>
      </c>
      <c r="X184" s="3">
        <f t="shared" si="22"/>
        <v>192</v>
      </c>
      <c r="Y184" s="3">
        <f t="shared" si="23"/>
        <v>0</v>
      </c>
      <c r="Z184" s="3"/>
      <c r="AA184" s="3">
        <v>3.6</v>
      </c>
      <c r="AB184" s="3">
        <f t="shared" si="12"/>
        <v>2.4</v>
      </c>
      <c r="AC184" s="7">
        <f t="shared" si="26"/>
        <v>115.2</v>
      </c>
      <c r="AD184" s="1">
        <v>3600</v>
      </c>
      <c r="AE184" s="1">
        <f t="shared" si="27"/>
        <v>3.6</v>
      </c>
    </row>
    <row r="185" spans="1:31" ht="43.2" hidden="1" customHeight="1" x14ac:dyDescent="0.3">
      <c r="A185" s="65" t="str" cm="1">
        <f t="array" ref="A185">_xlfn.IFS(M185&gt;=65,"Heavy",M185&lt;=25,"Light",M185&gt;=26-64,"Medium")</f>
        <v>Medium</v>
      </c>
      <c r="B185" s="1" t="s">
        <v>2787</v>
      </c>
      <c r="C185" s="1" t="s">
        <v>2824</v>
      </c>
      <c r="D185" s="3">
        <f t="shared" si="28"/>
        <v>168</v>
      </c>
      <c r="E185" s="3" t="s">
        <v>2822</v>
      </c>
      <c r="F185" s="3">
        <v>1</v>
      </c>
      <c r="G185" s="3" t="s">
        <v>2827</v>
      </c>
      <c r="H185" s="3" t="s">
        <v>201</v>
      </c>
      <c r="I185" s="3" t="s">
        <v>8</v>
      </c>
      <c r="J185" s="3" t="s">
        <v>2500</v>
      </c>
      <c r="K185" s="7" t="str">
        <f>VLOOKUP($I185,'New Summary'!$E$8:$G$59,2,FALSE)</f>
        <v>H-300x150x5,5x8</v>
      </c>
      <c r="L185" s="3" t="s">
        <v>2496</v>
      </c>
      <c r="M185" s="7">
        <f>VLOOKUP($I185,'New Summary'!$E$8:$G$59,3,FALSE)</f>
        <v>32</v>
      </c>
      <c r="N185" s="3">
        <v>6000</v>
      </c>
      <c r="O185" s="3" t="s">
        <v>25</v>
      </c>
      <c r="P185" s="3">
        <v>1</v>
      </c>
      <c r="Q185" s="28">
        <f t="shared" si="29"/>
        <v>6</v>
      </c>
      <c r="R185" s="28">
        <f t="shared" si="30"/>
        <v>192</v>
      </c>
      <c r="S185" s="12">
        <v>0</v>
      </c>
      <c r="T185" s="46">
        <f t="shared" si="24"/>
        <v>0</v>
      </c>
      <c r="U185" s="13"/>
      <c r="V185" s="3">
        <f t="shared" si="25"/>
        <v>6</v>
      </c>
      <c r="W185" s="46" t="s">
        <v>2502</v>
      </c>
      <c r="X185" s="3">
        <f t="shared" si="22"/>
        <v>192</v>
      </c>
      <c r="Y185" s="3">
        <f t="shared" si="23"/>
        <v>0</v>
      </c>
      <c r="Z185" s="3"/>
      <c r="AA185" s="3">
        <v>5.4</v>
      </c>
      <c r="AB185" s="3">
        <f t="shared" si="12"/>
        <v>0.59999999999999964</v>
      </c>
      <c r="AC185" s="7">
        <f t="shared" si="26"/>
        <v>172.8</v>
      </c>
      <c r="AD185" s="1">
        <v>5400</v>
      </c>
      <c r="AE185" s="1">
        <f t="shared" si="27"/>
        <v>5.4</v>
      </c>
    </row>
    <row r="186" spans="1:31" ht="43.2" hidden="1" customHeight="1" x14ac:dyDescent="0.3">
      <c r="A186" s="65" t="str" cm="1">
        <f t="array" ref="A186">_xlfn.IFS(M186&gt;=65,"Heavy",M186&lt;=25,"Light",M186&gt;=26-64,"Medium")</f>
        <v>Medium</v>
      </c>
      <c r="B186" s="1" t="s">
        <v>2787</v>
      </c>
      <c r="C186" s="1" t="s">
        <v>2824</v>
      </c>
      <c r="D186" s="3">
        <f t="shared" si="28"/>
        <v>169</v>
      </c>
      <c r="E186" s="3" t="s">
        <v>2822</v>
      </c>
      <c r="F186" s="3">
        <v>1</v>
      </c>
      <c r="G186" s="3" t="s">
        <v>2827</v>
      </c>
      <c r="H186" s="3" t="s">
        <v>202</v>
      </c>
      <c r="I186" s="3" t="s">
        <v>8</v>
      </c>
      <c r="J186" s="3" t="s">
        <v>2500</v>
      </c>
      <c r="K186" s="7" t="str">
        <f>VLOOKUP($I186,'New Summary'!$E$8:$G$59,2,FALSE)</f>
        <v>H-300x150x5,5x8</v>
      </c>
      <c r="L186" s="3" t="s">
        <v>2496</v>
      </c>
      <c r="M186" s="7">
        <f>VLOOKUP($I186,'New Summary'!$E$8:$G$59,3,FALSE)</f>
        <v>32</v>
      </c>
      <c r="N186" s="3">
        <v>6000</v>
      </c>
      <c r="O186" s="3" t="s">
        <v>25</v>
      </c>
      <c r="P186" s="3">
        <v>1</v>
      </c>
      <c r="Q186" s="28">
        <f t="shared" si="29"/>
        <v>6</v>
      </c>
      <c r="R186" s="28">
        <f t="shared" si="30"/>
        <v>192</v>
      </c>
      <c r="S186" s="12">
        <v>0</v>
      </c>
      <c r="T186" s="46">
        <f t="shared" si="24"/>
        <v>0</v>
      </c>
      <c r="U186" s="13"/>
      <c r="V186" s="3">
        <f t="shared" si="25"/>
        <v>6</v>
      </c>
      <c r="W186" s="46" t="s">
        <v>2502</v>
      </c>
      <c r="X186" s="3">
        <f t="shared" si="22"/>
        <v>192</v>
      </c>
      <c r="Y186" s="3">
        <f t="shared" si="23"/>
        <v>0</v>
      </c>
      <c r="Z186" s="3"/>
      <c r="AA186" s="3">
        <v>4.8</v>
      </c>
      <c r="AB186" s="3">
        <f t="shared" si="12"/>
        <v>1.2000000000000002</v>
      </c>
      <c r="AC186" s="7">
        <f t="shared" si="26"/>
        <v>153.6</v>
      </c>
      <c r="AD186" s="1">
        <v>4800</v>
      </c>
      <c r="AE186" s="1">
        <f t="shared" si="27"/>
        <v>4.8</v>
      </c>
    </row>
    <row r="187" spans="1:31" ht="43.2" hidden="1" x14ac:dyDescent="0.3">
      <c r="A187" s="65" t="str" cm="1">
        <f t="array" ref="A187">_xlfn.IFS(M187&gt;=65,"Heavy",M187&lt;=25,"Light",M187&gt;=26-64,"Medium")</f>
        <v>Heavy</v>
      </c>
      <c r="B187" s="1" t="s">
        <v>2787</v>
      </c>
      <c r="C187" s="1" t="s">
        <v>2824</v>
      </c>
      <c r="D187" s="3">
        <f t="shared" si="28"/>
        <v>170</v>
      </c>
      <c r="E187" s="3" t="s">
        <v>2822</v>
      </c>
      <c r="F187" s="3">
        <v>1</v>
      </c>
      <c r="G187" s="3" t="s">
        <v>2827</v>
      </c>
      <c r="H187" s="3" t="s">
        <v>203</v>
      </c>
      <c r="I187" s="3" t="s">
        <v>227</v>
      </c>
      <c r="J187" s="3" t="s">
        <v>2333</v>
      </c>
      <c r="K187" s="7" t="str">
        <f>VLOOKUP($I187,'New Summary'!$E$8:$G$59,2,FALSE)</f>
        <v>H-400x200x9x15</v>
      </c>
      <c r="L187" s="3" t="s">
        <v>2496</v>
      </c>
      <c r="M187" s="7">
        <f>VLOOKUP($I187,'New Summary'!$E$8:$G$59,3,FALSE)</f>
        <v>75.5</v>
      </c>
      <c r="N187" s="3">
        <v>12000</v>
      </c>
      <c r="O187" s="3" t="s">
        <v>25</v>
      </c>
      <c r="P187" s="3">
        <v>1</v>
      </c>
      <c r="Q187" s="28">
        <f t="shared" si="29"/>
        <v>12</v>
      </c>
      <c r="R187" s="28">
        <f t="shared" si="30"/>
        <v>906</v>
      </c>
      <c r="S187" s="12">
        <v>0</v>
      </c>
      <c r="T187" s="46">
        <f t="shared" si="24"/>
        <v>0</v>
      </c>
      <c r="U187" s="12"/>
      <c r="V187" s="3">
        <f t="shared" si="25"/>
        <v>12</v>
      </c>
      <c r="W187" s="46" t="s">
        <v>2502</v>
      </c>
      <c r="X187" s="3">
        <f t="shared" si="22"/>
        <v>906</v>
      </c>
      <c r="Y187" s="3">
        <f t="shared" si="23"/>
        <v>0</v>
      </c>
      <c r="Z187" s="3"/>
      <c r="AA187" s="3">
        <v>8.4</v>
      </c>
      <c r="AB187" s="3">
        <f t="shared" si="12"/>
        <v>3.5999999999999996</v>
      </c>
      <c r="AC187" s="7">
        <f t="shared" si="26"/>
        <v>634.20000000000005</v>
      </c>
      <c r="AD187" s="1">
        <v>8400</v>
      </c>
      <c r="AE187" s="1">
        <f t="shared" si="27"/>
        <v>8.4</v>
      </c>
    </row>
    <row r="188" spans="1:31" ht="43.2" hidden="1" x14ac:dyDescent="0.3">
      <c r="A188" s="65" t="str" cm="1">
        <f t="array" ref="A188">_xlfn.IFS(M188&gt;=65,"Heavy",M188&lt;=25,"Light",M188&gt;=26-64,"Medium")</f>
        <v>Heavy</v>
      </c>
      <c r="B188" s="1" t="s">
        <v>2787</v>
      </c>
      <c r="C188" s="1" t="s">
        <v>2824</v>
      </c>
      <c r="D188" s="3">
        <f t="shared" si="28"/>
        <v>171</v>
      </c>
      <c r="E188" s="3" t="s">
        <v>2822</v>
      </c>
      <c r="F188" s="3">
        <v>1</v>
      </c>
      <c r="G188" s="3" t="s">
        <v>2827</v>
      </c>
      <c r="H188" s="3" t="s">
        <v>204</v>
      </c>
      <c r="I188" s="3" t="s">
        <v>227</v>
      </c>
      <c r="J188" s="3" t="s">
        <v>2333</v>
      </c>
      <c r="K188" s="7" t="str">
        <f>VLOOKUP($I188,'New Summary'!$E$8:$G$59,2,FALSE)</f>
        <v>H-400x200x9x15</v>
      </c>
      <c r="L188" s="3" t="s">
        <v>2496</v>
      </c>
      <c r="M188" s="7">
        <f>VLOOKUP($I188,'New Summary'!$E$8:$G$59,3,FALSE)</f>
        <v>75.5</v>
      </c>
      <c r="N188" s="3">
        <v>12000</v>
      </c>
      <c r="O188" s="3" t="s">
        <v>25</v>
      </c>
      <c r="P188" s="3">
        <v>1</v>
      </c>
      <c r="Q188" s="28">
        <f t="shared" si="29"/>
        <v>12</v>
      </c>
      <c r="R188" s="28">
        <f t="shared" si="30"/>
        <v>906</v>
      </c>
      <c r="S188" s="12">
        <v>0</v>
      </c>
      <c r="T188" s="46">
        <f t="shared" si="24"/>
        <v>0</v>
      </c>
      <c r="U188" s="12"/>
      <c r="V188" s="3">
        <f t="shared" si="25"/>
        <v>12</v>
      </c>
      <c r="W188" s="46" t="s">
        <v>2502</v>
      </c>
      <c r="X188" s="3">
        <f t="shared" si="22"/>
        <v>906</v>
      </c>
      <c r="Y188" s="3">
        <f t="shared" si="23"/>
        <v>0</v>
      </c>
      <c r="Z188" s="3"/>
      <c r="AA188" s="3">
        <v>8.4</v>
      </c>
      <c r="AB188" s="3">
        <f t="shared" si="12"/>
        <v>3.5999999999999996</v>
      </c>
      <c r="AC188" s="7">
        <f t="shared" si="26"/>
        <v>634.20000000000005</v>
      </c>
      <c r="AD188" s="1">
        <v>8400</v>
      </c>
      <c r="AE188" s="1">
        <f t="shared" si="27"/>
        <v>8.4</v>
      </c>
    </row>
    <row r="189" spans="1:31" ht="43.2" hidden="1" x14ac:dyDescent="0.3">
      <c r="A189" s="65" t="str" cm="1">
        <f t="array" ref="A189">_xlfn.IFS(M189&gt;=65,"Heavy",M189&lt;=25,"Light",M189&gt;=26-64,"Medium")</f>
        <v>Medium</v>
      </c>
      <c r="B189" s="1" t="s">
        <v>2787</v>
      </c>
      <c r="C189" s="1" t="s">
        <v>2824</v>
      </c>
      <c r="D189" s="3">
        <f t="shared" si="28"/>
        <v>172</v>
      </c>
      <c r="E189" s="3" t="s">
        <v>2822</v>
      </c>
      <c r="F189" s="3">
        <v>1</v>
      </c>
      <c r="G189" s="3" t="s">
        <v>2827</v>
      </c>
      <c r="H189" s="3" t="s">
        <v>205</v>
      </c>
      <c r="I189" s="3" t="s">
        <v>139</v>
      </c>
      <c r="J189" s="3" t="s">
        <v>2326</v>
      </c>
      <c r="K189" s="7" t="str">
        <f>VLOOKUP($I189,'New Summary'!$E$8:$G$59,2,FALSE)</f>
        <v>H-350x175x7x11</v>
      </c>
      <c r="L189" s="3" t="s">
        <v>2496</v>
      </c>
      <c r="M189" s="7">
        <f>VLOOKUP($I189,'New Summary'!$E$8:$G$59,3,FALSE)</f>
        <v>49.6</v>
      </c>
      <c r="N189" s="3">
        <v>6000</v>
      </c>
      <c r="O189" s="3" t="s">
        <v>25</v>
      </c>
      <c r="P189" s="3">
        <v>1</v>
      </c>
      <c r="Q189" s="28">
        <f t="shared" si="29"/>
        <v>6</v>
      </c>
      <c r="R189" s="28">
        <f t="shared" si="30"/>
        <v>297.60000000000002</v>
      </c>
      <c r="S189" s="12">
        <v>0</v>
      </c>
      <c r="T189" s="46">
        <f t="shared" si="24"/>
        <v>0</v>
      </c>
      <c r="U189" s="13"/>
      <c r="V189" s="3">
        <f t="shared" si="25"/>
        <v>6</v>
      </c>
      <c r="W189" s="46" t="s">
        <v>2502</v>
      </c>
      <c r="X189" s="42">
        <f t="shared" si="22"/>
        <v>297.60000000000002</v>
      </c>
      <c r="Y189" s="42">
        <f t="shared" si="23"/>
        <v>0</v>
      </c>
      <c r="Z189" s="3"/>
      <c r="AA189" s="3">
        <v>4.2</v>
      </c>
      <c r="AB189" s="3">
        <f t="shared" si="12"/>
        <v>1.7999999999999998</v>
      </c>
      <c r="AC189" s="7">
        <f t="shared" si="26"/>
        <v>208.32000000000002</v>
      </c>
      <c r="AD189" s="1">
        <v>4200</v>
      </c>
      <c r="AE189" s="1">
        <f t="shared" si="27"/>
        <v>4.2</v>
      </c>
    </row>
    <row r="190" spans="1:31" ht="43.2" hidden="1" x14ac:dyDescent="0.3">
      <c r="A190" s="65" t="str" cm="1">
        <f t="array" ref="A190">_xlfn.IFS(M190&gt;=65,"Heavy",M190&lt;=25,"Light",M190&gt;=26-64,"Medium")</f>
        <v>Medium</v>
      </c>
      <c r="B190" s="1" t="s">
        <v>2787</v>
      </c>
      <c r="C190" s="1" t="s">
        <v>2824</v>
      </c>
      <c r="D190" s="3">
        <f t="shared" si="28"/>
        <v>173</v>
      </c>
      <c r="E190" s="3" t="s">
        <v>2822</v>
      </c>
      <c r="F190" s="3">
        <v>1</v>
      </c>
      <c r="G190" s="3" t="s">
        <v>2827</v>
      </c>
      <c r="H190" s="3" t="s">
        <v>206</v>
      </c>
      <c r="I190" s="3" t="s">
        <v>139</v>
      </c>
      <c r="J190" s="3" t="s">
        <v>2326</v>
      </c>
      <c r="K190" s="7" t="str">
        <f>VLOOKUP($I190,'New Summary'!$E$8:$G$59,2,FALSE)</f>
        <v>H-350x175x7x11</v>
      </c>
      <c r="L190" s="3" t="s">
        <v>2496</v>
      </c>
      <c r="M190" s="7">
        <f>VLOOKUP($I190,'New Summary'!$E$8:$G$59,3,FALSE)</f>
        <v>49.6</v>
      </c>
      <c r="N190" s="3">
        <v>6000</v>
      </c>
      <c r="O190" s="3" t="s">
        <v>25</v>
      </c>
      <c r="P190" s="3">
        <v>1</v>
      </c>
      <c r="Q190" s="28">
        <f t="shared" si="29"/>
        <v>6</v>
      </c>
      <c r="R190" s="28">
        <f t="shared" si="30"/>
        <v>297.60000000000002</v>
      </c>
      <c r="S190" s="12">
        <v>0</v>
      </c>
      <c r="T190" s="46">
        <f t="shared" si="24"/>
        <v>0</v>
      </c>
      <c r="U190" s="13"/>
      <c r="V190" s="3">
        <f t="shared" si="25"/>
        <v>6</v>
      </c>
      <c r="W190" s="46" t="s">
        <v>2502</v>
      </c>
      <c r="X190" s="42">
        <f t="shared" si="22"/>
        <v>297.60000000000002</v>
      </c>
      <c r="Y190" s="42">
        <f t="shared" si="23"/>
        <v>0</v>
      </c>
      <c r="Z190" s="3"/>
      <c r="AA190" s="3">
        <v>4.2</v>
      </c>
      <c r="AB190" s="3">
        <f t="shared" si="12"/>
        <v>1.7999999999999998</v>
      </c>
      <c r="AC190" s="7">
        <f t="shared" si="26"/>
        <v>208.32000000000002</v>
      </c>
      <c r="AD190" s="1">
        <v>4200</v>
      </c>
      <c r="AE190" s="1">
        <f t="shared" si="27"/>
        <v>4.2</v>
      </c>
    </row>
    <row r="191" spans="1:31" ht="43.2" hidden="1" x14ac:dyDescent="0.3">
      <c r="A191" s="65" t="str" cm="1">
        <f t="array" ref="A191">_xlfn.IFS(M191&gt;=65,"Heavy",M191&lt;=25,"Light",M191&gt;=26-64,"Medium")</f>
        <v>Medium</v>
      </c>
      <c r="B191" s="1" t="s">
        <v>2787</v>
      </c>
      <c r="C191" s="1" t="s">
        <v>2824</v>
      </c>
      <c r="D191" s="3">
        <f t="shared" si="28"/>
        <v>174</v>
      </c>
      <c r="E191" s="3" t="s">
        <v>2822</v>
      </c>
      <c r="F191" s="3">
        <v>1</v>
      </c>
      <c r="G191" s="3" t="s">
        <v>2827</v>
      </c>
      <c r="H191" s="3" t="s">
        <v>207</v>
      </c>
      <c r="I191" s="3" t="s">
        <v>139</v>
      </c>
      <c r="J191" s="3" t="s">
        <v>2326</v>
      </c>
      <c r="K191" s="7" t="str">
        <f>VLOOKUP($I191,'New Summary'!$E$8:$G$59,2,FALSE)</f>
        <v>H-350x175x7x11</v>
      </c>
      <c r="L191" s="3" t="s">
        <v>2496</v>
      </c>
      <c r="M191" s="7">
        <f>VLOOKUP($I191,'New Summary'!$E$8:$G$59,3,FALSE)</f>
        <v>49.6</v>
      </c>
      <c r="N191" s="3">
        <v>6000</v>
      </c>
      <c r="O191" s="3" t="s">
        <v>25</v>
      </c>
      <c r="P191" s="3">
        <v>1</v>
      </c>
      <c r="Q191" s="28">
        <f t="shared" si="29"/>
        <v>6</v>
      </c>
      <c r="R191" s="28">
        <f t="shared" si="30"/>
        <v>297.60000000000002</v>
      </c>
      <c r="S191" s="12">
        <v>0</v>
      </c>
      <c r="T191" s="46">
        <f t="shared" si="24"/>
        <v>0</v>
      </c>
      <c r="U191" s="13"/>
      <c r="V191" s="3">
        <f t="shared" si="25"/>
        <v>6</v>
      </c>
      <c r="W191" s="46" t="s">
        <v>2502</v>
      </c>
      <c r="X191" s="42">
        <f t="shared" si="22"/>
        <v>297.60000000000002</v>
      </c>
      <c r="Y191" s="42">
        <f t="shared" si="23"/>
        <v>0</v>
      </c>
      <c r="Z191" s="3"/>
      <c r="AA191" s="3">
        <v>4.8</v>
      </c>
      <c r="AB191" s="3">
        <f t="shared" si="12"/>
        <v>1.2000000000000002</v>
      </c>
      <c r="AC191" s="7">
        <f t="shared" si="26"/>
        <v>238.07999999999998</v>
      </c>
      <c r="AD191" s="1">
        <v>4800</v>
      </c>
      <c r="AE191" s="1">
        <f t="shared" si="27"/>
        <v>4.8</v>
      </c>
    </row>
    <row r="192" spans="1:31" ht="43.2" hidden="1" x14ac:dyDescent="0.3">
      <c r="A192" s="65" t="str" cm="1">
        <f t="array" ref="A192">_xlfn.IFS(M192&gt;=65,"Heavy",M192&lt;=25,"Light",M192&gt;=26-64,"Medium")</f>
        <v>Medium</v>
      </c>
      <c r="B192" s="1" t="s">
        <v>2787</v>
      </c>
      <c r="C192" s="1" t="s">
        <v>2824</v>
      </c>
      <c r="D192" s="3">
        <f t="shared" si="28"/>
        <v>175</v>
      </c>
      <c r="E192" s="3" t="s">
        <v>2822</v>
      </c>
      <c r="F192" s="3">
        <v>1</v>
      </c>
      <c r="G192" s="3" t="s">
        <v>2827</v>
      </c>
      <c r="H192" s="3" t="s">
        <v>208</v>
      </c>
      <c r="I192" s="3" t="s">
        <v>139</v>
      </c>
      <c r="J192" s="3" t="s">
        <v>2326</v>
      </c>
      <c r="K192" s="7" t="str">
        <f>VLOOKUP($I192,'New Summary'!$E$8:$G$59,2,FALSE)</f>
        <v>H-350x175x7x11</v>
      </c>
      <c r="L192" s="3" t="s">
        <v>2496</v>
      </c>
      <c r="M192" s="7">
        <f>VLOOKUP($I192,'New Summary'!$E$8:$G$59,3,FALSE)</f>
        <v>49.6</v>
      </c>
      <c r="N192" s="3">
        <v>6000</v>
      </c>
      <c r="O192" s="3" t="s">
        <v>25</v>
      </c>
      <c r="P192" s="3">
        <v>1</v>
      </c>
      <c r="Q192" s="28">
        <f t="shared" si="29"/>
        <v>6</v>
      </c>
      <c r="R192" s="28">
        <f t="shared" si="30"/>
        <v>297.60000000000002</v>
      </c>
      <c r="S192" s="12">
        <v>0</v>
      </c>
      <c r="T192" s="46">
        <f t="shared" si="24"/>
        <v>0</v>
      </c>
      <c r="U192" s="13"/>
      <c r="V192" s="3">
        <f t="shared" si="25"/>
        <v>6</v>
      </c>
      <c r="W192" s="46" t="s">
        <v>2502</v>
      </c>
      <c r="X192" s="42">
        <f t="shared" si="22"/>
        <v>297.60000000000002</v>
      </c>
      <c r="Y192" s="42">
        <f t="shared" si="23"/>
        <v>0</v>
      </c>
      <c r="Z192" s="3"/>
      <c r="AA192" s="3">
        <v>3.6</v>
      </c>
      <c r="AB192" s="3">
        <f t="shared" si="12"/>
        <v>2.4</v>
      </c>
      <c r="AC192" s="7">
        <f t="shared" si="26"/>
        <v>178.56</v>
      </c>
      <c r="AD192" s="1">
        <v>3600</v>
      </c>
      <c r="AE192" s="1">
        <f t="shared" si="27"/>
        <v>3.6</v>
      </c>
    </row>
    <row r="193" spans="1:31" ht="43.2" hidden="1" x14ac:dyDescent="0.3">
      <c r="A193" s="65" t="str" cm="1">
        <f t="array" ref="A193">_xlfn.IFS(M193&gt;=65,"Heavy",M193&lt;=25,"Light",M193&gt;=26-64,"Medium")</f>
        <v>Medium</v>
      </c>
      <c r="B193" s="1" t="s">
        <v>2787</v>
      </c>
      <c r="C193" s="1" t="s">
        <v>2824</v>
      </c>
      <c r="D193" s="3">
        <f t="shared" si="28"/>
        <v>176</v>
      </c>
      <c r="E193" s="3" t="s">
        <v>2822</v>
      </c>
      <c r="F193" s="3">
        <v>1</v>
      </c>
      <c r="G193" s="3" t="s">
        <v>2827</v>
      </c>
      <c r="H193" s="3" t="s">
        <v>209</v>
      </c>
      <c r="I193" s="3" t="s">
        <v>139</v>
      </c>
      <c r="J193" s="3" t="s">
        <v>2326</v>
      </c>
      <c r="K193" s="7" t="str">
        <f>VLOOKUP($I193,'New Summary'!$E$8:$G$59,2,FALSE)</f>
        <v>H-350x175x7x11</v>
      </c>
      <c r="L193" s="3" t="s">
        <v>2496</v>
      </c>
      <c r="M193" s="7">
        <f>VLOOKUP($I193,'New Summary'!$E$8:$G$59,3,FALSE)</f>
        <v>49.6</v>
      </c>
      <c r="N193" s="3">
        <v>6000</v>
      </c>
      <c r="O193" s="3" t="s">
        <v>25</v>
      </c>
      <c r="P193" s="3">
        <v>1</v>
      </c>
      <c r="Q193" s="28">
        <f t="shared" si="29"/>
        <v>6</v>
      </c>
      <c r="R193" s="28">
        <f t="shared" si="30"/>
        <v>297.60000000000002</v>
      </c>
      <c r="S193" s="12">
        <v>0</v>
      </c>
      <c r="T193" s="46">
        <f t="shared" si="24"/>
        <v>0</v>
      </c>
      <c r="U193" s="13"/>
      <c r="V193" s="3">
        <f t="shared" si="25"/>
        <v>6</v>
      </c>
      <c r="W193" s="46" t="s">
        <v>2502</v>
      </c>
      <c r="X193" s="42">
        <f t="shared" si="22"/>
        <v>297.60000000000002</v>
      </c>
      <c r="Y193" s="42">
        <f t="shared" si="23"/>
        <v>0</v>
      </c>
      <c r="Z193" s="3"/>
      <c r="AA193" s="3">
        <v>3.6</v>
      </c>
      <c r="AB193" s="3">
        <f t="shared" si="12"/>
        <v>2.4</v>
      </c>
      <c r="AC193" s="7">
        <f t="shared" si="26"/>
        <v>178.56</v>
      </c>
      <c r="AD193" s="1">
        <v>3600</v>
      </c>
      <c r="AE193" s="1">
        <f t="shared" si="27"/>
        <v>3.6</v>
      </c>
    </row>
    <row r="194" spans="1:31" ht="43.2" hidden="1" x14ac:dyDescent="0.3">
      <c r="A194" s="65" t="str" cm="1">
        <f t="array" ref="A194">_xlfn.IFS(M194&gt;=65,"Heavy",M194&lt;=25,"Light",M194&gt;=26-64,"Medium")</f>
        <v>Medium</v>
      </c>
      <c r="B194" s="1" t="s">
        <v>2787</v>
      </c>
      <c r="C194" s="1" t="s">
        <v>2824</v>
      </c>
      <c r="D194" s="3">
        <f t="shared" si="28"/>
        <v>177</v>
      </c>
      <c r="E194" s="3" t="s">
        <v>2822</v>
      </c>
      <c r="F194" s="3">
        <v>1</v>
      </c>
      <c r="G194" s="3" t="s">
        <v>2827</v>
      </c>
      <c r="H194" s="3" t="s">
        <v>210</v>
      </c>
      <c r="I194" s="3" t="s">
        <v>139</v>
      </c>
      <c r="J194" s="3" t="s">
        <v>2326</v>
      </c>
      <c r="K194" s="7" t="str">
        <f>VLOOKUP($I194,'New Summary'!$E$8:$G$59,2,FALSE)</f>
        <v>H-350x175x7x11</v>
      </c>
      <c r="L194" s="3" t="s">
        <v>2496</v>
      </c>
      <c r="M194" s="7">
        <f>VLOOKUP($I194,'New Summary'!$E$8:$G$59,3,FALSE)</f>
        <v>49.6</v>
      </c>
      <c r="N194" s="3">
        <v>6000</v>
      </c>
      <c r="O194" s="3" t="s">
        <v>25</v>
      </c>
      <c r="P194" s="3">
        <v>1</v>
      </c>
      <c r="Q194" s="28">
        <f t="shared" si="29"/>
        <v>6</v>
      </c>
      <c r="R194" s="28">
        <f t="shared" si="30"/>
        <v>297.60000000000002</v>
      </c>
      <c r="S194" s="12">
        <v>0</v>
      </c>
      <c r="T194" s="46">
        <f t="shared" si="24"/>
        <v>0</v>
      </c>
      <c r="U194" s="13"/>
      <c r="V194" s="3">
        <f t="shared" si="25"/>
        <v>6</v>
      </c>
      <c r="W194" s="46" t="s">
        <v>2502</v>
      </c>
      <c r="X194" s="42">
        <f t="shared" si="22"/>
        <v>297.60000000000002</v>
      </c>
      <c r="Y194" s="42">
        <f t="shared" si="23"/>
        <v>0</v>
      </c>
      <c r="Z194" s="3"/>
      <c r="AA194" s="3">
        <v>2.4</v>
      </c>
      <c r="AB194" s="3">
        <f t="shared" si="12"/>
        <v>3.6</v>
      </c>
      <c r="AC194" s="7">
        <f t="shared" si="26"/>
        <v>119.03999999999999</v>
      </c>
      <c r="AD194" s="1">
        <v>2400</v>
      </c>
      <c r="AE194" s="1">
        <f t="shared" si="27"/>
        <v>2.4</v>
      </c>
    </row>
    <row r="195" spans="1:31" ht="43.2" hidden="1" x14ac:dyDescent="0.3">
      <c r="A195" s="65" t="str" cm="1">
        <f t="array" ref="A195">_xlfn.IFS(M195&gt;=65,"Heavy",M195&lt;=25,"Light",M195&gt;=26-64,"Medium")</f>
        <v>Medium</v>
      </c>
      <c r="B195" s="1" t="s">
        <v>2787</v>
      </c>
      <c r="C195" s="1" t="s">
        <v>2824</v>
      </c>
      <c r="D195" s="3">
        <f t="shared" si="28"/>
        <v>178</v>
      </c>
      <c r="E195" s="3" t="s">
        <v>2822</v>
      </c>
      <c r="F195" s="3">
        <v>1</v>
      </c>
      <c r="G195" s="3" t="s">
        <v>2827</v>
      </c>
      <c r="H195" s="3" t="s">
        <v>211</v>
      </c>
      <c r="I195" s="3" t="s">
        <v>139</v>
      </c>
      <c r="J195" s="3" t="s">
        <v>2326</v>
      </c>
      <c r="K195" s="7" t="str">
        <f>VLOOKUP($I195,'New Summary'!$E$8:$G$59,2,FALSE)</f>
        <v>H-350x175x7x11</v>
      </c>
      <c r="L195" s="3" t="s">
        <v>2496</v>
      </c>
      <c r="M195" s="7">
        <f>VLOOKUP($I195,'New Summary'!$E$8:$G$59,3,FALSE)</f>
        <v>49.6</v>
      </c>
      <c r="N195" s="3">
        <v>6000</v>
      </c>
      <c r="O195" s="3" t="s">
        <v>25</v>
      </c>
      <c r="P195" s="3">
        <v>1</v>
      </c>
      <c r="Q195" s="28">
        <f t="shared" si="29"/>
        <v>6</v>
      </c>
      <c r="R195" s="28">
        <f t="shared" si="30"/>
        <v>297.60000000000002</v>
      </c>
      <c r="S195" s="12">
        <v>0</v>
      </c>
      <c r="T195" s="46">
        <f t="shared" si="24"/>
        <v>0</v>
      </c>
      <c r="U195" s="13"/>
      <c r="V195" s="3">
        <f t="shared" si="25"/>
        <v>6</v>
      </c>
      <c r="W195" s="46" t="s">
        <v>2502</v>
      </c>
      <c r="X195" s="42">
        <f t="shared" si="22"/>
        <v>297.60000000000002</v>
      </c>
      <c r="Y195" s="42">
        <f t="shared" si="23"/>
        <v>0</v>
      </c>
      <c r="Z195" s="3"/>
      <c r="AA195" s="3">
        <v>4.2</v>
      </c>
      <c r="AB195" s="3">
        <f t="shared" si="12"/>
        <v>1.7999999999999998</v>
      </c>
      <c r="AC195" s="7">
        <f t="shared" si="26"/>
        <v>208.32000000000002</v>
      </c>
      <c r="AD195" s="1">
        <v>4200</v>
      </c>
      <c r="AE195" s="1">
        <f t="shared" si="27"/>
        <v>4.2</v>
      </c>
    </row>
    <row r="196" spans="1:31" ht="43.2" hidden="1" x14ac:dyDescent="0.3">
      <c r="A196" s="65" t="str" cm="1">
        <f t="array" ref="A196">_xlfn.IFS(M196&gt;=65,"Heavy",M196&lt;=25,"Light",M196&gt;=26-64,"Medium")</f>
        <v>Medium</v>
      </c>
      <c r="B196" s="1" t="s">
        <v>2787</v>
      </c>
      <c r="C196" s="1" t="s">
        <v>2824</v>
      </c>
      <c r="D196" s="3">
        <f t="shared" si="28"/>
        <v>179</v>
      </c>
      <c r="E196" s="3" t="s">
        <v>2822</v>
      </c>
      <c r="F196" s="3">
        <v>1</v>
      </c>
      <c r="G196" s="3" t="s">
        <v>2827</v>
      </c>
      <c r="H196" s="3" t="s">
        <v>212</v>
      </c>
      <c r="I196" s="3" t="s">
        <v>139</v>
      </c>
      <c r="J196" s="3" t="s">
        <v>2326</v>
      </c>
      <c r="K196" s="7" t="str">
        <f>VLOOKUP($I196,'New Summary'!$E$8:$G$59,2,FALSE)</f>
        <v>H-350x175x7x11</v>
      </c>
      <c r="L196" s="3" t="s">
        <v>2496</v>
      </c>
      <c r="M196" s="7">
        <f>VLOOKUP($I196,'New Summary'!$E$8:$G$59,3,FALSE)</f>
        <v>49.6</v>
      </c>
      <c r="N196" s="3">
        <v>6000</v>
      </c>
      <c r="O196" s="3" t="s">
        <v>25</v>
      </c>
      <c r="P196" s="3">
        <v>1</v>
      </c>
      <c r="Q196" s="28">
        <f t="shared" si="29"/>
        <v>6</v>
      </c>
      <c r="R196" s="28">
        <f t="shared" si="30"/>
        <v>297.60000000000002</v>
      </c>
      <c r="S196" s="12">
        <v>0</v>
      </c>
      <c r="T196" s="46">
        <f t="shared" si="24"/>
        <v>0</v>
      </c>
      <c r="U196" s="13"/>
      <c r="V196" s="3">
        <f t="shared" si="25"/>
        <v>6</v>
      </c>
      <c r="W196" s="46" t="s">
        <v>2502</v>
      </c>
      <c r="X196" s="42">
        <f t="shared" si="22"/>
        <v>297.60000000000002</v>
      </c>
      <c r="Y196" s="42">
        <f t="shared" si="23"/>
        <v>0</v>
      </c>
      <c r="Z196" s="3"/>
      <c r="AA196" s="3">
        <v>4.2</v>
      </c>
      <c r="AB196" s="3">
        <f t="shared" si="12"/>
        <v>1.7999999999999998</v>
      </c>
      <c r="AC196" s="7">
        <f t="shared" si="26"/>
        <v>208.32000000000002</v>
      </c>
      <c r="AD196" s="1">
        <v>4200</v>
      </c>
      <c r="AE196" s="1">
        <f t="shared" si="27"/>
        <v>4.2</v>
      </c>
    </row>
    <row r="197" spans="1:31" ht="43.2" hidden="1" x14ac:dyDescent="0.3">
      <c r="A197" s="65" t="str" cm="1">
        <f t="array" ref="A197">_xlfn.IFS(M197&gt;=65,"Heavy",M197&lt;=25,"Light",M197&gt;=26-64,"Medium")</f>
        <v>Medium</v>
      </c>
      <c r="B197" s="1" t="s">
        <v>2787</v>
      </c>
      <c r="C197" s="1" t="s">
        <v>2824</v>
      </c>
      <c r="D197" s="3">
        <f t="shared" si="28"/>
        <v>180</v>
      </c>
      <c r="E197" s="3" t="s">
        <v>2822</v>
      </c>
      <c r="F197" s="3">
        <v>1</v>
      </c>
      <c r="G197" s="3" t="s">
        <v>2827</v>
      </c>
      <c r="H197" s="3" t="s">
        <v>213</v>
      </c>
      <c r="I197" s="3" t="s">
        <v>139</v>
      </c>
      <c r="J197" s="3" t="s">
        <v>2326</v>
      </c>
      <c r="K197" s="7" t="str">
        <f>VLOOKUP($I197,'New Summary'!$E$8:$G$59,2,FALSE)</f>
        <v>H-350x175x7x11</v>
      </c>
      <c r="L197" s="3" t="s">
        <v>2496</v>
      </c>
      <c r="M197" s="7">
        <f>VLOOKUP($I197,'New Summary'!$E$8:$G$59,3,FALSE)</f>
        <v>49.6</v>
      </c>
      <c r="N197" s="3">
        <v>6000</v>
      </c>
      <c r="O197" s="3" t="s">
        <v>25</v>
      </c>
      <c r="P197" s="3">
        <v>1</v>
      </c>
      <c r="Q197" s="28">
        <f t="shared" si="29"/>
        <v>6</v>
      </c>
      <c r="R197" s="28">
        <f t="shared" si="30"/>
        <v>297.60000000000002</v>
      </c>
      <c r="S197" s="12">
        <v>0</v>
      </c>
      <c r="T197" s="46">
        <f t="shared" si="24"/>
        <v>0</v>
      </c>
      <c r="U197" s="13"/>
      <c r="V197" s="3">
        <f t="shared" si="25"/>
        <v>6</v>
      </c>
      <c r="W197" s="46" t="s">
        <v>2502</v>
      </c>
      <c r="X197" s="42">
        <f t="shared" si="22"/>
        <v>297.60000000000002</v>
      </c>
      <c r="Y197" s="42">
        <f t="shared" si="23"/>
        <v>0</v>
      </c>
      <c r="Z197" s="3"/>
      <c r="AA197" s="3">
        <v>3</v>
      </c>
      <c r="AB197" s="3">
        <f t="shared" si="12"/>
        <v>3</v>
      </c>
      <c r="AC197" s="7">
        <f t="shared" si="26"/>
        <v>148.80000000000001</v>
      </c>
      <c r="AD197" s="1">
        <v>3000</v>
      </c>
      <c r="AE197" s="1">
        <f t="shared" si="27"/>
        <v>3</v>
      </c>
    </row>
    <row r="198" spans="1:31" ht="43.2" hidden="1" x14ac:dyDescent="0.3">
      <c r="A198" s="65" t="str" cm="1">
        <f t="array" ref="A198">_xlfn.IFS(M198&gt;=65,"Heavy",M198&lt;=25,"Light",M198&gt;=26-64,"Medium")</f>
        <v>Medium</v>
      </c>
      <c r="B198" s="1" t="s">
        <v>2787</v>
      </c>
      <c r="C198" s="1" t="s">
        <v>2824</v>
      </c>
      <c r="D198" s="3">
        <f t="shared" si="28"/>
        <v>181</v>
      </c>
      <c r="E198" s="3" t="s">
        <v>2822</v>
      </c>
      <c r="F198" s="3">
        <v>1</v>
      </c>
      <c r="G198" s="3" t="s">
        <v>2827</v>
      </c>
      <c r="H198" s="3" t="s">
        <v>214</v>
      </c>
      <c r="I198" s="3" t="s">
        <v>139</v>
      </c>
      <c r="J198" s="3" t="s">
        <v>2326</v>
      </c>
      <c r="K198" s="7" t="str">
        <f>VLOOKUP($I198,'New Summary'!$E$8:$G$59,2,FALSE)</f>
        <v>H-350x175x7x11</v>
      </c>
      <c r="L198" s="3" t="s">
        <v>2496</v>
      </c>
      <c r="M198" s="7">
        <f>VLOOKUP($I198,'New Summary'!$E$8:$G$59,3,FALSE)</f>
        <v>49.6</v>
      </c>
      <c r="N198" s="3">
        <v>6000</v>
      </c>
      <c r="O198" s="3" t="s">
        <v>25</v>
      </c>
      <c r="P198" s="3">
        <v>1</v>
      </c>
      <c r="Q198" s="28">
        <f t="shared" si="29"/>
        <v>6</v>
      </c>
      <c r="R198" s="28">
        <f t="shared" si="30"/>
        <v>297.60000000000002</v>
      </c>
      <c r="S198" s="12">
        <v>0</v>
      </c>
      <c r="T198" s="46">
        <f t="shared" si="24"/>
        <v>0</v>
      </c>
      <c r="U198" s="13"/>
      <c r="V198" s="3">
        <f t="shared" si="25"/>
        <v>6</v>
      </c>
      <c r="W198" s="46" t="s">
        <v>2502</v>
      </c>
      <c r="X198" s="42">
        <f t="shared" ref="X198:X222" si="31">V198*M198</f>
        <v>297.60000000000002</v>
      </c>
      <c r="Y198" s="42">
        <f t="shared" ref="Y198:Y222" si="32">T198*M198</f>
        <v>0</v>
      </c>
      <c r="Z198" s="3"/>
      <c r="AA198" s="3">
        <v>3.6</v>
      </c>
      <c r="AB198" s="3">
        <f t="shared" si="12"/>
        <v>2.4</v>
      </c>
      <c r="AC198" s="7">
        <f t="shared" si="26"/>
        <v>178.56</v>
      </c>
      <c r="AD198" s="1">
        <v>3600</v>
      </c>
      <c r="AE198" s="1">
        <f t="shared" si="27"/>
        <v>3.6</v>
      </c>
    </row>
    <row r="199" spans="1:31" ht="43.2" hidden="1" x14ac:dyDescent="0.3">
      <c r="A199" s="65" t="str" cm="1">
        <f t="array" ref="A199">_xlfn.IFS(M199&gt;=65,"Heavy",M199&lt;=25,"Light",M199&gt;=26-64,"Medium")</f>
        <v>Medium</v>
      </c>
      <c r="B199" s="1" t="s">
        <v>2787</v>
      </c>
      <c r="C199" s="1" t="s">
        <v>2824</v>
      </c>
      <c r="D199" s="3">
        <f t="shared" si="28"/>
        <v>182</v>
      </c>
      <c r="E199" s="3" t="s">
        <v>2822</v>
      </c>
      <c r="F199" s="3">
        <v>1</v>
      </c>
      <c r="G199" s="3" t="s">
        <v>2827</v>
      </c>
      <c r="H199" s="3" t="s">
        <v>215</v>
      </c>
      <c r="I199" s="3" t="s">
        <v>139</v>
      </c>
      <c r="J199" s="3" t="s">
        <v>2326</v>
      </c>
      <c r="K199" s="7" t="str">
        <f>VLOOKUP($I199,'New Summary'!$E$8:$G$59,2,FALSE)</f>
        <v>H-350x175x7x11</v>
      </c>
      <c r="L199" s="3" t="s">
        <v>2496</v>
      </c>
      <c r="M199" s="7">
        <f>VLOOKUP($I199,'New Summary'!$E$8:$G$59,3,FALSE)</f>
        <v>49.6</v>
      </c>
      <c r="N199" s="3">
        <v>6000</v>
      </c>
      <c r="O199" s="3" t="s">
        <v>25</v>
      </c>
      <c r="P199" s="3">
        <v>1</v>
      </c>
      <c r="Q199" s="28">
        <f t="shared" si="29"/>
        <v>6</v>
      </c>
      <c r="R199" s="28">
        <f t="shared" si="30"/>
        <v>297.60000000000002</v>
      </c>
      <c r="S199" s="12">
        <v>0</v>
      </c>
      <c r="T199" s="46">
        <f t="shared" si="24"/>
        <v>0</v>
      </c>
      <c r="U199" s="13"/>
      <c r="V199" s="3">
        <f t="shared" si="25"/>
        <v>6</v>
      </c>
      <c r="W199" s="46" t="s">
        <v>2502</v>
      </c>
      <c r="X199" s="42">
        <f t="shared" si="31"/>
        <v>297.60000000000002</v>
      </c>
      <c r="Y199" s="42">
        <f t="shared" si="32"/>
        <v>0</v>
      </c>
      <c r="Z199" s="3"/>
      <c r="AA199" s="3">
        <v>3.6</v>
      </c>
      <c r="AB199" s="3">
        <f t="shared" si="12"/>
        <v>2.4</v>
      </c>
      <c r="AC199" s="7">
        <f t="shared" si="26"/>
        <v>178.56</v>
      </c>
      <c r="AD199" s="1">
        <v>3600</v>
      </c>
      <c r="AE199" s="1">
        <f t="shared" si="27"/>
        <v>3.6</v>
      </c>
    </row>
    <row r="200" spans="1:31" ht="43.2" hidden="1" x14ac:dyDescent="0.3">
      <c r="A200" s="65" t="str" cm="1">
        <f t="array" ref="A200">_xlfn.IFS(M200&gt;=65,"Heavy",M200&lt;=25,"Light",M200&gt;=26-64,"Medium")</f>
        <v>Medium</v>
      </c>
      <c r="B200" s="1" t="s">
        <v>2787</v>
      </c>
      <c r="C200" s="1" t="s">
        <v>2824</v>
      </c>
      <c r="D200" s="3">
        <f t="shared" si="28"/>
        <v>183</v>
      </c>
      <c r="E200" s="3" t="s">
        <v>2822</v>
      </c>
      <c r="F200" s="3">
        <v>1</v>
      </c>
      <c r="G200" s="3" t="s">
        <v>2827</v>
      </c>
      <c r="H200" s="3" t="s">
        <v>216</v>
      </c>
      <c r="I200" s="3" t="s">
        <v>139</v>
      </c>
      <c r="J200" s="3" t="s">
        <v>2326</v>
      </c>
      <c r="K200" s="7" t="str">
        <f>VLOOKUP($I200,'New Summary'!$E$8:$G$59,2,FALSE)</f>
        <v>H-350x175x7x11</v>
      </c>
      <c r="L200" s="3" t="s">
        <v>2496</v>
      </c>
      <c r="M200" s="7">
        <f>VLOOKUP($I200,'New Summary'!$E$8:$G$59,3,FALSE)</f>
        <v>49.6</v>
      </c>
      <c r="N200" s="3">
        <v>6000</v>
      </c>
      <c r="O200" s="3" t="s">
        <v>25</v>
      </c>
      <c r="P200" s="3">
        <v>1</v>
      </c>
      <c r="Q200" s="28">
        <f t="shared" si="29"/>
        <v>6</v>
      </c>
      <c r="R200" s="28">
        <f t="shared" si="30"/>
        <v>297.60000000000002</v>
      </c>
      <c r="S200" s="12">
        <v>0</v>
      </c>
      <c r="T200" s="46">
        <f t="shared" si="24"/>
        <v>0</v>
      </c>
      <c r="U200" s="13"/>
      <c r="V200" s="3">
        <f t="shared" si="25"/>
        <v>6</v>
      </c>
      <c r="W200" s="46" t="s">
        <v>2502</v>
      </c>
      <c r="X200" s="42">
        <f t="shared" si="31"/>
        <v>297.60000000000002</v>
      </c>
      <c r="Y200" s="42">
        <f t="shared" si="32"/>
        <v>0</v>
      </c>
      <c r="Z200" s="3"/>
      <c r="AA200" s="3">
        <v>3.6</v>
      </c>
      <c r="AB200" s="3">
        <f t="shared" si="12"/>
        <v>2.4</v>
      </c>
      <c r="AC200" s="7">
        <f t="shared" si="26"/>
        <v>178.56</v>
      </c>
      <c r="AD200" s="1">
        <v>3600</v>
      </c>
      <c r="AE200" s="1">
        <f t="shared" si="27"/>
        <v>3.6</v>
      </c>
    </row>
    <row r="201" spans="1:31" ht="43.2" hidden="1" x14ac:dyDescent="0.3">
      <c r="A201" s="65" t="str" cm="1">
        <f t="array" ref="A201">_xlfn.IFS(M201&gt;=65,"Heavy",M201&lt;=25,"Light",M201&gt;=26-64,"Medium")</f>
        <v>Medium</v>
      </c>
      <c r="B201" s="1" t="s">
        <v>2787</v>
      </c>
      <c r="C201" s="1" t="s">
        <v>2824</v>
      </c>
      <c r="D201" s="3">
        <f t="shared" si="28"/>
        <v>184</v>
      </c>
      <c r="E201" s="3" t="s">
        <v>2822</v>
      </c>
      <c r="F201" s="3">
        <v>1</v>
      </c>
      <c r="G201" s="3" t="s">
        <v>2827</v>
      </c>
      <c r="H201" s="3" t="s">
        <v>217</v>
      </c>
      <c r="I201" s="3" t="s">
        <v>139</v>
      </c>
      <c r="J201" s="3" t="s">
        <v>2326</v>
      </c>
      <c r="K201" s="7" t="str">
        <f>VLOOKUP($I201,'New Summary'!$E$8:$G$59,2,FALSE)</f>
        <v>H-350x175x7x11</v>
      </c>
      <c r="L201" s="3" t="s">
        <v>2496</v>
      </c>
      <c r="M201" s="7">
        <f>VLOOKUP($I201,'New Summary'!$E$8:$G$59,3,FALSE)</f>
        <v>49.6</v>
      </c>
      <c r="N201" s="3">
        <v>6000</v>
      </c>
      <c r="O201" s="3" t="s">
        <v>25</v>
      </c>
      <c r="P201" s="3">
        <v>1</v>
      </c>
      <c r="Q201" s="28">
        <f t="shared" si="29"/>
        <v>6</v>
      </c>
      <c r="R201" s="28">
        <f t="shared" si="30"/>
        <v>297.60000000000002</v>
      </c>
      <c r="S201" s="12">
        <v>0</v>
      </c>
      <c r="T201" s="46">
        <f t="shared" si="24"/>
        <v>0</v>
      </c>
      <c r="U201" s="13"/>
      <c r="V201" s="3">
        <f t="shared" si="25"/>
        <v>6</v>
      </c>
      <c r="W201" s="46" t="s">
        <v>2502</v>
      </c>
      <c r="X201" s="42">
        <f t="shared" si="31"/>
        <v>297.60000000000002</v>
      </c>
      <c r="Y201" s="42">
        <f t="shared" si="32"/>
        <v>0</v>
      </c>
      <c r="Z201" s="3"/>
      <c r="AA201" s="3">
        <v>4.2</v>
      </c>
      <c r="AB201" s="3">
        <f t="shared" si="12"/>
        <v>1.7999999999999998</v>
      </c>
      <c r="AC201" s="7">
        <f t="shared" si="26"/>
        <v>208.32000000000002</v>
      </c>
      <c r="AD201" s="1">
        <v>4200</v>
      </c>
      <c r="AE201" s="1">
        <f t="shared" si="27"/>
        <v>4.2</v>
      </c>
    </row>
    <row r="202" spans="1:31" ht="43.2" hidden="1" x14ac:dyDescent="0.3">
      <c r="A202" s="65" t="str" cm="1">
        <f t="array" ref="A202">_xlfn.IFS(M202&gt;=65,"Heavy",M202&lt;=25,"Light",M202&gt;=26-64,"Medium")</f>
        <v>Medium</v>
      </c>
      <c r="B202" s="1" t="s">
        <v>2787</v>
      </c>
      <c r="C202" s="1" t="s">
        <v>2824</v>
      </c>
      <c r="D202" s="3">
        <f t="shared" si="28"/>
        <v>185</v>
      </c>
      <c r="E202" s="3" t="s">
        <v>2822</v>
      </c>
      <c r="F202" s="3">
        <v>1</v>
      </c>
      <c r="G202" s="3" t="s">
        <v>2827</v>
      </c>
      <c r="H202" s="3" t="s">
        <v>218</v>
      </c>
      <c r="I202" s="3" t="s">
        <v>139</v>
      </c>
      <c r="J202" s="3" t="s">
        <v>2326</v>
      </c>
      <c r="K202" s="7" t="str">
        <f>VLOOKUP($I202,'New Summary'!$E$8:$G$59,2,FALSE)</f>
        <v>H-350x175x7x11</v>
      </c>
      <c r="L202" s="3" t="s">
        <v>2496</v>
      </c>
      <c r="M202" s="7">
        <f>VLOOKUP($I202,'New Summary'!$E$8:$G$59,3,FALSE)</f>
        <v>49.6</v>
      </c>
      <c r="N202" s="3">
        <v>6000</v>
      </c>
      <c r="O202" s="3" t="s">
        <v>25</v>
      </c>
      <c r="P202" s="3">
        <v>1</v>
      </c>
      <c r="Q202" s="28">
        <f t="shared" si="29"/>
        <v>6</v>
      </c>
      <c r="R202" s="28">
        <f t="shared" si="30"/>
        <v>297.60000000000002</v>
      </c>
      <c r="S202" s="12">
        <v>0</v>
      </c>
      <c r="T202" s="46">
        <f t="shared" si="24"/>
        <v>0</v>
      </c>
      <c r="U202" s="13"/>
      <c r="V202" s="3">
        <f t="shared" si="25"/>
        <v>6</v>
      </c>
      <c r="W202" s="46" t="s">
        <v>2502</v>
      </c>
      <c r="X202" s="42">
        <f t="shared" si="31"/>
        <v>297.60000000000002</v>
      </c>
      <c r="Y202" s="42">
        <f t="shared" si="32"/>
        <v>0</v>
      </c>
      <c r="Z202" s="3"/>
      <c r="AA202" s="3">
        <v>4.2</v>
      </c>
      <c r="AB202" s="3">
        <f t="shared" si="12"/>
        <v>1.7999999999999998</v>
      </c>
      <c r="AC202" s="7">
        <f t="shared" si="26"/>
        <v>208.32000000000002</v>
      </c>
      <c r="AD202" s="1">
        <v>4200</v>
      </c>
      <c r="AE202" s="1">
        <f t="shared" si="27"/>
        <v>4.2</v>
      </c>
    </row>
    <row r="203" spans="1:31" ht="43.2" hidden="1" x14ac:dyDescent="0.3">
      <c r="A203" s="65" t="str" cm="1">
        <f t="array" ref="A203">_xlfn.IFS(M203&gt;=65,"Heavy",M203&lt;=25,"Light",M203&gt;=26-64,"Medium")</f>
        <v>Medium</v>
      </c>
      <c r="B203" s="1" t="s">
        <v>2787</v>
      </c>
      <c r="C203" s="1" t="s">
        <v>2824</v>
      </c>
      <c r="D203" s="3">
        <f t="shared" si="28"/>
        <v>186</v>
      </c>
      <c r="E203" s="3" t="s">
        <v>2822</v>
      </c>
      <c r="F203" s="3">
        <v>1</v>
      </c>
      <c r="G203" s="3" t="s">
        <v>2827</v>
      </c>
      <c r="H203" s="3" t="s">
        <v>219</v>
      </c>
      <c r="I203" s="3" t="s">
        <v>139</v>
      </c>
      <c r="J203" s="3" t="s">
        <v>2326</v>
      </c>
      <c r="K203" s="7" t="str">
        <f>VLOOKUP($I203,'New Summary'!$E$8:$G$59,2,FALSE)</f>
        <v>H-350x175x7x11</v>
      </c>
      <c r="L203" s="3" t="s">
        <v>2496</v>
      </c>
      <c r="M203" s="7">
        <f>VLOOKUP($I203,'New Summary'!$E$8:$G$59,3,FALSE)</f>
        <v>49.6</v>
      </c>
      <c r="N203" s="3">
        <v>6000</v>
      </c>
      <c r="O203" s="3" t="s">
        <v>25</v>
      </c>
      <c r="P203" s="3">
        <v>1</v>
      </c>
      <c r="Q203" s="28">
        <f t="shared" si="29"/>
        <v>6</v>
      </c>
      <c r="R203" s="28">
        <f t="shared" si="30"/>
        <v>297.60000000000002</v>
      </c>
      <c r="S203" s="12">
        <v>0</v>
      </c>
      <c r="T203" s="46">
        <f t="shared" si="24"/>
        <v>0</v>
      </c>
      <c r="U203" s="13"/>
      <c r="V203" s="3">
        <f t="shared" si="25"/>
        <v>6</v>
      </c>
      <c r="W203" s="46" t="s">
        <v>2502</v>
      </c>
      <c r="X203" s="42">
        <f t="shared" si="31"/>
        <v>297.60000000000002</v>
      </c>
      <c r="Y203" s="42">
        <f t="shared" si="32"/>
        <v>0</v>
      </c>
      <c r="Z203" s="3"/>
      <c r="AA203" s="3">
        <v>3</v>
      </c>
      <c r="AB203" s="3">
        <f t="shared" si="12"/>
        <v>3</v>
      </c>
      <c r="AC203" s="7">
        <f t="shared" si="26"/>
        <v>148.80000000000001</v>
      </c>
      <c r="AD203" s="1">
        <v>3000</v>
      </c>
      <c r="AE203" s="1">
        <f t="shared" si="27"/>
        <v>3</v>
      </c>
    </row>
    <row r="204" spans="1:31" ht="43.2" hidden="1" x14ac:dyDescent="0.3">
      <c r="A204" s="65" t="str" cm="1">
        <f t="array" ref="A204">_xlfn.IFS(M204&gt;=65,"Heavy",M204&lt;=25,"Light",M204&gt;=26-64,"Medium")</f>
        <v>Medium</v>
      </c>
      <c r="B204" s="1" t="s">
        <v>2787</v>
      </c>
      <c r="C204" s="1" t="s">
        <v>2824</v>
      </c>
      <c r="D204" s="3">
        <f t="shared" si="28"/>
        <v>187</v>
      </c>
      <c r="E204" s="3" t="s">
        <v>2822</v>
      </c>
      <c r="F204" s="3">
        <v>1</v>
      </c>
      <c r="G204" s="3" t="s">
        <v>2827</v>
      </c>
      <c r="H204" s="3" t="s">
        <v>220</v>
      </c>
      <c r="I204" s="3" t="s">
        <v>139</v>
      </c>
      <c r="J204" s="3" t="s">
        <v>2326</v>
      </c>
      <c r="K204" s="7" t="str">
        <f>VLOOKUP($I204,'New Summary'!$E$8:$G$59,2,FALSE)</f>
        <v>H-350x175x7x11</v>
      </c>
      <c r="L204" s="3" t="s">
        <v>2496</v>
      </c>
      <c r="M204" s="7">
        <f>VLOOKUP($I204,'New Summary'!$E$8:$G$59,3,FALSE)</f>
        <v>49.6</v>
      </c>
      <c r="N204" s="3">
        <v>6000</v>
      </c>
      <c r="O204" s="3" t="s">
        <v>25</v>
      </c>
      <c r="P204" s="3">
        <v>1</v>
      </c>
      <c r="Q204" s="28">
        <f t="shared" si="29"/>
        <v>6</v>
      </c>
      <c r="R204" s="28">
        <f t="shared" si="30"/>
        <v>297.60000000000002</v>
      </c>
      <c r="S204" s="12">
        <v>0</v>
      </c>
      <c r="T204" s="46">
        <f t="shared" si="24"/>
        <v>0</v>
      </c>
      <c r="U204" s="13"/>
      <c r="V204" s="3">
        <f t="shared" si="25"/>
        <v>6</v>
      </c>
      <c r="W204" s="46" t="s">
        <v>2502</v>
      </c>
      <c r="X204" s="42">
        <f t="shared" si="31"/>
        <v>297.60000000000002</v>
      </c>
      <c r="Y204" s="42">
        <f t="shared" si="32"/>
        <v>0</v>
      </c>
      <c r="Z204" s="3"/>
      <c r="AA204" s="3">
        <v>3.6</v>
      </c>
      <c r="AB204" s="3">
        <f t="shared" si="12"/>
        <v>2.4</v>
      </c>
      <c r="AC204" s="7">
        <f t="shared" si="26"/>
        <v>178.56</v>
      </c>
      <c r="AD204" s="1">
        <v>3600</v>
      </c>
      <c r="AE204" s="1">
        <f t="shared" si="27"/>
        <v>3.6</v>
      </c>
    </row>
    <row r="205" spans="1:31" ht="43.2" hidden="1" x14ac:dyDescent="0.3">
      <c r="A205" s="65" t="str" cm="1">
        <f t="array" ref="A205">_xlfn.IFS(M205&gt;=65,"Heavy",M205&lt;=25,"Light",M205&gt;=26-64,"Medium")</f>
        <v>Medium</v>
      </c>
      <c r="B205" s="1" t="s">
        <v>2787</v>
      </c>
      <c r="C205" s="1" t="s">
        <v>2824</v>
      </c>
      <c r="D205" s="3">
        <f t="shared" si="28"/>
        <v>188</v>
      </c>
      <c r="E205" s="3" t="s">
        <v>2822</v>
      </c>
      <c r="F205" s="3">
        <v>1</v>
      </c>
      <c r="G205" s="3" t="s">
        <v>2827</v>
      </c>
      <c r="H205" s="3" t="s">
        <v>221</v>
      </c>
      <c r="I205" s="3" t="s">
        <v>139</v>
      </c>
      <c r="J205" s="3" t="s">
        <v>2326</v>
      </c>
      <c r="K205" s="7" t="str">
        <f>VLOOKUP($I205,'New Summary'!$E$8:$G$59,2,FALSE)</f>
        <v>H-350x175x7x11</v>
      </c>
      <c r="L205" s="3" t="s">
        <v>2496</v>
      </c>
      <c r="M205" s="7">
        <f>VLOOKUP($I205,'New Summary'!$E$8:$G$59,3,FALSE)</f>
        <v>49.6</v>
      </c>
      <c r="N205" s="3">
        <v>6000</v>
      </c>
      <c r="O205" s="3" t="s">
        <v>25</v>
      </c>
      <c r="P205" s="3">
        <v>1</v>
      </c>
      <c r="Q205" s="28">
        <f t="shared" si="29"/>
        <v>6</v>
      </c>
      <c r="R205" s="28">
        <f t="shared" si="30"/>
        <v>297.60000000000002</v>
      </c>
      <c r="S205" s="12">
        <v>0</v>
      </c>
      <c r="T205" s="46">
        <f t="shared" si="24"/>
        <v>0</v>
      </c>
      <c r="U205" s="13"/>
      <c r="V205" s="3">
        <f t="shared" si="25"/>
        <v>6</v>
      </c>
      <c r="W205" s="46" t="s">
        <v>2502</v>
      </c>
      <c r="X205" s="42">
        <f t="shared" si="31"/>
        <v>297.60000000000002</v>
      </c>
      <c r="Y205" s="42">
        <f t="shared" si="32"/>
        <v>0</v>
      </c>
      <c r="Z205" s="3"/>
      <c r="AA205" s="3">
        <v>3.6</v>
      </c>
      <c r="AB205" s="3">
        <f t="shared" si="12"/>
        <v>2.4</v>
      </c>
      <c r="AC205" s="7">
        <f t="shared" si="26"/>
        <v>178.56</v>
      </c>
      <c r="AD205" s="1">
        <v>3600</v>
      </c>
      <c r="AE205" s="1">
        <f t="shared" si="27"/>
        <v>3.6</v>
      </c>
    </row>
    <row r="206" spans="1:31" ht="43.2" hidden="1" x14ac:dyDescent="0.3">
      <c r="A206" s="65" t="str" cm="1">
        <f t="array" ref="A206">_xlfn.IFS(M206&gt;=65,"Heavy",M206&lt;=25,"Light",M206&gt;=26-64,"Medium")</f>
        <v>Medium</v>
      </c>
      <c r="B206" s="1" t="s">
        <v>2787</v>
      </c>
      <c r="C206" s="1" t="s">
        <v>2824</v>
      </c>
      <c r="D206" s="3">
        <f t="shared" si="28"/>
        <v>189</v>
      </c>
      <c r="E206" s="3" t="s">
        <v>2822</v>
      </c>
      <c r="F206" s="3">
        <v>1</v>
      </c>
      <c r="G206" s="3" t="s">
        <v>2827</v>
      </c>
      <c r="H206" s="3" t="s">
        <v>222</v>
      </c>
      <c r="I206" s="3" t="s">
        <v>139</v>
      </c>
      <c r="J206" s="3" t="s">
        <v>2326</v>
      </c>
      <c r="K206" s="7" t="str">
        <f>VLOOKUP($I206,'New Summary'!$E$8:$G$59,2,FALSE)</f>
        <v>H-350x175x7x11</v>
      </c>
      <c r="L206" s="3" t="s">
        <v>2496</v>
      </c>
      <c r="M206" s="7">
        <f>VLOOKUP($I206,'New Summary'!$E$8:$G$59,3,FALSE)</f>
        <v>49.6</v>
      </c>
      <c r="N206" s="3">
        <v>6000</v>
      </c>
      <c r="O206" s="3" t="s">
        <v>25</v>
      </c>
      <c r="P206" s="3">
        <v>1</v>
      </c>
      <c r="Q206" s="28">
        <f t="shared" si="29"/>
        <v>6</v>
      </c>
      <c r="R206" s="28">
        <f t="shared" si="30"/>
        <v>297.60000000000002</v>
      </c>
      <c r="S206" s="12">
        <v>0</v>
      </c>
      <c r="T206" s="46">
        <f t="shared" si="24"/>
        <v>0</v>
      </c>
      <c r="U206" s="13"/>
      <c r="V206" s="3">
        <f t="shared" si="25"/>
        <v>6</v>
      </c>
      <c r="W206" s="46" t="s">
        <v>2502</v>
      </c>
      <c r="X206" s="42">
        <f t="shared" si="31"/>
        <v>297.60000000000002</v>
      </c>
      <c r="Y206" s="42">
        <f t="shared" si="32"/>
        <v>0</v>
      </c>
      <c r="Z206" s="3"/>
      <c r="AA206" s="3">
        <v>3.6</v>
      </c>
      <c r="AB206" s="3">
        <f t="shared" si="12"/>
        <v>2.4</v>
      </c>
      <c r="AC206" s="7">
        <f t="shared" si="26"/>
        <v>178.56</v>
      </c>
      <c r="AD206" s="1">
        <v>3600</v>
      </c>
      <c r="AE206" s="1">
        <f t="shared" si="27"/>
        <v>3.6</v>
      </c>
    </row>
    <row r="207" spans="1:31" ht="43.2" hidden="1" x14ac:dyDescent="0.3">
      <c r="A207" s="65" t="str" cm="1">
        <f t="array" ref="A207">_xlfn.IFS(M207&gt;=65,"Heavy",M207&lt;=25,"Light",M207&gt;=26-64,"Medium")</f>
        <v>Medium</v>
      </c>
      <c r="B207" s="1" t="s">
        <v>2787</v>
      </c>
      <c r="C207" s="1" t="s">
        <v>2824</v>
      </c>
      <c r="D207" s="3">
        <f t="shared" si="28"/>
        <v>190</v>
      </c>
      <c r="E207" s="3" t="s">
        <v>2822</v>
      </c>
      <c r="F207" s="3">
        <v>1</v>
      </c>
      <c r="G207" s="3" t="s">
        <v>2827</v>
      </c>
      <c r="H207" s="3" t="s">
        <v>223</v>
      </c>
      <c r="I207" s="3" t="s">
        <v>139</v>
      </c>
      <c r="J207" s="3" t="s">
        <v>2326</v>
      </c>
      <c r="K207" s="7" t="str">
        <f>VLOOKUP($I207,'New Summary'!$E$8:$G$59,2,FALSE)</f>
        <v>H-350x175x7x11</v>
      </c>
      <c r="L207" s="3" t="s">
        <v>2496</v>
      </c>
      <c r="M207" s="7">
        <f>VLOOKUP($I207,'New Summary'!$E$8:$G$59,3,FALSE)</f>
        <v>49.6</v>
      </c>
      <c r="N207" s="3">
        <v>6000</v>
      </c>
      <c r="O207" s="3" t="s">
        <v>25</v>
      </c>
      <c r="P207" s="3">
        <v>1</v>
      </c>
      <c r="Q207" s="28">
        <f t="shared" si="29"/>
        <v>6</v>
      </c>
      <c r="R207" s="28">
        <f t="shared" si="30"/>
        <v>297.60000000000002</v>
      </c>
      <c r="S207" s="12">
        <v>0</v>
      </c>
      <c r="T207" s="46">
        <f t="shared" si="24"/>
        <v>0</v>
      </c>
      <c r="U207" s="13"/>
      <c r="V207" s="3">
        <f t="shared" si="25"/>
        <v>6</v>
      </c>
      <c r="W207" s="46" t="s">
        <v>2502</v>
      </c>
      <c r="X207" s="42">
        <f t="shared" si="31"/>
        <v>297.60000000000002</v>
      </c>
      <c r="Y207" s="42">
        <f t="shared" si="32"/>
        <v>0</v>
      </c>
      <c r="Z207" s="3"/>
      <c r="AA207" s="3">
        <v>4.2</v>
      </c>
      <c r="AB207" s="3">
        <f t="shared" si="12"/>
        <v>1.7999999999999998</v>
      </c>
      <c r="AC207" s="7">
        <f t="shared" si="26"/>
        <v>208.32000000000002</v>
      </c>
      <c r="AD207" s="1">
        <v>4200</v>
      </c>
      <c r="AE207" s="1">
        <f t="shared" si="27"/>
        <v>4.2</v>
      </c>
    </row>
    <row r="208" spans="1:31" ht="43.2" hidden="1" x14ac:dyDescent="0.3">
      <c r="A208" s="65" t="str" cm="1">
        <f t="array" ref="A208">_xlfn.IFS(M208&gt;=65,"Heavy",M208&lt;=25,"Light",M208&gt;=26-64,"Medium")</f>
        <v>Medium</v>
      </c>
      <c r="B208" s="1" t="s">
        <v>2787</v>
      </c>
      <c r="C208" s="1" t="s">
        <v>2824</v>
      </c>
      <c r="D208" s="3">
        <f t="shared" si="28"/>
        <v>191</v>
      </c>
      <c r="E208" s="3" t="s">
        <v>2822</v>
      </c>
      <c r="F208" s="3">
        <v>1</v>
      </c>
      <c r="G208" s="3" t="s">
        <v>2827</v>
      </c>
      <c r="H208" s="3" t="s">
        <v>224</v>
      </c>
      <c r="I208" s="3" t="s">
        <v>139</v>
      </c>
      <c r="J208" s="3" t="s">
        <v>2326</v>
      </c>
      <c r="K208" s="7" t="str">
        <f>VLOOKUP($I208,'New Summary'!$E$8:$G$59,2,FALSE)</f>
        <v>H-350x175x7x11</v>
      </c>
      <c r="L208" s="3" t="s">
        <v>2496</v>
      </c>
      <c r="M208" s="7">
        <f>VLOOKUP($I208,'New Summary'!$E$8:$G$59,3,FALSE)</f>
        <v>49.6</v>
      </c>
      <c r="N208" s="3">
        <v>6000</v>
      </c>
      <c r="O208" s="3" t="s">
        <v>25</v>
      </c>
      <c r="P208" s="3">
        <v>1</v>
      </c>
      <c r="Q208" s="28">
        <f t="shared" si="29"/>
        <v>6</v>
      </c>
      <c r="R208" s="28">
        <f t="shared" si="30"/>
        <v>297.60000000000002</v>
      </c>
      <c r="S208" s="12">
        <v>0</v>
      </c>
      <c r="T208" s="46">
        <f t="shared" si="24"/>
        <v>0</v>
      </c>
      <c r="U208" s="13"/>
      <c r="V208" s="3">
        <f t="shared" si="25"/>
        <v>6</v>
      </c>
      <c r="W208" s="46" t="s">
        <v>2502</v>
      </c>
      <c r="X208" s="42">
        <f t="shared" si="31"/>
        <v>297.60000000000002</v>
      </c>
      <c r="Y208" s="42">
        <f t="shared" si="32"/>
        <v>0</v>
      </c>
      <c r="Z208" s="3"/>
      <c r="AA208" s="3">
        <v>4.2</v>
      </c>
      <c r="AB208" s="3">
        <f t="shared" si="12"/>
        <v>1.7999999999999998</v>
      </c>
      <c r="AC208" s="7">
        <f t="shared" si="26"/>
        <v>208.32000000000002</v>
      </c>
      <c r="AD208" s="1">
        <v>4200</v>
      </c>
      <c r="AE208" s="1">
        <f t="shared" si="27"/>
        <v>4.2</v>
      </c>
    </row>
    <row r="209" spans="1:31" ht="43.2" hidden="1" x14ac:dyDescent="0.3">
      <c r="A209" s="65" t="str" cm="1">
        <f t="array" ref="A209">_xlfn.IFS(M209&gt;=65,"Heavy",M209&lt;=25,"Light",M209&gt;=26-64,"Medium")</f>
        <v>Medium</v>
      </c>
      <c r="B209" s="1" t="s">
        <v>2787</v>
      </c>
      <c r="C209" s="1" t="s">
        <v>2824</v>
      </c>
      <c r="D209" s="3">
        <f t="shared" si="28"/>
        <v>192</v>
      </c>
      <c r="E209" s="3" t="s">
        <v>2822</v>
      </c>
      <c r="F209" s="3">
        <v>1</v>
      </c>
      <c r="G209" s="3" t="s">
        <v>2827</v>
      </c>
      <c r="H209" s="3" t="s">
        <v>225</v>
      </c>
      <c r="I209" s="3" t="s">
        <v>139</v>
      </c>
      <c r="J209" s="3" t="s">
        <v>2326</v>
      </c>
      <c r="K209" s="7" t="str">
        <f>VLOOKUP($I209,'New Summary'!$E$8:$G$59,2,FALSE)</f>
        <v>H-350x175x7x11</v>
      </c>
      <c r="L209" s="3" t="s">
        <v>2496</v>
      </c>
      <c r="M209" s="7">
        <f>VLOOKUP($I209,'New Summary'!$E$8:$G$59,3,FALSE)</f>
        <v>49.6</v>
      </c>
      <c r="N209" s="3">
        <v>6000</v>
      </c>
      <c r="O209" s="3" t="s">
        <v>25</v>
      </c>
      <c r="P209" s="3">
        <v>1</v>
      </c>
      <c r="Q209" s="28">
        <f t="shared" si="29"/>
        <v>6</v>
      </c>
      <c r="R209" s="28">
        <f t="shared" si="30"/>
        <v>297.60000000000002</v>
      </c>
      <c r="S209" s="12">
        <v>0</v>
      </c>
      <c r="T209" s="46">
        <f t="shared" si="24"/>
        <v>0</v>
      </c>
      <c r="U209" s="13"/>
      <c r="V209" s="3">
        <f t="shared" si="25"/>
        <v>6</v>
      </c>
      <c r="W209" s="46" t="s">
        <v>2502</v>
      </c>
      <c r="X209" s="42">
        <f t="shared" si="31"/>
        <v>297.60000000000002</v>
      </c>
      <c r="Y209" s="42">
        <f t="shared" si="32"/>
        <v>0</v>
      </c>
      <c r="Z209" s="3"/>
      <c r="AA209" s="3">
        <v>3</v>
      </c>
      <c r="AB209" s="3">
        <f t="shared" si="12"/>
        <v>3</v>
      </c>
      <c r="AC209" s="7">
        <f t="shared" si="26"/>
        <v>148.80000000000001</v>
      </c>
      <c r="AD209" s="1">
        <v>3000</v>
      </c>
      <c r="AE209" s="1">
        <f t="shared" si="27"/>
        <v>3</v>
      </c>
    </row>
    <row r="210" spans="1:31" ht="43.2" hidden="1" x14ac:dyDescent="0.3">
      <c r="A210" s="65" t="str" cm="1">
        <f t="array" ref="A210">_xlfn.IFS(M210&gt;=65,"Heavy",M210&lt;=25,"Light",M210&gt;=26-64,"Medium")</f>
        <v>Medium</v>
      </c>
      <c r="B210" s="1" t="s">
        <v>2787</v>
      </c>
      <c r="C210" s="1" t="s">
        <v>2824</v>
      </c>
      <c r="D210" s="3">
        <f t="shared" si="28"/>
        <v>193</v>
      </c>
      <c r="E210" s="3" t="s">
        <v>2822</v>
      </c>
      <c r="F210" s="3">
        <v>1</v>
      </c>
      <c r="G210" s="3" t="s">
        <v>2827</v>
      </c>
      <c r="H210" s="3" t="s">
        <v>226</v>
      </c>
      <c r="I210" s="3" t="s">
        <v>139</v>
      </c>
      <c r="J210" s="3" t="s">
        <v>2326</v>
      </c>
      <c r="K210" s="7" t="str">
        <f>VLOOKUP($I210,'New Summary'!$E$8:$G$59,2,FALSE)</f>
        <v>H-350x175x7x11</v>
      </c>
      <c r="L210" s="3" t="s">
        <v>2496</v>
      </c>
      <c r="M210" s="7">
        <f>VLOOKUP($I210,'New Summary'!$E$8:$G$59,3,FALSE)</f>
        <v>49.6</v>
      </c>
      <c r="N210" s="3">
        <v>6000</v>
      </c>
      <c r="O210" s="3" t="s">
        <v>25</v>
      </c>
      <c r="P210" s="3">
        <v>1</v>
      </c>
      <c r="Q210" s="28">
        <f t="shared" si="29"/>
        <v>6</v>
      </c>
      <c r="R210" s="28">
        <f t="shared" si="30"/>
        <v>297.60000000000002</v>
      </c>
      <c r="S210" s="12">
        <v>0</v>
      </c>
      <c r="T210" s="46">
        <f t="shared" ref="T210:T273" si="33">Q210*S210</f>
        <v>0</v>
      </c>
      <c r="U210" s="13"/>
      <c r="V210" s="3">
        <f t="shared" ref="V210:V273" si="34">Q210-T210</f>
        <v>6</v>
      </c>
      <c r="W210" s="46" t="s">
        <v>2502</v>
      </c>
      <c r="X210" s="42">
        <f t="shared" si="31"/>
        <v>297.60000000000002</v>
      </c>
      <c r="Y210" s="42">
        <f t="shared" si="32"/>
        <v>0</v>
      </c>
      <c r="Z210" s="3"/>
      <c r="AA210" s="3">
        <v>3.6</v>
      </c>
      <c r="AB210" s="3">
        <f t="shared" si="12"/>
        <v>2.4</v>
      </c>
      <c r="AC210" s="7">
        <f t="shared" si="26"/>
        <v>178.56</v>
      </c>
      <c r="AD210" s="1">
        <v>3600</v>
      </c>
      <c r="AE210" s="1">
        <f t="shared" si="27"/>
        <v>3.6</v>
      </c>
    </row>
    <row r="211" spans="1:31" ht="43.2" hidden="1" x14ac:dyDescent="0.3">
      <c r="A211" s="65" t="str" cm="1">
        <f t="array" ref="A211">_xlfn.IFS(M211&gt;=65,"Heavy",M211&lt;=25,"Light",M211&gt;=26-64,"Medium")</f>
        <v>Heavy</v>
      </c>
      <c r="B211" s="1" t="s">
        <v>2787</v>
      </c>
      <c r="C211" s="1" t="s">
        <v>2824</v>
      </c>
      <c r="D211" s="3">
        <f t="shared" si="28"/>
        <v>194</v>
      </c>
      <c r="E211" s="3" t="s">
        <v>2822</v>
      </c>
      <c r="F211" s="3">
        <v>1</v>
      </c>
      <c r="G211" s="3" t="s">
        <v>2827</v>
      </c>
      <c r="H211" s="3" t="s">
        <v>228</v>
      </c>
      <c r="I211" s="3" t="s">
        <v>31</v>
      </c>
      <c r="J211" s="3" t="s">
        <v>2308</v>
      </c>
      <c r="K211" s="7" t="str">
        <f>VLOOKUP($I211,'New Summary'!$E$8:$G$59,2,FALSE)</f>
        <v>H-250x250x9x14</v>
      </c>
      <c r="L211" s="3" t="s">
        <v>2496</v>
      </c>
      <c r="M211" s="7">
        <f>VLOOKUP($I211,'New Summary'!$E$8:$G$59,3,FALSE)</f>
        <v>72.400000000000006</v>
      </c>
      <c r="N211" s="3">
        <v>3000</v>
      </c>
      <c r="O211" s="3" t="s">
        <v>25</v>
      </c>
      <c r="P211" s="3">
        <v>1</v>
      </c>
      <c r="Q211" s="28">
        <f t="shared" si="29"/>
        <v>3</v>
      </c>
      <c r="R211" s="28">
        <f t="shared" si="30"/>
        <v>217.20000000000002</v>
      </c>
      <c r="S211" s="12">
        <v>0</v>
      </c>
      <c r="T211" s="46">
        <f t="shared" si="33"/>
        <v>0</v>
      </c>
      <c r="U211" s="12"/>
      <c r="V211" s="3">
        <f t="shared" si="34"/>
        <v>3</v>
      </c>
      <c r="W211" s="46" t="s">
        <v>2502</v>
      </c>
      <c r="X211" s="3">
        <f t="shared" si="31"/>
        <v>217.20000000000002</v>
      </c>
      <c r="Y211" s="3">
        <f t="shared" si="32"/>
        <v>0</v>
      </c>
      <c r="Z211" s="3"/>
      <c r="AA211" s="3">
        <v>3</v>
      </c>
      <c r="AB211" s="3">
        <f t="shared" si="12"/>
        <v>0</v>
      </c>
      <c r="AC211" s="7">
        <f t="shared" ref="AC211:AC274" si="35">AA211*M211*P211</f>
        <v>217.20000000000002</v>
      </c>
      <c r="AD211" s="1">
        <v>3000</v>
      </c>
      <c r="AE211" s="1">
        <f t="shared" ref="AE211:AE274" si="36">AD211/1000</f>
        <v>3</v>
      </c>
    </row>
    <row r="212" spans="1:31" ht="43.2" hidden="1" x14ac:dyDescent="0.3">
      <c r="A212" s="65" t="str" cm="1">
        <f t="array" ref="A212">_xlfn.IFS(M212&gt;=65,"Heavy",M212&lt;=25,"Light",M212&gt;=26-64,"Medium")</f>
        <v>Heavy</v>
      </c>
      <c r="B212" s="1" t="s">
        <v>2787</v>
      </c>
      <c r="C212" s="1" t="s">
        <v>2824</v>
      </c>
      <c r="D212" s="3">
        <f t="shared" ref="D212:D275" si="37">D211+1</f>
        <v>195</v>
      </c>
      <c r="E212" s="3" t="s">
        <v>2822</v>
      </c>
      <c r="F212" s="3">
        <v>1</v>
      </c>
      <c r="G212" s="3" t="s">
        <v>2827</v>
      </c>
      <c r="H212" s="3" t="s">
        <v>229</v>
      </c>
      <c r="I212" s="3" t="s">
        <v>31</v>
      </c>
      <c r="J212" s="3" t="s">
        <v>2308</v>
      </c>
      <c r="K212" s="7" t="str">
        <f>VLOOKUP($I212,'New Summary'!$E$8:$G$59,2,FALSE)</f>
        <v>H-250x250x9x14</v>
      </c>
      <c r="L212" s="3" t="s">
        <v>2496</v>
      </c>
      <c r="M212" s="7">
        <f>VLOOKUP($I212,'New Summary'!$E$8:$G$59,3,FALSE)</f>
        <v>72.400000000000006</v>
      </c>
      <c r="N212" s="3">
        <v>3000</v>
      </c>
      <c r="O212" s="3" t="s">
        <v>25</v>
      </c>
      <c r="P212" s="3">
        <v>1</v>
      </c>
      <c r="Q212" s="28">
        <f t="shared" si="29"/>
        <v>3</v>
      </c>
      <c r="R212" s="28">
        <f t="shared" si="30"/>
        <v>217.20000000000002</v>
      </c>
      <c r="S212" s="12">
        <v>0</v>
      </c>
      <c r="T212" s="46">
        <f t="shared" si="33"/>
        <v>0</v>
      </c>
      <c r="U212" s="12"/>
      <c r="V212" s="3">
        <f t="shared" si="34"/>
        <v>3</v>
      </c>
      <c r="W212" s="46" t="s">
        <v>2502</v>
      </c>
      <c r="X212" s="3">
        <f t="shared" si="31"/>
        <v>217.20000000000002</v>
      </c>
      <c r="Y212" s="3">
        <f t="shared" si="32"/>
        <v>0</v>
      </c>
      <c r="Z212" s="3"/>
      <c r="AA212" s="3">
        <v>3</v>
      </c>
      <c r="AB212" s="3">
        <f t="shared" si="12"/>
        <v>0</v>
      </c>
      <c r="AC212" s="7">
        <f t="shared" si="35"/>
        <v>217.20000000000002</v>
      </c>
      <c r="AD212" s="1">
        <v>3000</v>
      </c>
      <c r="AE212" s="1">
        <f t="shared" si="36"/>
        <v>3</v>
      </c>
    </row>
    <row r="213" spans="1:31" ht="43.2" hidden="1" x14ac:dyDescent="0.3">
      <c r="A213" s="65" t="str" cm="1">
        <f t="array" ref="A213">_xlfn.IFS(M213&gt;=65,"Heavy",M213&lt;=25,"Light",M213&gt;=26-64,"Medium")</f>
        <v>Heavy</v>
      </c>
      <c r="B213" s="1" t="s">
        <v>2787</v>
      </c>
      <c r="C213" s="1" t="s">
        <v>2824</v>
      </c>
      <c r="D213" s="3">
        <f t="shared" si="37"/>
        <v>196</v>
      </c>
      <c r="E213" s="3" t="s">
        <v>2822</v>
      </c>
      <c r="F213" s="3">
        <v>1</v>
      </c>
      <c r="G213" s="3" t="s">
        <v>2827</v>
      </c>
      <c r="H213" s="3" t="s">
        <v>230</v>
      </c>
      <c r="I213" s="3" t="s">
        <v>31</v>
      </c>
      <c r="J213" s="3" t="s">
        <v>2308</v>
      </c>
      <c r="K213" s="7" t="str">
        <f>VLOOKUP($I213,'New Summary'!$E$8:$G$59,2,FALSE)</f>
        <v>H-250x250x9x14</v>
      </c>
      <c r="L213" s="3" t="s">
        <v>2496</v>
      </c>
      <c r="M213" s="7">
        <f>VLOOKUP($I213,'New Summary'!$E$8:$G$59,3,FALSE)</f>
        <v>72.400000000000006</v>
      </c>
      <c r="N213" s="3">
        <v>3000</v>
      </c>
      <c r="O213" s="3" t="s">
        <v>25</v>
      </c>
      <c r="P213" s="3">
        <v>1</v>
      </c>
      <c r="Q213" s="28">
        <f t="shared" si="29"/>
        <v>3</v>
      </c>
      <c r="R213" s="28">
        <f t="shared" si="30"/>
        <v>217.20000000000002</v>
      </c>
      <c r="S213" s="12">
        <v>0</v>
      </c>
      <c r="T213" s="46">
        <f t="shared" si="33"/>
        <v>0</v>
      </c>
      <c r="U213" s="12"/>
      <c r="V213" s="3">
        <f t="shared" si="34"/>
        <v>3</v>
      </c>
      <c r="W213" s="46" t="s">
        <v>2502</v>
      </c>
      <c r="X213" s="3">
        <f t="shared" si="31"/>
        <v>217.20000000000002</v>
      </c>
      <c r="Y213" s="3">
        <f t="shared" si="32"/>
        <v>0</v>
      </c>
      <c r="Z213" s="3"/>
      <c r="AA213" s="3">
        <v>3</v>
      </c>
      <c r="AB213" s="3">
        <f t="shared" si="12"/>
        <v>0</v>
      </c>
      <c r="AC213" s="7">
        <f t="shared" si="35"/>
        <v>217.20000000000002</v>
      </c>
      <c r="AD213" s="1">
        <v>3000</v>
      </c>
      <c r="AE213" s="1">
        <f t="shared" si="36"/>
        <v>3</v>
      </c>
    </row>
    <row r="214" spans="1:31" ht="43.2" hidden="1" x14ac:dyDescent="0.3">
      <c r="A214" s="65" t="str" cm="1">
        <f t="array" ref="A214">_xlfn.IFS(M214&gt;=65,"Heavy",M214&lt;=25,"Light",M214&gt;=26-64,"Medium")</f>
        <v>Light</v>
      </c>
      <c r="B214" s="1" t="s">
        <v>2787</v>
      </c>
      <c r="C214" s="1" t="s">
        <v>2824</v>
      </c>
      <c r="D214" s="3">
        <f t="shared" si="37"/>
        <v>197</v>
      </c>
      <c r="E214" s="3" t="s">
        <v>2822</v>
      </c>
      <c r="F214" s="3">
        <v>1</v>
      </c>
      <c r="G214" s="3" t="s">
        <v>2827</v>
      </c>
      <c r="H214" s="3" t="s">
        <v>238</v>
      </c>
      <c r="I214" s="3" t="s">
        <v>32</v>
      </c>
      <c r="J214" s="3" t="s">
        <v>2340</v>
      </c>
      <c r="K214" s="7" t="str">
        <f>VLOOKUP($I214,'New Summary'!$E$8:$G$59,2,FALSE)</f>
        <v>H-200x100x4,5x7</v>
      </c>
      <c r="L214" s="3" t="s">
        <v>2496</v>
      </c>
      <c r="M214" s="7">
        <f>VLOOKUP($I214,'New Summary'!$E$8:$G$59,3,FALSE)</f>
        <v>18.2</v>
      </c>
      <c r="N214" s="3">
        <v>3000</v>
      </c>
      <c r="O214" s="3" t="s">
        <v>25</v>
      </c>
      <c r="P214" s="3">
        <v>1</v>
      </c>
      <c r="Q214" s="28">
        <f t="shared" si="29"/>
        <v>3</v>
      </c>
      <c r="R214" s="28">
        <f t="shared" si="30"/>
        <v>54.599999999999994</v>
      </c>
      <c r="S214" s="12">
        <v>0</v>
      </c>
      <c r="T214" s="46">
        <f t="shared" si="33"/>
        <v>0</v>
      </c>
      <c r="U214" s="13"/>
      <c r="V214" s="3">
        <f t="shared" si="34"/>
        <v>3</v>
      </c>
      <c r="W214" s="46" t="s">
        <v>2502</v>
      </c>
      <c r="X214" s="3">
        <f t="shared" si="31"/>
        <v>54.599999999999994</v>
      </c>
      <c r="Y214" s="3">
        <f t="shared" si="32"/>
        <v>0</v>
      </c>
      <c r="Z214" s="3"/>
      <c r="AA214" s="3">
        <v>3</v>
      </c>
      <c r="AB214" s="3">
        <f t="shared" si="12"/>
        <v>0</v>
      </c>
      <c r="AC214" s="7">
        <f t="shared" si="35"/>
        <v>54.599999999999994</v>
      </c>
      <c r="AD214" s="1">
        <v>3000</v>
      </c>
      <c r="AE214" s="1">
        <f t="shared" si="36"/>
        <v>3</v>
      </c>
    </row>
    <row r="215" spans="1:31" ht="43.2" hidden="1" x14ac:dyDescent="0.3">
      <c r="A215" s="65" t="str" cm="1">
        <f t="array" ref="A215">_xlfn.IFS(M215&gt;=65,"Heavy",M215&lt;=25,"Light",M215&gt;=26-64,"Medium")</f>
        <v>Light</v>
      </c>
      <c r="B215" s="1" t="s">
        <v>2787</v>
      </c>
      <c r="C215" s="1" t="s">
        <v>2824</v>
      </c>
      <c r="D215" s="3">
        <f t="shared" si="37"/>
        <v>198</v>
      </c>
      <c r="E215" s="3" t="s">
        <v>2822</v>
      </c>
      <c r="F215" s="3">
        <v>1</v>
      </c>
      <c r="G215" s="3" t="s">
        <v>2827</v>
      </c>
      <c r="H215" s="3" t="s">
        <v>239</v>
      </c>
      <c r="I215" s="3" t="s">
        <v>32</v>
      </c>
      <c r="J215" s="3" t="s">
        <v>2340</v>
      </c>
      <c r="K215" s="7" t="str">
        <f>VLOOKUP($I215,'New Summary'!$E$8:$G$59,2,FALSE)</f>
        <v>H-200x100x4,5x7</v>
      </c>
      <c r="L215" s="3" t="s">
        <v>2496</v>
      </c>
      <c r="M215" s="7">
        <f>VLOOKUP($I215,'New Summary'!$E$8:$G$59,3,FALSE)</f>
        <v>18.2</v>
      </c>
      <c r="N215" s="3">
        <v>3000</v>
      </c>
      <c r="O215" s="3" t="s">
        <v>25</v>
      </c>
      <c r="P215" s="3">
        <v>1</v>
      </c>
      <c r="Q215" s="28">
        <f t="shared" si="29"/>
        <v>3</v>
      </c>
      <c r="R215" s="28">
        <f t="shared" si="30"/>
        <v>54.599999999999994</v>
      </c>
      <c r="S215" s="12">
        <v>0</v>
      </c>
      <c r="T215" s="46">
        <f t="shared" si="33"/>
        <v>0</v>
      </c>
      <c r="U215" s="13"/>
      <c r="V215" s="3">
        <f t="shared" si="34"/>
        <v>3</v>
      </c>
      <c r="W215" s="46" t="s">
        <v>2502</v>
      </c>
      <c r="X215" s="3">
        <f t="shared" si="31"/>
        <v>54.599999999999994</v>
      </c>
      <c r="Y215" s="3">
        <f t="shared" si="32"/>
        <v>0</v>
      </c>
      <c r="Z215" s="3"/>
      <c r="AA215" s="3">
        <v>3</v>
      </c>
      <c r="AB215" s="3">
        <f t="shared" si="12"/>
        <v>0</v>
      </c>
      <c r="AC215" s="7">
        <f t="shared" si="35"/>
        <v>54.599999999999994</v>
      </c>
      <c r="AD215" s="1">
        <v>3000</v>
      </c>
      <c r="AE215" s="1">
        <f t="shared" si="36"/>
        <v>3</v>
      </c>
    </row>
    <row r="216" spans="1:31" ht="43.2" hidden="1" x14ac:dyDescent="0.3">
      <c r="A216" s="65" t="str" cm="1">
        <f t="array" ref="A216">_xlfn.IFS(M216&gt;=65,"Heavy",M216&lt;=25,"Light",M216&gt;=26-64,"Medium")</f>
        <v>Light</v>
      </c>
      <c r="B216" s="1" t="s">
        <v>2787</v>
      </c>
      <c r="C216" s="1" t="s">
        <v>2824</v>
      </c>
      <c r="D216" s="3">
        <f t="shared" si="37"/>
        <v>199</v>
      </c>
      <c r="E216" s="3" t="s">
        <v>2822</v>
      </c>
      <c r="F216" s="3">
        <v>1</v>
      </c>
      <c r="G216" s="3" t="s">
        <v>2827</v>
      </c>
      <c r="H216" s="3" t="s">
        <v>240</v>
      </c>
      <c r="I216" s="3" t="s">
        <v>32</v>
      </c>
      <c r="J216" s="3" t="s">
        <v>2340</v>
      </c>
      <c r="K216" s="7" t="str">
        <f>VLOOKUP($I216,'New Summary'!$E$8:$G$59,2,FALSE)</f>
        <v>H-200x100x4,5x7</v>
      </c>
      <c r="L216" s="3" t="s">
        <v>2496</v>
      </c>
      <c r="M216" s="7">
        <f>VLOOKUP($I216,'New Summary'!$E$8:$G$59,3,FALSE)</f>
        <v>18.2</v>
      </c>
      <c r="N216" s="3">
        <v>3000</v>
      </c>
      <c r="O216" s="3" t="s">
        <v>25</v>
      </c>
      <c r="P216" s="3">
        <v>1</v>
      </c>
      <c r="Q216" s="28">
        <f t="shared" si="29"/>
        <v>3</v>
      </c>
      <c r="R216" s="28">
        <f t="shared" si="30"/>
        <v>54.599999999999994</v>
      </c>
      <c r="S216" s="12">
        <v>0</v>
      </c>
      <c r="T216" s="46">
        <f t="shared" si="33"/>
        <v>0</v>
      </c>
      <c r="U216" s="13"/>
      <c r="V216" s="3">
        <f t="shared" si="34"/>
        <v>3</v>
      </c>
      <c r="W216" s="46" t="s">
        <v>2502</v>
      </c>
      <c r="X216" s="3">
        <f t="shared" si="31"/>
        <v>54.599999999999994</v>
      </c>
      <c r="Y216" s="3">
        <f t="shared" si="32"/>
        <v>0</v>
      </c>
      <c r="Z216" s="3"/>
      <c r="AA216" s="3">
        <v>3</v>
      </c>
      <c r="AB216" s="3">
        <f t="shared" si="12"/>
        <v>0</v>
      </c>
      <c r="AC216" s="7">
        <f t="shared" si="35"/>
        <v>54.599999999999994</v>
      </c>
      <c r="AD216" s="1">
        <v>3000</v>
      </c>
      <c r="AE216" s="1">
        <f t="shared" si="36"/>
        <v>3</v>
      </c>
    </row>
    <row r="217" spans="1:31" ht="43.2" hidden="1" x14ac:dyDescent="0.3">
      <c r="A217" s="65" t="str" cm="1">
        <f t="array" ref="A217">_xlfn.IFS(M217&gt;=65,"Heavy",M217&lt;=25,"Light",M217&gt;=26-64,"Medium")</f>
        <v>Medium</v>
      </c>
      <c r="B217" s="1" t="s">
        <v>2787</v>
      </c>
      <c r="C217" s="1" t="s">
        <v>2824</v>
      </c>
      <c r="D217" s="3">
        <f t="shared" si="37"/>
        <v>200</v>
      </c>
      <c r="E217" s="3" t="s">
        <v>2822</v>
      </c>
      <c r="F217" s="3">
        <v>1</v>
      </c>
      <c r="G217" s="3" t="s">
        <v>2827</v>
      </c>
      <c r="H217" s="3" t="s">
        <v>419</v>
      </c>
      <c r="I217" s="3" t="s">
        <v>6</v>
      </c>
      <c r="J217" s="7" t="s">
        <v>2344</v>
      </c>
      <c r="K217" s="7" t="str">
        <f>VLOOKUP($I217,'New Summary'!$E$8:$G$59,2,FALSE)</f>
        <v>H-200x200x8x12</v>
      </c>
      <c r="L217" s="7" t="s">
        <v>2496</v>
      </c>
      <c r="M217" s="7">
        <f>VLOOKUP($I217,'New Summary'!$E$8:$G$59,3,FALSE)</f>
        <v>49.9</v>
      </c>
      <c r="N217" s="3">
        <v>3000</v>
      </c>
      <c r="O217" s="3" t="s">
        <v>25</v>
      </c>
      <c r="P217" s="3">
        <v>1</v>
      </c>
      <c r="Q217" s="28">
        <f t="shared" si="29"/>
        <v>3</v>
      </c>
      <c r="R217" s="28">
        <f t="shared" si="30"/>
        <v>149.69999999999999</v>
      </c>
      <c r="S217" s="12">
        <v>0</v>
      </c>
      <c r="T217" s="46">
        <f t="shared" si="33"/>
        <v>0</v>
      </c>
      <c r="U217" s="12"/>
      <c r="V217" s="3">
        <f t="shared" si="34"/>
        <v>3</v>
      </c>
      <c r="W217" s="46" t="s">
        <v>2502</v>
      </c>
      <c r="X217" s="3">
        <f t="shared" si="31"/>
        <v>149.69999999999999</v>
      </c>
      <c r="Y217" s="3">
        <f t="shared" si="32"/>
        <v>0</v>
      </c>
      <c r="Z217" s="3"/>
      <c r="AA217" s="3">
        <v>3</v>
      </c>
      <c r="AB217" s="3">
        <f t="shared" si="12"/>
        <v>0</v>
      </c>
      <c r="AC217" s="7">
        <f t="shared" si="35"/>
        <v>149.69999999999999</v>
      </c>
      <c r="AD217" s="1">
        <v>3000</v>
      </c>
      <c r="AE217" s="1">
        <f t="shared" si="36"/>
        <v>3</v>
      </c>
    </row>
    <row r="218" spans="1:31" ht="43.2" hidden="1" x14ac:dyDescent="0.3">
      <c r="A218" s="65" t="str" cm="1">
        <f t="array" ref="A218">_xlfn.IFS(M218&gt;=65,"Heavy",M218&lt;=25,"Light",M218&gt;=26-64,"Medium")</f>
        <v>Medium</v>
      </c>
      <c r="B218" s="1" t="s">
        <v>2787</v>
      </c>
      <c r="C218" s="1" t="s">
        <v>2824</v>
      </c>
      <c r="D218" s="3">
        <f t="shared" si="37"/>
        <v>201</v>
      </c>
      <c r="E218" s="3" t="s">
        <v>2822</v>
      </c>
      <c r="F218" s="3">
        <v>1</v>
      </c>
      <c r="G218" s="3" t="s">
        <v>2827</v>
      </c>
      <c r="H218" s="3" t="s">
        <v>420</v>
      </c>
      <c r="I218" s="3" t="s">
        <v>6</v>
      </c>
      <c r="J218" s="7" t="s">
        <v>2344</v>
      </c>
      <c r="K218" s="7" t="str">
        <f>VLOOKUP($I218,'New Summary'!$E$8:$G$59,2,FALSE)</f>
        <v>H-200x200x8x12</v>
      </c>
      <c r="L218" s="7" t="s">
        <v>2496</v>
      </c>
      <c r="M218" s="7">
        <f>VLOOKUP($I218,'New Summary'!$E$8:$G$59,3,FALSE)</f>
        <v>49.9</v>
      </c>
      <c r="N218" s="3">
        <v>3000</v>
      </c>
      <c r="O218" s="3" t="s">
        <v>25</v>
      </c>
      <c r="P218" s="3">
        <v>1</v>
      </c>
      <c r="Q218" s="28">
        <f t="shared" si="29"/>
        <v>3</v>
      </c>
      <c r="R218" s="28">
        <f t="shared" si="30"/>
        <v>149.69999999999999</v>
      </c>
      <c r="S218" s="12">
        <v>0</v>
      </c>
      <c r="T218" s="46">
        <f t="shared" si="33"/>
        <v>0</v>
      </c>
      <c r="U218" s="12"/>
      <c r="V218" s="3">
        <f t="shared" si="34"/>
        <v>3</v>
      </c>
      <c r="W218" s="46" t="s">
        <v>2502</v>
      </c>
      <c r="X218" s="3">
        <f t="shared" si="31"/>
        <v>149.69999999999999</v>
      </c>
      <c r="Y218" s="3">
        <f t="shared" si="32"/>
        <v>0</v>
      </c>
      <c r="Z218" s="3"/>
      <c r="AA218" s="3">
        <v>3</v>
      </c>
      <c r="AB218" s="3">
        <f t="shared" si="12"/>
        <v>0</v>
      </c>
      <c r="AC218" s="7">
        <f t="shared" si="35"/>
        <v>149.69999999999999</v>
      </c>
      <c r="AD218" s="1">
        <v>3000</v>
      </c>
      <c r="AE218" s="1">
        <f t="shared" si="36"/>
        <v>3</v>
      </c>
    </row>
    <row r="219" spans="1:31" ht="43.2" hidden="1" x14ac:dyDescent="0.3">
      <c r="A219" s="65" t="str" cm="1">
        <f t="array" ref="A219">_xlfn.IFS(M219&gt;=65,"Heavy",M219&lt;=25,"Light",M219&gt;=26-64,"Medium")</f>
        <v>Medium</v>
      </c>
      <c r="B219" s="1" t="s">
        <v>2787</v>
      </c>
      <c r="C219" s="1" t="s">
        <v>2824</v>
      </c>
      <c r="D219" s="3">
        <f t="shared" si="37"/>
        <v>202</v>
      </c>
      <c r="E219" s="3" t="s">
        <v>2822</v>
      </c>
      <c r="F219" s="3">
        <v>1</v>
      </c>
      <c r="G219" s="3" t="s">
        <v>2827</v>
      </c>
      <c r="H219" s="3" t="s">
        <v>421</v>
      </c>
      <c r="I219" s="3" t="s">
        <v>6</v>
      </c>
      <c r="J219" s="7" t="s">
        <v>2344</v>
      </c>
      <c r="K219" s="7" t="str">
        <f>VLOOKUP($I219,'New Summary'!$E$8:$G$59,2,FALSE)</f>
        <v>H-200x200x8x12</v>
      </c>
      <c r="L219" s="7" t="s">
        <v>2496</v>
      </c>
      <c r="M219" s="7">
        <f>VLOOKUP($I219,'New Summary'!$E$8:$G$59,3,FALSE)</f>
        <v>49.9</v>
      </c>
      <c r="N219" s="3">
        <v>3000</v>
      </c>
      <c r="O219" s="3" t="s">
        <v>25</v>
      </c>
      <c r="P219" s="3">
        <v>1</v>
      </c>
      <c r="Q219" s="28">
        <f t="shared" si="29"/>
        <v>3</v>
      </c>
      <c r="R219" s="28">
        <f t="shared" si="30"/>
        <v>149.69999999999999</v>
      </c>
      <c r="S219" s="12">
        <v>0</v>
      </c>
      <c r="T219" s="46">
        <f t="shared" si="33"/>
        <v>0</v>
      </c>
      <c r="U219" s="12"/>
      <c r="V219" s="3">
        <f t="shared" si="34"/>
        <v>3</v>
      </c>
      <c r="W219" s="46" t="s">
        <v>2502</v>
      </c>
      <c r="X219" s="3">
        <f t="shared" si="31"/>
        <v>149.69999999999999</v>
      </c>
      <c r="Y219" s="3">
        <f t="shared" si="32"/>
        <v>0</v>
      </c>
      <c r="Z219" s="3"/>
      <c r="AA219" s="3">
        <v>3</v>
      </c>
      <c r="AB219" s="3">
        <f t="shared" si="12"/>
        <v>0</v>
      </c>
      <c r="AC219" s="7">
        <f t="shared" si="35"/>
        <v>149.69999999999999</v>
      </c>
      <c r="AD219" s="1">
        <v>3000</v>
      </c>
      <c r="AE219" s="1">
        <f t="shared" si="36"/>
        <v>3</v>
      </c>
    </row>
    <row r="220" spans="1:31" ht="43.2" hidden="1" x14ac:dyDescent="0.3">
      <c r="A220" s="65" t="str" cm="1">
        <f t="array" ref="A220">_xlfn.IFS(M220&gt;=65,"Heavy",M220&lt;=25,"Light",M220&gt;=26-64,"Medium")</f>
        <v>Medium</v>
      </c>
      <c r="B220" s="1" t="s">
        <v>2787</v>
      </c>
      <c r="C220" s="1" t="s">
        <v>2824</v>
      </c>
      <c r="D220" s="3">
        <f t="shared" si="37"/>
        <v>203</v>
      </c>
      <c r="E220" s="3" t="s">
        <v>2822</v>
      </c>
      <c r="F220" s="3">
        <v>1</v>
      </c>
      <c r="G220" s="3" t="s">
        <v>2827</v>
      </c>
      <c r="H220" s="3" t="s">
        <v>422</v>
      </c>
      <c r="I220" s="3" t="s">
        <v>6</v>
      </c>
      <c r="J220" s="7" t="s">
        <v>2344</v>
      </c>
      <c r="K220" s="7" t="str">
        <f>VLOOKUP($I220,'New Summary'!$E$8:$G$59,2,FALSE)</f>
        <v>H-200x200x8x12</v>
      </c>
      <c r="L220" s="7" t="s">
        <v>2496</v>
      </c>
      <c r="M220" s="7">
        <f>VLOOKUP($I220,'New Summary'!$E$8:$G$59,3,FALSE)</f>
        <v>49.9</v>
      </c>
      <c r="N220" s="3">
        <v>3000</v>
      </c>
      <c r="O220" s="3" t="s">
        <v>25</v>
      </c>
      <c r="P220" s="3">
        <v>1</v>
      </c>
      <c r="Q220" s="28">
        <f t="shared" si="29"/>
        <v>3</v>
      </c>
      <c r="R220" s="28">
        <f t="shared" si="30"/>
        <v>149.69999999999999</v>
      </c>
      <c r="S220" s="12">
        <v>0</v>
      </c>
      <c r="T220" s="46">
        <f t="shared" si="33"/>
        <v>0</v>
      </c>
      <c r="U220" s="12"/>
      <c r="V220" s="3">
        <f t="shared" si="34"/>
        <v>3</v>
      </c>
      <c r="W220" s="46" t="s">
        <v>2502</v>
      </c>
      <c r="X220" s="3">
        <f t="shared" si="31"/>
        <v>149.69999999999999</v>
      </c>
      <c r="Y220" s="3">
        <f t="shared" si="32"/>
        <v>0</v>
      </c>
      <c r="Z220" s="3"/>
      <c r="AA220" s="3">
        <v>3</v>
      </c>
      <c r="AB220" s="3">
        <f t="shared" si="12"/>
        <v>0</v>
      </c>
      <c r="AC220" s="7">
        <f t="shared" si="35"/>
        <v>149.69999999999999</v>
      </c>
      <c r="AD220" s="1">
        <v>3000</v>
      </c>
      <c r="AE220" s="1">
        <f t="shared" si="36"/>
        <v>3</v>
      </c>
    </row>
    <row r="221" spans="1:31" ht="43.2" hidden="1" x14ac:dyDescent="0.3">
      <c r="A221" s="65" t="str" cm="1">
        <f t="array" ref="A221">_xlfn.IFS(M221&gt;=65,"Heavy",M221&lt;=25,"Light",M221&gt;=26-64,"Medium")</f>
        <v>Medium</v>
      </c>
      <c r="B221" s="1" t="s">
        <v>2787</v>
      </c>
      <c r="C221" s="1" t="s">
        <v>2824</v>
      </c>
      <c r="D221" s="3">
        <f t="shared" si="37"/>
        <v>204</v>
      </c>
      <c r="E221" s="3" t="s">
        <v>2822</v>
      </c>
      <c r="F221" s="3">
        <v>1</v>
      </c>
      <c r="G221" s="3" t="s">
        <v>2827</v>
      </c>
      <c r="H221" s="3" t="s">
        <v>423</v>
      </c>
      <c r="I221" s="3" t="s">
        <v>6</v>
      </c>
      <c r="J221" s="7" t="s">
        <v>2344</v>
      </c>
      <c r="K221" s="7" t="str">
        <f>VLOOKUP($I221,'New Summary'!$E$8:$G$59,2,FALSE)</f>
        <v>H-200x200x8x12</v>
      </c>
      <c r="L221" s="7" t="s">
        <v>2496</v>
      </c>
      <c r="M221" s="7">
        <f>VLOOKUP($I221,'New Summary'!$E$8:$G$59,3,FALSE)</f>
        <v>49.9</v>
      </c>
      <c r="N221" s="3">
        <v>3000</v>
      </c>
      <c r="O221" s="3" t="s">
        <v>25</v>
      </c>
      <c r="P221" s="3">
        <v>1</v>
      </c>
      <c r="Q221" s="28">
        <f t="shared" si="29"/>
        <v>3</v>
      </c>
      <c r="R221" s="28">
        <f t="shared" si="30"/>
        <v>149.69999999999999</v>
      </c>
      <c r="S221" s="12">
        <v>0</v>
      </c>
      <c r="T221" s="46">
        <f t="shared" si="33"/>
        <v>0</v>
      </c>
      <c r="U221" s="12"/>
      <c r="V221" s="3">
        <f t="shared" si="34"/>
        <v>3</v>
      </c>
      <c r="W221" s="46" t="s">
        <v>2502</v>
      </c>
      <c r="X221" s="3">
        <f t="shared" si="31"/>
        <v>149.69999999999999</v>
      </c>
      <c r="Y221" s="3">
        <f t="shared" si="32"/>
        <v>0</v>
      </c>
      <c r="Z221" s="3"/>
      <c r="AA221" s="3">
        <v>3</v>
      </c>
      <c r="AB221" s="3">
        <f t="shared" si="12"/>
        <v>0</v>
      </c>
      <c r="AC221" s="7">
        <f t="shared" si="35"/>
        <v>149.69999999999999</v>
      </c>
      <c r="AD221" s="1">
        <v>3000</v>
      </c>
      <c r="AE221" s="1">
        <f t="shared" si="36"/>
        <v>3</v>
      </c>
    </row>
    <row r="222" spans="1:31" ht="43.2" hidden="1" x14ac:dyDescent="0.3">
      <c r="A222" s="65" t="str" cm="1">
        <f t="array" ref="A222">_xlfn.IFS(M222&gt;=65,"Heavy",M222&lt;=25,"Light",M222&gt;=26-64,"Medium")</f>
        <v>Medium</v>
      </c>
      <c r="B222" s="1" t="s">
        <v>2787</v>
      </c>
      <c r="C222" s="1" t="s">
        <v>2824</v>
      </c>
      <c r="D222" s="3">
        <f t="shared" si="37"/>
        <v>205</v>
      </c>
      <c r="E222" s="3" t="s">
        <v>2822</v>
      </c>
      <c r="F222" s="3">
        <v>1</v>
      </c>
      <c r="G222" s="3" t="s">
        <v>2827</v>
      </c>
      <c r="H222" s="3" t="s">
        <v>424</v>
      </c>
      <c r="I222" s="3" t="s">
        <v>6</v>
      </c>
      <c r="J222" s="7" t="s">
        <v>2344</v>
      </c>
      <c r="K222" s="7" t="str">
        <f>VLOOKUP($I222,'New Summary'!$E$8:$G$59,2,FALSE)</f>
        <v>H-200x200x8x12</v>
      </c>
      <c r="L222" s="7" t="s">
        <v>2496</v>
      </c>
      <c r="M222" s="7">
        <f>VLOOKUP($I222,'New Summary'!$E$8:$G$59,3,FALSE)</f>
        <v>49.9</v>
      </c>
      <c r="N222" s="3">
        <v>3000</v>
      </c>
      <c r="O222" s="3" t="s">
        <v>25</v>
      </c>
      <c r="P222" s="3">
        <v>1</v>
      </c>
      <c r="Q222" s="28">
        <f t="shared" si="29"/>
        <v>3</v>
      </c>
      <c r="R222" s="28">
        <f t="shared" si="30"/>
        <v>149.69999999999999</v>
      </c>
      <c r="S222" s="12">
        <v>0</v>
      </c>
      <c r="T222" s="46">
        <f t="shared" si="33"/>
        <v>0</v>
      </c>
      <c r="U222" s="12"/>
      <c r="V222" s="3">
        <f t="shared" si="34"/>
        <v>3</v>
      </c>
      <c r="W222" s="46" t="s">
        <v>2502</v>
      </c>
      <c r="X222" s="3">
        <f t="shared" si="31"/>
        <v>149.69999999999999</v>
      </c>
      <c r="Y222" s="3">
        <f t="shared" si="32"/>
        <v>0</v>
      </c>
      <c r="Z222" s="3"/>
      <c r="AA222" s="3">
        <v>3</v>
      </c>
      <c r="AB222" s="3">
        <f t="shared" si="12"/>
        <v>0</v>
      </c>
      <c r="AC222" s="7">
        <f t="shared" si="35"/>
        <v>149.69999999999999</v>
      </c>
      <c r="AD222" s="1">
        <v>3000</v>
      </c>
      <c r="AE222" s="1">
        <f t="shared" si="36"/>
        <v>3</v>
      </c>
    </row>
    <row r="223" spans="1:31" hidden="1" x14ac:dyDescent="0.3">
      <c r="A223" s="65" t="str" cm="1">
        <f t="array" ref="A223">_xlfn.IFS(M223&gt;=65,"Heavy",M223&lt;=25,"Light",M223&gt;=26-64,"Medium")</f>
        <v>Medium</v>
      </c>
      <c r="B223" s="1" t="s">
        <v>2787</v>
      </c>
      <c r="C223" s="1" t="s">
        <v>2824</v>
      </c>
      <c r="D223" s="3">
        <f t="shared" si="37"/>
        <v>206</v>
      </c>
      <c r="E223" s="3" t="s">
        <v>2822</v>
      </c>
      <c r="F223" s="3">
        <v>1</v>
      </c>
      <c r="G223" s="3" t="s">
        <v>2827</v>
      </c>
      <c r="H223" s="3" t="s">
        <v>231</v>
      </c>
      <c r="I223" s="3" t="s">
        <v>40</v>
      </c>
      <c r="J223" s="3" t="s">
        <v>2339</v>
      </c>
      <c r="K223" s="7" t="str">
        <f>VLOOKUP($I223,'New Summary'!$E$8:$G$59,2,FALSE)</f>
        <v>H-150x150x7x10</v>
      </c>
      <c r="L223" s="3" t="s">
        <v>2496</v>
      </c>
      <c r="M223" s="7">
        <f>VLOOKUP($I223,'New Summary'!$E$8:$G$59,3,FALSE)</f>
        <v>31.5</v>
      </c>
      <c r="N223" s="3">
        <v>3000</v>
      </c>
      <c r="O223" s="3" t="s">
        <v>25</v>
      </c>
      <c r="P223" s="3">
        <v>1</v>
      </c>
      <c r="Q223" s="28">
        <f t="shared" si="29"/>
        <v>3</v>
      </c>
      <c r="R223" s="28">
        <f t="shared" si="30"/>
        <v>94.5</v>
      </c>
      <c r="S223" s="12">
        <v>1</v>
      </c>
      <c r="T223" s="46">
        <f t="shared" si="33"/>
        <v>3</v>
      </c>
      <c r="U223" s="13"/>
      <c r="V223" s="3">
        <f t="shared" si="34"/>
        <v>0</v>
      </c>
      <c r="W223" s="3" t="s">
        <v>2503</v>
      </c>
      <c r="X223" s="42">
        <f>R223-Y223</f>
        <v>0</v>
      </c>
      <c r="Y223" s="42">
        <f>S223*R223</f>
        <v>94.5</v>
      </c>
      <c r="Z223" s="3"/>
      <c r="AA223" s="3">
        <v>3</v>
      </c>
      <c r="AB223" s="3">
        <f t="shared" si="12"/>
        <v>0</v>
      </c>
      <c r="AC223" s="7">
        <f t="shared" si="35"/>
        <v>94.5</v>
      </c>
      <c r="AD223" s="1">
        <v>3000</v>
      </c>
      <c r="AE223" s="1">
        <f t="shared" si="36"/>
        <v>3</v>
      </c>
    </row>
    <row r="224" spans="1:31" hidden="1" x14ac:dyDescent="0.3">
      <c r="A224" s="65" t="str" cm="1">
        <f t="array" ref="A224">_xlfn.IFS(M224&gt;=65,"Heavy",M224&lt;=25,"Light",M224&gt;=26-64,"Medium")</f>
        <v>Medium</v>
      </c>
      <c r="B224" s="1" t="s">
        <v>2787</v>
      </c>
      <c r="C224" s="1" t="s">
        <v>2824</v>
      </c>
      <c r="D224" s="3">
        <f t="shared" si="37"/>
        <v>207</v>
      </c>
      <c r="E224" s="3" t="s">
        <v>2822</v>
      </c>
      <c r="F224" s="3">
        <v>1</v>
      </c>
      <c r="G224" s="3" t="s">
        <v>2827</v>
      </c>
      <c r="H224" s="3" t="s">
        <v>241</v>
      </c>
      <c r="I224" s="3" t="s">
        <v>40</v>
      </c>
      <c r="J224" s="3" t="s">
        <v>2339</v>
      </c>
      <c r="K224" s="7" t="str">
        <f>VLOOKUP($I224,'New Summary'!$E$8:$G$59,2,FALSE)</f>
        <v>H-150x150x7x10</v>
      </c>
      <c r="L224" s="3" t="s">
        <v>2496</v>
      </c>
      <c r="M224" s="7">
        <f>VLOOKUP($I224,'New Summary'!$E$8:$G$59,3,FALSE)</f>
        <v>31.5</v>
      </c>
      <c r="N224" s="3">
        <v>3000</v>
      </c>
      <c r="O224" s="3" t="s">
        <v>25</v>
      </c>
      <c r="P224" s="3">
        <v>1</v>
      </c>
      <c r="Q224" s="28">
        <f t="shared" si="29"/>
        <v>3</v>
      </c>
      <c r="R224" s="28">
        <f t="shared" si="30"/>
        <v>94.5</v>
      </c>
      <c r="S224" s="12">
        <v>1</v>
      </c>
      <c r="T224" s="46">
        <f t="shared" si="33"/>
        <v>3</v>
      </c>
      <c r="U224" s="13"/>
      <c r="V224" s="3">
        <f t="shared" si="34"/>
        <v>0</v>
      </c>
      <c r="W224" s="3" t="s">
        <v>2503</v>
      </c>
      <c r="X224" s="42">
        <f>R224-Y224</f>
        <v>0</v>
      </c>
      <c r="Y224" s="42">
        <f>S224*R224</f>
        <v>94.5</v>
      </c>
      <c r="Z224" s="3"/>
      <c r="AA224" s="3">
        <v>3</v>
      </c>
      <c r="AB224" s="3">
        <f t="shared" si="12"/>
        <v>0</v>
      </c>
      <c r="AC224" s="7">
        <f t="shared" si="35"/>
        <v>94.5</v>
      </c>
      <c r="AD224" s="1">
        <v>3000</v>
      </c>
      <c r="AE224" s="1">
        <f t="shared" si="36"/>
        <v>3</v>
      </c>
    </row>
    <row r="225" spans="1:31" ht="43.2" hidden="1" x14ac:dyDescent="0.3">
      <c r="A225" s="65" t="str" cm="1">
        <f t="array" ref="A225">_xlfn.IFS(M225&gt;=65,"Heavy",M225&lt;=25,"Light",M225&gt;=26-64,"Medium")</f>
        <v>Heavy</v>
      </c>
      <c r="B225" s="1" t="s">
        <v>2787</v>
      </c>
      <c r="C225" s="1" t="s">
        <v>2824</v>
      </c>
      <c r="D225" s="3">
        <f t="shared" si="37"/>
        <v>208</v>
      </c>
      <c r="E225" s="3" t="s">
        <v>2822</v>
      </c>
      <c r="F225" s="3">
        <v>1</v>
      </c>
      <c r="G225" s="3" t="s">
        <v>2827</v>
      </c>
      <c r="H225" s="3" t="s">
        <v>232</v>
      </c>
      <c r="I225" s="3" t="s">
        <v>31</v>
      </c>
      <c r="J225" s="3" t="s">
        <v>2308</v>
      </c>
      <c r="K225" s="7" t="str">
        <f>VLOOKUP($I225,'New Summary'!$E$8:$G$59,2,FALSE)</f>
        <v>H-250x250x9x14</v>
      </c>
      <c r="L225" s="3" t="s">
        <v>2496</v>
      </c>
      <c r="M225" s="7">
        <f>VLOOKUP($I225,'New Summary'!$E$8:$G$59,3,FALSE)</f>
        <v>72.400000000000006</v>
      </c>
      <c r="N225" s="3">
        <v>3000</v>
      </c>
      <c r="O225" s="3" t="s">
        <v>25</v>
      </c>
      <c r="P225" s="3">
        <v>1</v>
      </c>
      <c r="Q225" s="28">
        <f t="shared" ref="Q225:Q256" si="38">(N225/1000)*P225</f>
        <v>3</v>
      </c>
      <c r="R225" s="28">
        <f t="shared" ref="R225:R256" si="39">Q225*M225</f>
        <v>217.20000000000002</v>
      </c>
      <c r="S225" s="12">
        <v>0</v>
      </c>
      <c r="T225" s="46">
        <f t="shared" si="33"/>
        <v>0</v>
      </c>
      <c r="U225" s="12"/>
      <c r="V225" s="3">
        <f t="shared" si="34"/>
        <v>3</v>
      </c>
      <c r="W225" s="46" t="s">
        <v>2502</v>
      </c>
      <c r="X225" s="3">
        <f>V225*M225</f>
        <v>217.20000000000002</v>
      </c>
      <c r="Y225" s="3">
        <f>T225*M225</f>
        <v>0</v>
      </c>
      <c r="Z225" s="3"/>
      <c r="AA225" s="3">
        <v>3</v>
      </c>
      <c r="AB225" s="3">
        <f t="shared" si="12"/>
        <v>0</v>
      </c>
      <c r="AC225" s="7">
        <f t="shared" si="35"/>
        <v>217.20000000000002</v>
      </c>
      <c r="AD225" s="1">
        <v>3000</v>
      </c>
      <c r="AE225" s="1">
        <f t="shared" si="36"/>
        <v>3</v>
      </c>
    </row>
    <row r="226" spans="1:31" ht="43.2" hidden="1" x14ac:dyDescent="0.3">
      <c r="A226" s="65" t="str" cm="1">
        <f t="array" ref="A226">_xlfn.IFS(M226&gt;=65,"Heavy",M226&lt;=25,"Light",M226&gt;=26-64,"Medium")</f>
        <v>Light</v>
      </c>
      <c r="B226" s="1" t="s">
        <v>2787</v>
      </c>
      <c r="C226" s="1" t="s">
        <v>2824</v>
      </c>
      <c r="D226" s="3">
        <f t="shared" si="37"/>
        <v>209</v>
      </c>
      <c r="E226" s="3" t="s">
        <v>2822</v>
      </c>
      <c r="F226" s="3">
        <v>1</v>
      </c>
      <c r="G226" s="3" t="s">
        <v>2827</v>
      </c>
      <c r="H226" s="3" t="s">
        <v>234</v>
      </c>
      <c r="I226" s="3" t="s">
        <v>32</v>
      </c>
      <c r="J226" s="3" t="s">
        <v>2340</v>
      </c>
      <c r="K226" s="7" t="str">
        <f>VLOOKUP($I226,'New Summary'!$E$8:$G$59,2,FALSE)</f>
        <v>H-200x100x4,5x7</v>
      </c>
      <c r="L226" s="3" t="s">
        <v>2496</v>
      </c>
      <c r="M226" s="7">
        <f>VLOOKUP($I226,'New Summary'!$E$8:$G$59,3,FALSE)</f>
        <v>18.2</v>
      </c>
      <c r="N226" s="3">
        <v>3000</v>
      </c>
      <c r="O226" s="3" t="s">
        <v>25</v>
      </c>
      <c r="P226" s="3">
        <v>1</v>
      </c>
      <c r="Q226" s="28">
        <f t="shared" si="38"/>
        <v>3</v>
      </c>
      <c r="R226" s="28">
        <f t="shared" si="39"/>
        <v>54.599999999999994</v>
      </c>
      <c r="S226" s="12">
        <v>0</v>
      </c>
      <c r="T226" s="46">
        <f t="shared" si="33"/>
        <v>0</v>
      </c>
      <c r="U226" s="13"/>
      <c r="V226" s="3">
        <f t="shared" si="34"/>
        <v>3</v>
      </c>
      <c r="W226" s="46" t="s">
        <v>2502</v>
      </c>
      <c r="X226" s="3">
        <f>V226*M226</f>
        <v>54.599999999999994</v>
      </c>
      <c r="Y226" s="3">
        <f>T226*M226</f>
        <v>0</v>
      </c>
      <c r="Z226" s="3"/>
      <c r="AA226" s="3">
        <v>3</v>
      </c>
      <c r="AB226" s="3">
        <f t="shared" si="12"/>
        <v>0</v>
      </c>
      <c r="AC226" s="7">
        <f t="shared" si="35"/>
        <v>54.599999999999994</v>
      </c>
      <c r="AD226" s="1">
        <v>3000</v>
      </c>
      <c r="AE226" s="1">
        <f t="shared" si="36"/>
        <v>3</v>
      </c>
    </row>
    <row r="227" spans="1:31" ht="43.2" hidden="1" x14ac:dyDescent="0.3">
      <c r="A227" s="65" t="str" cm="1">
        <f t="array" ref="A227">_xlfn.IFS(M227&gt;=65,"Heavy",M227&lt;=25,"Light",M227&gt;=26-64,"Medium")</f>
        <v>Light</v>
      </c>
      <c r="B227" s="1" t="s">
        <v>2787</v>
      </c>
      <c r="C227" s="1" t="s">
        <v>2824</v>
      </c>
      <c r="D227" s="3">
        <f t="shared" si="37"/>
        <v>210</v>
      </c>
      <c r="E227" s="3" t="s">
        <v>2822</v>
      </c>
      <c r="F227" s="3">
        <v>1</v>
      </c>
      <c r="G227" s="3" t="s">
        <v>2827</v>
      </c>
      <c r="H227" s="3" t="s">
        <v>235</v>
      </c>
      <c r="I227" s="3" t="s">
        <v>32</v>
      </c>
      <c r="J227" s="3" t="s">
        <v>2340</v>
      </c>
      <c r="K227" s="7" t="str">
        <f>VLOOKUP($I227,'New Summary'!$E$8:$G$59,2,FALSE)</f>
        <v>H-200x100x4,5x7</v>
      </c>
      <c r="L227" s="3" t="s">
        <v>2496</v>
      </c>
      <c r="M227" s="7">
        <f>VLOOKUP($I227,'New Summary'!$E$8:$G$59,3,FALSE)</f>
        <v>18.2</v>
      </c>
      <c r="N227" s="3">
        <v>3000</v>
      </c>
      <c r="O227" s="3" t="s">
        <v>25</v>
      </c>
      <c r="P227" s="3">
        <v>1</v>
      </c>
      <c r="Q227" s="28">
        <f t="shared" si="38"/>
        <v>3</v>
      </c>
      <c r="R227" s="28">
        <f t="shared" si="39"/>
        <v>54.599999999999994</v>
      </c>
      <c r="S227" s="12">
        <v>0</v>
      </c>
      <c r="T227" s="46">
        <f t="shared" si="33"/>
        <v>0</v>
      </c>
      <c r="U227" s="13"/>
      <c r="V227" s="3">
        <f t="shared" si="34"/>
        <v>3</v>
      </c>
      <c r="W227" s="46" t="s">
        <v>2502</v>
      </c>
      <c r="X227" s="3">
        <f>V227*M227</f>
        <v>54.599999999999994</v>
      </c>
      <c r="Y227" s="3">
        <f>T227*M227</f>
        <v>0</v>
      </c>
      <c r="Z227" s="3"/>
      <c r="AA227" s="3">
        <v>3</v>
      </c>
      <c r="AB227" s="3">
        <f t="shared" si="12"/>
        <v>0</v>
      </c>
      <c r="AC227" s="7">
        <f t="shared" si="35"/>
        <v>54.599999999999994</v>
      </c>
      <c r="AD227" s="1">
        <v>3000</v>
      </c>
      <c r="AE227" s="1">
        <f t="shared" si="36"/>
        <v>3</v>
      </c>
    </row>
    <row r="228" spans="1:31" ht="43.2" hidden="1" x14ac:dyDescent="0.3">
      <c r="A228" s="65" t="str" cm="1">
        <f t="array" ref="A228">_xlfn.IFS(M228&gt;=65,"Heavy",M228&lt;=25,"Light",M228&gt;=26-64,"Medium")</f>
        <v>Light</v>
      </c>
      <c r="B228" s="1" t="s">
        <v>2787</v>
      </c>
      <c r="C228" s="1" t="s">
        <v>2824</v>
      </c>
      <c r="D228" s="3">
        <f t="shared" si="37"/>
        <v>211</v>
      </c>
      <c r="E228" s="3" t="s">
        <v>2822</v>
      </c>
      <c r="F228" s="3">
        <v>1</v>
      </c>
      <c r="G228" s="3" t="s">
        <v>2827</v>
      </c>
      <c r="H228" s="3" t="s">
        <v>236</v>
      </c>
      <c r="I228" s="3" t="s">
        <v>32</v>
      </c>
      <c r="J228" s="3" t="s">
        <v>2340</v>
      </c>
      <c r="K228" s="7" t="str">
        <f>VLOOKUP($I228,'New Summary'!$E$8:$G$59,2,FALSE)</f>
        <v>H-200x100x4,5x7</v>
      </c>
      <c r="L228" s="3" t="s">
        <v>2496</v>
      </c>
      <c r="M228" s="7">
        <f>VLOOKUP($I228,'New Summary'!$E$8:$G$59,3,FALSE)</f>
        <v>18.2</v>
      </c>
      <c r="N228" s="3">
        <v>3000</v>
      </c>
      <c r="O228" s="3" t="s">
        <v>25</v>
      </c>
      <c r="P228" s="3">
        <v>1</v>
      </c>
      <c r="Q228" s="28">
        <f t="shared" si="38"/>
        <v>3</v>
      </c>
      <c r="R228" s="28">
        <f t="shared" si="39"/>
        <v>54.599999999999994</v>
      </c>
      <c r="S228" s="12">
        <v>0</v>
      </c>
      <c r="T228" s="46">
        <f t="shared" si="33"/>
        <v>0</v>
      </c>
      <c r="U228" s="13"/>
      <c r="V228" s="3">
        <f t="shared" si="34"/>
        <v>3</v>
      </c>
      <c r="W228" s="46" t="s">
        <v>2502</v>
      </c>
      <c r="X228" s="3">
        <f>V228*M228</f>
        <v>54.599999999999994</v>
      </c>
      <c r="Y228" s="3">
        <f>T228*M228</f>
        <v>0</v>
      </c>
      <c r="Z228" s="3"/>
      <c r="AA228" s="3">
        <v>3</v>
      </c>
      <c r="AB228" s="3">
        <f t="shared" si="12"/>
        <v>0</v>
      </c>
      <c r="AC228" s="7">
        <f t="shared" si="35"/>
        <v>54.599999999999994</v>
      </c>
      <c r="AD228" s="1">
        <v>3000</v>
      </c>
      <c r="AE228" s="1">
        <f t="shared" si="36"/>
        <v>3</v>
      </c>
    </row>
    <row r="229" spans="1:31" ht="43.2" hidden="1" x14ac:dyDescent="0.3">
      <c r="A229" s="65" t="str" cm="1">
        <f t="array" ref="A229">_xlfn.IFS(M229&gt;=65,"Heavy",M229&lt;=25,"Light",M229&gt;=26-64,"Medium")</f>
        <v>Light</v>
      </c>
      <c r="B229" s="1" t="s">
        <v>2787</v>
      </c>
      <c r="C229" s="1" t="s">
        <v>2824</v>
      </c>
      <c r="D229" s="3">
        <f t="shared" si="37"/>
        <v>212</v>
      </c>
      <c r="E229" s="3" t="s">
        <v>2822</v>
      </c>
      <c r="F229" s="3">
        <v>1</v>
      </c>
      <c r="G229" s="3" t="s">
        <v>2827</v>
      </c>
      <c r="H229" s="3" t="s">
        <v>237</v>
      </c>
      <c r="I229" s="3" t="s">
        <v>32</v>
      </c>
      <c r="J229" s="3" t="s">
        <v>2340</v>
      </c>
      <c r="K229" s="7" t="str">
        <f>VLOOKUP($I229,'New Summary'!$E$8:$G$59,2,FALSE)</f>
        <v>H-200x100x4,5x7</v>
      </c>
      <c r="L229" s="3" t="s">
        <v>2496</v>
      </c>
      <c r="M229" s="7">
        <f>VLOOKUP($I229,'New Summary'!$E$8:$G$59,3,FALSE)</f>
        <v>18.2</v>
      </c>
      <c r="N229" s="3">
        <v>3000</v>
      </c>
      <c r="O229" s="3" t="s">
        <v>25</v>
      </c>
      <c r="P229" s="3">
        <v>1</v>
      </c>
      <c r="Q229" s="28">
        <f t="shared" si="38"/>
        <v>3</v>
      </c>
      <c r="R229" s="28">
        <f t="shared" si="39"/>
        <v>54.599999999999994</v>
      </c>
      <c r="S229" s="12">
        <v>0</v>
      </c>
      <c r="T229" s="46">
        <f t="shared" si="33"/>
        <v>0</v>
      </c>
      <c r="U229" s="13"/>
      <c r="V229" s="3">
        <f t="shared" si="34"/>
        <v>3</v>
      </c>
      <c r="W229" s="46" t="s">
        <v>2502</v>
      </c>
      <c r="X229" s="3">
        <f>V229*M229</f>
        <v>54.599999999999994</v>
      </c>
      <c r="Y229" s="3">
        <f>T229*M229</f>
        <v>0</v>
      </c>
      <c r="Z229" s="3"/>
      <c r="AA229" s="3">
        <v>3</v>
      </c>
      <c r="AB229" s="3">
        <f t="shared" si="12"/>
        <v>0</v>
      </c>
      <c r="AC229" s="7">
        <f t="shared" si="35"/>
        <v>54.599999999999994</v>
      </c>
      <c r="AD229" s="1">
        <v>3000</v>
      </c>
      <c r="AE229" s="1">
        <f t="shared" si="36"/>
        <v>3</v>
      </c>
    </row>
    <row r="230" spans="1:31" hidden="1" x14ac:dyDescent="0.3">
      <c r="A230" s="65" t="str" cm="1">
        <f t="array" ref="A230">_xlfn.IFS(M230&gt;=65,"Heavy",M230&lt;=25,"Light",M230&gt;=26-64,"Medium")</f>
        <v>Medium</v>
      </c>
      <c r="B230" s="1" t="s">
        <v>2787</v>
      </c>
      <c r="C230" s="1" t="s">
        <v>2824</v>
      </c>
      <c r="D230" s="3">
        <f t="shared" si="37"/>
        <v>213</v>
      </c>
      <c r="E230" s="3" t="s">
        <v>2822</v>
      </c>
      <c r="F230" s="3">
        <v>1</v>
      </c>
      <c r="G230" s="3" t="s">
        <v>2827</v>
      </c>
      <c r="H230" s="3" t="s">
        <v>242</v>
      </c>
      <c r="I230" s="3" t="s">
        <v>40</v>
      </c>
      <c r="J230" s="3" t="s">
        <v>2339</v>
      </c>
      <c r="K230" s="7" t="str">
        <f>VLOOKUP($I230,'New Summary'!$E$8:$G$59,2,FALSE)</f>
        <v>H-150x150x7x10</v>
      </c>
      <c r="L230" s="3" t="s">
        <v>2496</v>
      </c>
      <c r="M230" s="7">
        <f>VLOOKUP($I230,'New Summary'!$E$8:$G$59,3,FALSE)</f>
        <v>31.5</v>
      </c>
      <c r="N230" s="3">
        <v>3000</v>
      </c>
      <c r="O230" s="3" t="s">
        <v>25</v>
      </c>
      <c r="P230" s="3">
        <v>1</v>
      </c>
      <c r="Q230" s="28">
        <f t="shared" si="38"/>
        <v>3</v>
      </c>
      <c r="R230" s="28">
        <f t="shared" si="39"/>
        <v>94.5</v>
      </c>
      <c r="S230" s="12">
        <v>1</v>
      </c>
      <c r="T230" s="46">
        <f t="shared" si="33"/>
        <v>3</v>
      </c>
      <c r="U230" s="13"/>
      <c r="V230" s="3">
        <f t="shared" si="34"/>
        <v>0</v>
      </c>
      <c r="W230" s="3" t="s">
        <v>2503</v>
      </c>
      <c r="X230" s="42">
        <f>R230-Y230</f>
        <v>0</v>
      </c>
      <c r="Y230" s="42">
        <f>S230*R230</f>
        <v>94.5</v>
      </c>
      <c r="Z230" s="3"/>
      <c r="AA230" s="3">
        <v>3</v>
      </c>
      <c r="AB230" s="3">
        <f t="shared" si="12"/>
        <v>0</v>
      </c>
      <c r="AC230" s="7">
        <f t="shared" si="35"/>
        <v>94.5</v>
      </c>
      <c r="AD230" s="1">
        <v>3000</v>
      </c>
      <c r="AE230" s="1">
        <f t="shared" si="36"/>
        <v>3</v>
      </c>
    </row>
    <row r="231" spans="1:31" ht="43.2" hidden="1" x14ac:dyDescent="0.3">
      <c r="A231" s="65" t="str" cm="1">
        <f t="array" ref="A231">_xlfn.IFS(M231&gt;=65,"Heavy",M231&lt;=25,"Light",M231&gt;=26-64,"Medium")</f>
        <v>Heavy</v>
      </c>
      <c r="B231" s="1" t="s">
        <v>2787</v>
      </c>
      <c r="C231" s="1" t="s">
        <v>2824</v>
      </c>
      <c r="D231" s="3">
        <f t="shared" si="37"/>
        <v>214</v>
      </c>
      <c r="E231" s="3" t="s">
        <v>2822</v>
      </c>
      <c r="F231" s="3">
        <v>1</v>
      </c>
      <c r="G231" s="3" t="s">
        <v>2827</v>
      </c>
      <c r="H231" s="3" t="s">
        <v>243</v>
      </c>
      <c r="I231" s="3" t="s">
        <v>31</v>
      </c>
      <c r="J231" s="3" t="s">
        <v>2308</v>
      </c>
      <c r="K231" s="7" t="str">
        <f>VLOOKUP($I231,'New Summary'!$E$8:$G$59,2,FALSE)</f>
        <v>H-250x250x9x14</v>
      </c>
      <c r="L231" s="3" t="s">
        <v>2496</v>
      </c>
      <c r="M231" s="7">
        <f>VLOOKUP($I231,'New Summary'!$E$8:$G$59,3,FALSE)</f>
        <v>72.400000000000006</v>
      </c>
      <c r="N231" s="3">
        <v>3000</v>
      </c>
      <c r="O231" s="3" t="s">
        <v>25</v>
      </c>
      <c r="P231" s="3">
        <v>1</v>
      </c>
      <c r="Q231" s="28">
        <f t="shared" si="38"/>
        <v>3</v>
      </c>
      <c r="R231" s="28">
        <f t="shared" si="39"/>
        <v>217.20000000000002</v>
      </c>
      <c r="S231" s="12">
        <v>0</v>
      </c>
      <c r="T231" s="46">
        <f t="shared" si="33"/>
        <v>0</v>
      </c>
      <c r="U231" s="12"/>
      <c r="V231" s="3">
        <f t="shared" si="34"/>
        <v>3</v>
      </c>
      <c r="W231" s="46" t="s">
        <v>2502</v>
      </c>
      <c r="X231" s="3">
        <f>V231*M231</f>
        <v>217.20000000000002</v>
      </c>
      <c r="Y231" s="3">
        <f>T231*M231</f>
        <v>0</v>
      </c>
      <c r="Z231" s="3"/>
      <c r="AA231" s="3">
        <v>3</v>
      </c>
      <c r="AB231" s="3">
        <f t="shared" si="12"/>
        <v>0</v>
      </c>
      <c r="AC231" s="7">
        <f t="shared" si="35"/>
        <v>217.20000000000002</v>
      </c>
      <c r="AD231" s="1">
        <v>3000</v>
      </c>
      <c r="AE231" s="1">
        <f t="shared" si="36"/>
        <v>3</v>
      </c>
    </row>
    <row r="232" spans="1:31" ht="43.2" hidden="1" x14ac:dyDescent="0.3">
      <c r="A232" s="65" t="str" cm="1">
        <f t="array" ref="A232">_xlfn.IFS(M232&gt;=65,"Heavy",M232&lt;=25,"Light",M232&gt;=26-64,"Medium")</f>
        <v>Heavy</v>
      </c>
      <c r="B232" s="1" t="s">
        <v>2787</v>
      </c>
      <c r="C232" s="1" t="s">
        <v>2824</v>
      </c>
      <c r="D232" s="3">
        <f t="shared" si="37"/>
        <v>215</v>
      </c>
      <c r="E232" s="3" t="s">
        <v>2822</v>
      </c>
      <c r="F232" s="3">
        <v>1</v>
      </c>
      <c r="G232" s="3" t="s">
        <v>2827</v>
      </c>
      <c r="H232" s="3" t="s">
        <v>233</v>
      </c>
      <c r="I232" s="3" t="s">
        <v>31</v>
      </c>
      <c r="J232" s="3" t="s">
        <v>2308</v>
      </c>
      <c r="K232" s="7" t="str">
        <f>VLOOKUP($I232,'New Summary'!$E$8:$G$59,2,FALSE)</f>
        <v>H-250x250x9x14</v>
      </c>
      <c r="L232" s="3" t="s">
        <v>2496</v>
      </c>
      <c r="M232" s="7">
        <f>VLOOKUP($I232,'New Summary'!$E$8:$G$59,3,FALSE)</f>
        <v>72.400000000000006</v>
      </c>
      <c r="N232" s="3">
        <v>3000</v>
      </c>
      <c r="O232" s="3" t="s">
        <v>25</v>
      </c>
      <c r="P232" s="3">
        <v>1</v>
      </c>
      <c r="Q232" s="28">
        <f t="shared" si="38"/>
        <v>3</v>
      </c>
      <c r="R232" s="28">
        <f t="shared" si="39"/>
        <v>217.20000000000002</v>
      </c>
      <c r="S232" s="12">
        <v>0</v>
      </c>
      <c r="T232" s="46">
        <f t="shared" si="33"/>
        <v>0</v>
      </c>
      <c r="U232" s="12"/>
      <c r="V232" s="3">
        <f t="shared" si="34"/>
        <v>3</v>
      </c>
      <c r="W232" s="46" t="s">
        <v>2502</v>
      </c>
      <c r="X232" s="3">
        <f>V232*M232</f>
        <v>217.20000000000002</v>
      </c>
      <c r="Y232" s="3">
        <f>T232*M232</f>
        <v>0</v>
      </c>
      <c r="Z232" s="3"/>
      <c r="AA232" s="3">
        <v>3</v>
      </c>
      <c r="AB232" s="3">
        <f t="shared" si="12"/>
        <v>0</v>
      </c>
      <c r="AC232" s="7">
        <f t="shared" si="35"/>
        <v>217.20000000000002</v>
      </c>
      <c r="AD232" s="1">
        <v>3000</v>
      </c>
      <c r="AE232" s="1">
        <f t="shared" si="36"/>
        <v>3</v>
      </c>
    </row>
    <row r="233" spans="1:31" ht="43.2" hidden="1" x14ac:dyDescent="0.3">
      <c r="A233" s="65" t="str" cm="1">
        <f t="array" ref="A233">_xlfn.IFS(M233&gt;=65,"Heavy",M233&lt;=25,"Light",M233&gt;=26-64,"Medium")</f>
        <v>Light</v>
      </c>
      <c r="B233" s="1" t="s">
        <v>2787</v>
      </c>
      <c r="C233" s="1" t="s">
        <v>2824</v>
      </c>
      <c r="D233" s="3">
        <f t="shared" si="37"/>
        <v>216</v>
      </c>
      <c r="E233" s="3" t="s">
        <v>2822</v>
      </c>
      <c r="F233" s="3">
        <v>1</v>
      </c>
      <c r="G233" s="3" t="s">
        <v>2827</v>
      </c>
      <c r="H233" s="3" t="s">
        <v>244</v>
      </c>
      <c r="I233" s="3" t="s">
        <v>32</v>
      </c>
      <c r="J233" s="3" t="s">
        <v>2340</v>
      </c>
      <c r="K233" s="7" t="str">
        <f>VLOOKUP($I233,'New Summary'!$E$8:$G$59,2,FALSE)</f>
        <v>H-200x100x4,5x7</v>
      </c>
      <c r="L233" s="3" t="s">
        <v>2496</v>
      </c>
      <c r="M233" s="7">
        <f>VLOOKUP($I233,'New Summary'!$E$8:$G$59,3,FALSE)</f>
        <v>18.2</v>
      </c>
      <c r="N233" s="3">
        <v>3000</v>
      </c>
      <c r="O233" s="3" t="s">
        <v>25</v>
      </c>
      <c r="P233" s="3">
        <v>1</v>
      </c>
      <c r="Q233" s="28">
        <f t="shared" si="38"/>
        <v>3</v>
      </c>
      <c r="R233" s="28">
        <f t="shared" si="39"/>
        <v>54.599999999999994</v>
      </c>
      <c r="S233" s="12">
        <v>0</v>
      </c>
      <c r="T233" s="46">
        <f t="shared" si="33"/>
        <v>0</v>
      </c>
      <c r="U233" s="13"/>
      <c r="V233" s="3">
        <f t="shared" si="34"/>
        <v>3</v>
      </c>
      <c r="W233" s="46" t="s">
        <v>2502</v>
      </c>
      <c r="X233" s="3">
        <f>V233*M233</f>
        <v>54.599999999999994</v>
      </c>
      <c r="Y233" s="3">
        <f>T233*M233</f>
        <v>0</v>
      </c>
      <c r="Z233" s="3"/>
      <c r="AA233" s="3">
        <v>3</v>
      </c>
      <c r="AB233" s="3">
        <f t="shared" si="12"/>
        <v>0</v>
      </c>
      <c r="AC233" s="7">
        <f t="shared" si="35"/>
        <v>54.599999999999994</v>
      </c>
      <c r="AD233" s="1">
        <v>3000</v>
      </c>
      <c r="AE233" s="1">
        <f t="shared" si="36"/>
        <v>3</v>
      </c>
    </row>
    <row r="234" spans="1:31" hidden="1" x14ac:dyDescent="0.3">
      <c r="A234" s="65" t="str" cm="1">
        <f t="array" ref="A234">_xlfn.IFS(M234&gt;=65,"Heavy",M234&lt;=25,"Light",M234&gt;=26-64,"Medium")</f>
        <v>Medium</v>
      </c>
      <c r="B234" s="1" t="s">
        <v>2787</v>
      </c>
      <c r="C234" s="1" t="s">
        <v>2824</v>
      </c>
      <c r="D234" s="3">
        <f t="shared" si="37"/>
        <v>217</v>
      </c>
      <c r="E234" s="3" t="s">
        <v>2822</v>
      </c>
      <c r="F234" s="3">
        <v>1</v>
      </c>
      <c r="G234" s="3" t="s">
        <v>2827</v>
      </c>
      <c r="H234" s="3" t="s">
        <v>245</v>
      </c>
      <c r="I234" s="3" t="s">
        <v>40</v>
      </c>
      <c r="J234" s="3" t="s">
        <v>2339</v>
      </c>
      <c r="K234" s="7" t="str">
        <f>VLOOKUP($I234,'New Summary'!$E$8:$G$59,2,FALSE)</f>
        <v>H-150x150x7x10</v>
      </c>
      <c r="L234" s="3" t="s">
        <v>2496</v>
      </c>
      <c r="M234" s="7">
        <f>VLOOKUP($I234,'New Summary'!$E$8:$G$59,3,FALSE)</f>
        <v>31.5</v>
      </c>
      <c r="N234" s="3">
        <v>3000</v>
      </c>
      <c r="O234" s="3" t="s">
        <v>25</v>
      </c>
      <c r="P234" s="3">
        <v>1</v>
      </c>
      <c r="Q234" s="28">
        <f t="shared" si="38"/>
        <v>3</v>
      </c>
      <c r="R234" s="28">
        <f t="shared" si="39"/>
        <v>94.5</v>
      </c>
      <c r="S234" s="12">
        <v>1</v>
      </c>
      <c r="T234" s="46">
        <f t="shared" si="33"/>
        <v>3</v>
      </c>
      <c r="U234" s="13"/>
      <c r="V234" s="3">
        <f t="shared" si="34"/>
        <v>0</v>
      </c>
      <c r="W234" s="3" t="s">
        <v>2503</v>
      </c>
      <c r="X234" s="42">
        <f>R234-Y234</f>
        <v>0</v>
      </c>
      <c r="Y234" s="42">
        <f>S234*R234</f>
        <v>94.5</v>
      </c>
      <c r="Z234" s="3"/>
      <c r="AA234" s="3">
        <v>3</v>
      </c>
      <c r="AB234" s="3">
        <f t="shared" si="12"/>
        <v>0</v>
      </c>
      <c r="AC234" s="7">
        <f t="shared" si="35"/>
        <v>94.5</v>
      </c>
      <c r="AD234" s="1">
        <v>3000</v>
      </c>
      <c r="AE234" s="1">
        <f t="shared" si="36"/>
        <v>3</v>
      </c>
    </row>
    <row r="235" spans="1:31" ht="43.2" hidden="1" x14ac:dyDescent="0.3">
      <c r="A235" s="65" t="str" cm="1">
        <f t="array" ref="A235">_xlfn.IFS(M235&gt;=65,"Heavy",M235&lt;=25,"Light",M235&gt;=26-64,"Medium")</f>
        <v>Heavy</v>
      </c>
      <c r="B235" s="1" t="s">
        <v>2787</v>
      </c>
      <c r="C235" s="1" t="s">
        <v>2824</v>
      </c>
      <c r="D235" s="3">
        <f t="shared" si="37"/>
        <v>218</v>
      </c>
      <c r="E235" s="3" t="s">
        <v>2822</v>
      </c>
      <c r="F235" s="3">
        <v>1</v>
      </c>
      <c r="G235" s="3" t="s">
        <v>2827</v>
      </c>
      <c r="H235" s="3" t="s">
        <v>246</v>
      </c>
      <c r="I235" s="3" t="s">
        <v>31</v>
      </c>
      <c r="J235" s="3" t="s">
        <v>2308</v>
      </c>
      <c r="K235" s="7" t="str">
        <f>VLOOKUP($I235,'New Summary'!$E$8:$G$59,2,FALSE)</f>
        <v>H-250x250x9x14</v>
      </c>
      <c r="L235" s="3" t="s">
        <v>2496</v>
      </c>
      <c r="M235" s="7">
        <f>VLOOKUP($I235,'New Summary'!$E$8:$G$59,3,FALSE)</f>
        <v>72.400000000000006</v>
      </c>
      <c r="N235" s="3">
        <v>3000</v>
      </c>
      <c r="O235" s="3" t="s">
        <v>25</v>
      </c>
      <c r="P235" s="3">
        <v>1</v>
      </c>
      <c r="Q235" s="28">
        <f t="shared" si="38"/>
        <v>3</v>
      </c>
      <c r="R235" s="28">
        <f t="shared" si="39"/>
        <v>217.20000000000002</v>
      </c>
      <c r="S235" s="12">
        <v>0</v>
      </c>
      <c r="T235" s="46">
        <f t="shared" si="33"/>
        <v>0</v>
      </c>
      <c r="U235" s="12"/>
      <c r="V235" s="3">
        <f t="shared" si="34"/>
        <v>3</v>
      </c>
      <c r="W235" s="46" t="s">
        <v>2502</v>
      </c>
      <c r="X235" s="3">
        <f>V235*M235</f>
        <v>217.20000000000002</v>
      </c>
      <c r="Y235" s="3">
        <f>T235*M235</f>
        <v>0</v>
      </c>
      <c r="Z235" s="3"/>
      <c r="AA235" s="3">
        <v>3</v>
      </c>
      <c r="AB235" s="3">
        <f t="shared" si="12"/>
        <v>0</v>
      </c>
      <c r="AC235" s="7">
        <f t="shared" si="35"/>
        <v>217.20000000000002</v>
      </c>
      <c r="AD235" s="1">
        <v>3000</v>
      </c>
      <c r="AE235" s="1">
        <f t="shared" si="36"/>
        <v>3</v>
      </c>
    </row>
    <row r="236" spans="1:31" hidden="1" x14ac:dyDescent="0.3">
      <c r="A236" s="65" t="str" cm="1">
        <f t="array" ref="A236">_xlfn.IFS(M236&gt;=65,"Heavy",M236&lt;=25,"Light",M236&gt;=26-64,"Medium")</f>
        <v>Medium</v>
      </c>
      <c r="B236" s="1" t="s">
        <v>2787</v>
      </c>
      <c r="C236" s="1" t="s">
        <v>2824</v>
      </c>
      <c r="D236" s="3">
        <f t="shared" si="37"/>
        <v>219</v>
      </c>
      <c r="E236" s="3" t="s">
        <v>2822</v>
      </c>
      <c r="F236" s="3">
        <v>1</v>
      </c>
      <c r="G236" s="3" t="s">
        <v>2827</v>
      </c>
      <c r="H236" s="3" t="s">
        <v>247</v>
      </c>
      <c r="I236" s="3" t="s">
        <v>40</v>
      </c>
      <c r="J236" s="3" t="s">
        <v>2339</v>
      </c>
      <c r="K236" s="7" t="str">
        <f>VLOOKUP($I236,'New Summary'!$E$8:$G$59,2,FALSE)</f>
        <v>H-150x150x7x10</v>
      </c>
      <c r="L236" s="3" t="s">
        <v>2496</v>
      </c>
      <c r="M236" s="7">
        <f>VLOOKUP($I236,'New Summary'!$E$8:$G$59,3,FALSE)</f>
        <v>31.5</v>
      </c>
      <c r="N236" s="3">
        <v>3000</v>
      </c>
      <c r="O236" s="3" t="s">
        <v>25</v>
      </c>
      <c r="P236" s="3">
        <v>1</v>
      </c>
      <c r="Q236" s="28">
        <f t="shared" si="38"/>
        <v>3</v>
      </c>
      <c r="R236" s="28">
        <f t="shared" si="39"/>
        <v>94.5</v>
      </c>
      <c r="S236" s="12">
        <v>1</v>
      </c>
      <c r="T236" s="46">
        <f t="shared" si="33"/>
        <v>3</v>
      </c>
      <c r="U236" s="13"/>
      <c r="V236" s="3">
        <f t="shared" si="34"/>
        <v>0</v>
      </c>
      <c r="W236" s="3" t="s">
        <v>2503</v>
      </c>
      <c r="X236" s="42">
        <f>R236-Y236</f>
        <v>0</v>
      </c>
      <c r="Y236" s="42">
        <f>S236*R236</f>
        <v>94.5</v>
      </c>
      <c r="Z236" s="3"/>
      <c r="AA236" s="3">
        <v>3</v>
      </c>
      <c r="AB236" s="3">
        <f t="shared" si="12"/>
        <v>0</v>
      </c>
      <c r="AC236" s="7">
        <f t="shared" si="35"/>
        <v>94.5</v>
      </c>
      <c r="AD236" s="1">
        <v>3000</v>
      </c>
      <c r="AE236" s="1">
        <f t="shared" si="36"/>
        <v>3</v>
      </c>
    </row>
    <row r="237" spans="1:31" hidden="1" x14ac:dyDescent="0.3">
      <c r="A237" s="65" t="str" cm="1">
        <f t="array" ref="A237">_xlfn.IFS(M237&gt;=65,"Heavy",M237&lt;=25,"Light",M237&gt;=26-64,"Medium")</f>
        <v>Medium</v>
      </c>
      <c r="B237" s="1" t="s">
        <v>2787</v>
      </c>
      <c r="C237" s="1" t="s">
        <v>2824</v>
      </c>
      <c r="D237" s="3">
        <f t="shared" si="37"/>
        <v>220</v>
      </c>
      <c r="E237" s="3" t="s">
        <v>2822</v>
      </c>
      <c r="F237" s="3">
        <v>1</v>
      </c>
      <c r="G237" s="3" t="s">
        <v>2827</v>
      </c>
      <c r="H237" s="3" t="s">
        <v>248</v>
      </c>
      <c r="I237" s="3" t="s">
        <v>40</v>
      </c>
      <c r="J237" s="3" t="s">
        <v>2339</v>
      </c>
      <c r="K237" s="7" t="str">
        <f>VLOOKUP($I237,'New Summary'!$E$8:$G$59,2,FALSE)</f>
        <v>H-150x150x7x10</v>
      </c>
      <c r="L237" s="3" t="s">
        <v>2496</v>
      </c>
      <c r="M237" s="7">
        <f>VLOOKUP($I237,'New Summary'!$E$8:$G$59,3,FALSE)</f>
        <v>31.5</v>
      </c>
      <c r="N237" s="3">
        <v>3000</v>
      </c>
      <c r="O237" s="3" t="s">
        <v>25</v>
      </c>
      <c r="P237" s="3">
        <v>1</v>
      </c>
      <c r="Q237" s="28">
        <f t="shared" si="38"/>
        <v>3</v>
      </c>
      <c r="R237" s="28">
        <f t="shared" si="39"/>
        <v>94.5</v>
      </c>
      <c r="S237" s="12">
        <v>1</v>
      </c>
      <c r="T237" s="46">
        <f t="shared" si="33"/>
        <v>3</v>
      </c>
      <c r="U237" s="13"/>
      <c r="V237" s="3">
        <f t="shared" si="34"/>
        <v>0</v>
      </c>
      <c r="W237" s="3" t="s">
        <v>2503</v>
      </c>
      <c r="X237" s="42">
        <f>R237-Y237</f>
        <v>0</v>
      </c>
      <c r="Y237" s="42">
        <f>S237*R237</f>
        <v>94.5</v>
      </c>
      <c r="Z237" s="3"/>
      <c r="AA237" s="3">
        <v>3</v>
      </c>
      <c r="AB237" s="3">
        <f t="shared" si="12"/>
        <v>0</v>
      </c>
      <c r="AC237" s="7">
        <f t="shared" si="35"/>
        <v>94.5</v>
      </c>
      <c r="AD237" s="1">
        <v>3000</v>
      </c>
      <c r="AE237" s="1">
        <f t="shared" si="36"/>
        <v>3</v>
      </c>
    </row>
    <row r="238" spans="1:31" ht="43.2" hidden="1" x14ac:dyDescent="0.3">
      <c r="A238" s="65" t="str" cm="1">
        <f t="array" ref="A238">_xlfn.IFS(M238&gt;=65,"Heavy",M238&lt;=25,"Light",M238&gt;=26-64,"Medium")</f>
        <v>Heavy</v>
      </c>
      <c r="B238" s="1" t="s">
        <v>2787</v>
      </c>
      <c r="C238" s="1" t="s">
        <v>2824</v>
      </c>
      <c r="D238" s="3">
        <f t="shared" si="37"/>
        <v>221</v>
      </c>
      <c r="E238" s="3" t="s">
        <v>2822</v>
      </c>
      <c r="F238" s="3">
        <v>1</v>
      </c>
      <c r="G238" s="3" t="s">
        <v>2827</v>
      </c>
      <c r="H238" s="3" t="s">
        <v>249</v>
      </c>
      <c r="I238" s="3" t="s">
        <v>31</v>
      </c>
      <c r="J238" s="3" t="s">
        <v>2308</v>
      </c>
      <c r="K238" s="7" t="str">
        <f>VLOOKUP($I238,'New Summary'!$E$8:$G$59,2,FALSE)</f>
        <v>H-250x250x9x14</v>
      </c>
      <c r="L238" s="3" t="s">
        <v>2496</v>
      </c>
      <c r="M238" s="7">
        <f>VLOOKUP($I238,'New Summary'!$E$8:$G$59,3,FALSE)</f>
        <v>72.400000000000006</v>
      </c>
      <c r="N238" s="3">
        <v>3000</v>
      </c>
      <c r="O238" s="3" t="s">
        <v>25</v>
      </c>
      <c r="P238" s="3">
        <v>1</v>
      </c>
      <c r="Q238" s="28">
        <f t="shared" si="38"/>
        <v>3</v>
      </c>
      <c r="R238" s="28">
        <f t="shared" si="39"/>
        <v>217.20000000000002</v>
      </c>
      <c r="S238" s="12">
        <v>0</v>
      </c>
      <c r="T238" s="46">
        <f t="shared" si="33"/>
        <v>0</v>
      </c>
      <c r="U238" s="12"/>
      <c r="V238" s="3">
        <f t="shared" si="34"/>
        <v>3</v>
      </c>
      <c r="W238" s="46" t="s">
        <v>2502</v>
      </c>
      <c r="X238" s="3">
        <f>V238*M238</f>
        <v>217.20000000000002</v>
      </c>
      <c r="Y238" s="3">
        <f>T238*M238</f>
        <v>0</v>
      </c>
      <c r="Z238" s="3"/>
      <c r="AA238" s="3">
        <v>3</v>
      </c>
      <c r="AB238" s="3">
        <f t="shared" si="12"/>
        <v>0</v>
      </c>
      <c r="AC238" s="7">
        <f t="shared" si="35"/>
        <v>217.20000000000002</v>
      </c>
      <c r="AD238" s="1">
        <v>3000</v>
      </c>
      <c r="AE238" s="1">
        <f t="shared" si="36"/>
        <v>3</v>
      </c>
    </row>
    <row r="239" spans="1:31" hidden="1" x14ac:dyDescent="0.3">
      <c r="A239" s="65" t="str" cm="1">
        <f t="array" ref="A239">_xlfn.IFS(M239&gt;=65,"Heavy",M239&lt;=25,"Light",M239&gt;=26-64,"Medium")</f>
        <v>Medium</v>
      </c>
      <c r="B239" s="1" t="s">
        <v>2787</v>
      </c>
      <c r="C239" s="1" t="s">
        <v>2824</v>
      </c>
      <c r="D239" s="3">
        <f t="shared" si="37"/>
        <v>222</v>
      </c>
      <c r="E239" s="3" t="s">
        <v>2822</v>
      </c>
      <c r="F239" s="3">
        <v>1</v>
      </c>
      <c r="G239" s="3" t="s">
        <v>2827</v>
      </c>
      <c r="H239" s="3" t="s">
        <v>250</v>
      </c>
      <c r="I239" s="3" t="s">
        <v>40</v>
      </c>
      <c r="J239" s="3" t="s">
        <v>2339</v>
      </c>
      <c r="K239" s="7" t="str">
        <f>VLOOKUP($I239,'New Summary'!$E$8:$G$59,2,FALSE)</f>
        <v>H-150x150x7x10</v>
      </c>
      <c r="L239" s="3" t="s">
        <v>2496</v>
      </c>
      <c r="M239" s="7">
        <f>VLOOKUP($I239,'New Summary'!$E$8:$G$59,3,FALSE)</f>
        <v>31.5</v>
      </c>
      <c r="N239" s="3">
        <v>3000</v>
      </c>
      <c r="O239" s="3" t="s">
        <v>25</v>
      </c>
      <c r="P239" s="3">
        <v>1</v>
      </c>
      <c r="Q239" s="28">
        <f t="shared" si="38"/>
        <v>3</v>
      </c>
      <c r="R239" s="28">
        <f t="shared" si="39"/>
        <v>94.5</v>
      </c>
      <c r="S239" s="12">
        <v>1</v>
      </c>
      <c r="T239" s="46">
        <f t="shared" si="33"/>
        <v>3</v>
      </c>
      <c r="U239" s="13"/>
      <c r="V239" s="3">
        <f t="shared" si="34"/>
        <v>0</v>
      </c>
      <c r="W239" s="3" t="s">
        <v>2503</v>
      </c>
      <c r="X239" s="42">
        <f>R239-Y239</f>
        <v>0</v>
      </c>
      <c r="Y239" s="42">
        <f>S239*R239</f>
        <v>94.5</v>
      </c>
      <c r="Z239" s="3"/>
      <c r="AA239" s="3">
        <v>3</v>
      </c>
      <c r="AB239" s="3">
        <f t="shared" si="12"/>
        <v>0</v>
      </c>
      <c r="AC239" s="7">
        <f t="shared" si="35"/>
        <v>94.5</v>
      </c>
      <c r="AD239" s="1">
        <v>3000</v>
      </c>
      <c r="AE239" s="1">
        <f t="shared" si="36"/>
        <v>3</v>
      </c>
    </row>
    <row r="240" spans="1:31" hidden="1" x14ac:dyDescent="0.3">
      <c r="A240" s="65" t="str" cm="1">
        <f t="array" ref="A240">_xlfn.IFS(M240&gt;=65,"Heavy",M240&lt;=25,"Light",M240&gt;=26-64,"Medium")</f>
        <v>Medium</v>
      </c>
      <c r="B240" s="1" t="s">
        <v>2787</v>
      </c>
      <c r="C240" s="1" t="s">
        <v>2824</v>
      </c>
      <c r="D240" s="3">
        <f t="shared" si="37"/>
        <v>223</v>
      </c>
      <c r="E240" s="3" t="s">
        <v>2822</v>
      </c>
      <c r="F240" s="3">
        <v>1</v>
      </c>
      <c r="G240" s="3" t="s">
        <v>2827</v>
      </c>
      <c r="H240" s="3" t="s">
        <v>251</v>
      </c>
      <c r="I240" s="3" t="s">
        <v>40</v>
      </c>
      <c r="J240" s="3" t="s">
        <v>2339</v>
      </c>
      <c r="K240" s="7" t="str">
        <f>VLOOKUP($I240,'New Summary'!$E$8:$G$59,2,FALSE)</f>
        <v>H-150x150x7x10</v>
      </c>
      <c r="L240" s="3" t="s">
        <v>2496</v>
      </c>
      <c r="M240" s="7">
        <f>VLOOKUP($I240,'New Summary'!$E$8:$G$59,3,FALSE)</f>
        <v>31.5</v>
      </c>
      <c r="N240" s="3">
        <v>3000</v>
      </c>
      <c r="O240" s="3" t="s">
        <v>25</v>
      </c>
      <c r="P240" s="3">
        <v>1</v>
      </c>
      <c r="Q240" s="28">
        <f t="shared" si="38"/>
        <v>3</v>
      </c>
      <c r="R240" s="28">
        <f t="shared" si="39"/>
        <v>94.5</v>
      </c>
      <c r="S240" s="12">
        <v>1</v>
      </c>
      <c r="T240" s="46">
        <f t="shared" si="33"/>
        <v>3</v>
      </c>
      <c r="U240" s="13"/>
      <c r="V240" s="3">
        <f t="shared" si="34"/>
        <v>0</v>
      </c>
      <c r="W240" s="3" t="s">
        <v>2503</v>
      </c>
      <c r="X240" s="42">
        <f>R240-Y240</f>
        <v>0</v>
      </c>
      <c r="Y240" s="42">
        <f>S240*R240</f>
        <v>94.5</v>
      </c>
      <c r="Z240" s="3"/>
      <c r="AA240" s="3">
        <v>3</v>
      </c>
      <c r="AB240" s="3">
        <f t="shared" si="12"/>
        <v>0</v>
      </c>
      <c r="AC240" s="7">
        <f t="shared" si="35"/>
        <v>94.5</v>
      </c>
      <c r="AD240" s="1">
        <v>3000</v>
      </c>
      <c r="AE240" s="1">
        <f t="shared" si="36"/>
        <v>3</v>
      </c>
    </row>
    <row r="241" spans="1:31" ht="43.2" hidden="1" x14ac:dyDescent="0.3">
      <c r="A241" s="65" t="str" cm="1">
        <f t="array" ref="A241">_xlfn.IFS(M241&gt;=65,"Heavy",M241&lt;=25,"Light",M241&gt;=26-64,"Medium")</f>
        <v>Heavy</v>
      </c>
      <c r="B241" s="1" t="s">
        <v>2787</v>
      </c>
      <c r="C241" s="1" t="s">
        <v>2824</v>
      </c>
      <c r="D241" s="3">
        <f t="shared" si="37"/>
        <v>224</v>
      </c>
      <c r="E241" s="3" t="s">
        <v>2822</v>
      </c>
      <c r="F241" s="3">
        <v>1</v>
      </c>
      <c r="G241" s="3" t="s">
        <v>2827</v>
      </c>
      <c r="H241" s="3" t="s">
        <v>252</v>
      </c>
      <c r="I241" s="3" t="s">
        <v>31</v>
      </c>
      <c r="J241" s="3" t="s">
        <v>2308</v>
      </c>
      <c r="K241" s="7" t="str">
        <f>VLOOKUP($I241,'New Summary'!$E$8:$G$59,2,FALSE)</f>
        <v>H-250x250x9x14</v>
      </c>
      <c r="L241" s="3" t="s">
        <v>2496</v>
      </c>
      <c r="M241" s="7">
        <f>VLOOKUP($I241,'New Summary'!$E$8:$G$59,3,FALSE)</f>
        <v>72.400000000000006</v>
      </c>
      <c r="N241" s="3">
        <v>3000</v>
      </c>
      <c r="O241" s="3" t="s">
        <v>25</v>
      </c>
      <c r="P241" s="3">
        <v>1</v>
      </c>
      <c r="Q241" s="28">
        <f t="shared" si="38"/>
        <v>3</v>
      </c>
      <c r="R241" s="28">
        <f t="shared" si="39"/>
        <v>217.20000000000002</v>
      </c>
      <c r="S241" s="12">
        <v>0</v>
      </c>
      <c r="T241" s="46">
        <f t="shared" si="33"/>
        <v>0</v>
      </c>
      <c r="U241" s="12"/>
      <c r="V241" s="3">
        <f t="shared" si="34"/>
        <v>3</v>
      </c>
      <c r="W241" s="46" t="s">
        <v>2502</v>
      </c>
      <c r="X241" s="3">
        <f>V241*M241</f>
        <v>217.20000000000002</v>
      </c>
      <c r="Y241" s="3">
        <f>T241*M241</f>
        <v>0</v>
      </c>
      <c r="Z241" s="3"/>
      <c r="AA241" s="3">
        <v>3</v>
      </c>
      <c r="AB241" s="3">
        <f t="shared" si="12"/>
        <v>0</v>
      </c>
      <c r="AC241" s="7">
        <f t="shared" si="35"/>
        <v>217.20000000000002</v>
      </c>
      <c r="AD241" s="1">
        <v>3000</v>
      </c>
      <c r="AE241" s="1">
        <f t="shared" si="36"/>
        <v>3</v>
      </c>
    </row>
    <row r="242" spans="1:31" ht="43.2" hidden="1" x14ac:dyDescent="0.3">
      <c r="A242" s="65" t="str" cm="1">
        <f t="array" ref="A242">_xlfn.IFS(M242&gt;=65,"Heavy",M242&lt;=25,"Light",M242&gt;=26-64,"Medium")</f>
        <v>Medium</v>
      </c>
      <c r="B242" s="1" t="s">
        <v>2787</v>
      </c>
      <c r="C242" s="1" t="s">
        <v>2824</v>
      </c>
      <c r="D242" s="3">
        <f t="shared" si="37"/>
        <v>225</v>
      </c>
      <c r="E242" s="3" t="s">
        <v>2822</v>
      </c>
      <c r="F242" s="3">
        <v>1</v>
      </c>
      <c r="G242" s="3" t="s">
        <v>2827</v>
      </c>
      <c r="H242" s="3" t="s">
        <v>254</v>
      </c>
      <c r="I242" s="3" t="s">
        <v>22</v>
      </c>
      <c r="J242" s="7" t="s">
        <v>2343</v>
      </c>
      <c r="K242" s="7" t="s">
        <v>2792</v>
      </c>
      <c r="L242" s="7" t="s">
        <v>2496</v>
      </c>
      <c r="M242" s="7">
        <f>VLOOKUP($I242,'New Summary'!$E$8:$G$59,3,FALSE)</f>
        <v>30.6</v>
      </c>
      <c r="N242" s="3">
        <v>3000</v>
      </c>
      <c r="O242" s="3" t="s">
        <v>25</v>
      </c>
      <c r="P242" s="3">
        <v>1</v>
      </c>
      <c r="Q242" s="28">
        <f t="shared" si="38"/>
        <v>3</v>
      </c>
      <c r="R242" s="28">
        <f t="shared" si="39"/>
        <v>91.800000000000011</v>
      </c>
      <c r="S242" s="12">
        <v>0</v>
      </c>
      <c r="T242" s="46">
        <f t="shared" si="33"/>
        <v>0</v>
      </c>
      <c r="U242" s="12"/>
      <c r="V242" s="3">
        <f t="shared" si="34"/>
        <v>3</v>
      </c>
      <c r="W242" s="46" t="s">
        <v>2502</v>
      </c>
      <c r="X242" s="3">
        <f>V242*M242</f>
        <v>91.800000000000011</v>
      </c>
      <c r="Y242" s="3">
        <f>T242*M242</f>
        <v>0</v>
      </c>
      <c r="Z242" s="3"/>
      <c r="AA242" s="3">
        <v>3</v>
      </c>
      <c r="AB242" s="3">
        <f t="shared" si="12"/>
        <v>0</v>
      </c>
      <c r="AC242" s="7">
        <f t="shared" si="35"/>
        <v>91.800000000000011</v>
      </c>
      <c r="AD242" s="1">
        <v>3000</v>
      </c>
      <c r="AE242" s="1">
        <f t="shared" si="36"/>
        <v>3</v>
      </c>
    </row>
    <row r="243" spans="1:31" ht="43.2" hidden="1" x14ac:dyDescent="0.3">
      <c r="A243" s="65" t="str" cm="1">
        <f t="array" ref="A243">_xlfn.IFS(M243&gt;=65,"Heavy",M243&lt;=25,"Light",M243&gt;=26-64,"Medium")</f>
        <v>Light</v>
      </c>
      <c r="B243" s="1" t="s">
        <v>2787</v>
      </c>
      <c r="C243" s="1" t="s">
        <v>2824</v>
      </c>
      <c r="D243" s="3">
        <f t="shared" si="37"/>
        <v>226</v>
      </c>
      <c r="E243" s="3" t="s">
        <v>2822</v>
      </c>
      <c r="F243" s="3">
        <v>1</v>
      </c>
      <c r="G243" s="3" t="s">
        <v>2827</v>
      </c>
      <c r="H243" s="3" t="s">
        <v>253</v>
      </c>
      <c r="I243" s="3" t="s">
        <v>32</v>
      </c>
      <c r="J243" s="3" t="s">
        <v>2340</v>
      </c>
      <c r="K243" s="7" t="str">
        <f>VLOOKUP($I243,'New Summary'!$E$8:$G$59,2,FALSE)</f>
        <v>H-200x100x4,5x7</v>
      </c>
      <c r="L243" s="3" t="s">
        <v>2496</v>
      </c>
      <c r="M243" s="7">
        <f>VLOOKUP($I243,'New Summary'!$E$8:$G$59,3,FALSE)</f>
        <v>18.2</v>
      </c>
      <c r="N243" s="3">
        <v>3000</v>
      </c>
      <c r="O243" s="3" t="s">
        <v>25</v>
      </c>
      <c r="P243" s="3">
        <v>1</v>
      </c>
      <c r="Q243" s="28">
        <f t="shared" si="38"/>
        <v>3</v>
      </c>
      <c r="R243" s="28">
        <f t="shared" si="39"/>
        <v>54.599999999999994</v>
      </c>
      <c r="S243" s="12">
        <v>0</v>
      </c>
      <c r="T243" s="46">
        <f t="shared" si="33"/>
        <v>0</v>
      </c>
      <c r="U243" s="13"/>
      <c r="V243" s="3">
        <f t="shared" si="34"/>
        <v>3</v>
      </c>
      <c r="W243" s="46" t="s">
        <v>2502</v>
      </c>
      <c r="X243" s="3">
        <f>V243*M243</f>
        <v>54.599999999999994</v>
      </c>
      <c r="Y243" s="3">
        <f>T243*M243</f>
        <v>0</v>
      </c>
      <c r="Z243" s="3"/>
      <c r="AA243" s="3">
        <v>3</v>
      </c>
      <c r="AB243" s="3">
        <f t="shared" si="12"/>
        <v>0</v>
      </c>
      <c r="AC243" s="7">
        <f t="shared" si="35"/>
        <v>54.599999999999994</v>
      </c>
      <c r="AD243" s="1">
        <v>3000</v>
      </c>
      <c r="AE243" s="1">
        <f t="shared" si="36"/>
        <v>3</v>
      </c>
    </row>
    <row r="244" spans="1:31" ht="43.2" hidden="1" x14ac:dyDescent="0.3">
      <c r="A244" s="65" t="str" cm="1">
        <f t="array" ref="A244">_xlfn.IFS(M244&gt;=65,"Heavy",M244&lt;=25,"Light",M244&gt;=26-64,"Medium")</f>
        <v>Light</v>
      </c>
      <c r="B244" s="1" t="s">
        <v>2787</v>
      </c>
      <c r="C244" s="1" t="s">
        <v>2824</v>
      </c>
      <c r="D244" s="3">
        <f t="shared" si="37"/>
        <v>227</v>
      </c>
      <c r="E244" s="3" t="s">
        <v>2822</v>
      </c>
      <c r="F244" s="3">
        <v>1</v>
      </c>
      <c r="G244" s="3" t="s">
        <v>2827</v>
      </c>
      <c r="H244" s="3" t="s">
        <v>255</v>
      </c>
      <c r="I244" s="3" t="s">
        <v>32</v>
      </c>
      <c r="J244" s="3" t="s">
        <v>2340</v>
      </c>
      <c r="K244" s="7" t="str">
        <f>VLOOKUP($I244,'New Summary'!$E$8:$G$59,2,FALSE)</f>
        <v>H-200x100x4,5x7</v>
      </c>
      <c r="L244" s="3" t="s">
        <v>2496</v>
      </c>
      <c r="M244" s="7">
        <f>VLOOKUP($I244,'New Summary'!$E$8:$G$59,3,FALSE)</f>
        <v>18.2</v>
      </c>
      <c r="N244" s="3">
        <v>3000</v>
      </c>
      <c r="O244" s="3" t="s">
        <v>25</v>
      </c>
      <c r="P244" s="3">
        <v>1</v>
      </c>
      <c r="Q244" s="28">
        <f t="shared" si="38"/>
        <v>3</v>
      </c>
      <c r="R244" s="28">
        <f t="shared" si="39"/>
        <v>54.599999999999994</v>
      </c>
      <c r="S244" s="12">
        <v>0</v>
      </c>
      <c r="T244" s="46">
        <f t="shared" si="33"/>
        <v>0</v>
      </c>
      <c r="U244" s="13"/>
      <c r="V244" s="3">
        <f t="shared" si="34"/>
        <v>3</v>
      </c>
      <c r="W244" s="46" t="s">
        <v>2502</v>
      </c>
      <c r="X244" s="3">
        <f>V244*M244</f>
        <v>54.599999999999994</v>
      </c>
      <c r="Y244" s="3">
        <f>T244*M244</f>
        <v>0</v>
      </c>
      <c r="Z244" s="3"/>
      <c r="AA244" s="3">
        <v>3</v>
      </c>
      <c r="AB244" s="3">
        <f t="shared" si="12"/>
        <v>0</v>
      </c>
      <c r="AC244" s="7">
        <f t="shared" si="35"/>
        <v>54.599999999999994</v>
      </c>
      <c r="AD244" s="1">
        <v>3000</v>
      </c>
      <c r="AE244" s="1">
        <f t="shared" si="36"/>
        <v>3</v>
      </c>
    </row>
    <row r="245" spans="1:31" hidden="1" x14ac:dyDescent="0.3">
      <c r="A245" s="65" t="str" cm="1">
        <f t="array" ref="A245">_xlfn.IFS(M245&gt;=65,"Heavy",M245&lt;=25,"Light",M245&gt;=26-64,"Medium")</f>
        <v>Medium</v>
      </c>
      <c r="B245" s="1" t="s">
        <v>2787</v>
      </c>
      <c r="C245" s="1" t="s">
        <v>2824</v>
      </c>
      <c r="D245" s="3">
        <f t="shared" si="37"/>
        <v>228</v>
      </c>
      <c r="E245" s="3" t="s">
        <v>2822</v>
      </c>
      <c r="F245" s="3">
        <v>1</v>
      </c>
      <c r="G245" s="3" t="s">
        <v>2827</v>
      </c>
      <c r="H245" s="3" t="s">
        <v>256</v>
      </c>
      <c r="I245" s="3" t="s">
        <v>40</v>
      </c>
      <c r="J245" s="3" t="s">
        <v>2339</v>
      </c>
      <c r="K245" s="7" t="str">
        <f>VLOOKUP($I245,'New Summary'!$E$8:$G$59,2,FALSE)</f>
        <v>H-150x150x7x10</v>
      </c>
      <c r="L245" s="3" t="s">
        <v>2496</v>
      </c>
      <c r="M245" s="7">
        <f>VLOOKUP($I245,'New Summary'!$E$8:$G$59,3,FALSE)</f>
        <v>31.5</v>
      </c>
      <c r="N245" s="3">
        <v>3000</v>
      </c>
      <c r="O245" s="3" t="s">
        <v>25</v>
      </c>
      <c r="P245" s="3">
        <v>1</v>
      </c>
      <c r="Q245" s="28">
        <f t="shared" si="38"/>
        <v>3</v>
      </c>
      <c r="R245" s="28">
        <f t="shared" si="39"/>
        <v>94.5</v>
      </c>
      <c r="S245" s="12">
        <v>1</v>
      </c>
      <c r="T245" s="46">
        <f t="shared" si="33"/>
        <v>3</v>
      </c>
      <c r="U245" s="13"/>
      <c r="V245" s="3">
        <f t="shared" si="34"/>
        <v>0</v>
      </c>
      <c r="W245" s="3" t="s">
        <v>2503</v>
      </c>
      <c r="X245" s="42">
        <f>R245-Y245</f>
        <v>0</v>
      </c>
      <c r="Y245" s="42">
        <f>S245*R245</f>
        <v>94.5</v>
      </c>
      <c r="Z245" s="3"/>
      <c r="AA245" s="3">
        <v>3</v>
      </c>
      <c r="AB245" s="3">
        <f t="shared" si="12"/>
        <v>0</v>
      </c>
      <c r="AC245" s="7">
        <f t="shared" si="35"/>
        <v>94.5</v>
      </c>
      <c r="AD245" s="1">
        <v>3000</v>
      </c>
      <c r="AE245" s="1">
        <f t="shared" si="36"/>
        <v>3</v>
      </c>
    </row>
    <row r="246" spans="1:31" ht="43.2" hidden="1" x14ac:dyDescent="0.3">
      <c r="A246" s="65" t="str" cm="1">
        <f t="array" ref="A246">_xlfn.IFS(M246&gt;=65,"Heavy",M246&lt;=25,"Light",M246&gt;=26-64,"Medium")</f>
        <v>Heavy</v>
      </c>
      <c r="B246" s="1" t="s">
        <v>2787</v>
      </c>
      <c r="C246" s="1" t="s">
        <v>2824</v>
      </c>
      <c r="D246" s="3">
        <f t="shared" si="37"/>
        <v>229</v>
      </c>
      <c r="E246" s="3" t="s">
        <v>2822</v>
      </c>
      <c r="F246" s="3">
        <v>1</v>
      </c>
      <c r="G246" s="3" t="s">
        <v>2827</v>
      </c>
      <c r="H246" s="3" t="s">
        <v>257</v>
      </c>
      <c r="I246" s="3" t="s">
        <v>31</v>
      </c>
      <c r="J246" s="3" t="s">
        <v>2308</v>
      </c>
      <c r="K246" s="7" t="str">
        <f>VLOOKUP($I246,'New Summary'!$E$8:$G$59,2,FALSE)</f>
        <v>H-250x250x9x14</v>
      </c>
      <c r="L246" s="3" t="s">
        <v>2496</v>
      </c>
      <c r="M246" s="7">
        <f>VLOOKUP($I246,'New Summary'!$E$8:$G$59,3,FALSE)</f>
        <v>72.400000000000006</v>
      </c>
      <c r="N246" s="3">
        <v>3000</v>
      </c>
      <c r="O246" s="3" t="s">
        <v>25</v>
      </c>
      <c r="P246" s="3">
        <v>1</v>
      </c>
      <c r="Q246" s="28">
        <f t="shared" si="38"/>
        <v>3</v>
      </c>
      <c r="R246" s="28">
        <f t="shared" si="39"/>
        <v>217.20000000000002</v>
      </c>
      <c r="S246" s="12">
        <v>0</v>
      </c>
      <c r="T246" s="46">
        <f t="shared" si="33"/>
        <v>0</v>
      </c>
      <c r="U246" s="12"/>
      <c r="V246" s="3">
        <f t="shared" si="34"/>
        <v>3</v>
      </c>
      <c r="W246" s="46" t="s">
        <v>2502</v>
      </c>
      <c r="X246" s="3">
        <f>V246*M246</f>
        <v>217.20000000000002</v>
      </c>
      <c r="Y246" s="3">
        <f>T246*M246</f>
        <v>0</v>
      </c>
      <c r="Z246" s="3"/>
      <c r="AA246" s="3">
        <v>3</v>
      </c>
      <c r="AB246" s="3">
        <f t="shared" si="12"/>
        <v>0</v>
      </c>
      <c r="AC246" s="7">
        <f t="shared" si="35"/>
        <v>217.20000000000002</v>
      </c>
      <c r="AD246" s="1">
        <v>3000</v>
      </c>
      <c r="AE246" s="1">
        <f t="shared" si="36"/>
        <v>3</v>
      </c>
    </row>
    <row r="247" spans="1:31" ht="43.2" hidden="1" x14ac:dyDescent="0.3">
      <c r="A247" s="65" t="str" cm="1">
        <f t="array" ref="A247">_xlfn.IFS(M247&gt;=65,"Heavy",M247&lt;=25,"Light",M247&gt;=26-64,"Medium")</f>
        <v>Medium</v>
      </c>
      <c r="B247" s="1" t="s">
        <v>2787</v>
      </c>
      <c r="C247" s="1" t="s">
        <v>2824</v>
      </c>
      <c r="D247" s="3">
        <f t="shared" si="37"/>
        <v>230</v>
      </c>
      <c r="E247" s="3" t="s">
        <v>2822</v>
      </c>
      <c r="F247" s="3">
        <v>1</v>
      </c>
      <c r="G247" s="3" t="s">
        <v>2827</v>
      </c>
      <c r="H247" s="3" t="s">
        <v>258</v>
      </c>
      <c r="I247" s="3" t="s">
        <v>22</v>
      </c>
      <c r="J247" s="7" t="s">
        <v>2343</v>
      </c>
      <c r="K247" s="7" t="str">
        <f>VLOOKUP($I247,'New Summary'!$E$8:$G$59,2,FALSE)</f>
        <v>H-200x150x6x9</v>
      </c>
      <c r="L247" s="7" t="s">
        <v>2496</v>
      </c>
      <c r="M247" s="7">
        <f>VLOOKUP($I247,'New Summary'!$E$8:$G$59,3,FALSE)</f>
        <v>30.6</v>
      </c>
      <c r="N247" s="3">
        <v>3000</v>
      </c>
      <c r="O247" s="3" t="s">
        <v>25</v>
      </c>
      <c r="P247" s="3">
        <v>1</v>
      </c>
      <c r="Q247" s="28">
        <f t="shared" si="38"/>
        <v>3</v>
      </c>
      <c r="R247" s="28">
        <f t="shared" si="39"/>
        <v>91.800000000000011</v>
      </c>
      <c r="S247" s="12">
        <v>0</v>
      </c>
      <c r="T247" s="46">
        <f t="shared" si="33"/>
        <v>0</v>
      </c>
      <c r="U247" s="12"/>
      <c r="V247" s="3">
        <f t="shared" si="34"/>
        <v>3</v>
      </c>
      <c r="W247" s="46" t="s">
        <v>2502</v>
      </c>
      <c r="X247" s="3">
        <f>V247*M247</f>
        <v>91.800000000000011</v>
      </c>
      <c r="Y247" s="3">
        <f>T247*M247</f>
        <v>0</v>
      </c>
      <c r="Z247" s="3"/>
      <c r="AA247" s="3">
        <v>3</v>
      </c>
      <c r="AB247" s="3">
        <f t="shared" si="12"/>
        <v>0</v>
      </c>
      <c r="AC247" s="7">
        <f t="shared" si="35"/>
        <v>91.800000000000011</v>
      </c>
      <c r="AD247" s="1">
        <v>3000</v>
      </c>
      <c r="AE247" s="1">
        <f t="shared" si="36"/>
        <v>3</v>
      </c>
    </row>
    <row r="248" spans="1:31" ht="43.2" hidden="1" x14ac:dyDescent="0.3">
      <c r="A248" s="65" t="str" cm="1">
        <f t="array" ref="A248">_xlfn.IFS(M248&gt;=65,"Heavy",M248&lt;=25,"Light",M248&gt;=26-64,"Medium")</f>
        <v>Light</v>
      </c>
      <c r="B248" s="1" t="s">
        <v>2787</v>
      </c>
      <c r="C248" s="1" t="s">
        <v>2824</v>
      </c>
      <c r="D248" s="3">
        <f t="shared" si="37"/>
        <v>231</v>
      </c>
      <c r="E248" s="3" t="s">
        <v>2822</v>
      </c>
      <c r="F248" s="3">
        <v>1</v>
      </c>
      <c r="G248" s="3" t="s">
        <v>2827</v>
      </c>
      <c r="H248" s="3" t="s">
        <v>259</v>
      </c>
      <c r="I248" s="3" t="s">
        <v>32</v>
      </c>
      <c r="J248" s="3" t="s">
        <v>2340</v>
      </c>
      <c r="K248" s="7" t="str">
        <f>VLOOKUP($I248,'New Summary'!$E$8:$G$59,2,FALSE)</f>
        <v>H-200x100x4,5x7</v>
      </c>
      <c r="L248" s="3" t="s">
        <v>2496</v>
      </c>
      <c r="M248" s="7">
        <f>VLOOKUP($I248,'New Summary'!$E$8:$G$59,3,FALSE)</f>
        <v>18.2</v>
      </c>
      <c r="N248" s="3">
        <v>3000</v>
      </c>
      <c r="O248" s="3" t="s">
        <v>25</v>
      </c>
      <c r="P248" s="3">
        <v>1</v>
      </c>
      <c r="Q248" s="28">
        <f t="shared" si="38"/>
        <v>3</v>
      </c>
      <c r="R248" s="28">
        <f t="shared" si="39"/>
        <v>54.599999999999994</v>
      </c>
      <c r="S248" s="12">
        <v>0</v>
      </c>
      <c r="T248" s="46">
        <f t="shared" si="33"/>
        <v>0</v>
      </c>
      <c r="U248" s="13"/>
      <c r="V248" s="3">
        <f t="shared" si="34"/>
        <v>3</v>
      </c>
      <c r="W248" s="46" t="s">
        <v>2502</v>
      </c>
      <c r="X248" s="3">
        <f>V248*M248</f>
        <v>54.599999999999994</v>
      </c>
      <c r="Y248" s="3">
        <f>T248*M248</f>
        <v>0</v>
      </c>
      <c r="Z248" s="3"/>
      <c r="AA248" s="3">
        <v>3</v>
      </c>
      <c r="AB248" s="3">
        <f t="shared" si="12"/>
        <v>0</v>
      </c>
      <c r="AC248" s="7">
        <f t="shared" si="35"/>
        <v>54.599999999999994</v>
      </c>
      <c r="AD248" s="1">
        <v>3000</v>
      </c>
      <c r="AE248" s="1">
        <f t="shared" si="36"/>
        <v>3</v>
      </c>
    </row>
    <row r="249" spans="1:31" ht="43.2" hidden="1" x14ac:dyDescent="0.3">
      <c r="A249" s="65" t="str" cm="1">
        <f t="array" ref="A249">_xlfn.IFS(M249&gt;=65,"Heavy",M249&lt;=25,"Light",M249&gt;=26-64,"Medium")</f>
        <v>Light</v>
      </c>
      <c r="B249" s="1" t="s">
        <v>2787</v>
      </c>
      <c r="C249" s="1" t="s">
        <v>2824</v>
      </c>
      <c r="D249" s="3">
        <f t="shared" si="37"/>
        <v>232</v>
      </c>
      <c r="E249" s="3" t="s">
        <v>2822</v>
      </c>
      <c r="F249" s="3">
        <v>1</v>
      </c>
      <c r="G249" s="3" t="s">
        <v>2827</v>
      </c>
      <c r="H249" s="3" t="s">
        <v>260</v>
      </c>
      <c r="I249" s="3" t="s">
        <v>32</v>
      </c>
      <c r="J249" s="3" t="s">
        <v>2340</v>
      </c>
      <c r="K249" s="7" t="str">
        <f>VLOOKUP($I249,'New Summary'!$E$8:$G$59,2,FALSE)</f>
        <v>H-200x100x4,5x7</v>
      </c>
      <c r="L249" s="3" t="s">
        <v>2496</v>
      </c>
      <c r="M249" s="7">
        <f>VLOOKUP($I249,'New Summary'!$E$8:$G$59,3,FALSE)</f>
        <v>18.2</v>
      </c>
      <c r="N249" s="3">
        <v>3000</v>
      </c>
      <c r="O249" s="3" t="s">
        <v>25</v>
      </c>
      <c r="P249" s="3">
        <v>1</v>
      </c>
      <c r="Q249" s="28">
        <f t="shared" si="38"/>
        <v>3</v>
      </c>
      <c r="R249" s="28">
        <f t="shared" si="39"/>
        <v>54.599999999999994</v>
      </c>
      <c r="S249" s="12">
        <v>0</v>
      </c>
      <c r="T249" s="46">
        <f t="shared" si="33"/>
        <v>0</v>
      </c>
      <c r="U249" s="13"/>
      <c r="V249" s="3">
        <f t="shared" si="34"/>
        <v>3</v>
      </c>
      <c r="W249" s="46" t="s">
        <v>2502</v>
      </c>
      <c r="X249" s="3">
        <f>V249*M249</f>
        <v>54.599999999999994</v>
      </c>
      <c r="Y249" s="3">
        <f>T249*M249</f>
        <v>0</v>
      </c>
      <c r="Z249" s="3"/>
      <c r="AA249" s="3">
        <v>3</v>
      </c>
      <c r="AB249" s="3">
        <f t="shared" si="12"/>
        <v>0</v>
      </c>
      <c r="AC249" s="7">
        <f t="shared" si="35"/>
        <v>54.599999999999994</v>
      </c>
      <c r="AD249" s="1">
        <v>3000</v>
      </c>
      <c r="AE249" s="1">
        <f t="shared" si="36"/>
        <v>3</v>
      </c>
    </row>
    <row r="250" spans="1:31" hidden="1" x14ac:dyDescent="0.3">
      <c r="A250" s="65" t="str" cm="1">
        <f t="array" ref="A250">_xlfn.IFS(M250&gt;=65,"Heavy",M250&lt;=25,"Light",M250&gt;=26-64,"Medium")</f>
        <v>Medium</v>
      </c>
      <c r="B250" s="1" t="s">
        <v>2787</v>
      </c>
      <c r="C250" s="1" t="s">
        <v>2824</v>
      </c>
      <c r="D250" s="3">
        <f t="shared" si="37"/>
        <v>233</v>
      </c>
      <c r="E250" s="3" t="s">
        <v>2822</v>
      </c>
      <c r="F250" s="3">
        <v>1</v>
      </c>
      <c r="G250" s="3" t="s">
        <v>2827</v>
      </c>
      <c r="H250" s="3" t="s">
        <v>261</v>
      </c>
      <c r="I250" s="3" t="s">
        <v>40</v>
      </c>
      <c r="J250" s="3" t="s">
        <v>2339</v>
      </c>
      <c r="K250" s="7" t="str">
        <f>VLOOKUP($I250,'New Summary'!$E$8:$G$59,2,FALSE)</f>
        <v>H-150x150x7x10</v>
      </c>
      <c r="L250" s="3" t="s">
        <v>2496</v>
      </c>
      <c r="M250" s="7">
        <f>VLOOKUP($I250,'New Summary'!$E$8:$G$59,3,FALSE)</f>
        <v>31.5</v>
      </c>
      <c r="N250" s="3">
        <v>3000</v>
      </c>
      <c r="O250" s="3" t="s">
        <v>25</v>
      </c>
      <c r="P250" s="3">
        <v>1</v>
      </c>
      <c r="Q250" s="28">
        <f t="shared" si="38"/>
        <v>3</v>
      </c>
      <c r="R250" s="28">
        <f t="shared" si="39"/>
        <v>94.5</v>
      </c>
      <c r="S250" s="12">
        <v>1</v>
      </c>
      <c r="T250" s="46">
        <f t="shared" si="33"/>
        <v>3</v>
      </c>
      <c r="U250" s="13"/>
      <c r="V250" s="3">
        <f t="shared" si="34"/>
        <v>0</v>
      </c>
      <c r="W250" s="3" t="s">
        <v>2503</v>
      </c>
      <c r="X250" s="42">
        <f>R250-Y250</f>
        <v>0</v>
      </c>
      <c r="Y250" s="42">
        <f>S250*R250</f>
        <v>94.5</v>
      </c>
      <c r="Z250" s="3"/>
      <c r="AA250" s="3">
        <v>3</v>
      </c>
      <c r="AB250" s="3">
        <f t="shared" si="12"/>
        <v>0</v>
      </c>
      <c r="AC250" s="7">
        <f t="shared" si="35"/>
        <v>94.5</v>
      </c>
      <c r="AD250" s="1">
        <v>3000</v>
      </c>
      <c r="AE250" s="1">
        <f t="shared" si="36"/>
        <v>3</v>
      </c>
    </row>
    <row r="251" spans="1:31" ht="43.2" hidden="1" x14ac:dyDescent="0.3">
      <c r="A251" s="65" t="str" cm="1">
        <f t="array" ref="A251">_xlfn.IFS(M251&gt;=65,"Heavy",M251&lt;=25,"Light",M251&gt;=26-64,"Medium")</f>
        <v>Heavy</v>
      </c>
      <c r="B251" s="1" t="s">
        <v>2787</v>
      </c>
      <c r="C251" s="1" t="s">
        <v>2824</v>
      </c>
      <c r="D251" s="3">
        <f t="shared" si="37"/>
        <v>234</v>
      </c>
      <c r="E251" s="3" t="s">
        <v>2822</v>
      </c>
      <c r="F251" s="3">
        <v>1</v>
      </c>
      <c r="G251" s="3" t="s">
        <v>2827</v>
      </c>
      <c r="H251" s="3" t="s">
        <v>262</v>
      </c>
      <c r="I251" s="3" t="s">
        <v>31</v>
      </c>
      <c r="J251" s="3" t="s">
        <v>2308</v>
      </c>
      <c r="K251" s="7" t="str">
        <f>VLOOKUP($I251,'New Summary'!$E$8:$G$59,2,FALSE)</f>
        <v>H-250x250x9x14</v>
      </c>
      <c r="L251" s="3" t="s">
        <v>2496</v>
      </c>
      <c r="M251" s="7">
        <f>VLOOKUP($I251,'New Summary'!$E$8:$G$59,3,FALSE)</f>
        <v>72.400000000000006</v>
      </c>
      <c r="N251" s="3">
        <v>3000</v>
      </c>
      <c r="O251" s="3" t="s">
        <v>25</v>
      </c>
      <c r="P251" s="3">
        <v>1</v>
      </c>
      <c r="Q251" s="28">
        <f t="shared" si="38"/>
        <v>3</v>
      </c>
      <c r="R251" s="28">
        <f t="shared" si="39"/>
        <v>217.20000000000002</v>
      </c>
      <c r="S251" s="12">
        <v>0</v>
      </c>
      <c r="T251" s="46">
        <f t="shared" si="33"/>
        <v>0</v>
      </c>
      <c r="U251" s="12"/>
      <c r="V251" s="3">
        <f t="shared" si="34"/>
        <v>3</v>
      </c>
      <c r="W251" s="46" t="s">
        <v>2502</v>
      </c>
      <c r="X251" s="3">
        <f t="shared" ref="X251:X314" si="40">V251*M251</f>
        <v>217.20000000000002</v>
      </c>
      <c r="Y251" s="3">
        <f t="shared" ref="Y251:Y314" si="41">T251*M251</f>
        <v>0</v>
      </c>
      <c r="Z251" s="3"/>
      <c r="AA251" s="3">
        <v>3</v>
      </c>
      <c r="AB251" s="3">
        <f t="shared" si="12"/>
        <v>0</v>
      </c>
      <c r="AC251" s="7">
        <f t="shared" si="35"/>
        <v>217.20000000000002</v>
      </c>
      <c r="AD251" s="1">
        <v>3000</v>
      </c>
      <c r="AE251" s="1">
        <f t="shared" si="36"/>
        <v>3</v>
      </c>
    </row>
    <row r="252" spans="1:31" ht="43.2" hidden="1" x14ac:dyDescent="0.3">
      <c r="A252" s="65" t="str" cm="1">
        <f t="array" ref="A252">_xlfn.IFS(M252&gt;=65,"Heavy",M252&lt;=25,"Light",M252&gt;=26-64,"Medium")</f>
        <v>Medium</v>
      </c>
      <c r="B252" s="1" t="s">
        <v>2787</v>
      </c>
      <c r="C252" s="1" t="s">
        <v>2824</v>
      </c>
      <c r="D252" s="3">
        <f t="shared" si="37"/>
        <v>235</v>
      </c>
      <c r="E252" s="3" t="s">
        <v>2822</v>
      </c>
      <c r="F252" s="3">
        <v>1</v>
      </c>
      <c r="G252" s="3" t="s">
        <v>2827</v>
      </c>
      <c r="H252" s="3" t="s">
        <v>263</v>
      </c>
      <c r="I252" s="3" t="s">
        <v>22</v>
      </c>
      <c r="J252" s="7" t="s">
        <v>2343</v>
      </c>
      <c r="K252" s="7" t="str">
        <f>VLOOKUP($I252,'New Summary'!$E$8:$G$59,2,FALSE)</f>
        <v>H-200x150x6x9</v>
      </c>
      <c r="L252" s="7" t="s">
        <v>2496</v>
      </c>
      <c r="M252" s="7">
        <f>VLOOKUP($I252,'New Summary'!$E$8:$G$59,3,FALSE)</f>
        <v>30.6</v>
      </c>
      <c r="N252" s="3">
        <v>3000</v>
      </c>
      <c r="O252" s="3" t="s">
        <v>25</v>
      </c>
      <c r="P252" s="3">
        <v>1</v>
      </c>
      <c r="Q252" s="28">
        <f t="shared" si="38"/>
        <v>3</v>
      </c>
      <c r="R252" s="28">
        <f t="shared" si="39"/>
        <v>91.800000000000011</v>
      </c>
      <c r="S252" s="12">
        <v>0</v>
      </c>
      <c r="T252" s="46">
        <f t="shared" si="33"/>
        <v>0</v>
      </c>
      <c r="U252" s="12"/>
      <c r="V252" s="3">
        <f t="shared" si="34"/>
        <v>3</v>
      </c>
      <c r="W252" s="46" t="s">
        <v>2502</v>
      </c>
      <c r="X252" s="3">
        <f t="shared" si="40"/>
        <v>91.800000000000011</v>
      </c>
      <c r="Y252" s="3">
        <f t="shared" si="41"/>
        <v>0</v>
      </c>
      <c r="Z252" s="3"/>
      <c r="AA252" s="3">
        <v>3</v>
      </c>
      <c r="AB252" s="3">
        <f t="shared" si="12"/>
        <v>0</v>
      </c>
      <c r="AC252" s="7">
        <f t="shared" si="35"/>
        <v>91.800000000000011</v>
      </c>
      <c r="AD252" s="1">
        <v>3000</v>
      </c>
      <c r="AE252" s="1">
        <f t="shared" si="36"/>
        <v>3</v>
      </c>
    </row>
    <row r="253" spans="1:31" ht="43.2" hidden="1" customHeight="1" x14ac:dyDescent="0.3">
      <c r="A253" s="65" t="str" cm="1">
        <f t="array" ref="A253">_xlfn.IFS(M253&gt;=65,"Heavy",M253&lt;=25,"Light",M253&gt;=26-64,"Medium")</f>
        <v>Medium</v>
      </c>
      <c r="B253" s="1" t="s">
        <v>2787</v>
      </c>
      <c r="C253" s="1" t="s">
        <v>2824</v>
      </c>
      <c r="D253" s="3">
        <f t="shared" si="37"/>
        <v>236</v>
      </c>
      <c r="E253" s="3" t="s">
        <v>2822</v>
      </c>
      <c r="F253" s="3">
        <v>1</v>
      </c>
      <c r="G253" s="3" t="s">
        <v>2827</v>
      </c>
      <c r="H253" s="3" t="s">
        <v>266</v>
      </c>
      <c r="I253" s="3" t="s">
        <v>8</v>
      </c>
      <c r="J253" s="3" t="s">
        <v>2500</v>
      </c>
      <c r="K253" s="7" t="str">
        <f>VLOOKUP($I253,'New Summary'!$E$8:$G$59,2,FALSE)</f>
        <v>H-300x150x5,5x8</v>
      </c>
      <c r="L253" s="3" t="s">
        <v>2496</v>
      </c>
      <c r="M253" s="7">
        <f>VLOOKUP($I253,'New Summary'!$E$8:$G$59,3,FALSE)</f>
        <v>32</v>
      </c>
      <c r="N253" s="3">
        <v>3000</v>
      </c>
      <c r="O253" s="3" t="s">
        <v>25</v>
      </c>
      <c r="P253" s="3">
        <v>1</v>
      </c>
      <c r="Q253" s="28">
        <f t="shared" si="38"/>
        <v>3</v>
      </c>
      <c r="R253" s="28">
        <f t="shared" si="39"/>
        <v>96</v>
      </c>
      <c r="S253" s="12">
        <v>0</v>
      </c>
      <c r="T253" s="46">
        <f t="shared" si="33"/>
        <v>0</v>
      </c>
      <c r="U253" s="13"/>
      <c r="V253" s="3">
        <f t="shared" si="34"/>
        <v>3</v>
      </c>
      <c r="W253" s="46" t="s">
        <v>2502</v>
      </c>
      <c r="X253" s="3">
        <f t="shared" si="40"/>
        <v>96</v>
      </c>
      <c r="Y253" s="3">
        <f t="shared" si="41"/>
        <v>0</v>
      </c>
      <c r="Z253" s="3"/>
      <c r="AA253" s="3">
        <v>3</v>
      </c>
      <c r="AB253" s="3">
        <f t="shared" si="12"/>
        <v>0</v>
      </c>
      <c r="AC253" s="7">
        <f t="shared" si="35"/>
        <v>96</v>
      </c>
      <c r="AD253" s="1">
        <v>3000</v>
      </c>
      <c r="AE253" s="1">
        <f t="shared" si="36"/>
        <v>3</v>
      </c>
    </row>
    <row r="254" spans="1:31" ht="43.2" hidden="1" x14ac:dyDescent="0.3">
      <c r="A254" s="65" t="str" cm="1">
        <f t="array" ref="A254">_xlfn.IFS(M254&gt;=65,"Heavy",M254&lt;=25,"Light",M254&gt;=26-64,"Medium")</f>
        <v>Light</v>
      </c>
      <c r="B254" s="1" t="s">
        <v>2787</v>
      </c>
      <c r="C254" s="1" t="s">
        <v>2824</v>
      </c>
      <c r="D254" s="3">
        <f t="shared" si="37"/>
        <v>237</v>
      </c>
      <c r="E254" s="3" t="s">
        <v>2822</v>
      </c>
      <c r="F254" s="3">
        <v>1</v>
      </c>
      <c r="G254" s="3" t="s">
        <v>2827</v>
      </c>
      <c r="H254" s="3" t="s">
        <v>264</v>
      </c>
      <c r="I254" s="3" t="s">
        <v>32</v>
      </c>
      <c r="J254" s="3" t="s">
        <v>2340</v>
      </c>
      <c r="K254" s="7" t="str">
        <f>VLOOKUP($I254,'New Summary'!$E$8:$G$59,2,FALSE)</f>
        <v>H-200x100x4,5x7</v>
      </c>
      <c r="L254" s="3" t="s">
        <v>2496</v>
      </c>
      <c r="M254" s="7">
        <f>VLOOKUP($I254,'New Summary'!$E$8:$G$59,3,FALSE)</f>
        <v>18.2</v>
      </c>
      <c r="N254" s="3">
        <v>3000</v>
      </c>
      <c r="O254" s="3" t="s">
        <v>25</v>
      </c>
      <c r="P254" s="3">
        <v>1</v>
      </c>
      <c r="Q254" s="28">
        <f t="shared" si="38"/>
        <v>3</v>
      </c>
      <c r="R254" s="28">
        <f t="shared" si="39"/>
        <v>54.599999999999994</v>
      </c>
      <c r="S254" s="12">
        <v>0</v>
      </c>
      <c r="T254" s="46">
        <f t="shared" si="33"/>
        <v>0</v>
      </c>
      <c r="U254" s="13"/>
      <c r="V254" s="3">
        <f t="shared" si="34"/>
        <v>3</v>
      </c>
      <c r="W254" s="46" t="s">
        <v>2502</v>
      </c>
      <c r="X254" s="3">
        <f t="shared" si="40"/>
        <v>54.599999999999994</v>
      </c>
      <c r="Y254" s="3">
        <f t="shared" si="41"/>
        <v>0</v>
      </c>
      <c r="Z254" s="3"/>
      <c r="AA254" s="3">
        <v>3</v>
      </c>
      <c r="AB254" s="3">
        <f t="shared" si="12"/>
        <v>0</v>
      </c>
      <c r="AC254" s="7">
        <f t="shared" si="35"/>
        <v>54.599999999999994</v>
      </c>
      <c r="AD254" s="1">
        <v>3000</v>
      </c>
      <c r="AE254" s="1">
        <f t="shared" si="36"/>
        <v>3</v>
      </c>
    </row>
    <row r="255" spans="1:31" ht="43.2" hidden="1" x14ac:dyDescent="0.3">
      <c r="A255" s="65" t="str" cm="1">
        <f t="array" ref="A255">_xlfn.IFS(M255&gt;=65,"Heavy",M255&lt;=25,"Light",M255&gt;=26-64,"Medium")</f>
        <v>Light</v>
      </c>
      <c r="B255" s="1" t="s">
        <v>2787</v>
      </c>
      <c r="C255" s="1" t="s">
        <v>2824</v>
      </c>
      <c r="D255" s="3">
        <f t="shared" si="37"/>
        <v>238</v>
      </c>
      <c r="E255" s="3" t="s">
        <v>2822</v>
      </c>
      <c r="F255" s="3">
        <v>1</v>
      </c>
      <c r="G255" s="3" t="s">
        <v>2827</v>
      </c>
      <c r="H255" s="3" t="s">
        <v>265</v>
      </c>
      <c r="I255" s="3" t="s">
        <v>32</v>
      </c>
      <c r="J255" s="3" t="s">
        <v>2340</v>
      </c>
      <c r="K255" s="7" t="str">
        <f>VLOOKUP($I255,'New Summary'!$E$8:$G$59,2,FALSE)</f>
        <v>H-200x100x4,5x7</v>
      </c>
      <c r="L255" s="3" t="s">
        <v>2496</v>
      </c>
      <c r="M255" s="7">
        <f>VLOOKUP($I255,'New Summary'!$E$8:$G$59,3,FALSE)</f>
        <v>18.2</v>
      </c>
      <c r="N255" s="3">
        <v>3000</v>
      </c>
      <c r="O255" s="3" t="s">
        <v>25</v>
      </c>
      <c r="P255" s="3">
        <v>1</v>
      </c>
      <c r="Q255" s="28">
        <f t="shared" si="38"/>
        <v>3</v>
      </c>
      <c r="R255" s="28">
        <f t="shared" si="39"/>
        <v>54.599999999999994</v>
      </c>
      <c r="S255" s="12">
        <v>0</v>
      </c>
      <c r="T255" s="46">
        <f t="shared" si="33"/>
        <v>0</v>
      </c>
      <c r="U255" s="13"/>
      <c r="V255" s="3">
        <f t="shared" si="34"/>
        <v>3</v>
      </c>
      <c r="W255" s="46" t="s">
        <v>2502</v>
      </c>
      <c r="X255" s="3">
        <f t="shared" si="40"/>
        <v>54.599999999999994</v>
      </c>
      <c r="Y255" s="3">
        <f t="shared" si="41"/>
        <v>0</v>
      </c>
      <c r="Z255" s="3"/>
      <c r="AA255" s="3">
        <v>3</v>
      </c>
      <c r="AB255" s="3">
        <f t="shared" si="12"/>
        <v>0</v>
      </c>
      <c r="AC255" s="7">
        <f t="shared" si="35"/>
        <v>54.599999999999994</v>
      </c>
      <c r="AD255" s="1">
        <v>3000</v>
      </c>
      <c r="AE255" s="1">
        <f t="shared" si="36"/>
        <v>3</v>
      </c>
    </row>
    <row r="256" spans="1:31" ht="43.2" hidden="1" x14ac:dyDescent="0.3">
      <c r="A256" s="65" t="str" cm="1">
        <f t="array" ref="A256">_xlfn.IFS(M256&gt;=65,"Heavy",M256&lt;=25,"Light",M256&gt;=26-64,"Medium")</f>
        <v>Light</v>
      </c>
      <c r="B256" s="1" t="s">
        <v>2787</v>
      </c>
      <c r="C256" s="1" t="s">
        <v>2824</v>
      </c>
      <c r="D256" s="3">
        <f t="shared" si="37"/>
        <v>239</v>
      </c>
      <c r="E256" s="3" t="s">
        <v>2822</v>
      </c>
      <c r="F256" s="3">
        <v>1</v>
      </c>
      <c r="G256" s="3" t="s">
        <v>2827</v>
      </c>
      <c r="H256" s="3" t="s">
        <v>267</v>
      </c>
      <c r="I256" s="3" t="s">
        <v>32</v>
      </c>
      <c r="J256" s="3" t="s">
        <v>2340</v>
      </c>
      <c r="K256" s="7" t="str">
        <f>VLOOKUP($I256,'New Summary'!$E$8:$G$59,2,FALSE)</f>
        <v>H-200x100x4,5x7</v>
      </c>
      <c r="L256" s="3" t="s">
        <v>2496</v>
      </c>
      <c r="M256" s="7">
        <f>VLOOKUP($I256,'New Summary'!$E$8:$G$59,3,FALSE)</f>
        <v>18.2</v>
      </c>
      <c r="N256" s="3">
        <v>3000</v>
      </c>
      <c r="O256" s="3" t="s">
        <v>25</v>
      </c>
      <c r="P256" s="3">
        <v>1</v>
      </c>
      <c r="Q256" s="28">
        <f t="shared" si="38"/>
        <v>3</v>
      </c>
      <c r="R256" s="28">
        <f t="shared" si="39"/>
        <v>54.599999999999994</v>
      </c>
      <c r="S256" s="12">
        <v>0</v>
      </c>
      <c r="T256" s="46">
        <f t="shared" si="33"/>
        <v>0</v>
      </c>
      <c r="U256" s="13"/>
      <c r="V256" s="3">
        <f t="shared" si="34"/>
        <v>3</v>
      </c>
      <c r="W256" s="46" t="s">
        <v>2502</v>
      </c>
      <c r="X256" s="3">
        <f t="shared" si="40"/>
        <v>54.599999999999994</v>
      </c>
      <c r="Y256" s="3">
        <f t="shared" si="41"/>
        <v>0</v>
      </c>
      <c r="Z256" s="3"/>
      <c r="AA256" s="3">
        <v>3</v>
      </c>
      <c r="AB256" s="3">
        <f t="shared" si="12"/>
        <v>0</v>
      </c>
      <c r="AC256" s="7">
        <f t="shared" si="35"/>
        <v>54.599999999999994</v>
      </c>
      <c r="AD256" s="1">
        <v>3000</v>
      </c>
      <c r="AE256" s="1">
        <f t="shared" si="36"/>
        <v>3</v>
      </c>
    </row>
    <row r="257" spans="1:31" ht="43.2" hidden="1" x14ac:dyDescent="0.3">
      <c r="A257" s="65" t="str" cm="1">
        <f t="array" ref="A257">_xlfn.IFS(M257&gt;=65,"Heavy",M257&lt;=25,"Light",M257&gt;=26-64,"Medium")</f>
        <v>Medium</v>
      </c>
      <c r="B257" s="1" t="s">
        <v>2787</v>
      </c>
      <c r="C257" s="1" t="s">
        <v>2824</v>
      </c>
      <c r="D257" s="3">
        <f t="shared" si="37"/>
        <v>240</v>
      </c>
      <c r="E257" s="3" t="s">
        <v>2822</v>
      </c>
      <c r="F257" s="3">
        <v>1</v>
      </c>
      <c r="G257" s="3" t="s">
        <v>2827</v>
      </c>
      <c r="H257" s="3" t="s">
        <v>268</v>
      </c>
      <c r="I257" s="3" t="s">
        <v>40</v>
      </c>
      <c r="J257" s="3" t="s">
        <v>2339</v>
      </c>
      <c r="K257" s="7" t="str">
        <f>VLOOKUP($I257,'New Summary'!$E$8:$G$59,2,FALSE)</f>
        <v>H-150x150x7x10</v>
      </c>
      <c r="L257" s="3" t="s">
        <v>2496</v>
      </c>
      <c r="M257" s="7">
        <f>VLOOKUP($I257,'New Summary'!$E$8:$G$59,3,FALSE)</f>
        <v>31.5</v>
      </c>
      <c r="N257" s="3">
        <v>3000</v>
      </c>
      <c r="O257" s="3" t="s">
        <v>25</v>
      </c>
      <c r="P257" s="3">
        <v>1</v>
      </c>
      <c r="Q257" s="28">
        <f t="shared" ref="Q257:Q281" si="42">(N257/1000)*P257</f>
        <v>3</v>
      </c>
      <c r="R257" s="28">
        <f t="shared" ref="R257:R281" si="43">Q257*M257</f>
        <v>94.5</v>
      </c>
      <c r="S257" s="12">
        <v>0</v>
      </c>
      <c r="T257" s="46">
        <f t="shared" si="33"/>
        <v>0</v>
      </c>
      <c r="U257" s="13"/>
      <c r="V257" s="3">
        <f t="shared" si="34"/>
        <v>3</v>
      </c>
      <c r="W257" s="46" t="s">
        <v>2502</v>
      </c>
      <c r="X257" s="42">
        <f t="shared" si="40"/>
        <v>94.5</v>
      </c>
      <c r="Y257" s="42">
        <f t="shared" si="41"/>
        <v>0</v>
      </c>
      <c r="Z257" s="3"/>
      <c r="AA257" s="3">
        <v>0.6</v>
      </c>
      <c r="AB257" s="3">
        <f t="shared" si="12"/>
        <v>2.4</v>
      </c>
      <c r="AC257" s="7">
        <f t="shared" si="35"/>
        <v>18.899999999999999</v>
      </c>
      <c r="AD257" s="1">
        <v>600</v>
      </c>
      <c r="AE257" s="1">
        <f t="shared" si="36"/>
        <v>0.6</v>
      </c>
    </row>
    <row r="258" spans="1:31" ht="43.2" hidden="1" x14ac:dyDescent="0.3">
      <c r="A258" s="65" t="str" cm="1">
        <f t="array" ref="A258">_xlfn.IFS(M258&gt;=65,"Heavy",M258&lt;=25,"Light",M258&gt;=26-64,"Medium")</f>
        <v>Heavy</v>
      </c>
      <c r="B258" s="1" t="s">
        <v>2787</v>
      </c>
      <c r="C258" s="1" t="s">
        <v>2824</v>
      </c>
      <c r="D258" s="3">
        <f t="shared" si="37"/>
        <v>241</v>
      </c>
      <c r="E258" s="3" t="s">
        <v>2822</v>
      </c>
      <c r="F258" s="3">
        <v>1</v>
      </c>
      <c r="G258" s="3" t="s">
        <v>2827</v>
      </c>
      <c r="H258" s="3" t="s">
        <v>269</v>
      </c>
      <c r="I258" s="3" t="s">
        <v>31</v>
      </c>
      <c r="J258" s="3" t="s">
        <v>2308</v>
      </c>
      <c r="K258" s="7" t="str">
        <f>VLOOKUP($I258,'New Summary'!$E$8:$G$59,2,FALSE)</f>
        <v>H-250x250x9x14</v>
      </c>
      <c r="L258" s="3" t="s">
        <v>2496</v>
      </c>
      <c r="M258" s="7">
        <f>VLOOKUP($I258,'New Summary'!$E$8:$G$59,3,FALSE)</f>
        <v>72.400000000000006</v>
      </c>
      <c r="N258" s="3">
        <v>3000</v>
      </c>
      <c r="O258" s="3" t="s">
        <v>25</v>
      </c>
      <c r="P258" s="3">
        <v>1</v>
      </c>
      <c r="Q258" s="28">
        <f t="shared" si="42"/>
        <v>3</v>
      </c>
      <c r="R258" s="28">
        <f t="shared" si="43"/>
        <v>217.20000000000002</v>
      </c>
      <c r="S258" s="12">
        <v>0</v>
      </c>
      <c r="T258" s="46">
        <f t="shared" si="33"/>
        <v>0</v>
      </c>
      <c r="U258" s="12"/>
      <c r="V258" s="3">
        <f t="shared" si="34"/>
        <v>3</v>
      </c>
      <c r="W258" s="46" t="s">
        <v>2502</v>
      </c>
      <c r="X258" s="42">
        <f t="shared" si="40"/>
        <v>217.20000000000002</v>
      </c>
      <c r="Y258" s="42">
        <f t="shared" si="41"/>
        <v>0</v>
      </c>
      <c r="Z258" s="3"/>
      <c r="AA258" s="3">
        <v>0.6</v>
      </c>
      <c r="AB258" s="3">
        <f t="shared" si="12"/>
        <v>2.4</v>
      </c>
      <c r="AC258" s="7">
        <f t="shared" si="35"/>
        <v>43.440000000000005</v>
      </c>
      <c r="AD258" s="1">
        <v>600</v>
      </c>
      <c r="AE258" s="1">
        <f t="shared" si="36"/>
        <v>0.6</v>
      </c>
    </row>
    <row r="259" spans="1:31" ht="43.2" hidden="1" x14ac:dyDescent="0.3">
      <c r="A259" s="65" t="str" cm="1">
        <f t="array" ref="A259">_xlfn.IFS(M259&gt;=65,"Heavy",M259&lt;=25,"Light",M259&gt;=26-64,"Medium")</f>
        <v>Medium</v>
      </c>
      <c r="B259" s="1" t="s">
        <v>2787</v>
      </c>
      <c r="C259" s="1" t="s">
        <v>2824</v>
      </c>
      <c r="D259" s="3">
        <f t="shared" si="37"/>
        <v>242</v>
      </c>
      <c r="E259" s="3" t="s">
        <v>2822</v>
      </c>
      <c r="F259" s="3">
        <v>1</v>
      </c>
      <c r="G259" s="3" t="s">
        <v>2827</v>
      </c>
      <c r="H259" s="3" t="s">
        <v>270</v>
      </c>
      <c r="I259" s="3" t="s">
        <v>22</v>
      </c>
      <c r="J259" s="7" t="s">
        <v>2343</v>
      </c>
      <c r="K259" s="7" t="str">
        <f>VLOOKUP($I259,'New Summary'!$E$8:$G$59,2,FALSE)</f>
        <v>H-200x150x6x9</v>
      </c>
      <c r="L259" s="7" t="s">
        <v>2496</v>
      </c>
      <c r="M259" s="7">
        <f>VLOOKUP($I259,'New Summary'!$E$8:$G$59,3,FALSE)</f>
        <v>30.6</v>
      </c>
      <c r="N259" s="3">
        <v>3000</v>
      </c>
      <c r="O259" s="3" t="s">
        <v>25</v>
      </c>
      <c r="P259" s="3">
        <v>1</v>
      </c>
      <c r="Q259" s="28">
        <f t="shared" si="42"/>
        <v>3</v>
      </c>
      <c r="R259" s="28">
        <f t="shared" si="43"/>
        <v>91.800000000000011</v>
      </c>
      <c r="S259" s="12">
        <v>0</v>
      </c>
      <c r="T259" s="46">
        <f t="shared" si="33"/>
        <v>0</v>
      </c>
      <c r="U259" s="12"/>
      <c r="V259" s="3">
        <f t="shared" si="34"/>
        <v>3</v>
      </c>
      <c r="W259" s="46" t="s">
        <v>2502</v>
      </c>
      <c r="X259" s="3">
        <f t="shared" si="40"/>
        <v>91.800000000000011</v>
      </c>
      <c r="Y259" s="3">
        <f t="shared" si="41"/>
        <v>0</v>
      </c>
      <c r="Z259" s="3"/>
      <c r="AA259" s="3">
        <v>0.6</v>
      </c>
      <c r="AB259" s="3">
        <f t="shared" si="12"/>
        <v>2.4</v>
      </c>
      <c r="AC259" s="7">
        <f t="shared" si="35"/>
        <v>18.36</v>
      </c>
      <c r="AD259" s="1">
        <v>600</v>
      </c>
      <c r="AE259" s="1">
        <f t="shared" si="36"/>
        <v>0.6</v>
      </c>
    </row>
    <row r="260" spans="1:31" ht="43.2" hidden="1" customHeight="1" x14ac:dyDescent="0.3">
      <c r="A260" s="65" t="str" cm="1">
        <f t="array" ref="A260">_xlfn.IFS(M260&gt;=65,"Heavy",M260&lt;=25,"Light",M260&gt;=26-64,"Medium")</f>
        <v>Medium</v>
      </c>
      <c r="B260" s="1" t="s">
        <v>2787</v>
      </c>
      <c r="C260" s="1" t="s">
        <v>2824</v>
      </c>
      <c r="D260" s="3">
        <f t="shared" si="37"/>
        <v>243</v>
      </c>
      <c r="E260" s="3" t="s">
        <v>2822</v>
      </c>
      <c r="F260" s="3">
        <v>1</v>
      </c>
      <c r="G260" s="3" t="s">
        <v>2827</v>
      </c>
      <c r="H260" s="3" t="s">
        <v>271</v>
      </c>
      <c r="I260" s="3" t="s">
        <v>8</v>
      </c>
      <c r="J260" s="3" t="s">
        <v>2500</v>
      </c>
      <c r="K260" s="7" t="str">
        <f>VLOOKUP($I260,'New Summary'!$E$8:$G$59,2,FALSE)</f>
        <v>H-300x150x5,5x8</v>
      </c>
      <c r="L260" s="3" t="s">
        <v>2496</v>
      </c>
      <c r="M260" s="7">
        <f>VLOOKUP($I260,'New Summary'!$E$8:$G$59,3,FALSE)</f>
        <v>32</v>
      </c>
      <c r="N260" s="3">
        <v>3000</v>
      </c>
      <c r="O260" s="3" t="s">
        <v>25</v>
      </c>
      <c r="P260" s="3">
        <v>1</v>
      </c>
      <c r="Q260" s="28">
        <f t="shared" si="42"/>
        <v>3</v>
      </c>
      <c r="R260" s="28">
        <f t="shared" si="43"/>
        <v>96</v>
      </c>
      <c r="S260" s="12">
        <v>0</v>
      </c>
      <c r="T260" s="46">
        <f t="shared" si="33"/>
        <v>0</v>
      </c>
      <c r="U260" s="13"/>
      <c r="V260" s="3">
        <f t="shared" si="34"/>
        <v>3</v>
      </c>
      <c r="W260" s="46" t="s">
        <v>2502</v>
      </c>
      <c r="X260" s="3">
        <f t="shared" si="40"/>
        <v>96</v>
      </c>
      <c r="Y260" s="3">
        <f t="shared" si="41"/>
        <v>0</v>
      </c>
      <c r="Z260" s="3"/>
      <c r="AA260" s="3">
        <v>0.6</v>
      </c>
      <c r="AB260" s="3">
        <f t="shared" si="12"/>
        <v>2.4</v>
      </c>
      <c r="AC260" s="7">
        <f t="shared" si="35"/>
        <v>19.2</v>
      </c>
      <c r="AD260" s="1">
        <v>600</v>
      </c>
      <c r="AE260" s="1">
        <f t="shared" si="36"/>
        <v>0.6</v>
      </c>
    </row>
    <row r="261" spans="1:31" ht="43.2" hidden="1" x14ac:dyDescent="0.3">
      <c r="A261" s="65" t="str" cm="1">
        <f t="array" ref="A261">_xlfn.IFS(M261&gt;=65,"Heavy",M261&lt;=25,"Light",M261&gt;=26-64,"Medium")</f>
        <v>Light</v>
      </c>
      <c r="B261" s="1" t="s">
        <v>2787</v>
      </c>
      <c r="C261" s="1" t="s">
        <v>2824</v>
      </c>
      <c r="D261" s="3">
        <f t="shared" si="37"/>
        <v>244</v>
      </c>
      <c r="E261" s="3" t="s">
        <v>2822</v>
      </c>
      <c r="F261" s="3">
        <v>1</v>
      </c>
      <c r="G261" s="3" t="s">
        <v>2827</v>
      </c>
      <c r="H261" s="3" t="s">
        <v>272</v>
      </c>
      <c r="I261" s="3" t="s">
        <v>32</v>
      </c>
      <c r="J261" s="3" t="s">
        <v>2340</v>
      </c>
      <c r="K261" s="7" t="str">
        <f>VLOOKUP($I261,'New Summary'!$E$8:$G$59,2,FALSE)</f>
        <v>H-200x100x4,5x7</v>
      </c>
      <c r="L261" s="3" t="s">
        <v>2496</v>
      </c>
      <c r="M261" s="7">
        <f>VLOOKUP($I261,'New Summary'!$E$8:$G$59,3,FALSE)</f>
        <v>18.2</v>
      </c>
      <c r="N261" s="3">
        <v>3000</v>
      </c>
      <c r="O261" s="3" t="s">
        <v>25</v>
      </c>
      <c r="P261" s="3">
        <v>1</v>
      </c>
      <c r="Q261" s="28">
        <f t="shared" si="42"/>
        <v>3</v>
      </c>
      <c r="R261" s="28">
        <f t="shared" si="43"/>
        <v>54.599999999999994</v>
      </c>
      <c r="S261" s="12">
        <v>0</v>
      </c>
      <c r="T261" s="46">
        <f t="shared" si="33"/>
        <v>0</v>
      </c>
      <c r="U261" s="13"/>
      <c r="V261" s="3">
        <f t="shared" si="34"/>
        <v>3</v>
      </c>
      <c r="W261" s="46" t="s">
        <v>2502</v>
      </c>
      <c r="X261" s="3">
        <f t="shared" si="40"/>
        <v>54.599999999999994</v>
      </c>
      <c r="Y261" s="3">
        <f t="shared" si="41"/>
        <v>0</v>
      </c>
      <c r="Z261" s="3"/>
      <c r="AA261" s="3">
        <v>0.6</v>
      </c>
      <c r="AB261" s="3">
        <f t="shared" si="12"/>
        <v>2.4</v>
      </c>
      <c r="AC261" s="7">
        <f t="shared" si="35"/>
        <v>10.92</v>
      </c>
      <c r="AD261" s="1">
        <v>600</v>
      </c>
      <c r="AE261" s="1">
        <f t="shared" si="36"/>
        <v>0.6</v>
      </c>
    </row>
    <row r="262" spans="1:31" ht="43.2" hidden="1" x14ac:dyDescent="0.3">
      <c r="A262" s="65" t="str" cm="1">
        <f t="array" ref="A262">_xlfn.IFS(M262&gt;=65,"Heavy",M262&lt;=25,"Light",M262&gt;=26-64,"Medium")</f>
        <v>Light</v>
      </c>
      <c r="B262" s="1" t="s">
        <v>2787</v>
      </c>
      <c r="C262" s="1" t="s">
        <v>2824</v>
      </c>
      <c r="D262" s="3">
        <f t="shared" si="37"/>
        <v>245</v>
      </c>
      <c r="E262" s="3" t="s">
        <v>2822</v>
      </c>
      <c r="F262" s="3">
        <v>1</v>
      </c>
      <c r="G262" s="3" t="s">
        <v>2827</v>
      </c>
      <c r="H262" s="3" t="s">
        <v>273</v>
      </c>
      <c r="I262" s="3" t="s">
        <v>32</v>
      </c>
      <c r="J262" s="3" t="s">
        <v>2340</v>
      </c>
      <c r="K262" s="7" t="str">
        <f>VLOOKUP($I262,'New Summary'!$E$8:$G$59,2,FALSE)</f>
        <v>H-200x100x4,5x7</v>
      </c>
      <c r="L262" s="3" t="s">
        <v>2496</v>
      </c>
      <c r="M262" s="7">
        <f>VLOOKUP($I262,'New Summary'!$E$8:$G$59,3,FALSE)</f>
        <v>18.2</v>
      </c>
      <c r="N262" s="3">
        <v>3000</v>
      </c>
      <c r="O262" s="3" t="s">
        <v>25</v>
      </c>
      <c r="P262" s="3">
        <v>1</v>
      </c>
      <c r="Q262" s="28">
        <f t="shared" si="42"/>
        <v>3</v>
      </c>
      <c r="R262" s="28">
        <f t="shared" si="43"/>
        <v>54.599999999999994</v>
      </c>
      <c r="S262" s="12">
        <v>0</v>
      </c>
      <c r="T262" s="46">
        <f t="shared" si="33"/>
        <v>0</v>
      </c>
      <c r="U262" s="13"/>
      <c r="V262" s="3">
        <f t="shared" si="34"/>
        <v>3</v>
      </c>
      <c r="W262" s="46" t="s">
        <v>2502</v>
      </c>
      <c r="X262" s="3">
        <f t="shared" si="40"/>
        <v>54.599999999999994</v>
      </c>
      <c r="Y262" s="3">
        <f t="shared" si="41"/>
        <v>0</v>
      </c>
      <c r="Z262" s="3"/>
      <c r="AA262" s="3">
        <v>0.6</v>
      </c>
      <c r="AB262" s="3">
        <f t="shared" si="12"/>
        <v>2.4</v>
      </c>
      <c r="AC262" s="7">
        <f t="shared" si="35"/>
        <v>10.92</v>
      </c>
      <c r="AD262" s="1">
        <v>600</v>
      </c>
      <c r="AE262" s="1">
        <f t="shared" si="36"/>
        <v>0.6</v>
      </c>
    </row>
    <row r="263" spans="1:31" ht="43.2" hidden="1" x14ac:dyDescent="0.3">
      <c r="A263" s="65" t="str" cm="1">
        <f t="array" ref="A263">_xlfn.IFS(M263&gt;=65,"Heavy",M263&lt;=25,"Light",M263&gt;=26-64,"Medium")</f>
        <v>Light</v>
      </c>
      <c r="B263" s="1" t="s">
        <v>2787</v>
      </c>
      <c r="C263" s="1" t="s">
        <v>2824</v>
      </c>
      <c r="D263" s="3">
        <f t="shared" si="37"/>
        <v>246</v>
      </c>
      <c r="E263" s="3" t="s">
        <v>2822</v>
      </c>
      <c r="F263" s="3">
        <v>1</v>
      </c>
      <c r="G263" s="3" t="s">
        <v>2827</v>
      </c>
      <c r="H263" s="3" t="s">
        <v>274</v>
      </c>
      <c r="I263" s="3" t="s">
        <v>32</v>
      </c>
      <c r="J263" s="3" t="s">
        <v>2340</v>
      </c>
      <c r="K263" s="7" t="str">
        <f>VLOOKUP($I263,'New Summary'!$E$8:$G$59,2,FALSE)</f>
        <v>H-200x100x4,5x7</v>
      </c>
      <c r="L263" s="3" t="s">
        <v>2496</v>
      </c>
      <c r="M263" s="7">
        <f>VLOOKUP($I263,'New Summary'!$E$8:$G$59,3,FALSE)</f>
        <v>18.2</v>
      </c>
      <c r="N263" s="3">
        <v>3000</v>
      </c>
      <c r="O263" s="3" t="s">
        <v>25</v>
      </c>
      <c r="P263" s="3">
        <v>1</v>
      </c>
      <c r="Q263" s="28">
        <f t="shared" si="42"/>
        <v>3</v>
      </c>
      <c r="R263" s="28">
        <f t="shared" si="43"/>
        <v>54.599999999999994</v>
      </c>
      <c r="S263" s="12">
        <v>0</v>
      </c>
      <c r="T263" s="46">
        <f t="shared" si="33"/>
        <v>0</v>
      </c>
      <c r="U263" s="13"/>
      <c r="V263" s="3">
        <f t="shared" si="34"/>
        <v>3</v>
      </c>
      <c r="W263" s="46" t="s">
        <v>2502</v>
      </c>
      <c r="X263" s="3">
        <f t="shared" si="40"/>
        <v>54.599999999999994</v>
      </c>
      <c r="Y263" s="3">
        <f t="shared" si="41"/>
        <v>0</v>
      </c>
      <c r="Z263" s="3"/>
      <c r="AA263" s="3">
        <v>0.6</v>
      </c>
      <c r="AB263" s="3">
        <f t="shared" si="12"/>
        <v>2.4</v>
      </c>
      <c r="AC263" s="7">
        <f t="shared" si="35"/>
        <v>10.92</v>
      </c>
      <c r="AD263" s="1">
        <v>600</v>
      </c>
      <c r="AE263" s="1">
        <f t="shared" si="36"/>
        <v>0.6</v>
      </c>
    </row>
    <row r="264" spans="1:31" ht="43.2" hidden="1" x14ac:dyDescent="0.3">
      <c r="A264" s="65" t="str" cm="1">
        <f t="array" ref="A264">_xlfn.IFS(M264&gt;=65,"Heavy",M264&lt;=25,"Light",M264&gt;=26-64,"Medium")</f>
        <v>Medium</v>
      </c>
      <c r="B264" s="1" t="s">
        <v>2787</v>
      </c>
      <c r="C264" s="1" t="s">
        <v>2824</v>
      </c>
      <c r="D264" s="3">
        <f t="shared" si="37"/>
        <v>247</v>
      </c>
      <c r="E264" s="3" t="s">
        <v>2822</v>
      </c>
      <c r="F264" s="3">
        <v>1</v>
      </c>
      <c r="G264" s="3" t="s">
        <v>2827</v>
      </c>
      <c r="H264" s="3" t="s">
        <v>275</v>
      </c>
      <c r="I264" s="3" t="s">
        <v>40</v>
      </c>
      <c r="J264" s="3" t="s">
        <v>2339</v>
      </c>
      <c r="K264" s="7" t="str">
        <f>VLOOKUP($I264,'New Summary'!$E$8:$G$59,2,FALSE)</f>
        <v>H-150x150x7x10</v>
      </c>
      <c r="L264" s="3" t="s">
        <v>2496</v>
      </c>
      <c r="M264" s="7">
        <f>VLOOKUP($I264,'New Summary'!$E$8:$G$59,3,FALSE)</f>
        <v>31.5</v>
      </c>
      <c r="N264" s="3">
        <v>3000</v>
      </c>
      <c r="O264" s="3" t="s">
        <v>25</v>
      </c>
      <c r="P264" s="3">
        <v>1</v>
      </c>
      <c r="Q264" s="28">
        <f t="shared" si="42"/>
        <v>3</v>
      </c>
      <c r="R264" s="28">
        <f t="shared" si="43"/>
        <v>94.5</v>
      </c>
      <c r="S264" s="12">
        <v>0</v>
      </c>
      <c r="T264" s="46">
        <f t="shared" si="33"/>
        <v>0</v>
      </c>
      <c r="U264" s="13"/>
      <c r="V264" s="3">
        <f t="shared" si="34"/>
        <v>3</v>
      </c>
      <c r="W264" s="46" t="s">
        <v>2502</v>
      </c>
      <c r="X264" s="42">
        <f t="shared" si="40"/>
        <v>94.5</v>
      </c>
      <c r="Y264" s="42">
        <f t="shared" si="41"/>
        <v>0</v>
      </c>
      <c r="Z264" s="3"/>
      <c r="AA264" s="3">
        <v>0.6</v>
      </c>
      <c r="AB264" s="3">
        <f t="shared" si="12"/>
        <v>2.4</v>
      </c>
      <c r="AC264" s="7">
        <f t="shared" si="35"/>
        <v>18.899999999999999</v>
      </c>
      <c r="AD264" s="1">
        <v>600</v>
      </c>
      <c r="AE264" s="1">
        <f t="shared" si="36"/>
        <v>0.6</v>
      </c>
    </row>
    <row r="265" spans="1:31" ht="43.2" hidden="1" x14ac:dyDescent="0.3">
      <c r="A265" s="65" t="str" cm="1">
        <f t="array" ref="A265">_xlfn.IFS(M265&gt;=65,"Heavy",M265&lt;=25,"Light",M265&gt;=26-64,"Medium")</f>
        <v>Heavy</v>
      </c>
      <c r="B265" s="1" t="s">
        <v>2787</v>
      </c>
      <c r="C265" s="1" t="s">
        <v>2824</v>
      </c>
      <c r="D265" s="3">
        <f t="shared" si="37"/>
        <v>248</v>
      </c>
      <c r="E265" s="3" t="s">
        <v>2822</v>
      </c>
      <c r="F265" s="3">
        <v>1</v>
      </c>
      <c r="G265" s="3" t="s">
        <v>2827</v>
      </c>
      <c r="H265" s="3" t="s">
        <v>276</v>
      </c>
      <c r="I265" s="3" t="s">
        <v>31</v>
      </c>
      <c r="J265" s="3" t="s">
        <v>2308</v>
      </c>
      <c r="K265" s="7" t="str">
        <f>VLOOKUP($I265,'New Summary'!$E$8:$G$59,2,FALSE)</f>
        <v>H-250x250x9x14</v>
      </c>
      <c r="L265" s="3" t="s">
        <v>2496</v>
      </c>
      <c r="M265" s="7">
        <f>VLOOKUP($I265,'New Summary'!$E$8:$G$59,3,FALSE)</f>
        <v>72.400000000000006</v>
      </c>
      <c r="N265" s="3">
        <v>3000</v>
      </c>
      <c r="O265" s="3" t="s">
        <v>25</v>
      </c>
      <c r="P265" s="3">
        <v>1</v>
      </c>
      <c r="Q265" s="28">
        <f t="shared" si="42"/>
        <v>3</v>
      </c>
      <c r="R265" s="28">
        <f t="shared" si="43"/>
        <v>217.20000000000002</v>
      </c>
      <c r="S265" s="12">
        <v>0</v>
      </c>
      <c r="T265" s="46">
        <f t="shared" si="33"/>
        <v>0</v>
      </c>
      <c r="U265" s="12"/>
      <c r="V265" s="3">
        <f t="shared" si="34"/>
        <v>3</v>
      </c>
      <c r="W265" s="46" t="s">
        <v>2502</v>
      </c>
      <c r="X265" s="42">
        <f t="shared" si="40"/>
        <v>217.20000000000002</v>
      </c>
      <c r="Y265" s="42">
        <f t="shared" si="41"/>
        <v>0</v>
      </c>
      <c r="Z265" s="3"/>
      <c r="AA265" s="3">
        <v>0.6</v>
      </c>
      <c r="AB265" s="3">
        <f t="shared" si="12"/>
        <v>2.4</v>
      </c>
      <c r="AC265" s="7">
        <f t="shared" si="35"/>
        <v>43.440000000000005</v>
      </c>
      <c r="AD265" s="1">
        <v>600</v>
      </c>
      <c r="AE265" s="1">
        <f t="shared" si="36"/>
        <v>0.6</v>
      </c>
    </row>
    <row r="266" spans="1:31" ht="43.2" hidden="1" x14ac:dyDescent="0.3">
      <c r="A266" s="65" t="str" cm="1">
        <f t="array" ref="A266">_xlfn.IFS(M266&gt;=65,"Heavy",M266&lt;=25,"Light",M266&gt;=26-64,"Medium")</f>
        <v>Medium</v>
      </c>
      <c r="B266" s="1" t="s">
        <v>2787</v>
      </c>
      <c r="C266" s="1" t="s">
        <v>2824</v>
      </c>
      <c r="D266" s="3">
        <f t="shared" si="37"/>
        <v>249</v>
      </c>
      <c r="E266" s="3" t="s">
        <v>2822</v>
      </c>
      <c r="F266" s="3">
        <v>1</v>
      </c>
      <c r="G266" s="3" t="s">
        <v>2827</v>
      </c>
      <c r="H266" s="3" t="s">
        <v>277</v>
      </c>
      <c r="I266" s="3" t="s">
        <v>22</v>
      </c>
      <c r="J266" s="7" t="s">
        <v>2343</v>
      </c>
      <c r="K266" s="7" t="str">
        <f>VLOOKUP($I266,'New Summary'!$E$8:$G$59,2,FALSE)</f>
        <v>H-200x150x6x9</v>
      </c>
      <c r="L266" s="7" t="s">
        <v>2496</v>
      </c>
      <c r="M266" s="7">
        <f>VLOOKUP($I266,'New Summary'!$E$8:$G$59,3,FALSE)</f>
        <v>30.6</v>
      </c>
      <c r="N266" s="3">
        <v>3000</v>
      </c>
      <c r="O266" s="3" t="s">
        <v>25</v>
      </c>
      <c r="P266" s="3">
        <v>1</v>
      </c>
      <c r="Q266" s="28">
        <f t="shared" si="42"/>
        <v>3</v>
      </c>
      <c r="R266" s="28">
        <f t="shared" si="43"/>
        <v>91.800000000000011</v>
      </c>
      <c r="S266" s="12">
        <v>0</v>
      </c>
      <c r="T266" s="46">
        <f t="shared" si="33"/>
        <v>0</v>
      </c>
      <c r="U266" s="12"/>
      <c r="V266" s="3">
        <f t="shared" si="34"/>
        <v>3</v>
      </c>
      <c r="W266" s="46" t="s">
        <v>2502</v>
      </c>
      <c r="X266" s="3">
        <f t="shared" si="40"/>
        <v>91.800000000000011</v>
      </c>
      <c r="Y266" s="3">
        <f t="shared" si="41"/>
        <v>0</v>
      </c>
      <c r="Z266" s="3"/>
      <c r="AA266" s="3">
        <v>0.6</v>
      </c>
      <c r="AB266" s="3">
        <f t="shared" si="12"/>
        <v>2.4</v>
      </c>
      <c r="AC266" s="7">
        <f t="shared" si="35"/>
        <v>18.36</v>
      </c>
      <c r="AD266" s="1">
        <v>600</v>
      </c>
      <c r="AE266" s="1">
        <f t="shared" si="36"/>
        <v>0.6</v>
      </c>
    </row>
    <row r="267" spans="1:31" ht="43.2" hidden="1" customHeight="1" x14ac:dyDescent="0.3">
      <c r="A267" s="65" t="str" cm="1">
        <f t="array" ref="A267">_xlfn.IFS(M267&gt;=65,"Heavy",M267&lt;=25,"Light",M267&gt;=26-64,"Medium")</f>
        <v>Medium</v>
      </c>
      <c r="B267" s="1" t="s">
        <v>2787</v>
      </c>
      <c r="C267" s="1" t="s">
        <v>2824</v>
      </c>
      <c r="D267" s="3">
        <f t="shared" si="37"/>
        <v>250</v>
      </c>
      <c r="E267" s="3" t="s">
        <v>2822</v>
      </c>
      <c r="F267" s="3">
        <v>1</v>
      </c>
      <c r="G267" s="3" t="s">
        <v>2827</v>
      </c>
      <c r="H267" s="3" t="s">
        <v>278</v>
      </c>
      <c r="I267" s="3" t="s">
        <v>8</v>
      </c>
      <c r="J267" s="3" t="s">
        <v>2500</v>
      </c>
      <c r="K267" s="7" t="str">
        <f>VLOOKUP($I267,'New Summary'!$E$8:$G$59,2,FALSE)</f>
        <v>H-300x150x5,5x8</v>
      </c>
      <c r="L267" s="3" t="s">
        <v>2496</v>
      </c>
      <c r="M267" s="7">
        <f>VLOOKUP($I267,'New Summary'!$E$8:$G$59,3,FALSE)</f>
        <v>32</v>
      </c>
      <c r="N267" s="3">
        <v>3000</v>
      </c>
      <c r="O267" s="3" t="s">
        <v>25</v>
      </c>
      <c r="P267" s="3">
        <v>1</v>
      </c>
      <c r="Q267" s="28">
        <f t="shared" si="42"/>
        <v>3</v>
      </c>
      <c r="R267" s="28">
        <f t="shared" si="43"/>
        <v>96</v>
      </c>
      <c r="S267" s="12">
        <v>0</v>
      </c>
      <c r="T267" s="46">
        <f t="shared" si="33"/>
        <v>0</v>
      </c>
      <c r="U267" s="13"/>
      <c r="V267" s="3">
        <f t="shared" si="34"/>
        <v>3</v>
      </c>
      <c r="W267" s="46" t="s">
        <v>2502</v>
      </c>
      <c r="X267" s="3">
        <f t="shared" si="40"/>
        <v>96</v>
      </c>
      <c r="Y267" s="3">
        <f t="shared" si="41"/>
        <v>0</v>
      </c>
      <c r="Z267" s="3"/>
      <c r="AA267" s="3">
        <v>0.6</v>
      </c>
      <c r="AB267" s="3">
        <f t="shared" si="12"/>
        <v>2.4</v>
      </c>
      <c r="AC267" s="7">
        <f t="shared" si="35"/>
        <v>19.2</v>
      </c>
      <c r="AD267" s="1">
        <v>600</v>
      </c>
      <c r="AE267" s="1">
        <f t="shared" si="36"/>
        <v>0.6</v>
      </c>
    </row>
    <row r="268" spans="1:31" ht="43.2" hidden="1" x14ac:dyDescent="0.3">
      <c r="A268" s="65" t="str" cm="1">
        <f t="array" ref="A268">_xlfn.IFS(M268&gt;=65,"Heavy",M268&lt;=25,"Light",M268&gt;=26-64,"Medium")</f>
        <v>Light</v>
      </c>
      <c r="B268" s="1" t="s">
        <v>2787</v>
      </c>
      <c r="C268" s="1" t="s">
        <v>2824</v>
      </c>
      <c r="D268" s="3">
        <f t="shared" si="37"/>
        <v>251</v>
      </c>
      <c r="E268" s="3" t="s">
        <v>2822</v>
      </c>
      <c r="F268" s="3">
        <v>1</v>
      </c>
      <c r="G268" s="3" t="s">
        <v>2827</v>
      </c>
      <c r="H268" s="3" t="s">
        <v>279</v>
      </c>
      <c r="I268" s="3" t="s">
        <v>32</v>
      </c>
      <c r="J268" s="3" t="s">
        <v>2340</v>
      </c>
      <c r="K268" s="7" t="str">
        <f>VLOOKUP($I268,'New Summary'!$E$8:$G$59,2,FALSE)</f>
        <v>H-200x100x4,5x7</v>
      </c>
      <c r="L268" s="3" t="s">
        <v>2496</v>
      </c>
      <c r="M268" s="7">
        <f>VLOOKUP($I268,'New Summary'!$E$8:$G$59,3,FALSE)</f>
        <v>18.2</v>
      </c>
      <c r="N268" s="3">
        <v>3000</v>
      </c>
      <c r="O268" s="3" t="s">
        <v>25</v>
      </c>
      <c r="P268" s="3">
        <v>1</v>
      </c>
      <c r="Q268" s="28">
        <f t="shared" si="42"/>
        <v>3</v>
      </c>
      <c r="R268" s="28">
        <f t="shared" si="43"/>
        <v>54.599999999999994</v>
      </c>
      <c r="S268" s="12">
        <v>0</v>
      </c>
      <c r="T268" s="46">
        <f t="shared" si="33"/>
        <v>0</v>
      </c>
      <c r="U268" s="13"/>
      <c r="V268" s="3">
        <f t="shared" si="34"/>
        <v>3</v>
      </c>
      <c r="W268" s="46" t="s">
        <v>2502</v>
      </c>
      <c r="X268" s="3">
        <f t="shared" si="40"/>
        <v>54.599999999999994</v>
      </c>
      <c r="Y268" s="3">
        <f t="shared" si="41"/>
        <v>0</v>
      </c>
      <c r="Z268" s="3"/>
      <c r="AA268" s="3">
        <v>0.6</v>
      </c>
      <c r="AB268" s="3">
        <f t="shared" si="12"/>
        <v>2.4</v>
      </c>
      <c r="AC268" s="7">
        <f t="shared" si="35"/>
        <v>10.92</v>
      </c>
      <c r="AD268" s="1">
        <v>600</v>
      </c>
      <c r="AE268" s="1">
        <f t="shared" si="36"/>
        <v>0.6</v>
      </c>
    </row>
    <row r="269" spans="1:31" ht="43.2" hidden="1" x14ac:dyDescent="0.3">
      <c r="A269" s="65" t="str" cm="1">
        <f t="array" ref="A269">_xlfn.IFS(M269&gt;=65,"Heavy",M269&lt;=25,"Light",M269&gt;=26-64,"Medium")</f>
        <v>Light</v>
      </c>
      <c r="B269" s="1" t="s">
        <v>2787</v>
      </c>
      <c r="C269" s="1" t="s">
        <v>2824</v>
      </c>
      <c r="D269" s="3">
        <f t="shared" si="37"/>
        <v>252</v>
      </c>
      <c r="E269" s="3" t="s">
        <v>2822</v>
      </c>
      <c r="F269" s="3">
        <v>1</v>
      </c>
      <c r="G269" s="3" t="s">
        <v>2827</v>
      </c>
      <c r="H269" s="3" t="s">
        <v>280</v>
      </c>
      <c r="I269" s="3" t="s">
        <v>32</v>
      </c>
      <c r="J269" s="3" t="s">
        <v>2340</v>
      </c>
      <c r="K269" s="7" t="str">
        <f>VLOOKUP($I269,'New Summary'!$E$8:$G$59,2,FALSE)</f>
        <v>H-200x100x4,5x7</v>
      </c>
      <c r="L269" s="3" t="s">
        <v>2496</v>
      </c>
      <c r="M269" s="7">
        <f>VLOOKUP($I269,'New Summary'!$E$8:$G$59,3,FALSE)</f>
        <v>18.2</v>
      </c>
      <c r="N269" s="3">
        <v>3000</v>
      </c>
      <c r="O269" s="3" t="s">
        <v>25</v>
      </c>
      <c r="P269" s="3">
        <v>1</v>
      </c>
      <c r="Q269" s="28">
        <f t="shared" si="42"/>
        <v>3</v>
      </c>
      <c r="R269" s="28">
        <f t="shared" si="43"/>
        <v>54.599999999999994</v>
      </c>
      <c r="S269" s="12">
        <v>0</v>
      </c>
      <c r="T269" s="46">
        <f t="shared" si="33"/>
        <v>0</v>
      </c>
      <c r="U269" s="13"/>
      <c r="V269" s="3">
        <f t="shared" si="34"/>
        <v>3</v>
      </c>
      <c r="W269" s="46" t="s">
        <v>2502</v>
      </c>
      <c r="X269" s="3">
        <f t="shared" si="40"/>
        <v>54.599999999999994</v>
      </c>
      <c r="Y269" s="3">
        <f t="shared" si="41"/>
        <v>0</v>
      </c>
      <c r="Z269" s="3"/>
      <c r="AA269" s="3">
        <v>0.6</v>
      </c>
      <c r="AB269" s="3">
        <f t="shared" si="12"/>
        <v>2.4</v>
      </c>
      <c r="AC269" s="7">
        <f t="shared" si="35"/>
        <v>10.92</v>
      </c>
      <c r="AD269" s="1">
        <v>600</v>
      </c>
      <c r="AE269" s="1">
        <f t="shared" si="36"/>
        <v>0.6</v>
      </c>
    </row>
    <row r="270" spans="1:31" ht="43.2" hidden="1" x14ac:dyDescent="0.3">
      <c r="A270" s="65" t="str" cm="1">
        <f t="array" ref="A270">_xlfn.IFS(M270&gt;=65,"Heavy",M270&lt;=25,"Light",M270&gt;=26-64,"Medium")</f>
        <v>Light</v>
      </c>
      <c r="B270" s="1" t="s">
        <v>2787</v>
      </c>
      <c r="C270" s="1" t="s">
        <v>2824</v>
      </c>
      <c r="D270" s="3">
        <f t="shared" si="37"/>
        <v>253</v>
      </c>
      <c r="E270" s="3" t="s">
        <v>2822</v>
      </c>
      <c r="F270" s="3">
        <v>1</v>
      </c>
      <c r="G270" s="3" t="s">
        <v>2827</v>
      </c>
      <c r="H270" s="3" t="s">
        <v>281</v>
      </c>
      <c r="I270" s="3" t="s">
        <v>32</v>
      </c>
      <c r="J270" s="3" t="s">
        <v>2340</v>
      </c>
      <c r="K270" s="7" t="str">
        <f>VLOOKUP($I270,'New Summary'!$E$8:$G$59,2,FALSE)</f>
        <v>H-200x100x4,5x7</v>
      </c>
      <c r="L270" s="3" t="s">
        <v>2496</v>
      </c>
      <c r="M270" s="7">
        <f>VLOOKUP($I270,'New Summary'!$E$8:$G$59,3,FALSE)</f>
        <v>18.2</v>
      </c>
      <c r="N270" s="3">
        <v>3000</v>
      </c>
      <c r="O270" s="3" t="s">
        <v>25</v>
      </c>
      <c r="P270" s="3">
        <v>1</v>
      </c>
      <c r="Q270" s="28">
        <f t="shared" si="42"/>
        <v>3</v>
      </c>
      <c r="R270" s="28">
        <f t="shared" si="43"/>
        <v>54.599999999999994</v>
      </c>
      <c r="S270" s="12">
        <v>0</v>
      </c>
      <c r="T270" s="46">
        <f t="shared" si="33"/>
        <v>0</v>
      </c>
      <c r="U270" s="13"/>
      <c r="V270" s="3">
        <f t="shared" si="34"/>
        <v>3</v>
      </c>
      <c r="W270" s="46" t="s">
        <v>2502</v>
      </c>
      <c r="X270" s="3">
        <f t="shared" si="40"/>
        <v>54.599999999999994</v>
      </c>
      <c r="Y270" s="3">
        <f t="shared" si="41"/>
        <v>0</v>
      </c>
      <c r="Z270" s="3"/>
      <c r="AA270" s="3">
        <v>0.6</v>
      </c>
      <c r="AB270" s="3">
        <f t="shared" si="12"/>
        <v>2.4</v>
      </c>
      <c r="AC270" s="7">
        <f t="shared" si="35"/>
        <v>10.92</v>
      </c>
      <c r="AD270" s="1">
        <v>600</v>
      </c>
      <c r="AE270" s="1">
        <f t="shared" si="36"/>
        <v>0.6</v>
      </c>
    </row>
    <row r="271" spans="1:31" ht="43.2" hidden="1" x14ac:dyDescent="0.3">
      <c r="A271" s="65" t="str" cm="1">
        <f t="array" ref="A271">_xlfn.IFS(M271&gt;=65,"Heavy",M271&lt;=25,"Light",M271&gt;=26-64,"Medium")</f>
        <v>Medium</v>
      </c>
      <c r="B271" s="1" t="s">
        <v>2787</v>
      </c>
      <c r="C271" s="1" t="s">
        <v>2824</v>
      </c>
      <c r="D271" s="3">
        <f t="shared" si="37"/>
        <v>254</v>
      </c>
      <c r="E271" s="3" t="s">
        <v>2822</v>
      </c>
      <c r="F271" s="3">
        <v>1</v>
      </c>
      <c r="G271" s="3" t="s">
        <v>2827</v>
      </c>
      <c r="H271" s="3" t="s">
        <v>282</v>
      </c>
      <c r="I271" s="3" t="s">
        <v>40</v>
      </c>
      <c r="J271" s="3" t="s">
        <v>2339</v>
      </c>
      <c r="K271" s="7" t="str">
        <f>VLOOKUP($I271,'New Summary'!$E$8:$G$59,2,FALSE)</f>
        <v>H-150x150x7x10</v>
      </c>
      <c r="L271" s="3" t="s">
        <v>2496</v>
      </c>
      <c r="M271" s="7">
        <f>VLOOKUP($I271,'New Summary'!$E$8:$G$59,3,FALSE)</f>
        <v>31.5</v>
      </c>
      <c r="N271" s="3">
        <v>3000</v>
      </c>
      <c r="O271" s="3" t="s">
        <v>25</v>
      </c>
      <c r="P271" s="3">
        <v>1</v>
      </c>
      <c r="Q271" s="28">
        <f t="shared" si="42"/>
        <v>3</v>
      </c>
      <c r="R271" s="28">
        <f t="shared" si="43"/>
        <v>94.5</v>
      </c>
      <c r="S271" s="12">
        <v>0</v>
      </c>
      <c r="T271" s="46">
        <f t="shared" si="33"/>
        <v>0</v>
      </c>
      <c r="U271" s="13"/>
      <c r="V271" s="3">
        <f t="shared" si="34"/>
        <v>3</v>
      </c>
      <c r="W271" s="46" t="s">
        <v>2502</v>
      </c>
      <c r="X271" s="42">
        <f t="shared" si="40"/>
        <v>94.5</v>
      </c>
      <c r="Y271" s="42">
        <f t="shared" si="41"/>
        <v>0</v>
      </c>
      <c r="Z271" s="3"/>
      <c r="AA271" s="3">
        <v>0.9</v>
      </c>
      <c r="AB271" s="3">
        <f t="shared" si="12"/>
        <v>2.1</v>
      </c>
      <c r="AC271" s="7">
        <f t="shared" si="35"/>
        <v>28.35</v>
      </c>
      <c r="AD271" s="1">
        <v>900</v>
      </c>
      <c r="AE271" s="1">
        <f t="shared" si="36"/>
        <v>0.9</v>
      </c>
    </row>
    <row r="272" spans="1:31" ht="43.2" hidden="1" x14ac:dyDescent="0.3">
      <c r="A272" s="65" t="str" cm="1">
        <f t="array" ref="A272">_xlfn.IFS(M272&gt;=65,"Heavy",M272&lt;=25,"Light",M272&gt;=26-64,"Medium")</f>
        <v>Heavy</v>
      </c>
      <c r="B272" s="1" t="s">
        <v>2787</v>
      </c>
      <c r="C272" s="1" t="s">
        <v>2824</v>
      </c>
      <c r="D272" s="3">
        <f t="shared" si="37"/>
        <v>255</v>
      </c>
      <c r="E272" s="3" t="s">
        <v>2822</v>
      </c>
      <c r="F272" s="3">
        <v>1</v>
      </c>
      <c r="G272" s="3" t="s">
        <v>2827</v>
      </c>
      <c r="H272" s="3" t="s">
        <v>283</v>
      </c>
      <c r="I272" s="3" t="s">
        <v>31</v>
      </c>
      <c r="J272" s="3" t="s">
        <v>2308</v>
      </c>
      <c r="K272" s="7" t="str">
        <f>VLOOKUP($I272,'New Summary'!$E$8:$G$59,2,FALSE)</f>
        <v>H-250x250x9x14</v>
      </c>
      <c r="L272" s="3" t="s">
        <v>2496</v>
      </c>
      <c r="M272" s="7">
        <f>VLOOKUP($I272,'New Summary'!$E$8:$G$59,3,FALSE)</f>
        <v>72.400000000000006</v>
      </c>
      <c r="N272" s="3">
        <v>3000</v>
      </c>
      <c r="O272" s="3" t="s">
        <v>25</v>
      </c>
      <c r="P272" s="3">
        <v>1</v>
      </c>
      <c r="Q272" s="28">
        <f t="shared" si="42"/>
        <v>3</v>
      </c>
      <c r="R272" s="28">
        <f t="shared" si="43"/>
        <v>217.20000000000002</v>
      </c>
      <c r="S272" s="12">
        <v>0</v>
      </c>
      <c r="T272" s="46">
        <f t="shared" si="33"/>
        <v>0</v>
      </c>
      <c r="U272" s="12"/>
      <c r="V272" s="3">
        <f t="shared" si="34"/>
        <v>3</v>
      </c>
      <c r="W272" s="46" t="s">
        <v>2502</v>
      </c>
      <c r="X272" s="42">
        <f t="shared" si="40"/>
        <v>217.20000000000002</v>
      </c>
      <c r="Y272" s="42">
        <f t="shared" si="41"/>
        <v>0</v>
      </c>
      <c r="Z272" s="3"/>
      <c r="AA272" s="3">
        <v>0.9</v>
      </c>
      <c r="AB272" s="3">
        <f t="shared" si="12"/>
        <v>2.1</v>
      </c>
      <c r="AC272" s="7">
        <f t="shared" si="35"/>
        <v>65.160000000000011</v>
      </c>
      <c r="AD272" s="1">
        <v>900</v>
      </c>
      <c r="AE272" s="1">
        <f t="shared" si="36"/>
        <v>0.9</v>
      </c>
    </row>
    <row r="273" spans="1:31" ht="43.2" hidden="1" x14ac:dyDescent="0.3">
      <c r="A273" s="65" t="str" cm="1">
        <f t="array" ref="A273">_xlfn.IFS(M273&gt;=65,"Heavy",M273&lt;=25,"Light",M273&gt;=26-64,"Medium")</f>
        <v>Medium</v>
      </c>
      <c r="B273" s="1" t="s">
        <v>2787</v>
      </c>
      <c r="C273" s="1" t="s">
        <v>2824</v>
      </c>
      <c r="D273" s="3">
        <f t="shared" si="37"/>
        <v>256</v>
      </c>
      <c r="E273" s="3" t="s">
        <v>2822</v>
      </c>
      <c r="F273" s="3">
        <v>1</v>
      </c>
      <c r="G273" s="3" t="s">
        <v>2827</v>
      </c>
      <c r="H273" s="3" t="s">
        <v>284</v>
      </c>
      <c r="I273" s="3" t="s">
        <v>22</v>
      </c>
      <c r="J273" s="7" t="s">
        <v>2343</v>
      </c>
      <c r="K273" s="7" t="str">
        <f>VLOOKUP($I273,'New Summary'!$E$8:$G$59,2,FALSE)</f>
        <v>H-200x150x6x9</v>
      </c>
      <c r="L273" s="7" t="s">
        <v>2496</v>
      </c>
      <c r="M273" s="7">
        <f>VLOOKUP($I273,'New Summary'!$E$8:$G$59,3,FALSE)</f>
        <v>30.6</v>
      </c>
      <c r="N273" s="3">
        <v>3000</v>
      </c>
      <c r="O273" s="3" t="s">
        <v>25</v>
      </c>
      <c r="P273" s="3">
        <v>1</v>
      </c>
      <c r="Q273" s="28">
        <f t="shared" si="42"/>
        <v>3</v>
      </c>
      <c r="R273" s="28">
        <f t="shared" si="43"/>
        <v>91.800000000000011</v>
      </c>
      <c r="S273" s="12">
        <v>0</v>
      </c>
      <c r="T273" s="46">
        <f t="shared" si="33"/>
        <v>0</v>
      </c>
      <c r="U273" s="12"/>
      <c r="V273" s="3">
        <f t="shared" si="34"/>
        <v>3</v>
      </c>
      <c r="W273" s="46" t="s">
        <v>2502</v>
      </c>
      <c r="X273" s="3">
        <f t="shared" si="40"/>
        <v>91.800000000000011</v>
      </c>
      <c r="Y273" s="3">
        <f t="shared" si="41"/>
        <v>0</v>
      </c>
      <c r="Z273" s="3"/>
      <c r="AA273" s="3">
        <v>0.9</v>
      </c>
      <c r="AB273" s="3">
        <f t="shared" si="12"/>
        <v>2.1</v>
      </c>
      <c r="AC273" s="7">
        <f t="shared" si="35"/>
        <v>27.540000000000003</v>
      </c>
      <c r="AD273" s="1">
        <v>900</v>
      </c>
      <c r="AE273" s="1">
        <f t="shared" si="36"/>
        <v>0.9</v>
      </c>
    </row>
    <row r="274" spans="1:31" ht="43.2" hidden="1" customHeight="1" x14ac:dyDescent="0.3">
      <c r="A274" s="65" t="str" cm="1">
        <f t="array" ref="A274">_xlfn.IFS(M274&gt;=65,"Heavy",M274&lt;=25,"Light",M274&gt;=26-64,"Medium")</f>
        <v>Medium</v>
      </c>
      <c r="B274" s="1" t="s">
        <v>2787</v>
      </c>
      <c r="C274" s="1" t="s">
        <v>2824</v>
      </c>
      <c r="D274" s="3">
        <f t="shared" si="37"/>
        <v>257</v>
      </c>
      <c r="E274" s="3" t="s">
        <v>2822</v>
      </c>
      <c r="F274" s="3">
        <v>1</v>
      </c>
      <c r="G274" s="3" t="s">
        <v>2827</v>
      </c>
      <c r="H274" s="3" t="s">
        <v>285</v>
      </c>
      <c r="I274" s="3" t="s">
        <v>8</v>
      </c>
      <c r="J274" s="3" t="s">
        <v>2500</v>
      </c>
      <c r="K274" s="7" t="str">
        <f>VLOOKUP($I274,'New Summary'!$E$8:$G$59,2,FALSE)</f>
        <v>H-300x150x5,5x8</v>
      </c>
      <c r="L274" s="3" t="s">
        <v>2496</v>
      </c>
      <c r="M274" s="7">
        <f>VLOOKUP($I274,'New Summary'!$E$8:$G$59,3,FALSE)</f>
        <v>32</v>
      </c>
      <c r="N274" s="3">
        <v>3000</v>
      </c>
      <c r="O274" s="3" t="s">
        <v>25</v>
      </c>
      <c r="P274" s="3">
        <v>1</v>
      </c>
      <c r="Q274" s="28">
        <f t="shared" si="42"/>
        <v>3</v>
      </c>
      <c r="R274" s="28">
        <f t="shared" si="43"/>
        <v>96</v>
      </c>
      <c r="S274" s="12">
        <v>0</v>
      </c>
      <c r="T274" s="46">
        <f t="shared" ref="T274:T337" si="44">Q274*S274</f>
        <v>0</v>
      </c>
      <c r="U274" s="13"/>
      <c r="V274" s="3">
        <f t="shared" ref="V274:V337" si="45">Q274-T274</f>
        <v>3</v>
      </c>
      <c r="W274" s="46" t="s">
        <v>2502</v>
      </c>
      <c r="X274" s="3">
        <f t="shared" si="40"/>
        <v>96</v>
      </c>
      <c r="Y274" s="3">
        <f t="shared" si="41"/>
        <v>0</v>
      </c>
      <c r="Z274" s="3"/>
      <c r="AA274" s="3">
        <v>0.9</v>
      </c>
      <c r="AB274" s="3">
        <f t="shared" si="12"/>
        <v>2.1</v>
      </c>
      <c r="AC274" s="7">
        <f t="shared" si="35"/>
        <v>28.8</v>
      </c>
      <c r="AD274" s="1">
        <v>900</v>
      </c>
      <c r="AE274" s="1">
        <f t="shared" si="36"/>
        <v>0.9</v>
      </c>
    </row>
    <row r="275" spans="1:31" ht="43.2" hidden="1" x14ac:dyDescent="0.3">
      <c r="A275" s="65" t="str" cm="1">
        <f t="array" ref="A275">_xlfn.IFS(M275&gt;=65,"Heavy",M275&lt;=25,"Light",M275&gt;=26-64,"Medium")</f>
        <v>Light</v>
      </c>
      <c r="B275" s="1" t="s">
        <v>2787</v>
      </c>
      <c r="C275" s="1" t="s">
        <v>2824</v>
      </c>
      <c r="D275" s="3">
        <f t="shared" si="37"/>
        <v>258</v>
      </c>
      <c r="E275" s="3" t="s">
        <v>2822</v>
      </c>
      <c r="F275" s="3">
        <v>1</v>
      </c>
      <c r="G275" s="3" t="s">
        <v>2827</v>
      </c>
      <c r="H275" s="3" t="s">
        <v>286</v>
      </c>
      <c r="I275" s="3" t="s">
        <v>32</v>
      </c>
      <c r="J275" s="3" t="s">
        <v>2340</v>
      </c>
      <c r="K275" s="7" t="str">
        <f>VLOOKUP($I275,'New Summary'!$E$8:$G$59,2,FALSE)</f>
        <v>H-200x100x4,5x7</v>
      </c>
      <c r="L275" s="3" t="s">
        <v>2496</v>
      </c>
      <c r="M275" s="7">
        <f>VLOOKUP($I275,'New Summary'!$E$8:$G$59,3,FALSE)</f>
        <v>18.2</v>
      </c>
      <c r="N275" s="3">
        <v>3000</v>
      </c>
      <c r="O275" s="3" t="s">
        <v>25</v>
      </c>
      <c r="P275" s="3">
        <v>1</v>
      </c>
      <c r="Q275" s="28">
        <f t="shared" si="42"/>
        <v>3</v>
      </c>
      <c r="R275" s="28">
        <f t="shared" si="43"/>
        <v>54.599999999999994</v>
      </c>
      <c r="S275" s="12">
        <v>0</v>
      </c>
      <c r="T275" s="46">
        <f t="shared" si="44"/>
        <v>0</v>
      </c>
      <c r="U275" s="13"/>
      <c r="V275" s="3">
        <f t="shared" si="45"/>
        <v>3</v>
      </c>
      <c r="W275" s="46" t="s">
        <v>2502</v>
      </c>
      <c r="X275" s="3">
        <f t="shared" si="40"/>
        <v>54.599999999999994</v>
      </c>
      <c r="Y275" s="3">
        <f t="shared" si="41"/>
        <v>0</v>
      </c>
      <c r="Z275" s="3"/>
      <c r="AA275" s="3">
        <v>1.05</v>
      </c>
      <c r="AB275" s="3">
        <f t="shared" si="12"/>
        <v>1.95</v>
      </c>
      <c r="AC275" s="7">
        <f t="shared" ref="AC275:AC338" si="46">AA275*M275*P275</f>
        <v>19.11</v>
      </c>
      <c r="AD275" s="1">
        <v>1050</v>
      </c>
      <c r="AE275" s="1">
        <f t="shared" ref="AE275:AE338" si="47">AD275/1000</f>
        <v>1.05</v>
      </c>
    </row>
    <row r="276" spans="1:31" ht="43.2" hidden="1" x14ac:dyDescent="0.3">
      <c r="A276" s="65" t="str" cm="1">
        <f t="array" ref="A276">_xlfn.IFS(M276&gt;=65,"Heavy",M276&lt;=25,"Light",M276&gt;=26-64,"Medium")</f>
        <v>Light</v>
      </c>
      <c r="B276" s="1" t="s">
        <v>2787</v>
      </c>
      <c r="C276" s="1" t="s">
        <v>2824</v>
      </c>
      <c r="D276" s="3">
        <f t="shared" ref="D276:D339" si="48">D275+1</f>
        <v>259</v>
      </c>
      <c r="E276" s="3" t="s">
        <v>2822</v>
      </c>
      <c r="F276" s="3">
        <v>1</v>
      </c>
      <c r="G276" s="3" t="s">
        <v>2827</v>
      </c>
      <c r="H276" s="3" t="s">
        <v>287</v>
      </c>
      <c r="I276" s="3" t="s">
        <v>32</v>
      </c>
      <c r="J276" s="3" t="s">
        <v>2340</v>
      </c>
      <c r="K276" s="7" t="str">
        <f>VLOOKUP($I276,'New Summary'!$E$8:$G$59,2,FALSE)</f>
        <v>H-200x100x4,5x7</v>
      </c>
      <c r="L276" s="3" t="s">
        <v>2496</v>
      </c>
      <c r="M276" s="7">
        <f>VLOOKUP($I276,'New Summary'!$E$8:$G$59,3,FALSE)</f>
        <v>18.2</v>
      </c>
      <c r="N276" s="3">
        <v>3000</v>
      </c>
      <c r="O276" s="3" t="s">
        <v>25</v>
      </c>
      <c r="P276" s="3">
        <v>1</v>
      </c>
      <c r="Q276" s="28">
        <f t="shared" si="42"/>
        <v>3</v>
      </c>
      <c r="R276" s="28">
        <f t="shared" si="43"/>
        <v>54.599999999999994</v>
      </c>
      <c r="S276" s="12">
        <v>0</v>
      </c>
      <c r="T276" s="46">
        <f t="shared" si="44"/>
        <v>0</v>
      </c>
      <c r="U276" s="13"/>
      <c r="V276" s="3">
        <f t="shared" si="45"/>
        <v>3</v>
      </c>
      <c r="W276" s="46" t="s">
        <v>2502</v>
      </c>
      <c r="X276" s="3">
        <f t="shared" si="40"/>
        <v>54.599999999999994</v>
      </c>
      <c r="Y276" s="3">
        <f t="shared" si="41"/>
        <v>0</v>
      </c>
      <c r="Z276" s="3"/>
      <c r="AA276" s="3">
        <v>1.05</v>
      </c>
      <c r="AB276" s="3">
        <f t="shared" si="12"/>
        <v>1.95</v>
      </c>
      <c r="AC276" s="7">
        <f t="shared" si="46"/>
        <v>19.11</v>
      </c>
      <c r="AD276" s="1">
        <v>1050</v>
      </c>
      <c r="AE276" s="1">
        <f t="shared" si="47"/>
        <v>1.05</v>
      </c>
    </row>
    <row r="277" spans="1:31" ht="43.2" hidden="1" x14ac:dyDescent="0.3">
      <c r="A277" s="65" t="str" cm="1">
        <f t="array" ref="A277">_xlfn.IFS(M277&gt;=65,"Heavy",M277&lt;=25,"Light",M277&gt;=26-64,"Medium")</f>
        <v>Light</v>
      </c>
      <c r="B277" s="1" t="s">
        <v>2787</v>
      </c>
      <c r="C277" s="1" t="s">
        <v>2824</v>
      </c>
      <c r="D277" s="3">
        <f t="shared" si="48"/>
        <v>260</v>
      </c>
      <c r="E277" s="3" t="s">
        <v>2822</v>
      </c>
      <c r="F277" s="3">
        <v>1</v>
      </c>
      <c r="G277" s="3" t="s">
        <v>2827</v>
      </c>
      <c r="H277" s="3" t="s">
        <v>288</v>
      </c>
      <c r="I277" s="3" t="s">
        <v>32</v>
      </c>
      <c r="J277" s="3" t="s">
        <v>2340</v>
      </c>
      <c r="K277" s="7" t="str">
        <f>VLOOKUP($I277,'New Summary'!$E$8:$G$59,2,FALSE)</f>
        <v>H-200x100x4,5x7</v>
      </c>
      <c r="L277" s="3" t="s">
        <v>2496</v>
      </c>
      <c r="M277" s="7">
        <f>VLOOKUP($I277,'New Summary'!$E$8:$G$59,3,FALSE)</f>
        <v>18.2</v>
      </c>
      <c r="N277" s="3">
        <v>3000</v>
      </c>
      <c r="O277" s="3" t="s">
        <v>25</v>
      </c>
      <c r="P277" s="3">
        <v>1</v>
      </c>
      <c r="Q277" s="28">
        <f t="shared" si="42"/>
        <v>3</v>
      </c>
      <c r="R277" s="28">
        <f t="shared" si="43"/>
        <v>54.599999999999994</v>
      </c>
      <c r="S277" s="12">
        <v>0</v>
      </c>
      <c r="T277" s="46">
        <f t="shared" si="44"/>
        <v>0</v>
      </c>
      <c r="U277" s="13"/>
      <c r="V277" s="3">
        <f t="shared" si="45"/>
        <v>3</v>
      </c>
      <c r="W277" s="46" t="s">
        <v>2502</v>
      </c>
      <c r="X277" s="3">
        <f t="shared" si="40"/>
        <v>54.599999999999994</v>
      </c>
      <c r="Y277" s="3">
        <f t="shared" si="41"/>
        <v>0</v>
      </c>
      <c r="Z277" s="3"/>
      <c r="AA277" s="3">
        <v>1.05</v>
      </c>
      <c r="AB277" s="3">
        <f t="shared" si="12"/>
        <v>1.95</v>
      </c>
      <c r="AC277" s="7">
        <f t="shared" si="46"/>
        <v>19.11</v>
      </c>
      <c r="AD277" s="1">
        <v>1050</v>
      </c>
      <c r="AE277" s="1">
        <f t="shared" si="47"/>
        <v>1.05</v>
      </c>
    </row>
    <row r="278" spans="1:31" ht="43.2" hidden="1" x14ac:dyDescent="0.3">
      <c r="A278" s="65" t="str" cm="1">
        <f t="array" ref="A278">_xlfn.IFS(M278&gt;=65,"Heavy",M278&lt;=25,"Light",M278&gt;=26-64,"Medium")</f>
        <v>Medium</v>
      </c>
      <c r="B278" s="1" t="s">
        <v>2787</v>
      </c>
      <c r="C278" s="1" t="s">
        <v>2824</v>
      </c>
      <c r="D278" s="3">
        <f t="shared" si="48"/>
        <v>261</v>
      </c>
      <c r="E278" s="3" t="s">
        <v>2822</v>
      </c>
      <c r="F278" s="3">
        <v>1</v>
      </c>
      <c r="G278" s="3" t="s">
        <v>2827</v>
      </c>
      <c r="H278" s="3" t="s">
        <v>289</v>
      </c>
      <c r="I278" s="3" t="s">
        <v>40</v>
      </c>
      <c r="J278" s="3" t="s">
        <v>2339</v>
      </c>
      <c r="K278" s="7" t="str">
        <f>VLOOKUP($I278,'New Summary'!$E$8:$G$59,2,FALSE)</f>
        <v>H-150x150x7x10</v>
      </c>
      <c r="L278" s="3" t="s">
        <v>2496</v>
      </c>
      <c r="M278" s="7">
        <f>VLOOKUP($I278,'New Summary'!$E$8:$G$59,3,FALSE)</f>
        <v>31.5</v>
      </c>
      <c r="N278" s="3">
        <v>3000</v>
      </c>
      <c r="O278" s="3" t="s">
        <v>25</v>
      </c>
      <c r="P278" s="3">
        <v>1</v>
      </c>
      <c r="Q278" s="28">
        <f t="shared" si="42"/>
        <v>3</v>
      </c>
      <c r="R278" s="28">
        <f t="shared" si="43"/>
        <v>94.5</v>
      </c>
      <c r="S278" s="12">
        <v>0</v>
      </c>
      <c r="T278" s="46">
        <f t="shared" si="44"/>
        <v>0</v>
      </c>
      <c r="U278" s="13"/>
      <c r="V278" s="3">
        <f t="shared" si="45"/>
        <v>3</v>
      </c>
      <c r="W278" s="46" t="s">
        <v>2502</v>
      </c>
      <c r="X278" s="42">
        <f t="shared" si="40"/>
        <v>94.5</v>
      </c>
      <c r="Y278" s="42">
        <f t="shared" si="41"/>
        <v>0</v>
      </c>
      <c r="Z278" s="3"/>
      <c r="AA278" s="3">
        <v>0.15</v>
      </c>
      <c r="AB278" s="3">
        <f t="shared" si="12"/>
        <v>2.85</v>
      </c>
      <c r="AC278" s="7">
        <f t="shared" si="46"/>
        <v>4.7249999999999996</v>
      </c>
      <c r="AD278" s="1">
        <v>150</v>
      </c>
      <c r="AE278" s="1">
        <f t="shared" si="47"/>
        <v>0.15</v>
      </c>
    </row>
    <row r="279" spans="1:31" ht="43.2" hidden="1" x14ac:dyDescent="0.3">
      <c r="A279" s="65" t="str" cm="1">
        <f t="array" ref="A279">_xlfn.IFS(M279&gt;=65,"Heavy",M279&lt;=25,"Light",M279&gt;=26-64,"Medium")</f>
        <v>Heavy</v>
      </c>
      <c r="B279" s="1" t="s">
        <v>2787</v>
      </c>
      <c r="C279" s="1" t="s">
        <v>2824</v>
      </c>
      <c r="D279" s="3">
        <f t="shared" si="48"/>
        <v>262</v>
      </c>
      <c r="E279" s="3" t="s">
        <v>2822</v>
      </c>
      <c r="F279" s="3">
        <v>1</v>
      </c>
      <c r="G279" s="3" t="s">
        <v>2827</v>
      </c>
      <c r="H279" s="3" t="s">
        <v>290</v>
      </c>
      <c r="I279" s="3" t="s">
        <v>31</v>
      </c>
      <c r="J279" s="3" t="s">
        <v>2308</v>
      </c>
      <c r="K279" s="7" t="str">
        <f>VLOOKUP($I279,'New Summary'!$E$8:$G$59,2,FALSE)</f>
        <v>H-250x250x9x14</v>
      </c>
      <c r="L279" s="3" t="s">
        <v>2496</v>
      </c>
      <c r="M279" s="7">
        <f>VLOOKUP($I279,'New Summary'!$E$8:$G$59,3,FALSE)</f>
        <v>72.400000000000006</v>
      </c>
      <c r="N279" s="3">
        <v>3000</v>
      </c>
      <c r="O279" s="3" t="s">
        <v>25</v>
      </c>
      <c r="P279" s="3">
        <v>1</v>
      </c>
      <c r="Q279" s="28">
        <f t="shared" si="42"/>
        <v>3</v>
      </c>
      <c r="R279" s="28">
        <f t="shared" si="43"/>
        <v>217.20000000000002</v>
      </c>
      <c r="S279" s="12">
        <v>0</v>
      </c>
      <c r="T279" s="46">
        <f t="shared" si="44"/>
        <v>0</v>
      </c>
      <c r="U279" s="12"/>
      <c r="V279" s="3">
        <f t="shared" si="45"/>
        <v>3</v>
      </c>
      <c r="W279" s="46" t="s">
        <v>2502</v>
      </c>
      <c r="X279" s="42">
        <f t="shared" si="40"/>
        <v>217.20000000000002</v>
      </c>
      <c r="Y279" s="42">
        <f t="shared" si="41"/>
        <v>0</v>
      </c>
      <c r="Z279" s="3"/>
      <c r="AA279" s="3">
        <v>0.15</v>
      </c>
      <c r="AB279" s="3">
        <f t="shared" si="12"/>
        <v>2.85</v>
      </c>
      <c r="AC279" s="7">
        <f t="shared" si="46"/>
        <v>10.860000000000001</v>
      </c>
      <c r="AD279" s="1">
        <v>150</v>
      </c>
      <c r="AE279" s="1">
        <f t="shared" si="47"/>
        <v>0.15</v>
      </c>
    </row>
    <row r="280" spans="1:31" ht="43.2" hidden="1" x14ac:dyDescent="0.3">
      <c r="A280" s="65" t="str" cm="1">
        <f t="array" ref="A280">_xlfn.IFS(M280&gt;=65,"Heavy",M280&lt;=25,"Light",M280&gt;=26-64,"Medium")</f>
        <v>Medium</v>
      </c>
      <c r="B280" s="1" t="s">
        <v>2787</v>
      </c>
      <c r="C280" s="1" t="s">
        <v>2824</v>
      </c>
      <c r="D280" s="3">
        <f t="shared" si="48"/>
        <v>263</v>
      </c>
      <c r="E280" s="3" t="s">
        <v>2822</v>
      </c>
      <c r="F280" s="3">
        <v>1</v>
      </c>
      <c r="G280" s="3" t="s">
        <v>2827</v>
      </c>
      <c r="H280" s="3" t="s">
        <v>291</v>
      </c>
      <c r="I280" s="3" t="s">
        <v>22</v>
      </c>
      <c r="J280" s="7" t="s">
        <v>2343</v>
      </c>
      <c r="K280" s="7" t="str">
        <f>VLOOKUP($I280,'New Summary'!$E$8:$G$59,2,FALSE)</f>
        <v>H-200x150x6x9</v>
      </c>
      <c r="L280" s="7" t="s">
        <v>2496</v>
      </c>
      <c r="M280" s="7">
        <f>VLOOKUP($I280,'New Summary'!$E$8:$G$59,3,FALSE)</f>
        <v>30.6</v>
      </c>
      <c r="N280" s="3">
        <v>3000</v>
      </c>
      <c r="O280" s="3" t="s">
        <v>25</v>
      </c>
      <c r="P280" s="3">
        <v>1</v>
      </c>
      <c r="Q280" s="28">
        <f t="shared" si="42"/>
        <v>3</v>
      </c>
      <c r="R280" s="28">
        <f t="shared" si="43"/>
        <v>91.800000000000011</v>
      </c>
      <c r="S280" s="12">
        <v>0</v>
      </c>
      <c r="T280" s="46">
        <f t="shared" si="44"/>
        <v>0</v>
      </c>
      <c r="U280" s="12"/>
      <c r="V280" s="3">
        <f t="shared" si="45"/>
        <v>3</v>
      </c>
      <c r="W280" s="46" t="s">
        <v>2502</v>
      </c>
      <c r="X280" s="3">
        <f t="shared" si="40"/>
        <v>91.800000000000011</v>
      </c>
      <c r="Y280" s="3">
        <f t="shared" si="41"/>
        <v>0</v>
      </c>
      <c r="Z280" s="3"/>
      <c r="AA280" s="3">
        <v>0.15</v>
      </c>
      <c r="AB280" s="3">
        <f t="shared" si="12"/>
        <v>2.85</v>
      </c>
      <c r="AC280" s="7">
        <f t="shared" si="46"/>
        <v>4.59</v>
      </c>
      <c r="AD280" s="1">
        <v>150</v>
      </c>
      <c r="AE280" s="1">
        <f t="shared" si="47"/>
        <v>0.15</v>
      </c>
    </row>
    <row r="281" spans="1:31" ht="43.2" hidden="1" customHeight="1" x14ac:dyDescent="0.3">
      <c r="A281" s="65" t="str" cm="1">
        <f t="array" ref="A281">_xlfn.IFS(M281&gt;=65,"Heavy",M281&lt;=25,"Light",M281&gt;=26-64,"Medium")</f>
        <v>Medium</v>
      </c>
      <c r="B281" s="1" t="s">
        <v>2787</v>
      </c>
      <c r="C281" s="1" t="s">
        <v>2824</v>
      </c>
      <c r="D281" s="3">
        <f t="shared" si="48"/>
        <v>264</v>
      </c>
      <c r="E281" s="3" t="s">
        <v>2822</v>
      </c>
      <c r="F281" s="3">
        <v>1</v>
      </c>
      <c r="G281" s="3" t="s">
        <v>2827</v>
      </c>
      <c r="H281" s="3" t="s">
        <v>292</v>
      </c>
      <c r="I281" s="3" t="s">
        <v>8</v>
      </c>
      <c r="J281" s="3" t="s">
        <v>2500</v>
      </c>
      <c r="K281" s="7" t="str">
        <f>VLOOKUP($I281,'New Summary'!$E$8:$G$59,2,FALSE)</f>
        <v>H-300x150x5,5x8</v>
      </c>
      <c r="L281" s="3" t="s">
        <v>2496</v>
      </c>
      <c r="M281" s="7">
        <f>VLOOKUP($I281,'New Summary'!$E$8:$G$59,3,FALSE)</f>
        <v>32</v>
      </c>
      <c r="N281" s="3">
        <v>3000</v>
      </c>
      <c r="O281" s="3" t="s">
        <v>25</v>
      </c>
      <c r="P281" s="3">
        <v>1</v>
      </c>
      <c r="Q281" s="28">
        <f t="shared" si="42"/>
        <v>3</v>
      </c>
      <c r="R281" s="28">
        <f t="shared" si="43"/>
        <v>96</v>
      </c>
      <c r="S281" s="12">
        <v>0</v>
      </c>
      <c r="T281" s="46">
        <f t="shared" si="44"/>
        <v>0</v>
      </c>
      <c r="U281" s="13"/>
      <c r="V281" s="3">
        <f t="shared" si="45"/>
        <v>3</v>
      </c>
      <c r="W281" s="46" t="s">
        <v>2502</v>
      </c>
      <c r="X281" s="3">
        <f t="shared" si="40"/>
        <v>96</v>
      </c>
      <c r="Y281" s="3">
        <f t="shared" si="41"/>
        <v>0</v>
      </c>
      <c r="Z281" s="3"/>
      <c r="AA281" s="3">
        <v>0.15</v>
      </c>
      <c r="AB281" s="3">
        <f t="shared" si="12"/>
        <v>2.85</v>
      </c>
      <c r="AC281" s="7">
        <f t="shared" si="46"/>
        <v>4.8</v>
      </c>
      <c r="AD281" s="1">
        <v>150</v>
      </c>
      <c r="AE281" s="1">
        <f t="shared" si="47"/>
        <v>0.15</v>
      </c>
    </row>
    <row r="282" spans="1:31" ht="43.2" hidden="1" x14ac:dyDescent="0.3">
      <c r="A282" s="65" t="str" cm="1">
        <f t="array" ref="A282">_xlfn.IFS(M282&gt;=65,"Heavy",M282&lt;=25,"Light",M282&gt;=26-64,"Medium")</f>
        <v>Light</v>
      </c>
      <c r="B282" s="1" t="s">
        <v>2787</v>
      </c>
      <c r="C282" s="1" t="s">
        <v>2824</v>
      </c>
      <c r="D282" s="3">
        <f t="shared" si="48"/>
        <v>265</v>
      </c>
      <c r="E282" s="3" t="s">
        <v>2822</v>
      </c>
      <c r="F282" s="3">
        <v>1</v>
      </c>
      <c r="G282" s="3" t="s">
        <v>2827</v>
      </c>
      <c r="H282" s="3" t="s">
        <v>293</v>
      </c>
      <c r="I282" s="3" t="s">
        <v>32</v>
      </c>
      <c r="J282" s="3" t="s">
        <v>2340</v>
      </c>
      <c r="K282" s="7" t="str">
        <f>VLOOKUP($I282,'New Summary'!$E$8:$G$59,2,FALSE)</f>
        <v>H-200x100x4,5x7</v>
      </c>
      <c r="L282" s="3" t="s">
        <v>2496</v>
      </c>
      <c r="M282" s="7">
        <f>VLOOKUP($I282,'New Summary'!$E$8:$G$59,3,FALSE)</f>
        <v>18.2</v>
      </c>
      <c r="N282" s="3">
        <v>3000</v>
      </c>
      <c r="O282" s="3" t="s">
        <v>25</v>
      </c>
      <c r="P282" s="3">
        <v>1</v>
      </c>
      <c r="Q282" s="28">
        <f t="shared" ref="Q282:Q290" si="49">(N282/1000)*P282</f>
        <v>3</v>
      </c>
      <c r="R282" s="28">
        <f t="shared" ref="R282:R290" si="50">Q282*M282</f>
        <v>54.599999999999994</v>
      </c>
      <c r="S282" s="12">
        <v>0</v>
      </c>
      <c r="T282" s="46">
        <f t="shared" si="44"/>
        <v>0</v>
      </c>
      <c r="U282" s="13"/>
      <c r="V282" s="3">
        <f t="shared" si="45"/>
        <v>3</v>
      </c>
      <c r="W282" s="46" t="s">
        <v>2502</v>
      </c>
      <c r="X282" s="3">
        <f t="shared" si="40"/>
        <v>54.599999999999994</v>
      </c>
      <c r="Y282" s="3">
        <f t="shared" si="41"/>
        <v>0</v>
      </c>
      <c r="Z282" s="3"/>
      <c r="AA282" s="3">
        <v>0.15</v>
      </c>
      <c r="AB282" s="3">
        <f t="shared" si="12"/>
        <v>2.85</v>
      </c>
      <c r="AC282" s="7">
        <f t="shared" si="46"/>
        <v>2.73</v>
      </c>
      <c r="AD282" s="1">
        <v>150</v>
      </c>
      <c r="AE282" s="1">
        <f t="shared" si="47"/>
        <v>0.15</v>
      </c>
    </row>
    <row r="283" spans="1:31" ht="43.2" hidden="1" x14ac:dyDescent="0.3">
      <c r="A283" s="65" t="str" cm="1">
        <f t="array" ref="A283">_xlfn.IFS(M283&gt;=65,"Heavy",M283&lt;=25,"Light",M283&gt;=26-64,"Medium")</f>
        <v>Light</v>
      </c>
      <c r="B283" s="1" t="s">
        <v>2787</v>
      </c>
      <c r="C283" s="1" t="s">
        <v>2824</v>
      </c>
      <c r="D283" s="3">
        <f t="shared" si="48"/>
        <v>266</v>
      </c>
      <c r="E283" s="3" t="s">
        <v>2822</v>
      </c>
      <c r="F283" s="3">
        <v>1</v>
      </c>
      <c r="G283" s="3" t="s">
        <v>2827</v>
      </c>
      <c r="H283" s="3" t="s">
        <v>294</v>
      </c>
      <c r="I283" s="3" t="s">
        <v>32</v>
      </c>
      <c r="J283" s="3" t="s">
        <v>2340</v>
      </c>
      <c r="K283" s="7" t="str">
        <f>VLOOKUP($I283,'New Summary'!$E$8:$G$59,2,FALSE)</f>
        <v>H-200x100x4,5x7</v>
      </c>
      <c r="L283" s="3" t="s">
        <v>2496</v>
      </c>
      <c r="M283" s="7">
        <f>VLOOKUP($I283,'New Summary'!$E$8:$G$59,3,FALSE)</f>
        <v>18.2</v>
      </c>
      <c r="N283" s="3">
        <v>3000</v>
      </c>
      <c r="O283" s="3" t="s">
        <v>25</v>
      </c>
      <c r="P283" s="3">
        <v>1</v>
      </c>
      <c r="Q283" s="28">
        <f t="shared" si="49"/>
        <v>3</v>
      </c>
      <c r="R283" s="28">
        <f t="shared" si="50"/>
        <v>54.599999999999994</v>
      </c>
      <c r="S283" s="12">
        <v>0</v>
      </c>
      <c r="T283" s="46">
        <f t="shared" si="44"/>
        <v>0</v>
      </c>
      <c r="U283" s="13"/>
      <c r="V283" s="3">
        <f t="shared" si="45"/>
        <v>3</v>
      </c>
      <c r="W283" s="46" t="s">
        <v>2502</v>
      </c>
      <c r="X283" s="3">
        <f t="shared" si="40"/>
        <v>54.599999999999994</v>
      </c>
      <c r="Y283" s="3">
        <f t="shared" si="41"/>
        <v>0</v>
      </c>
      <c r="Z283" s="3"/>
      <c r="AA283" s="3">
        <v>0.15</v>
      </c>
      <c r="AB283" s="3">
        <f t="shared" si="12"/>
        <v>2.85</v>
      </c>
      <c r="AC283" s="7">
        <f t="shared" si="46"/>
        <v>2.73</v>
      </c>
      <c r="AD283" s="1">
        <v>150</v>
      </c>
      <c r="AE283" s="1">
        <f t="shared" si="47"/>
        <v>0.15</v>
      </c>
    </row>
    <row r="284" spans="1:31" ht="43.2" hidden="1" x14ac:dyDescent="0.3">
      <c r="A284" s="65" t="str" cm="1">
        <f t="array" ref="A284">_xlfn.IFS(M284&gt;=65,"Heavy",M284&lt;=25,"Light",M284&gt;=26-64,"Medium")</f>
        <v>Light</v>
      </c>
      <c r="B284" s="1" t="s">
        <v>2787</v>
      </c>
      <c r="C284" s="1" t="s">
        <v>2824</v>
      </c>
      <c r="D284" s="3">
        <f t="shared" si="48"/>
        <v>267</v>
      </c>
      <c r="E284" s="3" t="s">
        <v>2822</v>
      </c>
      <c r="F284" s="3">
        <v>1</v>
      </c>
      <c r="G284" s="3" t="s">
        <v>2827</v>
      </c>
      <c r="H284" s="3" t="s">
        <v>295</v>
      </c>
      <c r="I284" s="3" t="s">
        <v>32</v>
      </c>
      <c r="J284" s="3" t="s">
        <v>2340</v>
      </c>
      <c r="K284" s="7" t="str">
        <f>VLOOKUP($I284,'New Summary'!$E$8:$G$59,2,FALSE)</f>
        <v>H-200x100x4,5x7</v>
      </c>
      <c r="L284" s="3" t="s">
        <v>2496</v>
      </c>
      <c r="M284" s="7">
        <f>VLOOKUP($I284,'New Summary'!$E$8:$G$59,3,FALSE)</f>
        <v>18.2</v>
      </c>
      <c r="N284" s="3">
        <v>3000</v>
      </c>
      <c r="O284" s="3" t="s">
        <v>25</v>
      </c>
      <c r="P284" s="3">
        <v>1</v>
      </c>
      <c r="Q284" s="28">
        <f t="shared" si="49"/>
        <v>3</v>
      </c>
      <c r="R284" s="28">
        <f t="shared" si="50"/>
        <v>54.599999999999994</v>
      </c>
      <c r="S284" s="12">
        <v>0</v>
      </c>
      <c r="T284" s="46">
        <f t="shared" si="44"/>
        <v>0</v>
      </c>
      <c r="U284" s="13"/>
      <c r="V284" s="3">
        <f t="shared" si="45"/>
        <v>3</v>
      </c>
      <c r="W284" s="46" t="s">
        <v>2502</v>
      </c>
      <c r="X284" s="3">
        <f t="shared" si="40"/>
        <v>54.599999999999994</v>
      </c>
      <c r="Y284" s="3">
        <f t="shared" si="41"/>
        <v>0</v>
      </c>
      <c r="Z284" s="3"/>
      <c r="AA284" s="3">
        <v>0.15</v>
      </c>
      <c r="AB284" s="3">
        <f t="shared" si="12"/>
        <v>2.85</v>
      </c>
      <c r="AC284" s="7">
        <f t="shared" si="46"/>
        <v>2.73</v>
      </c>
      <c r="AD284" s="1">
        <v>150</v>
      </c>
      <c r="AE284" s="1">
        <f t="shared" si="47"/>
        <v>0.15</v>
      </c>
    </row>
    <row r="285" spans="1:31" ht="43.2" hidden="1" x14ac:dyDescent="0.3">
      <c r="A285" s="65" t="str" cm="1">
        <f t="array" ref="A285">_xlfn.IFS(M285&gt;=65,"Heavy",M285&lt;=25,"Light",M285&gt;=26-64,"Medium")</f>
        <v>Light</v>
      </c>
      <c r="B285" s="1" t="s">
        <v>2787</v>
      </c>
      <c r="C285" s="1" t="s">
        <v>2824</v>
      </c>
      <c r="D285" s="3">
        <f t="shared" si="48"/>
        <v>268</v>
      </c>
      <c r="E285" s="3" t="s">
        <v>2822</v>
      </c>
      <c r="F285" s="3">
        <v>1</v>
      </c>
      <c r="G285" s="3" t="s">
        <v>2827</v>
      </c>
      <c r="H285" s="3" t="s">
        <v>296</v>
      </c>
      <c r="I285" s="3" t="s">
        <v>32</v>
      </c>
      <c r="J285" s="3" t="s">
        <v>2340</v>
      </c>
      <c r="K285" s="7" t="str">
        <f>VLOOKUP($I285,'New Summary'!$E$8:$G$59,2,FALSE)</f>
        <v>H-200x100x4,5x7</v>
      </c>
      <c r="L285" s="3" t="s">
        <v>2496</v>
      </c>
      <c r="M285" s="7">
        <f>VLOOKUP($I285,'New Summary'!$E$8:$G$59,3,FALSE)</f>
        <v>18.2</v>
      </c>
      <c r="N285" s="3">
        <v>3000</v>
      </c>
      <c r="O285" s="3" t="s">
        <v>25</v>
      </c>
      <c r="P285" s="3">
        <v>1</v>
      </c>
      <c r="Q285" s="28">
        <f t="shared" si="49"/>
        <v>3</v>
      </c>
      <c r="R285" s="28">
        <f t="shared" si="50"/>
        <v>54.599999999999994</v>
      </c>
      <c r="S285" s="12">
        <v>0</v>
      </c>
      <c r="T285" s="46">
        <f t="shared" si="44"/>
        <v>0</v>
      </c>
      <c r="U285" s="13"/>
      <c r="V285" s="3">
        <f t="shared" si="45"/>
        <v>3</v>
      </c>
      <c r="W285" s="46" t="s">
        <v>2502</v>
      </c>
      <c r="X285" s="3">
        <f t="shared" si="40"/>
        <v>54.599999999999994</v>
      </c>
      <c r="Y285" s="3">
        <f t="shared" si="41"/>
        <v>0</v>
      </c>
      <c r="Z285" s="3"/>
      <c r="AA285" s="3">
        <v>0.15</v>
      </c>
      <c r="AB285" s="3">
        <f t="shared" si="12"/>
        <v>2.85</v>
      </c>
      <c r="AC285" s="7">
        <f t="shared" si="46"/>
        <v>2.73</v>
      </c>
      <c r="AD285" s="1">
        <v>150</v>
      </c>
      <c r="AE285" s="1">
        <f t="shared" si="47"/>
        <v>0.15</v>
      </c>
    </row>
    <row r="286" spans="1:31" ht="43.2" hidden="1" x14ac:dyDescent="0.3">
      <c r="A286" s="65" t="str" cm="1">
        <f t="array" ref="A286">_xlfn.IFS(M286&gt;=65,"Heavy",M286&lt;=25,"Light",M286&gt;=26-64,"Medium")</f>
        <v>Light</v>
      </c>
      <c r="B286" s="1" t="s">
        <v>2787</v>
      </c>
      <c r="C286" s="1" t="s">
        <v>2824</v>
      </c>
      <c r="D286" s="3">
        <f t="shared" si="48"/>
        <v>269</v>
      </c>
      <c r="E286" s="3" t="s">
        <v>2822</v>
      </c>
      <c r="F286" s="3">
        <v>1</v>
      </c>
      <c r="G286" s="3" t="s">
        <v>2827</v>
      </c>
      <c r="H286" s="3" t="s">
        <v>297</v>
      </c>
      <c r="I286" s="3" t="s">
        <v>32</v>
      </c>
      <c r="J286" s="3" t="s">
        <v>2340</v>
      </c>
      <c r="K286" s="7" t="str">
        <f>VLOOKUP($I286,'New Summary'!$E$8:$G$59,2,FALSE)</f>
        <v>H-200x100x4,5x7</v>
      </c>
      <c r="L286" s="3" t="s">
        <v>2496</v>
      </c>
      <c r="M286" s="7">
        <f>VLOOKUP($I286,'New Summary'!$E$8:$G$59,3,FALSE)</f>
        <v>18.2</v>
      </c>
      <c r="N286" s="3">
        <v>3000</v>
      </c>
      <c r="O286" s="3" t="s">
        <v>25</v>
      </c>
      <c r="P286" s="3">
        <v>1</v>
      </c>
      <c r="Q286" s="28">
        <f t="shared" si="49"/>
        <v>3</v>
      </c>
      <c r="R286" s="28">
        <f t="shared" si="50"/>
        <v>54.599999999999994</v>
      </c>
      <c r="S286" s="12">
        <v>0</v>
      </c>
      <c r="T286" s="46">
        <f t="shared" si="44"/>
        <v>0</v>
      </c>
      <c r="U286" s="13"/>
      <c r="V286" s="3">
        <f t="shared" si="45"/>
        <v>3</v>
      </c>
      <c r="W286" s="46" t="s">
        <v>2502</v>
      </c>
      <c r="X286" s="3">
        <f t="shared" si="40"/>
        <v>54.599999999999994</v>
      </c>
      <c r="Y286" s="3">
        <f t="shared" si="41"/>
        <v>0</v>
      </c>
      <c r="Z286" s="3"/>
      <c r="AA286" s="3">
        <v>0.15</v>
      </c>
      <c r="AB286" s="3">
        <f t="shared" si="12"/>
        <v>2.85</v>
      </c>
      <c r="AC286" s="7">
        <f t="shared" si="46"/>
        <v>2.73</v>
      </c>
      <c r="AD286" s="1">
        <v>150</v>
      </c>
      <c r="AE286" s="1">
        <f t="shared" si="47"/>
        <v>0.15</v>
      </c>
    </row>
    <row r="287" spans="1:31" ht="43.2" hidden="1" x14ac:dyDescent="0.3">
      <c r="A287" s="65" t="str" cm="1">
        <f t="array" ref="A287">_xlfn.IFS(M287&gt;=65,"Heavy",M287&lt;=25,"Light",M287&gt;=26-64,"Medium")</f>
        <v>Light</v>
      </c>
      <c r="B287" s="1" t="s">
        <v>2787</v>
      </c>
      <c r="C287" s="1" t="s">
        <v>2824</v>
      </c>
      <c r="D287" s="3">
        <f t="shared" si="48"/>
        <v>270</v>
      </c>
      <c r="E287" s="3" t="s">
        <v>2822</v>
      </c>
      <c r="F287" s="3">
        <v>1</v>
      </c>
      <c r="G287" s="3" t="s">
        <v>2827</v>
      </c>
      <c r="H287" s="3" t="s">
        <v>298</v>
      </c>
      <c r="I287" s="3" t="s">
        <v>32</v>
      </c>
      <c r="J287" s="3" t="s">
        <v>2340</v>
      </c>
      <c r="K287" s="7" t="str">
        <f>VLOOKUP($I287,'New Summary'!$E$8:$G$59,2,FALSE)</f>
        <v>H-200x100x4,5x7</v>
      </c>
      <c r="L287" s="3" t="s">
        <v>2496</v>
      </c>
      <c r="M287" s="7">
        <f>VLOOKUP($I287,'New Summary'!$E$8:$G$59,3,FALSE)</f>
        <v>18.2</v>
      </c>
      <c r="N287" s="3">
        <v>3000</v>
      </c>
      <c r="O287" s="3" t="s">
        <v>25</v>
      </c>
      <c r="P287" s="3">
        <v>1</v>
      </c>
      <c r="Q287" s="28">
        <f t="shared" si="49"/>
        <v>3</v>
      </c>
      <c r="R287" s="28">
        <f t="shared" si="50"/>
        <v>54.599999999999994</v>
      </c>
      <c r="S287" s="12">
        <v>0</v>
      </c>
      <c r="T287" s="46">
        <f t="shared" si="44"/>
        <v>0</v>
      </c>
      <c r="U287" s="13"/>
      <c r="V287" s="3">
        <f t="shared" si="45"/>
        <v>3</v>
      </c>
      <c r="W287" s="46" t="s">
        <v>2502</v>
      </c>
      <c r="X287" s="3">
        <f t="shared" si="40"/>
        <v>54.599999999999994</v>
      </c>
      <c r="Y287" s="3">
        <f t="shared" si="41"/>
        <v>0</v>
      </c>
      <c r="Z287" s="3"/>
      <c r="AA287" s="3">
        <v>0.15</v>
      </c>
      <c r="AB287" s="3">
        <f t="shared" si="12"/>
        <v>2.85</v>
      </c>
      <c r="AC287" s="7">
        <f t="shared" si="46"/>
        <v>2.73</v>
      </c>
      <c r="AD287" s="1">
        <v>150</v>
      </c>
      <c r="AE287" s="1">
        <f t="shared" si="47"/>
        <v>0.15</v>
      </c>
    </row>
    <row r="288" spans="1:31" ht="43.2" hidden="1" x14ac:dyDescent="0.3">
      <c r="A288" s="65" t="str" cm="1">
        <f t="array" ref="A288">_xlfn.IFS(M288&gt;=65,"Heavy",M288&lt;=25,"Light",M288&gt;=26-64,"Medium")</f>
        <v>Light</v>
      </c>
      <c r="B288" s="1" t="s">
        <v>2787</v>
      </c>
      <c r="C288" s="1" t="s">
        <v>2824</v>
      </c>
      <c r="D288" s="3">
        <f t="shared" si="48"/>
        <v>271</v>
      </c>
      <c r="E288" s="3" t="s">
        <v>2822</v>
      </c>
      <c r="F288" s="3">
        <v>1</v>
      </c>
      <c r="G288" s="3" t="s">
        <v>2827</v>
      </c>
      <c r="H288" s="3" t="s">
        <v>299</v>
      </c>
      <c r="I288" s="3" t="s">
        <v>32</v>
      </c>
      <c r="J288" s="3" t="s">
        <v>2340</v>
      </c>
      <c r="K288" s="7" t="str">
        <f>VLOOKUP($I288,'New Summary'!$E$8:$G$59,2,FALSE)</f>
        <v>H-200x100x4,5x7</v>
      </c>
      <c r="L288" s="3" t="s">
        <v>2496</v>
      </c>
      <c r="M288" s="7">
        <f>VLOOKUP($I288,'New Summary'!$E$8:$G$59,3,FALSE)</f>
        <v>18.2</v>
      </c>
      <c r="N288" s="3">
        <v>3000</v>
      </c>
      <c r="O288" s="3" t="s">
        <v>25</v>
      </c>
      <c r="P288" s="3">
        <v>1</v>
      </c>
      <c r="Q288" s="28">
        <f t="shared" si="49"/>
        <v>3</v>
      </c>
      <c r="R288" s="28">
        <f t="shared" si="50"/>
        <v>54.599999999999994</v>
      </c>
      <c r="S288" s="12">
        <v>0</v>
      </c>
      <c r="T288" s="46">
        <f t="shared" si="44"/>
        <v>0</v>
      </c>
      <c r="U288" s="13"/>
      <c r="V288" s="3">
        <f t="shared" si="45"/>
        <v>3</v>
      </c>
      <c r="W288" s="46" t="s">
        <v>2502</v>
      </c>
      <c r="X288" s="3">
        <f t="shared" si="40"/>
        <v>54.599999999999994</v>
      </c>
      <c r="Y288" s="3">
        <f t="shared" si="41"/>
        <v>0</v>
      </c>
      <c r="Z288" s="3"/>
      <c r="AA288" s="3">
        <v>0.15</v>
      </c>
      <c r="AB288" s="3">
        <f t="shared" si="12"/>
        <v>2.85</v>
      </c>
      <c r="AC288" s="7">
        <f t="shared" si="46"/>
        <v>2.73</v>
      </c>
      <c r="AD288" s="1">
        <v>150</v>
      </c>
      <c r="AE288" s="1">
        <f t="shared" si="47"/>
        <v>0.15</v>
      </c>
    </row>
    <row r="289" spans="1:31" ht="43.2" hidden="1" x14ac:dyDescent="0.3">
      <c r="A289" s="65" t="str" cm="1">
        <f t="array" ref="A289">_xlfn.IFS(M289&gt;=65,"Heavy",M289&lt;=25,"Light",M289&gt;=26-64,"Medium")</f>
        <v>Light</v>
      </c>
      <c r="B289" s="1" t="s">
        <v>2787</v>
      </c>
      <c r="C289" s="1" t="s">
        <v>2824</v>
      </c>
      <c r="D289" s="3">
        <f t="shared" si="48"/>
        <v>272</v>
      </c>
      <c r="E289" s="3" t="s">
        <v>2822</v>
      </c>
      <c r="F289" s="3">
        <v>1</v>
      </c>
      <c r="G289" s="3" t="s">
        <v>2827</v>
      </c>
      <c r="H289" s="3" t="s">
        <v>300</v>
      </c>
      <c r="I289" s="3" t="s">
        <v>32</v>
      </c>
      <c r="J289" s="3" t="s">
        <v>2340</v>
      </c>
      <c r="K289" s="7" t="str">
        <f>VLOOKUP($I289,'New Summary'!$E$8:$G$59,2,FALSE)</f>
        <v>H-200x100x4,5x7</v>
      </c>
      <c r="L289" s="3" t="s">
        <v>2496</v>
      </c>
      <c r="M289" s="7">
        <f>VLOOKUP($I289,'New Summary'!$E$8:$G$59,3,FALSE)</f>
        <v>18.2</v>
      </c>
      <c r="N289" s="3">
        <v>3000</v>
      </c>
      <c r="O289" s="3" t="s">
        <v>25</v>
      </c>
      <c r="P289" s="3">
        <v>1</v>
      </c>
      <c r="Q289" s="28">
        <f t="shared" si="49"/>
        <v>3</v>
      </c>
      <c r="R289" s="28">
        <f t="shared" si="50"/>
        <v>54.599999999999994</v>
      </c>
      <c r="S289" s="12">
        <v>0</v>
      </c>
      <c r="T289" s="46">
        <f t="shared" si="44"/>
        <v>0</v>
      </c>
      <c r="U289" s="13"/>
      <c r="V289" s="3">
        <f t="shared" si="45"/>
        <v>3</v>
      </c>
      <c r="W289" s="46" t="s">
        <v>2502</v>
      </c>
      <c r="X289" s="3">
        <f t="shared" si="40"/>
        <v>54.599999999999994</v>
      </c>
      <c r="Y289" s="3">
        <f t="shared" si="41"/>
        <v>0</v>
      </c>
      <c r="Z289" s="3"/>
      <c r="AA289" s="3">
        <v>0.15</v>
      </c>
      <c r="AB289" s="3">
        <f t="shared" si="12"/>
        <v>2.85</v>
      </c>
      <c r="AC289" s="7">
        <f t="shared" si="46"/>
        <v>2.73</v>
      </c>
      <c r="AD289" s="1">
        <v>150</v>
      </c>
      <c r="AE289" s="1">
        <f t="shared" si="47"/>
        <v>0.15</v>
      </c>
    </row>
    <row r="290" spans="1:31" ht="43.2" hidden="1" x14ac:dyDescent="0.3">
      <c r="A290" s="65" t="str" cm="1">
        <f t="array" ref="A290">_xlfn.IFS(M290&gt;=65,"Heavy",M290&lt;=25,"Light",M290&gt;=26-64,"Medium")</f>
        <v>Light</v>
      </c>
      <c r="B290" s="1" t="s">
        <v>2787</v>
      </c>
      <c r="C290" s="1" t="s">
        <v>2824</v>
      </c>
      <c r="D290" s="3">
        <f t="shared" si="48"/>
        <v>273</v>
      </c>
      <c r="E290" s="3" t="s">
        <v>2822</v>
      </c>
      <c r="F290" s="3">
        <v>1</v>
      </c>
      <c r="G290" s="3" t="s">
        <v>2827</v>
      </c>
      <c r="H290" s="3" t="s">
        <v>301</v>
      </c>
      <c r="I290" s="3" t="s">
        <v>32</v>
      </c>
      <c r="J290" s="3" t="s">
        <v>2340</v>
      </c>
      <c r="K290" s="7" t="str">
        <f>VLOOKUP($I290,'New Summary'!$E$8:$G$59,2,FALSE)</f>
        <v>H-200x100x4,5x7</v>
      </c>
      <c r="L290" s="3" t="s">
        <v>2496</v>
      </c>
      <c r="M290" s="7">
        <f>VLOOKUP($I290,'New Summary'!$E$8:$G$59,3,FALSE)</f>
        <v>18.2</v>
      </c>
      <c r="N290" s="3">
        <v>3000</v>
      </c>
      <c r="O290" s="3" t="s">
        <v>25</v>
      </c>
      <c r="P290" s="3">
        <v>1</v>
      </c>
      <c r="Q290" s="28">
        <f t="shared" si="49"/>
        <v>3</v>
      </c>
      <c r="R290" s="28">
        <f t="shared" si="50"/>
        <v>54.599999999999994</v>
      </c>
      <c r="S290" s="12">
        <v>0</v>
      </c>
      <c r="T290" s="46">
        <f t="shared" si="44"/>
        <v>0</v>
      </c>
      <c r="U290" s="13"/>
      <c r="V290" s="3">
        <f t="shared" si="45"/>
        <v>3</v>
      </c>
      <c r="W290" s="46" t="s">
        <v>2502</v>
      </c>
      <c r="X290" s="3">
        <f t="shared" si="40"/>
        <v>54.599999999999994</v>
      </c>
      <c r="Y290" s="3">
        <f t="shared" si="41"/>
        <v>0</v>
      </c>
      <c r="Z290" s="3"/>
      <c r="AA290" s="3">
        <v>0.15</v>
      </c>
      <c r="AB290" s="3">
        <f t="shared" si="12"/>
        <v>2.85</v>
      </c>
      <c r="AC290" s="7">
        <f t="shared" si="46"/>
        <v>2.73</v>
      </c>
      <c r="AD290" s="1">
        <v>150</v>
      </c>
      <c r="AE290" s="1">
        <f t="shared" si="47"/>
        <v>0.15</v>
      </c>
    </row>
    <row r="291" spans="1:31" ht="43.2" hidden="1" x14ac:dyDescent="0.3">
      <c r="A291" s="65" t="str" cm="1">
        <f t="array" ref="A291">_xlfn.IFS(M291&gt;=65,"Heavy",M291&lt;=25,"Light",M291&gt;=26-64,"Medium")</f>
        <v>Heavy</v>
      </c>
      <c r="B291" s="1" t="s">
        <v>2787</v>
      </c>
      <c r="C291" s="1" t="s">
        <v>2824</v>
      </c>
      <c r="D291" s="3">
        <f t="shared" si="48"/>
        <v>274</v>
      </c>
      <c r="E291" s="3" t="s">
        <v>2822</v>
      </c>
      <c r="F291" s="3">
        <v>1</v>
      </c>
      <c r="G291" s="3" t="s">
        <v>2827</v>
      </c>
      <c r="H291" s="3" t="s">
        <v>302</v>
      </c>
      <c r="I291" s="3" t="s">
        <v>39</v>
      </c>
      <c r="J291" s="3" t="s">
        <v>2335</v>
      </c>
      <c r="K291" s="7" t="str">
        <f>VLOOKUP($I291,'New Summary'!$E$8:$G$59,2,FALSE)</f>
        <v>H-400x200x9x15</v>
      </c>
      <c r="L291" s="3" t="s">
        <v>2496</v>
      </c>
      <c r="M291" s="7">
        <f>VLOOKUP($I291,'New Summary'!$E$8:$G$59,3,FALSE)</f>
        <v>75.5</v>
      </c>
      <c r="N291" s="3">
        <v>6000</v>
      </c>
      <c r="O291" s="3" t="s">
        <v>25</v>
      </c>
      <c r="P291" s="3">
        <v>1</v>
      </c>
      <c r="Q291" s="28">
        <f>(N291/1000)*P291</f>
        <v>6</v>
      </c>
      <c r="R291" s="28">
        <f>Q291*M291</f>
        <v>453</v>
      </c>
      <c r="S291" s="12">
        <v>0</v>
      </c>
      <c r="T291" s="46">
        <f t="shared" si="44"/>
        <v>0</v>
      </c>
      <c r="U291" s="13"/>
      <c r="V291" s="3">
        <f t="shared" si="45"/>
        <v>6</v>
      </c>
      <c r="W291" s="46" t="s">
        <v>2502</v>
      </c>
      <c r="X291" s="3">
        <f t="shared" si="40"/>
        <v>453</v>
      </c>
      <c r="Y291" s="3">
        <f t="shared" si="41"/>
        <v>0</v>
      </c>
      <c r="Z291" s="3"/>
      <c r="AA291" s="3">
        <v>2.1</v>
      </c>
      <c r="AB291" s="3">
        <f t="shared" si="12"/>
        <v>3.9</v>
      </c>
      <c r="AC291" s="7">
        <f t="shared" si="46"/>
        <v>158.55000000000001</v>
      </c>
      <c r="AD291" s="1">
        <v>2100</v>
      </c>
      <c r="AE291" s="1">
        <f t="shared" si="47"/>
        <v>2.1</v>
      </c>
    </row>
    <row r="292" spans="1:31" ht="43.2" hidden="1" x14ac:dyDescent="0.3">
      <c r="A292" s="65" t="str" cm="1">
        <f t="array" ref="A292">_xlfn.IFS(M292&gt;=65,"Heavy",M292&lt;=25,"Light",M292&gt;=26-64,"Medium")</f>
        <v>Heavy</v>
      </c>
      <c r="B292" s="1" t="s">
        <v>2787</v>
      </c>
      <c r="C292" s="1" t="s">
        <v>2824</v>
      </c>
      <c r="D292" s="3">
        <f t="shared" si="48"/>
        <v>275</v>
      </c>
      <c r="E292" s="3" t="s">
        <v>2822</v>
      </c>
      <c r="F292" s="3">
        <v>1</v>
      </c>
      <c r="G292" s="3" t="s">
        <v>2827</v>
      </c>
      <c r="H292" s="3" t="s">
        <v>303</v>
      </c>
      <c r="I292" s="3" t="s">
        <v>227</v>
      </c>
      <c r="J292" s="3" t="s">
        <v>2333</v>
      </c>
      <c r="K292" s="7" t="str">
        <f>VLOOKUP($I292,'New Summary'!$E$8:$G$59,2,FALSE)</f>
        <v>H-400x200x9x15</v>
      </c>
      <c r="L292" s="3" t="s">
        <v>2496</v>
      </c>
      <c r="M292" s="7">
        <f>VLOOKUP($I292,'New Summary'!$E$8:$G$59,3,FALSE)</f>
        <v>75.5</v>
      </c>
      <c r="N292" s="3">
        <v>6000</v>
      </c>
      <c r="O292" s="3" t="s">
        <v>25</v>
      </c>
      <c r="P292" s="3">
        <v>1</v>
      </c>
      <c r="Q292" s="28">
        <f t="shared" ref="Q292:Q298" si="51">(N292/1000)*P292</f>
        <v>6</v>
      </c>
      <c r="R292" s="28">
        <f t="shared" ref="R292:R298" si="52">Q292*M292</f>
        <v>453</v>
      </c>
      <c r="S292" s="12">
        <v>0</v>
      </c>
      <c r="T292" s="46">
        <f t="shared" si="44"/>
        <v>0</v>
      </c>
      <c r="U292" s="12"/>
      <c r="V292" s="3">
        <f t="shared" si="45"/>
        <v>6</v>
      </c>
      <c r="W292" s="46" t="s">
        <v>2502</v>
      </c>
      <c r="X292" s="3">
        <f t="shared" si="40"/>
        <v>453</v>
      </c>
      <c r="Y292" s="3">
        <f t="shared" si="41"/>
        <v>0</v>
      </c>
      <c r="Z292" s="3"/>
      <c r="AA292" s="3">
        <v>2.1</v>
      </c>
      <c r="AB292" s="3">
        <f t="shared" si="12"/>
        <v>3.9</v>
      </c>
      <c r="AC292" s="7">
        <f t="shared" si="46"/>
        <v>158.55000000000001</v>
      </c>
      <c r="AD292" s="1">
        <v>2100</v>
      </c>
      <c r="AE292" s="1">
        <f t="shared" si="47"/>
        <v>2.1</v>
      </c>
    </row>
    <row r="293" spans="1:31" ht="43.2" hidden="1" x14ac:dyDescent="0.3">
      <c r="A293" s="65" t="str" cm="1">
        <f t="array" ref="A293">_xlfn.IFS(M293&gt;=65,"Heavy",M293&lt;=25,"Light",M293&gt;=26-64,"Medium")</f>
        <v>Heavy</v>
      </c>
      <c r="B293" s="1" t="s">
        <v>2787</v>
      </c>
      <c r="C293" s="1" t="s">
        <v>2824</v>
      </c>
      <c r="D293" s="3">
        <f t="shared" si="48"/>
        <v>276</v>
      </c>
      <c r="E293" s="3" t="s">
        <v>2822</v>
      </c>
      <c r="F293" s="3">
        <v>1</v>
      </c>
      <c r="G293" s="3" t="s">
        <v>2827</v>
      </c>
      <c r="H293" s="3" t="s">
        <v>304</v>
      </c>
      <c r="I293" s="3" t="s">
        <v>227</v>
      </c>
      <c r="J293" s="3" t="s">
        <v>2333</v>
      </c>
      <c r="K293" s="7" t="str">
        <f>VLOOKUP($I293,'New Summary'!$E$8:$G$59,2,FALSE)</f>
        <v>H-400x200x9x15</v>
      </c>
      <c r="L293" s="3" t="s">
        <v>2496</v>
      </c>
      <c r="M293" s="7">
        <f>VLOOKUP($I293,'New Summary'!$E$8:$G$59,3,FALSE)</f>
        <v>75.5</v>
      </c>
      <c r="N293" s="3">
        <v>6000</v>
      </c>
      <c r="O293" s="3" t="s">
        <v>25</v>
      </c>
      <c r="P293" s="3">
        <v>1</v>
      </c>
      <c r="Q293" s="28">
        <f t="shared" si="51"/>
        <v>6</v>
      </c>
      <c r="R293" s="28">
        <f t="shared" si="52"/>
        <v>453</v>
      </c>
      <c r="S293" s="12">
        <v>0</v>
      </c>
      <c r="T293" s="46">
        <f t="shared" si="44"/>
        <v>0</v>
      </c>
      <c r="U293" s="12"/>
      <c r="V293" s="3">
        <f t="shared" si="45"/>
        <v>6</v>
      </c>
      <c r="W293" s="46" t="s">
        <v>2502</v>
      </c>
      <c r="X293" s="3">
        <f t="shared" si="40"/>
        <v>453</v>
      </c>
      <c r="Y293" s="3">
        <f t="shared" si="41"/>
        <v>0</v>
      </c>
      <c r="Z293" s="3"/>
      <c r="AA293" s="3">
        <v>2.1</v>
      </c>
      <c r="AB293" s="3">
        <f t="shared" si="12"/>
        <v>3.9</v>
      </c>
      <c r="AC293" s="7">
        <f t="shared" si="46"/>
        <v>158.55000000000001</v>
      </c>
      <c r="AD293" s="1">
        <v>2100</v>
      </c>
      <c r="AE293" s="1">
        <f t="shared" si="47"/>
        <v>2.1</v>
      </c>
    </row>
    <row r="294" spans="1:31" ht="43.2" hidden="1" x14ac:dyDescent="0.3">
      <c r="A294" s="65" t="str" cm="1">
        <f t="array" ref="A294">_xlfn.IFS(M294&gt;=65,"Heavy",M294&lt;=25,"Light",M294&gt;=26-64,"Medium")</f>
        <v>Medium</v>
      </c>
      <c r="B294" s="1" t="s">
        <v>2787</v>
      </c>
      <c r="C294" s="1" t="s">
        <v>2824</v>
      </c>
      <c r="D294" s="3">
        <f t="shared" si="48"/>
        <v>277</v>
      </c>
      <c r="E294" s="3" t="s">
        <v>2822</v>
      </c>
      <c r="F294" s="3">
        <v>1</v>
      </c>
      <c r="G294" s="3" t="s">
        <v>2827</v>
      </c>
      <c r="H294" s="3" t="s">
        <v>305</v>
      </c>
      <c r="I294" s="3" t="s">
        <v>308</v>
      </c>
      <c r="J294" s="3" t="s">
        <v>2316</v>
      </c>
      <c r="K294" s="7" t="str">
        <f>VLOOKUP($I294,'New Summary'!$E$8:$G$59,2,FALSE)</f>
        <v>H-350x175x6x9</v>
      </c>
      <c r="L294" s="3" t="s">
        <v>2496</v>
      </c>
      <c r="M294" s="7">
        <f>VLOOKUP($I294,'New Summary'!$E$8:$G$59,3,FALSE)</f>
        <v>41.4</v>
      </c>
      <c r="N294" s="3">
        <v>6000</v>
      </c>
      <c r="O294" s="3" t="s">
        <v>25</v>
      </c>
      <c r="P294" s="3">
        <v>1</v>
      </c>
      <c r="Q294" s="28">
        <f t="shared" si="51"/>
        <v>6</v>
      </c>
      <c r="R294" s="28">
        <f t="shared" si="52"/>
        <v>248.39999999999998</v>
      </c>
      <c r="S294" s="12">
        <v>0</v>
      </c>
      <c r="T294" s="46">
        <f t="shared" si="44"/>
        <v>0</v>
      </c>
      <c r="U294" s="13"/>
      <c r="V294" s="3">
        <f t="shared" si="45"/>
        <v>6</v>
      </c>
      <c r="W294" s="46" t="s">
        <v>2502</v>
      </c>
      <c r="X294" s="3">
        <f t="shared" si="40"/>
        <v>248.39999999999998</v>
      </c>
      <c r="Y294" s="3">
        <f t="shared" si="41"/>
        <v>0</v>
      </c>
      <c r="Z294" s="3"/>
      <c r="AA294" s="3">
        <v>2.1</v>
      </c>
      <c r="AB294" s="3">
        <f t="shared" si="12"/>
        <v>3.9</v>
      </c>
      <c r="AC294" s="7">
        <f t="shared" si="46"/>
        <v>86.94</v>
      </c>
      <c r="AD294" s="1">
        <v>2100</v>
      </c>
      <c r="AE294" s="1">
        <f t="shared" si="47"/>
        <v>2.1</v>
      </c>
    </row>
    <row r="295" spans="1:31" ht="43.2" hidden="1" x14ac:dyDescent="0.3">
      <c r="A295" s="65" t="str" cm="1">
        <f t="array" ref="A295">_xlfn.IFS(M295&gt;=65,"Heavy",M295&lt;=25,"Light",M295&gt;=26-64,"Medium")</f>
        <v>Medium</v>
      </c>
      <c r="B295" s="1" t="s">
        <v>2787</v>
      </c>
      <c r="C295" s="1" t="s">
        <v>2824</v>
      </c>
      <c r="D295" s="3">
        <f t="shared" si="48"/>
        <v>278</v>
      </c>
      <c r="E295" s="3" t="s">
        <v>2822</v>
      </c>
      <c r="F295" s="3">
        <v>1</v>
      </c>
      <c r="G295" s="3" t="s">
        <v>2827</v>
      </c>
      <c r="H295" s="3" t="s">
        <v>309</v>
      </c>
      <c r="I295" s="3" t="s">
        <v>308</v>
      </c>
      <c r="J295" s="3" t="s">
        <v>2316</v>
      </c>
      <c r="K295" s="7" t="str">
        <f>VLOOKUP($I295,'New Summary'!$E$8:$G$59,2,FALSE)</f>
        <v>H-350x175x6x9</v>
      </c>
      <c r="L295" s="3" t="s">
        <v>2496</v>
      </c>
      <c r="M295" s="7">
        <f>VLOOKUP($I295,'New Summary'!$E$8:$G$59,3,FALSE)</f>
        <v>41.4</v>
      </c>
      <c r="N295" s="3">
        <v>6000</v>
      </c>
      <c r="O295" s="3" t="s">
        <v>25</v>
      </c>
      <c r="P295" s="3">
        <v>1</v>
      </c>
      <c r="Q295" s="28">
        <f t="shared" si="51"/>
        <v>6</v>
      </c>
      <c r="R295" s="28">
        <f t="shared" si="52"/>
        <v>248.39999999999998</v>
      </c>
      <c r="S295" s="12">
        <v>0</v>
      </c>
      <c r="T295" s="46">
        <f t="shared" si="44"/>
        <v>0</v>
      </c>
      <c r="U295" s="13"/>
      <c r="V295" s="3">
        <f t="shared" si="45"/>
        <v>6</v>
      </c>
      <c r="W295" s="46" t="s">
        <v>2502</v>
      </c>
      <c r="X295" s="3">
        <f t="shared" si="40"/>
        <v>248.39999999999998</v>
      </c>
      <c r="Y295" s="3">
        <f t="shared" si="41"/>
        <v>0</v>
      </c>
      <c r="Z295" s="3"/>
      <c r="AA295" s="3">
        <v>2.1</v>
      </c>
      <c r="AB295" s="3">
        <f t="shared" si="12"/>
        <v>3.9</v>
      </c>
      <c r="AC295" s="7">
        <f t="shared" si="46"/>
        <v>86.94</v>
      </c>
      <c r="AD295" s="1">
        <v>2100</v>
      </c>
      <c r="AE295" s="1">
        <f t="shared" si="47"/>
        <v>2.1</v>
      </c>
    </row>
    <row r="296" spans="1:31" ht="43.2" hidden="1" x14ac:dyDescent="0.3">
      <c r="A296" s="65" t="str" cm="1">
        <f t="array" ref="A296">_xlfn.IFS(M296&gt;=65,"Heavy",M296&lt;=25,"Light",M296&gt;=26-64,"Medium")</f>
        <v>Medium</v>
      </c>
      <c r="B296" s="1" t="s">
        <v>2787</v>
      </c>
      <c r="C296" s="1" t="s">
        <v>2824</v>
      </c>
      <c r="D296" s="3">
        <f t="shared" si="48"/>
        <v>279</v>
      </c>
      <c r="E296" s="3" t="s">
        <v>2822</v>
      </c>
      <c r="F296" s="3">
        <v>1</v>
      </c>
      <c r="G296" s="3" t="s">
        <v>2827</v>
      </c>
      <c r="H296" s="3" t="s">
        <v>306</v>
      </c>
      <c r="I296" s="3" t="s">
        <v>308</v>
      </c>
      <c r="J296" s="3" t="s">
        <v>2316</v>
      </c>
      <c r="K296" s="7" t="str">
        <f>VLOOKUP($I296,'New Summary'!$E$8:$G$59,2,FALSE)</f>
        <v>H-350x175x6x9</v>
      </c>
      <c r="L296" s="3" t="s">
        <v>2496</v>
      </c>
      <c r="M296" s="7">
        <f>VLOOKUP($I296,'New Summary'!$E$8:$G$59,3,FALSE)</f>
        <v>41.4</v>
      </c>
      <c r="N296" s="3">
        <v>6000</v>
      </c>
      <c r="O296" s="3" t="s">
        <v>25</v>
      </c>
      <c r="P296" s="3">
        <v>1</v>
      </c>
      <c r="Q296" s="28">
        <f t="shared" si="51"/>
        <v>6</v>
      </c>
      <c r="R296" s="28">
        <f t="shared" si="52"/>
        <v>248.39999999999998</v>
      </c>
      <c r="S296" s="12">
        <v>0</v>
      </c>
      <c r="T296" s="46">
        <f t="shared" si="44"/>
        <v>0</v>
      </c>
      <c r="U296" s="13"/>
      <c r="V296" s="3">
        <f t="shared" si="45"/>
        <v>6</v>
      </c>
      <c r="W296" s="46" t="s">
        <v>2502</v>
      </c>
      <c r="X296" s="3">
        <f t="shared" si="40"/>
        <v>248.39999999999998</v>
      </c>
      <c r="Y296" s="3">
        <f t="shared" si="41"/>
        <v>0</v>
      </c>
      <c r="Z296" s="3"/>
      <c r="AA296" s="3">
        <v>2.1</v>
      </c>
      <c r="AB296" s="3">
        <f t="shared" si="12"/>
        <v>3.9</v>
      </c>
      <c r="AC296" s="7">
        <f t="shared" si="46"/>
        <v>86.94</v>
      </c>
      <c r="AD296" s="1">
        <v>2100</v>
      </c>
      <c r="AE296" s="1">
        <f t="shared" si="47"/>
        <v>2.1</v>
      </c>
    </row>
    <row r="297" spans="1:31" ht="43.2" hidden="1" x14ac:dyDescent="0.3">
      <c r="A297" s="65" t="str" cm="1">
        <f t="array" ref="A297">_xlfn.IFS(M297&gt;=65,"Heavy",M297&lt;=25,"Light",M297&gt;=26-64,"Medium")</f>
        <v>Medium</v>
      </c>
      <c r="B297" s="1" t="s">
        <v>2787</v>
      </c>
      <c r="C297" s="1" t="s">
        <v>2824</v>
      </c>
      <c r="D297" s="3">
        <f t="shared" si="48"/>
        <v>280</v>
      </c>
      <c r="E297" s="3" t="s">
        <v>2822</v>
      </c>
      <c r="F297" s="3">
        <v>1</v>
      </c>
      <c r="G297" s="3" t="s">
        <v>2827</v>
      </c>
      <c r="H297" s="3" t="s">
        <v>310</v>
      </c>
      <c r="I297" s="3" t="s">
        <v>308</v>
      </c>
      <c r="J297" s="3" t="s">
        <v>2316</v>
      </c>
      <c r="K297" s="7" t="str">
        <f>VLOOKUP($I297,'New Summary'!$E$8:$G$59,2,FALSE)</f>
        <v>H-350x175x6x9</v>
      </c>
      <c r="L297" s="3" t="s">
        <v>2496</v>
      </c>
      <c r="M297" s="7">
        <f>VLOOKUP($I297,'New Summary'!$E$8:$G$59,3,FALSE)</f>
        <v>41.4</v>
      </c>
      <c r="N297" s="3">
        <v>6000</v>
      </c>
      <c r="O297" s="3" t="s">
        <v>25</v>
      </c>
      <c r="P297" s="3">
        <v>1</v>
      </c>
      <c r="Q297" s="28">
        <f t="shared" si="51"/>
        <v>6</v>
      </c>
      <c r="R297" s="28">
        <f t="shared" si="52"/>
        <v>248.39999999999998</v>
      </c>
      <c r="S297" s="12">
        <v>0</v>
      </c>
      <c r="T297" s="46">
        <f t="shared" si="44"/>
        <v>0</v>
      </c>
      <c r="U297" s="13"/>
      <c r="V297" s="3">
        <f t="shared" si="45"/>
        <v>6</v>
      </c>
      <c r="W297" s="46" t="s">
        <v>2502</v>
      </c>
      <c r="X297" s="3">
        <f t="shared" si="40"/>
        <v>248.39999999999998</v>
      </c>
      <c r="Y297" s="3">
        <f t="shared" si="41"/>
        <v>0</v>
      </c>
      <c r="Z297" s="3"/>
      <c r="AA297" s="3">
        <v>2.1</v>
      </c>
      <c r="AB297" s="3">
        <f t="shared" si="12"/>
        <v>3.9</v>
      </c>
      <c r="AC297" s="7">
        <f t="shared" si="46"/>
        <v>86.94</v>
      </c>
      <c r="AD297" s="1">
        <v>2100</v>
      </c>
      <c r="AE297" s="1">
        <f t="shared" si="47"/>
        <v>2.1</v>
      </c>
    </row>
    <row r="298" spans="1:31" ht="43.2" hidden="1" x14ac:dyDescent="0.3">
      <c r="A298" s="65" t="str" cm="1">
        <f t="array" ref="A298">_xlfn.IFS(M298&gt;=65,"Heavy",M298&lt;=25,"Light",M298&gt;=26-64,"Medium")</f>
        <v>Medium</v>
      </c>
      <c r="B298" s="1" t="s">
        <v>2787</v>
      </c>
      <c r="C298" s="1" t="s">
        <v>2824</v>
      </c>
      <c r="D298" s="3">
        <f t="shared" si="48"/>
        <v>281</v>
      </c>
      <c r="E298" s="3" t="s">
        <v>2822</v>
      </c>
      <c r="F298" s="3">
        <v>1</v>
      </c>
      <c r="G298" s="3" t="s">
        <v>2827</v>
      </c>
      <c r="H298" s="3" t="s">
        <v>307</v>
      </c>
      <c r="I298" s="3" t="s">
        <v>308</v>
      </c>
      <c r="J298" s="3" t="s">
        <v>2316</v>
      </c>
      <c r="K298" s="7" t="str">
        <f>VLOOKUP($I298,'New Summary'!$E$8:$G$59,2,FALSE)</f>
        <v>H-350x175x6x9</v>
      </c>
      <c r="L298" s="3" t="s">
        <v>2496</v>
      </c>
      <c r="M298" s="7">
        <f>VLOOKUP($I298,'New Summary'!$E$8:$G$59,3,FALSE)</f>
        <v>41.4</v>
      </c>
      <c r="N298" s="3">
        <v>6000</v>
      </c>
      <c r="O298" s="3" t="s">
        <v>25</v>
      </c>
      <c r="P298" s="3">
        <v>1</v>
      </c>
      <c r="Q298" s="28">
        <f t="shared" si="51"/>
        <v>6</v>
      </c>
      <c r="R298" s="28">
        <f t="shared" si="52"/>
        <v>248.39999999999998</v>
      </c>
      <c r="S298" s="12">
        <v>0</v>
      </c>
      <c r="T298" s="46">
        <f t="shared" si="44"/>
        <v>0</v>
      </c>
      <c r="U298" s="13"/>
      <c r="V298" s="3">
        <f t="shared" si="45"/>
        <v>6</v>
      </c>
      <c r="W298" s="46" t="s">
        <v>2502</v>
      </c>
      <c r="X298" s="3">
        <f t="shared" si="40"/>
        <v>248.39999999999998</v>
      </c>
      <c r="Y298" s="3">
        <f t="shared" si="41"/>
        <v>0</v>
      </c>
      <c r="Z298" s="3"/>
      <c r="AA298" s="3">
        <v>2.1</v>
      </c>
      <c r="AB298" s="3">
        <f t="shared" si="12"/>
        <v>3.9</v>
      </c>
      <c r="AC298" s="7">
        <f t="shared" si="46"/>
        <v>86.94</v>
      </c>
      <c r="AD298" s="1">
        <v>2100</v>
      </c>
      <c r="AE298" s="1">
        <f t="shared" si="47"/>
        <v>2.1</v>
      </c>
    </row>
    <row r="299" spans="1:31" ht="43.2" hidden="1" x14ac:dyDescent="0.3">
      <c r="A299" s="65" t="str" cm="1">
        <f t="array" ref="A299">_xlfn.IFS(M299&gt;=65,"Heavy",M299&lt;=25,"Light",M299&gt;=26-64,"Medium")</f>
        <v>Heavy</v>
      </c>
      <c r="B299" s="1" t="s">
        <v>2787</v>
      </c>
      <c r="C299" s="1" t="s">
        <v>2824</v>
      </c>
      <c r="D299" s="3">
        <f t="shared" si="48"/>
        <v>282</v>
      </c>
      <c r="E299" s="3" t="s">
        <v>2822</v>
      </c>
      <c r="F299" s="3">
        <v>1</v>
      </c>
      <c r="G299" s="3" t="s">
        <v>2827</v>
      </c>
      <c r="H299" s="3" t="s">
        <v>311</v>
      </c>
      <c r="I299" s="3" t="s">
        <v>312</v>
      </c>
      <c r="J299" s="3" t="s">
        <v>2309</v>
      </c>
      <c r="K299" s="7" t="str">
        <f>VLOOKUP($I299,'New Summary'!$E$8:$G$59,2,FALSE)</f>
        <v>H-250x250x9x14</v>
      </c>
      <c r="L299" s="3" t="s">
        <v>2496</v>
      </c>
      <c r="M299" s="7">
        <f>VLOOKUP($I299,'New Summary'!$E$8:$G$59,3,FALSE)</f>
        <v>72.400000000000006</v>
      </c>
      <c r="N299" s="3">
        <v>6000</v>
      </c>
      <c r="O299" s="3" t="s">
        <v>25</v>
      </c>
      <c r="P299" s="3">
        <v>1</v>
      </c>
      <c r="Q299" s="28">
        <f>(N299/1000)*P299</f>
        <v>6</v>
      </c>
      <c r="R299" s="28">
        <f>Q299*M299</f>
        <v>434.40000000000003</v>
      </c>
      <c r="S299" s="12">
        <v>0</v>
      </c>
      <c r="T299" s="46">
        <f t="shared" si="44"/>
        <v>0</v>
      </c>
      <c r="U299" s="12"/>
      <c r="V299" s="3">
        <f t="shared" si="45"/>
        <v>6</v>
      </c>
      <c r="W299" s="46" t="s">
        <v>2502</v>
      </c>
      <c r="X299" s="3">
        <f t="shared" si="40"/>
        <v>434.40000000000003</v>
      </c>
      <c r="Y299" s="3">
        <f t="shared" si="41"/>
        <v>0</v>
      </c>
      <c r="Z299" s="3"/>
      <c r="AA299" s="3">
        <v>1.8</v>
      </c>
      <c r="AB299" s="3">
        <f t="shared" si="12"/>
        <v>4.2</v>
      </c>
      <c r="AC299" s="7">
        <f t="shared" si="46"/>
        <v>130.32000000000002</v>
      </c>
      <c r="AD299" s="1">
        <v>1800</v>
      </c>
      <c r="AE299" s="1">
        <f t="shared" si="47"/>
        <v>1.8</v>
      </c>
    </row>
    <row r="300" spans="1:31" ht="43.2" hidden="1" x14ac:dyDescent="0.3">
      <c r="A300" s="65" t="str" cm="1">
        <f t="array" ref="A300">_xlfn.IFS(M300&gt;=65,"Heavy",M300&lt;=25,"Light",M300&gt;=26-64,"Medium")</f>
        <v>Medium</v>
      </c>
      <c r="B300" s="1" t="s">
        <v>2787</v>
      </c>
      <c r="C300" s="1" t="s">
        <v>2824</v>
      </c>
      <c r="D300" s="3">
        <f t="shared" si="48"/>
        <v>283</v>
      </c>
      <c r="E300" s="3" t="s">
        <v>2822</v>
      </c>
      <c r="F300" s="3">
        <v>1</v>
      </c>
      <c r="G300" s="3" t="s">
        <v>2827</v>
      </c>
      <c r="H300" s="3" t="s">
        <v>313</v>
      </c>
      <c r="I300" s="3" t="s">
        <v>308</v>
      </c>
      <c r="J300" s="3" t="s">
        <v>2316</v>
      </c>
      <c r="K300" s="7" t="str">
        <f>VLOOKUP($I300,'New Summary'!$E$8:$G$59,2,FALSE)</f>
        <v>H-350x175x6x9</v>
      </c>
      <c r="L300" s="3" t="s">
        <v>2496</v>
      </c>
      <c r="M300" s="7">
        <f>VLOOKUP($I300,'New Summary'!$E$8:$G$59,3,FALSE)</f>
        <v>41.4</v>
      </c>
      <c r="N300" s="3">
        <v>6000</v>
      </c>
      <c r="O300" s="3" t="s">
        <v>25</v>
      </c>
      <c r="P300" s="3">
        <v>1</v>
      </c>
      <c r="Q300" s="28">
        <f t="shared" ref="Q300:Q306" si="53">(N300/1000)*P300</f>
        <v>6</v>
      </c>
      <c r="R300" s="28">
        <f t="shared" ref="R300:R306" si="54">Q300*M300</f>
        <v>248.39999999999998</v>
      </c>
      <c r="S300" s="12">
        <v>0</v>
      </c>
      <c r="T300" s="46">
        <f t="shared" si="44"/>
        <v>0</v>
      </c>
      <c r="U300" s="13"/>
      <c r="V300" s="3">
        <f t="shared" si="45"/>
        <v>6</v>
      </c>
      <c r="W300" s="46" t="s">
        <v>2502</v>
      </c>
      <c r="X300" s="3">
        <f t="shared" si="40"/>
        <v>248.39999999999998</v>
      </c>
      <c r="Y300" s="3">
        <f t="shared" si="41"/>
        <v>0</v>
      </c>
      <c r="Z300" s="3"/>
      <c r="AA300" s="3">
        <v>1.8</v>
      </c>
      <c r="AB300" s="3">
        <f t="shared" si="12"/>
        <v>4.2</v>
      </c>
      <c r="AC300" s="7">
        <f t="shared" si="46"/>
        <v>74.52</v>
      </c>
      <c r="AD300" s="1">
        <v>1800</v>
      </c>
      <c r="AE300" s="1">
        <f t="shared" si="47"/>
        <v>1.8</v>
      </c>
    </row>
    <row r="301" spans="1:31" ht="43.2" hidden="1" x14ac:dyDescent="0.3">
      <c r="A301" s="65" t="str" cm="1">
        <f t="array" ref="A301">_xlfn.IFS(M301&gt;=65,"Heavy",M301&lt;=25,"Light",M301&gt;=26-64,"Medium")</f>
        <v>Medium</v>
      </c>
      <c r="B301" s="1" t="s">
        <v>2787</v>
      </c>
      <c r="C301" s="1" t="s">
        <v>2824</v>
      </c>
      <c r="D301" s="3">
        <f t="shared" si="48"/>
        <v>284</v>
      </c>
      <c r="E301" s="3" t="s">
        <v>2822</v>
      </c>
      <c r="F301" s="3">
        <v>1</v>
      </c>
      <c r="G301" s="3" t="s">
        <v>2827</v>
      </c>
      <c r="H301" s="3" t="s">
        <v>314</v>
      </c>
      <c r="I301" s="3" t="s">
        <v>308</v>
      </c>
      <c r="J301" s="3" t="s">
        <v>2316</v>
      </c>
      <c r="K301" s="7" t="str">
        <f>VLOOKUP($I301,'New Summary'!$E$8:$G$59,2,FALSE)</f>
        <v>H-350x175x6x9</v>
      </c>
      <c r="L301" s="3" t="s">
        <v>2496</v>
      </c>
      <c r="M301" s="7">
        <f>VLOOKUP($I301,'New Summary'!$E$8:$G$59,3,FALSE)</f>
        <v>41.4</v>
      </c>
      <c r="N301" s="3">
        <v>6000</v>
      </c>
      <c r="O301" s="3" t="s">
        <v>25</v>
      </c>
      <c r="P301" s="3">
        <v>1</v>
      </c>
      <c r="Q301" s="28">
        <f t="shared" si="53"/>
        <v>6</v>
      </c>
      <c r="R301" s="28">
        <f t="shared" si="54"/>
        <v>248.39999999999998</v>
      </c>
      <c r="S301" s="12">
        <v>0</v>
      </c>
      <c r="T301" s="46">
        <f t="shared" si="44"/>
        <v>0</v>
      </c>
      <c r="U301" s="13"/>
      <c r="V301" s="3">
        <f t="shared" si="45"/>
        <v>6</v>
      </c>
      <c r="W301" s="46" t="s">
        <v>2502</v>
      </c>
      <c r="X301" s="3">
        <f t="shared" si="40"/>
        <v>248.39999999999998</v>
      </c>
      <c r="Y301" s="3">
        <f t="shared" si="41"/>
        <v>0</v>
      </c>
      <c r="Z301" s="3"/>
      <c r="AA301" s="3">
        <v>1.8</v>
      </c>
      <c r="AB301" s="3">
        <f t="shared" si="12"/>
        <v>4.2</v>
      </c>
      <c r="AC301" s="7">
        <f t="shared" si="46"/>
        <v>74.52</v>
      </c>
      <c r="AD301" s="1">
        <v>1800</v>
      </c>
      <c r="AE301" s="1">
        <f t="shared" si="47"/>
        <v>1.8</v>
      </c>
    </row>
    <row r="302" spans="1:31" ht="43.2" hidden="1" x14ac:dyDescent="0.3">
      <c r="A302" s="65" t="str" cm="1">
        <f t="array" ref="A302">_xlfn.IFS(M302&gt;=65,"Heavy",M302&lt;=25,"Light",M302&gt;=26-64,"Medium")</f>
        <v>Medium</v>
      </c>
      <c r="B302" s="1" t="s">
        <v>2787</v>
      </c>
      <c r="C302" s="1" t="s">
        <v>2824</v>
      </c>
      <c r="D302" s="3">
        <f t="shared" si="48"/>
        <v>285</v>
      </c>
      <c r="E302" s="3" t="s">
        <v>2822</v>
      </c>
      <c r="F302" s="3">
        <v>1</v>
      </c>
      <c r="G302" s="3" t="s">
        <v>2827</v>
      </c>
      <c r="H302" s="3" t="s">
        <v>315</v>
      </c>
      <c r="I302" s="3" t="s">
        <v>308</v>
      </c>
      <c r="J302" s="3" t="s">
        <v>2316</v>
      </c>
      <c r="K302" s="7" t="str">
        <f>VLOOKUP($I302,'New Summary'!$E$8:$G$59,2,FALSE)</f>
        <v>H-350x175x6x9</v>
      </c>
      <c r="L302" s="3" t="s">
        <v>2496</v>
      </c>
      <c r="M302" s="7">
        <f>VLOOKUP($I302,'New Summary'!$E$8:$G$59,3,FALSE)</f>
        <v>41.4</v>
      </c>
      <c r="N302" s="3">
        <v>6000</v>
      </c>
      <c r="O302" s="3" t="s">
        <v>25</v>
      </c>
      <c r="P302" s="3">
        <v>1</v>
      </c>
      <c r="Q302" s="28">
        <f t="shared" si="53"/>
        <v>6</v>
      </c>
      <c r="R302" s="28">
        <f t="shared" si="54"/>
        <v>248.39999999999998</v>
      </c>
      <c r="S302" s="12">
        <v>0</v>
      </c>
      <c r="T302" s="46">
        <f t="shared" si="44"/>
        <v>0</v>
      </c>
      <c r="U302" s="13"/>
      <c r="V302" s="3">
        <f t="shared" si="45"/>
        <v>6</v>
      </c>
      <c r="W302" s="46" t="s">
        <v>2502</v>
      </c>
      <c r="X302" s="3">
        <f t="shared" si="40"/>
        <v>248.39999999999998</v>
      </c>
      <c r="Y302" s="3">
        <f t="shared" si="41"/>
        <v>0</v>
      </c>
      <c r="Z302" s="3"/>
      <c r="AA302" s="3">
        <v>1.8</v>
      </c>
      <c r="AB302" s="3">
        <f t="shared" si="12"/>
        <v>4.2</v>
      </c>
      <c r="AC302" s="7">
        <f t="shared" si="46"/>
        <v>74.52</v>
      </c>
      <c r="AD302" s="1">
        <v>1800</v>
      </c>
      <c r="AE302" s="1">
        <f t="shared" si="47"/>
        <v>1.8</v>
      </c>
    </row>
    <row r="303" spans="1:31" ht="43.2" hidden="1" x14ac:dyDescent="0.3">
      <c r="A303" s="65" t="str" cm="1">
        <f t="array" ref="A303">_xlfn.IFS(M303&gt;=65,"Heavy",M303&lt;=25,"Light",M303&gt;=26-64,"Medium")</f>
        <v>Medium</v>
      </c>
      <c r="B303" s="1" t="s">
        <v>2787</v>
      </c>
      <c r="C303" s="1" t="s">
        <v>2824</v>
      </c>
      <c r="D303" s="3">
        <f t="shared" si="48"/>
        <v>286</v>
      </c>
      <c r="E303" s="3" t="s">
        <v>2822</v>
      </c>
      <c r="F303" s="3">
        <v>1</v>
      </c>
      <c r="G303" s="3" t="s">
        <v>2827</v>
      </c>
      <c r="H303" s="3" t="s">
        <v>316</v>
      </c>
      <c r="I303" s="3" t="s">
        <v>308</v>
      </c>
      <c r="J303" s="3" t="s">
        <v>2316</v>
      </c>
      <c r="K303" s="7" t="str">
        <f>VLOOKUP($I303,'New Summary'!$E$8:$G$59,2,FALSE)</f>
        <v>H-350x175x6x9</v>
      </c>
      <c r="L303" s="3" t="s">
        <v>2496</v>
      </c>
      <c r="M303" s="7">
        <f>VLOOKUP($I303,'New Summary'!$E$8:$G$59,3,FALSE)</f>
        <v>41.4</v>
      </c>
      <c r="N303" s="3">
        <v>6000</v>
      </c>
      <c r="O303" s="3" t="s">
        <v>25</v>
      </c>
      <c r="P303" s="3">
        <v>1</v>
      </c>
      <c r="Q303" s="28">
        <f t="shared" si="53"/>
        <v>6</v>
      </c>
      <c r="R303" s="28">
        <f t="shared" si="54"/>
        <v>248.39999999999998</v>
      </c>
      <c r="S303" s="12">
        <v>0</v>
      </c>
      <c r="T303" s="46">
        <f t="shared" si="44"/>
        <v>0</v>
      </c>
      <c r="U303" s="13"/>
      <c r="V303" s="3">
        <f t="shared" si="45"/>
        <v>6</v>
      </c>
      <c r="W303" s="46" t="s">
        <v>2502</v>
      </c>
      <c r="X303" s="3">
        <f t="shared" si="40"/>
        <v>248.39999999999998</v>
      </c>
      <c r="Y303" s="3">
        <f t="shared" si="41"/>
        <v>0</v>
      </c>
      <c r="Z303" s="3"/>
      <c r="AA303" s="3">
        <v>1.8</v>
      </c>
      <c r="AB303" s="3">
        <f t="shared" si="12"/>
        <v>4.2</v>
      </c>
      <c r="AC303" s="7">
        <f t="shared" si="46"/>
        <v>74.52</v>
      </c>
      <c r="AD303" s="1">
        <v>1800</v>
      </c>
      <c r="AE303" s="1">
        <f t="shared" si="47"/>
        <v>1.8</v>
      </c>
    </row>
    <row r="304" spans="1:31" ht="43.2" hidden="1" x14ac:dyDescent="0.3">
      <c r="A304" s="65" t="str" cm="1">
        <f t="array" ref="A304">_xlfn.IFS(M304&gt;=65,"Heavy",M304&lt;=25,"Light",M304&gt;=26-64,"Medium")</f>
        <v>Medium</v>
      </c>
      <c r="B304" s="1" t="s">
        <v>2787</v>
      </c>
      <c r="C304" s="1" t="s">
        <v>2824</v>
      </c>
      <c r="D304" s="3">
        <f t="shared" si="48"/>
        <v>287</v>
      </c>
      <c r="E304" s="3" t="s">
        <v>2822</v>
      </c>
      <c r="F304" s="3">
        <v>1</v>
      </c>
      <c r="G304" s="3" t="s">
        <v>2827</v>
      </c>
      <c r="H304" s="3" t="s">
        <v>317</v>
      </c>
      <c r="I304" s="3" t="s">
        <v>308</v>
      </c>
      <c r="J304" s="3" t="s">
        <v>2316</v>
      </c>
      <c r="K304" s="7" t="str">
        <f>VLOOKUP($I304,'New Summary'!$E$8:$G$59,2,FALSE)</f>
        <v>H-350x175x6x9</v>
      </c>
      <c r="L304" s="3" t="s">
        <v>2496</v>
      </c>
      <c r="M304" s="7">
        <f>VLOOKUP($I304,'New Summary'!$E$8:$G$59,3,FALSE)</f>
        <v>41.4</v>
      </c>
      <c r="N304" s="3">
        <v>6000</v>
      </c>
      <c r="O304" s="3" t="s">
        <v>25</v>
      </c>
      <c r="P304" s="3">
        <v>1</v>
      </c>
      <c r="Q304" s="28">
        <f t="shared" si="53"/>
        <v>6</v>
      </c>
      <c r="R304" s="28">
        <f t="shared" si="54"/>
        <v>248.39999999999998</v>
      </c>
      <c r="S304" s="12">
        <v>0</v>
      </c>
      <c r="T304" s="46">
        <f t="shared" si="44"/>
        <v>0</v>
      </c>
      <c r="U304" s="13"/>
      <c r="V304" s="3">
        <f t="shared" si="45"/>
        <v>6</v>
      </c>
      <c r="W304" s="46" t="s">
        <v>2502</v>
      </c>
      <c r="X304" s="3">
        <f t="shared" si="40"/>
        <v>248.39999999999998</v>
      </c>
      <c r="Y304" s="3">
        <f t="shared" si="41"/>
        <v>0</v>
      </c>
      <c r="Z304" s="3"/>
      <c r="AA304" s="3">
        <v>1.8</v>
      </c>
      <c r="AB304" s="3">
        <f t="shared" si="12"/>
        <v>4.2</v>
      </c>
      <c r="AC304" s="7">
        <f t="shared" si="46"/>
        <v>74.52</v>
      </c>
      <c r="AD304" s="1">
        <v>1800</v>
      </c>
      <c r="AE304" s="1">
        <f t="shared" si="47"/>
        <v>1.8</v>
      </c>
    </row>
    <row r="305" spans="1:31" ht="43.2" hidden="1" x14ac:dyDescent="0.3">
      <c r="A305" s="65" t="str" cm="1">
        <f t="array" ref="A305">_xlfn.IFS(M305&gt;=65,"Heavy",M305&lt;=25,"Light",M305&gt;=26-64,"Medium")</f>
        <v>Medium</v>
      </c>
      <c r="B305" s="1" t="s">
        <v>2787</v>
      </c>
      <c r="C305" s="1" t="s">
        <v>2824</v>
      </c>
      <c r="D305" s="3">
        <f t="shared" si="48"/>
        <v>288</v>
      </c>
      <c r="E305" s="3" t="s">
        <v>2822</v>
      </c>
      <c r="F305" s="3">
        <v>1</v>
      </c>
      <c r="G305" s="3" t="s">
        <v>2827</v>
      </c>
      <c r="H305" s="3" t="s">
        <v>318</v>
      </c>
      <c r="I305" s="3" t="s">
        <v>308</v>
      </c>
      <c r="J305" s="3" t="s">
        <v>2316</v>
      </c>
      <c r="K305" s="7" t="str">
        <f>VLOOKUP($I305,'New Summary'!$E$8:$G$59,2,FALSE)</f>
        <v>H-350x175x6x9</v>
      </c>
      <c r="L305" s="3" t="s">
        <v>2496</v>
      </c>
      <c r="M305" s="7">
        <f>VLOOKUP($I305,'New Summary'!$E$8:$G$59,3,FALSE)</f>
        <v>41.4</v>
      </c>
      <c r="N305" s="3">
        <v>6000</v>
      </c>
      <c r="O305" s="3" t="s">
        <v>25</v>
      </c>
      <c r="P305" s="3">
        <v>1</v>
      </c>
      <c r="Q305" s="28">
        <f t="shared" si="53"/>
        <v>6</v>
      </c>
      <c r="R305" s="28">
        <f t="shared" si="54"/>
        <v>248.39999999999998</v>
      </c>
      <c r="S305" s="12">
        <v>0</v>
      </c>
      <c r="T305" s="46">
        <f t="shared" si="44"/>
        <v>0</v>
      </c>
      <c r="U305" s="13"/>
      <c r="V305" s="3">
        <f t="shared" si="45"/>
        <v>6</v>
      </c>
      <c r="W305" s="46" t="s">
        <v>2502</v>
      </c>
      <c r="X305" s="3">
        <f t="shared" si="40"/>
        <v>248.39999999999998</v>
      </c>
      <c r="Y305" s="3">
        <f t="shared" si="41"/>
        <v>0</v>
      </c>
      <c r="Z305" s="3"/>
      <c r="AA305" s="3">
        <v>1.8</v>
      </c>
      <c r="AB305" s="3">
        <f t="shared" si="12"/>
        <v>4.2</v>
      </c>
      <c r="AC305" s="7">
        <f t="shared" si="46"/>
        <v>74.52</v>
      </c>
      <c r="AD305" s="1">
        <v>1800</v>
      </c>
      <c r="AE305" s="1">
        <f t="shared" si="47"/>
        <v>1.8</v>
      </c>
    </row>
    <row r="306" spans="1:31" ht="43.2" hidden="1" x14ac:dyDescent="0.3">
      <c r="A306" s="65" t="str" cm="1">
        <f t="array" ref="A306">_xlfn.IFS(M306&gt;=65,"Heavy",M306&lt;=25,"Light",M306&gt;=26-64,"Medium")</f>
        <v>Medium</v>
      </c>
      <c r="B306" s="1" t="s">
        <v>2787</v>
      </c>
      <c r="C306" s="1" t="s">
        <v>2824</v>
      </c>
      <c r="D306" s="3">
        <f t="shared" si="48"/>
        <v>289</v>
      </c>
      <c r="E306" s="3" t="s">
        <v>2822</v>
      </c>
      <c r="F306" s="3">
        <v>1</v>
      </c>
      <c r="G306" s="3" t="s">
        <v>2827</v>
      </c>
      <c r="H306" s="3" t="s">
        <v>319</v>
      </c>
      <c r="I306" s="3" t="s">
        <v>308</v>
      </c>
      <c r="J306" s="3" t="s">
        <v>2316</v>
      </c>
      <c r="K306" s="7" t="str">
        <f>VLOOKUP($I306,'New Summary'!$E$8:$G$59,2,FALSE)</f>
        <v>H-350x175x6x9</v>
      </c>
      <c r="L306" s="3" t="s">
        <v>2496</v>
      </c>
      <c r="M306" s="7">
        <f>VLOOKUP($I306,'New Summary'!$E$8:$G$59,3,FALSE)</f>
        <v>41.4</v>
      </c>
      <c r="N306" s="3">
        <v>6000</v>
      </c>
      <c r="O306" s="3" t="s">
        <v>25</v>
      </c>
      <c r="P306" s="3">
        <v>1</v>
      </c>
      <c r="Q306" s="28">
        <f t="shared" si="53"/>
        <v>6</v>
      </c>
      <c r="R306" s="28">
        <f t="shared" si="54"/>
        <v>248.39999999999998</v>
      </c>
      <c r="S306" s="12">
        <v>0</v>
      </c>
      <c r="T306" s="46">
        <f t="shared" si="44"/>
        <v>0</v>
      </c>
      <c r="U306" s="13"/>
      <c r="V306" s="3">
        <f t="shared" si="45"/>
        <v>6</v>
      </c>
      <c r="W306" s="46" t="s">
        <v>2502</v>
      </c>
      <c r="X306" s="3">
        <f t="shared" si="40"/>
        <v>248.39999999999998</v>
      </c>
      <c r="Y306" s="3">
        <f t="shared" si="41"/>
        <v>0</v>
      </c>
      <c r="Z306" s="3"/>
      <c r="AA306" s="3">
        <v>1.8</v>
      </c>
      <c r="AB306" s="3">
        <f t="shared" si="12"/>
        <v>4.2</v>
      </c>
      <c r="AC306" s="7">
        <f t="shared" si="46"/>
        <v>74.52</v>
      </c>
      <c r="AD306" s="1">
        <v>1800</v>
      </c>
      <c r="AE306" s="1">
        <f t="shared" si="47"/>
        <v>1.8</v>
      </c>
    </row>
    <row r="307" spans="1:31" ht="43.2" hidden="1" x14ac:dyDescent="0.3">
      <c r="A307" s="65" t="str" cm="1">
        <f t="array" ref="A307">_xlfn.IFS(M307&gt;=65,"Heavy",M307&lt;=25,"Light",M307&gt;=26-64,"Medium")</f>
        <v>Heavy</v>
      </c>
      <c r="B307" s="1" t="s">
        <v>2787</v>
      </c>
      <c r="C307" s="1" t="s">
        <v>2824</v>
      </c>
      <c r="D307" s="3">
        <f t="shared" si="48"/>
        <v>290</v>
      </c>
      <c r="E307" s="3" t="s">
        <v>2822</v>
      </c>
      <c r="F307" s="3">
        <v>1</v>
      </c>
      <c r="G307" s="3" t="s">
        <v>2827</v>
      </c>
      <c r="H307" s="3" t="s">
        <v>320</v>
      </c>
      <c r="I307" s="3" t="s">
        <v>312</v>
      </c>
      <c r="J307" s="3" t="s">
        <v>2309</v>
      </c>
      <c r="K307" s="7" t="str">
        <f>VLOOKUP($I307,'New Summary'!$E$8:$G$59,2,FALSE)</f>
        <v>H-250x250x9x14</v>
      </c>
      <c r="L307" s="3" t="s">
        <v>2496</v>
      </c>
      <c r="M307" s="7">
        <f>VLOOKUP($I307,'New Summary'!$E$8:$G$59,3,FALSE)</f>
        <v>72.400000000000006</v>
      </c>
      <c r="N307" s="3">
        <v>6000</v>
      </c>
      <c r="O307" s="3" t="s">
        <v>25</v>
      </c>
      <c r="P307" s="3">
        <v>1</v>
      </c>
      <c r="Q307" s="28">
        <f>(N307/1000)*P307</f>
        <v>6</v>
      </c>
      <c r="R307" s="28">
        <f>Q307*M307</f>
        <v>434.40000000000003</v>
      </c>
      <c r="S307" s="12">
        <v>0</v>
      </c>
      <c r="T307" s="46">
        <f t="shared" si="44"/>
        <v>0</v>
      </c>
      <c r="U307" s="12"/>
      <c r="V307" s="3">
        <f t="shared" si="45"/>
        <v>6</v>
      </c>
      <c r="W307" s="46" t="s">
        <v>2502</v>
      </c>
      <c r="X307" s="3">
        <f t="shared" si="40"/>
        <v>434.40000000000003</v>
      </c>
      <c r="Y307" s="3">
        <f t="shared" si="41"/>
        <v>0</v>
      </c>
      <c r="Z307" s="3"/>
      <c r="AA307" s="3">
        <v>1.8</v>
      </c>
      <c r="AB307" s="3">
        <f t="shared" si="12"/>
        <v>4.2</v>
      </c>
      <c r="AC307" s="7">
        <f t="shared" si="46"/>
        <v>130.32000000000002</v>
      </c>
      <c r="AD307" s="1">
        <v>1800</v>
      </c>
      <c r="AE307" s="1">
        <f t="shared" si="47"/>
        <v>1.8</v>
      </c>
    </row>
    <row r="308" spans="1:31" ht="43.2" hidden="1" x14ac:dyDescent="0.3">
      <c r="A308" s="65" t="str" cm="1">
        <f t="array" ref="A308">_xlfn.IFS(M308&gt;=65,"Heavy",M308&lt;=25,"Light",M308&gt;=26-64,"Medium")</f>
        <v>Medium</v>
      </c>
      <c r="B308" s="1" t="s">
        <v>2787</v>
      </c>
      <c r="C308" s="1" t="s">
        <v>2824</v>
      </c>
      <c r="D308" s="3">
        <f t="shared" si="48"/>
        <v>291</v>
      </c>
      <c r="E308" s="3" t="s">
        <v>2822</v>
      </c>
      <c r="F308" s="3">
        <v>1</v>
      </c>
      <c r="G308" s="3" t="s">
        <v>2827</v>
      </c>
      <c r="H308" s="3" t="s">
        <v>321</v>
      </c>
      <c r="I308" s="3" t="s">
        <v>308</v>
      </c>
      <c r="J308" s="3" t="s">
        <v>2316</v>
      </c>
      <c r="K308" s="7" t="str">
        <f>VLOOKUP($I308,'New Summary'!$E$8:$G$59,2,FALSE)</f>
        <v>H-350x175x6x9</v>
      </c>
      <c r="L308" s="3" t="s">
        <v>2496</v>
      </c>
      <c r="M308" s="7">
        <f>VLOOKUP($I308,'New Summary'!$E$8:$G$59,3,FALSE)</f>
        <v>41.4</v>
      </c>
      <c r="N308" s="3">
        <v>6000</v>
      </c>
      <c r="O308" s="3" t="s">
        <v>25</v>
      </c>
      <c r="P308" s="3">
        <v>1</v>
      </c>
      <c r="Q308" s="28">
        <f t="shared" ref="Q308:Q314" si="55">(N308/1000)*P308</f>
        <v>6</v>
      </c>
      <c r="R308" s="28">
        <f t="shared" ref="R308:R314" si="56">Q308*M308</f>
        <v>248.39999999999998</v>
      </c>
      <c r="S308" s="12">
        <v>0</v>
      </c>
      <c r="T308" s="46">
        <f t="shared" si="44"/>
        <v>0</v>
      </c>
      <c r="U308" s="13"/>
      <c r="V308" s="3">
        <f t="shared" si="45"/>
        <v>6</v>
      </c>
      <c r="W308" s="46" t="s">
        <v>2502</v>
      </c>
      <c r="X308" s="3">
        <f t="shared" si="40"/>
        <v>248.39999999999998</v>
      </c>
      <c r="Y308" s="3">
        <f t="shared" si="41"/>
        <v>0</v>
      </c>
      <c r="Z308" s="3"/>
      <c r="AA308" s="3">
        <v>1.8</v>
      </c>
      <c r="AB308" s="3">
        <f t="shared" si="12"/>
        <v>4.2</v>
      </c>
      <c r="AC308" s="7">
        <f t="shared" si="46"/>
        <v>74.52</v>
      </c>
      <c r="AD308" s="1">
        <v>1800</v>
      </c>
      <c r="AE308" s="1">
        <f t="shared" si="47"/>
        <v>1.8</v>
      </c>
    </row>
    <row r="309" spans="1:31" ht="43.2" hidden="1" x14ac:dyDescent="0.3">
      <c r="A309" s="65" t="str" cm="1">
        <f t="array" ref="A309">_xlfn.IFS(M309&gt;=65,"Heavy",M309&lt;=25,"Light",M309&gt;=26-64,"Medium")</f>
        <v>Medium</v>
      </c>
      <c r="B309" s="1" t="s">
        <v>2787</v>
      </c>
      <c r="C309" s="1" t="s">
        <v>2824</v>
      </c>
      <c r="D309" s="3">
        <f t="shared" si="48"/>
        <v>292</v>
      </c>
      <c r="E309" s="3" t="s">
        <v>2822</v>
      </c>
      <c r="F309" s="3">
        <v>1</v>
      </c>
      <c r="G309" s="3" t="s">
        <v>2827</v>
      </c>
      <c r="H309" s="3" t="s">
        <v>322</v>
      </c>
      <c r="I309" s="3" t="s">
        <v>308</v>
      </c>
      <c r="J309" s="3" t="s">
        <v>2316</v>
      </c>
      <c r="K309" s="7" t="str">
        <f>VLOOKUP($I309,'New Summary'!$E$8:$G$59,2,FALSE)</f>
        <v>H-350x175x6x9</v>
      </c>
      <c r="L309" s="3" t="s">
        <v>2496</v>
      </c>
      <c r="M309" s="7">
        <f>VLOOKUP($I309,'New Summary'!$E$8:$G$59,3,FALSE)</f>
        <v>41.4</v>
      </c>
      <c r="N309" s="3">
        <v>6000</v>
      </c>
      <c r="O309" s="3" t="s">
        <v>25</v>
      </c>
      <c r="P309" s="3">
        <v>1</v>
      </c>
      <c r="Q309" s="28">
        <f t="shared" si="55"/>
        <v>6</v>
      </c>
      <c r="R309" s="28">
        <f t="shared" si="56"/>
        <v>248.39999999999998</v>
      </c>
      <c r="S309" s="12">
        <v>0</v>
      </c>
      <c r="T309" s="46">
        <f t="shared" si="44"/>
        <v>0</v>
      </c>
      <c r="U309" s="13"/>
      <c r="V309" s="3">
        <f t="shared" si="45"/>
        <v>6</v>
      </c>
      <c r="W309" s="46" t="s">
        <v>2502</v>
      </c>
      <c r="X309" s="3">
        <f t="shared" si="40"/>
        <v>248.39999999999998</v>
      </c>
      <c r="Y309" s="3">
        <f t="shared" si="41"/>
        <v>0</v>
      </c>
      <c r="Z309" s="3"/>
      <c r="AA309" s="3">
        <v>1.8</v>
      </c>
      <c r="AB309" s="3">
        <f t="shared" si="12"/>
        <v>4.2</v>
      </c>
      <c r="AC309" s="7">
        <f t="shared" si="46"/>
        <v>74.52</v>
      </c>
      <c r="AD309" s="1">
        <v>1800</v>
      </c>
      <c r="AE309" s="1">
        <f t="shared" si="47"/>
        <v>1.8</v>
      </c>
    </row>
    <row r="310" spans="1:31" ht="43.2" hidden="1" x14ac:dyDescent="0.3">
      <c r="A310" s="65" t="str" cm="1">
        <f t="array" ref="A310">_xlfn.IFS(M310&gt;=65,"Heavy",M310&lt;=25,"Light",M310&gt;=26-64,"Medium")</f>
        <v>Medium</v>
      </c>
      <c r="B310" s="1" t="s">
        <v>2787</v>
      </c>
      <c r="C310" s="1" t="s">
        <v>2824</v>
      </c>
      <c r="D310" s="3">
        <f t="shared" si="48"/>
        <v>293</v>
      </c>
      <c r="E310" s="3" t="s">
        <v>2822</v>
      </c>
      <c r="F310" s="3">
        <v>1</v>
      </c>
      <c r="G310" s="3" t="s">
        <v>2827</v>
      </c>
      <c r="H310" s="3" t="s">
        <v>323</v>
      </c>
      <c r="I310" s="3" t="s">
        <v>308</v>
      </c>
      <c r="J310" s="3" t="s">
        <v>2316</v>
      </c>
      <c r="K310" s="7" t="str">
        <f>VLOOKUP($I310,'New Summary'!$E$8:$G$59,2,FALSE)</f>
        <v>H-350x175x6x9</v>
      </c>
      <c r="L310" s="3" t="s">
        <v>2496</v>
      </c>
      <c r="M310" s="7">
        <f>VLOOKUP($I310,'New Summary'!$E$8:$G$59,3,FALSE)</f>
        <v>41.4</v>
      </c>
      <c r="N310" s="3">
        <v>6000</v>
      </c>
      <c r="O310" s="3" t="s">
        <v>25</v>
      </c>
      <c r="P310" s="3">
        <v>1</v>
      </c>
      <c r="Q310" s="28">
        <f t="shared" si="55"/>
        <v>6</v>
      </c>
      <c r="R310" s="28">
        <f t="shared" si="56"/>
        <v>248.39999999999998</v>
      </c>
      <c r="S310" s="12">
        <v>0</v>
      </c>
      <c r="T310" s="46">
        <f t="shared" si="44"/>
        <v>0</v>
      </c>
      <c r="U310" s="13"/>
      <c r="V310" s="3">
        <f t="shared" si="45"/>
        <v>6</v>
      </c>
      <c r="W310" s="46" t="s">
        <v>2502</v>
      </c>
      <c r="X310" s="3">
        <f t="shared" si="40"/>
        <v>248.39999999999998</v>
      </c>
      <c r="Y310" s="3">
        <f t="shared" si="41"/>
        <v>0</v>
      </c>
      <c r="Z310" s="3"/>
      <c r="AA310" s="3">
        <v>1.8</v>
      </c>
      <c r="AB310" s="3">
        <f t="shared" si="12"/>
        <v>4.2</v>
      </c>
      <c r="AC310" s="7">
        <f t="shared" si="46"/>
        <v>74.52</v>
      </c>
      <c r="AD310" s="1">
        <v>1800</v>
      </c>
      <c r="AE310" s="1">
        <f t="shared" si="47"/>
        <v>1.8</v>
      </c>
    </row>
    <row r="311" spans="1:31" ht="43.2" hidden="1" x14ac:dyDescent="0.3">
      <c r="A311" s="65" t="str" cm="1">
        <f t="array" ref="A311">_xlfn.IFS(M311&gt;=65,"Heavy",M311&lt;=25,"Light",M311&gt;=26-64,"Medium")</f>
        <v>Medium</v>
      </c>
      <c r="B311" s="1" t="s">
        <v>2787</v>
      </c>
      <c r="C311" s="1" t="s">
        <v>2824</v>
      </c>
      <c r="D311" s="3">
        <f t="shared" si="48"/>
        <v>294</v>
      </c>
      <c r="E311" s="3" t="s">
        <v>2822</v>
      </c>
      <c r="F311" s="3">
        <v>1</v>
      </c>
      <c r="G311" s="3" t="s">
        <v>2827</v>
      </c>
      <c r="H311" s="3" t="s">
        <v>324</v>
      </c>
      <c r="I311" s="3" t="s">
        <v>308</v>
      </c>
      <c r="J311" s="3" t="s">
        <v>2316</v>
      </c>
      <c r="K311" s="7" t="str">
        <f>VLOOKUP($I311,'New Summary'!$E$8:$G$59,2,FALSE)</f>
        <v>H-350x175x6x9</v>
      </c>
      <c r="L311" s="3" t="s">
        <v>2496</v>
      </c>
      <c r="M311" s="7">
        <f>VLOOKUP($I311,'New Summary'!$E$8:$G$59,3,FALSE)</f>
        <v>41.4</v>
      </c>
      <c r="N311" s="3">
        <v>6000</v>
      </c>
      <c r="O311" s="3" t="s">
        <v>25</v>
      </c>
      <c r="P311" s="3">
        <v>1</v>
      </c>
      <c r="Q311" s="28">
        <f t="shared" si="55"/>
        <v>6</v>
      </c>
      <c r="R311" s="28">
        <f t="shared" si="56"/>
        <v>248.39999999999998</v>
      </c>
      <c r="S311" s="12">
        <v>0</v>
      </c>
      <c r="T311" s="46">
        <f t="shared" si="44"/>
        <v>0</v>
      </c>
      <c r="U311" s="13"/>
      <c r="V311" s="3">
        <f t="shared" si="45"/>
        <v>6</v>
      </c>
      <c r="W311" s="46" t="s">
        <v>2502</v>
      </c>
      <c r="X311" s="3">
        <f t="shared" si="40"/>
        <v>248.39999999999998</v>
      </c>
      <c r="Y311" s="3">
        <f t="shared" si="41"/>
        <v>0</v>
      </c>
      <c r="Z311" s="3"/>
      <c r="AA311" s="3">
        <v>1.8</v>
      </c>
      <c r="AB311" s="3">
        <f t="shared" si="12"/>
        <v>4.2</v>
      </c>
      <c r="AC311" s="7">
        <f t="shared" si="46"/>
        <v>74.52</v>
      </c>
      <c r="AD311" s="1">
        <v>1800</v>
      </c>
      <c r="AE311" s="1">
        <f t="shared" si="47"/>
        <v>1.8</v>
      </c>
    </row>
    <row r="312" spans="1:31" ht="43.2" hidden="1" x14ac:dyDescent="0.3">
      <c r="A312" s="65" t="str" cm="1">
        <f t="array" ref="A312">_xlfn.IFS(M312&gt;=65,"Heavy",M312&lt;=25,"Light",M312&gt;=26-64,"Medium")</f>
        <v>Medium</v>
      </c>
      <c r="B312" s="1" t="s">
        <v>2787</v>
      </c>
      <c r="C312" s="1" t="s">
        <v>2824</v>
      </c>
      <c r="D312" s="3">
        <f t="shared" si="48"/>
        <v>295</v>
      </c>
      <c r="E312" s="3" t="s">
        <v>2822</v>
      </c>
      <c r="F312" s="3">
        <v>1</v>
      </c>
      <c r="G312" s="3" t="s">
        <v>2827</v>
      </c>
      <c r="H312" s="3" t="s">
        <v>325</v>
      </c>
      <c r="I312" s="3" t="s">
        <v>308</v>
      </c>
      <c r="J312" s="3" t="s">
        <v>2316</v>
      </c>
      <c r="K312" s="7" t="str">
        <f>VLOOKUP($I312,'New Summary'!$E$8:$G$59,2,FALSE)</f>
        <v>H-350x175x6x9</v>
      </c>
      <c r="L312" s="3" t="s">
        <v>2496</v>
      </c>
      <c r="M312" s="7">
        <f>VLOOKUP($I312,'New Summary'!$E$8:$G$59,3,FALSE)</f>
        <v>41.4</v>
      </c>
      <c r="N312" s="3">
        <v>6000</v>
      </c>
      <c r="O312" s="3" t="s">
        <v>25</v>
      </c>
      <c r="P312" s="3">
        <v>1</v>
      </c>
      <c r="Q312" s="28">
        <f t="shared" si="55"/>
        <v>6</v>
      </c>
      <c r="R312" s="28">
        <f t="shared" si="56"/>
        <v>248.39999999999998</v>
      </c>
      <c r="S312" s="12">
        <v>0</v>
      </c>
      <c r="T312" s="46">
        <f t="shared" si="44"/>
        <v>0</v>
      </c>
      <c r="U312" s="13"/>
      <c r="V312" s="3">
        <f t="shared" si="45"/>
        <v>6</v>
      </c>
      <c r="W312" s="46" t="s">
        <v>2502</v>
      </c>
      <c r="X312" s="3">
        <f t="shared" si="40"/>
        <v>248.39999999999998</v>
      </c>
      <c r="Y312" s="3">
        <f t="shared" si="41"/>
        <v>0</v>
      </c>
      <c r="Z312" s="3"/>
      <c r="AA312" s="3">
        <v>1.8</v>
      </c>
      <c r="AB312" s="3">
        <f t="shared" si="12"/>
        <v>4.2</v>
      </c>
      <c r="AC312" s="7">
        <f t="shared" si="46"/>
        <v>74.52</v>
      </c>
      <c r="AD312" s="1">
        <v>1800</v>
      </c>
      <c r="AE312" s="1">
        <f t="shared" si="47"/>
        <v>1.8</v>
      </c>
    </row>
    <row r="313" spans="1:31" ht="43.2" hidden="1" x14ac:dyDescent="0.3">
      <c r="A313" s="65" t="str" cm="1">
        <f t="array" ref="A313">_xlfn.IFS(M313&gt;=65,"Heavy",M313&lt;=25,"Light",M313&gt;=26-64,"Medium")</f>
        <v>Medium</v>
      </c>
      <c r="B313" s="1" t="s">
        <v>2787</v>
      </c>
      <c r="C313" s="1" t="s">
        <v>2824</v>
      </c>
      <c r="D313" s="3">
        <f t="shared" si="48"/>
        <v>296</v>
      </c>
      <c r="E313" s="3" t="s">
        <v>2822</v>
      </c>
      <c r="F313" s="3">
        <v>1</v>
      </c>
      <c r="G313" s="3" t="s">
        <v>2827</v>
      </c>
      <c r="H313" s="3" t="s">
        <v>326</v>
      </c>
      <c r="I313" s="3" t="s">
        <v>308</v>
      </c>
      <c r="J313" s="3" t="s">
        <v>2316</v>
      </c>
      <c r="K313" s="7" t="str">
        <f>VLOOKUP($I313,'New Summary'!$E$8:$G$59,2,FALSE)</f>
        <v>H-350x175x6x9</v>
      </c>
      <c r="L313" s="3" t="s">
        <v>2496</v>
      </c>
      <c r="M313" s="7">
        <f>VLOOKUP($I313,'New Summary'!$E$8:$G$59,3,FALSE)</f>
        <v>41.4</v>
      </c>
      <c r="N313" s="3">
        <v>6000</v>
      </c>
      <c r="O313" s="3" t="s">
        <v>25</v>
      </c>
      <c r="P313" s="3">
        <v>1</v>
      </c>
      <c r="Q313" s="28">
        <f t="shared" si="55"/>
        <v>6</v>
      </c>
      <c r="R313" s="28">
        <f t="shared" si="56"/>
        <v>248.39999999999998</v>
      </c>
      <c r="S313" s="12">
        <v>0</v>
      </c>
      <c r="T313" s="46">
        <f t="shared" si="44"/>
        <v>0</v>
      </c>
      <c r="U313" s="13"/>
      <c r="V313" s="3">
        <f t="shared" si="45"/>
        <v>6</v>
      </c>
      <c r="W313" s="46" t="s">
        <v>2502</v>
      </c>
      <c r="X313" s="3">
        <f t="shared" si="40"/>
        <v>248.39999999999998</v>
      </c>
      <c r="Y313" s="3">
        <f t="shared" si="41"/>
        <v>0</v>
      </c>
      <c r="Z313" s="3"/>
      <c r="AA313" s="3">
        <v>1.8</v>
      </c>
      <c r="AB313" s="3">
        <f t="shared" si="12"/>
        <v>4.2</v>
      </c>
      <c r="AC313" s="7">
        <f t="shared" si="46"/>
        <v>74.52</v>
      </c>
      <c r="AD313" s="1">
        <v>1800</v>
      </c>
      <c r="AE313" s="1">
        <f t="shared" si="47"/>
        <v>1.8</v>
      </c>
    </row>
    <row r="314" spans="1:31" ht="43.2" hidden="1" x14ac:dyDescent="0.3">
      <c r="A314" s="65" t="str" cm="1">
        <f t="array" ref="A314">_xlfn.IFS(M314&gt;=65,"Heavy",M314&lt;=25,"Light",M314&gt;=26-64,"Medium")</f>
        <v>Medium</v>
      </c>
      <c r="B314" s="1" t="s">
        <v>2787</v>
      </c>
      <c r="C314" s="1" t="s">
        <v>2824</v>
      </c>
      <c r="D314" s="3">
        <f t="shared" si="48"/>
        <v>297</v>
      </c>
      <c r="E314" s="3" t="s">
        <v>2822</v>
      </c>
      <c r="F314" s="3">
        <v>1</v>
      </c>
      <c r="G314" s="3" t="s">
        <v>2827</v>
      </c>
      <c r="H314" s="3" t="s">
        <v>327</v>
      </c>
      <c r="I314" s="3" t="s">
        <v>308</v>
      </c>
      <c r="J314" s="3" t="s">
        <v>2316</v>
      </c>
      <c r="K314" s="7" t="str">
        <f>VLOOKUP($I314,'New Summary'!$E$8:$G$59,2,FALSE)</f>
        <v>H-350x175x6x9</v>
      </c>
      <c r="L314" s="3" t="s">
        <v>2496</v>
      </c>
      <c r="M314" s="7">
        <f>VLOOKUP($I314,'New Summary'!$E$8:$G$59,3,FALSE)</f>
        <v>41.4</v>
      </c>
      <c r="N314" s="3">
        <v>6000</v>
      </c>
      <c r="O314" s="3" t="s">
        <v>25</v>
      </c>
      <c r="P314" s="3">
        <v>1</v>
      </c>
      <c r="Q314" s="28">
        <f t="shared" si="55"/>
        <v>6</v>
      </c>
      <c r="R314" s="28">
        <f t="shared" si="56"/>
        <v>248.39999999999998</v>
      </c>
      <c r="S314" s="12">
        <v>0</v>
      </c>
      <c r="T314" s="46">
        <f t="shared" si="44"/>
        <v>0</v>
      </c>
      <c r="U314" s="13"/>
      <c r="V314" s="3">
        <f t="shared" si="45"/>
        <v>6</v>
      </c>
      <c r="W314" s="46" t="s">
        <v>2502</v>
      </c>
      <c r="X314" s="3">
        <f t="shared" si="40"/>
        <v>248.39999999999998</v>
      </c>
      <c r="Y314" s="3">
        <f t="shared" si="41"/>
        <v>0</v>
      </c>
      <c r="Z314" s="3"/>
      <c r="AA314" s="3">
        <v>1.8</v>
      </c>
      <c r="AB314" s="3">
        <f t="shared" si="12"/>
        <v>4.2</v>
      </c>
      <c r="AC314" s="7">
        <f t="shared" si="46"/>
        <v>74.52</v>
      </c>
      <c r="AD314" s="1">
        <v>1800</v>
      </c>
      <c r="AE314" s="1">
        <f t="shared" si="47"/>
        <v>1.8</v>
      </c>
    </row>
    <row r="315" spans="1:31" ht="43.2" hidden="1" x14ac:dyDescent="0.3">
      <c r="A315" s="65" t="str" cm="1">
        <f t="array" ref="A315">_xlfn.IFS(M315&gt;=65,"Heavy",M315&lt;=25,"Light",M315&gt;=26-64,"Medium")</f>
        <v>Heavy</v>
      </c>
      <c r="B315" s="1" t="s">
        <v>2787</v>
      </c>
      <c r="C315" s="1" t="s">
        <v>2824</v>
      </c>
      <c r="D315" s="3">
        <f t="shared" si="48"/>
        <v>298</v>
      </c>
      <c r="E315" s="3" t="s">
        <v>2822</v>
      </c>
      <c r="F315" s="3">
        <v>1</v>
      </c>
      <c r="G315" s="3" t="s">
        <v>2827</v>
      </c>
      <c r="H315" s="3" t="s">
        <v>328</v>
      </c>
      <c r="I315" s="3" t="s">
        <v>312</v>
      </c>
      <c r="J315" s="3" t="s">
        <v>2309</v>
      </c>
      <c r="K315" s="7" t="str">
        <f>VLOOKUP($I315,'New Summary'!$E$8:$G$59,2,FALSE)</f>
        <v>H-250x250x9x14</v>
      </c>
      <c r="L315" s="3" t="s">
        <v>2496</v>
      </c>
      <c r="M315" s="7">
        <f>VLOOKUP($I315,'New Summary'!$E$8:$G$59,3,FALSE)</f>
        <v>72.400000000000006</v>
      </c>
      <c r="N315" s="3">
        <v>6000</v>
      </c>
      <c r="O315" s="3" t="s">
        <v>25</v>
      </c>
      <c r="P315" s="3">
        <v>1</v>
      </c>
      <c r="Q315" s="28">
        <f t="shared" ref="Q315:Q321" si="57">(N315/1000)*P315</f>
        <v>6</v>
      </c>
      <c r="R315" s="28">
        <f t="shared" ref="R315:R321" si="58">Q315*M315</f>
        <v>434.40000000000003</v>
      </c>
      <c r="S315" s="12">
        <v>0</v>
      </c>
      <c r="T315" s="46">
        <f t="shared" si="44"/>
        <v>0</v>
      </c>
      <c r="U315" s="12"/>
      <c r="V315" s="3">
        <f t="shared" si="45"/>
        <v>6</v>
      </c>
      <c r="W315" s="46" t="s">
        <v>2502</v>
      </c>
      <c r="X315" s="3">
        <f t="shared" ref="X315:X378" si="59">V315*M315</f>
        <v>434.40000000000003</v>
      </c>
      <c r="Y315" s="3">
        <f t="shared" ref="Y315:Y378" si="60">T315*M315</f>
        <v>0</v>
      </c>
      <c r="Z315" s="3"/>
      <c r="AA315" s="3">
        <v>4.8</v>
      </c>
      <c r="AB315" s="3">
        <f t="shared" si="12"/>
        <v>1.2000000000000002</v>
      </c>
      <c r="AC315" s="7">
        <f t="shared" si="46"/>
        <v>347.52000000000004</v>
      </c>
      <c r="AD315" s="1">
        <v>4800</v>
      </c>
      <c r="AE315" s="1">
        <f t="shared" si="47"/>
        <v>4.8</v>
      </c>
    </row>
    <row r="316" spans="1:31" ht="43.2" hidden="1" x14ac:dyDescent="0.3">
      <c r="A316" s="65" t="str" cm="1">
        <f t="array" ref="A316">_xlfn.IFS(M316&gt;=65,"Heavy",M316&lt;=25,"Light",M316&gt;=26-64,"Medium")</f>
        <v>Medium</v>
      </c>
      <c r="B316" s="1" t="s">
        <v>2787</v>
      </c>
      <c r="C316" s="1" t="s">
        <v>2824</v>
      </c>
      <c r="D316" s="3">
        <f t="shared" si="48"/>
        <v>299</v>
      </c>
      <c r="E316" s="3" t="s">
        <v>2822</v>
      </c>
      <c r="F316" s="3">
        <v>1</v>
      </c>
      <c r="G316" s="3" t="s">
        <v>2827</v>
      </c>
      <c r="H316" s="3" t="s">
        <v>329</v>
      </c>
      <c r="I316" s="3" t="s">
        <v>308</v>
      </c>
      <c r="J316" s="3" t="s">
        <v>2316</v>
      </c>
      <c r="K316" s="7" t="str">
        <f>VLOOKUP($I316,'New Summary'!$E$8:$G$59,2,FALSE)</f>
        <v>H-350x175x6x9</v>
      </c>
      <c r="L316" s="3" t="s">
        <v>2496</v>
      </c>
      <c r="M316" s="7">
        <f>VLOOKUP($I316,'New Summary'!$E$8:$G$59,3,FALSE)</f>
        <v>41.4</v>
      </c>
      <c r="N316" s="3">
        <v>6000</v>
      </c>
      <c r="O316" s="3" t="s">
        <v>25</v>
      </c>
      <c r="P316" s="3">
        <v>1</v>
      </c>
      <c r="Q316" s="28">
        <f t="shared" si="57"/>
        <v>6</v>
      </c>
      <c r="R316" s="28">
        <f t="shared" si="58"/>
        <v>248.39999999999998</v>
      </c>
      <c r="S316" s="12">
        <v>0</v>
      </c>
      <c r="T316" s="46">
        <f t="shared" si="44"/>
        <v>0</v>
      </c>
      <c r="U316" s="13"/>
      <c r="V316" s="3">
        <f t="shared" si="45"/>
        <v>6</v>
      </c>
      <c r="W316" s="46" t="s">
        <v>2502</v>
      </c>
      <c r="X316" s="3">
        <f t="shared" si="59"/>
        <v>248.39999999999998</v>
      </c>
      <c r="Y316" s="3">
        <f t="shared" si="60"/>
        <v>0</v>
      </c>
      <c r="Z316" s="3"/>
      <c r="AA316" s="3">
        <v>4.8</v>
      </c>
      <c r="AB316" s="3">
        <f t="shared" si="12"/>
        <v>1.2000000000000002</v>
      </c>
      <c r="AC316" s="7">
        <f t="shared" si="46"/>
        <v>198.72</v>
      </c>
      <c r="AD316" s="1">
        <v>4800</v>
      </c>
      <c r="AE316" s="1">
        <f t="shared" si="47"/>
        <v>4.8</v>
      </c>
    </row>
    <row r="317" spans="1:31" ht="43.2" hidden="1" x14ac:dyDescent="0.3">
      <c r="A317" s="65" t="str" cm="1">
        <f t="array" ref="A317">_xlfn.IFS(M317&gt;=65,"Heavy",M317&lt;=25,"Light",M317&gt;=26-64,"Medium")</f>
        <v>Medium</v>
      </c>
      <c r="B317" s="1" t="s">
        <v>2787</v>
      </c>
      <c r="C317" s="1" t="s">
        <v>2824</v>
      </c>
      <c r="D317" s="3">
        <f t="shared" si="48"/>
        <v>300</v>
      </c>
      <c r="E317" s="3" t="s">
        <v>2822</v>
      </c>
      <c r="F317" s="3">
        <v>1</v>
      </c>
      <c r="G317" s="3" t="s">
        <v>2827</v>
      </c>
      <c r="H317" s="3" t="s">
        <v>330</v>
      </c>
      <c r="I317" s="3" t="s">
        <v>308</v>
      </c>
      <c r="J317" s="3" t="s">
        <v>2316</v>
      </c>
      <c r="K317" s="7" t="str">
        <f>VLOOKUP($I317,'New Summary'!$E$8:$G$59,2,FALSE)</f>
        <v>H-350x175x6x9</v>
      </c>
      <c r="L317" s="3" t="s">
        <v>2496</v>
      </c>
      <c r="M317" s="7">
        <f>VLOOKUP($I317,'New Summary'!$E$8:$G$59,3,FALSE)</f>
        <v>41.4</v>
      </c>
      <c r="N317" s="3">
        <v>6000</v>
      </c>
      <c r="O317" s="3" t="s">
        <v>25</v>
      </c>
      <c r="P317" s="3">
        <v>1</v>
      </c>
      <c r="Q317" s="28">
        <f t="shared" si="57"/>
        <v>6</v>
      </c>
      <c r="R317" s="28">
        <f t="shared" si="58"/>
        <v>248.39999999999998</v>
      </c>
      <c r="S317" s="12">
        <v>0</v>
      </c>
      <c r="T317" s="46">
        <f t="shared" si="44"/>
        <v>0</v>
      </c>
      <c r="U317" s="13"/>
      <c r="V317" s="3">
        <f t="shared" si="45"/>
        <v>6</v>
      </c>
      <c r="W317" s="46" t="s">
        <v>2502</v>
      </c>
      <c r="X317" s="3">
        <f t="shared" si="59"/>
        <v>248.39999999999998</v>
      </c>
      <c r="Y317" s="3">
        <f t="shared" si="60"/>
        <v>0</v>
      </c>
      <c r="Z317" s="3"/>
      <c r="AA317" s="3">
        <v>4.8</v>
      </c>
      <c r="AB317" s="3">
        <f t="shared" si="12"/>
        <v>1.2000000000000002</v>
      </c>
      <c r="AC317" s="7">
        <f t="shared" si="46"/>
        <v>198.72</v>
      </c>
      <c r="AD317" s="1">
        <v>4800</v>
      </c>
      <c r="AE317" s="1">
        <f t="shared" si="47"/>
        <v>4.8</v>
      </c>
    </row>
    <row r="318" spans="1:31" ht="43.2" hidden="1" x14ac:dyDescent="0.3">
      <c r="A318" s="65" t="str" cm="1">
        <f t="array" ref="A318">_xlfn.IFS(M318&gt;=65,"Heavy",M318&lt;=25,"Light",M318&gt;=26-64,"Medium")</f>
        <v>Medium</v>
      </c>
      <c r="B318" s="1" t="s">
        <v>2787</v>
      </c>
      <c r="C318" s="1" t="s">
        <v>2824</v>
      </c>
      <c r="D318" s="3">
        <f t="shared" si="48"/>
        <v>301</v>
      </c>
      <c r="E318" s="3" t="s">
        <v>2822</v>
      </c>
      <c r="F318" s="3">
        <v>1</v>
      </c>
      <c r="G318" s="3" t="s">
        <v>2827</v>
      </c>
      <c r="H318" s="3" t="s">
        <v>331</v>
      </c>
      <c r="I318" s="3" t="s">
        <v>308</v>
      </c>
      <c r="J318" s="3" t="s">
        <v>2316</v>
      </c>
      <c r="K318" s="7" t="str">
        <f>VLOOKUP($I318,'New Summary'!$E$8:$G$59,2,FALSE)</f>
        <v>H-350x175x6x9</v>
      </c>
      <c r="L318" s="3" t="s">
        <v>2496</v>
      </c>
      <c r="M318" s="7">
        <f>VLOOKUP($I318,'New Summary'!$E$8:$G$59,3,FALSE)</f>
        <v>41.4</v>
      </c>
      <c r="N318" s="3">
        <v>6000</v>
      </c>
      <c r="O318" s="3" t="s">
        <v>25</v>
      </c>
      <c r="P318" s="3">
        <v>1</v>
      </c>
      <c r="Q318" s="28">
        <f t="shared" si="57"/>
        <v>6</v>
      </c>
      <c r="R318" s="28">
        <f t="shared" si="58"/>
        <v>248.39999999999998</v>
      </c>
      <c r="S318" s="12">
        <v>0</v>
      </c>
      <c r="T318" s="46">
        <f t="shared" si="44"/>
        <v>0</v>
      </c>
      <c r="U318" s="13"/>
      <c r="V318" s="3">
        <f t="shared" si="45"/>
        <v>6</v>
      </c>
      <c r="W318" s="46" t="s">
        <v>2502</v>
      </c>
      <c r="X318" s="3">
        <f t="shared" si="59"/>
        <v>248.39999999999998</v>
      </c>
      <c r="Y318" s="3">
        <f t="shared" si="60"/>
        <v>0</v>
      </c>
      <c r="Z318" s="3"/>
      <c r="AA318" s="3">
        <v>5.4</v>
      </c>
      <c r="AB318" s="3">
        <f t="shared" si="12"/>
        <v>0.59999999999999964</v>
      </c>
      <c r="AC318" s="7">
        <f t="shared" si="46"/>
        <v>223.56</v>
      </c>
      <c r="AD318" s="1">
        <v>5400</v>
      </c>
      <c r="AE318" s="1">
        <f t="shared" si="47"/>
        <v>5.4</v>
      </c>
    </row>
    <row r="319" spans="1:31" ht="43.2" hidden="1" x14ac:dyDescent="0.3">
      <c r="A319" s="65" t="str" cm="1">
        <f t="array" ref="A319">_xlfn.IFS(M319&gt;=65,"Heavy",M319&lt;=25,"Light",M319&gt;=26-64,"Medium")</f>
        <v>Medium</v>
      </c>
      <c r="B319" s="1" t="s">
        <v>2787</v>
      </c>
      <c r="C319" s="1" t="s">
        <v>2824</v>
      </c>
      <c r="D319" s="3">
        <f t="shared" si="48"/>
        <v>302</v>
      </c>
      <c r="E319" s="3" t="s">
        <v>2822</v>
      </c>
      <c r="F319" s="3">
        <v>1</v>
      </c>
      <c r="G319" s="3" t="s">
        <v>2827</v>
      </c>
      <c r="H319" s="3" t="s">
        <v>332</v>
      </c>
      <c r="I319" s="3" t="s">
        <v>308</v>
      </c>
      <c r="J319" s="3" t="s">
        <v>2316</v>
      </c>
      <c r="K319" s="7" t="str">
        <f>VLOOKUP($I319,'New Summary'!$E$8:$G$59,2,FALSE)</f>
        <v>H-350x175x6x9</v>
      </c>
      <c r="L319" s="3" t="s">
        <v>2496</v>
      </c>
      <c r="M319" s="7">
        <f>VLOOKUP($I319,'New Summary'!$E$8:$G$59,3,FALSE)</f>
        <v>41.4</v>
      </c>
      <c r="N319" s="3">
        <v>6000</v>
      </c>
      <c r="O319" s="3" t="s">
        <v>25</v>
      </c>
      <c r="P319" s="3">
        <v>1</v>
      </c>
      <c r="Q319" s="28">
        <f t="shared" si="57"/>
        <v>6</v>
      </c>
      <c r="R319" s="28">
        <f t="shared" si="58"/>
        <v>248.39999999999998</v>
      </c>
      <c r="S319" s="12">
        <v>0</v>
      </c>
      <c r="T319" s="46">
        <f t="shared" si="44"/>
        <v>0</v>
      </c>
      <c r="U319" s="13"/>
      <c r="V319" s="3">
        <f t="shared" si="45"/>
        <v>6</v>
      </c>
      <c r="W319" s="46" t="s">
        <v>2502</v>
      </c>
      <c r="X319" s="3">
        <f t="shared" si="59"/>
        <v>248.39999999999998</v>
      </c>
      <c r="Y319" s="3">
        <f t="shared" si="60"/>
        <v>0</v>
      </c>
      <c r="Z319" s="3"/>
      <c r="AA319" s="3">
        <v>5.4</v>
      </c>
      <c r="AB319" s="3">
        <f t="shared" si="12"/>
        <v>0.59999999999999964</v>
      </c>
      <c r="AC319" s="7">
        <f t="shared" si="46"/>
        <v>223.56</v>
      </c>
      <c r="AD319" s="1">
        <v>5400</v>
      </c>
      <c r="AE319" s="1">
        <f t="shared" si="47"/>
        <v>5.4</v>
      </c>
    </row>
    <row r="320" spans="1:31" ht="43.2" hidden="1" x14ac:dyDescent="0.3">
      <c r="A320" s="65" t="str" cm="1">
        <f t="array" ref="A320">_xlfn.IFS(M320&gt;=65,"Heavy",M320&lt;=25,"Light",M320&gt;=26-64,"Medium")</f>
        <v>Medium</v>
      </c>
      <c r="B320" s="1" t="s">
        <v>2787</v>
      </c>
      <c r="C320" s="1" t="s">
        <v>2824</v>
      </c>
      <c r="D320" s="3">
        <f t="shared" si="48"/>
        <v>303</v>
      </c>
      <c r="E320" s="3" t="s">
        <v>2822</v>
      </c>
      <c r="F320" s="3">
        <v>1</v>
      </c>
      <c r="G320" s="3" t="s">
        <v>2827</v>
      </c>
      <c r="H320" s="3" t="s">
        <v>333</v>
      </c>
      <c r="I320" s="3" t="s">
        <v>308</v>
      </c>
      <c r="J320" s="3" t="s">
        <v>2316</v>
      </c>
      <c r="K320" s="7" t="str">
        <f>VLOOKUP($I320,'New Summary'!$E$8:$G$59,2,FALSE)</f>
        <v>H-350x175x6x9</v>
      </c>
      <c r="L320" s="3" t="s">
        <v>2496</v>
      </c>
      <c r="M320" s="7">
        <f>VLOOKUP($I320,'New Summary'!$E$8:$G$59,3,FALSE)</f>
        <v>41.4</v>
      </c>
      <c r="N320" s="3">
        <v>6000</v>
      </c>
      <c r="O320" s="3" t="s">
        <v>25</v>
      </c>
      <c r="P320" s="3">
        <v>1</v>
      </c>
      <c r="Q320" s="28">
        <f t="shared" si="57"/>
        <v>6</v>
      </c>
      <c r="R320" s="28">
        <f t="shared" si="58"/>
        <v>248.39999999999998</v>
      </c>
      <c r="S320" s="12">
        <v>0</v>
      </c>
      <c r="T320" s="46">
        <f t="shared" si="44"/>
        <v>0</v>
      </c>
      <c r="U320" s="13"/>
      <c r="V320" s="3">
        <f t="shared" si="45"/>
        <v>6</v>
      </c>
      <c r="W320" s="46" t="s">
        <v>2502</v>
      </c>
      <c r="X320" s="3">
        <f t="shared" si="59"/>
        <v>248.39999999999998</v>
      </c>
      <c r="Y320" s="3">
        <f t="shared" si="60"/>
        <v>0</v>
      </c>
      <c r="Z320" s="3"/>
      <c r="AA320" s="3">
        <v>5.4</v>
      </c>
      <c r="AB320" s="3">
        <f t="shared" si="12"/>
        <v>0.59999999999999964</v>
      </c>
      <c r="AC320" s="7">
        <f t="shared" si="46"/>
        <v>223.56</v>
      </c>
      <c r="AD320" s="1">
        <v>5400</v>
      </c>
      <c r="AE320" s="1">
        <f t="shared" si="47"/>
        <v>5.4</v>
      </c>
    </row>
    <row r="321" spans="1:31" ht="43.2" hidden="1" x14ac:dyDescent="0.3">
      <c r="A321" s="65" t="str" cm="1">
        <f t="array" ref="A321">_xlfn.IFS(M321&gt;=65,"Heavy",M321&lt;=25,"Light",M321&gt;=26-64,"Medium")</f>
        <v>Heavy</v>
      </c>
      <c r="B321" s="1" t="s">
        <v>2787</v>
      </c>
      <c r="C321" s="1" t="s">
        <v>2824</v>
      </c>
      <c r="D321" s="3">
        <f t="shared" si="48"/>
        <v>304</v>
      </c>
      <c r="E321" s="3" t="s">
        <v>2822</v>
      </c>
      <c r="F321" s="3">
        <v>1</v>
      </c>
      <c r="G321" s="3" t="s">
        <v>2827</v>
      </c>
      <c r="H321" s="3" t="s">
        <v>334</v>
      </c>
      <c r="I321" s="3" t="s">
        <v>312</v>
      </c>
      <c r="J321" s="3" t="s">
        <v>2309</v>
      </c>
      <c r="K321" s="7" t="str">
        <f>VLOOKUP($I321,'New Summary'!$E$8:$G$59,2,FALSE)</f>
        <v>H-250x250x9x14</v>
      </c>
      <c r="L321" s="3" t="s">
        <v>2496</v>
      </c>
      <c r="M321" s="7">
        <f>VLOOKUP($I321,'New Summary'!$E$8:$G$59,3,FALSE)</f>
        <v>72.400000000000006</v>
      </c>
      <c r="N321" s="3">
        <v>6000</v>
      </c>
      <c r="O321" s="3" t="s">
        <v>25</v>
      </c>
      <c r="P321" s="3">
        <v>1</v>
      </c>
      <c r="Q321" s="28">
        <f t="shared" si="57"/>
        <v>6</v>
      </c>
      <c r="R321" s="28">
        <f t="shared" si="58"/>
        <v>434.40000000000003</v>
      </c>
      <c r="S321" s="12">
        <v>0</v>
      </c>
      <c r="T321" s="46">
        <f t="shared" si="44"/>
        <v>0</v>
      </c>
      <c r="U321" s="12"/>
      <c r="V321" s="3">
        <f t="shared" si="45"/>
        <v>6</v>
      </c>
      <c r="W321" s="46" t="s">
        <v>2502</v>
      </c>
      <c r="X321" s="3">
        <f t="shared" si="59"/>
        <v>434.40000000000003</v>
      </c>
      <c r="Y321" s="3">
        <f t="shared" si="60"/>
        <v>0</v>
      </c>
      <c r="Z321" s="3"/>
      <c r="AA321" s="3">
        <v>1.8</v>
      </c>
      <c r="AB321" s="3">
        <f t="shared" si="12"/>
        <v>4.2</v>
      </c>
      <c r="AC321" s="7">
        <f t="shared" si="46"/>
        <v>130.32000000000002</v>
      </c>
      <c r="AD321" s="1">
        <v>1800</v>
      </c>
      <c r="AE321" s="1">
        <f t="shared" si="47"/>
        <v>1.8</v>
      </c>
    </row>
    <row r="322" spans="1:31" ht="43.2" hidden="1" x14ac:dyDescent="0.3">
      <c r="A322" s="65" t="str" cm="1">
        <f t="array" ref="A322">_xlfn.IFS(M322&gt;=65,"Heavy",M322&lt;=25,"Light",M322&gt;=26-64,"Medium")</f>
        <v>Medium</v>
      </c>
      <c r="B322" s="1" t="s">
        <v>2787</v>
      </c>
      <c r="C322" s="1" t="s">
        <v>2824</v>
      </c>
      <c r="D322" s="3">
        <f t="shared" si="48"/>
        <v>305</v>
      </c>
      <c r="E322" s="3" t="s">
        <v>2822</v>
      </c>
      <c r="F322" s="3">
        <v>1</v>
      </c>
      <c r="G322" s="3" t="s">
        <v>2827</v>
      </c>
      <c r="H322" s="3" t="s">
        <v>335</v>
      </c>
      <c r="I322" s="3" t="s">
        <v>308</v>
      </c>
      <c r="J322" s="3" t="s">
        <v>2316</v>
      </c>
      <c r="K322" s="7" t="str">
        <f>VLOOKUP($I322,'New Summary'!$E$8:$G$59,2,FALSE)</f>
        <v>H-350x175x6x9</v>
      </c>
      <c r="L322" s="3" t="s">
        <v>2496</v>
      </c>
      <c r="M322" s="7">
        <f>VLOOKUP($I322,'New Summary'!$E$8:$G$59,3,FALSE)</f>
        <v>41.4</v>
      </c>
      <c r="N322" s="3">
        <v>6000</v>
      </c>
      <c r="O322" s="3" t="s">
        <v>25</v>
      </c>
      <c r="P322" s="3">
        <v>1</v>
      </c>
      <c r="Q322" s="28">
        <f t="shared" ref="Q322:Q328" si="61">(N322/1000)*P322</f>
        <v>6</v>
      </c>
      <c r="R322" s="28">
        <f t="shared" ref="R322:R328" si="62">Q322*M322</f>
        <v>248.39999999999998</v>
      </c>
      <c r="S322" s="12">
        <v>0</v>
      </c>
      <c r="T322" s="46">
        <f t="shared" si="44"/>
        <v>0</v>
      </c>
      <c r="U322" s="13"/>
      <c r="V322" s="3">
        <f t="shared" si="45"/>
        <v>6</v>
      </c>
      <c r="W322" s="46" t="s">
        <v>2502</v>
      </c>
      <c r="X322" s="3">
        <f t="shared" si="59"/>
        <v>248.39999999999998</v>
      </c>
      <c r="Y322" s="3">
        <f t="shared" si="60"/>
        <v>0</v>
      </c>
      <c r="Z322" s="3"/>
      <c r="AA322" s="3">
        <v>1.8</v>
      </c>
      <c r="AB322" s="3">
        <f t="shared" si="12"/>
        <v>4.2</v>
      </c>
      <c r="AC322" s="7">
        <f t="shared" si="46"/>
        <v>74.52</v>
      </c>
      <c r="AD322" s="1">
        <v>1800</v>
      </c>
      <c r="AE322" s="1">
        <f t="shared" si="47"/>
        <v>1.8</v>
      </c>
    </row>
    <row r="323" spans="1:31" ht="43.2" hidden="1" x14ac:dyDescent="0.3">
      <c r="A323" s="65" t="str" cm="1">
        <f t="array" ref="A323">_xlfn.IFS(M323&gt;=65,"Heavy",M323&lt;=25,"Light",M323&gt;=26-64,"Medium")</f>
        <v>Medium</v>
      </c>
      <c r="B323" s="1" t="s">
        <v>2787</v>
      </c>
      <c r="C323" s="1" t="s">
        <v>2824</v>
      </c>
      <c r="D323" s="3">
        <f t="shared" si="48"/>
        <v>306</v>
      </c>
      <c r="E323" s="3" t="s">
        <v>2822</v>
      </c>
      <c r="F323" s="3">
        <v>1</v>
      </c>
      <c r="G323" s="3" t="s">
        <v>2827</v>
      </c>
      <c r="H323" s="3" t="s">
        <v>336</v>
      </c>
      <c r="I323" s="3" t="s">
        <v>308</v>
      </c>
      <c r="J323" s="3" t="s">
        <v>2316</v>
      </c>
      <c r="K323" s="7" t="str">
        <f>VLOOKUP($I323,'New Summary'!$E$8:$G$59,2,FALSE)</f>
        <v>H-350x175x6x9</v>
      </c>
      <c r="L323" s="3" t="s">
        <v>2496</v>
      </c>
      <c r="M323" s="7">
        <f>VLOOKUP($I323,'New Summary'!$E$8:$G$59,3,FALSE)</f>
        <v>41.4</v>
      </c>
      <c r="N323" s="3">
        <v>6000</v>
      </c>
      <c r="O323" s="3" t="s">
        <v>25</v>
      </c>
      <c r="P323" s="3">
        <v>1</v>
      </c>
      <c r="Q323" s="28">
        <f t="shared" si="61"/>
        <v>6</v>
      </c>
      <c r="R323" s="28">
        <f t="shared" si="62"/>
        <v>248.39999999999998</v>
      </c>
      <c r="S323" s="12">
        <v>0</v>
      </c>
      <c r="T323" s="46">
        <f t="shared" si="44"/>
        <v>0</v>
      </c>
      <c r="U323" s="13"/>
      <c r="V323" s="3">
        <f t="shared" si="45"/>
        <v>6</v>
      </c>
      <c r="W323" s="46" t="s">
        <v>2502</v>
      </c>
      <c r="X323" s="3">
        <f t="shared" si="59"/>
        <v>248.39999999999998</v>
      </c>
      <c r="Y323" s="3">
        <f t="shared" si="60"/>
        <v>0</v>
      </c>
      <c r="Z323" s="3"/>
      <c r="AA323" s="3">
        <v>1.8</v>
      </c>
      <c r="AB323" s="3">
        <f t="shared" si="12"/>
        <v>4.2</v>
      </c>
      <c r="AC323" s="7">
        <f t="shared" si="46"/>
        <v>74.52</v>
      </c>
      <c r="AD323" s="1">
        <v>1800</v>
      </c>
      <c r="AE323" s="1">
        <f t="shared" si="47"/>
        <v>1.8</v>
      </c>
    </row>
    <row r="324" spans="1:31" ht="43.2" hidden="1" x14ac:dyDescent="0.3">
      <c r="A324" s="65" t="str" cm="1">
        <f t="array" ref="A324">_xlfn.IFS(M324&gt;=65,"Heavy",M324&lt;=25,"Light",M324&gt;=26-64,"Medium")</f>
        <v>Medium</v>
      </c>
      <c r="B324" s="1" t="s">
        <v>2787</v>
      </c>
      <c r="C324" s="1" t="s">
        <v>2824</v>
      </c>
      <c r="D324" s="3">
        <f t="shared" si="48"/>
        <v>307</v>
      </c>
      <c r="E324" s="3" t="s">
        <v>2822</v>
      </c>
      <c r="F324" s="3">
        <v>1</v>
      </c>
      <c r="G324" s="3" t="s">
        <v>2827</v>
      </c>
      <c r="H324" s="3" t="s">
        <v>337</v>
      </c>
      <c r="I324" s="3" t="s">
        <v>308</v>
      </c>
      <c r="J324" s="3" t="s">
        <v>2316</v>
      </c>
      <c r="K324" s="7" t="str">
        <f>VLOOKUP($I324,'New Summary'!$E$8:$G$59,2,FALSE)</f>
        <v>H-350x175x6x9</v>
      </c>
      <c r="L324" s="3" t="s">
        <v>2496</v>
      </c>
      <c r="M324" s="7">
        <f>VLOOKUP($I324,'New Summary'!$E$8:$G$59,3,FALSE)</f>
        <v>41.4</v>
      </c>
      <c r="N324" s="3">
        <v>6000</v>
      </c>
      <c r="O324" s="3" t="s">
        <v>25</v>
      </c>
      <c r="P324" s="3">
        <v>1</v>
      </c>
      <c r="Q324" s="28">
        <f t="shared" si="61"/>
        <v>6</v>
      </c>
      <c r="R324" s="28">
        <f t="shared" si="62"/>
        <v>248.39999999999998</v>
      </c>
      <c r="S324" s="12">
        <v>0</v>
      </c>
      <c r="T324" s="46">
        <f t="shared" si="44"/>
        <v>0</v>
      </c>
      <c r="U324" s="13"/>
      <c r="V324" s="3">
        <f t="shared" si="45"/>
        <v>6</v>
      </c>
      <c r="W324" s="46" t="s">
        <v>2502</v>
      </c>
      <c r="X324" s="3">
        <f t="shared" si="59"/>
        <v>248.39999999999998</v>
      </c>
      <c r="Y324" s="3">
        <f t="shared" si="60"/>
        <v>0</v>
      </c>
      <c r="Z324" s="3"/>
      <c r="AA324" s="3">
        <v>3.6</v>
      </c>
      <c r="AB324" s="3">
        <f t="shared" si="12"/>
        <v>2.4</v>
      </c>
      <c r="AC324" s="7">
        <f t="shared" si="46"/>
        <v>149.04</v>
      </c>
      <c r="AD324" s="1">
        <v>3600</v>
      </c>
      <c r="AE324" s="1">
        <f t="shared" si="47"/>
        <v>3.6</v>
      </c>
    </row>
    <row r="325" spans="1:31" ht="43.2" hidden="1" x14ac:dyDescent="0.3">
      <c r="A325" s="65" t="str" cm="1">
        <f t="array" ref="A325">_xlfn.IFS(M325&gt;=65,"Heavy",M325&lt;=25,"Light",M325&gt;=26-64,"Medium")</f>
        <v>Medium</v>
      </c>
      <c r="B325" s="1" t="s">
        <v>2787</v>
      </c>
      <c r="C325" s="1" t="s">
        <v>2824</v>
      </c>
      <c r="D325" s="3">
        <f t="shared" si="48"/>
        <v>308</v>
      </c>
      <c r="E325" s="3" t="s">
        <v>2822</v>
      </c>
      <c r="F325" s="3">
        <v>1</v>
      </c>
      <c r="G325" s="3" t="s">
        <v>2827</v>
      </c>
      <c r="H325" s="3" t="s">
        <v>338</v>
      </c>
      <c r="I325" s="3" t="s">
        <v>308</v>
      </c>
      <c r="J325" s="3" t="s">
        <v>2316</v>
      </c>
      <c r="K325" s="7" t="str">
        <f>VLOOKUP($I325,'New Summary'!$E$8:$G$59,2,FALSE)</f>
        <v>H-350x175x6x9</v>
      </c>
      <c r="L325" s="3" t="s">
        <v>2496</v>
      </c>
      <c r="M325" s="7">
        <f>VLOOKUP($I325,'New Summary'!$E$8:$G$59,3,FALSE)</f>
        <v>41.4</v>
      </c>
      <c r="N325" s="3">
        <v>6000</v>
      </c>
      <c r="O325" s="3" t="s">
        <v>25</v>
      </c>
      <c r="P325" s="3">
        <v>1</v>
      </c>
      <c r="Q325" s="28">
        <f t="shared" si="61"/>
        <v>6</v>
      </c>
      <c r="R325" s="28">
        <f t="shared" si="62"/>
        <v>248.39999999999998</v>
      </c>
      <c r="S325" s="12">
        <v>0</v>
      </c>
      <c r="T325" s="46">
        <f t="shared" si="44"/>
        <v>0</v>
      </c>
      <c r="U325" s="13"/>
      <c r="V325" s="3">
        <f t="shared" si="45"/>
        <v>6</v>
      </c>
      <c r="W325" s="46" t="s">
        <v>2502</v>
      </c>
      <c r="X325" s="3">
        <f t="shared" si="59"/>
        <v>248.39999999999998</v>
      </c>
      <c r="Y325" s="3">
        <f t="shared" si="60"/>
        <v>0</v>
      </c>
      <c r="Z325" s="3"/>
      <c r="AA325" s="3">
        <v>2.4</v>
      </c>
      <c r="AB325" s="3">
        <f t="shared" ref="AB325:AB492" si="63">Q325-AA325</f>
        <v>3.6</v>
      </c>
      <c r="AC325" s="7">
        <f t="shared" si="46"/>
        <v>99.36</v>
      </c>
      <c r="AD325" s="1">
        <v>2400</v>
      </c>
      <c r="AE325" s="1">
        <f t="shared" si="47"/>
        <v>2.4</v>
      </c>
    </row>
    <row r="326" spans="1:31" ht="43.2" hidden="1" x14ac:dyDescent="0.3">
      <c r="A326" s="65" t="str" cm="1">
        <f t="array" ref="A326">_xlfn.IFS(M326&gt;=65,"Heavy",M326&lt;=25,"Light",M326&gt;=26-64,"Medium")</f>
        <v>Medium</v>
      </c>
      <c r="B326" s="1" t="s">
        <v>2787</v>
      </c>
      <c r="C326" s="1" t="s">
        <v>2824</v>
      </c>
      <c r="D326" s="3">
        <f t="shared" si="48"/>
        <v>309</v>
      </c>
      <c r="E326" s="3" t="s">
        <v>2822</v>
      </c>
      <c r="F326" s="3">
        <v>1</v>
      </c>
      <c r="G326" s="3" t="s">
        <v>2827</v>
      </c>
      <c r="H326" s="3" t="s">
        <v>339</v>
      </c>
      <c r="I326" s="3" t="s">
        <v>308</v>
      </c>
      <c r="J326" s="3" t="s">
        <v>2316</v>
      </c>
      <c r="K326" s="7" t="str">
        <f>VLOOKUP($I326,'New Summary'!$E$8:$G$59,2,FALSE)</f>
        <v>H-350x175x6x9</v>
      </c>
      <c r="L326" s="3" t="s">
        <v>2496</v>
      </c>
      <c r="M326" s="7">
        <f>VLOOKUP($I326,'New Summary'!$E$8:$G$59,3,FALSE)</f>
        <v>41.4</v>
      </c>
      <c r="N326" s="3">
        <v>6000</v>
      </c>
      <c r="O326" s="3" t="s">
        <v>25</v>
      </c>
      <c r="P326" s="3">
        <v>1</v>
      </c>
      <c r="Q326" s="28">
        <f t="shared" si="61"/>
        <v>6</v>
      </c>
      <c r="R326" s="28">
        <f t="shared" si="62"/>
        <v>248.39999999999998</v>
      </c>
      <c r="S326" s="12">
        <v>0</v>
      </c>
      <c r="T326" s="46">
        <f t="shared" si="44"/>
        <v>0</v>
      </c>
      <c r="U326" s="13"/>
      <c r="V326" s="3">
        <f t="shared" si="45"/>
        <v>6</v>
      </c>
      <c r="W326" s="46" t="s">
        <v>2502</v>
      </c>
      <c r="X326" s="3">
        <f t="shared" si="59"/>
        <v>248.39999999999998</v>
      </c>
      <c r="Y326" s="3">
        <f t="shared" si="60"/>
        <v>0</v>
      </c>
      <c r="Z326" s="3"/>
      <c r="AA326" s="3">
        <v>2.4</v>
      </c>
      <c r="AB326" s="3">
        <f t="shared" si="63"/>
        <v>3.6</v>
      </c>
      <c r="AC326" s="7">
        <f t="shared" si="46"/>
        <v>99.36</v>
      </c>
      <c r="AD326" s="1">
        <v>2400</v>
      </c>
      <c r="AE326" s="1">
        <f t="shared" si="47"/>
        <v>2.4</v>
      </c>
    </row>
    <row r="327" spans="1:31" ht="43.2" hidden="1" x14ac:dyDescent="0.3">
      <c r="A327" s="65" t="str" cm="1">
        <f t="array" ref="A327">_xlfn.IFS(M327&gt;=65,"Heavy",M327&lt;=25,"Light",M327&gt;=26-64,"Medium")</f>
        <v>Medium</v>
      </c>
      <c r="B327" s="1" t="s">
        <v>2787</v>
      </c>
      <c r="C327" s="1" t="s">
        <v>2824</v>
      </c>
      <c r="D327" s="3">
        <f t="shared" si="48"/>
        <v>310</v>
      </c>
      <c r="E327" s="3" t="s">
        <v>2822</v>
      </c>
      <c r="F327" s="3">
        <v>1</v>
      </c>
      <c r="G327" s="3" t="s">
        <v>2827</v>
      </c>
      <c r="H327" s="3" t="s">
        <v>340</v>
      </c>
      <c r="I327" s="3" t="s">
        <v>308</v>
      </c>
      <c r="J327" s="3" t="s">
        <v>2316</v>
      </c>
      <c r="K327" s="7" t="str">
        <f>VLOOKUP($I327,'New Summary'!$E$8:$G$59,2,FALSE)</f>
        <v>H-350x175x6x9</v>
      </c>
      <c r="L327" s="3" t="s">
        <v>2496</v>
      </c>
      <c r="M327" s="7">
        <f>VLOOKUP($I327,'New Summary'!$E$8:$G$59,3,FALSE)</f>
        <v>41.4</v>
      </c>
      <c r="N327" s="3">
        <v>6000</v>
      </c>
      <c r="O327" s="3" t="s">
        <v>25</v>
      </c>
      <c r="P327" s="3">
        <v>1</v>
      </c>
      <c r="Q327" s="28">
        <f t="shared" si="61"/>
        <v>6</v>
      </c>
      <c r="R327" s="28">
        <f t="shared" si="62"/>
        <v>248.39999999999998</v>
      </c>
      <c r="S327" s="12">
        <v>0</v>
      </c>
      <c r="T327" s="46">
        <f t="shared" si="44"/>
        <v>0</v>
      </c>
      <c r="U327" s="13"/>
      <c r="V327" s="3">
        <f t="shared" si="45"/>
        <v>6</v>
      </c>
      <c r="W327" s="46" t="s">
        <v>2502</v>
      </c>
      <c r="X327" s="3">
        <f t="shared" si="59"/>
        <v>248.39999999999998</v>
      </c>
      <c r="Y327" s="3">
        <f t="shared" si="60"/>
        <v>0</v>
      </c>
      <c r="Z327" s="3"/>
      <c r="AA327" s="3">
        <v>2.4</v>
      </c>
      <c r="AB327" s="3">
        <f t="shared" si="63"/>
        <v>3.6</v>
      </c>
      <c r="AC327" s="7">
        <f t="shared" si="46"/>
        <v>99.36</v>
      </c>
      <c r="AD327" s="1">
        <v>2400</v>
      </c>
      <c r="AE327" s="1">
        <f t="shared" si="47"/>
        <v>2.4</v>
      </c>
    </row>
    <row r="328" spans="1:31" ht="43.2" hidden="1" x14ac:dyDescent="0.3">
      <c r="A328" s="65" t="str" cm="1">
        <f t="array" ref="A328">_xlfn.IFS(M328&gt;=65,"Heavy",M328&lt;=25,"Light",M328&gt;=26-64,"Medium")</f>
        <v>Medium</v>
      </c>
      <c r="B328" s="1" t="s">
        <v>2787</v>
      </c>
      <c r="C328" s="1" t="s">
        <v>2824</v>
      </c>
      <c r="D328" s="3">
        <f t="shared" si="48"/>
        <v>311</v>
      </c>
      <c r="E328" s="3" t="s">
        <v>2822</v>
      </c>
      <c r="F328" s="3">
        <v>1</v>
      </c>
      <c r="G328" s="3" t="s">
        <v>2827</v>
      </c>
      <c r="H328" s="3" t="s">
        <v>341</v>
      </c>
      <c r="I328" s="3" t="s">
        <v>308</v>
      </c>
      <c r="J328" s="3" t="s">
        <v>2316</v>
      </c>
      <c r="K328" s="7" t="str">
        <f>VLOOKUP($I328,'New Summary'!$E$8:$G$59,2,FALSE)</f>
        <v>H-350x175x6x9</v>
      </c>
      <c r="L328" s="3" t="s">
        <v>2496</v>
      </c>
      <c r="M328" s="7">
        <f>VLOOKUP($I328,'New Summary'!$E$8:$G$59,3,FALSE)</f>
        <v>41.4</v>
      </c>
      <c r="N328" s="3">
        <v>6000</v>
      </c>
      <c r="O328" s="3" t="s">
        <v>25</v>
      </c>
      <c r="P328" s="3">
        <v>1</v>
      </c>
      <c r="Q328" s="28">
        <f t="shared" si="61"/>
        <v>6</v>
      </c>
      <c r="R328" s="28">
        <f t="shared" si="62"/>
        <v>248.39999999999998</v>
      </c>
      <c r="S328" s="12">
        <v>0</v>
      </c>
      <c r="T328" s="46">
        <f t="shared" si="44"/>
        <v>0</v>
      </c>
      <c r="U328" s="13"/>
      <c r="V328" s="3">
        <f t="shared" si="45"/>
        <v>6</v>
      </c>
      <c r="W328" s="46" t="s">
        <v>2502</v>
      </c>
      <c r="X328" s="3">
        <f t="shared" si="59"/>
        <v>248.39999999999998</v>
      </c>
      <c r="Y328" s="3">
        <f t="shared" si="60"/>
        <v>0</v>
      </c>
      <c r="Z328" s="3"/>
      <c r="AA328" s="3">
        <v>2.4</v>
      </c>
      <c r="AB328" s="3">
        <f t="shared" si="63"/>
        <v>3.6</v>
      </c>
      <c r="AC328" s="7">
        <f t="shared" si="46"/>
        <v>99.36</v>
      </c>
      <c r="AD328" s="1">
        <v>2400</v>
      </c>
      <c r="AE328" s="1">
        <f t="shared" si="47"/>
        <v>2.4</v>
      </c>
    </row>
    <row r="329" spans="1:31" ht="43.2" hidden="1" x14ac:dyDescent="0.3">
      <c r="A329" s="65" t="str" cm="1">
        <f t="array" ref="A329">_xlfn.IFS(M329&gt;=65,"Heavy",M329&lt;=25,"Light",M329&gt;=26-64,"Medium")</f>
        <v>Heavy</v>
      </c>
      <c r="B329" s="1" t="s">
        <v>2787</v>
      </c>
      <c r="C329" s="1" t="s">
        <v>2824</v>
      </c>
      <c r="D329" s="3">
        <f t="shared" si="48"/>
        <v>312</v>
      </c>
      <c r="E329" s="3" t="s">
        <v>2822</v>
      </c>
      <c r="F329" s="3">
        <v>1</v>
      </c>
      <c r="G329" s="3" t="s">
        <v>2827</v>
      </c>
      <c r="H329" s="3" t="s">
        <v>342</v>
      </c>
      <c r="I329" s="3" t="s">
        <v>312</v>
      </c>
      <c r="J329" s="3" t="s">
        <v>2309</v>
      </c>
      <c r="K329" s="7" t="str">
        <f>VLOOKUP($I329,'New Summary'!$E$8:$G$59,2,FALSE)</f>
        <v>H-250x250x9x14</v>
      </c>
      <c r="L329" s="3" t="s">
        <v>2496</v>
      </c>
      <c r="M329" s="7">
        <f>VLOOKUP($I329,'New Summary'!$E$8:$G$59,3,FALSE)</f>
        <v>72.400000000000006</v>
      </c>
      <c r="N329" s="3">
        <v>6000</v>
      </c>
      <c r="O329" s="3" t="s">
        <v>25</v>
      </c>
      <c r="P329" s="3">
        <v>1</v>
      </c>
      <c r="Q329" s="28">
        <f>(N329/1000)*P329</f>
        <v>6</v>
      </c>
      <c r="R329" s="28">
        <f>Q329*M329</f>
        <v>434.40000000000003</v>
      </c>
      <c r="S329" s="12">
        <v>0</v>
      </c>
      <c r="T329" s="46">
        <f t="shared" si="44"/>
        <v>0</v>
      </c>
      <c r="U329" s="12"/>
      <c r="V329" s="3">
        <f t="shared" si="45"/>
        <v>6</v>
      </c>
      <c r="W329" s="46" t="s">
        <v>2502</v>
      </c>
      <c r="X329" s="3">
        <f t="shared" si="59"/>
        <v>434.40000000000003</v>
      </c>
      <c r="Y329" s="3">
        <f t="shared" si="60"/>
        <v>0</v>
      </c>
      <c r="Z329" s="3"/>
      <c r="AA329" s="3">
        <v>3</v>
      </c>
      <c r="AB329" s="3">
        <f t="shared" si="63"/>
        <v>3</v>
      </c>
      <c r="AC329" s="7">
        <f t="shared" si="46"/>
        <v>217.20000000000002</v>
      </c>
      <c r="AD329" s="1">
        <v>3000</v>
      </c>
      <c r="AE329" s="1">
        <f t="shared" si="47"/>
        <v>3</v>
      </c>
    </row>
    <row r="330" spans="1:31" ht="43.2" hidden="1" x14ac:dyDescent="0.3">
      <c r="A330" s="65" t="str" cm="1">
        <f t="array" ref="A330">_xlfn.IFS(M330&gt;=65,"Heavy",M330&lt;=25,"Light",M330&gt;=26-64,"Medium")</f>
        <v>Medium</v>
      </c>
      <c r="B330" s="1" t="s">
        <v>2787</v>
      </c>
      <c r="C330" s="1" t="s">
        <v>2824</v>
      </c>
      <c r="D330" s="3">
        <f t="shared" si="48"/>
        <v>313</v>
      </c>
      <c r="E330" s="3" t="s">
        <v>2822</v>
      </c>
      <c r="F330" s="3">
        <v>1</v>
      </c>
      <c r="G330" s="3" t="s">
        <v>2827</v>
      </c>
      <c r="H330" s="3" t="s">
        <v>343</v>
      </c>
      <c r="I330" s="3" t="s">
        <v>308</v>
      </c>
      <c r="J330" s="3" t="s">
        <v>2316</v>
      </c>
      <c r="K330" s="7" t="str">
        <f>VLOOKUP($I330,'New Summary'!$E$8:$G$59,2,FALSE)</f>
        <v>H-350x175x6x9</v>
      </c>
      <c r="L330" s="3" t="s">
        <v>2496</v>
      </c>
      <c r="M330" s="7">
        <f>VLOOKUP($I330,'New Summary'!$E$8:$G$59,3,FALSE)</f>
        <v>41.4</v>
      </c>
      <c r="N330" s="3">
        <v>6000</v>
      </c>
      <c r="O330" s="3" t="s">
        <v>25</v>
      </c>
      <c r="P330" s="3">
        <v>1</v>
      </c>
      <c r="Q330" s="28">
        <f t="shared" ref="Q330:Q336" si="64">(N330/1000)*P330</f>
        <v>6</v>
      </c>
      <c r="R330" s="28">
        <f t="shared" ref="R330:R336" si="65">Q330*M330</f>
        <v>248.39999999999998</v>
      </c>
      <c r="S330" s="12">
        <v>0</v>
      </c>
      <c r="T330" s="46">
        <f t="shared" si="44"/>
        <v>0</v>
      </c>
      <c r="U330" s="13"/>
      <c r="V330" s="3">
        <f t="shared" si="45"/>
        <v>6</v>
      </c>
      <c r="W330" s="46" t="s">
        <v>2502</v>
      </c>
      <c r="X330" s="3">
        <f t="shared" si="59"/>
        <v>248.39999999999998</v>
      </c>
      <c r="Y330" s="3">
        <f t="shared" si="60"/>
        <v>0</v>
      </c>
      <c r="Z330" s="3"/>
      <c r="AA330" s="3">
        <v>3</v>
      </c>
      <c r="AB330" s="3">
        <f t="shared" si="63"/>
        <v>3</v>
      </c>
      <c r="AC330" s="7">
        <f t="shared" si="46"/>
        <v>124.19999999999999</v>
      </c>
      <c r="AD330" s="1">
        <v>3000</v>
      </c>
      <c r="AE330" s="1">
        <f t="shared" si="47"/>
        <v>3</v>
      </c>
    </row>
    <row r="331" spans="1:31" ht="43.2" hidden="1" x14ac:dyDescent="0.3">
      <c r="A331" s="65" t="str" cm="1">
        <f t="array" ref="A331">_xlfn.IFS(M331&gt;=65,"Heavy",M331&lt;=25,"Light",M331&gt;=26-64,"Medium")</f>
        <v>Medium</v>
      </c>
      <c r="B331" s="1" t="s">
        <v>2787</v>
      </c>
      <c r="C331" s="1" t="s">
        <v>2824</v>
      </c>
      <c r="D331" s="3">
        <f t="shared" si="48"/>
        <v>314</v>
      </c>
      <c r="E331" s="3" t="s">
        <v>2822</v>
      </c>
      <c r="F331" s="3">
        <v>1</v>
      </c>
      <c r="G331" s="3" t="s">
        <v>2827</v>
      </c>
      <c r="H331" s="3" t="s">
        <v>344</v>
      </c>
      <c r="I331" s="3" t="s">
        <v>308</v>
      </c>
      <c r="J331" s="3" t="s">
        <v>2316</v>
      </c>
      <c r="K331" s="7" t="str">
        <f>VLOOKUP($I331,'New Summary'!$E$8:$G$59,2,FALSE)</f>
        <v>H-350x175x6x9</v>
      </c>
      <c r="L331" s="3" t="s">
        <v>2496</v>
      </c>
      <c r="M331" s="7">
        <f>VLOOKUP($I331,'New Summary'!$E$8:$G$59,3,FALSE)</f>
        <v>41.4</v>
      </c>
      <c r="N331" s="3">
        <v>6000</v>
      </c>
      <c r="O331" s="3" t="s">
        <v>25</v>
      </c>
      <c r="P331" s="3">
        <v>1</v>
      </c>
      <c r="Q331" s="28">
        <f t="shared" si="64"/>
        <v>6</v>
      </c>
      <c r="R331" s="28">
        <f t="shared" si="65"/>
        <v>248.39999999999998</v>
      </c>
      <c r="S331" s="12">
        <v>0</v>
      </c>
      <c r="T331" s="46">
        <f t="shared" si="44"/>
        <v>0</v>
      </c>
      <c r="U331" s="13"/>
      <c r="V331" s="3">
        <f t="shared" si="45"/>
        <v>6</v>
      </c>
      <c r="W331" s="46" t="s">
        <v>2502</v>
      </c>
      <c r="X331" s="3">
        <f t="shared" si="59"/>
        <v>248.39999999999998</v>
      </c>
      <c r="Y331" s="3">
        <f t="shared" si="60"/>
        <v>0</v>
      </c>
      <c r="Z331" s="3"/>
      <c r="AA331" s="3">
        <v>3</v>
      </c>
      <c r="AB331" s="3">
        <f t="shared" si="63"/>
        <v>3</v>
      </c>
      <c r="AC331" s="7">
        <f t="shared" si="46"/>
        <v>124.19999999999999</v>
      </c>
      <c r="AD331" s="1">
        <v>3000</v>
      </c>
      <c r="AE331" s="1">
        <f t="shared" si="47"/>
        <v>3</v>
      </c>
    </row>
    <row r="332" spans="1:31" ht="43.2" hidden="1" x14ac:dyDescent="0.3">
      <c r="A332" s="65" t="str" cm="1">
        <f t="array" ref="A332">_xlfn.IFS(M332&gt;=65,"Heavy",M332&lt;=25,"Light",M332&gt;=26-64,"Medium")</f>
        <v>Medium</v>
      </c>
      <c r="B332" s="1" t="s">
        <v>2787</v>
      </c>
      <c r="C332" s="1" t="s">
        <v>2824</v>
      </c>
      <c r="D332" s="3">
        <f t="shared" si="48"/>
        <v>315</v>
      </c>
      <c r="E332" s="3" t="s">
        <v>2822</v>
      </c>
      <c r="F332" s="3">
        <v>1</v>
      </c>
      <c r="G332" s="3" t="s">
        <v>2827</v>
      </c>
      <c r="H332" s="3" t="s">
        <v>345</v>
      </c>
      <c r="I332" s="3" t="s">
        <v>308</v>
      </c>
      <c r="J332" s="3" t="s">
        <v>2316</v>
      </c>
      <c r="K332" s="7" t="str">
        <f>VLOOKUP($I332,'New Summary'!$E$8:$G$59,2,FALSE)</f>
        <v>H-350x175x6x9</v>
      </c>
      <c r="L332" s="3" t="s">
        <v>2496</v>
      </c>
      <c r="M332" s="7">
        <f>VLOOKUP($I332,'New Summary'!$E$8:$G$59,3,FALSE)</f>
        <v>41.4</v>
      </c>
      <c r="N332" s="3">
        <v>6000</v>
      </c>
      <c r="O332" s="3" t="s">
        <v>25</v>
      </c>
      <c r="P332" s="3">
        <v>1</v>
      </c>
      <c r="Q332" s="28">
        <f t="shared" si="64"/>
        <v>6</v>
      </c>
      <c r="R332" s="28">
        <f t="shared" si="65"/>
        <v>248.39999999999998</v>
      </c>
      <c r="S332" s="12">
        <v>0</v>
      </c>
      <c r="T332" s="46">
        <f t="shared" si="44"/>
        <v>0</v>
      </c>
      <c r="U332" s="13"/>
      <c r="V332" s="3">
        <f t="shared" si="45"/>
        <v>6</v>
      </c>
      <c r="W332" s="46" t="s">
        <v>2502</v>
      </c>
      <c r="X332" s="3">
        <f t="shared" si="59"/>
        <v>248.39999999999998</v>
      </c>
      <c r="Y332" s="3">
        <f t="shared" si="60"/>
        <v>0</v>
      </c>
      <c r="Z332" s="3"/>
      <c r="AA332" s="3">
        <v>3.6</v>
      </c>
      <c r="AB332" s="3">
        <f t="shared" si="63"/>
        <v>2.4</v>
      </c>
      <c r="AC332" s="7">
        <f t="shared" si="46"/>
        <v>149.04</v>
      </c>
      <c r="AD332" s="1">
        <v>3600</v>
      </c>
      <c r="AE332" s="1">
        <f t="shared" si="47"/>
        <v>3.6</v>
      </c>
    </row>
    <row r="333" spans="1:31" ht="43.2" hidden="1" x14ac:dyDescent="0.3">
      <c r="A333" s="65" t="str" cm="1">
        <f t="array" ref="A333">_xlfn.IFS(M333&gt;=65,"Heavy",M333&lt;=25,"Light",M333&gt;=26-64,"Medium")</f>
        <v>Medium</v>
      </c>
      <c r="B333" s="1" t="s">
        <v>2787</v>
      </c>
      <c r="C333" s="1" t="s">
        <v>2824</v>
      </c>
      <c r="D333" s="3">
        <f t="shared" si="48"/>
        <v>316</v>
      </c>
      <c r="E333" s="3" t="s">
        <v>2822</v>
      </c>
      <c r="F333" s="3">
        <v>1</v>
      </c>
      <c r="G333" s="3" t="s">
        <v>2827</v>
      </c>
      <c r="H333" s="3" t="s">
        <v>346</v>
      </c>
      <c r="I333" s="3" t="s">
        <v>308</v>
      </c>
      <c r="J333" s="3" t="s">
        <v>2316</v>
      </c>
      <c r="K333" s="7" t="str">
        <f>VLOOKUP($I333,'New Summary'!$E$8:$G$59,2,FALSE)</f>
        <v>H-350x175x6x9</v>
      </c>
      <c r="L333" s="3" t="s">
        <v>2496</v>
      </c>
      <c r="M333" s="7">
        <f>VLOOKUP($I333,'New Summary'!$E$8:$G$59,3,FALSE)</f>
        <v>41.4</v>
      </c>
      <c r="N333" s="3">
        <v>6000</v>
      </c>
      <c r="O333" s="3" t="s">
        <v>25</v>
      </c>
      <c r="P333" s="3">
        <v>1</v>
      </c>
      <c r="Q333" s="28">
        <f t="shared" si="64"/>
        <v>6</v>
      </c>
      <c r="R333" s="28">
        <f t="shared" si="65"/>
        <v>248.39999999999998</v>
      </c>
      <c r="S333" s="12">
        <v>0</v>
      </c>
      <c r="T333" s="46">
        <f t="shared" si="44"/>
        <v>0</v>
      </c>
      <c r="U333" s="13"/>
      <c r="V333" s="3">
        <f t="shared" si="45"/>
        <v>6</v>
      </c>
      <c r="W333" s="46" t="s">
        <v>2502</v>
      </c>
      <c r="X333" s="3">
        <f t="shared" si="59"/>
        <v>248.39999999999998</v>
      </c>
      <c r="Y333" s="3">
        <f t="shared" si="60"/>
        <v>0</v>
      </c>
      <c r="Z333" s="3"/>
      <c r="AA333" s="3">
        <v>3.6</v>
      </c>
      <c r="AB333" s="3">
        <f t="shared" si="63"/>
        <v>2.4</v>
      </c>
      <c r="AC333" s="7">
        <f t="shared" si="46"/>
        <v>149.04</v>
      </c>
      <c r="AD333" s="1">
        <v>3600</v>
      </c>
      <c r="AE333" s="1">
        <f t="shared" si="47"/>
        <v>3.6</v>
      </c>
    </row>
    <row r="334" spans="1:31" ht="43.2" hidden="1" x14ac:dyDescent="0.3">
      <c r="A334" s="65" t="str" cm="1">
        <f t="array" ref="A334">_xlfn.IFS(M334&gt;=65,"Heavy",M334&lt;=25,"Light",M334&gt;=26-64,"Medium")</f>
        <v>Medium</v>
      </c>
      <c r="B334" s="1" t="s">
        <v>2787</v>
      </c>
      <c r="C334" s="1" t="s">
        <v>2824</v>
      </c>
      <c r="D334" s="3">
        <f t="shared" si="48"/>
        <v>317</v>
      </c>
      <c r="E334" s="3" t="s">
        <v>2822</v>
      </c>
      <c r="F334" s="3">
        <v>1</v>
      </c>
      <c r="G334" s="3" t="s">
        <v>2827</v>
      </c>
      <c r="H334" s="3" t="s">
        <v>347</v>
      </c>
      <c r="I334" s="3" t="s">
        <v>308</v>
      </c>
      <c r="J334" s="3" t="s">
        <v>2316</v>
      </c>
      <c r="K334" s="7" t="str">
        <f>VLOOKUP($I334,'New Summary'!$E$8:$G$59,2,FALSE)</f>
        <v>H-350x175x6x9</v>
      </c>
      <c r="L334" s="3" t="s">
        <v>2496</v>
      </c>
      <c r="M334" s="7">
        <f>VLOOKUP($I334,'New Summary'!$E$8:$G$59,3,FALSE)</f>
        <v>41.4</v>
      </c>
      <c r="N334" s="3">
        <v>6000</v>
      </c>
      <c r="O334" s="3" t="s">
        <v>25</v>
      </c>
      <c r="P334" s="3">
        <v>1</v>
      </c>
      <c r="Q334" s="28">
        <f t="shared" si="64"/>
        <v>6</v>
      </c>
      <c r="R334" s="28">
        <f t="shared" si="65"/>
        <v>248.39999999999998</v>
      </c>
      <c r="S334" s="12">
        <v>0</v>
      </c>
      <c r="T334" s="46">
        <f t="shared" si="44"/>
        <v>0</v>
      </c>
      <c r="U334" s="13"/>
      <c r="V334" s="3">
        <f t="shared" si="45"/>
        <v>6</v>
      </c>
      <c r="W334" s="46" t="s">
        <v>2502</v>
      </c>
      <c r="X334" s="3">
        <f t="shared" si="59"/>
        <v>248.39999999999998</v>
      </c>
      <c r="Y334" s="3">
        <f t="shared" si="60"/>
        <v>0</v>
      </c>
      <c r="Z334" s="3"/>
      <c r="AA334" s="3">
        <v>3.6</v>
      </c>
      <c r="AB334" s="3">
        <f t="shared" si="63"/>
        <v>2.4</v>
      </c>
      <c r="AC334" s="7">
        <f t="shared" si="46"/>
        <v>149.04</v>
      </c>
      <c r="AD334" s="1">
        <v>3600</v>
      </c>
      <c r="AE334" s="1">
        <f t="shared" si="47"/>
        <v>3.6</v>
      </c>
    </row>
    <row r="335" spans="1:31" ht="43.2" hidden="1" x14ac:dyDescent="0.3">
      <c r="A335" s="65" t="str" cm="1">
        <f t="array" ref="A335">_xlfn.IFS(M335&gt;=65,"Heavy",M335&lt;=25,"Light",M335&gt;=26-64,"Medium")</f>
        <v>Medium</v>
      </c>
      <c r="B335" s="1" t="s">
        <v>2787</v>
      </c>
      <c r="C335" s="1" t="s">
        <v>2824</v>
      </c>
      <c r="D335" s="3">
        <f t="shared" si="48"/>
        <v>318</v>
      </c>
      <c r="E335" s="3" t="s">
        <v>2822</v>
      </c>
      <c r="F335" s="3">
        <v>1</v>
      </c>
      <c r="G335" s="3" t="s">
        <v>2827</v>
      </c>
      <c r="H335" s="3" t="s">
        <v>348</v>
      </c>
      <c r="I335" s="3" t="s">
        <v>308</v>
      </c>
      <c r="J335" s="3" t="s">
        <v>2316</v>
      </c>
      <c r="K335" s="7" t="str">
        <f>VLOOKUP($I335,'New Summary'!$E$8:$G$59,2,FALSE)</f>
        <v>H-350x175x6x9</v>
      </c>
      <c r="L335" s="3" t="s">
        <v>2496</v>
      </c>
      <c r="M335" s="7">
        <f>VLOOKUP($I335,'New Summary'!$E$8:$G$59,3,FALSE)</f>
        <v>41.4</v>
      </c>
      <c r="N335" s="3">
        <v>6000</v>
      </c>
      <c r="O335" s="3" t="s">
        <v>25</v>
      </c>
      <c r="P335" s="3">
        <v>1</v>
      </c>
      <c r="Q335" s="28">
        <f t="shared" si="64"/>
        <v>6</v>
      </c>
      <c r="R335" s="28">
        <f t="shared" si="65"/>
        <v>248.39999999999998</v>
      </c>
      <c r="S335" s="12">
        <v>0</v>
      </c>
      <c r="T335" s="46">
        <f t="shared" si="44"/>
        <v>0</v>
      </c>
      <c r="U335" s="13"/>
      <c r="V335" s="3">
        <f t="shared" si="45"/>
        <v>6</v>
      </c>
      <c r="W335" s="46" t="s">
        <v>2502</v>
      </c>
      <c r="X335" s="3">
        <f t="shared" si="59"/>
        <v>248.39999999999998</v>
      </c>
      <c r="Y335" s="3">
        <f t="shared" si="60"/>
        <v>0</v>
      </c>
      <c r="Z335" s="3"/>
      <c r="AA335" s="3">
        <v>3.6</v>
      </c>
      <c r="AB335" s="3">
        <f t="shared" si="63"/>
        <v>2.4</v>
      </c>
      <c r="AC335" s="7">
        <f t="shared" si="46"/>
        <v>149.04</v>
      </c>
      <c r="AD335" s="1">
        <v>3600</v>
      </c>
      <c r="AE335" s="1">
        <f t="shared" si="47"/>
        <v>3.6</v>
      </c>
    </row>
    <row r="336" spans="1:31" ht="43.2" hidden="1" x14ac:dyDescent="0.3">
      <c r="A336" s="65" t="str" cm="1">
        <f t="array" ref="A336">_xlfn.IFS(M336&gt;=65,"Heavy",M336&lt;=25,"Light",M336&gt;=26-64,"Medium")</f>
        <v>Medium</v>
      </c>
      <c r="B336" s="1" t="s">
        <v>2787</v>
      </c>
      <c r="C336" s="1" t="s">
        <v>2824</v>
      </c>
      <c r="D336" s="3">
        <f t="shared" si="48"/>
        <v>319</v>
      </c>
      <c r="E336" s="3" t="s">
        <v>2822</v>
      </c>
      <c r="F336" s="3">
        <v>1</v>
      </c>
      <c r="G336" s="3" t="s">
        <v>2827</v>
      </c>
      <c r="H336" s="3" t="s">
        <v>349</v>
      </c>
      <c r="I336" s="3" t="s">
        <v>308</v>
      </c>
      <c r="J336" s="3" t="s">
        <v>2316</v>
      </c>
      <c r="K336" s="7" t="str">
        <f>VLOOKUP($I336,'New Summary'!$E$8:$G$59,2,FALSE)</f>
        <v>H-350x175x6x9</v>
      </c>
      <c r="L336" s="3" t="s">
        <v>2496</v>
      </c>
      <c r="M336" s="7">
        <f>VLOOKUP($I336,'New Summary'!$E$8:$G$59,3,FALSE)</f>
        <v>41.4</v>
      </c>
      <c r="N336" s="3">
        <v>6000</v>
      </c>
      <c r="O336" s="3" t="s">
        <v>25</v>
      </c>
      <c r="P336" s="3">
        <v>1</v>
      </c>
      <c r="Q336" s="28">
        <f t="shared" si="64"/>
        <v>6</v>
      </c>
      <c r="R336" s="28">
        <f t="shared" si="65"/>
        <v>248.39999999999998</v>
      </c>
      <c r="S336" s="12">
        <v>0</v>
      </c>
      <c r="T336" s="46">
        <f t="shared" si="44"/>
        <v>0</v>
      </c>
      <c r="U336" s="13"/>
      <c r="V336" s="3">
        <f t="shared" si="45"/>
        <v>6</v>
      </c>
      <c r="W336" s="46" t="s">
        <v>2502</v>
      </c>
      <c r="X336" s="3">
        <f t="shared" si="59"/>
        <v>248.39999999999998</v>
      </c>
      <c r="Y336" s="3">
        <f t="shared" si="60"/>
        <v>0</v>
      </c>
      <c r="Z336" s="3"/>
      <c r="AA336" s="3">
        <v>3.6</v>
      </c>
      <c r="AB336" s="3">
        <f t="shared" si="63"/>
        <v>2.4</v>
      </c>
      <c r="AC336" s="7">
        <f t="shared" si="46"/>
        <v>149.04</v>
      </c>
      <c r="AD336" s="1">
        <v>3600</v>
      </c>
      <c r="AE336" s="1">
        <f t="shared" si="47"/>
        <v>3.6</v>
      </c>
    </row>
    <row r="337" spans="1:31" ht="43.2" hidden="1" x14ac:dyDescent="0.3">
      <c r="A337" s="65" t="str" cm="1">
        <f t="array" ref="A337">_xlfn.IFS(M337&gt;=65,"Heavy",M337&lt;=25,"Light",M337&gt;=26-64,"Medium")</f>
        <v>Heavy</v>
      </c>
      <c r="B337" s="1" t="s">
        <v>2787</v>
      </c>
      <c r="C337" s="1" t="s">
        <v>2824</v>
      </c>
      <c r="D337" s="3">
        <f t="shared" si="48"/>
        <v>320</v>
      </c>
      <c r="E337" s="3" t="s">
        <v>2822</v>
      </c>
      <c r="F337" s="3">
        <v>1</v>
      </c>
      <c r="G337" s="3" t="s">
        <v>2827</v>
      </c>
      <c r="H337" s="3" t="s">
        <v>350</v>
      </c>
      <c r="I337" s="3" t="s">
        <v>312</v>
      </c>
      <c r="J337" s="3" t="s">
        <v>2309</v>
      </c>
      <c r="K337" s="7" t="str">
        <f>VLOOKUP($I337,'New Summary'!$E$8:$G$59,2,FALSE)</f>
        <v>H-250x250x9x14</v>
      </c>
      <c r="L337" s="3" t="s">
        <v>2496</v>
      </c>
      <c r="M337" s="7">
        <f>VLOOKUP($I337,'New Summary'!$E$8:$G$59,3,FALSE)</f>
        <v>72.400000000000006</v>
      </c>
      <c r="N337" s="3">
        <v>6000</v>
      </c>
      <c r="O337" s="3" t="s">
        <v>25</v>
      </c>
      <c r="P337" s="3">
        <v>1</v>
      </c>
      <c r="Q337" s="28">
        <f t="shared" ref="Q337:Q343" si="66">(N337/1000)*P337</f>
        <v>6</v>
      </c>
      <c r="R337" s="28">
        <f t="shared" ref="R337:R343" si="67">Q337*M337</f>
        <v>434.40000000000003</v>
      </c>
      <c r="S337" s="12">
        <v>0</v>
      </c>
      <c r="T337" s="46">
        <f t="shared" si="44"/>
        <v>0</v>
      </c>
      <c r="U337" s="12"/>
      <c r="V337" s="3">
        <f t="shared" si="45"/>
        <v>6</v>
      </c>
      <c r="W337" s="46" t="s">
        <v>2502</v>
      </c>
      <c r="X337" s="3">
        <f t="shared" si="59"/>
        <v>434.40000000000003</v>
      </c>
      <c r="Y337" s="3">
        <f t="shared" si="60"/>
        <v>0</v>
      </c>
      <c r="Z337" s="3"/>
      <c r="AA337" s="3">
        <v>4.2</v>
      </c>
      <c r="AB337" s="3">
        <f t="shared" si="63"/>
        <v>1.7999999999999998</v>
      </c>
      <c r="AC337" s="7">
        <f t="shared" si="46"/>
        <v>304.08000000000004</v>
      </c>
      <c r="AD337" s="1">
        <v>4200</v>
      </c>
      <c r="AE337" s="1">
        <f t="shared" si="47"/>
        <v>4.2</v>
      </c>
    </row>
    <row r="338" spans="1:31" ht="43.2" hidden="1" x14ac:dyDescent="0.3">
      <c r="A338" s="65" t="str" cm="1">
        <f t="array" ref="A338">_xlfn.IFS(M338&gt;=65,"Heavy",M338&lt;=25,"Light",M338&gt;=26-64,"Medium")</f>
        <v>Medium</v>
      </c>
      <c r="B338" s="1" t="s">
        <v>2787</v>
      </c>
      <c r="C338" s="1" t="s">
        <v>2824</v>
      </c>
      <c r="D338" s="3">
        <f t="shared" si="48"/>
        <v>321</v>
      </c>
      <c r="E338" s="3" t="s">
        <v>2822</v>
      </c>
      <c r="F338" s="3">
        <v>1</v>
      </c>
      <c r="G338" s="3" t="s">
        <v>2827</v>
      </c>
      <c r="H338" s="3" t="s">
        <v>351</v>
      </c>
      <c r="I338" s="3" t="s">
        <v>308</v>
      </c>
      <c r="J338" s="3" t="s">
        <v>2316</v>
      </c>
      <c r="K338" s="7" t="str">
        <f>VLOOKUP($I338,'New Summary'!$E$8:$G$59,2,FALSE)</f>
        <v>H-350x175x6x9</v>
      </c>
      <c r="L338" s="3" t="s">
        <v>2496</v>
      </c>
      <c r="M338" s="7">
        <f>VLOOKUP($I338,'New Summary'!$E$8:$G$59,3,FALSE)</f>
        <v>41.4</v>
      </c>
      <c r="N338" s="3">
        <v>6000</v>
      </c>
      <c r="O338" s="3" t="s">
        <v>25</v>
      </c>
      <c r="P338" s="3">
        <v>1</v>
      </c>
      <c r="Q338" s="28">
        <f t="shared" si="66"/>
        <v>6</v>
      </c>
      <c r="R338" s="28">
        <f t="shared" si="67"/>
        <v>248.39999999999998</v>
      </c>
      <c r="S338" s="12">
        <v>0</v>
      </c>
      <c r="T338" s="46">
        <f t="shared" ref="T338:T401" si="68">Q338*S338</f>
        <v>0</v>
      </c>
      <c r="U338" s="13"/>
      <c r="V338" s="3">
        <f t="shared" ref="V338:V401" si="69">Q338-T338</f>
        <v>6</v>
      </c>
      <c r="W338" s="46" t="s">
        <v>2502</v>
      </c>
      <c r="X338" s="3">
        <f t="shared" si="59"/>
        <v>248.39999999999998</v>
      </c>
      <c r="Y338" s="3">
        <f t="shared" si="60"/>
        <v>0</v>
      </c>
      <c r="Z338" s="3"/>
      <c r="AA338" s="3">
        <v>4.2</v>
      </c>
      <c r="AB338" s="3">
        <f t="shared" si="63"/>
        <v>1.7999999999999998</v>
      </c>
      <c r="AC338" s="7">
        <f t="shared" si="46"/>
        <v>173.88</v>
      </c>
      <c r="AD338" s="1">
        <v>4200</v>
      </c>
      <c r="AE338" s="1">
        <f t="shared" si="47"/>
        <v>4.2</v>
      </c>
    </row>
    <row r="339" spans="1:31" ht="43.2" hidden="1" x14ac:dyDescent="0.3">
      <c r="A339" s="65" t="str" cm="1">
        <f t="array" ref="A339">_xlfn.IFS(M339&gt;=65,"Heavy",M339&lt;=25,"Light",M339&gt;=26-64,"Medium")</f>
        <v>Medium</v>
      </c>
      <c r="B339" s="1" t="s">
        <v>2787</v>
      </c>
      <c r="C339" s="1" t="s">
        <v>2824</v>
      </c>
      <c r="D339" s="3">
        <f t="shared" si="48"/>
        <v>322</v>
      </c>
      <c r="E339" s="3" t="s">
        <v>2822</v>
      </c>
      <c r="F339" s="3">
        <v>1</v>
      </c>
      <c r="G339" s="3" t="s">
        <v>2827</v>
      </c>
      <c r="H339" s="3" t="s">
        <v>352</v>
      </c>
      <c r="I339" s="3" t="s">
        <v>308</v>
      </c>
      <c r="J339" s="3" t="s">
        <v>2316</v>
      </c>
      <c r="K339" s="7" t="str">
        <f>VLOOKUP($I339,'New Summary'!$E$8:$G$59,2,FALSE)</f>
        <v>H-350x175x6x9</v>
      </c>
      <c r="L339" s="3" t="s">
        <v>2496</v>
      </c>
      <c r="M339" s="7">
        <f>VLOOKUP($I339,'New Summary'!$E$8:$G$59,3,FALSE)</f>
        <v>41.4</v>
      </c>
      <c r="N339" s="3">
        <v>6000</v>
      </c>
      <c r="O339" s="3" t="s">
        <v>25</v>
      </c>
      <c r="P339" s="3">
        <v>1</v>
      </c>
      <c r="Q339" s="28">
        <f t="shared" si="66"/>
        <v>6</v>
      </c>
      <c r="R339" s="28">
        <f t="shared" si="67"/>
        <v>248.39999999999998</v>
      </c>
      <c r="S339" s="12">
        <v>0</v>
      </c>
      <c r="T339" s="46">
        <f t="shared" si="68"/>
        <v>0</v>
      </c>
      <c r="U339" s="13"/>
      <c r="V339" s="3">
        <f t="shared" si="69"/>
        <v>6</v>
      </c>
      <c r="W339" s="46" t="s">
        <v>2502</v>
      </c>
      <c r="X339" s="3">
        <f t="shared" si="59"/>
        <v>248.39999999999998</v>
      </c>
      <c r="Y339" s="3">
        <f t="shared" si="60"/>
        <v>0</v>
      </c>
      <c r="Z339" s="3"/>
      <c r="AA339" s="3">
        <v>4.2</v>
      </c>
      <c r="AB339" s="3">
        <f t="shared" si="63"/>
        <v>1.7999999999999998</v>
      </c>
      <c r="AC339" s="7">
        <f t="shared" ref="AC339:AC402" si="70">AA339*M339*P339</f>
        <v>173.88</v>
      </c>
      <c r="AD339" s="1">
        <v>4200</v>
      </c>
      <c r="AE339" s="1">
        <f t="shared" ref="AE339:AE402" si="71">AD339/1000</f>
        <v>4.2</v>
      </c>
    </row>
    <row r="340" spans="1:31" ht="43.2" hidden="1" x14ac:dyDescent="0.3">
      <c r="A340" s="65" t="str" cm="1">
        <f t="array" ref="A340">_xlfn.IFS(M340&gt;=65,"Heavy",M340&lt;=25,"Light",M340&gt;=26-64,"Medium")</f>
        <v>Medium</v>
      </c>
      <c r="B340" s="1" t="s">
        <v>2787</v>
      </c>
      <c r="C340" s="1" t="s">
        <v>2824</v>
      </c>
      <c r="D340" s="3">
        <f t="shared" ref="D340:D403" si="72">D339+1</f>
        <v>323</v>
      </c>
      <c r="E340" s="3" t="s">
        <v>2822</v>
      </c>
      <c r="F340" s="3">
        <v>1</v>
      </c>
      <c r="G340" s="3" t="s">
        <v>2827</v>
      </c>
      <c r="H340" s="3" t="s">
        <v>353</v>
      </c>
      <c r="I340" s="3" t="s">
        <v>308</v>
      </c>
      <c r="J340" s="3" t="s">
        <v>2316</v>
      </c>
      <c r="K340" s="7" t="str">
        <f>VLOOKUP($I340,'New Summary'!$E$8:$G$59,2,FALSE)</f>
        <v>H-350x175x6x9</v>
      </c>
      <c r="L340" s="3" t="s">
        <v>2496</v>
      </c>
      <c r="M340" s="7">
        <f>VLOOKUP($I340,'New Summary'!$E$8:$G$59,3,FALSE)</f>
        <v>41.4</v>
      </c>
      <c r="N340" s="3">
        <v>6000</v>
      </c>
      <c r="O340" s="3" t="s">
        <v>25</v>
      </c>
      <c r="P340" s="3">
        <v>1</v>
      </c>
      <c r="Q340" s="28">
        <f t="shared" si="66"/>
        <v>6</v>
      </c>
      <c r="R340" s="28">
        <f t="shared" si="67"/>
        <v>248.39999999999998</v>
      </c>
      <c r="S340" s="12">
        <v>0</v>
      </c>
      <c r="T340" s="46">
        <f t="shared" si="68"/>
        <v>0</v>
      </c>
      <c r="U340" s="13"/>
      <c r="V340" s="3">
        <f t="shared" si="69"/>
        <v>6</v>
      </c>
      <c r="W340" s="46" t="s">
        <v>2502</v>
      </c>
      <c r="X340" s="3">
        <f t="shared" si="59"/>
        <v>248.39999999999998</v>
      </c>
      <c r="Y340" s="3">
        <f t="shared" si="60"/>
        <v>0</v>
      </c>
      <c r="Z340" s="3"/>
      <c r="AA340" s="3">
        <v>4.2</v>
      </c>
      <c r="AB340" s="3">
        <f t="shared" si="63"/>
        <v>1.7999999999999998</v>
      </c>
      <c r="AC340" s="7">
        <f t="shared" si="70"/>
        <v>173.88</v>
      </c>
      <c r="AD340" s="1">
        <v>4200</v>
      </c>
      <c r="AE340" s="1">
        <f t="shared" si="71"/>
        <v>4.2</v>
      </c>
    </row>
    <row r="341" spans="1:31" ht="43.2" hidden="1" x14ac:dyDescent="0.3">
      <c r="A341" s="65" t="str" cm="1">
        <f t="array" ref="A341">_xlfn.IFS(M341&gt;=65,"Heavy",M341&lt;=25,"Light",M341&gt;=26-64,"Medium")</f>
        <v>Medium</v>
      </c>
      <c r="B341" s="1" t="s">
        <v>2787</v>
      </c>
      <c r="C341" s="1" t="s">
        <v>2824</v>
      </c>
      <c r="D341" s="3">
        <f t="shared" si="72"/>
        <v>324</v>
      </c>
      <c r="E341" s="3" t="s">
        <v>2822</v>
      </c>
      <c r="F341" s="3">
        <v>1</v>
      </c>
      <c r="G341" s="3" t="s">
        <v>2827</v>
      </c>
      <c r="H341" s="3" t="s">
        <v>354</v>
      </c>
      <c r="I341" s="3" t="s">
        <v>308</v>
      </c>
      <c r="J341" s="3" t="s">
        <v>2316</v>
      </c>
      <c r="K341" s="7" t="str">
        <f>VLOOKUP($I341,'New Summary'!$E$8:$G$59,2,FALSE)</f>
        <v>H-350x175x6x9</v>
      </c>
      <c r="L341" s="3" t="s">
        <v>2496</v>
      </c>
      <c r="M341" s="7">
        <f>VLOOKUP($I341,'New Summary'!$E$8:$G$59,3,FALSE)</f>
        <v>41.4</v>
      </c>
      <c r="N341" s="3">
        <v>6000</v>
      </c>
      <c r="O341" s="3" t="s">
        <v>25</v>
      </c>
      <c r="P341" s="3">
        <v>1</v>
      </c>
      <c r="Q341" s="28">
        <f t="shared" si="66"/>
        <v>6</v>
      </c>
      <c r="R341" s="28">
        <f t="shared" si="67"/>
        <v>248.39999999999998</v>
      </c>
      <c r="S341" s="12">
        <v>0</v>
      </c>
      <c r="T341" s="46">
        <f t="shared" si="68"/>
        <v>0</v>
      </c>
      <c r="U341" s="13"/>
      <c r="V341" s="3">
        <f t="shared" si="69"/>
        <v>6</v>
      </c>
      <c r="W341" s="46" t="s">
        <v>2502</v>
      </c>
      <c r="X341" s="3">
        <f t="shared" si="59"/>
        <v>248.39999999999998</v>
      </c>
      <c r="Y341" s="3">
        <f t="shared" si="60"/>
        <v>0</v>
      </c>
      <c r="Z341" s="3"/>
      <c r="AA341" s="3">
        <v>4.2</v>
      </c>
      <c r="AB341" s="3">
        <f t="shared" si="63"/>
        <v>1.7999999999999998</v>
      </c>
      <c r="AC341" s="7">
        <f t="shared" si="70"/>
        <v>173.88</v>
      </c>
      <c r="AD341" s="1">
        <v>4200</v>
      </c>
      <c r="AE341" s="1">
        <f t="shared" si="71"/>
        <v>4.2</v>
      </c>
    </row>
    <row r="342" spans="1:31" ht="43.2" hidden="1" x14ac:dyDescent="0.3">
      <c r="A342" s="65" t="str" cm="1">
        <f t="array" ref="A342">_xlfn.IFS(M342&gt;=65,"Heavy",M342&lt;=25,"Light",M342&gt;=26-64,"Medium")</f>
        <v>Medium</v>
      </c>
      <c r="B342" s="1" t="s">
        <v>2787</v>
      </c>
      <c r="C342" s="1" t="s">
        <v>2824</v>
      </c>
      <c r="D342" s="3">
        <f t="shared" si="72"/>
        <v>325</v>
      </c>
      <c r="E342" s="3" t="s">
        <v>2822</v>
      </c>
      <c r="F342" s="3">
        <v>1</v>
      </c>
      <c r="G342" s="3" t="s">
        <v>2827</v>
      </c>
      <c r="H342" s="3" t="s">
        <v>355</v>
      </c>
      <c r="I342" s="3" t="s">
        <v>308</v>
      </c>
      <c r="J342" s="3" t="s">
        <v>2316</v>
      </c>
      <c r="K342" s="7" t="str">
        <f>VLOOKUP($I342,'New Summary'!$E$8:$G$59,2,FALSE)</f>
        <v>H-350x175x6x9</v>
      </c>
      <c r="L342" s="3" t="s">
        <v>2496</v>
      </c>
      <c r="M342" s="7">
        <f>VLOOKUP($I342,'New Summary'!$E$8:$G$59,3,FALSE)</f>
        <v>41.4</v>
      </c>
      <c r="N342" s="3">
        <v>6000</v>
      </c>
      <c r="O342" s="3" t="s">
        <v>25</v>
      </c>
      <c r="P342" s="3">
        <v>1</v>
      </c>
      <c r="Q342" s="28">
        <f t="shared" si="66"/>
        <v>6</v>
      </c>
      <c r="R342" s="28">
        <f t="shared" si="67"/>
        <v>248.39999999999998</v>
      </c>
      <c r="S342" s="12">
        <v>0</v>
      </c>
      <c r="T342" s="46">
        <f t="shared" si="68"/>
        <v>0</v>
      </c>
      <c r="U342" s="13"/>
      <c r="V342" s="3">
        <f t="shared" si="69"/>
        <v>6</v>
      </c>
      <c r="W342" s="46" t="s">
        <v>2502</v>
      </c>
      <c r="X342" s="3">
        <f t="shared" si="59"/>
        <v>248.39999999999998</v>
      </c>
      <c r="Y342" s="3">
        <f t="shared" si="60"/>
        <v>0</v>
      </c>
      <c r="Z342" s="3"/>
      <c r="AA342" s="3">
        <v>4.2</v>
      </c>
      <c r="AB342" s="3">
        <f t="shared" si="63"/>
        <v>1.7999999999999998</v>
      </c>
      <c r="AC342" s="7">
        <f t="shared" si="70"/>
        <v>173.88</v>
      </c>
      <c r="AD342" s="1">
        <v>4200</v>
      </c>
      <c r="AE342" s="1">
        <f t="shared" si="71"/>
        <v>4.2</v>
      </c>
    </row>
    <row r="343" spans="1:31" ht="43.2" hidden="1" x14ac:dyDescent="0.3">
      <c r="A343" s="65" t="str" cm="1">
        <f t="array" ref="A343">_xlfn.IFS(M343&gt;=65,"Heavy",M343&lt;=25,"Light",M343&gt;=26-64,"Medium")</f>
        <v>Heavy</v>
      </c>
      <c r="B343" s="1" t="s">
        <v>2787</v>
      </c>
      <c r="C343" s="1" t="s">
        <v>2824</v>
      </c>
      <c r="D343" s="3">
        <f t="shared" si="72"/>
        <v>326</v>
      </c>
      <c r="E343" s="3" t="s">
        <v>2822</v>
      </c>
      <c r="F343" s="3">
        <v>1</v>
      </c>
      <c r="G343" s="3" t="s">
        <v>2827</v>
      </c>
      <c r="H343" s="3" t="s">
        <v>356</v>
      </c>
      <c r="I343" s="3" t="s">
        <v>312</v>
      </c>
      <c r="J343" s="3" t="s">
        <v>2309</v>
      </c>
      <c r="K343" s="7" t="str">
        <f>VLOOKUP($I343,'New Summary'!$E$8:$G$59,2,FALSE)</f>
        <v>H-250x250x9x14</v>
      </c>
      <c r="L343" s="3" t="s">
        <v>2496</v>
      </c>
      <c r="M343" s="7">
        <f>VLOOKUP($I343,'New Summary'!$E$8:$G$59,3,FALSE)</f>
        <v>72.400000000000006</v>
      </c>
      <c r="N343" s="3">
        <v>6000</v>
      </c>
      <c r="O343" s="3" t="s">
        <v>25</v>
      </c>
      <c r="P343" s="3">
        <v>1</v>
      </c>
      <c r="Q343" s="28">
        <f t="shared" si="66"/>
        <v>6</v>
      </c>
      <c r="R343" s="28">
        <f t="shared" si="67"/>
        <v>434.40000000000003</v>
      </c>
      <c r="S343" s="12">
        <v>0</v>
      </c>
      <c r="T343" s="46">
        <f t="shared" si="68"/>
        <v>0</v>
      </c>
      <c r="U343" s="12"/>
      <c r="V343" s="3">
        <f t="shared" si="69"/>
        <v>6</v>
      </c>
      <c r="W343" s="46" t="s">
        <v>2502</v>
      </c>
      <c r="X343" s="3">
        <f t="shared" si="59"/>
        <v>434.40000000000003</v>
      </c>
      <c r="Y343" s="3">
        <f t="shared" si="60"/>
        <v>0</v>
      </c>
      <c r="Z343" s="3"/>
      <c r="AA343" s="3">
        <v>4.2</v>
      </c>
      <c r="AB343" s="3">
        <f t="shared" si="63"/>
        <v>1.7999999999999998</v>
      </c>
      <c r="AC343" s="7">
        <f t="shared" si="70"/>
        <v>304.08000000000004</v>
      </c>
      <c r="AD343" s="1">
        <v>4200</v>
      </c>
      <c r="AE343" s="1">
        <f t="shared" si="71"/>
        <v>4.2</v>
      </c>
    </row>
    <row r="344" spans="1:31" ht="43.2" hidden="1" x14ac:dyDescent="0.3">
      <c r="A344" s="65" t="str" cm="1">
        <f t="array" ref="A344">_xlfn.IFS(M344&gt;=65,"Heavy",M344&lt;=25,"Light",M344&gt;=26-64,"Medium")</f>
        <v>Medium</v>
      </c>
      <c r="B344" s="1" t="s">
        <v>2787</v>
      </c>
      <c r="C344" s="1" t="s">
        <v>2824</v>
      </c>
      <c r="D344" s="3">
        <f t="shared" si="72"/>
        <v>327</v>
      </c>
      <c r="E344" s="3" t="s">
        <v>2822</v>
      </c>
      <c r="F344" s="3">
        <v>1</v>
      </c>
      <c r="G344" s="3" t="s">
        <v>2827</v>
      </c>
      <c r="H344" s="3" t="s">
        <v>357</v>
      </c>
      <c r="I344" s="3" t="s">
        <v>308</v>
      </c>
      <c r="J344" s="3" t="s">
        <v>2316</v>
      </c>
      <c r="K344" s="7" t="str">
        <f>VLOOKUP($I344,'New Summary'!$E$8:$G$59,2,FALSE)</f>
        <v>H-350x175x6x9</v>
      </c>
      <c r="L344" s="3" t="s">
        <v>2496</v>
      </c>
      <c r="M344" s="7">
        <f>VLOOKUP($I344,'New Summary'!$E$8:$G$59,3,FALSE)</f>
        <v>41.4</v>
      </c>
      <c r="N344" s="3">
        <v>6000</v>
      </c>
      <c r="O344" s="3" t="s">
        <v>25</v>
      </c>
      <c r="P344" s="3">
        <v>1</v>
      </c>
      <c r="Q344" s="28">
        <f t="shared" ref="Q344:Q350" si="73">(N344/1000)*P344</f>
        <v>6</v>
      </c>
      <c r="R344" s="28">
        <f t="shared" ref="R344:R350" si="74">Q344*M344</f>
        <v>248.39999999999998</v>
      </c>
      <c r="S344" s="12">
        <v>0</v>
      </c>
      <c r="T344" s="46">
        <f t="shared" si="68"/>
        <v>0</v>
      </c>
      <c r="U344" s="13"/>
      <c r="V344" s="3">
        <f t="shared" si="69"/>
        <v>6</v>
      </c>
      <c r="W344" s="46" t="s">
        <v>2502</v>
      </c>
      <c r="X344" s="3">
        <f t="shared" si="59"/>
        <v>248.39999999999998</v>
      </c>
      <c r="Y344" s="3">
        <f t="shared" si="60"/>
        <v>0</v>
      </c>
      <c r="Z344" s="3"/>
      <c r="AA344" s="3">
        <v>4.2</v>
      </c>
      <c r="AB344" s="3">
        <f t="shared" si="63"/>
        <v>1.7999999999999998</v>
      </c>
      <c r="AC344" s="7">
        <f t="shared" si="70"/>
        <v>173.88</v>
      </c>
      <c r="AD344" s="1">
        <v>4200</v>
      </c>
      <c r="AE344" s="1">
        <f t="shared" si="71"/>
        <v>4.2</v>
      </c>
    </row>
    <row r="345" spans="1:31" ht="43.2" hidden="1" x14ac:dyDescent="0.3">
      <c r="A345" s="65" t="str" cm="1">
        <f t="array" ref="A345">_xlfn.IFS(M345&gt;=65,"Heavy",M345&lt;=25,"Light",M345&gt;=26-64,"Medium")</f>
        <v>Medium</v>
      </c>
      <c r="B345" s="1" t="s">
        <v>2787</v>
      </c>
      <c r="C345" s="1" t="s">
        <v>2824</v>
      </c>
      <c r="D345" s="3">
        <f t="shared" si="72"/>
        <v>328</v>
      </c>
      <c r="E345" s="3" t="s">
        <v>2822</v>
      </c>
      <c r="F345" s="3">
        <v>1</v>
      </c>
      <c r="G345" s="3" t="s">
        <v>2827</v>
      </c>
      <c r="H345" s="3" t="s">
        <v>358</v>
      </c>
      <c r="I345" s="3" t="s">
        <v>308</v>
      </c>
      <c r="J345" s="3" t="s">
        <v>2316</v>
      </c>
      <c r="K345" s="7" t="str">
        <f>VLOOKUP($I345,'New Summary'!$E$8:$G$59,2,FALSE)</f>
        <v>H-350x175x6x9</v>
      </c>
      <c r="L345" s="3" t="s">
        <v>2496</v>
      </c>
      <c r="M345" s="7">
        <f>VLOOKUP($I345,'New Summary'!$E$8:$G$59,3,FALSE)</f>
        <v>41.4</v>
      </c>
      <c r="N345" s="3">
        <v>6000</v>
      </c>
      <c r="O345" s="3" t="s">
        <v>25</v>
      </c>
      <c r="P345" s="3">
        <v>1</v>
      </c>
      <c r="Q345" s="28">
        <f t="shared" si="73"/>
        <v>6</v>
      </c>
      <c r="R345" s="28">
        <f t="shared" si="74"/>
        <v>248.39999999999998</v>
      </c>
      <c r="S345" s="12">
        <v>0</v>
      </c>
      <c r="T345" s="46">
        <f t="shared" si="68"/>
        <v>0</v>
      </c>
      <c r="U345" s="13"/>
      <c r="V345" s="3">
        <f t="shared" si="69"/>
        <v>6</v>
      </c>
      <c r="W345" s="46" t="s">
        <v>2502</v>
      </c>
      <c r="X345" s="3">
        <f t="shared" si="59"/>
        <v>248.39999999999998</v>
      </c>
      <c r="Y345" s="3">
        <f t="shared" si="60"/>
        <v>0</v>
      </c>
      <c r="Z345" s="3"/>
      <c r="AA345" s="3">
        <v>4.2</v>
      </c>
      <c r="AB345" s="3">
        <f t="shared" si="63"/>
        <v>1.7999999999999998</v>
      </c>
      <c r="AC345" s="7">
        <f t="shared" si="70"/>
        <v>173.88</v>
      </c>
      <c r="AD345" s="1">
        <v>4200</v>
      </c>
      <c r="AE345" s="1">
        <f t="shared" si="71"/>
        <v>4.2</v>
      </c>
    </row>
    <row r="346" spans="1:31" ht="43.2" hidden="1" x14ac:dyDescent="0.3">
      <c r="A346" s="65" t="str" cm="1">
        <f t="array" ref="A346">_xlfn.IFS(M346&gt;=65,"Heavy",M346&lt;=25,"Light",M346&gt;=26-64,"Medium")</f>
        <v>Medium</v>
      </c>
      <c r="B346" s="1" t="s">
        <v>2787</v>
      </c>
      <c r="C346" s="1" t="s">
        <v>2824</v>
      </c>
      <c r="D346" s="3">
        <f t="shared" si="72"/>
        <v>329</v>
      </c>
      <c r="E346" s="3" t="s">
        <v>2822</v>
      </c>
      <c r="F346" s="3">
        <v>1</v>
      </c>
      <c r="G346" s="3" t="s">
        <v>2827</v>
      </c>
      <c r="H346" s="3" t="s">
        <v>359</v>
      </c>
      <c r="I346" s="3" t="s">
        <v>308</v>
      </c>
      <c r="J346" s="3" t="s">
        <v>2316</v>
      </c>
      <c r="K346" s="7" t="str">
        <f>VLOOKUP($I346,'New Summary'!$E$8:$G$59,2,FALSE)</f>
        <v>H-350x175x6x9</v>
      </c>
      <c r="L346" s="3" t="s">
        <v>2496</v>
      </c>
      <c r="M346" s="7">
        <f>VLOOKUP($I346,'New Summary'!$E$8:$G$59,3,FALSE)</f>
        <v>41.4</v>
      </c>
      <c r="N346" s="3">
        <v>6000</v>
      </c>
      <c r="O346" s="3" t="s">
        <v>25</v>
      </c>
      <c r="P346" s="3">
        <v>1</v>
      </c>
      <c r="Q346" s="28">
        <f t="shared" si="73"/>
        <v>6</v>
      </c>
      <c r="R346" s="28">
        <f t="shared" si="74"/>
        <v>248.39999999999998</v>
      </c>
      <c r="S346" s="12">
        <v>0</v>
      </c>
      <c r="T346" s="46">
        <f t="shared" si="68"/>
        <v>0</v>
      </c>
      <c r="U346" s="13"/>
      <c r="V346" s="3">
        <f t="shared" si="69"/>
        <v>6</v>
      </c>
      <c r="W346" s="46" t="s">
        <v>2502</v>
      </c>
      <c r="X346" s="3">
        <f t="shared" si="59"/>
        <v>248.39999999999998</v>
      </c>
      <c r="Y346" s="3">
        <f t="shared" si="60"/>
        <v>0</v>
      </c>
      <c r="Z346" s="3"/>
      <c r="AA346" s="3">
        <v>4.2</v>
      </c>
      <c r="AB346" s="3">
        <f t="shared" si="63"/>
        <v>1.7999999999999998</v>
      </c>
      <c r="AC346" s="7">
        <f t="shared" si="70"/>
        <v>173.88</v>
      </c>
      <c r="AD346" s="1">
        <v>4200</v>
      </c>
      <c r="AE346" s="1">
        <f t="shared" si="71"/>
        <v>4.2</v>
      </c>
    </row>
    <row r="347" spans="1:31" ht="43.2" hidden="1" x14ac:dyDescent="0.3">
      <c r="A347" s="65" t="str" cm="1">
        <f t="array" ref="A347">_xlfn.IFS(M347&gt;=65,"Heavy",M347&lt;=25,"Light",M347&gt;=26-64,"Medium")</f>
        <v>Medium</v>
      </c>
      <c r="B347" s="1" t="s">
        <v>2787</v>
      </c>
      <c r="C347" s="1" t="s">
        <v>2824</v>
      </c>
      <c r="D347" s="3">
        <f t="shared" si="72"/>
        <v>330</v>
      </c>
      <c r="E347" s="3" t="s">
        <v>2822</v>
      </c>
      <c r="F347" s="3">
        <v>1</v>
      </c>
      <c r="G347" s="3" t="s">
        <v>2827</v>
      </c>
      <c r="H347" s="3" t="s">
        <v>360</v>
      </c>
      <c r="I347" s="3" t="s">
        <v>308</v>
      </c>
      <c r="J347" s="3" t="s">
        <v>2316</v>
      </c>
      <c r="K347" s="7" t="str">
        <f>VLOOKUP($I347,'New Summary'!$E$8:$G$59,2,FALSE)</f>
        <v>H-350x175x6x9</v>
      </c>
      <c r="L347" s="3" t="s">
        <v>2496</v>
      </c>
      <c r="M347" s="7">
        <f>VLOOKUP($I347,'New Summary'!$E$8:$G$59,3,FALSE)</f>
        <v>41.4</v>
      </c>
      <c r="N347" s="3">
        <v>6000</v>
      </c>
      <c r="O347" s="3" t="s">
        <v>25</v>
      </c>
      <c r="P347" s="3">
        <v>1</v>
      </c>
      <c r="Q347" s="28">
        <f t="shared" si="73"/>
        <v>6</v>
      </c>
      <c r="R347" s="28">
        <f t="shared" si="74"/>
        <v>248.39999999999998</v>
      </c>
      <c r="S347" s="12">
        <v>0</v>
      </c>
      <c r="T347" s="46">
        <f t="shared" si="68"/>
        <v>0</v>
      </c>
      <c r="U347" s="13"/>
      <c r="V347" s="3">
        <f t="shared" si="69"/>
        <v>6</v>
      </c>
      <c r="W347" s="46" t="s">
        <v>2502</v>
      </c>
      <c r="X347" s="3">
        <f t="shared" si="59"/>
        <v>248.39999999999998</v>
      </c>
      <c r="Y347" s="3">
        <f t="shared" si="60"/>
        <v>0</v>
      </c>
      <c r="Z347" s="3"/>
      <c r="AA347" s="3">
        <v>4.2</v>
      </c>
      <c r="AB347" s="3">
        <f t="shared" si="63"/>
        <v>1.7999999999999998</v>
      </c>
      <c r="AC347" s="7">
        <f t="shared" si="70"/>
        <v>173.88</v>
      </c>
      <c r="AD347" s="1">
        <v>4200</v>
      </c>
      <c r="AE347" s="1">
        <f t="shared" si="71"/>
        <v>4.2</v>
      </c>
    </row>
    <row r="348" spans="1:31" ht="43.2" hidden="1" x14ac:dyDescent="0.3">
      <c r="A348" s="65" t="str" cm="1">
        <f t="array" ref="A348">_xlfn.IFS(M348&gt;=65,"Heavy",M348&lt;=25,"Light",M348&gt;=26-64,"Medium")</f>
        <v>Medium</v>
      </c>
      <c r="B348" s="1" t="s">
        <v>2787</v>
      </c>
      <c r="C348" s="1" t="s">
        <v>2824</v>
      </c>
      <c r="D348" s="3">
        <f t="shared" si="72"/>
        <v>331</v>
      </c>
      <c r="E348" s="3" t="s">
        <v>2822</v>
      </c>
      <c r="F348" s="3">
        <v>1</v>
      </c>
      <c r="G348" s="3" t="s">
        <v>2827</v>
      </c>
      <c r="H348" s="3" t="s">
        <v>361</v>
      </c>
      <c r="I348" s="3" t="s">
        <v>308</v>
      </c>
      <c r="J348" s="3" t="s">
        <v>2316</v>
      </c>
      <c r="K348" s="7" t="str">
        <f>VLOOKUP($I348,'New Summary'!$E$8:$G$59,2,FALSE)</f>
        <v>H-350x175x6x9</v>
      </c>
      <c r="L348" s="3" t="s">
        <v>2496</v>
      </c>
      <c r="M348" s="7">
        <f>VLOOKUP($I348,'New Summary'!$E$8:$G$59,3,FALSE)</f>
        <v>41.4</v>
      </c>
      <c r="N348" s="3">
        <v>6000</v>
      </c>
      <c r="O348" s="3" t="s">
        <v>25</v>
      </c>
      <c r="P348" s="3">
        <v>1</v>
      </c>
      <c r="Q348" s="28">
        <f t="shared" si="73"/>
        <v>6</v>
      </c>
      <c r="R348" s="28">
        <f t="shared" si="74"/>
        <v>248.39999999999998</v>
      </c>
      <c r="S348" s="12">
        <v>0</v>
      </c>
      <c r="T348" s="46">
        <f t="shared" si="68"/>
        <v>0</v>
      </c>
      <c r="U348" s="13"/>
      <c r="V348" s="3">
        <f t="shared" si="69"/>
        <v>6</v>
      </c>
      <c r="W348" s="46" t="s">
        <v>2502</v>
      </c>
      <c r="X348" s="3">
        <f t="shared" si="59"/>
        <v>248.39999999999998</v>
      </c>
      <c r="Y348" s="3">
        <f t="shared" si="60"/>
        <v>0</v>
      </c>
      <c r="Z348" s="3"/>
      <c r="AA348" s="3">
        <v>4.2</v>
      </c>
      <c r="AB348" s="3">
        <f t="shared" si="63"/>
        <v>1.7999999999999998</v>
      </c>
      <c r="AC348" s="7">
        <f t="shared" si="70"/>
        <v>173.88</v>
      </c>
      <c r="AD348" s="1">
        <v>4200</v>
      </c>
      <c r="AE348" s="1">
        <f t="shared" si="71"/>
        <v>4.2</v>
      </c>
    </row>
    <row r="349" spans="1:31" ht="43.2" hidden="1" x14ac:dyDescent="0.3">
      <c r="A349" s="65" t="str" cm="1">
        <f t="array" ref="A349">_xlfn.IFS(M349&gt;=65,"Heavy",M349&lt;=25,"Light",M349&gt;=26-64,"Medium")</f>
        <v>Medium</v>
      </c>
      <c r="B349" s="1" t="s">
        <v>2787</v>
      </c>
      <c r="C349" s="1" t="s">
        <v>2824</v>
      </c>
      <c r="D349" s="3">
        <f t="shared" si="72"/>
        <v>332</v>
      </c>
      <c r="E349" s="3" t="s">
        <v>2822</v>
      </c>
      <c r="F349" s="3">
        <v>1</v>
      </c>
      <c r="G349" s="3" t="s">
        <v>2827</v>
      </c>
      <c r="H349" s="3" t="s">
        <v>362</v>
      </c>
      <c r="I349" s="3" t="s">
        <v>308</v>
      </c>
      <c r="J349" s="3" t="s">
        <v>2316</v>
      </c>
      <c r="K349" s="7" t="str">
        <f>VLOOKUP($I349,'New Summary'!$E$8:$G$59,2,FALSE)</f>
        <v>H-350x175x6x9</v>
      </c>
      <c r="L349" s="3" t="s">
        <v>2496</v>
      </c>
      <c r="M349" s="7">
        <f>VLOOKUP($I349,'New Summary'!$E$8:$G$59,3,FALSE)</f>
        <v>41.4</v>
      </c>
      <c r="N349" s="3">
        <v>6000</v>
      </c>
      <c r="O349" s="3" t="s">
        <v>25</v>
      </c>
      <c r="P349" s="3">
        <v>1</v>
      </c>
      <c r="Q349" s="28">
        <f t="shared" si="73"/>
        <v>6</v>
      </c>
      <c r="R349" s="28">
        <f t="shared" si="74"/>
        <v>248.39999999999998</v>
      </c>
      <c r="S349" s="12">
        <v>0</v>
      </c>
      <c r="T349" s="46">
        <f t="shared" si="68"/>
        <v>0</v>
      </c>
      <c r="U349" s="13"/>
      <c r="V349" s="3">
        <f t="shared" si="69"/>
        <v>6</v>
      </c>
      <c r="W349" s="46" t="s">
        <v>2502</v>
      </c>
      <c r="X349" s="3">
        <f t="shared" si="59"/>
        <v>248.39999999999998</v>
      </c>
      <c r="Y349" s="3">
        <f t="shared" si="60"/>
        <v>0</v>
      </c>
      <c r="Z349" s="3"/>
      <c r="AA349" s="3">
        <v>4.2</v>
      </c>
      <c r="AB349" s="3">
        <f t="shared" si="63"/>
        <v>1.7999999999999998</v>
      </c>
      <c r="AC349" s="7">
        <f t="shared" si="70"/>
        <v>173.88</v>
      </c>
      <c r="AD349" s="1">
        <v>4200</v>
      </c>
      <c r="AE349" s="1">
        <f t="shared" si="71"/>
        <v>4.2</v>
      </c>
    </row>
    <row r="350" spans="1:31" ht="43.2" hidden="1" x14ac:dyDescent="0.3">
      <c r="A350" s="65" t="str" cm="1">
        <f t="array" ref="A350">_xlfn.IFS(M350&gt;=65,"Heavy",M350&lt;=25,"Light",M350&gt;=26-64,"Medium")</f>
        <v>Medium</v>
      </c>
      <c r="B350" s="1" t="s">
        <v>2787</v>
      </c>
      <c r="C350" s="1" t="s">
        <v>2824</v>
      </c>
      <c r="D350" s="3">
        <f t="shared" si="72"/>
        <v>333</v>
      </c>
      <c r="E350" s="3" t="s">
        <v>2822</v>
      </c>
      <c r="F350" s="3">
        <v>1</v>
      </c>
      <c r="G350" s="3" t="s">
        <v>2827</v>
      </c>
      <c r="H350" s="3" t="s">
        <v>363</v>
      </c>
      <c r="I350" s="3" t="s">
        <v>308</v>
      </c>
      <c r="J350" s="3" t="s">
        <v>2316</v>
      </c>
      <c r="K350" s="7" t="str">
        <f>VLOOKUP($I350,'New Summary'!$E$8:$G$59,2,FALSE)</f>
        <v>H-350x175x6x9</v>
      </c>
      <c r="L350" s="3" t="s">
        <v>2496</v>
      </c>
      <c r="M350" s="7">
        <f>VLOOKUP($I350,'New Summary'!$E$8:$G$59,3,FALSE)</f>
        <v>41.4</v>
      </c>
      <c r="N350" s="3">
        <v>6000</v>
      </c>
      <c r="O350" s="3" t="s">
        <v>25</v>
      </c>
      <c r="P350" s="3">
        <v>1</v>
      </c>
      <c r="Q350" s="28">
        <f t="shared" si="73"/>
        <v>6</v>
      </c>
      <c r="R350" s="28">
        <f t="shared" si="74"/>
        <v>248.39999999999998</v>
      </c>
      <c r="S350" s="12">
        <v>0</v>
      </c>
      <c r="T350" s="46">
        <f t="shared" si="68"/>
        <v>0</v>
      </c>
      <c r="U350" s="13"/>
      <c r="V350" s="3">
        <f t="shared" si="69"/>
        <v>6</v>
      </c>
      <c r="W350" s="46" t="s">
        <v>2502</v>
      </c>
      <c r="X350" s="3">
        <f t="shared" si="59"/>
        <v>248.39999999999998</v>
      </c>
      <c r="Y350" s="3">
        <f t="shared" si="60"/>
        <v>0</v>
      </c>
      <c r="Z350" s="3"/>
      <c r="AA350" s="3">
        <v>4.2</v>
      </c>
      <c r="AB350" s="3">
        <f t="shared" si="63"/>
        <v>1.7999999999999998</v>
      </c>
      <c r="AC350" s="7">
        <f t="shared" si="70"/>
        <v>173.88</v>
      </c>
      <c r="AD350" s="1">
        <v>4200</v>
      </c>
      <c r="AE350" s="1">
        <f t="shared" si="71"/>
        <v>4.2</v>
      </c>
    </row>
    <row r="351" spans="1:31" ht="43.2" hidden="1" x14ac:dyDescent="0.3">
      <c r="A351" s="65" t="str" cm="1">
        <f t="array" ref="A351">_xlfn.IFS(M351&gt;=65,"Heavy",M351&lt;=25,"Light",M351&gt;=26-64,"Medium")</f>
        <v>Heavy</v>
      </c>
      <c r="B351" s="1" t="s">
        <v>2787</v>
      </c>
      <c r="C351" s="1" t="s">
        <v>2824</v>
      </c>
      <c r="D351" s="3">
        <f t="shared" si="72"/>
        <v>334</v>
      </c>
      <c r="E351" s="3" t="s">
        <v>2822</v>
      </c>
      <c r="F351" s="3">
        <v>1</v>
      </c>
      <c r="G351" s="3" t="s">
        <v>2827</v>
      </c>
      <c r="H351" s="3" t="s">
        <v>364</v>
      </c>
      <c r="I351" s="3" t="s">
        <v>312</v>
      </c>
      <c r="J351" s="3" t="s">
        <v>2309</v>
      </c>
      <c r="K351" s="7" t="str">
        <f>VLOOKUP($I351,'New Summary'!$E$8:$G$59,2,FALSE)</f>
        <v>H-250x250x9x14</v>
      </c>
      <c r="L351" s="3" t="s">
        <v>2496</v>
      </c>
      <c r="M351" s="7">
        <f>VLOOKUP($I351,'New Summary'!$E$8:$G$59,3,FALSE)</f>
        <v>72.400000000000006</v>
      </c>
      <c r="N351" s="3">
        <v>6000</v>
      </c>
      <c r="O351" s="3" t="s">
        <v>25</v>
      </c>
      <c r="P351" s="3">
        <v>1</v>
      </c>
      <c r="Q351" s="28">
        <f>(N351/1000)*P351</f>
        <v>6</v>
      </c>
      <c r="R351" s="28">
        <f>Q351*M351</f>
        <v>434.40000000000003</v>
      </c>
      <c r="S351" s="12">
        <v>0</v>
      </c>
      <c r="T351" s="46">
        <f t="shared" si="68"/>
        <v>0</v>
      </c>
      <c r="U351" s="12"/>
      <c r="V351" s="3">
        <f t="shared" si="69"/>
        <v>6</v>
      </c>
      <c r="W351" s="46" t="s">
        <v>2502</v>
      </c>
      <c r="X351" s="3">
        <f t="shared" si="59"/>
        <v>434.40000000000003</v>
      </c>
      <c r="Y351" s="3">
        <f t="shared" si="60"/>
        <v>0</v>
      </c>
      <c r="Z351" s="3"/>
      <c r="AA351" s="3">
        <v>4.2</v>
      </c>
      <c r="AB351" s="3">
        <f t="shared" si="63"/>
        <v>1.7999999999999998</v>
      </c>
      <c r="AC351" s="7">
        <f t="shared" si="70"/>
        <v>304.08000000000004</v>
      </c>
      <c r="AD351" s="1">
        <v>4200</v>
      </c>
      <c r="AE351" s="1">
        <f t="shared" si="71"/>
        <v>4.2</v>
      </c>
    </row>
    <row r="352" spans="1:31" ht="43.2" hidden="1" x14ac:dyDescent="0.3">
      <c r="A352" s="65" t="str" cm="1">
        <f t="array" ref="A352">_xlfn.IFS(M352&gt;=65,"Heavy",M352&lt;=25,"Light",M352&gt;=26-64,"Medium")</f>
        <v>Medium</v>
      </c>
      <c r="B352" s="1" t="s">
        <v>2787</v>
      </c>
      <c r="C352" s="1" t="s">
        <v>2824</v>
      </c>
      <c r="D352" s="3">
        <f t="shared" si="72"/>
        <v>335</v>
      </c>
      <c r="E352" s="3" t="s">
        <v>2822</v>
      </c>
      <c r="F352" s="3">
        <v>1</v>
      </c>
      <c r="G352" s="3" t="s">
        <v>2827</v>
      </c>
      <c r="H352" s="3" t="s">
        <v>365</v>
      </c>
      <c r="I352" s="3" t="s">
        <v>308</v>
      </c>
      <c r="J352" s="3" t="s">
        <v>2316</v>
      </c>
      <c r="K352" s="7" t="str">
        <f>VLOOKUP($I352,'New Summary'!$E$8:$G$59,2,FALSE)</f>
        <v>H-350x175x6x9</v>
      </c>
      <c r="L352" s="3" t="s">
        <v>2496</v>
      </c>
      <c r="M352" s="7">
        <f>VLOOKUP($I352,'New Summary'!$E$8:$G$59,3,FALSE)</f>
        <v>41.4</v>
      </c>
      <c r="N352" s="3">
        <v>6000</v>
      </c>
      <c r="O352" s="3" t="s">
        <v>25</v>
      </c>
      <c r="P352" s="3">
        <v>1</v>
      </c>
      <c r="Q352" s="28">
        <f t="shared" ref="Q352:Q358" si="75">(N352/1000)*P352</f>
        <v>6</v>
      </c>
      <c r="R352" s="28">
        <f t="shared" ref="R352:R358" si="76">Q352*M352</f>
        <v>248.39999999999998</v>
      </c>
      <c r="S352" s="12">
        <v>0</v>
      </c>
      <c r="T352" s="46">
        <f t="shared" si="68"/>
        <v>0</v>
      </c>
      <c r="U352" s="13"/>
      <c r="V352" s="3">
        <f t="shared" si="69"/>
        <v>6</v>
      </c>
      <c r="W352" s="46" t="s">
        <v>2502</v>
      </c>
      <c r="X352" s="3">
        <f t="shared" si="59"/>
        <v>248.39999999999998</v>
      </c>
      <c r="Y352" s="3">
        <f t="shared" si="60"/>
        <v>0</v>
      </c>
      <c r="Z352" s="3"/>
      <c r="AA352" s="3">
        <v>4.2</v>
      </c>
      <c r="AB352" s="3">
        <f t="shared" si="63"/>
        <v>1.7999999999999998</v>
      </c>
      <c r="AC352" s="7">
        <f t="shared" si="70"/>
        <v>173.88</v>
      </c>
      <c r="AD352" s="1">
        <v>4200</v>
      </c>
      <c r="AE352" s="1">
        <f t="shared" si="71"/>
        <v>4.2</v>
      </c>
    </row>
    <row r="353" spans="1:31" ht="43.2" hidden="1" x14ac:dyDescent="0.3">
      <c r="A353" s="65" t="str" cm="1">
        <f t="array" ref="A353">_xlfn.IFS(M353&gt;=65,"Heavy",M353&lt;=25,"Light",M353&gt;=26-64,"Medium")</f>
        <v>Medium</v>
      </c>
      <c r="B353" s="1" t="s">
        <v>2787</v>
      </c>
      <c r="C353" s="1" t="s">
        <v>2824</v>
      </c>
      <c r="D353" s="3">
        <f t="shared" si="72"/>
        <v>336</v>
      </c>
      <c r="E353" s="3" t="s">
        <v>2822</v>
      </c>
      <c r="F353" s="3">
        <v>1</v>
      </c>
      <c r="G353" s="3" t="s">
        <v>2827</v>
      </c>
      <c r="H353" s="3" t="s">
        <v>366</v>
      </c>
      <c r="I353" s="3" t="s">
        <v>308</v>
      </c>
      <c r="J353" s="3" t="s">
        <v>2316</v>
      </c>
      <c r="K353" s="7" t="str">
        <f>VLOOKUP($I353,'New Summary'!$E$8:$G$59,2,FALSE)</f>
        <v>H-350x175x6x9</v>
      </c>
      <c r="L353" s="3" t="s">
        <v>2496</v>
      </c>
      <c r="M353" s="7">
        <f>VLOOKUP($I353,'New Summary'!$E$8:$G$59,3,FALSE)</f>
        <v>41.4</v>
      </c>
      <c r="N353" s="3">
        <v>6000</v>
      </c>
      <c r="O353" s="3" t="s">
        <v>25</v>
      </c>
      <c r="P353" s="3">
        <v>1</v>
      </c>
      <c r="Q353" s="28">
        <f t="shared" si="75"/>
        <v>6</v>
      </c>
      <c r="R353" s="28">
        <f t="shared" si="76"/>
        <v>248.39999999999998</v>
      </c>
      <c r="S353" s="12">
        <v>0</v>
      </c>
      <c r="T353" s="46">
        <f t="shared" si="68"/>
        <v>0</v>
      </c>
      <c r="U353" s="13"/>
      <c r="V353" s="3">
        <f t="shared" si="69"/>
        <v>6</v>
      </c>
      <c r="W353" s="46" t="s">
        <v>2502</v>
      </c>
      <c r="X353" s="3">
        <f t="shared" si="59"/>
        <v>248.39999999999998</v>
      </c>
      <c r="Y353" s="3">
        <f t="shared" si="60"/>
        <v>0</v>
      </c>
      <c r="Z353" s="3"/>
      <c r="AA353" s="3">
        <v>4.2</v>
      </c>
      <c r="AB353" s="3">
        <f t="shared" si="63"/>
        <v>1.7999999999999998</v>
      </c>
      <c r="AC353" s="7">
        <f t="shared" si="70"/>
        <v>173.88</v>
      </c>
      <c r="AD353" s="1">
        <v>4200</v>
      </c>
      <c r="AE353" s="1">
        <f t="shared" si="71"/>
        <v>4.2</v>
      </c>
    </row>
    <row r="354" spans="1:31" ht="43.2" hidden="1" x14ac:dyDescent="0.3">
      <c r="A354" s="65" t="str" cm="1">
        <f t="array" ref="A354">_xlfn.IFS(M354&gt;=65,"Heavy",M354&lt;=25,"Light",M354&gt;=26-64,"Medium")</f>
        <v>Medium</v>
      </c>
      <c r="B354" s="1" t="s">
        <v>2787</v>
      </c>
      <c r="C354" s="1" t="s">
        <v>2824</v>
      </c>
      <c r="D354" s="3">
        <f t="shared" si="72"/>
        <v>337</v>
      </c>
      <c r="E354" s="3" t="s">
        <v>2822</v>
      </c>
      <c r="F354" s="3">
        <v>1</v>
      </c>
      <c r="G354" s="3" t="s">
        <v>2827</v>
      </c>
      <c r="H354" s="3" t="s">
        <v>367</v>
      </c>
      <c r="I354" s="3" t="s">
        <v>308</v>
      </c>
      <c r="J354" s="3" t="s">
        <v>2316</v>
      </c>
      <c r="K354" s="7" t="str">
        <f>VLOOKUP($I354,'New Summary'!$E$8:$G$59,2,FALSE)</f>
        <v>H-350x175x6x9</v>
      </c>
      <c r="L354" s="3" t="s">
        <v>2496</v>
      </c>
      <c r="M354" s="7">
        <f>VLOOKUP($I354,'New Summary'!$E$8:$G$59,3,FALSE)</f>
        <v>41.4</v>
      </c>
      <c r="N354" s="3">
        <v>6000</v>
      </c>
      <c r="O354" s="3" t="s">
        <v>25</v>
      </c>
      <c r="P354" s="3">
        <v>1</v>
      </c>
      <c r="Q354" s="28">
        <f t="shared" si="75"/>
        <v>6</v>
      </c>
      <c r="R354" s="28">
        <f t="shared" si="76"/>
        <v>248.39999999999998</v>
      </c>
      <c r="S354" s="12">
        <v>0</v>
      </c>
      <c r="T354" s="46">
        <f t="shared" si="68"/>
        <v>0</v>
      </c>
      <c r="U354" s="13"/>
      <c r="V354" s="3">
        <f t="shared" si="69"/>
        <v>6</v>
      </c>
      <c r="W354" s="46" t="s">
        <v>2502</v>
      </c>
      <c r="X354" s="3">
        <f t="shared" si="59"/>
        <v>248.39999999999998</v>
      </c>
      <c r="Y354" s="3">
        <f t="shared" si="60"/>
        <v>0</v>
      </c>
      <c r="Z354" s="3"/>
      <c r="AA354" s="3">
        <v>4.2</v>
      </c>
      <c r="AB354" s="3">
        <f t="shared" si="63"/>
        <v>1.7999999999999998</v>
      </c>
      <c r="AC354" s="7">
        <f t="shared" si="70"/>
        <v>173.88</v>
      </c>
      <c r="AD354" s="1">
        <v>4200</v>
      </c>
      <c r="AE354" s="1">
        <f t="shared" si="71"/>
        <v>4.2</v>
      </c>
    </row>
    <row r="355" spans="1:31" ht="43.2" hidden="1" x14ac:dyDescent="0.3">
      <c r="A355" s="65" t="str" cm="1">
        <f t="array" ref="A355">_xlfn.IFS(M355&gt;=65,"Heavy",M355&lt;=25,"Light",M355&gt;=26-64,"Medium")</f>
        <v>Medium</v>
      </c>
      <c r="B355" s="1" t="s">
        <v>2787</v>
      </c>
      <c r="C355" s="1" t="s">
        <v>2824</v>
      </c>
      <c r="D355" s="3">
        <f t="shared" si="72"/>
        <v>338</v>
      </c>
      <c r="E355" s="3" t="s">
        <v>2822</v>
      </c>
      <c r="F355" s="3">
        <v>1</v>
      </c>
      <c r="G355" s="3" t="s">
        <v>2827</v>
      </c>
      <c r="H355" s="3" t="s">
        <v>368</v>
      </c>
      <c r="I355" s="3" t="s">
        <v>308</v>
      </c>
      <c r="J355" s="3" t="s">
        <v>2316</v>
      </c>
      <c r="K355" s="7" t="str">
        <f>VLOOKUP($I355,'New Summary'!$E$8:$G$59,2,FALSE)</f>
        <v>H-350x175x6x9</v>
      </c>
      <c r="L355" s="3" t="s">
        <v>2496</v>
      </c>
      <c r="M355" s="7">
        <f>VLOOKUP($I355,'New Summary'!$E$8:$G$59,3,FALSE)</f>
        <v>41.4</v>
      </c>
      <c r="N355" s="3">
        <v>6000</v>
      </c>
      <c r="O355" s="3" t="s">
        <v>25</v>
      </c>
      <c r="P355" s="3">
        <v>1</v>
      </c>
      <c r="Q355" s="28">
        <f t="shared" si="75"/>
        <v>6</v>
      </c>
      <c r="R355" s="28">
        <f t="shared" si="76"/>
        <v>248.39999999999998</v>
      </c>
      <c r="S355" s="12">
        <v>0</v>
      </c>
      <c r="T355" s="46">
        <f t="shared" si="68"/>
        <v>0</v>
      </c>
      <c r="U355" s="13"/>
      <c r="V355" s="3">
        <f t="shared" si="69"/>
        <v>6</v>
      </c>
      <c r="W355" s="46" t="s">
        <v>2502</v>
      </c>
      <c r="X355" s="3">
        <f t="shared" si="59"/>
        <v>248.39999999999998</v>
      </c>
      <c r="Y355" s="3">
        <f t="shared" si="60"/>
        <v>0</v>
      </c>
      <c r="Z355" s="3"/>
      <c r="AA355" s="3">
        <v>4.2</v>
      </c>
      <c r="AB355" s="3">
        <f t="shared" si="63"/>
        <v>1.7999999999999998</v>
      </c>
      <c r="AC355" s="7">
        <f t="shared" si="70"/>
        <v>173.88</v>
      </c>
      <c r="AD355" s="1">
        <v>4200</v>
      </c>
      <c r="AE355" s="1">
        <f t="shared" si="71"/>
        <v>4.2</v>
      </c>
    </row>
    <row r="356" spans="1:31" ht="43.2" hidden="1" x14ac:dyDescent="0.3">
      <c r="A356" s="65" t="str" cm="1">
        <f t="array" ref="A356">_xlfn.IFS(M356&gt;=65,"Heavy",M356&lt;=25,"Light",M356&gt;=26-64,"Medium")</f>
        <v>Medium</v>
      </c>
      <c r="B356" s="1" t="s">
        <v>2787</v>
      </c>
      <c r="C356" s="1" t="s">
        <v>2824</v>
      </c>
      <c r="D356" s="3">
        <f t="shared" si="72"/>
        <v>339</v>
      </c>
      <c r="E356" s="3" t="s">
        <v>2822</v>
      </c>
      <c r="F356" s="3">
        <v>1</v>
      </c>
      <c r="G356" s="3" t="s">
        <v>2827</v>
      </c>
      <c r="H356" s="3" t="s">
        <v>369</v>
      </c>
      <c r="I356" s="3" t="s">
        <v>308</v>
      </c>
      <c r="J356" s="3" t="s">
        <v>2316</v>
      </c>
      <c r="K356" s="7" t="str">
        <f>VLOOKUP($I356,'New Summary'!$E$8:$G$59,2,FALSE)</f>
        <v>H-350x175x6x9</v>
      </c>
      <c r="L356" s="3" t="s">
        <v>2496</v>
      </c>
      <c r="M356" s="7">
        <f>VLOOKUP($I356,'New Summary'!$E$8:$G$59,3,FALSE)</f>
        <v>41.4</v>
      </c>
      <c r="N356" s="3">
        <v>6000</v>
      </c>
      <c r="O356" s="3" t="s">
        <v>25</v>
      </c>
      <c r="P356" s="3">
        <v>1</v>
      </c>
      <c r="Q356" s="28">
        <f t="shared" si="75"/>
        <v>6</v>
      </c>
      <c r="R356" s="28">
        <f t="shared" si="76"/>
        <v>248.39999999999998</v>
      </c>
      <c r="S356" s="12">
        <v>0</v>
      </c>
      <c r="T356" s="46">
        <f t="shared" si="68"/>
        <v>0</v>
      </c>
      <c r="U356" s="13"/>
      <c r="V356" s="3">
        <f t="shared" si="69"/>
        <v>6</v>
      </c>
      <c r="W356" s="46" t="s">
        <v>2502</v>
      </c>
      <c r="X356" s="3">
        <f t="shared" si="59"/>
        <v>248.39999999999998</v>
      </c>
      <c r="Y356" s="3">
        <f t="shared" si="60"/>
        <v>0</v>
      </c>
      <c r="Z356" s="3"/>
      <c r="AA356" s="3">
        <v>4.2</v>
      </c>
      <c r="AB356" s="3">
        <f t="shared" si="63"/>
        <v>1.7999999999999998</v>
      </c>
      <c r="AC356" s="7">
        <f t="shared" si="70"/>
        <v>173.88</v>
      </c>
      <c r="AD356" s="1">
        <v>4200</v>
      </c>
      <c r="AE356" s="1">
        <f t="shared" si="71"/>
        <v>4.2</v>
      </c>
    </row>
    <row r="357" spans="1:31" ht="43.2" hidden="1" x14ac:dyDescent="0.3">
      <c r="A357" s="65" t="str" cm="1">
        <f t="array" ref="A357">_xlfn.IFS(M357&gt;=65,"Heavy",M357&lt;=25,"Light",M357&gt;=26-64,"Medium")</f>
        <v>Medium</v>
      </c>
      <c r="B357" s="1" t="s">
        <v>2787</v>
      </c>
      <c r="C357" s="1" t="s">
        <v>2824</v>
      </c>
      <c r="D357" s="3">
        <f t="shared" si="72"/>
        <v>340</v>
      </c>
      <c r="E357" s="3" t="s">
        <v>2822</v>
      </c>
      <c r="F357" s="3">
        <v>1</v>
      </c>
      <c r="G357" s="3" t="s">
        <v>2827</v>
      </c>
      <c r="H357" s="3" t="s">
        <v>370</v>
      </c>
      <c r="I357" s="3" t="s">
        <v>308</v>
      </c>
      <c r="J357" s="3" t="s">
        <v>2316</v>
      </c>
      <c r="K357" s="7" t="str">
        <f>VLOOKUP($I357,'New Summary'!$E$8:$G$59,2,FALSE)</f>
        <v>H-350x175x6x9</v>
      </c>
      <c r="L357" s="3" t="s">
        <v>2496</v>
      </c>
      <c r="M357" s="7">
        <f>VLOOKUP($I357,'New Summary'!$E$8:$G$59,3,FALSE)</f>
        <v>41.4</v>
      </c>
      <c r="N357" s="3">
        <v>6000</v>
      </c>
      <c r="O357" s="3" t="s">
        <v>25</v>
      </c>
      <c r="P357" s="3">
        <v>1</v>
      </c>
      <c r="Q357" s="28">
        <f t="shared" si="75"/>
        <v>6</v>
      </c>
      <c r="R357" s="28">
        <f t="shared" si="76"/>
        <v>248.39999999999998</v>
      </c>
      <c r="S357" s="12">
        <v>0</v>
      </c>
      <c r="T357" s="46">
        <f t="shared" si="68"/>
        <v>0</v>
      </c>
      <c r="U357" s="13"/>
      <c r="V357" s="3">
        <f t="shared" si="69"/>
        <v>6</v>
      </c>
      <c r="W357" s="46" t="s">
        <v>2502</v>
      </c>
      <c r="X357" s="3">
        <f t="shared" si="59"/>
        <v>248.39999999999998</v>
      </c>
      <c r="Y357" s="3">
        <f t="shared" si="60"/>
        <v>0</v>
      </c>
      <c r="Z357" s="3"/>
      <c r="AA357" s="3">
        <v>4.2</v>
      </c>
      <c r="AB357" s="3">
        <f t="shared" si="63"/>
        <v>1.7999999999999998</v>
      </c>
      <c r="AC357" s="7">
        <f t="shared" si="70"/>
        <v>173.88</v>
      </c>
      <c r="AD357" s="1">
        <v>4200</v>
      </c>
      <c r="AE357" s="1">
        <f t="shared" si="71"/>
        <v>4.2</v>
      </c>
    </row>
    <row r="358" spans="1:31" ht="43.2" hidden="1" x14ac:dyDescent="0.3">
      <c r="A358" s="65" t="str" cm="1">
        <f t="array" ref="A358">_xlfn.IFS(M358&gt;=65,"Heavy",M358&lt;=25,"Light",M358&gt;=26-64,"Medium")</f>
        <v>Medium</v>
      </c>
      <c r="B358" s="1" t="s">
        <v>2787</v>
      </c>
      <c r="C358" s="1" t="s">
        <v>2824</v>
      </c>
      <c r="D358" s="3">
        <f t="shared" si="72"/>
        <v>341</v>
      </c>
      <c r="E358" s="3" t="s">
        <v>2822</v>
      </c>
      <c r="F358" s="3">
        <v>1</v>
      </c>
      <c r="G358" s="3" t="s">
        <v>2827</v>
      </c>
      <c r="H358" s="3" t="s">
        <v>371</v>
      </c>
      <c r="I358" s="3" t="s">
        <v>308</v>
      </c>
      <c r="J358" s="3" t="s">
        <v>2316</v>
      </c>
      <c r="K358" s="7" t="str">
        <f>VLOOKUP($I358,'New Summary'!$E$8:$G$59,2,FALSE)</f>
        <v>H-350x175x6x9</v>
      </c>
      <c r="L358" s="3" t="s">
        <v>2496</v>
      </c>
      <c r="M358" s="7">
        <f>VLOOKUP($I358,'New Summary'!$E$8:$G$59,3,FALSE)</f>
        <v>41.4</v>
      </c>
      <c r="N358" s="3">
        <v>6000</v>
      </c>
      <c r="O358" s="3" t="s">
        <v>25</v>
      </c>
      <c r="P358" s="3">
        <v>1</v>
      </c>
      <c r="Q358" s="28">
        <f t="shared" si="75"/>
        <v>6</v>
      </c>
      <c r="R358" s="28">
        <f t="shared" si="76"/>
        <v>248.39999999999998</v>
      </c>
      <c r="S358" s="12">
        <v>0</v>
      </c>
      <c r="T358" s="46">
        <f t="shared" si="68"/>
        <v>0</v>
      </c>
      <c r="U358" s="13"/>
      <c r="V358" s="3">
        <f t="shared" si="69"/>
        <v>6</v>
      </c>
      <c r="W358" s="46" t="s">
        <v>2502</v>
      </c>
      <c r="X358" s="3">
        <f t="shared" si="59"/>
        <v>248.39999999999998</v>
      </c>
      <c r="Y358" s="3">
        <f t="shared" si="60"/>
        <v>0</v>
      </c>
      <c r="Z358" s="3"/>
      <c r="AA358" s="3">
        <v>4.2</v>
      </c>
      <c r="AB358" s="3">
        <f t="shared" si="63"/>
        <v>1.7999999999999998</v>
      </c>
      <c r="AC358" s="7">
        <f t="shared" si="70"/>
        <v>173.88</v>
      </c>
      <c r="AD358" s="1">
        <v>4200</v>
      </c>
      <c r="AE358" s="1">
        <f t="shared" si="71"/>
        <v>4.2</v>
      </c>
    </row>
    <row r="359" spans="1:31" ht="43.2" hidden="1" x14ac:dyDescent="0.3">
      <c r="A359" s="65" t="str" cm="1">
        <f t="array" ref="A359">_xlfn.IFS(M359&gt;=65,"Heavy",M359&lt;=25,"Light",M359&gt;=26-64,"Medium")</f>
        <v>Heavy</v>
      </c>
      <c r="B359" s="1" t="s">
        <v>2787</v>
      </c>
      <c r="C359" s="1" t="s">
        <v>2824</v>
      </c>
      <c r="D359" s="3">
        <f t="shared" si="72"/>
        <v>342</v>
      </c>
      <c r="E359" s="3" t="s">
        <v>2822</v>
      </c>
      <c r="F359" s="3">
        <v>1</v>
      </c>
      <c r="G359" s="3" t="s">
        <v>2827</v>
      </c>
      <c r="H359" s="3" t="s">
        <v>372</v>
      </c>
      <c r="I359" s="3" t="s">
        <v>312</v>
      </c>
      <c r="J359" s="3" t="s">
        <v>2309</v>
      </c>
      <c r="K359" s="7" t="str">
        <f>VLOOKUP($I359,'New Summary'!$E$8:$G$59,2,FALSE)</f>
        <v>H-250x250x9x14</v>
      </c>
      <c r="L359" s="3" t="s">
        <v>2496</v>
      </c>
      <c r="M359" s="7">
        <f>VLOOKUP($I359,'New Summary'!$E$8:$G$59,3,FALSE)</f>
        <v>72.400000000000006</v>
      </c>
      <c r="N359" s="3">
        <v>6000</v>
      </c>
      <c r="O359" s="3" t="s">
        <v>25</v>
      </c>
      <c r="P359" s="3">
        <v>1</v>
      </c>
      <c r="Q359" s="28">
        <f>(N359/1000)*P359</f>
        <v>6</v>
      </c>
      <c r="R359" s="28">
        <f>Q359*M359</f>
        <v>434.40000000000003</v>
      </c>
      <c r="S359" s="12">
        <v>0</v>
      </c>
      <c r="T359" s="46">
        <f t="shared" si="68"/>
        <v>0</v>
      </c>
      <c r="U359" s="12"/>
      <c r="V359" s="3">
        <f t="shared" si="69"/>
        <v>6</v>
      </c>
      <c r="W359" s="46" t="s">
        <v>2502</v>
      </c>
      <c r="X359" s="3">
        <f t="shared" si="59"/>
        <v>434.40000000000003</v>
      </c>
      <c r="Y359" s="3">
        <f t="shared" si="60"/>
        <v>0</v>
      </c>
      <c r="Z359" s="3"/>
      <c r="AA359" s="3">
        <v>2.4</v>
      </c>
      <c r="AB359" s="3">
        <f t="shared" si="63"/>
        <v>3.6</v>
      </c>
      <c r="AC359" s="7">
        <f t="shared" si="70"/>
        <v>173.76000000000002</v>
      </c>
      <c r="AD359" s="1">
        <v>2400</v>
      </c>
      <c r="AE359" s="1">
        <f t="shared" si="71"/>
        <v>2.4</v>
      </c>
    </row>
    <row r="360" spans="1:31" ht="43.2" hidden="1" x14ac:dyDescent="0.3">
      <c r="A360" s="65" t="str" cm="1">
        <f t="array" ref="A360">_xlfn.IFS(M360&gt;=65,"Heavy",M360&lt;=25,"Light",M360&gt;=26-64,"Medium")</f>
        <v>Medium</v>
      </c>
      <c r="B360" s="1" t="s">
        <v>2787</v>
      </c>
      <c r="C360" s="1" t="s">
        <v>2824</v>
      </c>
      <c r="D360" s="3">
        <f t="shared" si="72"/>
        <v>343</v>
      </c>
      <c r="E360" s="3" t="s">
        <v>2822</v>
      </c>
      <c r="F360" s="3">
        <v>1</v>
      </c>
      <c r="G360" s="3" t="s">
        <v>2827</v>
      </c>
      <c r="H360" s="3" t="s">
        <v>373</v>
      </c>
      <c r="I360" s="3" t="s">
        <v>308</v>
      </c>
      <c r="J360" s="3" t="s">
        <v>2316</v>
      </c>
      <c r="K360" s="7" t="str">
        <f>VLOOKUP($I360,'New Summary'!$E$8:$G$59,2,FALSE)</f>
        <v>H-350x175x6x9</v>
      </c>
      <c r="L360" s="3" t="s">
        <v>2496</v>
      </c>
      <c r="M360" s="7">
        <f>VLOOKUP($I360,'New Summary'!$E$8:$G$59,3,FALSE)</f>
        <v>41.4</v>
      </c>
      <c r="N360" s="3">
        <v>6000</v>
      </c>
      <c r="O360" s="3" t="s">
        <v>25</v>
      </c>
      <c r="P360" s="3">
        <v>1</v>
      </c>
      <c r="Q360" s="28">
        <f t="shared" ref="Q360:Q369" si="77">(N360/1000)*P360</f>
        <v>6</v>
      </c>
      <c r="R360" s="28">
        <f t="shared" ref="R360:R369" si="78">Q360*M360</f>
        <v>248.39999999999998</v>
      </c>
      <c r="S360" s="12">
        <v>0</v>
      </c>
      <c r="T360" s="46">
        <f t="shared" si="68"/>
        <v>0</v>
      </c>
      <c r="U360" s="13"/>
      <c r="V360" s="3">
        <f t="shared" si="69"/>
        <v>6</v>
      </c>
      <c r="W360" s="46" t="s">
        <v>2502</v>
      </c>
      <c r="X360" s="3">
        <f t="shared" si="59"/>
        <v>248.39999999999998</v>
      </c>
      <c r="Y360" s="3">
        <f t="shared" si="60"/>
        <v>0</v>
      </c>
      <c r="Z360" s="3"/>
      <c r="AA360" s="3">
        <v>2.4</v>
      </c>
      <c r="AB360" s="3">
        <f t="shared" si="63"/>
        <v>3.6</v>
      </c>
      <c r="AC360" s="7">
        <f t="shared" si="70"/>
        <v>99.36</v>
      </c>
      <c r="AD360" s="1">
        <v>2400</v>
      </c>
      <c r="AE360" s="1">
        <f t="shared" si="71"/>
        <v>2.4</v>
      </c>
    </row>
    <row r="361" spans="1:31" ht="43.2" hidden="1" x14ac:dyDescent="0.3">
      <c r="A361" s="65" t="str" cm="1">
        <f t="array" ref="A361">_xlfn.IFS(M361&gt;=65,"Heavy",M361&lt;=25,"Light",M361&gt;=26-64,"Medium")</f>
        <v>Medium</v>
      </c>
      <c r="B361" s="1" t="s">
        <v>2787</v>
      </c>
      <c r="C361" s="1" t="s">
        <v>2824</v>
      </c>
      <c r="D361" s="3">
        <f t="shared" si="72"/>
        <v>344</v>
      </c>
      <c r="E361" s="3" t="s">
        <v>2822</v>
      </c>
      <c r="F361" s="3">
        <v>1</v>
      </c>
      <c r="G361" s="3" t="s">
        <v>2827</v>
      </c>
      <c r="H361" s="3" t="s">
        <v>374</v>
      </c>
      <c r="I361" s="3" t="s">
        <v>308</v>
      </c>
      <c r="J361" s="3" t="s">
        <v>2316</v>
      </c>
      <c r="K361" s="7" t="str">
        <f>VLOOKUP($I361,'New Summary'!$E$8:$G$59,2,FALSE)</f>
        <v>H-350x175x6x9</v>
      </c>
      <c r="L361" s="3" t="s">
        <v>2496</v>
      </c>
      <c r="M361" s="7">
        <f>VLOOKUP($I361,'New Summary'!$E$8:$G$59,3,FALSE)</f>
        <v>41.4</v>
      </c>
      <c r="N361" s="3">
        <v>6000</v>
      </c>
      <c r="O361" s="3" t="s">
        <v>25</v>
      </c>
      <c r="P361" s="3">
        <v>1</v>
      </c>
      <c r="Q361" s="28">
        <f t="shared" si="77"/>
        <v>6</v>
      </c>
      <c r="R361" s="28">
        <f t="shared" si="78"/>
        <v>248.39999999999998</v>
      </c>
      <c r="S361" s="12">
        <v>0</v>
      </c>
      <c r="T361" s="46">
        <f t="shared" si="68"/>
        <v>0</v>
      </c>
      <c r="U361" s="13"/>
      <c r="V361" s="3">
        <f t="shared" si="69"/>
        <v>6</v>
      </c>
      <c r="W361" s="46" t="s">
        <v>2502</v>
      </c>
      <c r="X361" s="3">
        <f t="shared" si="59"/>
        <v>248.39999999999998</v>
      </c>
      <c r="Y361" s="3">
        <f t="shared" si="60"/>
        <v>0</v>
      </c>
      <c r="Z361" s="3"/>
      <c r="AA361" s="3">
        <v>2.4</v>
      </c>
      <c r="AB361" s="3">
        <f t="shared" si="63"/>
        <v>3.6</v>
      </c>
      <c r="AC361" s="7">
        <f t="shared" si="70"/>
        <v>99.36</v>
      </c>
      <c r="AD361" s="1">
        <v>2400</v>
      </c>
      <c r="AE361" s="1">
        <f t="shared" si="71"/>
        <v>2.4</v>
      </c>
    </row>
    <row r="362" spans="1:31" ht="43.2" hidden="1" x14ac:dyDescent="0.3">
      <c r="A362" s="65" t="str" cm="1">
        <f t="array" ref="A362">_xlfn.IFS(M362&gt;=65,"Heavy",M362&lt;=25,"Light",M362&gt;=26-64,"Medium")</f>
        <v>Medium</v>
      </c>
      <c r="B362" s="1" t="s">
        <v>2787</v>
      </c>
      <c r="C362" s="1" t="s">
        <v>2824</v>
      </c>
      <c r="D362" s="3">
        <f t="shared" si="72"/>
        <v>345</v>
      </c>
      <c r="E362" s="3" t="s">
        <v>2822</v>
      </c>
      <c r="F362" s="3">
        <v>1</v>
      </c>
      <c r="G362" s="3" t="s">
        <v>2827</v>
      </c>
      <c r="H362" s="3" t="s">
        <v>375</v>
      </c>
      <c r="I362" s="3" t="s">
        <v>308</v>
      </c>
      <c r="J362" s="3" t="s">
        <v>2316</v>
      </c>
      <c r="K362" s="7" t="str">
        <f>VLOOKUP($I362,'New Summary'!$E$8:$G$59,2,FALSE)</f>
        <v>H-350x175x6x9</v>
      </c>
      <c r="L362" s="3" t="s">
        <v>2496</v>
      </c>
      <c r="M362" s="7">
        <f>VLOOKUP($I362,'New Summary'!$E$8:$G$59,3,FALSE)</f>
        <v>41.4</v>
      </c>
      <c r="N362" s="3">
        <v>6000</v>
      </c>
      <c r="O362" s="3" t="s">
        <v>25</v>
      </c>
      <c r="P362" s="3">
        <v>1</v>
      </c>
      <c r="Q362" s="28">
        <f t="shared" si="77"/>
        <v>6</v>
      </c>
      <c r="R362" s="28">
        <f t="shared" si="78"/>
        <v>248.39999999999998</v>
      </c>
      <c r="S362" s="12">
        <v>0</v>
      </c>
      <c r="T362" s="46">
        <f t="shared" si="68"/>
        <v>0</v>
      </c>
      <c r="U362" s="13"/>
      <c r="V362" s="3">
        <f t="shared" si="69"/>
        <v>6</v>
      </c>
      <c r="W362" s="46" t="s">
        <v>2502</v>
      </c>
      <c r="X362" s="3">
        <f t="shared" si="59"/>
        <v>248.39999999999998</v>
      </c>
      <c r="Y362" s="3">
        <f t="shared" si="60"/>
        <v>0</v>
      </c>
      <c r="Z362" s="3"/>
      <c r="AA362" s="3">
        <v>4.8</v>
      </c>
      <c r="AB362" s="3">
        <f t="shared" si="63"/>
        <v>1.2000000000000002</v>
      </c>
      <c r="AC362" s="7">
        <f t="shared" si="70"/>
        <v>198.72</v>
      </c>
      <c r="AD362" s="1">
        <v>4800</v>
      </c>
      <c r="AE362" s="1">
        <f t="shared" si="71"/>
        <v>4.8</v>
      </c>
    </row>
    <row r="363" spans="1:31" ht="43.2" hidden="1" x14ac:dyDescent="0.3">
      <c r="A363" s="65" t="str" cm="1">
        <f t="array" ref="A363">_xlfn.IFS(M363&gt;=65,"Heavy",M363&lt;=25,"Light",M363&gt;=26-64,"Medium")</f>
        <v>Medium</v>
      </c>
      <c r="B363" s="1" t="s">
        <v>2787</v>
      </c>
      <c r="C363" s="1" t="s">
        <v>2824</v>
      </c>
      <c r="D363" s="3">
        <f t="shared" si="72"/>
        <v>346</v>
      </c>
      <c r="E363" s="3" t="s">
        <v>2822</v>
      </c>
      <c r="F363" s="3">
        <v>1</v>
      </c>
      <c r="G363" s="3" t="s">
        <v>2827</v>
      </c>
      <c r="H363" s="3" t="s">
        <v>376</v>
      </c>
      <c r="I363" s="3" t="s">
        <v>308</v>
      </c>
      <c r="J363" s="3" t="s">
        <v>2316</v>
      </c>
      <c r="K363" s="7" t="str">
        <f>VLOOKUP($I363,'New Summary'!$E$8:$G$59,2,FALSE)</f>
        <v>H-350x175x6x9</v>
      </c>
      <c r="L363" s="3" t="s">
        <v>2496</v>
      </c>
      <c r="M363" s="7">
        <f>VLOOKUP($I363,'New Summary'!$E$8:$G$59,3,FALSE)</f>
        <v>41.4</v>
      </c>
      <c r="N363" s="3">
        <v>6000</v>
      </c>
      <c r="O363" s="3" t="s">
        <v>25</v>
      </c>
      <c r="P363" s="3">
        <v>1</v>
      </c>
      <c r="Q363" s="28">
        <f t="shared" si="77"/>
        <v>6</v>
      </c>
      <c r="R363" s="28">
        <f t="shared" si="78"/>
        <v>248.39999999999998</v>
      </c>
      <c r="S363" s="12">
        <v>0</v>
      </c>
      <c r="T363" s="46">
        <f t="shared" si="68"/>
        <v>0</v>
      </c>
      <c r="U363" s="13"/>
      <c r="V363" s="3">
        <f t="shared" si="69"/>
        <v>6</v>
      </c>
      <c r="W363" s="46" t="s">
        <v>2502</v>
      </c>
      <c r="X363" s="3">
        <f t="shared" si="59"/>
        <v>248.39999999999998</v>
      </c>
      <c r="Y363" s="3">
        <f t="shared" si="60"/>
        <v>0</v>
      </c>
      <c r="Z363" s="3"/>
      <c r="AA363" s="3">
        <v>1.8</v>
      </c>
      <c r="AB363" s="3">
        <f t="shared" si="63"/>
        <v>4.2</v>
      </c>
      <c r="AC363" s="7">
        <f t="shared" si="70"/>
        <v>74.52</v>
      </c>
      <c r="AD363" s="1">
        <v>1800</v>
      </c>
      <c r="AE363" s="1">
        <f t="shared" si="71"/>
        <v>1.8</v>
      </c>
    </row>
    <row r="364" spans="1:31" ht="43.2" hidden="1" x14ac:dyDescent="0.3">
      <c r="A364" s="65" t="str" cm="1">
        <f t="array" ref="A364">_xlfn.IFS(M364&gt;=65,"Heavy",M364&lt;=25,"Light",M364&gt;=26-64,"Medium")</f>
        <v>Medium</v>
      </c>
      <c r="B364" s="1" t="s">
        <v>2787</v>
      </c>
      <c r="C364" s="1" t="s">
        <v>2824</v>
      </c>
      <c r="D364" s="3">
        <f t="shared" si="72"/>
        <v>347</v>
      </c>
      <c r="E364" s="3" t="s">
        <v>2822</v>
      </c>
      <c r="F364" s="3">
        <v>1</v>
      </c>
      <c r="G364" s="3" t="s">
        <v>2827</v>
      </c>
      <c r="H364" s="3" t="s">
        <v>377</v>
      </c>
      <c r="I364" s="3" t="s">
        <v>308</v>
      </c>
      <c r="J364" s="3" t="s">
        <v>2316</v>
      </c>
      <c r="K364" s="7" t="str">
        <f>VLOOKUP($I364,'New Summary'!$E$8:$G$59,2,FALSE)</f>
        <v>H-350x175x6x9</v>
      </c>
      <c r="L364" s="3" t="s">
        <v>2496</v>
      </c>
      <c r="M364" s="7">
        <f>VLOOKUP($I364,'New Summary'!$E$8:$G$59,3,FALSE)</f>
        <v>41.4</v>
      </c>
      <c r="N364" s="3">
        <v>6000</v>
      </c>
      <c r="O364" s="3" t="s">
        <v>25</v>
      </c>
      <c r="P364" s="3">
        <v>1</v>
      </c>
      <c r="Q364" s="28">
        <f t="shared" si="77"/>
        <v>6</v>
      </c>
      <c r="R364" s="28">
        <f t="shared" si="78"/>
        <v>248.39999999999998</v>
      </c>
      <c r="S364" s="12">
        <v>0</v>
      </c>
      <c r="T364" s="46">
        <f t="shared" si="68"/>
        <v>0</v>
      </c>
      <c r="U364" s="13"/>
      <c r="V364" s="3">
        <f t="shared" si="69"/>
        <v>6</v>
      </c>
      <c r="W364" s="46" t="s">
        <v>2502</v>
      </c>
      <c r="X364" s="3">
        <f t="shared" si="59"/>
        <v>248.39999999999998</v>
      </c>
      <c r="Y364" s="3">
        <f t="shared" si="60"/>
        <v>0</v>
      </c>
      <c r="Z364" s="3"/>
      <c r="AA364" s="3">
        <v>4.8</v>
      </c>
      <c r="AB364" s="3">
        <f t="shared" si="63"/>
        <v>1.2000000000000002</v>
      </c>
      <c r="AC364" s="7">
        <f t="shared" si="70"/>
        <v>198.72</v>
      </c>
      <c r="AD364" s="1">
        <v>4800</v>
      </c>
      <c r="AE364" s="1">
        <f t="shared" si="71"/>
        <v>4.8</v>
      </c>
    </row>
    <row r="365" spans="1:31" ht="43.2" hidden="1" x14ac:dyDescent="0.3">
      <c r="A365" s="65" t="str" cm="1">
        <f t="array" ref="A365">_xlfn.IFS(M365&gt;=65,"Heavy",M365&lt;=25,"Light",M365&gt;=26-64,"Medium")</f>
        <v>Medium</v>
      </c>
      <c r="B365" s="1" t="s">
        <v>2787</v>
      </c>
      <c r="C365" s="1" t="s">
        <v>2824</v>
      </c>
      <c r="D365" s="3">
        <f t="shared" si="72"/>
        <v>348</v>
      </c>
      <c r="E365" s="3" t="s">
        <v>2822</v>
      </c>
      <c r="F365" s="3">
        <v>1</v>
      </c>
      <c r="G365" s="3" t="s">
        <v>2827</v>
      </c>
      <c r="H365" s="3" t="s">
        <v>378</v>
      </c>
      <c r="I365" s="3" t="s">
        <v>308</v>
      </c>
      <c r="J365" s="3" t="s">
        <v>2316</v>
      </c>
      <c r="K365" s="7" t="str">
        <f>VLOOKUP($I365,'New Summary'!$E$8:$G$59,2,FALSE)</f>
        <v>H-350x175x6x9</v>
      </c>
      <c r="L365" s="3" t="s">
        <v>2496</v>
      </c>
      <c r="M365" s="7">
        <f>VLOOKUP($I365,'New Summary'!$E$8:$G$59,3,FALSE)</f>
        <v>41.4</v>
      </c>
      <c r="N365" s="3">
        <v>6000</v>
      </c>
      <c r="O365" s="3" t="s">
        <v>25</v>
      </c>
      <c r="P365" s="3">
        <v>1</v>
      </c>
      <c r="Q365" s="28">
        <f t="shared" si="77"/>
        <v>6</v>
      </c>
      <c r="R365" s="28">
        <f t="shared" si="78"/>
        <v>248.39999999999998</v>
      </c>
      <c r="S365" s="12">
        <v>0</v>
      </c>
      <c r="T365" s="46">
        <f t="shared" si="68"/>
        <v>0</v>
      </c>
      <c r="U365" s="13"/>
      <c r="V365" s="3">
        <f t="shared" si="69"/>
        <v>6</v>
      </c>
      <c r="W365" s="46" t="s">
        <v>2502</v>
      </c>
      <c r="X365" s="3">
        <f t="shared" si="59"/>
        <v>248.39999999999998</v>
      </c>
      <c r="Y365" s="3">
        <f t="shared" si="60"/>
        <v>0</v>
      </c>
      <c r="Z365" s="3"/>
      <c r="AA365" s="3">
        <v>1.8</v>
      </c>
      <c r="AB365" s="3">
        <f t="shared" si="63"/>
        <v>4.2</v>
      </c>
      <c r="AC365" s="7">
        <f t="shared" si="70"/>
        <v>74.52</v>
      </c>
      <c r="AD365" s="1">
        <v>1800</v>
      </c>
      <c r="AE365" s="1">
        <f t="shared" si="71"/>
        <v>1.8</v>
      </c>
    </row>
    <row r="366" spans="1:31" ht="43.2" hidden="1" x14ac:dyDescent="0.3">
      <c r="A366" s="65" t="str" cm="1">
        <f t="array" ref="A366">_xlfn.IFS(M366&gt;=65,"Heavy",M366&lt;=25,"Light",M366&gt;=26-64,"Medium")</f>
        <v>Medium</v>
      </c>
      <c r="B366" s="1" t="s">
        <v>2787</v>
      </c>
      <c r="C366" s="1" t="s">
        <v>2824</v>
      </c>
      <c r="D366" s="3">
        <f t="shared" si="72"/>
        <v>349</v>
      </c>
      <c r="E366" s="3" t="s">
        <v>2822</v>
      </c>
      <c r="F366" s="3">
        <v>1</v>
      </c>
      <c r="G366" s="3" t="s">
        <v>2827</v>
      </c>
      <c r="H366" s="3" t="s">
        <v>379</v>
      </c>
      <c r="I366" s="3" t="s">
        <v>308</v>
      </c>
      <c r="J366" s="3" t="s">
        <v>2316</v>
      </c>
      <c r="K366" s="7" t="str">
        <f>VLOOKUP($I366,'New Summary'!$E$8:$G$59,2,FALSE)</f>
        <v>H-350x175x6x9</v>
      </c>
      <c r="L366" s="3" t="s">
        <v>2496</v>
      </c>
      <c r="M366" s="7">
        <f>VLOOKUP($I366,'New Summary'!$E$8:$G$59,3,FALSE)</f>
        <v>41.4</v>
      </c>
      <c r="N366" s="3">
        <v>6000</v>
      </c>
      <c r="O366" s="3" t="s">
        <v>25</v>
      </c>
      <c r="P366" s="3">
        <v>1</v>
      </c>
      <c r="Q366" s="28">
        <f t="shared" si="77"/>
        <v>6</v>
      </c>
      <c r="R366" s="28">
        <f t="shared" si="78"/>
        <v>248.39999999999998</v>
      </c>
      <c r="S366" s="12">
        <v>0</v>
      </c>
      <c r="T366" s="46">
        <f t="shared" si="68"/>
        <v>0</v>
      </c>
      <c r="U366" s="13"/>
      <c r="V366" s="3">
        <f t="shared" si="69"/>
        <v>6</v>
      </c>
      <c r="W366" s="46" t="s">
        <v>2502</v>
      </c>
      <c r="X366" s="3">
        <f t="shared" si="59"/>
        <v>248.39999999999998</v>
      </c>
      <c r="Y366" s="3">
        <f t="shared" si="60"/>
        <v>0</v>
      </c>
      <c r="Z366" s="3"/>
      <c r="AA366" s="3">
        <v>4.8</v>
      </c>
      <c r="AB366" s="3">
        <f t="shared" si="63"/>
        <v>1.2000000000000002</v>
      </c>
      <c r="AC366" s="7">
        <f t="shared" si="70"/>
        <v>198.72</v>
      </c>
      <c r="AD366" s="1">
        <v>4800</v>
      </c>
      <c r="AE366" s="1">
        <f t="shared" si="71"/>
        <v>4.8</v>
      </c>
    </row>
    <row r="367" spans="1:31" ht="43.2" hidden="1" x14ac:dyDescent="0.3">
      <c r="A367" s="65" t="str" cm="1">
        <f t="array" ref="A367">_xlfn.IFS(M367&gt;=65,"Heavy",M367&lt;=25,"Light",M367&gt;=26-64,"Medium")</f>
        <v>Medium</v>
      </c>
      <c r="B367" s="1" t="s">
        <v>2787</v>
      </c>
      <c r="C367" s="1" t="s">
        <v>2824</v>
      </c>
      <c r="D367" s="3">
        <f t="shared" si="72"/>
        <v>350</v>
      </c>
      <c r="E367" s="3" t="s">
        <v>2822</v>
      </c>
      <c r="F367" s="3">
        <v>1</v>
      </c>
      <c r="G367" s="3" t="s">
        <v>2827</v>
      </c>
      <c r="H367" s="3" t="s">
        <v>380</v>
      </c>
      <c r="I367" s="3" t="s">
        <v>6</v>
      </c>
      <c r="J367" s="7" t="s">
        <v>2344</v>
      </c>
      <c r="K367" s="7" t="str">
        <f>VLOOKUP($I367,'New Summary'!$E$8:$G$59,2,FALSE)</f>
        <v>H-200x200x8x12</v>
      </c>
      <c r="L367" s="7" t="s">
        <v>2496</v>
      </c>
      <c r="M367" s="7">
        <f>VLOOKUP($I367,'New Summary'!$E$8:$G$59,3,FALSE)</f>
        <v>49.9</v>
      </c>
      <c r="N367" s="3">
        <v>2000</v>
      </c>
      <c r="O367" s="3" t="s">
        <v>25</v>
      </c>
      <c r="P367" s="3">
        <v>1</v>
      </c>
      <c r="Q367" s="28">
        <f t="shared" si="77"/>
        <v>2</v>
      </c>
      <c r="R367" s="28">
        <f t="shared" si="78"/>
        <v>99.8</v>
      </c>
      <c r="S367" s="12">
        <v>0</v>
      </c>
      <c r="T367" s="46">
        <f t="shared" si="68"/>
        <v>0</v>
      </c>
      <c r="U367" s="12"/>
      <c r="V367" s="3">
        <f t="shared" si="69"/>
        <v>2</v>
      </c>
      <c r="W367" s="46" t="s">
        <v>2502</v>
      </c>
      <c r="X367" s="3">
        <f t="shared" si="59"/>
        <v>99.8</v>
      </c>
      <c r="Y367" s="3">
        <f t="shared" si="60"/>
        <v>0</v>
      </c>
      <c r="Z367" s="3"/>
      <c r="AA367" s="3">
        <v>1.4</v>
      </c>
      <c r="AB367" s="3">
        <f t="shared" si="63"/>
        <v>0.60000000000000009</v>
      </c>
      <c r="AC367" s="7">
        <f t="shared" si="70"/>
        <v>69.86</v>
      </c>
      <c r="AD367" s="1">
        <v>1400</v>
      </c>
      <c r="AE367" s="1">
        <f t="shared" si="71"/>
        <v>1.4</v>
      </c>
    </row>
    <row r="368" spans="1:31" ht="43.2" hidden="1" x14ac:dyDescent="0.3">
      <c r="A368" s="65" t="str" cm="1">
        <f t="array" ref="A368">_xlfn.IFS(M368&gt;=65,"Heavy",M368&lt;=25,"Light",M368&gt;=26-64,"Medium")</f>
        <v>Medium</v>
      </c>
      <c r="B368" s="1" t="s">
        <v>2787</v>
      </c>
      <c r="C368" s="1" t="s">
        <v>2824</v>
      </c>
      <c r="D368" s="3">
        <f t="shared" si="72"/>
        <v>351</v>
      </c>
      <c r="E368" s="3" t="s">
        <v>2822</v>
      </c>
      <c r="F368" s="3">
        <v>1</v>
      </c>
      <c r="G368" s="3" t="s">
        <v>2827</v>
      </c>
      <c r="H368" s="3" t="s">
        <v>381</v>
      </c>
      <c r="I368" s="3" t="s">
        <v>6</v>
      </c>
      <c r="J368" s="7" t="s">
        <v>2344</v>
      </c>
      <c r="K368" s="7" t="str">
        <f>VLOOKUP($I368,'New Summary'!$E$8:$G$59,2,FALSE)</f>
        <v>H-200x200x8x12</v>
      </c>
      <c r="L368" s="7" t="s">
        <v>2496</v>
      </c>
      <c r="M368" s="7">
        <f>VLOOKUP($I368,'New Summary'!$E$8:$G$59,3,FALSE)</f>
        <v>49.9</v>
      </c>
      <c r="N368" s="3">
        <v>2000</v>
      </c>
      <c r="O368" s="3" t="s">
        <v>25</v>
      </c>
      <c r="P368" s="3">
        <v>1</v>
      </c>
      <c r="Q368" s="28">
        <f t="shared" si="77"/>
        <v>2</v>
      </c>
      <c r="R368" s="28">
        <f t="shared" si="78"/>
        <v>99.8</v>
      </c>
      <c r="S368" s="12">
        <v>0</v>
      </c>
      <c r="T368" s="46">
        <f t="shared" si="68"/>
        <v>0</v>
      </c>
      <c r="U368" s="12"/>
      <c r="V368" s="3">
        <f t="shared" si="69"/>
        <v>2</v>
      </c>
      <c r="W368" s="46" t="s">
        <v>2502</v>
      </c>
      <c r="X368" s="3">
        <f t="shared" si="59"/>
        <v>99.8</v>
      </c>
      <c r="Y368" s="3">
        <f t="shared" si="60"/>
        <v>0</v>
      </c>
      <c r="Z368" s="3"/>
      <c r="AA368" s="3">
        <v>1.6</v>
      </c>
      <c r="AB368" s="3">
        <f t="shared" si="63"/>
        <v>0.39999999999999991</v>
      </c>
      <c r="AC368" s="7">
        <f t="shared" si="70"/>
        <v>79.84</v>
      </c>
      <c r="AD368" s="1">
        <v>1600</v>
      </c>
      <c r="AE368" s="1">
        <f t="shared" si="71"/>
        <v>1.6</v>
      </c>
    </row>
    <row r="369" spans="1:31" ht="43.2" hidden="1" x14ac:dyDescent="0.3">
      <c r="A369" s="65" t="str" cm="1">
        <f t="array" ref="A369">_xlfn.IFS(M369&gt;=65,"Heavy",M369&lt;=25,"Light",M369&gt;=26-64,"Medium")</f>
        <v>Medium</v>
      </c>
      <c r="B369" s="1" t="s">
        <v>2787</v>
      </c>
      <c r="C369" s="1" t="s">
        <v>2824</v>
      </c>
      <c r="D369" s="3">
        <f t="shared" si="72"/>
        <v>352</v>
      </c>
      <c r="E369" s="3" t="s">
        <v>2822</v>
      </c>
      <c r="F369" s="3">
        <v>1</v>
      </c>
      <c r="G369" s="3" t="s">
        <v>2827</v>
      </c>
      <c r="H369" s="3" t="s">
        <v>382</v>
      </c>
      <c r="I369" s="3" t="s">
        <v>6</v>
      </c>
      <c r="J369" s="7" t="s">
        <v>2344</v>
      </c>
      <c r="K369" s="7" t="str">
        <f>VLOOKUP($I369,'New Summary'!$E$8:$G$59,2,FALSE)</f>
        <v>H-200x200x8x12</v>
      </c>
      <c r="L369" s="7" t="s">
        <v>2496</v>
      </c>
      <c r="M369" s="7">
        <f>VLOOKUP($I369,'New Summary'!$E$8:$G$59,3,FALSE)</f>
        <v>49.9</v>
      </c>
      <c r="N369" s="3">
        <v>2000</v>
      </c>
      <c r="O369" s="3" t="s">
        <v>25</v>
      </c>
      <c r="P369" s="3">
        <v>1</v>
      </c>
      <c r="Q369" s="28">
        <f t="shared" si="77"/>
        <v>2</v>
      </c>
      <c r="R369" s="28">
        <f t="shared" si="78"/>
        <v>99.8</v>
      </c>
      <c r="S369" s="12">
        <v>0</v>
      </c>
      <c r="T369" s="46">
        <f t="shared" si="68"/>
        <v>0</v>
      </c>
      <c r="U369" s="12"/>
      <c r="V369" s="3">
        <f t="shared" si="69"/>
        <v>2</v>
      </c>
      <c r="W369" s="46" t="s">
        <v>2502</v>
      </c>
      <c r="X369" s="3">
        <f t="shared" si="59"/>
        <v>99.8</v>
      </c>
      <c r="Y369" s="3">
        <f t="shared" si="60"/>
        <v>0</v>
      </c>
      <c r="Z369" s="3"/>
      <c r="AA369" s="3">
        <v>1.4</v>
      </c>
      <c r="AB369" s="3">
        <f t="shared" si="63"/>
        <v>0.60000000000000009</v>
      </c>
      <c r="AC369" s="7">
        <f t="shared" si="70"/>
        <v>69.86</v>
      </c>
      <c r="AD369" s="1">
        <v>1400</v>
      </c>
      <c r="AE369" s="1">
        <f t="shared" si="71"/>
        <v>1.4</v>
      </c>
    </row>
    <row r="370" spans="1:31" ht="43.2" hidden="1" x14ac:dyDescent="0.3">
      <c r="A370" s="65" t="str" cm="1">
        <f t="array" ref="A370">_xlfn.IFS(M370&gt;=65,"Heavy",M370&lt;=25,"Light",M370&gt;=26-64,"Medium")</f>
        <v>Heavy</v>
      </c>
      <c r="B370" s="1" t="s">
        <v>2787</v>
      </c>
      <c r="C370" s="1" t="s">
        <v>2824</v>
      </c>
      <c r="D370" s="3">
        <f t="shared" si="72"/>
        <v>353</v>
      </c>
      <c r="E370" s="3" t="s">
        <v>2822</v>
      </c>
      <c r="F370" s="3">
        <v>1</v>
      </c>
      <c r="G370" s="3" t="s">
        <v>2827</v>
      </c>
      <c r="H370" s="3" t="s">
        <v>383</v>
      </c>
      <c r="I370" s="3" t="s">
        <v>312</v>
      </c>
      <c r="J370" s="3" t="s">
        <v>2309</v>
      </c>
      <c r="K370" s="7" t="str">
        <f>VLOOKUP($I370,'New Summary'!$E$8:$G$59,2,FALSE)</f>
        <v>H-250x250x9x14</v>
      </c>
      <c r="L370" s="3" t="s">
        <v>2496</v>
      </c>
      <c r="M370" s="7">
        <f>VLOOKUP($I370,'New Summary'!$E$8:$G$59,3,FALSE)</f>
        <v>72.400000000000006</v>
      </c>
      <c r="N370" s="3">
        <v>6000</v>
      </c>
      <c r="O370" s="3" t="s">
        <v>25</v>
      </c>
      <c r="P370" s="3">
        <v>1</v>
      </c>
      <c r="Q370" s="28">
        <f>(N370/1000)*P370</f>
        <v>6</v>
      </c>
      <c r="R370" s="28">
        <f>Q370*M370</f>
        <v>434.40000000000003</v>
      </c>
      <c r="S370" s="12">
        <v>0</v>
      </c>
      <c r="T370" s="46">
        <f t="shared" si="68"/>
        <v>0</v>
      </c>
      <c r="U370" s="12"/>
      <c r="V370" s="3">
        <f t="shared" si="69"/>
        <v>6</v>
      </c>
      <c r="W370" s="46" t="s">
        <v>2502</v>
      </c>
      <c r="X370" s="3">
        <f t="shared" si="59"/>
        <v>434.40000000000003</v>
      </c>
      <c r="Y370" s="3">
        <f t="shared" si="60"/>
        <v>0</v>
      </c>
      <c r="Z370" s="3"/>
      <c r="AA370" s="3">
        <v>3.6</v>
      </c>
      <c r="AB370" s="3">
        <f t="shared" si="63"/>
        <v>2.4</v>
      </c>
      <c r="AC370" s="7">
        <f t="shared" si="70"/>
        <v>260.64000000000004</v>
      </c>
      <c r="AD370" s="1">
        <v>3600</v>
      </c>
      <c r="AE370" s="1">
        <f t="shared" si="71"/>
        <v>3.6</v>
      </c>
    </row>
    <row r="371" spans="1:31" ht="43.2" hidden="1" x14ac:dyDescent="0.3">
      <c r="A371" s="65" t="str" cm="1">
        <f t="array" ref="A371">_xlfn.IFS(M371&gt;=65,"Heavy",M371&lt;=25,"Light",M371&gt;=26-64,"Medium")</f>
        <v>Medium</v>
      </c>
      <c r="B371" s="1" t="s">
        <v>2787</v>
      </c>
      <c r="C371" s="1" t="s">
        <v>2824</v>
      </c>
      <c r="D371" s="3">
        <f t="shared" si="72"/>
        <v>354</v>
      </c>
      <c r="E371" s="3" t="s">
        <v>2822</v>
      </c>
      <c r="F371" s="3">
        <v>1</v>
      </c>
      <c r="G371" s="3" t="s">
        <v>2827</v>
      </c>
      <c r="H371" s="3" t="s">
        <v>384</v>
      </c>
      <c r="I371" s="3" t="s">
        <v>308</v>
      </c>
      <c r="J371" s="3" t="s">
        <v>2316</v>
      </c>
      <c r="K371" s="7" t="str">
        <f>VLOOKUP($I371,'New Summary'!$E$8:$G$59,2,FALSE)</f>
        <v>H-350x175x6x9</v>
      </c>
      <c r="L371" s="3" t="s">
        <v>2496</v>
      </c>
      <c r="M371" s="7">
        <f>VLOOKUP($I371,'New Summary'!$E$8:$G$59,3,FALSE)</f>
        <v>41.4</v>
      </c>
      <c r="N371" s="3">
        <v>6000</v>
      </c>
      <c r="O371" s="3" t="s">
        <v>25</v>
      </c>
      <c r="P371" s="3">
        <v>1</v>
      </c>
      <c r="Q371" s="28">
        <f t="shared" ref="Q371:Q380" si="79">(N371/1000)*P371</f>
        <v>6</v>
      </c>
      <c r="R371" s="28">
        <f t="shared" ref="R371:R380" si="80">Q371*M371</f>
        <v>248.39999999999998</v>
      </c>
      <c r="S371" s="12">
        <v>0</v>
      </c>
      <c r="T371" s="46">
        <f t="shared" si="68"/>
        <v>0</v>
      </c>
      <c r="U371" s="13"/>
      <c r="V371" s="3">
        <f t="shared" si="69"/>
        <v>6</v>
      </c>
      <c r="W371" s="46" t="s">
        <v>2502</v>
      </c>
      <c r="X371" s="3">
        <f t="shared" si="59"/>
        <v>248.39999999999998</v>
      </c>
      <c r="Y371" s="3">
        <f t="shared" si="60"/>
        <v>0</v>
      </c>
      <c r="Z371" s="3"/>
      <c r="AA371" s="3">
        <v>3.6</v>
      </c>
      <c r="AB371" s="3">
        <f t="shared" si="63"/>
        <v>2.4</v>
      </c>
      <c r="AC371" s="7">
        <f t="shared" si="70"/>
        <v>149.04</v>
      </c>
      <c r="AD371" s="1">
        <v>3600</v>
      </c>
      <c r="AE371" s="1">
        <f t="shared" si="71"/>
        <v>3.6</v>
      </c>
    </row>
    <row r="372" spans="1:31" ht="43.2" hidden="1" x14ac:dyDescent="0.3">
      <c r="A372" s="65" t="str" cm="1">
        <f t="array" ref="A372">_xlfn.IFS(M372&gt;=65,"Heavy",M372&lt;=25,"Light",M372&gt;=26-64,"Medium")</f>
        <v>Medium</v>
      </c>
      <c r="B372" s="1" t="s">
        <v>2787</v>
      </c>
      <c r="C372" s="1" t="s">
        <v>2824</v>
      </c>
      <c r="D372" s="3">
        <f t="shared" si="72"/>
        <v>355</v>
      </c>
      <c r="E372" s="3" t="s">
        <v>2822</v>
      </c>
      <c r="F372" s="3">
        <v>1</v>
      </c>
      <c r="G372" s="3" t="s">
        <v>2827</v>
      </c>
      <c r="H372" s="3" t="s">
        <v>385</v>
      </c>
      <c r="I372" s="3" t="s">
        <v>308</v>
      </c>
      <c r="J372" s="3" t="s">
        <v>2316</v>
      </c>
      <c r="K372" s="7" t="str">
        <f>VLOOKUP($I372,'New Summary'!$E$8:$G$59,2,FALSE)</f>
        <v>H-350x175x6x9</v>
      </c>
      <c r="L372" s="3" t="s">
        <v>2496</v>
      </c>
      <c r="M372" s="7">
        <f>VLOOKUP($I372,'New Summary'!$E$8:$G$59,3,FALSE)</f>
        <v>41.4</v>
      </c>
      <c r="N372" s="3">
        <v>6000</v>
      </c>
      <c r="O372" s="3" t="s">
        <v>25</v>
      </c>
      <c r="P372" s="3">
        <v>1</v>
      </c>
      <c r="Q372" s="28">
        <f t="shared" si="79"/>
        <v>6</v>
      </c>
      <c r="R372" s="28">
        <f t="shared" si="80"/>
        <v>248.39999999999998</v>
      </c>
      <c r="S372" s="12">
        <v>0</v>
      </c>
      <c r="T372" s="46">
        <f t="shared" si="68"/>
        <v>0</v>
      </c>
      <c r="U372" s="13"/>
      <c r="V372" s="3">
        <f t="shared" si="69"/>
        <v>6</v>
      </c>
      <c r="W372" s="46" t="s">
        <v>2502</v>
      </c>
      <c r="X372" s="3">
        <f t="shared" si="59"/>
        <v>248.39999999999998</v>
      </c>
      <c r="Y372" s="3">
        <f t="shared" si="60"/>
        <v>0</v>
      </c>
      <c r="Z372" s="3"/>
      <c r="AA372" s="3">
        <v>3.6</v>
      </c>
      <c r="AB372" s="3">
        <f t="shared" si="63"/>
        <v>2.4</v>
      </c>
      <c r="AC372" s="7">
        <f t="shared" si="70"/>
        <v>149.04</v>
      </c>
      <c r="AD372" s="1">
        <v>3600</v>
      </c>
      <c r="AE372" s="1">
        <f t="shared" si="71"/>
        <v>3.6</v>
      </c>
    </row>
    <row r="373" spans="1:31" ht="43.2" hidden="1" x14ac:dyDescent="0.3">
      <c r="A373" s="65" t="str" cm="1">
        <f t="array" ref="A373">_xlfn.IFS(M373&gt;=65,"Heavy",M373&lt;=25,"Light",M373&gt;=26-64,"Medium")</f>
        <v>Medium</v>
      </c>
      <c r="B373" s="1" t="s">
        <v>2787</v>
      </c>
      <c r="C373" s="1" t="s">
        <v>2824</v>
      </c>
      <c r="D373" s="3">
        <f t="shared" si="72"/>
        <v>356</v>
      </c>
      <c r="E373" s="3" t="s">
        <v>2822</v>
      </c>
      <c r="F373" s="3">
        <v>1</v>
      </c>
      <c r="G373" s="3" t="s">
        <v>2827</v>
      </c>
      <c r="H373" s="3" t="s">
        <v>386</v>
      </c>
      <c r="I373" s="3" t="s">
        <v>308</v>
      </c>
      <c r="J373" s="3" t="s">
        <v>2316</v>
      </c>
      <c r="K373" s="7" t="str">
        <f>VLOOKUP($I373,'New Summary'!$E$8:$G$59,2,FALSE)</f>
        <v>H-350x175x6x9</v>
      </c>
      <c r="L373" s="3" t="s">
        <v>2496</v>
      </c>
      <c r="M373" s="7">
        <f>VLOOKUP($I373,'New Summary'!$E$8:$G$59,3,FALSE)</f>
        <v>41.4</v>
      </c>
      <c r="N373" s="3">
        <v>6000</v>
      </c>
      <c r="O373" s="3" t="s">
        <v>25</v>
      </c>
      <c r="P373" s="3">
        <v>1</v>
      </c>
      <c r="Q373" s="28">
        <f t="shared" si="79"/>
        <v>6</v>
      </c>
      <c r="R373" s="28">
        <f t="shared" si="80"/>
        <v>248.39999999999998</v>
      </c>
      <c r="S373" s="12">
        <v>0</v>
      </c>
      <c r="T373" s="46">
        <f t="shared" si="68"/>
        <v>0</v>
      </c>
      <c r="U373" s="13"/>
      <c r="V373" s="3">
        <f t="shared" si="69"/>
        <v>6</v>
      </c>
      <c r="W373" s="46" t="s">
        <v>2502</v>
      </c>
      <c r="X373" s="3">
        <f t="shared" si="59"/>
        <v>248.39999999999998</v>
      </c>
      <c r="Y373" s="3">
        <f t="shared" si="60"/>
        <v>0</v>
      </c>
      <c r="Z373" s="3"/>
      <c r="AA373" s="3">
        <v>3.6</v>
      </c>
      <c r="AB373" s="3">
        <f t="shared" si="63"/>
        <v>2.4</v>
      </c>
      <c r="AC373" s="7">
        <f t="shared" si="70"/>
        <v>149.04</v>
      </c>
      <c r="AD373" s="1">
        <v>3600</v>
      </c>
      <c r="AE373" s="1">
        <f t="shared" si="71"/>
        <v>3.6</v>
      </c>
    </row>
    <row r="374" spans="1:31" ht="43.2" hidden="1" x14ac:dyDescent="0.3">
      <c r="A374" s="65" t="str" cm="1">
        <f t="array" ref="A374">_xlfn.IFS(M374&gt;=65,"Heavy",M374&lt;=25,"Light",M374&gt;=26-64,"Medium")</f>
        <v>Medium</v>
      </c>
      <c r="B374" s="1" t="s">
        <v>2787</v>
      </c>
      <c r="C374" s="1" t="s">
        <v>2824</v>
      </c>
      <c r="D374" s="3">
        <f t="shared" si="72"/>
        <v>357</v>
      </c>
      <c r="E374" s="3" t="s">
        <v>2822</v>
      </c>
      <c r="F374" s="3">
        <v>1</v>
      </c>
      <c r="G374" s="3" t="s">
        <v>2827</v>
      </c>
      <c r="H374" s="3" t="s">
        <v>387</v>
      </c>
      <c r="I374" s="3" t="s">
        <v>308</v>
      </c>
      <c r="J374" s="3" t="s">
        <v>2316</v>
      </c>
      <c r="K374" s="7" t="str">
        <f>VLOOKUP($I374,'New Summary'!$E$8:$G$59,2,FALSE)</f>
        <v>H-350x175x6x9</v>
      </c>
      <c r="L374" s="3" t="s">
        <v>2496</v>
      </c>
      <c r="M374" s="7">
        <f>VLOOKUP($I374,'New Summary'!$E$8:$G$59,3,FALSE)</f>
        <v>41.4</v>
      </c>
      <c r="N374" s="3">
        <v>6000</v>
      </c>
      <c r="O374" s="3" t="s">
        <v>25</v>
      </c>
      <c r="P374" s="3">
        <v>1</v>
      </c>
      <c r="Q374" s="28">
        <f t="shared" si="79"/>
        <v>6</v>
      </c>
      <c r="R374" s="28">
        <f t="shared" si="80"/>
        <v>248.39999999999998</v>
      </c>
      <c r="S374" s="12">
        <v>0</v>
      </c>
      <c r="T374" s="46">
        <f t="shared" si="68"/>
        <v>0</v>
      </c>
      <c r="U374" s="13"/>
      <c r="V374" s="3">
        <f t="shared" si="69"/>
        <v>6</v>
      </c>
      <c r="W374" s="46" t="s">
        <v>2502</v>
      </c>
      <c r="X374" s="3">
        <f t="shared" si="59"/>
        <v>248.39999999999998</v>
      </c>
      <c r="Y374" s="3">
        <f t="shared" si="60"/>
        <v>0</v>
      </c>
      <c r="Z374" s="3"/>
      <c r="AA374" s="3">
        <v>3.6</v>
      </c>
      <c r="AB374" s="3">
        <f t="shared" si="63"/>
        <v>2.4</v>
      </c>
      <c r="AC374" s="7">
        <f t="shared" si="70"/>
        <v>149.04</v>
      </c>
      <c r="AD374" s="1">
        <v>3600</v>
      </c>
      <c r="AE374" s="1">
        <f t="shared" si="71"/>
        <v>3.6</v>
      </c>
    </row>
    <row r="375" spans="1:31" ht="43.2" hidden="1" x14ac:dyDescent="0.3">
      <c r="A375" s="65" t="str" cm="1">
        <f t="array" ref="A375">_xlfn.IFS(M375&gt;=65,"Heavy",M375&lt;=25,"Light",M375&gt;=26-64,"Medium")</f>
        <v>Medium</v>
      </c>
      <c r="B375" s="1" t="s">
        <v>2787</v>
      </c>
      <c r="C375" s="1" t="s">
        <v>2824</v>
      </c>
      <c r="D375" s="3">
        <f t="shared" si="72"/>
        <v>358</v>
      </c>
      <c r="E375" s="3" t="s">
        <v>2822</v>
      </c>
      <c r="F375" s="3">
        <v>1</v>
      </c>
      <c r="G375" s="3" t="s">
        <v>2827</v>
      </c>
      <c r="H375" s="3" t="s">
        <v>388</v>
      </c>
      <c r="I375" s="3" t="s">
        <v>308</v>
      </c>
      <c r="J375" s="3" t="s">
        <v>2316</v>
      </c>
      <c r="K375" s="7" t="str">
        <f>VLOOKUP($I375,'New Summary'!$E$8:$G$59,2,FALSE)</f>
        <v>H-350x175x6x9</v>
      </c>
      <c r="L375" s="3" t="s">
        <v>2496</v>
      </c>
      <c r="M375" s="7">
        <f>VLOOKUP($I375,'New Summary'!$E$8:$G$59,3,FALSE)</f>
        <v>41.4</v>
      </c>
      <c r="N375" s="3">
        <v>6000</v>
      </c>
      <c r="O375" s="3" t="s">
        <v>25</v>
      </c>
      <c r="P375" s="3">
        <v>1</v>
      </c>
      <c r="Q375" s="28">
        <f t="shared" si="79"/>
        <v>6</v>
      </c>
      <c r="R375" s="28">
        <f t="shared" si="80"/>
        <v>248.39999999999998</v>
      </c>
      <c r="S375" s="12">
        <v>0</v>
      </c>
      <c r="T375" s="46">
        <f t="shared" si="68"/>
        <v>0</v>
      </c>
      <c r="U375" s="13"/>
      <c r="V375" s="3">
        <f t="shared" si="69"/>
        <v>6</v>
      </c>
      <c r="W375" s="46" t="s">
        <v>2502</v>
      </c>
      <c r="X375" s="3">
        <f t="shared" si="59"/>
        <v>248.39999999999998</v>
      </c>
      <c r="Y375" s="3">
        <f t="shared" si="60"/>
        <v>0</v>
      </c>
      <c r="Z375" s="3"/>
      <c r="AA375" s="3">
        <v>3.6</v>
      </c>
      <c r="AB375" s="3">
        <f t="shared" si="63"/>
        <v>2.4</v>
      </c>
      <c r="AC375" s="7">
        <f t="shared" si="70"/>
        <v>149.04</v>
      </c>
      <c r="AD375" s="1">
        <v>3600</v>
      </c>
      <c r="AE375" s="1">
        <f t="shared" si="71"/>
        <v>3.6</v>
      </c>
    </row>
    <row r="376" spans="1:31" ht="43.2" hidden="1" x14ac:dyDescent="0.3">
      <c r="A376" s="65" t="str" cm="1">
        <f t="array" ref="A376">_xlfn.IFS(M376&gt;=65,"Heavy",M376&lt;=25,"Light",M376&gt;=26-64,"Medium")</f>
        <v>Medium</v>
      </c>
      <c r="B376" s="1" t="s">
        <v>2787</v>
      </c>
      <c r="C376" s="1" t="s">
        <v>2824</v>
      </c>
      <c r="D376" s="3">
        <f t="shared" si="72"/>
        <v>359</v>
      </c>
      <c r="E376" s="3" t="s">
        <v>2822</v>
      </c>
      <c r="F376" s="3">
        <v>1</v>
      </c>
      <c r="G376" s="3" t="s">
        <v>2827</v>
      </c>
      <c r="H376" s="3" t="s">
        <v>389</v>
      </c>
      <c r="I376" s="3" t="s">
        <v>308</v>
      </c>
      <c r="J376" s="3" t="s">
        <v>2316</v>
      </c>
      <c r="K376" s="7" t="str">
        <f>VLOOKUP($I376,'New Summary'!$E$8:$G$59,2,FALSE)</f>
        <v>H-350x175x6x9</v>
      </c>
      <c r="L376" s="3" t="s">
        <v>2496</v>
      </c>
      <c r="M376" s="7">
        <f>VLOOKUP($I376,'New Summary'!$E$8:$G$59,3,FALSE)</f>
        <v>41.4</v>
      </c>
      <c r="N376" s="3">
        <v>6000</v>
      </c>
      <c r="O376" s="3" t="s">
        <v>25</v>
      </c>
      <c r="P376" s="3">
        <v>1</v>
      </c>
      <c r="Q376" s="28">
        <f t="shared" si="79"/>
        <v>6</v>
      </c>
      <c r="R376" s="28">
        <f t="shared" si="80"/>
        <v>248.39999999999998</v>
      </c>
      <c r="S376" s="12">
        <v>0</v>
      </c>
      <c r="T376" s="46">
        <f t="shared" si="68"/>
        <v>0</v>
      </c>
      <c r="U376" s="13"/>
      <c r="V376" s="3">
        <f t="shared" si="69"/>
        <v>6</v>
      </c>
      <c r="W376" s="46" t="s">
        <v>2502</v>
      </c>
      <c r="X376" s="3">
        <f t="shared" si="59"/>
        <v>248.39999999999998</v>
      </c>
      <c r="Y376" s="3">
        <f t="shared" si="60"/>
        <v>0</v>
      </c>
      <c r="Z376" s="3"/>
      <c r="AA376" s="3">
        <v>3.6</v>
      </c>
      <c r="AB376" s="3">
        <f t="shared" si="63"/>
        <v>2.4</v>
      </c>
      <c r="AC376" s="7">
        <f t="shared" si="70"/>
        <v>149.04</v>
      </c>
      <c r="AD376" s="1">
        <v>3600</v>
      </c>
      <c r="AE376" s="1">
        <f t="shared" si="71"/>
        <v>3.6</v>
      </c>
    </row>
    <row r="377" spans="1:31" ht="43.2" hidden="1" x14ac:dyDescent="0.3">
      <c r="A377" s="65" t="str" cm="1">
        <f t="array" ref="A377">_xlfn.IFS(M377&gt;=65,"Heavy",M377&lt;=25,"Light",M377&gt;=26-64,"Medium")</f>
        <v>Medium</v>
      </c>
      <c r="B377" s="1" t="s">
        <v>2787</v>
      </c>
      <c r="C377" s="1" t="s">
        <v>2824</v>
      </c>
      <c r="D377" s="3">
        <f t="shared" si="72"/>
        <v>360</v>
      </c>
      <c r="E377" s="3" t="s">
        <v>2822</v>
      </c>
      <c r="F377" s="3">
        <v>1</v>
      </c>
      <c r="G377" s="3" t="s">
        <v>2827</v>
      </c>
      <c r="H377" s="3" t="s">
        <v>390</v>
      </c>
      <c r="I377" s="3" t="s">
        <v>308</v>
      </c>
      <c r="J377" s="3" t="s">
        <v>2316</v>
      </c>
      <c r="K377" s="7" t="str">
        <f>VLOOKUP($I377,'New Summary'!$E$8:$G$59,2,FALSE)</f>
        <v>H-350x175x6x9</v>
      </c>
      <c r="L377" s="3" t="s">
        <v>2496</v>
      </c>
      <c r="M377" s="7">
        <f>VLOOKUP($I377,'New Summary'!$E$8:$G$59,3,FALSE)</f>
        <v>41.4</v>
      </c>
      <c r="N377" s="3">
        <v>6000</v>
      </c>
      <c r="O377" s="3" t="s">
        <v>25</v>
      </c>
      <c r="P377" s="3">
        <v>1</v>
      </c>
      <c r="Q377" s="28">
        <f t="shared" si="79"/>
        <v>6</v>
      </c>
      <c r="R377" s="28">
        <f t="shared" si="80"/>
        <v>248.39999999999998</v>
      </c>
      <c r="S377" s="12">
        <v>0</v>
      </c>
      <c r="T377" s="46">
        <f t="shared" si="68"/>
        <v>0</v>
      </c>
      <c r="U377" s="13"/>
      <c r="V377" s="3">
        <f t="shared" si="69"/>
        <v>6</v>
      </c>
      <c r="W377" s="46" t="s">
        <v>2502</v>
      </c>
      <c r="X377" s="3">
        <f t="shared" si="59"/>
        <v>248.39999999999998</v>
      </c>
      <c r="Y377" s="3">
        <f t="shared" si="60"/>
        <v>0</v>
      </c>
      <c r="Z377" s="3"/>
      <c r="AA377" s="3">
        <v>3.6</v>
      </c>
      <c r="AB377" s="3">
        <f t="shared" si="63"/>
        <v>2.4</v>
      </c>
      <c r="AC377" s="7">
        <f t="shared" si="70"/>
        <v>149.04</v>
      </c>
      <c r="AD377" s="1">
        <v>3600</v>
      </c>
      <c r="AE377" s="1">
        <f t="shared" si="71"/>
        <v>3.6</v>
      </c>
    </row>
    <row r="378" spans="1:31" ht="43.2" hidden="1" x14ac:dyDescent="0.3">
      <c r="A378" s="65" t="str" cm="1">
        <f t="array" ref="A378">_xlfn.IFS(M378&gt;=65,"Heavy",M378&lt;=25,"Light",M378&gt;=26-64,"Medium")</f>
        <v>Medium</v>
      </c>
      <c r="B378" s="1" t="s">
        <v>2787</v>
      </c>
      <c r="C378" s="1" t="s">
        <v>2824</v>
      </c>
      <c r="D378" s="3">
        <f t="shared" si="72"/>
        <v>361</v>
      </c>
      <c r="E378" s="3" t="s">
        <v>2822</v>
      </c>
      <c r="F378" s="3">
        <v>1</v>
      </c>
      <c r="G378" s="3" t="s">
        <v>2827</v>
      </c>
      <c r="H378" s="3" t="s">
        <v>391</v>
      </c>
      <c r="I378" s="3" t="s">
        <v>6</v>
      </c>
      <c r="J378" s="7" t="s">
        <v>2344</v>
      </c>
      <c r="K378" s="7" t="str">
        <f>VLOOKUP($I378,'New Summary'!$E$8:$G$59,2,FALSE)</f>
        <v>H-200x200x8x12</v>
      </c>
      <c r="L378" s="7" t="s">
        <v>2496</v>
      </c>
      <c r="M378" s="7">
        <f>VLOOKUP($I378,'New Summary'!$E$8:$G$59,3,FALSE)</f>
        <v>49.9</v>
      </c>
      <c r="N378" s="3">
        <v>2000</v>
      </c>
      <c r="O378" s="3" t="s">
        <v>25</v>
      </c>
      <c r="P378" s="3">
        <v>1</v>
      </c>
      <c r="Q378" s="28">
        <f t="shared" si="79"/>
        <v>2</v>
      </c>
      <c r="R378" s="28">
        <f t="shared" si="80"/>
        <v>99.8</v>
      </c>
      <c r="S378" s="12">
        <v>0</v>
      </c>
      <c r="T378" s="46">
        <f t="shared" si="68"/>
        <v>0</v>
      </c>
      <c r="U378" s="12"/>
      <c r="V378" s="3">
        <f t="shared" si="69"/>
        <v>2</v>
      </c>
      <c r="W378" s="46" t="s">
        <v>2502</v>
      </c>
      <c r="X378" s="3">
        <f t="shared" si="59"/>
        <v>99.8</v>
      </c>
      <c r="Y378" s="3">
        <f t="shared" si="60"/>
        <v>0</v>
      </c>
      <c r="Z378" s="3"/>
      <c r="AA378" s="3">
        <v>1.2</v>
      </c>
      <c r="AB378" s="3">
        <f t="shared" si="63"/>
        <v>0.8</v>
      </c>
      <c r="AC378" s="7">
        <f t="shared" si="70"/>
        <v>59.879999999999995</v>
      </c>
      <c r="AD378" s="1">
        <v>1200</v>
      </c>
      <c r="AE378" s="1">
        <f t="shared" si="71"/>
        <v>1.2</v>
      </c>
    </row>
    <row r="379" spans="1:31" ht="43.2" hidden="1" x14ac:dyDescent="0.3">
      <c r="A379" s="65" t="str" cm="1">
        <f t="array" ref="A379">_xlfn.IFS(M379&gt;=65,"Heavy",M379&lt;=25,"Light",M379&gt;=26-64,"Medium")</f>
        <v>Medium</v>
      </c>
      <c r="B379" s="1" t="s">
        <v>2787</v>
      </c>
      <c r="C379" s="1" t="s">
        <v>2824</v>
      </c>
      <c r="D379" s="3">
        <f t="shared" si="72"/>
        <v>362</v>
      </c>
      <c r="E379" s="3" t="s">
        <v>2822</v>
      </c>
      <c r="F379" s="3">
        <v>1</v>
      </c>
      <c r="G379" s="3" t="s">
        <v>2827</v>
      </c>
      <c r="H379" s="3" t="s">
        <v>392</v>
      </c>
      <c r="I379" s="3" t="s">
        <v>6</v>
      </c>
      <c r="J379" s="7" t="s">
        <v>2344</v>
      </c>
      <c r="K379" s="7" t="str">
        <f>VLOOKUP($I379,'New Summary'!$E$8:$G$59,2,FALSE)</f>
        <v>H-200x200x8x12</v>
      </c>
      <c r="L379" s="7" t="s">
        <v>2496</v>
      </c>
      <c r="M379" s="7">
        <f>VLOOKUP($I379,'New Summary'!$E$8:$G$59,3,FALSE)</f>
        <v>49.9</v>
      </c>
      <c r="N379" s="3">
        <v>2000</v>
      </c>
      <c r="O379" s="3" t="s">
        <v>25</v>
      </c>
      <c r="P379" s="3">
        <v>1</v>
      </c>
      <c r="Q379" s="28">
        <f t="shared" si="79"/>
        <v>2</v>
      </c>
      <c r="R379" s="28">
        <f t="shared" si="80"/>
        <v>99.8</v>
      </c>
      <c r="S379" s="12">
        <v>0</v>
      </c>
      <c r="T379" s="46">
        <f t="shared" si="68"/>
        <v>0</v>
      </c>
      <c r="U379" s="12"/>
      <c r="V379" s="3">
        <f t="shared" si="69"/>
        <v>2</v>
      </c>
      <c r="W379" s="46" t="s">
        <v>2502</v>
      </c>
      <c r="X379" s="3">
        <f t="shared" ref="X379:X408" si="81">V379*M379</f>
        <v>99.8</v>
      </c>
      <c r="Y379" s="3">
        <f t="shared" ref="Y379:Y408" si="82">T379*M379</f>
        <v>0</v>
      </c>
      <c r="Z379" s="3"/>
      <c r="AA379" s="3">
        <v>1.2</v>
      </c>
      <c r="AB379" s="3">
        <f t="shared" si="63"/>
        <v>0.8</v>
      </c>
      <c r="AC379" s="7">
        <f t="shared" si="70"/>
        <v>59.879999999999995</v>
      </c>
      <c r="AD379" s="1">
        <v>1200</v>
      </c>
      <c r="AE379" s="1">
        <f t="shared" si="71"/>
        <v>1.2</v>
      </c>
    </row>
    <row r="380" spans="1:31" ht="43.2" hidden="1" x14ac:dyDescent="0.3">
      <c r="A380" s="65" t="str" cm="1">
        <f t="array" ref="A380">_xlfn.IFS(M380&gt;=65,"Heavy",M380&lt;=25,"Light",M380&gt;=26-64,"Medium")</f>
        <v>Medium</v>
      </c>
      <c r="B380" s="1" t="s">
        <v>2787</v>
      </c>
      <c r="C380" s="1" t="s">
        <v>2824</v>
      </c>
      <c r="D380" s="3">
        <f t="shared" si="72"/>
        <v>363</v>
      </c>
      <c r="E380" s="3" t="s">
        <v>2822</v>
      </c>
      <c r="F380" s="3">
        <v>1</v>
      </c>
      <c r="G380" s="3" t="s">
        <v>2827</v>
      </c>
      <c r="H380" s="3" t="s">
        <v>393</v>
      </c>
      <c r="I380" s="3" t="s">
        <v>6</v>
      </c>
      <c r="J380" s="7" t="s">
        <v>2344</v>
      </c>
      <c r="K380" s="7" t="str">
        <f>VLOOKUP($I380,'New Summary'!$E$8:$G$59,2,FALSE)</f>
        <v>H-200x200x8x12</v>
      </c>
      <c r="L380" s="7" t="s">
        <v>2496</v>
      </c>
      <c r="M380" s="7">
        <f>VLOOKUP($I380,'New Summary'!$E$8:$G$59,3,FALSE)</f>
        <v>49.9</v>
      </c>
      <c r="N380" s="3">
        <v>2000</v>
      </c>
      <c r="O380" s="3" t="s">
        <v>25</v>
      </c>
      <c r="P380" s="3">
        <v>1</v>
      </c>
      <c r="Q380" s="28">
        <f t="shared" si="79"/>
        <v>2</v>
      </c>
      <c r="R380" s="28">
        <f t="shared" si="80"/>
        <v>99.8</v>
      </c>
      <c r="S380" s="12">
        <v>0</v>
      </c>
      <c r="T380" s="46">
        <f t="shared" si="68"/>
        <v>0</v>
      </c>
      <c r="U380" s="12"/>
      <c r="V380" s="3">
        <f t="shared" si="69"/>
        <v>2</v>
      </c>
      <c r="W380" s="46" t="s">
        <v>2502</v>
      </c>
      <c r="X380" s="3">
        <f t="shared" si="81"/>
        <v>99.8</v>
      </c>
      <c r="Y380" s="3">
        <f t="shared" si="82"/>
        <v>0</v>
      </c>
      <c r="Z380" s="3"/>
      <c r="AA380" s="3">
        <v>1.2</v>
      </c>
      <c r="AB380" s="3">
        <f t="shared" si="63"/>
        <v>0.8</v>
      </c>
      <c r="AC380" s="7">
        <f t="shared" si="70"/>
        <v>59.879999999999995</v>
      </c>
      <c r="AD380" s="1">
        <v>1200</v>
      </c>
      <c r="AE380" s="1">
        <f t="shared" si="71"/>
        <v>1.2</v>
      </c>
    </row>
    <row r="381" spans="1:31" ht="43.2" hidden="1" x14ac:dyDescent="0.3">
      <c r="A381" s="65" t="str" cm="1">
        <f t="array" ref="A381">_xlfn.IFS(M381&gt;=65,"Heavy",M381&lt;=25,"Light",M381&gt;=26-64,"Medium")</f>
        <v>Heavy</v>
      </c>
      <c r="B381" s="1" t="s">
        <v>2787</v>
      </c>
      <c r="C381" s="1" t="s">
        <v>2824</v>
      </c>
      <c r="D381" s="3">
        <f t="shared" si="72"/>
        <v>364</v>
      </c>
      <c r="E381" s="3" t="s">
        <v>2822</v>
      </c>
      <c r="F381" s="3">
        <v>1</v>
      </c>
      <c r="G381" s="3" t="s">
        <v>2827</v>
      </c>
      <c r="H381" s="3" t="s">
        <v>394</v>
      </c>
      <c r="I381" s="3" t="s">
        <v>312</v>
      </c>
      <c r="J381" s="3" t="s">
        <v>2309</v>
      </c>
      <c r="K381" s="7" t="str">
        <f>VLOOKUP($I381,'New Summary'!$E$8:$G$59,2,FALSE)</f>
        <v>H-250x250x9x14</v>
      </c>
      <c r="L381" s="3" t="s">
        <v>2496</v>
      </c>
      <c r="M381" s="7">
        <f>VLOOKUP($I381,'New Summary'!$E$8:$G$59,3,FALSE)</f>
        <v>72.400000000000006</v>
      </c>
      <c r="N381" s="3">
        <v>6000</v>
      </c>
      <c r="O381" s="3" t="s">
        <v>25</v>
      </c>
      <c r="P381" s="3">
        <v>1</v>
      </c>
      <c r="Q381" s="28">
        <f>(N381/1000)*P381</f>
        <v>6</v>
      </c>
      <c r="R381" s="28">
        <f>Q381*M381</f>
        <v>434.40000000000003</v>
      </c>
      <c r="S381" s="12">
        <v>0</v>
      </c>
      <c r="T381" s="46">
        <f t="shared" si="68"/>
        <v>0</v>
      </c>
      <c r="U381" s="12"/>
      <c r="V381" s="3">
        <f t="shared" si="69"/>
        <v>6</v>
      </c>
      <c r="W381" s="46" t="s">
        <v>2502</v>
      </c>
      <c r="X381" s="3">
        <f t="shared" si="81"/>
        <v>434.40000000000003</v>
      </c>
      <c r="Y381" s="3">
        <f t="shared" si="82"/>
        <v>0</v>
      </c>
      <c r="Z381" s="3"/>
      <c r="AA381" s="3">
        <v>3.6</v>
      </c>
      <c r="AB381" s="3">
        <f t="shared" si="63"/>
        <v>2.4</v>
      </c>
      <c r="AC381" s="7">
        <f t="shared" si="70"/>
        <v>260.64000000000004</v>
      </c>
      <c r="AD381" s="1">
        <v>3600</v>
      </c>
      <c r="AE381" s="1">
        <f t="shared" si="71"/>
        <v>3.6</v>
      </c>
    </row>
    <row r="382" spans="1:31" ht="43.2" hidden="1" x14ac:dyDescent="0.3">
      <c r="A382" s="65" t="str" cm="1">
        <f t="array" ref="A382">_xlfn.IFS(M382&gt;=65,"Heavy",M382&lt;=25,"Light",M382&gt;=26-64,"Medium")</f>
        <v>Medium</v>
      </c>
      <c r="B382" s="1" t="s">
        <v>2787</v>
      </c>
      <c r="C382" s="1" t="s">
        <v>2824</v>
      </c>
      <c r="D382" s="3">
        <f t="shared" si="72"/>
        <v>365</v>
      </c>
      <c r="E382" s="3" t="s">
        <v>2822</v>
      </c>
      <c r="F382" s="3">
        <v>1</v>
      </c>
      <c r="G382" s="3" t="s">
        <v>2827</v>
      </c>
      <c r="H382" s="3" t="s">
        <v>395</v>
      </c>
      <c r="I382" s="3" t="s">
        <v>308</v>
      </c>
      <c r="J382" s="3" t="s">
        <v>2316</v>
      </c>
      <c r="K382" s="7" t="str">
        <f>VLOOKUP($I382,'New Summary'!$E$8:$G$59,2,FALSE)</f>
        <v>H-350x175x6x9</v>
      </c>
      <c r="L382" s="3" t="s">
        <v>2496</v>
      </c>
      <c r="M382" s="7">
        <f>VLOOKUP($I382,'New Summary'!$E$8:$G$59,3,FALSE)</f>
        <v>41.4</v>
      </c>
      <c r="N382" s="3">
        <v>6000</v>
      </c>
      <c r="O382" s="3" t="s">
        <v>25</v>
      </c>
      <c r="P382" s="3">
        <v>1</v>
      </c>
      <c r="Q382" s="28">
        <f t="shared" ref="Q382:Q445" si="83">(N382/1000)*P382</f>
        <v>6</v>
      </c>
      <c r="R382" s="28">
        <f t="shared" ref="R382:R445" si="84">Q382*M382</f>
        <v>248.39999999999998</v>
      </c>
      <c r="S382" s="12">
        <v>0</v>
      </c>
      <c r="T382" s="46">
        <f t="shared" si="68"/>
        <v>0</v>
      </c>
      <c r="U382" s="13"/>
      <c r="V382" s="3">
        <f t="shared" si="69"/>
        <v>6</v>
      </c>
      <c r="W382" s="46" t="s">
        <v>2502</v>
      </c>
      <c r="X382" s="3">
        <f t="shared" si="81"/>
        <v>248.39999999999998</v>
      </c>
      <c r="Y382" s="3">
        <f t="shared" si="82"/>
        <v>0</v>
      </c>
      <c r="Z382" s="3"/>
      <c r="AA382" s="3">
        <v>3.6</v>
      </c>
      <c r="AB382" s="3">
        <f t="shared" si="63"/>
        <v>2.4</v>
      </c>
      <c r="AC382" s="7">
        <f t="shared" si="70"/>
        <v>149.04</v>
      </c>
      <c r="AD382" s="1">
        <v>3600</v>
      </c>
      <c r="AE382" s="1">
        <f t="shared" si="71"/>
        <v>3.6</v>
      </c>
    </row>
    <row r="383" spans="1:31" ht="43.2" hidden="1" x14ac:dyDescent="0.3">
      <c r="A383" s="65" t="str" cm="1">
        <f t="array" ref="A383">_xlfn.IFS(M383&gt;=65,"Heavy",M383&lt;=25,"Light",M383&gt;=26-64,"Medium")</f>
        <v>Medium</v>
      </c>
      <c r="B383" s="1" t="s">
        <v>2787</v>
      </c>
      <c r="C383" s="1" t="s">
        <v>2824</v>
      </c>
      <c r="D383" s="3">
        <f t="shared" si="72"/>
        <v>366</v>
      </c>
      <c r="E383" s="3" t="s">
        <v>2822</v>
      </c>
      <c r="F383" s="3">
        <v>1</v>
      </c>
      <c r="G383" s="3" t="s">
        <v>2827</v>
      </c>
      <c r="H383" s="3" t="s">
        <v>396</v>
      </c>
      <c r="I383" s="3" t="s">
        <v>308</v>
      </c>
      <c r="J383" s="3" t="s">
        <v>2316</v>
      </c>
      <c r="K383" s="7" t="str">
        <f>VLOOKUP($I383,'New Summary'!$E$8:$G$59,2,FALSE)</f>
        <v>H-350x175x6x9</v>
      </c>
      <c r="L383" s="3" t="s">
        <v>2496</v>
      </c>
      <c r="M383" s="7">
        <f>VLOOKUP($I383,'New Summary'!$E$8:$G$59,3,FALSE)</f>
        <v>41.4</v>
      </c>
      <c r="N383" s="3">
        <v>6000</v>
      </c>
      <c r="O383" s="3" t="s">
        <v>25</v>
      </c>
      <c r="P383" s="3">
        <v>1</v>
      </c>
      <c r="Q383" s="28">
        <f t="shared" si="83"/>
        <v>6</v>
      </c>
      <c r="R383" s="28">
        <f t="shared" si="84"/>
        <v>248.39999999999998</v>
      </c>
      <c r="S383" s="12">
        <v>0</v>
      </c>
      <c r="T383" s="46">
        <f t="shared" si="68"/>
        <v>0</v>
      </c>
      <c r="U383" s="13"/>
      <c r="V383" s="3">
        <f t="shared" si="69"/>
        <v>6</v>
      </c>
      <c r="W383" s="46" t="s">
        <v>2502</v>
      </c>
      <c r="X383" s="3">
        <f t="shared" si="81"/>
        <v>248.39999999999998</v>
      </c>
      <c r="Y383" s="3">
        <f t="shared" si="82"/>
        <v>0</v>
      </c>
      <c r="Z383" s="3"/>
      <c r="AA383" s="3">
        <v>3.6</v>
      </c>
      <c r="AB383" s="3">
        <f t="shared" si="63"/>
        <v>2.4</v>
      </c>
      <c r="AC383" s="7">
        <f t="shared" si="70"/>
        <v>149.04</v>
      </c>
      <c r="AD383" s="1">
        <v>3600</v>
      </c>
      <c r="AE383" s="1">
        <f t="shared" si="71"/>
        <v>3.6</v>
      </c>
    </row>
    <row r="384" spans="1:31" ht="43.2" hidden="1" x14ac:dyDescent="0.3">
      <c r="A384" s="65" t="str" cm="1">
        <f t="array" ref="A384">_xlfn.IFS(M384&gt;=65,"Heavy",M384&lt;=25,"Light",M384&gt;=26-64,"Medium")</f>
        <v>Medium</v>
      </c>
      <c r="B384" s="1" t="s">
        <v>2787</v>
      </c>
      <c r="C384" s="1" t="s">
        <v>2824</v>
      </c>
      <c r="D384" s="3">
        <f t="shared" si="72"/>
        <v>367</v>
      </c>
      <c r="E384" s="3" t="s">
        <v>2822</v>
      </c>
      <c r="F384" s="3">
        <v>1</v>
      </c>
      <c r="G384" s="3" t="s">
        <v>2827</v>
      </c>
      <c r="H384" s="3" t="s">
        <v>397</v>
      </c>
      <c r="I384" s="3" t="s">
        <v>7</v>
      </c>
      <c r="J384" s="3" t="s">
        <v>2819</v>
      </c>
      <c r="K384" s="7" t="str">
        <f>VLOOKUP($I384,'New Summary'!$E$8:$G$59,2,FALSE)</f>
        <v>T-100x200x8x12</v>
      </c>
      <c r="L384" s="3" t="s">
        <v>2496</v>
      </c>
      <c r="M384" s="7">
        <f>VLOOKUP($I384,'New Summary'!$E$8:$G$59,3,FALSE)</f>
        <v>25.3</v>
      </c>
      <c r="N384" s="3">
        <v>4000</v>
      </c>
      <c r="O384" s="3" t="s">
        <v>25</v>
      </c>
      <c r="P384" s="3">
        <v>1</v>
      </c>
      <c r="Q384" s="28">
        <f t="shared" si="83"/>
        <v>4</v>
      </c>
      <c r="R384" s="40">
        <f t="shared" si="84"/>
        <v>101.2</v>
      </c>
      <c r="S384" s="12">
        <v>0</v>
      </c>
      <c r="T384" s="46">
        <f t="shared" si="68"/>
        <v>0</v>
      </c>
      <c r="U384" s="12"/>
      <c r="V384" s="3">
        <f t="shared" si="69"/>
        <v>4</v>
      </c>
      <c r="W384" s="46" t="s">
        <v>2502</v>
      </c>
      <c r="X384" s="42">
        <f t="shared" si="81"/>
        <v>101.2</v>
      </c>
      <c r="Y384" s="42">
        <f t="shared" si="82"/>
        <v>0</v>
      </c>
      <c r="Z384" s="3"/>
      <c r="AA384" s="3">
        <v>0.4</v>
      </c>
      <c r="AB384" s="3">
        <f t="shared" si="63"/>
        <v>3.6</v>
      </c>
      <c r="AC384" s="7">
        <f t="shared" si="70"/>
        <v>10.120000000000001</v>
      </c>
      <c r="AD384" s="1">
        <v>400</v>
      </c>
      <c r="AE384" s="1">
        <f t="shared" si="71"/>
        <v>0.4</v>
      </c>
    </row>
    <row r="385" spans="1:31" ht="43.2" hidden="1" x14ac:dyDescent="0.3">
      <c r="A385" s="65" t="str" cm="1">
        <f t="array" ref="A385">_xlfn.IFS(M385&gt;=65,"Heavy",M385&lt;=25,"Light",M385&gt;=26-64,"Medium")</f>
        <v>Medium</v>
      </c>
      <c r="B385" s="1" t="s">
        <v>2787</v>
      </c>
      <c r="C385" s="1" t="s">
        <v>2824</v>
      </c>
      <c r="D385" s="3">
        <f t="shared" si="72"/>
        <v>368</v>
      </c>
      <c r="E385" s="3" t="s">
        <v>2822</v>
      </c>
      <c r="F385" s="3">
        <v>1</v>
      </c>
      <c r="G385" s="3" t="s">
        <v>2827</v>
      </c>
      <c r="H385" s="3" t="s">
        <v>398</v>
      </c>
      <c r="I385" s="3" t="s">
        <v>7</v>
      </c>
      <c r="J385" s="3" t="s">
        <v>2819</v>
      </c>
      <c r="K385" s="7" t="str">
        <f>VLOOKUP($I385,'New Summary'!$E$8:$G$59,2,FALSE)</f>
        <v>T-100x200x8x12</v>
      </c>
      <c r="L385" s="3" t="s">
        <v>2496</v>
      </c>
      <c r="M385" s="7">
        <f>VLOOKUP($I385,'New Summary'!$E$8:$G$59,3,FALSE)</f>
        <v>25.3</v>
      </c>
      <c r="N385" s="3">
        <v>3900</v>
      </c>
      <c r="O385" s="3" t="s">
        <v>25</v>
      </c>
      <c r="P385" s="3">
        <v>1</v>
      </c>
      <c r="Q385" s="28">
        <f t="shared" si="83"/>
        <v>3.9</v>
      </c>
      <c r="R385" s="40">
        <f t="shared" si="84"/>
        <v>98.67</v>
      </c>
      <c r="S385" s="12">
        <v>0</v>
      </c>
      <c r="T385" s="46">
        <f t="shared" si="68"/>
        <v>0</v>
      </c>
      <c r="U385" s="12"/>
      <c r="V385" s="3">
        <f t="shared" si="69"/>
        <v>3.9</v>
      </c>
      <c r="W385" s="46" t="s">
        <v>2502</v>
      </c>
      <c r="X385" s="42">
        <f t="shared" si="81"/>
        <v>98.67</v>
      </c>
      <c r="Y385" s="42">
        <f t="shared" si="82"/>
        <v>0</v>
      </c>
      <c r="Z385" s="3"/>
      <c r="AA385" s="3">
        <v>0.39</v>
      </c>
      <c r="AB385" s="3">
        <f t="shared" si="63"/>
        <v>3.51</v>
      </c>
      <c r="AC385" s="7">
        <f t="shared" si="70"/>
        <v>9.8670000000000009</v>
      </c>
      <c r="AD385" s="1">
        <v>390</v>
      </c>
      <c r="AE385" s="1">
        <f t="shared" si="71"/>
        <v>0.39</v>
      </c>
    </row>
    <row r="386" spans="1:31" ht="43.2" hidden="1" x14ac:dyDescent="0.3">
      <c r="A386" s="65" t="str" cm="1">
        <f t="array" ref="A386">_xlfn.IFS(M386&gt;=65,"Heavy",M386&lt;=25,"Light",M386&gt;=26-64,"Medium")</f>
        <v>Medium</v>
      </c>
      <c r="B386" s="1" t="s">
        <v>2787</v>
      </c>
      <c r="C386" s="1" t="s">
        <v>2824</v>
      </c>
      <c r="D386" s="3">
        <f t="shared" si="72"/>
        <v>369</v>
      </c>
      <c r="E386" s="3" t="s">
        <v>2822</v>
      </c>
      <c r="F386" s="3">
        <v>1</v>
      </c>
      <c r="G386" s="3" t="s">
        <v>2827</v>
      </c>
      <c r="H386" s="3" t="s">
        <v>399</v>
      </c>
      <c r="I386" s="3" t="s">
        <v>7</v>
      </c>
      <c r="J386" s="3" t="s">
        <v>2819</v>
      </c>
      <c r="K386" s="7" t="str">
        <f>VLOOKUP($I386,'New Summary'!$E$8:$G$59,2,FALSE)</f>
        <v>T-100x200x8x12</v>
      </c>
      <c r="L386" s="3" t="s">
        <v>2496</v>
      </c>
      <c r="M386" s="7">
        <f>VLOOKUP($I386,'New Summary'!$E$8:$G$59,3,FALSE)</f>
        <v>25.3</v>
      </c>
      <c r="N386" s="3">
        <v>4200</v>
      </c>
      <c r="O386" s="3" t="s">
        <v>25</v>
      </c>
      <c r="P386" s="3">
        <v>1</v>
      </c>
      <c r="Q386" s="28">
        <f t="shared" si="83"/>
        <v>4.2</v>
      </c>
      <c r="R386" s="40">
        <f t="shared" si="84"/>
        <v>106.26</v>
      </c>
      <c r="S386" s="12">
        <v>0</v>
      </c>
      <c r="T386" s="46">
        <f t="shared" si="68"/>
        <v>0</v>
      </c>
      <c r="U386" s="12"/>
      <c r="V386" s="3">
        <f t="shared" si="69"/>
        <v>4.2</v>
      </c>
      <c r="W386" s="46" t="s">
        <v>2502</v>
      </c>
      <c r="X386" s="42">
        <f t="shared" si="81"/>
        <v>106.26</v>
      </c>
      <c r="Y386" s="42">
        <f t="shared" si="82"/>
        <v>0</v>
      </c>
      <c r="Z386" s="3"/>
      <c r="AA386" s="3">
        <v>0.42</v>
      </c>
      <c r="AB386" s="3">
        <f t="shared" si="63"/>
        <v>3.7800000000000002</v>
      </c>
      <c r="AC386" s="7">
        <f t="shared" si="70"/>
        <v>10.625999999999999</v>
      </c>
      <c r="AD386" s="1">
        <v>420</v>
      </c>
      <c r="AE386" s="1">
        <f t="shared" si="71"/>
        <v>0.42</v>
      </c>
    </row>
    <row r="387" spans="1:31" ht="43.2" hidden="1" x14ac:dyDescent="0.3">
      <c r="A387" s="65" t="str" cm="1">
        <f t="array" ref="A387">_xlfn.IFS(M387&gt;=65,"Heavy",M387&lt;=25,"Light",M387&gt;=26-64,"Medium")</f>
        <v>Medium</v>
      </c>
      <c r="B387" s="1" t="s">
        <v>2787</v>
      </c>
      <c r="C387" s="1" t="s">
        <v>2824</v>
      </c>
      <c r="D387" s="3">
        <f t="shared" si="72"/>
        <v>370</v>
      </c>
      <c r="E387" s="3" t="s">
        <v>2822</v>
      </c>
      <c r="F387" s="3">
        <v>1</v>
      </c>
      <c r="G387" s="3" t="s">
        <v>2827</v>
      </c>
      <c r="H387" s="3" t="s">
        <v>400</v>
      </c>
      <c r="I387" s="3" t="s">
        <v>7</v>
      </c>
      <c r="J387" s="3" t="s">
        <v>2819</v>
      </c>
      <c r="K387" s="7" t="str">
        <f>VLOOKUP($I387,'New Summary'!$E$8:$G$59,2,FALSE)</f>
        <v>T-100x200x8x12</v>
      </c>
      <c r="L387" s="3" t="s">
        <v>2496</v>
      </c>
      <c r="M387" s="7">
        <f>VLOOKUP($I387,'New Summary'!$E$8:$G$59,3,FALSE)</f>
        <v>25.3</v>
      </c>
      <c r="N387" s="3">
        <v>4000</v>
      </c>
      <c r="O387" s="3" t="s">
        <v>25</v>
      </c>
      <c r="P387" s="3">
        <v>1</v>
      </c>
      <c r="Q387" s="28">
        <f t="shared" si="83"/>
        <v>4</v>
      </c>
      <c r="R387" s="40">
        <f t="shared" si="84"/>
        <v>101.2</v>
      </c>
      <c r="S387" s="12">
        <v>0</v>
      </c>
      <c r="T387" s="46">
        <f t="shared" si="68"/>
        <v>0</v>
      </c>
      <c r="U387" s="12"/>
      <c r="V387" s="3">
        <f t="shared" si="69"/>
        <v>4</v>
      </c>
      <c r="W387" s="46" t="s">
        <v>2502</v>
      </c>
      <c r="X387" s="42">
        <f t="shared" si="81"/>
        <v>101.2</v>
      </c>
      <c r="Y387" s="42">
        <f t="shared" si="82"/>
        <v>0</v>
      </c>
      <c r="Z387" s="3"/>
      <c r="AA387" s="3">
        <v>0.4</v>
      </c>
      <c r="AB387" s="3">
        <f t="shared" si="63"/>
        <v>3.6</v>
      </c>
      <c r="AC387" s="7">
        <f t="shared" si="70"/>
        <v>10.120000000000001</v>
      </c>
      <c r="AD387" s="1">
        <v>400</v>
      </c>
      <c r="AE387" s="1">
        <f t="shared" si="71"/>
        <v>0.4</v>
      </c>
    </row>
    <row r="388" spans="1:31" ht="43.2" hidden="1" x14ac:dyDescent="0.3">
      <c r="A388" s="65" t="str" cm="1">
        <f t="array" ref="A388">_xlfn.IFS(M388&gt;=65,"Heavy",M388&lt;=25,"Light",M388&gt;=26-64,"Medium")</f>
        <v>Medium</v>
      </c>
      <c r="B388" s="1" t="s">
        <v>2787</v>
      </c>
      <c r="C388" s="1" t="s">
        <v>2824</v>
      </c>
      <c r="D388" s="3">
        <f t="shared" si="72"/>
        <v>371</v>
      </c>
      <c r="E388" s="3" t="s">
        <v>2822</v>
      </c>
      <c r="F388" s="3">
        <v>1</v>
      </c>
      <c r="G388" s="3" t="s">
        <v>2827</v>
      </c>
      <c r="H388" s="3" t="s">
        <v>401</v>
      </c>
      <c r="I388" s="3" t="s">
        <v>7</v>
      </c>
      <c r="J388" s="3" t="s">
        <v>2819</v>
      </c>
      <c r="K388" s="7" t="str">
        <f>VLOOKUP($I388,'New Summary'!$E$8:$G$59,2,FALSE)</f>
        <v>T-100x200x8x12</v>
      </c>
      <c r="L388" s="3" t="s">
        <v>2496</v>
      </c>
      <c r="M388" s="7">
        <f>VLOOKUP($I388,'New Summary'!$E$8:$G$59,3,FALSE)</f>
        <v>25.3</v>
      </c>
      <c r="N388" s="3">
        <v>3900</v>
      </c>
      <c r="O388" s="3" t="s">
        <v>25</v>
      </c>
      <c r="P388" s="3">
        <v>1</v>
      </c>
      <c r="Q388" s="28">
        <f t="shared" si="83"/>
        <v>3.9</v>
      </c>
      <c r="R388" s="40">
        <f t="shared" si="84"/>
        <v>98.67</v>
      </c>
      <c r="S388" s="12">
        <v>0</v>
      </c>
      <c r="T388" s="46">
        <f t="shared" si="68"/>
        <v>0</v>
      </c>
      <c r="U388" s="12"/>
      <c r="V388" s="3">
        <f t="shared" si="69"/>
        <v>3.9</v>
      </c>
      <c r="W388" s="46" t="s">
        <v>2502</v>
      </c>
      <c r="X388" s="42">
        <f t="shared" si="81"/>
        <v>98.67</v>
      </c>
      <c r="Y388" s="42">
        <f t="shared" si="82"/>
        <v>0</v>
      </c>
      <c r="Z388" s="3"/>
      <c r="AA388" s="3">
        <v>0.39</v>
      </c>
      <c r="AB388" s="3">
        <f t="shared" si="63"/>
        <v>3.51</v>
      </c>
      <c r="AC388" s="7">
        <f t="shared" si="70"/>
        <v>9.8670000000000009</v>
      </c>
      <c r="AD388" s="1">
        <v>390</v>
      </c>
      <c r="AE388" s="1">
        <f t="shared" si="71"/>
        <v>0.39</v>
      </c>
    </row>
    <row r="389" spans="1:31" ht="43.2" hidden="1" x14ac:dyDescent="0.3">
      <c r="A389" s="65" t="str" cm="1">
        <f t="array" ref="A389">_xlfn.IFS(M389&gt;=65,"Heavy",M389&lt;=25,"Light",M389&gt;=26-64,"Medium")</f>
        <v>Medium</v>
      </c>
      <c r="B389" s="1" t="s">
        <v>2787</v>
      </c>
      <c r="C389" s="1" t="s">
        <v>2824</v>
      </c>
      <c r="D389" s="3">
        <f t="shared" si="72"/>
        <v>372</v>
      </c>
      <c r="E389" s="3" t="s">
        <v>2822</v>
      </c>
      <c r="F389" s="3">
        <v>1</v>
      </c>
      <c r="G389" s="3" t="s">
        <v>2827</v>
      </c>
      <c r="H389" s="3" t="s">
        <v>402</v>
      </c>
      <c r="I389" s="3" t="s">
        <v>7</v>
      </c>
      <c r="J389" s="3" t="s">
        <v>2819</v>
      </c>
      <c r="K389" s="7" t="str">
        <f>VLOOKUP($I389,'New Summary'!$E$8:$G$59,2,FALSE)</f>
        <v>T-100x200x8x12</v>
      </c>
      <c r="L389" s="3" t="s">
        <v>2496</v>
      </c>
      <c r="M389" s="7">
        <f>VLOOKUP($I389,'New Summary'!$E$8:$G$59,3,FALSE)</f>
        <v>25.3</v>
      </c>
      <c r="N389" s="3">
        <v>4200</v>
      </c>
      <c r="O389" s="3" t="s">
        <v>25</v>
      </c>
      <c r="P389" s="3">
        <v>1</v>
      </c>
      <c r="Q389" s="28">
        <f t="shared" si="83"/>
        <v>4.2</v>
      </c>
      <c r="R389" s="40">
        <f t="shared" si="84"/>
        <v>106.26</v>
      </c>
      <c r="S389" s="12">
        <v>0</v>
      </c>
      <c r="T389" s="46">
        <f t="shared" si="68"/>
        <v>0</v>
      </c>
      <c r="U389" s="12"/>
      <c r="V389" s="3">
        <f t="shared" si="69"/>
        <v>4.2</v>
      </c>
      <c r="W389" s="46" t="s">
        <v>2502</v>
      </c>
      <c r="X389" s="42">
        <f t="shared" si="81"/>
        <v>106.26</v>
      </c>
      <c r="Y389" s="42">
        <f t="shared" si="82"/>
        <v>0</v>
      </c>
      <c r="Z389" s="3"/>
      <c r="AA389" s="3">
        <v>0.42</v>
      </c>
      <c r="AB389" s="3">
        <f t="shared" si="63"/>
        <v>3.7800000000000002</v>
      </c>
      <c r="AC389" s="7">
        <f t="shared" si="70"/>
        <v>10.625999999999999</v>
      </c>
      <c r="AD389" s="1">
        <v>420</v>
      </c>
      <c r="AE389" s="1">
        <f t="shared" si="71"/>
        <v>0.42</v>
      </c>
    </row>
    <row r="390" spans="1:31" ht="43.2" hidden="1" x14ac:dyDescent="0.3">
      <c r="A390" s="65" t="str" cm="1">
        <f t="array" ref="A390">_xlfn.IFS(M390&gt;=65,"Heavy",M390&lt;=25,"Light",M390&gt;=26-64,"Medium")</f>
        <v>Medium</v>
      </c>
      <c r="B390" s="1" t="s">
        <v>2787</v>
      </c>
      <c r="C390" s="1" t="s">
        <v>2824</v>
      </c>
      <c r="D390" s="3">
        <f t="shared" si="72"/>
        <v>373</v>
      </c>
      <c r="E390" s="3" t="s">
        <v>2822</v>
      </c>
      <c r="F390" s="3">
        <v>1</v>
      </c>
      <c r="G390" s="3" t="s">
        <v>2827</v>
      </c>
      <c r="H390" s="3" t="s">
        <v>403</v>
      </c>
      <c r="I390" s="3" t="s">
        <v>7</v>
      </c>
      <c r="J390" s="3" t="s">
        <v>2819</v>
      </c>
      <c r="K390" s="7" t="str">
        <f>VLOOKUP($I390,'New Summary'!$E$8:$G$59,2,FALSE)</f>
        <v>T-100x200x8x12</v>
      </c>
      <c r="L390" s="3" t="s">
        <v>2496</v>
      </c>
      <c r="M390" s="7">
        <f>VLOOKUP($I390,'New Summary'!$E$8:$G$59,3,FALSE)</f>
        <v>25.3</v>
      </c>
      <c r="N390" s="3">
        <v>4000</v>
      </c>
      <c r="O390" s="3" t="s">
        <v>25</v>
      </c>
      <c r="P390" s="3">
        <v>1</v>
      </c>
      <c r="Q390" s="28">
        <f t="shared" si="83"/>
        <v>4</v>
      </c>
      <c r="R390" s="40">
        <f t="shared" si="84"/>
        <v>101.2</v>
      </c>
      <c r="S390" s="12">
        <v>0</v>
      </c>
      <c r="T390" s="46">
        <f t="shared" si="68"/>
        <v>0</v>
      </c>
      <c r="U390" s="12"/>
      <c r="V390" s="3">
        <f t="shared" si="69"/>
        <v>4</v>
      </c>
      <c r="W390" s="46" t="s">
        <v>2502</v>
      </c>
      <c r="X390" s="42">
        <f t="shared" si="81"/>
        <v>101.2</v>
      </c>
      <c r="Y390" s="42">
        <f t="shared" si="82"/>
        <v>0</v>
      </c>
      <c r="Z390" s="3"/>
      <c r="AA390" s="3">
        <v>0.4</v>
      </c>
      <c r="AB390" s="3">
        <f t="shared" si="63"/>
        <v>3.6</v>
      </c>
      <c r="AC390" s="7">
        <f t="shared" si="70"/>
        <v>10.120000000000001</v>
      </c>
      <c r="AD390" s="1">
        <v>400</v>
      </c>
      <c r="AE390" s="1">
        <f t="shared" si="71"/>
        <v>0.4</v>
      </c>
    </row>
    <row r="391" spans="1:31" ht="43.2" hidden="1" x14ac:dyDescent="0.3">
      <c r="A391" s="65" t="str" cm="1">
        <f t="array" ref="A391">_xlfn.IFS(M391&gt;=65,"Heavy",M391&lt;=25,"Light",M391&gt;=26-64,"Medium")</f>
        <v>Medium</v>
      </c>
      <c r="B391" s="1" t="s">
        <v>2787</v>
      </c>
      <c r="C391" s="1" t="s">
        <v>2824</v>
      </c>
      <c r="D391" s="3">
        <f t="shared" si="72"/>
        <v>374</v>
      </c>
      <c r="E391" s="3" t="s">
        <v>2822</v>
      </c>
      <c r="F391" s="3">
        <v>1</v>
      </c>
      <c r="G391" s="3" t="s">
        <v>2827</v>
      </c>
      <c r="H391" s="3" t="s">
        <v>404</v>
      </c>
      <c r="I391" s="3" t="s">
        <v>7</v>
      </c>
      <c r="J391" s="3" t="s">
        <v>2819</v>
      </c>
      <c r="K391" s="7" t="str">
        <f>VLOOKUP($I391,'New Summary'!$E$8:$G$59,2,FALSE)</f>
        <v>T-100x200x8x12</v>
      </c>
      <c r="L391" s="3" t="s">
        <v>2496</v>
      </c>
      <c r="M391" s="7">
        <f>VLOOKUP($I391,'New Summary'!$E$8:$G$59,3,FALSE)</f>
        <v>25.3</v>
      </c>
      <c r="N391" s="3">
        <v>3900</v>
      </c>
      <c r="O391" s="3" t="s">
        <v>25</v>
      </c>
      <c r="P391" s="3">
        <v>1</v>
      </c>
      <c r="Q391" s="28">
        <f t="shared" si="83"/>
        <v>3.9</v>
      </c>
      <c r="R391" s="40">
        <f t="shared" si="84"/>
        <v>98.67</v>
      </c>
      <c r="S391" s="12">
        <v>0</v>
      </c>
      <c r="T391" s="46">
        <f t="shared" si="68"/>
        <v>0</v>
      </c>
      <c r="U391" s="12"/>
      <c r="V391" s="3">
        <f t="shared" si="69"/>
        <v>3.9</v>
      </c>
      <c r="W391" s="46" t="s">
        <v>2502</v>
      </c>
      <c r="X391" s="42">
        <f t="shared" si="81"/>
        <v>98.67</v>
      </c>
      <c r="Y391" s="42">
        <f t="shared" si="82"/>
        <v>0</v>
      </c>
      <c r="Z391" s="3"/>
      <c r="AA391" s="3">
        <v>0.39</v>
      </c>
      <c r="AB391" s="3">
        <f t="shared" si="63"/>
        <v>3.51</v>
      </c>
      <c r="AC391" s="7">
        <f t="shared" si="70"/>
        <v>9.8670000000000009</v>
      </c>
      <c r="AD391" s="1">
        <v>390</v>
      </c>
      <c r="AE391" s="1">
        <f t="shared" si="71"/>
        <v>0.39</v>
      </c>
    </row>
    <row r="392" spans="1:31" ht="43.2" hidden="1" x14ac:dyDescent="0.3">
      <c r="A392" s="65" t="str" cm="1">
        <f t="array" ref="A392">_xlfn.IFS(M392&gt;=65,"Heavy",M392&lt;=25,"Light",M392&gt;=26-64,"Medium")</f>
        <v>Medium</v>
      </c>
      <c r="B392" s="1" t="s">
        <v>2787</v>
      </c>
      <c r="C392" s="1" t="s">
        <v>2824</v>
      </c>
      <c r="D392" s="3">
        <f t="shared" si="72"/>
        <v>375</v>
      </c>
      <c r="E392" s="3" t="s">
        <v>2822</v>
      </c>
      <c r="F392" s="3">
        <v>1</v>
      </c>
      <c r="G392" s="3" t="s">
        <v>2827</v>
      </c>
      <c r="H392" s="3" t="s">
        <v>405</v>
      </c>
      <c r="I392" s="3" t="s">
        <v>7</v>
      </c>
      <c r="J392" s="3" t="s">
        <v>2819</v>
      </c>
      <c r="K392" s="7" t="str">
        <f>VLOOKUP($I392,'New Summary'!$E$8:$G$59,2,FALSE)</f>
        <v>T-100x200x8x12</v>
      </c>
      <c r="L392" s="3" t="s">
        <v>2496</v>
      </c>
      <c r="M392" s="7">
        <f>VLOOKUP($I392,'New Summary'!$E$8:$G$59,3,FALSE)</f>
        <v>25.3</v>
      </c>
      <c r="N392" s="3">
        <v>4000</v>
      </c>
      <c r="O392" s="3" t="s">
        <v>25</v>
      </c>
      <c r="P392" s="3">
        <v>1</v>
      </c>
      <c r="Q392" s="28">
        <f t="shared" si="83"/>
        <v>4</v>
      </c>
      <c r="R392" s="40">
        <f t="shared" si="84"/>
        <v>101.2</v>
      </c>
      <c r="S392" s="12">
        <v>0</v>
      </c>
      <c r="T392" s="46">
        <f t="shared" si="68"/>
        <v>0</v>
      </c>
      <c r="U392" s="12"/>
      <c r="V392" s="3">
        <f t="shared" si="69"/>
        <v>4</v>
      </c>
      <c r="W392" s="46" t="s">
        <v>2502</v>
      </c>
      <c r="X392" s="42">
        <f t="shared" si="81"/>
        <v>101.2</v>
      </c>
      <c r="Y392" s="42">
        <f t="shared" si="82"/>
        <v>0</v>
      </c>
      <c r="Z392" s="3"/>
      <c r="AA392" s="3">
        <v>0.4</v>
      </c>
      <c r="AB392" s="3">
        <f t="shared" si="63"/>
        <v>3.6</v>
      </c>
      <c r="AC392" s="7">
        <f t="shared" si="70"/>
        <v>10.120000000000001</v>
      </c>
      <c r="AD392" s="1">
        <v>400</v>
      </c>
      <c r="AE392" s="1">
        <f t="shared" si="71"/>
        <v>0.4</v>
      </c>
    </row>
    <row r="393" spans="1:31" ht="43.2" hidden="1" x14ac:dyDescent="0.3">
      <c r="A393" s="65" t="str" cm="1">
        <f t="array" ref="A393">_xlfn.IFS(M393&gt;=65,"Heavy",M393&lt;=25,"Light",M393&gt;=26-64,"Medium")</f>
        <v>Medium</v>
      </c>
      <c r="B393" s="1" t="s">
        <v>2787</v>
      </c>
      <c r="C393" s="1" t="s">
        <v>2824</v>
      </c>
      <c r="D393" s="3">
        <f t="shared" si="72"/>
        <v>376</v>
      </c>
      <c r="E393" s="3" t="s">
        <v>2822</v>
      </c>
      <c r="F393" s="3">
        <v>1</v>
      </c>
      <c r="G393" s="3" t="s">
        <v>2827</v>
      </c>
      <c r="H393" s="3" t="s">
        <v>406</v>
      </c>
      <c r="I393" s="3" t="s">
        <v>7</v>
      </c>
      <c r="J393" s="3" t="s">
        <v>2819</v>
      </c>
      <c r="K393" s="7" t="str">
        <f>VLOOKUP($I393,'New Summary'!$E$8:$G$59,2,FALSE)</f>
        <v>T-100x200x8x12</v>
      </c>
      <c r="L393" s="3" t="s">
        <v>2496</v>
      </c>
      <c r="M393" s="7">
        <f>VLOOKUP($I393,'New Summary'!$E$8:$G$59,3,FALSE)</f>
        <v>25.3</v>
      </c>
      <c r="N393" s="3">
        <v>3900</v>
      </c>
      <c r="O393" s="3" t="s">
        <v>25</v>
      </c>
      <c r="P393" s="3">
        <v>1</v>
      </c>
      <c r="Q393" s="28">
        <f t="shared" si="83"/>
        <v>3.9</v>
      </c>
      <c r="R393" s="40">
        <f t="shared" si="84"/>
        <v>98.67</v>
      </c>
      <c r="S393" s="12">
        <v>0</v>
      </c>
      <c r="T393" s="46">
        <f t="shared" si="68"/>
        <v>0</v>
      </c>
      <c r="U393" s="12"/>
      <c r="V393" s="3">
        <f t="shared" si="69"/>
        <v>3.9</v>
      </c>
      <c r="W393" s="46" t="s">
        <v>2502</v>
      </c>
      <c r="X393" s="42">
        <f t="shared" si="81"/>
        <v>98.67</v>
      </c>
      <c r="Y393" s="42">
        <f t="shared" si="82"/>
        <v>0</v>
      </c>
      <c r="Z393" s="3"/>
      <c r="AA393" s="3">
        <v>0.39</v>
      </c>
      <c r="AB393" s="3">
        <f t="shared" si="63"/>
        <v>3.51</v>
      </c>
      <c r="AC393" s="7">
        <f t="shared" si="70"/>
        <v>9.8670000000000009</v>
      </c>
      <c r="AD393" s="1">
        <v>390</v>
      </c>
      <c r="AE393" s="1">
        <f t="shared" si="71"/>
        <v>0.39</v>
      </c>
    </row>
    <row r="394" spans="1:31" ht="43.2" hidden="1" x14ac:dyDescent="0.3">
      <c r="A394" s="65" t="str" cm="1">
        <f t="array" ref="A394">_xlfn.IFS(M394&gt;=65,"Heavy",M394&lt;=25,"Light",M394&gt;=26-64,"Medium")</f>
        <v>Medium</v>
      </c>
      <c r="B394" s="1" t="s">
        <v>2787</v>
      </c>
      <c r="C394" s="1" t="s">
        <v>2824</v>
      </c>
      <c r="D394" s="3">
        <f t="shared" si="72"/>
        <v>377</v>
      </c>
      <c r="E394" s="3" t="s">
        <v>2822</v>
      </c>
      <c r="F394" s="3">
        <v>1</v>
      </c>
      <c r="G394" s="3" t="s">
        <v>2827</v>
      </c>
      <c r="H394" s="3" t="s">
        <v>407</v>
      </c>
      <c r="I394" s="3" t="s">
        <v>7</v>
      </c>
      <c r="J394" s="3" t="s">
        <v>2819</v>
      </c>
      <c r="K394" s="7" t="str">
        <f>VLOOKUP($I394,'New Summary'!$E$8:$G$59,2,FALSE)</f>
        <v>T-100x200x8x12</v>
      </c>
      <c r="L394" s="3" t="s">
        <v>2496</v>
      </c>
      <c r="M394" s="7">
        <f>VLOOKUP($I394,'New Summary'!$E$8:$G$59,3,FALSE)</f>
        <v>25.3</v>
      </c>
      <c r="N394" s="3">
        <v>4000</v>
      </c>
      <c r="O394" s="3" t="s">
        <v>25</v>
      </c>
      <c r="P394" s="3">
        <v>1</v>
      </c>
      <c r="Q394" s="28">
        <f t="shared" si="83"/>
        <v>4</v>
      </c>
      <c r="R394" s="40">
        <f t="shared" si="84"/>
        <v>101.2</v>
      </c>
      <c r="S394" s="12">
        <v>0</v>
      </c>
      <c r="T394" s="46">
        <f t="shared" si="68"/>
        <v>0</v>
      </c>
      <c r="U394" s="12"/>
      <c r="V394" s="3">
        <f t="shared" si="69"/>
        <v>4</v>
      </c>
      <c r="W394" s="46" t="s">
        <v>2502</v>
      </c>
      <c r="X394" s="42">
        <f t="shared" si="81"/>
        <v>101.2</v>
      </c>
      <c r="Y394" s="42">
        <f t="shared" si="82"/>
        <v>0</v>
      </c>
      <c r="Z394" s="3"/>
      <c r="AA394" s="3">
        <v>0.4</v>
      </c>
      <c r="AB394" s="3">
        <f t="shared" si="63"/>
        <v>3.6</v>
      </c>
      <c r="AC394" s="7">
        <f t="shared" si="70"/>
        <v>10.120000000000001</v>
      </c>
      <c r="AD394" s="1">
        <v>400</v>
      </c>
      <c r="AE394" s="1">
        <f t="shared" si="71"/>
        <v>0.4</v>
      </c>
    </row>
    <row r="395" spans="1:31" ht="43.2" hidden="1" x14ac:dyDescent="0.3">
      <c r="A395" s="65" t="str" cm="1">
        <f t="array" ref="A395">_xlfn.IFS(M395&gt;=65,"Heavy",M395&lt;=25,"Light",M395&gt;=26-64,"Medium")</f>
        <v>Medium</v>
      </c>
      <c r="B395" s="1" t="s">
        <v>2787</v>
      </c>
      <c r="C395" s="1" t="s">
        <v>2824</v>
      </c>
      <c r="D395" s="3">
        <f t="shared" si="72"/>
        <v>378</v>
      </c>
      <c r="E395" s="3" t="s">
        <v>2822</v>
      </c>
      <c r="F395" s="3">
        <v>1</v>
      </c>
      <c r="G395" s="3" t="s">
        <v>2827</v>
      </c>
      <c r="H395" s="3" t="s">
        <v>408</v>
      </c>
      <c r="I395" s="3" t="s">
        <v>7</v>
      </c>
      <c r="J395" s="3" t="s">
        <v>2819</v>
      </c>
      <c r="K395" s="7" t="str">
        <f>VLOOKUP($I395,'New Summary'!$E$8:$G$59,2,FALSE)</f>
        <v>T-100x200x8x12</v>
      </c>
      <c r="L395" s="3" t="s">
        <v>2496</v>
      </c>
      <c r="M395" s="7">
        <f>VLOOKUP($I395,'New Summary'!$E$8:$G$59,3,FALSE)</f>
        <v>25.3</v>
      </c>
      <c r="N395" s="3">
        <v>3900</v>
      </c>
      <c r="O395" s="3" t="s">
        <v>25</v>
      </c>
      <c r="P395" s="3">
        <v>1</v>
      </c>
      <c r="Q395" s="28">
        <f t="shared" si="83"/>
        <v>3.9</v>
      </c>
      <c r="R395" s="40">
        <f t="shared" si="84"/>
        <v>98.67</v>
      </c>
      <c r="S395" s="12">
        <v>0</v>
      </c>
      <c r="T395" s="46">
        <f t="shared" si="68"/>
        <v>0</v>
      </c>
      <c r="U395" s="12"/>
      <c r="V395" s="3">
        <f t="shared" si="69"/>
        <v>3.9</v>
      </c>
      <c r="W395" s="46" t="s">
        <v>2502</v>
      </c>
      <c r="X395" s="42">
        <f t="shared" si="81"/>
        <v>98.67</v>
      </c>
      <c r="Y395" s="42">
        <f t="shared" si="82"/>
        <v>0</v>
      </c>
      <c r="Z395" s="3"/>
      <c r="AA395" s="3">
        <v>0.39</v>
      </c>
      <c r="AB395" s="3">
        <f t="shared" si="63"/>
        <v>3.51</v>
      </c>
      <c r="AC395" s="7">
        <f t="shared" si="70"/>
        <v>9.8670000000000009</v>
      </c>
      <c r="AD395" s="1">
        <v>390</v>
      </c>
      <c r="AE395" s="1">
        <f t="shared" si="71"/>
        <v>0.39</v>
      </c>
    </row>
    <row r="396" spans="1:31" ht="43.2" hidden="1" x14ac:dyDescent="0.3">
      <c r="A396" s="65" t="str" cm="1">
        <f t="array" ref="A396">_xlfn.IFS(M396&gt;=65,"Heavy",M396&lt;=25,"Light",M396&gt;=26-64,"Medium")</f>
        <v>Medium</v>
      </c>
      <c r="B396" s="1" t="s">
        <v>2787</v>
      </c>
      <c r="C396" s="1" t="s">
        <v>2824</v>
      </c>
      <c r="D396" s="3">
        <f t="shared" si="72"/>
        <v>379</v>
      </c>
      <c r="E396" s="3" t="s">
        <v>2822</v>
      </c>
      <c r="F396" s="3">
        <v>1</v>
      </c>
      <c r="G396" s="3" t="s">
        <v>2827</v>
      </c>
      <c r="H396" s="3" t="s">
        <v>409</v>
      </c>
      <c r="I396" s="3" t="s">
        <v>7</v>
      </c>
      <c r="J396" s="3" t="s">
        <v>2819</v>
      </c>
      <c r="K396" s="7" t="str">
        <f>VLOOKUP($I396,'New Summary'!$E$8:$G$59,2,FALSE)</f>
        <v>T-100x200x8x12</v>
      </c>
      <c r="L396" s="3" t="s">
        <v>2496</v>
      </c>
      <c r="M396" s="7">
        <f>VLOOKUP($I396,'New Summary'!$E$8:$G$59,3,FALSE)</f>
        <v>25.3</v>
      </c>
      <c r="N396" s="3">
        <v>4000</v>
      </c>
      <c r="O396" s="3" t="s">
        <v>25</v>
      </c>
      <c r="P396" s="3">
        <v>1</v>
      </c>
      <c r="Q396" s="28">
        <f t="shared" si="83"/>
        <v>4</v>
      </c>
      <c r="R396" s="40">
        <f t="shared" si="84"/>
        <v>101.2</v>
      </c>
      <c r="S396" s="12">
        <v>0</v>
      </c>
      <c r="T396" s="46">
        <f t="shared" si="68"/>
        <v>0</v>
      </c>
      <c r="U396" s="12"/>
      <c r="V396" s="3">
        <f t="shared" si="69"/>
        <v>4</v>
      </c>
      <c r="W396" s="46" t="s">
        <v>2502</v>
      </c>
      <c r="X396" s="42">
        <f t="shared" si="81"/>
        <v>101.2</v>
      </c>
      <c r="Y396" s="42">
        <f t="shared" si="82"/>
        <v>0</v>
      </c>
      <c r="Z396" s="3"/>
      <c r="AA396" s="3">
        <v>0.4</v>
      </c>
      <c r="AB396" s="3">
        <f t="shared" si="63"/>
        <v>3.6</v>
      </c>
      <c r="AC396" s="7">
        <f t="shared" si="70"/>
        <v>10.120000000000001</v>
      </c>
      <c r="AD396" s="1">
        <v>400</v>
      </c>
      <c r="AE396" s="1">
        <f t="shared" si="71"/>
        <v>0.4</v>
      </c>
    </row>
    <row r="397" spans="1:31" ht="43.2" hidden="1" x14ac:dyDescent="0.3">
      <c r="A397" s="65" t="str" cm="1">
        <f t="array" ref="A397">_xlfn.IFS(M397&gt;=65,"Heavy",M397&lt;=25,"Light",M397&gt;=26-64,"Medium")</f>
        <v>Medium</v>
      </c>
      <c r="B397" s="1" t="s">
        <v>2787</v>
      </c>
      <c r="C397" s="1" t="s">
        <v>2824</v>
      </c>
      <c r="D397" s="3">
        <f t="shared" si="72"/>
        <v>380</v>
      </c>
      <c r="E397" s="3" t="s">
        <v>2822</v>
      </c>
      <c r="F397" s="3">
        <v>1</v>
      </c>
      <c r="G397" s="3" t="s">
        <v>2827</v>
      </c>
      <c r="H397" s="3" t="s">
        <v>410</v>
      </c>
      <c r="I397" s="3" t="s">
        <v>7</v>
      </c>
      <c r="J397" s="3" t="s">
        <v>2819</v>
      </c>
      <c r="K397" s="7" t="str">
        <f>VLOOKUP($I397,'New Summary'!$E$8:$G$59,2,FALSE)</f>
        <v>T-100x200x8x12</v>
      </c>
      <c r="L397" s="3" t="s">
        <v>2496</v>
      </c>
      <c r="M397" s="7">
        <f>VLOOKUP($I397,'New Summary'!$E$8:$G$59,3,FALSE)</f>
        <v>25.3</v>
      </c>
      <c r="N397" s="3">
        <v>3900</v>
      </c>
      <c r="O397" s="3" t="s">
        <v>25</v>
      </c>
      <c r="P397" s="3">
        <v>1</v>
      </c>
      <c r="Q397" s="28">
        <f t="shared" si="83"/>
        <v>3.9</v>
      </c>
      <c r="R397" s="40">
        <f t="shared" si="84"/>
        <v>98.67</v>
      </c>
      <c r="S397" s="12">
        <v>0</v>
      </c>
      <c r="T397" s="46">
        <f t="shared" si="68"/>
        <v>0</v>
      </c>
      <c r="U397" s="12"/>
      <c r="V397" s="3">
        <f t="shared" si="69"/>
        <v>3.9</v>
      </c>
      <c r="W397" s="46" t="s">
        <v>2502</v>
      </c>
      <c r="X397" s="42">
        <f t="shared" si="81"/>
        <v>98.67</v>
      </c>
      <c r="Y397" s="42">
        <f t="shared" si="82"/>
        <v>0</v>
      </c>
      <c r="Z397" s="3"/>
      <c r="AA397" s="3">
        <v>0.39</v>
      </c>
      <c r="AB397" s="3">
        <f t="shared" si="63"/>
        <v>3.51</v>
      </c>
      <c r="AC397" s="7">
        <f t="shared" si="70"/>
        <v>9.8670000000000009</v>
      </c>
      <c r="AD397" s="1">
        <v>390</v>
      </c>
      <c r="AE397" s="1">
        <f t="shared" si="71"/>
        <v>0.39</v>
      </c>
    </row>
    <row r="398" spans="1:31" ht="43.2" hidden="1" x14ac:dyDescent="0.3">
      <c r="A398" s="65" t="str" cm="1">
        <f t="array" ref="A398">_xlfn.IFS(M398&gt;=65,"Heavy",M398&lt;=25,"Light",M398&gt;=26-64,"Medium")</f>
        <v>Medium</v>
      </c>
      <c r="B398" s="1" t="s">
        <v>2787</v>
      </c>
      <c r="C398" s="1" t="s">
        <v>2824</v>
      </c>
      <c r="D398" s="3">
        <f t="shared" si="72"/>
        <v>381</v>
      </c>
      <c r="E398" s="3" t="s">
        <v>2822</v>
      </c>
      <c r="F398" s="3">
        <v>1</v>
      </c>
      <c r="G398" s="3" t="s">
        <v>2827</v>
      </c>
      <c r="H398" s="3" t="s">
        <v>411</v>
      </c>
      <c r="I398" s="3" t="s">
        <v>7</v>
      </c>
      <c r="J398" s="3" t="s">
        <v>2819</v>
      </c>
      <c r="K398" s="7" t="str">
        <f>VLOOKUP($I398,'New Summary'!$E$8:$G$59,2,FALSE)</f>
        <v>T-100x200x8x12</v>
      </c>
      <c r="L398" s="3" t="s">
        <v>2496</v>
      </c>
      <c r="M398" s="7">
        <f>VLOOKUP($I398,'New Summary'!$E$8:$G$59,3,FALSE)</f>
        <v>25.3</v>
      </c>
      <c r="N398" s="3">
        <v>4000</v>
      </c>
      <c r="O398" s="3" t="s">
        <v>25</v>
      </c>
      <c r="P398" s="3">
        <v>1</v>
      </c>
      <c r="Q398" s="28">
        <f t="shared" si="83"/>
        <v>4</v>
      </c>
      <c r="R398" s="40">
        <f t="shared" si="84"/>
        <v>101.2</v>
      </c>
      <c r="S398" s="12">
        <v>0</v>
      </c>
      <c r="T398" s="46">
        <f t="shared" si="68"/>
        <v>0</v>
      </c>
      <c r="U398" s="12"/>
      <c r="V398" s="3">
        <f t="shared" si="69"/>
        <v>4</v>
      </c>
      <c r="W398" s="46" t="s">
        <v>2502</v>
      </c>
      <c r="X398" s="42">
        <f t="shared" si="81"/>
        <v>101.2</v>
      </c>
      <c r="Y398" s="42">
        <f t="shared" si="82"/>
        <v>0</v>
      </c>
      <c r="Z398" s="3"/>
      <c r="AA398" s="3">
        <v>0.4</v>
      </c>
      <c r="AB398" s="3">
        <f t="shared" si="63"/>
        <v>3.6</v>
      </c>
      <c r="AC398" s="7">
        <f t="shared" si="70"/>
        <v>10.120000000000001</v>
      </c>
      <c r="AD398" s="1">
        <v>400</v>
      </c>
      <c r="AE398" s="1">
        <f t="shared" si="71"/>
        <v>0.4</v>
      </c>
    </row>
    <row r="399" spans="1:31" ht="43.2" hidden="1" x14ac:dyDescent="0.3">
      <c r="A399" s="65" t="str" cm="1">
        <f t="array" ref="A399">_xlfn.IFS(M399&gt;=65,"Heavy",M399&lt;=25,"Light",M399&gt;=26-64,"Medium")</f>
        <v>Medium</v>
      </c>
      <c r="B399" s="1" t="s">
        <v>2787</v>
      </c>
      <c r="C399" s="1" t="s">
        <v>2824</v>
      </c>
      <c r="D399" s="3">
        <f t="shared" si="72"/>
        <v>382</v>
      </c>
      <c r="E399" s="3" t="s">
        <v>2822</v>
      </c>
      <c r="F399" s="3">
        <v>1</v>
      </c>
      <c r="G399" s="3" t="s">
        <v>2827</v>
      </c>
      <c r="H399" s="3" t="s">
        <v>412</v>
      </c>
      <c r="I399" s="3" t="s">
        <v>7</v>
      </c>
      <c r="J399" s="3" t="s">
        <v>2819</v>
      </c>
      <c r="K399" s="7" t="str">
        <f>VLOOKUP($I399,'New Summary'!$E$8:$G$59,2,FALSE)</f>
        <v>T-100x200x8x12</v>
      </c>
      <c r="L399" s="3" t="s">
        <v>2496</v>
      </c>
      <c r="M399" s="7">
        <f>VLOOKUP($I399,'New Summary'!$E$8:$G$59,3,FALSE)</f>
        <v>25.3</v>
      </c>
      <c r="N399" s="3">
        <v>3900</v>
      </c>
      <c r="O399" s="3" t="s">
        <v>25</v>
      </c>
      <c r="P399" s="3">
        <v>1</v>
      </c>
      <c r="Q399" s="28">
        <f t="shared" si="83"/>
        <v>3.9</v>
      </c>
      <c r="R399" s="40">
        <f t="shared" si="84"/>
        <v>98.67</v>
      </c>
      <c r="S399" s="12">
        <v>0</v>
      </c>
      <c r="T399" s="46">
        <f t="shared" si="68"/>
        <v>0</v>
      </c>
      <c r="U399" s="12"/>
      <c r="V399" s="3">
        <f t="shared" si="69"/>
        <v>3.9</v>
      </c>
      <c r="W399" s="46" t="s">
        <v>2502</v>
      </c>
      <c r="X399" s="42">
        <f t="shared" si="81"/>
        <v>98.67</v>
      </c>
      <c r="Y399" s="42">
        <f t="shared" si="82"/>
        <v>0</v>
      </c>
      <c r="Z399" s="3"/>
      <c r="AA399" s="3">
        <v>0.39</v>
      </c>
      <c r="AB399" s="3">
        <f t="shared" si="63"/>
        <v>3.51</v>
      </c>
      <c r="AC399" s="7">
        <f t="shared" si="70"/>
        <v>9.8670000000000009</v>
      </c>
      <c r="AD399" s="1">
        <v>390</v>
      </c>
      <c r="AE399" s="1">
        <f t="shared" si="71"/>
        <v>0.39</v>
      </c>
    </row>
    <row r="400" spans="1:31" ht="43.2" hidden="1" x14ac:dyDescent="0.3">
      <c r="A400" s="65" t="str" cm="1">
        <f t="array" ref="A400">_xlfn.IFS(M400&gt;=65,"Heavy",M400&lt;=25,"Light",M400&gt;=26-64,"Medium")</f>
        <v>Medium</v>
      </c>
      <c r="B400" s="1" t="s">
        <v>2787</v>
      </c>
      <c r="C400" s="1" t="s">
        <v>2824</v>
      </c>
      <c r="D400" s="3">
        <f t="shared" si="72"/>
        <v>383</v>
      </c>
      <c r="E400" s="3" t="s">
        <v>2822</v>
      </c>
      <c r="F400" s="3">
        <v>1</v>
      </c>
      <c r="G400" s="3" t="s">
        <v>2827</v>
      </c>
      <c r="H400" s="3" t="s">
        <v>411</v>
      </c>
      <c r="I400" s="3" t="s">
        <v>7</v>
      </c>
      <c r="J400" s="3" t="s">
        <v>2819</v>
      </c>
      <c r="K400" s="7" t="str">
        <f>VLOOKUP($I400,'New Summary'!$E$8:$G$59,2,FALSE)</f>
        <v>T-100x200x8x12</v>
      </c>
      <c r="L400" s="3" t="s">
        <v>2496</v>
      </c>
      <c r="M400" s="7">
        <f>VLOOKUP($I400,'New Summary'!$E$8:$G$59,3,FALSE)</f>
        <v>25.3</v>
      </c>
      <c r="N400" s="3">
        <v>4000</v>
      </c>
      <c r="O400" s="3" t="s">
        <v>25</v>
      </c>
      <c r="P400" s="3">
        <v>1</v>
      </c>
      <c r="Q400" s="28">
        <f t="shared" si="83"/>
        <v>4</v>
      </c>
      <c r="R400" s="40">
        <f t="shared" si="84"/>
        <v>101.2</v>
      </c>
      <c r="S400" s="12">
        <v>0</v>
      </c>
      <c r="T400" s="46">
        <f t="shared" si="68"/>
        <v>0</v>
      </c>
      <c r="U400" s="12"/>
      <c r="V400" s="3">
        <f t="shared" si="69"/>
        <v>4</v>
      </c>
      <c r="W400" s="46" t="s">
        <v>2502</v>
      </c>
      <c r="X400" s="42">
        <f t="shared" si="81"/>
        <v>101.2</v>
      </c>
      <c r="Y400" s="42">
        <f t="shared" si="82"/>
        <v>0</v>
      </c>
      <c r="Z400" s="3"/>
      <c r="AA400" s="3">
        <v>0.4</v>
      </c>
      <c r="AB400" s="3">
        <f t="shared" si="63"/>
        <v>3.6</v>
      </c>
      <c r="AC400" s="7">
        <f t="shared" si="70"/>
        <v>10.120000000000001</v>
      </c>
      <c r="AD400" s="1">
        <v>400</v>
      </c>
      <c r="AE400" s="1">
        <f t="shared" si="71"/>
        <v>0.4</v>
      </c>
    </row>
    <row r="401" spans="1:31" ht="43.2" hidden="1" x14ac:dyDescent="0.3">
      <c r="A401" s="65" t="str" cm="1">
        <f t="array" ref="A401">_xlfn.IFS(M401&gt;=65,"Heavy",M401&lt;=25,"Light",M401&gt;=26-64,"Medium")</f>
        <v>Medium</v>
      </c>
      <c r="B401" s="1" t="s">
        <v>2787</v>
      </c>
      <c r="C401" s="1" t="s">
        <v>2824</v>
      </c>
      <c r="D401" s="3">
        <f t="shared" si="72"/>
        <v>384</v>
      </c>
      <c r="E401" s="3" t="s">
        <v>2822</v>
      </c>
      <c r="F401" s="3">
        <v>1</v>
      </c>
      <c r="G401" s="3" t="s">
        <v>2827</v>
      </c>
      <c r="H401" s="3" t="s">
        <v>412</v>
      </c>
      <c r="I401" s="3" t="s">
        <v>7</v>
      </c>
      <c r="J401" s="3" t="s">
        <v>2819</v>
      </c>
      <c r="K401" s="7" t="str">
        <f>VLOOKUP($I401,'New Summary'!$E$8:$G$59,2,FALSE)</f>
        <v>T-100x200x8x12</v>
      </c>
      <c r="L401" s="3" t="s">
        <v>2496</v>
      </c>
      <c r="M401" s="7">
        <f>VLOOKUP($I401,'New Summary'!$E$8:$G$59,3,FALSE)</f>
        <v>25.3</v>
      </c>
      <c r="N401" s="3">
        <v>3900</v>
      </c>
      <c r="O401" s="3" t="s">
        <v>25</v>
      </c>
      <c r="P401" s="3">
        <v>1</v>
      </c>
      <c r="Q401" s="28">
        <f t="shared" si="83"/>
        <v>3.9</v>
      </c>
      <c r="R401" s="40">
        <f t="shared" si="84"/>
        <v>98.67</v>
      </c>
      <c r="S401" s="12">
        <v>0</v>
      </c>
      <c r="T401" s="46">
        <f t="shared" si="68"/>
        <v>0</v>
      </c>
      <c r="U401" s="12"/>
      <c r="V401" s="3">
        <f t="shared" si="69"/>
        <v>3.9</v>
      </c>
      <c r="W401" s="46" t="s">
        <v>2502</v>
      </c>
      <c r="X401" s="42">
        <f t="shared" si="81"/>
        <v>98.67</v>
      </c>
      <c r="Y401" s="42">
        <f t="shared" si="82"/>
        <v>0</v>
      </c>
      <c r="Z401" s="3"/>
      <c r="AA401" s="3">
        <v>0.39</v>
      </c>
      <c r="AB401" s="3">
        <f t="shared" si="63"/>
        <v>3.51</v>
      </c>
      <c r="AC401" s="7">
        <f t="shared" si="70"/>
        <v>9.8670000000000009</v>
      </c>
      <c r="AD401" s="1">
        <v>390</v>
      </c>
      <c r="AE401" s="1">
        <f t="shared" si="71"/>
        <v>0.39</v>
      </c>
    </row>
    <row r="402" spans="1:31" ht="43.2" hidden="1" x14ac:dyDescent="0.3">
      <c r="A402" s="65" t="str" cm="1">
        <f t="array" ref="A402">_xlfn.IFS(M402&gt;=65,"Heavy",M402&lt;=25,"Light",M402&gt;=26-64,"Medium")</f>
        <v>Medium</v>
      </c>
      <c r="B402" s="1" t="s">
        <v>2787</v>
      </c>
      <c r="C402" s="1" t="s">
        <v>2824</v>
      </c>
      <c r="D402" s="3">
        <f t="shared" si="72"/>
        <v>385</v>
      </c>
      <c r="E402" s="3" t="s">
        <v>2822</v>
      </c>
      <c r="F402" s="3">
        <v>1</v>
      </c>
      <c r="G402" s="3" t="s">
        <v>2827</v>
      </c>
      <c r="H402" s="3" t="s">
        <v>413</v>
      </c>
      <c r="I402" s="3" t="s">
        <v>7</v>
      </c>
      <c r="J402" s="3" t="s">
        <v>2819</v>
      </c>
      <c r="K402" s="7" t="str">
        <f>VLOOKUP($I402,'New Summary'!$E$8:$G$59,2,FALSE)</f>
        <v>T-100x200x8x12</v>
      </c>
      <c r="L402" s="3" t="s">
        <v>2496</v>
      </c>
      <c r="M402" s="7">
        <f>VLOOKUP($I402,'New Summary'!$E$8:$G$59,3,FALSE)</f>
        <v>25.3</v>
      </c>
      <c r="N402" s="3">
        <v>4000</v>
      </c>
      <c r="O402" s="3" t="s">
        <v>25</v>
      </c>
      <c r="P402" s="3">
        <v>1</v>
      </c>
      <c r="Q402" s="28">
        <f t="shared" si="83"/>
        <v>4</v>
      </c>
      <c r="R402" s="40">
        <f t="shared" si="84"/>
        <v>101.2</v>
      </c>
      <c r="S402" s="12">
        <v>0</v>
      </c>
      <c r="T402" s="46">
        <f t="shared" ref="T402:T465" si="85">Q402*S402</f>
        <v>0</v>
      </c>
      <c r="U402" s="12"/>
      <c r="V402" s="3">
        <f t="shared" ref="V402:V465" si="86">Q402-T402</f>
        <v>4</v>
      </c>
      <c r="W402" s="46" t="s">
        <v>2502</v>
      </c>
      <c r="X402" s="42">
        <f t="shared" si="81"/>
        <v>101.2</v>
      </c>
      <c r="Y402" s="42">
        <f t="shared" si="82"/>
        <v>0</v>
      </c>
      <c r="Z402" s="3"/>
      <c r="AA402" s="3">
        <v>0.4</v>
      </c>
      <c r="AB402" s="3">
        <f t="shared" si="63"/>
        <v>3.6</v>
      </c>
      <c r="AC402" s="7">
        <f t="shared" si="70"/>
        <v>10.120000000000001</v>
      </c>
      <c r="AD402" s="1">
        <v>400</v>
      </c>
      <c r="AE402" s="1">
        <f t="shared" si="71"/>
        <v>0.4</v>
      </c>
    </row>
    <row r="403" spans="1:31" ht="43.2" hidden="1" x14ac:dyDescent="0.3">
      <c r="A403" s="65" t="str" cm="1">
        <f t="array" ref="A403">_xlfn.IFS(M403&gt;=65,"Heavy",M403&lt;=25,"Light",M403&gt;=26-64,"Medium")</f>
        <v>Medium</v>
      </c>
      <c r="B403" s="1" t="s">
        <v>2787</v>
      </c>
      <c r="C403" s="1" t="s">
        <v>2824</v>
      </c>
      <c r="D403" s="3">
        <f t="shared" si="72"/>
        <v>386</v>
      </c>
      <c r="E403" s="3" t="s">
        <v>2822</v>
      </c>
      <c r="F403" s="3">
        <v>1</v>
      </c>
      <c r="G403" s="3" t="s">
        <v>2827</v>
      </c>
      <c r="H403" s="3" t="s">
        <v>414</v>
      </c>
      <c r="I403" s="3" t="s">
        <v>7</v>
      </c>
      <c r="J403" s="3" t="s">
        <v>2819</v>
      </c>
      <c r="K403" s="7" t="str">
        <f>VLOOKUP($I403,'New Summary'!$E$8:$G$59,2,FALSE)</f>
        <v>T-100x200x8x12</v>
      </c>
      <c r="L403" s="3" t="s">
        <v>2496</v>
      </c>
      <c r="M403" s="7">
        <f>VLOOKUP($I403,'New Summary'!$E$8:$G$59,3,FALSE)</f>
        <v>25.3</v>
      </c>
      <c r="N403" s="3">
        <v>3900</v>
      </c>
      <c r="O403" s="3" t="s">
        <v>25</v>
      </c>
      <c r="P403" s="3">
        <v>1</v>
      </c>
      <c r="Q403" s="28">
        <f t="shared" si="83"/>
        <v>3.9</v>
      </c>
      <c r="R403" s="40">
        <f t="shared" si="84"/>
        <v>98.67</v>
      </c>
      <c r="S403" s="12">
        <v>0</v>
      </c>
      <c r="T403" s="46">
        <f t="shared" si="85"/>
        <v>0</v>
      </c>
      <c r="U403" s="12"/>
      <c r="V403" s="3">
        <f t="shared" si="86"/>
        <v>3.9</v>
      </c>
      <c r="W403" s="46" t="s">
        <v>2502</v>
      </c>
      <c r="X403" s="42">
        <f t="shared" si="81"/>
        <v>98.67</v>
      </c>
      <c r="Y403" s="42">
        <f t="shared" si="82"/>
        <v>0</v>
      </c>
      <c r="Z403" s="3"/>
      <c r="AA403" s="3">
        <v>0.39</v>
      </c>
      <c r="AB403" s="3">
        <f t="shared" si="63"/>
        <v>3.51</v>
      </c>
      <c r="AC403" s="7">
        <f t="shared" ref="AC403:AC466" si="87">AA403*M403*P403</f>
        <v>9.8670000000000009</v>
      </c>
      <c r="AD403" s="1">
        <v>390</v>
      </c>
      <c r="AE403" s="1">
        <f t="shared" ref="AE403:AE466" si="88">AD403/1000</f>
        <v>0.39</v>
      </c>
    </row>
    <row r="404" spans="1:31" ht="43.2" hidden="1" x14ac:dyDescent="0.3">
      <c r="A404" s="65" t="str" cm="1">
        <f t="array" ref="A404">_xlfn.IFS(M404&gt;=65,"Heavy",M404&lt;=25,"Light",M404&gt;=26-64,"Medium")</f>
        <v>Medium</v>
      </c>
      <c r="B404" s="1" t="s">
        <v>2787</v>
      </c>
      <c r="C404" s="1" t="s">
        <v>2824</v>
      </c>
      <c r="D404" s="3">
        <f t="shared" ref="D404:D467" si="89">D403+1</f>
        <v>387</v>
      </c>
      <c r="E404" s="3" t="s">
        <v>2822</v>
      </c>
      <c r="F404" s="3">
        <v>1</v>
      </c>
      <c r="G404" s="3" t="s">
        <v>2827</v>
      </c>
      <c r="H404" s="3" t="s">
        <v>415</v>
      </c>
      <c r="I404" s="3" t="s">
        <v>7</v>
      </c>
      <c r="J404" s="3" t="s">
        <v>2819</v>
      </c>
      <c r="K404" s="7" t="str">
        <f>VLOOKUP($I404,'New Summary'!$E$8:$G$59,2,FALSE)</f>
        <v>T-100x200x8x12</v>
      </c>
      <c r="L404" s="3" t="s">
        <v>2496</v>
      </c>
      <c r="M404" s="7">
        <f>VLOOKUP($I404,'New Summary'!$E$8:$G$59,3,FALSE)</f>
        <v>25.3</v>
      </c>
      <c r="N404" s="3">
        <v>4000</v>
      </c>
      <c r="O404" s="3" t="s">
        <v>25</v>
      </c>
      <c r="P404" s="3">
        <v>1</v>
      </c>
      <c r="Q404" s="28">
        <f t="shared" si="83"/>
        <v>4</v>
      </c>
      <c r="R404" s="40">
        <f t="shared" si="84"/>
        <v>101.2</v>
      </c>
      <c r="S404" s="12">
        <v>0</v>
      </c>
      <c r="T404" s="46">
        <f t="shared" si="85"/>
        <v>0</v>
      </c>
      <c r="U404" s="12"/>
      <c r="V404" s="3">
        <f t="shared" si="86"/>
        <v>4</v>
      </c>
      <c r="W404" s="46" t="s">
        <v>2502</v>
      </c>
      <c r="X404" s="42">
        <f t="shared" si="81"/>
        <v>101.2</v>
      </c>
      <c r="Y404" s="42">
        <f t="shared" si="82"/>
        <v>0</v>
      </c>
      <c r="Z404" s="3"/>
      <c r="AA404" s="3">
        <v>0.4</v>
      </c>
      <c r="AB404" s="3">
        <f t="shared" si="63"/>
        <v>3.6</v>
      </c>
      <c r="AC404" s="7">
        <f t="shared" si="87"/>
        <v>10.120000000000001</v>
      </c>
      <c r="AD404" s="1">
        <v>400</v>
      </c>
      <c r="AE404" s="1">
        <f t="shared" si="88"/>
        <v>0.4</v>
      </c>
    </row>
    <row r="405" spans="1:31" ht="43.2" hidden="1" x14ac:dyDescent="0.3">
      <c r="A405" s="65" t="str" cm="1">
        <f t="array" ref="A405">_xlfn.IFS(M405&gt;=65,"Heavy",M405&lt;=25,"Light",M405&gt;=26-64,"Medium")</f>
        <v>Medium</v>
      </c>
      <c r="B405" s="1" t="s">
        <v>2787</v>
      </c>
      <c r="C405" s="1" t="s">
        <v>2824</v>
      </c>
      <c r="D405" s="3">
        <f t="shared" si="89"/>
        <v>388</v>
      </c>
      <c r="E405" s="3" t="s">
        <v>2822</v>
      </c>
      <c r="F405" s="3">
        <v>1</v>
      </c>
      <c r="G405" s="3" t="s">
        <v>2827</v>
      </c>
      <c r="H405" s="3" t="s">
        <v>416</v>
      </c>
      <c r="I405" s="3" t="s">
        <v>7</v>
      </c>
      <c r="J405" s="3" t="s">
        <v>2819</v>
      </c>
      <c r="K405" s="7" t="str">
        <f>VLOOKUP($I405,'New Summary'!$E$8:$G$59,2,FALSE)</f>
        <v>T-100x200x8x12</v>
      </c>
      <c r="L405" s="3" t="s">
        <v>2496</v>
      </c>
      <c r="M405" s="7">
        <f>VLOOKUP($I405,'New Summary'!$E$8:$G$59,3,FALSE)</f>
        <v>25.3</v>
      </c>
      <c r="N405" s="3">
        <v>3900</v>
      </c>
      <c r="O405" s="3" t="s">
        <v>25</v>
      </c>
      <c r="P405" s="3">
        <v>1</v>
      </c>
      <c r="Q405" s="28">
        <f t="shared" si="83"/>
        <v>3.9</v>
      </c>
      <c r="R405" s="40">
        <f t="shared" si="84"/>
        <v>98.67</v>
      </c>
      <c r="S405" s="12">
        <v>0</v>
      </c>
      <c r="T405" s="46">
        <f t="shared" si="85"/>
        <v>0</v>
      </c>
      <c r="U405" s="12"/>
      <c r="V405" s="3">
        <f t="shared" si="86"/>
        <v>3.9</v>
      </c>
      <c r="W405" s="46" t="s">
        <v>2502</v>
      </c>
      <c r="X405" s="42">
        <f t="shared" si="81"/>
        <v>98.67</v>
      </c>
      <c r="Y405" s="42">
        <f t="shared" si="82"/>
        <v>0</v>
      </c>
      <c r="Z405" s="3"/>
      <c r="AA405" s="3">
        <v>0.39</v>
      </c>
      <c r="AB405" s="3">
        <f t="shared" si="63"/>
        <v>3.51</v>
      </c>
      <c r="AC405" s="7">
        <f t="shared" si="87"/>
        <v>9.8670000000000009</v>
      </c>
      <c r="AD405" s="1">
        <v>390</v>
      </c>
      <c r="AE405" s="1">
        <f t="shared" si="88"/>
        <v>0.39</v>
      </c>
    </row>
    <row r="406" spans="1:31" ht="43.2" hidden="1" x14ac:dyDescent="0.3">
      <c r="A406" s="65" t="str" cm="1">
        <f t="array" ref="A406">_xlfn.IFS(M406&gt;=65,"Heavy",M406&lt;=25,"Light",M406&gt;=26-64,"Medium")</f>
        <v>Medium</v>
      </c>
      <c r="B406" s="1" t="s">
        <v>2787</v>
      </c>
      <c r="C406" s="1" t="s">
        <v>2824</v>
      </c>
      <c r="D406" s="3">
        <f t="shared" si="89"/>
        <v>389</v>
      </c>
      <c r="E406" s="3" t="s">
        <v>2822</v>
      </c>
      <c r="F406" s="3">
        <v>1</v>
      </c>
      <c r="G406" s="3" t="s">
        <v>2827</v>
      </c>
      <c r="H406" s="3" t="s">
        <v>417</v>
      </c>
      <c r="I406" s="3" t="s">
        <v>7</v>
      </c>
      <c r="J406" s="3" t="s">
        <v>2819</v>
      </c>
      <c r="K406" s="7" t="str">
        <f>VLOOKUP($I406,'New Summary'!$E$8:$G$59,2,FALSE)</f>
        <v>T-100x200x8x12</v>
      </c>
      <c r="L406" s="3" t="s">
        <v>2496</v>
      </c>
      <c r="M406" s="7">
        <f>VLOOKUP($I406,'New Summary'!$E$8:$G$59,3,FALSE)</f>
        <v>25.3</v>
      </c>
      <c r="N406" s="3">
        <v>4000</v>
      </c>
      <c r="O406" s="3" t="s">
        <v>25</v>
      </c>
      <c r="P406" s="3">
        <v>1</v>
      </c>
      <c r="Q406" s="28">
        <f t="shared" si="83"/>
        <v>4</v>
      </c>
      <c r="R406" s="40">
        <f t="shared" si="84"/>
        <v>101.2</v>
      </c>
      <c r="S406" s="12">
        <v>0</v>
      </c>
      <c r="T406" s="46">
        <f t="shared" si="85"/>
        <v>0</v>
      </c>
      <c r="U406" s="12"/>
      <c r="V406" s="3">
        <f t="shared" si="86"/>
        <v>4</v>
      </c>
      <c r="W406" s="46" t="s">
        <v>2502</v>
      </c>
      <c r="X406" s="42">
        <f t="shared" si="81"/>
        <v>101.2</v>
      </c>
      <c r="Y406" s="42">
        <f t="shared" si="82"/>
        <v>0</v>
      </c>
      <c r="Z406" s="3"/>
      <c r="AA406" s="3">
        <v>0.4</v>
      </c>
      <c r="AB406" s="3">
        <f t="shared" si="63"/>
        <v>3.6</v>
      </c>
      <c r="AC406" s="7">
        <f t="shared" si="87"/>
        <v>10.120000000000001</v>
      </c>
      <c r="AD406" s="1">
        <v>400</v>
      </c>
      <c r="AE406" s="1">
        <f t="shared" si="88"/>
        <v>0.4</v>
      </c>
    </row>
    <row r="407" spans="1:31" ht="43.2" hidden="1" x14ac:dyDescent="0.3">
      <c r="A407" s="65" t="str" cm="1">
        <f t="array" ref="A407">_xlfn.IFS(M407&gt;=65,"Heavy",M407&lt;=25,"Light",M407&gt;=26-64,"Medium")</f>
        <v>Medium</v>
      </c>
      <c r="B407" s="1" t="s">
        <v>2787</v>
      </c>
      <c r="C407" s="1" t="s">
        <v>2824</v>
      </c>
      <c r="D407" s="3">
        <f t="shared" si="89"/>
        <v>390</v>
      </c>
      <c r="E407" s="3" t="s">
        <v>2822</v>
      </c>
      <c r="F407" s="3">
        <v>1</v>
      </c>
      <c r="G407" s="3" t="s">
        <v>2827</v>
      </c>
      <c r="H407" s="3" t="s">
        <v>418</v>
      </c>
      <c r="I407" s="3" t="s">
        <v>7</v>
      </c>
      <c r="J407" s="3" t="s">
        <v>2819</v>
      </c>
      <c r="K407" s="7" t="str">
        <f>VLOOKUP($I407,'New Summary'!$E$8:$G$59,2,FALSE)</f>
        <v>T-100x200x8x12</v>
      </c>
      <c r="L407" s="3" t="s">
        <v>2496</v>
      </c>
      <c r="M407" s="7">
        <f>VLOOKUP($I407,'New Summary'!$E$8:$G$59,3,FALSE)</f>
        <v>25.3</v>
      </c>
      <c r="N407" s="3">
        <v>3900</v>
      </c>
      <c r="O407" s="3" t="s">
        <v>25</v>
      </c>
      <c r="P407" s="3">
        <v>1</v>
      </c>
      <c r="Q407" s="28">
        <f t="shared" si="83"/>
        <v>3.9</v>
      </c>
      <c r="R407" s="40">
        <f t="shared" si="84"/>
        <v>98.67</v>
      </c>
      <c r="S407" s="12">
        <v>0</v>
      </c>
      <c r="T407" s="46">
        <f t="shared" si="85"/>
        <v>0</v>
      </c>
      <c r="U407" s="12"/>
      <c r="V407" s="3">
        <f t="shared" si="86"/>
        <v>3.9</v>
      </c>
      <c r="W407" s="46" t="s">
        <v>2502</v>
      </c>
      <c r="X407" s="42">
        <f t="shared" si="81"/>
        <v>98.67</v>
      </c>
      <c r="Y407" s="42">
        <f t="shared" si="82"/>
        <v>0</v>
      </c>
      <c r="Z407" s="3"/>
      <c r="AA407" s="3">
        <v>0.39</v>
      </c>
      <c r="AB407" s="3">
        <f t="shared" si="63"/>
        <v>3.51</v>
      </c>
      <c r="AC407" s="7">
        <f t="shared" si="87"/>
        <v>9.8670000000000009</v>
      </c>
      <c r="AD407" s="1">
        <v>390</v>
      </c>
      <c r="AE407" s="1">
        <f t="shared" si="88"/>
        <v>0.39</v>
      </c>
    </row>
    <row r="408" spans="1:31" ht="43.2" hidden="1" x14ac:dyDescent="0.3">
      <c r="A408" s="65" t="str" cm="1">
        <f t="array" ref="A408">_xlfn.IFS(M408&gt;=65,"Heavy",M408&lt;=25,"Light",M408&gt;=26-64,"Medium")</f>
        <v>Medium</v>
      </c>
      <c r="B408" s="1" t="s">
        <v>2787</v>
      </c>
      <c r="C408" s="1" t="s">
        <v>2824</v>
      </c>
      <c r="D408" s="3">
        <f t="shared" si="89"/>
        <v>391</v>
      </c>
      <c r="E408" s="3" t="s">
        <v>2822</v>
      </c>
      <c r="F408" s="3">
        <v>1</v>
      </c>
      <c r="G408" s="3" t="s">
        <v>2827</v>
      </c>
      <c r="H408" s="3" t="s">
        <v>417</v>
      </c>
      <c r="I408" s="3" t="s">
        <v>7</v>
      </c>
      <c r="J408" s="3" t="s">
        <v>2819</v>
      </c>
      <c r="K408" s="7" t="str">
        <f>VLOOKUP($I408,'New Summary'!$E$8:$G$59,2,FALSE)</f>
        <v>T-100x200x8x12</v>
      </c>
      <c r="L408" s="3" t="s">
        <v>2496</v>
      </c>
      <c r="M408" s="7">
        <f>VLOOKUP($I408,'New Summary'!$E$8:$G$59,3,FALSE)</f>
        <v>25.3</v>
      </c>
      <c r="N408" s="3">
        <v>4000</v>
      </c>
      <c r="O408" s="3" t="s">
        <v>25</v>
      </c>
      <c r="P408" s="3">
        <v>1</v>
      </c>
      <c r="Q408" s="28">
        <f t="shared" si="83"/>
        <v>4</v>
      </c>
      <c r="R408" s="40">
        <f t="shared" si="84"/>
        <v>101.2</v>
      </c>
      <c r="S408" s="12">
        <v>0</v>
      </c>
      <c r="T408" s="46">
        <f t="shared" si="85"/>
        <v>0</v>
      </c>
      <c r="U408" s="12"/>
      <c r="V408" s="3">
        <f t="shared" si="86"/>
        <v>4</v>
      </c>
      <c r="W408" s="46" t="s">
        <v>2502</v>
      </c>
      <c r="X408" s="42">
        <f t="shared" si="81"/>
        <v>101.2</v>
      </c>
      <c r="Y408" s="42">
        <f t="shared" si="82"/>
        <v>0</v>
      </c>
      <c r="Z408" s="3"/>
      <c r="AA408" s="3">
        <v>0.4</v>
      </c>
      <c r="AB408" s="3">
        <f t="shared" si="63"/>
        <v>3.6</v>
      </c>
      <c r="AC408" s="7">
        <f t="shared" si="87"/>
        <v>10.120000000000001</v>
      </c>
      <c r="AD408" s="1">
        <v>400</v>
      </c>
      <c r="AE408" s="1">
        <f t="shared" si="88"/>
        <v>0.4</v>
      </c>
    </row>
    <row r="409" spans="1:31" hidden="1" x14ac:dyDescent="0.3">
      <c r="A409" s="65" t="str" cm="1">
        <f t="array" ref="A409">_xlfn.IFS(M409&gt;=65,"Heavy",M409&lt;=25,"Light",M409&gt;=26-64,"Medium")</f>
        <v>Medium</v>
      </c>
      <c r="B409" s="1" t="s">
        <v>2787</v>
      </c>
      <c r="C409" s="1" t="s">
        <v>2824</v>
      </c>
      <c r="D409" s="3">
        <f t="shared" si="89"/>
        <v>392</v>
      </c>
      <c r="E409" s="3" t="s">
        <v>2822</v>
      </c>
      <c r="F409" s="3">
        <v>1</v>
      </c>
      <c r="G409" s="3" t="s">
        <v>2827</v>
      </c>
      <c r="H409" s="3" t="s">
        <v>426</v>
      </c>
      <c r="I409" s="3" t="s">
        <v>7</v>
      </c>
      <c r="J409" s="3" t="s">
        <v>2819</v>
      </c>
      <c r="K409" s="7" t="str">
        <f>VLOOKUP($I409,'New Summary'!$E$8:$G$59,2,FALSE)</f>
        <v>T-100x200x8x12</v>
      </c>
      <c r="L409" s="3" t="s">
        <v>2496</v>
      </c>
      <c r="M409" s="7">
        <f>VLOOKUP($I409,'New Summary'!$E$8:$G$59,3,FALSE)</f>
        <v>25.3</v>
      </c>
      <c r="N409" s="3">
        <v>3190</v>
      </c>
      <c r="O409" s="3" t="s">
        <v>25</v>
      </c>
      <c r="P409" s="3">
        <v>1</v>
      </c>
      <c r="Q409" s="28">
        <f t="shared" si="83"/>
        <v>3.19</v>
      </c>
      <c r="R409" s="40">
        <f t="shared" si="84"/>
        <v>80.707000000000008</v>
      </c>
      <c r="S409" s="12">
        <v>1</v>
      </c>
      <c r="T409" s="46">
        <f t="shared" si="85"/>
        <v>3.19</v>
      </c>
      <c r="U409" s="13"/>
      <c r="V409" s="3">
        <f t="shared" si="86"/>
        <v>0</v>
      </c>
      <c r="W409" s="3"/>
      <c r="X409" s="42">
        <f t="shared" ref="X409:X425" si="90">R409-Y409</f>
        <v>0</v>
      </c>
      <c r="Y409" s="42">
        <f t="shared" ref="Y409:Y425" si="91">S409*R409</f>
        <v>80.707000000000008</v>
      </c>
      <c r="Z409" s="3"/>
      <c r="AA409" s="3">
        <v>0</v>
      </c>
      <c r="AB409" s="3">
        <f t="shared" si="63"/>
        <v>3.19</v>
      </c>
      <c r="AC409" s="7">
        <f t="shared" si="87"/>
        <v>0</v>
      </c>
      <c r="AD409" s="1">
        <v>0</v>
      </c>
      <c r="AE409" s="1">
        <f t="shared" si="88"/>
        <v>0</v>
      </c>
    </row>
    <row r="410" spans="1:31" hidden="1" x14ac:dyDescent="0.3">
      <c r="A410" s="65" t="str" cm="1">
        <f t="array" ref="A410">_xlfn.IFS(M410&gt;=65,"Heavy",M410&lt;=25,"Light",M410&gt;=26-64,"Medium")</f>
        <v>Medium</v>
      </c>
      <c r="B410" s="1" t="s">
        <v>2787</v>
      </c>
      <c r="C410" s="1" t="s">
        <v>2824</v>
      </c>
      <c r="D410" s="3">
        <f t="shared" si="89"/>
        <v>393</v>
      </c>
      <c r="E410" s="3" t="s">
        <v>2822</v>
      </c>
      <c r="F410" s="3">
        <v>1</v>
      </c>
      <c r="G410" s="3" t="s">
        <v>2827</v>
      </c>
      <c r="H410" s="3" t="s">
        <v>425</v>
      </c>
      <c r="I410" s="3" t="s">
        <v>7</v>
      </c>
      <c r="J410" s="3" t="s">
        <v>2819</v>
      </c>
      <c r="K410" s="7" t="str">
        <f>VLOOKUP($I410,'New Summary'!$E$8:$G$59,2,FALSE)</f>
        <v>T-100x200x8x12</v>
      </c>
      <c r="L410" s="3" t="s">
        <v>2496</v>
      </c>
      <c r="M410" s="7">
        <f>VLOOKUP($I410,'New Summary'!$E$8:$G$59,3,FALSE)</f>
        <v>25.3</v>
      </c>
      <c r="N410" s="3">
        <v>3190</v>
      </c>
      <c r="O410" s="3" t="s">
        <v>25</v>
      </c>
      <c r="P410" s="3">
        <v>1</v>
      </c>
      <c r="Q410" s="28">
        <f t="shared" si="83"/>
        <v>3.19</v>
      </c>
      <c r="R410" s="40">
        <f t="shared" si="84"/>
        <v>80.707000000000008</v>
      </c>
      <c r="S410" s="12">
        <v>1</v>
      </c>
      <c r="T410" s="46">
        <f t="shared" si="85"/>
        <v>3.19</v>
      </c>
      <c r="U410" s="13"/>
      <c r="V410" s="3">
        <f t="shared" si="86"/>
        <v>0</v>
      </c>
      <c r="W410" s="3"/>
      <c r="X410" s="42">
        <f t="shared" si="90"/>
        <v>0</v>
      </c>
      <c r="Y410" s="42">
        <f t="shared" si="91"/>
        <v>80.707000000000008</v>
      </c>
      <c r="Z410" s="3"/>
      <c r="AA410" s="3">
        <v>0</v>
      </c>
      <c r="AB410" s="3">
        <f t="shared" si="63"/>
        <v>3.19</v>
      </c>
      <c r="AC410" s="7">
        <f t="shared" si="87"/>
        <v>0</v>
      </c>
      <c r="AD410" s="1">
        <v>0</v>
      </c>
      <c r="AE410" s="1">
        <f t="shared" si="88"/>
        <v>0</v>
      </c>
    </row>
    <row r="411" spans="1:31" hidden="1" x14ac:dyDescent="0.3">
      <c r="A411" s="65" t="str" cm="1">
        <f t="array" ref="A411">_xlfn.IFS(M411&gt;=65,"Heavy",M411&lt;=25,"Light",M411&gt;=26-64,"Medium")</f>
        <v>Medium</v>
      </c>
      <c r="B411" s="1" t="s">
        <v>2787</v>
      </c>
      <c r="C411" s="1" t="s">
        <v>2824</v>
      </c>
      <c r="D411" s="3">
        <f t="shared" si="89"/>
        <v>394</v>
      </c>
      <c r="E411" s="3" t="s">
        <v>2822</v>
      </c>
      <c r="F411" s="3">
        <v>1</v>
      </c>
      <c r="G411" s="3" t="s">
        <v>2827</v>
      </c>
      <c r="H411" s="3" t="s">
        <v>427</v>
      </c>
      <c r="I411" s="3" t="s">
        <v>7</v>
      </c>
      <c r="J411" s="3" t="s">
        <v>2819</v>
      </c>
      <c r="K411" s="7" t="str">
        <f>VLOOKUP($I411,'New Summary'!$E$8:$G$59,2,FALSE)</f>
        <v>T-100x200x8x12</v>
      </c>
      <c r="L411" s="3" t="s">
        <v>2496</v>
      </c>
      <c r="M411" s="7">
        <f>VLOOKUP($I411,'New Summary'!$E$8:$G$59,3,FALSE)</f>
        <v>25.3</v>
      </c>
      <c r="N411" s="3">
        <v>3500</v>
      </c>
      <c r="O411" s="3" t="s">
        <v>25</v>
      </c>
      <c r="P411" s="3">
        <v>1</v>
      </c>
      <c r="Q411" s="28">
        <f t="shared" si="83"/>
        <v>3.5</v>
      </c>
      <c r="R411" s="40">
        <f t="shared" si="84"/>
        <v>88.55</v>
      </c>
      <c r="S411" s="12">
        <v>1</v>
      </c>
      <c r="T411" s="46">
        <f t="shared" si="85"/>
        <v>3.5</v>
      </c>
      <c r="U411" s="13"/>
      <c r="V411" s="3">
        <f t="shared" si="86"/>
        <v>0</v>
      </c>
      <c r="W411" s="3"/>
      <c r="X411" s="42">
        <f t="shared" si="90"/>
        <v>0</v>
      </c>
      <c r="Y411" s="42">
        <f t="shared" si="91"/>
        <v>88.55</v>
      </c>
      <c r="Z411" s="3"/>
      <c r="AA411" s="3">
        <v>0</v>
      </c>
      <c r="AB411" s="3">
        <f t="shared" si="63"/>
        <v>3.5</v>
      </c>
      <c r="AC411" s="7">
        <f t="shared" si="87"/>
        <v>0</v>
      </c>
      <c r="AD411" s="1">
        <v>0</v>
      </c>
      <c r="AE411" s="1">
        <f t="shared" si="88"/>
        <v>0</v>
      </c>
    </row>
    <row r="412" spans="1:31" hidden="1" x14ac:dyDescent="0.3">
      <c r="A412" s="65" t="str" cm="1">
        <f t="array" ref="A412">_xlfn.IFS(M412&gt;=65,"Heavy",M412&lt;=25,"Light",M412&gt;=26-64,"Medium")</f>
        <v>Medium</v>
      </c>
      <c r="B412" s="1" t="s">
        <v>2787</v>
      </c>
      <c r="C412" s="1" t="s">
        <v>2824</v>
      </c>
      <c r="D412" s="3">
        <f t="shared" si="89"/>
        <v>395</v>
      </c>
      <c r="E412" s="3" t="s">
        <v>2822</v>
      </c>
      <c r="F412" s="3">
        <v>1</v>
      </c>
      <c r="G412" s="3" t="s">
        <v>2827</v>
      </c>
      <c r="H412" s="3" t="s">
        <v>428</v>
      </c>
      <c r="I412" s="3" t="s">
        <v>7</v>
      </c>
      <c r="J412" s="3" t="s">
        <v>2819</v>
      </c>
      <c r="K412" s="7" t="str">
        <f>VLOOKUP($I412,'New Summary'!$E$8:$G$59,2,FALSE)</f>
        <v>T-100x200x8x12</v>
      </c>
      <c r="L412" s="3" t="s">
        <v>2496</v>
      </c>
      <c r="M412" s="7">
        <f>VLOOKUP($I412,'New Summary'!$E$8:$G$59,3,FALSE)</f>
        <v>25.3</v>
      </c>
      <c r="N412" s="3">
        <v>3500</v>
      </c>
      <c r="O412" s="3" t="s">
        <v>25</v>
      </c>
      <c r="P412" s="3">
        <v>1</v>
      </c>
      <c r="Q412" s="28">
        <f t="shared" si="83"/>
        <v>3.5</v>
      </c>
      <c r="R412" s="40">
        <f t="shared" si="84"/>
        <v>88.55</v>
      </c>
      <c r="S412" s="12">
        <v>1</v>
      </c>
      <c r="T412" s="46">
        <f t="shared" si="85"/>
        <v>3.5</v>
      </c>
      <c r="U412" s="13"/>
      <c r="V412" s="3">
        <f t="shared" si="86"/>
        <v>0</v>
      </c>
      <c r="W412" s="3"/>
      <c r="X412" s="42">
        <f t="shared" si="90"/>
        <v>0</v>
      </c>
      <c r="Y412" s="42">
        <f t="shared" si="91"/>
        <v>88.55</v>
      </c>
      <c r="Z412" s="3"/>
      <c r="AA412" s="3">
        <v>0</v>
      </c>
      <c r="AB412" s="3">
        <f t="shared" si="63"/>
        <v>3.5</v>
      </c>
      <c r="AC412" s="7">
        <f t="shared" si="87"/>
        <v>0</v>
      </c>
      <c r="AD412" s="1">
        <v>0</v>
      </c>
      <c r="AE412" s="1">
        <f t="shared" si="88"/>
        <v>0</v>
      </c>
    </row>
    <row r="413" spans="1:31" hidden="1" x14ac:dyDescent="0.3">
      <c r="A413" s="65" t="str" cm="1">
        <f t="array" ref="A413">_xlfn.IFS(M413&gt;=65,"Heavy",M413&lt;=25,"Light",M413&gt;=26-64,"Medium")</f>
        <v>Medium</v>
      </c>
      <c r="B413" s="1" t="s">
        <v>2787</v>
      </c>
      <c r="C413" s="1" t="s">
        <v>2824</v>
      </c>
      <c r="D413" s="3">
        <f t="shared" si="89"/>
        <v>396</v>
      </c>
      <c r="E413" s="3" t="s">
        <v>2822</v>
      </c>
      <c r="F413" s="3">
        <v>1</v>
      </c>
      <c r="G413" s="3" t="s">
        <v>2827</v>
      </c>
      <c r="H413" s="3" t="s">
        <v>429</v>
      </c>
      <c r="I413" s="3" t="s">
        <v>7</v>
      </c>
      <c r="J413" s="3" t="s">
        <v>2819</v>
      </c>
      <c r="K413" s="7" t="str">
        <f>VLOOKUP($I413,'New Summary'!$E$8:$G$59,2,FALSE)</f>
        <v>T-100x200x8x12</v>
      </c>
      <c r="L413" s="3" t="s">
        <v>2496</v>
      </c>
      <c r="M413" s="7">
        <f>VLOOKUP($I413,'New Summary'!$E$8:$G$59,3,FALSE)</f>
        <v>25.3</v>
      </c>
      <c r="N413" s="3">
        <v>3190</v>
      </c>
      <c r="O413" s="3" t="s">
        <v>25</v>
      </c>
      <c r="P413" s="3">
        <v>1</v>
      </c>
      <c r="Q413" s="28">
        <f t="shared" si="83"/>
        <v>3.19</v>
      </c>
      <c r="R413" s="40">
        <f t="shared" si="84"/>
        <v>80.707000000000008</v>
      </c>
      <c r="S413" s="12">
        <v>1</v>
      </c>
      <c r="T413" s="46">
        <f t="shared" si="85"/>
        <v>3.19</v>
      </c>
      <c r="U413" s="13"/>
      <c r="V413" s="3">
        <f t="shared" si="86"/>
        <v>0</v>
      </c>
      <c r="W413" s="3"/>
      <c r="X413" s="42">
        <f t="shared" si="90"/>
        <v>0</v>
      </c>
      <c r="Y413" s="42">
        <f t="shared" si="91"/>
        <v>80.707000000000008</v>
      </c>
      <c r="Z413" s="3"/>
      <c r="AA413" s="3">
        <v>0</v>
      </c>
      <c r="AB413" s="3">
        <f t="shared" si="63"/>
        <v>3.19</v>
      </c>
      <c r="AC413" s="7">
        <f t="shared" si="87"/>
        <v>0</v>
      </c>
      <c r="AD413" s="1">
        <v>0</v>
      </c>
      <c r="AE413" s="1">
        <f t="shared" si="88"/>
        <v>0</v>
      </c>
    </row>
    <row r="414" spans="1:31" hidden="1" x14ac:dyDescent="0.3">
      <c r="A414" s="65" t="str" cm="1">
        <f t="array" ref="A414">_xlfn.IFS(M414&gt;=65,"Heavy",M414&lt;=25,"Light",M414&gt;=26-64,"Medium")</f>
        <v>Medium</v>
      </c>
      <c r="B414" s="1" t="s">
        <v>2787</v>
      </c>
      <c r="C414" s="1" t="s">
        <v>2824</v>
      </c>
      <c r="D414" s="3">
        <f t="shared" si="89"/>
        <v>397</v>
      </c>
      <c r="E414" s="3" t="s">
        <v>2822</v>
      </c>
      <c r="F414" s="3">
        <v>1</v>
      </c>
      <c r="G414" s="3" t="s">
        <v>2827</v>
      </c>
      <c r="H414" s="3" t="s">
        <v>430</v>
      </c>
      <c r="I414" s="3" t="s">
        <v>7</v>
      </c>
      <c r="J414" s="3" t="s">
        <v>2819</v>
      </c>
      <c r="K414" s="7" t="str">
        <f>VLOOKUP($I414,'New Summary'!$E$8:$G$59,2,FALSE)</f>
        <v>T-100x200x8x12</v>
      </c>
      <c r="L414" s="3" t="s">
        <v>2496</v>
      </c>
      <c r="M414" s="7">
        <f>VLOOKUP($I414,'New Summary'!$E$8:$G$59,3,FALSE)</f>
        <v>25.3</v>
      </c>
      <c r="N414" s="3">
        <v>3190</v>
      </c>
      <c r="O414" s="3" t="s">
        <v>25</v>
      </c>
      <c r="P414" s="3">
        <v>1</v>
      </c>
      <c r="Q414" s="28">
        <f t="shared" si="83"/>
        <v>3.19</v>
      </c>
      <c r="R414" s="40">
        <f t="shared" si="84"/>
        <v>80.707000000000008</v>
      </c>
      <c r="S414" s="12">
        <v>1</v>
      </c>
      <c r="T414" s="46">
        <f t="shared" si="85"/>
        <v>3.19</v>
      </c>
      <c r="U414" s="13"/>
      <c r="V414" s="3">
        <f t="shared" si="86"/>
        <v>0</v>
      </c>
      <c r="W414" s="3"/>
      <c r="X414" s="42">
        <f t="shared" si="90"/>
        <v>0</v>
      </c>
      <c r="Y414" s="42">
        <f t="shared" si="91"/>
        <v>80.707000000000008</v>
      </c>
      <c r="Z414" s="3"/>
      <c r="AA414" s="3">
        <v>0</v>
      </c>
      <c r="AB414" s="3">
        <f t="shared" si="63"/>
        <v>3.19</v>
      </c>
      <c r="AC414" s="7">
        <f t="shared" si="87"/>
        <v>0</v>
      </c>
      <c r="AD414" s="1">
        <v>0</v>
      </c>
      <c r="AE414" s="1">
        <f t="shared" si="88"/>
        <v>0</v>
      </c>
    </row>
    <row r="415" spans="1:31" hidden="1" x14ac:dyDescent="0.3">
      <c r="A415" s="65" t="str" cm="1">
        <f t="array" ref="A415">_xlfn.IFS(M415&gt;=65,"Heavy",M415&lt;=25,"Light",M415&gt;=26-64,"Medium")</f>
        <v>Medium</v>
      </c>
      <c r="B415" s="1" t="s">
        <v>2787</v>
      </c>
      <c r="C415" s="1" t="s">
        <v>2824</v>
      </c>
      <c r="D415" s="3">
        <f t="shared" si="89"/>
        <v>398</v>
      </c>
      <c r="E415" s="3" t="s">
        <v>2822</v>
      </c>
      <c r="F415" s="3">
        <v>1</v>
      </c>
      <c r="G415" s="3" t="s">
        <v>2827</v>
      </c>
      <c r="H415" s="3" t="s">
        <v>431</v>
      </c>
      <c r="I415" s="3" t="s">
        <v>7</v>
      </c>
      <c r="J415" s="3" t="s">
        <v>2819</v>
      </c>
      <c r="K415" s="7" t="str">
        <f>VLOOKUP($I415,'New Summary'!$E$8:$G$59,2,FALSE)</f>
        <v>T-100x200x8x12</v>
      </c>
      <c r="L415" s="3" t="s">
        <v>2496</v>
      </c>
      <c r="M415" s="7">
        <f>VLOOKUP($I415,'New Summary'!$E$8:$G$59,3,FALSE)</f>
        <v>25.3</v>
      </c>
      <c r="N415" s="3">
        <v>3500</v>
      </c>
      <c r="O415" s="3" t="s">
        <v>25</v>
      </c>
      <c r="P415" s="3">
        <v>1</v>
      </c>
      <c r="Q415" s="28">
        <f t="shared" si="83"/>
        <v>3.5</v>
      </c>
      <c r="R415" s="40">
        <f t="shared" si="84"/>
        <v>88.55</v>
      </c>
      <c r="S415" s="12">
        <v>1</v>
      </c>
      <c r="T415" s="46">
        <f t="shared" si="85"/>
        <v>3.5</v>
      </c>
      <c r="U415" s="13"/>
      <c r="V415" s="3">
        <f t="shared" si="86"/>
        <v>0</v>
      </c>
      <c r="W415" s="3"/>
      <c r="X415" s="42">
        <f t="shared" si="90"/>
        <v>0</v>
      </c>
      <c r="Y415" s="42">
        <f t="shared" si="91"/>
        <v>88.55</v>
      </c>
      <c r="Z415" s="3"/>
      <c r="AA415" s="3">
        <v>0</v>
      </c>
      <c r="AB415" s="3">
        <f t="shared" si="63"/>
        <v>3.5</v>
      </c>
      <c r="AC415" s="7">
        <f t="shared" si="87"/>
        <v>0</v>
      </c>
      <c r="AD415" s="1">
        <v>0</v>
      </c>
      <c r="AE415" s="1">
        <f t="shared" si="88"/>
        <v>0</v>
      </c>
    </row>
    <row r="416" spans="1:31" hidden="1" x14ac:dyDescent="0.3">
      <c r="A416" s="65" t="str" cm="1">
        <f t="array" ref="A416">_xlfn.IFS(M416&gt;=65,"Heavy",M416&lt;=25,"Light",M416&gt;=26-64,"Medium")</f>
        <v>Medium</v>
      </c>
      <c r="B416" s="1" t="s">
        <v>2787</v>
      </c>
      <c r="C416" s="1" t="s">
        <v>2824</v>
      </c>
      <c r="D416" s="3">
        <f t="shared" si="89"/>
        <v>399</v>
      </c>
      <c r="E416" s="3" t="s">
        <v>2822</v>
      </c>
      <c r="F416" s="3">
        <v>1</v>
      </c>
      <c r="G416" s="3" t="s">
        <v>2827</v>
      </c>
      <c r="H416" s="3" t="s">
        <v>432</v>
      </c>
      <c r="I416" s="3" t="s">
        <v>7</v>
      </c>
      <c r="J416" s="3" t="s">
        <v>2819</v>
      </c>
      <c r="K416" s="7" t="str">
        <f>VLOOKUP($I416,'New Summary'!$E$8:$G$59,2,FALSE)</f>
        <v>T-100x200x8x12</v>
      </c>
      <c r="L416" s="3" t="s">
        <v>2496</v>
      </c>
      <c r="M416" s="7">
        <f>VLOOKUP($I416,'New Summary'!$E$8:$G$59,3,FALSE)</f>
        <v>25.3</v>
      </c>
      <c r="N416" s="3">
        <v>3500</v>
      </c>
      <c r="O416" s="3" t="s">
        <v>25</v>
      </c>
      <c r="P416" s="3">
        <v>1</v>
      </c>
      <c r="Q416" s="28">
        <f t="shared" si="83"/>
        <v>3.5</v>
      </c>
      <c r="R416" s="40">
        <f t="shared" si="84"/>
        <v>88.55</v>
      </c>
      <c r="S416" s="12">
        <v>1</v>
      </c>
      <c r="T416" s="46">
        <f t="shared" si="85"/>
        <v>3.5</v>
      </c>
      <c r="U416" s="13"/>
      <c r="V416" s="3">
        <f t="shared" si="86"/>
        <v>0</v>
      </c>
      <c r="W416" s="3"/>
      <c r="X416" s="42">
        <f t="shared" si="90"/>
        <v>0</v>
      </c>
      <c r="Y416" s="42">
        <f t="shared" si="91"/>
        <v>88.55</v>
      </c>
      <c r="Z416" s="3"/>
      <c r="AA416" s="3">
        <v>0</v>
      </c>
      <c r="AB416" s="3">
        <f t="shared" si="63"/>
        <v>3.5</v>
      </c>
      <c r="AC416" s="7">
        <f t="shared" si="87"/>
        <v>0</v>
      </c>
      <c r="AD416" s="1">
        <v>0</v>
      </c>
      <c r="AE416" s="1">
        <f t="shared" si="88"/>
        <v>0</v>
      </c>
    </row>
    <row r="417" spans="1:31" hidden="1" x14ac:dyDescent="0.3">
      <c r="A417" s="65" t="str" cm="1">
        <f t="array" ref="A417">_xlfn.IFS(M417&gt;=65,"Heavy",M417&lt;=25,"Light",M417&gt;=26-64,"Medium")</f>
        <v>Medium</v>
      </c>
      <c r="B417" s="1" t="s">
        <v>2787</v>
      </c>
      <c r="C417" s="1" t="s">
        <v>2824</v>
      </c>
      <c r="D417" s="3">
        <f t="shared" si="89"/>
        <v>400</v>
      </c>
      <c r="E417" s="3" t="s">
        <v>2822</v>
      </c>
      <c r="F417" s="3">
        <v>1</v>
      </c>
      <c r="G417" s="3" t="s">
        <v>2827</v>
      </c>
      <c r="H417" s="3" t="s">
        <v>433</v>
      </c>
      <c r="I417" s="3" t="s">
        <v>7</v>
      </c>
      <c r="J417" s="3" t="s">
        <v>2819</v>
      </c>
      <c r="K417" s="7" t="str">
        <f>VLOOKUP($I417,'New Summary'!$E$8:$G$59,2,FALSE)</f>
        <v>T-100x200x8x12</v>
      </c>
      <c r="L417" s="3" t="s">
        <v>2496</v>
      </c>
      <c r="M417" s="7">
        <f>VLOOKUP($I417,'New Summary'!$E$8:$G$59,3,FALSE)</f>
        <v>25.3</v>
      </c>
      <c r="N417" s="3">
        <v>3190</v>
      </c>
      <c r="O417" s="3" t="s">
        <v>25</v>
      </c>
      <c r="P417" s="3">
        <v>1</v>
      </c>
      <c r="Q417" s="28">
        <f t="shared" si="83"/>
        <v>3.19</v>
      </c>
      <c r="R417" s="40">
        <f t="shared" si="84"/>
        <v>80.707000000000008</v>
      </c>
      <c r="S417" s="12">
        <v>1</v>
      </c>
      <c r="T417" s="46">
        <f t="shared" si="85"/>
        <v>3.19</v>
      </c>
      <c r="U417" s="13"/>
      <c r="V417" s="3">
        <f t="shared" si="86"/>
        <v>0</v>
      </c>
      <c r="W417" s="3"/>
      <c r="X417" s="42">
        <f t="shared" si="90"/>
        <v>0</v>
      </c>
      <c r="Y417" s="42">
        <f t="shared" si="91"/>
        <v>80.707000000000008</v>
      </c>
      <c r="Z417" s="3"/>
      <c r="AA417" s="3">
        <v>0</v>
      </c>
      <c r="AB417" s="3">
        <f t="shared" si="63"/>
        <v>3.19</v>
      </c>
      <c r="AC417" s="7">
        <f t="shared" si="87"/>
        <v>0</v>
      </c>
      <c r="AD417" s="1">
        <v>0</v>
      </c>
      <c r="AE417" s="1">
        <f t="shared" si="88"/>
        <v>0</v>
      </c>
    </row>
    <row r="418" spans="1:31" hidden="1" x14ac:dyDescent="0.3">
      <c r="A418" s="65" t="str" cm="1">
        <f t="array" ref="A418">_xlfn.IFS(M418&gt;=65,"Heavy",M418&lt;=25,"Light",M418&gt;=26-64,"Medium")</f>
        <v>Medium</v>
      </c>
      <c r="B418" s="1" t="s">
        <v>2787</v>
      </c>
      <c r="C418" s="1" t="s">
        <v>2824</v>
      </c>
      <c r="D418" s="3">
        <f t="shared" si="89"/>
        <v>401</v>
      </c>
      <c r="E418" s="3" t="s">
        <v>2822</v>
      </c>
      <c r="F418" s="3">
        <v>1</v>
      </c>
      <c r="G418" s="3" t="s">
        <v>2827</v>
      </c>
      <c r="H418" s="3" t="s">
        <v>434</v>
      </c>
      <c r="I418" s="3" t="s">
        <v>7</v>
      </c>
      <c r="J418" s="3" t="s">
        <v>2819</v>
      </c>
      <c r="K418" s="7" t="str">
        <f>VLOOKUP($I418,'New Summary'!$E$8:$G$59,2,FALSE)</f>
        <v>T-100x200x8x12</v>
      </c>
      <c r="L418" s="3" t="s">
        <v>2496</v>
      </c>
      <c r="M418" s="7">
        <f>VLOOKUP($I418,'New Summary'!$E$8:$G$59,3,FALSE)</f>
        <v>25.3</v>
      </c>
      <c r="N418" s="3">
        <v>3190</v>
      </c>
      <c r="O418" s="3" t="s">
        <v>25</v>
      </c>
      <c r="P418" s="3">
        <v>1</v>
      </c>
      <c r="Q418" s="28">
        <f t="shared" si="83"/>
        <v>3.19</v>
      </c>
      <c r="R418" s="40">
        <f t="shared" si="84"/>
        <v>80.707000000000008</v>
      </c>
      <c r="S418" s="12">
        <v>1</v>
      </c>
      <c r="T418" s="46">
        <f t="shared" si="85"/>
        <v>3.19</v>
      </c>
      <c r="U418" s="13"/>
      <c r="V418" s="3">
        <f t="shared" si="86"/>
        <v>0</v>
      </c>
      <c r="W418" s="3"/>
      <c r="X418" s="42">
        <f t="shared" si="90"/>
        <v>0</v>
      </c>
      <c r="Y418" s="42">
        <f t="shared" si="91"/>
        <v>80.707000000000008</v>
      </c>
      <c r="Z418" s="3"/>
      <c r="AA418" s="3">
        <v>0</v>
      </c>
      <c r="AB418" s="3">
        <f t="shared" si="63"/>
        <v>3.19</v>
      </c>
      <c r="AC418" s="7">
        <f t="shared" si="87"/>
        <v>0</v>
      </c>
      <c r="AD418" s="1">
        <v>0</v>
      </c>
      <c r="AE418" s="1">
        <f t="shared" si="88"/>
        <v>0</v>
      </c>
    </row>
    <row r="419" spans="1:31" hidden="1" x14ac:dyDescent="0.3">
      <c r="A419" s="65" t="str" cm="1">
        <f t="array" ref="A419">_xlfn.IFS(M419&gt;=65,"Heavy",M419&lt;=25,"Light",M419&gt;=26-64,"Medium")</f>
        <v>Medium</v>
      </c>
      <c r="B419" s="1" t="s">
        <v>2787</v>
      </c>
      <c r="C419" s="1" t="s">
        <v>2824</v>
      </c>
      <c r="D419" s="3">
        <f t="shared" si="89"/>
        <v>402</v>
      </c>
      <c r="E419" s="3" t="s">
        <v>2822</v>
      </c>
      <c r="F419" s="3">
        <v>1</v>
      </c>
      <c r="G419" s="3" t="s">
        <v>2827</v>
      </c>
      <c r="H419" s="3" t="s">
        <v>435</v>
      </c>
      <c r="I419" s="3" t="s">
        <v>7</v>
      </c>
      <c r="J419" s="3" t="s">
        <v>2819</v>
      </c>
      <c r="K419" s="7" t="str">
        <f>VLOOKUP($I419,'New Summary'!$E$8:$G$59,2,FALSE)</f>
        <v>T-100x200x8x12</v>
      </c>
      <c r="L419" s="3" t="s">
        <v>2496</v>
      </c>
      <c r="M419" s="7">
        <f>VLOOKUP($I419,'New Summary'!$E$8:$G$59,3,FALSE)</f>
        <v>25.3</v>
      </c>
      <c r="N419" s="3">
        <v>3500</v>
      </c>
      <c r="O419" s="3" t="s">
        <v>25</v>
      </c>
      <c r="P419" s="3">
        <v>1</v>
      </c>
      <c r="Q419" s="28">
        <f t="shared" si="83"/>
        <v>3.5</v>
      </c>
      <c r="R419" s="40">
        <f t="shared" si="84"/>
        <v>88.55</v>
      </c>
      <c r="S419" s="12">
        <v>1</v>
      </c>
      <c r="T419" s="46">
        <f t="shared" si="85"/>
        <v>3.5</v>
      </c>
      <c r="U419" s="13"/>
      <c r="V419" s="3">
        <f t="shared" si="86"/>
        <v>0</v>
      </c>
      <c r="W419" s="3"/>
      <c r="X419" s="42">
        <f t="shared" si="90"/>
        <v>0</v>
      </c>
      <c r="Y419" s="42">
        <f t="shared" si="91"/>
        <v>88.55</v>
      </c>
      <c r="Z419" s="3"/>
      <c r="AA419" s="3">
        <v>0</v>
      </c>
      <c r="AB419" s="3">
        <f t="shared" si="63"/>
        <v>3.5</v>
      </c>
      <c r="AC419" s="7">
        <f t="shared" si="87"/>
        <v>0</v>
      </c>
      <c r="AD419" s="1">
        <v>0</v>
      </c>
      <c r="AE419" s="1">
        <f t="shared" si="88"/>
        <v>0</v>
      </c>
    </row>
    <row r="420" spans="1:31" hidden="1" x14ac:dyDescent="0.3">
      <c r="A420" s="65" t="str" cm="1">
        <f t="array" ref="A420">_xlfn.IFS(M420&gt;=65,"Heavy",M420&lt;=25,"Light",M420&gt;=26-64,"Medium")</f>
        <v>Medium</v>
      </c>
      <c r="B420" s="1" t="s">
        <v>2787</v>
      </c>
      <c r="C420" s="1" t="s">
        <v>2824</v>
      </c>
      <c r="D420" s="3">
        <f t="shared" si="89"/>
        <v>403</v>
      </c>
      <c r="E420" s="3" t="s">
        <v>2822</v>
      </c>
      <c r="F420" s="3">
        <v>1</v>
      </c>
      <c r="G420" s="3" t="s">
        <v>2827</v>
      </c>
      <c r="H420" s="3" t="s">
        <v>436</v>
      </c>
      <c r="I420" s="3" t="s">
        <v>7</v>
      </c>
      <c r="J420" s="3" t="s">
        <v>2819</v>
      </c>
      <c r="K420" s="7" t="str">
        <f>VLOOKUP($I420,'New Summary'!$E$8:$G$59,2,FALSE)</f>
        <v>T-100x200x8x12</v>
      </c>
      <c r="L420" s="3" t="s">
        <v>2496</v>
      </c>
      <c r="M420" s="7">
        <f>VLOOKUP($I420,'New Summary'!$E$8:$G$59,3,FALSE)</f>
        <v>25.3</v>
      </c>
      <c r="N420" s="3">
        <v>3500</v>
      </c>
      <c r="O420" s="3" t="s">
        <v>25</v>
      </c>
      <c r="P420" s="3">
        <v>1</v>
      </c>
      <c r="Q420" s="28">
        <f t="shared" si="83"/>
        <v>3.5</v>
      </c>
      <c r="R420" s="40">
        <f t="shared" si="84"/>
        <v>88.55</v>
      </c>
      <c r="S420" s="12">
        <v>1</v>
      </c>
      <c r="T420" s="46">
        <f t="shared" si="85"/>
        <v>3.5</v>
      </c>
      <c r="U420" s="13"/>
      <c r="V420" s="3">
        <f t="shared" si="86"/>
        <v>0</v>
      </c>
      <c r="W420" s="3"/>
      <c r="X420" s="42">
        <f t="shared" si="90"/>
        <v>0</v>
      </c>
      <c r="Y420" s="42">
        <f t="shared" si="91"/>
        <v>88.55</v>
      </c>
      <c r="Z420" s="3"/>
      <c r="AA420" s="3">
        <v>0</v>
      </c>
      <c r="AB420" s="3">
        <f t="shared" si="63"/>
        <v>3.5</v>
      </c>
      <c r="AC420" s="7">
        <f t="shared" si="87"/>
        <v>0</v>
      </c>
      <c r="AD420" s="1">
        <v>0</v>
      </c>
      <c r="AE420" s="1">
        <f t="shared" si="88"/>
        <v>0</v>
      </c>
    </row>
    <row r="421" spans="1:31" hidden="1" x14ac:dyDescent="0.3">
      <c r="A421" s="65" t="str" cm="1">
        <f t="array" ref="A421">_xlfn.IFS(M421&gt;=65,"Heavy",M421&lt;=25,"Light",M421&gt;=26-64,"Medium")</f>
        <v>Medium</v>
      </c>
      <c r="B421" s="1" t="s">
        <v>2787</v>
      </c>
      <c r="C421" s="1" t="s">
        <v>2824</v>
      </c>
      <c r="D421" s="3">
        <f t="shared" si="89"/>
        <v>404</v>
      </c>
      <c r="E421" s="3" t="s">
        <v>2822</v>
      </c>
      <c r="F421" s="3">
        <v>1</v>
      </c>
      <c r="G421" s="3" t="s">
        <v>2827</v>
      </c>
      <c r="H421" s="3" t="s">
        <v>437</v>
      </c>
      <c r="I421" s="3" t="s">
        <v>7</v>
      </c>
      <c r="J421" s="3" t="s">
        <v>2819</v>
      </c>
      <c r="K421" s="7" t="str">
        <f>VLOOKUP($I421,'New Summary'!$E$8:$G$59,2,FALSE)</f>
        <v>T-100x200x8x12</v>
      </c>
      <c r="L421" s="3" t="s">
        <v>2496</v>
      </c>
      <c r="M421" s="7">
        <f>VLOOKUP($I421,'New Summary'!$E$8:$G$59,3,FALSE)</f>
        <v>25.3</v>
      </c>
      <c r="N421" s="3">
        <v>4200</v>
      </c>
      <c r="O421" s="3" t="s">
        <v>25</v>
      </c>
      <c r="P421" s="3">
        <v>1</v>
      </c>
      <c r="Q421" s="28">
        <f t="shared" si="83"/>
        <v>4.2</v>
      </c>
      <c r="R421" s="40">
        <f t="shared" si="84"/>
        <v>106.26</v>
      </c>
      <c r="S421" s="12">
        <v>1</v>
      </c>
      <c r="T421" s="46">
        <f t="shared" si="85"/>
        <v>4.2</v>
      </c>
      <c r="U421" s="13"/>
      <c r="V421" s="3">
        <f t="shared" si="86"/>
        <v>0</v>
      </c>
      <c r="W421" s="3"/>
      <c r="X421" s="42">
        <f t="shared" si="90"/>
        <v>0</v>
      </c>
      <c r="Y421" s="42">
        <f t="shared" si="91"/>
        <v>106.26</v>
      </c>
      <c r="Z421" s="3"/>
      <c r="AA421" s="3">
        <v>0</v>
      </c>
      <c r="AB421" s="3">
        <f t="shared" si="63"/>
        <v>4.2</v>
      </c>
      <c r="AC421" s="7">
        <f t="shared" si="87"/>
        <v>0</v>
      </c>
      <c r="AD421" s="1">
        <v>0</v>
      </c>
      <c r="AE421" s="1">
        <f t="shared" si="88"/>
        <v>0</v>
      </c>
    </row>
    <row r="422" spans="1:31" hidden="1" x14ac:dyDescent="0.3">
      <c r="A422" s="65" t="str" cm="1">
        <f t="array" ref="A422">_xlfn.IFS(M422&gt;=65,"Heavy",M422&lt;=25,"Light",M422&gt;=26-64,"Medium")</f>
        <v>Medium</v>
      </c>
      <c r="B422" s="1" t="s">
        <v>2787</v>
      </c>
      <c r="C422" s="1" t="s">
        <v>2824</v>
      </c>
      <c r="D422" s="3">
        <f t="shared" si="89"/>
        <v>405</v>
      </c>
      <c r="E422" s="3" t="s">
        <v>2822</v>
      </c>
      <c r="F422" s="3">
        <v>1</v>
      </c>
      <c r="G422" s="3" t="s">
        <v>2827</v>
      </c>
      <c r="H422" s="3" t="s">
        <v>438</v>
      </c>
      <c r="I422" s="3" t="s">
        <v>7</v>
      </c>
      <c r="J422" s="3" t="s">
        <v>2819</v>
      </c>
      <c r="K422" s="7" t="str">
        <f>VLOOKUP($I422,'New Summary'!$E$8:$G$59,2,FALSE)</f>
        <v>T-100x200x8x12</v>
      </c>
      <c r="L422" s="3" t="s">
        <v>2496</v>
      </c>
      <c r="M422" s="7">
        <f>VLOOKUP($I422,'New Summary'!$E$8:$G$59,3,FALSE)</f>
        <v>25.3</v>
      </c>
      <c r="N422" s="3">
        <v>4200</v>
      </c>
      <c r="O422" s="3" t="s">
        <v>25</v>
      </c>
      <c r="P422" s="3">
        <v>1</v>
      </c>
      <c r="Q422" s="28">
        <f t="shared" si="83"/>
        <v>4.2</v>
      </c>
      <c r="R422" s="40">
        <f t="shared" si="84"/>
        <v>106.26</v>
      </c>
      <c r="S422" s="12">
        <v>1</v>
      </c>
      <c r="T422" s="46">
        <f t="shared" si="85"/>
        <v>4.2</v>
      </c>
      <c r="U422" s="13"/>
      <c r="V422" s="3">
        <f t="shared" si="86"/>
        <v>0</v>
      </c>
      <c r="W422" s="3"/>
      <c r="X422" s="42">
        <f t="shared" si="90"/>
        <v>0</v>
      </c>
      <c r="Y422" s="42">
        <f t="shared" si="91"/>
        <v>106.26</v>
      </c>
      <c r="Z422" s="3"/>
      <c r="AA422" s="3">
        <v>0</v>
      </c>
      <c r="AB422" s="3">
        <f t="shared" si="63"/>
        <v>4.2</v>
      </c>
      <c r="AC422" s="7">
        <f t="shared" si="87"/>
        <v>0</v>
      </c>
      <c r="AD422" s="1">
        <v>0</v>
      </c>
      <c r="AE422" s="1">
        <f t="shared" si="88"/>
        <v>0</v>
      </c>
    </row>
    <row r="423" spans="1:31" hidden="1" x14ac:dyDescent="0.3">
      <c r="A423" s="65" t="str" cm="1">
        <f t="array" ref="A423">_xlfn.IFS(M423&gt;=65,"Heavy",M423&lt;=25,"Light",M423&gt;=26-64,"Medium")</f>
        <v>Medium</v>
      </c>
      <c r="B423" s="1" t="s">
        <v>2787</v>
      </c>
      <c r="C423" s="1" t="s">
        <v>2824</v>
      </c>
      <c r="D423" s="3">
        <f t="shared" si="89"/>
        <v>406</v>
      </c>
      <c r="E423" s="3" t="s">
        <v>2822</v>
      </c>
      <c r="F423" s="3">
        <v>1</v>
      </c>
      <c r="G423" s="3" t="s">
        <v>2827</v>
      </c>
      <c r="H423" s="3" t="s">
        <v>439</v>
      </c>
      <c r="I423" s="3" t="s">
        <v>7</v>
      </c>
      <c r="J423" s="3" t="s">
        <v>2819</v>
      </c>
      <c r="K423" s="7" t="str">
        <f>VLOOKUP($I423,'New Summary'!$E$8:$G$59,2,FALSE)</f>
        <v>T-100x200x8x12</v>
      </c>
      <c r="L423" s="3" t="s">
        <v>2496</v>
      </c>
      <c r="M423" s="7">
        <f>VLOOKUP($I423,'New Summary'!$E$8:$G$59,3,FALSE)</f>
        <v>25.3</v>
      </c>
      <c r="N423" s="3">
        <v>4200</v>
      </c>
      <c r="O423" s="3" t="s">
        <v>25</v>
      </c>
      <c r="P423" s="3">
        <v>1</v>
      </c>
      <c r="Q423" s="28">
        <f t="shared" si="83"/>
        <v>4.2</v>
      </c>
      <c r="R423" s="40">
        <f t="shared" si="84"/>
        <v>106.26</v>
      </c>
      <c r="S423" s="12">
        <v>1</v>
      </c>
      <c r="T423" s="46">
        <f t="shared" si="85"/>
        <v>4.2</v>
      </c>
      <c r="U423" s="13"/>
      <c r="V423" s="3">
        <f t="shared" si="86"/>
        <v>0</v>
      </c>
      <c r="W423" s="3"/>
      <c r="X423" s="42">
        <f t="shared" si="90"/>
        <v>0</v>
      </c>
      <c r="Y423" s="42">
        <f t="shared" si="91"/>
        <v>106.26</v>
      </c>
      <c r="Z423" s="3"/>
      <c r="AA423" s="3">
        <v>0</v>
      </c>
      <c r="AB423" s="3">
        <f t="shared" si="63"/>
        <v>4.2</v>
      </c>
      <c r="AC423" s="7">
        <f t="shared" si="87"/>
        <v>0</v>
      </c>
      <c r="AD423" s="1">
        <v>0</v>
      </c>
      <c r="AE423" s="1">
        <f t="shared" si="88"/>
        <v>0</v>
      </c>
    </row>
    <row r="424" spans="1:31" hidden="1" x14ac:dyDescent="0.3">
      <c r="A424" s="65" t="str" cm="1">
        <f t="array" ref="A424">_xlfn.IFS(M424&gt;=65,"Heavy",M424&lt;=25,"Light",M424&gt;=26-64,"Medium")</f>
        <v>Medium</v>
      </c>
      <c r="B424" s="1" t="s">
        <v>2787</v>
      </c>
      <c r="C424" s="1" t="s">
        <v>2824</v>
      </c>
      <c r="D424" s="3">
        <f t="shared" si="89"/>
        <v>407</v>
      </c>
      <c r="E424" s="3" t="s">
        <v>2822</v>
      </c>
      <c r="F424" s="3">
        <v>1</v>
      </c>
      <c r="G424" s="3" t="s">
        <v>2827</v>
      </c>
      <c r="H424" s="3" t="s">
        <v>440</v>
      </c>
      <c r="I424" s="3" t="s">
        <v>7</v>
      </c>
      <c r="J424" s="3" t="s">
        <v>2819</v>
      </c>
      <c r="K424" s="7" t="str">
        <f>VLOOKUP($I424,'New Summary'!$E$8:$G$59,2,FALSE)</f>
        <v>T-100x200x8x12</v>
      </c>
      <c r="L424" s="3" t="s">
        <v>2496</v>
      </c>
      <c r="M424" s="7">
        <f>VLOOKUP($I424,'New Summary'!$E$8:$G$59,3,FALSE)</f>
        <v>25.3</v>
      </c>
      <c r="N424" s="3">
        <v>4200</v>
      </c>
      <c r="O424" s="3" t="s">
        <v>25</v>
      </c>
      <c r="P424" s="3">
        <v>1</v>
      </c>
      <c r="Q424" s="28">
        <f t="shared" si="83"/>
        <v>4.2</v>
      </c>
      <c r="R424" s="40">
        <f t="shared" si="84"/>
        <v>106.26</v>
      </c>
      <c r="S424" s="12">
        <v>1</v>
      </c>
      <c r="T424" s="46">
        <f t="shared" si="85"/>
        <v>4.2</v>
      </c>
      <c r="U424" s="13"/>
      <c r="V424" s="3">
        <f t="shared" si="86"/>
        <v>0</v>
      </c>
      <c r="W424" s="3"/>
      <c r="X424" s="42">
        <f t="shared" si="90"/>
        <v>0</v>
      </c>
      <c r="Y424" s="42">
        <f t="shared" si="91"/>
        <v>106.26</v>
      </c>
      <c r="Z424" s="3"/>
      <c r="AA424" s="3">
        <v>0</v>
      </c>
      <c r="AB424" s="3">
        <f t="shared" si="63"/>
        <v>4.2</v>
      </c>
      <c r="AC424" s="7">
        <f t="shared" si="87"/>
        <v>0</v>
      </c>
      <c r="AD424" s="1">
        <v>0</v>
      </c>
      <c r="AE424" s="1">
        <f t="shared" si="88"/>
        <v>0</v>
      </c>
    </row>
    <row r="425" spans="1:31" hidden="1" x14ac:dyDescent="0.3">
      <c r="A425" s="65" t="str" cm="1">
        <f t="array" ref="A425">_xlfn.IFS(M425&gt;=65,"Heavy",M425&lt;=25,"Light",M425&gt;=26-64,"Medium")</f>
        <v>Medium</v>
      </c>
      <c r="B425" s="1" t="s">
        <v>2787</v>
      </c>
      <c r="C425" s="1" t="s">
        <v>2824</v>
      </c>
      <c r="D425" s="3">
        <f t="shared" si="89"/>
        <v>408</v>
      </c>
      <c r="E425" s="3" t="s">
        <v>2822</v>
      </c>
      <c r="F425" s="3">
        <v>1</v>
      </c>
      <c r="G425" s="3" t="s">
        <v>2827</v>
      </c>
      <c r="H425" s="3" t="s">
        <v>441</v>
      </c>
      <c r="I425" s="3" t="s">
        <v>7</v>
      </c>
      <c r="J425" s="3" t="s">
        <v>2819</v>
      </c>
      <c r="K425" s="7" t="str">
        <f>VLOOKUP($I425,'New Summary'!$E$8:$G$59,2,FALSE)</f>
        <v>T-100x200x8x12</v>
      </c>
      <c r="L425" s="3" t="s">
        <v>2496</v>
      </c>
      <c r="M425" s="7">
        <f>VLOOKUP($I425,'New Summary'!$E$8:$G$59,3,FALSE)</f>
        <v>25.3</v>
      </c>
      <c r="N425" s="3">
        <v>4200</v>
      </c>
      <c r="O425" s="3" t="s">
        <v>25</v>
      </c>
      <c r="P425" s="3">
        <v>1</v>
      </c>
      <c r="Q425" s="28">
        <f t="shared" si="83"/>
        <v>4.2</v>
      </c>
      <c r="R425" s="40">
        <f t="shared" si="84"/>
        <v>106.26</v>
      </c>
      <c r="S425" s="12">
        <v>1</v>
      </c>
      <c r="T425" s="46">
        <f t="shared" si="85"/>
        <v>4.2</v>
      </c>
      <c r="U425" s="13"/>
      <c r="V425" s="3">
        <f t="shared" si="86"/>
        <v>0</v>
      </c>
      <c r="W425" s="3"/>
      <c r="X425" s="42">
        <f t="shared" si="90"/>
        <v>0</v>
      </c>
      <c r="Y425" s="42">
        <f t="shared" si="91"/>
        <v>106.26</v>
      </c>
      <c r="Z425" s="3"/>
      <c r="AA425" s="3">
        <v>0</v>
      </c>
      <c r="AB425" s="3">
        <f t="shared" si="63"/>
        <v>4.2</v>
      </c>
      <c r="AC425" s="7">
        <f t="shared" si="87"/>
        <v>0</v>
      </c>
      <c r="AD425" s="1">
        <v>0</v>
      </c>
      <c r="AE425" s="1">
        <f t="shared" si="88"/>
        <v>0</v>
      </c>
    </row>
    <row r="426" spans="1:31" ht="43.2" hidden="1" x14ac:dyDescent="0.3">
      <c r="A426" s="65" t="str" cm="1">
        <f t="array" ref="A426">_xlfn.IFS(M426&gt;=65,"Heavy",M426&lt;=25,"Light",M426&gt;=26-64,"Medium")</f>
        <v>Medium</v>
      </c>
      <c r="B426" s="1" t="s">
        <v>2787</v>
      </c>
      <c r="C426" s="1" t="s">
        <v>2824</v>
      </c>
      <c r="D426" s="3">
        <f t="shared" si="89"/>
        <v>409</v>
      </c>
      <c r="E426" s="3" t="s">
        <v>2822</v>
      </c>
      <c r="F426" s="3">
        <v>1</v>
      </c>
      <c r="G426" s="3" t="s">
        <v>2827</v>
      </c>
      <c r="H426" s="3" t="s">
        <v>442</v>
      </c>
      <c r="I426" s="3" t="s">
        <v>7</v>
      </c>
      <c r="J426" s="3" t="s">
        <v>2819</v>
      </c>
      <c r="K426" s="7" t="str">
        <f>VLOOKUP($I426,'New Summary'!$E$8:$G$59,2,FALSE)</f>
        <v>T-100x200x8x12</v>
      </c>
      <c r="L426" s="3" t="s">
        <v>2496</v>
      </c>
      <c r="M426" s="7">
        <f>VLOOKUP($I426,'New Summary'!$E$8:$G$59,3,FALSE)</f>
        <v>25.3</v>
      </c>
      <c r="N426" s="3">
        <v>2700</v>
      </c>
      <c r="O426" s="3" t="s">
        <v>25</v>
      </c>
      <c r="P426" s="3">
        <v>1</v>
      </c>
      <c r="Q426" s="28">
        <f t="shared" si="83"/>
        <v>2.7</v>
      </c>
      <c r="R426" s="40">
        <f t="shared" si="84"/>
        <v>68.31</v>
      </c>
      <c r="S426" s="12">
        <v>0</v>
      </c>
      <c r="T426" s="46">
        <f t="shared" si="85"/>
        <v>0</v>
      </c>
      <c r="U426" s="12"/>
      <c r="V426" s="3">
        <f t="shared" si="86"/>
        <v>2.7</v>
      </c>
      <c r="W426" s="46" t="s">
        <v>2502</v>
      </c>
      <c r="X426" s="42">
        <f t="shared" ref="X426:X489" si="92">V426*M426</f>
        <v>68.31</v>
      </c>
      <c r="Y426" s="42">
        <f t="shared" ref="Y426:Y489" si="93">T426*M426</f>
        <v>0</v>
      </c>
      <c r="Z426" s="3"/>
      <c r="AA426" s="3">
        <v>0.54</v>
      </c>
      <c r="AB426" s="3">
        <f t="shared" si="63"/>
        <v>2.16</v>
      </c>
      <c r="AC426" s="7">
        <f t="shared" si="87"/>
        <v>13.662000000000001</v>
      </c>
      <c r="AD426" s="1">
        <v>540</v>
      </c>
      <c r="AE426" s="1">
        <f t="shared" si="88"/>
        <v>0.54</v>
      </c>
    </row>
    <row r="427" spans="1:31" ht="43.2" hidden="1" x14ac:dyDescent="0.3">
      <c r="A427" s="65" t="str" cm="1">
        <f t="array" ref="A427">_xlfn.IFS(M427&gt;=65,"Heavy",M427&lt;=25,"Light",M427&gt;=26-64,"Medium")</f>
        <v>Medium</v>
      </c>
      <c r="B427" s="1" t="s">
        <v>2787</v>
      </c>
      <c r="C427" s="1" t="s">
        <v>2824</v>
      </c>
      <c r="D427" s="3">
        <f t="shared" si="89"/>
        <v>410</v>
      </c>
      <c r="E427" s="3" t="s">
        <v>2822</v>
      </c>
      <c r="F427" s="3">
        <v>1</v>
      </c>
      <c r="G427" s="3" t="s">
        <v>2827</v>
      </c>
      <c r="H427" s="3" t="s">
        <v>443</v>
      </c>
      <c r="I427" s="3" t="s">
        <v>7</v>
      </c>
      <c r="J427" s="3" t="s">
        <v>2819</v>
      </c>
      <c r="K427" s="7" t="str">
        <f>VLOOKUP($I427,'New Summary'!$E$8:$G$59,2,FALSE)</f>
        <v>T-100x200x8x12</v>
      </c>
      <c r="L427" s="3" t="s">
        <v>2496</v>
      </c>
      <c r="M427" s="7">
        <f>VLOOKUP($I427,'New Summary'!$E$8:$G$59,3,FALSE)</f>
        <v>25.3</v>
      </c>
      <c r="N427" s="3">
        <v>2700</v>
      </c>
      <c r="O427" s="3" t="s">
        <v>25</v>
      </c>
      <c r="P427" s="3">
        <v>1</v>
      </c>
      <c r="Q427" s="28">
        <f t="shared" si="83"/>
        <v>2.7</v>
      </c>
      <c r="R427" s="40">
        <f t="shared" si="84"/>
        <v>68.31</v>
      </c>
      <c r="S427" s="12">
        <v>0</v>
      </c>
      <c r="T427" s="46">
        <f t="shared" si="85"/>
        <v>0</v>
      </c>
      <c r="U427" s="12"/>
      <c r="V427" s="3">
        <f t="shared" si="86"/>
        <v>2.7</v>
      </c>
      <c r="W427" s="46" t="s">
        <v>2502</v>
      </c>
      <c r="X427" s="42">
        <f t="shared" si="92"/>
        <v>68.31</v>
      </c>
      <c r="Y427" s="42">
        <f t="shared" si="93"/>
        <v>0</v>
      </c>
      <c r="Z427" s="3"/>
      <c r="AA427" s="3">
        <v>0.54</v>
      </c>
      <c r="AB427" s="3">
        <f t="shared" si="63"/>
        <v>2.16</v>
      </c>
      <c r="AC427" s="7">
        <f t="shared" si="87"/>
        <v>13.662000000000001</v>
      </c>
      <c r="AD427" s="1">
        <v>540</v>
      </c>
      <c r="AE427" s="1">
        <f t="shared" si="88"/>
        <v>0.54</v>
      </c>
    </row>
    <row r="428" spans="1:31" ht="43.2" hidden="1" x14ac:dyDescent="0.3">
      <c r="A428" s="65" t="str" cm="1">
        <f t="array" ref="A428">_xlfn.IFS(M428&gt;=65,"Heavy",M428&lt;=25,"Light",M428&gt;=26-64,"Medium")</f>
        <v>Medium</v>
      </c>
      <c r="B428" s="1" t="s">
        <v>2787</v>
      </c>
      <c r="C428" s="1" t="s">
        <v>2824</v>
      </c>
      <c r="D428" s="3">
        <f t="shared" si="89"/>
        <v>411</v>
      </c>
      <c r="E428" s="3" t="s">
        <v>2822</v>
      </c>
      <c r="F428" s="3">
        <v>1</v>
      </c>
      <c r="G428" s="3" t="s">
        <v>2827</v>
      </c>
      <c r="H428" s="3" t="s">
        <v>446</v>
      </c>
      <c r="I428" s="3" t="s">
        <v>7</v>
      </c>
      <c r="J428" s="3" t="s">
        <v>2819</v>
      </c>
      <c r="K428" s="7" t="str">
        <f>VLOOKUP($I428,'New Summary'!$E$8:$G$59,2,FALSE)</f>
        <v>T-100x200x8x12</v>
      </c>
      <c r="L428" s="3" t="s">
        <v>2496</v>
      </c>
      <c r="M428" s="7">
        <f>VLOOKUP($I428,'New Summary'!$E$8:$G$59,3,FALSE)</f>
        <v>25.3</v>
      </c>
      <c r="N428" s="3">
        <v>3100</v>
      </c>
      <c r="O428" s="3" t="s">
        <v>25</v>
      </c>
      <c r="P428" s="3">
        <v>1</v>
      </c>
      <c r="Q428" s="28">
        <f t="shared" si="83"/>
        <v>3.1</v>
      </c>
      <c r="R428" s="40">
        <f t="shared" si="84"/>
        <v>78.430000000000007</v>
      </c>
      <c r="S428" s="12">
        <v>0</v>
      </c>
      <c r="T428" s="46">
        <f t="shared" si="85"/>
        <v>0</v>
      </c>
      <c r="U428" s="12"/>
      <c r="V428" s="3">
        <f t="shared" si="86"/>
        <v>3.1</v>
      </c>
      <c r="W428" s="46" t="s">
        <v>2502</v>
      </c>
      <c r="X428" s="42">
        <f t="shared" si="92"/>
        <v>78.430000000000007</v>
      </c>
      <c r="Y428" s="42">
        <f t="shared" si="93"/>
        <v>0</v>
      </c>
      <c r="Z428" s="3"/>
      <c r="AA428" s="3">
        <v>0.62</v>
      </c>
      <c r="AB428" s="3">
        <f t="shared" si="63"/>
        <v>2.48</v>
      </c>
      <c r="AC428" s="7">
        <f t="shared" si="87"/>
        <v>15.686</v>
      </c>
      <c r="AD428" s="1">
        <v>620</v>
      </c>
      <c r="AE428" s="1">
        <f t="shared" si="88"/>
        <v>0.62</v>
      </c>
    </row>
    <row r="429" spans="1:31" ht="43.2" hidden="1" x14ac:dyDescent="0.3">
      <c r="A429" s="65" t="str" cm="1">
        <f t="array" ref="A429">_xlfn.IFS(M429&gt;=65,"Heavy",M429&lt;=25,"Light",M429&gt;=26-64,"Medium")</f>
        <v>Medium</v>
      </c>
      <c r="B429" s="1" t="s">
        <v>2787</v>
      </c>
      <c r="C429" s="1" t="s">
        <v>2824</v>
      </c>
      <c r="D429" s="3">
        <f t="shared" si="89"/>
        <v>412</v>
      </c>
      <c r="E429" s="3" t="s">
        <v>2822</v>
      </c>
      <c r="F429" s="3">
        <v>1</v>
      </c>
      <c r="G429" s="3" t="s">
        <v>2827</v>
      </c>
      <c r="H429" s="3" t="s">
        <v>447</v>
      </c>
      <c r="I429" s="3" t="s">
        <v>7</v>
      </c>
      <c r="J429" s="3" t="s">
        <v>2819</v>
      </c>
      <c r="K429" s="7" t="str">
        <f>VLOOKUP($I429,'New Summary'!$E$8:$G$59,2,FALSE)</f>
        <v>T-100x200x8x12</v>
      </c>
      <c r="L429" s="3" t="s">
        <v>2496</v>
      </c>
      <c r="M429" s="7">
        <f>VLOOKUP($I429,'New Summary'!$E$8:$G$59,3,FALSE)</f>
        <v>25.3</v>
      </c>
      <c r="N429" s="3">
        <v>3100</v>
      </c>
      <c r="O429" s="3" t="s">
        <v>25</v>
      </c>
      <c r="P429" s="3">
        <v>1</v>
      </c>
      <c r="Q429" s="28">
        <f t="shared" si="83"/>
        <v>3.1</v>
      </c>
      <c r="R429" s="40">
        <f t="shared" si="84"/>
        <v>78.430000000000007</v>
      </c>
      <c r="S429" s="12">
        <v>0</v>
      </c>
      <c r="T429" s="46">
        <f t="shared" si="85"/>
        <v>0</v>
      </c>
      <c r="U429" s="12"/>
      <c r="V429" s="3">
        <f t="shared" si="86"/>
        <v>3.1</v>
      </c>
      <c r="W429" s="46" t="s">
        <v>2502</v>
      </c>
      <c r="X429" s="42">
        <f t="shared" si="92"/>
        <v>78.430000000000007</v>
      </c>
      <c r="Y429" s="42">
        <f t="shared" si="93"/>
        <v>0</v>
      </c>
      <c r="Z429" s="3"/>
      <c r="AA429" s="3">
        <v>0.62</v>
      </c>
      <c r="AB429" s="3">
        <f t="shared" si="63"/>
        <v>2.48</v>
      </c>
      <c r="AC429" s="7">
        <f t="shared" si="87"/>
        <v>15.686</v>
      </c>
      <c r="AD429" s="1">
        <v>620</v>
      </c>
      <c r="AE429" s="1">
        <f t="shared" si="88"/>
        <v>0.62</v>
      </c>
    </row>
    <row r="430" spans="1:31" ht="43.2" hidden="1" x14ac:dyDescent="0.3">
      <c r="A430" s="65" t="str" cm="1">
        <f t="array" ref="A430">_xlfn.IFS(M430&gt;=65,"Heavy",M430&lt;=25,"Light",M430&gt;=26-64,"Medium")</f>
        <v>Medium</v>
      </c>
      <c r="B430" s="1" t="s">
        <v>2787</v>
      </c>
      <c r="C430" s="1" t="s">
        <v>2824</v>
      </c>
      <c r="D430" s="3">
        <f t="shared" si="89"/>
        <v>413</v>
      </c>
      <c r="E430" s="3" t="s">
        <v>2822</v>
      </c>
      <c r="F430" s="3">
        <v>1</v>
      </c>
      <c r="G430" s="3" t="s">
        <v>2827</v>
      </c>
      <c r="H430" s="3" t="s">
        <v>442</v>
      </c>
      <c r="I430" s="3" t="s">
        <v>7</v>
      </c>
      <c r="J430" s="3" t="s">
        <v>2819</v>
      </c>
      <c r="K430" s="7" t="str">
        <f>VLOOKUP($I430,'New Summary'!$E$8:$G$59,2,FALSE)</f>
        <v>T-100x200x8x12</v>
      </c>
      <c r="L430" s="3" t="s">
        <v>2496</v>
      </c>
      <c r="M430" s="7">
        <f>VLOOKUP($I430,'New Summary'!$E$8:$G$59,3,FALSE)</f>
        <v>25.3</v>
      </c>
      <c r="N430" s="3">
        <v>2700</v>
      </c>
      <c r="O430" s="3" t="s">
        <v>25</v>
      </c>
      <c r="P430" s="3">
        <v>1</v>
      </c>
      <c r="Q430" s="28">
        <f t="shared" si="83"/>
        <v>2.7</v>
      </c>
      <c r="R430" s="40">
        <f t="shared" si="84"/>
        <v>68.31</v>
      </c>
      <c r="S430" s="12">
        <v>0</v>
      </c>
      <c r="T430" s="46">
        <f t="shared" si="85"/>
        <v>0</v>
      </c>
      <c r="U430" s="12"/>
      <c r="V430" s="3">
        <f t="shared" si="86"/>
        <v>2.7</v>
      </c>
      <c r="W430" s="46" t="s">
        <v>2502</v>
      </c>
      <c r="X430" s="42">
        <f t="shared" si="92"/>
        <v>68.31</v>
      </c>
      <c r="Y430" s="42">
        <f t="shared" si="93"/>
        <v>0</v>
      </c>
      <c r="Z430" s="3"/>
      <c r="AA430" s="3">
        <v>0.54</v>
      </c>
      <c r="AB430" s="3">
        <f t="shared" si="63"/>
        <v>2.16</v>
      </c>
      <c r="AC430" s="7">
        <f t="shared" si="87"/>
        <v>13.662000000000001</v>
      </c>
      <c r="AD430" s="1">
        <v>540</v>
      </c>
      <c r="AE430" s="1">
        <f t="shared" si="88"/>
        <v>0.54</v>
      </c>
    </row>
    <row r="431" spans="1:31" ht="43.2" hidden="1" x14ac:dyDescent="0.3">
      <c r="A431" s="65" t="str" cm="1">
        <f t="array" ref="A431">_xlfn.IFS(M431&gt;=65,"Heavy",M431&lt;=25,"Light",M431&gt;=26-64,"Medium")</f>
        <v>Medium</v>
      </c>
      <c r="B431" s="1" t="s">
        <v>2787</v>
      </c>
      <c r="C431" s="1" t="s">
        <v>2824</v>
      </c>
      <c r="D431" s="3">
        <f t="shared" si="89"/>
        <v>414</v>
      </c>
      <c r="E431" s="3" t="s">
        <v>2822</v>
      </c>
      <c r="F431" s="3">
        <v>1</v>
      </c>
      <c r="G431" s="3" t="s">
        <v>2827</v>
      </c>
      <c r="H431" s="3" t="s">
        <v>443</v>
      </c>
      <c r="I431" s="3" t="s">
        <v>7</v>
      </c>
      <c r="J431" s="3" t="s">
        <v>2819</v>
      </c>
      <c r="K431" s="7" t="str">
        <f>VLOOKUP($I431,'New Summary'!$E$8:$G$59,2,FALSE)</f>
        <v>T-100x200x8x12</v>
      </c>
      <c r="L431" s="3" t="s">
        <v>2496</v>
      </c>
      <c r="M431" s="7">
        <f>VLOOKUP($I431,'New Summary'!$E$8:$G$59,3,FALSE)</f>
        <v>25.3</v>
      </c>
      <c r="N431" s="3">
        <v>2700</v>
      </c>
      <c r="O431" s="3" t="s">
        <v>25</v>
      </c>
      <c r="P431" s="3">
        <v>1</v>
      </c>
      <c r="Q431" s="28">
        <f t="shared" si="83"/>
        <v>2.7</v>
      </c>
      <c r="R431" s="40">
        <f t="shared" si="84"/>
        <v>68.31</v>
      </c>
      <c r="S431" s="12">
        <v>0</v>
      </c>
      <c r="T431" s="46">
        <f t="shared" si="85"/>
        <v>0</v>
      </c>
      <c r="U431" s="12"/>
      <c r="V431" s="3">
        <f t="shared" si="86"/>
        <v>2.7</v>
      </c>
      <c r="W431" s="46" t="s">
        <v>2502</v>
      </c>
      <c r="X431" s="42">
        <f t="shared" si="92"/>
        <v>68.31</v>
      </c>
      <c r="Y431" s="42">
        <f t="shared" si="93"/>
        <v>0</v>
      </c>
      <c r="Z431" s="3"/>
      <c r="AA431" s="3">
        <v>0.54</v>
      </c>
      <c r="AB431" s="3">
        <f t="shared" si="63"/>
        <v>2.16</v>
      </c>
      <c r="AC431" s="7">
        <f t="shared" si="87"/>
        <v>13.662000000000001</v>
      </c>
      <c r="AD431" s="1">
        <v>540</v>
      </c>
      <c r="AE431" s="1">
        <f t="shared" si="88"/>
        <v>0.54</v>
      </c>
    </row>
    <row r="432" spans="1:31" ht="43.2" hidden="1" x14ac:dyDescent="0.3">
      <c r="A432" s="65" t="str" cm="1">
        <f t="array" ref="A432">_xlfn.IFS(M432&gt;=65,"Heavy",M432&lt;=25,"Light",M432&gt;=26-64,"Medium")</f>
        <v>Medium</v>
      </c>
      <c r="B432" s="1" t="s">
        <v>2787</v>
      </c>
      <c r="C432" s="1" t="s">
        <v>2824</v>
      </c>
      <c r="D432" s="3">
        <f t="shared" si="89"/>
        <v>415</v>
      </c>
      <c r="E432" s="3" t="s">
        <v>2822</v>
      </c>
      <c r="F432" s="3">
        <v>1</v>
      </c>
      <c r="G432" s="3" t="s">
        <v>2827</v>
      </c>
      <c r="H432" s="3" t="s">
        <v>446</v>
      </c>
      <c r="I432" s="3" t="s">
        <v>7</v>
      </c>
      <c r="J432" s="3" t="s">
        <v>2819</v>
      </c>
      <c r="K432" s="7" t="str">
        <f>VLOOKUP($I432,'New Summary'!$E$8:$G$59,2,FALSE)</f>
        <v>T-100x200x8x12</v>
      </c>
      <c r="L432" s="3" t="s">
        <v>2496</v>
      </c>
      <c r="M432" s="7">
        <f>VLOOKUP($I432,'New Summary'!$E$8:$G$59,3,FALSE)</f>
        <v>25.3</v>
      </c>
      <c r="N432" s="3">
        <v>3100</v>
      </c>
      <c r="O432" s="3" t="s">
        <v>25</v>
      </c>
      <c r="P432" s="3">
        <v>1</v>
      </c>
      <c r="Q432" s="28">
        <f t="shared" si="83"/>
        <v>3.1</v>
      </c>
      <c r="R432" s="40">
        <f t="shared" si="84"/>
        <v>78.430000000000007</v>
      </c>
      <c r="S432" s="12">
        <v>0</v>
      </c>
      <c r="T432" s="46">
        <f t="shared" si="85"/>
        <v>0</v>
      </c>
      <c r="U432" s="12"/>
      <c r="V432" s="3">
        <f t="shared" si="86"/>
        <v>3.1</v>
      </c>
      <c r="W432" s="46" t="s">
        <v>2502</v>
      </c>
      <c r="X432" s="42">
        <f t="shared" si="92"/>
        <v>78.430000000000007</v>
      </c>
      <c r="Y432" s="42">
        <f t="shared" si="93"/>
        <v>0</v>
      </c>
      <c r="Z432" s="3"/>
      <c r="AA432" s="3">
        <v>0.62</v>
      </c>
      <c r="AB432" s="3">
        <f t="shared" si="63"/>
        <v>2.48</v>
      </c>
      <c r="AC432" s="7">
        <f t="shared" si="87"/>
        <v>15.686</v>
      </c>
      <c r="AD432" s="1">
        <v>620</v>
      </c>
      <c r="AE432" s="1">
        <f t="shared" si="88"/>
        <v>0.62</v>
      </c>
    </row>
    <row r="433" spans="1:31" ht="43.2" hidden="1" x14ac:dyDescent="0.3">
      <c r="A433" s="65" t="str" cm="1">
        <f t="array" ref="A433">_xlfn.IFS(M433&gt;=65,"Heavy",M433&lt;=25,"Light",M433&gt;=26-64,"Medium")</f>
        <v>Medium</v>
      </c>
      <c r="B433" s="1" t="s">
        <v>2787</v>
      </c>
      <c r="C433" s="1" t="s">
        <v>2824</v>
      </c>
      <c r="D433" s="3">
        <f t="shared" si="89"/>
        <v>416</v>
      </c>
      <c r="E433" s="3" t="s">
        <v>2822</v>
      </c>
      <c r="F433" s="3">
        <v>1</v>
      </c>
      <c r="G433" s="3" t="s">
        <v>2827</v>
      </c>
      <c r="H433" s="3" t="s">
        <v>447</v>
      </c>
      <c r="I433" s="3" t="s">
        <v>7</v>
      </c>
      <c r="J433" s="3" t="s">
        <v>2819</v>
      </c>
      <c r="K433" s="7" t="str">
        <f>VLOOKUP($I433,'New Summary'!$E$8:$G$59,2,FALSE)</f>
        <v>T-100x200x8x12</v>
      </c>
      <c r="L433" s="3" t="s">
        <v>2496</v>
      </c>
      <c r="M433" s="7">
        <f>VLOOKUP($I433,'New Summary'!$E$8:$G$59,3,FALSE)</f>
        <v>25.3</v>
      </c>
      <c r="N433" s="3">
        <v>3100</v>
      </c>
      <c r="O433" s="3" t="s">
        <v>25</v>
      </c>
      <c r="P433" s="3">
        <v>1</v>
      </c>
      <c r="Q433" s="28">
        <f t="shared" si="83"/>
        <v>3.1</v>
      </c>
      <c r="R433" s="40">
        <f t="shared" si="84"/>
        <v>78.430000000000007</v>
      </c>
      <c r="S433" s="12">
        <v>0</v>
      </c>
      <c r="T433" s="46">
        <f t="shared" si="85"/>
        <v>0</v>
      </c>
      <c r="U433" s="12"/>
      <c r="V433" s="3">
        <f t="shared" si="86"/>
        <v>3.1</v>
      </c>
      <c r="W433" s="46" t="s">
        <v>2502</v>
      </c>
      <c r="X433" s="42">
        <f t="shared" si="92"/>
        <v>78.430000000000007</v>
      </c>
      <c r="Y433" s="42">
        <f t="shared" si="93"/>
        <v>0</v>
      </c>
      <c r="Z433" s="3"/>
      <c r="AA433" s="3">
        <v>0.62</v>
      </c>
      <c r="AB433" s="3">
        <f t="shared" si="63"/>
        <v>2.48</v>
      </c>
      <c r="AC433" s="7">
        <f t="shared" si="87"/>
        <v>15.686</v>
      </c>
      <c r="AD433" s="1">
        <v>620</v>
      </c>
      <c r="AE433" s="1">
        <f t="shared" si="88"/>
        <v>0.62</v>
      </c>
    </row>
    <row r="434" spans="1:31" ht="43.2" hidden="1" x14ac:dyDescent="0.3">
      <c r="A434" s="65" t="str" cm="1">
        <f t="array" ref="A434">_xlfn.IFS(M434&gt;=65,"Heavy",M434&lt;=25,"Light",M434&gt;=26-64,"Medium")</f>
        <v>Medium</v>
      </c>
      <c r="B434" s="1" t="s">
        <v>2787</v>
      </c>
      <c r="C434" s="1" t="s">
        <v>2824</v>
      </c>
      <c r="D434" s="3">
        <f t="shared" si="89"/>
        <v>417</v>
      </c>
      <c r="E434" s="3" t="s">
        <v>2822</v>
      </c>
      <c r="F434" s="3">
        <v>1</v>
      </c>
      <c r="G434" s="3" t="s">
        <v>2827</v>
      </c>
      <c r="H434" s="3" t="s">
        <v>444</v>
      </c>
      <c r="I434" s="3" t="s">
        <v>7</v>
      </c>
      <c r="J434" s="3" t="s">
        <v>2819</v>
      </c>
      <c r="K434" s="7" t="str">
        <f>VLOOKUP($I434,'New Summary'!$E$8:$G$59,2,FALSE)</f>
        <v>T-100x200x8x12</v>
      </c>
      <c r="L434" s="3" t="s">
        <v>2496</v>
      </c>
      <c r="M434" s="7">
        <f>VLOOKUP($I434,'New Summary'!$E$8:$G$59,3,FALSE)</f>
        <v>25.3</v>
      </c>
      <c r="N434" s="3">
        <v>3190</v>
      </c>
      <c r="O434" s="3" t="s">
        <v>25</v>
      </c>
      <c r="P434" s="3">
        <v>1</v>
      </c>
      <c r="Q434" s="28">
        <f t="shared" si="83"/>
        <v>3.19</v>
      </c>
      <c r="R434" s="40">
        <f t="shared" si="84"/>
        <v>80.707000000000008</v>
      </c>
      <c r="S434" s="12">
        <v>0</v>
      </c>
      <c r="T434" s="46">
        <f t="shared" si="85"/>
        <v>0</v>
      </c>
      <c r="U434" s="12"/>
      <c r="V434" s="3">
        <f t="shared" si="86"/>
        <v>3.19</v>
      </c>
      <c r="W434" s="46" t="s">
        <v>2502</v>
      </c>
      <c r="X434" s="42">
        <f t="shared" si="92"/>
        <v>80.707000000000008</v>
      </c>
      <c r="Y434" s="42">
        <f t="shared" si="93"/>
        <v>0</v>
      </c>
      <c r="Z434" s="3"/>
      <c r="AA434" s="3">
        <v>0.63800000000000001</v>
      </c>
      <c r="AB434" s="3">
        <f t="shared" si="63"/>
        <v>2.552</v>
      </c>
      <c r="AC434" s="7">
        <f t="shared" si="87"/>
        <v>16.141400000000001</v>
      </c>
      <c r="AD434" s="1">
        <v>638</v>
      </c>
      <c r="AE434" s="1">
        <f t="shared" si="88"/>
        <v>0.63800000000000001</v>
      </c>
    </row>
    <row r="435" spans="1:31" ht="43.2" hidden="1" x14ac:dyDescent="0.3">
      <c r="A435" s="65" t="str" cm="1">
        <f t="array" ref="A435">_xlfn.IFS(M435&gt;=65,"Heavy",M435&lt;=25,"Light",M435&gt;=26-64,"Medium")</f>
        <v>Medium</v>
      </c>
      <c r="B435" s="1" t="s">
        <v>2787</v>
      </c>
      <c r="C435" s="1" t="s">
        <v>2824</v>
      </c>
      <c r="D435" s="3">
        <f t="shared" si="89"/>
        <v>418</v>
      </c>
      <c r="E435" s="3" t="s">
        <v>2822</v>
      </c>
      <c r="F435" s="3">
        <v>1</v>
      </c>
      <c r="G435" s="3" t="s">
        <v>2827</v>
      </c>
      <c r="H435" s="3" t="s">
        <v>445</v>
      </c>
      <c r="I435" s="3" t="s">
        <v>7</v>
      </c>
      <c r="J435" s="3" t="s">
        <v>2819</v>
      </c>
      <c r="K435" s="7" t="str">
        <f>VLOOKUP($I435,'New Summary'!$E$8:$G$59,2,FALSE)</f>
        <v>T-100x200x8x12</v>
      </c>
      <c r="L435" s="3" t="s">
        <v>2496</v>
      </c>
      <c r="M435" s="7">
        <f>VLOOKUP($I435,'New Summary'!$E$8:$G$59,3,FALSE)</f>
        <v>25.3</v>
      </c>
      <c r="N435" s="3">
        <v>3190</v>
      </c>
      <c r="O435" s="3" t="s">
        <v>25</v>
      </c>
      <c r="P435" s="3">
        <v>1</v>
      </c>
      <c r="Q435" s="28">
        <f t="shared" si="83"/>
        <v>3.19</v>
      </c>
      <c r="R435" s="40">
        <f t="shared" si="84"/>
        <v>80.707000000000008</v>
      </c>
      <c r="S435" s="12">
        <v>0</v>
      </c>
      <c r="T435" s="46">
        <f t="shared" si="85"/>
        <v>0</v>
      </c>
      <c r="U435" s="12"/>
      <c r="V435" s="3">
        <f t="shared" si="86"/>
        <v>3.19</v>
      </c>
      <c r="W435" s="46" t="s">
        <v>2502</v>
      </c>
      <c r="X435" s="42">
        <f t="shared" si="92"/>
        <v>80.707000000000008</v>
      </c>
      <c r="Y435" s="42">
        <f t="shared" si="93"/>
        <v>0</v>
      </c>
      <c r="Z435" s="3"/>
      <c r="AA435" s="3">
        <v>0.63800000000000001</v>
      </c>
      <c r="AB435" s="3">
        <f t="shared" si="63"/>
        <v>2.552</v>
      </c>
      <c r="AC435" s="7">
        <f t="shared" si="87"/>
        <v>16.141400000000001</v>
      </c>
      <c r="AD435" s="1">
        <v>638</v>
      </c>
      <c r="AE435" s="1">
        <f t="shared" si="88"/>
        <v>0.63800000000000001</v>
      </c>
    </row>
    <row r="436" spans="1:31" ht="43.2" hidden="1" x14ac:dyDescent="0.3">
      <c r="A436" s="65" t="str" cm="1">
        <f t="array" ref="A436">_xlfn.IFS(M436&gt;=65,"Heavy",M436&lt;=25,"Light",M436&gt;=26-64,"Medium")</f>
        <v>Medium</v>
      </c>
      <c r="B436" s="1" t="s">
        <v>2787</v>
      </c>
      <c r="C436" s="1" t="s">
        <v>2824</v>
      </c>
      <c r="D436" s="3">
        <f t="shared" si="89"/>
        <v>419</v>
      </c>
      <c r="E436" s="3" t="s">
        <v>2822</v>
      </c>
      <c r="F436" s="3">
        <v>1</v>
      </c>
      <c r="G436" s="3" t="s">
        <v>2827</v>
      </c>
      <c r="H436" s="3" t="s">
        <v>448</v>
      </c>
      <c r="I436" s="3" t="s">
        <v>7</v>
      </c>
      <c r="J436" s="3" t="s">
        <v>2819</v>
      </c>
      <c r="K436" s="7" t="str">
        <f>VLOOKUP($I436,'New Summary'!$E$8:$G$59,2,FALSE)</f>
        <v>T-100x200x8x12</v>
      </c>
      <c r="L436" s="3" t="s">
        <v>2496</v>
      </c>
      <c r="M436" s="7">
        <f>VLOOKUP($I436,'New Summary'!$E$8:$G$59,3,FALSE)</f>
        <v>25.3</v>
      </c>
      <c r="N436" s="3">
        <v>3500</v>
      </c>
      <c r="O436" s="3" t="s">
        <v>25</v>
      </c>
      <c r="P436" s="3">
        <v>1</v>
      </c>
      <c r="Q436" s="28">
        <f t="shared" si="83"/>
        <v>3.5</v>
      </c>
      <c r="R436" s="40">
        <f t="shared" si="84"/>
        <v>88.55</v>
      </c>
      <c r="S436" s="12">
        <v>0</v>
      </c>
      <c r="T436" s="46">
        <f t="shared" si="85"/>
        <v>0</v>
      </c>
      <c r="U436" s="12"/>
      <c r="V436" s="3">
        <f t="shared" si="86"/>
        <v>3.5</v>
      </c>
      <c r="W436" s="46" t="s">
        <v>2502</v>
      </c>
      <c r="X436" s="42">
        <f t="shared" si="92"/>
        <v>88.55</v>
      </c>
      <c r="Y436" s="42">
        <f t="shared" si="93"/>
        <v>0</v>
      </c>
      <c r="Z436" s="3"/>
      <c r="AA436" s="3">
        <v>0.7</v>
      </c>
      <c r="AB436" s="3">
        <f t="shared" si="63"/>
        <v>2.8</v>
      </c>
      <c r="AC436" s="7">
        <f t="shared" si="87"/>
        <v>17.71</v>
      </c>
      <c r="AD436" s="1">
        <v>700</v>
      </c>
      <c r="AE436" s="1">
        <f t="shared" si="88"/>
        <v>0.7</v>
      </c>
    </row>
    <row r="437" spans="1:31" ht="43.2" hidden="1" x14ac:dyDescent="0.3">
      <c r="A437" s="65" t="str" cm="1">
        <f t="array" ref="A437">_xlfn.IFS(M437&gt;=65,"Heavy",M437&lt;=25,"Light",M437&gt;=26-64,"Medium")</f>
        <v>Medium</v>
      </c>
      <c r="B437" s="1" t="s">
        <v>2787</v>
      </c>
      <c r="C437" s="1" t="s">
        <v>2824</v>
      </c>
      <c r="D437" s="3">
        <f t="shared" si="89"/>
        <v>420</v>
      </c>
      <c r="E437" s="3" t="s">
        <v>2822</v>
      </c>
      <c r="F437" s="3">
        <v>1</v>
      </c>
      <c r="G437" s="3" t="s">
        <v>2827</v>
      </c>
      <c r="H437" s="3" t="s">
        <v>449</v>
      </c>
      <c r="I437" s="3" t="s">
        <v>7</v>
      </c>
      <c r="J437" s="3" t="s">
        <v>2819</v>
      </c>
      <c r="K437" s="7" t="str">
        <f>VLOOKUP($I437,'New Summary'!$E$8:$G$59,2,FALSE)</f>
        <v>T-100x200x8x12</v>
      </c>
      <c r="L437" s="3" t="s">
        <v>2496</v>
      </c>
      <c r="M437" s="7">
        <f>VLOOKUP($I437,'New Summary'!$E$8:$G$59,3,FALSE)</f>
        <v>25.3</v>
      </c>
      <c r="N437" s="3">
        <v>3500</v>
      </c>
      <c r="O437" s="3" t="s">
        <v>25</v>
      </c>
      <c r="P437" s="3">
        <v>1</v>
      </c>
      <c r="Q437" s="28">
        <f t="shared" si="83"/>
        <v>3.5</v>
      </c>
      <c r="R437" s="40">
        <f t="shared" si="84"/>
        <v>88.55</v>
      </c>
      <c r="S437" s="12">
        <v>0</v>
      </c>
      <c r="T437" s="46">
        <f t="shared" si="85"/>
        <v>0</v>
      </c>
      <c r="U437" s="12"/>
      <c r="V437" s="3">
        <f t="shared" si="86"/>
        <v>3.5</v>
      </c>
      <c r="W437" s="46" t="s">
        <v>2502</v>
      </c>
      <c r="X437" s="42">
        <f t="shared" si="92"/>
        <v>88.55</v>
      </c>
      <c r="Y437" s="42">
        <f t="shared" si="93"/>
        <v>0</v>
      </c>
      <c r="Z437" s="3"/>
      <c r="AA437" s="3">
        <v>0.7</v>
      </c>
      <c r="AB437" s="3">
        <f t="shared" si="63"/>
        <v>2.8</v>
      </c>
      <c r="AC437" s="7">
        <f t="shared" si="87"/>
        <v>17.71</v>
      </c>
      <c r="AD437" s="1">
        <v>700</v>
      </c>
      <c r="AE437" s="1">
        <f t="shared" si="88"/>
        <v>0.7</v>
      </c>
    </row>
    <row r="438" spans="1:31" ht="43.2" hidden="1" x14ac:dyDescent="0.3">
      <c r="A438" s="65" t="str" cm="1">
        <f t="array" ref="A438">_xlfn.IFS(M438&gt;=65,"Heavy",M438&lt;=25,"Light",M438&gt;=26-64,"Medium")</f>
        <v>Medium</v>
      </c>
      <c r="B438" s="1" t="s">
        <v>2787</v>
      </c>
      <c r="C438" s="1" t="s">
        <v>2824</v>
      </c>
      <c r="D438" s="3">
        <f t="shared" si="89"/>
        <v>421</v>
      </c>
      <c r="E438" s="3" t="s">
        <v>2822</v>
      </c>
      <c r="F438" s="3">
        <v>1</v>
      </c>
      <c r="G438" s="3" t="s">
        <v>2827</v>
      </c>
      <c r="H438" s="3" t="s">
        <v>450</v>
      </c>
      <c r="I438" s="3" t="s">
        <v>7</v>
      </c>
      <c r="J438" s="3" t="s">
        <v>2819</v>
      </c>
      <c r="K438" s="7" t="str">
        <f>VLOOKUP($I438,'New Summary'!$E$8:$G$59,2,FALSE)</f>
        <v>T-100x200x8x12</v>
      </c>
      <c r="L438" s="3" t="s">
        <v>2496</v>
      </c>
      <c r="M438" s="7">
        <f>VLOOKUP($I438,'New Summary'!$E$8:$G$59,3,FALSE)</f>
        <v>25.3</v>
      </c>
      <c r="N438" s="3">
        <v>3190</v>
      </c>
      <c r="O438" s="3" t="s">
        <v>25</v>
      </c>
      <c r="P438" s="3">
        <v>1</v>
      </c>
      <c r="Q438" s="28">
        <f t="shared" si="83"/>
        <v>3.19</v>
      </c>
      <c r="R438" s="40">
        <f t="shared" si="84"/>
        <v>80.707000000000008</v>
      </c>
      <c r="S438" s="12">
        <v>0</v>
      </c>
      <c r="T438" s="46">
        <f t="shared" si="85"/>
        <v>0</v>
      </c>
      <c r="U438" s="12"/>
      <c r="V438" s="3">
        <f t="shared" si="86"/>
        <v>3.19</v>
      </c>
      <c r="W438" s="46" t="s">
        <v>2502</v>
      </c>
      <c r="X438" s="42">
        <f t="shared" si="92"/>
        <v>80.707000000000008</v>
      </c>
      <c r="Y438" s="42">
        <f t="shared" si="93"/>
        <v>0</v>
      </c>
      <c r="Z438" s="3"/>
      <c r="AA438" s="3">
        <v>0.63800000000000001</v>
      </c>
      <c r="AB438" s="3">
        <f t="shared" si="63"/>
        <v>2.552</v>
      </c>
      <c r="AC438" s="7">
        <f t="shared" si="87"/>
        <v>16.141400000000001</v>
      </c>
      <c r="AD438" s="1">
        <v>638</v>
      </c>
      <c r="AE438" s="1">
        <f t="shared" si="88"/>
        <v>0.63800000000000001</v>
      </c>
    </row>
    <row r="439" spans="1:31" ht="43.2" hidden="1" x14ac:dyDescent="0.3">
      <c r="A439" s="65" t="str" cm="1">
        <f t="array" ref="A439">_xlfn.IFS(M439&gt;=65,"Heavy",M439&lt;=25,"Light",M439&gt;=26-64,"Medium")</f>
        <v>Medium</v>
      </c>
      <c r="B439" s="1" t="s">
        <v>2787</v>
      </c>
      <c r="C439" s="1" t="s">
        <v>2824</v>
      </c>
      <c r="D439" s="3">
        <f t="shared" si="89"/>
        <v>422</v>
      </c>
      <c r="E439" s="3" t="s">
        <v>2822</v>
      </c>
      <c r="F439" s="3">
        <v>1</v>
      </c>
      <c r="G439" s="3" t="s">
        <v>2827</v>
      </c>
      <c r="H439" s="3" t="s">
        <v>451</v>
      </c>
      <c r="I439" s="3" t="s">
        <v>7</v>
      </c>
      <c r="J439" s="3" t="s">
        <v>2819</v>
      </c>
      <c r="K439" s="7" t="str">
        <f>VLOOKUP($I439,'New Summary'!$E$8:$G$59,2,FALSE)</f>
        <v>T-100x200x8x12</v>
      </c>
      <c r="L439" s="3" t="s">
        <v>2496</v>
      </c>
      <c r="M439" s="7">
        <f>VLOOKUP($I439,'New Summary'!$E$8:$G$59,3,FALSE)</f>
        <v>25.3</v>
      </c>
      <c r="N439" s="3">
        <v>3190</v>
      </c>
      <c r="O439" s="3" t="s">
        <v>25</v>
      </c>
      <c r="P439" s="3">
        <v>1</v>
      </c>
      <c r="Q439" s="28">
        <f t="shared" si="83"/>
        <v>3.19</v>
      </c>
      <c r="R439" s="40">
        <f t="shared" si="84"/>
        <v>80.707000000000008</v>
      </c>
      <c r="S439" s="12">
        <v>0</v>
      </c>
      <c r="T439" s="46">
        <f t="shared" si="85"/>
        <v>0</v>
      </c>
      <c r="U439" s="12"/>
      <c r="V439" s="3">
        <f t="shared" si="86"/>
        <v>3.19</v>
      </c>
      <c r="W439" s="46" t="s">
        <v>2502</v>
      </c>
      <c r="X439" s="42">
        <f t="shared" si="92"/>
        <v>80.707000000000008</v>
      </c>
      <c r="Y439" s="42">
        <f t="shared" si="93"/>
        <v>0</v>
      </c>
      <c r="Z439" s="3"/>
      <c r="AA439" s="3">
        <v>0.63800000000000001</v>
      </c>
      <c r="AB439" s="3">
        <f t="shared" si="63"/>
        <v>2.552</v>
      </c>
      <c r="AC439" s="7">
        <f t="shared" si="87"/>
        <v>16.141400000000001</v>
      </c>
      <c r="AD439" s="1">
        <v>638</v>
      </c>
      <c r="AE439" s="1">
        <f t="shared" si="88"/>
        <v>0.63800000000000001</v>
      </c>
    </row>
    <row r="440" spans="1:31" ht="43.2" hidden="1" x14ac:dyDescent="0.3">
      <c r="A440" s="65" t="str" cm="1">
        <f t="array" ref="A440">_xlfn.IFS(M440&gt;=65,"Heavy",M440&lt;=25,"Light",M440&gt;=26-64,"Medium")</f>
        <v>Medium</v>
      </c>
      <c r="B440" s="1" t="s">
        <v>2787</v>
      </c>
      <c r="C440" s="1" t="s">
        <v>2824</v>
      </c>
      <c r="D440" s="3">
        <f t="shared" si="89"/>
        <v>423</v>
      </c>
      <c r="E440" s="3" t="s">
        <v>2822</v>
      </c>
      <c r="F440" s="3">
        <v>1</v>
      </c>
      <c r="G440" s="3" t="s">
        <v>2827</v>
      </c>
      <c r="H440" s="3" t="s">
        <v>452</v>
      </c>
      <c r="I440" s="3" t="s">
        <v>7</v>
      </c>
      <c r="J440" s="3" t="s">
        <v>2819</v>
      </c>
      <c r="K440" s="7" t="str">
        <f>VLOOKUP($I440,'New Summary'!$E$8:$G$59,2,FALSE)</f>
        <v>T-100x200x8x12</v>
      </c>
      <c r="L440" s="3" t="s">
        <v>2496</v>
      </c>
      <c r="M440" s="7">
        <f>VLOOKUP($I440,'New Summary'!$E$8:$G$59,3,FALSE)</f>
        <v>25.3</v>
      </c>
      <c r="N440" s="3">
        <v>3500</v>
      </c>
      <c r="O440" s="3" t="s">
        <v>25</v>
      </c>
      <c r="P440" s="3">
        <v>1</v>
      </c>
      <c r="Q440" s="28">
        <f t="shared" si="83"/>
        <v>3.5</v>
      </c>
      <c r="R440" s="40">
        <f t="shared" si="84"/>
        <v>88.55</v>
      </c>
      <c r="S440" s="12">
        <v>0</v>
      </c>
      <c r="T440" s="46">
        <f t="shared" si="85"/>
        <v>0</v>
      </c>
      <c r="U440" s="12"/>
      <c r="V440" s="3">
        <f t="shared" si="86"/>
        <v>3.5</v>
      </c>
      <c r="W440" s="46" t="s">
        <v>2502</v>
      </c>
      <c r="X440" s="42">
        <f t="shared" si="92"/>
        <v>88.55</v>
      </c>
      <c r="Y440" s="42">
        <f t="shared" si="93"/>
        <v>0</v>
      </c>
      <c r="Z440" s="3"/>
      <c r="AA440" s="3">
        <v>0.7</v>
      </c>
      <c r="AB440" s="3">
        <f t="shared" si="63"/>
        <v>2.8</v>
      </c>
      <c r="AC440" s="7">
        <f t="shared" si="87"/>
        <v>17.71</v>
      </c>
      <c r="AD440" s="1">
        <v>700</v>
      </c>
      <c r="AE440" s="1">
        <f t="shared" si="88"/>
        <v>0.7</v>
      </c>
    </row>
    <row r="441" spans="1:31" ht="43.2" hidden="1" x14ac:dyDescent="0.3">
      <c r="A441" s="65" t="str" cm="1">
        <f t="array" ref="A441">_xlfn.IFS(M441&gt;=65,"Heavy",M441&lt;=25,"Light",M441&gt;=26-64,"Medium")</f>
        <v>Medium</v>
      </c>
      <c r="B441" s="1" t="s">
        <v>2787</v>
      </c>
      <c r="C441" s="1" t="s">
        <v>2824</v>
      </c>
      <c r="D441" s="3">
        <f t="shared" si="89"/>
        <v>424</v>
      </c>
      <c r="E441" s="3" t="s">
        <v>2822</v>
      </c>
      <c r="F441" s="3">
        <v>1</v>
      </c>
      <c r="G441" s="3" t="s">
        <v>2827</v>
      </c>
      <c r="H441" s="3" t="s">
        <v>453</v>
      </c>
      <c r="I441" s="3" t="s">
        <v>7</v>
      </c>
      <c r="J441" s="3" t="s">
        <v>2819</v>
      </c>
      <c r="K441" s="7" t="str">
        <f>VLOOKUP($I441,'New Summary'!$E$8:$G$59,2,FALSE)</f>
        <v>T-100x200x8x12</v>
      </c>
      <c r="L441" s="3" t="s">
        <v>2496</v>
      </c>
      <c r="M441" s="7">
        <f>VLOOKUP($I441,'New Summary'!$E$8:$G$59,3,FALSE)</f>
        <v>25.3</v>
      </c>
      <c r="N441" s="3">
        <v>3500</v>
      </c>
      <c r="O441" s="3" t="s">
        <v>25</v>
      </c>
      <c r="P441" s="3">
        <v>1</v>
      </c>
      <c r="Q441" s="28">
        <f t="shared" si="83"/>
        <v>3.5</v>
      </c>
      <c r="R441" s="40">
        <f t="shared" si="84"/>
        <v>88.55</v>
      </c>
      <c r="S441" s="12">
        <v>0</v>
      </c>
      <c r="T441" s="46">
        <f t="shared" si="85"/>
        <v>0</v>
      </c>
      <c r="U441" s="12"/>
      <c r="V441" s="3">
        <f t="shared" si="86"/>
        <v>3.5</v>
      </c>
      <c r="W441" s="46" t="s">
        <v>2502</v>
      </c>
      <c r="X441" s="42">
        <f t="shared" si="92"/>
        <v>88.55</v>
      </c>
      <c r="Y441" s="42">
        <f t="shared" si="93"/>
        <v>0</v>
      </c>
      <c r="Z441" s="3"/>
      <c r="AA441" s="3">
        <v>0.7</v>
      </c>
      <c r="AB441" s="3">
        <f t="shared" si="63"/>
        <v>2.8</v>
      </c>
      <c r="AC441" s="7">
        <f t="shared" si="87"/>
        <v>17.71</v>
      </c>
      <c r="AD441" s="1">
        <v>700</v>
      </c>
      <c r="AE441" s="1">
        <f t="shared" si="88"/>
        <v>0.7</v>
      </c>
    </row>
    <row r="442" spans="1:31" ht="43.2" hidden="1" x14ac:dyDescent="0.3">
      <c r="A442" s="65" t="str" cm="1">
        <f t="array" ref="A442">_xlfn.IFS(M442&gt;=65,"Heavy",M442&lt;=25,"Light",M442&gt;=26-64,"Medium")</f>
        <v>Medium</v>
      </c>
      <c r="B442" s="1" t="s">
        <v>2787</v>
      </c>
      <c r="C442" s="1" t="s">
        <v>2824</v>
      </c>
      <c r="D442" s="3">
        <f t="shared" si="89"/>
        <v>425</v>
      </c>
      <c r="E442" s="3" t="s">
        <v>2822</v>
      </c>
      <c r="F442" s="3">
        <v>1</v>
      </c>
      <c r="G442" s="3" t="s">
        <v>2827</v>
      </c>
      <c r="H442" s="3" t="s">
        <v>454</v>
      </c>
      <c r="I442" s="3" t="s">
        <v>7</v>
      </c>
      <c r="J442" s="3" t="s">
        <v>2819</v>
      </c>
      <c r="K442" s="7" t="str">
        <f>VLOOKUP($I442,'New Summary'!$E$8:$G$59,2,FALSE)</f>
        <v>T-100x200x8x12</v>
      </c>
      <c r="L442" s="3" t="s">
        <v>2496</v>
      </c>
      <c r="M442" s="7">
        <f>VLOOKUP($I442,'New Summary'!$E$8:$G$59,3,FALSE)</f>
        <v>25.3</v>
      </c>
      <c r="N442" s="3">
        <v>4200</v>
      </c>
      <c r="O442" s="3" t="s">
        <v>25</v>
      </c>
      <c r="P442" s="3">
        <v>1</v>
      </c>
      <c r="Q442" s="28">
        <f t="shared" si="83"/>
        <v>4.2</v>
      </c>
      <c r="R442" s="40">
        <f t="shared" si="84"/>
        <v>106.26</v>
      </c>
      <c r="S442" s="12">
        <v>0</v>
      </c>
      <c r="T442" s="46">
        <f t="shared" si="85"/>
        <v>0</v>
      </c>
      <c r="U442" s="12"/>
      <c r="V442" s="3">
        <f t="shared" si="86"/>
        <v>4.2</v>
      </c>
      <c r="W442" s="46" t="s">
        <v>2502</v>
      </c>
      <c r="X442" s="42">
        <f t="shared" si="92"/>
        <v>106.26</v>
      </c>
      <c r="Y442" s="42">
        <f t="shared" si="93"/>
        <v>0</v>
      </c>
      <c r="Z442" s="3"/>
      <c r="AA442" s="3">
        <v>0.84</v>
      </c>
      <c r="AB442" s="3">
        <f t="shared" si="63"/>
        <v>3.3600000000000003</v>
      </c>
      <c r="AC442" s="7">
        <f t="shared" si="87"/>
        <v>21.251999999999999</v>
      </c>
      <c r="AD442" s="1">
        <v>840</v>
      </c>
      <c r="AE442" s="1">
        <f t="shared" si="88"/>
        <v>0.84</v>
      </c>
    </row>
    <row r="443" spans="1:31" ht="43.2" hidden="1" x14ac:dyDescent="0.3">
      <c r="A443" s="65" t="str" cm="1">
        <f t="array" ref="A443">_xlfn.IFS(M443&gt;=65,"Heavy",M443&lt;=25,"Light",M443&gt;=26-64,"Medium")</f>
        <v>Medium</v>
      </c>
      <c r="B443" s="1" t="s">
        <v>2787</v>
      </c>
      <c r="C443" s="1" t="s">
        <v>2824</v>
      </c>
      <c r="D443" s="3">
        <f t="shared" si="89"/>
        <v>426</v>
      </c>
      <c r="E443" s="3" t="s">
        <v>2822</v>
      </c>
      <c r="F443" s="3">
        <v>1</v>
      </c>
      <c r="G443" s="3" t="s">
        <v>2827</v>
      </c>
      <c r="H443" s="3" t="s">
        <v>455</v>
      </c>
      <c r="I443" s="3" t="s">
        <v>7</v>
      </c>
      <c r="J443" s="3" t="s">
        <v>2819</v>
      </c>
      <c r="K443" s="7" t="str">
        <f>VLOOKUP($I443,'New Summary'!$E$8:$G$59,2,FALSE)</f>
        <v>T-100x200x8x12</v>
      </c>
      <c r="L443" s="3" t="s">
        <v>2496</v>
      </c>
      <c r="M443" s="7">
        <f>VLOOKUP($I443,'New Summary'!$E$8:$G$59,3,FALSE)</f>
        <v>25.3</v>
      </c>
      <c r="N443" s="3">
        <v>4200</v>
      </c>
      <c r="O443" s="3" t="s">
        <v>25</v>
      </c>
      <c r="P443" s="3">
        <v>1</v>
      </c>
      <c r="Q443" s="28">
        <f t="shared" si="83"/>
        <v>4.2</v>
      </c>
      <c r="R443" s="40">
        <f t="shared" si="84"/>
        <v>106.26</v>
      </c>
      <c r="S443" s="12">
        <v>0</v>
      </c>
      <c r="T443" s="46">
        <f t="shared" si="85"/>
        <v>0</v>
      </c>
      <c r="U443" s="12"/>
      <c r="V443" s="3">
        <f t="shared" si="86"/>
        <v>4.2</v>
      </c>
      <c r="W443" s="46" t="s">
        <v>2502</v>
      </c>
      <c r="X443" s="42">
        <f t="shared" si="92"/>
        <v>106.26</v>
      </c>
      <c r="Y443" s="42">
        <f t="shared" si="93"/>
        <v>0</v>
      </c>
      <c r="Z443" s="3"/>
      <c r="AA443" s="3">
        <v>0.84</v>
      </c>
      <c r="AB443" s="3">
        <f t="shared" si="63"/>
        <v>3.3600000000000003</v>
      </c>
      <c r="AC443" s="7">
        <f t="shared" si="87"/>
        <v>21.251999999999999</v>
      </c>
      <c r="AD443" s="1">
        <v>840</v>
      </c>
      <c r="AE443" s="1">
        <f t="shared" si="88"/>
        <v>0.84</v>
      </c>
    </row>
    <row r="444" spans="1:31" ht="43.2" hidden="1" x14ac:dyDescent="0.3">
      <c r="A444" s="65" t="str" cm="1">
        <f t="array" ref="A444">_xlfn.IFS(M444&gt;=65,"Heavy",M444&lt;=25,"Light",M444&gt;=26-64,"Medium")</f>
        <v>Medium</v>
      </c>
      <c r="B444" s="1" t="s">
        <v>2787</v>
      </c>
      <c r="C444" s="1" t="s">
        <v>2824</v>
      </c>
      <c r="D444" s="3">
        <f t="shared" si="89"/>
        <v>427</v>
      </c>
      <c r="E444" s="3" t="s">
        <v>2822</v>
      </c>
      <c r="F444" s="3">
        <v>1</v>
      </c>
      <c r="G444" s="3" t="s">
        <v>2827</v>
      </c>
      <c r="H444" s="3" t="s">
        <v>456</v>
      </c>
      <c r="I444" s="3" t="s">
        <v>7</v>
      </c>
      <c r="J444" s="3" t="s">
        <v>2819</v>
      </c>
      <c r="K444" s="7" t="str">
        <f>VLOOKUP($I444,'New Summary'!$E$8:$G$59,2,FALSE)</f>
        <v>T-100x200x8x12</v>
      </c>
      <c r="L444" s="3" t="s">
        <v>2496</v>
      </c>
      <c r="M444" s="7">
        <f>VLOOKUP($I444,'New Summary'!$E$8:$G$59,3,FALSE)</f>
        <v>25.3</v>
      </c>
      <c r="N444" s="3">
        <v>4200</v>
      </c>
      <c r="O444" s="3" t="s">
        <v>25</v>
      </c>
      <c r="P444" s="3">
        <v>1</v>
      </c>
      <c r="Q444" s="28">
        <f t="shared" si="83"/>
        <v>4.2</v>
      </c>
      <c r="R444" s="40">
        <f t="shared" si="84"/>
        <v>106.26</v>
      </c>
      <c r="S444" s="12">
        <v>0</v>
      </c>
      <c r="T444" s="46">
        <f t="shared" si="85"/>
        <v>0</v>
      </c>
      <c r="U444" s="12"/>
      <c r="V444" s="3">
        <f t="shared" si="86"/>
        <v>4.2</v>
      </c>
      <c r="W444" s="46" t="s">
        <v>2502</v>
      </c>
      <c r="X444" s="42">
        <f t="shared" si="92"/>
        <v>106.26</v>
      </c>
      <c r="Y444" s="42">
        <f t="shared" si="93"/>
        <v>0</v>
      </c>
      <c r="Z444" s="3"/>
      <c r="AA444" s="3">
        <v>0.84</v>
      </c>
      <c r="AB444" s="3">
        <f t="shared" si="63"/>
        <v>3.3600000000000003</v>
      </c>
      <c r="AC444" s="7">
        <f t="shared" si="87"/>
        <v>21.251999999999999</v>
      </c>
      <c r="AD444" s="1">
        <v>840</v>
      </c>
      <c r="AE444" s="1">
        <f t="shared" si="88"/>
        <v>0.84</v>
      </c>
    </row>
    <row r="445" spans="1:31" ht="43.2" hidden="1" x14ac:dyDescent="0.3">
      <c r="A445" s="65" t="str" cm="1">
        <f t="array" ref="A445">_xlfn.IFS(M445&gt;=65,"Heavy",M445&lt;=25,"Light",M445&gt;=26-64,"Medium")</f>
        <v>Medium</v>
      </c>
      <c r="B445" s="1" t="s">
        <v>2787</v>
      </c>
      <c r="C445" s="1" t="s">
        <v>2824</v>
      </c>
      <c r="D445" s="3">
        <f t="shared" si="89"/>
        <v>428</v>
      </c>
      <c r="E445" s="3" t="s">
        <v>2822</v>
      </c>
      <c r="F445" s="3">
        <v>1</v>
      </c>
      <c r="G445" s="3" t="s">
        <v>2827</v>
      </c>
      <c r="H445" s="3" t="s">
        <v>457</v>
      </c>
      <c r="I445" s="3" t="s">
        <v>7</v>
      </c>
      <c r="J445" s="3" t="s">
        <v>2819</v>
      </c>
      <c r="K445" s="7" t="str">
        <f>VLOOKUP($I445,'New Summary'!$E$8:$G$59,2,FALSE)</f>
        <v>T-100x200x8x12</v>
      </c>
      <c r="L445" s="3" t="s">
        <v>2496</v>
      </c>
      <c r="M445" s="7">
        <f>VLOOKUP($I445,'New Summary'!$E$8:$G$59,3,FALSE)</f>
        <v>25.3</v>
      </c>
      <c r="N445" s="3">
        <v>4200</v>
      </c>
      <c r="O445" s="3" t="s">
        <v>25</v>
      </c>
      <c r="P445" s="3">
        <v>1</v>
      </c>
      <c r="Q445" s="28">
        <f t="shared" si="83"/>
        <v>4.2</v>
      </c>
      <c r="R445" s="40">
        <f t="shared" si="84"/>
        <v>106.26</v>
      </c>
      <c r="S445" s="12">
        <v>0</v>
      </c>
      <c r="T445" s="46">
        <f t="shared" si="85"/>
        <v>0</v>
      </c>
      <c r="U445" s="12"/>
      <c r="V445" s="3">
        <f t="shared" si="86"/>
        <v>4.2</v>
      </c>
      <c r="W445" s="46" t="s">
        <v>2502</v>
      </c>
      <c r="X445" s="42">
        <f t="shared" si="92"/>
        <v>106.26</v>
      </c>
      <c r="Y445" s="42">
        <f t="shared" si="93"/>
        <v>0</v>
      </c>
      <c r="Z445" s="3"/>
      <c r="AA445" s="3">
        <v>0.84</v>
      </c>
      <c r="AB445" s="3">
        <f t="shared" si="63"/>
        <v>3.3600000000000003</v>
      </c>
      <c r="AC445" s="7">
        <f t="shared" si="87"/>
        <v>21.251999999999999</v>
      </c>
      <c r="AD445" s="1">
        <v>840</v>
      </c>
      <c r="AE445" s="1">
        <f t="shared" si="88"/>
        <v>0.84</v>
      </c>
    </row>
    <row r="446" spans="1:31" ht="43.2" hidden="1" x14ac:dyDescent="0.3">
      <c r="A446" s="65" t="str" cm="1">
        <f t="array" ref="A446">_xlfn.IFS(M446&gt;=65,"Heavy",M446&lt;=25,"Light",M446&gt;=26-64,"Medium")</f>
        <v>Medium</v>
      </c>
      <c r="B446" s="1" t="s">
        <v>2787</v>
      </c>
      <c r="C446" s="1" t="s">
        <v>2824</v>
      </c>
      <c r="D446" s="3">
        <f t="shared" si="89"/>
        <v>429</v>
      </c>
      <c r="E446" s="3" t="s">
        <v>2822</v>
      </c>
      <c r="F446" s="3">
        <v>1</v>
      </c>
      <c r="G446" s="3" t="s">
        <v>2827</v>
      </c>
      <c r="H446" s="3" t="s">
        <v>458</v>
      </c>
      <c r="I446" s="3" t="s">
        <v>7</v>
      </c>
      <c r="J446" s="3" t="s">
        <v>2819</v>
      </c>
      <c r="K446" s="7" t="str">
        <f>VLOOKUP($I446,'New Summary'!$E$8:$G$59,2,FALSE)</f>
        <v>T-100x200x8x12</v>
      </c>
      <c r="L446" s="3" t="s">
        <v>2496</v>
      </c>
      <c r="M446" s="7">
        <f>VLOOKUP($I446,'New Summary'!$E$8:$G$59,3,FALSE)</f>
        <v>25.3</v>
      </c>
      <c r="N446" s="3">
        <v>4200</v>
      </c>
      <c r="O446" s="3" t="s">
        <v>25</v>
      </c>
      <c r="P446" s="3">
        <v>1</v>
      </c>
      <c r="Q446" s="28">
        <f t="shared" ref="Q446:Q509" si="94">(N446/1000)*P446</f>
        <v>4.2</v>
      </c>
      <c r="R446" s="40">
        <f t="shared" ref="R446:R509" si="95">Q446*M446</f>
        <v>106.26</v>
      </c>
      <c r="S446" s="12">
        <v>0</v>
      </c>
      <c r="T446" s="46">
        <f t="shared" si="85"/>
        <v>0</v>
      </c>
      <c r="U446" s="12"/>
      <c r="V446" s="3">
        <f t="shared" si="86"/>
        <v>4.2</v>
      </c>
      <c r="W446" s="46" t="s">
        <v>2502</v>
      </c>
      <c r="X446" s="42">
        <f t="shared" si="92"/>
        <v>106.26</v>
      </c>
      <c r="Y446" s="42">
        <f t="shared" si="93"/>
        <v>0</v>
      </c>
      <c r="Z446" s="3"/>
      <c r="AA446" s="3">
        <v>0.84</v>
      </c>
      <c r="AB446" s="3">
        <f t="shared" si="63"/>
        <v>3.3600000000000003</v>
      </c>
      <c r="AC446" s="7">
        <f t="shared" si="87"/>
        <v>21.251999999999999</v>
      </c>
      <c r="AD446" s="1">
        <v>840</v>
      </c>
      <c r="AE446" s="1">
        <f t="shared" si="88"/>
        <v>0.84</v>
      </c>
    </row>
    <row r="447" spans="1:31" ht="43.2" hidden="1" x14ac:dyDescent="0.3">
      <c r="A447" s="65" t="str" cm="1">
        <f t="array" ref="A447">_xlfn.IFS(M447&gt;=65,"Heavy",M447&lt;=25,"Light",M447&gt;=26-64,"Medium")</f>
        <v>Medium</v>
      </c>
      <c r="B447" s="1" t="s">
        <v>2787</v>
      </c>
      <c r="C447" s="1" t="s">
        <v>2824</v>
      </c>
      <c r="D447" s="3">
        <f t="shared" si="89"/>
        <v>430</v>
      </c>
      <c r="E447" s="3" t="s">
        <v>2822</v>
      </c>
      <c r="F447" s="3">
        <v>1</v>
      </c>
      <c r="G447" s="3" t="s">
        <v>2827</v>
      </c>
      <c r="H447" s="3" t="s">
        <v>459</v>
      </c>
      <c r="I447" s="3" t="s">
        <v>7</v>
      </c>
      <c r="J447" s="3" t="s">
        <v>2819</v>
      </c>
      <c r="K447" s="7" t="str">
        <f>VLOOKUP($I447,'New Summary'!$E$8:$G$59,2,FALSE)</f>
        <v>T-100x200x8x12</v>
      </c>
      <c r="L447" s="3" t="s">
        <v>2496</v>
      </c>
      <c r="M447" s="7">
        <f>VLOOKUP($I447,'New Summary'!$E$8:$G$59,3,FALSE)</f>
        <v>25.3</v>
      </c>
      <c r="N447" s="3">
        <v>4200</v>
      </c>
      <c r="O447" s="3" t="s">
        <v>25</v>
      </c>
      <c r="P447" s="3">
        <v>1</v>
      </c>
      <c r="Q447" s="28">
        <f t="shared" si="94"/>
        <v>4.2</v>
      </c>
      <c r="R447" s="40">
        <f t="shared" si="95"/>
        <v>106.26</v>
      </c>
      <c r="S447" s="12">
        <v>0</v>
      </c>
      <c r="T447" s="46">
        <f t="shared" si="85"/>
        <v>0</v>
      </c>
      <c r="U447" s="12"/>
      <c r="V447" s="3">
        <f t="shared" si="86"/>
        <v>4.2</v>
      </c>
      <c r="W447" s="46" t="s">
        <v>2502</v>
      </c>
      <c r="X447" s="42">
        <f t="shared" si="92"/>
        <v>106.26</v>
      </c>
      <c r="Y447" s="42">
        <f t="shared" si="93"/>
        <v>0</v>
      </c>
      <c r="Z447" s="3"/>
      <c r="AA447" s="3">
        <v>0.84</v>
      </c>
      <c r="AB447" s="3">
        <f t="shared" si="63"/>
        <v>3.3600000000000003</v>
      </c>
      <c r="AC447" s="7">
        <f t="shared" si="87"/>
        <v>21.251999999999999</v>
      </c>
      <c r="AD447" s="1">
        <v>840</v>
      </c>
      <c r="AE447" s="1">
        <f t="shared" si="88"/>
        <v>0.84</v>
      </c>
    </row>
    <row r="448" spans="1:31" ht="43.2" hidden="1" x14ac:dyDescent="0.3">
      <c r="A448" s="65" t="str" cm="1">
        <f t="array" ref="A448">_xlfn.IFS(M448&gt;=65,"Heavy",M448&lt;=25,"Light",M448&gt;=26-64,"Medium")</f>
        <v>Medium</v>
      </c>
      <c r="B448" s="1" t="s">
        <v>2787</v>
      </c>
      <c r="C448" s="1" t="s">
        <v>2824</v>
      </c>
      <c r="D448" s="3">
        <f t="shared" si="89"/>
        <v>431</v>
      </c>
      <c r="E448" s="3" t="s">
        <v>2822</v>
      </c>
      <c r="F448" s="3">
        <v>1</v>
      </c>
      <c r="G448" s="3" t="s">
        <v>2827</v>
      </c>
      <c r="H448" s="3" t="s">
        <v>460</v>
      </c>
      <c r="I448" s="3" t="s">
        <v>7</v>
      </c>
      <c r="J448" s="3" t="s">
        <v>2819</v>
      </c>
      <c r="K448" s="7" t="str">
        <f>VLOOKUP($I448,'New Summary'!$E$8:$G$59,2,FALSE)</f>
        <v>T-100x200x8x12</v>
      </c>
      <c r="L448" s="3" t="s">
        <v>2496</v>
      </c>
      <c r="M448" s="7">
        <f>VLOOKUP($I448,'New Summary'!$E$8:$G$59,3,FALSE)</f>
        <v>25.3</v>
      </c>
      <c r="N448" s="3">
        <v>4200</v>
      </c>
      <c r="O448" s="3" t="s">
        <v>25</v>
      </c>
      <c r="P448" s="3">
        <v>1</v>
      </c>
      <c r="Q448" s="28">
        <f t="shared" si="94"/>
        <v>4.2</v>
      </c>
      <c r="R448" s="40">
        <f t="shared" si="95"/>
        <v>106.26</v>
      </c>
      <c r="S448" s="12">
        <v>0</v>
      </c>
      <c r="T448" s="46">
        <f t="shared" si="85"/>
        <v>0</v>
      </c>
      <c r="U448" s="12"/>
      <c r="V448" s="3">
        <f t="shared" si="86"/>
        <v>4.2</v>
      </c>
      <c r="W448" s="46" t="s">
        <v>2502</v>
      </c>
      <c r="X448" s="42">
        <f t="shared" si="92"/>
        <v>106.26</v>
      </c>
      <c r="Y448" s="42">
        <f t="shared" si="93"/>
        <v>0</v>
      </c>
      <c r="Z448" s="3"/>
      <c r="AA448" s="3">
        <v>0.84</v>
      </c>
      <c r="AB448" s="3">
        <f t="shared" si="63"/>
        <v>3.3600000000000003</v>
      </c>
      <c r="AC448" s="7">
        <f t="shared" si="87"/>
        <v>21.251999999999999</v>
      </c>
      <c r="AD448" s="1">
        <v>840</v>
      </c>
      <c r="AE448" s="1">
        <f t="shared" si="88"/>
        <v>0.84</v>
      </c>
    </row>
    <row r="449" spans="1:31" ht="43.2" hidden="1" x14ac:dyDescent="0.3">
      <c r="A449" s="65" t="str" cm="1">
        <f t="array" ref="A449">_xlfn.IFS(M449&gt;=65,"Heavy",M449&lt;=25,"Light",M449&gt;=26-64,"Medium")</f>
        <v>Medium</v>
      </c>
      <c r="B449" s="1" t="s">
        <v>2787</v>
      </c>
      <c r="C449" s="1" t="s">
        <v>2824</v>
      </c>
      <c r="D449" s="3">
        <f t="shared" si="89"/>
        <v>432</v>
      </c>
      <c r="E449" s="3" t="s">
        <v>2822</v>
      </c>
      <c r="F449" s="3">
        <v>1</v>
      </c>
      <c r="G449" s="3" t="s">
        <v>2827</v>
      </c>
      <c r="H449" s="3" t="s">
        <v>461</v>
      </c>
      <c r="I449" s="3" t="s">
        <v>7</v>
      </c>
      <c r="J449" s="3" t="s">
        <v>2819</v>
      </c>
      <c r="K449" s="7" t="str">
        <f>VLOOKUP($I449,'New Summary'!$E$8:$G$59,2,FALSE)</f>
        <v>T-100x200x8x12</v>
      </c>
      <c r="L449" s="3" t="s">
        <v>2496</v>
      </c>
      <c r="M449" s="7">
        <f>VLOOKUP($I449,'New Summary'!$E$8:$G$59,3,FALSE)</f>
        <v>25.3</v>
      </c>
      <c r="N449" s="3">
        <v>4200</v>
      </c>
      <c r="O449" s="3" t="s">
        <v>25</v>
      </c>
      <c r="P449" s="3">
        <v>1</v>
      </c>
      <c r="Q449" s="28">
        <f t="shared" si="94"/>
        <v>4.2</v>
      </c>
      <c r="R449" s="40">
        <f t="shared" si="95"/>
        <v>106.26</v>
      </c>
      <c r="S449" s="12">
        <v>0</v>
      </c>
      <c r="T449" s="46">
        <f t="shared" si="85"/>
        <v>0</v>
      </c>
      <c r="U449" s="12"/>
      <c r="V449" s="3">
        <f t="shared" si="86"/>
        <v>4.2</v>
      </c>
      <c r="W449" s="46" t="s">
        <v>2502</v>
      </c>
      <c r="X449" s="42">
        <f t="shared" si="92"/>
        <v>106.26</v>
      </c>
      <c r="Y449" s="42">
        <f t="shared" si="93"/>
        <v>0</v>
      </c>
      <c r="Z449" s="3"/>
      <c r="AA449" s="3">
        <v>0.84</v>
      </c>
      <c r="AB449" s="3">
        <f t="shared" si="63"/>
        <v>3.3600000000000003</v>
      </c>
      <c r="AC449" s="7">
        <f t="shared" si="87"/>
        <v>21.251999999999999</v>
      </c>
      <c r="AD449" s="1">
        <v>840</v>
      </c>
      <c r="AE449" s="1">
        <f t="shared" si="88"/>
        <v>0.84</v>
      </c>
    </row>
    <row r="450" spans="1:31" ht="43.2" hidden="1" x14ac:dyDescent="0.3">
      <c r="A450" s="65" t="str" cm="1">
        <f t="array" ref="A450">_xlfn.IFS(M450&gt;=65,"Heavy",M450&lt;=25,"Light",M450&gt;=26-64,"Medium")</f>
        <v>Medium</v>
      </c>
      <c r="B450" s="1" t="s">
        <v>2787</v>
      </c>
      <c r="C450" s="1" t="s">
        <v>2824</v>
      </c>
      <c r="D450" s="3">
        <f t="shared" si="89"/>
        <v>433</v>
      </c>
      <c r="E450" s="3" t="s">
        <v>2822</v>
      </c>
      <c r="F450" s="3">
        <v>1</v>
      </c>
      <c r="G450" s="3" t="s">
        <v>2827</v>
      </c>
      <c r="H450" s="3" t="s">
        <v>462</v>
      </c>
      <c r="I450" s="3" t="s">
        <v>7</v>
      </c>
      <c r="J450" s="3" t="s">
        <v>2819</v>
      </c>
      <c r="K450" s="7" t="str">
        <f>VLOOKUP($I450,'New Summary'!$E$8:$G$59,2,FALSE)</f>
        <v>T-100x200x8x12</v>
      </c>
      <c r="L450" s="3" t="s">
        <v>2496</v>
      </c>
      <c r="M450" s="7">
        <f>VLOOKUP($I450,'New Summary'!$E$8:$G$59,3,FALSE)</f>
        <v>25.3</v>
      </c>
      <c r="N450" s="3">
        <v>4200</v>
      </c>
      <c r="O450" s="3" t="s">
        <v>25</v>
      </c>
      <c r="P450" s="3">
        <v>1</v>
      </c>
      <c r="Q450" s="28">
        <f t="shared" si="94"/>
        <v>4.2</v>
      </c>
      <c r="R450" s="40">
        <f t="shared" si="95"/>
        <v>106.26</v>
      </c>
      <c r="S450" s="12">
        <v>0</v>
      </c>
      <c r="T450" s="46">
        <f t="shared" si="85"/>
        <v>0</v>
      </c>
      <c r="U450" s="12"/>
      <c r="V450" s="3">
        <f t="shared" si="86"/>
        <v>4.2</v>
      </c>
      <c r="W450" s="46" t="s">
        <v>2502</v>
      </c>
      <c r="X450" s="42">
        <f t="shared" si="92"/>
        <v>106.26</v>
      </c>
      <c r="Y450" s="42">
        <f t="shared" si="93"/>
        <v>0</v>
      </c>
      <c r="Z450" s="3"/>
      <c r="AA450" s="3">
        <v>0.84</v>
      </c>
      <c r="AB450" s="3">
        <f t="shared" si="63"/>
        <v>3.3600000000000003</v>
      </c>
      <c r="AC450" s="7">
        <f t="shared" si="87"/>
        <v>21.251999999999999</v>
      </c>
      <c r="AD450" s="1">
        <v>840</v>
      </c>
      <c r="AE450" s="1">
        <f t="shared" si="88"/>
        <v>0.84</v>
      </c>
    </row>
    <row r="451" spans="1:31" ht="43.2" hidden="1" x14ac:dyDescent="0.3">
      <c r="A451" s="65" t="str" cm="1">
        <f t="array" ref="A451">_xlfn.IFS(M451&gt;=65,"Heavy",M451&lt;=25,"Light",M451&gt;=26-64,"Medium")</f>
        <v>Medium</v>
      </c>
      <c r="B451" s="1" t="s">
        <v>2787</v>
      </c>
      <c r="C451" s="1" t="s">
        <v>2824</v>
      </c>
      <c r="D451" s="3">
        <f t="shared" si="89"/>
        <v>434</v>
      </c>
      <c r="E451" s="3" t="s">
        <v>2822</v>
      </c>
      <c r="F451" s="3">
        <v>1</v>
      </c>
      <c r="G451" s="3" t="s">
        <v>2827</v>
      </c>
      <c r="H451" s="3" t="s">
        <v>463</v>
      </c>
      <c r="I451" s="3" t="s">
        <v>7</v>
      </c>
      <c r="J451" s="3" t="s">
        <v>2819</v>
      </c>
      <c r="K451" s="7" t="str">
        <f>VLOOKUP($I451,'New Summary'!$E$8:$G$59,2,FALSE)</f>
        <v>T-100x200x8x12</v>
      </c>
      <c r="L451" s="3" t="s">
        <v>2496</v>
      </c>
      <c r="M451" s="7">
        <f>VLOOKUP($I451,'New Summary'!$E$8:$G$59,3,FALSE)</f>
        <v>25.3</v>
      </c>
      <c r="N451" s="3">
        <v>4200</v>
      </c>
      <c r="O451" s="3" t="s">
        <v>25</v>
      </c>
      <c r="P451" s="3">
        <v>1</v>
      </c>
      <c r="Q451" s="28">
        <f t="shared" si="94"/>
        <v>4.2</v>
      </c>
      <c r="R451" s="40">
        <f t="shared" si="95"/>
        <v>106.26</v>
      </c>
      <c r="S451" s="12">
        <v>0</v>
      </c>
      <c r="T451" s="46">
        <f t="shared" si="85"/>
        <v>0</v>
      </c>
      <c r="U451" s="12"/>
      <c r="V451" s="3">
        <f t="shared" si="86"/>
        <v>4.2</v>
      </c>
      <c r="W451" s="46" t="s">
        <v>2502</v>
      </c>
      <c r="X451" s="42">
        <f t="shared" si="92"/>
        <v>106.26</v>
      </c>
      <c r="Y451" s="42">
        <f t="shared" si="93"/>
        <v>0</v>
      </c>
      <c r="Z451" s="3"/>
      <c r="AA451" s="3">
        <v>0.84</v>
      </c>
      <c r="AB451" s="3">
        <f t="shared" si="63"/>
        <v>3.3600000000000003</v>
      </c>
      <c r="AC451" s="7">
        <f t="shared" si="87"/>
        <v>21.251999999999999</v>
      </c>
      <c r="AD451" s="1">
        <v>840</v>
      </c>
      <c r="AE451" s="1">
        <f t="shared" si="88"/>
        <v>0.84</v>
      </c>
    </row>
    <row r="452" spans="1:31" ht="43.2" hidden="1" x14ac:dyDescent="0.3">
      <c r="A452" s="65" t="str" cm="1">
        <f t="array" ref="A452">_xlfn.IFS(M452&gt;=65,"Heavy",M452&lt;=25,"Light",M452&gt;=26-64,"Medium")</f>
        <v>Medium</v>
      </c>
      <c r="B452" s="1" t="s">
        <v>2787</v>
      </c>
      <c r="C452" s="1" t="s">
        <v>2824</v>
      </c>
      <c r="D452" s="3">
        <f t="shared" si="89"/>
        <v>435</v>
      </c>
      <c r="E452" s="3" t="s">
        <v>2822</v>
      </c>
      <c r="F452" s="3">
        <v>1</v>
      </c>
      <c r="G452" s="3" t="s">
        <v>2827</v>
      </c>
      <c r="H452" s="3" t="s">
        <v>464</v>
      </c>
      <c r="I452" s="3" t="s">
        <v>7</v>
      </c>
      <c r="J452" s="3" t="s">
        <v>2819</v>
      </c>
      <c r="K452" s="7" t="str">
        <f>VLOOKUP($I452,'New Summary'!$E$8:$G$59,2,FALSE)</f>
        <v>T-100x200x8x12</v>
      </c>
      <c r="L452" s="3" t="s">
        <v>2496</v>
      </c>
      <c r="M452" s="7">
        <f>VLOOKUP($I452,'New Summary'!$E$8:$G$59,3,FALSE)</f>
        <v>25.3</v>
      </c>
      <c r="N452" s="3">
        <v>4200</v>
      </c>
      <c r="O452" s="3" t="s">
        <v>25</v>
      </c>
      <c r="P452" s="3">
        <v>1</v>
      </c>
      <c r="Q452" s="28">
        <f t="shared" si="94"/>
        <v>4.2</v>
      </c>
      <c r="R452" s="40">
        <f t="shared" si="95"/>
        <v>106.26</v>
      </c>
      <c r="S452" s="12">
        <v>0</v>
      </c>
      <c r="T452" s="46">
        <f t="shared" si="85"/>
        <v>0</v>
      </c>
      <c r="U452" s="12"/>
      <c r="V452" s="3">
        <f t="shared" si="86"/>
        <v>4.2</v>
      </c>
      <c r="W452" s="46" t="s">
        <v>2502</v>
      </c>
      <c r="X452" s="42">
        <f t="shared" si="92"/>
        <v>106.26</v>
      </c>
      <c r="Y452" s="42">
        <f t="shared" si="93"/>
        <v>0</v>
      </c>
      <c r="Z452" s="3"/>
      <c r="AA452" s="3">
        <v>2.94</v>
      </c>
      <c r="AB452" s="3">
        <f t="shared" si="63"/>
        <v>1.2600000000000002</v>
      </c>
      <c r="AC452" s="7">
        <f t="shared" si="87"/>
        <v>74.382000000000005</v>
      </c>
      <c r="AD452" s="1">
        <v>2940</v>
      </c>
      <c r="AE452" s="1">
        <f t="shared" si="88"/>
        <v>2.94</v>
      </c>
    </row>
    <row r="453" spans="1:31" ht="43.2" hidden="1" x14ac:dyDescent="0.3">
      <c r="A453" s="65" t="str" cm="1">
        <f t="array" ref="A453">_xlfn.IFS(M453&gt;=65,"Heavy",M453&lt;=25,"Light",M453&gt;=26-64,"Medium")</f>
        <v>Medium</v>
      </c>
      <c r="B453" s="1" t="s">
        <v>2787</v>
      </c>
      <c r="C453" s="1" t="s">
        <v>2824</v>
      </c>
      <c r="D453" s="3">
        <f t="shared" si="89"/>
        <v>436</v>
      </c>
      <c r="E453" s="3" t="s">
        <v>2822</v>
      </c>
      <c r="F453" s="3">
        <v>1</v>
      </c>
      <c r="G453" s="3" t="s">
        <v>2827</v>
      </c>
      <c r="H453" s="3" t="s">
        <v>465</v>
      </c>
      <c r="I453" s="3" t="s">
        <v>7</v>
      </c>
      <c r="J453" s="3" t="s">
        <v>2819</v>
      </c>
      <c r="K453" s="7" t="str">
        <f>VLOOKUP($I453,'New Summary'!$E$8:$G$59,2,FALSE)</f>
        <v>T-100x200x8x12</v>
      </c>
      <c r="L453" s="3" t="s">
        <v>2496</v>
      </c>
      <c r="M453" s="7">
        <f>VLOOKUP($I453,'New Summary'!$E$8:$G$59,3,FALSE)</f>
        <v>25.3</v>
      </c>
      <c r="N453" s="3">
        <v>4200</v>
      </c>
      <c r="O453" s="3" t="s">
        <v>25</v>
      </c>
      <c r="P453" s="3">
        <v>1</v>
      </c>
      <c r="Q453" s="28">
        <f t="shared" si="94"/>
        <v>4.2</v>
      </c>
      <c r="R453" s="40">
        <f t="shared" si="95"/>
        <v>106.26</v>
      </c>
      <c r="S453" s="12">
        <v>0</v>
      </c>
      <c r="T453" s="46">
        <f t="shared" si="85"/>
        <v>0</v>
      </c>
      <c r="U453" s="12"/>
      <c r="V453" s="3">
        <f t="shared" si="86"/>
        <v>4.2</v>
      </c>
      <c r="W453" s="46" t="s">
        <v>2502</v>
      </c>
      <c r="X453" s="42">
        <f t="shared" si="92"/>
        <v>106.26</v>
      </c>
      <c r="Y453" s="42">
        <f t="shared" si="93"/>
        <v>0</v>
      </c>
      <c r="Z453" s="3"/>
      <c r="AA453" s="3">
        <v>2.94</v>
      </c>
      <c r="AB453" s="3">
        <f t="shared" si="63"/>
        <v>1.2600000000000002</v>
      </c>
      <c r="AC453" s="7">
        <f t="shared" si="87"/>
        <v>74.382000000000005</v>
      </c>
      <c r="AD453" s="1">
        <v>2940</v>
      </c>
      <c r="AE453" s="1">
        <f t="shared" si="88"/>
        <v>2.94</v>
      </c>
    </row>
    <row r="454" spans="1:31" ht="43.2" hidden="1" x14ac:dyDescent="0.3">
      <c r="A454" s="65" t="str" cm="1">
        <f t="array" ref="A454">_xlfn.IFS(M454&gt;=65,"Heavy",M454&lt;=25,"Light",M454&gt;=26-64,"Medium")</f>
        <v>Medium</v>
      </c>
      <c r="B454" s="1" t="s">
        <v>2787</v>
      </c>
      <c r="C454" s="1" t="s">
        <v>2824</v>
      </c>
      <c r="D454" s="3">
        <f t="shared" si="89"/>
        <v>437</v>
      </c>
      <c r="E454" s="3" t="s">
        <v>2822</v>
      </c>
      <c r="F454" s="3">
        <v>1</v>
      </c>
      <c r="G454" s="3" t="s">
        <v>2827</v>
      </c>
      <c r="H454" s="3" t="s">
        <v>466</v>
      </c>
      <c r="I454" s="3" t="s">
        <v>7</v>
      </c>
      <c r="J454" s="3" t="s">
        <v>2819</v>
      </c>
      <c r="K454" s="7" t="str">
        <f>VLOOKUP($I454,'New Summary'!$E$8:$G$59,2,FALSE)</f>
        <v>T-100x200x8x12</v>
      </c>
      <c r="L454" s="3" t="s">
        <v>2496</v>
      </c>
      <c r="M454" s="7">
        <f>VLOOKUP($I454,'New Summary'!$E$8:$G$59,3,FALSE)</f>
        <v>25.3</v>
      </c>
      <c r="N454" s="3">
        <v>4200</v>
      </c>
      <c r="O454" s="3" t="s">
        <v>25</v>
      </c>
      <c r="P454" s="3">
        <v>1</v>
      </c>
      <c r="Q454" s="28">
        <f t="shared" si="94"/>
        <v>4.2</v>
      </c>
      <c r="R454" s="40">
        <f t="shared" si="95"/>
        <v>106.26</v>
      </c>
      <c r="S454" s="12">
        <v>0</v>
      </c>
      <c r="T454" s="46">
        <f t="shared" si="85"/>
        <v>0</v>
      </c>
      <c r="U454" s="12"/>
      <c r="V454" s="3">
        <f t="shared" si="86"/>
        <v>4.2</v>
      </c>
      <c r="W454" s="46" t="s">
        <v>2502</v>
      </c>
      <c r="X454" s="42">
        <f t="shared" si="92"/>
        <v>106.26</v>
      </c>
      <c r="Y454" s="42">
        <f t="shared" si="93"/>
        <v>0</v>
      </c>
      <c r="Z454" s="3"/>
      <c r="AA454" s="3">
        <v>2.94</v>
      </c>
      <c r="AB454" s="3">
        <f t="shared" si="63"/>
        <v>1.2600000000000002</v>
      </c>
      <c r="AC454" s="7">
        <f t="shared" si="87"/>
        <v>74.382000000000005</v>
      </c>
      <c r="AD454" s="1">
        <v>2940</v>
      </c>
      <c r="AE454" s="1">
        <f t="shared" si="88"/>
        <v>2.94</v>
      </c>
    </row>
    <row r="455" spans="1:31" ht="43.2" hidden="1" x14ac:dyDescent="0.3">
      <c r="A455" s="65" t="str" cm="1">
        <f t="array" ref="A455">_xlfn.IFS(M455&gt;=65,"Heavy",M455&lt;=25,"Light",M455&gt;=26-64,"Medium")</f>
        <v>Medium</v>
      </c>
      <c r="B455" s="1" t="s">
        <v>2787</v>
      </c>
      <c r="C455" s="1" t="s">
        <v>2824</v>
      </c>
      <c r="D455" s="3">
        <f t="shared" si="89"/>
        <v>438</v>
      </c>
      <c r="E455" s="3" t="s">
        <v>2822</v>
      </c>
      <c r="F455" s="3">
        <v>1</v>
      </c>
      <c r="G455" s="3" t="s">
        <v>2827</v>
      </c>
      <c r="H455" s="3" t="s">
        <v>467</v>
      </c>
      <c r="I455" s="3" t="s">
        <v>7</v>
      </c>
      <c r="J455" s="3" t="s">
        <v>2819</v>
      </c>
      <c r="K455" s="7" t="str">
        <f>VLOOKUP($I455,'New Summary'!$E$8:$G$59,2,FALSE)</f>
        <v>T-100x200x8x12</v>
      </c>
      <c r="L455" s="3" t="s">
        <v>2496</v>
      </c>
      <c r="M455" s="7">
        <f>VLOOKUP($I455,'New Summary'!$E$8:$G$59,3,FALSE)</f>
        <v>25.3</v>
      </c>
      <c r="N455" s="3">
        <v>4200</v>
      </c>
      <c r="O455" s="3" t="s">
        <v>25</v>
      </c>
      <c r="P455" s="3">
        <v>1</v>
      </c>
      <c r="Q455" s="28">
        <f t="shared" si="94"/>
        <v>4.2</v>
      </c>
      <c r="R455" s="40">
        <f t="shared" si="95"/>
        <v>106.26</v>
      </c>
      <c r="S455" s="12">
        <v>0</v>
      </c>
      <c r="T455" s="46">
        <f t="shared" si="85"/>
        <v>0</v>
      </c>
      <c r="U455" s="12"/>
      <c r="V455" s="3">
        <f t="shared" si="86"/>
        <v>4.2</v>
      </c>
      <c r="W455" s="46" t="s">
        <v>2502</v>
      </c>
      <c r="X455" s="42">
        <f t="shared" si="92"/>
        <v>106.26</v>
      </c>
      <c r="Y455" s="42">
        <f t="shared" si="93"/>
        <v>0</v>
      </c>
      <c r="Z455" s="3"/>
      <c r="AA455" s="3">
        <v>2.94</v>
      </c>
      <c r="AB455" s="3">
        <f t="shared" si="63"/>
        <v>1.2600000000000002</v>
      </c>
      <c r="AC455" s="7">
        <f t="shared" si="87"/>
        <v>74.382000000000005</v>
      </c>
      <c r="AD455" s="1">
        <v>2940</v>
      </c>
      <c r="AE455" s="1">
        <f t="shared" si="88"/>
        <v>2.94</v>
      </c>
    </row>
    <row r="456" spans="1:31" ht="43.2" hidden="1" x14ac:dyDescent="0.3">
      <c r="A456" s="65" t="str" cm="1">
        <f t="array" ref="A456">_xlfn.IFS(M456&gt;=65,"Heavy",M456&lt;=25,"Light",M456&gt;=26-64,"Medium")</f>
        <v>Medium</v>
      </c>
      <c r="B456" s="1" t="s">
        <v>2787</v>
      </c>
      <c r="C456" s="1" t="s">
        <v>2824</v>
      </c>
      <c r="D456" s="3">
        <f t="shared" si="89"/>
        <v>439</v>
      </c>
      <c r="E456" s="3" t="s">
        <v>2822</v>
      </c>
      <c r="F456" s="3">
        <v>1</v>
      </c>
      <c r="G456" s="3" t="s">
        <v>2827</v>
      </c>
      <c r="H456" s="3" t="s">
        <v>468</v>
      </c>
      <c r="I456" s="3" t="s">
        <v>7</v>
      </c>
      <c r="J456" s="3" t="s">
        <v>2819</v>
      </c>
      <c r="K456" s="7" t="str">
        <f>VLOOKUP($I456,'New Summary'!$E$8:$G$59,2,FALSE)</f>
        <v>T-100x200x8x12</v>
      </c>
      <c r="L456" s="3" t="s">
        <v>2496</v>
      </c>
      <c r="M456" s="7">
        <f>VLOOKUP($I456,'New Summary'!$E$8:$G$59,3,FALSE)</f>
        <v>25.3</v>
      </c>
      <c r="N456" s="3">
        <v>4200</v>
      </c>
      <c r="O456" s="3" t="s">
        <v>25</v>
      </c>
      <c r="P456" s="3">
        <v>1</v>
      </c>
      <c r="Q456" s="28">
        <f t="shared" si="94"/>
        <v>4.2</v>
      </c>
      <c r="R456" s="40">
        <f t="shared" si="95"/>
        <v>106.26</v>
      </c>
      <c r="S456" s="12">
        <v>0</v>
      </c>
      <c r="T456" s="46">
        <f t="shared" si="85"/>
        <v>0</v>
      </c>
      <c r="U456" s="12"/>
      <c r="V456" s="3">
        <f t="shared" si="86"/>
        <v>4.2</v>
      </c>
      <c r="W456" s="46" t="s">
        <v>2502</v>
      </c>
      <c r="X456" s="42">
        <f t="shared" si="92"/>
        <v>106.26</v>
      </c>
      <c r="Y456" s="42">
        <f t="shared" si="93"/>
        <v>0</v>
      </c>
      <c r="Z456" s="3"/>
      <c r="AA456" s="3">
        <v>2.94</v>
      </c>
      <c r="AB456" s="3">
        <f t="shared" si="63"/>
        <v>1.2600000000000002</v>
      </c>
      <c r="AC456" s="7">
        <f t="shared" si="87"/>
        <v>74.382000000000005</v>
      </c>
      <c r="AD456" s="1">
        <v>2940</v>
      </c>
      <c r="AE456" s="1">
        <f t="shared" si="88"/>
        <v>2.94</v>
      </c>
    </row>
    <row r="457" spans="1:31" ht="43.2" hidden="1" x14ac:dyDescent="0.3">
      <c r="A457" s="65" t="str" cm="1">
        <f t="array" ref="A457">_xlfn.IFS(M457&gt;=65,"Heavy",M457&lt;=25,"Light",M457&gt;=26-64,"Medium")</f>
        <v>Medium</v>
      </c>
      <c r="B457" s="1" t="s">
        <v>2787</v>
      </c>
      <c r="C457" s="1" t="s">
        <v>2824</v>
      </c>
      <c r="D457" s="3">
        <f t="shared" si="89"/>
        <v>440</v>
      </c>
      <c r="E457" s="3" t="s">
        <v>2822</v>
      </c>
      <c r="F457" s="3">
        <v>1</v>
      </c>
      <c r="G457" s="3" t="s">
        <v>2827</v>
      </c>
      <c r="H457" s="3" t="s">
        <v>469</v>
      </c>
      <c r="I457" s="3" t="s">
        <v>7</v>
      </c>
      <c r="J457" s="3" t="s">
        <v>2819</v>
      </c>
      <c r="K457" s="7" t="str">
        <f>VLOOKUP($I457,'New Summary'!$E$8:$G$59,2,FALSE)</f>
        <v>T-100x200x8x12</v>
      </c>
      <c r="L457" s="3" t="s">
        <v>2496</v>
      </c>
      <c r="M457" s="7">
        <f>VLOOKUP($I457,'New Summary'!$E$8:$G$59,3,FALSE)</f>
        <v>25.3</v>
      </c>
      <c r="N457" s="3">
        <v>4200</v>
      </c>
      <c r="O457" s="3" t="s">
        <v>25</v>
      </c>
      <c r="P457" s="3">
        <v>1</v>
      </c>
      <c r="Q457" s="28">
        <f t="shared" si="94"/>
        <v>4.2</v>
      </c>
      <c r="R457" s="40">
        <f t="shared" si="95"/>
        <v>106.26</v>
      </c>
      <c r="S457" s="12">
        <v>0</v>
      </c>
      <c r="T457" s="46">
        <f t="shared" si="85"/>
        <v>0</v>
      </c>
      <c r="U457" s="12"/>
      <c r="V457" s="3">
        <f t="shared" si="86"/>
        <v>4.2</v>
      </c>
      <c r="W457" s="46" t="s">
        <v>2502</v>
      </c>
      <c r="X457" s="42">
        <f t="shared" si="92"/>
        <v>106.26</v>
      </c>
      <c r="Y457" s="42">
        <f t="shared" si="93"/>
        <v>0</v>
      </c>
      <c r="Z457" s="3"/>
      <c r="AA457" s="3">
        <v>2.94</v>
      </c>
      <c r="AB457" s="3">
        <f t="shared" si="63"/>
        <v>1.2600000000000002</v>
      </c>
      <c r="AC457" s="7">
        <f t="shared" si="87"/>
        <v>74.382000000000005</v>
      </c>
      <c r="AD457" s="1">
        <v>2940</v>
      </c>
      <c r="AE457" s="1">
        <f t="shared" si="88"/>
        <v>2.94</v>
      </c>
    </row>
    <row r="458" spans="1:31" ht="43.2" hidden="1" x14ac:dyDescent="0.3">
      <c r="A458" s="65" t="str" cm="1">
        <f t="array" ref="A458">_xlfn.IFS(M458&gt;=65,"Heavy",M458&lt;=25,"Light",M458&gt;=26-64,"Medium")</f>
        <v>Medium</v>
      </c>
      <c r="B458" s="1" t="s">
        <v>2787</v>
      </c>
      <c r="C458" s="1" t="s">
        <v>2824</v>
      </c>
      <c r="D458" s="3">
        <f t="shared" si="89"/>
        <v>441</v>
      </c>
      <c r="E458" s="3" t="s">
        <v>2822</v>
      </c>
      <c r="F458" s="3">
        <v>1</v>
      </c>
      <c r="G458" s="3" t="s">
        <v>2827</v>
      </c>
      <c r="H458" s="3" t="s">
        <v>470</v>
      </c>
      <c r="I458" s="3" t="s">
        <v>7</v>
      </c>
      <c r="J458" s="3" t="s">
        <v>2819</v>
      </c>
      <c r="K458" s="7" t="str">
        <f>VLOOKUP($I458,'New Summary'!$E$8:$G$59,2,FALSE)</f>
        <v>T-100x200x8x12</v>
      </c>
      <c r="L458" s="3" t="s">
        <v>2496</v>
      </c>
      <c r="M458" s="7">
        <f>VLOOKUP($I458,'New Summary'!$E$8:$G$59,3,FALSE)</f>
        <v>25.3</v>
      </c>
      <c r="N458" s="3">
        <v>6300</v>
      </c>
      <c r="O458" s="3" t="s">
        <v>25</v>
      </c>
      <c r="P458" s="3">
        <v>1</v>
      </c>
      <c r="Q458" s="28">
        <f t="shared" si="94"/>
        <v>6.3</v>
      </c>
      <c r="R458" s="40">
        <f t="shared" si="95"/>
        <v>159.38999999999999</v>
      </c>
      <c r="S458" s="12">
        <v>0</v>
      </c>
      <c r="T458" s="46">
        <f t="shared" si="85"/>
        <v>0</v>
      </c>
      <c r="U458" s="12"/>
      <c r="V458" s="3">
        <f t="shared" si="86"/>
        <v>6.3</v>
      </c>
      <c r="W458" s="46" t="s">
        <v>2502</v>
      </c>
      <c r="X458" s="42">
        <f t="shared" si="92"/>
        <v>159.38999999999999</v>
      </c>
      <c r="Y458" s="42">
        <f t="shared" si="93"/>
        <v>0</v>
      </c>
      <c r="Z458" s="3"/>
      <c r="AA458" s="3">
        <v>3.15</v>
      </c>
      <c r="AB458" s="3">
        <f t="shared" si="63"/>
        <v>3.15</v>
      </c>
      <c r="AC458" s="7">
        <f t="shared" si="87"/>
        <v>79.694999999999993</v>
      </c>
      <c r="AD458" s="1">
        <v>3150</v>
      </c>
      <c r="AE458" s="1">
        <f t="shared" si="88"/>
        <v>3.15</v>
      </c>
    </row>
    <row r="459" spans="1:31" ht="43.2" hidden="1" x14ac:dyDescent="0.3">
      <c r="A459" s="65" t="str" cm="1">
        <f t="array" ref="A459">_xlfn.IFS(M459&gt;=65,"Heavy",M459&lt;=25,"Light",M459&gt;=26-64,"Medium")</f>
        <v>Medium</v>
      </c>
      <c r="B459" s="1" t="s">
        <v>2787</v>
      </c>
      <c r="C459" s="1" t="s">
        <v>2824</v>
      </c>
      <c r="D459" s="3">
        <f t="shared" si="89"/>
        <v>442</v>
      </c>
      <c r="E459" s="3" t="s">
        <v>2822</v>
      </c>
      <c r="F459" s="3">
        <v>1</v>
      </c>
      <c r="G459" s="3" t="s">
        <v>2827</v>
      </c>
      <c r="H459" s="3" t="s">
        <v>471</v>
      </c>
      <c r="I459" s="3" t="s">
        <v>7</v>
      </c>
      <c r="J459" s="3" t="s">
        <v>2819</v>
      </c>
      <c r="K459" s="7" t="str">
        <f>VLOOKUP($I459,'New Summary'!$E$8:$G$59,2,FALSE)</f>
        <v>T-100x200x8x12</v>
      </c>
      <c r="L459" s="3" t="s">
        <v>2496</v>
      </c>
      <c r="M459" s="7">
        <f>VLOOKUP($I459,'New Summary'!$E$8:$G$59,3,FALSE)</f>
        <v>25.3</v>
      </c>
      <c r="N459" s="3">
        <v>6300</v>
      </c>
      <c r="O459" s="3" t="s">
        <v>25</v>
      </c>
      <c r="P459" s="3">
        <v>1</v>
      </c>
      <c r="Q459" s="28">
        <f t="shared" si="94"/>
        <v>6.3</v>
      </c>
      <c r="R459" s="40">
        <f t="shared" si="95"/>
        <v>159.38999999999999</v>
      </c>
      <c r="S459" s="12">
        <v>0</v>
      </c>
      <c r="T459" s="46">
        <f t="shared" si="85"/>
        <v>0</v>
      </c>
      <c r="U459" s="12"/>
      <c r="V459" s="3">
        <f t="shared" si="86"/>
        <v>6.3</v>
      </c>
      <c r="W459" s="46" t="s">
        <v>2502</v>
      </c>
      <c r="X459" s="42">
        <f t="shared" si="92"/>
        <v>159.38999999999999</v>
      </c>
      <c r="Y459" s="42">
        <f t="shared" si="93"/>
        <v>0</v>
      </c>
      <c r="Z459" s="3"/>
      <c r="AA459" s="3">
        <v>3.15</v>
      </c>
      <c r="AB459" s="3">
        <f t="shared" si="63"/>
        <v>3.15</v>
      </c>
      <c r="AC459" s="7">
        <f t="shared" si="87"/>
        <v>79.694999999999993</v>
      </c>
      <c r="AD459" s="1">
        <v>3150</v>
      </c>
      <c r="AE459" s="1">
        <f t="shared" si="88"/>
        <v>3.15</v>
      </c>
    </row>
    <row r="460" spans="1:31" ht="43.2" hidden="1" x14ac:dyDescent="0.3">
      <c r="A460" s="65" t="str" cm="1">
        <f t="array" ref="A460">_xlfn.IFS(M460&gt;=65,"Heavy",M460&lt;=25,"Light",M460&gt;=26-64,"Medium")</f>
        <v>Medium</v>
      </c>
      <c r="B460" s="1" t="s">
        <v>2787</v>
      </c>
      <c r="C460" s="1" t="s">
        <v>2824</v>
      </c>
      <c r="D460" s="3">
        <f t="shared" si="89"/>
        <v>443</v>
      </c>
      <c r="E460" s="3" t="s">
        <v>2822</v>
      </c>
      <c r="F460" s="3">
        <v>1</v>
      </c>
      <c r="G460" s="3" t="s">
        <v>2827</v>
      </c>
      <c r="H460" s="3" t="s">
        <v>472</v>
      </c>
      <c r="I460" s="3" t="s">
        <v>7</v>
      </c>
      <c r="J460" s="3" t="s">
        <v>2819</v>
      </c>
      <c r="K460" s="7" t="str">
        <f>VLOOKUP($I460,'New Summary'!$E$8:$G$59,2,FALSE)</f>
        <v>T-100x200x8x12</v>
      </c>
      <c r="L460" s="3" t="s">
        <v>2496</v>
      </c>
      <c r="M460" s="7">
        <f>VLOOKUP($I460,'New Summary'!$E$8:$G$59,3,FALSE)</f>
        <v>25.3</v>
      </c>
      <c r="N460" s="3">
        <v>6300</v>
      </c>
      <c r="O460" s="3" t="s">
        <v>25</v>
      </c>
      <c r="P460" s="3">
        <v>1</v>
      </c>
      <c r="Q460" s="28">
        <f t="shared" si="94"/>
        <v>6.3</v>
      </c>
      <c r="R460" s="40">
        <f t="shared" si="95"/>
        <v>159.38999999999999</v>
      </c>
      <c r="S460" s="12">
        <v>0</v>
      </c>
      <c r="T460" s="46">
        <f t="shared" si="85"/>
        <v>0</v>
      </c>
      <c r="U460" s="12"/>
      <c r="V460" s="3">
        <f t="shared" si="86"/>
        <v>6.3</v>
      </c>
      <c r="W460" s="46" t="s">
        <v>2502</v>
      </c>
      <c r="X460" s="42">
        <f t="shared" si="92"/>
        <v>159.38999999999999</v>
      </c>
      <c r="Y460" s="42">
        <f t="shared" si="93"/>
        <v>0</v>
      </c>
      <c r="Z460" s="3"/>
      <c r="AA460" s="3">
        <v>4.41</v>
      </c>
      <c r="AB460" s="3">
        <f t="shared" si="63"/>
        <v>1.8899999999999997</v>
      </c>
      <c r="AC460" s="7">
        <f t="shared" si="87"/>
        <v>111.57300000000001</v>
      </c>
      <c r="AD460" s="1">
        <v>4410</v>
      </c>
      <c r="AE460" s="1">
        <f t="shared" si="88"/>
        <v>4.41</v>
      </c>
    </row>
    <row r="461" spans="1:31" ht="43.2" hidden="1" x14ac:dyDescent="0.3">
      <c r="A461" s="65" t="str" cm="1">
        <f t="array" ref="A461">_xlfn.IFS(M461&gt;=65,"Heavy",M461&lt;=25,"Light",M461&gt;=26-64,"Medium")</f>
        <v>Medium</v>
      </c>
      <c r="B461" s="1" t="s">
        <v>2787</v>
      </c>
      <c r="C461" s="1" t="s">
        <v>2824</v>
      </c>
      <c r="D461" s="3">
        <f t="shared" si="89"/>
        <v>444</v>
      </c>
      <c r="E461" s="3" t="s">
        <v>2822</v>
      </c>
      <c r="F461" s="3">
        <v>1</v>
      </c>
      <c r="G461" s="3" t="s">
        <v>2827</v>
      </c>
      <c r="H461" s="3" t="s">
        <v>473</v>
      </c>
      <c r="I461" s="3" t="s">
        <v>7</v>
      </c>
      <c r="J461" s="3" t="s">
        <v>2819</v>
      </c>
      <c r="K461" s="7" t="str">
        <f>VLOOKUP($I461,'New Summary'!$E$8:$G$59,2,FALSE)</f>
        <v>T-100x200x8x12</v>
      </c>
      <c r="L461" s="3" t="s">
        <v>2496</v>
      </c>
      <c r="M461" s="7">
        <f>VLOOKUP($I461,'New Summary'!$E$8:$G$59,3,FALSE)</f>
        <v>25.3</v>
      </c>
      <c r="N461" s="3">
        <v>6300</v>
      </c>
      <c r="O461" s="3" t="s">
        <v>25</v>
      </c>
      <c r="P461" s="3">
        <v>1</v>
      </c>
      <c r="Q461" s="28">
        <f t="shared" si="94"/>
        <v>6.3</v>
      </c>
      <c r="R461" s="40">
        <f t="shared" si="95"/>
        <v>159.38999999999999</v>
      </c>
      <c r="S461" s="12">
        <v>0</v>
      </c>
      <c r="T461" s="46">
        <f t="shared" si="85"/>
        <v>0</v>
      </c>
      <c r="U461" s="12"/>
      <c r="V461" s="3">
        <f t="shared" si="86"/>
        <v>6.3</v>
      </c>
      <c r="W461" s="46" t="s">
        <v>2502</v>
      </c>
      <c r="X461" s="42">
        <f t="shared" si="92"/>
        <v>159.38999999999999</v>
      </c>
      <c r="Y461" s="42">
        <f t="shared" si="93"/>
        <v>0</v>
      </c>
      <c r="Z461" s="3"/>
      <c r="AA461" s="3">
        <v>4.41</v>
      </c>
      <c r="AB461" s="3">
        <f t="shared" si="63"/>
        <v>1.8899999999999997</v>
      </c>
      <c r="AC461" s="7">
        <f t="shared" si="87"/>
        <v>111.57300000000001</v>
      </c>
      <c r="AD461" s="1">
        <v>4410</v>
      </c>
      <c r="AE461" s="1">
        <f t="shared" si="88"/>
        <v>4.41</v>
      </c>
    </row>
    <row r="462" spans="1:31" ht="43.2" hidden="1" x14ac:dyDescent="0.3">
      <c r="A462" s="65" t="str" cm="1">
        <f t="array" ref="A462">_xlfn.IFS(M462&gt;=65,"Heavy",M462&lt;=25,"Light",M462&gt;=26-64,"Medium")</f>
        <v>Medium</v>
      </c>
      <c r="B462" s="1" t="s">
        <v>2787</v>
      </c>
      <c r="C462" s="1" t="s">
        <v>2824</v>
      </c>
      <c r="D462" s="3">
        <f t="shared" si="89"/>
        <v>445</v>
      </c>
      <c r="E462" s="3" t="s">
        <v>2822</v>
      </c>
      <c r="F462" s="3">
        <v>1</v>
      </c>
      <c r="G462" s="3" t="s">
        <v>2827</v>
      </c>
      <c r="H462" s="3" t="s">
        <v>474</v>
      </c>
      <c r="I462" s="3" t="s">
        <v>7</v>
      </c>
      <c r="J462" s="3" t="s">
        <v>2819</v>
      </c>
      <c r="K462" s="7" t="str">
        <f>VLOOKUP($I462,'New Summary'!$E$8:$G$59,2,FALSE)</f>
        <v>T-100x200x8x12</v>
      </c>
      <c r="L462" s="3" t="s">
        <v>2496</v>
      </c>
      <c r="M462" s="7">
        <f>VLOOKUP($I462,'New Summary'!$E$8:$G$59,3,FALSE)</f>
        <v>25.3</v>
      </c>
      <c r="N462" s="3">
        <v>6300</v>
      </c>
      <c r="O462" s="3" t="s">
        <v>25</v>
      </c>
      <c r="P462" s="3">
        <v>1</v>
      </c>
      <c r="Q462" s="28">
        <f t="shared" si="94"/>
        <v>6.3</v>
      </c>
      <c r="R462" s="40">
        <f t="shared" si="95"/>
        <v>159.38999999999999</v>
      </c>
      <c r="S462" s="12">
        <v>0</v>
      </c>
      <c r="T462" s="46">
        <f t="shared" si="85"/>
        <v>0</v>
      </c>
      <c r="U462" s="12"/>
      <c r="V462" s="3">
        <f t="shared" si="86"/>
        <v>6.3</v>
      </c>
      <c r="W462" s="46" t="s">
        <v>2502</v>
      </c>
      <c r="X462" s="42">
        <f t="shared" si="92"/>
        <v>159.38999999999999</v>
      </c>
      <c r="Y462" s="42">
        <f t="shared" si="93"/>
        <v>0</v>
      </c>
      <c r="Z462" s="3"/>
      <c r="AA462" s="3">
        <v>4.41</v>
      </c>
      <c r="AB462" s="3">
        <f t="shared" si="63"/>
        <v>1.8899999999999997</v>
      </c>
      <c r="AC462" s="7">
        <f t="shared" si="87"/>
        <v>111.57300000000001</v>
      </c>
      <c r="AD462" s="1">
        <v>4410</v>
      </c>
      <c r="AE462" s="1">
        <f t="shared" si="88"/>
        <v>4.41</v>
      </c>
    </row>
    <row r="463" spans="1:31" ht="43.2" hidden="1" x14ac:dyDescent="0.3">
      <c r="A463" s="65" t="str" cm="1">
        <f t="array" ref="A463">_xlfn.IFS(M463&gt;=65,"Heavy",M463&lt;=25,"Light",M463&gt;=26-64,"Medium")</f>
        <v>Medium</v>
      </c>
      <c r="B463" s="1" t="s">
        <v>2787</v>
      </c>
      <c r="C463" s="1" t="s">
        <v>2824</v>
      </c>
      <c r="D463" s="3">
        <f t="shared" si="89"/>
        <v>446</v>
      </c>
      <c r="E463" s="3" t="s">
        <v>2822</v>
      </c>
      <c r="F463" s="3">
        <v>1</v>
      </c>
      <c r="G463" s="3" t="s">
        <v>2827</v>
      </c>
      <c r="H463" s="3" t="s">
        <v>475</v>
      </c>
      <c r="I463" s="3" t="s">
        <v>7</v>
      </c>
      <c r="J463" s="3" t="s">
        <v>2819</v>
      </c>
      <c r="K463" s="7" t="str">
        <f>VLOOKUP($I463,'New Summary'!$E$8:$G$59,2,FALSE)</f>
        <v>T-100x200x8x12</v>
      </c>
      <c r="L463" s="3" t="s">
        <v>2496</v>
      </c>
      <c r="M463" s="7">
        <f>VLOOKUP($I463,'New Summary'!$E$8:$G$59,3,FALSE)</f>
        <v>25.3</v>
      </c>
      <c r="N463" s="3">
        <v>6300</v>
      </c>
      <c r="O463" s="3" t="s">
        <v>25</v>
      </c>
      <c r="P463" s="3">
        <v>1</v>
      </c>
      <c r="Q463" s="28">
        <f t="shared" si="94"/>
        <v>6.3</v>
      </c>
      <c r="R463" s="40">
        <f t="shared" si="95"/>
        <v>159.38999999999999</v>
      </c>
      <c r="S463" s="12">
        <v>0</v>
      </c>
      <c r="T463" s="46">
        <f t="shared" si="85"/>
        <v>0</v>
      </c>
      <c r="U463" s="12"/>
      <c r="V463" s="3">
        <f t="shared" si="86"/>
        <v>6.3</v>
      </c>
      <c r="W463" s="46" t="s">
        <v>2502</v>
      </c>
      <c r="X463" s="42">
        <f t="shared" si="92"/>
        <v>159.38999999999999</v>
      </c>
      <c r="Y463" s="42">
        <f t="shared" si="93"/>
        <v>0</v>
      </c>
      <c r="Z463" s="3"/>
      <c r="AA463" s="3">
        <v>4.41</v>
      </c>
      <c r="AB463" s="3">
        <f t="shared" si="63"/>
        <v>1.8899999999999997</v>
      </c>
      <c r="AC463" s="7">
        <f t="shared" si="87"/>
        <v>111.57300000000001</v>
      </c>
      <c r="AD463" s="1">
        <v>4410</v>
      </c>
      <c r="AE463" s="1">
        <f t="shared" si="88"/>
        <v>4.41</v>
      </c>
    </row>
    <row r="464" spans="1:31" ht="43.2" hidden="1" x14ac:dyDescent="0.3">
      <c r="A464" s="65" t="str" cm="1">
        <f t="array" ref="A464">_xlfn.IFS(M464&gt;=65,"Heavy",M464&lt;=25,"Light",M464&gt;=26-64,"Medium")</f>
        <v>Medium</v>
      </c>
      <c r="B464" s="1" t="s">
        <v>2787</v>
      </c>
      <c r="C464" s="1" t="s">
        <v>2824</v>
      </c>
      <c r="D464" s="3">
        <f t="shared" si="89"/>
        <v>447</v>
      </c>
      <c r="E464" s="3" t="s">
        <v>2822</v>
      </c>
      <c r="F464" s="3">
        <v>1</v>
      </c>
      <c r="G464" s="3" t="s">
        <v>2827</v>
      </c>
      <c r="H464" s="3" t="s">
        <v>476</v>
      </c>
      <c r="I464" s="3" t="s">
        <v>7</v>
      </c>
      <c r="J464" s="3" t="s">
        <v>2819</v>
      </c>
      <c r="K464" s="7" t="str">
        <f>VLOOKUP($I464,'New Summary'!$E$8:$G$59,2,FALSE)</f>
        <v>T-100x200x8x12</v>
      </c>
      <c r="L464" s="3" t="s">
        <v>2496</v>
      </c>
      <c r="M464" s="7">
        <f>VLOOKUP($I464,'New Summary'!$E$8:$G$59,3,FALSE)</f>
        <v>25.3</v>
      </c>
      <c r="N464" s="3">
        <v>6700</v>
      </c>
      <c r="O464" s="3" t="s">
        <v>25</v>
      </c>
      <c r="P464" s="3">
        <v>1</v>
      </c>
      <c r="Q464" s="28">
        <f t="shared" si="94"/>
        <v>6.7</v>
      </c>
      <c r="R464" s="40">
        <f t="shared" si="95"/>
        <v>169.51000000000002</v>
      </c>
      <c r="S464" s="12">
        <v>0</v>
      </c>
      <c r="T464" s="46">
        <f t="shared" si="85"/>
        <v>0</v>
      </c>
      <c r="U464" s="12"/>
      <c r="V464" s="3">
        <f t="shared" si="86"/>
        <v>6.7</v>
      </c>
      <c r="W464" s="46" t="s">
        <v>2502</v>
      </c>
      <c r="X464" s="42">
        <f t="shared" si="92"/>
        <v>169.51000000000002</v>
      </c>
      <c r="Y464" s="42">
        <f t="shared" si="93"/>
        <v>0</v>
      </c>
      <c r="Z464" s="3"/>
      <c r="AA464" s="3">
        <v>4.6900000000000004</v>
      </c>
      <c r="AB464" s="3">
        <f t="shared" si="63"/>
        <v>2.0099999999999998</v>
      </c>
      <c r="AC464" s="7">
        <f t="shared" si="87"/>
        <v>118.65700000000001</v>
      </c>
      <c r="AD464" s="1">
        <v>4690</v>
      </c>
      <c r="AE464" s="1">
        <f t="shared" si="88"/>
        <v>4.6900000000000004</v>
      </c>
    </row>
    <row r="465" spans="1:31" ht="43.2" hidden="1" x14ac:dyDescent="0.3">
      <c r="A465" s="65" t="str" cm="1">
        <f t="array" ref="A465">_xlfn.IFS(M465&gt;=65,"Heavy",M465&lt;=25,"Light",M465&gt;=26-64,"Medium")</f>
        <v>Medium</v>
      </c>
      <c r="B465" s="1" t="s">
        <v>2787</v>
      </c>
      <c r="C465" s="1" t="s">
        <v>2824</v>
      </c>
      <c r="D465" s="3">
        <f t="shared" si="89"/>
        <v>448</v>
      </c>
      <c r="E465" s="3" t="s">
        <v>2822</v>
      </c>
      <c r="F465" s="3">
        <v>1</v>
      </c>
      <c r="G465" s="3" t="s">
        <v>2827</v>
      </c>
      <c r="H465" s="3" t="s">
        <v>477</v>
      </c>
      <c r="I465" s="3" t="s">
        <v>7</v>
      </c>
      <c r="J465" s="3" t="s">
        <v>2819</v>
      </c>
      <c r="K465" s="7" t="str">
        <f>VLOOKUP($I465,'New Summary'!$E$8:$G$59,2,FALSE)</f>
        <v>T-100x200x8x12</v>
      </c>
      <c r="L465" s="3" t="s">
        <v>2496</v>
      </c>
      <c r="M465" s="7">
        <f>VLOOKUP($I465,'New Summary'!$E$8:$G$59,3,FALSE)</f>
        <v>25.3</v>
      </c>
      <c r="N465" s="3">
        <v>6700</v>
      </c>
      <c r="O465" s="3" t="s">
        <v>25</v>
      </c>
      <c r="P465" s="3">
        <v>1</v>
      </c>
      <c r="Q465" s="28">
        <f t="shared" si="94"/>
        <v>6.7</v>
      </c>
      <c r="R465" s="40">
        <f t="shared" si="95"/>
        <v>169.51000000000002</v>
      </c>
      <c r="S465" s="12">
        <v>0</v>
      </c>
      <c r="T465" s="46">
        <f t="shared" si="85"/>
        <v>0</v>
      </c>
      <c r="U465" s="12"/>
      <c r="V465" s="3">
        <f t="shared" si="86"/>
        <v>6.7</v>
      </c>
      <c r="W465" s="46" t="s">
        <v>2502</v>
      </c>
      <c r="X465" s="42">
        <f t="shared" si="92"/>
        <v>169.51000000000002</v>
      </c>
      <c r="Y465" s="42">
        <f t="shared" si="93"/>
        <v>0</v>
      </c>
      <c r="Z465" s="3"/>
      <c r="AA465" s="3">
        <v>4.6900000000000004</v>
      </c>
      <c r="AB465" s="3">
        <f t="shared" si="63"/>
        <v>2.0099999999999998</v>
      </c>
      <c r="AC465" s="7">
        <f t="shared" si="87"/>
        <v>118.65700000000001</v>
      </c>
      <c r="AD465" s="1">
        <v>4690</v>
      </c>
      <c r="AE465" s="1">
        <f t="shared" si="88"/>
        <v>4.6900000000000004</v>
      </c>
    </row>
    <row r="466" spans="1:31" ht="43.2" hidden="1" x14ac:dyDescent="0.3">
      <c r="A466" s="65" t="str" cm="1">
        <f t="array" ref="A466">_xlfn.IFS(M466&gt;=65,"Heavy",M466&lt;=25,"Light",M466&gt;=26-64,"Medium")</f>
        <v>Medium</v>
      </c>
      <c r="B466" s="1" t="s">
        <v>2787</v>
      </c>
      <c r="C466" s="1" t="s">
        <v>2824</v>
      </c>
      <c r="D466" s="3">
        <f t="shared" si="89"/>
        <v>449</v>
      </c>
      <c r="E466" s="3" t="s">
        <v>2822</v>
      </c>
      <c r="F466" s="3">
        <v>1</v>
      </c>
      <c r="G466" s="3" t="s">
        <v>2827</v>
      </c>
      <c r="H466" s="3" t="s">
        <v>478</v>
      </c>
      <c r="I466" s="3" t="s">
        <v>7</v>
      </c>
      <c r="J466" s="3" t="s">
        <v>2819</v>
      </c>
      <c r="K466" s="7" t="str">
        <f>VLOOKUP($I466,'New Summary'!$E$8:$G$59,2,FALSE)</f>
        <v>T-100x200x8x12</v>
      </c>
      <c r="L466" s="3" t="s">
        <v>2496</v>
      </c>
      <c r="M466" s="7">
        <f>VLOOKUP($I466,'New Summary'!$E$8:$G$59,3,FALSE)</f>
        <v>25.3</v>
      </c>
      <c r="N466" s="3">
        <v>6300</v>
      </c>
      <c r="O466" s="3" t="s">
        <v>25</v>
      </c>
      <c r="P466" s="3">
        <v>1</v>
      </c>
      <c r="Q466" s="28">
        <f t="shared" si="94"/>
        <v>6.3</v>
      </c>
      <c r="R466" s="40">
        <f t="shared" si="95"/>
        <v>159.38999999999999</v>
      </c>
      <c r="S466" s="12">
        <v>0</v>
      </c>
      <c r="T466" s="46">
        <f t="shared" ref="T466:T529" si="96">Q466*S466</f>
        <v>0</v>
      </c>
      <c r="U466" s="12"/>
      <c r="V466" s="3">
        <f t="shared" ref="V466:V529" si="97">Q466-T466</f>
        <v>6.3</v>
      </c>
      <c r="W466" s="46" t="s">
        <v>2502</v>
      </c>
      <c r="X466" s="42">
        <f t="shared" si="92"/>
        <v>159.38999999999999</v>
      </c>
      <c r="Y466" s="42">
        <f t="shared" si="93"/>
        <v>0</v>
      </c>
      <c r="Z466" s="3"/>
      <c r="AA466" s="3">
        <v>4.41</v>
      </c>
      <c r="AB466" s="3">
        <f t="shared" si="63"/>
        <v>1.8899999999999997</v>
      </c>
      <c r="AC466" s="7">
        <f t="shared" si="87"/>
        <v>111.57300000000001</v>
      </c>
      <c r="AD466" s="1">
        <v>4410</v>
      </c>
      <c r="AE466" s="1">
        <f t="shared" si="88"/>
        <v>4.41</v>
      </c>
    </row>
    <row r="467" spans="1:31" ht="43.2" hidden="1" x14ac:dyDescent="0.3">
      <c r="A467" s="65" t="str" cm="1">
        <f t="array" ref="A467">_xlfn.IFS(M467&gt;=65,"Heavy",M467&lt;=25,"Light",M467&gt;=26-64,"Medium")</f>
        <v>Medium</v>
      </c>
      <c r="B467" s="1" t="s">
        <v>2787</v>
      </c>
      <c r="C467" s="1" t="s">
        <v>2824</v>
      </c>
      <c r="D467" s="3">
        <f t="shared" si="89"/>
        <v>450</v>
      </c>
      <c r="E467" s="3" t="s">
        <v>2822</v>
      </c>
      <c r="F467" s="3">
        <v>1</v>
      </c>
      <c r="G467" s="3" t="s">
        <v>2827</v>
      </c>
      <c r="H467" s="3" t="s">
        <v>479</v>
      </c>
      <c r="I467" s="3" t="s">
        <v>7</v>
      </c>
      <c r="J467" s="3" t="s">
        <v>2819</v>
      </c>
      <c r="K467" s="7" t="str">
        <f>VLOOKUP($I467,'New Summary'!$E$8:$G$59,2,FALSE)</f>
        <v>T-100x200x8x12</v>
      </c>
      <c r="L467" s="3" t="s">
        <v>2496</v>
      </c>
      <c r="M467" s="7">
        <f>VLOOKUP($I467,'New Summary'!$E$8:$G$59,3,FALSE)</f>
        <v>25.3</v>
      </c>
      <c r="N467" s="3">
        <v>6300</v>
      </c>
      <c r="O467" s="3" t="s">
        <v>25</v>
      </c>
      <c r="P467" s="3">
        <v>1</v>
      </c>
      <c r="Q467" s="28">
        <f t="shared" si="94"/>
        <v>6.3</v>
      </c>
      <c r="R467" s="40">
        <f t="shared" si="95"/>
        <v>159.38999999999999</v>
      </c>
      <c r="S467" s="12">
        <v>0</v>
      </c>
      <c r="T467" s="46">
        <f t="shared" si="96"/>
        <v>0</v>
      </c>
      <c r="U467" s="12"/>
      <c r="V467" s="3">
        <f t="shared" si="97"/>
        <v>6.3</v>
      </c>
      <c r="W467" s="46" t="s">
        <v>2502</v>
      </c>
      <c r="X467" s="42">
        <f t="shared" si="92"/>
        <v>159.38999999999999</v>
      </c>
      <c r="Y467" s="42">
        <f t="shared" si="93"/>
        <v>0</v>
      </c>
      <c r="Z467" s="3"/>
      <c r="AA467" s="3">
        <v>4.41</v>
      </c>
      <c r="AB467" s="3">
        <f t="shared" si="63"/>
        <v>1.8899999999999997</v>
      </c>
      <c r="AC467" s="7">
        <f t="shared" ref="AC467:AC530" si="98">AA467*M467*P467</f>
        <v>111.57300000000001</v>
      </c>
      <c r="AD467" s="1">
        <v>4410</v>
      </c>
      <c r="AE467" s="1">
        <f t="shared" ref="AE467:AE530" si="99">AD467/1000</f>
        <v>4.41</v>
      </c>
    </row>
    <row r="468" spans="1:31" ht="43.2" hidden="1" x14ac:dyDescent="0.3">
      <c r="A468" s="65" t="str" cm="1">
        <f t="array" ref="A468">_xlfn.IFS(M468&gt;=65,"Heavy",M468&lt;=25,"Light",M468&gt;=26-64,"Medium")</f>
        <v>Medium</v>
      </c>
      <c r="B468" s="1" t="s">
        <v>2787</v>
      </c>
      <c r="C468" s="1" t="s">
        <v>2824</v>
      </c>
      <c r="D468" s="3">
        <f t="shared" ref="D468:D531" si="100">D467+1</f>
        <v>451</v>
      </c>
      <c r="E468" s="3" t="s">
        <v>2822</v>
      </c>
      <c r="F468" s="3">
        <v>1</v>
      </c>
      <c r="G468" s="3" t="s">
        <v>2827</v>
      </c>
      <c r="H468" s="3" t="s">
        <v>480</v>
      </c>
      <c r="I468" s="3" t="s">
        <v>7</v>
      </c>
      <c r="J468" s="3" t="s">
        <v>2819</v>
      </c>
      <c r="K468" s="7" t="str">
        <f>VLOOKUP($I468,'New Summary'!$E$8:$G$59,2,FALSE)</f>
        <v>T-100x200x8x12</v>
      </c>
      <c r="L468" s="3" t="s">
        <v>2496</v>
      </c>
      <c r="M468" s="7">
        <f>VLOOKUP($I468,'New Summary'!$E$8:$G$59,3,FALSE)</f>
        <v>25.3</v>
      </c>
      <c r="N468" s="3">
        <v>6300</v>
      </c>
      <c r="O468" s="3" t="s">
        <v>25</v>
      </c>
      <c r="P468" s="3">
        <v>1</v>
      </c>
      <c r="Q468" s="28">
        <f t="shared" si="94"/>
        <v>6.3</v>
      </c>
      <c r="R468" s="40">
        <f t="shared" si="95"/>
        <v>159.38999999999999</v>
      </c>
      <c r="S468" s="12">
        <v>0</v>
      </c>
      <c r="T468" s="46">
        <f t="shared" si="96"/>
        <v>0</v>
      </c>
      <c r="U468" s="12"/>
      <c r="V468" s="3">
        <f t="shared" si="97"/>
        <v>6.3</v>
      </c>
      <c r="W468" s="46" t="s">
        <v>2502</v>
      </c>
      <c r="X468" s="42">
        <f t="shared" si="92"/>
        <v>159.38999999999999</v>
      </c>
      <c r="Y468" s="42">
        <f t="shared" si="93"/>
        <v>0</v>
      </c>
      <c r="Z468" s="3"/>
      <c r="AA468" s="3">
        <v>4.41</v>
      </c>
      <c r="AB468" s="3">
        <f t="shared" si="63"/>
        <v>1.8899999999999997</v>
      </c>
      <c r="AC468" s="7">
        <f t="shared" si="98"/>
        <v>111.57300000000001</v>
      </c>
      <c r="AD468" s="1">
        <v>4410</v>
      </c>
      <c r="AE468" s="1">
        <f t="shared" si="99"/>
        <v>4.41</v>
      </c>
    </row>
    <row r="469" spans="1:31" ht="43.2" hidden="1" x14ac:dyDescent="0.3">
      <c r="A469" s="65" t="str" cm="1">
        <f t="array" ref="A469">_xlfn.IFS(M469&gt;=65,"Heavy",M469&lt;=25,"Light",M469&gt;=26-64,"Medium")</f>
        <v>Medium</v>
      </c>
      <c r="B469" s="1" t="s">
        <v>2787</v>
      </c>
      <c r="C469" s="1" t="s">
        <v>2824</v>
      </c>
      <c r="D469" s="3">
        <f t="shared" si="100"/>
        <v>452</v>
      </c>
      <c r="E469" s="3" t="s">
        <v>2822</v>
      </c>
      <c r="F469" s="3">
        <v>1</v>
      </c>
      <c r="G469" s="3" t="s">
        <v>2827</v>
      </c>
      <c r="H469" s="3" t="s">
        <v>481</v>
      </c>
      <c r="I469" s="3" t="s">
        <v>7</v>
      </c>
      <c r="J469" s="3" t="s">
        <v>2819</v>
      </c>
      <c r="K469" s="7" t="str">
        <f>VLOOKUP($I469,'New Summary'!$E$8:$G$59,2,FALSE)</f>
        <v>T-100x200x8x12</v>
      </c>
      <c r="L469" s="3" t="s">
        <v>2496</v>
      </c>
      <c r="M469" s="7">
        <f>VLOOKUP($I469,'New Summary'!$E$8:$G$59,3,FALSE)</f>
        <v>25.3</v>
      </c>
      <c r="N469" s="3">
        <v>6300</v>
      </c>
      <c r="O469" s="3" t="s">
        <v>25</v>
      </c>
      <c r="P469" s="3">
        <v>1</v>
      </c>
      <c r="Q469" s="28">
        <f t="shared" si="94"/>
        <v>6.3</v>
      </c>
      <c r="R469" s="40">
        <f t="shared" si="95"/>
        <v>159.38999999999999</v>
      </c>
      <c r="S469" s="12">
        <v>0</v>
      </c>
      <c r="T469" s="46">
        <f t="shared" si="96"/>
        <v>0</v>
      </c>
      <c r="U469" s="12"/>
      <c r="V469" s="3">
        <f t="shared" si="97"/>
        <v>6.3</v>
      </c>
      <c r="W469" s="46" t="s">
        <v>2502</v>
      </c>
      <c r="X469" s="42">
        <f t="shared" si="92"/>
        <v>159.38999999999999</v>
      </c>
      <c r="Y469" s="42">
        <f t="shared" si="93"/>
        <v>0</v>
      </c>
      <c r="Z469" s="3"/>
      <c r="AA469" s="3">
        <v>4.41</v>
      </c>
      <c r="AB469" s="3">
        <f t="shared" si="63"/>
        <v>1.8899999999999997</v>
      </c>
      <c r="AC469" s="7">
        <f t="shared" si="98"/>
        <v>111.57300000000001</v>
      </c>
      <c r="AD469" s="1">
        <v>4410</v>
      </c>
      <c r="AE469" s="1">
        <f t="shared" si="99"/>
        <v>4.41</v>
      </c>
    </row>
    <row r="470" spans="1:31" ht="43.2" hidden="1" x14ac:dyDescent="0.3">
      <c r="A470" s="65" t="str" cm="1">
        <f t="array" ref="A470">_xlfn.IFS(M470&gt;=65,"Heavy",M470&lt;=25,"Light",M470&gt;=26-64,"Medium")</f>
        <v>Medium</v>
      </c>
      <c r="B470" s="1" t="s">
        <v>2787</v>
      </c>
      <c r="C470" s="1" t="s">
        <v>2824</v>
      </c>
      <c r="D470" s="3">
        <f t="shared" si="100"/>
        <v>453</v>
      </c>
      <c r="E470" s="3" t="s">
        <v>2822</v>
      </c>
      <c r="F470" s="3">
        <v>1</v>
      </c>
      <c r="G470" s="3" t="s">
        <v>2827</v>
      </c>
      <c r="H470" s="3" t="s">
        <v>482</v>
      </c>
      <c r="I470" s="3" t="s">
        <v>7</v>
      </c>
      <c r="J470" s="3" t="s">
        <v>2819</v>
      </c>
      <c r="K470" s="7" t="str">
        <f>VLOOKUP($I470,'New Summary'!$E$8:$G$59,2,FALSE)</f>
        <v>T-100x200x8x12</v>
      </c>
      <c r="L470" s="3" t="s">
        <v>2496</v>
      </c>
      <c r="M470" s="7">
        <f>VLOOKUP($I470,'New Summary'!$E$8:$G$59,3,FALSE)</f>
        <v>25.3</v>
      </c>
      <c r="N470" s="3">
        <v>6700</v>
      </c>
      <c r="O470" s="3" t="s">
        <v>25</v>
      </c>
      <c r="P470" s="3">
        <v>1</v>
      </c>
      <c r="Q470" s="28">
        <f t="shared" si="94"/>
        <v>6.7</v>
      </c>
      <c r="R470" s="40">
        <f t="shared" si="95"/>
        <v>169.51000000000002</v>
      </c>
      <c r="S470" s="12">
        <v>0</v>
      </c>
      <c r="T470" s="46">
        <f t="shared" si="96"/>
        <v>0</v>
      </c>
      <c r="U470" s="12"/>
      <c r="V470" s="3">
        <f t="shared" si="97"/>
        <v>6.7</v>
      </c>
      <c r="W470" s="46" t="s">
        <v>2502</v>
      </c>
      <c r="X470" s="42">
        <f t="shared" si="92"/>
        <v>169.51000000000002</v>
      </c>
      <c r="Y470" s="42">
        <f t="shared" si="93"/>
        <v>0</v>
      </c>
      <c r="Z470" s="3"/>
      <c r="AA470" s="3">
        <v>4.6900000000000004</v>
      </c>
      <c r="AB470" s="3">
        <f t="shared" si="63"/>
        <v>2.0099999999999998</v>
      </c>
      <c r="AC470" s="7">
        <f t="shared" si="98"/>
        <v>118.65700000000001</v>
      </c>
      <c r="AD470" s="1">
        <v>4690</v>
      </c>
      <c r="AE470" s="1">
        <f t="shared" si="99"/>
        <v>4.6900000000000004</v>
      </c>
    </row>
    <row r="471" spans="1:31" ht="43.2" hidden="1" x14ac:dyDescent="0.3">
      <c r="A471" s="65" t="str" cm="1">
        <f t="array" ref="A471">_xlfn.IFS(M471&gt;=65,"Heavy",M471&lt;=25,"Light",M471&gt;=26-64,"Medium")</f>
        <v>Medium</v>
      </c>
      <c r="B471" s="1" t="s">
        <v>2787</v>
      </c>
      <c r="C471" s="1" t="s">
        <v>2824</v>
      </c>
      <c r="D471" s="3">
        <f t="shared" si="100"/>
        <v>454</v>
      </c>
      <c r="E471" s="3" t="s">
        <v>2822</v>
      </c>
      <c r="F471" s="3">
        <v>1</v>
      </c>
      <c r="G471" s="3" t="s">
        <v>2827</v>
      </c>
      <c r="H471" s="3" t="s">
        <v>483</v>
      </c>
      <c r="I471" s="3" t="s">
        <v>7</v>
      </c>
      <c r="J471" s="3" t="s">
        <v>2819</v>
      </c>
      <c r="K471" s="7" t="str">
        <f>VLOOKUP($I471,'New Summary'!$E$8:$G$59,2,FALSE)</f>
        <v>T-100x200x8x12</v>
      </c>
      <c r="L471" s="3" t="s">
        <v>2496</v>
      </c>
      <c r="M471" s="7">
        <f>VLOOKUP($I471,'New Summary'!$E$8:$G$59,3,FALSE)</f>
        <v>25.3</v>
      </c>
      <c r="N471" s="3">
        <v>6700</v>
      </c>
      <c r="O471" s="3" t="s">
        <v>25</v>
      </c>
      <c r="P471" s="3">
        <v>1</v>
      </c>
      <c r="Q471" s="28">
        <f t="shared" si="94"/>
        <v>6.7</v>
      </c>
      <c r="R471" s="40">
        <f t="shared" si="95"/>
        <v>169.51000000000002</v>
      </c>
      <c r="S471" s="12">
        <v>0</v>
      </c>
      <c r="T471" s="46">
        <f t="shared" si="96"/>
        <v>0</v>
      </c>
      <c r="U471" s="12"/>
      <c r="V471" s="3">
        <f t="shared" si="97"/>
        <v>6.7</v>
      </c>
      <c r="W471" s="46" t="s">
        <v>2502</v>
      </c>
      <c r="X471" s="42">
        <f t="shared" si="92"/>
        <v>169.51000000000002</v>
      </c>
      <c r="Y471" s="42">
        <f t="shared" si="93"/>
        <v>0</v>
      </c>
      <c r="Z471" s="3"/>
      <c r="AA471" s="3">
        <v>4.6900000000000004</v>
      </c>
      <c r="AB471" s="3">
        <f t="shared" si="63"/>
        <v>2.0099999999999998</v>
      </c>
      <c r="AC471" s="7">
        <f t="shared" si="98"/>
        <v>118.65700000000001</v>
      </c>
      <c r="AD471" s="1">
        <v>4690</v>
      </c>
      <c r="AE471" s="1">
        <f t="shared" si="99"/>
        <v>4.6900000000000004</v>
      </c>
    </row>
    <row r="472" spans="1:31" ht="43.2" hidden="1" x14ac:dyDescent="0.3">
      <c r="A472" s="65" t="str" cm="1">
        <f t="array" ref="A472">_xlfn.IFS(M472&gt;=65,"Heavy",M472&lt;=25,"Light",M472&gt;=26-64,"Medium")</f>
        <v>Medium</v>
      </c>
      <c r="B472" s="1" t="s">
        <v>2787</v>
      </c>
      <c r="C472" s="1" t="s">
        <v>2824</v>
      </c>
      <c r="D472" s="3">
        <f t="shared" si="100"/>
        <v>455</v>
      </c>
      <c r="E472" s="3" t="s">
        <v>2822</v>
      </c>
      <c r="F472" s="3">
        <v>1</v>
      </c>
      <c r="G472" s="3" t="s">
        <v>2827</v>
      </c>
      <c r="H472" s="3" t="s">
        <v>484</v>
      </c>
      <c r="I472" s="3" t="s">
        <v>7</v>
      </c>
      <c r="J472" s="3" t="s">
        <v>2819</v>
      </c>
      <c r="K472" s="7" t="str">
        <f>VLOOKUP($I472,'New Summary'!$E$8:$G$59,2,FALSE)</f>
        <v>T-100x200x8x12</v>
      </c>
      <c r="L472" s="3" t="s">
        <v>2496</v>
      </c>
      <c r="M472" s="7">
        <f>VLOOKUP($I472,'New Summary'!$E$8:$G$59,3,FALSE)</f>
        <v>25.3</v>
      </c>
      <c r="N472" s="3">
        <v>6300</v>
      </c>
      <c r="O472" s="3" t="s">
        <v>25</v>
      </c>
      <c r="P472" s="3">
        <v>1</v>
      </c>
      <c r="Q472" s="28">
        <f t="shared" si="94"/>
        <v>6.3</v>
      </c>
      <c r="R472" s="40">
        <f t="shared" si="95"/>
        <v>159.38999999999999</v>
      </c>
      <c r="S472" s="12">
        <v>0</v>
      </c>
      <c r="T472" s="46">
        <f t="shared" si="96"/>
        <v>0</v>
      </c>
      <c r="U472" s="12"/>
      <c r="V472" s="3">
        <f t="shared" si="97"/>
        <v>6.3</v>
      </c>
      <c r="W472" s="46" t="s">
        <v>2502</v>
      </c>
      <c r="X472" s="42">
        <f t="shared" si="92"/>
        <v>159.38999999999999</v>
      </c>
      <c r="Y472" s="42">
        <f t="shared" si="93"/>
        <v>0</v>
      </c>
      <c r="Z472" s="3"/>
      <c r="AA472" s="3">
        <v>4.41</v>
      </c>
      <c r="AB472" s="3">
        <f t="shared" si="63"/>
        <v>1.8899999999999997</v>
      </c>
      <c r="AC472" s="7">
        <f t="shared" si="98"/>
        <v>111.57300000000001</v>
      </c>
      <c r="AD472" s="1">
        <v>4410</v>
      </c>
      <c r="AE472" s="1">
        <f t="shared" si="99"/>
        <v>4.41</v>
      </c>
    </row>
    <row r="473" spans="1:31" ht="43.2" hidden="1" x14ac:dyDescent="0.3">
      <c r="A473" s="65" t="str" cm="1">
        <f t="array" ref="A473">_xlfn.IFS(M473&gt;=65,"Heavy",M473&lt;=25,"Light",M473&gt;=26-64,"Medium")</f>
        <v>Medium</v>
      </c>
      <c r="B473" s="1" t="s">
        <v>2787</v>
      </c>
      <c r="C473" s="1" t="s">
        <v>2824</v>
      </c>
      <c r="D473" s="3">
        <f t="shared" si="100"/>
        <v>456</v>
      </c>
      <c r="E473" s="3" t="s">
        <v>2822</v>
      </c>
      <c r="F473" s="3">
        <v>1</v>
      </c>
      <c r="G473" s="3" t="s">
        <v>2827</v>
      </c>
      <c r="H473" s="3" t="s">
        <v>485</v>
      </c>
      <c r="I473" s="3" t="s">
        <v>7</v>
      </c>
      <c r="J473" s="3" t="s">
        <v>2819</v>
      </c>
      <c r="K473" s="7" t="str">
        <f>VLOOKUP($I473,'New Summary'!$E$8:$G$59,2,FALSE)</f>
        <v>T-100x200x8x12</v>
      </c>
      <c r="L473" s="3" t="s">
        <v>2496</v>
      </c>
      <c r="M473" s="7">
        <f>VLOOKUP($I473,'New Summary'!$E$8:$G$59,3,FALSE)</f>
        <v>25.3</v>
      </c>
      <c r="N473" s="3">
        <v>6300</v>
      </c>
      <c r="O473" s="3" t="s">
        <v>25</v>
      </c>
      <c r="P473" s="3">
        <v>1</v>
      </c>
      <c r="Q473" s="28">
        <f t="shared" si="94"/>
        <v>6.3</v>
      </c>
      <c r="R473" s="40">
        <f t="shared" si="95"/>
        <v>159.38999999999999</v>
      </c>
      <c r="S473" s="12">
        <v>0</v>
      </c>
      <c r="T473" s="46">
        <f t="shared" si="96"/>
        <v>0</v>
      </c>
      <c r="U473" s="12"/>
      <c r="V473" s="3">
        <f t="shared" si="97"/>
        <v>6.3</v>
      </c>
      <c r="W473" s="46" t="s">
        <v>2502</v>
      </c>
      <c r="X473" s="42">
        <f t="shared" si="92"/>
        <v>159.38999999999999</v>
      </c>
      <c r="Y473" s="42">
        <f t="shared" si="93"/>
        <v>0</v>
      </c>
      <c r="Z473" s="3"/>
      <c r="AA473" s="3">
        <v>4.41</v>
      </c>
      <c r="AB473" s="3">
        <f t="shared" si="63"/>
        <v>1.8899999999999997</v>
      </c>
      <c r="AC473" s="7">
        <f t="shared" si="98"/>
        <v>111.57300000000001</v>
      </c>
      <c r="AD473" s="1">
        <v>4410</v>
      </c>
      <c r="AE473" s="1">
        <f t="shared" si="99"/>
        <v>4.41</v>
      </c>
    </row>
    <row r="474" spans="1:31" ht="43.2" hidden="1" x14ac:dyDescent="0.3">
      <c r="A474" s="65" t="str" cm="1">
        <f t="array" ref="A474">_xlfn.IFS(M474&gt;=65,"Heavy",M474&lt;=25,"Light",M474&gt;=26-64,"Medium")</f>
        <v>Medium</v>
      </c>
      <c r="B474" s="1" t="s">
        <v>2787</v>
      </c>
      <c r="C474" s="1" t="s">
        <v>2824</v>
      </c>
      <c r="D474" s="3">
        <f t="shared" si="100"/>
        <v>457</v>
      </c>
      <c r="E474" s="3" t="s">
        <v>2822</v>
      </c>
      <c r="F474" s="3">
        <v>1</v>
      </c>
      <c r="G474" s="3" t="s">
        <v>2827</v>
      </c>
      <c r="H474" s="3" t="s">
        <v>486</v>
      </c>
      <c r="I474" s="3" t="s">
        <v>7</v>
      </c>
      <c r="J474" s="3" t="s">
        <v>2819</v>
      </c>
      <c r="K474" s="7" t="str">
        <f>VLOOKUP($I474,'New Summary'!$E$8:$G$59,2,FALSE)</f>
        <v>T-100x200x8x12</v>
      </c>
      <c r="L474" s="3" t="s">
        <v>2496</v>
      </c>
      <c r="M474" s="7">
        <f>VLOOKUP($I474,'New Summary'!$E$8:$G$59,3,FALSE)</f>
        <v>25.3</v>
      </c>
      <c r="N474" s="3">
        <v>6300</v>
      </c>
      <c r="O474" s="3" t="s">
        <v>25</v>
      </c>
      <c r="P474" s="3">
        <v>1</v>
      </c>
      <c r="Q474" s="28">
        <f t="shared" si="94"/>
        <v>6.3</v>
      </c>
      <c r="R474" s="40">
        <f t="shared" si="95"/>
        <v>159.38999999999999</v>
      </c>
      <c r="S474" s="12">
        <v>0</v>
      </c>
      <c r="T474" s="46">
        <f t="shared" si="96"/>
        <v>0</v>
      </c>
      <c r="U474" s="12"/>
      <c r="V474" s="3">
        <f t="shared" si="97"/>
        <v>6.3</v>
      </c>
      <c r="W474" s="46" t="s">
        <v>2502</v>
      </c>
      <c r="X474" s="42">
        <f t="shared" si="92"/>
        <v>159.38999999999999</v>
      </c>
      <c r="Y474" s="42">
        <f t="shared" si="93"/>
        <v>0</v>
      </c>
      <c r="Z474" s="3"/>
      <c r="AA474" s="3">
        <v>4.41</v>
      </c>
      <c r="AB474" s="3">
        <f t="shared" si="63"/>
        <v>1.8899999999999997</v>
      </c>
      <c r="AC474" s="7">
        <f t="shared" si="98"/>
        <v>111.57300000000001</v>
      </c>
      <c r="AD474" s="1">
        <v>4410</v>
      </c>
      <c r="AE474" s="1">
        <f t="shared" si="99"/>
        <v>4.41</v>
      </c>
    </row>
    <row r="475" spans="1:31" ht="43.2" hidden="1" x14ac:dyDescent="0.3">
      <c r="A475" s="65" t="str" cm="1">
        <f t="array" ref="A475">_xlfn.IFS(M475&gt;=65,"Heavy",M475&lt;=25,"Light",M475&gt;=26-64,"Medium")</f>
        <v>Medium</v>
      </c>
      <c r="B475" s="1" t="s">
        <v>2787</v>
      </c>
      <c r="C475" s="1" t="s">
        <v>2824</v>
      </c>
      <c r="D475" s="3">
        <f t="shared" si="100"/>
        <v>458</v>
      </c>
      <c r="E475" s="3" t="s">
        <v>2822</v>
      </c>
      <c r="F475" s="3">
        <v>1</v>
      </c>
      <c r="G475" s="3" t="s">
        <v>2827</v>
      </c>
      <c r="H475" s="3" t="s">
        <v>487</v>
      </c>
      <c r="I475" s="3" t="s">
        <v>7</v>
      </c>
      <c r="J475" s="3" t="s">
        <v>2819</v>
      </c>
      <c r="K475" s="7" t="str">
        <f>VLOOKUP($I475,'New Summary'!$E$8:$G$59,2,FALSE)</f>
        <v>T-100x200x8x12</v>
      </c>
      <c r="L475" s="3" t="s">
        <v>2496</v>
      </c>
      <c r="M475" s="7">
        <f>VLOOKUP($I475,'New Summary'!$E$8:$G$59,3,FALSE)</f>
        <v>25.3</v>
      </c>
      <c r="N475" s="3">
        <v>6300</v>
      </c>
      <c r="O475" s="3" t="s">
        <v>25</v>
      </c>
      <c r="P475" s="3">
        <v>1</v>
      </c>
      <c r="Q475" s="28">
        <f t="shared" si="94"/>
        <v>6.3</v>
      </c>
      <c r="R475" s="40">
        <f t="shared" si="95"/>
        <v>159.38999999999999</v>
      </c>
      <c r="S475" s="12">
        <v>0</v>
      </c>
      <c r="T475" s="46">
        <f t="shared" si="96"/>
        <v>0</v>
      </c>
      <c r="U475" s="12"/>
      <c r="V475" s="3">
        <f t="shared" si="97"/>
        <v>6.3</v>
      </c>
      <c r="W475" s="46" t="s">
        <v>2502</v>
      </c>
      <c r="X475" s="42">
        <f t="shared" si="92"/>
        <v>159.38999999999999</v>
      </c>
      <c r="Y475" s="42">
        <f t="shared" si="93"/>
        <v>0</v>
      </c>
      <c r="Z475" s="3"/>
      <c r="AA475" s="3">
        <v>4.41</v>
      </c>
      <c r="AB475" s="3">
        <f t="shared" si="63"/>
        <v>1.8899999999999997</v>
      </c>
      <c r="AC475" s="7">
        <f t="shared" si="98"/>
        <v>111.57300000000001</v>
      </c>
      <c r="AD475" s="1">
        <v>4410</v>
      </c>
      <c r="AE475" s="1">
        <f t="shared" si="99"/>
        <v>4.41</v>
      </c>
    </row>
    <row r="476" spans="1:31" ht="43.2" hidden="1" x14ac:dyDescent="0.3">
      <c r="A476" s="65" t="str" cm="1">
        <f t="array" ref="A476">_xlfn.IFS(M476&gt;=65,"Heavy",M476&lt;=25,"Light",M476&gt;=26-64,"Medium")</f>
        <v>Medium</v>
      </c>
      <c r="B476" s="1" t="s">
        <v>2787</v>
      </c>
      <c r="C476" s="1" t="s">
        <v>2824</v>
      </c>
      <c r="D476" s="3">
        <f t="shared" si="100"/>
        <v>459</v>
      </c>
      <c r="E476" s="3" t="s">
        <v>2822</v>
      </c>
      <c r="F476" s="3">
        <v>1</v>
      </c>
      <c r="G476" s="3" t="s">
        <v>2827</v>
      </c>
      <c r="H476" s="3" t="s">
        <v>488</v>
      </c>
      <c r="I476" s="3" t="s">
        <v>7</v>
      </c>
      <c r="J476" s="3" t="s">
        <v>2819</v>
      </c>
      <c r="K476" s="7" t="str">
        <f>VLOOKUP($I476,'New Summary'!$E$8:$G$59,2,FALSE)</f>
        <v>T-100x200x8x12</v>
      </c>
      <c r="L476" s="3" t="s">
        <v>2496</v>
      </c>
      <c r="M476" s="7">
        <f>VLOOKUP($I476,'New Summary'!$E$8:$G$59,3,FALSE)</f>
        <v>25.3</v>
      </c>
      <c r="N476" s="3">
        <v>4500</v>
      </c>
      <c r="O476" s="3" t="s">
        <v>25</v>
      </c>
      <c r="P476" s="3">
        <v>1</v>
      </c>
      <c r="Q476" s="28">
        <f t="shared" si="94"/>
        <v>4.5</v>
      </c>
      <c r="R476" s="40">
        <f t="shared" si="95"/>
        <v>113.85000000000001</v>
      </c>
      <c r="S476" s="12">
        <v>0</v>
      </c>
      <c r="T476" s="46">
        <f t="shared" si="96"/>
        <v>0</v>
      </c>
      <c r="U476" s="12"/>
      <c r="V476" s="3">
        <f t="shared" si="97"/>
        <v>4.5</v>
      </c>
      <c r="W476" s="46" t="s">
        <v>2502</v>
      </c>
      <c r="X476" s="42">
        <f t="shared" si="92"/>
        <v>113.85000000000001</v>
      </c>
      <c r="Y476" s="42">
        <f t="shared" si="93"/>
        <v>0</v>
      </c>
      <c r="Z476" s="3"/>
      <c r="AA476" s="3">
        <v>3.15</v>
      </c>
      <c r="AB476" s="3">
        <f t="shared" si="63"/>
        <v>1.35</v>
      </c>
      <c r="AC476" s="7">
        <f t="shared" si="98"/>
        <v>79.694999999999993</v>
      </c>
      <c r="AD476" s="1">
        <v>3150</v>
      </c>
      <c r="AE476" s="1">
        <f t="shared" si="99"/>
        <v>3.15</v>
      </c>
    </row>
    <row r="477" spans="1:31" ht="43.2" hidden="1" x14ac:dyDescent="0.3">
      <c r="A477" s="65" t="str" cm="1">
        <f t="array" ref="A477">_xlfn.IFS(M477&gt;=65,"Heavy",M477&lt;=25,"Light",M477&gt;=26-64,"Medium")</f>
        <v>Medium</v>
      </c>
      <c r="B477" s="1" t="s">
        <v>2787</v>
      </c>
      <c r="C477" s="1" t="s">
        <v>2824</v>
      </c>
      <c r="D477" s="3">
        <f t="shared" si="100"/>
        <v>460</v>
      </c>
      <c r="E477" s="3" t="s">
        <v>2822</v>
      </c>
      <c r="F477" s="3">
        <v>1</v>
      </c>
      <c r="G477" s="3" t="s">
        <v>2827</v>
      </c>
      <c r="H477" s="3" t="s">
        <v>489</v>
      </c>
      <c r="I477" s="3" t="s">
        <v>7</v>
      </c>
      <c r="J477" s="3" t="s">
        <v>2819</v>
      </c>
      <c r="K477" s="7" t="str">
        <f>VLOOKUP($I477,'New Summary'!$E$8:$G$59,2,FALSE)</f>
        <v>T-100x200x8x12</v>
      </c>
      <c r="L477" s="3" t="s">
        <v>2496</v>
      </c>
      <c r="M477" s="7">
        <f>VLOOKUP($I477,'New Summary'!$E$8:$G$59,3,FALSE)</f>
        <v>25.3</v>
      </c>
      <c r="N477" s="3">
        <v>4500</v>
      </c>
      <c r="O477" s="3" t="s">
        <v>25</v>
      </c>
      <c r="P477" s="3">
        <v>1</v>
      </c>
      <c r="Q477" s="28">
        <f t="shared" si="94"/>
        <v>4.5</v>
      </c>
      <c r="R477" s="40">
        <f t="shared" si="95"/>
        <v>113.85000000000001</v>
      </c>
      <c r="S477" s="12">
        <v>0</v>
      </c>
      <c r="T477" s="46">
        <f t="shared" si="96"/>
        <v>0</v>
      </c>
      <c r="U477" s="12"/>
      <c r="V477" s="3">
        <f t="shared" si="97"/>
        <v>4.5</v>
      </c>
      <c r="W477" s="46" t="s">
        <v>2502</v>
      </c>
      <c r="X477" s="42">
        <f t="shared" si="92"/>
        <v>113.85000000000001</v>
      </c>
      <c r="Y477" s="42">
        <f t="shared" si="93"/>
        <v>0</v>
      </c>
      <c r="Z477" s="3"/>
      <c r="AA477" s="3">
        <v>3.15</v>
      </c>
      <c r="AB477" s="3">
        <f t="shared" si="63"/>
        <v>1.35</v>
      </c>
      <c r="AC477" s="7">
        <f t="shared" si="98"/>
        <v>79.694999999999993</v>
      </c>
      <c r="AD477" s="1">
        <v>3150</v>
      </c>
      <c r="AE477" s="1">
        <f t="shared" si="99"/>
        <v>3.15</v>
      </c>
    </row>
    <row r="478" spans="1:31" ht="43.2" hidden="1" x14ac:dyDescent="0.3">
      <c r="A478" s="65" t="str" cm="1">
        <f t="array" ref="A478">_xlfn.IFS(M478&gt;=65,"Heavy",M478&lt;=25,"Light",M478&gt;=26-64,"Medium")</f>
        <v>Medium</v>
      </c>
      <c r="B478" s="1" t="s">
        <v>2787</v>
      </c>
      <c r="C478" s="1" t="s">
        <v>2824</v>
      </c>
      <c r="D478" s="3">
        <f t="shared" si="100"/>
        <v>461</v>
      </c>
      <c r="E478" s="3" t="s">
        <v>2822</v>
      </c>
      <c r="F478" s="3">
        <v>1</v>
      </c>
      <c r="G478" s="3" t="s">
        <v>2827</v>
      </c>
      <c r="H478" s="3" t="s">
        <v>490</v>
      </c>
      <c r="I478" s="3" t="s">
        <v>7</v>
      </c>
      <c r="J478" s="3" t="s">
        <v>2819</v>
      </c>
      <c r="K478" s="7" t="str">
        <f>VLOOKUP($I478,'New Summary'!$E$8:$G$59,2,FALSE)</f>
        <v>T-100x200x8x12</v>
      </c>
      <c r="L478" s="3" t="s">
        <v>2496</v>
      </c>
      <c r="M478" s="7">
        <f>VLOOKUP($I478,'New Summary'!$E$8:$G$59,3,FALSE)</f>
        <v>25.3</v>
      </c>
      <c r="N478" s="3">
        <v>2700</v>
      </c>
      <c r="O478" s="3" t="s">
        <v>25</v>
      </c>
      <c r="P478" s="3">
        <v>1</v>
      </c>
      <c r="Q478" s="28">
        <f t="shared" si="94"/>
        <v>2.7</v>
      </c>
      <c r="R478" s="40">
        <f t="shared" si="95"/>
        <v>68.31</v>
      </c>
      <c r="S478" s="12">
        <v>0</v>
      </c>
      <c r="T478" s="46">
        <f t="shared" si="96"/>
        <v>0</v>
      </c>
      <c r="U478" s="12"/>
      <c r="V478" s="3">
        <f t="shared" si="97"/>
        <v>2.7</v>
      </c>
      <c r="W478" s="46" t="s">
        <v>2502</v>
      </c>
      <c r="X478" s="42">
        <f t="shared" si="92"/>
        <v>68.31</v>
      </c>
      <c r="Y478" s="42">
        <f t="shared" si="93"/>
        <v>0</v>
      </c>
      <c r="Z478" s="3"/>
      <c r="AA478" s="3">
        <v>1.89</v>
      </c>
      <c r="AB478" s="3">
        <f t="shared" si="63"/>
        <v>0.81000000000000028</v>
      </c>
      <c r="AC478" s="7">
        <f t="shared" si="98"/>
        <v>47.817</v>
      </c>
      <c r="AD478" s="1">
        <v>1890</v>
      </c>
      <c r="AE478" s="1">
        <f t="shared" si="99"/>
        <v>1.89</v>
      </c>
    </row>
    <row r="479" spans="1:31" ht="43.2" hidden="1" x14ac:dyDescent="0.3">
      <c r="A479" s="65" t="str" cm="1">
        <f t="array" ref="A479">_xlfn.IFS(M479&gt;=65,"Heavy",M479&lt;=25,"Light",M479&gt;=26-64,"Medium")</f>
        <v>Medium</v>
      </c>
      <c r="B479" s="1" t="s">
        <v>2787</v>
      </c>
      <c r="C479" s="1" t="s">
        <v>2824</v>
      </c>
      <c r="D479" s="3">
        <f t="shared" si="100"/>
        <v>462</v>
      </c>
      <c r="E479" s="3" t="s">
        <v>2822</v>
      </c>
      <c r="F479" s="3">
        <v>1</v>
      </c>
      <c r="G479" s="3" t="s">
        <v>2827</v>
      </c>
      <c r="H479" s="3" t="s">
        <v>491</v>
      </c>
      <c r="I479" s="3" t="s">
        <v>7</v>
      </c>
      <c r="J479" s="3" t="s">
        <v>2819</v>
      </c>
      <c r="K479" s="7" t="str">
        <f>VLOOKUP($I479,'New Summary'!$E$8:$G$59,2,FALSE)</f>
        <v>T-100x200x8x12</v>
      </c>
      <c r="L479" s="3" t="s">
        <v>2496</v>
      </c>
      <c r="M479" s="7">
        <f>VLOOKUP($I479,'New Summary'!$E$8:$G$59,3,FALSE)</f>
        <v>25.3</v>
      </c>
      <c r="N479" s="3">
        <v>2700</v>
      </c>
      <c r="O479" s="3" t="s">
        <v>25</v>
      </c>
      <c r="P479" s="3">
        <v>1</v>
      </c>
      <c r="Q479" s="28">
        <f t="shared" si="94"/>
        <v>2.7</v>
      </c>
      <c r="R479" s="40">
        <f t="shared" si="95"/>
        <v>68.31</v>
      </c>
      <c r="S479" s="12">
        <v>0</v>
      </c>
      <c r="T479" s="46">
        <f t="shared" si="96"/>
        <v>0</v>
      </c>
      <c r="U479" s="12"/>
      <c r="V479" s="3">
        <f t="shared" si="97"/>
        <v>2.7</v>
      </c>
      <c r="W479" s="46" t="s">
        <v>2502</v>
      </c>
      <c r="X479" s="42">
        <f t="shared" si="92"/>
        <v>68.31</v>
      </c>
      <c r="Y479" s="42">
        <f t="shared" si="93"/>
        <v>0</v>
      </c>
      <c r="Z479" s="3"/>
      <c r="AA479" s="3">
        <v>1.89</v>
      </c>
      <c r="AB479" s="3">
        <f t="shared" si="63"/>
        <v>0.81000000000000028</v>
      </c>
      <c r="AC479" s="7">
        <f t="shared" si="98"/>
        <v>47.817</v>
      </c>
      <c r="AD479" s="1">
        <v>1890</v>
      </c>
      <c r="AE479" s="1">
        <f t="shared" si="99"/>
        <v>1.89</v>
      </c>
    </row>
    <row r="480" spans="1:31" ht="43.2" hidden="1" x14ac:dyDescent="0.3">
      <c r="A480" s="65" t="str" cm="1">
        <f t="array" ref="A480">_xlfn.IFS(M480&gt;=65,"Heavy",M480&lt;=25,"Light",M480&gt;=26-64,"Medium")</f>
        <v>Medium</v>
      </c>
      <c r="B480" s="1" t="s">
        <v>2787</v>
      </c>
      <c r="C480" s="1" t="s">
        <v>2824</v>
      </c>
      <c r="D480" s="3">
        <f t="shared" si="100"/>
        <v>463</v>
      </c>
      <c r="E480" s="3" t="s">
        <v>2822</v>
      </c>
      <c r="F480" s="3">
        <v>1</v>
      </c>
      <c r="G480" s="3" t="s">
        <v>2827</v>
      </c>
      <c r="H480" s="3" t="s">
        <v>492</v>
      </c>
      <c r="I480" s="3" t="s">
        <v>7</v>
      </c>
      <c r="J480" s="3" t="s">
        <v>2819</v>
      </c>
      <c r="K480" s="7" t="str">
        <f>VLOOKUP($I480,'New Summary'!$E$8:$G$59,2,FALSE)</f>
        <v>T-100x200x8x12</v>
      </c>
      <c r="L480" s="3" t="s">
        <v>2496</v>
      </c>
      <c r="M480" s="7">
        <f>VLOOKUP($I480,'New Summary'!$E$8:$G$59,3,FALSE)</f>
        <v>25.3</v>
      </c>
      <c r="N480" s="3">
        <v>4500</v>
      </c>
      <c r="O480" s="3" t="s">
        <v>25</v>
      </c>
      <c r="P480" s="3">
        <v>1</v>
      </c>
      <c r="Q480" s="28">
        <f t="shared" si="94"/>
        <v>4.5</v>
      </c>
      <c r="R480" s="40">
        <f t="shared" si="95"/>
        <v>113.85000000000001</v>
      </c>
      <c r="S480" s="12">
        <v>0</v>
      </c>
      <c r="T480" s="46">
        <f t="shared" si="96"/>
        <v>0</v>
      </c>
      <c r="U480" s="12"/>
      <c r="V480" s="3">
        <f t="shared" si="97"/>
        <v>4.5</v>
      </c>
      <c r="W480" s="46" t="s">
        <v>2502</v>
      </c>
      <c r="X480" s="42">
        <f t="shared" si="92"/>
        <v>113.85000000000001</v>
      </c>
      <c r="Y480" s="42">
        <f t="shared" si="93"/>
        <v>0</v>
      </c>
      <c r="Z480" s="3"/>
      <c r="AA480" s="3">
        <v>3.15</v>
      </c>
      <c r="AB480" s="3">
        <f t="shared" si="63"/>
        <v>1.35</v>
      </c>
      <c r="AC480" s="7">
        <f t="shared" si="98"/>
        <v>79.694999999999993</v>
      </c>
      <c r="AD480" s="1">
        <v>3150</v>
      </c>
      <c r="AE480" s="1">
        <f t="shared" si="99"/>
        <v>3.15</v>
      </c>
    </row>
    <row r="481" spans="1:31" ht="43.2" hidden="1" x14ac:dyDescent="0.3">
      <c r="A481" s="65" t="str" cm="1">
        <f t="array" ref="A481">_xlfn.IFS(M481&gt;=65,"Heavy",M481&lt;=25,"Light",M481&gt;=26-64,"Medium")</f>
        <v>Medium</v>
      </c>
      <c r="B481" s="1" t="s">
        <v>2787</v>
      </c>
      <c r="C481" s="1" t="s">
        <v>2824</v>
      </c>
      <c r="D481" s="3">
        <f t="shared" si="100"/>
        <v>464</v>
      </c>
      <c r="E481" s="3" t="s">
        <v>2822</v>
      </c>
      <c r="F481" s="3">
        <v>1</v>
      </c>
      <c r="G481" s="3" t="s">
        <v>2827</v>
      </c>
      <c r="H481" s="3" t="s">
        <v>493</v>
      </c>
      <c r="I481" s="3" t="s">
        <v>7</v>
      </c>
      <c r="J481" s="3" t="s">
        <v>2819</v>
      </c>
      <c r="K481" s="7" t="str">
        <f>VLOOKUP($I481,'New Summary'!$E$8:$G$59,2,FALSE)</f>
        <v>T-100x200x8x12</v>
      </c>
      <c r="L481" s="3" t="s">
        <v>2496</v>
      </c>
      <c r="M481" s="7">
        <f>VLOOKUP($I481,'New Summary'!$E$8:$G$59,3,FALSE)</f>
        <v>25.3</v>
      </c>
      <c r="N481" s="3">
        <v>4500</v>
      </c>
      <c r="O481" s="3" t="s">
        <v>25</v>
      </c>
      <c r="P481" s="3">
        <v>1</v>
      </c>
      <c r="Q481" s="28">
        <f t="shared" si="94"/>
        <v>4.5</v>
      </c>
      <c r="R481" s="40">
        <f t="shared" si="95"/>
        <v>113.85000000000001</v>
      </c>
      <c r="S481" s="12">
        <v>0</v>
      </c>
      <c r="T481" s="46">
        <f t="shared" si="96"/>
        <v>0</v>
      </c>
      <c r="U481" s="12"/>
      <c r="V481" s="3">
        <f t="shared" si="97"/>
        <v>4.5</v>
      </c>
      <c r="W481" s="46" t="s">
        <v>2502</v>
      </c>
      <c r="X481" s="42">
        <f t="shared" si="92"/>
        <v>113.85000000000001</v>
      </c>
      <c r="Y481" s="42">
        <f t="shared" si="93"/>
        <v>0</v>
      </c>
      <c r="Z481" s="3"/>
      <c r="AA481" s="3">
        <v>3.15</v>
      </c>
      <c r="AB481" s="3">
        <f t="shared" si="63"/>
        <v>1.35</v>
      </c>
      <c r="AC481" s="7">
        <f t="shared" si="98"/>
        <v>79.694999999999993</v>
      </c>
      <c r="AD481" s="1">
        <v>3150</v>
      </c>
      <c r="AE481" s="1">
        <f t="shared" si="99"/>
        <v>3.15</v>
      </c>
    </row>
    <row r="482" spans="1:31" ht="43.2" hidden="1" x14ac:dyDescent="0.3">
      <c r="A482" s="65" t="str" cm="1">
        <f t="array" ref="A482">_xlfn.IFS(M482&gt;=65,"Heavy",M482&lt;=25,"Light",M482&gt;=26-64,"Medium")</f>
        <v>Medium</v>
      </c>
      <c r="B482" s="1" t="s">
        <v>2787</v>
      </c>
      <c r="C482" s="1" t="s">
        <v>2824</v>
      </c>
      <c r="D482" s="3">
        <f t="shared" si="100"/>
        <v>465</v>
      </c>
      <c r="E482" s="3" t="s">
        <v>2822</v>
      </c>
      <c r="F482" s="3">
        <v>1</v>
      </c>
      <c r="G482" s="3" t="s">
        <v>2827</v>
      </c>
      <c r="H482" s="3" t="s">
        <v>494</v>
      </c>
      <c r="I482" s="3" t="s">
        <v>7</v>
      </c>
      <c r="J482" s="3" t="s">
        <v>2819</v>
      </c>
      <c r="K482" s="7" t="str">
        <f>VLOOKUP($I482,'New Summary'!$E$8:$G$59,2,FALSE)</f>
        <v>T-100x200x8x12</v>
      </c>
      <c r="L482" s="3" t="s">
        <v>2496</v>
      </c>
      <c r="M482" s="7">
        <f>VLOOKUP($I482,'New Summary'!$E$8:$G$59,3,FALSE)</f>
        <v>25.3</v>
      </c>
      <c r="N482" s="3">
        <v>2700</v>
      </c>
      <c r="O482" s="3" t="s">
        <v>25</v>
      </c>
      <c r="P482" s="3">
        <v>1</v>
      </c>
      <c r="Q482" s="28">
        <f t="shared" si="94"/>
        <v>2.7</v>
      </c>
      <c r="R482" s="40">
        <f t="shared" si="95"/>
        <v>68.31</v>
      </c>
      <c r="S482" s="12">
        <v>0</v>
      </c>
      <c r="T482" s="46">
        <f t="shared" si="96"/>
        <v>0</v>
      </c>
      <c r="U482" s="12"/>
      <c r="V482" s="3">
        <f t="shared" si="97"/>
        <v>2.7</v>
      </c>
      <c r="W482" s="46" t="s">
        <v>2502</v>
      </c>
      <c r="X482" s="42">
        <f t="shared" si="92"/>
        <v>68.31</v>
      </c>
      <c r="Y482" s="42">
        <f t="shared" si="93"/>
        <v>0</v>
      </c>
      <c r="Z482" s="3"/>
      <c r="AA482" s="3">
        <v>1.89</v>
      </c>
      <c r="AB482" s="3">
        <f t="shared" si="63"/>
        <v>0.81000000000000028</v>
      </c>
      <c r="AC482" s="7">
        <f t="shared" si="98"/>
        <v>47.817</v>
      </c>
      <c r="AD482" s="1">
        <v>1890</v>
      </c>
      <c r="AE482" s="1">
        <f t="shared" si="99"/>
        <v>1.89</v>
      </c>
    </row>
    <row r="483" spans="1:31" ht="43.2" hidden="1" x14ac:dyDescent="0.3">
      <c r="A483" s="65" t="str" cm="1">
        <f t="array" ref="A483">_xlfn.IFS(M483&gt;=65,"Heavy",M483&lt;=25,"Light",M483&gt;=26-64,"Medium")</f>
        <v>Medium</v>
      </c>
      <c r="B483" s="1" t="s">
        <v>2787</v>
      </c>
      <c r="C483" s="1" t="s">
        <v>2824</v>
      </c>
      <c r="D483" s="3">
        <f t="shared" si="100"/>
        <v>466</v>
      </c>
      <c r="E483" s="3" t="s">
        <v>2822</v>
      </c>
      <c r="F483" s="3">
        <v>1</v>
      </c>
      <c r="G483" s="3" t="s">
        <v>2827</v>
      </c>
      <c r="H483" s="3" t="s">
        <v>495</v>
      </c>
      <c r="I483" s="3" t="s">
        <v>7</v>
      </c>
      <c r="J483" s="3" t="s">
        <v>2819</v>
      </c>
      <c r="K483" s="7" t="str">
        <f>VLOOKUP($I483,'New Summary'!$E$8:$G$59,2,FALSE)</f>
        <v>T-100x200x8x12</v>
      </c>
      <c r="L483" s="3" t="s">
        <v>2496</v>
      </c>
      <c r="M483" s="7">
        <f>VLOOKUP($I483,'New Summary'!$E$8:$G$59,3,FALSE)</f>
        <v>25.3</v>
      </c>
      <c r="N483" s="3">
        <v>2700</v>
      </c>
      <c r="O483" s="3" t="s">
        <v>25</v>
      </c>
      <c r="P483" s="3">
        <v>1</v>
      </c>
      <c r="Q483" s="28">
        <f t="shared" si="94"/>
        <v>2.7</v>
      </c>
      <c r="R483" s="40">
        <f t="shared" si="95"/>
        <v>68.31</v>
      </c>
      <c r="S483" s="12">
        <v>0</v>
      </c>
      <c r="T483" s="46">
        <f t="shared" si="96"/>
        <v>0</v>
      </c>
      <c r="U483" s="12"/>
      <c r="V483" s="3">
        <f t="shared" si="97"/>
        <v>2.7</v>
      </c>
      <c r="W483" s="46" t="s">
        <v>2502</v>
      </c>
      <c r="X483" s="42">
        <f t="shared" si="92"/>
        <v>68.31</v>
      </c>
      <c r="Y483" s="42">
        <f t="shared" si="93"/>
        <v>0</v>
      </c>
      <c r="Z483" s="3"/>
      <c r="AA483" s="3">
        <v>1.89</v>
      </c>
      <c r="AB483" s="3">
        <f t="shared" si="63"/>
        <v>0.81000000000000028</v>
      </c>
      <c r="AC483" s="7">
        <f t="shared" si="98"/>
        <v>47.817</v>
      </c>
      <c r="AD483" s="1">
        <v>1890</v>
      </c>
      <c r="AE483" s="1">
        <f t="shared" si="99"/>
        <v>1.89</v>
      </c>
    </row>
    <row r="484" spans="1:31" ht="43.2" hidden="1" x14ac:dyDescent="0.3">
      <c r="A484" s="65" t="str" cm="1">
        <f t="array" ref="A484">_xlfn.IFS(M484&gt;=65,"Heavy",M484&lt;=25,"Light",M484&gt;=26-64,"Medium")</f>
        <v>Medium</v>
      </c>
      <c r="B484" s="1" t="s">
        <v>2787</v>
      </c>
      <c r="C484" s="1" t="s">
        <v>2824</v>
      </c>
      <c r="D484" s="3">
        <f t="shared" si="100"/>
        <v>467</v>
      </c>
      <c r="E484" s="3" t="s">
        <v>2822</v>
      </c>
      <c r="F484" s="3">
        <v>1</v>
      </c>
      <c r="G484" s="3" t="s">
        <v>2827</v>
      </c>
      <c r="H484" s="3" t="s">
        <v>496</v>
      </c>
      <c r="I484" s="3" t="s">
        <v>7</v>
      </c>
      <c r="J484" s="3" t="s">
        <v>2819</v>
      </c>
      <c r="K484" s="7" t="str">
        <f>VLOOKUP($I484,'New Summary'!$E$8:$G$59,2,FALSE)</f>
        <v>T-100x200x8x12</v>
      </c>
      <c r="L484" s="3" t="s">
        <v>2496</v>
      </c>
      <c r="M484" s="7">
        <f>VLOOKUP($I484,'New Summary'!$E$8:$G$59,3,FALSE)</f>
        <v>25.3</v>
      </c>
      <c r="N484" s="3">
        <v>4200</v>
      </c>
      <c r="O484" s="3" t="s">
        <v>25</v>
      </c>
      <c r="P484" s="3">
        <v>1</v>
      </c>
      <c r="Q484" s="28">
        <f t="shared" si="94"/>
        <v>4.2</v>
      </c>
      <c r="R484" s="40">
        <f t="shared" si="95"/>
        <v>106.26</v>
      </c>
      <c r="S484" s="12">
        <v>0</v>
      </c>
      <c r="T484" s="46">
        <f t="shared" si="96"/>
        <v>0</v>
      </c>
      <c r="U484" s="12"/>
      <c r="V484" s="3">
        <f t="shared" si="97"/>
        <v>4.2</v>
      </c>
      <c r="W484" s="46" t="s">
        <v>2502</v>
      </c>
      <c r="X484" s="42">
        <f t="shared" si="92"/>
        <v>106.26</v>
      </c>
      <c r="Y484" s="42">
        <f t="shared" si="93"/>
        <v>0</v>
      </c>
      <c r="Z484" s="3"/>
      <c r="AA484" s="3">
        <v>1.68</v>
      </c>
      <c r="AB484" s="3">
        <f t="shared" si="63"/>
        <v>2.5200000000000005</v>
      </c>
      <c r="AC484" s="7">
        <f t="shared" si="98"/>
        <v>42.503999999999998</v>
      </c>
      <c r="AD484" s="1">
        <v>1680</v>
      </c>
      <c r="AE484" s="1">
        <f t="shared" si="99"/>
        <v>1.68</v>
      </c>
    </row>
    <row r="485" spans="1:31" ht="43.2" hidden="1" x14ac:dyDescent="0.3">
      <c r="A485" s="65" t="str" cm="1">
        <f t="array" ref="A485">_xlfn.IFS(M485&gt;=65,"Heavy",M485&lt;=25,"Light",M485&gt;=26-64,"Medium")</f>
        <v>Medium</v>
      </c>
      <c r="B485" s="1" t="s">
        <v>2787</v>
      </c>
      <c r="C485" s="1" t="s">
        <v>2824</v>
      </c>
      <c r="D485" s="3">
        <f t="shared" si="100"/>
        <v>468</v>
      </c>
      <c r="E485" s="3" t="s">
        <v>2822</v>
      </c>
      <c r="F485" s="3">
        <v>1</v>
      </c>
      <c r="G485" s="3" t="s">
        <v>2827</v>
      </c>
      <c r="H485" s="3" t="s">
        <v>497</v>
      </c>
      <c r="I485" s="3" t="s">
        <v>7</v>
      </c>
      <c r="J485" s="3" t="s">
        <v>2819</v>
      </c>
      <c r="K485" s="7" t="str">
        <f>VLOOKUP($I485,'New Summary'!$E$8:$G$59,2,FALSE)</f>
        <v>T-100x200x8x12</v>
      </c>
      <c r="L485" s="3" t="s">
        <v>2496</v>
      </c>
      <c r="M485" s="7">
        <f>VLOOKUP($I485,'New Summary'!$E$8:$G$59,3,FALSE)</f>
        <v>25.3</v>
      </c>
      <c r="N485" s="3">
        <v>4200</v>
      </c>
      <c r="O485" s="3" t="s">
        <v>25</v>
      </c>
      <c r="P485" s="3">
        <v>1</v>
      </c>
      <c r="Q485" s="28">
        <f t="shared" si="94"/>
        <v>4.2</v>
      </c>
      <c r="R485" s="40">
        <f t="shared" si="95"/>
        <v>106.26</v>
      </c>
      <c r="S485" s="12">
        <v>0</v>
      </c>
      <c r="T485" s="46">
        <f t="shared" si="96"/>
        <v>0</v>
      </c>
      <c r="U485" s="12"/>
      <c r="V485" s="3">
        <f t="shared" si="97"/>
        <v>4.2</v>
      </c>
      <c r="W485" s="46" t="s">
        <v>2502</v>
      </c>
      <c r="X485" s="42">
        <f t="shared" si="92"/>
        <v>106.26</v>
      </c>
      <c r="Y485" s="42">
        <f t="shared" si="93"/>
        <v>0</v>
      </c>
      <c r="Z485" s="3"/>
      <c r="AA485" s="3">
        <v>1.68</v>
      </c>
      <c r="AB485" s="3">
        <f t="shared" si="63"/>
        <v>2.5200000000000005</v>
      </c>
      <c r="AC485" s="7">
        <f t="shared" si="98"/>
        <v>42.503999999999998</v>
      </c>
      <c r="AD485" s="1">
        <v>1680</v>
      </c>
      <c r="AE485" s="1">
        <f t="shared" si="99"/>
        <v>1.68</v>
      </c>
    </row>
    <row r="486" spans="1:31" ht="43.2" hidden="1" x14ac:dyDescent="0.3">
      <c r="A486" s="65" t="str" cm="1">
        <f t="array" ref="A486">_xlfn.IFS(M486&gt;=65,"Heavy",M486&lt;=25,"Light",M486&gt;=26-64,"Medium")</f>
        <v>Medium</v>
      </c>
      <c r="B486" s="1" t="s">
        <v>2787</v>
      </c>
      <c r="C486" s="1" t="s">
        <v>2824</v>
      </c>
      <c r="D486" s="3">
        <f t="shared" si="100"/>
        <v>469</v>
      </c>
      <c r="E486" s="3" t="s">
        <v>2822</v>
      </c>
      <c r="F486" s="3">
        <v>1</v>
      </c>
      <c r="G486" s="3" t="s">
        <v>2827</v>
      </c>
      <c r="H486" s="3" t="s">
        <v>498</v>
      </c>
      <c r="I486" s="3" t="s">
        <v>7</v>
      </c>
      <c r="J486" s="3" t="s">
        <v>2819</v>
      </c>
      <c r="K486" s="7" t="str">
        <f>VLOOKUP($I486,'New Summary'!$E$8:$G$59,2,FALSE)</f>
        <v>T-100x200x8x12</v>
      </c>
      <c r="L486" s="3" t="s">
        <v>2496</v>
      </c>
      <c r="M486" s="7">
        <f>VLOOKUP($I486,'New Summary'!$E$8:$G$59,3,FALSE)</f>
        <v>25.3</v>
      </c>
      <c r="N486" s="3">
        <v>4200</v>
      </c>
      <c r="O486" s="3" t="s">
        <v>25</v>
      </c>
      <c r="P486" s="3">
        <v>1</v>
      </c>
      <c r="Q486" s="28">
        <f t="shared" si="94"/>
        <v>4.2</v>
      </c>
      <c r="R486" s="40">
        <f t="shared" si="95"/>
        <v>106.26</v>
      </c>
      <c r="S486" s="12">
        <v>0</v>
      </c>
      <c r="T486" s="46">
        <f t="shared" si="96"/>
        <v>0</v>
      </c>
      <c r="U486" s="12"/>
      <c r="V486" s="3">
        <f t="shared" si="97"/>
        <v>4.2</v>
      </c>
      <c r="W486" s="46" t="s">
        <v>2502</v>
      </c>
      <c r="X486" s="42">
        <f t="shared" si="92"/>
        <v>106.26</v>
      </c>
      <c r="Y486" s="42">
        <f t="shared" si="93"/>
        <v>0</v>
      </c>
      <c r="Z486" s="3"/>
      <c r="AA486" s="3">
        <v>1.68</v>
      </c>
      <c r="AB486" s="3">
        <f t="shared" si="63"/>
        <v>2.5200000000000005</v>
      </c>
      <c r="AC486" s="7">
        <f t="shared" si="98"/>
        <v>42.503999999999998</v>
      </c>
      <c r="AD486" s="1">
        <v>1680</v>
      </c>
      <c r="AE486" s="1">
        <f t="shared" si="99"/>
        <v>1.68</v>
      </c>
    </row>
    <row r="487" spans="1:31" ht="43.2" hidden="1" x14ac:dyDescent="0.3">
      <c r="A487" s="65" t="str" cm="1">
        <f t="array" ref="A487">_xlfn.IFS(M487&gt;=65,"Heavy",M487&lt;=25,"Light",M487&gt;=26-64,"Medium")</f>
        <v>Medium</v>
      </c>
      <c r="B487" s="1" t="s">
        <v>2787</v>
      </c>
      <c r="C487" s="1" t="s">
        <v>2824</v>
      </c>
      <c r="D487" s="3">
        <f t="shared" si="100"/>
        <v>470</v>
      </c>
      <c r="E487" s="3" t="s">
        <v>2822</v>
      </c>
      <c r="F487" s="3">
        <v>1</v>
      </c>
      <c r="G487" s="3" t="s">
        <v>2827</v>
      </c>
      <c r="H487" s="3" t="s">
        <v>499</v>
      </c>
      <c r="I487" s="3" t="s">
        <v>7</v>
      </c>
      <c r="J487" s="3" t="s">
        <v>2819</v>
      </c>
      <c r="K487" s="7" t="str">
        <f>VLOOKUP($I487,'New Summary'!$E$8:$G$59,2,FALSE)</f>
        <v>T-100x200x8x12</v>
      </c>
      <c r="L487" s="3" t="s">
        <v>2496</v>
      </c>
      <c r="M487" s="7">
        <f>VLOOKUP($I487,'New Summary'!$E$8:$G$59,3,FALSE)</f>
        <v>25.3</v>
      </c>
      <c r="N487" s="3">
        <v>4200</v>
      </c>
      <c r="O487" s="3" t="s">
        <v>25</v>
      </c>
      <c r="P487" s="3">
        <v>1</v>
      </c>
      <c r="Q487" s="28">
        <f t="shared" si="94"/>
        <v>4.2</v>
      </c>
      <c r="R487" s="40">
        <f t="shared" si="95"/>
        <v>106.26</v>
      </c>
      <c r="S487" s="12">
        <v>0</v>
      </c>
      <c r="T487" s="46">
        <f t="shared" si="96"/>
        <v>0</v>
      </c>
      <c r="U487" s="12"/>
      <c r="V487" s="3">
        <f t="shared" si="97"/>
        <v>4.2</v>
      </c>
      <c r="W487" s="46" t="s">
        <v>2502</v>
      </c>
      <c r="X487" s="42">
        <f t="shared" si="92"/>
        <v>106.26</v>
      </c>
      <c r="Y487" s="42">
        <f t="shared" si="93"/>
        <v>0</v>
      </c>
      <c r="Z487" s="3"/>
      <c r="AA487" s="3">
        <v>1.68</v>
      </c>
      <c r="AB487" s="3">
        <f t="shared" si="63"/>
        <v>2.5200000000000005</v>
      </c>
      <c r="AC487" s="7">
        <f t="shared" si="98"/>
        <v>42.503999999999998</v>
      </c>
      <c r="AD487" s="1">
        <v>1680</v>
      </c>
      <c r="AE487" s="1">
        <f t="shared" si="99"/>
        <v>1.68</v>
      </c>
    </row>
    <row r="488" spans="1:31" ht="43.2" hidden="1" x14ac:dyDescent="0.3">
      <c r="A488" s="65" t="str" cm="1">
        <f t="array" ref="A488">_xlfn.IFS(M488&gt;=65,"Heavy",M488&lt;=25,"Light",M488&gt;=26-64,"Medium")</f>
        <v>Medium</v>
      </c>
      <c r="B488" s="1" t="s">
        <v>2787</v>
      </c>
      <c r="C488" s="1" t="s">
        <v>2824</v>
      </c>
      <c r="D488" s="3">
        <f t="shared" si="100"/>
        <v>471</v>
      </c>
      <c r="E488" s="3" t="s">
        <v>2822</v>
      </c>
      <c r="F488" s="3">
        <v>1</v>
      </c>
      <c r="G488" s="3" t="s">
        <v>2827</v>
      </c>
      <c r="H488" s="3" t="s">
        <v>500</v>
      </c>
      <c r="I488" s="3" t="s">
        <v>7</v>
      </c>
      <c r="J488" s="3" t="s">
        <v>2819</v>
      </c>
      <c r="K488" s="7" t="str">
        <f>VLOOKUP($I488,'New Summary'!$E$8:$G$59,2,FALSE)</f>
        <v>T-100x200x8x12</v>
      </c>
      <c r="L488" s="3" t="s">
        <v>2496</v>
      </c>
      <c r="M488" s="7">
        <f>VLOOKUP($I488,'New Summary'!$E$8:$G$59,3,FALSE)</f>
        <v>25.3</v>
      </c>
      <c r="N488" s="3">
        <v>4200</v>
      </c>
      <c r="O488" s="3" t="s">
        <v>25</v>
      </c>
      <c r="P488" s="3">
        <v>1</v>
      </c>
      <c r="Q488" s="28">
        <f t="shared" si="94"/>
        <v>4.2</v>
      </c>
      <c r="R488" s="40">
        <f t="shared" si="95"/>
        <v>106.26</v>
      </c>
      <c r="S488" s="12">
        <v>0</v>
      </c>
      <c r="T488" s="46">
        <f t="shared" si="96"/>
        <v>0</v>
      </c>
      <c r="U488" s="12"/>
      <c r="V488" s="3">
        <f t="shared" si="97"/>
        <v>4.2</v>
      </c>
      <c r="W488" s="46" t="s">
        <v>2502</v>
      </c>
      <c r="X488" s="42">
        <f t="shared" si="92"/>
        <v>106.26</v>
      </c>
      <c r="Y488" s="42">
        <f t="shared" si="93"/>
        <v>0</v>
      </c>
      <c r="Z488" s="3"/>
      <c r="AA488" s="3">
        <v>1.68</v>
      </c>
      <c r="AB488" s="3">
        <f t="shared" si="63"/>
        <v>2.5200000000000005</v>
      </c>
      <c r="AC488" s="7">
        <f t="shared" si="98"/>
        <v>42.503999999999998</v>
      </c>
      <c r="AD488" s="1">
        <v>1680</v>
      </c>
      <c r="AE488" s="1">
        <f t="shared" si="99"/>
        <v>1.68</v>
      </c>
    </row>
    <row r="489" spans="1:31" ht="43.2" hidden="1" x14ac:dyDescent="0.3">
      <c r="A489" s="65" t="str" cm="1">
        <f t="array" ref="A489">_xlfn.IFS(M489&gt;=65,"Heavy",M489&lt;=25,"Light",M489&gt;=26-64,"Medium")</f>
        <v>Medium</v>
      </c>
      <c r="B489" s="1" t="s">
        <v>2787</v>
      </c>
      <c r="C489" s="1" t="s">
        <v>2824</v>
      </c>
      <c r="D489" s="3">
        <f t="shared" si="100"/>
        <v>472</v>
      </c>
      <c r="E489" s="3" t="s">
        <v>2822</v>
      </c>
      <c r="F489" s="3">
        <v>1</v>
      </c>
      <c r="G489" s="3" t="s">
        <v>2827</v>
      </c>
      <c r="H489" s="3" t="s">
        <v>501</v>
      </c>
      <c r="I489" s="3" t="s">
        <v>7</v>
      </c>
      <c r="J489" s="3" t="s">
        <v>2819</v>
      </c>
      <c r="K489" s="7" t="str">
        <f>VLOOKUP($I489,'New Summary'!$E$8:$G$59,2,FALSE)</f>
        <v>T-100x200x8x12</v>
      </c>
      <c r="L489" s="3" t="s">
        <v>2496</v>
      </c>
      <c r="M489" s="7">
        <f>VLOOKUP($I489,'New Summary'!$E$8:$G$59,3,FALSE)</f>
        <v>25.3</v>
      </c>
      <c r="N489" s="3">
        <v>4200</v>
      </c>
      <c r="O489" s="3" t="s">
        <v>25</v>
      </c>
      <c r="P489" s="3">
        <v>1</v>
      </c>
      <c r="Q489" s="28">
        <f t="shared" si="94"/>
        <v>4.2</v>
      </c>
      <c r="R489" s="40">
        <f t="shared" si="95"/>
        <v>106.26</v>
      </c>
      <c r="S489" s="12">
        <v>0</v>
      </c>
      <c r="T489" s="46">
        <f t="shared" si="96"/>
        <v>0</v>
      </c>
      <c r="U489" s="12"/>
      <c r="V489" s="3">
        <f t="shared" si="97"/>
        <v>4.2</v>
      </c>
      <c r="W489" s="46" t="s">
        <v>2502</v>
      </c>
      <c r="X489" s="42">
        <f t="shared" si="92"/>
        <v>106.26</v>
      </c>
      <c r="Y489" s="42">
        <f t="shared" si="93"/>
        <v>0</v>
      </c>
      <c r="Z489" s="3"/>
      <c r="AA489" s="3">
        <v>1.68</v>
      </c>
      <c r="AB489" s="3">
        <f t="shared" si="63"/>
        <v>2.5200000000000005</v>
      </c>
      <c r="AC489" s="7">
        <f t="shared" si="98"/>
        <v>42.503999999999998</v>
      </c>
      <c r="AD489" s="1">
        <v>1680</v>
      </c>
      <c r="AE489" s="1">
        <f t="shared" si="99"/>
        <v>1.68</v>
      </c>
    </row>
    <row r="490" spans="1:31" ht="43.2" hidden="1" x14ac:dyDescent="0.3">
      <c r="A490" s="65" t="str" cm="1">
        <f t="array" ref="A490">_xlfn.IFS(M490&gt;=65,"Heavy",M490&lt;=25,"Light",M490&gt;=26-64,"Medium")</f>
        <v>Medium</v>
      </c>
      <c r="B490" s="1" t="s">
        <v>2787</v>
      </c>
      <c r="C490" s="1" t="s">
        <v>2824</v>
      </c>
      <c r="D490" s="3">
        <f t="shared" si="100"/>
        <v>473</v>
      </c>
      <c r="E490" s="3" t="s">
        <v>2822</v>
      </c>
      <c r="F490" s="3">
        <v>1</v>
      </c>
      <c r="G490" s="3" t="s">
        <v>2827</v>
      </c>
      <c r="H490" s="3" t="s">
        <v>502</v>
      </c>
      <c r="I490" s="3" t="s">
        <v>7</v>
      </c>
      <c r="J490" s="3" t="s">
        <v>2819</v>
      </c>
      <c r="K490" s="7" t="str">
        <f>VLOOKUP($I490,'New Summary'!$E$8:$G$59,2,FALSE)</f>
        <v>T-100x200x8x12</v>
      </c>
      <c r="L490" s="3" t="s">
        <v>2496</v>
      </c>
      <c r="M490" s="7">
        <f>VLOOKUP($I490,'New Summary'!$E$8:$G$59,3,FALSE)</f>
        <v>25.3</v>
      </c>
      <c r="N490" s="3">
        <v>4200</v>
      </c>
      <c r="O490" s="3" t="s">
        <v>25</v>
      </c>
      <c r="P490" s="3">
        <v>1</v>
      </c>
      <c r="Q490" s="28">
        <f t="shared" si="94"/>
        <v>4.2</v>
      </c>
      <c r="R490" s="40">
        <f t="shared" si="95"/>
        <v>106.26</v>
      </c>
      <c r="S490" s="12">
        <v>0</v>
      </c>
      <c r="T490" s="46">
        <f t="shared" si="96"/>
        <v>0</v>
      </c>
      <c r="U490" s="12"/>
      <c r="V490" s="3">
        <f t="shared" si="97"/>
        <v>4.2</v>
      </c>
      <c r="W490" s="46" t="s">
        <v>2502</v>
      </c>
      <c r="X490" s="42">
        <f t="shared" ref="X490:X517" si="101">V490*M490</f>
        <v>106.26</v>
      </c>
      <c r="Y490" s="42">
        <f t="shared" ref="Y490:Y517" si="102">T490*M490</f>
        <v>0</v>
      </c>
      <c r="Z490" s="3"/>
      <c r="AA490" s="3">
        <v>1.68</v>
      </c>
      <c r="AB490" s="3">
        <f t="shared" si="63"/>
        <v>2.5200000000000005</v>
      </c>
      <c r="AC490" s="7">
        <f t="shared" si="98"/>
        <v>42.503999999999998</v>
      </c>
      <c r="AD490" s="1">
        <v>1680</v>
      </c>
      <c r="AE490" s="1">
        <f t="shared" si="99"/>
        <v>1.68</v>
      </c>
    </row>
    <row r="491" spans="1:31" ht="43.2" hidden="1" x14ac:dyDescent="0.3">
      <c r="A491" s="65" t="str" cm="1">
        <f t="array" ref="A491">_xlfn.IFS(M491&gt;=65,"Heavy",M491&lt;=25,"Light",M491&gt;=26-64,"Medium")</f>
        <v>Medium</v>
      </c>
      <c r="B491" s="1" t="s">
        <v>2787</v>
      </c>
      <c r="C491" s="1" t="s">
        <v>2824</v>
      </c>
      <c r="D491" s="3">
        <f t="shared" si="100"/>
        <v>474</v>
      </c>
      <c r="E491" s="3" t="s">
        <v>2822</v>
      </c>
      <c r="F491" s="3">
        <v>1</v>
      </c>
      <c r="G491" s="3" t="s">
        <v>2827</v>
      </c>
      <c r="H491" s="3" t="s">
        <v>503</v>
      </c>
      <c r="I491" s="3" t="s">
        <v>7</v>
      </c>
      <c r="J491" s="3" t="s">
        <v>2819</v>
      </c>
      <c r="K491" s="7" t="str">
        <f>VLOOKUP($I491,'New Summary'!$E$8:$G$59,2,FALSE)</f>
        <v>T-100x200x8x12</v>
      </c>
      <c r="L491" s="3" t="s">
        <v>2496</v>
      </c>
      <c r="M491" s="7">
        <f>VLOOKUP($I491,'New Summary'!$E$8:$G$59,3,FALSE)</f>
        <v>25.3</v>
      </c>
      <c r="N491" s="3">
        <v>4200</v>
      </c>
      <c r="O491" s="3" t="s">
        <v>25</v>
      </c>
      <c r="P491" s="3">
        <v>1</v>
      </c>
      <c r="Q491" s="28">
        <f t="shared" si="94"/>
        <v>4.2</v>
      </c>
      <c r="R491" s="40">
        <f t="shared" si="95"/>
        <v>106.26</v>
      </c>
      <c r="S491" s="12">
        <v>0</v>
      </c>
      <c r="T491" s="46">
        <f t="shared" si="96"/>
        <v>0</v>
      </c>
      <c r="U491" s="12"/>
      <c r="V491" s="3">
        <f t="shared" si="97"/>
        <v>4.2</v>
      </c>
      <c r="W491" s="46" t="s">
        <v>2502</v>
      </c>
      <c r="X491" s="42">
        <f t="shared" si="101"/>
        <v>106.26</v>
      </c>
      <c r="Y491" s="42">
        <f t="shared" si="102"/>
        <v>0</v>
      </c>
      <c r="Z491" s="3"/>
      <c r="AA491" s="3">
        <v>1.68</v>
      </c>
      <c r="AB491" s="3">
        <f t="shared" si="63"/>
        <v>2.5200000000000005</v>
      </c>
      <c r="AC491" s="7">
        <f t="shared" si="98"/>
        <v>42.503999999999998</v>
      </c>
      <c r="AD491" s="1">
        <v>1680</v>
      </c>
      <c r="AE491" s="1">
        <f t="shared" si="99"/>
        <v>1.68</v>
      </c>
    </row>
    <row r="492" spans="1:31" ht="43.2" hidden="1" x14ac:dyDescent="0.3">
      <c r="A492" s="65" t="str" cm="1">
        <f t="array" ref="A492">_xlfn.IFS(M492&gt;=65,"Heavy",M492&lt;=25,"Light",M492&gt;=26-64,"Medium")</f>
        <v>Medium</v>
      </c>
      <c r="B492" s="1" t="s">
        <v>2787</v>
      </c>
      <c r="C492" s="1" t="s">
        <v>2824</v>
      </c>
      <c r="D492" s="3">
        <f t="shared" si="100"/>
        <v>475</v>
      </c>
      <c r="E492" s="3" t="s">
        <v>2822</v>
      </c>
      <c r="F492" s="3">
        <v>1</v>
      </c>
      <c r="G492" s="3" t="s">
        <v>2827</v>
      </c>
      <c r="H492" s="3" t="s">
        <v>504</v>
      </c>
      <c r="I492" s="3" t="s">
        <v>7</v>
      </c>
      <c r="J492" s="3" t="s">
        <v>2819</v>
      </c>
      <c r="K492" s="7" t="str">
        <f>VLOOKUP($I492,'New Summary'!$E$8:$G$59,2,FALSE)</f>
        <v>T-100x200x8x12</v>
      </c>
      <c r="L492" s="3" t="s">
        <v>2496</v>
      </c>
      <c r="M492" s="7">
        <f>VLOOKUP($I492,'New Summary'!$E$8:$G$59,3,FALSE)</f>
        <v>25.3</v>
      </c>
      <c r="N492" s="3">
        <v>4200</v>
      </c>
      <c r="O492" s="3" t="s">
        <v>25</v>
      </c>
      <c r="P492" s="3">
        <v>1</v>
      </c>
      <c r="Q492" s="28">
        <f t="shared" si="94"/>
        <v>4.2</v>
      </c>
      <c r="R492" s="40">
        <f t="shared" si="95"/>
        <v>106.26</v>
      </c>
      <c r="S492" s="12">
        <v>0</v>
      </c>
      <c r="T492" s="46">
        <f t="shared" si="96"/>
        <v>0</v>
      </c>
      <c r="U492" s="12"/>
      <c r="V492" s="3">
        <f t="shared" si="97"/>
        <v>4.2</v>
      </c>
      <c r="W492" s="46" t="s">
        <v>2502</v>
      </c>
      <c r="X492" s="42">
        <f t="shared" si="101"/>
        <v>106.26</v>
      </c>
      <c r="Y492" s="42">
        <f t="shared" si="102"/>
        <v>0</v>
      </c>
      <c r="Z492" s="3"/>
      <c r="AA492" s="3">
        <v>1.68</v>
      </c>
      <c r="AB492" s="3">
        <f t="shared" si="63"/>
        <v>2.5200000000000005</v>
      </c>
      <c r="AC492" s="7">
        <f t="shared" si="98"/>
        <v>42.503999999999998</v>
      </c>
      <c r="AD492" s="1">
        <v>1680</v>
      </c>
      <c r="AE492" s="1">
        <f t="shared" si="99"/>
        <v>1.68</v>
      </c>
    </row>
    <row r="493" spans="1:31" ht="43.2" hidden="1" x14ac:dyDescent="0.3">
      <c r="A493" s="65" t="str" cm="1">
        <f t="array" ref="A493">_xlfn.IFS(M493&gt;=65,"Heavy",M493&lt;=25,"Light",M493&gt;=26-64,"Medium")</f>
        <v>Medium</v>
      </c>
      <c r="B493" s="1" t="s">
        <v>2787</v>
      </c>
      <c r="C493" s="1" t="s">
        <v>2824</v>
      </c>
      <c r="D493" s="3">
        <f t="shared" si="100"/>
        <v>476</v>
      </c>
      <c r="E493" s="3" t="s">
        <v>2822</v>
      </c>
      <c r="F493" s="3">
        <v>1</v>
      </c>
      <c r="G493" s="3" t="s">
        <v>2827</v>
      </c>
      <c r="H493" s="3" t="s">
        <v>505</v>
      </c>
      <c r="I493" s="3" t="s">
        <v>7</v>
      </c>
      <c r="J493" s="3" t="s">
        <v>2819</v>
      </c>
      <c r="K493" s="7" t="str">
        <f>VLOOKUP($I493,'New Summary'!$E$8:$G$59,2,FALSE)</f>
        <v>T-100x200x8x12</v>
      </c>
      <c r="L493" s="3" t="s">
        <v>2496</v>
      </c>
      <c r="M493" s="7">
        <f>VLOOKUP($I493,'New Summary'!$E$8:$G$59,3,FALSE)</f>
        <v>25.3</v>
      </c>
      <c r="N493" s="3">
        <v>4200</v>
      </c>
      <c r="O493" s="3" t="s">
        <v>25</v>
      </c>
      <c r="P493" s="3">
        <v>1</v>
      </c>
      <c r="Q493" s="28">
        <f t="shared" si="94"/>
        <v>4.2</v>
      </c>
      <c r="R493" s="40">
        <f t="shared" si="95"/>
        <v>106.26</v>
      </c>
      <c r="S493" s="12">
        <v>0</v>
      </c>
      <c r="T493" s="46">
        <f t="shared" si="96"/>
        <v>0</v>
      </c>
      <c r="U493" s="12"/>
      <c r="V493" s="3">
        <f t="shared" si="97"/>
        <v>4.2</v>
      </c>
      <c r="W493" s="46" t="s">
        <v>2502</v>
      </c>
      <c r="X493" s="42">
        <f t="shared" si="101"/>
        <v>106.26</v>
      </c>
      <c r="Y493" s="42">
        <f t="shared" si="102"/>
        <v>0</v>
      </c>
      <c r="Z493" s="3"/>
      <c r="AA493" s="3">
        <v>1.68</v>
      </c>
      <c r="AB493" s="3">
        <f t="shared" ref="AB493:AB556" si="103">Q493-AA493</f>
        <v>2.5200000000000005</v>
      </c>
      <c r="AC493" s="7">
        <f t="shared" si="98"/>
        <v>42.503999999999998</v>
      </c>
      <c r="AD493" s="1">
        <v>1680</v>
      </c>
      <c r="AE493" s="1">
        <f t="shared" si="99"/>
        <v>1.68</v>
      </c>
    </row>
    <row r="494" spans="1:31" ht="43.2" hidden="1" x14ac:dyDescent="0.3">
      <c r="A494" s="65" t="str" cm="1">
        <f t="array" ref="A494">_xlfn.IFS(M494&gt;=65,"Heavy",M494&lt;=25,"Light",M494&gt;=26-64,"Medium")</f>
        <v>Medium</v>
      </c>
      <c r="B494" s="1" t="s">
        <v>2787</v>
      </c>
      <c r="C494" s="1" t="s">
        <v>2824</v>
      </c>
      <c r="D494" s="3">
        <f t="shared" si="100"/>
        <v>477</v>
      </c>
      <c r="E494" s="3" t="s">
        <v>2822</v>
      </c>
      <c r="F494" s="3">
        <v>1</v>
      </c>
      <c r="G494" s="3" t="s">
        <v>2827</v>
      </c>
      <c r="H494" s="3" t="s">
        <v>506</v>
      </c>
      <c r="I494" s="3" t="s">
        <v>7</v>
      </c>
      <c r="J494" s="3" t="s">
        <v>2819</v>
      </c>
      <c r="K494" s="7" t="str">
        <f>VLOOKUP($I494,'New Summary'!$E$8:$G$59,2,FALSE)</f>
        <v>T-100x200x8x12</v>
      </c>
      <c r="L494" s="3" t="s">
        <v>2496</v>
      </c>
      <c r="M494" s="7">
        <f>VLOOKUP($I494,'New Summary'!$E$8:$G$59,3,FALSE)</f>
        <v>25.3</v>
      </c>
      <c r="N494" s="3">
        <v>4200</v>
      </c>
      <c r="O494" s="3" t="s">
        <v>25</v>
      </c>
      <c r="P494" s="3">
        <v>1</v>
      </c>
      <c r="Q494" s="28">
        <f t="shared" si="94"/>
        <v>4.2</v>
      </c>
      <c r="R494" s="40">
        <f t="shared" si="95"/>
        <v>106.26</v>
      </c>
      <c r="S494" s="12">
        <v>0</v>
      </c>
      <c r="T494" s="46">
        <f t="shared" si="96"/>
        <v>0</v>
      </c>
      <c r="U494" s="12"/>
      <c r="V494" s="3">
        <f t="shared" si="97"/>
        <v>4.2</v>
      </c>
      <c r="W494" s="46" t="s">
        <v>2502</v>
      </c>
      <c r="X494" s="42">
        <f t="shared" si="101"/>
        <v>106.26</v>
      </c>
      <c r="Y494" s="42">
        <f t="shared" si="102"/>
        <v>0</v>
      </c>
      <c r="Z494" s="3"/>
      <c r="AA494" s="3">
        <v>1.68</v>
      </c>
      <c r="AB494" s="3">
        <f t="shared" si="103"/>
        <v>2.5200000000000005</v>
      </c>
      <c r="AC494" s="7">
        <f t="shared" si="98"/>
        <v>42.503999999999998</v>
      </c>
      <c r="AD494" s="1">
        <v>1680</v>
      </c>
      <c r="AE494" s="1">
        <f t="shared" si="99"/>
        <v>1.68</v>
      </c>
    </row>
    <row r="495" spans="1:31" ht="43.2" hidden="1" x14ac:dyDescent="0.3">
      <c r="A495" s="65" t="str" cm="1">
        <f t="array" ref="A495">_xlfn.IFS(M495&gt;=65,"Heavy",M495&lt;=25,"Light",M495&gt;=26-64,"Medium")</f>
        <v>Medium</v>
      </c>
      <c r="B495" s="1" t="s">
        <v>2787</v>
      </c>
      <c r="C495" s="1" t="s">
        <v>2824</v>
      </c>
      <c r="D495" s="3">
        <f t="shared" si="100"/>
        <v>478</v>
      </c>
      <c r="E495" s="3" t="s">
        <v>2822</v>
      </c>
      <c r="F495" s="3">
        <v>1</v>
      </c>
      <c r="G495" s="3" t="s">
        <v>2827</v>
      </c>
      <c r="H495" s="3" t="s">
        <v>507</v>
      </c>
      <c r="I495" s="3" t="s">
        <v>7</v>
      </c>
      <c r="J495" s="3" t="s">
        <v>2819</v>
      </c>
      <c r="K495" s="7" t="str">
        <f>VLOOKUP($I495,'New Summary'!$E$8:$G$59,2,FALSE)</f>
        <v>T-100x200x8x12</v>
      </c>
      <c r="L495" s="3" t="s">
        <v>2496</v>
      </c>
      <c r="M495" s="7">
        <f>VLOOKUP($I495,'New Summary'!$E$8:$G$59,3,FALSE)</f>
        <v>25.3</v>
      </c>
      <c r="N495" s="3">
        <v>4200</v>
      </c>
      <c r="O495" s="3" t="s">
        <v>25</v>
      </c>
      <c r="P495" s="3">
        <v>1</v>
      </c>
      <c r="Q495" s="28">
        <f t="shared" si="94"/>
        <v>4.2</v>
      </c>
      <c r="R495" s="40">
        <f t="shared" si="95"/>
        <v>106.26</v>
      </c>
      <c r="S495" s="12">
        <v>0</v>
      </c>
      <c r="T495" s="46">
        <f t="shared" si="96"/>
        <v>0</v>
      </c>
      <c r="U495" s="12"/>
      <c r="V495" s="3">
        <f t="shared" si="97"/>
        <v>4.2</v>
      </c>
      <c r="W495" s="46" t="s">
        <v>2502</v>
      </c>
      <c r="X495" s="42">
        <f t="shared" si="101"/>
        <v>106.26</v>
      </c>
      <c r="Y495" s="42">
        <f t="shared" si="102"/>
        <v>0</v>
      </c>
      <c r="Z495" s="3"/>
      <c r="AA495" s="3">
        <v>1.68</v>
      </c>
      <c r="AB495" s="3">
        <f t="shared" si="103"/>
        <v>2.5200000000000005</v>
      </c>
      <c r="AC495" s="7">
        <f t="shared" si="98"/>
        <v>42.503999999999998</v>
      </c>
      <c r="AD495" s="1">
        <v>1680</v>
      </c>
      <c r="AE495" s="1">
        <f t="shared" si="99"/>
        <v>1.68</v>
      </c>
    </row>
    <row r="496" spans="1:31" ht="43.2" hidden="1" x14ac:dyDescent="0.3">
      <c r="A496" s="65" t="str" cm="1">
        <f t="array" ref="A496">_xlfn.IFS(M496&gt;=65,"Heavy",M496&lt;=25,"Light",M496&gt;=26-64,"Medium")</f>
        <v>Medium</v>
      </c>
      <c r="B496" s="1" t="s">
        <v>2787</v>
      </c>
      <c r="C496" s="1" t="s">
        <v>2824</v>
      </c>
      <c r="D496" s="3">
        <f t="shared" si="100"/>
        <v>479</v>
      </c>
      <c r="E496" s="3" t="s">
        <v>2822</v>
      </c>
      <c r="F496" s="3">
        <v>1</v>
      </c>
      <c r="G496" s="3" t="s">
        <v>2827</v>
      </c>
      <c r="H496" s="3" t="s">
        <v>508</v>
      </c>
      <c r="I496" s="3" t="s">
        <v>7</v>
      </c>
      <c r="J496" s="3" t="s">
        <v>2819</v>
      </c>
      <c r="K496" s="7" t="str">
        <f>VLOOKUP($I496,'New Summary'!$E$8:$G$59,2,FALSE)</f>
        <v>T-100x200x8x12</v>
      </c>
      <c r="L496" s="3" t="s">
        <v>2496</v>
      </c>
      <c r="M496" s="7">
        <f>VLOOKUP($I496,'New Summary'!$E$8:$G$59,3,FALSE)</f>
        <v>25.3</v>
      </c>
      <c r="N496" s="3">
        <v>6700</v>
      </c>
      <c r="O496" s="3" t="s">
        <v>25</v>
      </c>
      <c r="P496" s="3">
        <v>1</v>
      </c>
      <c r="Q496" s="28">
        <f t="shared" si="94"/>
        <v>6.7</v>
      </c>
      <c r="R496" s="40">
        <f t="shared" si="95"/>
        <v>169.51000000000002</v>
      </c>
      <c r="S496" s="12">
        <v>0</v>
      </c>
      <c r="T496" s="46">
        <f t="shared" si="96"/>
        <v>0</v>
      </c>
      <c r="U496" s="12"/>
      <c r="V496" s="3">
        <f t="shared" si="97"/>
        <v>6.7</v>
      </c>
      <c r="W496" s="46" t="s">
        <v>2502</v>
      </c>
      <c r="X496" s="42">
        <f t="shared" si="101"/>
        <v>169.51000000000002</v>
      </c>
      <c r="Y496" s="42">
        <f t="shared" si="102"/>
        <v>0</v>
      </c>
      <c r="Z496" s="3"/>
      <c r="AA496" s="3">
        <v>2.68</v>
      </c>
      <c r="AB496" s="3">
        <f t="shared" si="103"/>
        <v>4.0199999999999996</v>
      </c>
      <c r="AC496" s="7">
        <f t="shared" si="98"/>
        <v>67.804000000000002</v>
      </c>
      <c r="AD496" s="1">
        <v>2680</v>
      </c>
      <c r="AE496" s="1">
        <f t="shared" si="99"/>
        <v>2.68</v>
      </c>
    </row>
    <row r="497" spans="1:31" ht="43.2" hidden="1" x14ac:dyDescent="0.3">
      <c r="A497" s="65" t="str" cm="1">
        <f t="array" ref="A497">_xlfn.IFS(M497&gt;=65,"Heavy",M497&lt;=25,"Light",M497&gt;=26-64,"Medium")</f>
        <v>Medium</v>
      </c>
      <c r="B497" s="1" t="s">
        <v>2787</v>
      </c>
      <c r="C497" s="1" t="s">
        <v>2824</v>
      </c>
      <c r="D497" s="3">
        <f t="shared" si="100"/>
        <v>480</v>
      </c>
      <c r="E497" s="3" t="s">
        <v>2822</v>
      </c>
      <c r="F497" s="3">
        <v>1</v>
      </c>
      <c r="G497" s="3" t="s">
        <v>2827</v>
      </c>
      <c r="H497" s="3" t="s">
        <v>509</v>
      </c>
      <c r="I497" s="3" t="s">
        <v>7</v>
      </c>
      <c r="J497" s="3" t="s">
        <v>2819</v>
      </c>
      <c r="K497" s="7" t="str">
        <f>VLOOKUP($I497,'New Summary'!$E$8:$G$59,2,FALSE)</f>
        <v>T-100x200x8x12</v>
      </c>
      <c r="L497" s="3" t="s">
        <v>2496</v>
      </c>
      <c r="M497" s="7">
        <f>VLOOKUP($I497,'New Summary'!$E$8:$G$59,3,FALSE)</f>
        <v>25.3</v>
      </c>
      <c r="N497" s="3">
        <v>6700</v>
      </c>
      <c r="O497" s="3" t="s">
        <v>25</v>
      </c>
      <c r="P497" s="3">
        <v>1</v>
      </c>
      <c r="Q497" s="28">
        <f t="shared" si="94"/>
        <v>6.7</v>
      </c>
      <c r="R497" s="40">
        <f t="shared" si="95"/>
        <v>169.51000000000002</v>
      </c>
      <c r="S497" s="12">
        <v>0</v>
      </c>
      <c r="T497" s="46">
        <f t="shared" si="96"/>
        <v>0</v>
      </c>
      <c r="U497" s="12"/>
      <c r="V497" s="3">
        <f t="shared" si="97"/>
        <v>6.7</v>
      </c>
      <c r="W497" s="46" t="s">
        <v>2502</v>
      </c>
      <c r="X497" s="42">
        <f t="shared" si="101"/>
        <v>169.51000000000002</v>
      </c>
      <c r="Y497" s="42">
        <f t="shared" si="102"/>
        <v>0</v>
      </c>
      <c r="Z497" s="3"/>
      <c r="AA497" s="3">
        <v>2.68</v>
      </c>
      <c r="AB497" s="3">
        <f t="shared" si="103"/>
        <v>4.0199999999999996</v>
      </c>
      <c r="AC497" s="7">
        <f t="shared" si="98"/>
        <v>67.804000000000002</v>
      </c>
      <c r="AD497" s="1">
        <v>2680</v>
      </c>
      <c r="AE497" s="1">
        <f t="shared" si="99"/>
        <v>2.68</v>
      </c>
    </row>
    <row r="498" spans="1:31" ht="43.2" hidden="1" x14ac:dyDescent="0.3">
      <c r="A498" s="65" t="str" cm="1">
        <f t="array" ref="A498">_xlfn.IFS(M498&gt;=65,"Heavy",M498&lt;=25,"Light",M498&gt;=26-64,"Medium")</f>
        <v>Medium</v>
      </c>
      <c r="B498" s="1" t="s">
        <v>2787</v>
      </c>
      <c r="C498" s="1" t="s">
        <v>2824</v>
      </c>
      <c r="D498" s="3">
        <f t="shared" si="100"/>
        <v>481</v>
      </c>
      <c r="E498" s="3" t="s">
        <v>2822</v>
      </c>
      <c r="F498" s="3">
        <v>1</v>
      </c>
      <c r="G498" s="3" t="s">
        <v>2827</v>
      </c>
      <c r="H498" s="3" t="s">
        <v>510</v>
      </c>
      <c r="I498" s="3" t="s">
        <v>7</v>
      </c>
      <c r="J498" s="3" t="s">
        <v>2819</v>
      </c>
      <c r="K498" s="7" t="str">
        <f>VLOOKUP($I498,'New Summary'!$E$8:$G$59,2,FALSE)</f>
        <v>T-100x200x8x12</v>
      </c>
      <c r="L498" s="3" t="s">
        <v>2496</v>
      </c>
      <c r="M498" s="7">
        <f>VLOOKUP($I498,'New Summary'!$E$8:$G$59,3,FALSE)</f>
        <v>25.3</v>
      </c>
      <c r="N498" s="3">
        <v>6700</v>
      </c>
      <c r="O498" s="3" t="s">
        <v>25</v>
      </c>
      <c r="P498" s="3">
        <v>1</v>
      </c>
      <c r="Q498" s="28">
        <f t="shared" si="94"/>
        <v>6.7</v>
      </c>
      <c r="R498" s="40">
        <f t="shared" si="95"/>
        <v>169.51000000000002</v>
      </c>
      <c r="S498" s="12">
        <v>0</v>
      </c>
      <c r="T498" s="46">
        <f t="shared" si="96"/>
        <v>0</v>
      </c>
      <c r="U498" s="12"/>
      <c r="V498" s="3">
        <f t="shared" si="97"/>
        <v>6.7</v>
      </c>
      <c r="W498" s="46" t="s">
        <v>2502</v>
      </c>
      <c r="X498" s="42">
        <f t="shared" si="101"/>
        <v>169.51000000000002</v>
      </c>
      <c r="Y498" s="42">
        <f t="shared" si="102"/>
        <v>0</v>
      </c>
      <c r="Z498" s="3"/>
      <c r="AA498" s="3">
        <v>2.68</v>
      </c>
      <c r="AB498" s="3">
        <f t="shared" si="103"/>
        <v>4.0199999999999996</v>
      </c>
      <c r="AC498" s="7">
        <f t="shared" si="98"/>
        <v>67.804000000000002</v>
      </c>
      <c r="AD498" s="1">
        <v>2680</v>
      </c>
      <c r="AE498" s="1">
        <f t="shared" si="99"/>
        <v>2.68</v>
      </c>
    </row>
    <row r="499" spans="1:31" ht="43.2" hidden="1" x14ac:dyDescent="0.3">
      <c r="A499" s="65" t="str" cm="1">
        <f t="array" ref="A499">_xlfn.IFS(M499&gt;=65,"Heavy",M499&lt;=25,"Light",M499&gt;=26-64,"Medium")</f>
        <v>Medium</v>
      </c>
      <c r="B499" s="1" t="s">
        <v>2787</v>
      </c>
      <c r="C499" s="1" t="s">
        <v>2824</v>
      </c>
      <c r="D499" s="3">
        <f t="shared" si="100"/>
        <v>482</v>
      </c>
      <c r="E499" s="3" t="s">
        <v>2822</v>
      </c>
      <c r="F499" s="3">
        <v>1</v>
      </c>
      <c r="G499" s="3" t="s">
        <v>2827</v>
      </c>
      <c r="H499" s="3" t="s">
        <v>511</v>
      </c>
      <c r="I499" s="3" t="s">
        <v>7</v>
      </c>
      <c r="J499" s="3" t="s">
        <v>2819</v>
      </c>
      <c r="K499" s="7" t="str">
        <f>VLOOKUP($I499,'New Summary'!$E$8:$G$59,2,FALSE)</f>
        <v>T-100x200x8x12</v>
      </c>
      <c r="L499" s="3" t="s">
        <v>2496</v>
      </c>
      <c r="M499" s="7">
        <f>VLOOKUP($I499,'New Summary'!$E$8:$G$59,3,FALSE)</f>
        <v>25.3</v>
      </c>
      <c r="N499" s="3">
        <v>6700</v>
      </c>
      <c r="O499" s="3" t="s">
        <v>25</v>
      </c>
      <c r="P499" s="3">
        <v>1</v>
      </c>
      <c r="Q499" s="28">
        <f t="shared" si="94"/>
        <v>6.7</v>
      </c>
      <c r="R499" s="40">
        <f t="shared" si="95"/>
        <v>169.51000000000002</v>
      </c>
      <c r="S499" s="12">
        <v>0</v>
      </c>
      <c r="T499" s="46">
        <f t="shared" si="96"/>
        <v>0</v>
      </c>
      <c r="U499" s="12"/>
      <c r="V499" s="3">
        <f t="shared" si="97"/>
        <v>6.7</v>
      </c>
      <c r="W499" s="46" t="s">
        <v>2502</v>
      </c>
      <c r="X499" s="42">
        <f t="shared" si="101"/>
        <v>169.51000000000002</v>
      </c>
      <c r="Y499" s="42">
        <f t="shared" si="102"/>
        <v>0</v>
      </c>
      <c r="Z499" s="3"/>
      <c r="AA499" s="3">
        <v>2.68</v>
      </c>
      <c r="AB499" s="3">
        <f t="shared" si="103"/>
        <v>4.0199999999999996</v>
      </c>
      <c r="AC499" s="7">
        <f t="shared" si="98"/>
        <v>67.804000000000002</v>
      </c>
      <c r="AD499" s="1">
        <v>2680</v>
      </c>
      <c r="AE499" s="1">
        <f t="shared" si="99"/>
        <v>2.68</v>
      </c>
    </row>
    <row r="500" spans="1:31" ht="43.2" hidden="1" x14ac:dyDescent="0.3">
      <c r="A500" s="65" t="str" cm="1">
        <f t="array" ref="A500">_xlfn.IFS(M500&gt;=65,"Heavy",M500&lt;=25,"Light",M500&gt;=26-64,"Medium")</f>
        <v>Medium</v>
      </c>
      <c r="B500" s="1" t="s">
        <v>2787</v>
      </c>
      <c r="C500" s="1" t="s">
        <v>2824</v>
      </c>
      <c r="D500" s="3">
        <f t="shared" si="100"/>
        <v>483</v>
      </c>
      <c r="E500" s="3" t="s">
        <v>2822</v>
      </c>
      <c r="F500" s="3">
        <v>1</v>
      </c>
      <c r="G500" s="3" t="s">
        <v>2827</v>
      </c>
      <c r="H500" s="3" t="s">
        <v>512</v>
      </c>
      <c r="I500" s="3" t="s">
        <v>7</v>
      </c>
      <c r="J500" s="3" t="s">
        <v>2819</v>
      </c>
      <c r="K500" s="7" t="str">
        <f>VLOOKUP($I500,'New Summary'!$E$8:$G$59,2,FALSE)</f>
        <v>T-100x200x8x12</v>
      </c>
      <c r="L500" s="3" t="s">
        <v>2496</v>
      </c>
      <c r="M500" s="7">
        <f>VLOOKUP($I500,'New Summary'!$E$8:$G$59,3,FALSE)</f>
        <v>25.3</v>
      </c>
      <c r="N500" s="3">
        <v>6700</v>
      </c>
      <c r="O500" s="3" t="s">
        <v>25</v>
      </c>
      <c r="P500" s="3">
        <v>1</v>
      </c>
      <c r="Q500" s="28">
        <f t="shared" si="94"/>
        <v>6.7</v>
      </c>
      <c r="R500" s="40">
        <f t="shared" si="95"/>
        <v>169.51000000000002</v>
      </c>
      <c r="S500" s="12">
        <v>0</v>
      </c>
      <c r="T500" s="46">
        <f t="shared" si="96"/>
        <v>0</v>
      </c>
      <c r="U500" s="12"/>
      <c r="V500" s="3">
        <f t="shared" si="97"/>
        <v>6.7</v>
      </c>
      <c r="W500" s="46" t="s">
        <v>2502</v>
      </c>
      <c r="X500" s="42">
        <f t="shared" si="101"/>
        <v>169.51000000000002</v>
      </c>
      <c r="Y500" s="42">
        <f t="shared" si="102"/>
        <v>0</v>
      </c>
      <c r="Z500" s="3"/>
      <c r="AA500" s="3">
        <v>2.68</v>
      </c>
      <c r="AB500" s="3">
        <f t="shared" si="103"/>
        <v>4.0199999999999996</v>
      </c>
      <c r="AC500" s="7">
        <f t="shared" si="98"/>
        <v>67.804000000000002</v>
      </c>
      <c r="AD500" s="1">
        <v>2680</v>
      </c>
      <c r="AE500" s="1">
        <f t="shared" si="99"/>
        <v>2.68</v>
      </c>
    </row>
    <row r="501" spans="1:31" ht="43.2" hidden="1" x14ac:dyDescent="0.3">
      <c r="A501" s="65" t="str" cm="1">
        <f t="array" ref="A501">_xlfn.IFS(M501&gt;=65,"Heavy",M501&lt;=25,"Light",M501&gt;=26-64,"Medium")</f>
        <v>Medium</v>
      </c>
      <c r="B501" s="1" t="s">
        <v>2787</v>
      </c>
      <c r="C501" s="1" t="s">
        <v>2824</v>
      </c>
      <c r="D501" s="3">
        <f t="shared" si="100"/>
        <v>484</v>
      </c>
      <c r="E501" s="3" t="s">
        <v>2822</v>
      </c>
      <c r="F501" s="3">
        <v>1</v>
      </c>
      <c r="G501" s="3" t="s">
        <v>2827</v>
      </c>
      <c r="H501" s="3" t="s">
        <v>513</v>
      </c>
      <c r="I501" s="3" t="s">
        <v>7</v>
      </c>
      <c r="J501" s="3" t="s">
        <v>2819</v>
      </c>
      <c r="K501" s="7" t="str">
        <f>VLOOKUP($I501,'New Summary'!$E$8:$G$59,2,FALSE)</f>
        <v>T-100x200x8x12</v>
      </c>
      <c r="L501" s="3" t="s">
        <v>2496</v>
      </c>
      <c r="M501" s="7">
        <f>VLOOKUP($I501,'New Summary'!$E$8:$G$59,3,FALSE)</f>
        <v>25.3</v>
      </c>
      <c r="N501" s="3">
        <v>6700</v>
      </c>
      <c r="O501" s="3" t="s">
        <v>25</v>
      </c>
      <c r="P501" s="3">
        <v>1</v>
      </c>
      <c r="Q501" s="28">
        <f t="shared" si="94"/>
        <v>6.7</v>
      </c>
      <c r="R501" s="40">
        <f t="shared" si="95"/>
        <v>169.51000000000002</v>
      </c>
      <c r="S501" s="12">
        <v>0</v>
      </c>
      <c r="T501" s="46">
        <f t="shared" si="96"/>
        <v>0</v>
      </c>
      <c r="U501" s="12"/>
      <c r="V501" s="3">
        <f t="shared" si="97"/>
        <v>6.7</v>
      </c>
      <c r="W501" s="46" t="s">
        <v>2502</v>
      </c>
      <c r="X501" s="42">
        <f t="shared" si="101"/>
        <v>169.51000000000002</v>
      </c>
      <c r="Y501" s="42">
        <f t="shared" si="102"/>
        <v>0</v>
      </c>
      <c r="Z501" s="3"/>
      <c r="AA501" s="3">
        <v>2.68</v>
      </c>
      <c r="AB501" s="3">
        <f t="shared" si="103"/>
        <v>4.0199999999999996</v>
      </c>
      <c r="AC501" s="7">
        <f t="shared" si="98"/>
        <v>67.804000000000002</v>
      </c>
      <c r="AD501" s="1">
        <v>2680</v>
      </c>
      <c r="AE501" s="1">
        <f t="shared" si="99"/>
        <v>2.68</v>
      </c>
    </row>
    <row r="502" spans="1:31" ht="43.2" hidden="1" x14ac:dyDescent="0.3">
      <c r="A502" s="65" t="str" cm="1">
        <f t="array" ref="A502">_xlfn.IFS(M502&gt;=65,"Heavy",M502&lt;=25,"Light",M502&gt;=26-64,"Medium")</f>
        <v>Medium</v>
      </c>
      <c r="B502" s="1" t="s">
        <v>2787</v>
      </c>
      <c r="C502" s="1" t="s">
        <v>2824</v>
      </c>
      <c r="D502" s="3">
        <f t="shared" si="100"/>
        <v>485</v>
      </c>
      <c r="E502" s="3" t="s">
        <v>2822</v>
      </c>
      <c r="F502" s="3">
        <v>1</v>
      </c>
      <c r="G502" s="3" t="s">
        <v>2827</v>
      </c>
      <c r="H502" s="3" t="s">
        <v>514</v>
      </c>
      <c r="I502" s="3" t="s">
        <v>7</v>
      </c>
      <c r="J502" s="3" t="s">
        <v>2819</v>
      </c>
      <c r="K502" s="7" t="str">
        <f>VLOOKUP($I502,'New Summary'!$E$8:$G$59,2,FALSE)</f>
        <v>T-100x200x8x12</v>
      </c>
      <c r="L502" s="3" t="s">
        <v>2496</v>
      </c>
      <c r="M502" s="7">
        <f>VLOOKUP($I502,'New Summary'!$E$8:$G$59,3,FALSE)</f>
        <v>25.3</v>
      </c>
      <c r="N502" s="3">
        <v>6700</v>
      </c>
      <c r="O502" s="3" t="s">
        <v>25</v>
      </c>
      <c r="P502" s="3">
        <v>1</v>
      </c>
      <c r="Q502" s="28">
        <f t="shared" si="94"/>
        <v>6.7</v>
      </c>
      <c r="R502" s="40">
        <f t="shared" si="95"/>
        <v>169.51000000000002</v>
      </c>
      <c r="S502" s="12">
        <v>0</v>
      </c>
      <c r="T502" s="46">
        <f t="shared" si="96"/>
        <v>0</v>
      </c>
      <c r="U502" s="12"/>
      <c r="V502" s="3">
        <f t="shared" si="97"/>
        <v>6.7</v>
      </c>
      <c r="W502" s="46" t="s">
        <v>2502</v>
      </c>
      <c r="X502" s="42">
        <f t="shared" si="101"/>
        <v>169.51000000000002</v>
      </c>
      <c r="Y502" s="42">
        <f t="shared" si="102"/>
        <v>0</v>
      </c>
      <c r="Z502" s="3"/>
      <c r="AA502" s="3">
        <v>2.68</v>
      </c>
      <c r="AB502" s="3">
        <f t="shared" si="103"/>
        <v>4.0199999999999996</v>
      </c>
      <c r="AC502" s="7">
        <f t="shared" si="98"/>
        <v>67.804000000000002</v>
      </c>
      <c r="AD502" s="1">
        <v>2680</v>
      </c>
      <c r="AE502" s="1">
        <f t="shared" si="99"/>
        <v>2.68</v>
      </c>
    </row>
    <row r="503" spans="1:31" ht="43.2" hidden="1" x14ac:dyDescent="0.3">
      <c r="A503" s="65" t="str" cm="1">
        <f t="array" ref="A503">_xlfn.IFS(M503&gt;=65,"Heavy",M503&lt;=25,"Light",M503&gt;=26-64,"Medium")</f>
        <v>Medium</v>
      </c>
      <c r="B503" s="1" t="s">
        <v>2787</v>
      </c>
      <c r="C503" s="1" t="s">
        <v>2824</v>
      </c>
      <c r="D503" s="3">
        <f t="shared" si="100"/>
        <v>486</v>
      </c>
      <c r="E503" s="3" t="s">
        <v>2822</v>
      </c>
      <c r="F503" s="3">
        <v>1</v>
      </c>
      <c r="G503" s="3" t="s">
        <v>2827</v>
      </c>
      <c r="H503" s="3" t="s">
        <v>515</v>
      </c>
      <c r="I503" s="3" t="s">
        <v>7</v>
      </c>
      <c r="J503" s="3" t="s">
        <v>2819</v>
      </c>
      <c r="K503" s="7" t="str">
        <f>VLOOKUP($I503,'New Summary'!$E$8:$G$59,2,FALSE)</f>
        <v>T-100x200x8x12</v>
      </c>
      <c r="L503" s="3" t="s">
        <v>2496</v>
      </c>
      <c r="M503" s="7">
        <f>VLOOKUP($I503,'New Summary'!$E$8:$G$59,3,FALSE)</f>
        <v>25.3</v>
      </c>
      <c r="N503" s="3">
        <v>6700</v>
      </c>
      <c r="O503" s="3" t="s">
        <v>25</v>
      </c>
      <c r="P503" s="3">
        <v>1</v>
      </c>
      <c r="Q503" s="28">
        <f t="shared" si="94"/>
        <v>6.7</v>
      </c>
      <c r="R503" s="40">
        <f t="shared" si="95"/>
        <v>169.51000000000002</v>
      </c>
      <c r="S503" s="12">
        <v>0</v>
      </c>
      <c r="T503" s="46">
        <f t="shared" si="96"/>
        <v>0</v>
      </c>
      <c r="U503" s="12"/>
      <c r="V503" s="3">
        <f t="shared" si="97"/>
        <v>6.7</v>
      </c>
      <c r="W503" s="46" t="s">
        <v>2502</v>
      </c>
      <c r="X503" s="42">
        <f t="shared" si="101"/>
        <v>169.51000000000002</v>
      </c>
      <c r="Y503" s="42">
        <f t="shared" si="102"/>
        <v>0</v>
      </c>
      <c r="Z503" s="3"/>
      <c r="AA503" s="3">
        <v>2.68</v>
      </c>
      <c r="AB503" s="3">
        <f t="shared" si="103"/>
        <v>4.0199999999999996</v>
      </c>
      <c r="AC503" s="7">
        <f t="shared" si="98"/>
        <v>67.804000000000002</v>
      </c>
      <c r="AD503" s="1">
        <v>2680</v>
      </c>
      <c r="AE503" s="1">
        <f t="shared" si="99"/>
        <v>2.68</v>
      </c>
    </row>
    <row r="504" spans="1:31" ht="43.2" hidden="1" x14ac:dyDescent="0.3">
      <c r="A504" s="65" t="str" cm="1">
        <f t="array" ref="A504">_xlfn.IFS(M504&gt;=65,"Heavy",M504&lt;=25,"Light",M504&gt;=26-64,"Medium")</f>
        <v>Medium</v>
      </c>
      <c r="B504" s="1" t="s">
        <v>2787</v>
      </c>
      <c r="C504" s="1" t="s">
        <v>2824</v>
      </c>
      <c r="D504" s="3">
        <f t="shared" si="100"/>
        <v>487</v>
      </c>
      <c r="E504" s="3" t="s">
        <v>2822</v>
      </c>
      <c r="F504" s="3">
        <v>1</v>
      </c>
      <c r="G504" s="3" t="s">
        <v>2827</v>
      </c>
      <c r="H504" s="3" t="s">
        <v>516</v>
      </c>
      <c r="I504" s="3" t="s">
        <v>7</v>
      </c>
      <c r="J504" s="3" t="s">
        <v>2819</v>
      </c>
      <c r="K504" s="7" t="str">
        <f>VLOOKUP($I504,'New Summary'!$E$8:$G$59,2,FALSE)</f>
        <v>T-100x200x8x12</v>
      </c>
      <c r="L504" s="3" t="s">
        <v>2496</v>
      </c>
      <c r="M504" s="7">
        <f>VLOOKUP($I504,'New Summary'!$E$8:$G$59,3,FALSE)</f>
        <v>25.3</v>
      </c>
      <c r="N504" s="3">
        <v>6700</v>
      </c>
      <c r="O504" s="3" t="s">
        <v>25</v>
      </c>
      <c r="P504" s="3">
        <v>1</v>
      </c>
      <c r="Q504" s="28">
        <f t="shared" si="94"/>
        <v>6.7</v>
      </c>
      <c r="R504" s="40">
        <f t="shared" si="95"/>
        <v>169.51000000000002</v>
      </c>
      <c r="S504" s="12">
        <v>0</v>
      </c>
      <c r="T504" s="46">
        <f t="shared" si="96"/>
        <v>0</v>
      </c>
      <c r="U504" s="12"/>
      <c r="V504" s="3">
        <f t="shared" si="97"/>
        <v>6.7</v>
      </c>
      <c r="W504" s="46" t="s">
        <v>2502</v>
      </c>
      <c r="X504" s="42">
        <f t="shared" si="101"/>
        <v>169.51000000000002</v>
      </c>
      <c r="Y504" s="42">
        <f t="shared" si="102"/>
        <v>0</v>
      </c>
      <c r="Z504" s="3"/>
      <c r="AA504" s="3">
        <v>2.68</v>
      </c>
      <c r="AB504" s="3">
        <f t="shared" si="103"/>
        <v>4.0199999999999996</v>
      </c>
      <c r="AC504" s="7">
        <f t="shared" si="98"/>
        <v>67.804000000000002</v>
      </c>
      <c r="AD504" s="1">
        <v>2680</v>
      </c>
      <c r="AE504" s="1">
        <f t="shared" si="99"/>
        <v>2.68</v>
      </c>
    </row>
    <row r="505" spans="1:31" ht="43.2" hidden="1" x14ac:dyDescent="0.3">
      <c r="A505" s="65" t="str" cm="1">
        <f t="array" ref="A505">_xlfn.IFS(M505&gt;=65,"Heavy",M505&lt;=25,"Light",M505&gt;=26-64,"Medium")</f>
        <v>Medium</v>
      </c>
      <c r="B505" s="1" t="s">
        <v>2787</v>
      </c>
      <c r="C505" s="1" t="s">
        <v>2824</v>
      </c>
      <c r="D505" s="3">
        <f t="shared" si="100"/>
        <v>488</v>
      </c>
      <c r="E505" s="3" t="s">
        <v>2822</v>
      </c>
      <c r="F505" s="3">
        <v>1</v>
      </c>
      <c r="G505" s="3" t="s">
        <v>2827</v>
      </c>
      <c r="H505" s="3" t="s">
        <v>517</v>
      </c>
      <c r="I505" s="3" t="s">
        <v>7</v>
      </c>
      <c r="J505" s="3" t="s">
        <v>2819</v>
      </c>
      <c r="K505" s="7" t="str">
        <f>VLOOKUP($I505,'New Summary'!$E$8:$G$59,2,FALSE)</f>
        <v>T-100x200x8x12</v>
      </c>
      <c r="L505" s="3" t="s">
        <v>2496</v>
      </c>
      <c r="M505" s="7">
        <f>VLOOKUP($I505,'New Summary'!$E$8:$G$59,3,FALSE)</f>
        <v>25.3</v>
      </c>
      <c r="N505" s="3">
        <v>6700</v>
      </c>
      <c r="O505" s="3" t="s">
        <v>25</v>
      </c>
      <c r="P505" s="3">
        <v>1</v>
      </c>
      <c r="Q505" s="28">
        <f t="shared" si="94"/>
        <v>6.7</v>
      </c>
      <c r="R505" s="40">
        <f t="shared" si="95"/>
        <v>169.51000000000002</v>
      </c>
      <c r="S505" s="12">
        <v>0</v>
      </c>
      <c r="T505" s="46">
        <f t="shared" si="96"/>
        <v>0</v>
      </c>
      <c r="U505" s="12"/>
      <c r="V505" s="3">
        <f t="shared" si="97"/>
        <v>6.7</v>
      </c>
      <c r="W505" s="46" t="s">
        <v>2502</v>
      </c>
      <c r="X505" s="42">
        <f t="shared" si="101"/>
        <v>169.51000000000002</v>
      </c>
      <c r="Y505" s="42">
        <f t="shared" si="102"/>
        <v>0</v>
      </c>
      <c r="Z505" s="3"/>
      <c r="AA505" s="3">
        <v>2.68</v>
      </c>
      <c r="AB505" s="3">
        <f t="shared" si="103"/>
        <v>4.0199999999999996</v>
      </c>
      <c r="AC505" s="7">
        <f t="shared" si="98"/>
        <v>67.804000000000002</v>
      </c>
      <c r="AD505" s="1">
        <v>2680</v>
      </c>
      <c r="AE505" s="1">
        <f t="shared" si="99"/>
        <v>2.68</v>
      </c>
    </row>
    <row r="506" spans="1:31" ht="43.2" hidden="1" x14ac:dyDescent="0.3">
      <c r="A506" s="65" t="str" cm="1">
        <f t="array" ref="A506">_xlfn.IFS(M506&gt;=65,"Heavy",M506&lt;=25,"Light",M506&gt;=26-64,"Medium")</f>
        <v>Medium</v>
      </c>
      <c r="B506" s="1" t="s">
        <v>2787</v>
      </c>
      <c r="C506" s="1" t="s">
        <v>2824</v>
      </c>
      <c r="D506" s="3">
        <f t="shared" si="100"/>
        <v>489</v>
      </c>
      <c r="E506" s="3" t="s">
        <v>2822</v>
      </c>
      <c r="F506" s="3">
        <v>1</v>
      </c>
      <c r="G506" s="3" t="s">
        <v>2827</v>
      </c>
      <c r="H506" s="3" t="s">
        <v>518</v>
      </c>
      <c r="I506" s="3" t="s">
        <v>7</v>
      </c>
      <c r="J506" s="3" t="s">
        <v>2819</v>
      </c>
      <c r="K506" s="7" t="str">
        <f>VLOOKUP($I506,'New Summary'!$E$8:$G$59,2,FALSE)</f>
        <v>T-100x200x8x12</v>
      </c>
      <c r="L506" s="3" t="s">
        <v>2496</v>
      </c>
      <c r="M506" s="7">
        <f>VLOOKUP($I506,'New Summary'!$E$8:$G$59,3,FALSE)</f>
        <v>25.3</v>
      </c>
      <c r="N506" s="3">
        <v>6700</v>
      </c>
      <c r="O506" s="3" t="s">
        <v>25</v>
      </c>
      <c r="P506" s="3">
        <v>1</v>
      </c>
      <c r="Q506" s="28">
        <f t="shared" si="94"/>
        <v>6.7</v>
      </c>
      <c r="R506" s="40">
        <f t="shared" si="95"/>
        <v>169.51000000000002</v>
      </c>
      <c r="S506" s="12">
        <v>0</v>
      </c>
      <c r="T506" s="46">
        <f t="shared" si="96"/>
        <v>0</v>
      </c>
      <c r="U506" s="12"/>
      <c r="V506" s="3">
        <f t="shared" si="97"/>
        <v>6.7</v>
      </c>
      <c r="W506" s="46" t="s">
        <v>2502</v>
      </c>
      <c r="X506" s="42">
        <f t="shared" si="101"/>
        <v>169.51000000000002</v>
      </c>
      <c r="Y506" s="42">
        <f t="shared" si="102"/>
        <v>0</v>
      </c>
      <c r="Z506" s="3"/>
      <c r="AA506" s="3">
        <v>2.68</v>
      </c>
      <c r="AB506" s="3">
        <f t="shared" si="103"/>
        <v>4.0199999999999996</v>
      </c>
      <c r="AC506" s="7">
        <f t="shared" si="98"/>
        <v>67.804000000000002</v>
      </c>
      <c r="AD506" s="1">
        <v>2680</v>
      </c>
      <c r="AE506" s="1">
        <f t="shared" si="99"/>
        <v>2.68</v>
      </c>
    </row>
    <row r="507" spans="1:31" ht="43.2" hidden="1" x14ac:dyDescent="0.3">
      <c r="A507" s="65" t="str" cm="1">
        <f t="array" ref="A507">_xlfn.IFS(M507&gt;=65,"Heavy",M507&lt;=25,"Light",M507&gt;=26-64,"Medium")</f>
        <v>Medium</v>
      </c>
      <c r="B507" s="1" t="s">
        <v>2787</v>
      </c>
      <c r="C507" s="1" t="s">
        <v>2824</v>
      </c>
      <c r="D507" s="3">
        <f t="shared" si="100"/>
        <v>490</v>
      </c>
      <c r="E507" s="3" t="s">
        <v>2822</v>
      </c>
      <c r="F507" s="3">
        <v>1</v>
      </c>
      <c r="G507" s="3" t="s">
        <v>2827</v>
      </c>
      <c r="H507" s="3" t="s">
        <v>519</v>
      </c>
      <c r="I507" s="3" t="s">
        <v>7</v>
      </c>
      <c r="J507" s="3" t="s">
        <v>2819</v>
      </c>
      <c r="K507" s="7" t="str">
        <f>VLOOKUP($I507,'New Summary'!$E$8:$G$59,2,FALSE)</f>
        <v>T-100x200x8x12</v>
      </c>
      <c r="L507" s="3" t="s">
        <v>2496</v>
      </c>
      <c r="M507" s="7">
        <f>VLOOKUP($I507,'New Summary'!$E$8:$G$59,3,FALSE)</f>
        <v>25.3</v>
      </c>
      <c r="N507" s="3">
        <v>6700</v>
      </c>
      <c r="O507" s="3" t="s">
        <v>25</v>
      </c>
      <c r="P507" s="3">
        <v>1</v>
      </c>
      <c r="Q507" s="28">
        <f t="shared" si="94"/>
        <v>6.7</v>
      </c>
      <c r="R507" s="40">
        <f t="shared" si="95"/>
        <v>169.51000000000002</v>
      </c>
      <c r="S507" s="12">
        <v>0</v>
      </c>
      <c r="T507" s="46">
        <f t="shared" si="96"/>
        <v>0</v>
      </c>
      <c r="U507" s="12"/>
      <c r="V507" s="3">
        <f t="shared" si="97"/>
        <v>6.7</v>
      </c>
      <c r="W507" s="46" t="s">
        <v>2502</v>
      </c>
      <c r="X507" s="42">
        <f t="shared" si="101"/>
        <v>169.51000000000002</v>
      </c>
      <c r="Y507" s="42">
        <f t="shared" si="102"/>
        <v>0</v>
      </c>
      <c r="Z507" s="3"/>
      <c r="AA507" s="3">
        <v>2.68</v>
      </c>
      <c r="AB507" s="3">
        <f t="shared" si="103"/>
        <v>4.0199999999999996</v>
      </c>
      <c r="AC507" s="7">
        <f t="shared" si="98"/>
        <v>67.804000000000002</v>
      </c>
      <c r="AD507" s="1">
        <v>2680</v>
      </c>
      <c r="AE507" s="1">
        <f t="shared" si="99"/>
        <v>2.68</v>
      </c>
    </row>
    <row r="508" spans="1:31" ht="43.2" hidden="1" x14ac:dyDescent="0.3">
      <c r="A508" s="65" t="str" cm="1">
        <f t="array" ref="A508">_xlfn.IFS(M508&gt;=65,"Heavy",M508&lt;=25,"Light",M508&gt;=26-64,"Medium")</f>
        <v>Medium</v>
      </c>
      <c r="B508" s="1" t="s">
        <v>2787</v>
      </c>
      <c r="C508" s="1" t="s">
        <v>2824</v>
      </c>
      <c r="D508" s="3">
        <f t="shared" si="100"/>
        <v>491</v>
      </c>
      <c r="E508" s="3" t="s">
        <v>2822</v>
      </c>
      <c r="F508" s="3">
        <v>1</v>
      </c>
      <c r="G508" s="3" t="s">
        <v>2827</v>
      </c>
      <c r="H508" s="3" t="s">
        <v>520</v>
      </c>
      <c r="I508" s="3" t="s">
        <v>7</v>
      </c>
      <c r="J508" s="3" t="s">
        <v>2819</v>
      </c>
      <c r="K508" s="7" t="str">
        <f>VLOOKUP($I508,'New Summary'!$E$8:$G$59,2,FALSE)</f>
        <v>T-100x200x8x12</v>
      </c>
      <c r="L508" s="3" t="s">
        <v>2496</v>
      </c>
      <c r="M508" s="7">
        <f>VLOOKUP($I508,'New Summary'!$E$8:$G$59,3,FALSE)</f>
        <v>25.3</v>
      </c>
      <c r="N508" s="3">
        <v>6700</v>
      </c>
      <c r="O508" s="3" t="s">
        <v>25</v>
      </c>
      <c r="P508" s="3">
        <v>1</v>
      </c>
      <c r="Q508" s="28">
        <f t="shared" si="94"/>
        <v>6.7</v>
      </c>
      <c r="R508" s="40">
        <f t="shared" si="95"/>
        <v>169.51000000000002</v>
      </c>
      <c r="S508" s="12">
        <v>0</v>
      </c>
      <c r="T508" s="46">
        <f t="shared" si="96"/>
        <v>0</v>
      </c>
      <c r="U508" s="12"/>
      <c r="V508" s="3">
        <f t="shared" si="97"/>
        <v>6.7</v>
      </c>
      <c r="W508" s="46" t="s">
        <v>2502</v>
      </c>
      <c r="X508" s="42">
        <f t="shared" si="101"/>
        <v>169.51000000000002</v>
      </c>
      <c r="Y508" s="42">
        <f t="shared" si="102"/>
        <v>0</v>
      </c>
      <c r="Z508" s="3"/>
      <c r="AA508" s="3">
        <v>4.0199999999999996</v>
      </c>
      <c r="AB508" s="3">
        <f t="shared" si="103"/>
        <v>2.6800000000000006</v>
      </c>
      <c r="AC508" s="7">
        <f t="shared" si="98"/>
        <v>101.70599999999999</v>
      </c>
      <c r="AD508" s="1">
        <v>4020</v>
      </c>
      <c r="AE508" s="1">
        <f t="shared" si="99"/>
        <v>4.0199999999999996</v>
      </c>
    </row>
    <row r="509" spans="1:31" ht="43.2" hidden="1" x14ac:dyDescent="0.3">
      <c r="A509" s="65" t="str" cm="1">
        <f t="array" ref="A509">_xlfn.IFS(M509&gt;=65,"Heavy",M509&lt;=25,"Light",M509&gt;=26-64,"Medium")</f>
        <v>Medium</v>
      </c>
      <c r="B509" s="1" t="s">
        <v>2787</v>
      </c>
      <c r="C509" s="1" t="s">
        <v>2824</v>
      </c>
      <c r="D509" s="3">
        <f t="shared" si="100"/>
        <v>492</v>
      </c>
      <c r="E509" s="3" t="s">
        <v>2822</v>
      </c>
      <c r="F509" s="3">
        <v>1</v>
      </c>
      <c r="G509" s="3" t="s">
        <v>2827</v>
      </c>
      <c r="H509" s="3" t="s">
        <v>521</v>
      </c>
      <c r="I509" s="3" t="s">
        <v>7</v>
      </c>
      <c r="J509" s="3" t="s">
        <v>2819</v>
      </c>
      <c r="K509" s="7" t="str">
        <f>VLOOKUP($I509,'New Summary'!$E$8:$G$59,2,FALSE)</f>
        <v>T-100x200x8x12</v>
      </c>
      <c r="L509" s="3" t="s">
        <v>2496</v>
      </c>
      <c r="M509" s="7">
        <f>VLOOKUP($I509,'New Summary'!$E$8:$G$59,3,FALSE)</f>
        <v>25.3</v>
      </c>
      <c r="N509" s="3">
        <v>6700</v>
      </c>
      <c r="O509" s="3" t="s">
        <v>25</v>
      </c>
      <c r="P509" s="3">
        <v>1</v>
      </c>
      <c r="Q509" s="28">
        <f t="shared" si="94"/>
        <v>6.7</v>
      </c>
      <c r="R509" s="40">
        <f t="shared" si="95"/>
        <v>169.51000000000002</v>
      </c>
      <c r="S509" s="12">
        <v>0</v>
      </c>
      <c r="T509" s="46">
        <f t="shared" si="96"/>
        <v>0</v>
      </c>
      <c r="U509" s="12"/>
      <c r="V509" s="3">
        <f t="shared" si="97"/>
        <v>6.7</v>
      </c>
      <c r="W509" s="46" t="s">
        <v>2502</v>
      </c>
      <c r="X509" s="42">
        <f t="shared" si="101"/>
        <v>169.51000000000002</v>
      </c>
      <c r="Y509" s="42">
        <f t="shared" si="102"/>
        <v>0</v>
      </c>
      <c r="Z509" s="3"/>
      <c r="AA509" s="3">
        <v>4.0199999999999996</v>
      </c>
      <c r="AB509" s="3">
        <f t="shared" si="103"/>
        <v>2.6800000000000006</v>
      </c>
      <c r="AC509" s="7">
        <f t="shared" si="98"/>
        <v>101.70599999999999</v>
      </c>
      <c r="AD509" s="1">
        <v>4020</v>
      </c>
      <c r="AE509" s="1">
        <f t="shared" si="99"/>
        <v>4.0199999999999996</v>
      </c>
    </row>
    <row r="510" spans="1:31" ht="43.2" hidden="1" x14ac:dyDescent="0.3">
      <c r="A510" s="65" t="str" cm="1">
        <f t="array" ref="A510">_xlfn.IFS(M510&gt;=65,"Heavy",M510&lt;=25,"Light",M510&gt;=26-64,"Medium")</f>
        <v>Medium</v>
      </c>
      <c r="B510" s="1" t="s">
        <v>2787</v>
      </c>
      <c r="C510" s="1" t="s">
        <v>2824</v>
      </c>
      <c r="D510" s="3">
        <f t="shared" si="100"/>
        <v>493</v>
      </c>
      <c r="E510" s="3" t="s">
        <v>2822</v>
      </c>
      <c r="F510" s="3">
        <v>1</v>
      </c>
      <c r="G510" s="3" t="s">
        <v>2827</v>
      </c>
      <c r="H510" s="3" t="s">
        <v>522</v>
      </c>
      <c r="I510" s="3" t="s">
        <v>7</v>
      </c>
      <c r="J510" s="3" t="s">
        <v>2819</v>
      </c>
      <c r="K510" s="7" t="str">
        <f>VLOOKUP($I510,'New Summary'!$E$8:$G$59,2,FALSE)</f>
        <v>T-100x200x8x12</v>
      </c>
      <c r="L510" s="3" t="s">
        <v>2496</v>
      </c>
      <c r="M510" s="7">
        <f>VLOOKUP($I510,'New Summary'!$E$8:$G$59,3,FALSE)</f>
        <v>25.3</v>
      </c>
      <c r="N510" s="3">
        <v>6700</v>
      </c>
      <c r="O510" s="3" t="s">
        <v>25</v>
      </c>
      <c r="P510" s="3">
        <v>1</v>
      </c>
      <c r="Q510" s="28">
        <f t="shared" ref="Q510:Q538" si="104">(N510/1000)*P510</f>
        <v>6.7</v>
      </c>
      <c r="R510" s="40">
        <f t="shared" ref="R510:R538" si="105">Q510*M510</f>
        <v>169.51000000000002</v>
      </c>
      <c r="S510" s="12">
        <v>0</v>
      </c>
      <c r="T510" s="46">
        <f t="shared" si="96"/>
        <v>0</v>
      </c>
      <c r="U510" s="12"/>
      <c r="V510" s="3">
        <f t="shared" si="97"/>
        <v>6.7</v>
      </c>
      <c r="W510" s="46" t="s">
        <v>2502</v>
      </c>
      <c r="X510" s="42">
        <f t="shared" si="101"/>
        <v>169.51000000000002</v>
      </c>
      <c r="Y510" s="42">
        <f t="shared" si="102"/>
        <v>0</v>
      </c>
      <c r="Z510" s="3"/>
      <c r="AA510" s="3">
        <v>4.0199999999999996</v>
      </c>
      <c r="AB510" s="3">
        <f t="shared" si="103"/>
        <v>2.6800000000000006</v>
      </c>
      <c r="AC510" s="7">
        <f t="shared" si="98"/>
        <v>101.70599999999999</v>
      </c>
      <c r="AD510" s="1">
        <v>4020</v>
      </c>
      <c r="AE510" s="1">
        <f t="shared" si="99"/>
        <v>4.0199999999999996</v>
      </c>
    </row>
    <row r="511" spans="1:31" ht="43.2" hidden="1" x14ac:dyDescent="0.3">
      <c r="A511" s="65" t="str" cm="1">
        <f t="array" ref="A511">_xlfn.IFS(M511&gt;=65,"Heavy",M511&lt;=25,"Light",M511&gt;=26-64,"Medium")</f>
        <v>Medium</v>
      </c>
      <c r="B511" s="1" t="s">
        <v>2787</v>
      </c>
      <c r="C511" s="1" t="s">
        <v>2824</v>
      </c>
      <c r="D511" s="3">
        <f t="shared" si="100"/>
        <v>494</v>
      </c>
      <c r="E511" s="3" t="s">
        <v>2822</v>
      </c>
      <c r="F511" s="3">
        <v>1</v>
      </c>
      <c r="G511" s="3" t="s">
        <v>2827</v>
      </c>
      <c r="H511" s="3" t="s">
        <v>523</v>
      </c>
      <c r="I511" s="3" t="s">
        <v>7</v>
      </c>
      <c r="J511" s="3" t="s">
        <v>2819</v>
      </c>
      <c r="K511" s="7" t="str">
        <f>VLOOKUP($I511,'New Summary'!$E$8:$G$59,2,FALSE)</f>
        <v>T-100x200x8x12</v>
      </c>
      <c r="L511" s="3" t="s">
        <v>2496</v>
      </c>
      <c r="M511" s="7">
        <f>VLOOKUP($I511,'New Summary'!$E$8:$G$59,3,FALSE)</f>
        <v>25.3</v>
      </c>
      <c r="N511" s="3">
        <v>6700</v>
      </c>
      <c r="O511" s="3" t="s">
        <v>25</v>
      </c>
      <c r="P511" s="3">
        <v>1</v>
      </c>
      <c r="Q511" s="28">
        <f t="shared" si="104"/>
        <v>6.7</v>
      </c>
      <c r="R511" s="40">
        <f t="shared" si="105"/>
        <v>169.51000000000002</v>
      </c>
      <c r="S511" s="12">
        <v>0</v>
      </c>
      <c r="T511" s="46">
        <f t="shared" si="96"/>
        <v>0</v>
      </c>
      <c r="U511" s="12"/>
      <c r="V511" s="3">
        <f t="shared" si="97"/>
        <v>6.7</v>
      </c>
      <c r="W511" s="46" t="s">
        <v>2502</v>
      </c>
      <c r="X511" s="42">
        <f t="shared" si="101"/>
        <v>169.51000000000002</v>
      </c>
      <c r="Y511" s="42">
        <f t="shared" si="102"/>
        <v>0</v>
      </c>
      <c r="Z511" s="3"/>
      <c r="AA511" s="3">
        <v>4.0199999999999996</v>
      </c>
      <c r="AB511" s="3">
        <f t="shared" si="103"/>
        <v>2.6800000000000006</v>
      </c>
      <c r="AC511" s="7">
        <f t="shared" si="98"/>
        <v>101.70599999999999</v>
      </c>
      <c r="AD511" s="1">
        <v>4020</v>
      </c>
      <c r="AE511" s="1">
        <f t="shared" si="99"/>
        <v>4.0199999999999996</v>
      </c>
    </row>
    <row r="512" spans="1:31" ht="43.2" hidden="1" x14ac:dyDescent="0.3">
      <c r="A512" s="65" t="str" cm="1">
        <f t="array" ref="A512">_xlfn.IFS(M512&gt;=65,"Heavy",M512&lt;=25,"Light",M512&gt;=26-64,"Medium")</f>
        <v>Medium</v>
      </c>
      <c r="B512" s="1" t="s">
        <v>2787</v>
      </c>
      <c r="C512" s="1" t="s">
        <v>2824</v>
      </c>
      <c r="D512" s="3">
        <f t="shared" si="100"/>
        <v>495</v>
      </c>
      <c r="E512" s="3" t="s">
        <v>2822</v>
      </c>
      <c r="F512" s="3">
        <v>1</v>
      </c>
      <c r="G512" s="3" t="s">
        <v>2827</v>
      </c>
      <c r="H512" s="3" t="s">
        <v>524</v>
      </c>
      <c r="I512" s="3" t="s">
        <v>7</v>
      </c>
      <c r="J512" s="3" t="s">
        <v>2819</v>
      </c>
      <c r="K512" s="7" t="str">
        <f>VLOOKUP($I512,'New Summary'!$E$8:$G$59,2,FALSE)</f>
        <v>T-100x200x8x12</v>
      </c>
      <c r="L512" s="3" t="s">
        <v>2496</v>
      </c>
      <c r="M512" s="7">
        <f>VLOOKUP($I512,'New Summary'!$E$8:$G$59,3,FALSE)</f>
        <v>25.3</v>
      </c>
      <c r="N512" s="3">
        <v>6700</v>
      </c>
      <c r="O512" s="3" t="s">
        <v>25</v>
      </c>
      <c r="P512" s="3">
        <v>1</v>
      </c>
      <c r="Q512" s="28">
        <f t="shared" si="104"/>
        <v>6.7</v>
      </c>
      <c r="R512" s="40">
        <f t="shared" si="105"/>
        <v>169.51000000000002</v>
      </c>
      <c r="S512" s="12">
        <v>0</v>
      </c>
      <c r="T512" s="46">
        <f t="shared" si="96"/>
        <v>0</v>
      </c>
      <c r="U512" s="12"/>
      <c r="V512" s="3">
        <f t="shared" si="97"/>
        <v>6.7</v>
      </c>
      <c r="W512" s="46" t="s">
        <v>2502</v>
      </c>
      <c r="X512" s="42">
        <f t="shared" si="101"/>
        <v>169.51000000000002</v>
      </c>
      <c r="Y512" s="42">
        <f t="shared" si="102"/>
        <v>0</v>
      </c>
      <c r="Z512" s="3"/>
      <c r="AA512" s="3">
        <v>4.0199999999999996</v>
      </c>
      <c r="AB512" s="3">
        <f t="shared" si="103"/>
        <v>2.6800000000000006</v>
      </c>
      <c r="AC512" s="7">
        <f t="shared" si="98"/>
        <v>101.70599999999999</v>
      </c>
      <c r="AD512" s="1">
        <v>4020</v>
      </c>
      <c r="AE512" s="1">
        <f t="shared" si="99"/>
        <v>4.0199999999999996</v>
      </c>
    </row>
    <row r="513" spans="1:31" ht="43.2" hidden="1" x14ac:dyDescent="0.3">
      <c r="A513" s="65" t="str" cm="1">
        <f t="array" ref="A513">_xlfn.IFS(M513&gt;=65,"Heavy",M513&lt;=25,"Light",M513&gt;=26-64,"Medium")</f>
        <v>Medium</v>
      </c>
      <c r="B513" s="1" t="s">
        <v>2787</v>
      </c>
      <c r="C513" s="1" t="s">
        <v>2824</v>
      </c>
      <c r="D513" s="3">
        <f t="shared" si="100"/>
        <v>496</v>
      </c>
      <c r="E513" s="3" t="s">
        <v>2822</v>
      </c>
      <c r="F513" s="3">
        <v>1</v>
      </c>
      <c r="G513" s="3" t="s">
        <v>2827</v>
      </c>
      <c r="H513" s="3" t="s">
        <v>525</v>
      </c>
      <c r="I513" s="3" t="s">
        <v>7</v>
      </c>
      <c r="J513" s="3" t="s">
        <v>2819</v>
      </c>
      <c r="K513" s="7" t="str">
        <f>VLOOKUP($I513,'New Summary'!$E$8:$G$59,2,FALSE)</f>
        <v>T-100x200x8x12</v>
      </c>
      <c r="L513" s="3" t="s">
        <v>2496</v>
      </c>
      <c r="M513" s="7">
        <f>VLOOKUP($I513,'New Summary'!$E$8:$G$59,3,FALSE)</f>
        <v>25.3</v>
      </c>
      <c r="N513" s="3">
        <v>6700</v>
      </c>
      <c r="O513" s="3" t="s">
        <v>25</v>
      </c>
      <c r="P513" s="3">
        <v>1</v>
      </c>
      <c r="Q513" s="28">
        <f t="shared" si="104"/>
        <v>6.7</v>
      </c>
      <c r="R513" s="40">
        <f t="shared" si="105"/>
        <v>169.51000000000002</v>
      </c>
      <c r="S513" s="12">
        <v>0</v>
      </c>
      <c r="T513" s="46">
        <f t="shared" si="96"/>
        <v>0</v>
      </c>
      <c r="U513" s="12"/>
      <c r="V513" s="3">
        <f t="shared" si="97"/>
        <v>6.7</v>
      </c>
      <c r="W513" s="46" t="s">
        <v>2502</v>
      </c>
      <c r="X513" s="42">
        <f t="shared" si="101"/>
        <v>169.51000000000002</v>
      </c>
      <c r="Y513" s="42">
        <f t="shared" si="102"/>
        <v>0</v>
      </c>
      <c r="Z513" s="3"/>
      <c r="AA513" s="3">
        <v>4.0199999999999996</v>
      </c>
      <c r="AB513" s="3">
        <f t="shared" si="103"/>
        <v>2.6800000000000006</v>
      </c>
      <c r="AC513" s="7">
        <f t="shared" si="98"/>
        <v>101.70599999999999</v>
      </c>
      <c r="AD513" s="1">
        <v>4020</v>
      </c>
      <c r="AE513" s="1">
        <f t="shared" si="99"/>
        <v>4.0199999999999996</v>
      </c>
    </row>
    <row r="514" spans="1:31" ht="43.2" hidden="1" x14ac:dyDescent="0.3">
      <c r="A514" s="65" t="str" cm="1">
        <f t="array" ref="A514">_xlfn.IFS(M514&gt;=65,"Heavy",M514&lt;=25,"Light",M514&gt;=26-64,"Medium")</f>
        <v>Medium</v>
      </c>
      <c r="B514" s="1" t="s">
        <v>2787</v>
      </c>
      <c r="C514" s="1" t="s">
        <v>2824</v>
      </c>
      <c r="D514" s="3">
        <f t="shared" si="100"/>
        <v>497</v>
      </c>
      <c r="E514" s="3" t="s">
        <v>2822</v>
      </c>
      <c r="F514" s="3">
        <v>1</v>
      </c>
      <c r="G514" s="3" t="s">
        <v>2827</v>
      </c>
      <c r="H514" s="3" t="s">
        <v>526</v>
      </c>
      <c r="I514" s="3" t="s">
        <v>7</v>
      </c>
      <c r="J514" s="3" t="s">
        <v>2819</v>
      </c>
      <c r="K514" s="7" t="str">
        <f>VLOOKUP($I514,'New Summary'!$E$8:$G$59,2,FALSE)</f>
        <v>T-100x200x8x12</v>
      </c>
      <c r="L514" s="3" t="s">
        <v>2496</v>
      </c>
      <c r="M514" s="7">
        <f>VLOOKUP($I514,'New Summary'!$E$8:$G$59,3,FALSE)</f>
        <v>25.3</v>
      </c>
      <c r="N514" s="3">
        <v>6700</v>
      </c>
      <c r="O514" s="3" t="s">
        <v>25</v>
      </c>
      <c r="P514" s="3">
        <v>1</v>
      </c>
      <c r="Q514" s="28">
        <f t="shared" si="104"/>
        <v>6.7</v>
      </c>
      <c r="R514" s="40">
        <f t="shared" si="105"/>
        <v>169.51000000000002</v>
      </c>
      <c r="S514" s="12">
        <v>0</v>
      </c>
      <c r="T514" s="46">
        <f t="shared" si="96"/>
        <v>0</v>
      </c>
      <c r="U514" s="12"/>
      <c r="V514" s="3">
        <f t="shared" si="97"/>
        <v>6.7</v>
      </c>
      <c r="W514" s="46" t="s">
        <v>2502</v>
      </c>
      <c r="X514" s="42">
        <f t="shared" si="101"/>
        <v>169.51000000000002</v>
      </c>
      <c r="Y514" s="42">
        <f t="shared" si="102"/>
        <v>0</v>
      </c>
      <c r="Z514" s="3"/>
      <c r="AA514" s="3">
        <v>4.0199999999999996</v>
      </c>
      <c r="AB514" s="3">
        <f t="shared" si="103"/>
        <v>2.6800000000000006</v>
      </c>
      <c r="AC514" s="7">
        <f t="shared" si="98"/>
        <v>101.70599999999999</v>
      </c>
      <c r="AD514" s="1">
        <v>4020</v>
      </c>
      <c r="AE514" s="1">
        <f t="shared" si="99"/>
        <v>4.0199999999999996</v>
      </c>
    </row>
    <row r="515" spans="1:31" ht="43.2" hidden="1" x14ac:dyDescent="0.3">
      <c r="A515" s="65" t="str" cm="1">
        <f t="array" ref="A515">_xlfn.IFS(M515&gt;=65,"Heavy",M515&lt;=25,"Light",M515&gt;=26-64,"Medium")</f>
        <v>Medium</v>
      </c>
      <c r="B515" s="1" t="s">
        <v>2787</v>
      </c>
      <c r="C515" s="1" t="s">
        <v>2824</v>
      </c>
      <c r="D515" s="3">
        <f t="shared" si="100"/>
        <v>498</v>
      </c>
      <c r="E515" s="3" t="s">
        <v>2822</v>
      </c>
      <c r="F515" s="3">
        <v>1</v>
      </c>
      <c r="G515" s="3" t="s">
        <v>2827</v>
      </c>
      <c r="H515" s="3" t="s">
        <v>527</v>
      </c>
      <c r="I515" s="3" t="s">
        <v>7</v>
      </c>
      <c r="J515" s="3" t="s">
        <v>2819</v>
      </c>
      <c r="K515" s="7" t="str">
        <f>VLOOKUP($I515,'New Summary'!$E$8:$G$59,2,FALSE)</f>
        <v>T-100x200x8x12</v>
      </c>
      <c r="L515" s="3" t="s">
        <v>2496</v>
      </c>
      <c r="M515" s="7">
        <f>VLOOKUP($I515,'New Summary'!$E$8:$G$59,3,FALSE)</f>
        <v>25.3</v>
      </c>
      <c r="N515" s="3">
        <v>6700</v>
      </c>
      <c r="O515" s="3" t="s">
        <v>25</v>
      </c>
      <c r="P515" s="3">
        <v>1</v>
      </c>
      <c r="Q515" s="28">
        <f t="shared" si="104"/>
        <v>6.7</v>
      </c>
      <c r="R515" s="40">
        <f t="shared" si="105"/>
        <v>169.51000000000002</v>
      </c>
      <c r="S515" s="12">
        <v>0</v>
      </c>
      <c r="T515" s="46">
        <f t="shared" si="96"/>
        <v>0</v>
      </c>
      <c r="U515" s="12"/>
      <c r="V515" s="3">
        <f t="shared" si="97"/>
        <v>6.7</v>
      </c>
      <c r="W515" s="46" t="s">
        <v>2502</v>
      </c>
      <c r="X515" s="42">
        <f t="shared" si="101"/>
        <v>169.51000000000002</v>
      </c>
      <c r="Y515" s="42">
        <f t="shared" si="102"/>
        <v>0</v>
      </c>
      <c r="Z515" s="3"/>
      <c r="AA515" s="3">
        <v>4.0199999999999996</v>
      </c>
      <c r="AB515" s="3">
        <f t="shared" si="103"/>
        <v>2.6800000000000006</v>
      </c>
      <c r="AC515" s="7">
        <f t="shared" si="98"/>
        <v>101.70599999999999</v>
      </c>
      <c r="AD515" s="1">
        <v>4020</v>
      </c>
      <c r="AE515" s="1">
        <f t="shared" si="99"/>
        <v>4.0199999999999996</v>
      </c>
    </row>
    <row r="516" spans="1:31" ht="43.2" hidden="1" x14ac:dyDescent="0.3">
      <c r="A516" s="65" t="str" cm="1">
        <f t="array" ref="A516">_xlfn.IFS(M516&gt;=65,"Heavy",M516&lt;=25,"Light",M516&gt;=26-64,"Medium")</f>
        <v>Medium</v>
      </c>
      <c r="B516" s="1" t="s">
        <v>2787</v>
      </c>
      <c r="C516" s="1" t="s">
        <v>2824</v>
      </c>
      <c r="D516" s="3">
        <f t="shared" si="100"/>
        <v>499</v>
      </c>
      <c r="E516" s="3" t="s">
        <v>2822</v>
      </c>
      <c r="F516" s="3">
        <v>1</v>
      </c>
      <c r="G516" s="3" t="s">
        <v>2827</v>
      </c>
      <c r="H516" s="3" t="s">
        <v>528</v>
      </c>
      <c r="I516" s="3" t="s">
        <v>7</v>
      </c>
      <c r="J516" s="3" t="s">
        <v>2819</v>
      </c>
      <c r="K516" s="7" t="str">
        <f>VLOOKUP($I516,'New Summary'!$E$8:$G$59,2,FALSE)</f>
        <v>T-100x200x8x12</v>
      </c>
      <c r="L516" s="3" t="s">
        <v>2496</v>
      </c>
      <c r="M516" s="7">
        <f>VLOOKUP($I516,'New Summary'!$E$8:$G$59,3,FALSE)</f>
        <v>25.3</v>
      </c>
      <c r="N516" s="3">
        <v>6700</v>
      </c>
      <c r="O516" s="3" t="s">
        <v>25</v>
      </c>
      <c r="P516" s="3">
        <v>1</v>
      </c>
      <c r="Q516" s="28">
        <f t="shared" si="104"/>
        <v>6.7</v>
      </c>
      <c r="R516" s="40">
        <f t="shared" si="105"/>
        <v>169.51000000000002</v>
      </c>
      <c r="S516" s="12">
        <v>0</v>
      </c>
      <c r="T516" s="46">
        <f t="shared" si="96"/>
        <v>0</v>
      </c>
      <c r="U516" s="12"/>
      <c r="V516" s="3">
        <f t="shared" si="97"/>
        <v>6.7</v>
      </c>
      <c r="W516" s="46" t="s">
        <v>2502</v>
      </c>
      <c r="X516" s="42">
        <f t="shared" si="101"/>
        <v>169.51000000000002</v>
      </c>
      <c r="Y516" s="42">
        <f t="shared" si="102"/>
        <v>0</v>
      </c>
      <c r="Z516" s="3"/>
      <c r="AA516" s="3">
        <v>4.0199999999999996</v>
      </c>
      <c r="AB516" s="3">
        <f t="shared" si="103"/>
        <v>2.6800000000000006</v>
      </c>
      <c r="AC516" s="7">
        <f t="shared" si="98"/>
        <v>101.70599999999999</v>
      </c>
      <c r="AD516" s="1">
        <v>4020</v>
      </c>
      <c r="AE516" s="1">
        <f t="shared" si="99"/>
        <v>4.0199999999999996</v>
      </c>
    </row>
    <row r="517" spans="1:31" ht="43.2" hidden="1" x14ac:dyDescent="0.3">
      <c r="A517" s="65" t="str" cm="1">
        <f t="array" ref="A517">_xlfn.IFS(M517&gt;=65,"Heavy",M517&lt;=25,"Light",M517&gt;=26-64,"Medium")</f>
        <v>Medium</v>
      </c>
      <c r="B517" s="1" t="s">
        <v>2787</v>
      </c>
      <c r="C517" s="1" t="s">
        <v>2824</v>
      </c>
      <c r="D517" s="3">
        <f t="shared" si="100"/>
        <v>500</v>
      </c>
      <c r="E517" s="3" t="s">
        <v>2822</v>
      </c>
      <c r="F517" s="3">
        <v>1</v>
      </c>
      <c r="G517" s="3" t="s">
        <v>2827</v>
      </c>
      <c r="H517" s="3" t="s">
        <v>529</v>
      </c>
      <c r="I517" s="3" t="s">
        <v>7</v>
      </c>
      <c r="J517" s="3" t="s">
        <v>2819</v>
      </c>
      <c r="K517" s="7" t="str">
        <f>VLOOKUP($I517,'New Summary'!$E$8:$G$59,2,FALSE)</f>
        <v>T-100x200x8x12</v>
      </c>
      <c r="L517" s="3" t="s">
        <v>2496</v>
      </c>
      <c r="M517" s="7">
        <f>VLOOKUP($I517,'New Summary'!$E$8:$G$59,3,FALSE)</f>
        <v>25.3</v>
      </c>
      <c r="N517" s="3">
        <v>6700</v>
      </c>
      <c r="O517" s="3" t="s">
        <v>25</v>
      </c>
      <c r="P517" s="3">
        <v>1</v>
      </c>
      <c r="Q517" s="28">
        <f t="shared" si="104"/>
        <v>6.7</v>
      </c>
      <c r="R517" s="40">
        <f t="shared" si="105"/>
        <v>169.51000000000002</v>
      </c>
      <c r="S517" s="12">
        <v>0</v>
      </c>
      <c r="T517" s="46">
        <f t="shared" si="96"/>
        <v>0</v>
      </c>
      <c r="U517" s="12"/>
      <c r="V517" s="3">
        <f t="shared" si="97"/>
        <v>6.7</v>
      </c>
      <c r="W517" s="46" t="s">
        <v>2502</v>
      </c>
      <c r="X517" s="42">
        <f t="shared" si="101"/>
        <v>169.51000000000002</v>
      </c>
      <c r="Y517" s="42">
        <f t="shared" si="102"/>
        <v>0</v>
      </c>
      <c r="Z517" s="3"/>
      <c r="AA517" s="3">
        <v>4.0199999999999996</v>
      </c>
      <c r="AB517" s="3">
        <f t="shared" si="103"/>
        <v>2.6800000000000006</v>
      </c>
      <c r="AC517" s="7">
        <f t="shared" si="98"/>
        <v>101.70599999999999</v>
      </c>
      <c r="AD517" s="1">
        <v>4020</v>
      </c>
      <c r="AE517" s="1">
        <f t="shared" si="99"/>
        <v>4.0199999999999996</v>
      </c>
    </row>
    <row r="518" spans="1:31" hidden="1" x14ac:dyDescent="0.3">
      <c r="A518" s="65" t="str" cm="1">
        <f t="array" ref="A518">_xlfn.IFS(M518&gt;=65,"Heavy",M518&lt;=25,"Light",M518&gt;=26-64,"Medium")</f>
        <v>Medium</v>
      </c>
      <c r="B518" s="1" t="s">
        <v>2787</v>
      </c>
      <c r="C518" s="1" t="s">
        <v>2824</v>
      </c>
      <c r="D518" s="3">
        <f t="shared" si="100"/>
        <v>501</v>
      </c>
      <c r="E518" s="3" t="s">
        <v>2822</v>
      </c>
      <c r="F518" s="3">
        <v>1</v>
      </c>
      <c r="G518" s="3" t="s">
        <v>2827</v>
      </c>
      <c r="H518" s="3" t="s">
        <v>530</v>
      </c>
      <c r="I518" s="3" t="s">
        <v>7</v>
      </c>
      <c r="J518" s="3" t="s">
        <v>2819</v>
      </c>
      <c r="K518" s="7" t="str">
        <f>VLOOKUP($I518,'New Summary'!$E$8:$G$59,2,FALSE)</f>
        <v>T-100x200x8x12</v>
      </c>
      <c r="L518" s="3" t="s">
        <v>2496</v>
      </c>
      <c r="M518" s="7">
        <f>VLOOKUP($I518,'New Summary'!$E$8:$G$59,3,FALSE)</f>
        <v>25.3</v>
      </c>
      <c r="N518" s="3">
        <v>3300</v>
      </c>
      <c r="O518" s="3" t="s">
        <v>25</v>
      </c>
      <c r="P518" s="3">
        <v>1</v>
      </c>
      <c r="Q518" s="28">
        <f t="shared" si="104"/>
        <v>3.3</v>
      </c>
      <c r="R518" s="40">
        <f t="shared" si="105"/>
        <v>83.49</v>
      </c>
      <c r="S518" s="12">
        <v>1</v>
      </c>
      <c r="T518" s="46">
        <f t="shared" si="96"/>
        <v>3.3</v>
      </c>
      <c r="U518" s="13"/>
      <c r="V518" s="3">
        <f t="shared" si="97"/>
        <v>0</v>
      </c>
      <c r="W518" s="3"/>
      <c r="X518" s="42">
        <f t="shared" ref="X518:X525" si="106">R518-Y518</f>
        <v>0</v>
      </c>
      <c r="Y518" s="42">
        <f t="shared" ref="Y518:Y525" si="107">S518*R518</f>
        <v>83.49</v>
      </c>
      <c r="Z518" s="3"/>
      <c r="AA518" s="3">
        <v>0</v>
      </c>
      <c r="AB518" s="3">
        <f t="shared" si="103"/>
        <v>3.3</v>
      </c>
      <c r="AC518" s="7">
        <f t="shared" si="98"/>
        <v>0</v>
      </c>
      <c r="AD518" s="1">
        <v>0</v>
      </c>
      <c r="AE518" s="1">
        <f t="shared" si="99"/>
        <v>0</v>
      </c>
    </row>
    <row r="519" spans="1:31" hidden="1" x14ac:dyDescent="0.3">
      <c r="A519" s="65" t="str" cm="1">
        <f t="array" ref="A519">_xlfn.IFS(M519&gt;=65,"Heavy",M519&lt;=25,"Light",M519&gt;=26-64,"Medium")</f>
        <v>Medium</v>
      </c>
      <c r="B519" s="1" t="s">
        <v>2787</v>
      </c>
      <c r="C519" s="1" t="s">
        <v>2824</v>
      </c>
      <c r="D519" s="3">
        <f t="shared" si="100"/>
        <v>502</v>
      </c>
      <c r="E519" s="3" t="s">
        <v>2822</v>
      </c>
      <c r="F519" s="3">
        <v>1</v>
      </c>
      <c r="G519" s="3" t="s">
        <v>2827</v>
      </c>
      <c r="H519" s="3" t="s">
        <v>531</v>
      </c>
      <c r="I519" s="3" t="s">
        <v>40</v>
      </c>
      <c r="J519" s="3" t="s">
        <v>2339</v>
      </c>
      <c r="K519" s="7" t="str">
        <f>VLOOKUP($I519,'New Summary'!$E$8:$G$59,2,FALSE)</f>
        <v>H-150x150x7x10</v>
      </c>
      <c r="L519" s="3" t="s">
        <v>2496</v>
      </c>
      <c r="M519" s="7">
        <f>VLOOKUP($I519,'New Summary'!$E$8:$G$59,3,FALSE)</f>
        <v>31.5</v>
      </c>
      <c r="N519" s="3">
        <v>6700</v>
      </c>
      <c r="O519" s="3" t="s">
        <v>25</v>
      </c>
      <c r="P519" s="3">
        <v>1</v>
      </c>
      <c r="Q519" s="28">
        <f t="shared" si="104"/>
        <v>6.7</v>
      </c>
      <c r="R519" s="28">
        <f t="shared" si="105"/>
        <v>211.05</v>
      </c>
      <c r="S519" s="12">
        <v>1</v>
      </c>
      <c r="T519" s="46">
        <f t="shared" si="96"/>
        <v>6.7</v>
      </c>
      <c r="U519" s="13"/>
      <c r="V519" s="3">
        <f t="shared" si="97"/>
        <v>0</v>
      </c>
      <c r="W519" s="3" t="s">
        <v>2503</v>
      </c>
      <c r="X519" s="42">
        <f t="shared" si="106"/>
        <v>0</v>
      </c>
      <c r="Y519" s="42">
        <f t="shared" si="107"/>
        <v>211.05</v>
      </c>
      <c r="Z519" s="3"/>
      <c r="AA519" s="3">
        <v>0</v>
      </c>
      <c r="AB519" s="3">
        <f t="shared" si="103"/>
        <v>6.7</v>
      </c>
      <c r="AC519" s="7">
        <f t="shared" si="98"/>
        <v>0</v>
      </c>
      <c r="AD519" s="1">
        <v>0</v>
      </c>
      <c r="AE519" s="1">
        <f t="shared" si="99"/>
        <v>0</v>
      </c>
    </row>
    <row r="520" spans="1:31" hidden="1" x14ac:dyDescent="0.3">
      <c r="A520" s="65" t="str" cm="1">
        <f t="array" ref="A520">_xlfn.IFS(M520&gt;=65,"Heavy",M520&lt;=25,"Light",M520&gt;=26-64,"Medium")</f>
        <v>Medium</v>
      </c>
      <c r="B520" s="1" t="s">
        <v>2787</v>
      </c>
      <c r="C520" s="1" t="s">
        <v>2824</v>
      </c>
      <c r="D520" s="3">
        <f t="shared" si="100"/>
        <v>503</v>
      </c>
      <c r="E520" s="3" t="s">
        <v>2822</v>
      </c>
      <c r="F520" s="3">
        <v>1</v>
      </c>
      <c r="G520" s="3" t="s">
        <v>2827</v>
      </c>
      <c r="H520" s="3" t="s">
        <v>532</v>
      </c>
      <c r="I520" s="3" t="s">
        <v>7</v>
      </c>
      <c r="J520" s="3" t="s">
        <v>2819</v>
      </c>
      <c r="K520" s="7" t="str">
        <f>VLOOKUP($I520,'New Summary'!$E$8:$G$59,2,FALSE)</f>
        <v>T-100x200x8x12</v>
      </c>
      <c r="L520" s="3" t="s">
        <v>2496</v>
      </c>
      <c r="M520" s="7">
        <f>VLOOKUP($I520,'New Summary'!$E$8:$G$59,3,FALSE)</f>
        <v>25.3</v>
      </c>
      <c r="N520" s="3">
        <v>3300</v>
      </c>
      <c r="O520" s="3" t="s">
        <v>25</v>
      </c>
      <c r="P520" s="3">
        <v>1</v>
      </c>
      <c r="Q520" s="28">
        <f t="shared" si="104"/>
        <v>3.3</v>
      </c>
      <c r="R520" s="40">
        <f t="shared" si="105"/>
        <v>83.49</v>
      </c>
      <c r="S520" s="12">
        <v>1</v>
      </c>
      <c r="T520" s="46">
        <f t="shared" si="96"/>
        <v>3.3</v>
      </c>
      <c r="U520" s="13"/>
      <c r="V520" s="3">
        <f t="shared" si="97"/>
        <v>0</v>
      </c>
      <c r="W520" s="3"/>
      <c r="X520" s="42">
        <f t="shared" si="106"/>
        <v>0</v>
      </c>
      <c r="Y520" s="42">
        <f t="shared" si="107"/>
        <v>83.49</v>
      </c>
      <c r="Z520" s="3"/>
      <c r="AA520" s="3">
        <v>0</v>
      </c>
      <c r="AB520" s="3">
        <f t="shared" si="103"/>
        <v>3.3</v>
      </c>
      <c r="AC520" s="7">
        <f t="shared" si="98"/>
        <v>0</v>
      </c>
      <c r="AD520" s="1">
        <v>0</v>
      </c>
      <c r="AE520" s="1">
        <f t="shared" si="99"/>
        <v>0</v>
      </c>
    </row>
    <row r="521" spans="1:31" hidden="1" x14ac:dyDescent="0.3">
      <c r="A521" s="65" t="str" cm="1">
        <f t="array" ref="A521">_xlfn.IFS(M521&gt;=65,"Heavy",M521&lt;=25,"Light",M521&gt;=26-64,"Medium")</f>
        <v>Medium</v>
      </c>
      <c r="B521" s="1" t="s">
        <v>2787</v>
      </c>
      <c r="C521" s="1" t="s">
        <v>2824</v>
      </c>
      <c r="D521" s="3">
        <f t="shared" si="100"/>
        <v>504</v>
      </c>
      <c r="E521" s="3" t="s">
        <v>2822</v>
      </c>
      <c r="F521" s="3">
        <v>1</v>
      </c>
      <c r="G521" s="3" t="s">
        <v>2827</v>
      </c>
      <c r="H521" s="3" t="s">
        <v>533</v>
      </c>
      <c r="I521" s="3" t="s">
        <v>40</v>
      </c>
      <c r="J521" s="3" t="s">
        <v>2339</v>
      </c>
      <c r="K521" s="7" t="str">
        <f>VLOOKUP($I521,'New Summary'!$E$8:$G$59,2,FALSE)</f>
        <v>H-150x150x7x10</v>
      </c>
      <c r="L521" s="3" t="s">
        <v>2496</v>
      </c>
      <c r="M521" s="7">
        <f>VLOOKUP($I521,'New Summary'!$E$8:$G$59,3,FALSE)</f>
        <v>31.5</v>
      </c>
      <c r="N521" s="3">
        <v>6700</v>
      </c>
      <c r="O521" s="3" t="s">
        <v>25</v>
      </c>
      <c r="P521" s="3">
        <v>1</v>
      </c>
      <c r="Q521" s="28">
        <f t="shared" si="104"/>
        <v>6.7</v>
      </c>
      <c r="R521" s="28">
        <f t="shared" si="105"/>
        <v>211.05</v>
      </c>
      <c r="S521" s="12">
        <v>1</v>
      </c>
      <c r="T521" s="46">
        <f t="shared" si="96"/>
        <v>6.7</v>
      </c>
      <c r="U521" s="13"/>
      <c r="V521" s="3">
        <f t="shared" si="97"/>
        <v>0</v>
      </c>
      <c r="W521" s="3" t="s">
        <v>2503</v>
      </c>
      <c r="X521" s="42">
        <f t="shared" si="106"/>
        <v>0</v>
      </c>
      <c r="Y521" s="42">
        <f t="shared" si="107"/>
        <v>211.05</v>
      </c>
      <c r="Z521" s="3"/>
      <c r="AA521" s="3">
        <v>0</v>
      </c>
      <c r="AB521" s="3">
        <f t="shared" si="103"/>
        <v>6.7</v>
      </c>
      <c r="AC521" s="7">
        <f t="shared" si="98"/>
        <v>0</v>
      </c>
      <c r="AD521" s="1">
        <v>0</v>
      </c>
      <c r="AE521" s="1">
        <f t="shared" si="99"/>
        <v>0</v>
      </c>
    </row>
    <row r="522" spans="1:31" hidden="1" x14ac:dyDescent="0.3">
      <c r="A522" s="65" t="str" cm="1">
        <f t="array" ref="A522">_xlfn.IFS(M522&gt;=65,"Heavy",M522&lt;=25,"Light",M522&gt;=26-64,"Medium")</f>
        <v>Medium</v>
      </c>
      <c r="B522" s="1" t="s">
        <v>2787</v>
      </c>
      <c r="C522" s="1" t="s">
        <v>2824</v>
      </c>
      <c r="D522" s="3">
        <f t="shared" si="100"/>
        <v>505</v>
      </c>
      <c r="E522" s="3" t="s">
        <v>2822</v>
      </c>
      <c r="F522" s="3">
        <v>1</v>
      </c>
      <c r="G522" s="3" t="s">
        <v>2827</v>
      </c>
      <c r="H522" s="3" t="s">
        <v>534</v>
      </c>
      <c r="I522" s="3" t="s">
        <v>7</v>
      </c>
      <c r="J522" s="3" t="s">
        <v>2819</v>
      </c>
      <c r="K522" s="7" t="str">
        <f>VLOOKUP($I522,'New Summary'!$E$8:$G$59,2,FALSE)</f>
        <v>T-100x200x8x12</v>
      </c>
      <c r="L522" s="3" t="s">
        <v>2496</v>
      </c>
      <c r="M522" s="7">
        <f>VLOOKUP($I522,'New Summary'!$E$8:$G$59,3,FALSE)</f>
        <v>25.3</v>
      </c>
      <c r="N522" s="3">
        <v>3300</v>
      </c>
      <c r="O522" s="3" t="s">
        <v>25</v>
      </c>
      <c r="P522" s="3">
        <v>1</v>
      </c>
      <c r="Q522" s="28">
        <f t="shared" si="104"/>
        <v>3.3</v>
      </c>
      <c r="R522" s="40">
        <f t="shared" si="105"/>
        <v>83.49</v>
      </c>
      <c r="S522" s="12">
        <v>1</v>
      </c>
      <c r="T522" s="46">
        <f t="shared" si="96"/>
        <v>3.3</v>
      </c>
      <c r="U522" s="13"/>
      <c r="V522" s="3">
        <f t="shared" si="97"/>
        <v>0</v>
      </c>
      <c r="W522" s="3"/>
      <c r="X522" s="42">
        <f t="shared" si="106"/>
        <v>0</v>
      </c>
      <c r="Y522" s="42">
        <f t="shared" si="107"/>
        <v>83.49</v>
      </c>
      <c r="Z522" s="3"/>
      <c r="AA522" s="3">
        <v>0</v>
      </c>
      <c r="AB522" s="3">
        <f t="shared" si="103"/>
        <v>3.3</v>
      </c>
      <c r="AC522" s="7">
        <f t="shared" si="98"/>
        <v>0</v>
      </c>
      <c r="AD522" s="1">
        <v>0</v>
      </c>
      <c r="AE522" s="1">
        <f t="shared" si="99"/>
        <v>0</v>
      </c>
    </row>
    <row r="523" spans="1:31" hidden="1" x14ac:dyDescent="0.3">
      <c r="A523" s="65" t="str" cm="1">
        <f t="array" ref="A523">_xlfn.IFS(M523&gt;=65,"Heavy",M523&lt;=25,"Light",M523&gt;=26-64,"Medium")</f>
        <v>Medium</v>
      </c>
      <c r="B523" s="1" t="s">
        <v>2787</v>
      </c>
      <c r="C523" s="1" t="s">
        <v>2824</v>
      </c>
      <c r="D523" s="3">
        <f t="shared" si="100"/>
        <v>506</v>
      </c>
      <c r="E523" s="3" t="s">
        <v>2822</v>
      </c>
      <c r="F523" s="3">
        <v>1</v>
      </c>
      <c r="G523" s="3" t="s">
        <v>2827</v>
      </c>
      <c r="H523" s="3" t="s">
        <v>535</v>
      </c>
      <c r="I523" s="3" t="s">
        <v>40</v>
      </c>
      <c r="J523" s="3" t="s">
        <v>2339</v>
      </c>
      <c r="K523" s="7" t="str">
        <f>VLOOKUP($I523,'New Summary'!$E$8:$G$59,2,FALSE)</f>
        <v>H-150x150x7x10</v>
      </c>
      <c r="L523" s="3" t="s">
        <v>2496</v>
      </c>
      <c r="M523" s="7">
        <f>VLOOKUP($I523,'New Summary'!$E$8:$G$59,3,FALSE)</f>
        <v>31.5</v>
      </c>
      <c r="N523" s="3">
        <v>6700</v>
      </c>
      <c r="O523" s="3" t="s">
        <v>25</v>
      </c>
      <c r="P523" s="3">
        <v>1</v>
      </c>
      <c r="Q523" s="28">
        <f t="shared" si="104"/>
        <v>6.7</v>
      </c>
      <c r="R523" s="28">
        <f t="shared" si="105"/>
        <v>211.05</v>
      </c>
      <c r="S523" s="12">
        <v>1</v>
      </c>
      <c r="T523" s="46">
        <f t="shared" si="96"/>
        <v>6.7</v>
      </c>
      <c r="U523" s="13"/>
      <c r="V523" s="3">
        <f t="shared" si="97"/>
        <v>0</v>
      </c>
      <c r="W523" s="3" t="s">
        <v>2503</v>
      </c>
      <c r="X523" s="42">
        <f t="shared" si="106"/>
        <v>0</v>
      </c>
      <c r="Y523" s="42">
        <f t="shared" si="107"/>
        <v>211.05</v>
      </c>
      <c r="Z523" s="3"/>
      <c r="AA523" s="3">
        <v>0</v>
      </c>
      <c r="AB523" s="3">
        <f t="shared" si="103"/>
        <v>6.7</v>
      </c>
      <c r="AC523" s="7">
        <f t="shared" si="98"/>
        <v>0</v>
      </c>
      <c r="AD523" s="1">
        <v>0</v>
      </c>
      <c r="AE523" s="1">
        <f t="shared" si="99"/>
        <v>0</v>
      </c>
    </row>
    <row r="524" spans="1:31" hidden="1" x14ac:dyDescent="0.3">
      <c r="A524" s="65" t="str" cm="1">
        <f t="array" ref="A524">_xlfn.IFS(M524&gt;=65,"Heavy",M524&lt;=25,"Light",M524&gt;=26-64,"Medium")</f>
        <v>Medium</v>
      </c>
      <c r="B524" s="1" t="s">
        <v>2787</v>
      </c>
      <c r="C524" s="1" t="s">
        <v>2824</v>
      </c>
      <c r="D524" s="3">
        <f t="shared" si="100"/>
        <v>507</v>
      </c>
      <c r="E524" s="3" t="s">
        <v>2822</v>
      </c>
      <c r="F524" s="3">
        <v>1</v>
      </c>
      <c r="G524" s="3" t="s">
        <v>2827</v>
      </c>
      <c r="H524" s="3" t="s">
        <v>536</v>
      </c>
      <c r="I524" s="3" t="s">
        <v>7</v>
      </c>
      <c r="J524" s="3" t="s">
        <v>2819</v>
      </c>
      <c r="K524" s="7" t="str">
        <f>VLOOKUP($I524,'New Summary'!$E$8:$G$59,2,FALSE)</f>
        <v>T-100x200x8x12</v>
      </c>
      <c r="L524" s="3" t="s">
        <v>2496</v>
      </c>
      <c r="M524" s="7">
        <f>VLOOKUP($I524,'New Summary'!$E$8:$G$59,3,FALSE)</f>
        <v>25.3</v>
      </c>
      <c r="N524" s="3">
        <v>3300</v>
      </c>
      <c r="O524" s="3" t="s">
        <v>25</v>
      </c>
      <c r="P524" s="3">
        <v>1</v>
      </c>
      <c r="Q524" s="28">
        <f t="shared" si="104"/>
        <v>3.3</v>
      </c>
      <c r="R524" s="40">
        <f t="shared" si="105"/>
        <v>83.49</v>
      </c>
      <c r="S524" s="12">
        <v>1</v>
      </c>
      <c r="T524" s="46">
        <f t="shared" si="96"/>
        <v>3.3</v>
      </c>
      <c r="U524" s="13"/>
      <c r="V524" s="3">
        <f t="shared" si="97"/>
        <v>0</v>
      </c>
      <c r="W524" s="3"/>
      <c r="X524" s="42">
        <f t="shared" si="106"/>
        <v>0</v>
      </c>
      <c r="Y524" s="42">
        <f t="shared" si="107"/>
        <v>83.49</v>
      </c>
      <c r="Z524" s="3"/>
      <c r="AA524" s="3">
        <v>0</v>
      </c>
      <c r="AB524" s="3">
        <f t="shared" si="103"/>
        <v>3.3</v>
      </c>
      <c r="AC524" s="7">
        <f t="shared" si="98"/>
        <v>0</v>
      </c>
      <c r="AD524" s="1">
        <v>0</v>
      </c>
      <c r="AE524" s="1">
        <f t="shared" si="99"/>
        <v>0</v>
      </c>
    </row>
    <row r="525" spans="1:31" hidden="1" x14ac:dyDescent="0.3">
      <c r="A525" s="65" t="str" cm="1">
        <f t="array" ref="A525">_xlfn.IFS(M525&gt;=65,"Heavy",M525&lt;=25,"Light",M525&gt;=26-64,"Medium")</f>
        <v>Medium</v>
      </c>
      <c r="B525" s="1" t="s">
        <v>2787</v>
      </c>
      <c r="C525" s="1" t="s">
        <v>2824</v>
      </c>
      <c r="D525" s="3">
        <f t="shared" si="100"/>
        <v>508</v>
      </c>
      <c r="E525" s="3" t="s">
        <v>2822</v>
      </c>
      <c r="F525" s="3">
        <v>1</v>
      </c>
      <c r="G525" s="3" t="s">
        <v>2827</v>
      </c>
      <c r="H525" s="3" t="s">
        <v>537</v>
      </c>
      <c r="I525" s="3" t="s">
        <v>40</v>
      </c>
      <c r="J525" s="3" t="s">
        <v>2339</v>
      </c>
      <c r="K525" s="7" t="str">
        <f>VLOOKUP($I525,'New Summary'!$E$8:$G$59,2,FALSE)</f>
        <v>H-150x150x7x10</v>
      </c>
      <c r="L525" s="3" t="s">
        <v>2496</v>
      </c>
      <c r="M525" s="7">
        <f>VLOOKUP($I525,'New Summary'!$E$8:$G$59,3,FALSE)</f>
        <v>31.5</v>
      </c>
      <c r="N525" s="3">
        <v>6700</v>
      </c>
      <c r="O525" s="3" t="s">
        <v>25</v>
      </c>
      <c r="P525" s="3">
        <v>1</v>
      </c>
      <c r="Q525" s="28">
        <f t="shared" si="104"/>
        <v>6.7</v>
      </c>
      <c r="R525" s="28">
        <f t="shared" si="105"/>
        <v>211.05</v>
      </c>
      <c r="S525" s="12">
        <v>1</v>
      </c>
      <c r="T525" s="46">
        <f t="shared" si="96"/>
        <v>6.7</v>
      </c>
      <c r="U525" s="13"/>
      <c r="V525" s="3">
        <f t="shared" si="97"/>
        <v>0</v>
      </c>
      <c r="W525" s="3" t="s">
        <v>2503</v>
      </c>
      <c r="X525" s="42">
        <f t="shared" si="106"/>
        <v>0</v>
      </c>
      <c r="Y525" s="42">
        <f t="shared" si="107"/>
        <v>211.05</v>
      </c>
      <c r="Z525" s="3"/>
      <c r="AA525" s="3">
        <v>0</v>
      </c>
      <c r="AB525" s="3">
        <f t="shared" si="103"/>
        <v>6.7</v>
      </c>
      <c r="AC525" s="7">
        <f t="shared" si="98"/>
        <v>0</v>
      </c>
      <c r="AD525" s="1">
        <v>0</v>
      </c>
      <c r="AE525" s="1">
        <f t="shared" si="99"/>
        <v>0</v>
      </c>
    </row>
    <row r="526" spans="1:31" ht="43.2" hidden="1" x14ac:dyDescent="0.3">
      <c r="A526" s="65" t="str" cm="1">
        <f t="array" ref="A526">_xlfn.IFS(M526&gt;=65,"Heavy",M526&lt;=25,"Light",M526&gt;=26-64,"Medium")</f>
        <v>Medium</v>
      </c>
      <c r="B526" s="1" t="s">
        <v>2787</v>
      </c>
      <c r="C526" s="1" t="s">
        <v>2824</v>
      </c>
      <c r="D526" s="3">
        <f t="shared" si="100"/>
        <v>509</v>
      </c>
      <c r="E526" s="3" t="s">
        <v>2822</v>
      </c>
      <c r="F526" s="3">
        <v>1</v>
      </c>
      <c r="G526" s="3" t="s">
        <v>2827</v>
      </c>
      <c r="H526" s="3" t="s">
        <v>538</v>
      </c>
      <c r="I526" s="3" t="s">
        <v>40</v>
      </c>
      <c r="J526" s="3" t="s">
        <v>2339</v>
      </c>
      <c r="K526" s="7" t="str">
        <f>VLOOKUP($I526,'New Summary'!$E$8:$G$59,2,FALSE)</f>
        <v>H-150x150x7x10</v>
      </c>
      <c r="L526" s="3" t="s">
        <v>2496</v>
      </c>
      <c r="M526" s="7">
        <f>VLOOKUP($I526,'New Summary'!$E$8:$G$59,3,FALSE)</f>
        <v>31.5</v>
      </c>
      <c r="N526" s="3">
        <v>5500</v>
      </c>
      <c r="O526" s="3" t="s">
        <v>25</v>
      </c>
      <c r="P526" s="3">
        <v>1</v>
      </c>
      <c r="Q526" s="28">
        <f t="shared" si="104"/>
        <v>5.5</v>
      </c>
      <c r="R526" s="28">
        <f t="shared" si="105"/>
        <v>173.25</v>
      </c>
      <c r="S526" s="12">
        <v>0</v>
      </c>
      <c r="T526" s="46">
        <f t="shared" si="96"/>
        <v>0</v>
      </c>
      <c r="U526" s="13"/>
      <c r="V526" s="3">
        <f t="shared" si="97"/>
        <v>5.5</v>
      </c>
      <c r="W526" s="46" t="s">
        <v>2502</v>
      </c>
      <c r="X526" s="42">
        <f t="shared" ref="X526:X589" si="108">V526*M526</f>
        <v>173.25</v>
      </c>
      <c r="Y526" s="42">
        <f t="shared" ref="Y526:Y589" si="109">T526*M526</f>
        <v>0</v>
      </c>
      <c r="Z526" s="3"/>
      <c r="AA526" s="3">
        <v>0.27500000000000002</v>
      </c>
      <c r="AB526" s="3">
        <f t="shared" si="103"/>
        <v>5.2249999999999996</v>
      </c>
      <c r="AC526" s="7">
        <f t="shared" si="98"/>
        <v>8.6625000000000014</v>
      </c>
      <c r="AD526" s="1">
        <v>275</v>
      </c>
      <c r="AE526" s="1">
        <f t="shared" si="99"/>
        <v>0.27500000000000002</v>
      </c>
    </row>
    <row r="527" spans="1:31" ht="43.2" hidden="1" x14ac:dyDescent="0.3">
      <c r="A527" s="65" t="str" cm="1">
        <f t="array" ref="A527">_xlfn.IFS(M527&gt;=65,"Heavy",M527&lt;=25,"Light",M527&gt;=26-64,"Medium")</f>
        <v>Medium</v>
      </c>
      <c r="B527" s="1" t="s">
        <v>2787</v>
      </c>
      <c r="C527" s="1" t="s">
        <v>2824</v>
      </c>
      <c r="D527" s="3">
        <f t="shared" si="100"/>
        <v>510</v>
      </c>
      <c r="E527" s="3" t="s">
        <v>2822</v>
      </c>
      <c r="F527" s="3">
        <v>1</v>
      </c>
      <c r="G527" s="3" t="s">
        <v>2827</v>
      </c>
      <c r="H527" s="3" t="s">
        <v>539</v>
      </c>
      <c r="I527" s="3" t="s">
        <v>40</v>
      </c>
      <c r="J527" s="3" t="s">
        <v>2339</v>
      </c>
      <c r="K527" s="7" t="str">
        <f>VLOOKUP($I527,'New Summary'!$E$8:$G$59,2,FALSE)</f>
        <v>H-150x150x7x10</v>
      </c>
      <c r="L527" s="3" t="s">
        <v>2496</v>
      </c>
      <c r="M527" s="7">
        <f>VLOOKUP($I527,'New Summary'!$E$8:$G$59,3,FALSE)</f>
        <v>31.5</v>
      </c>
      <c r="N527" s="3">
        <v>5500</v>
      </c>
      <c r="O527" s="3" t="s">
        <v>25</v>
      </c>
      <c r="P527" s="3">
        <v>1</v>
      </c>
      <c r="Q527" s="28">
        <f t="shared" si="104"/>
        <v>5.5</v>
      </c>
      <c r="R527" s="28">
        <f t="shared" si="105"/>
        <v>173.25</v>
      </c>
      <c r="S527" s="12">
        <v>0</v>
      </c>
      <c r="T527" s="46">
        <f t="shared" si="96"/>
        <v>0</v>
      </c>
      <c r="U527" s="13"/>
      <c r="V527" s="3">
        <f t="shared" si="97"/>
        <v>5.5</v>
      </c>
      <c r="W527" s="46" t="s">
        <v>2502</v>
      </c>
      <c r="X527" s="42">
        <f t="shared" si="108"/>
        <v>173.25</v>
      </c>
      <c r="Y527" s="42">
        <f t="shared" si="109"/>
        <v>0</v>
      </c>
      <c r="Z527" s="3"/>
      <c r="AA527" s="3">
        <v>0.27500000000000002</v>
      </c>
      <c r="AB527" s="3">
        <f t="shared" si="103"/>
        <v>5.2249999999999996</v>
      </c>
      <c r="AC527" s="7">
        <f t="shared" si="98"/>
        <v>8.6625000000000014</v>
      </c>
      <c r="AD527" s="1">
        <v>275</v>
      </c>
      <c r="AE527" s="1">
        <f t="shared" si="99"/>
        <v>0.27500000000000002</v>
      </c>
    </row>
    <row r="528" spans="1:31" ht="43.2" hidden="1" x14ac:dyDescent="0.3">
      <c r="A528" s="65" t="str" cm="1">
        <f t="array" ref="A528">_xlfn.IFS(M528&gt;=65,"Heavy",M528&lt;=25,"Light",M528&gt;=26-64,"Medium")</f>
        <v>Medium</v>
      </c>
      <c r="B528" s="1" t="s">
        <v>2787</v>
      </c>
      <c r="C528" s="1" t="s">
        <v>2824</v>
      </c>
      <c r="D528" s="3">
        <f t="shared" si="100"/>
        <v>511</v>
      </c>
      <c r="E528" s="3" t="s">
        <v>2822</v>
      </c>
      <c r="F528" s="3">
        <v>1</v>
      </c>
      <c r="G528" s="3" t="s">
        <v>2827</v>
      </c>
      <c r="H528" s="3" t="s">
        <v>541</v>
      </c>
      <c r="I528" s="3" t="s">
        <v>7</v>
      </c>
      <c r="J528" s="3" t="s">
        <v>2819</v>
      </c>
      <c r="K528" s="7" t="str">
        <f>VLOOKUP($I528,'New Summary'!$E$8:$G$59,2,FALSE)</f>
        <v>T-100x200x8x12</v>
      </c>
      <c r="L528" s="3" t="s">
        <v>2496</v>
      </c>
      <c r="M528" s="7">
        <f>VLOOKUP($I528,'New Summary'!$E$8:$G$59,3,FALSE)</f>
        <v>25.3</v>
      </c>
      <c r="N528" s="3">
        <v>3900</v>
      </c>
      <c r="O528" s="3" t="s">
        <v>25</v>
      </c>
      <c r="P528" s="3">
        <v>1</v>
      </c>
      <c r="Q528" s="28">
        <f t="shared" si="104"/>
        <v>3.9</v>
      </c>
      <c r="R528" s="40">
        <f t="shared" si="105"/>
        <v>98.67</v>
      </c>
      <c r="S528" s="12">
        <v>0</v>
      </c>
      <c r="T528" s="46">
        <f t="shared" si="96"/>
        <v>0</v>
      </c>
      <c r="U528" s="12"/>
      <c r="V528" s="3">
        <f t="shared" si="97"/>
        <v>3.9</v>
      </c>
      <c r="W528" s="46" t="s">
        <v>2502</v>
      </c>
      <c r="X528" s="42">
        <f t="shared" si="108"/>
        <v>98.67</v>
      </c>
      <c r="Y528" s="42">
        <f t="shared" si="109"/>
        <v>0</v>
      </c>
      <c r="Z528" s="3"/>
      <c r="AA528" s="3">
        <v>0.19500000000000001</v>
      </c>
      <c r="AB528" s="3">
        <f t="shared" si="103"/>
        <v>3.7050000000000001</v>
      </c>
      <c r="AC528" s="7">
        <f t="shared" si="98"/>
        <v>4.9335000000000004</v>
      </c>
      <c r="AD528" s="1">
        <v>195</v>
      </c>
      <c r="AE528" s="1">
        <f t="shared" si="99"/>
        <v>0.19500000000000001</v>
      </c>
    </row>
    <row r="529" spans="1:31" ht="43.2" hidden="1" x14ac:dyDescent="0.3">
      <c r="A529" s="65" t="str" cm="1">
        <f t="array" ref="A529">_xlfn.IFS(M529&gt;=65,"Heavy",M529&lt;=25,"Light",M529&gt;=26-64,"Medium")</f>
        <v>Medium</v>
      </c>
      <c r="B529" s="1" t="s">
        <v>2787</v>
      </c>
      <c r="C529" s="1" t="s">
        <v>2824</v>
      </c>
      <c r="D529" s="3">
        <f t="shared" si="100"/>
        <v>512</v>
      </c>
      <c r="E529" s="3" t="s">
        <v>2822</v>
      </c>
      <c r="F529" s="3">
        <v>1</v>
      </c>
      <c r="G529" s="3" t="s">
        <v>2827</v>
      </c>
      <c r="H529" s="3" t="s">
        <v>540</v>
      </c>
      <c r="I529" s="3" t="s">
        <v>40</v>
      </c>
      <c r="J529" s="3" t="s">
        <v>2339</v>
      </c>
      <c r="K529" s="7" t="str">
        <f>VLOOKUP($I529,'New Summary'!$E$8:$G$59,2,FALSE)</f>
        <v>H-150x150x7x10</v>
      </c>
      <c r="L529" s="3" t="s">
        <v>2496</v>
      </c>
      <c r="M529" s="7">
        <f>VLOOKUP($I529,'New Summary'!$E$8:$G$59,3,FALSE)</f>
        <v>31.5</v>
      </c>
      <c r="N529" s="3">
        <v>7900</v>
      </c>
      <c r="O529" s="3" t="s">
        <v>25</v>
      </c>
      <c r="P529" s="3">
        <v>1</v>
      </c>
      <c r="Q529" s="28">
        <f t="shared" si="104"/>
        <v>7.9</v>
      </c>
      <c r="R529" s="28">
        <f t="shared" si="105"/>
        <v>248.85000000000002</v>
      </c>
      <c r="S529" s="12">
        <v>0</v>
      </c>
      <c r="T529" s="46">
        <f t="shared" si="96"/>
        <v>0</v>
      </c>
      <c r="U529" s="13"/>
      <c r="V529" s="3">
        <f t="shared" si="97"/>
        <v>7.9</v>
      </c>
      <c r="W529" s="46" t="s">
        <v>2502</v>
      </c>
      <c r="X529" s="42">
        <f t="shared" si="108"/>
        <v>248.85000000000002</v>
      </c>
      <c r="Y529" s="42">
        <f t="shared" si="109"/>
        <v>0</v>
      </c>
      <c r="Z529" s="3"/>
      <c r="AA529" s="3">
        <v>0.39500000000000002</v>
      </c>
      <c r="AB529" s="3">
        <f t="shared" si="103"/>
        <v>7.5050000000000008</v>
      </c>
      <c r="AC529" s="7">
        <f t="shared" si="98"/>
        <v>12.442500000000001</v>
      </c>
      <c r="AD529" s="1">
        <v>395</v>
      </c>
      <c r="AE529" s="1">
        <f t="shared" si="99"/>
        <v>0.39500000000000002</v>
      </c>
    </row>
    <row r="530" spans="1:31" ht="43.2" hidden="1" x14ac:dyDescent="0.3">
      <c r="A530" s="65" t="str" cm="1">
        <f t="array" ref="A530">_xlfn.IFS(M530&gt;=65,"Heavy",M530&lt;=25,"Light",M530&gt;=26-64,"Medium")</f>
        <v>Medium</v>
      </c>
      <c r="B530" s="1" t="s">
        <v>2787</v>
      </c>
      <c r="C530" s="1" t="s">
        <v>2824</v>
      </c>
      <c r="D530" s="3">
        <f t="shared" si="100"/>
        <v>513</v>
      </c>
      <c r="E530" s="3" t="s">
        <v>2822</v>
      </c>
      <c r="F530" s="3">
        <v>1</v>
      </c>
      <c r="G530" s="3" t="s">
        <v>2827</v>
      </c>
      <c r="H530" s="3" t="s">
        <v>542</v>
      </c>
      <c r="I530" s="3" t="s">
        <v>7</v>
      </c>
      <c r="J530" s="3" t="s">
        <v>2819</v>
      </c>
      <c r="K530" s="7" t="str">
        <f>VLOOKUP($I530,'New Summary'!$E$8:$G$59,2,FALSE)</f>
        <v>T-100x200x8x12</v>
      </c>
      <c r="L530" s="3" t="s">
        <v>2496</v>
      </c>
      <c r="M530" s="7">
        <f>VLOOKUP($I530,'New Summary'!$E$8:$G$59,3,FALSE)</f>
        <v>25.3</v>
      </c>
      <c r="N530" s="3">
        <v>3900</v>
      </c>
      <c r="O530" s="3" t="s">
        <v>25</v>
      </c>
      <c r="P530" s="3">
        <v>1</v>
      </c>
      <c r="Q530" s="28">
        <f t="shared" si="104"/>
        <v>3.9</v>
      </c>
      <c r="R530" s="40">
        <f t="shared" si="105"/>
        <v>98.67</v>
      </c>
      <c r="S530" s="12">
        <v>0</v>
      </c>
      <c r="T530" s="46">
        <f t="shared" ref="T530:T593" si="110">Q530*S530</f>
        <v>0</v>
      </c>
      <c r="U530" s="12"/>
      <c r="V530" s="3">
        <f t="shared" ref="V530:V593" si="111">Q530-T530</f>
        <v>3.9</v>
      </c>
      <c r="W530" s="46" t="s">
        <v>2502</v>
      </c>
      <c r="X530" s="42">
        <f t="shared" si="108"/>
        <v>98.67</v>
      </c>
      <c r="Y530" s="42">
        <f t="shared" si="109"/>
        <v>0</v>
      </c>
      <c r="Z530" s="3"/>
      <c r="AA530" s="3">
        <v>0.19500000000000001</v>
      </c>
      <c r="AB530" s="3">
        <f t="shared" si="103"/>
        <v>3.7050000000000001</v>
      </c>
      <c r="AC530" s="7">
        <f t="shared" si="98"/>
        <v>4.9335000000000004</v>
      </c>
      <c r="AD530" s="1">
        <v>195</v>
      </c>
      <c r="AE530" s="1">
        <f t="shared" si="99"/>
        <v>0.19500000000000001</v>
      </c>
    </row>
    <row r="531" spans="1:31" ht="43.2" hidden="1" x14ac:dyDescent="0.3">
      <c r="A531" s="65" t="str" cm="1">
        <f t="array" ref="A531">_xlfn.IFS(M531&gt;=65,"Heavy",M531&lt;=25,"Light",M531&gt;=26-64,"Medium")</f>
        <v>Medium</v>
      </c>
      <c r="B531" s="1" t="s">
        <v>2787</v>
      </c>
      <c r="C531" s="1" t="s">
        <v>2824</v>
      </c>
      <c r="D531" s="3">
        <f t="shared" si="100"/>
        <v>514</v>
      </c>
      <c r="E531" s="3" t="s">
        <v>2822</v>
      </c>
      <c r="F531" s="3">
        <v>1</v>
      </c>
      <c r="G531" s="3" t="s">
        <v>2827</v>
      </c>
      <c r="H531" s="3" t="s">
        <v>543</v>
      </c>
      <c r="I531" s="3" t="s">
        <v>40</v>
      </c>
      <c r="J531" s="3" t="s">
        <v>2339</v>
      </c>
      <c r="K531" s="7" t="str">
        <f>VLOOKUP($I531,'New Summary'!$E$8:$G$59,2,FALSE)</f>
        <v>H-150x150x7x10</v>
      </c>
      <c r="L531" s="3" t="s">
        <v>2496</v>
      </c>
      <c r="M531" s="7">
        <f>VLOOKUP($I531,'New Summary'!$E$8:$G$59,3,FALSE)</f>
        <v>31.5</v>
      </c>
      <c r="N531" s="3">
        <v>7900</v>
      </c>
      <c r="O531" s="3" t="s">
        <v>25</v>
      </c>
      <c r="P531" s="3">
        <v>1</v>
      </c>
      <c r="Q531" s="28">
        <f t="shared" si="104"/>
        <v>7.9</v>
      </c>
      <c r="R531" s="28">
        <f t="shared" si="105"/>
        <v>248.85000000000002</v>
      </c>
      <c r="S531" s="12">
        <v>0</v>
      </c>
      <c r="T531" s="46">
        <f t="shared" si="110"/>
        <v>0</v>
      </c>
      <c r="U531" s="13"/>
      <c r="V531" s="3">
        <f t="shared" si="111"/>
        <v>7.9</v>
      </c>
      <c r="W531" s="46" t="s">
        <v>2502</v>
      </c>
      <c r="X531" s="42">
        <f t="shared" si="108"/>
        <v>248.85000000000002</v>
      </c>
      <c r="Y531" s="42">
        <f t="shared" si="109"/>
        <v>0</v>
      </c>
      <c r="Z531" s="3"/>
      <c r="AA531" s="3">
        <v>0.39500000000000002</v>
      </c>
      <c r="AB531" s="3">
        <f t="shared" si="103"/>
        <v>7.5050000000000008</v>
      </c>
      <c r="AC531" s="7">
        <f t="shared" ref="AC531:AC594" si="112">AA531*M531*P531</f>
        <v>12.442500000000001</v>
      </c>
      <c r="AD531" s="1">
        <v>395</v>
      </c>
      <c r="AE531" s="1">
        <f t="shared" ref="AE531:AE594" si="113">AD531/1000</f>
        <v>0.39500000000000002</v>
      </c>
    </row>
    <row r="532" spans="1:31" ht="43.2" hidden="1" x14ac:dyDescent="0.3">
      <c r="A532" s="65" t="str" cm="1">
        <f t="array" ref="A532">_xlfn.IFS(M532&gt;=65,"Heavy",M532&lt;=25,"Light",M532&gt;=26-64,"Medium")</f>
        <v>Medium</v>
      </c>
      <c r="B532" s="1" t="s">
        <v>2787</v>
      </c>
      <c r="C532" s="1" t="s">
        <v>2824</v>
      </c>
      <c r="D532" s="3">
        <f t="shared" ref="D532:D595" si="114">D531+1</f>
        <v>515</v>
      </c>
      <c r="E532" s="3" t="s">
        <v>2822</v>
      </c>
      <c r="F532" s="3">
        <v>1</v>
      </c>
      <c r="G532" s="3" t="s">
        <v>2827</v>
      </c>
      <c r="H532" s="3" t="s">
        <v>544</v>
      </c>
      <c r="I532" s="3" t="s">
        <v>7</v>
      </c>
      <c r="J532" s="3" t="s">
        <v>2819</v>
      </c>
      <c r="K532" s="7" t="str">
        <f>VLOOKUP($I532,'New Summary'!$E$8:$G$59,2,FALSE)</f>
        <v>T-100x200x8x12</v>
      </c>
      <c r="L532" s="3" t="s">
        <v>2496</v>
      </c>
      <c r="M532" s="7">
        <f>VLOOKUP($I532,'New Summary'!$E$8:$G$59,3,FALSE)</f>
        <v>25.3</v>
      </c>
      <c r="N532" s="3">
        <v>3900</v>
      </c>
      <c r="O532" s="3" t="s">
        <v>25</v>
      </c>
      <c r="P532" s="3">
        <v>1</v>
      </c>
      <c r="Q532" s="28">
        <f t="shared" si="104"/>
        <v>3.9</v>
      </c>
      <c r="R532" s="40">
        <f t="shared" si="105"/>
        <v>98.67</v>
      </c>
      <c r="S532" s="12">
        <v>0</v>
      </c>
      <c r="T532" s="46">
        <f t="shared" si="110"/>
        <v>0</v>
      </c>
      <c r="U532" s="12"/>
      <c r="V532" s="3">
        <f t="shared" si="111"/>
        <v>3.9</v>
      </c>
      <c r="W532" s="46" t="s">
        <v>2502</v>
      </c>
      <c r="X532" s="42">
        <f t="shared" si="108"/>
        <v>98.67</v>
      </c>
      <c r="Y532" s="42">
        <f t="shared" si="109"/>
        <v>0</v>
      </c>
      <c r="Z532" s="3"/>
      <c r="AA532" s="3">
        <v>2.73</v>
      </c>
      <c r="AB532" s="3">
        <f t="shared" si="103"/>
        <v>1.17</v>
      </c>
      <c r="AC532" s="7">
        <f t="shared" si="112"/>
        <v>69.069000000000003</v>
      </c>
      <c r="AD532" s="1">
        <v>2730</v>
      </c>
      <c r="AE532" s="1">
        <f t="shared" si="113"/>
        <v>2.73</v>
      </c>
    </row>
    <row r="533" spans="1:31" ht="43.2" hidden="1" x14ac:dyDescent="0.3">
      <c r="A533" s="65" t="str" cm="1">
        <f t="array" ref="A533">_xlfn.IFS(M533&gt;=65,"Heavy",M533&lt;=25,"Light",M533&gt;=26-64,"Medium")</f>
        <v>Medium</v>
      </c>
      <c r="B533" s="1" t="s">
        <v>2787</v>
      </c>
      <c r="C533" s="1" t="s">
        <v>2824</v>
      </c>
      <c r="D533" s="3">
        <f t="shared" si="114"/>
        <v>516</v>
      </c>
      <c r="E533" s="3" t="s">
        <v>2822</v>
      </c>
      <c r="F533" s="3">
        <v>1</v>
      </c>
      <c r="G533" s="3" t="s">
        <v>2827</v>
      </c>
      <c r="H533" s="3" t="s">
        <v>545</v>
      </c>
      <c r="I533" s="3" t="s">
        <v>40</v>
      </c>
      <c r="J533" s="3" t="s">
        <v>2339</v>
      </c>
      <c r="K533" s="7" t="str">
        <f>VLOOKUP($I533,'New Summary'!$E$8:$G$59,2,FALSE)</f>
        <v>H-150x150x7x10</v>
      </c>
      <c r="L533" s="3" t="s">
        <v>2496</v>
      </c>
      <c r="M533" s="7">
        <f>VLOOKUP($I533,'New Summary'!$E$8:$G$59,3,FALSE)</f>
        <v>31.5</v>
      </c>
      <c r="N533" s="3">
        <v>7900</v>
      </c>
      <c r="O533" s="3" t="s">
        <v>25</v>
      </c>
      <c r="P533" s="3">
        <v>1</v>
      </c>
      <c r="Q533" s="28">
        <f t="shared" si="104"/>
        <v>7.9</v>
      </c>
      <c r="R533" s="28">
        <f t="shared" si="105"/>
        <v>248.85000000000002</v>
      </c>
      <c r="S533" s="12">
        <v>0</v>
      </c>
      <c r="T533" s="46">
        <f t="shared" si="110"/>
        <v>0</v>
      </c>
      <c r="U533" s="13"/>
      <c r="V533" s="3">
        <f t="shared" si="111"/>
        <v>7.9</v>
      </c>
      <c r="W533" s="46" t="s">
        <v>2502</v>
      </c>
      <c r="X533" s="42">
        <f t="shared" si="108"/>
        <v>248.85000000000002</v>
      </c>
      <c r="Y533" s="42">
        <f t="shared" si="109"/>
        <v>0</v>
      </c>
      <c r="Z533" s="3"/>
      <c r="AA533" s="3">
        <v>5.53</v>
      </c>
      <c r="AB533" s="3">
        <f t="shared" si="103"/>
        <v>2.37</v>
      </c>
      <c r="AC533" s="7">
        <f t="shared" si="112"/>
        <v>174.19500000000002</v>
      </c>
      <c r="AD533" s="1">
        <v>5530</v>
      </c>
      <c r="AE533" s="1">
        <f t="shared" si="113"/>
        <v>5.53</v>
      </c>
    </row>
    <row r="534" spans="1:31" ht="43.2" hidden="1" x14ac:dyDescent="0.3">
      <c r="A534" s="65" t="str" cm="1">
        <f t="array" ref="A534">_xlfn.IFS(M534&gt;=65,"Heavy",M534&lt;=25,"Light",M534&gt;=26-64,"Medium")</f>
        <v>Medium</v>
      </c>
      <c r="B534" s="1" t="s">
        <v>2787</v>
      </c>
      <c r="C534" s="1" t="s">
        <v>2824</v>
      </c>
      <c r="D534" s="3">
        <f t="shared" si="114"/>
        <v>517</v>
      </c>
      <c r="E534" s="3" t="s">
        <v>2822</v>
      </c>
      <c r="F534" s="3">
        <v>1</v>
      </c>
      <c r="G534" s="3" t="s">
        <v>2827</v>
      </c>
      <c r="H534" s="3" t="s">
        <v>546</v>
      </c>
      <c r="I534" s="3" t="s">
        <v>7</v>
      </c>
      <c r="J534" s="3" t="s">
        <v>2819</v>
      </c>
      <c r="K534" s="7" t="str">
        <f>VLOOKUP($I534,'New Summary'!$E$8:$G$59,2,FALSE)</f>
        <v>T-100x200x8x12</v>
      </c>
      <c r="L534" s="3" t="s">
        <v>2496</v>
      </c>
      <c r="M534" s="7">
        <f>VLOOKUP($I534,'New Summary'!$E$8:$G$59,3,FALSE)</f>
        <v>25.3</v>
      </c>
      <c r="N534" s="3">
        <v>3300</v>
      </c>
      <c r="O534" s="3" t="s">
        <v>25</v>
      </c>
      <c r="P534" s="3">
        <v>1</v>
      </c>
      <c r="Q534" s="28">
        <f t="shared" si="104"/>
        <v>3.3</v>
      </c>
      <c r="R534" s="40">
        <f t="shared" si="105"/>
        <v>83.49</v>
      </c>
      <c r="S534" s="12">
        <v>0</v>
      </c>
      <c r="T534" s="46">
        <f t="shared" si="110"/>
        <v>0</v>
      </c>
      <c r="U534" s="12"/>
      <c r="V534" s="3">
        <f t="shared" si="111"/>
        <v>3.3</v>
      </c>
      <c r="W534" s="46" t="s">
        <v>2502</v>
      </c>
      <c r="X534" s="42">
        <f t="shared" si="108"/>
        <v>83.49</v>
      </c>
      <c r="Y534" s="42">
        <f t="shared" si="109"/>
        <v>0</v>
      </c>
      <c r="Z534" s="3"/>
      <c r="AA534" s="3">
        <v>2.31</v>
      </c>
      <c r="AB534" s="3">
        <f t="shared" si="103"/>
        <v>0.98999999999999977</v>
      </c>
      <c r="AC534" s="7">
        <f t="shared" si="112"/>
        <v>58.443000000000005</v>
      </c>
      <c r="AD534" s="1">
        <v>2310</v>
      </c>
      <c r="AE534" s="1">
        <f t="shared" si="113"/>
        <v>2.31</v>
      </c>
    </row>
    <row r="535" spans="1:31" ht="43.2" hidden="1" x14ac:dyDescent="0.3">
      <c r="A535" s="65" t="str" cm="1">
        <f t="array" ref="A535">_xlfn.IFS(M535&gt;=65,"Heavy",M535&lt;=25,"Light",M535&gt;=26-64,"Medium")</f>
        <v>Medium</v>
      </c>
      <c r="B535" s="1" t="s">
        <v>2787</v>
      </c>
      <c r="C535" s="1" t="s">
        <v>2824</v>
      </c>
      <c r="D535" s="3">
        <f t="shared" si="114"/>
        <v>518</v>
      </c>
      <c r="E535" s="3" t="s">
        <v>2822</v>
      </c>
      <c r="F535" s="3">
        <v>1</v>
      </c>
      <c r="G535" s="3" t="s">
        <v>2827</v>
      </c>
      <c r="H535" s="3" t="s">
        <v>547</v>
      </c>
      <c r="I535" s="3" t="s">
        <v>7</v>
      </c>
      <c r="J535" s="3" t="s">
        <v>2819</v>
      </c>
      <c r="K535" s="7" t="str">
        <f>VLOOKUP($I535,'New Summary'!$E$8:$G$59,2,FALSE)</f>
        <v>T-100x200x8x12</v>
      </c>
      <c r="L535" s="3" t="s">
        <v>2496</v>
      </c>
      <c r="M535" s="7">
        <f>VLOOKUP($I535,'New Summary'!$E$8:$G$59,3,FALSE)</f>
        <v>25.3</v>
      </c>
      <c r="N535" s="3">
        <v>3600</v>
      </c>
      <c r="O535" s="3" t="s">
        <v>25</v>
      </c>
      <c r="P535" s="3">
        <v>1</v>
      </c>
      <c r="Q535" s="28">
        <f t="shared" si="104"/>
        <v>3.6</v>
      </c>
      <c r="R535" s="40">
        <f t="shared" si="105"/>
        <v>91.08</v>
      </c>
      <c r="S535" s="12">
        <v>0</v>
      </c>
      <c r="T535" s="46">
        <f t="shared" si="110"/>
        <v>0</v>
      </c>
      <c r="U535" s="12"/>
      <c r="V535" s="3">
        <f t="shared" si="111"/>
        <v>3.6</v>
      </c>
      <c r="W535" s="46" t="s">
        <v>2502</v>
      </c>
      <c r="X535" s="42">
        <f t="shared" si="108"/>
        <v>91.08</v>
      </c>
      <c r="Y535" s="42">
        <f t="shared" si="109"/>
        <v>0</v>
      </c>
      <c r="Z535" s="3"/>
      <c r="AA535" s="3">
        <v>2.52</v>
      </c>
      <c r="AB535" s="3">
        <f t="shared" si="103"/>
        <v>1.08</v>
      </c>
      <c r="AC535" s="7">
        <f t="shared" si="112"/>
        <v>63.756</v>
      </c>
      <c r="AD535" s="1">
        <v>2520</v>
      </c>
      <c r="AE535" s="1">
        <f t="shared" si="113"/>
        <v>2.52</v>
      </c>
    </row>
    <row r="536" spans="1:31" ht="43.2" hidden="1" x14ac:dyDescent="0.3">
      <c r="A536" s="65" t="str" cm="1">
        <f t="array" ref="A536">_xlfn.IFS(M536&gt;=65,"Heavy",M536&lt;=25,"Light",M536&gt;=26-64,"Medium")</f>
        <v>Medium</v>
      </c>
      <c r="B536" s="1" t="s">
        <v>2787</v>
      </c>
      <c r="C536" s="1" t="s">
        <v>2824</v>
      </c>
      <c r="D536" s="3">
        <f t="shared" si="114"/>
        <v>519</v>
      </c>
      <c r="E536" s="3" t="s">
        <v>2822</v>
      </c>
      <c r="F536" s="3">
        <v>1</v>
      </c>
      <c r="G536" s="3" t="s">
        <v>2827</v>
      </c>
      <c r="H536" s="3" t="s">
        <v>548</v>
      </c>
      <c r="I536" s="3" t="s">
        <v>7</v>
      </c>
      <c r="J536" s="3" t="s">
        <v>2819</v>
      </c>
      <c r="K536" s="7" t="str">
        <f>VLOOKUP($I536,'New Summary'!$E$8:$G$59,2,FALSE)</f>
        <v>T-100x200x8x12</v>
      </c>
      <c r="L536" s="3" t="s">
        <v>2496</v>
      </c>
      <c r="M536" s="7">
        <f>VLOOKUP($I536,'New Summary'!$E$8:$G$59,3,FALSE)</f>
        <v>25.3</v>
      </c>
      <c r="N536" s="3">
        <v>3300</v>
      </c>
      <c r="O536" s="3" t="s">
        <v>25</v>
      </c>
      <c r="P536" s="3">
        <v>1</v>
      </c>
      <c r="Q536" s="28">
        <f t="shared" si="104"/>
        <v>3.3</v>
      </c>
      <c r="R536" s="40">
        <f t="shared" si="105"/>
        <v>83.49</v>
      </c>
      <c r="S536" s="12">
        <v>0</v>
      </c>
      <c r="T536" s="46">
        <f t="shared" si="110"/>
        <v>0</v>
      </c>
      <c r="U536" s="12"/>
      <c r="V536" s="3">
        <f t="shared" si="111"/>
        <v>3.3</v>
      </c>
      <c r="W536" s="46" t="s">
        <v>2502</v>
      </c>
      <c r="X536" s="42">
        <f t="shared" si="108"/>
        <v>83.49</v>
      </c>
      <c r="Y536" s="42">
        <f t="shared" si="109"/>
        <v>0</v>
      </c>
      <c r="Z536" s="3"/>
      <c r="AA536" s="3">
        <v>2.31</v>
      </c>
      <c r="AB536" s="3">
        <f t="shared" si="103"/>
        <v>0.98999999999999977</v>
      </c>
      <c r="AC536" s="7">
        <f t="shared" si="112"/>
        <v>58.443000000000005</v>
      </c>
      <c r="AD536" s="1">
        <v>2310</v>
      </c>
      <c r="AE536" s="1">
        <f t="shared" si="113"/>
        <v>2.31</v>
      </c>
    </row>
    <row r="537" spans="1:31" ht="43.2" hidden="1" x14ac:dyDescent="0.3">
      <c r="A537" s="65" t="str" cm="1">
        <f t="array" ref="A537">_xlfn.IFS(M537&gt;=65,"Heavy",M537&lt;=25,"Light",M537&gt;=26-64,"Medium")</f>
        <v>Medium</v>
      </c>
      <c r="B537" s="1" t="s">
        <v>2787</v>
      </c>
      <c r="C537" s="1" t="s">
        <v>2824</v>
      </c>
      <c r="D537" s="3">
        <f t="shared" si="114"/>
        <v>520</v>
      </c>
      <c r="E537" s="3" t="s">
        <v>2822</v>
      </c>
      <c r="F537" s="3">
        <v>1</v>
      </c>
      <c r="G537" s="3" t="s">
        <v>2827</v>
      </c>
      <c r="H537" s="3" t="s">
        <v>549</v>
      </c>
      <c r="I537" s="3" t="s">
        <v>7</v>
      </c>
      <c r="J537" s="3" t="s">
        <v>2819</v>
      </c>
      <c r="K537" s="7" t="str">
        <f>VLOOKUP($I537,'New Summary'!$E$8:$G$59,2,FALSE)</f>
        <v>T-100x200x8x12</v>
      </c>
      <c r="L537" s="3" t="s">
        <v>2496</v>
      </c>
      <c r="M537" s="7">
        <f>VLOOKUP($I537,'New Summary'!$E$8:$G$59,3,FALSE)</f>
        <v>25.3</v>
      </c>
      <c r="N537" s="3">
        <v>3600</v>
      </c>
      <c r="O537" s="3" t="s">
        <v>25</v>
      </c>
      <c r="P537" s="3">
        <v>1</v>
      </c>
      <c r="Q537" s="28">
        <f t="shared" si="104"/>
        <v>3.6</v>
      </c>
      <c r="R537" s="40">
        <f t="shared" si="105"/>
        <v>91.08</v>
      </c>
      <c r="S537" s="12">
        <v>0</v>
      </c>
      <c r="T537" s="46">
        <f t="shared" si="110"/>
        <v>0</v>
      </c>
      <c r="U537" s="12"/>
      <c r="V537" s="3">
        <f t="shared" si="111"/>
        <v>3.6</v>
      </c>
      <c r="W537" s="46" t="s">
        <v>2502</v>
      </c>
      <c r="X537" s="42">
        <f t="shared" si="108"/>
        <v>91.08</v>
      </c>
      <c r="Y537" s="42">
        <f t="shared" si="109"/>
        <v>0</v>
      </c>
      <c r="Z537" s="3"/>
      <c r="AA537" s="3">
        <v>2.52</v>
      </c>
      <c r="AB537" s="3">
        <f t="shared" si="103"/>
        <v>1.08</v>
      </c>
      <c r="AC537" s="7">
        <f t="shared" si="112"/>
        <v>63.756</v>
      </c>
      <c r="AD537" s="1">
        <v>2520</v>
      </c>
      <c r="AE537" s="1">
        <f t="shared" si="113"/>
        <v>2.52</v>
      </c>
    </row>
    <row r="538" spans="1:31" ht="43.2" hidden="1" x14ac:dyDescent="0.3">
      <c r="A538" s="65" t="str" cm="1">
        <f t="array" ref="A538">_xlfn.IFS(M538&gt;=65,"Heavy",M538&lt;=25,"Light",M538&gt;=26-64,"Medium")</f>
        <v>Medium</v>
      </c>
      <c r="B538" s="1" t="s">
        <v>2787</v>
      </c>
      <c r="C538" s="1" t="s">
        <v>2824</v>
      </c>
      <c r="D538" s="3">
        <f t="shared" si="114"/>
        <v>521</v>
      </c>
      <c r="E538" s="3" t="s">
        <v>2822</v>
      </c>
      <c r="F538" s="3">
        <v>1</v>
      </c>
      <c r="G538" s="3" t="s">
        <v>2827</v>
      </c>
      <c r="H538" s="3" t="s">
        <v>556</v>
      </c>
      <c r="I538" s="3" t="s">
        <v>7</v>
      </c>
      <c r="J538" s="3" t="s">
        <v>2819</v>
      </c>
      <c r="K538" s="7" t="str">
        <f>VLOOKUP($I538,'New Summary'!$E$8:$G$59,2,FALSE)</f>
        <v>T-100x200x8x12</v>
      </c>
      <c r="L538" s="3" t="s">
        <v>2496</v>
      </c>
      <c r="M538" s="7">
        <f>VLOOKUP($I538,'New Summary'!$E$8:$G$59,3,FALSE)</f>
        <v>25.3</v>
      </c>
      <c r="N538" s="3">
        <v>3900</v>
      </c>
      <c r="O538" s="3" t="s">
        <v>25</v>
      </c>
      <c r="P538" s="3">
        <v>1</v>
      </c>
      <c r="Q538" s="28">
        <f t="shared" si="104"/>
        <v>3.9</v>
      </c>
      <c r="R538" s="40">
        <f t="shared" si="105"/>
        <v>98.67</v>
      </c>
      <c r="S538" s="12">
        <v>0</v>
      </c>
      <c r="T538" s="46">
        <f t="shared" si="110"/>
        <v>0</v>
      </c>
      <c r="U538" s="12"/>
      <c r="V538" s="3">
        <f t="shared" si="111"/>
        <v>3.9</v>
      </c>
      <c r="W538" s="46" t="s">
        <v>2502</v>
      </c>
      <c r="X538" s="42">
        <f t="shared" si="108"/>
        <v>98.67</v>
      </c>
      <c r="Y538" s="42">
        <f t="shared" si="109"/>
        <v>0</v>
      </c>
      <c r="Z538" s="3"/>
      <c r="AA538" s="3">
        <v>2.73</v>
      </c>
      <c r="AB538" s="3">
        <f t="shared" si="103"/>
        <v>1.17</v>
      </c>
      <c r="AC538" s="7">
        <f t="shared" si="112"/>
        <v>69.069000000000003</v>
      </c>
      <c r="AD538" s="1">
        <v>2730</v>
      </c>
      <c r="AE538" s="1">
        <f t="shared" si="113"/>
        <v>2.73</v>
      </c>
    </row>
    <row r="539" spans="1:31" ht="43.2" hidden="1" x14ac:dyDescent="0.3">
      <c r="A539" s="65" t="str" cm="1">
        <f t="array" ref="A539">_xlfn.IFS(M539&gt;=65,"Heavy",M539&lt;=25,"Light",M539&gt;=26-64,"Medium")</f>
        <v>Medium</v>
      </c>
      <c r="B539" s="1" t="s">
        <v>2787</v>
      </c>
      <c r="C539" s="1" t="s">
        <v>2824</v>
      </c>
      <c r="D539" s="3">
        <f t="shared" si="114"/>
        <v>522</v>
      </c>
      <c r="E539" s="3" t="s">
        <v>2822</v>
      </c>
      <c r="F539" s="3">
        <v>1</v>
      </c>
      <c r="G539" s="3" t="s">
        <v>2827</v>
      </c>
      <c r="H539" s="3" t="s">
        <v>557</v>
      </c>
      <c r="I539" s="3" t="s">
        <v>40</v>
      </c>
      <c r="J539" s="3" t="s">
        <v>2339</v>
      </c>
      <c r="K539" s="7" t="str">
        <f>VLOOKUP($I539,'New Summary'!$E$8:$G$59,2,FALSE)</f>
        <v>H-150x150x7x10</v>
      </c>
      <c r="L539" s="3" t="s">
        <v>2496</v>
      </c>
      <c r="M539" s="7">
        <f>VLOOKUP($I539,'New Summary'!$E$8:$G$59,3,FALSE)</f>
        <v>31.5</v>
      </c>
      <c r="N539" s="3">
        <v>7900</v>
      </c>
      <c r="O539" s="3" t="s">
        <v>25</v>
      </c>
      <c r="P539" s="3">
        <v>1</v>
      </c>
      <c r="Q539" s="28">
        <f t="shared" ref="Q539:Q570" si="115">(N539/1000)*P539</f>
        <v>7.9</v>
      </c>
      <c r="R539" s="28">
        <f t="shared" ref="R539:R570" si="116">Q539*M539</f>
        <v>248.85000000000002</v>
      </c>
      <c r="S539" s="12">
        <v>0</v>
      </c>
      <c r="T539" s="46">
        <f t="shared" si="110"/>
        <v>0</v>
      </c>
      <c r="U539" s="13"/>
      <c r="V539" s="3">
        <f t="shared" si="111"/>
        <v>7.9</v>
      </c>
      <c r="W539" s="46" t="s">
        <v>2502</v>
      </c>
      <c r="X539" s="42">
        <f t="shared" si="108"/>
        <v>248.85000000000002</v>
      </c>
      <c r="Y539" s="42">
        <f t="shared" si="109"/>
        <v>0</v>
      </c>
      <c r="Z539" s="3"/>
      <c r="AA539" s="3">
        <v>5.53</v>
      </c>
      <c r="AB539" s="3">
        <f t="shared" si="103"/>
        <v>2.37</v>
      </c>
      <c r="AC539" s="7">
        <f t="shared" si="112"/>
        <v>174.19500000000002</v>
      </c>
      <c r="AD539" s="1">
        <v>5530</v>
      </c>
      <c r="AE539" s="1">
        <f t="shared" si="113"/>
        <v>5.53</v>
      </c>
    </row>
    <row r="540" spans="1:31" ht="43.2" hidden="1" x14ac:dyDescent="0.3">
      <c r="A540" s="65" t="str" cm="1">
        <f t="array" ref="A540">_xlfn.IFS(M540&gt;=65,"Heavy",M540&lt;=25,"Light",M540&gt;=26-64,"Medium")</f>
        <v>Medium</v>
      </c>
      <c r="B540" s="1" t="s">
        <v>2787</v>
      </c>
      <c r="C540" s="1" t="s">
        <v>2824</v>
      </c>
      <c r="D540" s="3">
        <f t="shared" si="114"/>
        <v>523</v>
      </c>
      <c r="E540" s="3" t="s">
        <v>2822</v>
      </c>
      <c r="F540" s="3">
        <v>1</v>
      </c>
      <c r="G540" s="3" t="s">
        <v>2827</v>
      </c>
      <c r="H540" s="3" t="s">
        <v>558</v>
      </c>
      <c r="I540" s="3" t="s">
        <v>7</v>
      </c>
      <c r="J540" s="3" t="s">
        <v>2819</v>
      </c>
      <c r="K540" s="7" t="str">
        <f>VLOOKUP($I540,'New Summary'!$E$8:$G$59,2,FALSE)</f>
        <v>T-100x200x8x12</v>
      </c>
      <c r="L540" s="3" t="s">
        <v>2496</v>
      </c>
      <c r="M540" s="7">
        <f>VLOOKUP($I540,'New Summary'!$E$8:$G$59,3,FALSE)</f>
        <v>25.3</v>
      </c>
      <c r="N540" s="3">
        <v>3300</v>
      </c>
      <c r="O540" s="3" t="s">
        <v>25</v>
      </c>
      <c r="P540" s="3">
        <v>1</v>
      </c>
      <c r="Q540" s="28">
        <f t="shared" si="115"/>
        <v>3.3</v>
      </c>
      <c r="R540" s="40">
        <f t="shared" si="116"/>
        <v>83.49</v>
      </c>
      <c r="S540" s="12">
        <v>0</v>
      </c>
      <c r="T540" s="46">
        <f t="shared" si="110"/>
        <v>0</v>
      </c>
      <c r="U540" s="12"/>
      <c r="V540" s="3">
        <f t="shared" si="111"/>
        <v>3.3</v>
      </c>
      <c r="W540" s="46" t="s">
        <v>2502</v>
      </c>
      <c r="X540" s="42">
        <f t="shared" si="108"/>
        <v>83.49</v>
      </c>
      <c r="Y540" s="42">
        <f t="shared" si="109"/>
        <v>0</v>
      </c>
      <c r="Z540" s="3"/>
      <c r="AA540" s="3">
        <v>2.31</v>
      </c>
      <c r="AB540" s="3">
        <f t="shared" si="103"/>
        <v>0.98999999999999977</v>
      </c>
      <c r="AC540" s="7">
        <f t="shared" si="112"/>
        <v>58.443000000000005</v>
      </c>
      <c r="AD540" s="1">
        <v>2310</v>
      </c>
      <c r="AE540" s="1">
        <f t="shared" si="113"/>
        <v>2.31</v>
      </c>
    </row>
    <row r="541" spans="1:31" ht="43.2" hidden="1" x14ac:dyDescent="0.3">
      <c r="A541" s="65" t="str" cm="1">
        <f t="array" ref="A541">_xlfn.IFS(M541&gt;=65,"Heavy",M541&lt;=25,"Light",M541&gt;=26-64,"Medium")</f>
        <v>Medium</v>
      </c>
      <c r="B541" s="1" t="s">
        <v>2787</v>
      </c>
      <c r="C541" s="1" t="s">
        <v>2824</v>
      </c>
      <c r="D541" s="3">
        <f t="shared" si="114"/>
        <v>524</v>
      </c>
      <c r="E541" s="3" t="s">
        <v>2822</v>
      </c>
      <c r="F541" s="3">
        <v>1</v>
      </c>
      <c r="G541" s="3" t="s">
        <v>2827</v>
      </c>
      <c r="H541" s="3" t="s">
        <v>559</v>
      </c>
      <c r="I541" s="3" t="s">
        <v>7</v>
      </c>
      <c r="J541" s="3" t="s">
        <v>2819</v>
      </c>
      <c r="K541" s="7" t="str">
        <f>VLOOKUP($I541,'New Summary'!$E$8:$G$59,2,FALSE)</f>
        <v>T-100x200x8x12</v>
      </c>
      <c r="L541" s="3" t="s">
        <v>2496</v>
      </c>
      <c r="M541" s="7">
        <f>VLOOKUP($I541,'New Summary'!$E$8:$G$59,3,FALSE)</f>
        <v>25.3</v>
      </c>
      <c r="N541" s="3">
        <v>3600</v>
      </c>
      <c r="O541" s="3" t="s">
        <v>25</v>
      </c>
      <c r="P541" s="3">
        <v>1</v>
      </c>
      <c r="Q541" s="28">
        <f t="shared" si="115"/>
        <v>3.6</v>
      </c>
      <c r="R541" s="40">
        <f t="shared" si="116"/>
        <v>91.08</v>
      </c>
      <c r="S541" s="12">
        <v>0</v>
      </c>
      <c r="T541" s="46">
        <f t="shared" si="110"/>
        <v>0</v>
      </c>
      <c r="U541" s="12"/>
      <c r="V541" s="3">
        <f t="shared" si="111"/>
        <v>3.6</v>
      </c>
      <c r="W541" s="46" t="s">
        <v>2502</v>
      </c>
      <c r="X541" s="42">
        <f t="shared" si="108"/>
        <v>91.08</v>
      </c>
      <c r="Y541" s="42">
        <f t="shared" si="109"/>
        <v>0</v>
      </c>
      <c r="Z541" s="3"/>
      <c r="AA541" s="3">
        <v>2.52</v>
      </c>
      <c r="AB541" s="3">
        <f t="shared" si="103"/>
        <v>1.08</v>
      </c>
      <c r="AC541" s="7">
        <f t="shared" si="112"/>
        <v>63.756</v>
      </c>
      <c r="AD541" s="1">
        <v>2520</v>
      </c>
      <c r="AE541" s="1">
        <f t="shared" si="113"/>
        <v>2.52</v>
      </c>
    </row>
    <row r="542" spans="1:31" ht="43.2" hidden="1" x14ac:dyDescent="0.3">
      <c r="A542" s="65" t="str" cm="1">
        <f t="array" ref="A542">_xlfn.IFS(M542&gt;=65,"Heavy",M542&lt;=25,"Light",M542&gt;=26-64,"Medium")</f>
        <v>Medium</v>
      </c>
      <c r="B542" s="1" t="s">
        <v>2787</v>
      </c>
      <c r="C542" s="1" t="s">
        <v>2824</v>
      </c>
      <c r="D542" s="3">
        <f t="shared" si="114"/>
        <v>525</v>
      </c>
      <c r="E542" s="3" t="s">
        <v>2822</v>
      </c>
      <c r="F542" s="3">
        <v>1</v>
      </c>
      <c r="G542" s="3" t="s">
        <v>2827</v>
      </c>
      <c r="H542" s="3" t="s">
        <v>560</v>
      </c>
      <c r="I542" s="3" t="s">
        <v>7</v>
      </c>
      <c r="J542" s="3" t="s">
        <v>2819</v>
      </c>
      <c r="K542" s="7" t="str">
        <f>VLOOKUP($I542,'New Summary'!$E$8:$G$59,2,FALSE)</f>
        <v>T-100x200x8x12</v>
      </c>
      <c r="L542" s="3" t="s">
        <v>2496</v>
      </c>
      <c r="M542" s="7">
        <f>VLOOKUP($I542,'New Summary'!$E$8:$G$59,3,FALSE)</f>
        <v>25.3</v>
      </c>
      <c r="N542" s="3">
        <v>3300</v>
      </c>
      <c r="O542" s="3" t="s">
        <v>25</v>
      </c>
      <c r="P542" s="3">
        <v>1</v>
      </c>
      <c r="Q542" s="28">
        <f t="shared" si="115"/>
        <v>3.3</v>
      </c>
      <c r="R542" s="40">
        <f t="shared" si="116"/>
        <v>83.49</v>
      </c>
      <c r="S542" s="12">
        <v>0</v>
      </c>
      <c r="T542" s="46">
        <f t="shared" si="110"/>
        <v>0</v>
      </c>
      <c r="U542" s="12"/>
      <c r="V542" s="3">
        <f t="shared" si="111"/>
        <v>3.3</v>
      </c>
      <c r="W542" s="46" t="s">
        <v>2502</v>
      </c>
      <c r="X542" s="42">
        <f t="shared" si="108"/>
        <v>83.49</v>
      </c>
      <c r="Y542" s="42">
        <f t="shared" si="109"/>
        <v>0</v>
      </c>
      <c r="Z542" s="3"/>
      <c r="AA542" s="3">
        <v>2.31</v>
      </c>
      <c r="AB542" s="3">
        <f t="shared" si="103"/>
        <v>0.98999999999999977</v>
      </c>
      <c r="AC542" s="7">
        <f t="shared" si="112"/>
        <v>58.443000000000005</v>
      </c>
      <c r="AD542" s="1">
        <v>2310</v>
      </c>
      <c r="AE542" s="1">
        <f t="shared" si="113"/>
        <v>2.31</v>
      </c>
    </row>
    <row r="543" spans="1:31" ht="43.2" hidden="1" x14ac:dyDescent="0.3">
      <c r="A543" s="65" t="str" cm="1">
        <f t="array" ref="A543">_xlfn.IFS(M543&gt;=65,"Heavy",M543&lt;=25,"Light",M543&gt;=26-64,"Medium")</f>
        <v>Medium</v>
      </c>
      <c r="B543" s="1" t="s">
        <v>2787</v>
      </c>
      <c r="C543" s="1" t="s">
        <v>2824</v>
      </c>
      <c r="D543" s="3">
        <f t="shared" si="114"/>
        <v>526</v>
      </c>
      <c r="E543" s="3" t="s">
        <v>2822</v>
      </c>
      <c r="F543" s="3">
        <v>1</v>
      </c>
      <c r="G543" s="3" t="s">
        <v>2827</v>
      </c>
      <c r="H543" s="3" t="s">
        <v>561</v>
      </c>
      <c r="I543" s="3" t="s">
        <v>7</v>
      </c>
      <c r="J543" s="3" t="s">
        <v>2819</v>
      </c>
      <c r="K543" s="7" t="str">
        <f>VLOOKUP($I543,'New Summary'!$E$8:$G$59,2,FALSE)</f>
        <v>T-100x200x8x12</v>
      </c>
      <c r="L543" s="3" t="s">
        <v>2496</v>
      </c>
      <c r="M543" s="7">
        <f>VLOOKUP($I543,'New Summary'!$E$8:$G$59,3,FALSE)</f>
        <v>25.3</v>
      </c>
      <c r="N543" s="3">
        <v>3600</v>
      </c>
      <c r="O543" s="3" t="s">
        <v>25</v>
      </c>
      <c r="P543" s="3">
        <v>1</v>
      </c>
      <c r="Q543" s="28">
        <f t="shared" si="115"/>
        <v>3.6</v>
      </c>
      <c r="R543" s="40">
        <f t="shared" si="116"/>
        <v>91.08</v>
      </c>
      <c r="S543" s="12">
        <v>0</v>
      </c>
      <c r="T543" s="46">
        <f t="shared" si="110"/>
        <v>0</v>
      </c>
      <c r="U543" s="12"/>
      <c r="V543" s="3">
        <f t="shared" si="111"/>
        <v>3.6</v>
      </c>
      <c r="W543" s="46" t="s">
        <v>2502</v>
      </c>
      <c r="X543" s="42">
        <f t="shared" si="108"/>
        <v>91.08</v>
      </c>
      <c r="Y543" s="42">
        <f t="shared" si="109"/>
        <v>0</v>
      </c>
      <c r="Z543" s="3"/>
      <c r="AA543" s="3">
        <v>2.52</v>
      </c>
      <c r="AB543" s="3">
        <f t="shared" si="103"/>
        <v>1.08</v>
      </c>
      <c r="AC543" s="7">
        <f t="shared" si="112"/>
        <v>63.756</v>
      </c>
      <c r="AD543" s="1">
        <v>2520</v>
      </c>
      <c r="AE543" s="1">
        <f t="shared" si="113"/>
        <v>2.52</v>
      </c>
    </row>
    <row r="544" spans="1:31" ht="43.2" hidden="1" x14ac:dyDescent="0.3">
      <c r="A544" s="65" t="str" cm="1">
        <f t="array" ref="A544">_xlfn.IFS(M544&gt;=65,"Heavy",M544&lt;=25,"Light",M544&gt;=26-64,"Medium")</f>
        <v>Medium</v>
      </c>
      <c r="B544" s="1" t="s">
        <v>2787</v>
      </c>
      <c r="C544" s="1" t="s">
        <v>2824</v>
      </c>
      <c r="D544" s="3">
        <f t="shared" si="114"/>
        <v>527</v>
      </c>
      <c r="E544" s="3" t="s">
        <v>2822</v>
      </c>
      <c r="F544" s="3">
        <v>1</v>
      </c>
      <c r="G544" s="3" t="s">
        <v>2827</v>
      </c>
      <c r="H544" s="3" t="s">
        <v>550</v>
      </c>
      <c r="I544" s="3" t="s">
        <v>7</v>
      </c>
      <c r="J544" s="3" t="s">
        <v>2819</v>
      </c>
      <c r="K544" s="7" t="str">
        <f>VLOOKUP($I544,'New Summary'!$E$8:$G$59,2,FALSE)</f>
        <v>T-100x200x8x12</v>
      </c>
      <c r="L544" s="3" t="s">
        <v>2496</v>
      </c>
      <c r="M544" s="7">
        <f>VLOOKUP($I544,'New Summary'!$E$8:$G$59,3,FALSE)</f>
        <v>25.3</v>
      </c>
      <c r="N544" s="3">
        <v>3900</v>
      </c>
      <c r="O544" s="3" t="s">
        <v>25</v>
      </c>
      <c r="P544" s="3">
        <v>1</v>
      </c>
      <c r="Q544" s="28">
        <f t="shared" si="115"/>
        <v>3.9</v>
      </c>
      <c r="R544" s="40">
        <f t="shared" si="116"/>
        <v>98.67</v>
      </c>
      <c r="S544" s="12">
        <v>0</v>
      </c>
      <c r="T544" s="46">
        <f t="shared" si="110"/>
        <v>0</v>
      </c>
      <c r="U544" s="12"/>
      <c r="V544" s="3">
        <f t="shared" si="111"/>
        <v>3.9</v>
      </c>
      <c r="W544" s="46" t="s">
        <v>2502</v>
      </c>
      <c r="X544" s="42">
        <f t="shared" si="108"/>
        <v>98.67</v>
      </c>
      <c r="Y544" s="42">
        <f t="shared" si="109"/>
        <v>0</v>
      </c>
      <c r="Z544" s="3"/>
      <c r="AA544" s="3">
        <v>2.34</v>
      </c>
      <c r="AB544" s="3">
        <f t="shared" si="103"/>
        <v>1.56</v>
      </c>
      <c r="AC544" s="7">
        <f t="shared" si="112"/>
        <v>59.201999999999998</v>
      </c>
      <c r="AD544" s="1">
        <v>2340</v>
      </c>
      <c r="AE544" s="1">
        <f t="shared" si="113"/>
        <v>2.34</v>
      </c>
    </row>
    <row r="545" spans="1:31" ht="43.2" hidden="1" x14ac:dyDescent="0.3">
      <c r="A545" s="65" t="str" cm="1">
        <f t="array" ref="A545">_xlfn.IFS(M545&gt;=65,"Heavy",M545&lt;=25,"Light",M545&gt;=26-64,"Medium")</f>
        <v>Medium</v>
      </c>
      <c r="B545" s="1" t="s">
        <v>2787</v>
      </c>
      <c r="C545" s="1" t="s">
        <v>2824</v>
      </c>
      <c r="D545" s="3">
        <f t="shared" si="114"/>
        <v>528</v>
      </c>
      <c r="E545" s="3" t="s">
        <v>2822</v>
      </c>
      <c r="F545" s="3">
        <v>1</v>
      </c>
      <c r="G545" s="3" t="s">
        <v>2827</v>
      </c>
      <c r="H545" s="3" t="s">
        <v>551</v>
      </c>
      <c r="I545" s="3" t="s">
        <v>40</v>
      </c>
      <c r="J545" s="3" t="s">
        <v>2339</v>
      </c>
      <c r="K545" s="7" t="str">
        <f>VLOOKUP($I545,'New Summary'!$E$8:$G$59,2,FALSE)</f>
        <v>H-150x150x7x10</v>
      </c>
      <c r="L545" s="3" t="s">
        <v>2496</v>
      </c>
      <c r="M545" s="7">
        <f>VLOOKUP($I545,'New Summary'!$E$8:$G$59,3,FALSE)</f>
        <v>31.5</v>
      </c>
      <c r="N545" s="3">
        <v>7900</v>
      </c>
      <c r="O545" s="3" t="s">
        <v>25</v>
      </c>
      <c r="P545" s="3">
        <v>1</v>
      </c>
      <c r="Q545" s="28">
        <f t="shared" si="115"/>
        <v>7.9</v>
      </c>
      <c r="R545" s="28">
        <f t="shared" si="116"/>
        <v>248.85000000000002</v>
      </c>
      <c r="S545" s="12">
        <v>0</v>
      </c>
      <c r="T545" s="46">
        <f t="shared" si="110"/>
        <v>0</v>
      </c>
      <c r="U545" s="13"/>
      <c r="V545" s="3">
        <f t="shared" si="111"/>
        <v>7.9</v>
      </c>
      <c r="W545" s="46" t="s">
        <v>2502</v>
      </c>
      <c r="X545" s="42">
        <f t="shared" si="108"/>
        <v>248.85000000000002</v>
      </c>
      <c r="Y545" s="42">
        <f t="shared" si="109"/>
        <v>0</v>
      </c>
      <c r="Z545" s="3"/>
      <c r="AA545" s="3">
        <v>4.74</v>
      </c>
      <c r="AB545" s="3">
        <f t="shared" si="103"/>
        <v>3.16</v>
      </c>
      <c r="AC545" s="7">
        <f t="shared" si="112"/>
        <v>149.31</v>
      </c>
      <c r="AD545" s="1">
        <v>4740</v>
      </c>
      <c r="AE545" s="1">
        <f t="shared" si="113"/>
        <v>4.74</v>
      </c>
    </row>
    <row r="546" spans="1:31" ht="43.2" hidden="1" x14ac:dyDescent="0.3">
      <c r="A546" s="65" t="str" cm="1">
        <f t="array" ref="A546">_xlfn.IFS(M546&gt;=65,"Heavy",M546&lt;=25,"Light",M546&gt;=26-64,"Medium")</f>
        <v>Medium</v>
      </c>
      <c r="B546" s="1" t="s">
        <v>2787</v>
      </c>
      <c r="C546" s="1" t="s">
        <v>2824</v>
      </c>
      <c r="D546" s="3">
        <f t="shared" si="114"/>
        <v>529</v>
      </c>
      <c r="E546" s="3" t="s">
        <v>2822</v>
      </c>
      <c r="F546" s="3">
        <v>1</v>
      </c>
      <c r="G546" s="3" t="s">
        <v>2827</v>
      </c>
      <c r="H546" s="3" t="s">
        <v>552</v>
      </c>
      <c r="I546" s="3" t="s">
        <v>7</v>
      </c>
      <c r="J546" s="3" t="s">
        <v>2819</v>
      </c>
      <c r="K546" s="7" t="str">
        <f>VLOOKUP($I546,'New Summary'!$E$8:$G$59,2,FALSE)</f>
        <v>T-100x200x8x12</v>
      </c>
      <c r="L546" s="3" t="s">
        <v>2496</v>
      </c>
      <c r="M546" s="7">
        <f>VLOOKUP($I546,'New Summary'!$E$8:$G$59,3,FALSE)</f>
        <v>25.3</v>
      </c>
      <c r="N546" s="3">
        <v>3300</v>
      </c>
      <c r="O546" s="3" t="s">
        <v>25</v>
      </c>
      <c r="P546" s="3">
        <v>1</v>
      </c>
      <c r="Q546" s="28">
        <f t="shared" si="115"/>
        <v>3.3</v>
      </c>
      <c r="R546" s="40">
        <f t="shared" si="116"/>
        <v>83.49</v>
      </c>
      <c r="S546" s="12">
        <v>0</v>
      </c>
      <c r="T546" s="46">
        <f t="shared" si="110"/>
        <v>0</v>
      </c>
      <c r="U546" s="12"/>
      <c r="V546" s="3">
        <f t="shared" si="111"/>
        <v>3.3</v>
      </c>
      <c r="W546" s="46" t="s">
        <v>2502</v>
      </c>
      <c r="X546" s="42">
        <f t="shared" si="108"/>
        <v>83.49</v>
      </c>
      <c r="Y546" s="42">
        <f t="shared" si="109"/>
        <v>0</v>
      </c>
      <c r="Z546" s="3"/>
      <c r="AA546" s="3">
        <v>1.98</v>
      </c>
      <c r="AB546" s="3">
        <f t="shared" si="103"/>
        <v>1.3199999999999998</v>
      </c>
      <c r="AC546" s="7">
        <f t="shared" si="112"/>
        <v>50.094000000000001</v>
      </c>
      <c r="AD546" s="1">
        <v>1980</v>
      </c>
      <c r="AE546" s="1">
        <f t="shared" si="113"/>
        <v>1.98</v>
      </c>
    </row>
    <row r="547" spans="1:31" ht="43.2" hidden="1" x14ac:dyDescent="0.3">
      <c r="A547" s="65" t="str" cm="1">
        <f t="array" ref="A547">_xlfn.IFS(M547&gt;=65,"Heavy",M547&lt;=25,"Light",M547&gt;=26-64,"Medium")</f>
        <v>Medium</v>
      </c>
      <c r="B547" s="1" t="s">
        <v>2787</v>
      </c>
      <c r="C547" s="1" t="s">
        <v>2824</v>
      </c>
      <c r="D547" s="3">
        <f t="shared" si="114"/>
        <v>530</v>
      </c>
      <c r="E547" s="3" t="s">
        <v>2822</v>
      </c>
      <c r="F547" s="3">
        <v>1</v>
      </c>
      <c r="G547" s="3" t="s">
        <v>2827</v>
      </c>
      <c r="H547" s="3" t="s">
        <v>553</v>
      </c>
      <c r="I547" s="3" t="s">
        <v>7</v>
      </c>
      <c r="J547" s="3" t="s">
        <v>2819</v>
      </c>
      <c r="K547" s="7" t="str">
        <f>VLOOKUP($I547,'New Summary'!$E$8:$G$59,2,FALSE)</f>
        <v>T-100x200x8x12</v>
      </c>
      <c r="L547" s="3" t="s">
        <v>2496</v>
      </c>
      <c r="M547" s="7">
        <f>VLOOKUP($I547,'New Summary'!$E$8:$G$59,3,FALSE)</f>
        <v>25.3</v>
      </c>
      <c r="N547" s="3">
        <v>3600</v>
      </c>
      <c r="O547" s="3" t="s">
        <v>25</v>
      </c>
      <c r="P547" s="3">
        <v>1</v>
      </c>
      <c r="Q547" s="28">
        <f t="shared" si="115"/>
        <v>3.6</v>
      </c>
      <c r="R547" s="40">
        <f t="shared" si="116"/>
        <v>91.08</v>
      </c>
      <c r="S547" s="12">
        <v>0</v>
      </c>
      <c r="T547" s="46">
        <f t="shared" si="110"/>
        <v>0</v>
      </c>
      <c r="U547" s="12"/>
      <c r="V547" s="3">
        <f t="shared" si="111"/>
        <v>3.6</v>
      </c>
      <c r="W547" s="46" t="s">
        <v>2502</v>
      </c>
      <c r="X547" s="42">
        <f t="shared" si="108"/>
        <v>91.08</v>
      </c>
      <c r="Y547" s="42">
        <f t="shared" si="109"/>
        <v>0</v>
      </c>
      <c r="Z547" s="3"/>
      <c r="AA547" s="3">
        <v>2.16</v>
      </c>
      <c r="AB547" s="3">
        <f t="shared" si="103"/>
        <v>1.44</v>
      </c>
      <c r="AC547" s="7">
        <f t="shared" si="112"/>
        <v>54.648000000000003</v>
      </c>
      <c r="AD547" s="1">
        <v>2160</v>
      </c>
      <c r="AE547" s="1">
        <f t="shared" si="113"/>
        <v>2.16</v>
      </c>
    </row>
    <row r="548" spans="1:31" ht="43.2" hidden="1" x14ac:dyDescent="0.3">
      <c r="A548" s="65" t="str" cm="1">
        <f t="array" ref="A548">_xlfn.IFS(M548&gt;=65,"Heavy",M548&lt;=25,"Light",M548&gt;=26-64,"Medium")</f>
        <v>Medium</v>
      </c>
      <c r="B548" s="1" t="s">
        <v>2787</v>
      </c>
      <c r="C548" s="1" t="s">
        <v>2824</v>
      </c>
      <c r="D548" s="3">
        <f t="shared" si="114"/>
        <v>531</v>
      </c>
      <c r="E548" s="3" t="s">
        <v>2822</v>
      </c>
      <c r="F548" s="3">
        <v>1</v>
      </c>
      <c r="G548" s="3" t="s">
        <v>2827</v>
      </c>
      <c r="H548" s="3" t="s">
        <v>554</v>
      </c>
      <c r="I548" s="3" t="s">
        <v>7</v>
      </c>
      <c r="J548" s="3" t="s">
        <v>2819</v>
      </c>
      <c r="K548" s="7" t="str">
        <f>VLOOKUP($I548,'New Summary'!$E$8:$G$59,2,FALSE)</f>
        <v>T-100x200x8x12</v>
      </c>
      <c r="L548" s="3" t="s">
        <v>2496</v>
      </c>
      <c r="M548" s="7">
        <f>VLOOKUP($I548,'New Summary'!$E$8:$G$59,3,FALSE)</f>
        <v>25.3</v>
      </c>
      <c r="N548" s="3">
        <v>3300</v>
      </c>
      <c r="O548" s="3" t="s">
        <v>25</v>
      </c>
      <c r="P548" s="3">
        <v>1</v>
      </c>
      <c r="Q548" s="28">
        <f t="shared" si="115"/>
        <v>3.3</v>
      </c>
      <c r="R548" s="40">
        <f t="shared" si="116"/>
        <v>83.49</v>
      </c>
      <c r="S548" s="12">
        <v>0</v>
      </c>
      <c r="T548" s="46">
        <f t="shared" si="110"/>
        <v>0</v>
      </c>
      <c r="U548" s="12"/>
      <c r="V548" s="3">
        <f t="shared" si="111"/>
        <v>3.3</v>
      </c>
      <c r="W548" s="46" t="s">
        <v>2502</v>
      </c>
      <c r="X548" s="42">
        <f t="shared" si="108"/>
        <v>83.49</v>
      </c>
      <c r="Y548" s="42">
        <f t="shared" si="109"/>
        <v>0</v>
      </c>
      <c r="Z548" s="3"/>
      <c r="AA548" s="3">
        <v>1.98</v>
      </c>
      <c r="AB548" s="3">
        <f t="shared" si="103"/>
        <v>1.3199999999999998</v>
      </c>
      <c r="AC548" s="7">
        <f t="shared" si="112"/>
        <v>50.094000000000001</v>
      </c>
      <c r="AD548" s="1">
        <v>1980</v>
      </c>
      <c r="AE548" s="1">
        <f t="shared" si="113"/>
        <v>1.98</v>
      </c>
    </row>
    <row r="549" spans="1:31" ht="43.2" hidden="1" x14ac:dyDescent="0.3">
      <c r="A549" s="65" t="str" cm="1">
        <f t="array" ref="A549">_xlfn.IFS(M549&gt;=65,"Heavy",M549&lt;=25,"Light",M549&gt;=26-64,"Medium")</f>
        <v>Medium</v>
      </c>
      <c r="B549" s="1" t="s">
        <v>2787</v>
      </c>
      <c r="C549" s="1" t="s">
        <v>2824</v>
      </c>
      <c r="D549" s="3">
        <f t="shared" si="114"/>
        <v>532</v>
      </c>
      <c r="E549" s="3" t="s">
        <v>2822</v>
      </c>
      <c r="F549" s="3">
        <v>1</v>
      </c>
      <c r="G549" s="3" t="s">
        <v>2827</v>
      </c>
      <c r="H549" s="3" t="s">
        <v>555</v>
      </c>
      <c r="I549" s="3" t="s">
        <v>7</v>
      </c>
      <c r="J549" s="3" t="s">
        <v>2819</v>
      </c>
      <c r="K549" s="7" t="str">
        <f>VLOOKUP($I549,'New Summary'!$E$8:$G$59,2,FALSE)</f>
        <v>T-100x200x8x12</v>
      </c>
      <c r="L549" s="3" t="s">
        <v>2496</v>
      </c>
      <c r="M549" s="7">
        <f>VLOOKUP($I549,'New Summary'!$E$8:$G$59,3,FALSE)</f>
        <v>25.3</v>
      </c>
      <c r="N549" s="3">
        <v>3600</v>
      </c>
      <c r="O549" s="3" t="s">
        <v>25</v>
      </c>
      <c r="P549" s="3">
        <v>1</v>
      </c>
      <c r="Q549" s="28">
        <f t="shared" si="115"/>
        <v>3.6</v>
      </c>
      <c r="R549" s="40">
        <f t="shared" si="116"/>
        <v>91.08</v>
      </c>
      <c r="S549" s="12">
        <v>0</v>
      </c>
      <c r="T549" s="46">
        <f t="shared" si="110"/>
        <v>0</v>
      </c>
      <c r="U549" s="12"/>
      <c r="V549" s="3">
        <f t="shared" si="111"/>
        <v>3.6</v>
      </c>
      <c r="W549" s="46" t="s">
        <v>2502</v>
      </c>
      <c r="X549" s="42">
        <f t="shared" si="108"/>
        <v>91.08</v>
      </c>
      <c r="Y549" s="42">
        <f t="shared" si="109"/>
        <v>0</v>
      </c>
      <c r="Z549" s="3"/>
      <c r="AA549" s="3">
        <v>2.16</v>
      </c>
      <c r="AB549" s="3">
        <f t="shared" si="103"/>
        <v>1.44</v>
      </c>
      <c r="AC549" s="7">
        <f t="shared" si="112"/>
        <v>54.648000000000003</v>
      </c>
      <c r="AD549" s="1">
        <v>2160</v>
      </c>
      <c r="AE549" s="1">
        <f t="shared" si="113"/>
        <v>2.16</v>
      </c>
    </row>
    <row r="550" spans="1:31" ht="43.2" hidden="1" x14ac:dyDescent="0.3">
      <c r="A550" s="65" t="str" cm="1">
        <f t="array" ref="A550">_xlfn.IFS(M550&gt;=65,"Heavy",M550&lt;=25,"Light",M550&gt;=26-64,"Medium")</f>
        <v>Medium</v>
      </c>
      <c r="B550" s="1" t="s">
        <v>2787</v>
      </c>
      <c r="C550" s="1" t="s">
        <v>2824</v>
      </c>
      <c r="D550" s="3">
        <f t="shared" si="114"/>
        <v>533</v>
      </c>
      <c r="E550" s="3" t="s">
        <v>2822</v>
      </c>
      <c r="F550" s="3">
        <v>1</v>
      </c>
      <c r="G550" s="3" t="s">
        <v>2827</v>
      </c>
      <c r="H550" s="3" t="s">
        <v>562</v>
      </c>
      <c r="I550" s="3" t="s">
        <v>7</v>
      </c>
      <c r="J550" s="3" t="s">
        <v>2819</v>
      </c>
      <c r="K550" s="7" t="str">
        <f>VLOOKUP($I550,'New Summary'!$E$8:$G$59,2,FALSE)</f>
        <v>T-100x200x8x12</v>
      </c>
      <c r="L550" s="3" t="s">
        <v>2496</v>
      </c>
      <c r="M550" s="7">
        <f>VLOOKUP($I550,'New Summary'!$E$8:$G$59,3,FALSE)</f>
        <v>25.3</v>
      </c>
      <c r="N550" s="3">
        <v>3900</v>
      </c>
      <c r="O550" s="3" t="s">
        <v>25</v>
      </c>
      <c r="P550" s="3">
        <v>1</v>
      </c>
      <c r="Q550" s="28">
        <f t="shared" si="115"/>
        <v>3.9</v>
      </c>
      <c r="R550" s="40">
        <f t="shared" si="116"/>
        <v>98.67</v>
      </c>
      <c r="S550" s="12">
        <v>0</v>
      </c>
      <c r="T550" s="46">
        <f t="shared" si="110"/>
        <v>0</v>
      </c>
      <c r="U550" s="12"/>
      <c r="V550" s="3">
        <f t="shared" si="111"/>
        <v>3.9</v>
      </c>
      <c r="W550" s="46" t="s">
        <v>2502</v>
      </c>
      <c r="X550" s="42">
        <f t="shared" si="108"/>
        <v>98.67</v>
      </c>
      <c r="Y550" s="42">
        <f t="shared" si="109"/>
        <v>0</v>
      </c>
      <c r="Z550" s="3"/>
      <c r="AA550" s="3">
        <v>2.34</v>
      </c>
      <c r="AB550" s="3">
        <f t="shared" si="103"/>
        <v>1.56</v>
      </c>
      <c r="AC550" s="7">
        <f t="shared" si="112"/>
        <v>59.201999999999998</v>
      </c>
      <c r="AD550" s="1">
        <v>2340</v>
      </c>
      <c r="AE550" s="1">
        <f t="shared" si="113"/>
        <v>2.34</v>
      </c>
    </row>
    <row r="551" spans="1:31" ht="43.2" hidden="1" x14ac:dyDescent="0.3">
      <c r="A551" s="65" t="str" cm="1">
        <f t="array" ref="A551">_xlfn.IFS(M551&gt;=65,"Heavy",M551&lt;=25,"Light",M551&gt;=26-64,"Medium")</f>
        <v>Medium</v>
      </c>
      <c r="B551" s="1" t="s">
        <v>2787</v>
      </c>
      <c r="C551" s="1" t="s">
        <v>2824</v>
      </c>
      <c r="D551" s="3">
        <f t="shared" si="114"/>
        <v>534</v>
      </c>
      <c r="E551" s="3" t="s">
        <v>2822</v>
      </c>
      <c r="F551" s="3">
        <v>1</v>
      </c>
      <c r="G551" s="3" t="s">
        <v>2827</v>
      </c>
      <c r="H551" s="3" t="s">
        <v>563</v>
      </c>
      <c r="I551" s="3" t="s">
        <v>40</v>
      </c>
      <c r="J551" s="3" t="s">
        <v>2339</v>
      </c>
      <c r="K551" s="7" t="str">
        <f>VLOOKUP($I551,'New Summary'!$E$8:$G$59,2,FALSE)</f>
        <v>H-150x150x7x10</v>
      </c>
      <c r="L551" s="3" t="s">
        <v>2496</v>
      </c>
      <c r="M551" s="7">
        <f>VLOOKUP($I551,'New Summary'!$E$8:$G$59,3,FALSE)</f>
        <v>31.5</v>
      </c>
      <c r="N551" s="3">
        <v>7900</v>
      </c>
      <c r="O551" s="3" t="s">
        <v>25</v>
      </c>
      <c r="P551" s="3">
        <v>1</v>
      </c>
      <c r="Q551" s="28">
        <f t="shared" si="115"/>
        <v>7.9</v>
      </c>
      <c r="R551" s="28">
        <f t="shared" si="116"/>
        <v>248.85000000000002</v>
      </c>
      <c r="S551" s="12">
        <v>0</v>
      </c>
      <c r="T551" s="46">
        <f t="shared" si="110"/>
        <v>0</v>
      </c>
      <c r="U551" s="13"/>
      <c r="V551" s="3">
        <f t="shared" si="111"/>
        <v>7.9</v>
      </c>
      <c r="W551" s="46" t="s">
        <v>2502</v>
      </c>
      <c r="X551" s="42">
        <f t="shared" si="108"/>
        <v>248.85000000000002</v>
      </c>
      <c r="Y551" s="42">
        <f t="shared" si="109"/>
        <v>0</v>
      </c>
      <c r="Z551" s="3"/>
      <c r="AA551" s="3">
        <v>4.74</v>
      </c>
      <c r="AB551" s="3">
        <f t="shared" si="103"/>
        <v>3.16</v>
      </c>
      <c r="AC551" s="7">
        <f t="shared" si="112"/>
        <v>149.31</v>
      </c>
      <c r="AD551" s="1">
        <v>4740</v>
      </c>
      <c r="AE551" s="1">
        <f t="shared" si="113"/>
        <v>4.74</v>
      </c>
    </row>
    <row r="552" spans="1:31" ht="43.2" hidden="1" x14ac:dyDescent="0.3">
      <c r="A552" s="65" t="str" cm="1">
        <f t="array" ref="A552">_xlfn.IFS(M552&gt;=65,"Heavy",M552&lt;=25,"Light",M552&gt;=26-64,"Medium")</f>
        <v>Medium</v>
      </c>
      <c r="B552" s="1" t="s">
        <v>2787</v>
      </c>
      <c r="C552" s="1" t="s">
        <v>2824</v>
      </c>
      <c r="D552" s="3">
        <f t="shared" si="114"/>
        <v>535</v>
      </c>
      <c r="E552" s="3" t="s">
        <v>2822</v>
      </c>
      <c r="F552" s="3">
        <v>1</v>
      </c>
      <c r="G552" s="3" t="s">
        <v>2827</v>
      </c>
      <c r="H552" s="3" t="s">
        <v>564</v>
      </c>
      <c r="I552" s="3" t="s">
        <v>7</v>
      </c>
      <c r="J552" s="3" t="s">
        <v>2819</v>
      </c>
      <c r="K552" s="7" t="str">
        <f>VLOOKUP($I552,'New Summary'!$E$8:$G$59,2,FALSE)</f>
        <v>T-100x200x8x12</v>
      </c>
      <c r="L552" s="3" t="s">
        <v>2496</v>
      </c>
      <c r="M552" s="7">
        <f>VLOOKUP($I552,'New Summary'!$E$8:$G$59,3,FALSE)</f>
        <v>25.3</v>
      </c>
      <c r="N552" s="3">
        <v>3300</v>
      </c>
      <c r="O552" s="3" t="s">
        <v>25</v>
      </c>
      <c r="P552" s="3">
        <v>1</v>
      </c>
      <c r="Q552" s="28">
        <f t="shared" si="115"/>
        <v>3.3</v>
      </c>
      <c r="R552" s="40">
        <f t="shared" si="116"/>
        <v>83.49</v>
      </c>
      <c r="S552" s="12">
        <v>0</v>
      </c>
      <c r="T552" s="46">
        <f t="shared" si="110"/>
        <v>0</v>
      </c>
      <c r="U552" s="12"/>
      <c r="V552" s="3">
        <f t="shared" si="111"/>
        <v>3.3</v>
      </c>
      <c r="W552" s="46" t="s">
        <v>2502</v>
      </c>
      <c r="X552" s="42">
        <f t="shared" si="108"/>
        <v>83.49</v>
      </c>
      <c r="Y552" s="42">
        <f t="shared" si="109"/>
        <v>0</v>
      </c>
      <c r="Z552" s="3"/>
      <c r="AA552" s="3">
        <v>1.98</v>
      </c>
      <c r="AB552" s="3">
        <f t="shared" si="103"/>
        <v>1.3199999999999998</v>
      </c>
      <c r="AC552" s="7">
        <f t="shared" si="112"/>
        <v>50.094000000000001</v>
      </c>
      <c r="AD552" s="1">
        <v>1980</v>
      </c>
      <c r="AE552" s="1">
        <f t="shared" si="113"/>
        <v>1.98</v>
      </c>
    </row>
    <row r="553" spans="1:31" ht="43.2" hidden="1" x14ac:dyDescent="0.3">
      <c r="A553" s="65" t="str" cm="1">
        <f t="array" ref="A553">_xlfn.IFS(M553&gt;=65,"Heavy",M553&lt;=25,"Light",M553&gt;=26-64,"Medium")</f>
        <v>Medium</v>
      </c>
      <c r="B553" s="1" t="s">
        <v>2787</v>
      </c>
      <c r="C553" s="1" t="s">
        <v>2824</v>
      </c>
      <c r="D553" s="3">
        <f t="shared" si="114"/>
        <v>536</v>
      </c>
      <c r="E553" s="3" t="s">
        <v>2822</v>
      </c>
      <c r="F553" s="3">
        <v>1</v>
      </c>
      <c r="G553" s="3" t="s">
        <v>2827</v>
      </c>
      <c r="H553" s="3" t="s">
        <v>565</v>
      </c>
      <c r="I553" s="3" t="s">
        <v>7</v>
      </c>
      <c r="J553" s="3" t="s">
        <v>2819</v>
      </c>
      <c r="K553" s="7" t="str">
        <f>VLOOKUP($I553,'New Summary'!$E$8:$G$59,2,FALSE)</f>
        <v>T-100x200x8x12</v>
      </c>
      <c r="L553" s="3" t="s">
        <v>2496</v>
      </c>
      <c r="M553" s="7">
        <f>VLOOKUP($I553,'New Summary'!$E$8:$G$59,3,FALSE)</f>
        <v>25.3</v>
      </c>
      <c r="N553" s="3">
        <v>3600</v>
      </c>
      <c r="O553" s="3" t="s">
        <v>25</v>
      </c>
      <c r="P553" s="3">
        <v>1</v>
      </c>
      <c r="Q553" s="28">
        <f t="shared" si="115"/>
        <v>3.6</v>
      </c>
      <c r="R553" s="40">
        <f t="shared" si="116"/>
        <v>91.08</v>
      </c>
      <c r="S553" s="12">
        <v>0</v>
      </c>
      <c r="T553" s="46">
        <f t="shared" si="110"/>
        <v>0</v>
      </c>
      <c r="U553" s="12"/>
      <c r="V553" s="3">
        <f t="shared" si="111"/>
        <v>3.6</v>
      </c>
      <c r="W553" s="46" t="s">
        <v>2502</v>
      </c>
      <c r="X553" s="42">
        <f t="shared" si="108"/>
        <v>91.08</v>
      </c>
      <c r="Y553" s="42">
        <f t="shared" si="109"/>
        <v>0</v>
      </c>
      <c r="Z553" s="3"/>
      <c r="AA553" s="3">
        <v>2.16</v>
      </c>
      <c r="AB553" s="3">
        <f t="shared" si="103"/>
        <v>1.44</v>
      </c>
      <c r="AC553" s="7">
        <f t="shared" si="112"/>
        <v>54.648000000000003</v>
      </c>
      <c r="AD553" s="1">
        <v>2160</v>
      </c>
      <c r="AE553" s="1">
        <f t="shared" si="113"/>
        <v>2.16</v>
      </c>
    </row>
    <row r="554" spans="1:31" ht="43.2" hidden="1" x14ac:dyDescent="0.3">
      <c r="A554" s="65" t="str" cm="1">
        <f t="array" ref="A554">_xlfn.IFS(M554&gt;=65,"Heavy",M554&lt;=25,"Light",M554&gt;=26-64,"Medium")</f>
        <v>Medium</v>
      </c>
      <c r="B554" s="1" t="s">
        <v>2787</v>
      </c>
      <c r="C554" s="1" t="s">
        <v>2824</v>
      </c>
      <c r="D554" s="3">
        <f t="shared" si="114"/>
        <v>537</v>
      </c>
      <c r="E554" s="3" t="s">
        <v>2822</v>
      </c>
      <c r="F554" s="3">
        <v>1</v>
      </c>
      <c r="G554" s="3" t="s">
        <v>2827</v>
      </c>
      <c r="H554" s="3" t="s">
        <v>566</v>
      </c>
      <c r="I554" s="3" t="s">
        <v>7</v>
      </c>
      <c r="J554" s="3" t="s">
        <v>2819</v>
      </c>
      <c r="K554" s="7" t="str">
        <f>VLOOKUP($I554,'New Summary'!$E$8:$G$59,2,FALSE)</f>
        <v>T-100x200x8x12</v>
      </c>
      <c r="L554" s="3" t="s">
        <v>2496</v>
      </c>
      <c r="M554" s="7">
        <f>VLOOKUP($I554,'New Summary'!$E$8:$G$59,3,FALSE)</f>
        <v>25.3</v>
      </c>
      <c r="N554" s="3">
        <v>3300</v>
      </c>
      <c r="O554" s="3" t="s">
        <v>25</v>
      </c>
      <c r="P554" s="3">
        <v>1</v>
      </c>
      <c r="Q554" s="28">
        <f t="shared" si="115"/>
        <v>3.3</v>
      </c>
      <c r="R554" s="40">
        <f t="shared" si="116"/>
        <v>83.49</v>
      </c>
      <c r="S554" s="12">
        <v>0</v>
      </c>
      <c r="T554" s="46">
        <f t="shared" si="110"/>
        <v>0</v>
      </c>
      <c r="U554" s="12"/>
      <c r="V554" s="3">
        <f t="shared" si="111"/>
        <v>3.3</v>
      </c>
      <c r="W554" s="46" t="s">
        <v>2502</v>
      </c>
      <c r="X554" s="42">
        <f t="shared" si="108"/>
        <v>83.49</v>
      </c>
      <c r="Y554" s="42">
        <f t="shared" si="109"/>
        <v>0</v>
      </c>
      <c r="Z554" s="3"/>
      <c r="AA554" s="3">
        <v>1.98</v>
      </c>
      <c r="AB554" s="3">
        <f t="shared" si="103"/>
        <v>1.3199999999999998</v>
      </c>
      <c r="AC554" s="7">
        <f t="shared" si="112"/>
        <v>50.094000000000001</v>
      </c>
      <c r="AD554" s="1">
        <v>1980</v>
      </c>
      <c r="AE554" s="1">
        <f t="shared" si="113"/>
        <v>1.98</v>
      </c>
    </row>
    <row r="555" spans="1:31" ht="43.2" hidden="1" x14ac:dyDescent="0.3">
      <c r="A555" s="65" t="str" cm="1">
        <f t="array" ref="A555">_xlfn.IFS(M555&gt;=65,"Heavy",M555&lt;=25,"Light",M555&gt;=26-64,"Medium")</f>
        <v>Medium</v>
      </c>
      <c r="B555" s="1" t="s">
        <v>2787</v>
      </c>
      <c r="C555" s="1" t="s">
        <v>2824</v>
      </c>
      <c r="D555" s="3">
        <f t="shared" si="114"/>
        <v>538</v>
      </c>
      <c r="E555" s="3" t="s">
        <v>2822</v>
      </c>
      <c r="F555" s="3">
        <v>1</v>
      </c>
      <c r="G555" s="3" t="s">
        <v>2827</v>
      </c>
      <c r="H555" s="3" t="s">
        <v>567</v>
      </c>
      <c r="I555" s="3" t="s">
        <v>7</v>
      </c>
      <c r="J555" s="3" t="s">
        <v>2819</v>
      </c>
      <c r="K555" s="7" t="str">
        <f>VLOOKUP($I555,'New Summary'!$E$8:$G$59,2,FALSE)</f>
        <v>T-100x200x8x12</v>
      </c>
      <c r="L555" s="3" t="s">
        <v>2496</v>
      </c>
      <c r="M555" s="7">
        <f>VLOOKUP($I555,'New Summary'!$E$8:$G$59,3,FALSE)</f>
        <v>25.3</v>
      </c>
      <c r="N555" s="3">
        <v>3600</v>
      </c>
      <c r="O555" s="3" t="s">
        <v>25</v>
      </c>
      <c r="P555" s="3">
        <v>1</v>
      </c>
      <c r="Q555" s="28">
        <f t="shared" si="115"/>
        <v>3.6</v>
      </c>
      <c r="R555" s="40">
        <f t="shared" si="116"/>
        <v>91.08</v>
      </c>
      <c r="S555" s="12">
        <v>0</v>
      </c>
      <c r="T555" s="46">
        <f t="shared" si="110"/>
        <v>0</v>
      </c>
      <c r="U555" s="12"/>
      <c r="V555" s="3">
        <f t="shared" si="111"/>
        <v>3.6</v>
      </c>
      <c r="W555" s="46" t="s">
        <v>2502</v>
      </c>
      <c r="X555" s="42">
        <f t="shared" si="108"/>
        <v>91.08</v>
      </c>
      <c r="Y555" s="42">
        <f t="shared" si="109"/>
        <v>0</v>
      </c>
      <c r="Z555" s="3"/>
      <c r="AA555" s="3">
        <v>2.16</v>
      </c>
      <c r="AB555" s="3">
        <f t="shared" si="103"/>
        <v>1.44</v>
      </c>
      <c r="AC555" s="7">
        <f t="shared" si="112"/>
        <v>54.648000000000003</v>
      </c>
      <c r="AD555" s="1">
        <v>2160</v>
      </c>
      <c r="AE555" s="1">
        <f t="shared" si="113"/>
        <v>2.16</v>
      </c>
    </row>
    <row r="556" spans="1:31" ht="43.2" hidden="1" x14ac:dyDescent="0.3">
      <c r="A556" s="65" t="str" cm="1">
        <f t="array" ref="A556">_xlfn.IFS(M556&gt;=65,"Heavy",M556&lt;=25,"Light",M556&gt;=26-64,"Medium")</f>
        <v>Medium</v>
      </c>
      <c r="B556" s="1" t="s">
        <v>2787</v>
      </c>
      <c r="C556" s="1" t="s">
        <v>2824</v>
      </c>
      <c r="D556" s="3">
        <f t="shared" si="114"/>
        <v>539</v>
      </c>
      <c r="E556" s="3" t="s">
        <v>2822</v>
      </c>
      <c r="F556" s="3">
        <v>1</v>
      </c>
      <c r="G556" s="3" t="s">
        <v>2827</v>
      </c>
      <c r="H556" s="3" t="s">
        <v>568</v>
      </c>
      <c r="I556" s="3" t="s">
        <v>7</v>
      </c>
      <c r="J556" s="3" t="s">
        <v>2819</v>
      </c>
      <c r="K556" s="7" t="str">
        <f>VLOOKUP($I556,'New Summary'!$E$8:$G$59,2,FALSE)</f>
        <v>T-100x200x8x12</v>
      </c>
      <c r="L556" s="3" t="s">
        <v>2496</v>
      </c>
      <c r="M556" s="7">
        <f>VLOOKUP($I556,'New Summary'!$E$8:$G$59,3,FALSE)</f>
        <v>25.3</v>
      </c>
      <c r="N556" s="3">
        <v>3900</v>
      </c>
      <c r="O556" s="3" t="s">
        <v>25</v>
      </c>
      <c r="P556" s="3">
        <v>1</v>
      </c>
      <c r="Q556" s="28">
        <f t="shared" si="115"/>
        <v>3.9</v>
      </c>
      <c r="R556" s="40">
        <f t="shared" si="116"/>
        <v>98.67</v>
      </c>
      <c r="S556" s="12">
        <v>0</v>
      </c>
      <c r="T556" s="46">
        <f t="shared" si="110"/>
        <v>0</v>
      </c>
      <c r="U556" s="12"/>
      <c r="V556" s="3">
        <f t="shared" si="111"/>
        <v>3.9</v>
      </c>
      <c r="W556" s="46" t="s">
        <v>2502</v>
      </c>
      <c r="X556" s="42">
        <f t="shared" si="108"/>
        <v>98.67</v>
      </c>
      <c r="Y556" s="42">
        <f t="shared" si="109"/>
        <v>0</v>
      </c>
      <c r="Z556" s="3"/>
      <c r="AA556" s="3">
        <v>2.73</v>
      </c>
      <c r="AB556" s="3">
        <f t="shared" si="103"/>
        <v>1.17</v>
      </c>
      <c r="AC556" s="7">
        <f t="shared" si="112"/>
        <v>69.069000000000003</v>
      </c>
      <c r="AD556" s="1">
        <v>2730</v>
      </c>
      <c r="AE556" s="1">
        <f t="shared" si="113"/>
        <v>2.73</v>
      </c>
    </row>
    <row r="557" spans="1:31" ht="43.2" hidden="1" x14ac:dyDescent="0.3">
      <c r="A557" s="65" t="str" cm="1">
        <f t="array" ref="A557">_xlfn.IFS(M557&gt;=65,"Heavy",M557&lt;=25,"Light",M557&gt;=26-64,"Medium")</f>
        <v>Medium</v>
      </c>
      <c r="B557" s="1" t="s">
        <v>2787</v>
      </c>
      <c r="C557" s="1" t="s">
        <v>2824</v>
      </c>
      <c r="D557" s="3">
        <f t="shared" si="114"/>
        <v>540</v>
      </c>
      <c r="E557" s="3" t="s">
        <v>2822</v>
      </c>
      <c r="F557" s="3">
        <v>1</v>
      </c>
      <c r="G557" s="3" t="s">
        <v>2827</v>
      </c>
      <c r="H557" s="3" t="s">
        <v>569</v>
      </c>
      <c r="I557" s="3" t="s">
        <v>40</v>
      </c>
      <c r="J557" s="3" t="s">
        <v>2339</v>
      </c>
      <c r="K557" s="7" t="str">
        <f>VLOOKUP($I557,'New Summary'!$E$8:$G$59,2,FALSE)</f>
        <v>H-150x150x7x10</v>
      </c>
      <c r="L557" s="3" t="s">
        <v>2496</v>
      </c>
      <c r="M557" s="7">
        <f>VLOOKUP($I557,'New Summary'!$E$8:$G$59,3,FALSE)</f>
        <v>31.5</v>
      </c>
      <c r="N557" s="3">
        <v>7900</v>
      </c>
      <c r="O557" s="3" t="s">
        <v>25</v>
      </c>
      <c r="P557" s="3">
        <v>1</v>
      </c>
      <c r="Q557" s="28">
        <f t="shared" si="115"/>
        <v>7.9</v>
      </c>
      <c r="R557" s="28">
        <f t="shared" si="116"/>
        <v>248.85000000000002</v>
      </c>
      <c r="S557" s="12">
        <v>0</v>
      </c>
      <c r="T557" s="46">
        <f t="shared" si="110"/>
        <v>0</v>
      </c>
      <c r="U557" s="13"/>
      <c r="V557" s="3">
        <f t="shared" si="111"/>
        <v>7.9</v>
      </c>
      <c r="W557" s="46" t="s">
        <v>2502</v>
      </c>
      <c r="X557" s="42">
        <f t="shared" si="108"/>
        <v>248.85000000000002</v>
      </c>
      <c r="Y557" s="42">
        <f t="shared" si="109"/>
        <v>0</v>
      </c>
      <c r="Z557" s="3"/>
      <c r="AA557" s="3">
        <v>5.53</v>
      </c>
      <c r="AB557" s="3">
        <f t="shared" ref="AB557:AB620" si="117">Q557-AA557</f>
        <v>2.37</v>
      </c>
      <c r="AC557" s="7">
        <f t="shared" si="112"/>
        <v>174.19500000000002</v>
      </c>
      <c r="AD557" s="1">
        <v>5530</v>
      </c>
      <c r="AE557" s="1">
        <f t="shared" si="113"/>
        <v>5.53</v>
      </c>
    </row>
    <row r="558" spans="1:31" ht="43.2" hidden="1" x14ac:dyDescent="0.3">
      <c r="A558" s="65" t="str" cm="1">
        <f t="array" ref="A558">_xlfn.IFS(M558&gt;=65,"Heavy",M558&lt;=25,"Light",M558&gt;=26-64,"Medium")</f>
        <v>Medium</v>
      </c>
      <c r="B558" s="1" t="s">
        <v>2787</v>
      </c>
      <c r="C558" s="1" t="s">
        <v>2824</v>
      </c>
      <c r="D558" s="3">
        <f t="shared" si="114"/>
        <v>541</v>
      </c>
      <c r="E558" s="3" t="s">
        <v>2822</v>
      </c>
      <c r="F558" s="3">
        <v>1</v>
      </c>
      <c r="G558" s="3" t="s">
        <v>2827</v>
      </c>
      <c r="H558" s="3" t="s">
        <v>570</v>
      </c>
      <c r="I558" s="3" t="s">
        <v>7</v>
      </c>
      <c r="J558" s="3" t="s">
        <v>2819</v>
      </c>
      <c r="K558" s="7" t="str">
        <f>VLOOKUP($I558,'New Summary'!$E$8:$G$59,2,FALSE)</f>
        <v>T-100x200x8x12</v>
      </c>
      <c r="L558" s="3" t="s">
        <v>2496</v>
      </c>
      <c r="M558" s="7">
        <f>VLOOKUP($I558,'New Summary'!$E$8:$G$59,3,FALSE)</f>
        <v>25.3</v>
      </c>
      <c r="N558" s="3">
        <v>3300</v>
      </c>
      <c r="O558" s="3" t="s">
        <v>25</v>
      </c>
      <c r="P558" s="3">
        <v>1</v>
      </c>
      <c r="Q558" s="28">
        <f t="shared" si="115"/>
        <v>3.3</v>
      </c>
      <c r="R558" s="40">
        <f t="shared" si="116"/>
        <v>83.49</v>
      </c>
      <c r="S558" s="12">
        <v>0</v>
      </c>
      <c r="T558" s="46">
        <f t="shared" si="110"/>
        <v>0</v>
      </c>
      <c r="U558" s="12"/>
      <c r="V558" s="3">
        <f t="shared" si="111"/>
        <v>3.3</v>
      </c>
      <c r="W558" s="46" t="s">
        <v>2502</v>
      </c>
      <c r="X558" s="42">
        <f t="shared" si="108"/>
        <v>83.49</v>
      </c>
      <c r="Y558" s="42">
        <f t="shared" si="109"/>
        <v>0</v>
      </c>
      <c r="Z558" s="3"/>
      <c r="AA558" s="3">
        <v>2.31</v>
      </c>
      <c r="AB558" s="3">
        <f t="shared" si="117"/>
        <v>0.98999999999999977</v>
      </c>
      <c r="AC558" s="7">
        <f t="shared" si="112"/>
        <v>58.443000000000005</v>
      </c>
      <c r="AD558" s="1">
        <v>2310</v>
      </c>
      <c r="AE558" s="1">
        <f t="shared" si="113"/>
        <v>2.31</v>
      </c>
    </row>
    <row r="559" spans="1:31" ht="43.2" hidden="1" x14ac:dyDescent="0.3">
      <c r="A559" s="65" t="str" cm="1">
        <f t="array" ref="A559">_xlfn.IFS(M559&gt;=65,"Heavy",M559&lt;=25,"Light",M559&gt;=26-64,"Medium")</f>
        <v>Medium</v>
      </c>
      <c r="B559" s="1" t="s">
        <v>2787</v>
      </c>
      <c r="C559" s="1" t="s">
        <v>2824</v>
      </c>
      <c r="D559" s="3">
        <f t="shared" si="114"/>
        <v>542</v>
      </c>
      <c r="E559" s="3" t="s">
        <v>2822</v>
      </c>
      <c r="F559" s="3">
        <v>1</v>
      </c>
      <c r="G559" s="3" t="s">
        <v>2827</v>
      </c>
      <c r="H559" s="3" t="s">
        <v>571</v>
      </c>
      <c r="I559" s="3" t="s">
        <v>7</v>
      </c>
      <c r="J559" s="3" t="s">
        <v>2819</v>
      </c>
      <c r="K559" s="7" t="str">
        <f>VLOOKUP($I559,'New Summary'!$E$8:$G$59,2,FALSE)</f>
        <v>T-100x200x8x12</v>
      </c>
      <c r="L559" s="3" t="s">
        <v>2496</v>
      </c>
      <c r="M559" s="7">
        <f>VLOOKUP($I559,'New Summary'!$E$8:$G$59,3,FALSE)</f>
        <v>25.3</v>
      </c>
      <c r="N559" s="3">
        <v>3600</v>
      </c>
      <c r="O559" s="3" t="s">
        <v>25</v>
      </c>
      <c r="P559" s="3">
        <v>1</v>
      </c>
      <c r="Q559" s="28">
        <f t="shared" si="115"/>
        <v>3.6</v>
      </c>
      <c r="R559" s="40">
        <f t="shared" si="116"/>
        <v>91.08</v>
      </c>
      <c r="S559" s="12">
        <v>0</v>
      </c>
      <c r="T559" s="46">
        <f t="shared" si="110"/>
        <v>0</v>
      </c>
      <c r="U559" s="12"/>
      <c r="V559" s="3">
        <f t="shared" si="111"/>
        <v>3.6</v>
      </c>
      <c r="W559" s="46" t="s">
        <v>2502</v>
      </c>
      <c r="X559" s="42">
        <f t="shared" si="108"/>
        <v>91.08</v>
      </c>
      <c r="Y559" s="42">
        <f t="shared" si="109"/>
        <v>0</v>
      </c>
      <c r="Z559" s="3"/>
      <c r="AA559" s="3">
        <v>2.52</v>
      </c>
      <c r="AB559" s="3">
        <f t="shared" si="117"/>
        <v>1.08</v>
      </c>
      <c r="AC559" s="7">
        <f t="shared" si="112"/>
        <v>63.756</v>
      </c>
      <c r="AD559" s="1">
        <v>2520</v>
      </c>
      <c r="AE559" s="1">
        <f t="shared" si="113"/>
        <v>2.52</v>
      </c>
    </row>
    <row r="560" spans="1:31" ht="43.2" hidden="1" x14ac:dyDescent="0.3">
      <c r="A560" s="65" t="str" cm="1">
        <f t="array" ref="A560">_xlfn.IFS(M560&gt;=65,"Heavy",M560&lt;=25,"Light",M560&gt;=26-64,"Medium")</f>
        <v>Medium</v>
      </c>
      <c r="B560" s="1" t="s">
        <v>2787</v>
      </c>
      <c r="C560" s="1" t="s">
        <v>2824</v>
      </c>
      <c r="D560" s="3">
        <f t="shared" si="114"/>
        <v>543</v>
      </c>
      <c r="E560" s="3" t="s">
        <v>2822</v>
      </c>
      <c r="F560" s="3">
        <v>1</v>
      </c>
      <c r="G560" s="3" t="s">
        <v>2827</v>
      </c>
      <c r="H560" s="3" t="s">
        <v>572</v>
      </c>
      <c r="I560" s="3" t="s">
        <v>7</v>
      </c>
      <c r="J560" s="3" t="s">
        <v>2819</v>
      </c>
      <c r="K560" s="7" t="str">
        <f>VLOOKUP($I560,'New Summary'!$E$8:$G$59,2,FALSE)</f>
        <v>T-100x200x8x12</v>
      </c>
      <c r="L560" s="3" t="s">
        <v>2496</v>
      </c>
      <c r="M560" s="7">
        <f>VLOOKUP($I560,'New Summary'!$E$8:$G$59,3,FALSE)</f>
        <v>25.3</v>
      </c>
      <c r="N560" s="3">
        <v>3300</v>
      </c>
      <c r="O560" s="3" t="s">
        <v>25</v>
      </c>
      <c r="P560" s="3">
        <v>1</v>
      </c>
      <c r="Q560" s="28">
        <f t="shared" si="115"/>
        <v>3.3</v>
      </c>
      <c r="R560" s="40">
        <f t="shared" si="116"/>
        <v>83.49</v>
      </c>
      <c r="S560" s="12">
        <v>0</v>
      </c>
      <c r="T560" s="46">
        <f t="shared" si="110"/>
        <v>0</v>
      </c>
      <c r="U560" s="12"/>
      <c r="V560" s="3">
        <f t="shared" si="111"/>
        <v>3.3</v>
      </c>
      <c r="W560" s="46" t="s">
        <v>2502</v>
      </c>
      <c r="X560" s="42">
        <f t="shared" si="108"/>
        <v>83.49</v>
      </c>
      <c r="Y560" s="42">
        <f t="shared" si="109"/>
        <v>0</v>
      </c>
      <c r="Z560" s="3"/>
      <c r="AA560" s="3">
        <v>2.31</v>
      </c>
      <c r="AB560" s="3">
        <f t="shared" si="117"/>
        <v>0.98999999999999977</v>
      </c>
      <c r="AC560" s="7">
        <f t="shared" si="112"/>
        <v>58.443000000000005</v>
      </c>
      <c r="AD560" s="1">
        <v>2310</v>
      </c>
      <c r="AE560" s="1">
        <f t="shared" si="113"/>
        <v>2.31</v>
      </c>
    </row>
    <row r="561" spans="1:31" ht="43.2" hidden="1" x14ac:dyDescent="0.3">
      <c r="A561" s="65" t="str" cm="1">
        <f t="array" ref="A561">_xlfn.IFS(M561&gt;=65,"Heavy",M561&lt;=25,"Light",M561&gt;=26-64,"Medium")</f>
        <v>Medium</v>
      </c>
      <c r="B561" s="1" t="s">
        <v>2787</v>
      </c>
      <c r="C561" s="1" t="s">
        <v>2824</v>
      </c>
      <c r="D561" s="3">
        <f t="shared" si="114"/>
        <v>544</v>
      </c>
      <c r="E561" s="3" t="s">
        <v>2822</v>
      </c>
      <c r="F561" s="3">
        <v>1</v>
      </c>
      <c r="G561" s="3" t="s">
        <v>2827</v>
      </c>
      <c r="H561" s="3" t="s">
        <v>573</v>
      </c>
      <c r="I561" s="3" t="s">
        <v>7</v>
      </c>
      <c r="J561" s="3" t="s">
        <v>2819</v>
      </c>
      <c r="K561" s="7" t="str">
        <f>VLOOKUP($I561,'New Summary'!$E$8:$G$59,2,FALSE)</f>
        <v>T-100x200x8x12</v>
      </c>
      <c r="L561" s="3" t="s">
        <v>2496</v>
      </c>
      <c r="M561" s="7">
        <f>VLOOKUP($I561,'New Summary'!$E$8:$G$59,3,FALSE)</f>
        <v>25.3</v>
      </c>
      <c r="N561" s="3">
        <v>3600</v>
      </c>
      <c r="O561" s="3" t="s">
        <v>25</v>
      </c>
      <c r="P561" s="3">
        <v>1</v>
      </c>
      <c r="Q561" s="28">
        <f t="shared" si="115"/>
        <v>3.6</v>
      </c>
      <c r="R561" s="40">
        <f t="shared" si="116"/>
        <v>91.08</v>
      </c>
      <c r="S561" s="12">
        <v>0</v>
      </c>
      <c r="T561" s="46">
        <f t="shared" si="110"/>
        <v>0</v>
      </c>
      <c r="U561" s="12"/>
      <c r="V561" s="3">
        <f t="shared" si="111"/>
        <v>3.6</v>
      </c>
      <c r="W561" s="46" t="s">
        <v>2502</v>
      </c>
      <c r="X561" s="42">
        <f t="shared" si="108"/>
        <v>91.08</v>
      </c>
      <c r="Y561" s="42">
        <f t="shared" si="109"/>
        <v>0</v>
      </c>
      <c r="Z561" s="3"/>
      <c r="AA561" s="3">
        <v>2.52</v>
      </c>
      <c r="AB561" s="3">
        <f t="shared" si="117"/>
        <v>1.08</v>
      </c>
      <c r="AC561" s="7">
        <f t="shared" si="112"/>
        <v>63.756</v>
      </c>
      <c r="AD561" s="1">
        <v>2520</v>
      </c>
      <c r="AE561" s="1">
        <f t="shared" si="113"/>
        <v>2.52</v>
      </c>
    </row>
    <row r="562" spans="1:31" ht="43.2" hidden="1" x14ac:dyDescent="0.3">
      <c r="A562" s="65" t="str" cm="1">
        <f t="array" ref="A562">_xlfn.IFS(M562&gt;=65,"Heavy",M562&lt;=25,"Light",M562&gt;=26-64,"Medium")</f>
        <v>Medium</v>
      </c>
      <c r="B562" s="1" t="s">
        <v>2787</v>
      </c>
      <c r="C562" s="1" t="s">
        <v>2824</v>
      </c>
      <c r="D562" s="3">
        <f t="shared" si="114"/>
        <v>545</v>
      </c>
      <c r="E562" s="3" t="s">
        <v>2822</v>
      </c>
      <c r="F562" s="3">
        <v>1</v>
      </c>
      <c r="G562" s="3" t="s">
        <v>2827</v>
      </c>
      <c r="H562" s="3" t="s">
        <v>574</v>
      </c>
      <c r="I562" s="3" t="s">
        <v>7</v>
      </c>
      <c r="J562" s="3" t="s">
        <v>2819</v>
      </c>
      <c r="K562" s="7" t="str">
        <f>VLOOKUP($I562,'New Summary'!$E$8:$G$59,2,FALSE)</f>
        <v>T-100x200x8x12</v>
      </c>
      <c r="L562" s="3" t="s">
        <v>2496</v>
      </c>
      <c r="M562" s="7">
        <f>VLOOKUP($I562,'New Summary'!$E$8:$G$59,3,FALSE)</f>
        <v>25.3</v>
      </c>
      <c r="N562" s="3">
        <v>3900</v>
      </c>
      <c r="O562" s="3" t="s">
        <v>25</v>
      </c>
      <c r="P562" s="3">
        <v>1</v>
      </c>
      <c r="Q562" s="28">
        <f t="shared" si="115"/>
        <v>3.9</v>
      </c>
      <c r="R562" s="40">
        <f t="shared" si="116"/>
        <v>98.67</v>
      </c>
      <c r="S562" s="12">
        <v>0</v>
      </c>
      <c r="T562" s="46">
        <f t="shared" si="110"/>
        <v>0</v>
      </c>
      <c r="U562" s="12"/>
      <c r="V562" s="3">
        <f t="shared" si="111"/>
        <v>3.9</v>
      </c>
      <c r="W562" s="46" t="s">
        <v>2502</v>
      </c>
      <c r="X562" s="42">
        <f t="shared" si="108"/>
        <v>98.67</v>
      </c>
      <c r="Y562" s="42">
        <f t="shared" si="109"/>
        <v>0</v>
      </c>
      <c r="Z562" s="3"/>
      <c r="AA562" s="3">
        <v>2.73</v>
      </c>
      <c r="AB562" s="3">
        <f t="shared" si="117"/>
        <v>1.17</v>
      </c>
      <c r="AC562" s="7">
        <f t="shared" si="112"/>
        <v>69.069000000000003</v>
      </c>
      <c r="AD562" s="1">
        <v>2730</v>
      </c>
      <c r="AE562" s="1">
        <f t="shared" si="113"/>
        <v>2.73</v>
      </c>
    </row>
    <row r="563" spans="1:31" ht="43.2" hidden="1" x14ac:dyDescent="0.3">
      <c r="A563" s="65" t="str" cm="1">
        <f t="array" ref="A563">_xlfn.IFS(M563&gt;=65,"Heavy",M563&lt;=25,"Light",M563&gt;=26-64,"Medium")</f>
        <v>Medium</v>
      </c>
      <c r="B563" s="1" t="s">
        <v>2787</v>
      </c>
      <c r="C563" s="1" t="s">
        <v>2824</v>
      </c>
      <c r="D563" s="3">
        <f t="shared" si="114"/>
        <v>546</v>
      </c>
      <c r="E563" s="3" t="s">
        <v>2822</v>
      </c>
      <c r="F563" s="3">
        <v>1</v>
      </c>
      <c r="G563" s="3" t="s">
        <v>2827</v>
      </c>
      <c r="H563" s="3" t="s">
        <v>575</v>
      </c>
      <c r="I563" s="3" t="s">
        <v>40</v>
      </c>
      <c r="J563" s="3" t="s">
        <v>2339</v>
      </c>
      <c r="K563" s="7" t="str">
        <f>VLOOKUP($I563,'New Summary'!$E$8:$G$59,2,FALSE)</f>
        <v>H-150x150x7x10</v>
      </c>
      <c r="L563" s="3" t="s">
        <v>2496</v>
      </c>
      <c r="M563" s="7">
        <f>VLOOKUP($I563,'New Summary'!$E$8:$G$59,3,FALSE)</f>
        <v>31.5</v>
      </c>
      <c r="N563" s="3">
        <v>7900</v>
      </c>
      <c r="O563" s="3" t="s">
        <v>25</v>
      </c>
      <c r="P563" s="3">
        <v>1</v>
      </c>
      <c r="Q563" s="28">
        <f t="shared" si="115"/>
        <v>7.9</v>
      </c>
      <c r="R563" s="28">
        <f t="shared" si="116"/>
        <v>248.85000000000002</v>
      </c>
      <c r="S563" s="12">
        <v>0</v>
      </c>
      <c r="T563" s="46">
        <f t="shared" si="110"/>
        <v>0</v>
      </c>
      <c r="U563" s="13"/>
      <c r="V563" s="3">
        <f t="shared" si="111"/>
        <v>7.9</v>
      </c>
      <c r="W563" s="46" t="s">
        <v>2502</v>
      </c>
      <c r="X563" s="42">
        <f t="shared" si="108"/>
        <v>248.85000000000002</v>
      </c>
      <c r="Y563" s="42">
        <f t="shared" si="109"/>
        <v>0</v>
      </c>
      <c r="Z563" s="3"/>
      <c r="AA563" s="3">
        <v>5.53</v>
      </c>
      <c r="AB563" s="3">
        <f t="shared" si="117"/>
        <v>2.37</v>
      </c>
      <c r="AC563" s="7">
        <f t="shared" si="112"/>
        <v>174.19500000000002</v>
      </c>
      <c r="AD563" s="1">
        <v>5530</v>
      </c>
      <c r="AE563" s="1">
        <f t="shared" si="113"/>
        <v>5.53</v>
      </c>
    </row>
    <row r="564" spans="1:31" ht="43.2" hidden="1" x14ac:dyDescent="0.3">
      <c r="A564" s="65" t="str" cm="1">
        <f t="array" ref="A564">_xlfn.IFS(M564&gt;=65,"Heavy",M564&lt;=25,"Light",M564&gt;=26-64,"Medium")</f>
        <v>Medium</v>
      </c>
      <c r="B564" s="1" t="s">
        <v>2787</v>
      </c>
      <c r="C564" s="1" t="s">
        <v>2824</v>
      </c>
      <c r="D564" s="3">
        <f t="shared" si="114"/>
        <v>547</v>
      </c>
      <c r="E564" s="3" t="s">
        <v>2822</v>
      </c>
      <c r="F564" s="3">
        <v>1</v>
      </c>
      <c r="G564" s="3" t="s">
        <v>2827</v>
      </c>
      <c r="H564" s="3" t="s">
        <v>576</v>
      </c>
      <c r="I564" s="3" t="s">
        <v>7</v>
      </c>
      <c r="J564" s="3" t="s">
        <v>2819</v>
      </c>
      <c r="K564" s="7" t="str">
        <f>VLOOKUP($I564,'New Summary'!$E$8:$G$59,2,FALSE)</f>
        <v>T-100x200x8x12</v>
      </c>
      <c r="L564" s="3" t="s">
        <v>2496</v>
      </c>
      <c r="M564" s="7">
        <f>VLOOKUP($I564,'New Summary'!$E$8:$G$59,3,FALSE)</f>
        <v>25.3</v>
      </c>
      <c r="N564" s="3">
        <v>3300</v>
      </c>
      <c r="O564" s="3" t="s">
        <v>25</v>
      </c>
      <c r="P564" s="3">
        <v>1</v>
      </c>
      <c r="Q564" s="28">
        <f t="shared" si="115"/>
        <v>3.3</v>
      </c>
      <c r="R564" s="40">
        <f t="shared" si="116"/>
        <v>83.49</v>
      </c>
      <c r="S564" s="12">
        <v>0</v>
      </c>
      <c r="T564" s="46">
        <f t="shared" si="110"/>
        <v>0</v>
      </c>
      <c r="U564" s="12"/>
      <c r="V564" s="3">
        <f t="shared" si="111"/>
        <v>3.3</v>
      </c>
      <c r="W564" s="46" t="s">
        <v>2502</v>
      </c>
      <c r="X564" s="42">
        <f t="shared" si="108"/>
        <v>83.49</v>
      </c>
      <c r="Y564" s="42">
        <f t="shared" si="109"/>
        <v>0</v>
      </c>
      <c r="Z564" s="3"/>
      <c r="AA564" s="3">
        <v>2.31</v>
      </c>
      <c r="AB564" s="3">
        <f t="shared" si="117"/>
        <v>0.98999999999999977</v>
      </c>
      <c r="AC564" s="7">
        <f t="shared" si="112"/>
        <v>58.443000000000005</v>
      </c>
      <c r="AD564" s="1">
        <v>2310</v>
      </c>
      <c r="AE564" s="1">
        <f t="shared" si="113"/>
        <v>2.31</v>
      </c>
    </row>
    <row r="565" spans="1:31" ht="43.2" hidden="1" x14ac:dyDescent="0.3">
      <c r="A565" s="65" t="str" cm="1">
        <f t="array" ref="A565">_xlfn.IFS(M565&gt;=65,"Heavy",M565&lt;=25,"Light",M565&gt;=26-64,"Medium")</f>
        <v>Medium</v>
      </c>
      <c r="B565" s="1" t="s">
        <v>2787</v>
      </c>
      <c r="C565" s="1" t="s">
        <v>2824</v>
      </c>
      <c r="D565" s="3">
        <f t="shared" si="114"/>
        <v>548</v>
      </c>
      <c r="E565" s="3" t="s">
        <v>2822</v>
      </c>
      <c r="F565" s="3">
        <v>1</v>
      </c>
      <c r="G565" s="3" t="s">
        <v>2827</v>
      </c>
      <c r="H565" s="3" t="s">
        <v>577</v>
      </c>
      <c r="I565" s="3" t="s">
        <v>7</v>
      </c>
      <c r="J565" s="3" t="s">
        <v>2819</v>
      </c>
      <c r="K565" s="7" t="str">
        <f>VLOOKUP($I565,'New Summary'!$E$8:$G$59,2,FALSE)</f>
        <v>T-100x200x8x12</v>
      </c>
      <c r="L565" s="3" t="s">
        <v>2496</v>
      </c>
      <c r="M565" s="7">
        <f>VLOOKUP($I565,'New Summary'!$E$8:$G$59,3,FALSE)</f>
        <v>25.3</v>
      </c>
      <c r="N565" s="3">
        <v>3600</v>
      </c>
      <c r="O565" s="3" t="s">
        <v>25</v>
      </c>
      <c r="P565" s="3">
        <v>1</v>
      </c>
      <c r="Q565" s="28">
        <f t="shared" si="115"/>
        <v>3.6</v>
      </c>
      <c r="R565" s="40">
        <f t="shared" si="116"/>
        <v>91.08</v>
      </c>
      <c r="S565" s="12">
        <v>0</v>
      </c>
      <c r="T565" s="46">
        <f t="shared" si="110"/>
        <v>0</v>
      </c>
      <c r="U565" s="12"/>
      <c r="V565" s="3">
        <f t="shared" si="111"/>
        <v>3.6</v>
      </c>
      <c r="W565" s="46" t="s">
        <v>2502</v>
      </c>
      <c r="X565" s="42">
        <f t="shared" si="108"/>
        <v>91.08</v>
      </c>
      <c r="Y565" s="42">
        <f t="shared" si="109"/>
        <v>0</v>
      </c>
      <c r="Z565" s="3"/>
      <c r="AA565" s="3">
        <v>2.52</v>
      </c>
      <c r="AB565" s="3">
        <f t="shared" si="117"/>
        <v>1.08</v>
      </c>
      <c r="AC565" s="7">
        <f t="shared" si="112"/>
        <v>63.756</v>
      </c>
      <c r="AD565" s="1">
        <v>2520</v>
      </c>
      <c r="AE565" s="1">
        <f t="shared" si="113"/>
        <v>2.52</v>
      </c>
    </row>
    <row r="566" spans="1:31" ht="43.2" hidden="1" x14ac:dyDescent="0.3">
      <c r="A566" s="65" t="str" cm="1">
        <f t="array" ref="A566">_xlfn.IFS(M566&gt;=65,"Heavy",M566&lt;=25,"Light",M566&gt;=26-64,"Medium")</f>
        <v>Medium</v>
      </c>
      <c r="B566" s="1" t="s">
        <v>2787</v>
      </c>
      <c r="C566" s="1" t="s">
        <v>2824</v>
      </c>
      <c r="D566" s="3">
        <f t="shared" si="114"/>
        <v>549</v>
      </c>
      <c r="E566" s="3" t="s">
        <v>2822</v>
      </c>
      <c r="F566" s="3">
        <v>1</v>
      </c>
      <c r="G566" s="3" t="s">
        <v>2827</v>
      </c>
      <c r="H566" s="3" t="s">
        <v>578</v>
      </c>
      <c r="I566" s="3" t="s">
        <v>7</v>
      </c>
      <c r="J566" s="3" t="s">
        <v>2819</v>
      </c>
      <c r="K566" s="7" t="str">
        <f>VLOOKUP($I566,'New Summary'!$E$8:$G$59,2,FALSE)</f>
        <v>T-100x200x8x12</v>
      </c>
      <c r="L566" s="3" t="s">
        <v>2496</v>
      </c>
      <c r="M566" s="7">
        <f>VLOOKUP($I566,'New Summary'!$E$8:$G$59,3,FALSE)</f>
        <v>25.3</v>
      </c>
      <c r="N566" s="3">
        <v>3300</v>
      </c>
      <c r="O566" s="3" t="s">
        <v>25</v>
      </c>
      <c r="P566" s="3">
        <v>1</v>
      </c>
      <c r="Q566" s="28">
        <f t="shared" si="115"/>
        <v>3.3</v>
      </c>
      <c r="R566" s="40">
        <f t="shared" si="116"/>
        <v>83.49</v>
      </c>
      <c r="S566" s="12">
        <v>0</v>
      </c>
      <c r="T566" s="46">
        <f t="shared" si="110"/>
        <v>0</v>
      </c>
      <c r="U566" s="12"/>
      <c r="V566" s="3">
        <f t="shared" si="111"/>
        <v>3.3</v>
      </c>
      <c r="W566" s="46" t="s">
        <v>2502</v>
      </c>
      <c r="X566" s="42">
        <f t="shared" si="108"/>
        <v>83.49</v>
      </c>
      <c r="Y566" s="42">
        <f t="shared" si="109"/>
        <v>0</v>
      </c>
      <c r="Z566" s="3"/>
      <c r="AA566" s="3">
        <v>2.31</v>
      </c>
      <c r="AB566" s="3">
        <f t="shared" si="117"/>
        <v>0.98999999999999977</v>
      </c>
      <c r="AC566" s="7">
        <f t="shared" si="112"/>
        <v>58.443000000000005</v>
      </c>
      <c r="AD566" s="1">
        <v>2310</v>
      </c>
      <c r="AE566" s="1">
        <f t="shared" si="113"/>
        <v>2.31</v>
      </c>
    </row>
    <row r="567" spans="1:31" ht="43.2" hidden="1" x14ac:dyDescent="0.3">
      <c r="A567" s="65" t="str" cm="1">
        <f t="array" ref="A567">_xlfn.IFS(M567&gt;=65,"Heavy",M567&lt;=25,"Light",M567&gt;=26-64,"Medium")</f>
        <v>Medium</v>
      </c>
      <c r="B567" s="1" t="s">
        <v>2787</v>
      </c>
      <c r="C567" s="1" t="s">
        <v>2824</v>
      </c>
      <c r="D567" s="3">
        <f t="shared" si="114"/>
        <v>550</v>
      </c>
      <c r="E567" s="3" t="s">
        <v>2822</v>
      </c>
      <c r="F567" s="3">
        <v>1</v>
      </c>
      <c r="G567" s="3" t="s">
        <v>2827</v>
      </c>
      <c r="H567" s="3" t="s">
        <v>579</v>
      </c>
      <c r="I567" s="3" t="s">
        <v>7</v>
      </c>
      <c r="J567" s="3" t="s">
        <v>2819</v>
      </c>
      <c r="K567" s="7" t="str">
        <f>VLOOKUP($I567,'New Summary'!$E$8:$G$59,2,FALSE)</f>
        <v>T-100x200x8x12</v>
      </c>
      <c r="L567" s="3" t="s">
        <v>2496</v>
      </c>
      <c r="M567" s="7">
        <f>VLOOKUP($I567,'New Summary'!$E$8:$G$59,3,FALSE)</f>
        <v>25.3</v>
      </c>
      <c r="N567" s="3">
        <v>3600</v>
      </c>
      <c r="O567" s="3" t="s">
        <v>25</v>
      </c>
      <c r="P567" s="3">
        <v>1</v>
      </c>
      <c r="Q567" s="28">
        <f t="shared" si="115"/>
        <v>3.6</v>
      </c>
      <c r="R567" s="40">
        <f t="shared" si="116"/>
        <v>91.08</v>
      </c>
      <c r="S567" s="12">
        <v>0</v>
      </c>
      <c r="T567" s="46">
        <f t="shared" si="110"/>
        <v>0</v>
      </c>
      <c r="U567" s="12"/>
      <c r="V567" s="3">
        <f t="shared" si="111"/>
        <v>3.6</v>
      </c>
      <c r="W567" s="46" t="s">
        <v>2502</v>
      </c>
      <c r="X567" s="42">
        <f t="shared" si="108"/>
        <v>91.08</v>
      </c>
      <c r="Y567" s="42">
        <f t="shared" si="109"/>
        <v>0</v>
      </c>
      <c r="Z567" s="3"/>
      <c r="AA567" s="3">
        <v>2.52</v>
      </c>
      <c r="AB567" s="3">
        <f t="shared" si="117"/>
        <v>1.08</v>
      </c>
      <c r="AC567" s="7">
        <f t="shared" si="112"/>
        <v>63.756</v>
      </c>
      <c r="AD567" s="1">
        <v>2520</v>
      </c>
      <c r="AE567" s="1">
        <f t="shared" si="113"/>
        <v>2.52</v>
      </c>
    </row>
    <row r="568" spans="1:31" ht="43.2" hidden="1" x14ac:dyDescent="0.3">
      <c r="A568" s="65" t="str" cm="1">
        <f t="array" ref="A568">_xlfn.IFS(M568&gt;=65,"Heavy",M568&lt;=25,"Light",M568&gt;=26-64,"Medium")</f>
        <v>Medium</v>
      </c>
      <c r="B568" s="1" t="s">
        <v>2787</v>
      </c>
      <c r="C568" s="1" t="s">
        <v>2824</v>
      </c>
      <c r="D568" s="3">
        <f t="shared" si="114"/>
        <v>551</v>
      </c>
      <c r="E568" s="3" t="s">
        <v>2822</v>
      </c>
      <c r="F568" s="3">
        <v>1</v>
      </c>
      <c r="G568" s="3" t="s">
        <v>2827</v>
      </c>
      <c r="H568" s="3" t="s">
        <v>580</v>
      </c>
      <c r="I568" s="3" t="s">
        <v>7</v>
      </c>
      <c r="J568" s="3" t="s">
        <v>2819</v>
      </c>
      <c r="K568" s="7" t="str">
        <f>VLOOKUP($I568,'New Summary'!$E$8:$G$59,2,FALSE)</f>
        <v>T-100x200x8x12</v>
      </c>
      <c r="L568" s="3" t="s">
        <v>2496</v>
      </c>
      <c r="M568" s="7">
        <f>VLOOKUP($I568,'New Summary'!$E$8:$G$59,3,FALSE)</f>
        <v>25.3</v>
      </c>
      <c r="N568" s="3">
        <v>3900</v>
      </c>
      <c r="O568" s="3" t="s">
        <v>25</v>
      </c>
      <c r="P568" s="3">
        <v>1</v>
      </c>
      <c r="Q568" s="28">
        <f t="shared" si="115"/>
        <v>3.9</v>
      </c>
      <c r="R568" s="40">
        <f t="shared" si="116"/>
        <v>98.67</v>
      </c>
      <c r="S568" s="12">
        <v>0</v>
      </c>
      <c r="T568" s="46">
        <f t="shared" si="110"/>
        <v>0</v>
      </c>
      <c r="U568" s="12"/>
      <c r="V568" s="3">
        <f t="shared" si="111"/>
        <v>3.9</v>
      </c>
      <c r="W568" s="46" t="s">
        <v>2502</v>
      </c>
      <c r="X568" s="42">
        <f t="shared" si="108"/>
        <v>98.67</v>
      </c>
      <c r="Y568" s="42">
        <f t="shared" si="109"/>
        <v>0</v>
      </c>
      <c r="Z568" s="3"/>
      <c r="AA568" s="3">
        <v>2.34</v>
      </c>
      <c r="AB568" s="3">
        <f t="shared" si="117"/>
        <v>1.56</v>
      </c>
      <c r="AC568" s="7">
        <f t="shared" si="112"/>
        <v>59.201999999999998</v>
      </c>
      <c r="AD568" s="1">
        <v>2340</v>
      </c>
      <c r="AE568" s="1">
        <f t="shared" si="113"/>
        <v>2.34</v>
      </c>
    </row>
    <row r="569" spans="1:31" ht="43.2" hidden="1" x14ac:dyDescent="0.3">
      <c r="A569" s="65" t="str" cm="1">
        <f t="array" ref="A569">_xlfn.IFS(M569&gt;=65,"Heavy",M569&lt;=25,"Light",M569&gt;=26-64,"Medium")</f>
        <v>Medium</v>
      </c>
      <c r="B569" s="1" t="s">
        <v>2787</v>
      </c>
      <c r="C569" s="1" t="s">
        <v>2824</v>
      </c>
      <c r="D569" s="3">
        <f t="shared" si="114"/>
        <v>552</v>
      </c>
      <c r="E569" s="3" t="s">
        <v>2822</v>
      </c>
      <c r="F569" s="3">
        <v>1</v>
      </c>
      <c r="G569" s="3" t="s">
        <v>2827</v>
      </c>
      <c r="H569" s="3" t="s">
        <v>581</v>
      </c>
      <c r="I569" s="3" t="s">
        <v>40</v>
      </c>
      <c r="J569" s="3" t="s">
        <v>2339</v>
      </c>
      <c r="K569" s="7" t="str">
        <f>VLOOKUP($I569,'New Summary'!$E$8:$G$59,2,FALSE)</f>
        <v>H-150x150x7x10</v>
      </c>
      <c r="L569" s="3" t="s">
        <v>2496</v>
      </c>
      <c r="M569" s="7">
        <f>VLOOKUP($I569,'New Summary'!$E$8:$G$59,3,FALSE)</f>
        <v>31.5</v>
      </c>
      <c r="N569" s="3">
        <v>7900</v>
      </c>
      <c r="O569" s="3" t="s">
        <v>25</v>
      </c>
      <c r="P569" s="3">
        <v>1</v>
      </c>
      <c r="Q569" s="28">
        <f t="shared" si="115"/>
        <v>7.9</v>
      </c>
      <c r="R569" s="28">
        <f t="shared" si="116"/>
        <v>248.85000000000002</v>
      </c>
      <c r="S569" s="12">
        <v>0</v>
      </c>
      <c r="T569" s="46">
        <f t="shared" si="110"/>
        <v>0</v>
      </c>
      <c r="U569" s="13"/>
      <c r="V569" s="3">
        <f t="shared" si="111"/>
        <v>7.9</v>
      </c>
      <c r="W569" s="46" t="s">
        <v>2502</v>
      </c>
      <c r="X569" s="42">
        <f t="shared" si="108"/>
        <v>248.85000000000002</v>
      </c>
      <c r="Y569" s="42">
        <f t="shared" si="109"/>
        <v>0</v>
      </c>
      <c r="Z569" s="3"/>
      <c r="AA569" s="3">
        <v>4.74</v>
      </c>
      <c r="AB569" s="3">
        <f t="shared" si="117"/>
        <v>3.16</v>
      </c>
      <c r="AC569" s="7">
        <f t="shared" si="112"/>
        <v>149.31</v>
      </c>
      <c r="AD569" s="1">
        <v>4740</v>
      </c>
      <c r="AE569" s="1">
        <f t="shared" si="113"/>
        <v>4.74</v>
      </c>
    </row>
    <row r="570" spans="1:31" ht="43.2" hidden="1" x14ac:dyDescent="0.3">
      <c r="A570" s="65" t="str" cm="1">
        <f t="array" ref="A570">_xlfn.IFS(M570&gt;=65,"Heavy",M570&lt;=25,"Light",M570&gt;=26-64,"Medium")</f>
        <v>Medium</v>
      </c>
      <c r="B570" s="1" t="s">
        <v>2787</v>
      </c>
      <c r="C570" s="1" t="s">
        <v>2824</v>
      </c>
      <c r="D570" s="3">
        <f t="shared" si="114"/>
        <v>553</v>
      </c>
      <c r="E570" s="3" t="s">
        <v>2822</v>
      </c>
      <c r="F570" s="3">
        <v>1</v>
      </c>
      <c r="G570" s="3" t="s">
        <v>2827</v>
      </c>
      <c r="H570" s="3" t="s">
        <v>582</v>
      </c>
      <c r="I570" s="3" t="s">
        <v>7</v>
      </c>
      <c r="J570" s="3" t="s">
        <v>2819</v>
      </c>
      <c r="K570" s="7" t="str">
        <f>VLOOKUP($I570,'New Summary'!$E$8:$G$59,2,FALSE)</f>
        <v>T-100x200x8x12</v>
      </c>
      <c r="L570" s="3" t="s">
        <v>2496</v>
      </c>
      <c r="M570" s="7">
        <f>VLOOKUP($I570,'New Summary'!$E$8:$G$59,3,FALSE)</f>
        <v>25.3</v>
      </c>
      <c r="N570" s="3">
        <v>3300</v>
      </c>
      <c r="O570" s="3" t="s">
        <v>25</v>
      </c>
      <c r="P570" s="3">
        <v>1</v>
      </c>
      <c r="Q570" s="28">
        <f t="shared" si="115"/>
        <v>3.3</v>
      </c>
      <c r="R570" s="40">
        <f t="shared" si="116"/>
        <v>83.49</v>
      </c>
      <c r="S570" s="12">
        <v>0</v>
      </c>
      <c r="T570" s="46">
        <f t="shared" si="110"/>
        <v>0</v>
      </c>
      <c r="U570" s="12"/>
      <c r="V570" s="3">
        <f t="shared" si="111"/>
        <v>3.3</v>
      </c>
      <c r="W570" s="46" t="s">
        <v>2502</v>
      </c>
      <c r="X570" s="42">
        <f t="shared" si="108"/>
        <v>83.49</v>
      </c>
      <c r="Y570" s="42">
        <f t="shared" si="109"/>
        <v>0</v>
      </c>
      <c r="Z570" s="3"/>
      <c r="AA570" s="3">
        <v>1.98</v>
      </c>
      <c r="AB570" s="3">
        <f t="shared" si="117"/>
        <v>1.3199999999999998</v>
      </c>
      <c r="AC570" s="7">
        <f t="shared" si="112"/>
        <v>50.094000000000001</v>
      </c>
      <c r="AD570" s="1">
        <v>1980</v>
      </c>
      <c r="AE570" s="1">
        <f t="shared" si="113"/>
        <v>1.98</v>
      </c>
    </row>
    <row r="571" spans="1:31" ht="43.2" hidden="1" x14ac:dyDescent="0.3">
      <c r="A571" s="65" t="str" cm="1">
        <f t="array" ref="A571">_xlfn.IFS(M571&gt;=65,"Heavy",M571&lt;=25,"Light",M571&gt;=26-64,"Medium")</f>
        <v>Medium</v>
      </c>
      <c r="B571" s="1" t="s">
        <v>2787</v>
      </c>
      <c r="C571" s="1" t="s">
        <v>2824</v>
      </c>
      <c r="D571" s="3">
        <f t="shared" si="114"/>
        <v>554</v>
      </c>
      <c r="E571" s="3" t="s">
        <v>2822</v>
      </c>
      <c r="F571" s="3">
        <v>1</v>
      </c>
      <c r="G571" s="3" t="s">
        <v>2827</v>
      </c>
      <c r="H571" s="3" t="s">
        <v>583</v>
      </c>
      <c r="I571" s="3" t="s">
        <v>7</v>
      </c>
      <c r="J571" s="3" t="s">
        <v>2819</v>
      </c>
      <c r="K571" s="7" t="str">
        <f>VLOOKUP($I571,'New Summary'!$E$8:$G$59,2,FALSE)</f>
        <v>T-100x200x8x12</v>
      </c>
      <c r="L571" s="3" t="s">
        <v>2496</v>
      </c>
      <c r="M571" s="7">
        <f>VLOOKUP($I571,'New Summary'!$E$8:$G$59,3,FALSE)</f>
        <v>25.3</v>
      </c>
      <c r="N571" s="3">
        <v>3600</v>
      </c>
      <c r="O571" s="3" t="s">
        <v>25</v>
      </c>
      <c r="P571" s="3">
        <v>1</v>
      </c>
      <c r="Q571" s="28">
        <f t="shared" ref="Q571:Q599" si="118">(N571/1000)*P571</f>
        <v>3.6</v>
      </c>
      <c r="R571" s="40">
        <f t="shared" ref="R571:R599" si="119">Q571*M571</f>
        <v>91.08</v>
      </c>
      <c r="S571" s="12">
        <v>0</v>
      </c>
      <c r="T571" s="46">
        <f t="shared" si="110"/>
        <v>0</v>
      </c>
      <c r="U571" s="12"/>
      <c r="V571" s="3">
        <f t="shared" si="111"/>
        <v>3.6</v>
      </c>
      <c r="W571" s="46" t="s">
        <v>2502</v>
      </c>
      <c r="X571" s="42">
        <f t="shared" si="108"/>
        <v>91.08</v>
      </c>
      <c r="Y571" s="42">
        <f t="shared" si="109"/>
        <v>0</v>
      </c>
      <c r="Z571" s="3"/>
      <c r="AA571" s="3">
        <v>2.16</v>
      </c>
      <c r="AB571" s="3">
        <f t="shared" si="117"/>
        <v>1.44</v>
      </c>
      <c r="AC571" s="7">
        <f t="shared" si="112"/>
        <v>54.648000000000003</v>
      </c>
      <c r="AD571" s="1">
        <v>2160</v>
      </c>
      <c r="AE571" s="1">
        <f t="shared" si="113"/>
        <v>2.16</v>
      </c>
    </row>
    <row r="572" spans="1:31" ht="43.2" hidden="1" x14ac:dyDescent="0.3">
      <c r="A572" s="65" t="str" cm="1">
        <f t="array" ref="A572">_xlfn.IFS(M572&gt;=65,"Heavy",M572&lt;=25,"Light",M572&gt;=26-64,"Medium")</f>
        <v>Medium</v>
      </c>
      <c r="B572" s="1" t="s">
        <v>2787</v>
      </c>
      <c r="C572" s="1" t="s">
        <v>2824</v>
      </c>
      <c r="D572" s="3">
        <f t="shared" si="114"/>
        <v>555</v>
      </c>
      <c r="E572" s="3" t="s">
        <v>2822</v>
      </c>
      <c r="F572" s="3">
        <v>1</v>
      </c>
      <c r="G572" s="3" t="s">
        <v>2827</v>
      </c>
      <c r="H572" s="3" t="s">
        <v>584</v>
      </c>
      <c r="I572" s="3" t="s">
        <v>7</v>
      </c>
      <c r="J572" s="3" t="s">
        <v>2819</v>
      </c>
      <c r="K572" s="7" t="str">
        <f>VLOOKUP($I572,'New Summary'!$E$8:$G$59,2,FALSE)</f>
        <v>T-100x200x8x12</v>
      </c>
      <c r="L572" s="3" t="s">
        <v>2496</v>
      </c>
      <c r="M572" s="7">
        <f>VLOOKUP($I572,'New Summary'!$E$8:$G$59,3,FALSE)</f>
        <v>25.3</v>
      </c>
      <c r="N572" s="3">
        <v>3300</v>
      </c>
      <c r="O572" s="3" t="s">
        <v>25</v>
      </c>
      <c r="P572" s="3">
        <v>1</v>
      </c>
      <c r="Q572" s="28">
        <f t="shared" si="118"/>
        <v>3.3</v>
      </c>
      <c r="R572" s="40">
        <f t="shared" si="119"/>
        <v>83.49</v>
      </c>
      <c r="S572" s="12">
        <v>0</v>
      </c>
      <c r="T572" s="46">
        <f t="shared" si="110"/>
        <v>0</v>
      </c>
      <c r="U572" s="12"/>
      <c r="V572" s="3">
        <f t="shared" si="111"/>
        <v>3.3</v>
      </c>
      <c r="W572" s="46" t="s">
        <v>2502</v>
      </c>
      <c r="X572" s="42">
        <f t="shared" si="108"/>
        <v>83.49</v>
      </c>
      <c r="Y572" s="42">
        <f t="shared" si="109"/>
        <v>0</v>
      </c>
      <c r="Z572" s="3"/>
      <c r="AA572" s="3">
        <v>1.98</v>
      </c>
      <c r="AB572" s="3">
        <f t="shared" si="117"/>
        <v>1.3199999999999998</v>
      </c>
      <c r="AC572" s="7">
        <f t="shared" si="112"/>
        <v>50.094000000000001</v>
      </c>
      <c r="AD572" s="1">
        <v>1980</v>
      </c>
      <c r="AE572" s="1">
        <f t="shared" si="113"/>
        <v>1.98</v>
      </c>
    </row>
    <row r="573" spans="1:31" ht="43.2" hidden="1" x14ac:dyDescent="0.3">
      <c r="A573" s="65" t="str" cm="1">
        <f t="array" ref="A573">_xlfn.IFS(M573&gt;=65,"Heavy",M573&lt;=25,"Light",M573&gt;=26-64,"Medium")</f>
        <v>Medium</v>
      </c>
      <c r="B573" s="1" t="s">
        <v>2787</v>
      </c>
      <c r="C573" s="1" t="s">
        <v>2824</v>
      </c>
      <c r="D573" s="3">
        <f t="shared" si="114"/>
        <v>556</v>
      </c>
      <c r="E573" s="3" t="s">
        <v>2822</v>
      </c>
      <c r="F573" s="3">
        <v>1</v>
      </c>
      <c r="G573" s="3" t="s">
        <v>2827</v>
      </c>
      <c r="H573" s="3" t="s">
        <v>585</v>
      </c>
      <c r="I573" s="3" t="s">
        <v>7</v>
      </c>
      <c r="J573" s="3" t="s">
        <v>2819</v>
      </c>
      <c r="K573" s="7" t="str">
        <f>VLOOKUP($I573,'New Summary'!$E$8:$G$59,2,FALSE)</f>
        <v>T-100x200x8x12</v>
      </c>
      <c r="L573" s="3" t="s">
        <v>2496</v>
      </c>
      <c r="M573" s="7">
        <f>VLOOKUP($I573,'New Summary'!$E$8:$G$59,3,FALSE)</f>
        <v>25.3</v>
      </c>
      <c r="N573" s="3">
        <v>3600</v>
      </c>
      <c r="O573" s="3" t="s">
        <v>25</v>
      </c>
      <c r="P573" s="3">
        <v>1</v>
      </c>
      <c r="Q573" s="28">
        <f t="shared" si="118"/>
        <v>3.6</v>
      </c>
      <c r="R573" s="40">
        <f t="shared" si="119"/>
        <v>91.08</v>
      </c>
      <c r="S573" s="12">
        <v>0</v>
      </c>
      <c r="T573" s="46">
        <f t="shared" si="110"/>
        <v>0</v>
      </c>
      <c r="U573" s="12"/>
      <c r="V573" s="3">
        <f t="shared" si="111"/>
        <v>3.6</v>
      </c>
      <c r="W573" s="46" t="s">
        <v>2502</v>
      </c>
      <c r="X573" s="42">
        <f t="shared" si="108"/>
        <v>91.08</v>
      </c>
      <c r="Y573" s="42">
        <f t="shared" si="109"/>
        <v>0</v>
      </c>
      <c r="Z573" s="3"/>
      <c r="AA573" s="3">
        <v>2.16</v>
      </c>
      <c r="AB573" s="3">
        <f t="shared" si="117"/>
        <v>1.44</v>
      </c>
      <c r="AC573" s="7">
        <f t="shared" si="112"/>
        <v>54.648000000000003</v>
      </c>
      <c r="AD573" s="1">
        <v>2160</v>
      </c>
      <c r="AE573" s="1">
        <f t="shared" si="113"/>
        <v>2.16</v>
      </c>
    </row>
    <row r="574" spans="1:31" ht="43.2" hidden="1" x14ac:dyDescent="0.3">
      <c r="A574" s="65" t="str" cm="1">
        <f t="array" ref="A574">_xlfn.IFS(M574&gt;=65,"Heavy",M574&lt;=25,"Light",M574&gt;=26-64,"Medium")</f>
        <v>Medium</v>
      </c>
      <c r="B574" s="1" t="s">
        <v>2787</v>
      </c>
      <c r="C574" s="1" t="s">
        <v>2824</v>
      </c>
      <c r="D574" s="3">
        <f t="shared" si="114"/>
        <v>557</v>
      </c>
      <c r="E574" s="3" t="s">
        <v>2822</v>
      </c>
      <c r="F574" s="3">
        <v>1</v>
      </c>
      <c r="G574" s="3" t="s">
        <v>2827</v>
      </c>
      <c r="H574" s="3" t="s">
        <v>586</v>
      </c>
      <c r="I574" s="3" t="s">
        <v>7</v>
      </c>
      <c r="J574" s="3" t="s">
        <v>2819</v>
      </c>
      <c r="K574" s="7" t="str">
        <f>VLOOKUP($I574,'New Summary'!$E$8:$G$59,2,FALSE)</f>
        <v>T-100x200x8x12</v>
      </c>
      <c r="L574" s="3" t="s">
        <v>2496</v>
      </c>
      <c r="M574" s="7">
        <f>VLOOKUP($I574,'New Summary'!$E$8:$G$59,3,FALSE)</f>
        <v>25.3</v>
      </c>
      <c r="N574" s="3">
        <v>3900</v>
      </c>
      <c r="O574" s="3" t="s">
        <v>25</v>
      </c>
      <c r="P574" s="3">
        <v>1</v>
      </c>
      <c r="Q574" s="28">
        <f t="shared" si="118"/>
        <v>3.9</v>
      </c>
      <c r="R574" s="40">
        <f t="shared" si="119"/>
        <v>98.67</v>
      </c>
      <c r="S574" s="12">
        <v>0</v>
      </c>
      <c r="T574" s="46">
        <f t="shared" si="110"/>
        <v>0</v>
      </c>
      <c r="U574" s="12"/>
      <c r="V574" s="3">
        <f t="shared" si="111"/>
        <v>3.9</v>
      </c>
      <c r="W574" s="46" t="s">
        <v>2502</v>
      </c>
      <c r="X574" s="42">
        <f t="shared" si="108"/>
        <v>98.67</v>
      </c>
      <c r="Y574" s="42">
        <f t="shared" si="109"/>
        <v>0</v>
      </c>
      <c r="Z574" s="3"/>
      <c r="AA574" s="3">
        <v>2.34</v>
      </c>
      <c r="AB574" s="3">
        <f t="shared" si="117"/>
        <v>1.56</v>
      </c>
      <c r="AC574" s="7">
        <f t="shared" si="112"/>
        <v>59.201999999999998</v>
      </c>
      <c r="AD574" s="1">
        <v>2340</v>
      </c>
      <c r="AE574" s="1">
        <f t="shared" si="113"/>
        <v>2.34</v>
      </c>
    </row>
    <row r="575" spans="1:31" ht="43.2" hidden="1" x14ac:dyDescent="0.3">
      <c r="A575" s="65" t="str" cm="1">
        <f t="array" ref="A575">_xlfn.IFS(M575&gt;=65,"Heavy",M575&lt;=25,"Light",M575&gt;=26-64,"Medium")</f>
        <v>Medium</v>
      </c>
      <c r="B575" s="1" t="s">
        <v>2787</v>
      </c>
      <c r="C575" s="1" t="s">
        <v>2824</v>
      </c>
      <c r="D575" s="3">
        <f t="shared" si="114"/>
        <v>558</v>
      </c>
      <c r="E575" s="3" t="s">
        <v>2822</v>
      </c>
      <c r="F575" s="3">
        <v>1</v>
      </c>
      <c r="G575" s="3" t="s">
        <v>2827</v>
      </c>
      <c r="H575" s="3" t="s">
        <v>587</v>
      </c>
      <c r="I575" s="3" t="s">
        <v>40</v>
      </c>
      <c r="J575" s="3" t="s">
        <v>2339</v>
      </c>
      <c r="K575" s="7" t="str">
        <f>VLOOKUP($I575,'New Summary'!$E$8:$G$59,2,FALSE)</f>
        <v>H-150x150x7x10</v>
      </c>
      <c r="L575" s="3" t="s">
        <v>2496</v>
      </c>
      <c r="M575" s="7">
        <f>VLOOKUP($I575,'New Summary'!$E$8:$G$59,3,FALSE)</f>
        <v>31.5</v>
      </c>
      <c r="N575" s="3">
        <v>7900</v>
      </c>
      <c r="O575" s="3" t="s">
        <v>25</v>
      </c>
      <c r="P575" s="3">
        <v>1</v>
      </c>
      <c r="Q575" s="28">
        <f t="shared" si="118"/>
        <v>7.9</v>
      </c>
      <c r="R575" s="28">
        <f t="shared" si="119"/>
        <v>248.85000000000002</v>
      </c>
      <c r="S575" s="12">
        <v>0</v>
      </c>
      <c r="T575" s="46">
        <f t="shared" si="110"/>
        <v>0</v>
      </c>
      <c r="U575" s="13"/>
      <c r="V575" s="3">
        <f t="shared" si="111"/>
        <v>7.9</v>
      </c>
      <c r="W575" s="46" t="s">
        <v>2502</v>
      </c>
      <c r="X575" s="42">
        <f t="shared" si="108"/>
        <v>248.85000000000002</v>
      </c>
      <c r="Y575" s="42">
        <f t="shared" si="109"/>
        <v>0</v>
      </c>
      <c r="Z575" s="3"/>
      <c r="AA575" s="3">
        <v>4.74</v>
      </c>
      <c r="AB575" s="3">
        <f t="shared" si="117"/>
        <v>3.16</v>
      </c>
      <c r="AC575" s="7">
        <f t="shared" si="112"/>
        <v>149.31</v>
      </c>
      <c r="AD575" s="1">
        <v>4740</v>
      </c>
      <c r="AE575" s="1">
        <f t="shared" si="113"/>
        <v>4.74</v>
      </c>
    </row>
    <row r="576" spans="1:31" ht="43.2" hidden="1" x14ac:dyDescent="0.3">
      <c r="A576" s="65" t="str" cm="1">
        <f t="array" ref="A576">_xlfn.IFS(M576&gt;=65,"Heavy",M576&lt;=25,"Light",M576&gt;=26-64,"Medium")</f>
        <v>Medium</v>
      </c>
      <c r="B576" s="1" t="s">
        <v>2787</v>
      </c>
      <c r="C576" s="1" t="s">
        <v>2824</v>
      </c>
      <c r="D576" s="3">
        <f t="shared" si="114"/>
        <v>559</v>
      </c>
      <c r="E576" s="3" t="s">
        <v>2822</v>
      </c>
      <c r="F576" s="3">
        <v>1</v>
      </c>
      <c r="G576" s="3" t="s">
        <v>2827</v>
      </c>
      <c r="H576" s="3" t="s">
        <v>588</v>
      </c>
      <c r="I576" s="3" t="s">
        <v>7</v>
      </c>
      <c r="J576" s="3" t="s">
        <v>2819</v>
      </c>
      <c r="K576" s="7" t="str">
        <f>VLOOKUP($I576,'New Summary'!$E$8:$G$59,2,FALSE)</f>
        <v>T-100x200x8x12</v>
      </c>
      <c r="L576" s="3" t="s">
        <v>2496</v>
      </c>
      <c r="M576" s="7">
        <f>VLOOKUP($I576,'New Summary'!$E$8:$G$59,3,FALSE)</f>
        <v>25.3</v>
      </c>
      <c r="N576" s="3">
        <v>3300</v>
      </c>
      <c r="O576" s="3" t="s">
        <v>25</v>
      </c>
      <c r="P576" s="3">
        <v>1</v>
      </c>
      <c r="Q576" s="28">
        <f t="shared" si="118"/>
        <v>3.3</v>
      </c>
      <c r="R576" s="40">
        <f t="shared" si="119"/>
        <v>83.49</v>
      </c>
      <c r="S576" s="12">
        <v>0</v>
      </c>
      <c r="T576" s="46">
        <f t="shared" si="110"/>
        <v>0</v>
      </c>
      <c r="U576" s="12"/>
      <c r="V576" s="3">
        <f t="shared" si="111"/>
        <v>3.3</v>
      </c>
      <c r="W576" s="46" t="s">
        <v>2502</v>
      </c>
      <c r="X576" s="42">
        <f t="shared" si="108"/>
        <v>83.49</v>
      </c>
      <c r="Y576" s="42">
        <f t="shared" si="109"/>
        <v>0</v>
      </c>
      <c r="Z576" s="3"/>
      <c r="AA576" s="3">
        <v>1.98</v>
      </c>
      <c r="AB576" s="3">
        <f t="shared" si="117"/>
        <v>1.3199999999999998</v>
      </c>
      <c r="AC576" s="7">
        <f t="shared" si="112"/>
        <v>50.094000000000001</v>
      </c>
      <c r="AD576" s="1">
        <v>1980</v>
      </c>
      <c r="AE576" s="1">
        <f t="shared" si="113"/>
        <v>1.98</v>
      </c>
    </row>
    <row r="577" spans="1:31" ht="43.2" hidden="1" x14ac:dyDescent="0.3">
      <c r="A577" s="65" t="str" cm="1">
        <f t="array" ref="A577">_xlfn.IFS(M577&gt;=65,"Heavy",M577&lt;=25,"Light",M577&gt;=26-64,"Medium")</f>
        <v>Medium</v>
      </c>
      <c r="B577" s="1" t="s">
        <v>2787</v>
      </c>
      <c r="C577" s="1" t="s">
        <v>2824</v>
      </c>
      <c r="D577" s="3">
        <f t="shared" si="114"/>
        <v>560</v>
      </c>
      <c r="E577" s="3" t="s">
        <v>2822</v>
      </c>
      <c r="F577" s="3">
        <v>1</v>
      </c>
      <c r="G577" s="3" t="s">
        <v>2827</v>
      </c>
      <c r="H577" s="3" t="s">
        <v>589</v>
      </c>
      <c r="I577" s="3" t="s">
        <v>7</v>
      </c>
      <c r="J577" s="3" t="s">
        <v>2819</v>
      </c>
      <c r="K577" s="7" t="str">
        <f>VLOOKUP($I577,'New Summary'!$E$8:$G$59,2,FALSE)</f>
        <v>T-100x200x8x12</v>
      </c>
      <c r="L577" s="3" t="s">
        <v>2496</v>
      </c>
      <c r="M577" s="7">
        <f>VLOOKUP($I577,'New Summary'!$E$8:$G$59,3,FALSE)</f>
        <v>25.3</v>
      </c>
      <c r="N577" s="3">
        <v>3600</v>
      </c>
      <c r="O577" s="3" t="s">
        <v>25</v>
      </c>
      <c r="P577" s="3">
        <v>1</v>
      </c>
      <c r="Q577" s="28">
        <f t="shared" si="118"/>
        <v>3.6</v>
      </c>
      <c r="R577" s="40">
        <f t="shared" si="119"/>
        <v>91.08</v>
      </c>
      <c r="S577" s="12">
        <v>0</v>
      </c>
      <c r="T577" s="46">
        <f t="shared" si="110"/>
        <v>0</v>
      </c>
      <c r="U577" s="12"/>
      <c r="V577" s="3">
        <f t="shared" si="111"/>
        <v>3.6</v>
      </c>
      <c r="W577" s="46" t="s">
        <v>2502</v>
      </c>
      <c r="X577" s="42">
        <f t="shared" si="108"/>
        <v>91.08</v>
      </c>
      <c r="Y577" s="42">
        <f t="shared" si="109"/>
        <v>0</v>
      </c>
      <c r="Z577" s="3"/>
      <c r="AA577" s="3">
        <v>2.16</v>
      </c>
      <c r="AB577" s="3">
        <f t="shared" si="117"/>
        <v>1.44</v>
      </c>
      <c r="AC577" s="7">
        <f t="shared" si="112"/>
        <v>54.648000000000003</v>
      </c>
      <c r="AD577" s="1">
        <v>2160</v>
      </c>
      <c r="AE577" s="1">
        <f t="shared" si="113"/>
        <v>2.16</v>
      </c>
    </row>
    <row r="578" spans="1:31" ht="43.2" hidden="1" x14ac:dyDescent="0.3">
      <c r="A578" s="65" t="str" cm="1">
        <f t="array" ref="A578">_xlfn.IFS(M578&gt;=65,"Heavy",M578&lt;=25,"Light",M578&gt;=26-64,"Medium")</f>
        <v>Medium</v>
      </c>
      <c r="B578" s="1" t="s">
        <v>2787</v>
      </c>
      <c r="C578" s="1" t="s">
        <v>2824</v>
      </c>
      <c r="D578" s="3">
        <f t="shared" si="114"/>
        <v>561</v>
      </c>
      <c r="E578" s="3" t="s">
        <v>2822</v>
      </c>
      <c r="F578" s="3">
        <v>1</v>
      </c>
      <c r="G578" s="3" t="s">
        <v>2827</v>
      </c>
      <c r="H578" s="3" t="s">
        <v>590</v>
      </c>
      <c r="I578" s="3" t="s">
        <v>7</v>
      </c>
      <c r="J578" s="3" t="s">
        <v>2819</v>
      </c>
      <c r="K578" s="7" t="str">
        <f>VLOOKUP($I578,'New Summary'!$E$8:$G$59,2,FALSE)</f>
        <v>T-100x200x8x12</v>
      </c>
      <c r="L578" s="3" t="s">
        <v>2496</v>
      </c>
      <c r="M578" s="7">
        <f>VLOOKUP($I578,'New Summary'!$E$8:$G$59,3,FALSE)</f>
        <v>25.3</v>
      </c>
      <c r="N578" s="3">
        <v>3300</v>
      </c>
      <c r="O578" s="3" t="s">
        <v>25</v>
      </c>
      <c r="P578" s="3">
        <v>1</v>
      </c>
      <c r="Q578" s="28">
        <f t="shared" si="118"/>
        <v>3.3</v>
      </c>
      <c r="R578" s="40">
        <f t="shared" si="119"/>
        <v>83.49</v>
      </c>
      <c r="S578" s="12">
        <v>0</v>
      </c>
      <c r="T578" s="46">
        <f t="shared" si="110"/>
        <v>0</v>
      </c>
      <c r="U578" s="12"/>
      <c r="V578" s="3">
        <f t="shared" si="111"/>
        <v>3.3</v>
      </c>
      <c r="W578" s="46" t="s">
        <v>2502</v>
      </c>
      <c r="X578" s="42">
        <f t="shared" si="108"/>
        <v>83.49</v>
      </c>
      <c r="Y578" s="42">
        <f t="shared" si="109"/>
        <v>0</v>
      </c>
      <c r="Z578" s="3"/>
      <c r="AA578" s="3">
        <v>1.98</v>
      </c>
      <c r="AB578" s="3">
        <f t="shared" si="117"/>
        <v>1.3199999999999998</v>
      </c>
      <c r="AC578" s="7">
        <f t="shared" si="112"/>
        <v>50.094000000000001</v>
      </c>
      <c r="AD578" s="1">
        <v>1980</v>
      </c>
      <c r="AE578" s="1">
        <f t="shared" si="113"/>
        <v>1.98</v>
      </c>
    </row>
    <row r="579" spans="1:31" ht="43.2" hidden="1" x14ac:dyDescent="0.3">
      <c r="A579" s="65" t="str" cm="1">
        <f t="array" ref="A579">_xlfn.IFS(M579&gt;=65,"Heavy",M579&lt;=25,"Light",M579&gt;=26-64,"Medium")</f>
        <v>Medium</v>
      </c>
      <c r="B579" s="1" t="s">
        <v>2787</v>
      </c>
      <c r="C579" s="1" t="s">
        <v>2824</v>
      </c>
      <c r="D579" s="3">
        <f t="shared" si="114"/>
        <v>562</v>
      </c>
      <c r="E579" s="3" t="s">
        <v>2822</v>
      </c>
      <c r="F579" s="3">
        <v>1</v>
      </c>
      <c r="G579" s="3" t="s">
        <v>2827</v>
      </c>
      <c r="H579" s="3" t="s">
        <v>591</v>
      </c>
      <c r="I579" s="3" t="s">
        <v>7</v>
      </c>
      <c r="J579" s="3" t="s">
        <v>2819</v>
      </c>
      <c r="K579" s="7" t="str">
        <f>VLOOKUP($I579,'New Summary'!$E$8:$G$59,2,FALSE)</f>
        <v>T-100x200x8x12</v>
      </c>
      <c r="L579" s="3" t="s">
        <v>2496</v>
      </c>
      <c r="M579" s="7">
        <f>VLOOKUP($I579,'New Summary'!$E$8:$G$59,3,FALSE)</f>
        <v>25.3</v>
      </c>
      <c r="N579" s="3">
        <v>3600</v>
      </c>
      <c r="O579" s="3" t="s">
        <v>25</v>
      </c>
      <c r="P579" s="3">
        <v>1</v>
      </c>
      <c r="Q579" s="28">
        <f t="shared" si="118"/>
        <v>3.6</v>
      </c>
      <c r="R579" s="40">
        <f t="shared" si="119"/>
        <v>91.08</v>
      </c>
      <c r="S579" s="12">
        <v>0</v>
      </c>
      <c r="T579" s="46">
        <f t="shared" si="110"/>
        <v>0</v>
      </c>
      <c r="U579" s="12"/>
      <c r="V579" s="3">
        <f t="shared" si="111"/>
        <v>3.6</v>
      </c>
      <c r="W579" s="46" t="s">
        <v>2502</v>
      </c>
      <c r="X579" s="42">
        <f t="shared" si="108"/>
        <v>91.08</v>
      </c>
      <c r="Y579" s="42">
        <f t="shared" si="109"/>
        <v>0</v>
      </c>
      <c r="Z579" s="3"/>
      <c r="AA579" s="3">
        <v>2.16</v>
      </c>
      <c r="AB579" s="3">
        <f t="shared" si="117"/>
        <v>1.44</v>
      </c>
      <c r="AC579" s="7">
        <f t="shared" si="112"/>
        <v>54.648000000000003</v>
      </c>
      <c r="AD579" s="1">
        <v>2160</v>
      </c>
      <c r="AE579" s="1">
        <f t="shared" si="113"/>
        <v>2.16</v>
      </c>
    </row>
    <row r="580" spans="1:31" ht="43.2" hidden="1" x14ac:dyDescent="0.3">
      <c r="A580" s="65" t="str" cm="1">
        <f t="array" ref="A580">_xlfn.IFS(M580&gt;=65,"Heavy",M580&lt;=25,"Light",M580&gt;=26-64,"Medium")</f>
        <v>Medium</v>
      </c>
      <c r="B580" s="1" t="s">
        <v>2787</v>
      </c>
      <c r="C580" s="1" t="s">
        <v>2824</v>
      </c>
      <c r="D580" s="3">
        <f t="shared" si="114"/>
        <v>563</v>
      </c>
      <c r="E580" s="3" t="s">
        <v>2822</v>
      </c>
      <c r="F580" s="3">
        <v>1</v>
      </c>
      <c r="G580" s="3" t="s">
        <v>2827</v>
      </c>
      <c r="H580" s="3" t="s">
        <v>592</v>
      </c>
      <c r="I580" s="3" t="s">
        <v>7</v>
      </c>
      <c r="J580" s="3" t="s">
        <v>2819</v>
      </c>
      <c r="K580" s="7" t="str">
        <f>VLOOKUP($I580,'New Summary'!$E$8:$G$59,2,FALSE)</f>
        <v>T-100x200x8x12</v>
      </c>
      <c r="L580" s="3" t="s">
        <v>2496</v>
      </c>
      <c r="M580" s="7">
        <f>VLOOKUP($I580,'New Summary'!$E$8:$G$59,3,FALSE)</f>
        <v>25.3</v>
      </c>
      <c r="N580" s="3">
        <v>3900</v>
      </c>
      <c r="O580" s="3" t="s">
        <v>25</v>
      </c>
      <c r="P580" s="3">
        <v>1</v>
      </c>
      <c r="Q580" s="28">
        <f t="shared" si="118"/>
        <v>3.9</v>
      </c>
      <c r="R580" s="40">
        <f t="shared" si="119"/>
        <v>98.67</v>
      </c>
      <c r="S580" s="12">
        <v>0</v>
      </c>
      <c r="T580" s="46">
        <f t="shared" si="110"/>
        <v>0</v>
      </c>
      <c r="U580" s="12"/>
      <c r="V580" s="3">
        <f t="shared" si="111"/>
        <v>3.9</v>
      </c>
      <c r="W580" s="46" t="s">
        <v>2502</v>
      </c>
      <c r="X580" s="42">
        <f t="shared" si="108"/>
        <v>98.67</v>
      </c>
      <c r="Y580" s="42">
        <f t="shared" si="109"/>
        <v>0</v>
      </c>
      <c r="Z580" s="3"/>
      <c r="AA580" s="3">
        <v>2.73</v>
      </c>
      <c r="AB580" s="3">
        <f t="shared" si="117"/>
        <v>1.17</v>
      </c>
      <c r="AC580" s="7">
        <f t="shared" si="112"/>
        <v>69.069000000000003</v>
      </c>
      <c r="AD580" s="1">
        <v>2730</v>
      </c>
      <c r="AE580" s="1">
        <f t="shared" si="113"/>
        <v>2.73</v>
      </c>
    </row>
    <row r="581" spans="1:31" ht="43.2" hidden="1" x14ac:dyDescent="0.3">
      <c r="A581" s="65" t="str" cm="1">
        <f t="array" ref="A581">_xlfn.IFS(M581&gt;=65,"Heavy",M581&lt;=25,"Light",M581&gt;=26-64,"Medium")</f>
        <v>Medium</v>
      </c>
      <c r="B581" s="1" t="s">
        <v>2787</v>
      </c>
      <c r="C581" s="1" t="s">
        <v>2824</v>
      </c>
      <c r="D581" s="3">
        <f t="shared" si="114"/>
        <v>564</v>
      </c>
      <c r="E581" s="3" t="s">
        <v>2822</v>
      </c>
      <c r="F581" s="3">
        <v>1</v>
      </c>
      <c r="G581" s="3" t="s">
        <v>2827</v>
      </c>
      <c r="H581" s="3" t="s">
        <v>593</v>
      </c>
      <c r="I581" s="3" t="s">
        <v>40</v>
      </c>
      <c r="J581" s="3" t="s">
        <v>2339</v>
      </c>
      <c r="K581" s="7" t="str">
        <f>VLOOKUP($I581,'New Summary'!$E$8:$G$59,2,FALSE)</f>
        <v>H-150x150x7x10</v>
      </c>
      <c r="L581" s="3" t="s">
        <v>2496</v>
      </c>
      <c r="M581" s="7">
        <f>VLOOKUP($I581,'New Summary'!$E$8:$G$59,3,FALSE)</f>
        <v>31.5</v>
      </c>
      <c r="N581" s="3">
        <v>7900</v>
      </c>
      <c r="O581" s="3" t="s">
        <v>25</v>
      </c>
      <c r="P581" s="3">
        <v>1</v>
      </c>
      <c r="Q581" s="28">
        <f t="shared" si="118"/>
        <v>7.9</v>
      </c>
      <c r="R581" s="28">
        <f t="shared" si="119"/>
        <v>248.85000000000002</v>
      </c>
      <c r="S581" s="12">
        <v>0</v>
      </c>
      <c r="T581" s="46">
        <f t="shared" si="110"/>
        <v>0</v>
      </c>
      <c r="U581" s="13"/>
      <c r="V581" s="3">
        <f t="shared" si="111"/>
        <v>7.9</v>
      </c>
      <c r="W581" s="46" t="s">
        <v>2502</v>
      </c>
      <c r="X581" s="42">
        <f t="shared" si="108"/>
        <v>248.85000000000002</v>
      </c>
      <c r="Y581" s="42">
        <f t="shared" si="109"/>
        <v>0</v>
      </c>
      <c r="Z581" s="3"/>
      <c r="AA581" s="3">
        <v>5.53</v>
      </c>
      <c r="AB581" s="3">
        <f t="shared" si="117"/>
        <v>2.37</v>
      </c>
      <c r="AC581" s="7">
        <f t="shared" si="112"/>
        <v>174.19500000000002</v>
      </c>
      <c r="AD581" s="1">
        <v>5530</v>
      </c>
      <c r="AE581" s="1">
        <f t="shared" si="113"/>
        <v>5.53</v>
      </c>
    </row>
    <row r="582" spans="1:31" ht="43.2" hidden="1" x14ac:dyDescent="0.3">
      <c r="A582" s="65" t="str" cm="1">
        <f t="array" ref="A582">_xlfn.IFS(M582&gt;=65,"Heavy",M582&lt;=25,"Light",M582&gt;=26-64,"Medium")</f>
        <v>Medium</v>
      </c>
      <c r="B582" s="1" t="s">
        <v>2787</v>
      </c>
      <c r="C582" s="1" t="s">
        <v>2824</v>
      </c>
      <c r="D582" s="3">
        <f t="shared" si="114"/>
        <v>565</v>
      </c>
      <c r="E582" s="3" t="s">
        <v>2822</v>
      </c>
      <c r="F582" s="3">
        <v>1</v>
      </c>
      <c r="G582" s="3" t="s">
        <v>2827</v>
      </c>
      <c r="H582" s="3" t="s">
        <v>594</v>
      </c>
      <c r="I582" s="3" t="s">
        <v>7</v>
      </c>
      <c r="J582" s="3" t="s">
        <v>2819</v>
      </c>
      <c r="K582" s="7" t="str">
        <f>VLOOKUP($I582,'New Summary'!$E$8:$G$59,2,FALSE)</f>
        <v>T-100x200x8x12</v>
      </c>
      <c r="L582" s="3" t="s">
        <v>2496</v>
      </c>
      <c r="M582" s="7">
        <f>VLOOKUP($I582,'New Summary'!$E$8:$G$59,3,FALSE)</f>
        <v>25.3</v>
      </c>
      <c r="N582" s="3">
        <v>3300</v>
      </c>
      <c r="O582" s="3" t="s">
        <v>25</v>
      </c>
      <c r="P582" s="3">
        <v>1</v>
      </c>
      <c r="Q582" s="28">
        <f t="shared" si="118"/>
        <v>3.3</v>
      </c>
      <c r="R582" s="40">
        <f t="shared" si="119"/>
        <v>83.49</v>
      </c>
      <c r="S582" s="12">
        <v>0</v>
      </c>
      <c r="T582" s="46">
        <f t="shared" si="110"/>
        <v>0</v>
      </c>
      <c r="U582" s="12"/>
      <c r="V582" s="3">
        <f t="shared" si="111"/>
        <v>3.3</v>
      </c>
      <c r="W582" s="46" t="s">
        <v>2502</v>
      </c>
      <c r="X582" s="42">
        <f t="shared" si="108"/>
        <v>83.49</v>
      </c>
      <c r="Y582" s="42">
        <f t="shared" si="109"/>
        <v>0</v>
      </c>
      <c r="Z582" s="3"/>
      <c r="AA582" s="3">
        <v>2.31</v>
      </c>
      <c r="AB582" s="3">
        <f t="shared" si="117"/>
        <v>0.98999999999999977</v>
      </c>
      <c r="AC582" s="7">
        <f t="shared" si="112"/>
        <v>58.443000000000005</v>
      </c>
      <c r="AD582" s="1">
        <v>2310</v>
      </c>
      <c r="AE582" s="1">
        <f t="shared" si="113"/>
        <v>2.31</v>
      </c>
    </row>
    <row r="583" spans="1:31" ht="43.2" hidden="1" x14ac:dyDescent="0.3">
      <c r="A583" s="65" t="str" cm="1">
        <f t="array" ref="A583">_xlfn.IFS(M583&gt;=65,"Heavy",M583&lt;=25,"Light",M583&gt;=26-64,"Medium")</f>
        <v>Medium</v>
      </c>
      <c r="B583" s="1" t="s">
        <v>2787</v>
      </c>
      <c r="C583" s="1" t="s">
        <v>2824</v>
      </c>
      <c r="D583" s="3">
        <f t="shared" si="114"/>
        <v>566</v>
      </c>
      <c r="E583" s="3" t="s">
        <v>2822</v>
      </c>
      <c r="F583" s="3">
        <v>1</v>
      </c>
      <c r="G583" s="3" t="s">
        <v>2827</v>
      </c>
      <c r="H583" s="3" t="s">
        <v>595</v>
      </c>
      <c r="I583" s="3" t="s">
        <v>7</v>
      </c>
      <c r="J583" s="3" t="s">
        <v>2819</v>
      </c>
      <c r="K583" s="7" t="str">
        <f>VLOOKUP($I583,'New Summary'!$E$8:$G$59,2,FALSE)</f>
        <v>T-100x200x8x12</v>
      </c>
      <c r="L583" s="3" t="s">
        <v>2496</v>
      </c>
      <c r="M583" s="7">
        <f>VLOOKUP($I583,'New Summary'!$E$8:$G$59,3,FALSE)</f>
        <v>25.3</v>
      </c>
      <c r="N583" s="3">
        <v>3600</v>
      </c>
      <c r="O583" s="3" t="s">
        <v>25</v>
      </c>
      <c r="P583" s="3">
        <v>1</v>
      </c>
      <c r="Q583" s="28">
        <f t="shared" si="118"/>
        <v>3.6</v>
      </c>
      <c r="R583" s="40">
        <f t="shared" si="119"/>
        <v>91.08</v>
      </c>
      <c r="S583" s="12">
        <v>0</v>
      </c>
      <c r="T583" s="46">
        <f t="shared" si="110"/>
        <v>0</v>
      </c>
      <c r="U583" s="12"/>
      <c r="V583" s="3">
        <f t="shared" si="111"/>
        <v>3.6</v>
      </c>
      <c r="W583" s="46" t="s">
        <v>2502</v>
      </c>
      <c r="X583" s="42">
        <f t="shared" si="108"/>
        <v>91.08</v>
      </c>
      <c r="Y583" s="42">
        <f t="shared" si="109"/>
        <v>0</v>
      </c>
      <c r="Z583" s="3"/>
      <c r="AA583" s="3">
        <v>2.52</v>
      </c>
      <c r="AB583" s="3">
        <f t="shared" si="117"/>
        <v>1.08</v>
      </c>
      <c r="AC583" s="7">
        <f t="shared" si="112"/>
        <v>63.756</v>
      </c>
      <c r="AD583" s="1">
        <v>2520</v>
      </c>
      <c r="AE583" s="1">
        <f t="shared" si="113"/>
        <v>2.52</v>
      </c>
    </row>
    <row r="584" spans="1:31" ht="43.2" hidden="1" x14ac:dyDescent="0.3">
      <c r="A584" s="65" t="str" cm="1">
        <f t="array" ref="A584">_xlfn.IFS(M584&gt;=65,"Heavy",M584&lt;=25,"Light",M584&gt;=26-64,"Medium")</f>
        <v>Medium</v>
      </c>
      <c r="B584" s="1" t="s">
        <v>2787</v>
      </c>
      <c r="C584" s="1" t="s">
        <v>2824</v>
      </c>
      <c r="D584" s="3">
        <f t="shared" si="114"/>
        <v>567</v>
      </c>
      <c r="E584" s="3" t="s">
        <v>2822</v>
      </c>
      <c r="F584" s="3">
        <v>1</v>
      </c>
      <c r="G584" s="3" t="s">
        <v>2827</v>
      </c>
      <c r="H584" s="3" t="s">
        <v>596</v>
      </c>
      <c r="I584" s="3" t="s">
        <v>7</v>
      </c>
      <c r="J584" s="3" t="s">
        <v>2819</v>
      </c>
      <c r="K584" s="7" t="str">
        <f>VLOOKUP($I584,'New Summary'!$E$8:$G$59,2,FALSE)</f>
        <v>T-100x200x8x12</v>
      </c>
      <c r="L584" s="3" t="s">
        <v>2496</v>
      </c>
      <c r="M584" s="7">
        <f>VLOOKUP($I584,'New Summary'!$E$8:$G$59,3,FALSE)</f>
        <v>25.3</v>
      </c>
      <c r="N584" s="3">
        <v>3300</v>
      </c>
      <c r="O584" s="3" t="s">
        <v>25</v>
      </c>
      <c r="P584" s="3">
        <v>1</v>
      </c>
      <c r="Q584" s="28">
        <f t="shared" si="118"/>
        <v>3.3</v>
      </c>
      <c r="R584" s="40">
        <f t="shared" si="119"/>
        <v>83.49</v>
      </c>
      <c r="S584" s="12">
        <v>0</v>
      </c>
      <c r="T584" s="46">
        <f t="shared" si="110"/>
        <v>0</v>
      </c>
      <c r="U584" s="12"/>
      <c r="V584" s="3">
        <f t="shared" si="111"/>
        <v>3.3</v>
      </c>
      <c r="W584" s="46" t="s">
        <v>2502</v>
      </c>
      <c r="X584" s="42">
        <f t="shared" si="108"/>
        <v>83.49</v>
      </c>
      <c r="Y584" s="42">
        <f t="shared" si="109"/>
        <v>0</v>
      </c>
      <c r="Z584" s="3"/>
      <c r="AA584" s="3">
        <v>2.31</v>
      </c>
      <c r="AB584" s="3">
        <f t="shared" si="117"/>
        <v>0.98999999999999977</v>
      </c>
      <c r="AC584" s="7">
        <f t="shared" si="112"/>
        <v>58.443000000000005</v>
      </c>
      <c r="AD584" s="1">
        <v>2310</v>
      </c>
      <c r="AE584" s="1">
        <f t="shared" si="113"/>
        <v>2.31</v>
      </c>
    </row>
    <row r="585" spans="1:31" ht="43.2" hidden="1" x14ac:dyDescent="0.3">
      <c r="A585" s="65" t="str" cm="1">
        <f t="array" ref="A585">_xlfn.IFS(M585&gt;=65,"Heavy",M585&lt;=25,"Light",M585&gt;=26-64,"Medium")</f>
        <v>Medium</v>
      </c>
      <c r="B585" s="1" t="s">
        <v>2787</v>
      </c>
      <c r="C585" s="1" t="s">
        <v>2824</v>
      </c>
      <c r="D585" s="3">
        <f t="shared" si="114"/>
        <v>568</v>
      </c>
      <c r="E585" s="3" t="s">
        <v>2822</v>
      </c>
      <c r="F585" s="3">
        <v>1</v>
      </c>
      <c r="G585" s="3" t="s">
        <v>2827</v>
      </c>
      <c r="H585" s="3" t="s">
        <v>597</v>
      </c>
      <c r="I585" s="3" t="s">
        <v>7</v>
      </c>
      <c r="J585" s="3" t="s">
        <v>2819</v>
      </c>
      <c r="K585" s="7" t="str">
        <f>VLOOKUP($I585,'New Summary'!$E$8:$G$59,2,FALSE)</f>
        <v>T-100x200x8x12</v>
      </c>
      <c r="L585" s="3" t="s">
        <v>2496</v>
      </c>
      <c r="M585" s="7">
        <f>VLOOKUP($I585,'New Summary'!$E$8:$G$59,3,FALSE)</f>
        <v>25.3</v>
      </c>
      <c r="N585" s="3">
        <v>3600</v>
      </c>
      <c r="O585" s="3" t="s">
        <v>25</v>
      </c>
      <c r="P585" s="3">
        <v>1</v>
      </c>
      <c r="Q585" s="28">
        <f t="shared" si="118"/>
        <v>3.6</v>
      </c>
      <c r="R585" s="40">
        <f t="shared" si="119"/>
        <v>91.08</v>
      </c>
      <c r="S585" s="12">
        <v>0</v>
      </c>
      <c r="T585" s="46">
        <f t="shared" si="110"/>
        <v>0</v>
      </c>
      <c r="U585" s="12"/>
      <c r="V585" s="3">
        <f t="shared" si="111"/>
        <v>3.6</v>
      </c>
      <c r="W585" s="46" t="s">
        <v>2502</v>
      </c>
      <c r="X585" s="42">
        <f t="shared" si="108"/>
        <v>91.08</v>
      </c>
      <c r="Y585" s="42">
        <f t="shared" si="109"/>
        <v>0</v>
      </c>
      <c r="Z585" s="3"/>
      <c r="AA585" s="3">
        <v>2.52</v>
      </c>
      <c r="AB585" s="3">
        <f t="shared" si="117"/>
        <v>1.08</v>
      </c>
      <c r="AC585" s="7">
        <f t="shared" si="112"/>
        <v>63.756</v>
      </c>
      <c r="AD585" s="1">
        <v>2520</v>
      </c>
      <c r="AE585" s="1">
        <f t="shared" si="113"/>
        <v>2.52</v>
      </c>
    </row>
    <row r="586" spans="1:31" ht="43.2" hidden="1" x14ac:dyDescent="0.3">
      <c r="A586" s="65" t="str" cm="1">
        <f t="array" ref="A586">_xlfn.IFS(M586&gt;=65,"Heavy",M586&lt;=25,"Light",M586&gt;=26-64,"Medium")</f>
        <v>Medium</v>
      </c>
      <c r="B586" s="1" t="s">
        <v>2787</v>
      </c>
      <c r="C586" s="1" t="s">
        <v>2824</v>
      </c>
      <c r="D586" s="3">
        <f t="shared" si="114"/>
        <v>569</v>
      </c>
      <c r="E586" s="3" t="s">
        <v>2822</v>
      </c>
      <c r="F586" s="3">
        <v>1</v>
      </c>
      <c r="G586" s="3" t="s">
        <v>2827</v>
      </c>
      <c r="H586" s="3" t="s">
        <v>598</v>
      </c>
      <c r="I586" s="3" t="s">
        <v>7</v>
      </c>
      <c r="J586" s="3" t="s">
        <v>2819</v>
      </c>
      <c r="K586" s="7" t="str">
        <f>VLOOKUP($I586,'New Summary'!$E$8:$G$59,2,FALSE)</f>
        <v>T-100x200x8x12</v>
      </c>
      <c r="L586" s="3" t="s">
        <v>2496</v>
      </c>
      <c r="M586" s="7">
        <f>VLOOKUP($I586,'New Summary'!$E$8:$G$59,3,FALSE)</f>
        <v>25.3</v>
      </c>
      <c r="N586" s="3">
        <v>3900</v>
      </c>
      <c r="O586" s="3" t="s">
        <v>25</v>
      </c>
      <c r="P586" s="3">
        <v>1</v>
      </c>
      <c r="Q586" s="28">
        <f t="shared" si="118"/>
        <v>3.9</v>
      </c>
      <c r="R586" s="40">
        <f t="shared" si="119"/>
        <v>98.67</v>
      </c>
      <c r="S586" s="12">
        <v>0</v>
      </c>
      <c r="T586" s="46">
        <f t="shared" si="110"/>
        <v>0</v>
      </c>
      <c r="U586" s="12"/>
      <c r="V586" s="3">
        <f t="shared" si="111"/>
        <v>3.9</v>
      </c>
      <c r="W586" s="46" t="s">
        <v>2502</v>
      </c>
      <c r="X586" s="42">
        <f t="shared" si="108"/>
        <v>98.67</v>
      </c>
      <c r="Y586" s="42">
        <f t="shared" si="109"/>
        <v>0</v>
      </c>
      <c r="Z586" s="3"/>
      <c r="AA586" s="3">
        <v>2.73</v>
      </c>
      <c r="AB586" s="3">
        <f t="shared" si="117"/>
        <v>1.17</v>
      </c>
      <c r="AC586" s="7">
        <f t="shared" si="112"/>
        <v>69.069000000000003</v>
      </c>
      <c r="AD586" s="1">
        <v>2730</v>
      </c>
      <c r="AE586" s="1">
        <f t="shared" si="113"/>
        <v>2.73</v>
      </c>
    </row>
    <row r="587" spans="1:31" ht="43.2" hidden="1" x14ac:dyDescent="0.3">
      <c r="A587" s="65" t="str" cm="1">
        <f t="array" ref="A587">_xlfn.IFS(M587&gt;=65,"Heavy",M587&lt;=25,"Light",M587&gt;=26-64,"Medium")</f>
        <v>Medium</v>
      </c>
      <c r="B587" s="1" t="s">
        <v>2787</v>
      </c>
      <c r="C587" s="1" t="s">
        <v>2824</v>
      </c>
      <c r="D587" s="3">
        <f t="shared" si="114"/>
        <v>570</v>
      </c>
      <c r="E587" s="3" t="s">
        <v>2822</v>
      </c>
      <c r="F587" s="3">
        <v>1</v>
      </c>
      <c r="G587" s="3" t="s">
        <v>2827</v>
      </c>
      <c r="H587" s="3" t="s">
        <v>599</v>
      </c>
      <c r="I587" s="3" t="s">
        <v>40</v>
      </c>
      <c r="J587" s="3" t="s">
        <v>2339</v>
      </c>
      <c r="K587" s="7" t="str">
        <f>VLOOKUP($I587,'New Summary'!$E$8:$G$59,2,FALSE)</f>
        <v>H-150x150x7x10</v>
      </c>
      <c r="L587" s="3" t="s">
        <v>2496</v>
      </c>
      <c r="M587" s="7">
        <f>VLOOKUP($I587,'New Summary'!$E$8:$G$59,3,FALSE)</f>
        <v>31.5</v>
      </c>
      <c r="N587" s="3">
        <v>7900</v>
      </c>
      <c r="O587" s="3" t="s">
        <v>25</v>
      </c>
      <c r="P587" s="3">
        <v>1</v>
      </c>
      <c r="Q587" s="28">
        <f t="shared" si="118"/>
        <v>7.9</v>
      </c>
      <c r="R587" s="28">
        <f t="shared" si="119"/>
        <v>248.85000000000002</v>
      </c>
      <c r="S587" s="12">
        <v>0</v>
      </c>
      <c r="T587" s="46">
        <f t="shared" si="110"/>
        <v>0</v>
      </c>
      <c r="U587" s="13"/>
      <c r="V587" s="3">
        <f t="shared" si="111"/>
        <v>7.9</v>
      </c>
      <c r="W587" s="46" t="s">
        <v>2502</v>
      </c>
      <c r="X587" s="42">
        <f t="shared" si="108"/>
        <v>248.85000000000002</v>
      </c>
      <c r="Y587" s="42">
        <f t="shared" si="109"/>
        <v>0</v>
      </c>
      <c r="Z587" s="3"/>
      <c r="AA587" s="3">
        <v>5.53</v>
      </c>
      <c r="AB587" s="3">
        <f t="shared" si="117"/>
        <v>2.37</v>
      </c>
      <c r="AC587" s="7">
        <f t="shared" si="112"/>
        <v>174.19500000000002</v>
      </c>
      <c r="AD587" s="1">
        <v>5530</v>
      </c>
      <c r="AE587" s="1">
        <f t="shared" si="113"/>
        <v>5.53</v>
      </c>
    </row>
    <row r="588" spans="1:31" ht="43.2" hidden="1" x14ac:dyDescent="0.3">
      <c r="A588" s="65" t="str" cm="1">
        <f t="array" ref="A588">_xlfn.IFS(M588&gt;=65,"Heavy",M588&lt;=25,"Light",M588&gt;=26-64,"Medium")</f>
        <v>Medium</v>
      </c>
      <c r="B588" s="1" t="s">
        <v>2787</v>
      </c>
      <c r="C588" s="1" t="s">
        <v>2824</v>
      </c>
      <c r="D588" s="3">
        <f t="shared" si="114"/>
        <v>571</v>
      </c>
      <c r="E588" s="3" t="s">
        <v>2822</v>
      </c>
      <c r="F588" s="3">
        <v>1</v>
      </c>
      <c r="G588" s="3" t="s">
        <v>2827</v>
      </c>
      <c r="H588" s="3" t="s">
        <v>600</v>
      </c>
      <c r="I588" s="3" t="s">
        <v>7</v>
      </c>
      <c r="J588" s="3" t="s">
        <v>2819</v>
      </c>
      <c r="K588" s="7" t="str">
        <f>VLOOKUP($I588,'New Summary'!$E$8:$G$59,2,FALSE)</f>
        <v>T-100x200x8x12</v>
      </c>
      <c r="L588" s="3" t="s">
        <v>2496</v>
      </c>
      <c r="M588" s="7">
        <f>VLOOKUP($I588,'New Summary'!$E$8:$G$59,3,FALSE)</f>
        <v>25.3</v>
      </c>
      <c r="N588" s="3">
        <v>3300</v>
      </c>
      <c r="O588" s="3" t="s">
        <v>25</v>
      </c>
      <c r="P588" s="3">
        <v>1</v>
      </c>
      <c r="Q588" s="28">
        <f t="shared" si="118"/>
        <v>3.3</v>
      </c>
      <c r="R588" s="40">
        <f t="shared" si="119"/>
        <v>83.49</v>
      </c>
      <c r="S588" s="12">
        <v>0</v>
      </c>
      <c r="T588" s="46">
        <f t="shared" si="110"/>
        <v>0</v>
      </c>
      <c r="U588" s="12"/>
      <c r="V588" s="3">
        <f t="shared" si="111"/>
        <v>3.3</v>
      </c>
      <c r="W588" s="46" t="s">
        <v>2502</v>
      </c>
      <c r="X588" s="42">
        <f t="shared" si="108"/>
        <v>83.49</v>
      </c>
      <c r="Y588" s="42">
        <f t="shared" si="109"/>
        <v>0</v>
      </c>
      <c r="Z588" s="3"/>
      <c r="AA588" s="3">
        <v>2.31</v>
      </c>
      <c r="AB588" s="3">
        <f t="shared" si="117"/>
        <v>0.98999999999999977</v>
      </c>
      <c r="AC588" s="7">
        <f t="shared" si="112"/>
        <v>58.443000000000005</v>
      </c>
      <c r="AD588" s="1">
        <v>2310</v>
      </c>
      <c r="AE588" s="1">
        <f t="shared" si="113"/>
        <v>2.31</v>
      </c>
    </row>
    <row r="589" spans="1:31" ht="43.2" hidden="1" x14ac:dyDescent="0.3">
      <c r="A589" s="65" t="str" cm="1">
        <f t="array" ref="A589">_xlfn.IFS(M589&gt;=65,"Heavy",M589&lt;=25,"Light",M589&gt;=26-64,"Medium")</f>
        <v>Medium</v>
      </c>
      <c r="B589" s="1" t="s">
        <v>2787</v>
      </c>
      <c r="C589" s="1" t="s">
        <v>2824</v>
      </c>
      <c r="D589" s="3">
        <f t="shared" si="114"/>
        <v>572</v>
      </c>
      <c r="E589" s="3" t="s">
        <v>2822</v>
      </c>
      <c r="F589" s="3">
        <v>1</v>
      </c>
      <c r="G589" s="3" t="s">
        <v>2827</v>
      </c>
      <c r="H589" s="3" t="s">
        <v>601</v>
      </c>
      <c r="I589" s="3" t="s">
        <v>7</v>
      </c>
      <c r="J589" s="3" t="s">
        <v>2819</v>
      </c>
      <c r="K589" s="7" t="str">
        <f>VLOOKUP($I589,'New Summary'!$E$8:$G$59,2,FALSE)</f>
        <v>T-100x200x8x12</v>
      </c>
      <c r="L589" s="3" t="s">
        <v>2496</v>
      </c>
      <c r="M589" s="7">
        <f>VLOOKUP($I589,'New Summary'!$E$8:$G$59,3,FALSE)</f>
        <v>25.3</v>
      </c>
      <c r="N589" s="3">
        <v>3600</v>
      </c>
      <c r="O589" s="3" t="s">
        <v>25</v>
      </c>
      <c r="P589" s="3">
        <v>1</v>
      </c>
      <c r="Q589" s="28">
        <f t="shared" si="118"/>
        <v>3.6</v>
      </c>
      <c r="R589" s="40">
        <f t="shared" si="119"/>
        <v>91.08</v>
      </c>
      <c r="S589" s="12">
        <v>0</v>
      </c>
      <c r="T589" s="46">
        <f t="shared" si="110"/>
        <v>0</v>
      </c>
      <c r="U589" s="12"/>
      <c r="V589" s="3">
        <f t="shared" si="111"/>
        <v>3.6</v>
      </c>
      <c r="W589" s="46" t="s">
        <v>2502</v>
      </c>
      <c r="X589" s="42">
        <f t="shared" si="108"/>
        <v>91.08</v>
      </c>
      <c r="Y589" s="42">
        <f t="shared" si="109"/>
        <v>0</v>
      </c>
      <c r="Z589" s="3"/>
      <c r="AA589" s="3">
        <v>2.52</v>
      </c>
      <c r="AB589" s="3">
        <f t="shared" si="117"/>
        <v>1.08</v>
      </c>
      <c r="AC589" s="7">
        <f t="shared" si="112"/>
        <v>63.756</v>
      </c>
      <c r="AD589" s="1">
        <v>2520</v>
      </c>
      <c r="AE589" s="1">
        <f t="shared" si="113"/>
        <v>2.52</v>
      </c>
    </row>
    <row r="590" spans="1:31" ht="43.2" hidden="1" x14ac:dyDescent="0.3">
      <c r="A590" s="65" t="str" cm="1">
        <f t="array" ref="A590">_xlfn.IFS(M590&gt;=65,"Heavy",M590&lt;=25,"Light",M590&gt;=26-64,"Medium")</f>
        <v>Medium</v>
      </c>
      <c r="B590" s="1" t="s">
        <v>2787</v>
      </c>
      <c r="C590" s="1" t="s">
        <v>2824</v>
      </c>
      <c r="D590" s="3">
        <f t="shared" si="114"/>
        <v>573</v>
      </c>
      <c r="E590" s="3" t="s">
        <v>2822</v>
      </c>
      <c r="F590" s="3">
        <v>1</v>
      </c>
      <c r="G590" s="3" t="s">
        <v>2827</v>
      </c>
      <c r="H590" s="3" t="s">
        <v>602</v>
      </c>
      <c r="I590" s="3" t="s">
        <v>7</v>
      </c>
      <c r="J590" s="3" t="s">
        <v>2819</v>
      </c>
      <c r="K590" s="7" t="str">
        <f>VLOOKUP($I590,'New Summary'!$E$8:$G$59,2,FALSE)</f>
        <v>T-100x200x8x12</v>
      </c>
      <c r="L590" s="3" t="s">
        <v>2496</v>
      </c>
      <c r="M590" s="7">
        <f>VLOOKUP($I590,'New Summary'!$E$8:$G$59,3,FALSE)</f>
        <v>25.3</v>
      </c>
      <c r="N590" s="3">
        <v>3300</v>
      </c>
      <c r="O590" s="3" t="s">
        <v>25</v>
      </c>
      <c r="P590" s="3">
        <v>1</v>
      </c>
      <c r="Q590" s="28">
        <f t="shared" si="118"/>
        <v>3.3</v>
      </c>
      <c r="R590" s="40">
        <f t="shared" si="119"/>
        <v>83.49</v>
      </c>
      <c r="S590" s="12">
        <v>0</v>
      </c>
      <c r="T590" s="46">
        <f t="shared" si="110"/>
        <v>0</v>
      </c>
      <c r="U590" s="12"/>
      <c r="V590" s="3">
        <f t="shared" si="111"/>
        <v>3.3</v>
      </c>
      <c r="W590" s="46" t="s">
        <v>2502</v>
      </c>
      <c r="X590" s="42">
        <f t="shared" ref="X590:X653" si="120">V590*M590</f>
        <v>83.49</v>
      </c>
      <c r="Y590" s="42">
        <f t="shared" ref="Y590:Y653" si="121">T590*M590</f>
        <v>0</v>
      </c>
      <c r="Z590" s="3"/>
      <c r="AA590" s="3">
        <v>2.31</v>
      </c>
      <c r="AB590" s="3">
        <f t="shared" si="117"/>
        <v>0.98999999999999977</v>
      </c>
      <c r="AC590" s="7">
        <f t="shared" si="112"/>
        <v>58.443000000000005</v>
      </c>
      <c r="AD590" s="1">
        <v>2310</v>
      </c>
      <c r="AE590" s="1">
        <f t="shared" si="113"/>
        <v>2.31</v>
      </c>
    </row>
    <row r="591" spans="1:31" ht="43.2" hidden="1" x14ac:dyDescent="0.3">
      <c r="A591" s="65" t="str" cm="1">
        <f t="array" ref="A591">_xlfn.IFS(M591&gt;=65,"Heavy",M591&lt;=25,"Light",M591&gt;=26-64,"Medium")</f>
        <v>Medium</v>
      </c>
      <c r="B591" s="1" t="s">
        <v>2787</v>
      </c>
      <c r="C591" s="1" t="s">
        <v>2824</v>
      </c>
      <c r="D591" s="3">
        <f t="shared" si="114"/>
        <v>574</v>
      </c>
      <c r="E591" s="3" t="s">
        <v>2822</v>
      </c>
      <c r="F591" s="3">
        <v>1</v>
      </c>
      <c r="G591" s="3" t="s">
        <v>2827</v>
      </c>
      <c r="H591" s="3" t="s">
        <v>603</v>
      </c>
      <c r="I591" s="3" t="s">
        <v>7</v>
      </c>
      <c r="J591" s="3" t="s">
        <v>2819</v>
      </c>
      <c r="K591" s="7" t="str">
        <f>VLOOKUP($I591,'New Summary'!$E$8:$G$59,2,FALSE)</f>
        <v>T-100x200x8x12</v>
      </c>
      <c r="L591" s="3" t="s">
        <v>2496</v>
      </c>
      <c r="M591" s="7">
        <f>VLOOKUP($I591,'New Summary'!$E$8:$G$59,3,FALSE)</f>
        <v>25.3</v>
      </c>
      <c r="N591" s="3">
        <v>3600</v>
      </c>
      <c r="O591" s="3" t="s">
        <v>25</v>
      </c>
      <c r="P591" s="3">
        <v>1</v>
      </c>
      <c r="Q591" s="28">
        <f t="shared" si="118"/>
        <v>3.6</v>
      </c>
      <c r="R591" s="40">
        <f t="shared" si="119"/>
        <v>91.08</v>
      </c>
      <c r="S591" s="12">
        <v>0</v>
      </c>
      <c r="T591" s="46">
        <f t="shared" si="110"/>
        <v>0</v>
      </c>
      <c r="U591" s="12"/>
      <c r="V591" s="3">
        <f t="shared" si="111"/>
        <v>3.6</v>
      </c>
      <c r="W591" s="46" t="s">
        <v>2502</v>
      </c>
      <c r="X591" s="42">
        <f t="shared" si="120"/>
        <v>91.08</v>
      </c>
      <c r="Y591" s="42">
        <f t="shared" si="121"/>
        <v>0</v>
      </c>
      <c r="Z591" s="3"/>
      <c r="AA591" s="3">
        <v>2.52</v>
      </c>
      <c r="AB591" s="3">
        <f t="shared" si="117"/>
        <v>1.08</v>
      </c>
      <c r="AC591" s="7">
        <f t="shared" si="112"/>
        <v>63.756</v>
      </c>
      <c r="AD591" s="1">
        <v>2520</v>
      </c>
      <c r="AE591" s="1">
        <f t="shared" si="113"/>
        <v>2.52</v>
      </c>
    </row>
    <row r="592" spans="1:31" ht="43.2" hidden="1" x14ac:dyDescent="0.3">
      <c r="A592" s="65" t="str" cm="1">
        <f t="array" ref="A592">_xlfn.IFS(M592&gt;=65,"Heavy",M592&lt;=25,"Light",M592&gt;=26-64,"Medium")</f>
        <v>Medium</v>
      </c>
      <c r="B592" s="1" t="s">
        <v>2787</v>
      </c>
      <c r="C592" s="1" t="s">
        <v>2824</v>
      </c>
      <c r="D592" s="3">
        <f t="shared" si="114"/>
        <v>575</v>
      </c>
      <c r="E592" s="3" t="s">
        <v>2822</v>
      </c>
      <c r="F592" s="3">
        <v>1</v>
      </c>
      <c r="G592" s="3" t="s">
        <v>2827</v>
      </c>
      <c r="H592" s="3" t="s">
        <v>604</v>
      </c>
      <c r="I592" s="3" t="s">
        <v>7</v>
      </c>
      <c r="J592" s="3" t="s">
        <v>2819</v>
      </c>
      <c r="K592" s="7" t="str">
        <f>VLOOKUP($I592,'New Summary'!$E$8:$G$59,2,FALSE)</f>
        <v>T-100x200x8x12</v>
      </c>
      <c r="L592" s="3" t="s">
        <v>2496</v>
      </c>
      <c r="M592" s="7">
        <f>VLOOKUP($I592,'New Summary'!$E$8:$G$59,3,FALSE)</f>
        <v>25.3</v>
      </c>
      <c r="N592" s="3">
        <v>3900</v>
      </c>
      <c r="O592" s="3" t="s">
        <v>25</v>
      </c>
      <c r="P592" s="3">
        <v>1</v>
      </c>
      <c r="Q592" s="28">
        <f t="shared" si="118"/>
        <v>3.9</v>
      </c>
      <c r="R592" s="40">
        <f t="shared" si="119"/>
        <v>98.67</v>
      </c>
      <c r="S592" s="12">
        <v>0</v>
      </c>
      <c r="T592" s="46">
        <f t="shared" si="110"/>
        <v>0</v>
      </c>
      <c r="U592" s="12"/>
      <c r="V592" s="3">
        <f t="shared" si="111"/>
        <v>3.9</v>
      </c>
      <c r="W592" s="46" t="s">
        <v>2502</v>
      </c>
      <c r="X592" s="42">
        <f t="shared" si="120"/>
        <v>98.67</v>
      </c>
      <c r="Y592" s="42">
        <f t="shared" si="121"/>
        <v>0</v>
      </c>
      <c r="Z592" s="3"/>
      <c r="AA592" s="3">
        <v>2.34</v>
      </c>
      <c r="AB592" s="3">
        <f t="shared" si="117"/>
        <v>1.56</v>
      </c>
      <c r="AC592" s="7">
        <f t="shared" si="112"/>
        <v>59.201999999999998</v>
      </c>
      <c r="AD592" s="1">
        <v>2340</v>
      </c>
      <c r="AE592" s="1">
        <f t="shared" si="113"/>
        <v>2.34</v>
      </c>
    </row>
    <row r="593" spans="1:31" ht="43.2" hidden="1" x14ac:dyDescent="0.3">
      <c r="A593" s="65" t="str" cm="1">
        <f t="array" ref="A593">_xlfn.IFS(M593&gt;=65,"Heavy",M593&lt;=25,"Light",M593&gt;=26-64,"Medium")</f>
        <v>Medium</v>
      </c>
      <c r="B593" s="1" t="s">
        <v>2787</v>
      </c>
      <c r="C593" s="1" t="s">
        <v>2824</v>
      </c>
      <c r="D593" s="3">
        <f t="shared" si="114"/>
        <v>576</v>
      </c>
      <c r="E593" s="3" t="s">
        <v>2822</v>
      </c>
      <c r="F593" s="3">
        <v>1</v>
      </c>
      <c r="G593" s="3" t="s">
        <v>2827</v>
      </c>
      <c r="H593" s="3" t="s">
        <v>605</v>
      </c>
      <c r="I593" s="3" t="s">
        <v>40</v>
      </c>
      <c r="J593" s="3" t="s">
        <v>2339</v>
      </c>
      <c r="K593" s="7" t="str">
        <f>VLOOKUP($I593,'New Summary'!$E$8:$G$59,2,FALSE)</f>
        <v>H-150x150x7x10</v>
      </c>
      <c r="L593" s="3" t="s">
        <v>2496</v>
      </c>
      <c r="M593" s="7">
        <f>VLOOKUP($I593,'New Summary'!$E$8:$G$59,3,FALSE)</f>
        <v>31.5</v>
      </c>
      <c r="N593" s="3">
        <v>7900</v>
      </c>
      <c r="O593" s="3" t="s">
        <v>25</v>
      </c>
      <c r="P593" s="3">
        <v>1</v>
      </c>
      <c r="Q593" s="28">
        <f t="shared" si="118"/>
        <v>7.9</v>
      </c>
      <c r="R593" s="28">
        <f t="shared" si="119"/>
        <v>248.85000000000002</v>
      </c>
      <c r="S593" s="12">
        <v>0</v>
      </c>
      <c r="T593" s="46">
        <f t="shared" si="110"/>
        <v>0</v>
      </c>
      <c r="U593" s="13"/>
      <c r="V593" s="3">
        <f t="shared" si="111"/>
        <v>7.9</v>
      </c>
      <c r="W593" s="46" t="s">
        <v>2502</v>
      </c>
      <c r="X593" s="42">
        <f t="shared" si="120"/>
        <v>248.85000000000002</v>
      </c>
      <c r="Y593" s="42">
        <f t="shared" si="121"/>
        <v>0</v>
      </c>
      <c r="Z593" s="3"/>
      <c r="AA593" s="3">
        <v>4.74</v>
      </c>
      <c r="AB593" s="3">
        <f t="shared" si="117"/>
        <v>3.16</v>
      </c>
      <c r="AC593" s="7">
        <f t="shared" si="112"/>
        <v>149.31</v>
      </c>
      <c r="AD593" s="1">
        <v>4740</v>
      </c>
      <c r="AE593" s="1">
        <f t="shared" si="113"/>
        <v>4.74</v>
      </c>
    </row>
    <row r="594" spans="1:31" ht="43.2" hidden="1" x14ac:dyDescent="0.3">
      <c r="A594" s="65" t="str" cm="1">
        <f t="array" ref="A594">_xlfn.IFS(M594&gt;=65,"Heavy",M594&lt;=25,"Light",M594&gt;=26-64,"Medium")</f>
        <v>Medium</v>
      </c>
      <c r="B594" s="1" t="s">
        <v>2787</v>
      </c>
      <c r="C594" s="1" t="s">
        <v>2824</v>
      </c>
      <c r="D594" s="3">
        <f t="shared" si="114"/>
        <v>577</v>
      </c>
      <c r="E594" s="3" t="s">
        <v>2822</v>
      </c>
      <c r="F594" s="3">
        <v>1</v>
      </c>
      <c r="G594" s="3" t="s">
        <v>2827</v>
      </c>
      <c r="H594" s="3" t="s">
        <v>606</v>
      </c>
      <c r="I594" s="3" t="s">
        <v>7</v>
      </c>
      <c r="J594" s="3" t="s">
        <v>2819</v>
      </c>
      <c r="K594" s="7" t="str">
        <f>VLOOKUP($I594,'New Summary'!$E$8:$G$59,2,FALSE)</f>
        <v>T-100x200x8x12</v>
      </c>
      <c r="L594" s="3" t="s">
        <v>2496</v>
      </c>
      <c r="M594" s="7">
        <f>VLOOKUP($I594,'New Summary'!$E$8:$G$59,3,FALSE)</f>
        <v>25.3</v>
      </c>
      <c r="N594" s="3">
        <v>3300</v>
      </c>
      <c r="O594" s="3" t="s">
        <v>25</v>
      </c>
      <c r="P594" s="3">
        <v>1</v>
      </c>
      <c r="Q594" s="28">
        <f t="shared" si="118"/>
        <v>3.3</v>
      </c>
      <c r="R594" s="40">
        <f t="shared" si="119"/>
        <v>83.49</v>
      </c>
      <c r="S594" s="12">
        <v>0</v>
      </c>
      <c r="T594" s="46">
        <f t="shared" ref="T594:T657" si="122">Q594*S594</f>
        <v>0</v>
      </c>
      <c r="U594" s="12"/>
      <c r="V594" s="3">
        <f t="shared" ref="V594:V657" si="123">Q594-T594</f>
        <v>3.3</v>
      </c>
      <c r="W594" s="46" t="s">
        <v>2502</v>
      </c>
      <c r="X594" s="42">
        <f t="shared" si="120"/>
        <v>83.49</v>
      </c>
      <c r="Y594" s="42">
        <f t="shared" si="121"/>
        <v>0</v>
      </c>
      <c r="Z594" s="3"/>
      <c r="AA594" s="3">
        <v>1.98</v>
      </c>
      <c r="AB594" s="3">
        <f t="shared" si="117"/>
        <v>1.3199999999999998</v>
      </c>
      <c r="AC594" s="7">
        <f t="shared" si="112"/>
        <v>50.094000000000001</v>
      </c>
      <c r="AD594" s="1">
        <v>1980</v>
      </c>
      <c r="AE594" s="1">
        <f t="shared" si="113"/>
        <v>1.98</v>
      </c>
    </row>
    <row r="595" spans="1:31" ht="43.2" hidden="1" x14ac:dyDescent="0.3">
      <c r="A595" s="65" t="str" cm="1">
        <f t="array" ref="A595">_xlfn.IFS(M595&gt;=65,"Heavy",M595&lt;=25,"Light",M595&gt;=26-64,"Medium")</f>
        <v>Medium</v>
      </c>
      <c r="B595" s="1" t="s">
        <v>2787</v>
      </c>
      <c r="C595" s="1" t="s">
        <v>2824</v>
      </c>
      <c r="D595" s="3">
        <f t="shared" si="114"/>
        <v>578</v>
      </c>
      <c r="E595" s="3" t="s">
        <v>2822</v>
      </c>
      <c r="F595" s="3">
        <v>1</v>
      </c>
      <c r="G595" s="3" t="s">
        <v>2827</v>
      </c>
      <c r="H595" s="3" t="s">
        <v>607</v>
      </c>
      <c r="I595" s="3" t="s">
        <v>7</v>
      </c>
      <c r="J595" s="3" t="s">
        <v>2819</v>
      </c>
      <c r="K595" s="7" t="str">
        <f>VLOOKUP($I595,'New Summary'!$E$8:$G$59,2,FALSE)</f>
        <v>T-100x200x8x12</v>
      </c>
      <c r="L595" s="3" t="s">
        <v>2496</v>
      </c>
      <c r="M595" s="7">
        <f>VLOOKUP($I595,'New Summary'!$E$8:$G$59,3,FALSE)</f>
        <v>25.3</v>
      </c>
      <c r="N595" s="3">
        <v>3600</v>
      </c>
      <c r="O595" s="3" t="s">
        <v>25</v>
      </c>
      <c r="P595" s="3">
        <v>1</v>
      </c>
      <c r="Q595" s="28">
        <f t="shared" si="118"/>
        <v>3.6</v>
      </c>
      <c r="R595" s="40">
        <f t="shared" si="119"/>
        <v>91.08</v>
      </c>
      <c r="S595" s="12">
        <v>0</v>
      </c>
      <c r="T595" s="46">
        <f t="shared" si="122"/>
        <v>0</v>
      </c>
      <c r="U595" s="12"/>
      <c r="V595" s="3">
        <f t="shared" si="123"/>
        <v>3.6</v>
      </c>
      <c r="W595" s="46" t="s">
        <v>2502</v>
      </c>
      <c r="X595" s="42">
        <f t="shared" si="120"/>
        <v>91.08</v>
      </c>
      <c r="Y595" s="42">
        <f t="shared" si="121"/>
        <v>0</v>
      </c>
      <c r="Z595" s="3"/>
      <c r="AA595" s="3">
        <v>2.16</v>
      </c>
      <c r="AB595" s="3">
        <f t="shared" si="117"/>
        <v>1.44</v>
      </c>
      <c r="AC595" s="7">
        <f t="shared" ref="AC595:AC658" si="124">AA595*M595*P595</f>
        <v>54.648000000000003</v>
      </c>
      <c r="AD595" s="1">
        <v>2160</v>
      </c>
      <c r="AE595" s="1">
        <f t="shared" ref="AE595:AE658" si="125">AD595/1000</f>
        <v>2.16</v>
      </c>
    </row>
    <row r="596" spans="1:31" ht="43.2" hidden="1" x14ac:dyDescent="0.3">
      <c r="A596" s="65" t="str" cm="1">
        <f t="array" ref="A596">_xlfn.IFS(M596&gt;=65,"Heavy",M596&lt;=25,"Light",M596&gt;=26-64,"Medium")</f>
        <v>Medium</v>
      </c>
      <c r="B596" s="1" t="s">
        <v>2787</v>
      </c>
      <c r="C596" s="1" t="s">
        <v>2824</v>
      </c>
      <c r="D596" s="3">
        <f t="shared" ref="D596:D659" si="126">D595+1</f>
        <v>579</v>
      </c>
      <c r="E596" s="3" t="s">
        <v>2822</v>
      </c>
      <c r="F596" s="3">
        <v>1</v>
      </c>
      <c r="G596" s="3" t="s">
        <v>2827</v>
      </c>
      <c r="H596" s="3" t="s">
        <v>608</v>
      </c>
      <c r="I596" s="3" t="s">
        <v>7</v>
      </c>
      <c r="J596" s="3" t="s">
        <v>2819</v>
      </c>
      <c r="K596" s="7" t="str">
        <f>VLOOKUP($I596,'New Summary'!$E$8:$G$59,2,FALSE)</f>
        <v>T-100x200x8x12</v>
      </c>
      <c r="L596" s="3" t="s">
        <v>2496</v>
      </c>
      <c r="M596" s="7">
        <f>VLOOKUP($I596,'New Summary'!$E$8:$G$59,3,FALSE)</f>
        <v>25.3</v>
      </c>
      <c r="N596" s="3">
        <v>3300</v>
      </c>
      <c r="O596" s="3" t="s">
        <v>25</v>
      </c>
      <c r="P596" s="3">
        <v>1</v>
      </c>
      <c r="Q596" s="28">
        <f t="shared" si="118"/>
        <v>3.3</v>
      </c>
      <c r="R596" s="40">
        <f t="shared" si="119"/>
        <v>83.49</v>
      </c>
      <c r="S596" s="12">
        <v>0</v>
      </c>
      <c r="T596" s="46">
        <f t="shared" si="122"/>
        <v>0</v>
      </c>
      <c r="U596" s="12"/>
      <c r="V596" s="3">
        <f t="shared" si="123"/>
        <v>3.3</v>
      </c>
      <c r="W596" s="46" t="s">
        <v>2502</v>
      </c>
      <c r="X596" s="42">
        <f t="shared" si="120"/>
        <v>83.49</v>
      </c>
      <c r="Y596" s="42">
        <f t="shared" si="121"/>
        <v>0</v>
      </c>
      <c r="Z596" s="3"/>
      <c r="AA596" s="3">
        <v>1.98</v>
      </c>
      <c r="AB596" s="3">
        <f t="shared" si="117"/>
        <v>1.3199999999999998</v>
      </c>
      <c r="AC596" s="7">
        <f t="shared" si="124"/>
        <v>50.094000000000001</v>
      </c>
      <c r="AD596" s="1">
        <v>1980</v>
      </c>
      <c r="AE596" s="1">
        <f t="shared" si="125"/>
        <v>1.98</v>
      </c>
    </row>
    <row r="597" spans="1:31" ht="43.2" hidden="1" x14ac:dyDescent="0.3">
      <c r="A597" s="65" t="str" cm="1">
        <f t="array" ref="A597">_xlfn.IFS(M597&gt;=65,"Heavy",M597&lt;=25,"Light",M597&gt;=26-64,"Medium")</f>
        <v>Medium</v>
      </c>
      <c r="B597" s="1" t="s">
        <v>2787</v>
      </c>
      <c r="C597" s="1" t="s">
        <v>2824</v>
      </c>
      <c r="D597" s="3">
        <f t="shared" si="126"/>
        <v>580</v>
      </c>
      <c r="E597" s="3" t="s">
        <v>2822</v>
      </c>
      <c r="F597" s="3">
        <v>1</v>
      </c>
      <c r="G597" s="3" t="s">
        <v>2827</v>
      </c>
      <c r="H597" s="3" t="s">
        <v>609</v>
      </c>
      <c r="I597" s="3" t="s">
        <v>7</v>
      </c>
      <c r="J597" s="3" t="s">
        <v>2819</v>
      </c>
      <c r="K597" s="7" t="str">
        <f>VLOOKUP($I597,'New Summary'!$E$8:$G$59,2,FALSE)</f>
        <v>T-100x200x8x12</v>
      </c>
      <c r="L597" s="3" t="s">
        <v>2496</v>
      </c>
      <c r="M597" s="7">
        <f>VLOOKUP($I597,'New Summary'!$E$8:$G$59,3,FALSE)</f>
        <v>25.3</v>
      </c>
      <c r="N597" s="3">
        <v>3600</v>
      </c>
      <c r="O597" s="3" t="s">
        <v>25</v>
      </c>
      <c r="P597" s="3">
        <v>1</v>
      </c>
      <c r="Q597" s="28">
        <f t="shared" si="118"/>
        <v>3.6</v>
      </c>
      <c r="R597" s="40">
        <f t="shared" si="119"/>
        <v>91.08</v>
      </c>
      <c r="S597" s="12">
        <v>0</v>
      </c>
      <c r="T597" s="46">
        <f t="shared" si="122"/>
        <v>0</v>
      </c>
      <c r="U597" s="12"/>
      <c r="V597" s="3">
        <f t="shared" si="123"/>
        <v>3.6</v>
      </c>
      <c r="W597" s="46" t="s">
        <v>2502</v>
      </c>
      <c r="X597" s="42">
        <f t="shared" si="120"/>
        <v>91.08</v>
      </c>
      <c r="Y597" s="42">
        <f t="shared" si="121"/>
        <v>0</v>
      </c>
      <c r="Z597" s="3"/>
      <c r="AA597" s="3">
        <v>2.16</v>
      </c>
      <c r="AB597" s="3">
        <f t="shared" si="117"/>
        <v>1.44</v>
      </c>
      <c r="AC597" s="7">
        <f t="shared" si="124"/>
        <v>54.648000000000003</v>
      </c>
      <c r="AD597" s="1">
        <v>2160</v>
      </c>
      <c r="AE597" s="1">
        <f t="shared" si="125"/>
        <v>2.16</v>
      </c>
    </row>
    <row r="598" spans="1:31" ht="43.2" hidden="1" x14ac:dyDescent="0.3">
      <c r="A598" s="65" t="str" cm="1">
        <f t="array" ref="A598">_xlfn.IFS(M598&gt;=65,"Heavy",M598&lt;=25,"Light",M598&gt;=26-64,"Medium")</f>
        <v>Medium</v>
      </c>
      <c r="B598" s="1" t="s">
        <v>2787</v>
      </c>
      <c r="C598" s="1" t="s">
        <v>2824</v>
      </c>
      <c r="D598" s="3">
        <f t="shared" si="126"/>
        <v>581</v>
      </c>
      <c r="E598" s="3" t="s">
        <v>2822</v>
      </c>
      <c r="F598" s="3">
        <v>1</v>
      </c>
      <c r="G598" s="3" t="s">
        <v>2827</v>
      </c>
      <c r="H598" s="3" t="s">
        <v>610</v>
      </c>
      <c r="I598" s="3" t="s">
        <v>7</v>
      </c>
      <c r="J598" s="3" t="s">
        <v>2819</v>
      </c>
      <c r="K598" s="7" t="str">
        <f>VLOOKUP($I598,'New Summary'!$E$8:$G$59,2,FALSE)</f>
        <v>T-100x200x8x12</v>
      </c>
      <c r="L598" s="3" t="s">
        <v>2496</v>
      </c>
      <c r="M598" s="7">
        <f>VLOOKUP($I598,'New Summary'!$E$8:$G$59,3,FALSE)</f>
        <v>25.3</v>
      </c>
      <c r="N598" s="3">
        <v>3900</v>
      </c>
      <c r="O598" s="3" t="s">
        <v>25</v>
      </c>
      <c r="P598" s="3">
        <v>1</v>
      </c>
      <c r="Q598" s="28">
        <f t="shared" si="118"/>
        <v>3.9</v>
      </c>
      <c r="R598" s="40">
        <f t="shared" si="119"/>
        <v>98.67</v>
      </c>
      <c r="S598" s="12">
        <v>0</v>
      </c>
      <c r="T598" s="46">
        <f t="shared" si="122"/>
        <v>0</v>
      </c>
      <c r="U598" s="12"/>
      <c r="V598" s="3">
        <f t="shared" si="123"/>
        <v>3.9</v>
      </c>
      <c r="W598" s="46" t="s">
        <v>2502</v>
      </c>
      <c r="X598" s="42">
        <f t="shared" si="120"/>
        <v>98.67</v>
      </c>
      <c r="Y598" s="42">
        <f t="shared" si="121"/>
        <v>0</v>
      </c>
      <c r="Z598" s="3"/>
      <c r="AA598" s="3">
        <v>2.34</v>
      </c>
      <c r="AB598" s="3">
        <f t="shared" si="117"/>
        <v>1.56</v>
      </c>
      <c r="AC598" s="7">
        <f t="shared" si="124"/>
        <v>59.201999999999998</v>
      </c>
      <c r="AD598" s="1">
        <v>2340</v>
      </c>
      <c r="AE598" s="1">
        <f t="shared" si="125"/>
        <v>2.34</v>
      </c>
    </row>
    <row r="599" spans="1:31" ht="43.2" hidden="1" x14ac:dyDescent="0.3">
      <c r="A599" s="65" t="str" cm="1">
        <f t="array" ref="A599">_xlfn.IFS(M599&gt;=65,"Heavy",M599&lt;=25,"Light",M599&gt;=26-64,"Medium")</f>
        <v>Medium</v>
      </c>
      <c r="B599" s="1" t="s">
        <v>2787</v>
      </c>
      <c r="C599" s="1" t="s">
        <v>2824</v>
      </c>
      <c r="D599" s="3">
        <f t="shared" si="126"/>
        <v>582</v>
      </c>
      <c r="E599" s="3" t="s">
        <v>2822</v>
      </c>
      <c r="F599" s="3">
        <v>1</v>
      </c>
      <c r="G599" s="3" t="s">
        <v>2827</v>
      </c>
      <c r="H599" s="3" t="s">
        <v>611</v>
      </c>
      <c r="I599" s="3" t="s">
        <v>40</v>
      </c>
      <c r="J599" s="3" t="s">
        <v>2339</v>
      </c>
      <c r="K599" s="7" t="str">
        <f>VLOOKUP($I599,'New Summary'!$E$8:$G$59,2,FALSE)</f>
        <v>H-150x150x7x10</v>
      </c>
      <c r="L599" s="3" t="s">
        <v>2496</v>
      </c>
      <c r="M599" s="7">
        <f>VLOOKUP($I599,'New Summary'!$E$8:$G$59,3,FALSE)</f>
        <v>31.5</v>
      </c>
      <c r="N599" s="3">
        <v>7900</v>
      </c>
      <c r="O599" s="3" t="s">
        <v>25</v>
      </c>
      <c r="P599" s="3">
        <v>1</v>
      </c>
      <c r="Q599" s="28">
        <f t="shared" si="118"/>
        <v>7.9</v>
      </c>
      <c r="R599" s="28">
        <f t="shared" si="119"/>
        <v>248.85000000000002</v>
      </c>
      <c r="S599" s="12">
        <v>0</v>
      </c>
      <c r="T599" s="46">
        <f t="shared" si="122"/>
        <v>0</v>
      </c>
      <c r="U599" s="13"/>
      <c r="V599" s="3">
        <f t="shared" si="123"/>
        <v>7.9</v>
      </c>
      <c r="W599" s="46" t="s">
        <v>2502</v>
      </c>
      <c r="X599" s="42">
        <f t="shared" si="120"/>
        <v>248.85000000000002</v>
      </c>
      <c r="Y599" s="42">
        <f t="shared" si="121"/>
        <v>0</v>
      </c>
      <c r="Z599" s="3"/>
      <c r="AA599" s="3">
        <v>4.74</v>
      </c>
      <c r="AB599" s="3">
        <f t="shared" si="117"/>
        <v>3.16</v>
      </c>
      <c r="AC599" s="7">
        <f t="shared" si="124"/>
        <v>149.31</v>
      </c>
      <c r="AD599" s="1">
        <v>4740</v>
      </c>
      <c r="AE599" s="1">
        <f t="shared" si="125"/>
        <v>4.74</v>
      </c>
    </row>
    <row r="600" spans="1:31" ht="43.2" hidden="1" x14ac:dyDescent="0.3">
      <c r="A600" s="65" t="str" cm="1">
        <f t="array" ref="A600">_xlfn.IFS(M600&gt;=65,"Heavy",M600&lt;=25,"Light",M600&gt;=26-64,"Medium")</f>
        <v>Medium</v>
      </c>
      <c r="B600" s="1" t="s">
        <v>2787</v>
      </c>
      <c r="C600" s="1" t="s">
        <v>2824</v>
      </c>
      <c r="D600" s="3">
        <f t="shared" si="126"/>
        <v>583</v>
      </c>
      <c r="E600" s="3" t="s">
        <v>2822</v>
      </c>
      <c r="F600" s="3">
        <v>1</v>
      </c>
      <c r="G600" s="3" t="s">
        <v>2827</v>
      </c>
      <c r="H600" s="3" t="s">
        <v>612</v>
      </c>
      <c r="I600" s="3" t="s">
        <v>7</v>
      </c>
      <c r="J600" s="3" t="s">
        <v>2819</v>
      </c>
      <c r="K600" s="7" t="str">
        <f>VLOOKUP($I600,'New Summary'!$E$8:$G$59,2,FALSE)</f>
        <v>T-100x200x8x12</v>
      </c>
      <c r="L600" s="3" t="s">
        <v>2496</v>
      </c>
      <c r="M600" s="7">
        <f>VLOOKUP($I600,'New Summary'!$E$8:$G$59,3,FALSE)</f>
        <v>25.3</v>
      </c>
      <c r="N600" s="3">
        <v>3300</v>
      </c>
      <c r="O600" s="3" t="s">
        <v>25</v>
      </c>
      <c r="P600" s="3">
        <v>1</v>
      </c>
      <c r="Q600" s="28">
        <f t="shared" ref="Q600:Q626" si="127">(N600/1000)*P600</f>
        <v>3.3</v>
      </c>
      <c r="R600" s="40">
        <f t="shared" ref="R600:R626" si="128">Q600*M600</f>
        <v>83.49</v>
      </c>
      <c r="S600" s="12">
        <v>0</v>
      </c>
      <c r="T600" s="46">
        <f t="shared" si="122"/>
        <v>0</v>
      </c>
      <c r="U600" s="12"/>
      <c r="V600" s="3">
        <f t="shared" si="123"/>
        <v>3.3</v>
      </c>
      <c r="W600" s="46" t="s">
        <v>2502</v>
      </c>
      <c r="X600" s="42">
        <f t="shared" si="120"/>
        <v>83.49</v>
      </c>
      <c r="Y600" s="42">
        <f t="shared" si="121"/>
        <v>0</v>
      </c>
      <c r="Z600" s="3"/>
      <c r="AA600" s="3">
        <v>1.98</v>
      </c>
      <c r="AB600" s="3">
        <f t="shared" si="117"/>
        <v>1.3199999999999998</v>
      </c>
      <c r="AC600" s="7">
        <f t="shared" si="124"/>
        <v>50.094000000000001</v>
      </c>
      <c r="AD600" s="1">
        <v>1980</v>
      </c>
      <c r="AE600" s="1">
        <f t="shared" si="125"/>
        <v>1.98</v>
      </c>
    </row>
    <row r="601" spans="1:31" ht="43.2" hidden="1" x14ac:dyDescent="0.3">
      <c r="A601" s="65" t="str" cm="1">
        <f t="array" ref="A601">_xlfn.IFS(M601&gt;=65,"Heavy",M601&lt;=25,"Light",M601&gt;=26-64,"Medium")</f>
        <v>Medium</v>
      </c>
      <c r="B601" s="1" t="s">
        <v>2787</v>
      </c>
      <c r="C601" s="1" t="s">
        <v>2824</v>
      </c>
      <c r="D601" s="3">
        <f t="shared" si="126"/>
        <v>584</v>
      </c>
      <c r="E601" s="3" t="s">
        <v>2822</v>
      </c>
      <c r="F601" s="3">
        <v>1</v>
      </c>
      <c r="G601" s="3" t="s">
        <v>2827</v>
      </c>
      <c r="H601" s="3" t="s">
        <v>613</v>
      </c>
      <c r="I601" s="3" t="s">
        <v>7</v>
      </c>
      <c r="J601" s="3" t="s">
        <v>2819</v>
      </c>
      <c r="K601" s="7" t="str">
        <f>VLOOKUP($I601,'New Summary'!$E$8:$G$59,2,FALSE)</f>
        <v>T-100x200x8x12</v>
      </c>
      <c r="L601" s="3" t="s">
        <v>2496</v>
      </c>
      <c r="M601" s="7">
        <f>VLOOKUP($I601,'New Summary'!$E$8:$G$59,3,FALSE)</f>
        <v>25.3</v>
      </c>
      <c r="N601" s="3">
        <v>3600</v>
      </c>
      <c r="O601" s="3" t="s">
        <v>25</v>
      </c>
      <c r="P601" s="3">
        <v>1</v>
      </c>
      <c r="Q601" s="28">
        <f t="shared" si="127"/>
        <v>3.6</v>
      </c>
      <c r="R601" s="40">
        <f t="shared" si="128"/>
        <v>91.08</v>
      </c>
      <c r="S601" s="12">
        <v>0</v>
      </c>
      <c r="T601" s="46">
        <f t="shared" si="122"/>
        <v>0</v>
      </c>
      <c r="U601" s="12"/>
      <c r="V601" s="3">
        <f t="shared" si="123"/>
        <v>3.6</v>
      </c>
      <c r="W601" s="46" t="s">
        <v>2502</v>
      </c>
      <c r="X601" s="42">
        <f t="shared" si="120"/>
        <v>91.08</v>
      </c>
      <c r="Y601" s="42">
        <f t="shared" si="121"/>
        <v>0</v>
      </c>
      <c r="Z601" s="3"/>
      <c r="AA601" s="3">
        <v>2.16</v>
      </c>
      <c r="AB601" s="3">
        <f t="shared" si="117"/>
        <v>1.44</v>
      </c>
      <c r="AC601" s="7">
        <f t="shared" si="124"/>
        <v>54.648000000000003</v>
      </c>
      <c r="AD601" s="1">
        <v>2160</v>
      </c>
      <c r="AE601" s="1">
        <f t="shared" si="125"/>
        <v>2.16</v>
      </c>
    </row>
    <row r="602" spans="1:31" ht="43.2" hidden="1" x14ac:dyDescent="0.3">
      <c r="A602" s="65" t="str" cm="1">
        <f t="array" ref="A602">_xlfn.IFS(M602&gt;=65,"Heavy",M602&lt;=25,"Light",M602&gt;=26-64,"Medium")</f>
        <v>Medium</v>
      </c>
      <c r="B602" s="1" t="s">
        <v>2787</v>
      </c>
      <c r="C602" s="1" t="s">
        <v>2824</v>
      </c>
      <c r="D602" s="3">
        <f t="shared" si="126"/>
        <v>585</v>
      </c>
      <c r="E602" s="3" t="s">
        <v>2822</v>
      </c>
      <c r="F602" s="3">
        <v>1</v>
      </c>
      <c r="G602" s="3" t="s">
        <v>2827</v>
      </c>
      <c r="H602" s="3" t="s">
        <v>614</v>
      </c>
      <c r="I602" s="3" t="s">
        <v>7</v>
      </c>
      <c r="J602" s="3" t="s">
        <v>2819</v>
      </c>
      <c r="K602" s="7" t="str">
        <f>VLOOKUP($I602,'New Summary'!$E$8:$G$59,2,FALSE)</f>
        <v>T-100x200x8x12</v>
      </c>
      <c r="L602" s="3" t="s">
        <v>2496</v>
      </c>
      <c r="M602" s="7">
        <f>VLOOKUP($I602,'New Summary'!$E$8:$G$59,3,FALSE)</f>
        <v>25.3</v>
      </c>
      <c r="N602" s="3">
        <v>3300</v>
      </c>
      <c r="O602" s="3" t="s">
        <v>25</v>
      </c>
      <c r="P602" s="3">
        <v>1</v>
      </c>
      <c r="Q602" s="28">
        <f t="shared" si="127"/>
        <v>3.3</v>
      </c>
      <c r="R602" s="40">
        <f t="shared" si="128"/>
        <v>83.49</v>
      </c>
      <c r="S602" s="12">
        <v>0</v>
      </c>
      <c r="T602" s="46">
        <f t="shared" si="122"/>
        <v>0</v>
      </c>
      <c r="U602" s="12"/>
      <c r="V602" s="3">
        <f t="shared" si="123"/>
        <v>3.3</v>
      </c>
      <c r="W602" s="46" t="s">
        <v>2502</v>
      </c>
      <c r="X602" s="42">
        <f t="shared" si="120"/>
        <v>83.49</v>
      </c>
      <c r="Y602" s="42">
        <f t="shared" si="121"/>
        <v>0</v>
      </c>
      <c r="Z602" s="3"/>
      <c r="AA602" s="3">
        <v>1.98</v>
      </c>
      <c r="AB602" s="3">
        <f t="shared" si="117"/>
        <v>1.3199999999999998</v>
      </c>
      <c r="AC602" s="7">
        <f t="shared" si="124"/>
        <v>50.094000000000001</v>
      </c>
      <c r="AD602" s="1">
        <v>1980</v>
      </c>
      <c r="AE602" s="1">
        <f t="shared" si="125"/>
        <v>1.98</v>
      </c>
    </row>
    <row r="603" spans="1:31" ht="43.2" hidden="1" x14ac:dyDescent="0.3">
      <c r="A603" s="65" t="str" cm="1">
        <f t="array" ref="A603">_xlfn.IFS(M603&gt;=65,"Heavy",M603&lt;=25,"Light",M603&gt;=26-64,"Medium")</f>
        <v>Medium</v>
      </c>
      <c r="B603" s="1" t="s">
        <v>2787</v>
      </c>
      <c r="C603" s="1" t="s">
        <v>2824</v>
      </c>
      <c r="D603" s="3">
        <f t="shared" si="126"/>
        <v>586</v>
      </c>
      <c r="E603" s="3" t="s">
        <v>2822</v>
      </c>
      <c r="F603" s="3">
        <v>1</v>
      </c>
      <c r="G603" s="3" t="s">
        <v>2827</v>
      </c>
      <c r="H603" s="3" t="s">
        <v>615</v>
      </c>
      <c r="I603" s="3" t="s">
        <v>7</v>
      </c>
      <c r="J603" s="3" t="s">
        <v>2819</v>
      </c>
      <c r="K603" s="7" t="str">
        <f>VLOOKUP($I603,'New Summary'!$E$8:$G$59,2,FALSE)</f>
        <v>T-100x200x8x12</v>
      </c>
      <c r="L603" s="3" t="s">
        <v>2496</v>
      </c>
      <c r="M603" s="7">
        <f>VLOOKUP($I603,'New Summary'!$E$8:$G$59,3,FALSE)</f>
        <v>25.3</v>
      </c>
      <c r="N603" s="3">
        <v>3600</v>
      </c>
      <c r="O603" s="3" t="s">
        <v>25</v>
      </c>
      <c r="P603" s="3">
        <v>1</v>
      </c>
      <c r="Q603" s="28">
        <f t="shared" si="127"/>
        <v>3.6</v>
      </c>
      <c r="R603" s="40">
        <f t="shared" si="128"/>
        <v>91.08</v>
      </c>
      <c r="S603" s="12">
        <v>0</v>
      </c>
      <c r="T603" s="46">
        <f t="shared" si="122"/>
        <v>0</v>
      </c>
      <c r="U603" s="12"/>
      <c r="V603" s="3">
        <f t="shared" si="123"/>
        <v>3.6</v>
      </c>
      <c r="W603" s="46" t="s">
        <v>2502</v>
      </c>
      <c r="X603" s="42">
        <f t="shared" si="120"/>
        <v>91.08</v>
      </c>
      <c r="Y603" s="42">
        <f t="shared" si="121"/>
        <v>0</v>
      </c>
      <c r="Z603" s="3"/>
      <c r="AA603" s="3">
        <v>2.16</v>
      </c>
      <c r="AB603" s="3">
        <f t="shared" si="117"/>
        <v>1.44</v>
      </c>
      <c r="AC603" s="7">
        <f t="shared" si="124"/>
        <v>54.648000000000003</v>
      </c>
      <c r="AD603" s="1">
        <v>2160</v>
      </c>
      <c r="AE603" s="1">
        <f t="shared" si="125"/>
        <v>2.16</v>
      </c>
    </row>
    <row r="604" spans="1:31" ht="43.2" hidden="1" x14ac:dyDescent="0.3">
      <c r="A604" s="65" t="str" cm="1">
        <f t="array" ref="A604">_xlfn.IFS(M604&gt;=65,"Heavy",M604&lt;=25,"Light",M604&gt;=26-64,"Medium")</f>
        <v>Medium</v>
      </c>
      <c r="B604" s="1" t="s">
        <v>2787</v>
      </c>
      <c r="C604" s="1" t="s">
        <v>2824</v>
      </c>
      <c r="D604" s="3">
        <f t="shared" si="126"/>
        <v>587</v>
      </c>
      <c r="E604" s="3" t="s">
        <v>2822</v>
      </c>
      <c r="F604" s="3">
        <v>1</v>
      </c>
      <c r="G604" s="3" t="s">
        <v>2827</v>
      </c>
      <c r="H604" s="3" t="s">
        <v>616</v>
      </c>
      <c r="I604" s="3" t="s">
        <v>139</v>
      </c>
      <c r="J604" s="3" t="s">
        <v>2326</v>
      </c>
      <c r="K604" s="7" t="str">
        <f>VLOOKUP($I604,'New Summary'!$E$8:$G$59,2,FALSE)</f>
        <v>H-350x175x7x11</v>
      </c>
      <c r="L604" s="3" t="s">
        <v>2496</v>
      </c>
      <c r="M604" s="7">
        <f>VLOOKUP($I604,'New Summary'!$E$8:$G$59,3,FALSE)</f>
        <v>49.6</v>
      </c>
      <c r="N604" s="3">
        <v>8000</v>
      </c>
      <c r="O604" s="3" t="s">
        <v>25</v>
      </c>
      <c r="P604" s="3">
        <v>1</v>
      </c>
      <c r="Q604" s="28">
        <f t="shared" si="127"/>
        <v>8</v>
      </c>
      <c r="R604" s="28">
        <f t="shared" si="128"/>
        <v>396.8</v>
      </c>
      <c r="S604" s="12">
        <v>0</v>
      </c>
      <c r="T604" s="46">
        <f t="shared" si="122"/>
        <v>0</v>
      </c>
      <c r="U604" s="13"/>
      <c r="V604" s="3">
        <f t="shared" si="123"/>
        <v>8</v>
      </c>
      <c r="W604" s="46" t="s">
        <v>2502</v>
      </c>
      <c r="X604" s="42">
        <f t="shared" si="120"/>
        <v>396.8</v>
      </c>
      <c r="Y604" s="42">
        <f t="shared" si="121"/>
        <v>0</v>
      </c>
      <c r="Z604" s="3"/>
      <c r="AA604" s="3">
        <v>0.4</v>
      </c>
      <c r="AB604" s="3">
        <f t="shared" si="117"/>
        <v>7.6</v>
      </c>
      <c r="AC604" s="7">
        <f t="shared" si="124"/>
        <v>19.840000000000003</v>
      </c>
      <c r="AD604" s="1">
        <v>400</v>
      </c>
      <c r="AE604" s="1">
        <f t="shared" si="125"/>
        <v>0.4</v>
      </c>
    </row>
    <row r="605" spans="1:31" ht="43.2" hidden="1" x14ac:dyDescent="0.3">
      <c r="A605" s="65" t="str" cm="1">
        <f t="array" ref="A605">_xlfn.IFS(M605&gt;=65,"Heavy",M605&lt;=25,"Light",M605&gt;=26-64,"Medium")</f>
        <v>Medium</v>
      </c>
      <c r="B605" s="1" t="s">
        <v>2787</v>
      </c>
      <c r="C605" s="1" t="s">
        <v>2824</v>
      </c>
      <c r="D605" s="3">
        <f t="shared" si="126"/>
        <v>588</v>
      </c>
      <c r="E605" s="3" t="s">
        <v>2822</v>
      </c>
      <c r="F605" s="3">
        <v>1</v>
      </c>
      <c r="G605" s="3" t="s">
        <v>2827</v>
      </c>
      <c r="H605" s="3" t="s">
        <v>617</v>
      </c>
      <c r="I605" s="3" t="s">
        <v>139</v>
      </c>
      <c r="J605" s="3" t="s">
        <v>2326</v>
      </c>
      <c r="K605" s="7" t="str">
        <f>VLOOKUP($I605,'New Summary'!$E$8:$G$59,2,FALSE)</f>
        <v>H-350x175x7x11</v>
      </c>
      <c r="L605" s="3" t="s">
        <v>2496</v>
      </c>
      <c r="M605" s="7">
        <f>VLOOKUP($I605,'New Summary'!$E$8:$G$59,3,FALSE)</f>
        <v>49.6</v>
      </c>
      <c r="N605" s="3">
        <v>8000</v>
      </c>
      <c r="O605" s="3" t="s">
        <v>25</v>
      </c>
      <c r="P605" s="3">
        <v>1</v>
      </c>
      <c r="Q605" s="28">
        <f t="shared" si="127"/>
        <v>8</v>
      </c>
      <c r="R605" s="28">
        <f t="shared" si="128"/>
        <v>396.8</v>
      </c>
      <c r="S605" s="12">
        <v>0</v>
      </c>
      <c r="T605" s="46">
        <f t="shared" si="122"/>
        <v>0</v>
      </c>
      <c r="U605" s="13"/>
      <c r="V605" s="3">
        <f t="shared" si="123"/>
        <v>8</v>
      </c>
      <c r="W605" s="46" t="s">
        <v>2502</v>
      </c>
      <c r="X605" s="42">
        <f t="shared" si="120"/>
        <v>396.8</v>
      </c>
      <c r="Y605" s="42">
        <f t="shared" si="121"/>
        <v>0</v>
      </c>
      <c r="Z605" s="3"/>
      <c r="AA605" s="3">
        <v>0.4</v>
      </c>
      <c r="AB605" s="3">
        <f t="shared" si="117"/>
        <v>7.6</v>
      </c>
      <c r="AC605" s="7">
        <f t="shared" si="124"/>
        <v>19.840000000000003</v>
      </c>
      <c r="AD605" s="1">
        <v>400</v>
      </c>
      <c r="AE605" s="1">
        <f t="shared" si="125"/>
        <v>0.4</v>
      </c>
    </row>
    <row r="606" spans="1:31" ht="43.2" hidden="1" x14ac:dyDescent="0.3">
      <c r="A606" s="65" t="str" cm="1">
        <f t="array" ref="A606">_xlfn.IFS(M606&gt;=65,"Heavy",M606&lt;=25,"Light",M606&gt;=26-64,"Medium")</f>
        <v>Medium</v>
      </c>
      <c r="B606" s="1" t="s">
        <v>2787</v>
      </c>
      <c r="C606" s="1" t="s">
        <v>2824</v>
      </c>
      <c r="D606" s="3">
        <f t="shared" si="126"/>
        <v>589</v>
      </c>
      <c r="E606" s="3" t="s">
        <v>2822</v>
      </c>
      <c r="F606" s="3">
        <v>1</v>
      </c>
      <c r="G606" s="3" t="s">
        <v>2827</v>
      </c>
      <c r="H606" s="3" t="s">
        <v>618</v>
      </c>
      <c r="I606" s="3" t="s">
        <v>139</v>
      </c>
      <c r="J606" s="3" t="s">
        <v>2326</v>
      </c>
      <c r="K606" s="7" t="str">
        <f>VLOOKUP($I606,'New Summary'!$E$8:$G$59,2,FALSE)</f>
        <v>H-350x175x7x11</v>
      </c>
      <c r="L606" s="3" t="s">
        <v>2496</v>
      </c>
      <c r="M606" s="7">
        <f>VLOOKUP($I606,'New Summary'!$E$8:$G$59,3,FALSE)</f>
        <v>49.6</v>
      </c>
      <c r="N606" s="3">
        <v>8000</v>
      </c>
      <c r="O606" s="3" t="s">
        <v>25</v>
      </c>
      <c r="P606" s="3">
        <v>1</v>
      </c>
      <c r="Q606" s="28">
        <f t="shared" si="127"/>
        <v>8</v>
      </c>
      <c r="R606" s="28">
        <f t="shared" si="128"/>
        <v>396.8</v>
      </c>
      <c r="S606" s="12">
        <v>0</v>
      </c>
      <c r="T606" s="46">
        <f t="shared" si="122"/>
        <v>0</v>
      </c>
      <c r="U606" s="13"/>
      <c r="V606" s="3">
        <f t="shared" si="123"/>
        <v>8</v>
      </c>
      <c r="W606" s="46" t="s">
        <v>2502</v>
      </c>
      <c r="X606" s="42">
        <f t="shared" si="120"/>
        <v>396.8</v>
      </c>
      <c r="Y606" s="42">
        <f t="shared" si="121"/>
        <v>0</v>
      </c>
      <c r="Z606" s="3"/>
      <c r="AA606" s="3">
        <v>0.4</v>
      </c>
      <c r="AB606" s="3">
        <f t="shared" si="117"/>
        <v>7.6</v>
      </c>
      <c r="AC606" s="7">
        <f t="shared" si="124"/>
        <v>19.840000000000003</v>
      </c>
      <c r="AD606" s="1">
        <v>400</v>
      </c>
      <c r="AE606" s="1">
        <f t="shared" si="125"/>
        <v>0.4</v>
      </c>
    </row>
    <row r="607" spans="1:31" ht="43.2" hidden="1" x14ac:dyDescent="0.3">
      <c r="A607" s="65" t="str" cm="1">
        <f t="array" ref="A607">_xlfn.IFS(M607&gt;=65,"Heavy",M607&lt;=25,"Light",M607&gt;=26-64,"Medium")</f>
        <v>Medium</v>
      </c>
      <c r="B607" s="1" t="s">
        <v>2787</v>
      </c>
      <c r="C607" s="1" t="s">
        <v>2824</v>
      </c>
      <c r="D607" s="3">
        <f t="shared" si="126"/>
        <v>590</v>
      </c>
      <c r="E607" s="3" t="s">
        <v>2822</v>
      </c>
      <c r="F607" s="3">
        <v>1</v>
      </c>
      <c r="G607" s="3" t="s">
        <v>2827</v>
      </c>
      <c r="H607" s="3" t="s">
        <v>619</v>
      </c>
      <c r="I607" s="3" t="s">
        <v>139</v>
      </c>
      <c r="J607" s="3" t="s">
        <v>2326</v>
      </c>
      <c r="K607" s="7" t="str">
        <f>VLOOKUP($I607,'New Summary'!$E$8:$G$59,2,FALSE)</f>
        <v>H-350x175x7x11</v>
      </c>
      <c r="L607" s="3" t="s">
        <v>2496</v>
      </c>
      <c r="M607" s="7">
        <f>VLOOKUP($I607,'New Summary'!$E$8:$G$59,3,FALSE)</f>
        <v>49.6</v>
      </c>
      <c r="N607" s="3">
        <v>8000</v>
      </c>
      <c r="O607" s="3" t="s">
        <v>25</v>
      </c>
      <c r="P607" s="3">
        <v>1</v>
      </c>
      <c r="Q607" s="28">
        <f t="shared" si="127"/>
        <v>8</v>
      </c>
      <c r="R607" s="28">
        <f t="shared" si="128"/>
        <v>396.8</v>
      </c>
      <c r="S607" s="12">
        <v>0</v>
      </c>
      <c r="T607" s="46">
        <f t="shared" si="122"/>
        <v>0</v>
      </c>
      <c r="U607" s="13"/>
      <c r="V607" s="3">
        <f t="shared" si="123"/>
        <v>8</v>
      </c>
      <c r="W607" s="46" t="s">
        <v>2502</v>
      </c>
      <c r="X607" s="42">
        <f t="shared" si="120"/>
        <v>396.8</v>
      </c>
      <c r="Y607" s="42">
        <f t="shared" si="121"/>
        <v>0</v>
      </c>
      <c r="Z607" s="3"/>
      <c r="AA607" s="3">
        <v>0.4</v>
      </c>
      <c r="AB607" s="3">
        <f t="shared" si="117"/>
        <v>7.6</v>
      </c>
      <c r="AC607" s="7">
        <f t="shared" si="124"/>
        <v>19.840000000000003</v>
      </c>
      <c r="AD607" s="1">
        <v>400</v>
      </c>
      <c r="AE607" s="1">
        <f t="shared" si="125"/>
        <v>0.4</v>
      </c>
    </row>
    <row r="608" spans="1:31" ht="43.2" hidden="1" x14ac:dyDescent="0.3">
      <c r="A608" s="65" t="str" cm="1">
        <f t="array" ref="A608">_xlfn.IFS(M608&gt;=65,"Heavy",M608&lt;=25,"Light",M608&gt;=26-64,"Medium")</f>
        <v>Medium</v>
      </c>
      <c r="B608" s="1" t="s">
        <v>2787</v>
      </c>
      <c r="C608" s="1" t="s">
        <v>2824</v>
      </c>
      <c r="D608" s="3">
        <f t="shared" si="126"/>
        <v>591</v>
      </c>
      <c r="E608" s="3" t="s">
        <v>2822</v>
      </c>
      <c r="F608" s="3">
        <v>1</v>
      </c>
      <c r="G608" s="3" t="s">
        <v>2827</v>
      </c>
      <c r="H608" s="3" t="s">
        <v>620</v>
      </c>
      <c r="I608" s="3" t="s">
        <v>139</v>
      </c>
      <c r="J608" s="3" t="s">
        <v>2326</v>
      </c>
      <c r="K608" s="7" t="str">
        <f>VLOOKUP($I608,'New Summary'!$E$8:$G$59,2,FALSE)</f>
        <v>H-350x175x7x11</v>
      </c>
      <c r="L608" s="3" t="s">
        <v>2496</v>
      </c>
      <c r="M608" s="7">
        <f>VLOOKUP($I608,'New Summary'!$E$8:$G$59,3,FALSE)</f>
        <v>49.6</v>
      </c>
      <c r="N608" s="3">
        <v>6000</v>
      </c>
      <c r="O608" s="3" t="s">
        <v>25</v>
      </c>
      <c r="P608" s="3">
        <v>1</v>
      </c>
      <c r="Q608" s="28">
        <f t="shared" si="127"/>
        <v>6</v>
      </c>
      <c r="R608" s="28">
        <f t="shared" si="128"/>
        <v>297.60000000000002</v>
      </c>
      <c r="S608" s="12">
        <v>0</v>
      </c>
      <c r="T608" s="46">
        <f t="shared" si="122"/>
        <v>0</v>
      </c>
      <c r="U608" s="13"/>
      <c r="V608" s="3">
        <f t="shared" si="123"/>
        <v>6</v>
      </c>
      <c r="W608" s="46" t="s">
        <v>2502</v>
      </c>
      <c r="X608" s="42">
        <f t="shared" si="120"/>
        <v>297.60000000000002</v>
      </c>
      <c r="Y608" s="42">
        <f t="shared" si="121"/>
        <v>0</v>
      </c>
      <c r="Z608" s="3"/>
      <c r="AA608" s="3">
        <v>0.3</v>
      </c>
      <c r="AB608" s="3">
        <f t="shared" si="117"/>
        <v>5.7</v>
      </c>
      <c r="AC608" s="7">
        <f t="shared" si="124"/>
        <v>14.879999999999999</v>
      </c>
      <c r="AD608" s="1">
        <v>300</v>
      </c>
      <c r="AE608" s="1">
        <f t="shared" si="125"/>
        <v>0.3</v>
      </c>
    </row>
    <row r="609" spans="1:31" ht="43.2" hidden="1" x14ac:dyDescent="0.3">
      <c r="A609" s="65" t="str" cm="1">
        <f t="array" ref="A609">_xlfn.IFS(M609&gt;=65,"Heavy",M609&lt;=25,"Light",M609&gt;=26-64,"Medium")</f>
        <v>Medium</v>
      </c>
      <c r="B609" s="1" t="s">
        <v>2787</v>
      </c>
      <c r="C609" s="1" t="s">
        <v>2824</v>
      </c>
      <c r="D609" s="3">
        <f t="shared" si="126"/>
        <v>592</v>
      </c>
      <c r="E609" s="3" t="s">
        <v>2822</v>
      </c>
      <c r="F609" s="3">
        <v>1</v>
      </c>
      <c r="G609" s="3" t="s">
        <v>2827</v>
      </c>
      <c r="H609" s="3" t="s">
        <v>623</v>
      </c>
      <c r="I609" s="3" t="s">
        <v>139</v>
      </c>
      <c r="J609" s="3" t="s">
        <v>2326</v>
      </c>
      <c r="K609" s="7" t="str">
        <f>VLOOKUP($I609,'New Summary'!$E$8:$G$59,2,FALSE)</f>
        <v>H-350x175x7x11</v>
      </c>
      <c r="L609" s="3" t="s">
        <v>2496</v>
      </c>
      <c r="M609" s="7">
        <f>VLOOKUP($I609,'New Summary'!$E$8:$G$59,3,FALSE)</f>
        <v>49.6</v>
      </c>
      <c r="N609" s="3">
        <v>6000</v>
      </c>
      <c r="O609" s="3" t="s">
        <v>25</v>
      </c>
      <c r="P609" s="3">
        <v>1</v>
      </c>
      <c r="Q609" s="28">
        <f t="shared" si="127"/>
        <v>6</v>
      </c>
      <c r="R609" s="28">
        <f t="shared" si="128"/>
        <v>297.60000000000002</v>
      </c>
      <c r="S609" s="12">
        <v>0</v>
      </c>
      <c r="T609" s="46">
        <f t="shared" si="122"/>
        <v>0</v>
      </c>
      <c r="U609" s="13"/>
      <c r="V609" s="3">
        <f t="shared" si="123"/>
        <v>6</v>
      </c>
      <c r="W609" s="46" t="s">
        <v>2502</v>
      </c>
      <c r="X609" s="42">
        <f t="shared" si="120"/>
        <v>297.60000000000002</v>
      </c>
      <c r="Y609" s="42">
        <f t="shared" si="121"/>
        <v>0</v>
      </c>
      <c r="Z609" s="3"/>
      <c r="AA609" s="3">
        <v>0.3</v>
      </c>
      <c r="AB609" s="3">
        <f t="shared" si="117"/>
        <v>5.7</v>
      </c>
      <c r="AC609" s="7">
        <f t="shared" si="124"/>
        <v>14.879999999999999</v>
      </c>
      <c r="AD609" s="1">
        <v>300</v>
      </c>
      <c r="AE609" s="1">
        <f t="shared" si="125"/>
        <v>0.3</v>
      </c>
    </row>
    <row r="610" spans="1:31" ht="43.2" hidden="1" x14ac:dyDescent="0.3">
      <c r="A610" s="65" t="str" cm="1">
        <f t="array" ref="A610">_xlfn.IFS(M610&gt;=65,"Heavy",M610&lt;=25,"Light",M610&gt;=26-64,"Medium")</f>
        <v>Medium</v>
      </c>
      <c r="B610" s="1" t="s">
        <v>2787</v>
      </c>
      <c r="C610" s="1" t="s">
        <v>2824</v>
      </c>
      <c r="D610" s="3">
        <f t="shared" si="126"/>
        <v>593</v>
      </c>
      <c r="E610" s="3" t="s">
        <v>2822</v>
      </c>
      <c r="F610" s="3">
        <v>1</v>
      </c>
      <c r="G610" s="3" t="s">
        <v>2827</v>
      </c>
      <c r="H610" s="3" t="s">
        <v>621</v>
      </c>
      <c r="I610" s="3" t="s">
        <v>139</v>
      </c>
      <c r="J610" s="3" t="s">
        <v>2326</v>
      </c>
      <c r="K610" s="7" t="str">
        <f>VLOOKUP($I610,'New Summary'!$E$8:$G$59,2,FALSE)</f>
        <v>H-350x175x7x11</v>
      </c>
      <c r="L610" s="3" t="s">
        <v>2496</v>
      </c>
      <c r="M610" s="7">
        <f>VLOOKUP($I610,'New Summary'!$E$8:$G$59,3,FALSE)</f>
        <v>49.6</v>
      </c>
      <c r="N610" s="3">
        <v>6000</v>
      </c>
      <c r="O610" s="3" t="s">
        <v>25</v>
      </c>
      <c r="P610" s="3">
        <v>1</v>
      </c>
      <c r="Q610" s="28">
        <f t="shared" si="127"/>
        <v>6</v>
      </c>
      <c r="R610" s="28">
        <f t="shared" si="128"/>
        <v>297.60000000000002</v>
      </c>
      <c r="S610" s="12">
        <v>0</v>
      </c>
      <c r="T610" s="46">
        <f t="shared" si="122"/>
        <v>0</v>
      </c>
      <c r="U610" s="13"/>
      <c r="V610" s="3">
        <f t="shared" si="123"/>
        <v>6</v>
      </c>
      <c r="W610" s="46" t="s">
        <v>2502</v>
      </c>
      <c r="X610" s="42">
        <f t="shared" si="120"/>
        <v>297.60000000000002</v>
      </c>
      <c r="Y610" s="42">
        <f t="shared" si="121"/>
        <v>0</v>
      </c>
      <c r="Z610" s="3"/>
      <c r="AA610" s="3">
        <v>3</v>
      </c>
      <c r="AB610" s="3">
        <f t="shared" si="117"/>
        <v>3</v>
      </c>
      <c r="AC610" s="7">
        <f t="shared" si="124"/>
        <v>148.80000000000001</v>
      </c>
      <c r="AD610" s="1">
        <v>3000</v>
      </c>
      <c r="AE610" s="1">
        <f t="shared" si="125"/>
        <v>3</v>
      </c>
    </row>
    <row r="611" spans="1:31" ht="43.2" hidden="1" x14ac:dyDescent="0.3">
      <c r="A611" s="65" t="str" cm="1">
        <f t="array" ref="A611">_xlfn.IFS(M611&gt;=65,"Heavy",M611&lt;=25,"Light",M611&gt;=26-64,"Medium")</f>
        <v>Medium</v>
      </c>
      <c r="B611" s="1" t="s">
        <v>2787</v>
      </c>
      <c r="C611" s="1" t="s">
        <v>2824</v>
      </c>
      <c r="D611" s="3">
        <f t="shared" si="126"/>
        <v>594</v>
      </c>
      <c r="E611" s="3" t="s">
        <v>2822</v>
      </c>
      <c r="F611" s="3">
        <v>1</v>
      </c>
      <c r="G611" s="3" t="s">
        <v>2827</v>
      </c>
      <c r="H611" s="3" t="s">
        <v>622</v>
      </c>
      <c r="I611" s="3" t="s">
        <v>139</v>
      </c>
      <c r="J611" s="3" t="s">
        <v>2326</v>
      </c>
      <c r="K611" s="7" t="str">
        <f>VLOOKUP($I611,'New Summary'!$E$8:$G$59,2,FALSE)</f>
        <v>H-350x175x7x11</v>
      </c>
      <c r="L611" s="3" t="s">
        <v>2496</v>
      </c>
      <c r="M611" s="7">
        <f>VLOOKUP($I611,'New Summary'!$E$8:$G$59,3,FALSE)</f>
        <v>49.6</v>
      </c>
      <c r="N611" s="3">
        <v>6000</v>
      </c>
      <c r="O611" s="3" t="s">
        <v>25</v>
      </c>
      <c r="P611" s="3">
        <v>1</v>
      </c>
      <c r="Q611" s="28">
        <f t="shared" si="127"/>
        <v>6</v>
      </c>
      <c r="R611" s="28">
        <f t="shared" si="128"/>
        <v>297.60000000000002</v>
      </c>
      <c r="S611" s="12">
        <v>0</v>
      </c>
      <c r="T611" s="46">
        <f t="shared" si="122"/>
        <v>0</v>
      </c>
      <c r="U611" s="13"/>
      <c r="V611" s="3">
        <f t="shared" si="123"/>
        <v>6</v>
      </c>
      <c r="W611" s="46" t="s">
        <v>2502</v>
      </c>
      <c r="X611" s="42">
        <f t="shared" si="120"/>
        <v>297.60000000000002</v>
      </c>
      <c r="Y611" s="42">
        <f t="shared" si="121"/>
        <v>0</v>
      </c>
      <c r="Z611" s="3"/>
      <c r="AA611" s="3">
        <v>3</v>
      </c>
      <c r="AB611" s="3">
        <f t="shared" si="117"/>
        <v>3</v>
      </c>
      <c r="AC611" s="7">
        <f t="shared" si="124"/>
        <v>148.80000000000001</v>
      </c>
      <c r="AD611" s="1">
        <v>3000</v>
      </c>
      <c r="AE611" s="1">
        <f t="shared" si="125"/>
        <v>3</v>
      </c>
    </row>
    <row r="612" spans="1:31" ht="43.2" hidden="1" x14ac:dyDescent="0.3">
      <c r="A612" s="65" t="str" cm="1">
        <f t="array" ref="A612">_xlfn.IFS(M612&gt;=65,"Heavy",M612&lt;=25,"Light",M612&gt;=26-64,"Medium")</f>
        <v>Medium</v>
      </c>
      <c r="B612" s="1" t="s">
        <v>2787</v>
      </c>
      <c r="C612" s="1" t="s">
        <v>2824</v>
      </c>
      <c r="D612" s="3">
        <f t="shared" si="126"/>
        <v>595</v>
      </c>
      <c r="E612" s="3" t="s">
        <v>2822</v>
      </c>
      <c r="F612" s="3">
        <v>1</v>
      </c>
      <c r="G612" s="3" t="s">
        <v>2827</v>
      </c>
      <c r="H612" s="3" t="s">
        <v>624</v>
      </c>
      <c r="I612" s="3" t="s">
        <v>139</v>
      </c>
      <c r="J612" s="3" t="s">
        <v>2326</v>
      </c>
      <c r="K612" s="7" t="str">
        <f>VLOOKUP($I612,'New Summary'!$E$8:$G$59,2,FALSE)</f>
        <v>H-350x175x7x11</v>
      </c>
      <c r="L612" s="3" t="s">
        <v>2496</v>
      </c>
      <c r="M612" s="7">
        <f>VLOOKUP($I612,'New Summary'!$E$8:$G$59,3,FALSE)</f>
        <v>49.6</v>
      </c>
      <c r="N612" s="3">
        <v>6000</v>
      </c>
      <c r="O612" s="3" t="s">
        <v>25</v>
      </c>
      <c r="P612" s="3">
        <v>1</v>
      </c>
      <c r="Q612" s="28">
        <f t="shared" si="127"/>
        <v>6</v>
      </c>
      <c r="R612" s="28">
        <f t="shared" si="128"/>
        <v>297.60000000000002</v>
      </c>
      <c r="S612" s="12">
        <v>0</v>
      </c>
      <c r="T612" s="46">
        <f t="shared" si="122"/>
        <v>0</v>
      </c>
      <c r="U612" s="13"/>
      <c r="V612" s="3">
        <f t="shared" si="123"/>
        <v>6</v>
      </c>
      <c r="W612" s="46" t="s">
        <v>2502</v>
      </c>
      <c r="X612" s="42">
        <f t="shared" si="120"/>
        <v>297.60000000000002</v>
      </c>
      <c r="Y612" s="42">
        <f t="shared" si="121"/>
        <v>0</v>
      </c>
      <c r="Z612" s="3"/>
      <c r="AA612" s="3">
        <v>3</v>
      </c>
      <c r="AB612" s="3">
        <f t="shared" si="117"/>
        <v>3</v>
      </c>
      <c r="AC612" s="7">
        <f t="shared" si="124"/>
        <v>148.80000000000001</v>
      </c>
      <c r="AD612" s="1">
        <v>3000</v>
      </c>
      <c r="AE612" s="1">
        <f t="shared" si="125"/>
        <v>3</v>
      </c>
    </row>
    <row r="613" spans="1:31" ht="43.2" hidden="1" x14ac:dyDescent="0.3">
      <c r="A613" s="65" t="str" cm="1">
        <f t="array" ref="A613">_xlfn.IFS(M613&gt;=65,"Heavy",M613&lt;=25,"Light",M613&gt;=26-64,"Medium")</f>
        <v>Medium</v>
      </c>
      <c r="B613" s="1" t="s">
        <v>2787</v>
      </c>
      <c r="C613" s="1" t="s">
        <v>2824</v>
      </c>
      <c r="D613" s="3">
        <f t="shared" si="126"/>
        <v>596</v>
      </c>
      <c r="E613" s="3" t="s">
        <v>2822</v>
      </c>
      <c r="F613" s="3">
        <v>1</v>
      </c>
      <c r="G613" s="3" t="s">
        <v>2827</v>
      </c>
      <c r="H613" s="3" t="s">
        <v>625</v>
      </c>
      <c r="I613" s="3" t="s">
        <v>139</v>
      </c>
      <c r="J613" s="3" t="s">
        <v>2326</v>
      </c>
      <c r="K613" s="7" t="str">
        <f>VLOOKUP($I613,'New Summary'!$E$8:$G$59,2,FALSE)</f>
        <v>H-350x175x7x11</v>
      </c>
      <c r="L613" s="3" t="s">
        <v>2496</v>
      </c>
      <c r="M613" s="7">
        <f>VLOOKUP($I613,'New Summary'!$E$8:$G$59,3,FALSE)</f>
        <v>49.6</v>
      </c>
      <c r="N613" s="3">
        <v>6000</v>
      </c>
      <c r="O613" s="3" t="s">
        <v>25</v>
      </c>
      <c r="P613" s="3">
        <v>1</v>
      </c>
      <c r="Q613" s="28">
        <f t="shared" si="127"/>
        <v>6</v>
      </c>
      <c r="R613" s="28">
        <f t="shared" si="128"/>
        <v>297.60000000000002</v>
      </c>
      <c r="S613" s="12">
        <v>0</v>
      </c>
      <c r="T613" s="46">
        <f t="shared" si="122"/>
        <v>0</v>
      </c>
      <c r="U613" s="13"/>
      <c r="V613" s="3">
        <f t="shared" si="123"/>
        <v>6</v>
      </c>
      <c r="W613" s="46" t="s">
        <v>2502</v>
      </c>
      <c r="X613" s="42">
        <f t="shared" si="120"/>
        <v>297.60000000000002</v>
      </c>
      <c r="Y613" s="42">
        <f t="shared" si="121"/>
        <v>0</v>
      </c>
      <c r="Z613" s="3"/>
      <c r="AA613" s="3">
        <v>3</v>
      </c>
      <c r="AB613" s="3">
        <f t="shared" si="117"/>
        <v>3</v>
      </c>
      <c r="AC613" s="7">
        <f t="shared" si="124"/>
        <v>148.80000000000001</v>
      </c>
      <c r="AD613" s="1">
        <v>3000</v>
      </c>
      <c r="AE613" s="1">
        <f t="shared" si="125"/>
        <v>3</v>
      </c>
    </row>
    <row r="614" spans="1:31" ht="43.2" hidden="1" x14ac:dyDescent="0.3">
      <c r="A614" s="65" t="str" cm="1">
        <f t="array" ref="A614">_xlfn.IFS(M614&gt;=65,"Heavy",M614&lt;=25,"Light",M614&gt;=26-64,"Medium")</f>
        <v>Heavy</v>
      </c>
      <c r="B614" s="1" t="s">
        <v>2787</v>
      </c>
      <c r="C614" s="1" t="s">
        <v>2824</v>
      </c>
      <c r="D614" s="3">
        <f t="shared" si="126"/>
        <v>597</v>
      </c>
      <c r="E614" s="3" t="s">
        <v>2822</v>
      </c>
      <c r="F614" s="3">
        <v>1</v>
      </c>
      <c r="G614" s="3" t="s">
        <v>2827</v>
      </c>
      <c r="H614" s="3" t="s">
        <v>626</v>
      </c>
      <c r="I614" s="3" t="s">
        <v>628</v>
      </c>
      <c r="J614" s="3" t="s">
        <v>2332</v>
      </c>
      <c r="K614" s="7" t="s">
        <v>2804</v>
      </c>
      <c r="L614" s="3" t="s">
        <v>2496</v>
      </c>
      <c r="M614" s="7">
        <v>75.5</v>
      </c>
      <c r="N614" s="3">
        <v>10000</v>
      </c>
      <c r="O614" s="3" t="s">
        <v>25</v>
      </c>
      <c r="P614" s="3">
        <v>1</v>
      </c>
      <c r="Q614" s="28">
        <f t="shared" si="127"/>
        <v>10</v>
      </c>
      <c r="R614" s="28">
        <f t="shared" si="128"/>
        <v>755</v>
      </c>
      <c r="S614" s="12">
        <v>0</v>
      </c>
      <c r="T614" s="46">
        <f t="shared" si="122"/>
        <v>0</v>
      </c>
      <c r="U614" s="12"/>
      <c r="V614" s="3">
        <f t="shared" si="123"/>
        <v>10</v>
      </c>
      <c r="W614" s="46" t="s">
        <v>2502</v>
      </c>
      <c r="X614" s="3">
        <f t="shared" si="120"/>
        <v>755</v>
      </c>
      <c r="Y614" s="3">
        <f t="shared" si="121"/>
        <v>0</v>
      </c>
      <c r="Z614" s="3"/>
      <c r="AA614" s="3">
        <v>8</v>
      </c>
      <c r="AB614" s="3">
        <f t="shared" si="117"/>
        <v>2</v>
      </c>
      <c r="AC614" s="7">
        <f t="shared" si="124"/>
        <v>604</v>
      </c>
      <c r="AD614" s="1">
        <v>8000</v>
      </c>
      <c r="AE614" s="1">
        <f t="shared" si="125"/>
        <v>8</v>
      </c>
    </row>
    <row r="615" spans="1:31" ht="43.2" hidden="1" x14ac:dyDescent="0.3">
      <c r="A615" s="65" t="str" cm="1">
        <f t="array" ref="A615">_xlfn.IFS(M615&gt;=65,"Heavy",M615&lt;=25,"Light",M615&gt;=26-64,"Medium")</f>
        <v>Heavy</v>
      </c>
      <c r="B615" s="1" t="s">
        <v>2787</v>
      </c>
      <c r="C615" s="1" t="s">
        <v>2824</v>
      </c>
      <c r="D615" s="3">
        <f t="shared" si="126"/>
        <v>598</v>
      </c>
      <c r="E615" s="3" t="s">
        <v>2822</v>
      </c>
      <c r="F615" s="3">
        <v>1</v>
      </c>
      <c r="G615" s="3" t="s">
        <v>2827</v>
      </c>
      <c r="H615" s="3" t="s">
        <v>627</v>
      </c>
      <c r="I615" s="3" t="s">
        <v>628</v>
      </c>
      <c r="J615" s="3" t="s">
        <v>2332</v>
      </c>
      <c r="K615" s="7" t="s">
        <v>2804</v>
      </c>
      <c r="L615" s="3" t="s">
        <v>2496</v>
      </c>
      <c r="M615" s="7">
        <v>75.5</v>
      </c>
      <c r="N615" s="3">
        <v>10000</v>
      </c>
      <c r="O615" s="3" t="s">
        <v>25</v>
      </c>
      <c r="P615" s="3">
        <v>1</v>
      </c>
      <c r="Q615" s="28">
        <f t="shared" si="127"/>
        <v>10</v>
      </c>
      <c r="R615" s="28">
        <f t="shared" si="128"/>
        <v>755</v>
      </c>
      <c r="S615" s="12">
        <v>0</v>
      </c>
      <c r="T615" s="46">
        <f t="shared" si="122"/>
        <v>0</v>
      </c>
      <c r="U615" s="12"/>
      <c r="V615" s="3">
        <f t="shared" si="123"/>
        <v>10</v>
      </c>
      <c r="W615" s="46" t="s">
        <v>2502</v>
      </c>
      <c r="X615" s="3">
        <f t="shared" si="120"/>
        <v>755</v>
      </c>
      <c r="Y615" s="3">
        <f t="shared" si="121"/>
        <v>0</v>
      </c>
      <c r="Z615" s="3"/>
      <c r="AA615" s="3">
        <v>8</v>
      </c>
      <c r="AB615" s="3">
        <f t="shared" si="117"/>
        <v>2</v>
      </c>
      <c r="AC615" s="7">
        <f t="shared" si="124"/>
        <v>604</v>
      </c>
      <c r="AD615" s="1">
        <v>8000</v>
      </c>
      <c r="AE615" s="1">
        <f t="shared" si="125"/>
        <v>8</v>
      </c>
    </row>
    <row r="616" spans="1:31" ht="43.2" hidden="1" x14ac:dyDescent="0.3">
      <c r="A616" s="65" t="str" cm="1">
        <f t="array" ref="A616">_xlfn.IFS(M616&gt;=65,"Heavy",M616&lt;=25,"Light",M616&gt;=26-64,"Medium")</f>
        <v>Heavy</v>
      </c>
      <c r="B616" s="1" t="s">
        <v>2787</v>
      </c>
      <c r="C616" s="1" t="s">
        <v>2824</v>
      </c>
      <c r="D616" s="3">
        <f t="shared" si="126"/>
        <v>599</v>
      </c>
      <c r="E616" s="3" t="s">
        <v>2822</v>
      </c>
      <c r="F616" s="3">
        <v>1</v>
      </c>
      <c r="G616" s="3" t="s">
        <v>2827</v>
      </c>
      <c r="H616" s="3" t="s">
        <v>629</v>
      </c>
      <c r="I616" s="3" t="s">
        <v>628</v>
      </c>
      <c r="J616" s="3" t="s">
        <v>2332</v>
      </c>
      <c r="K616" s="7" t="s">
        <v>2804</v>
      </c>
      <c r="L616" s="3" t="s">
        <v>2496</v>
      </c>
      <c r="M616" s="7">
        <v>75.5</v>
      </c>
      <c r="N616" s="3">
        <v>10000</v>
      </c>
      <c r="O616" s="3" t="s">
        <v>25</v>
      </c>
      <c r="P616" s="3">
        <v>1</v>
      </c>
      <c r="Q616" s="28">
        <f t="shared" si="127"/>
        <v>10</v>
      </c>
      <c r="R616" s="28">
        <f t="shared" si="128"/>
        <v>755</v>
      </c>
      <c r="S616" s="12">
        <v>0</v>
      </c>
      <c r="T616" s="46">
        <f t="shared" si="122"/>
        <v>0</v>
      </c>
      <c r="U616" s="12"/>
      <c r="V616" s="3">
        <f t="shared" si="123"/>
        <v>10</v>
      </c>
      <c r="W616" s="46" t="s">
        <v>2502</v>
      </c>
      <c r="X616" s="3">
        <f t="shared" si="120"/>
        <v>755</v>
      </c>
      <c r="Y616" s="3">
        <f t="shared" si="121"/>
        <v>0</v>
      </c>
      <c r="Z616" s="3"/>
      <c r="AA616" s="3">
        <v>8</v>
      </c>
      <c r="AB616" s="3">
        <f t="shared" si="117"/>
        <v>2</v>
      </c>
      <c r="AC616" s="7">
        <f t="shared" si="124"/>
        <v>604</v>
      </c>
      <c r="AD616" s="1">
        <v>8000</v>
      </c>
      <c r="AE616" s="1">
        <f t="shared" si="125"/>
        <v>8</v>
      </c>
    </row>
    <row r="617" spans="1:31" ht="43.2" hidden="1" x14ac:dyDescent="0.3">
      <c r="A617" s="65" t="str" cm="1">
        <f t="array" ref="A617">_xlfn.IFS(M617&gt;=65,"Heavy",M617&lt;=25,"Light",M617&gt;=26-64,"Medium")</f>
        <v>Heavy</v>
      </c>
      <c r="B617" s="1" t="s">
        <v>2787</v>
      </c>
      <c r="C617" s="1" t="s">
        <v>2824</v>
      </c>
      <c r="D617" s="3">
        <f t="shared" si="126"/>
        <v>600</v>
      </c>
      <c r="E617" s="3" t="s">
        <v>2822</v>
      </c>
      <c r="F617" s="3">
        <v>1</v>
      </c>
      <c r="G617" s="3" t="s">
        <v>2827</v>
      </c>
      <c r="H617" s="3" t="s">
        <v>630</v>
      </c>
      <c r="I617" s="3" t="s">
        <v>628</v>
      </c>
      <c r="J617" s="3" t="s">
        <v>2332</v>
      </c>
      <c r="K617" s="7" t="s">
        <v>2804</v>
      </c>
      <c r="L617" s="3" t="s">
        <v>2496</v>
      </c>
      <c r="M617" s="7">
        <v>75.5</v>
      </c>
      <c r="N617" s="3">
        <v>10000</v>
      </c>
      <c r="O617" s="3" t="s">
        <v>25</v>
      </c>
      <c r="P617" s="3">
        <v>1</v>
      </c>
      <c r="Q617" s="28">
        <f t="shared" si="127"/>
        <v>10</v>
      </c>
      <c r="R617" s="28">
        <f t="shared" si="128"/>
        <v>755</v>
      </c>
      <c r="S617" s="12">
        <v>0</v>
      </c>
      <c r="T617" s="46">
        <f t="shared" si="122"/>
        <v>0</v>
      </c>
      <c r="U617" s="12"/>
      <c r="V617" s="3">
        <f t="shared" si="123"/>
        <v>10</v>
      </c>
      <c r="W617" s="46" t="s">
        <v>2502</v>
      </c>
      <c r="X617" s="3">
        <f t="shared" si="120"/>
        <v>755</v>
      </c>
      <c r="Y617" s="3">
        <f t="shared" si="121"/>
        <v>0</v>
      </c>
      <c r="Z617" s="3"/>
      <c r="AA617" s="3">
        <v>8</v>
      </c>
      <c r="AB617" s="3">
        <f t="shared" si="117"/>
        <v>2</v>
      </c>
      <c r="AC617" s="7">
        <f t="shared" si="124"/>
        <v>604</v>
      </c>
      <c r="AD617" s="1">
        <v>8000</v>
      </c>
      <c r="AE617" s="1">
        <f t="shared" si="125"/>
        <v>8</v>
      </c>
    </row>
    <row r="618" spans="1:31" ht="43.2" hidden="1" x14ac:dyDescent="0.3">
      <c r="A618" s="65" t="str" cm="1">
        <f t="array" ref="A618">_xlfn.IFS(M618&gt;=65,"Heavy",M618&lt;=25,"Light",M618&gt;=26-64,"Medium")</f>
        <v>Medium</v>
      </c>
      <c r="B618" s="1" t="s">
        <v>2787</v>
      </c>
      <c r="C618" s="1" t="s">
        <v>2824</v>
      </c>
      <c r="D618" s="3">
        <f t="shared" si="126"/>
        <v>601</v>
      </c>
      <c r="E618" s="3" t="s">
        <v>2822</v>
      </c>
      <c r="F618" s="3">
        <v>1</v>
      </c>
      <c r="G618" s="3" t="s">
        <v>2827</v>
      </c>
      <c r="H618" s="3" t="s">
        <v>631</v>
      </c>
      <c r="I618" s="3" t="s">
        <v>633</v>
      </c>
      <c r="J618" s="3" t="s">
        <v>2324</v>
      </c>
      <c r="K618" s="7" t="str">
        <f>VLOOKUP($I618,'New Summary'!$E$8:$G$59,2,FALSE)</f>
        <v>H-350x175x6x9</v>
      </c>
      <c r="L618" s="3" t="s">
        <v>2496</v>
      </c>
      <c r="M618" s="7">
        <f>VLOOKUP($I618,'New Summary'!$E$8:$G$59,3,FALSE)</f>
        <v>41.4</v>
      </c>
      <c r="N618" s="3">
        <v>6000</v>
      </c>
      <c r="O618" s="3" t="s">
        <v>25</v>
      </c>
      <c r="P618" s="3">
        <v>1</v>
      </c>
      <c r="Q618" s="28">
        <f t="shared" si="127"/>
        <v>6</v>
      </c>
      <c r="R618" s="28">
        <f t="shared" si="128"/>
        <v>248.39999999999998</v>
      </c>
      <c r="S618" s="12">
        <v>0</v>
      </c>
      <c r="T618" s="46">
        <f t="shared" si="122"/>
        <v>0</v>
      </c>
      <c r="U618" s="12"/>
      <c r="V618" s="3">
        <f t="shared" si="123"/>
        <v>6</v>
      </c>
      <c r="W618" s="46" t="s">
        <v>2502</v>
      </c>
      <c r="X618" s="3">
        <f t="shared" si="120"/>
        <v>248.39999999999998</v>
      </c>
      <c r="Y618" s="3">
        <f t="shared" si="121"/>
        <v>0</v>
      </c>
      <c r="Z618" s="3"/>
      <c r="AA618" s="3">
        <v>4.8</v>
      </c>
      <c r="AB618" s="3">
        <f t="shared" si="117"/>
        <v>1.2000000000000002</v>
      </c>
      <c r="AC618" s="7">
        <f t="shared" si="124"/>
        <v>198.72</v>
      </c>
      <c r="AD618" s="1">
        <v>4800</v>
      </c>
      <c r="AE618" s="1">
        <f t="shared" si="125"/>
        <v>4.8</v>
      </c>
    </row>
    <row r="619" spans="1:31" ht="43.2" hidden="1" x14ac:dyDescent="0.3">
      <c r="A619" s="65" t="str" cm="1">
        <f t="array" ref="A619">_xlfn.IFS(M619&gt;=65,"Heavy",M619&lt;=25,"Light",M619&gt;=26-64,"Medium")</f>
        <v>Medium</v>
      </c>
      <c r="B619" s="1" t="s">
        <v>2787</v>
      </c>
      <c r="C619" s="1" t="s">
        <v>2824</v>
      </c>
      <c r="D619" s="3">
        <f t="shared" si="126"/>
        <v>602</v>
      </c>
      <c r="E619" s="3" t="s">
        <v>2822</v>
      </c>
      <c r="F619" s="3">
        <v>1</v>
      </c>
      <c r="G619" s="3" t="s">
        <v>2827</v>
      </c>
      <c r="H619" s="3" t="s">
        <v>632</v>
      </c>
      <c r="I619" s="3" t="s">
        <v>633</v>
      </c>
      <c r="J619" s="3" t="s">
        <v>2324</v>
      </c>
      <c r="K619" s="7" t="str">
        <f>VLOOKUP($I619,'New Summary'!$E$8:$G$59,2,FALSE)</f>
        <v>H-350x175x6x9</v>
      </c>
      <c r="L619" s="3" t="s">
        <v>2496</v>
      </c>
      <c r="M619" s="7">
        <f>VLOOKUP($I619,'New Summary'!$E$8:$G$59,3,FALSE)</f>
        <v>41.4</v>
      </c>
      <c r="N619" s="3">
        <v>6000</v>
      </c>
      <c r="O619" s="3" t="s">
        <v>25</v>
      </c>
      <c r="P619" s="3">
        <v>1</v>
      </c>
      <c r="Q619" s="28">
        <f t="shared" si="127"/>
        <v>6</v>
      </c>
      <c r="R619" s="28">
        <f t="shared" si="128"/>
        <v>248.39999999999998</v>
      </c>
      <c r="S619" s="12">
        <v>0</v>
      </c>
      <c r="T619" s="46">
        <f t="shared" si="122"/>
        <v>0</v>
      </c>
      <c r="U619" s="12"/>
      <c r="V619" s="3">
        <f t="shared" si="123"/>
        <v>6</v>
      </c>
      <c r="W619" s="46" t="s">
        <v>2502</v>
      </c>
      <c r="X619" s="3">
        <f t="shared" si="120"/>
        <v>248.39999999999998</v>
      </c>
      <c r="Y619" s="3">
        <f t="shared" si="121"/>
        <v>0</v>
      </c>
      <c r="Z619" s="3"/>
      <c r="AA619" s="3">
        <v>4.8</v>
      </c>
      <c r="AB619" s="3">
        <f t="shared" si="117"/>
        <v>1.2000000000000002</v>
      </c>
      <c r="AC619" s="7">
        <f t="shared" si="124"/>
        <v>198.72</v>
      </c>
      <c r="AD619" s="1">
        <v>4800</v>
      </c>
      <c r="AE619" s="1">
        <f t="shared" si="125"/>
        <v>4.8</v>
      </c>
    </row>
    <row r="620" spans="1:31" ht="43.2" hidden="1" x14ac:dyDescent="0.3">
      <c r="A620" s="65" t="str" cm="1">
        <f t="array" ref="A620">_xlfn.IFS(M620&gt;=65,"Heavy",M620&lt;=25,"Light",M620&gt;=26-64,"Medium")</f>
        <v>Medium</v>
      </c>
      <c r="B620" s="1" t="s">
        <v>2787</v>
      </c>
      <c r="C620" s="1" t="s">
        <v>2824</v>
      </c>
      <c r="D620" s="3">
        <f t="shared" si="126"/>
        <v>603</v>
      </c>
      <c r="E620" s="3" t="s">
        <v>2822</v>
      </c>
      <c r="F620" s="3">
        <v>1</v>
      </c>
      <c r="G620" s="3" t="s">
        <v>2827</v>
      </c>
      <c r="H620" s="3" t="s">
        <v>634</v>
      </c>
      <c r="I620" s="3" t="s">
        <v>633</v>
      </c>
      <c r="J620" s="3" t="s">
        <v>2324</v>
      </c>
      <c r="K620" s="7" t="str">
        <f>VLOOKUP($I620,'New Summary'!$E$8:$G$59,2,FALSE)</f>
        <v>H-350x175x6x9</v>
      </c>
      <c r="L620" s="3" t="s">
        <v>2496</v>
      </c>
      <c r="M620" s="7">
        <f>VLOOKUP($I620,'New Summary'!$E$8:$G$59,3,FALSE)</f>
        <v>41.4</v>
      </c>
      <c r="N620" s="3">
        <v>6000</v>
      </c>
      <c r="O620" s="3" t="s">
        <v>25</v>
      </c>
      <c r="P620" s="3">
        <v>1</v>
      </c>
      <c r="Q620" s="28">
        <f t="shared" si="127"/>
        <v>6</v>
      </c>
      <c r="R620" s="28">
        <f t="shared" si="128"/>
        <v>248.39999999999998</v>
      </c>
      <c r="S620" s="12">
        <v>0</v>
      </c>
      <c r="T620" s="46">
        <f t="shared" si="122"/>
        <v>0</v>
      </c>
      <c r="U620" s="12"/>
      <c r="V620" s="3">
        <f t="shared" si="123"/>
        <v>6</v>
      </c>
      <c r="W620" s="46" t="s">
        <v>2502</v>
      </c>
      <c r="X620" s="3">
        <f t="shared" si="120"/>
        <v>248.39999999999998</v>
      </c>
      <c r="Y620" s="3">
        <f t="shared" si="121"/>
        <v>0</v>
      </c>
      <c r="Z620" s="3"/>
      <c r="AA620" s="3">
        <v>4.8</v>
      </c>
      <c r="AB620" s="3">
        <f t="shared" si="117"/>
        <v>1.2000000000000002</v>
      </c>
      <c r="AC620" s="7">
        <f t="shared" si="124"/>
        <v>198.72</v>
      </c>
      <c r="AD620" s="1">
        <v>4800</v>
      </c>
      <c r="AE620" s="1">
        <f t="shared" si="125"/>
        <v>4.8</v>
      </c>
    </row>
    <row r="621" spans="1:31" ht="43.2" hidden="1" x14ac:dyDescent="0.3">
      <c r="A621" s="65" t="str" cm="1">
        <f t="array" ref="A621">_xlfn.IFS(M621&gt;=65,"Heavy",M621&lt;=25,"Light",M621&gt;=26-64,"Medium")</f>
        <v>Medium</v>
      </c>
      <c r="B621" s="1" t="s">
        <v>2787</v>
      </c>
      <c r="C621" s="1" t="s">
        <v>2824</v>
      </c>
      <c r="D621" s="3">
        <f t="shared" si="126"/>
        <v>604</v>
      </c>
      <c r="E621" s="3" t="s">
        <v>2822</v>
      </c>
      <c r="F621" s="3">
        <v>1</v>
      </c>
      <c r="G621" s="3" t="s">
        <v>2827</v>
      </c>
      <c r="H621" s="3" t="s">
        <v>635</v>
      </c>
      <c r="I621" s="3" t="s">
        <v>633</v>
      </c>
      <c r="J621" s="3" t="s">
        <v>2324</v>
      </c>
      <c r="K621" s="7" t="str">
        <f>VLOOKUP($I621,'New Summary'!$E$8:$G$59,2,FALSE)</f>
        <v>H-350x175x6x9</v>
      </c>
      <c r="L621" s="3" t="s">
        <v>2496</v>
      </c>
      <c r="M621" s="7">
        <f>VLOOKUP($I621,'New Summary'!$E$8:$G$59,3,FALSE)</f>
        <v>41.4</v>
      </c>
      <c r="N621" s="3">
        <v>6000</v>
      </c>
      <c r="O621" s="3" t="s">
        <v>25</v>
      </c>
      <c r="P621" s="3">
        <v>1</v>
      </c>
      <c r="Q621" s="28">
        <f t="shared" si="127"/>
        <v>6</v>
      </c>
      <c r="R621" s="28">
        <f t="shared" si="128"/>
        <v>248.39999999999998</v>
      </c>
      <c r="S621" s="12">
        <v>0</v>
      </c>
      <c r="T621" s="46">
        <f t="shared" si="122"/>
        <v>0</v>
      </c>
      <c r="U621" s="12"/>
      <c r="V621" s="3">
        <f t="shared" si="123"/>
        <v>6</v>
      </c>
      <c r="W621" s="46" t="s">
        <v>2502</v>
      </c>
      <c r="X621" s="3">
        <f t="shared" si="120"/>
        <v>248.39999999999998</v>
      </c>
      <c r="Y621" s="3">
        <f t="shared" si="121"/>
        <v>0</v>
      </c>
      <c r="Z621" s="3"/>
      <c r="AA621" s="3">
        <v>4.8</v>
      </c>
      <c r="AB621" s="3">
        <f t="shared" ref="AB621:AB684" si="129">Q621-AA621</f>
        <v>1.2000000000000002</v>
      </c>
      <c r="AC621" s="7">
        <f t="shared" si="124"/>
        <v>198.72</v>
      </c>
      <c r="AD621" s="1">
        <v>4800</v>
      </c>
      <c r="AE621" s="1">
        <f t="shared" si="125"/>
        <v>4.8</v>
      </c>
    </row>
    <row r="622" spans="1:31" ht="43.2" hidden="1" x14ac:dyDescent="0.3">
      <c r="A622" s="65" t="str" cm="1">
        <f t="array" ref="A622">_xlfn.IFS(M622&gt;=65,"Heavy",M622&lt;=25,"Light",M622&gt;=26-64,"Medium")</f>
        <v>Medium</v>
      </c>
      <c r="B622" s="1" t="s">
        <v>2787</v>
      </c>
      <c r="C622" s="1" t="s">
        <v>2824</v>
      </c>
      <c r="D622" s="3">
        <f t="shared" si="126"/>
        <v>605</v>
      </c>
      <c r="E622" s="3" t="s">
        <v>2822</v>
      </c>
      <c r="F622" s="3">
        <v>1</v>
      </c>
      <c r="G622" s="3" t="s">
        <v>2827</v>
      </c>
      <c r="H622" s="3" t="s">
        <v>636</v>
      </c>
      <c r="I622" s="3" t="s">
        <v>633</v>
      </c>
      <c r="J622" s="3" t="s">
        <v>2324</v>
      </c>
      <c r="K622" s="7" t="str">
        <f>VLOOKUP($I622,'New Summary'!$E$8:$G$59,2,FALSE)</f>
        <v>H-350x175x6x9</v>
      </c>
      <c r="L622" s="3" t="s">
        <v>2496</v>
      </c>
      <c r="M622" s="7">
        <f>VLOOKUP($I622,'New Summary'!$E$8:$G$59,3,FALSE)</f>
        <v>41.4</v>
      </c>
      <c r="N622" s="3">
        <v>6000</v>
      </c>
      <c r="O622" s="3" t="s">
        <v>25</v>
      </c>
      <c r="P622" s="3">
        <v>1</v>
      </c>
      <c r="Q622" s="28">
        <f t="shared" si="127"/>
        <v>6</v>
      </c>
      <c r="R622" s="28">
        <f t="shared" si="128"/>
        <v>248.39999999999998</v>
      </c>
      <c r="S622" s="12">
        <v>0</v>
      </c>
      <c r="T622" s="46">
        <f t="shared" si="122"/>
        <v>0</v>
      </c>
      <c r="U622" s="12"/>
      <c r="V622" s="3">
        <f t="shared" si="123"/>
        <v>6</v>
      </c>
      <c r="W622" s="46" t="s">
        <v>2502</v>
      </c>
      <c r="X622" s="3">
        <f t="shared" si="120"/>
        <v>248.39999999999998</v>
      </c>
      <c r="Y622" s="3">
        <f t="shared" si="121"/>
        <v>0</v>
      </c>
      <c r="Z622" s="3"/>
      <c r="AA622" s="3">
        <v>4.8</v>
      </c>
      <c r="AB622" s="3">
        <f t="shared" si="129"/>
        <v>1.2000000000000002</v>
      </c>
      <c r="AC622" s="7">
        <f t="shared" si="124"/>
        <v>198.72</v>
      </c>
      <c r="AD622" s="1">
        <v>4800</v>
      </c>
      <c r="AE622" s="1">
        <f t="shared" si="125"/>
        <v>4.8</v>
      </c>
    </row>
    <row r="623" spans="1:31" ht="43.2" hidden="1" x14ac:dyDescent="0.3">
      <c r="A623" s="65" t="str" cm="1">
        <f t="array" ref="A623">_xlfn.IFS(M623&gt;=65,"Heavy",M623&lt;=25,"Light",M623&gt;=26-64,"Medium")</f>
        <v>Medium</v>
      </c>
      <c r="B623" s="1" t="s">
        <v>2787</v>
      </c>
      <c r="C623" s="1" t="s">
        <v>2824</v>
      </c>
      <c r="D623" s="3">
        <f t="shared" si="126"/>
        <v>606</v>
      </c>
      <c r="E623" s="3" t="s">
        <v>2822</v>
      </c>
      <c r="F623" s="3">
        <v>1</v>
      </c>
      <c r="G623" s="3" t="s">
        <v>2827</v>
      </c>
      <c r="H623" s="3" t="s">
        <v>637</v>
      </c>
      <c r="I623" s="3" t="s">
        <v>633</v>
      </c>
      <c r="J623" s="3" t="s">
        <v>2324</v>
      </c>
      <c r="K623" s="7" t="str">
        <f>VLOOKUP($I623,'New Summary'!$E$8:$G$59,2,FALSE)</f>
        <v>H-350x175x6x9</v>
      </c>
      <c r="L623" s="3" t="s">
        <v>2496</v>
      </c>
      <c r="M623" s="7">
        <f>VLOOKUP($I623,'New Summary'!$E$8:$G$59,3,FALSE)</f>
        <v>41.4</v>
      </c>
      <c r="N623" s="3">
        <v>6000</v>
      </c>
      <c r="O623" s="3" t="s">
        <v>25</v>
      </c>
      <c r="P623" s="3">
        <v>1</v>
      </c>
      <c r="Q623" s="28">
        <f t="shared" si="127"/>
        <v>6</v>
      </c>
      <c r="R623" s="28">
        <f t="shared" si="128"/>
        <v>248.39999999999998</v>
      </c>
      <c r="S623" s="12">
        <v>0</v>
      </c>
      <c r="T623" s="46">
        <f t="shared" si="122"/>
        <v>0</v>
      </c>
      <c r="U623" s="12"/>
      <c r="V623" s="3">
        <f t="shared" si="123"/>
        <v>6</v>
      </c>
      <c r="W623" s="46" t="s">
        <v>2502</v>
      </c>
      <c r="X623" s="3">
        <f t="shared" si="120"/>
        <v>248.39999999999998</v>
      </c>
      <c r="Y623" s="3">
        <f t="shared" si="121"/>
        <v>0</v>
      </c>
      <c r="Z623" s="3"/>
      <c r="AA623" s="3">
        <v>4.8</v>
      </c>
      <c r="AB623" s="3">
        <f t="shared" si="129"/>
        <v>1.2000000000000002</v>
      </c>
      <c r="AC623" s="7">
        <f t="shared" si="124"/>
        <v>198.72</v>
      </c>
      <c r="AD623" s="1">
        <v>4800</v>
      </c>
      <c r="AE623" s="1">
        <f t="shared" si="125"/>
        <v>4.8</v>
      </c>
    </row>
    <row r="624" spans="1:31" ht="43.2" hidden="1" x14ac:dyDescent="0.3">
      <c r="A624" s="65" t="str" cm="1">
        <f t="array" ref="A624">_xlfn.IFS(M624&gt;=65,"Heavy",M624&lt;=25,"Light",M624&gt;=26-64,"Medium")</f>
        <v>Medium</v>
      </c>
      <c r="B624" s="1" t="s">
        <v>2787</v>
      </c>
      <c r="C624" s="1" t="s">
        <v>2824</v>
      </c>
      <c r="D624" s="3">
        <f t="shared" si="126"/>
        <v>607</v>
      </c>
      <c r="E624" s="3" t="s">
        <v>2822</v>
      </c>
      <c r="F624" s="3">
        <v>1</v>
      </c>
      <c r="G624" s="3" t="s">
        <v>2827</v>
      </c>
      <c r="H624" s="3" t="s">
        <v>638</v>
      </c>
      <c r="I624" s="3" t="s">
        <v>633</v>
      </c>
      <c r="J624" s="3" t="s">
        <v>2324</v>
      </c>
      <c r="K624" s="7" t="str">
        <f>VLOOKUP($I624,'New Summary'!$E$8:$G$59,2,FALSE)</f>
        <v>H-350x175x6x9</v>
      </c>
      <c r="L624" s="3" t="s">
        <v>2496</v>
      </c>
      <c r="M624" s="7">
        <f>VLOOKUP($I624,'New Summary'!$E$8:$G$59,3,FALSE)</f>
        <v>41.4</v>
      </c>
      <c r="N624" s="3">
        <v>6000</v>
      </c>
      <c r="O624" s="3" t="s">
        <v>25</v>
      </c>
      <c r="P624" s="3">
        <v>1</v>
      </c>
      <c r="Q624" s="28">
        <f t="shared" si="127"/>
        <v>6</v>
      </c>
      <c r="R624" s="28">
        <f t="shared" si="128"/>
        <v>248.39999999999998</v>
      </c>
      <c r="S624" s="12">
        <v>0</v>
      </c>
      <c r="T624" s="46">
        <f t="shared" si="122"/>
        <v>0</v>
      </c>
      <c r="U624" s="12"/>
      <c r="V624" s="3">
        <f t="shared" si="123"/>
        <v>6</v>
      </c>
      <c r="W624" s="46" t="s">
        <v>2502</v>
      </c>
      <c r="X624" s="3">
        <f t="shared" si="120"/>
        <v>248.39999999999998</v>
      </c>
      <c r="Y624" s="3">
        <f t="shared" si="121"/>
        <v>0</v>
      </c>
      <c r="Z624" s="3"/>
      <c r="AA624" s="3">
        <v>4.8</v>
      </c>
      <c r="AB624" s="3">
        <f t="shared" si="129"/>
        <v>1.2000000000000002</v>
      </c>
      <c r="AC624" s="7">
        <f t="shared" si="124"/>
        <v>198.72</v>
      </c>
      <c r="AD624" s="1">
        <v>4800</v>
      </c>
      <c r="AE624" s="1">
        <f t="shared" si="125"/>
        <v>4.8</v>
      </c>
    </row>
    <row r="625" spans="1:31" ht="43.2" hidden="1" x14ac:dyDescent="0.3">
      <c r="A625" s="65" t="str" cm="1">
        <f t="array" ref="A625">_xlfn.IFS(M625&gt;=65,"Heavy",M625&lt;=25,"Light",M625&gt;=26-64,"Medium")</f>
        <v>Medium</v>
      </c>
      <c r="B625" s="1" t="s">
        <v>2787</v>
      </c>
      <c r="C625" s="1" t="s">
        <v>2824</v>
      </c>
      <c r="D625" s="3">
        <f t="shared" si="126"/>
        <v>608</v>
      </c>
      <c r="E625" s="3" t="s">
        <v>2822</v>
      </c>
      <c r="F625" s="3">
        <v>1</v>
      </c>
      <c r="G625" s="3" t="s">
        <v>2827</v>
      </c>
      <c r="H625" s="3" t="s">
        <v>639</v>
      </c>
      <c r="I625" s="3" t="s">
        <v>633</v>
      </c>
      <c r="J625" s="3" t="s">
        <v>2324</v>
      </c>
      <c r="K625" s="7" t="str">
        <f>VLOOKUP($I625,'New Summary'!$E$8:$G$59,2,FALSE)</f>
        <v>H-350x175x6x9</v>
      </c>
      <c r="L625" s="3" t="s">
        <v>2496</v>
      </c>
      <c r="M625" s="7">
        <f>VLOOKUP($I625,'New Summary'!$E$8:$G$59,3,FALSE)</f>
        <v>41.4</v>
      </c>
      <c r="N625" s="3">
        <v>6000</v>
      </c>
      <c r="O625" s="3" t="s">
        <v>25</v>
      </c>
      <c r="P625" s="3">
        <v>1</v>
      </c>
      <c r="Q625" s="28">
        <f t="shared" si="127"/>
        <v>6</v>
      </c>
      <c r="R625" s="28">
        <f t="shared" si="128"/>
        <v>248.39999999999998</v>
      </c>
      <c r="S625" s="12">
        <v>0</v>
      </c>
      <c r="T625" s="46">
        <f t="shared" si="122"/>
        <v>0</v>
      </c>
      <c r="U625" s="12"/>
      <c r="V625" s="3">
        <f t="shared" si="123"/>
        <v>6</v>
      </c>
      <c r="W625" s="46" t="s">
        <v>2502</v>
      </c>
      <c r="X625" s="3">
        <f t="shared" si="120"/>
        <v>248.39999999999998</v>
      </c>
      <c r="Y625" s="3">
        <f t="shared" si="121"/>
        <v>0</v>
      </c>
      <c r="Z625" s="3"/>
      <c r="AA625" s="3">
        <v>1.8</v>
      </c>
      <c r="AB625" s="3">
        <f t="shared" si="129"/>
        <v>4.2</v>
      </c>
      <c r="AC625" s="7">
        <f t="shared" si="124"/>
        <v>74.52</v>
      </c>
      <c r="AD625" s="1">
        <v>1800</v>
      </c>
      <c r="AE625" s="1">
        <f t="shared" si="125"/>
        <v>1.8</v>
      </c>
    </row>
    <row r="626" spans="1:31" ht="43.2" hidden="1" x14ac:dyDescent="0.3">
      <c r="A626" s="65" t="str" cm="1">
        <f t="array" ref="A626">_xlfn.IFS(M626&gt;=65,"Heavy",M626&lt;=25,"Light",M626&gt;=26-64,"Medium")</f>
        <v>Medium</v>
      </c>
      <c r="B626" s="1" t="s">
        <v>2787</v>
      </c>
      <c r="C626" s="1" t="s">
        <v>2824</v>
      </c>
      <c r="D626" s="3">
        <f t="shared" si="126"/>
        <v>609</v>
      </c>
      <c r="E626" s="3" t="s">
        <v>2822</v>
      </c>
      <c r="F626" s="3">
        <v>1</v>
      </c>
      <c r="G626" s="3" t="s">
        <v>2827</v>
      </c>
      <c r="H626" s="3" t="s">
        <v>640</v>
      </c>
      <c r="I626" s="3" t="s">
        <v>633</v>
      </c>
      <c r="J626" s="3" t="s">
        <v>2324</v>
      </c>
      <c r="K626" s="7" t="str">
        <f>VLOOKUP($I626,'New Summary'!$E$8:$G$59,2,FALSE)</f>
        <v>H-350x175x6x9</v>
      </c>
      <c r="L626" s="3" t="s">
        <v>2496</v>
      </c>
      <c r="M626" s="7">
        <f>VLOOKUP($I626,'New Summary'!$E$8:$G$59,3,FALSE)</f>
        <v>41.4</v>
      </c>
      <c r="N626" s="3">
        <v>6000</v>
      </c>
      <c r="O626" s="3" t="s">
        <v>25</v>
      </c>
      <c r="P626" s="3">
        <v>1</v>
      </c>
      <c r="Q626" s="28">
        <f t="shared" si="127"/>
        <v>6</v>
      </c>
      <c r="R626" s="28">
        <f t="shared" si="128"/>
        <v>248.39999999999998</v>
      </c>
      <c r="S626" s="12">
        <v>0</v>
      </c>
      <c r="T626" s="46">
        <f t="shared" si="122"/>
        <v>0</v>
      </c>
      <c r="U626" s="12"/>
      <c r="V626" s="3">
        <f t="shared" si="123"/>
        <v>6</v>
      </c>
      <c r="W626" s="46" t="s">
        <v>2502</v>
      </c>
      <c r="X626" s="3">
        <f t="shared" si="120"/>
        <v>248.39999999999998</v>
      </c>
      <c r="Y626" s="3">
        <f t="shared" si="121"/>
        <v>0</v>
      </c>
      <c r="Z626" s="3"/>
      <c r="AA626" s="3">
        <v>1.8</v>
      </c>
      <c r="AB626" s="3">
        <f t="shared" si="129"/>
        <v>4.2</v>
      </c>
      <c r="AC626" s="7">
        <f t="shared" si="124"/>
        <v>74.52</v>
      </c>
      <c r="AD626" s="1">
        <v>1800</v>
      </c>
      <c r="AE626" s="1">
        <f t="shared" si="125"/>
        <v>1.8</v>
      </c>
    </row>
    <row r="627" spans="1:31" ht="43.2" hidden="1" x14ac:dyDescent="0.3">
      <c r="A627" s="65" t="str" cm="1">
        <f t="array" ref="A627">_xlfn.IFS(M627&gt;=65,"Heavy",M627&lt;=25,"Light",M627&gt;=26-64,"Medium")</f>
        <v>Medium</v>
      </c>
      <c r="B627" s="1" t="s">
        <v>2787</v>
      </c>
      <c r="C627" s="1" t="s">
        <v>2824</v>
      </c>
      <c r="D627" s="3">
        <f t="shared" si="126"/>
        <v>610</v>
      </c>
      <c r="E627" s="3" t="s">
        <v>2822</v>
      </c>
      <c r="F627" s="3">
        <v>1</v>
      </c>
      <c r="G627" s="3" t="s">
        <v>2827</v>
      </c>
      <c r="H627" s="3" t="s">
        <v>641</v>
      </c>
      <c r="I627" s="3" t="s">
        <v>139</v>
      </c>
      <c r="J627" s="3" t="s">
        <v>2326</v>
      </c>
      <c r="K627" s="7" t="str">
        <f>VLOOKUP($I627,'New Summary'!$E$8:$G$59,2,FALSE)</f>
        <v>H-350x175x7x11</v>
      </c>
      <c r="L627" s="3" t="s">
        <v>2496</v>
      </c>
      <c r="M627" s="7">
        <f>VLOOKUP($I627,'New Summary'!$E$8:$G$59,3,FALSE)</f>
        <v>49.6</v>
      </c>
      <c r="N627" s="3">
        <v>6000</v>
      </c>
      <c r="O627" s="3" t="s">
        <v>25</v>
      </c>
      <c r="P627" s="3">
        <v>1</v>
      </c>
      <c r="Q627" s="28">
        <f>(N627/1000)*P627</f>
        <v>6</v>
      </c>
      <c r="R627" s="28">
        <f>Q627*M627</f>
        <v>297.60000000000002</v>
      </c>
      <c r="S627" s="12">
        <v>0</v>
      </c>
      <c r="T627" s="46">
        <f t="shared" si="122"/>
        <v>0</v>
      </c>
      <c r="U627" s="13"/>
      <c r="V627" s="3">
        <f t="shared" si="123"/>
        <v>6</v>
      </c>
      <c r="W627" s="46" t="s">
        <v>2502</v>
      </c>
      <c r="X627" s="42">
        <f t="shared" si="120"/>
        <v>297.60000000000002</v>
      </c>
      <c r="Y627" s="42">
        <f t="shared" si="121"/>
        <v>0</v>
      </c>
      <c r="Z627" s="3"/>
      <c r="AA627" s="3">
        <v>1.8</v>
      </c>
      <c r="AB627" s="3">
        <f t="shared" si="129"/>
        <v>4.2</v>
      </c>
      <c r="AC627" s="7">
        <f t="shared" si="124"/>
        <v>89.28</v>
      </c>
      <c r="AD627" s="1">
        <v>1800</v>
      </c>
      <c r="AE627" s="1">
        <f t="shared" si="125"/>
        <v>1.8</v>
      </c>
    </row>
    <row r="628" spans="1:31" ht="43.2" hidden="1" x14ac:dyDescent="0.3">
      <c r="A628" s="65" t="str" cm="1">
        <f t="array" ref="A628">_xlfn.IFS(M628&gt;=65,"Heavy",M628&lt;=25,"Light",M628&gt;=26-64,"Medium")</f>
        <v>Medium</v>
      </c>
      <c r="B628" s="1" t="s">
        <v>2787</v>
      </c>
      <c r="C628" s="1" t="s">
        <v>2824</v>
      </c>
      <c r="D628" s="3">
        <f t="shared" si="126"/>
        <v>611</v>
      </c>
      <c r="E628" s="3" t="s">
        <v>2822</v>
      </c>
      <c r="F628" s="3">
        <v>1</v>
      </c>
      <c r="G628" s="3" t="s">
        <v>2827</v>
      </c>
      <c r="H628" s="3" t="s">
        <v>642</v>
      </c>
      <c r="I628" s="3" t="s">
        <v>633</v>
      </c>
      <c r="J628" s="3" t="s">
        <v>2324</v>
      </c>
      <c r="K628" s="7" t="str">
        <f>VLOOKUP($I628,'New Summary'!$E$8:$G$59,2,FALSE)</f>
        <v>H-350x175x6x9</v>
      </c>
      <c r="L628" s="3" t="s">
        <v>2496</v>
      </c>
      <c r="M628" s="7">
        <f>VLOOKUP($I628,'New Summary'!$E$8:$G$59,3,FALSE)</f>
        <v>41.4</v>
      </c>
      <c r="N628" s="3">
        <v>6000</v>
      </c>
      <c r="O628" s="3" t="s">
        <v>25</v>
      </c>
      <c r="P628" s="3">
        <v>1</v>
      </c>
      <c r="Q628" s="28">
        <f t="shared" ref="Q628:Q652" si="130">(N628/1000)*P628</f>
        <v>6</v>
      </c>
      <c r="R628" s="28">
        <f t="shared" ref="R628:R652" si="131">Q628*M628</f>
        <v>248.39999999999998</v>
      </c>
      <c r="S628" s="12">
        <v>0</v>
      </c>
      <c r="T628" s="46">
        <f t="shared" si="122"/>
        <v>0</v>
      </c>
      <c r="U628" s="12"/>
      <c r="V628" s="3">
        <f t="shared" si="123"/>
        <v>6</v>
      </c>
      <c r="W628" s="46" t="s">
        <v>2502</v>
      </c>
      <c r="X628" s="3">
        <f t="shared" si="120"/>
        <v>248.39999999999998</v>
      </c>
      <c r="Y628" s="3">
        <f t="shared" si="121"/>
        <v>0</v>
      </c>
      <c r="Z628" s="3"/>
      <c r="AA628" s="3">
        <v>1.8</v>
      </c>
      <c r="AB628" s="3">
        <f t="shared" si="129"/>
        <v>4.2</v>
      </c>
      <c r="AC628" s="7">
        <f t="shared" si="124"/>
        <v>74.52</v>
      </c>
      <c r="AD628" s="1">
        <v>1800</v>
      </c>
      <c r="AE628" s="1">
        <f t="shared" si="125"/>
        <v>1.8</v>
      </c>
    </row>
    <row r="629" spans="1:31" ht="43.2" hidden="1" x14ac:dyDescent="0.3">
      <c r="A629" s="65" t="str" cm="1">
        <f t="array" ref="A629">_xlfn.IFS(M629&gt;=65,"Heavy",M629&lt;=25,"Light",M629&gt;=26-64,"Medium")</f>
        <v>Medium</v>
      </c>
      <c r="B629" s="1" t="s">
        <v>2787</v>
      </c>
      <c r="C629" s="1" t="s">
        <v>2824</v>
      </c>
      <c r="D629" s="3">
        <f t="shared" si="126"/>
        <v>612</v>
      </c>
      <c r="E629" s="3" t="s">
        <v>2822</v>
      </c>
      <c r="F629" s="3">
        <v>1</v>
      </c>
      <c r="G629" s="3" t="s">
        <v>2827</v>
      </c>
      <c r="H629" s="3" t="s">
        <v>643</v>
      </c>
      <c r="I629" s="3" t="s">
        <v>633</v>
      </c>
      <c r="J629" s="3" t="s">
        <v>2324</v>
      </c>
      <c r="K629" s="7" t="str">
        <f>VLOOKUP($I629,'New Summary'!$E$8:$G$59,2,FALSE)</f>
        <v>H-350x175x6x9</v>
      </c>
      <c r="L629" s="3" t="s">
        <v>2496</v>
      </c>
      <c r="M629" s="7">
        <f>VLOOKUP($I629,'New Summary'!$E$8:$G$59,3,FALSE)</f>
        <v>41.4</v>
      </c>
      <c r="N629" s="3">
        <v>6000</v>
      </c>
      <c r="O629" s="3" t="s">
        <v>25</v>
      </c>
      <c r="P629" s="3">
        <v>1</v>
      </c>
      <c r="Q629" s="28">
        <f t="shared" si="130"/>
        <v>6</v>
      </c>
      <c r="R629" s="28">
        <f t="shared" si="131"/>
        <v>248.39999999999998</v>
      </c>
      <c r="S629" s="12">
        <v>0</v>
      </c>
      <c r="T629" s="46">
        <f t="shared" si="122"/>
        <v>0</v>
      </c>
      <c r="U629" s="12"/>
      <c r="V629" s="3">
        <f t="shared" si="123"/>
        <v>6</v>
      </c>
      <c r="W629" s="46" t="s">
        <v>2502</v>
      </c>
      <c r="X629" s="3">
        <f t="shared" si="120"/>
        <v>248.39999999999998</v>
      </c>
      <c r="Y629" s="3">
        <f t="shared" si="121"/>
        <v>0</v>
      </c>
      <c r="Z629" s="3"/>
      <c r="AA629" s="3">
        <v>1.8</v>
      </c>
      <c r="AB629" s="3">
        <f t="shared" si="129"/>
        <v>4.2</v>
      </c>
      <c r="AC629" s="7">
        <f t="shared" si="124"/>
        <v>74.52</v>
      </c>
      <c r="AD629" s="1">
        <v>1800</v>
      </c>
      <c r="AE629" s="1">
        <f t="shared" si="125"/>
        <v>1.8</v>
      </c>
    </row>
    <row r="630" spans="1:31" ht="43.2" hidden="1" x14ac:dyDescent="0.3">
      <c r="A630" s="65" t="str" cm="1">
        <f t="array" ref="A630">_xlfn.IFS(M630&gt;=65,"Heavy",M630&lt;=25,"Light",M630&gt;=26-64,"Medium")</f>
        <v>Medium</v>
      </c>
      <c r="B630" s="1" t="s">
        <v>2787</v>
      </c>
      <c r="C630" s="1" t="s">
        <v>2824</v>
      </c>
      <c r="D630" s="3">
        <f t="shared" si="126"/>
        <v>613</v>
      </c>
      <c r="E630" s="3" t="s">
        <v>2822</v>
      </c>
      <c r="F630" s="3">
        <v>1</v>
      </c>
      <c r="G630" s="3" t="s">
        <v>2827</v>
      </c>
      <c r="H630" s="3" t="s">
        <v>644</v>
      </c>
      <c r="I630" s="3" t="s">
        <v>688</v>
      </c>
      <c r="J630" s="3" t="s">
        <v>2331</v>
      </c>
      <c r="K630" s="7" t="str">
        <f>VLOOKUP($I630,'New Summary'!$E$8:$G$59,2,FALSE)</f>
        <v>H-400x200x7x11</v>
      </c>
      <c r="L630" s="3" t="s">
        <v>2496</v>
      </c>
      <c r="M630" s="7">
        <f>VLOOKUP($I630,'New Summary'!$E$8:$G$59,3,FALSE)</f>
        <v>56.6</v>
      </c>
      <c r="N630" s="3">
        <v>8000</v>
      </c>
      <c r="O630" s="3" t="s">
        <v>25</v>
      </c>
      <c r="P630" s="3">
        <v>1</v>
      </c>
      <c r="Q630" s="28">
        <f t="shared" si="130"/>
        <v>8</v>
      </c>
      <c r="R630" s="28">
        <f t="shared" si="131"/>
        <v>452.8</v>
      </c>
      <c r="S630" s="12">
        <v>0</v>
      </c>
      <c r="T630" s="46">
        <f t="shared" si="122"/>
        <v>0</v>
      </c>
      <c r="U630" s="12"/>
      <c r="V630" s="3">
        <f t="shared" si="123"/>
        <v>8</v>
      </c>
      <c r="W630" s="46" t="s">
        <v>2502</v>
      </c>
      <c r="X630" s="3">
        <f t="shared" si="120"/>
        <v>452.8</v>
      </c>
      <c r="Y630" s="3">
        <f t="shared" si="121"/>
        <v>0</v>
      </c>
      <c r="Z630" s="3"/>
      <c r="AA630" s="3">
        <v>0.4</v>
      </c>
      <c r="AB630" s="3">
        <f t="shared" si="129"/>
        <v>7.6</v>
      </c>
      <c r="AC630" s="7">
        <f t="shared" si="124"/>
        <v>22.64</v>
      </c>
      <c r="AD630" s="1">
        <v>400</v>
      </c>
      <c r="AE630" s="1">
        <f t="shared" si="125"/>
        <v>0.4</v>
      </c>
    </row>
    <row r="631" spans="1:31" ht="43.2" hidden="1" x14ac:dyDescent="0.3">
      <c r="A631" s="65" t="str" cm="1">
        <f t="array" ref="A631">_xlfn.IFS(M631&gt;=65,"Heavy",M631&lt;=25,"Light",M631&gt;=26-64,"Medium")</f>
        <v>Medium</v>
      </c>
      <c r="B631" s="1" t="s">
        <v>2787</v>
      </c>
      <c r="C631" s="1" t="s">
        <v>2824</v>
      </c>
      <c r="D631" s="3">
        <f t="shared" si="126"/>
        <v>614</v>
      </c>
      <c r="E631" s="3" t="s">
        <v>2822</v>
      </c>
      <c r="F631" s="3">
        <v>1</v>
      </c>
      <c r="G631" s="3" t="s">
        <v>2827</v>
      </c>
      <c r="H631" s="3" t="s">
        <v>645</v>
      </c>
      <c r="I631" s="3" t="s">
        <v>688</v>
      </c>
      <c r="J631" s="3" t="s">
        <v>2331</v>
      </c>
      <c r="K631" s="7" t="str">
        <f>VLOOKUP($I631,'New Summary'!$E$8:$G$59,2,FALSE)</f>
        <v>H-400x200x7x11</v>
      </c>
      <c r="L631" s="3" t="s">
        <v>2496</v>
      </c>
      <c r="M631" s="7">
        <f>VLOOKUP($I631,'New Summary'!$E$8:$G$59,3,FALSE)</f>
        <v>56.6</v>
      </c>
      <c r="N631" s="3">
        <v>8000</v>
      </c>
      <c r="O631" s="3" t="s">
        <v>25</v>
      </c>
      <c r="P631" s="3">
        <v>1</v>
      </c>
      <c r="Q631" s="28">
        <f t="shared" si="130"/>
        <v>8</v>
      </c>
      <c r="R631" s="28">
        <f t="shared" si="131"/>
        <v>452.8</v>
      </c>
      <c r="S631" s="12">
        <v>0</v>
      </c>
      <c r="T631" s="46">
        <f t="shared" si="122"/>
        <v>0</v>
      </c>
      <c r="U631" s="12"/>
      <c r="V631" s="3">
        <f t="shared" si="123"/>
        <v>8</v>
      </c>
      <c r="W631" s="46" t="s">
        <v>2502</v>
      </c>
      <c r="X631" s="3">
        <f t="shared" si="120"/>
        <v>452.8</v>
      </c>
      <c r="Y631" s="3">
        <f t="shared" si="121"/>
        <v>0</v>
      </c>
      <c r="Z631" s="3"/>
      <c r="AA631" s="3">
        <v>0.4</v>
      </c>
      <c r="AB631" s="3">
        <f t="shared" si="129"/>
        <v>7.6</v>
      </c>
      <c r="AC631" s="7">
        <f t="shared" si="124"/>
        <v>22.64</v>
      </c>
      <c r="AD631" s="1">
        <v>400</v>
      </c>
      <c r="AE631" s="1">
        <f t="shared" si="125"/>
        <v>0.4</v>
      </c>
    </row>
    <row r="632" spans="1:31" ht="43.2" hidden="1" x14ac:dyDescent="0.3">
      <c r="A632" s="65" t="str" cm="1">
        <f t="array" ref="A632">_xlfn.IFS(M632&gt;=65,"Heavy",M632&lt;=25,"Light",M632&gt;=26-64,"Medium")</f>
        <v>Medium</v>
      </c>
      <c r="B632" s="1" t="s">
        <v>2787</v>
      </c>
      <c r="C632" s="1" t="s">
        <v>2824</v>
      </c>
      <c r="D632" s="3">
        <f t="shared" si="126"/>
        <v>615</v>
      </c>
      <c r="E632" s="3" t="s">
        <v>2822</v>
      </c>
      <c r="F632" s="3">
        <v>1</v>
      </c>
      <c r="G632" s="3" t="s">
        <v>2827</v>
      </c>
      <c r="H632" s="3" t="s">
        <v>646</v>
      </c>
      <c r="I632" s="3" t="s">
        <v>139</v>
      </c>
      <c r="J632" s="3" t="s">
        <v>2326</v>
      </c>
      <c r="K632" s="7" t="str">
        <f>VLOOKUP($I632,'New Summary'!$E$8:$G$59,2,FALSE)</f>
        <v>H-350x175x7x11</v>
      </c>
      <c r="L632" s="3" t="s">
        <v>2496</v>
      </c>
      <c r="M632" s="7">
        <f>VLOOKUP($I632,'New Summary'!$E$8:$G$59,3,FALSE)</f>
        <v>49.6</v>
      </c>
      <c r="N632" s="3">
        <v>8000</v>
      </c>
      <c r="O632" s="3" t="s">
        <v>25</v>
      </c>
      <c r="P632" s="3">
        <v>1</v>
      </c>
      <c r="Q632" s="28">
        <f t="shared" si="130"/>
        <v>8</v>
      </c>
      <c r="R632" s="28">
        <f t="shared" si="131"/>
        <v>396.8</v>
      </c>
      <c r="S632" s="12">
        <v>0</v>
      </c>
      <c r="T632" s="46">
        <f t="shared" si="122"/>
        <v>0</v>
      </c>
      <c r="U632" s="13"/>
      <c r="V632" s="3">
        <f t="shared" si="123"/>
        <v>8</v>
      </c>
      <c r="W632" s="46" t="s">
        <v>2502</v>
      </c>
      <c r="X632" s="42">
        <f t="shared" si="120"/>
        <v>396.8</v>
      </c>
      <c r="Y632" s="42">
        <f t="shared" si="121"/>
        <v>0</v>
      </c>
      <c r="Z632" s="3"/>
      <c r="AA632" s="3">
        <v>0.4</v>
      </c>
      <c r="AB632" s="3">
        <f t="shared" si="129"/>
        <v>7.6</v>
      </c>
      <c r="AC632" s="7">
        <f t="shared" si="124"/>
        <v>19.840000000000003</v>
      </c>
      <c r="AD632" s="1">
        <v>400</v>
      </c>
      <c r="AE632" s="1">
        <f t="shared" si="125"/>
        <v>0.4</v>
      </c>
    </row>
    <row r="633" spans="1:31" ht="43.2" hidden="1" x14ac:dyDescent="0.3">
      <c r="A633" s="65" t="str" cm="1">
        <f t="array" ref="A633">_xlfn.IFS(M633&gt;=65,"Heavy",M633&lt;=25,"Light",M633&gt;=26-64,"Medium")</f>
        <v>Medium</v>
      </c>
      <c r="B633" s="1" t="s">
        <v>2787</v>
      </c>
      <c r="C633" s="1" t="s">
        <v>2824</v>
      </c>
      <c r="D633" s="3">
        <f t="shared" si="126"/>
        <v>616</v>
      </c>
      <c r="E633" s="3" t="s">
        <v>2822</v>
      </c>
      <c r="F633" s="3">
        <v>1</v>
      </c>
      <c r="G633" s="3" t="s">
        <v>2827</v>
      </c>
      <c r="H633" s="3" t="s">
        <v>647</v>
      </c>
      <c r="I633" s="3" t="s">
        <v>139</v>
      </c>
      <c r="J633" s="3" t="s">
        <v>2326</v>
      </c>
      <c r="K633" s="7" t="str">
        <f>VLOOKUP($I633,'New Summary'!$E$8:$G$59,2,FALSE)</f>
        <v>H-350x175x7x11</v>
      </c>
      <c r="L633" s="3" t="s">
        <v>2496</v>
      </c>
      <c r="M633" s="7">
        <f>VLOOKUP($I633,'New Summary'!$E$8:$G$59,3,FALSE)</f>
        <v>49.6</v>
      </c>
      <c r="N633" s="3">
        <v>8000</v>
      </c>
      <c r="O633" s="3" t="s">
        <v>25</v>
      </c>
      <c r="P633" s="3">
        <v>1</v>
      </c>
      <c r="Q633" s="28">
        <f t="shared" si="130"/>
        <v>8</v>
      </c>
      <c r="R633" s="28">
        <f t="shared" si="131"/>
        <v>396.8</v>
      </c>
      <c r="S633" s="12">
        <v>0</v>
      </c>
      <c r="T633" s="46">
        <f t="shared" si="122"/>
        <v>0</v>
      </c>
      <c r="U633" s="13"/>
      <c r="V633" s="3">
        <f t="shared" si="123"/>
        <v>8</v>
      </c>
      <c r="W633" s="46" t="s">
        <v>2502</v>
      </c>
      <c r="X633" s="42">
        <f t="shared" si="120"/>
        <v>396.8</v>
      </c>
      <c r="Y633" s="42">
        <f t="shared" si="121"/>
        <v>0</v>
      </c>
      <c r="Z633" s="3"/>
      <c r="AA633" s="3">
        <v>0.4</v>
      </c>
      <c r="AB633" s="3">
        <f t="shared" si="129"/>
        <v>7.6</v>
      </c>
      <c r="AC633" s="7">
        <f t="shared" si="124"/>
        <v>19.840000000000003</v>
      </c>
      <c r="AD633" s="1">
        <v>400</v>
      </c>
      <c r="AE633" s="1">
        <f t="shared" si="125"/>
        <v>0.4</v>
      </c>
    </row>
    <row r="634" spans="1:31" ht="43.2" hidden="1" x14ac:dyDescent="0.3">
      <c r="A634" s="65" t="str" cm="1">
        <f t="array" ref="A634">_xlfn.IFS(M634&gt;=65,"Heavy",M634&lt;=25,"Light",M634&gt;=26-64,"Medium")</f>
        <v>Medium</v>
      </c>
      <c r="B634" s="1" t="s">
        <v>2787</v>
      </c>
      <c r="C634" s="1" t="s">
        <v>2824</v>
      </c>
      <c r="D634" s="3">
        <f t="shared" si="126"/>
        <v>617</v>
      </c>
      <c r="E634" s="3" t="s">
        <v>2822</v>
      </c>
      <c r="F634" s="3">
        <v>1</v>
      </c>
      <c r="G634" s="3" t="s">
        <v>2827</v>
      </c>
      <c r="H634" s="3" t="s">
        <v>648</v>
      </c>
      <c r="I634" s="3" t="s">
        <v>139</v>
      </c>
      <c r="J634" s="3" t="s">
        <v>2326</v>
      </c>
      <c r="K634" s="7" t="str">
        <f>VLOOKUP($I634,'New Summary'!$E$8:$G$59,2,FALSE)</f>
        <v>H-350x175x7x11</v>
      </c>
      <c r="L634" s="3" t="s">
        <v>2496</v>
      </c>
      <c r="M634" s="7">
        <f>VLOOKUP($I634,'New Summary'!$E$8:$G$59,3,FALSE)</f>
        <v>49.6</v>
      </c>
      <c r="N634" s="3">
        <v>6000</v>
      </c>
      <c r="O634" s="3" t="s">
        <v>25</v>
      </c>
      <c r="P634" s="3">
        <v>1</v>
      </c>
      <c r="Q634" s="28">
        <f t="shared" si="130"/>
        <v>6</v>
      </c>
      <c r="R634" s="28">
        <f t="shared" si="131"/>
        <v>297.60000000000002</v>
      </c>
      <c r="S634" s="12">
        <v>0</v>
      </c>
      <c r="T634" s="46">
        <f t="shared" si="122"/>
        <v>0</v>
      </c>
      <c r="U634" s="13"/>
      <c r="V634" s="3">
        <f t="shared" si="123"/>
        <v>6</v>
      </c>
      <c r="W634" s="46" t="s">
        <v>2502</v>
      </c>
      <c r="X634" s="42">
        <f t="shared" si="120"/>
        <v>297.60000000000002</v>
      </c>
      <c r="Y634" s="42">
        <f t="shared" si="121"/>
        <v>0</v>
      </c>
      <c r="Z634" s="3"/>
      <c r="AA634" s="3">
        <v>0.3</v>
      </c>
      <c r="AB634" s="3">
        <f t="shared" si="129"/>
        <v>5.7</v>
      </c>
      <c r="AC634" s="7">
        <f t="shared" si="124"/>
        <v>14.879999999999999</v>
      </c>
      <c r="AD634" s="1">
        <v>300</v>
      </c>
      <c r="AE634" s="1">
        <f t="shared" si="125"/>
        <v>0.3</v>
      </c>
    </row>
    <row r="635" spans="1:31" ht="43.2" hidden="1" x14ac:dyDescent="0.3">
      <c r="A635" s="65" t="str" cm="1">
        <f t="array" ref="A635">_xlfn.IFS(M635&gt;=65,"Heavy",M635&lt;=25,"Light",M635&gt;=26-64,"Medium")</f>
        <v>Medium</v>
      </c>
      <c r="B635" s="1" t="s">
        <v>2787</v>
      </c>
      <c r="C635" s="1" t="s">
        <v>2824</v>
      </c>
      <c r="D635" s="3">
        <f t="shared" si="126"/>
        <v>618</v>
      </c>
      <c r="E635" s="3" t="s">
        <v>2822</v>
      </c>
      <c r="F635" s="3">
        <v>1</v>
      </c>
      <c r="G635" s="3" t="s">
        <v>2827</v>
      </c>
      <c r="H635" s="3" t="s">
        <v>649</v>
      </c>
      <c r="I635" s="3" t="s">
        <v>139</v>
      </c>
      <c r="J635" s="3" t="s">
        <v>2326</v>
      </c>
      <c r="K635" s="7" t="str">
        <f>VLOOKUP($I635,'New Summary'!$E$8:$G$59,2,FALSE)</f>
        <v>H-350x175x7x11</v>
      </c>
      <c r="L635" s="3" t="s">
        <v>2496</v>
      </c>
      <c r="M635" s="7">
        <f>VLOOKUP($I635,'New Summary'!$E$8:$G$59,3,FALSE)</f>
        <v>49.6</v>
      </c>
      <c r="N635" s="3">
        <v>6000</v>
      </c>
      <c r="O635" s="3" t="s">
        <v>25</v>
      </c>
      <c r="P635" s="3">
        <v>1</v>
      </c>
      <c r="Q635" s="28">
        <f t="shared" si="130"/>
        <v>6</v>
      </c>
      <c r="R635" s="28">
        <f t="shared" si="131"/>
        <v>297.60000000000002</v>
      </c>
      <c r="S635" s="12">
        <v>0</v>
      </c>
      <c r="T635" s="46">
        <f t="shared" si="122"/>
        <v>0</v>
      </c>
      <c r="U635" s="13"/>
      <c r="V635" s="3">
        <f t="shared" si="123"/>
        <v>6</v>
      </c>
      <c r="W635" s="46" t="s">
        <v>2502</v>
      </c>
      <c r="X635" s="42">
        <f t="shared" si="120"/>
        <v>297.60000000000002</v>
      </c>
      <c r="Y635" s="42">
        <f t="shared" si="121"/>
        <v>0</v>
      </c>
      <c r="Z635" s="3"/>
      <c r="AA635" s="3">
        <v>0.3</v>
      </c>
      <c r="AB635" s="3">
        <f t="shared" si="129"/>
        <v>5.7</v>
      </c>
      <c r="AC635" s="7">
        <f t="shared" si="124"/>
        <v>14.879999999999999</v>
      </c>
      <c r="AD635" s="1">
        <v>300</v>
      </c>
      <c r="AE635" s="1">
        <f t="shared" si="125"/>
        <v>0.3</v>
      </c>
    </row>
    <row r="636" spans="1:31" ht="43.2" hidden="1" x14ac:dyDescent="0.3">
      <c r="A636" s="65" t="str" cm="1">
        <f t="array" ref="A636">_xlfn.IFS(M636&gt;=65,"Heavy",M636&lt;=25,"Light",M636&gt;=26-64,"Medium")</f>
        <v>Medium</v>
      </c>
      <c r="B636" s="1" t="s">
        <v>2787</v>
      </c>
      <c r="C636" s="1" t="s">
        <v>2824</v>
      </c>
      <c r="D636" s="3">
        <f t="shared" si="126"/>
        <v>619</v>
      </c>
      <c r="E636" s="3" t="s">
        <v>2822</v>
      </c>
      <c r="F636" s="3">
        <v>1</v>
      </c>
      <c r="G636" s="3" t="s">
        <v>2827</v>
      </c>
      <c r="H636" s="3" t="s">
        <v>650</v>
      </c>
      <c r="I636" s="3" t="s">
        <v>139</v>
      </c>
      <c r="J636" s="3" t="s">
        <v>2326</v>
      </c>
      <c r="K636" s="7" t="str">
        <f>VLOOKUP($I636,'New Summary'!$E$8:$G$59,2,FALSE)</f>
        <v>H-350x175x7x11</v>
      </c>
      <c r="L636" s="3" t="s">
        <v>2496</v>
      </c>
      <c r="M636" s="7">
        <f>VLOOKUP($I636,'New Summary'!$E$8:$G$59,3,FALSE)</f>
        <v>49.6</v>
      </c>
      <c r="N636" s="3">
        <v>6000</v>
      </c>
      <c r="O636" s="3" t="s">
        <v>25</v>
      </c>
      <c r="P636" s="3">
        <v>1</v>
      </c>
      <c r="Q636" s="28">
        <f t="shared" si="130"/>
        <v>6</v>
      </c>
      <c r="R636" s="28">
        <f t="shared" si="131"/>
        <v>297.60000000000002</v>
      </c>
      <c r="S636" s="12">
        <v>0</v>
      </c>
      <c r="T636" s="46">
        <f t="shared" si="122"/>
        <v>0</v>
      </c>
      <c r="U636" s="13"/>
      <c r="V636" s="3">
        <f t="shared" si="123"/>
        <v>6</v>
      </c>
      <c r="W636" s="46" t="s">
        <v>2502</v>
      </c>
      <c r="X636" s="42">
        <f t="shared" si="120"/>
        <v>297.60000000000002</v>
      </c>
      <c r="Y636" s="42">
        <f t="shared" si="121"/>
        <v>0</v>
      </c>
      <c r="Z636" s="3"/>
      <c r="AA636" s="3">
        <v>3.6</v>
      </c>
      <c r="AB636" s="3">
        <f t="shared" si="129"/>
        <v>2.4</v>
      </c>
      <c r="AC636" s="7">
        <f t="shared" si="124"/>
        <v>178.56</v>
      </c>
      <c r="AD636" s="1">
        <v>3600</v>
      </c>
      <c r="AE636" s="1">
        <f t="shared" si="125"/>
        <v>3.6</v>
      </c>
    </row>
    <row r="637" spans="1:31" ht="43.2" hidden="1" x14ac:dyDescent="0.3">
      <c r="A637" s="65" t="str" cm="1">
        <f t="array" ref="A637">_xlfn.IFS(M637&gt;=65,"Heavy",M637&lt;=25,"Light",M637&gt;=26-64,"Medium")</f>
        <v>Medium</v>
      </c>
      <c r="B637" s="1" t="s">
        <v>2787</v>
      </c>
      <c r="C637" s="1" t="s">
        <v>2824</v>
      </c>
      <c r="D637" s="3">
        <f t="shared" si="126"/>
        <v>620</v>
      </c>
      <c r="E637" s="3" t="s">
        <v>2822</v>
      </c>
      <c r="F637" s="3">
        <v>1</v>
      </c>
      <c r="G637" s="3" t="s">
        <v>2827</v>
      </c>
      <c r="H637" s="3" t="s">
        <v>651</v>
      </c>
      <c r="I637" s="3" t="s">
        <v>139</v>
      </c>
      <c r="J637" s="3" t="s">
        <v>2326</v>
      </c>
      <c r="K637" s="7" t="str">
        <f>VLOOKUP($I637,'New Summary'!$E$8:$G$59,2,FALSE)</f>
        <v>H-350x175x7x11</v>
      </c>
      <c r="L637" s="3" t="s">
        <v>2496</v>
      </c>
      <c r="M637" s="7">
        <f>VLOOKUP($I637,'New Summary'!$E$8:$G$59,3,FALSE)</f>
        <v>49.6</v>
      </c>
      <c r="N637" s="3">
        <v>6000</v>
      </c>
      <c r="O637" s="3" t="s">
        <v>25</v>
      </c>
      <c r="P637" s="3">
        <v>1</v>
      </c>
      <c r="Q637" s="28">
        <f t="shared" si="130"/>
        <v>6</v>
      </c>
      <c r="R637" s="28">
        <f t="shared" si="131"/>
        <v>297.60000000000002</v>
      </c>
      <c r="S637" s="12">
        <v>0</v>
      </c>
      <c r="T637" s="46">
        <f t="shared" si="122"/>
        <v>0</v>
      </c>
      <c r="U637" s="13"/>
      <c r="V637" s="3">
        <f t="shared" si="123"/>
        <v>6</v>
      </c>
      <c r="W637" s="46" t="s">
        <v>2502</v>
      </c>
      <c r="X637" s="42">
        <f t="shared" si="120"/>
        <v>297.60000000000002</v>
      </c>
      <c r="Y637" s="42">
        <f t="shared" si="121"/>
        <v>0</v>
      </c>
      <c r="Z637" s="3"/>
      <c r="AA637" s="3">
        <v>3.6</v>
      </c>
      <c r="AB637" s="3">
        <f t="shared" si="129"/>
        <v>2.4</v>
      </c>
      <c r="AC637" s="7">
        <f t="shared" si="124"/>
        <v>178.56</v>
      </c>
      <c r="AD637" s="1">
        <v>3600</v>
      </c>
      <c r="AE637" s="1">
        <f t="shared" si="125"/>
        <v>3.6</v>
      </c>
    </row>
    <row r="638" spans="1:31" ht="43.2" hidden="1" x14ac:dyDescent="0.3">
      <c r="A638" s="65" t="str" cm="1">
        <f t="array" ref="A638">_xlfn.IFS(M638&gt;=65,"Heavy",M638&lt;=25,"Light",M638&gt;=26-64,"Medium")</f>
        <v>Medium</v>
      </c>
      <c r="B638" s="1" t="s">
        <v>2787</v>
      </c>
      <c r="C638" s="1" t="s">
        <v>2824</v>
      </c>
      <c r="D638" s="3">
        <f t="shared" si="126"/>
        <v>621</v>
      </c>
      <c r="E638" s="3" t="s">
        <v>2822</v>
      </c>
      <c r="F638" s="3">
        <v>1</v>
      </c>
      <c r="G638" s="3" t="s">
        <v>2827</v>
      </c>
      <c r="H638" s="3" t="s">
        <v>652</v>
      </c>
      <c r="I638" s="3" t="s">
        <v>139</v>
      </c>
      <c r="J638" s="3" t="s">
        <v>2326</v>
      </c>
      <c r="K638" s="7" t="str">
        <f>VLOOKUP($I638,'New Summary'!$E$8:$G$59,2,FALSE)</f>
        <v>H-350x175x7x11</v>
      </c>
      <c r="L638" s="3" t="s">
        <v>2496</v>
      </c>
      <c r="M638" s="7">
        <f>VLOOKUP($I638,'New Summary'!$E$8:$G$59,3,FALSE)</f>
        <v>49.6</v>
      </c>
      <c r="N638" s="3">
        <v>6000</v>
      </c>
      <c r="O638" s="3" t="s">
        <v>25</v>
      </c>
      <c r="P638" s="3">
        <v>1</v>
      </c>
      <c r="Q638" s="28">
        <f t="shared" si="130"/>
        <v>6</v>
      </c>
      <c r="R638" s="28">
        <f t="shared" si="131"/>
        <v>297.60000000000002</v>
      </c>
      <c r="S638" s="12">
        <v>0</v>
      </c>
      <c r="T638" s="46">
        <f t="shared" si="122"/>
        <v>0</v>
      </c>
      <c r="U638" s="13"/>
      <c r="V638" s="3">
        <f t="shared" si="123"/>
        <v>6</v>
      </c>
      <c r="W638" s="46" t="s">
        <v>2502</v>
      </c>
      <c r="X638" s="42">
        <f t="shared" si="120"/>
        <v>297.60000000000002</v>
      </c>
      <c r="Y638" s="42">
        <f t="shared" si="121"/>
        <v>0</v>
      </c>
      <c r="Z638" s="3"/>
      <c r="AA638" s="3">
        <v>3.6</v>
      </c>
      <c r="AB638" s="3">
        <f t="shared" si="129"/>
        <v>2.4</v>
      </c>
      <c r="AC638" s="7">
        <f t="shared" si="124"/>
        <v>178.56</v>
      </c>
      <c r="AD638" s="1">
        <v>3600</v>
      </c>
      <c r="AE638" s="1">
        <f t="shared" si="125"/>
        <v>3.6</v>
      </c>
    </row>
    <row r="639" spans="1:31" ht="43.2" hidden="1" x14ac:dyDescent="0.3">
      <c r="A639" s="65" t="str" cm="1">
        <f t="array" ref="A639">_xlfn.IFS(M639&gt;=65,"Heavy",M639&lt;=25,"Light",M639&gt;=26-64,"Medium")</f>
        <v>Medium</v>
      </c>
      <c r="B639" s="1" t="s">
        <v>2787</v>
      </c>
      <c r="C639" s="1" t="s">
        <v>2824</v>
      </c>
      <c r="D639" s="3">
        <f t="shared" si="126"/>
        <v>622</v>
      </c>
      <c r="E639" s="3" t="s">
        <v>2822</v>
      </c>
      <c r="F639" s="3">
        <v>1</v>
      </c>
      <c r="G639" s="3" t="s">
        <v>2827</v>
      </c>
      <c r="H639" s="3" t="s">
        <v>653</v>
      </c>
      <c r="I639" s="3" t="s">
        <v>139</v>
      </c>
      <c r="J639" s="3" t="s">
        <v>2326</v>
      </c>
      <c r="K639" s="7" t="str">
        <f>VLOOKUP($I639,'New Summary'!$E$8:$G$59,2,FALSE)</f>
        <v>H-350x175x7x11</v>
      </c>
      <c r="L639" s="3" t="s">
        <v>2496</v>
      </c>
      <c r="M639" s="7">
        <f>VLOOKUP($I639,'New Summary'!$E$8:$G$59,3,FALSE)</f>
        <v>49.6</v>
      </c>
      <c r="N639" s="3">
        <v>6000</v>
      </c>
      <c r="O639" s="3" t="s">
        <v>25</v>
      </c>
      <c r="P639" s="3">
        <v>1</v>
      </c>
      <c r="Q639" s="28">
        <f t="shared" si="130"/>
        <v>6</v>
      </c>
      <c r="R639" s="28">
        <f t="shared" si="131"/>
        <v>297.60000000000002</v>
      </c>
      <c r="S639" s="12">
        <v>0</v>
      </c>
      <c r="T639" s="46">
        <f t="shared" si="122"/>
        <v>0</v>
      </c>
      <c r="U639" s="13"/>
      <c r="V639" s="3">
        <f t="shared" si="123"/>
        <v>6</v>
      </c>
      <c r="W639" s="46" t="s">
        <v>2502</v>
      </c>
      <c r="X639" s="42">
        <f t="shared" si="120"/>
        <v>297.60000000000002</v>
      </c>
      <c r="Y639" s="42">
        <f t="shared" si="121"/>
        <v>0</v>
      </c>
      <c r="Z639" s="3"/>
      <c r="AA639" s="3">
        <v>3.6</v>
      </c>
      <c r="AB639" s="3">
        <f t="shared" si="129"/>
        <v>2.4</v>
      </c>
      <c r="AC639" s="7">
        <f t="shared" si="124"/>
        <v>178.56</v>
      </c>
      <c r="AD639" s="1">
        <v>3600</v>
      </c>
      <c r="AE639" s="1">
        <f t="shared" si="125"/>
        <v>3.6</v>
      </c>
    </row>
    <row r="640" spans="1:31" ht="43.2" hidden="1" x14ac:dyDescent="0.3">
      <c r="A640" s="65" t="str" cm="1">
        <f t="array" ref="A640">_xlfn.IFS(M640&gt;=65,"Heavy",M640&lt;=25,"Light",M640&gt;=26-64,"Medium")</f>
        <v>Heavy</v>
      </c>
      <c r="B640" s="1" t="s">
        <v>2787</v>
      </c>
      <c r="C640" s="1" t="s">
        <v>2824</v>
      </c>
      <c r="D640" s="3">
        <f t="shared" si="126"/>
        <v>623</v>
      </c>
      <c r="E640" s="3" t="s">
        <v>2822</v>
      </c>
      <c r="F640" s="3">
        <v>1</v>
      </c>
      <c r="G640" s="3" t="s">
        <v>2827</v>
      </c>
      <c r="H640" s="3" t="s">
        <v>654</v>
      </c>
      <c r="I640" s="3" t="s">
        <v>628</v>
      </c>
      <c r="J640" s="3" t="s">
        <v>2332</v>
      </c>
      <c r="K640" s="7" t="s">
        <v>2804</v>
      </c>
      <c r="L640" s="3" t="s">
        <v>2496</v>
      </c>
      <c r="M640" s="7">
        <v>75.5</v>
      </c>
      <c r="N640" s="3">
        <v>10000</v>
      </c>
      <c r="O640" s="3" t="s">
        <v>25</v>
      </c>
      <c r="P640" s="3">
        <v>1</v>
      </c>
      <c r="Q640" s="28">
        <f t="shared" si="130"/>
        <v>10</v>
      </c>
      <c r="R640" s="28">
        <f t="shared" si="131"/>
        <v>755</v>
      </c>
      <c r="S640" s="12">
        <v>0</v>
      </c>
      <c r="T640" s="46">
        <f t="shared" si="122"/>
        <v>0</v>
      </c>
      <c r="U640" s="12"/>
      <c r="V640" s="3">
        <f t="shared" si="123"/>
        <v>10</v>
      </c>
      <c r="W640" s="46" t="s">
        <v>2502</v>
      </c>
      <c r="X640" s="3">
        <f t="shared" si="120"/>
        <v>755</v>
      </c>
      <c r="Y640" s="3">
        <f t="shared" si="121"/>
        <v>0</v>
      </c>
      <c r="Z640" s="3"/>
      <c r="AA640" s="3">
        <v>8</v>
      </c>
      <c r="AB640" s="3">
        <f t="shared" si="129"/>
        <v>2</v>
      </c>
      <c r="AC640" s="7">
        <f t="shared" si="124"/>
        <v>604</v>
      </c>
      <c r="AD640" s="1">
        <v>8000</v>
      </c>
      <c r="AE640" s="1">
        <f t="shared" si="125"/>
        <v>8</v>
      </c>
    </row>
    <row r="641" spans="1:31" ht="43.2" hidden="1" x14ac:dyDescent="0.3">
      <c r="A641" s="65" t="str" cm="1">
        <f t="array" ref="A641">_xlfn.IFS(M641&gt;=65,"Heavy",M641&lt;=25,"Light",M641&gt;=26-64,"Medium")</f>
        <v>Heavy</v>
      </c>
      <c r="B641" s="1" t="s">
        <v>2787</v>
      </c>
      <c r="C641" s="1" t="s">
        <v>2824</v>
      </c>
      <c r="D641" s="3">
        <f t="shared" si="126"/>
        <v>624</v>
      </c>
      <c r="E641" s="3" t="s">
        <v>2822</v>
      </c>
      <c r="F641" s="3">
        <v>1</v>
      </c>
      <c r="G641" s="3" t="s">
        <v>2827</v>
      </c>
      <c r="H641" s="3" t="s">
        <v>655</v>
      </c>
      <c r="I641" s="3" t="s">
        <v>628</v>
      </c>
      <c r="J641" s="3" t="s">
        <v>2332</v>
      </c>
      <c r="K641" s="7" t="s">
        <v>2804</v>
      </c>
      <c r="L641" s="3" t="s">
        <v>2496</v>
      </c>
      <c r="M641" s="7">
        <v>75.5</v>
      </c>
      <c r="N641" s="3">
        <v>10000</v>
      </c>
      <c r="O641" s="3" t="s">
        <v>25</v>
      </c>
      <c r="P641" s="3">
        <v>1</v>
      </c>
      <c r="Q641" s="28">
        <f t="shared" si="130"/>
        <v>10</v>
      </c>
      <c r="R641" s="28">
        <f t="shared" si="131"/>
        <v>755</v>
      </c>
      <c r="S641" s="12">
        <v>0</v>
      </c>
      <c r="T641" s="46">
        <f t="shared" si="122"/>
        <v>0</v>
      </c>
      <c r="U641" s="12"/>
      <c r="V641" s="3">
        <f t="shared" si="123"/>
        <v>10</v>
      </c>
      <c r="W641" s="46" t="s">
        <v>2502</v>
      </c>
      <c r="X641" s="3">
        <f t="shared" si="120"/>
        <v>755</v>
      </c>
      <c r="Y641" s="3">
        <f t="shared" si="121"/>
        <v>0</v>
      </c>
      <c r="Z641" s="3"/>
      <c r="AA641" s="3">
        <v>8</v>
      </c>
      <c r="AB641" s="3">
        <f t="shared" si="129"/>
        <v>2</v>
      </c>
      <c r="AC641" s="7">
        <f t="shared" si="124"/>
        <v>604</v>
      </c>
      <c r="AD641" s="1">
        <v>8000</v>
      </c>
      <c r="AE641" s="1">
        <f t="shared" si="125"/>
        <v>8</v>
      </c>
    </row>
    <row r="642" spans="1:31" ht="43.2" hidden="1" x14ac:dyDescent="0.3">
      <c r="A642" s="65" t="str" cm="1">
        <f t="array" ref="A642">_xlfn.IFS(M642&gt;=65,"Heavy",M642&lt;=25,"Light",M642&gt;=26-64,"Medium")</f>
        <v>Heavy</v>
      </c>
      <c r="B642" s="1" t="s">
        <v>2787</v>
      </c>
      <c r="C642" s="1" t="s">
        <v>2824</v>
      </c>
      <c r="D642" s="3">
        <f t="shared" si="126"/>
        <v>625</v>
      </c>
      <c r="E642" s="3" t="s">
        <v>2822</v>
      </c>
      <c r="F642" s="3">
        <v>1</v>
      </c>
      <c r="G642" s="3" t="s">
        <v>2827</v>
      </c>
      <c r="H642" s="3" t="s">
        <v>656</v>
      </c>
      <c r="I642" s="3" t="s">
        <v>628</v>
      </c>
      <c r="J642" s="3" t="s">
        <v>2332</v>
      </c>
      <c r="K642" s="7" t="s">
        <v>2804</v>
      </c>
      <c r="L642" s="3" t="s">
        <v>2496</v>
      </c>
      <c r="M642" s="7">
        <v>75.5</v>
      </c>
      <c r="N642" s="3">
        <v>10000</v>
      </c>
      <c r="O642" s="3" t="s">
        <v>25</v>
      </c>
      <c r="P642" s="3">
        <v>1</v>
      </c>
      <c r="Q642" s="28">
        <f t="shared" si="130"/>
        <v>10</v>
      </c>
      <c r="R642" s="28">
        <f t="shared" si="131"/>
        <v>755</v>
      </c>
      <c r="S642" s="12">
        <v>0</v>
      </c>
      <c r="T642" s="46">
        <f t="shared" si="122"/>
        <v>0</v>
      </c>
      <c r="U642" s="12"/>
      <c r="V642" s="3">
        <f t="shared" si="123"/>
        <v>10</v>
      </c>
      <c r="W642" s="46" t="s">
        <v>2502</v>
      </c>
      <c r="X642" s="3">
        <f t="shared" si="120"/>
        <v>755</v>
      </c>
      <c r="Y642" s="3">
        <f t="shared" si="121"/>
        <v>0</v>
      </c>
      <c r="Z642" s="3"/>
      <c r="AA642" s="3">
        <v>8</v>
      </c>
      <c r="AB642" s="3">
        <f t="shared" si="129"/>
        <v>2</v>
      </c>
      <c r="AC642" s="7">
        <f t="shared" si="124"/>
        <v>604</v>
      </c>
      <c r="AD642" s="1">
        <v>8000</v>
      </c>
      <c r="AE642" s="1">
        <f t="shared" si="125"/>
        <v>8</v>
      </c>
    </row>
    <row r="643" spans="1:31" ht="43.2" hidden="1" x14ac:dyDescent="0.3">
      <c r="A643" s="65" t="str" cm="1">
        <f t="array" ref="A643">_xlfn.IFS(M643&gt;=65,"Heavy",M643&lt;=25,"Light",M643&gt;=26-64,"Medium")</f>
        <v>Heavy</v>
      </c>
      <c r="B643" s="1" t="s">
        <v>2787</v>
      </c>
      <c r="C643" s="1" t="s">
        <v>2824</v>
      </c>
      <c r="D643" s="3">
        <f t="shared" si="126"/>
        <v>626</v>
      </c>
      <c r="E643" s="3" t="s">
        <v>2822</v>
      </c>
      <c r="F643" s="3">
        <v>1</v>
      </c>
      <c r="G643" s="3" t="s">
        <v>2827</v>
      </c>
      <c r="H643" s="3" t="s">
        <v>657</v>
      </c>
      <c r="I643" s="3" t="s">
        <v>628</v>
      </c>
      <c r="J643" s="3" t="s">
        <v>2332</v>
      </c>
      <c r="K643" s="7" t="s">
        <v>2804</v>
      </c>
      <c r="L643" s="3" t="s">
        <v>2496</v>
      </c>
      <c r="M643" s="7">
        <v>75.5</v>
      </c>
      <c r="N643" s="3">
        <v>10000</v>
      </c>
      <c r="O643" s="3" t="s">
        <v>25</v>
      </c>
      <c r="P643" s="3">
        <v>1</v>
      </c>
      <c r="Q643" s="28">
        <f t="shared" si="130"/>
        <v>10</v>
      </c>
      <c r="R643" s="28">
        <f t="shared" si="131"/>
        <v>755</v>
      </c>
      <c r="S643" s="12">
        <v>0</v>
      </c>
      <c r="T643" s="46">
        <f t="shared" si="122"/>
        <v>0</v>
      </c>
      <c r="U643" s="12"/>
      <c r="V643" s="3">
        <f t="shared" si="123"/>
        <v>10</v>
      </c>
      <c r="W643" s="46" t="s">
        <v>2502</v>
      </c>
      <c r="X643" s="3">
        <f t="shared" si="120"/>
        <v>755</v>
      </c>
      <c r="Y643" s="3">
        <f t="shared" si="121"/>
        <v>0</v>
      </c>
      <c r="Z643" s="3"/>
      <c r="AA643" s="3">
        <v>8</v>
      </c>
      <c r="AB643" s="3">
        <f t="shared" si="129"/>
        <v>2</v>
      </c>
      <c r="AC643" s="7">
        <f t="shared" si="124"/>
        <v>604</v>
      </c>
      <c r="AD643" s="1">
        <v>8000</v>
      </c>
      <c r="AE643" s="1">
        <f t="shared" si="125"/>
        <v>8</v>
      </c>
    </row>
    <row r="644" spans="1:31" ht="43.2" hidden="1" x14ac:dyDescent="0.3">
      <c r="A644" s="65" t="str" cm="1">
        <f t="array" ref="A644">_xlfn.IFS(M644&gt;=65,"Heavy",M644&lt;=25,"Light",M644&gt;=26-64,"Medium")</f>
        <v>Medium</v>
      </c>
      <c r="B644" s="1" t="s">
        <v>2787</v>
      </c>
      <c r="C644" s="1" t="s">
        <v>2824</v>
      </c>
      <c r="D644" s="3">
        <f t="shared" si="126"/>
        <v>627</v>
      </c>
      <c r="E644" s="3" t="s">
        <v>2822</v>
      </c>
      <c r="F644" s="3">
        <v>1</v>
      </c>
      <c r="G644" s="3" t="s">
        <v>2827</v>
      </c>
      <c r="H644" s="3" t="s">
        <v>658</v>
      </c>
      <c r="I644" s="3" t="s">
        <v>633</v>
      </c>
      <c r="J644" s="3" t="s">
        <v>2324</v>
      </c>
      <c r="K644" s="7" t="str">
        <f>VLOOKUP($I644,'New Summary'!$E$8:$G$59,2,FALSE)</f>
        <v>H-350x175x6x9</v>
      </c>
      <c r="L644" s="3" t="s">
        <v>2496</v>
      </c>
      <c r="M644" s="7">
        <f>VLOOKUP($I644,'New Summary'!$E$8:$G$59,3,FALSE)</f>
        <v>41.4</v>
      </c>
      <c r="N644" s="3">
        <v>6000</v>
      </c>
      <c r="O644" s="3" t="s">
        <v>25</v>
      </c>
      <c r="P644" s="3">
        <v>1</v>
      </c>
      <c r="Q644" s="28">
        <f t="shared" si="130"/>
        <v>6</v>
      </c>
      <c r="R644" s="28">
        <f t="shared" si="131"/>
        <v>248.39999999999998</v>
      </c>
      <c r="S644" s="12">
        <v>0</v>
      </c>
      <c r="T644" s="46">
        <f t="shared" si="122"/>
        <v>0</v>
      </c>
      <c r="U644" s="12"/>
      <c r="V644" s="3">
        <f t="shared" si="123"/>
        <v>6</v>
      </c>
      <c r="W644" s="46" t="s">
        <v>2502</v>
      </c>
      <c r="X644" s="3">
        <f t="shared" si="120"/>
        <v>248.39999999999998</v>
      </c>
      <c r="Y644" s="3">
        <f t="shared" si="121"/>
        <v>0</v>
      </c>
      <c r="Z644" s="3"/>
      <c r="AA644" s="3">
        <v>3.6</v>
      </c>
      <c r="AB644" s="3">
        <f t="shared" si="129"/>
        <v>2.4</v>
      </c>
      <c r="AC644" s="7">
        <f t="shared" si="124"/>
        <v>149.04</v>
      </c>
      <c r="AD644" s="1">
        <v>3600</v>
      </c>
      <c r="AE644" s="1">
        <f t="shared" si="125"/>
        <v>3.6</v>
      </c>
    </row>
    <row r="645" spans="1:31" ht="43.2" hidden="1" x14ac:dyDescent="0.3">
      <c r="A645" s="65" t="str" cm="1">
        <f t="array" ref="A645">_xlfn.IFS(M645&gt;=65,"Heavy",M645&lt;=25,"Light",M645&gt;=26-64,"Medium")</f>
        <v>Medium</v>
      </c>
      <c r="B645" s="1" t="s">
        <v>2787</v>
      </c>
      <c r="C645" s="1" t="s">
        <v>2824</v>
      </c>
      <c r="D645" s="3">
        <f t="shared" si="126"/>
        <v>628</v>
      </c>
      <c r="E645" s="3" t="s">
        <v>2822</v>
      </c>
      <c r="F645" s="3">
        <v>1</v>
      </c>
      <c r="G645" s="3" t="s">
        <v>2827</v>
      </c>
      <c r="H645" s="3" t="s">
        <v>659</v>
      </c>
      <c r="I645" s="3" t="s">
        <v>633</v>
      </c>
      <c r="J645" s="3" t="s">
        <v>2324</v>
      </c>
      <c r="K645" s="7" t="str">
        <f>VLOOKUP($I645,'New Summary'!$E$8:$G$59,2,FALSE)</f>
        <v>H-350x175x6x9</v>
      </c>
      <c r="L645" s="3" t="s">
        <v>2496</v>
      </c>
      <c r="M645" s="7">
        <f>VLOOKUP($I645,'New Summary'!$E$8:$G$59,3,FALSE)</f>
        <v>41.4</v>
      </c>
      <c r="N645" s="3">
        <v>6000</v>
      </c>
      <c r="O645" s="3" t="s">
        <v>25</v>
      </c>
      <c r="P645" s="3">
        <v>1</v>
      </c>
      <c r="Q645" s="28">
        <f t="shared" si="130"/>
        <v>6</v>
      </c>
      <c r="R645" s="28">
        <f t="shared" si="131"/>
        <v>248.39999999999998</v>
      </c>
      <c r="S645" s="12">
        <v>0</v>
      </c>
      <c r="T645" s="46">
        <f t="shared" si="122"/>
        <v>0</v>
      </c>
      <c r="U645" s="12"/>
      <c r="V645" s="3">
        <f t="shared" si="123"/>
        <v>6</v>
      </c>
      <c r="W645" s="46" t="s">
        <v>2502</v>
      </c>
      <c r="X645" s="3">
        <f t="shared" si="120"/>
        <v>248.39999999999998</v>
      </c>
      <c r="Y645" s="3">
        <f t="shared" si="121"/>
        <v>0</v>
      </c>
      <c r="Z645" s="3"/>
      <c r="AA645" s="3">
        <v>3.6</v>
      </c>
      <c r="AB645" s="3">
        <f t="shared" si="129"/>
        <v>2.4</v>
      </c>
      <c r="AC645" s="7">
        <f t="shared" si="124"/>
        <v>149.04</v>
      </c>
      <c r="AD645" s="1">
        <v>3600</v>
      </c>
      <c r="AE645" s="1">
        <f t="shared" si="125"/>
        <v>3.6</v>
      </c>
    </row>
    <row r="646" spans="1:31" ht="43.2" hidden="1" x14ac:dyDescent="0.3">
      <c r="A646" s="65" t="str" cm="1">
        <f t="array" ref="A646">_xlfn.IFS(M646&gt;=65,"Heavy",M646&lt;=25,"Light",M646&gt;=26-64,"Medium")</f>
        <v>Medium</v>
      </c>
      <c r="B646" s="1" t="s">
        <v>2787</v>
      </c>
      <c r="C646" s="1" t="s">
        <v>2824</v>
      </c>
      <c r="D646" s="3">
        <f t="shared" si="126"/>
        <v>629</v>
      </c>
      <c r="E646" s="3" t="s">
        <v>2822</v>
      </c>
      <c r="F646" s="3">
        <v>1</v>
      </c>
      <c r="G646" s="3" t="s">
        <v>2827</v>
      </c>
      <c r="H646" s="3" t="s">
        <v>660</v>
      </c>
      <c r="I646" s="3" t="s">
        <v>633</v>
      </c>
      <c r="J646" s="3" t="s">
        <v>2324</v>
      </c>
      <c r="K646" s="7" t="str">
        <f>VLOOKUP($I646,'New Summary'!$E$8:$G$59,2,FALSE)</f>
        <v>H-350x175x6x9</v>
      </c>
      <c r="L646" s="3" t="s">
        <v>2496</v>
      </c>
      <c r="M646" s="7">
        <f>VLOOKUP($I646,'New Summary'!$E$8:$G$59,3,FALSE)</f>
        <v>41.4</v>
      </c>
      <c r="N646" s="3">
        <v>6000</v>
      </c>
      <c r="O646" s="3" t="s">
        <v>25</v>
      </c>
      <c r="P646" s="3">
        <v>1</v>
      </c>
      <c r="Q646" s="28">
        <f t="shared" si="130"/>
        <v>6</v>
      </c>
      <c r="R646" s="28">
        <f t="shared" si="131"/>
        <v>248.39999999999998</v>
      </c>
      <c r="S646" s="12">
        <v>0</v>
      </c>
      <c r="T646" s="46">
        <f t="shared" si="122"/>
        <v>0</v>
      </c>
      <c r="U646" s="12"/>
      <c r="V646" s="3">
        <f t="shared" si="123"/>
        <v>6</v>
      </c>
      <c r="W646" s="46" t="s">
        <v>2502</v>
      </c>
      <c r="X646" s="3">
        <f t="shared" si="120"/>
        <v>248.39999999999998</v>
      </c>
      <c r="Y646" s="3">
        <f t="shared" si="121"/>
        <v>0</v>
      </c>
      <c r="Z646" s="3"/>
      <c r="AA646" s="3">
        <v>3.6</v>
      </c>
      <c r="AB646" s="3">
        <f t="shared" si="129"/>
        <v>2.4</v>
      </c>
      <c r="AC646" s="7">
        <f t="shared" si="124"/>
        <v>149.04</v>
      </c>
      <c r="AD646" s="1">
        <v>3600</v>
      </c>
      <c r="AE646" s="1">
        <f t="shared" si="125"/>
        <v>3.6</v>
      </c>
    </row>
    <row r="647" spans="1:31" ht="43.2" hidden="1" x14ac:dyDescent="0.3">
      <c r="A647" s="65" t="str" cm="1">
        <f t="array" ref="A647">_xlfn.IFS(M647&gt;=65,"Heavy",M647&lt;=25,"Light",M647&gt;=26-64,"Medium")</f>
        <v>Medium</v>
      </c>
      <c r="B647" s="1" t="s">
        <v>2787</v>
      </c>
      <c r="C647" s="1" t="s">
        <v>2824</v>
      </c>
      <c r="D647" s="3">
        <f t="shared" si="126"/>
        <v>630</v>
      </c>
      <c r="E647" s="3" t="s">
        <v>2822</v>
      </c>
      <c r="F647" s="3">
        <v>1</v>
      </c>
      <c r="G647" s="3" t="s">
        <v>2827</v>
      </c>
      <c r="H647" s="3" t="s">
        <v>661</v>
      </c>
      <c r="I647" s="3" t="s">
        <v>633</v>
      </c>
      <c r="J647" s="3" t="s">
        <v>2324</v>
      </c>
      <c r="K647" s="7" t="str">
        <f>VLOOKUP($I647,'New Summary'!$E$8:$G$59,2,FALSE)</f>
        <v>H-350x175x6x9</v>
      </c>
      <c r="L647" s="3" t="s">
        <v>2496</v>
      </c>
      <c r="M647" s="7">
        <f>VLOOKUP($I647,'New Summary'!$E$8:$G$59,3,FALSE)</f>
        <v>41.4</v>
      </c>
      <c r="N647" s="3">
        <v>6000</v>
      </c>
      <c r="O647" s="3" t="s">
        <v>25</v>
      </c>
      <c r="P647" s="3">
        <v>1</v>
      </c>
      <c r="Q647" s="28">
        <f t="shared" si="130"/>
        <v>6</v>
      </c>
      <c r="R647" s="28">
        <f t="shared" si="131"/>
        <v>248.39999999999998</v>
      </c>
      <c r="S647" s="12">
        <v>0</v>
      </c>
      <c r="T647" s="46">
        <f t="shared" si="122"/>
        <v>0</v>
      </c>
      <c r="U647" s="12"/>
      <c r="V647" s="3">
        <f t="shared" si="123"/>
        <v>6</v>
      </c>
      <c r="W647" s="46" t="s">
        <v>2502</v>
      </c>
      <c r="X647" s="3">
        <f t="shared" si="120"/>
        <v>248.39999999999998</v>
      </c>
      <c r="Y647" s="3">
        <f t="shared" si="121"/>
        <v>0</v>
      </c>
      <c r="Z647" s="3"/>
      <c r="AA647" s="3">
        <v>3.6</v>
      </c>
      <c r="AB647" s="3">
        <f t="shared" si="129"/>
        <v>2.4</v>
      </c>
      <c r="AC647" s="7">
        <f t="shared" si="124"/>
        <v>149.04</v>
      </c>
      <c r="AD647" s="1">
        <v>3600</v>
      </c>
      <c r="AE647" s="1">
        <f t="shared" si="125"/>
        <v>3.6</v>
      </c>
    </row>
    <row r="648" spans="1:31" ht="43.2" hidden="1" x14ac:dyDescent="0.3">
      <c r="A648" s="65" t="str" cm="1">
        <f t="array" ref="A648">_xlfn.IFS(M648&gt;=65,"Heavy",M648&lt;=25,"Light",M648&gt;=26-64,"Medium")</f>
        <v>Medium</v>
      </c>
      <c r="B648" s="1" t="s">
        <v>2787</v>
      </c>
      <c r="C648" s="1" t="s">
        <v>2824</v>
      </c>
      <c r="D648" s="3">
        <f t="shared" si="126"/>
        <v>631</v>
      </c>
      <c r="E648" s="3" t="s">
        <v>2822</v>
      </c>
      <c r="F648" s="3">
        <v>1</v>
      </c>
      <c r="G648" s="3" t="s">
        <v>2827</v>
      </c>
      <c r="H648" s="3" t="s">
        <v>662</v>
      </c>
      <c r="I648" s="3" t="s">
        <v>633</v>
      </c>
      <c r="J648" s="3" t="s">
        <v>2324</v>
      </c>
      <c r="K648" s="7" t="str">
        <f>VLOOKUP($I648,'New Summary'!$E$8:$G$59,2,FALSE)</f>
        <v>H-350x175x6x9</v>
      </c>
      <c r="L648" s="3" t="s">
        <v>2496</v>
      </c>
      <c r="M648" s="7">
        <f>VLOOKUP($I648,'New Summary'!$E$8:$G$59,3,FALSE)</f>
        <v>41.4</v>
      </c>
      <c r="N648" s="3">
        <v>6000</v>
      </c>
      <c r="O648" s="3" t="s">
        <v>25</v>
      </c>
      <c r="P648" s="3">
        <v>1</v>
      </c>
      <c r="Q648" s="28">
        <f t="shared" si="130"/>
        <v>6</v>
      </c>
      <c r="R648" s="28">
        <f t="shared" si="131"/>
        <v>248.39999999999998</v>
      </c>
      <c r="S648" s="12">
        <v>0</v>
      </c>
      <c r="T648" s="46">
        <f t="shared" si="122"/>
        <v>0</v>
      </c>
      <c r="U648" s="12"/>
      <c r="V648" s="3">
        <f t="shared" si="123"/>
        <v>6</v>
      </c>
      <c r="W648" s="46" t="s">
        <v>2502</v>
      </c>
      <c r="X648" s="3">
        <f t="shared" si="120"/>
        <v>248.39999999999998</v>
      </c>
      <c r="Y648" s="3">
        <f t="shared" si="121"/>
        <v>0</v>
      </c>
      <c r="Z648" s="3"/>
      <c r="AA648" s="3">
        <v>3.6</v>
      </c>
      <c r="AB648" s="3">
        <f t="shared" si="129"/>
        <v>2.4</v>
      </c>
      <c r="AC648" s="7">
        <f t="shared" si="124"/>
        <v>149.04</v>
      </c>
      <c r="AD648" s="1">
        <v>3600</v>
      </c>
      <c r="AE648" s="1">
        <f t="shared" si="125"/>
        <v>3.6</v>
      </c>
    </row>
    <row r="649" spans="1:31" ht="43.2" hidden="1" x14ac:dyDescent="0.3">
      <c r="A649" s="65" t="str" cm="1">
        <f t="array" ref="A649">_xlfn.IFS(M649&gt;=65,"Heavy",M649&lt;=25,"Light",M649&gt;=26-64,"Medium")</f>
        <v>Medium</v>
      </c>
      <c r="B649" s="1" t="s">
        <v>2787</v>
      </c>
      <c r="C649" s="1" t="s">
        <v>2824</v>
      </c>
      <c r="D649" s="3">
        <f t="shared" si="126"/>
        <v>632</v>
      </c>
      <c r="E649" s="3" t="s">
        <v>2822</v>
      </c>
      <c r="F649" s="3">
        <v>1</v>
      </c>
      <c r="G649" s="3" t="s">
        <v>2827</v>
      </c>
      <c r="H649" s="3" t="s">
        <v>663</v>
      </c>
      <c r="I649" s="3" t="s">
        <v>633</v>
      </c>
      <c r="J649" s="3" t="s">
        <v>2324</v>
      </c>
      <c r="K649" s="7" t="str">
        <f>VLOOKUP($I649,'New Summary'!$E$8:$G$59,2,FALSE)</f>
        <v>H-350x175x6x9</v>
      </c>
      <c r="L649" s="3" t="s">
        <v>2496</v>
      </c>
      <c r="M649" s="7">
        <f>VLOOKUP($I649,'New Summary'!$E$8:$G$59,3,FALSE)</f>
        <v>41.4</v>
      </c>
      <c r="N649" s="3">
        <v>6000</v>
      </c>
      <c r="O649" s="3" t="s">
        <v>25</v>
      </c>
      <c r="P649" s="3">
        <v>1</v>
      </c>
      <c r="Q649" s="28">
        <f t="shared" si="130"/>
        <v>6</v>
      </c>
      <c r="R649" s="28">
        <f t="shared" si="131"/>
        <v>248.39999999999998</v>
      </c>
      <c r="S649" s="12">
        <v>0</v>
      </c>
      <c r="T649" s="46">
        <f t="shared" si="122"/>
        <v>0</v>
      </c>
      <c r="U649" s="12"/>
      <c r="V649" s="3">
        <f t="shared" si="123"/>
        <v>6</v>
      </c>
      <c r="W649" s="46" t="s">
        <v>2502</v>
      </c>
      <c r="X649" s="3">
        <f t="shared" si="120"/>
        <v>248.39999999999998</v>
      </c>
      <c r="Y649" s="3">
        <f t="shared" si="121"/>
        <v>0</v>
      </c>
      <c r="Z649" s="3"/>
      <c r="AA649" s="3">
        <v>3.6</v>
      </c>
      <c r="AB649" s="3">
        <f t="shared" si="129"/>
        <v>2.4</v>
      </c>
      <c r="AC649" s="7">
        <f t="shared" si="124"/>
        <v>149.04</v>
      </c>
      <c r="AD649" s="1">
        <v>3600</v>
      </c>
      <c r="AE649" s="1">
        <f t="shared" si="125"/>
        <v>3.6</v>
      </c>
    </row>
    <row r="650" spans="1:31" ht="43.2" hidden="1" x14ac:dyDescent="0.3">
      <c r="A650" s="65" t="str" cm="1">
        <f t="array" ref="A650">_xlfn.IFS(M650&gt;=65,"Heavy",M650&lt;=25,"Light",M650&gt;=26-64,"Medium")</f>
        <v>Medium</v>
      </c>
      <c r="B650" s="1" t="s">
        <v>2787</v>
      </c>
      <c r="C650" s="1" t="s">
        <v>2824</v>
      </c>
      <c r="D650" s="3">
        <f t="shared" si="126"/>
        <v>633</v>
      </c>
      <c r="E650" s="3" t="s">
        <v>2822</v>
      </c>
      <c r="F650" s="3">
        <v>1</v>
      </c>
      <c r="G650" s="3" t="s">
        <v>2827</v>
      </c>
      <c r="H650" s="3" t="s">
        <v>664</v>
      </c>
      <c r="I650" s="3" t="s">
        <v>633</v>
      </c>
      <c r="J650" s="3" t="s">
        <v>2324</v>
      </c>
      <c r="K650" s="7" t="str">
        <f>VLOOKUP($I650,'New Summary'!$E$8:$G$59,2,FALSE)</f>
        <v>H-350x175x6x9</v>
      </c>
      <c r="L650" s="3" t="s">
        <v>2496</v>
      </c>
      <c r="M650" s="7">
        <f>VLOOKUP($I650,'New Summary'!$E$8:$G$59,3,FALSE)</f>
        <v>41.4</v>
      </c>
      <c r="N650" s="3">
        <v>6000</v>
      </c>
      <c r="O650" s="3" t="s">
        <v>25</v>
      </c>
      <c r="P650" s="3">
        <v>1</v>
      </c>
      <c r="Q650" s="28">
        <f t="shared" si="130"/>
        <v>6</v>
      </c>
      <c r="R650" s="28">
        <f t="shared" si="131"/>
        <v>248.39999999999998</v>
      </c>
      <c r="S650" s="12">
        <v>0</v>
      </c>
      <c r="T650" s="46">
        <f t="shared" si="122"/>
        <v>0</v>
      </c>
      <c r="U650" s="12"/>
      <c r="V650" s="3">
        <f t="shared" si="123"/>
        <v>6</v>
      </c>
      <c r="W650" s="46" t="s">
        <v>2502</v>
      </c>
      <c r="X650" s="3">
        <f t="shared" si="120"/>
        <v>248.39999999999998</v>
      </c>
      <c r="Y650" s="3">
        <f t="shared" si="121"/>
        <v>0</v>
      </c>
      <c r="Z650" s="3"/>
      <c r="AA650" s="3">
        <v>3.6</v>
      </c>
      <c r="AB650" s="3">
        <f t="shared" si="129"/>
        <v>2.4</v>
      </c>
      <c r="AC650" s="7">
        <f t="shared" si="124"/>
        <v>149.04</v>
      </c>
      <c r="AD650" s="1">
        <v>3600</v>
      </c>
      <c r="AE650" s="1">
        <f t="shared" si="125"/>
        <v>3.6</v>
      </c>
    </row>
    <row r="651" spans="1:31" ht="43.2" hidden="1" x14ac:dyDescent="0.3">
      <c r="A651" s="65" t="str" cm="1">
        <f t="array" ref="A651">_xlfn.IFS(M651&gt;=65,"Heavy",M651&lt;=25,"Light",M651&gt;=26-64,"Medium")</f>
        <v>Medium</v>
      </c>
      <c r="B651" s="1" t="s">
        <v>2787</v>
      </c>
      <c r="C651" s="1" t="s">
        <v>2824</v>
      </c>
      <c r="D651" s="3">
        <f t="shared" si="126"/>
        <v>634</v>
      </c>
      <c r="E651" s="3" t="s">
        <v>2822</v>
      </c>
      <c r="F651" s="3">
        <v>1</v>
      </c>
      <c r="G651" s="3" t="s">
        <v>2827</v>
      </c>
      <c r="H651" s="3" t="s">
        <v>665</v>
      </c>
      <c r="I651" s="3" t="s">
        <v>633</v>
      </c>
      <c r="J651" s="3" t="s">
        <v>2324</v>
      </c>
      <c r="K651" s="7" t="str">
        <f>VLOOKUP($I651,'New Summary'!$E$8:$G$59,2,FALSE)</f>
        <v>H-350x175x6x9</v>
      </c>
      <c r="L651" s="3" t="s">
        <v>2496</v>
      </c>
      <c r="M651" s="7">
        <f>VLOOKUP($I651,'New Summary'!$E$8:$G$59,3,FALSE)</f>
        <v>41.4</v>
      </c>
      <c r="N651" s="3">
        <v>6000</v>
      </c>
      <c r="O651" s="3" t="s">
        <v>25</v>
      </c>
      <c r="P651" s="3">
        <v>1</v>
      </c>
      <c r="Q651" s="28">
        <f t="shared" si="130"/>
        <v>6</v>
      </c>
      <c r="R651" s="28">
        <f t="shared" si="131"/>
        <v>248.39999999999998</v>
      </c>
      <c r="S651" s="12">
        <v>0</v>
      </c>
      <c r="T651" s="46">
        <f t="shared" si="122"/>
        <v>0</v>
      </c>
      <c r="U651" s="12"/>
      <c r="V651" s="3">
        <f t="shared" si="123"/>
        <v>6</v>
      </c>
      <c r="W651" s="46" t="s">
        <v>2502</v>
      </c>
      <c r="X651" s="3">
        <f t="shared" si="120"/>
        <v>248.39999999999998</v>
      </c>
      <c r="Y651" s="3">
        <f t="shared" si="121"/>
        <v>0</v>
      </c>
      <c r="Z651" s="3"/>
      <c r="AA651" s="3">
        <v>3.6</v>
      </c>
      <c r="AB651" s="3">
        <f t="shared" si="129"/>
        <v>2.4</v>
      </c>
      <c r="AC651" s="7">
        <f t="shared" si="124"/>
        <v>149.04</v>
      </c>
      <c r="AD651" s="1">
        <v>3600</v>
      </c>
      <c r="AE651" s="1">
        <f t="shared" si="125"/>
        <v>3.6</v>
      </c>
    </row>
    <row r="652" spans="1:31" ht="43.2" hidden="1" x14ac:dyDescent="0.3">
      <c r="A652" s="65" t="str" cm="1">
        <f t="array" ref="A652">_xlfn.IFS(M652&gt;=65,"Heavy",M652&lt;=25,"Light",M652&gt;=26-64,"Medium")</f>
        <v>Medium</v>
      </c>
      <c r="B652" s="1" t="s">
        <v>2787</v>
      </c>
      <c r="C652" s="1" t="s">
        <v>2824</v>
      </c>
      <c r="D652" s="3">
        <f t="shared" si="126"/>
        <v>635</v>
      </c>
      <c r="E652" s="3" t="s">
        <v>2822</v>
      </c>
      <c r="F652" s="3">
        <v>1</v>
      </c>
      <c r="G652" s="3" t="s">
        <v>2827</v>
      </c>
      <c r="H652" s="3" t="s">
        <v>666</v>
      </c>
      <c r="I652" s="3" t="s">
        <v>633</v>
      </c>
      <c r="J652" s="3" t="s">
        <v>2324</v>
      </c>
      <c r="K652" s="7" t="str">
        <f>VLOOKUP($I652,'New Summary'!$E$8:$G$59,2,FALSE)</f>
        <v>H-350x175x6x9</v>
      </c>
      <c r="L652" s="3" t="s">
        <v>2496</v>
      </c>
      <c r="M652" s="7">
        <f>VLOOKUP($I652,'New Summary'!$E$8:$G$59,3,FALSE)</f>
        <v>41.4</v>
      </c>
      <c r="N652" s="3">
        <v>6000</v>
      </c>
      <c r="O652" s="3" t="s">
        <v>25</v>
      </c>
      <c r="P652" s="3">
        <v>1</v>
      </c>
      <c r="Q652" s="28">
        <f t="shared" si="130"/>
        <v>6</v>
      </c>
      <c r="R652" s="28">
        <f t="shared" si="131"/>
        <v>248.39999999999998</v>
      </c>
      <c r="S652" s="12">
        <v>0</v>
      </c>
      <c r="T652" s="46">
        <f t="shared" si="122"/>
        <v>0</v>
      </c>
      <c r="U652" s="12"/>
      <c r="V652" s="3">
        <f t="shared" si="123"/>
        <v>6</v>
      </c>
      <c r="W652" s="46" t="s">
        <v>2502</v>
      </c>
      <c r="X652" s="3">
        <f t="shared" si="120"/>
        <v>248.39999999999998</v>
      </c>
      <c r="Y652" s="3">
        <f t="shared" si="121"/>
        <v>0</v>
      </c>
      <c r="Z652" s="3"/>
      <c r="AA652" s="3">
        <v>3.6</v>
      </c>
      <c r="AB652" s="3">
        <f t="shared" si="129"/>
        <v>2.4</v>
      </c>
      <c r="AC652" s="7">
        <f t="shared" si="124"/>
        <v>149.04</v>
      </c>
      <c r="AD652" s="1">
        <v>3600</v>
      </c>
      <c r="AE652" s="1">
        <f t="shared" si="125"/>
        <v>3.6</v>
      </c>
    </row>
    <row r="653" spans="1:31" ht="43.2" hidden="1" x14ac:dyDescent="0.3">
      <c r="A653" s="65" t="str" cm="1">
        <f t="array" ref="A653">_xlfn.IFS(M653&gt;=65,"Heavy",M653&lt;=25,"Light",M653&gt;=26-64,"Medium")</f>
        <v>Medium</v>
      </c>
      <c r="B653" s="1" t="s">
        <v>2787</v>
      </c>
      <c r="C653" s="1" t="s">
        <v>2824</v>
      </c>
      <c r="D653" s="3">
        <f t="shared" si="126"/>
        <v>636</v>
      </c>
      <c r="E653" s="3" t="s">
        <v>2822</v>
      </c>
      <c r="F653" s="3">
        <v>1</v>
      </c>
      <c r="G653" s="3" t="s">
        <v>2827</v>
      </c>
      <c r="H653" s="3" t="s">
        <v>667</v>
      </c>
      <c r="I653" s="3" t="s">
        <v>139</v>
      </c>
      <c r="J653" s="3" t="s">
        <v>2326</v>
      </c>
      <c r="K653" s="7" t="str">
        <f>VLOOKUP($I653,'New Summary'!$E$8:$G$59,2,FALSE)</f>
        <v>H-350x175x7x11</v>
      </c>
      <c r="L653" s="3" t="s">
        <v>2496</v>
      </c>
      <c r="M653" s="7">
        <f>VLOOKUP($I653,'New Summary'!$E$8:$G$59,3,FALSE)</f>
        <v>49.6</v>
      </c>
      <c r="N653" s="3">
        <v>6000</v>
      </c>
      <c r="O653" s="3" t="s">
        <v>25</v>
      </c>
      <c r="P653" s="3">
        <v>1</v>
      </c>
      <c r="Q653" s="28">
        <f>(N653/1000)*P653</f>
        <v>6</v>
      </c>
      <c r="R653" s="28">
        <f>Q653*M653</f>
        <v>297.60000000000002</v>
      </c>
      <c r="S653" s="12">
        <v>0</v>
      </c>
      <c r="T653" s="46">
        <f t="shared" si="122"/>
        <v>0</v>
      </c>
      <c r="U653" s="13"/>
      <c r="V653" s="3">
        <f t="shared" si="123"/>
        <v>6</v>
      </c>
      <c r="W653" s="46" t="s">
        <v>2502</v>
      </c>
      <c r="X653" s="42">
        <f t="shared" si="120"/>
        <v>297.60000000000002</v>
      </c>
      <c r="Y653" s="42">
        <f t="shared" si="121"/>
        <v>0</v>
      </c>
      <c r="Z653" s="3"/>
      <c r="AA653" s="3">
        <v>3.6</v>
      </c>
      <c r="AB653" s="3">
        <f t="shared" si="129"/>
        <v>2.4</v>
      </c>
      <c r="AC653" s="7">
        <f t="shared" si="124"/>
        <v>178.56</v>
      </c>
      <c r="AD653" s="1">
        <v>3600</v>
      </c>
      <c r="AE653" s="1">
        <f t="shared" si="125"/>
        <v>3.6</v>
      </c>
    </row>
    <row r="654" spans="1:31" ht="43.2" hidden="1" x14ac:dyDescent="0.3">
      <c r="A654" s="65" t="str" cm="1">
        <f t="array" ref="A654">_xlfn.IFS(M654&gt;=65,"Heavy",M654&lt;=25,"Light",M654&gt;=26-64,"Medium")</f>
        <v>Medium</v>
      </c>
      <c r="B654" s="1" t="s">
        <v>2787</v>
      </c>
      <c r="C654" s="1" t="s">
        <v>2824</v>
      </c>
      <c r="D654" s="3">
        <f t="shared" si="126"/>
        <v>637</v>
      </c>
      <c r="E654" s="3" t="s">
        <v>2822</v>
      </c>
      <c r="F654" s="3">
        <v>1</v>
      </c>
      <c r="G654" s="3" t="s">
        <v>2827</v>
      </c>
      <c r="H654" s="3" t="s">
        <v>668</v>
      </c>
      <c r="I654" s="3" t="s">
        <v>633</v>
      </c>
      <c r="J654" s="3" t="s">
        <v>2324</v>
      </c>
      <c r="K654" s="7" t="str">
        <f>VLOOKUP($I654,'New Summary'!$E$8:$G$59,2,FALSE)</f>
        <v>H-350x175x6x9</v>
      </c>
      <c r="L654" s="3" t="s">
        <v>2496</v>
      </c>
      <c r="M654" s="7">
        <f>VLOOKUP($I654,'New Summary'!$E$8:$G$59,3,FALSE)</f>
        <v>41.4</v>
      </c>
      <c r="N654" s="3">
        <v>6000</v>
      </c>
      <c r="O654" s="3" t="s">
        <v>25</v>
      </c>
      <c r="P654" s="3">
        <v>1</v>
      </c>
      <c r="Q654" s="28">
        <f t="shared" ref="Q654:Q677" si="132">(N654/1000)*P654</f>
        <v>6</v>
      </c>
      <c r="R654" s="28">
        <f t="shared" ref="R654:R677" si="133">Q654*M654</f>
        <v>248.39999999999998</v>
      </c>
      <c r="S654" s="12">
        <v>0</v>
      </c>
      <c r="T654" s="46">
        <f t="shared" si="122"/>
        <v>0</v>
      </c>
      <c r="U654" s="12"/>
      <c r="V654" s="3">
        <f t="shared" si="123"/>
        <v>6</v>
      </c>
      <c r="W654" s="46" t="s">
        <v>2502</v>
      </c>
      <c r="X654" s="3">
        <f t="shared" ref="X654:X717" si="134">V654*M654</f>
        <v>248.39999999999998</v>
      </c>
      <c r="Y654" s="3">
        <f t="shared" ref="Y654:Y717" si="135">T654*M654</f>
        <v>0</v>
      </c>
      <c r="Z654" s="3"/>
      <c r="AA654" s="3">
        <v>3.6</v>
      </c>
      <c r="AB654" s="3">
        <f t="shared" si="129"/>
        <v>2.4</v>
      </c>
      <c r="AC654" s="7">
        <f t="shared" si="124"/>
        <v>149.04</v>
      </c>
      <c r="AD654" s="1">
        <v>3600</v>
      </c>
      <c r="AE654" s="1">
        <f t="shared" si="125"/>
        <v>3.6</v>
      </c>
    </row>
    <row r="655" spans="1:31" ht="43.2" hidden="1" x14ac:dyDescent="0.3">
      <c r="A655" s="65" t="str" cm="1">
        <f t="array" ref="A655">_xlfn.IFS(M655&gt;=65,"Heavy",M655&lt;=25,"Light",M655&gt;=26-64,"Medium")</f>
        <v>Medium</v>
      </c>
      <c r="B655" s="1" t="s">
        <v>2787</v>
      </c>
      <c r="C655" s="1" t="s">
        <v>2824</v>
      </c>
      <c r="D655" s="3">
        <f t="shared" si="126"/>
        <v>638</v>
      </c>
      <c r="E655" s="3" t="s">
        <v>2822</v>
      </c>
      <c r="F655" s="3">
        <v>1</v>
      </c>
      <c r="G655" s="3" t="s">
        <v>2827</v>
      </c>
      <c r="H655" s="3" t="s">
        <v>669</v>
      </c>
      <c r="I655" s="3" t="s">
        <v>633</v>
      </c>
      <c r="J655" s="3" t="s">
        <v>2324</v>
      </c>
      <c r="K655" s="7" t="str">
        <f>VLOOKUP($I655,'New Summary'!$E$8:$G$59,2,FALSE)</f>
        <v>H-350x175x6x9</v>
      </c>
      <c r="L655" s="3" t="s">
        <v>2496</v>
      </c>
      <c r="M655" s="7">
        <f>VLOOKUP($I655,'New Summary'!$E$8:$G$59,3,FALSE)</f>
        <v>41.4</v>
      </c>
      <c r="N655" s="3">
        <v>6000</v>
      </c>
      <c r="O655" s="3" t="s">
        <v>25</v>
      </c>
      <c r="P655" s="3">
        <v>1</v>
      </c>
      <c r="Q655" s="28">
        <f t="shared" si="132"/>
        <v>6</v>
      </c>
      <c r="R655" s="28">
        <f t="shared" si="133"/>
        <v>248.39999999999998</v>
      </c>
      <c r="S655" s="12">
        <v>0</v>
      </c>
      <c r="T655" s="46">
        <f t="shared" si="122"/>
        <v>0</v>
      </c>
      <c r="U655" s="12"/>
      <c r="V655" s="3">
        <f t="shared" si="123"/>
        <v>6</v>
      </c>
      <c r="W655" s="46" t="s">
        <v>2502</v>
      </c>
      <c r="X655" s="3">
        <f t="shared" si="134"/>
        <v>248.39999999999998</v>
      </c>
      <c r="Y655" s="3">
        <f t="shared" si="135"/>
        <v>0</v>
      </c>
      <c r="Z655" s="3"/>
      <c r="AA655" s="3">
        <v>3.6</v>
      </c>
      <c r="AB655" s="3">
        <f t="shared" si="129"/>
        <v>2.4</v>
      </c>
      <c r="AC655" s="7">
        <f t="shared" si="124"/>
        <v>149.04</v>
      </c>
      <c r="AD655" s="1">
        <v>3600</v>
      </c>
      <c r="AE655" s="1">
        <f t="shared" si="125"/>
        <v>3.6</v>
      </c>
    </row>
    <row r="656" spans="1:31" ht="43.2" hidden="1" x14ac:dyDescent="0.3">
      <c r="A656" s="65" t="str" cm="1">
        <f t="array" ref="A656">_xlfn.IFS(M656&gt;=65,"Heavy",M656&lt;=25,"Light",M656&gt;=26-64,"Medium")</f>
        <v>Medium</v>
      </c>
      <c r="B656" s="1" t="s">
        <v>2787</v>
      </c>
      <c r="C656" s="1" t="s">
        <v>2824</v>
      </c>
      <c r="D656" s="3">
        <f t="shared" si="126"/>
        <v>639</v>
      </c>
      <c r="E656" s="3" t="s">
        <v>2822</v>
      </c>
      <c r="F656" s="3">
        <v>1</v>
      </c>
      <c r="G656" s="3" t="s">
        <v>2827</v>
      </c>
      <c r="H656" s="3" t="s">
        <v>670</v>
      </c>
      <c r="I656" s="3" t="s">
        <v>139</v>
      </c>
      <c r="J656" s="3" t="s">
        <v>2326</v>
      </c>
      <c r="K656" s="7" t="str">
        <f>VLOOKUP($I656,'New Summary'!$E$8:$G$59,2,FALSE)</f>
        <v>H-350x175x7x11</v>
      </c>
      <c r="L656" s="3" t="s">
        <v>2496</v>
      </c>
      <c r="M656" s="7">
        <f>VLOOKUP($I656,'New Summary'!$E$8:$G$59,3,FALSE)</f>
        <v>49.6</v>
      </c>
      <c r="N656" s="3">
        <f>8000-2675</f>
        <v>5325</v>
      </c>
      <c r="O656" s="3" t="s">
        <v>25</v>
      </c>
      <c r="P656" s="3">
        <v>1</v>
      </c>
      <c r="Q656" s="40">
        <f t="shared" si="132"/>
        <v>5.3250000000000002</v>
      </c>
      <c r="R656" s="28">
        <f t="shared" si="133"/>
        <v>264.12</v>
      </c>
      <c r="S656" s="12">
        <v>0</v>
      </c>
      <c r="T656" s="46">
        <f t="shared" si="122"/>
        <v>0</v>
      </c>
      <c r="U656" s="13"/>
      <c r="V656" s="3">
        <f t="shared" si="123"/>
        <v>5.3250000000000002</v>
      </c>
      <c r="W656" s="46" t="s">
        <v>2502</v>
      </c>
      <c r="X656" s="42">
        <f t="shared" si="134"/>
        <v>264.12</v>
      </c>
      <c r="Y656" s="42">
        <f t="shared" si="135"/>
        <v>0</v>
      </c>
      <c r="Z656" s="3"/>
      <c r="AA656" s="3">
        <v>0.26624999999999999</v>
      </c>
      <c r="AB656" s="3">
        <f t="shared" si="129"/>
        <v>5.0587499999999999</v>
      </c>
      <c r="AC656" s="7">
        <f t="shared" si="124"/>
        <v>13.206</v>
      </c>
      <c r="AD656" s="1">
        <v>266.25</v>
      </c>
      <c r="AE656" s="1">
        <f t="shared" si="125"/>
        <v>0.26624999999999999</v>
      </c>
    </row>
    <row r="657" spans="1:31" ht="43.2" hidden="1" x14ac:dyDescent="0.3">
      <c r="A657" s="65" t="str" cm="1">
        <f t="array" ref="A657">_xlfn.IFS(M657&gt;=65,"Heavy",M657&lt;=25,"Light",M657&gt;=26-64,"Medium")</f>
        <v>Medium</v>
      </c>
      <c r="B657" s="1" t="s">
        <v>2787</v>
      </c>
      <c r="C657" s="1" t="s">
        <v>2824</v>
      </c>
      <c r="D657" s="3">
        <f t="shared" si="126"/>
        <v>640</v>
      </c>
      <c r="E657" s="3" t="s">
        <v>2822</v>
      </c>
      <c r="F657" s="3">
        <v>1</v>
      </c>
      <c r="G657" s="3" t="s">
        <v>2827</v>
      </c>
      <c r="H657" s="3" t="s">
        <v>671</v>
      </c>
      <c r="I657" s="3" t="s">
        <v>139</v>
      </c>
      <c r="J657" s="3" t="s">
        <v>2326</v>
      </c>
      <c r="K657" s="7" t="str">
        <f>VLOOKUP($I657,'New Summary'!$E$8:$G$59,2,FALSE)</f>
        <v>H-350x175x7x11</v>
      </c>
      <c r="L657" s="3" t="s">
        <v>2496</v>
      </c>
      <c r="M657" s="7">
        <f>VLOOKUP($I657,'New Summary'!$E$8:$G$59,3,FALSE)</f>
        <v>49.6</v>
      </c>
      <c r="N657" s="3">
        <f>8000-2675</f>
        <v>5325</v>
      </c>
      <c r="O657" s="3" t="s">
        <v>25</v>
      </c>
      <c r="P657" s="3">
        <v>1</v>
      </c>
      <c r="Q657" s="40">
        <f t="shared" si="132"/>
        <v>5.3250000000000002</v>
      </c>
      <c r="R657" s="28">
        <f t="shared" si="133"/>
        <v>264.12</v>
      </c>
      <c r="S657" s="12">
        <v>0</v>
      </c>
      <c r="T657" s="46">
        <f t="shared" si="122"/>
        <v>0</v>
      </c>
      <c r="U657" s="13"/>
      <c r="V657" s="3">
        <f t="shared" si="123"/>
        <v>5.3250000000000002</v>
      </c>
      <c r="W657" s="46" t="s">
        <v>2502</v>
      </c>
      <c r="X657" s="42">
        <f t="shared" si="134"/>
        <v>264.12</v>
      </c>
      <c r="Y657" s="42">
        <f t="shared" si="135"/>
        <v>0</v>
      </c>
      <c r="Z657" s="3"/>
      <c r="AA657" s="3">
        <v>0.26624999999999999</v>
      </c>
      <c r="AB657" s="3">
        <f t="shared" si="129"/>
        <v>5.0587499999999999</v>
      </c>
      <c r="AC657" s="7">
        <f t="shared" si="124"/>
        <v>13.206</v>
      </c>
      <c r="AD657" s="1">
        <v>266.25</v>
      </c>
      <c r="AE657" s="1">
        <f t="shared" si="125"/>
        <v>0.26624999999999999</v>
      </c>
    </row>
    <row r="658" spans="1:31" ht="43.2" hidden="1" x14ac:dyDescent="0.3">
      <c r="A658" s="65" t="str" cm="1">
        <f t="array" ref="A658">_xlfn.IFS(M658&gt;=65,"Heavy",M658&lt;=25,"Light",M658&gt;=26-64,"Medium")</f>
        <v>Medium</v>
      </c>
      <c r="B658" s="1" t="s">
        <v>2787</v>
      </c>
      <c r="C658" s="1" t="s">
        <v>2824</v>
      </c>
      <c r="D658" s="3">
        <f t="shared" si="126"/>
        <v>641</v>
      </c>
      <c r="E658" s="3" t="s">
        <v>2822</v>
      </c>
      <c r="F658" s="3">
        <v>1</v>
      </c>
      <c r="G658" s="3" t="s">
        <v>2827</v>
      </c>
      <c r="H658" s="3" t="s">
        <v>672</v>
      </c>
      <c r="I658" s="3" t="s">
        <v>139</v>
      </c>
      <c r="J658" s="3" t="s">
        <v>2326</v>
      </c>
      <c r="K658" s="7" t="str">
        <f>VLOOKUP($I658,'New Summary'!$E$8:$G$59,2,FALSE)</f>
        <v>H-350x175x7x11</v>
      </c>
      <c r="L658" s="3" t="s">
        <v>2496</v>
      </c>
      <c r="M658" s="7">
        <f>VLOOKUP($I658,'New Summary'!$E$8:$G$59,3,FALSE)</f>
        <v>49.6</v>
      </c>
      <c r="N658" s="3">
        <v>8000</v>
      </c>
      <c r="O658" s="3" t="s">
        <v>25</v>
      </c>
      <c r="P658" s="3">
        <v>1</v>
      </c>
      <c r="Q658" s="28">
        <f t="shared" si="132"/>
        <v>8</v>
      </c>
      <c r="R658" s="28">
        <f t="shared" si="133"/>
        <v>396.8</v>
      </c>
      <c r="S658" s="12">
        <v>0</v>
      </c>
      <c r="T658" s="46">
        <f t="shared" ref="T658:T721" si="136">Q658*S658</f>
        <v>0</v>
      </c>
      <c r="U658" s="13"/>
      <c r="V658" s="3">
        <f t="shared" ref="V658:V721" si="137">Q658-T658</f>
        <v>8</v>
      </c>
      <c r="W658" s="46" t="s">
        <v>2502</v>
      </c>
      <c r="X658" s="42">
        <f t="shared" si="134"/>
        <v>396.8</v>
      </c>
      <c r="Y658" s="42">
        <f t="shared" si="135"/>
        <v>0</v>
      </c>
      <c r="Z658" s="3"/>
      <c r="AA658" s="3">
        <v>0.4</v>
      </c>
      <c r="AB658" s="3">
        <f t="shared" si="129"/>
        <v>7.6</v>
      </c>
      <c r="AC658" s="7">
        <f t="shared" si="124"/>
        <v>19.840000000000003</v>
      </c>
      <c r="AD658" s="1">
        <v>400</v>
      </c>
      <c r="AE658" s="1">
        <f t="shared" si="125"/>
        <v>0.4</v>
      </c>
    </row>
    <row r="659" spans="1:31" ht="43.2" hidden="1" x14ac:dyDescent="0.3">
      <c r="A659" s="65" t="str" cm="1">
        <f t="array" ref="A659">_xlfn.IFS(M659&gt;=65,"Heavy",M659&lt;=25,"Light",M659&gt;=26-64,"Medium")</f>
        <v>Medium</v>
      </c>
      <c r="B659" s="1" t="s">
        <v>2787</v>
      </c>
      <c r="C659" s="1" t="s">
        <v>2824</v>
      </c>
      <c r="D659" s="3">
        <f t="shared" si="126"/>
        <v>642</v>
      </c>
      <c r="E659" s="3" t="s">
        <v>2822</v>
      </c>
      <c r="F659" s="3">
        <v>1</v>
      </c>
      <c r="G659" s="3" t="s">
        <v>2827</v>
      </c>
      <c r="H659" s="3" t="s">
        <v>673</v>
      </c>
      <c r="I659" s="3" t="s">
        <v>139</v>
      </c>
      <c r="J659" s="3" t="s">
        <v>2326</v>
      </c>
      <c r="K659" s="7" t="str">
        <f>VLOOKUP($I659,'New Summary'!$E$8:$G$59,2,FALSE)</f>
        <v>H-350x175x7x11</v>
      </c>
      <c r="L659" s="3" t="s">
        <v>2496</v>
      </c>
      <c r="M659" s="7">
        <f>VLOOKUP($I659,'New Summary'!$E$8:$G$59,3,FALSE)</f>
        <v>49.6</v>
      </c>
      <c r="N659" s="3">
        <v>8000</v>
      </c>
      <c r="O659" s="3" t="s">
        <v>25</v>
      </c>
      <c r="P659" s="3">
        <v>1</v>
      </c>
      <c r="Q659" s="28">
        <f t="shared" si="132"/>
        <v>8</v>
      </c>
      <c r="R659" s="28">
        <f t="shared" si="133"/>
        <v>396.8</v>
      </c>
      <c r="S659" s="12">
        <v>0</v>
      </c>
      <c r="T659" s="46">
        <f t="shared" si="136"/>
        <v>0</v>
      </c>
      <c r="U659" s="13"/>
      <c r="V659" s="3">
        <f t="shared" si="137"/>
        <v>8</v>
      </c>
      <c r="W659" s="46" t="s">
        <v>2502</v>
      </c>
      <c r="X659" s="42">
        <f t="shared" si="134"/>
        <v>396.8</v>
      </c>
      <c r="Y659" s="42">
        <f t="shared" si="135"/>
        <v>0</v>
      </c>
      <c r="Z659" s="3"/>
      <c r="AA659" s="3">
        <v>0.4</v>
      </c>
      <c r="AB659" s="3">
        <f t="shared" si="129"/>
        <v>7.6</v>
      </c>
      <c r="AC659" s="7">
        <f t="shared" ref="AC659:AC722" si="138">AA659*M659*P659</f>
        <v>19.840000000000003</v>
      </c>
      <c r="AD659" s="1">
        <v>400</v>
      </c>
      <c r="AE659" s="1">
        <f t="shared" ref="AE659:AE722" si="139">AD659/1000</f>
        <v>0.4</v>
      </c>
    </row>
    <row r="660" spans="1:31" ht="43.2" hidden="1" x14ac:dyDescent="0.3">
      <c r="A660" s="65" t="str" cm="1">
        <f t="array" ref="A660">_xlfn.IFS(M660&gt;=65,"Heavy",M660&lt;=25,"Light",M660&gt;=26-64,"Medium")</f>
        <v>Medium</v>
      </c>
      <c r="B660" s="1" t="s">
        <v>2787</v>
      </c>
      <c r="C660" s="1" t="s">
        <v>2824</v>
      </c>
      <c r="D660" s="3">
        <f t="shared" ref="D660:D723" si="140">D659+1</f>
        <v>643</v>
      </c>
      <c r="E660" s="3" t="s">
        <v>2822</v>
      </c>
      <c r="F660" s="3">
        <v>1</v>
      </c>
      <c r="G660" s="3" t="s">
        <v>2827</v>
      </c>
      <c r="H660" s="3" t="s">
        <v>674</v>
      </c>
      <c r="I660" s="3" t="s">
        <v>139</v>
      </c>
      <c r="J660" s="3" t="s">
        <v>2326</v>
      </c>
      <c r="K660" s="7" t="str">
        <f>VLOOKUP($I660,'New Summary'!$E$8:$G$59,2,FALSE)</f>
        <v>H-350x175x7x11</v>
      </c>
      <c r="L660" s="3" t="s">
        <v>2496</v>
      </c>
      <c r="M660" s="7">
        <f>VLOOKUP($I660,'New Summary'!$E$8:$G$59,3,FALSE)</f>
        <v>49.6</v>
      </c>
      <c r="N660" s="3">
        <v>6000</v>
      </c>
      <c r="O660" s="3" t="s">
        <v>25</v>
      </c>
      <c r="P660" s="3">
        <v>1</v>
      </c>
      <c r="Q660" s="28">
        <f t="shared" si="132"/>
        <v>6</v>
      </c>
      <c r="R660" s="28">
        <f t="shared" si="133"/>
        <v>297.60000000000002</v>
      </c>
      <c r="S660" s="12">
        <v>0</v>
      </c>
      <c r="T660" s="46">
        <f t="shared" si="136"/>
        <v>0</v>
      </c>
      <c r="U660" s="13"/>
      <c r="V660" s="3">
        <f t="shared" si="137"/>
        <v>6</v>
      </c>
      <c r="W660" s="46" t="s">
        <v>2502</v>
      </c>
      <c r="X660" s="42">
        <f t="shared" si="134"/>
        <v>297.60000000000002</v>
      </c>
      <c r="Y660" s="42">
        <f t="shared" si="135"/>
        <v>0</v>
      </c>
      <c r="Z660" s="3"/>
      <c r="AA660" s="3">
        <v>0.3</v>
      </c>
      <c r="AB660" s="3">
        <f t="shared" si="129"/>
        <v>5.7</v>
      </c>
      <c r="AC660" s="7">
        <f t="shared" si="138"/>
        <v>14.879999999999999</v>
      </c>
      <c r="AD660" s="1">
        <v>300</v>
      </c>
      <c r="AE660" s="1">
        <f t="shared" si="139"/>
        <v>0.3</v>
      </c>
    </row>
    <row r="661" spans="1:31" ht="43.2" hidden="1" x14ac:dyDescent="0.3">
      <c r="A661" s="65" t="str" cm="1">
        <f t="array" ref="A661">_xlfn.IFS(M661&gt;=65,"Heavy",M661&lt;=25,"Light",M661&gt;=26-64,"Medium")</f>
        <v>Medium</v>
      </c>
      <c r="B661" s="1" t="s">
        <v>2787</v>
      </c>
      <c r="C661" s="1" t="s">
        <v>2824</v>
      </c>
      <c r="D661" s="3">
        <f t="shared" si="140"/>
        <v>644</v>
      </c>
      <c r="E661" s="3" t="s">
        <v>2822</v>
      </c>
      <c r="F661" s="3">
        <v>1</v>
      </c>
      <c r="G661" s="3" t="s">
        <v>2827</v>
      </c>
      <c r="H661" s="3" t="s">
        <v>675</v>
      </c>
      <c r="I661" s="3" t="s">
        <v>139</v>
      </c>
      <c r="J661" s="3" t="s">
        <v>2326</v>
      </c>
      <c r="K661" s="7" t="str">
        <f>VLOOKUP($I661,'New Summary'!$E$8:$G$59,2,FALSE)</f>
        <v>H-350x175x7x11</v>
      </c>
      <c r="L661" s="3" t="s">
        <v>2496</v>
      </c>
      <c r="M661" s="7">
        <f>VLOOKUP($I661,'New Summary'!$E$8:$G$59,3,FALSE)</f>
        <v>49.6</v>
      </c>
      <c r="N661" s="3">
        <v>6000</v>
      </c>
      <c r="O661" s="3" t="s">
        <v>25</v>
      </c>
      <c r="P661" s="3">
        <v>1</v>
      </c>
      <c r="Q661" s="28">
        <f t="shared" si="132"/>
        <v>6</v>
      </c>
      <c r="R661" s="28">
        <f t="shared" si="133"/>
        <v>297.60000000000002</v>
      </c>
      <c r="S661" s="12">
        <v>0</v>
      </c>
      <c r="T661" s="46">
        <f t="shared" si="136"/>
        <v>0</v>
      </c>
      <c r="U661" s="13"/>
      <c r="V661" s="3">
        <f t="shared" si="137"/>
        <v>6</v>
      </c>
      <c r="W661" s="46" t="s">
        <v>2502</v>
      </c>
      <c r="X661" s="42">
        <f t="shared" si="134"/>
        <v>297.60000000000002</v>
      </c>
      <c r="Y661" s="42">
        <f t="shared" si="135"/>
        <v>0</v>
      </c>
      <c r="Z661" s="3"/>
      <c r="AA661" s="3">
        <v>0.3</v>
      </c>
      <c r="AB661" s="3">
        <f t="shared" si="129"/>
        <v>5.7</v>
      </c>
      <c r="AC661" s="7">
        <f t="shared" si="138"/>
        <v>14.879999999999999</v>
      </c>
      <c r="AD661" s="1">
        <v>300</v>
      </c>
      <c r="AE661" s="1">
        <f t="shared" si="139"/>
        <v>0.3</v>
      </c>
    </row>
    <row r="662" spans="1:31" ht="43.2" hidden="1" x14ac:dyDescent="0.3">
      <c r="A662" s="65" t="str" cm="1">
        <f t="array" ref="A662">_xlfn.IFS(M662&gt;=65,"Heavy",M662&lt;=25,"Light",M662&gt;=26-64,"Medium")</f>
        <v>Medium</v>
      </c>
      <c r="B662" s="1" t="s">
        <v>2787</v>
      </c>
      <c r="C662" s="1" t="s">
        <v>2824</v>
      </c>
      <c r="D662" s="3">
        <f t="shared" si="140"/>
        <v>645</v>
      </c>
      <c r="E662" s="3" t="s">
        <v>2822</v>
      </c>
      <c r="F662" s="3">
        <v>1</v>
      </c>
      <c r="G662" s="3" t="s">
        <v>2827</v>
      </c>
      <c r="H662" s="3" t="s">
        <v>676</v>
      </c>
      <c r="I662" s="3" t="s">
        <v>139</v>
      </c>
      <c r="J662" s="3" t="s">
        <v>2326</v>
      </c>
      <c r="K662" s="7" t="str">
        <f>VLOOKUP($I662,'New Summary'!$E$8:$G$59,2,FALSE)</f>
        <v>H-350x175x7x11</v>
      </c>
      <c r="L662" s="3" t="s">
        <v>2496</v>
      </c>
      <c r="M662" s="7">
        <f>VLOOKUP($I662,'New Summary'!$E$8:$G$59,3,FALSE)</f>
        <v>49.6</v>
      </c>
      <c r="N662" s="3">
        <v>6000</v>
      </c>
      <c r="O662" s="3" t="s">
        <v>25</v>
      </c>
      <c r="P662" s="3">
        <v>1</v>
      </c>
      <c r="Q662" s="28">
        <f t="shared" si="132"/>
        <v>6</v>
      </c>
      <c r="R662" s="28">
        <f t="shared" si="133"/>
        <v>297.60000000000002</v>
      </c>
      <c r="S662" s="12">
        <v>0</v>
      </c>
      <c r="T662" s="46">
        <f t="shared" si="136"/>
        <v>0</v>
      </c>
      <c r="U662" s="13"/>
      <c r="V662" s="3">
        <f t="shared" si="137"/>
        <v>6</v>
      </c>
      <c r="W662" s="46" t="s">
        <v>2502</v>
      </c>
      <c r="X662" s="42">
        <f t="shared" si="134"/>
        <v>297.60000000000002</v>
      </c>
      <c r="Y662" s="42">
        <f t="shared" si="135"/>
        <v>0</v>
      </c>
      <c r="Z662" s="3"/>
      <c r="AA662" s="3">
        <v>3.6</v>
      </c>
      <c r="AB662" s="3">
        <f t="shared" si="129"/>
        <v>2.4</v>
      </c>
      <c r="AC662" s="7">
        <f t="shared" si="138"/>
        <v>178.56</v>
      </c>
      <c r="AD662" s="1">
        <v>3600</v>
      </c>
      <c r="AE662" s="1">
        <f t="shared" si="139"/>
        <v>3.6</v>
      </c>
    </row>
    <row r="663" spans="1:31" ht="43.2" hidden="1" x14ac:dyDescent="0.3">
      <c r="A663" s="65" t="str" cm="1">
        <f t="array" ref="A663">_xlfn.IFS(M663&gt;=65,"Heavy",M663&lt;=25,"Light",M663&gt;=26-64,"Medium")</f>
        <v>Medium</v>
      </c>
      <c r="B663" s="1" t="s">
        <v>2787</v>
      </c>
      <c r="C663" s="1" t="s">
        <v>2824</v>
      </c>
      <c r="D663" s="3">
        <f t="shared" si="140"/>
        <v>646</v>
      </c>
      <c r="E663" s="3" t="s">
        <v>2822</v>
      </c>
      <c r="F663" s="3">
        <v>1</v>
      </c>
      <c r="G663" s="3" t="s">
        <v>2827</v>
      </c>
      <c r="H663" s="3" t="s">
        <v>677</v>
      </c>
      <c r="I663" s="3" t="s">
        <v>139</v>
      </c>
      <c r="J663" s="3" t="s">
        <v>2326</v>
      </c>
      <c r="K663" s="7" t="str">
        <f>VLOOKUP($I663,'New Summary'!$E$8:$G$59,2,FALSE)</f>
        <v>H-350x175x7x11</v>
      </c>
      <c r="L663" s="3" t="s">
        <v>2496</v>
      </c>
      <c r="M663" s="7">
        <f>VLOOKUP($I663,'New Summary'!$E$8:$G$59,3,FALSE)</f>
        <v>49.6</v>
      </c>
      <c r="N663" s="3">
        <v>6000</v>
      </c>
      <c r="O663" s="3" t="s">
        <v>25</v>
      </c>
      <c r="P663" s="3">
        <v>1</v>
      </c>
      <c r="Q663" s="28">
        <f t="shared" si="132"/>
        <v>6</v>
      </c>
      <c r="R663" s="28">
        <f t="shared" si="133"/>
        <v>297.60000000000002</v>
      </c>
      <c r="S663" s="12">
        <v>0</v>
      </c>
      <c r="T663" s="46">
        <f t="shared" si="136"/>
        <v>0</v>
      </c>
      <c r="U663" s="13"/>
      <c r="V663" s="3">
        <f t="shared" si="137"/>
        <v>6</v>
      </c>
      <c r="W663" s="46" t="s">
        <v>2502</v>
      </c>
      <c r="X663" s="42">
        <f t="shared" si="134"/>
        <v>297.60000000000002</v>
      </c>
      <c r="Y663" s="42">
        <f t="shared" si="135"/>
        <v>0</v>
      </c>
      <c r="Z663" s="3"/>
      <c r="AA663" s="3">
        <v>3.6</v>
      </c>
      <c r="AB663" s="3">
        <f t="shared" si="129"/>
        <v>2.4</v>
      </c>
      <c r="AC663" s="7">
        <f t="shared" si="138"/>
        <v>178.56</v>
      </c>
      <c r="AD663" s="1">
        <v>3600</v>
      </c>
      <c r="AE663" s="1">
        <f t="shared" si="139"/>
        <v>3.6</v>
      </c>
    </row>
    <row r="664" spans="1:31" ht="43.2" hidden="1" x14ac:dyDescent="0.3">
      <c r="A664" s="65" t="str" cm="1">
        <f t="array" ref="A664">_xlfn.IFS(M664&gt;=65,"Heavy",M664&lt;=25,"Light",M664&gt;=26-64,"Medium")</f>
        <v>Medium</v>
      </c>
      <c r="B664" s="1" t="s">
        <v>2787</v>
      </c>
      <c r="C664" s="1" t="s">
        <v>2824</v>
      </c>
      <c r="D664" s="3">
        <f t="shared" si="140"/>
        <v>647</v>
      </c>
      <c r="E664" s="3" t="s">
        <v>2822</v>
      </c>
      <c r="F664" s="3">
        <v>1</v>
      </c>
      <c r="G664" s="3" t="s">
        <v>2827</v>
      </c>
      <c r="H664" s="3" t="s">
        <v>678</v>
      </c>
      <c r="I664" s="3" t="s">
        <v>139</v>
      </c>
      <c r="J664" s="3" t="s">
        <v>2326</v>
      </c>
      <c r="K664" s="7" t="str">
        <f>VLOOKUP($I664,'New Summary'!$E$8:$G$59,2,FALSE)</f>
        <v>H-350x175x7x11</v>
      </c>
      <c r="L664" s="3" t="s">
        <v>2496</v>
      </c>
      <c r="M664" s="7">
        <f>VLOOKUP($I664,'New Summary'!$E$8:$G$59,3,FALSE)</f>
        <v>49.6</v>
      </c>
      <c r="N664" s="3">
        <v>6000</v>
      </c>
      <c r="O664" s="3" t="s">
        <v>25</v>
      </c>
      <c r="P664" s="3">
        <v>1</v>
      </c>
      <c r="Q664" s="28">
        <f t="shared" si="132"/>
        <v>6</v>
      </c>
      <c r="R664" s="28">
        <f t="shared" si="133"/>
        <v>297.60000000000002</v>
      </c>
      <c r="S664" s="12">
        <v>0</v>
      </c>
      <c r="T664" s="46">
        <f t="shared" si="136"/>
        <v>0</v>
      </c>
      <c r="U664" s="13"/>
      <c r="V664" s="3">
        <f t="shared" si="137"/>
        <v>6</v>
      </c>
      <c r="W664" s="46" t="s">
        <v>2502</v>
      </c>
      <c r="X664" s="42">
        <f t="shared" si="134"/>
        <v>297.60000000000002</v>
      </c>
      <c r="Y664" s="42">
        <f t="shared" si="135"/>
        <v>0</v>
      </c>
      <c r="Z664" s="3"/>
      <c r="AA664" s="3">
        <v>3.6</v>
      </c>
      <c r="AB664" s="3">
        <f t="shared" si="129"/>
        <v>2.4</v>
      </c>
      <c r="AC664" s="7">
        <f t="shared" si="138"/>
        <v>178.56</v>
      </c>
      <c r="AD664" s="1">
        <v>3600</v>
      </c>
      <c r="AE664" s="1">
        <f t="shared" si="139"/>
        <v>3.6</v>
      </c>
    </row>
    <row r="665" spans="1:31" ht="43.2" hidden="1" x14ac:dyDescent="0.3">
      <c r="A665" s="65" t="str" cm="1">
        <f t="array" ref="A665">_xlfn.IFS(M665&gt;=65,"Heavy",M665&lt;=25,"Light",M665&gt;=26-64,"Medium")</f>
        <v>Medium</v>
      </c>
      <c r="B665" s="1" t="s">
        <v>2787</v>
      </c>
      <c r="C665" s="1" t="s">
        <v>2824</v>
      </c>
      <c r="D665" s="3">
        <f t="shared" si="140"/>
        <v>648</v>
      </c>
      <c r="E665" s="3" t="s">
        <v>2822</v>
      </c>
      <c r="F665" s="3">
        <v>1</v>
      </c>
      <c r="G665" s="3" t="s">
        <v>2827</v>
      </c>
      <c r="H665" s="3" t="s">
        <v>679</v>
      </c>
      <c r="I665" s="3" t="s">
        <v>139</v>
      </c>
      <c r="J665" s="3" t="s">
        <v>2326</v>
      </c>
      <c r="K665" s="7" t="str">
        <f>VLOOKUP($I665,'New Summary'!$E$8:$G$59,2,FALSE)</f>
        <v>H-350x175x7x11</v>
      </c>
      <c r="L665" s="3" t="s">
        <v>2496</v>
      </c>
      <c r="M665" s="7">
        <f>VLOOKUP($I665,'New Summary'!$E$8:$G$59,3,FALSE)</f>
        <v>49.6</v>
      </c>
      <c r="N665" s="3">
        <v>6000</v>
      </c>
      <c r="O665" s="3" t="s">
        <v>25</v>
      </c>
      <c r="P665" s="3">
        <v>1</v>
      </c>
      <c r="Q665" s="28">
        <f t="shared" si="132"/>
        <v>6</v>
      </c>
      <c r="R665" s="28">
        <f t="shared" si="133"/>
        <v>297.60000000000002</v>
      </c>
      <c r="S665" s="12">
        <v>0</v>
      </c>
      <c r="T665" s="46">
        <f t="shared" si="136"/>
        <v>0</v>
      </c>
      <c r="U665" s="13"/>
      <c r="V665" s="3">
        <f t="shared" si="137"/>
        <v>6</v>
      </c>
      <c r="W665" s="46" t="s">
        <v>2502</v>
      </c>
      <c r="X665" s="42">
        <f t="shared" si="134"/>
        <v>297.60000000000002</v>
      </c>
      <c r="Y665" s="42">
        <f t="shared" si="135"/>
        <v>0</v>
      </c>
      <c r="Z665" s="3"/>
      <c r="AA665" s="3">
        <v>3.6</v>
      </c>
      <c r="AB665" s="3">
        <f t="shared" si="129"/>
        <v>2.4</v>
      </c>
      <c r="AC665" s="7">
        <f t="shared" si="138"/>
        <v>178.56</v>
      </c>
      <c r="AD665" s="1">
        <v>3600</v>
      </c>
      <c r="AE665" s="1">
        <f t="shared" si="139"/>
        <v>3.6</v>
      </c>
    </row>
    <row r="666" spans="1:31" ht="43.2" hidden="1" x14ac:dyDescent="0.3">
      <c r="A666" s="65" t="str" cm="1">
        <f t="array" ref="A666">_xlfn.IFS(M666&gt;=65,"Heavy",M666&lt;=25,"Light",M666&gt;=26-64,"Medium")</f>
        <v>Medium</v>
      </c>
      <c r="B666" s="1" t="s">
        <v>2787</v>
      </c>
      <c r="C666" s="1" t="s">
        <v>2824</v>
      </c>
      <c r="D666" s="3">
        <f t="shared" si="140"/>
        <v>649</v>
      </c>
      <c r="E666" s="3" t="s">
        <v>2822</v>
      </c>
      <c r="F666" s="3">
        <v>1</v>
      </c>
      <c r="G666" s="3" t="s">
        <v>2827</v>
      </c>
      <c r="H666" s="3" t="s">
        <v>680</v>
      </c>
      <c r="I666" s="3" t="s">
        <v>688</v>
      </c>
      <c r="J666" s="3" t="s">
        <v>2331</v>
      </c>
      <c r="K666" s="7" t="str">
        <f>VLOOKUP($I666,'New Summary'!$E$8:$G$59,2,FALSE)</f>
        <v>H-400x200x7x11</v>
      </c>
      <c r="L666" s="3" t="s">
        <v>2496</v>
      </c>
      <c r="M666" s="7">
        <f>VLOOKUP($I666,'New Summary'!$E$8:$G$59,3,FALSE)</f>
        <v>56.6</v>
      </c>
      <c r="N666" s="3">
        <v>10000</v>
      </c>
      <c r="O666" s="3" t="s">
        <v>25</v>
      </c>
      <c r="P666" s="3">
        <v>1</v>
      </c>
      <c r="Q666" s="28">
        <f t="shared" si="132"/>
        <v>10</v>
      </c>
      <c r="R666" s="28">
        <f t="shared" si="133"/>
        <v>566</v>
      </c>
      <c r="S666" s="12">
        <v>0</v>
      </c>
      <c r="T666" s="46">
        <f t="shared" si="136"/>
        <v>0</v>
      </c>
      <c r="U666" s="12"/>
      <c r="V666" s="3">
        <f t="shared" si="137"/>
        <v>10</v>
      </c>
      <c r="W666" s="46" t="s">
        <v>2502</v>
      </c>
      <c r="X666" s="3">
        <f t="shared" si="134"/>
        <v>566</v>
      </c>
      <c r="Y666" s="3">
        <f t="shared" si="135"/>
        <v>0</v>
      </c>
      <c r="Z666" s="3"/>
      <c r="AA666" s="3">
        <v>6</v>
      </c>
      <c r="AB666" s="3">
        <f t="shared" si="129"/>
        <v>4</v>
      </c>
      <c r="AC666" s="7">
        <f t="shared" si="138"/>
        <v>339.6</v>
      </c>
      <c r="AD666" s="1">
        <v>6000</v>
      </c>
      <c r="AE666" s="1">
        <f t="shared" si="139"/>
        <v>6</v>
      </c>
    </row>
    <row r="667" spans="1:31" ht="43.2" hidden="1" x14ac:dyDescent="0.3">
      <c r="A667" s="65" t="str" cm="1">
        <f t="array" ref="A667">_xlfn.IFS(M667&gt;=65,"Heavy",M667&lt;=25,"Light",M667&gt;=26-64,"Medium")</f>
        <v>Medium</v>
      </c>
      <c r="B667" s="1" t="s">
        <v>2787</v>
      </c>
      <c r="C667" s="1" t="s">
        <v>2824</v>
      </c>
      <c r="D667" s="3">
        <f t="shared" si="140"/>
        <v>650</v>
      </c>
      <c r="E667" s="3" t="s">
        <v>2822</v>
      </c>
      <c r="F667" s="3">
        <v>1</v>
      </c>
      <c r="G667" s="3" t="s">
        <v>2827</v>
      </c>
      <c r="H667" s="3" t="s">
        <v>681</v>
      </c>
      <c r="I667" s="3" t="s">
        <v>688</v>
      </c>
      <c r="J667" s="3" t="s">
        <v>2331</v>
      </c>
      <c r="K667" s="7" t="str">
        <f>VLOOKUP($I667,'New Summary'!$E$8:$G$59,2,FALSE)</f>
        <v>H-400x200x7x11</v>
      </c>
      <c r="L667" s="3" t="s">
        <v>2496</v>
      </c>
      <c r="M667" s="7">
        <f>VLOOKUP($I667,'New Summary'!$E$8:$G$59,3,FALSE)</f>
        <v>56.6</v>
      </c>
      <c r="N667" s="3">
        <v>10000</v>
      </c>
      <c r="O667" s="3" t="s">
        <v>25</v>
      </c>
      <c r="P667" s="3">
        <v>1</v>
      </c>
      <c r="Q667" s="28">
        <f t="shared" si="132"/>
        <v>10</v>
      </c>
      <c r="R667" s="28">
        <f t="shared" si="133"/>
        <v>566</v>
      </c>
      <c r="S667" s="12">
        <v>0</v>
      </c>
      <c r="T667" s="46">
        <f t="shared" si="136"/>
        <v>0</v>
      </c>
      <c r="U667" s="12"/>
      <c r="V667" s="3">
        <f t="shared" si="137"/>
        <v>10</v>
      </c>
      <c r="W667" s="46" t="s">
        <v>2502</v>
      </c>
      <c r="X667" s="3">
        <f t="shared" si="134"/>
        <v>566</v>
      </c>
      <c r="Y667" s="3">
        <f t="shared" si="135"/>
        <v>0</v>
      </c>
      <c r="Z667" s="3"/>
      <c r="AA667" s="3">
        <v>6</v>
      </c>
      <c r="AB667" s="3">
        <f t="shared" si="129"/>
        <v>4</v>
      </c>
      <c r="AC667" s="7">
        <f t="shared" si="138"/>
        <v>339.6</v>
      </c>
      <c r="AD667" s="1">
        <v>6000</v>
      </c>
      <c r="AE667" s="1">
        <f t="shared" si="139"/>
        <v>6</v>
      </c>
    </row>
    <row r="668" spans="1:31" ht="43.2" hidden="1" x14ac:dyDescent="0.3">
      <c r="A668" s="65" t="str" cm="1">
        <f t="array" ref="A668">_xlfn.IFS(M668&gt;=65,"Heavy",M668&lt;=25,"Light",M668&gt;=26-64,"Medium")</f>
        <v>Medium</v>
      </c>
      <c r="B668" s="1" t="s">
        <v>2787</v>
      </c>
      <c r="C668" s="1" t="s">
        <v>2824</v>
      </c>
      <c r="D668" s="3">
        <f t="shared" si="140"/>
        <v>651</v>
      </c>
      <c r="E668" s="3" t="s">
        <v>2822</v>
      </c>
      <c r="F668" s="3">
        <v>1</v>
      </c>
      <c r="G668" s="3" t="s">
        <v>2827</v>
      </c>
      <c r="H668" s="3" t="s">
        <v>682</v>
      </c>
      <c r="I668" s="3" t="s">
        <v>688</v>
      </c>
      <c r="J668" s="3" t="s">
        <v>2331</v>
      </c>
      <c r="K668" s="7" t="str">
        <f>VLOOKUP($I668,'New Summary'!$E$8:$G$59,2,FALSE)</f>
        <v>H-400x200x7x11</v>
      </c>
      <c r="L668" s="3" t="s">
        <v>2496</v>
      </c>
      <c r="M668" s="7">
        <f>VLOOKUP($I668,'New Summary'!$E$8:$G$59,3,FALSE)</f>
        <v>56.6</v>
      </c>
      <c r="N668" s="3">
        <v>10000</v>
      </c>
      <c r="O668" s="3" t="s">
        <v>25</v>
      </c>
      <c r="P668" s="3">
        <v>1</v>
      </c>
      <c r="Q668" s="28">
        <f t="shared" si="132"/>
        <v>10</v>
      </c>
      <c r="R668" s="28">
        <f t="shared" si="133"/>
        <v>566</v>
      </c>
      <c r="S668" s="12">
        <v>0</v>
      </c>
      <c r="T668" s="46">
        <f t="shared" si="136"/>
        <v>0</v>
      </c>
      <c r="U668" s="12"/>
      <c r="V668" s="3">
        <f t="shared" si="137"/>
        <v>10</v>
      </c>
      <c r="W668" s="46" t="s">
        <v>2502</v>
      </c>
      <c r="X668" s="3">
        <f t="shared" si="134"/>
        <v>566</v>
      </c>
      <c r="Y668" s="3">
        <f t="shared" si="135"/>
        <v>0</v>
      </c>
      <c r="Z668" s="3"/>
      <c r="AA668" s="3">
        <v>6</v>
      </c>
      <c r="AB668" s="3">
        <f t="shared" si="129"/>
        <v>4</v>
      </c>
      <c r="AC668" s="7">
        <f t="shared" si="138"/>
        <v>339.6</v>
      </c>
      <c r="AD668" s="1">
        <v>6000</v>
      </c>
      <c r="AE668" s="1">
        <f t="shared" si="139"/>
        <v>6</v>
      </c>
    </row>
    <row r="669" spans="1:31" ht="43.2" hidden="1" x14ac:dyDescent="0.3">
      <c r="A669" s="65" t="str" cm="1">
        <f t="array" ref="A669">_xlfn.IFS(M669&gt;=65,"Heavy",M669&lt;=25,"Light",M669&gt;=26-64,"Medium")</f>
        <v>Medium</v>
      </c>
      <c r="B669" s="1" t="s">
        <v>2787</v>
      </c>
      <c r="C669" s="1" t="s">
        <v>2824</v>
      </c>
      <c r="D669" s="3">
        <f t="shared" si="140"/>
        <v>652</v>
      </c>
      <c r="E669" s="3" t="s">
        <v>2822</v>
      </c>
      <c r="F669" s="3">
        <v>1</v>
      </c>
      <c r="G669" s="3" t="s">
        <v>2827</v>
      </c>
      <c r="H669" s="3" t="s">
        <v>683</v>
      </c>
      <c r="I669" s="3" t="s">
        <v>688</v>
      </c>
      <c r="J669" s="3" t="s">
        <v>2331</v>
      </c>
      <c r="K669" s="7" t="str">
        <f>VLOOKUP($I669,'New Summary'!$E$8:$G$59,2,FALSE)</f>
        <v>H-400x200x7x11</v>
      </c>
      <c r="L669" s="3" t="s">
        <v>2496</v>
      </c>
      <c r="M669" s="7">
        <f>VLOOKUP($I669,'New Summary'!$E$8:$G$59,3,FALSE)</f>
        <v>56.6</v>
      </c>
      <c r="N669" s="3">
        <v>10000</v>
      </c>
      <c r="O669" s="3" t="s">
        <v>25</v>
      </c>
      <c r="P669" s="3">
        <v>1</v>
      </c>
      <c r="Q669" s="28">
        <f t="shared" si="132"/>
        <v>10</v>
      </c>
      <c r="R669" s="28">
        <f t="shared" si="133"/>
        <v>566</v>
      </c>
      <c r="S669" s="12">
        <v>0</v>
      </c>
      <c r="T669" s="46">
        <f t="shared" si="136"/>
        <v>0</v>
      </c>
      <c r="U669" s="12"/>
      <c r="V669" s="3">
        <f t="shared" si="137"/>
        <v>10</v>
      </c>
      <c r="W669" s="46" t="s">
        <v>2502</v>
      </c>
      <c r="X669" s="3">
        <f t="shared" si="134"/>
        <v>566</v>
      </c>
      <c r="Y669" s="3">
        <f t="shared" si="135"/>
        <v>0</v>
      </c>
      <c r="Z669" s="3"/>
      <c r="AA669" s="3">
        <v>6</v>
      </c>
      <c r="AB669" s="3">
        <f t="shared" si="129"/>
        <v>4</v>
      </c>
      <c r="AC669" s="7">
        <f t="shared" si="138"/>
        <v>339.6</v>
      </c>
      <c r="AD669" s="1">
        <v>6000</v>
      </c>
      <c r="AE669" s="1">
        <f t="shared" si="139"/>
        <v>6</v>
      </c>
    </row>
    <row r="670" spans="1:31" ht="43.2" hidden="1" x14ac:dyDescent="0.3">
      <c r="A670" s="65" t="str" cm="1">
        <f t="array" ref="A670">_xlfn.IFS(M670&gt;=65,"Heavy",M670&lt;=25,"Light",M670&gt;=26-64,"Medium")</f>
        <v>Medium</v>
      </c>
      <c r="B670" s="1" t="s">
        <v>2787</v>
      </c>
      <c r="C670" s="1" t="s">
        <v>2824</v>
      </c>
      <c r="D670" s="3">
        <f t="shared" si="140"/>
        <v>653</v>
      </c>
      <c r="E670" s="3" t="s">
        <v>2822</v>
      </c>
      <c r="F670" s="3">
        <v>1</v>
      </c>
      <c r="G670" s="3" t="s">
        <v>2827</v>
      </c>
      <c r="H670" s="3" t="s">
        <v>684</v>
      </c>
      <c r="I670" s="3" t="s">
        <v>633</v>
      </c>
      <c r="J670" s="3" t="s">
        <v>2324</v>
      </c>
      <c r="K670" s="7" t="str">
        <f>VLOOKUP($I670,'New Summary'!$E$8:$G$59,2,FALSE)</f>
        <v>H-350x175x6x9</v>
      </c>
      <c r="L670" s="3" t="s">
        <v>2496</v>
      </c>
      <c r="M670" s="7">
        <f>VLOOKUP($I670,'New Summary'!$E$8:$G$59,3,FALSE)</f>
        <v>41.4</v>
      </c>
      <c r="N670" s="3">
        <v>6000</v>
      </c>
      <c r="O670" s="3" t="s">
        <v>25</v>
      </c>
      <c r="P670" s="3">
        <v>1</v>
      </c>
      <c r="Q670" s="28">
        <f t="shared" si="132"/>
        <v>6</v>
      </c>
      <c r="R670" s="28">
        <f t="shared" si="133"/>
        <v>248.39999999999998</v>
      </c>
      <c r="S670" s="12">
        <v>0</v>
      </c>
      <c r="T670" s="46">
        <f t="shared" si="136"/>
        <v>0</v>
      </c>
      <c r="U670" s="12"/>
      <c r="V670" s="3">
        <f t="shared" si="137"/>
        <v>6</v>
      </c>
      <c r="W670" s="46" t="s">
        <v>2502</v>
      </c>
      <c r="X670" s="3">
        <f t="shared" si="134"/>
        <v>248.39999999999998</v>
      </c>
      <c r="Y670" s="3">
        <f t="shared" si="135"/>
        <v>0</v>
      </c>
      <c r="Z670" s="3"/>
      <c r="AA670" s="3">
        <v>3.6</v>
      </c>
      <c r="AB670" s="3">
        <f t="shared" si="129"/>
        <v>2.4</v>
      </c>
      <c r="AC670" s="7">
        <f t="shared" si="138"/>
        <v>149.04</v>
      </c>
      <c r="AD670" s="1">
        <v>3600</v>
      </c>
      <c r="AE670" s="1">
        <f t="shared" si="139"/>
        <v>3.6</v>
      </c>
    </row>
    <row r="671" spans="1:31" ht="43.2" hidden="1" x14ac:dyDescent="0.3">
      <c r="A671" s="65" t="str" cm="1">
        <f t="array" ref="A671">_xlfn.IFS(M671&gt;=65,"Heavy",M671&lt;=25,"Light",M671&gt;=26-64,"Medium")</f>
        <v>Medium</v>
      </c>
      <c r="B671" s="1" t="s">
        <v>2787</v>
      </c>
      <c r="C671" s="1" t="s">
        <v>2824</v>
      </c>
      <c r="D671" s="3">
        <f t="shared" si="140"/>
        <v>654</v>
      </c>
      <c r="E671" s="3" t="s">
        <v>2822</v>
      </c>
      <c r="F671" s="3">
        <v>1</v>
      </c>
      <c r="G671" s="3" t="s">
        <v>2827</v>
      </c>
      <c r="H671" s="3" t="s">
        <v>685</v>
      </c>
      <c r="I671" s="3" t="s">
        <v>633</v>
      </c>
      <c r="J671" s="3" t="s">
        <v>2324</v>
      </c>
      <c r="K671" s="7" t="str">
        <f>VLOOKUP($I671,'New Summary'!$E$8:$G$59,2,FALSE)</f>
        <v>H-350x175x6x9</v>
      </c>
      <c r="L671" s="3" t="s">
        <v>2496</v>
      </c>
      <c r="M671" s="7">
        <f>VLOOKUP($I671,'New Summary'!$E$8:$G$59,3,FALSE)</f>
        <v>41.4</v>
      </c>
      <c r="N671" s="3">
        <v>6000</v>
      </c>
      <c r="O671" s="3" t="s">
        <v>25</v>
      </c>
      <c r="P671" s="3">
        <v>1</v>
      </c>
      <c r="Q671" s="28">
        <f t="shared" si="132"/>
        <v>6</v>
      </c>
      <c r="R671" s="28">
        <f t="shared" si="133"/>
        <v>248.39999999999998</v>
      </c>
      <c r="S671" s="12">
        <v>0</v>
      </c>
      <c r="T671" s="46">
        <f t="shared" si="136"/>
        <v>0</v>
      </c>
      <c r="U671" s="12"/>
      <c r="V671" s="3">
        <f t="shared" si="137"/>
        <v>6</v>
      </c>
      <c r="W671" s="46" t="s">
        <v>2502</v>
      </c>
      <c r="X671" s="3">
        <f t="shared" si="134"/>
        <v>248.39999999999998</v>
      </c>
      <c r="Y671" s="3">
        <f t="shared" si="135"/>
        <v>0</v>
      </c>
      <c r="Z671" s="3"/>
      <c r="AA671" s="3">
        <v>3.6</v>
      </c>
      <c r="AB671" s="3">
        <f t="shared" si="129"/>
        <v>2.4</v>
      </c>
      <c r="AC671" s="7">
        <f t="shared" si="138"/>
        <v>149.04</v>
      </c>
      <c r="AD671" s="1">
        <v>3600</v>
      </c>
      <c r="AE671" s="1">
        <f t="shared" si="139"/>
        <v>3.6</v>
      </c>
    </row>
    <row r="672" spans="1:31" ht="43.2" hidden="1" x14ac:dyDescent="0.3">
      <c r="A672" s="65" t="str" cm="1">
        <f t="array" ref="A672">_xlfn.IFS(M672&gt;=65,"Heavy",M672&lt;=25,"Light",M672&gt;=26-64,"Medium")</f>
        <v>Medium</v>
      </c>
      <c r="B672" s="1" t="s">
        <v>2787</v>
      </c>
      <c r="C672" s="1" t="s">
        <v>2824</v>
      </c>
      <c r="D672" s="3">
        <f t="shared" si="140"/>
        <v>655</v>
      </c>
      <c r="E672" s="3" t="s">
        <v>2822</v>
      </c>
      <c r="F672" s="3">
        <v>1</v>
      </c>
      <c r="G672" s="3" t="s">
        <v>2827</v>
      </c>
      <c r="H672" s="3" t="s">
        <v>686</v>
      </c>
      <c r="I672" s="3" t="s">
        <v>633</v>
      </c>
      <c r="J672" s="3" t="s">
        <v>2324</v>
      </c>
      <c r="K672" s="7" t="str">
        <f>VLOOKUP($I672,'New Summary'!$E$8:$G$59,2,FALSE)</f>
        <v>H-350x175x6x9</v>
      </c>
      <c r="L672" s="3" t="s">
        <v>2496</v>
      </c>
      <c r="M672" s="7">
        <f>VLOOKUP($I672,'New Summary'!$E$8:$G$59,3,FALSE)</f>
        <v>41.4</v>
      </c>
      <c r="N672" s="3">
        <v>6000</v>
      </c>
      <c r="O672" s="3" t="s">
        <v>25</v>
      </c>
      <c r="P672" s="3">
        <v>1</v>
      </c>
      <c r="Q672" s="28">
        <f t="shared" si="132"/>
        <v>6</v>
      </c>
      <c r="R672" s="28">
        <f t="shared" si="133"/>
        <v>248.39999999999998</v>
      </c>
      <c r="S672" s="12">
        <v>0</v>
      </c>
      <c r="T672" s="46">
        <f t="shared" si="136"/>
        <v>0</v>
      </c>
      <c r="U672" s="12"/>
      <c r="V672" s="3">
        <f t="shared" si="137"/>
        <v>6</v>
      </c>
      <c r="W672" s="46" t="s">
        <v>2502</v>
      </c>
      <c r="X672" s="3">
        <f t="shared" si="134"/>
        <v>248.39999999999998</v>
      </c>
      <c r="Y672" s="3">
        <f t="shared" si="135"/>
        <v>0</v>
      </c>
      <c r="Z672" s="3"/>
      <c r="AA672" s="3">
        <v>2.4</v>
      </c>
      <c r="AB672" s="3">
        <f t="shared" si="129"/>
        <v>3.6</v>
      </c>
      <c r="AC672" s="7">
        <f t="shared" si="138"/>
        <v>99.36</v>
      </c>
      <c r="AD672" s="1">
        <v>2400</v>
      </c>
      <c r="AE672" s="1">
        <f t="shared" si="139"/>
        <v>2.4</v>
      </c>
    </row>
    <row r="673" spans="1:31" ht="43.2" hidden="1" x14ac:dyDescent="0.3">
      <c r="A673" s="65" t="str" cm="1">
        <f t="array" ref="A673">_xlfn.IFS(M673&gt;=65,"Heavy",M673&lt;=25,"Light",M673&gt;=26-64,"Medium")</f>
        <v>Medium</v>
      </c>
      <c r="B673" s="1" t="s">
        <v>2787</v>
      </c>
      <c r="C673" s="1" t="s">
        <v>2824</v>
      </c>
      <c r="D673" s="3">
        <f t="shared" si="140"/>
        <v>656</v>
      </c>
      <c r="E673" s="3" t="s">
        <v>2822</v>
      </c>
      <c r="F673" s="3">
        <v>1</v>
      </c>
      <c r="G673" s="3" t="s">
        <v>2827</v>
      </c>
      <c r="H673" s="3" t="s">
        <v>687</v>
      </c>
      <c r="I673" s="3" t="s">
        <v>633</v>
      </c>
      <c r="J673" s="3" t="s">
        <v>2324</v>
      </c>
      <c r="K673" s="7" t="str">
        <f>VLOOKUP($I673,'New Summary'!$E$8:$G$59,2,FALSE)</f>
        <v>H-350x175x6x9</v>
      </c>
      <c r="L673" s="3" t="s">
        <v>2496</v>
      </c>
      <c r="M673" s="7">
        <f>VLOOKUP($I673,'New Summary'!$E$8:$G$59,3,FALSE)</f>
        <v>41.4</v>
      </c>
      <c r="N673" s="3">
        <v>6000</v>
      </c>
      <c r="O673" s="3" t="s">
        <v>25</v>
      </c>
      <c r="P673" s="3">
        <v>1</v>
      </c>
      <c r="Q673" s="28">
        <f t="shared" si="132"/>
        <v>6</v>
      </c>
      <c r="R673" s="28">
        <f t="shared" si="133"/>
        <v>248.39999999999998</v>
      </c>
      <c r="S673" s="12">
        <v>0</v>
      </c>
      <c r="T673" s="46">
        <f t="shared" si="136"/>
        <v>0</v>
      </c>
      <c r="U673" s="12"/>
      <c r="V673" s="3">
        <f t="shared" si="137"/>
        <v>6</v>
      </c>
      <c r="W673" s="46" t="s">
        <v>2502</v>
      </c>
      <c r="X673" s="3">
        <f t="shared" si="134"/>
        <v>248.39999999999998</v>
      </c>
      <c r="Y673" s="3">
        <f t="shared" si="135"/>
        <v>0</v>
      </c>
      <c r="Z673" s="3"/>
      <c r="AA673" s="3">
        <v>2.4</v>
      </c>
      <c r="AB673" s="3">
        <f t="shared" si="129"/>
        <v>3.6</v>
      </c>
      <c r="AC673" s="7">
        <f t="shared" si="138"/>
        <v>99.36</v>
      </c>
      <c r="AD673" s="1">
        <v>2400</v>
      </c>
      <c r="AE673" s="1">
        <f t="shared" si="139"/>
        <v>2.4</v>
      </c>
    </row>
    <row r="674" spans="1:31" ht="43.2" hidden="1" x14ac:dyDescent="0.3">
      <c r="A674" s="65" t="str" cm="1">
        <f t="array" ref="A674">_xlfn.IFS(M674&gt;=65,"Heavy",M674&lt;=25,"Light",M674&gt;=26-64,"Medium")</f>
        <v>Medium</v>
      </c>
      <c r="B674" s="1" t="s">
        <v>2787</v>
      </c>
      <c r="C674" s="1" t="s">
        <v>2825</v>
      </c>
      <c r="D674" s="3">
        <f t="shared" si="140"/>
        <v>657</v>
      </c>
      <c r="E674" s="3" t="s">
        <v>2822</v>
      </c>
      <c r="F674" s="3">
        <v>1</v>
      </c>
      <c r="G674" s="3" t="s">
        <v>2826</v>
      </c>
      <c r="H674" s="3" t="s">
        <v>695</v>
      </c>
      <c r="I674" s="3" t="s">
        <v>40</v>
      </c>
      <c r="J674" s="3" t="s">
        <v>2339</v>
      </c>
      <c r="K674" s="7" t="str">
        <f>VLOOKUP($I674,'New Summary'!$E$8:$G$59,2,FALSE)</f>
        <v>H-150x150x7x10</v>
      </c>
      <c r="L674" s="3" t="s">
        <v>2496</v>
      </c>
      <c r="M674" s="7">
        <f>VLOOKUP($I674,'New Summary'!$E$8:$G$59,3,FALSE)</f>
        <v>31.5</v>
      </c>
      <c r="N674" s="3">
        <v>982</v>
      </c>
      <c r="O674" s="3" t="s">
        <v>25</v>
      </c>
      <c r="P674" s="3">
        <v>1</v>
      </c>
      <c r="Q674" s="28">
        <f t="shared" si="132"/>
        <v>0.98199999999999998</v>
      </c>
      <c r="R674" s="28">
        <f t="shared" si="133"/>
        <v>30.933</v>
      </c>
      <c r="S674" s="12">
        <v>0</v>
      </c>
      <c r="T674" s="46">
        <f t="shared" si="136"/>
        <v>0</v>
      </c>
      <c r="U674" s="13"/>
      <c r="V674" s="3">
        <f t="shared" si="137"/>
        <v>0.98199999999999998</v>
      </c>
      <c r="W674" s="46" t="s">
        <v>2502</v>
      </c>
      <c r="X674" s="42">
        <f t="shared" si="134"/>
        <v>30.933</v>
      </c>
      <c r="Y674" s="42">
        <f t="shared" si="135"/>
        <v>0</v>
      </c>
      <c r="Z674" s="3"/>
      <c r="AA674" s="3">
        <v>4.9100000000000026E-2</v>
      </c>
      <c r="AB674" s="3">
        <f t="shared" si="129"/>
        <v>0.93289999999999995</v>
      </c>
      <c r="AC674" s="7">
        <f t="shared" si="138"/>
        <v>1.5466500000000007</v>
      </c>
      <c r="AD674" s="1">
        <v>49.100000000000023</v>
      </c>
      <c r="AE674" s="1">
        <f t="shared" si="139"/>
        <v>4.9100000000000026E-2</v>
      </c>
    </row>
    <row r="675" spans="1:31" ht="43.2" hidden="1" x14ac:dyDescent="0.3">
      <c r="A675" s="65" t="str" cm="1">
        <f t="array" ref="A675">_xlfn.IFS(M675&gt;=65,"Heavy",M675&lt;=25,"Light",M675&gt;=26-64,"Medium")</f>
        <v>Medium</v>
      </c>
      <c r="B675" s="1" t="s">
        <v>2787</v>
      </c>
      <c r="C675" s="1" t="s">
        <v>2825</v>
      </c>
      <c r="D675" s="3">
        <f t="shared" si="140"/>
        <v>658</v>
      </c>
      <c r="E675" s="3" t="s">
        <v>2822</v>
      </c>
      <c r="F675" s="3">
        <v>1</v>
      </c>
      <c r="G675" s="3" t="s">
        <v>2826</v>
      </c>
      <c r="H675" s="3" t="s">
        <v>696</v>
      </c>
      <c r="I675" s="3" t="s">
        <v>40</v>
      </c>
      <c r="J675" s="3" t="s">
        <v>2339</v>
      </c>
      <c r="K675" s="7" t="str">
        <f>VLOOKUP($I675,'New Summary'!$E$8:$G$59,2,FALSE)</f>
        <v>H-150x150x7x10</v>
      </c>
      <c r="L675" s="3" t="s">
        <v>2496</v>
      </c>
      <c r="M675" s="7">
        <f>VLOOKUP($I675,'New Summary'!$E$8:$G$59,3,FALSE)</f>
        <v>31.5</v>
      </c>
      <c r="N675" s="3">
        <v>982</v>
      </c>
      <c r="O675" s="3" t="s">
        <v>25</v>
      </c>
      <c r="P675" s="3">
        <v>1</v>
      </c>
      <c r="Q675" s="28">
        <f t="shared" si="132"/>
        <v>0.98199999999999998</v>
      </c>
      <c r="R675" s="28">
        <f t="shared" si="133"/>
        <v>30.933</v>
      </c>
      <c r="S675" s="12">
        <v>0</v>
      </c>
      <c r="T675" s="46">
        <f t="shared" si="136"/>
        <v>0</v>
      </c>
      <c r="U675" s="13"/>
      <c r="V675" s="3">
        <f t="shared" si="137"/>
        <v>0.98199999999999998</v>
      </c>
      <c r="W675" s="46" t="s">
        <v>2502</v>
      </c>
      <c r="X675" s="42">
        <f t="shared" si="134"/>
        <v>30.933</v>
      </c>
      <c r="Y675" s="42">
        <f t="shared" si="135"/>
        <v>0</v>
      </c>
      <c r="Z675" s="3"/>
      <c r="AA675" s="3">
        <v>4.9100000000000026E-2</v>
      </c>
      <c r="AB675" s="3">
        <f t="shared" si="129"/>
        <v>0.93289999999999995</v>
      </c>
      <c r="AC675" s="7">
        <f t="shared" si="138"/>
        <v>1.5466500000000007</v>
      </c>
      <c r="AD675" s="1">
        <v>49.100000000000023</v>
      </c>
      <c r="AE675" s="1">
        <f t="shared" si="139"/>
        <v>4.9100000000000026E-2</v>
      </c>
    </row>
    <row r="676" spans="1:31" ht="43.2" hidden="1" x14ac:dyDescent="0.3">
      <c r="A676" s="65" t="str" cm="1">
        <f t="array" ref="A676">_xlfn.IFS(M676&gt;=65,"Heavy",M676&lt;=25,"Light",M676&gt;=26-64,"Medium")</f>
        <v>Medium</v>
      </c>
      <c r="B676" s="1" t="s">
        <v>2787</v>
      </c>
      <c r="C676" s="1" t="s">
        <v>2825</v>
      </c>
      <c r="D676" s="3">
        <f t="shared" si="140"/>
        <v>659</v>
      </c>
      <c r="E676" s="3" t="s">
        <v>2822</v>
      </c>
      <c r="F676" s="3">
        <v>1</v>
      </c>
      <c r="G676" s="3" t="s">
        <v>2826</v>
      </c>
      <c r="H676" s="3" t="s">
        <v>697</v>
      </c>
      <c r="I676" s="3" t="s">
        <v>40</v>
      </c>
      <c r="J676" s="3" t="s">
        <v>2339</v>
      </c>
      <c r="K676" s="7" t="str">
        <f>VLOOKUP($I676,'New Summary'!$E$8:$G$59,2,FALSE)</f>
        <v>H-150x150x7x10</v>
      </c>
      <c r="L676" s="3" t="s">
        <v>2496</v>
      </c>
      <c r="M676" s="7">
        <f>VLOOKUP($I676,'New Summary'!$E$8:$G$59,3,FALSE)</f>
        <v>31.5</v>
      </c>
      <c r="N676" s="3">
        <v>982</v>
      </c>
      <c r="O676" s="3" t="s">
        <v>25</v>
      </c>
      <c r="P676" s="3">
        <v>1</v>
      </c>
      <c r="Q676" s="28">
        <f t="shared" si="132"/>
        <v>0.98199999999999998</v>
      </c>
      <c r="R676" s="28">
        <f t="shared" si="133"/>
        <v>30.933</v>
      </c>
      <c r="S676" s="12">
        <v>0</v>
      </c>
      <c r="T676" s="46">
        <f t="shared" si="136"/>
        <v>0</v>
      </c>
      <c r="U676" s="13"/>
      <c r="V676" s="3">
        <f t="shared" si="137"/>
        <v>0.98199999999999998</v>
      </c>
      <c r="W676" s="46" t="s">
        <v>2502</v>
      </c>
      <c r="X676" s="42">
        <f t="shared" si="134"/>
        <v>30.933</v>
      </c>
      <c r="Y676" s="42">
        <f t="shared" si="135"/>
        <v>0</v>
      </c>
      <c r="Z676" s="3"/>
      <c r="AA676" s="3">
        <v>4.9100000000000026E-2</v>
      </c>
      <c r="AB676" s="3">
        <f t="shared" si="129"/>
        <v>0.93289999999999995</v>
      </c>
      <c r="AC676" s="7">
        <f t="shared" si="138"/>
        <v>1.5466500000000007</v>
      </c>
      <c r="AD676" s="1">
        <v>49.100000000000023</v>
      </c>
      <c r="AE676" s="1">
        <f t="shared" si="139"/>
        <v>4.9100000000000026E-2</v>
      </c>
    </row>
    <row r="677" spans="1:31" ht="43.2" hidden="1" x14ac:dyDescent="0.3">
      <c r="A677" s="65" t="str" cm="1">
        <f t="array" ref="A677">_xlfn.IFS(M677&gt;=65,"Heavy",M677&lt;=25,"Light",M677&gt;=26-64,"Medium")</f>
        <v>Medium</v>
      </c>
      <c r="B677" s="1" t="s">
        <v>2787</v>
      </c>
      <c r="C677" s="1" t="s">
        <v>2825</v>
      </c>
      <c r="D677" s="3">
        <f t="shared" si="140"/>
        <v>660</v>
      </c>
      <c r="E677" s="3" t="s">
        <v>2822</v>
      </c>
      <c r="F677" s="3">
        <v>1</v>
      </c>
      <c r="G677" s="3" t="s">
        <v>2826</v>
      </c>
      <c r="H677" s="3" t="s">
        <v>698</v>
      </c>
      <c r="I677" s="3" t="s">
        <v>40</v>
      </c>
      <c r="J677" s="3" t="s">
        <v>2339</v>
      </c>
      <c r="K677" s="7" t="str">
        <f>VLOOKUP($I677,'New Summary'!$E$8:$G$59,2,FALSE)</f>
        <v>H-150x150x7x10</v>
      </c>
      <c r="L677" s="3" t="s">
        <v>2496</v>
      </c>
      <c r="M677" s="7">
        <f>VLOOKUP($I677,'New Summary'!$E$8:$G$59,3,FALSE)</f>
        <v>31.5</v>
      </c>
      <c r="N677" s="3">
        <v>982</v>
      </c>
      <c r="O677" s="3" t="s">
        <v>25</v>
      </c>
      <c r="P677" s="3">
        <v>1</v>
      </c>
      <c r="Q677" s="28">
        <f t="shared" si="132"/>
        <v>0.98199999999999998</v>
      </c>
      <c r="R677" s="28">
        <f t="shared" si="133"/>
        <v>30.933</v>
      </c>
      <c r="S677" s="12">
        <v>0</v>
      </c>
      <c r="T677" s="46">
        <f t="shared" si="136"/>
        <v>0</v>
      </c>
      <c r="U677" s="13"/>
      <c r="V677" s="3">
        <f t="shared" si="137"/>
        <v>0.98199999999999998</v>
      </c>
      <c r="W677" s="46" t="s">
        <v>2502</v>
      </c>
      <c r="X677" s="42">
        <f t="shared" si="134"/>
        <v>30.933</v>
      </c>
      <c r="Y677" s="42">
        <f t="shared" si="135"/>
        <v>0</v>
      </c>
      <c r="Z677" s="3"/>
      <c r="AA677" s="3">
        <v>4.9100000000000026E-2</v>
      </c>
      <c r="AB677" s="3">
        <f t="shared" si="129"/>
        <v>0.93289999999999995</v>
      </c>
      <c r="AC677" s="7">
        <f t="shared" si="138"/>
        <v>1.5466500000000007</v>
      </c>
      <c r="AD677" s="1">
        <v>49.100000000000023</v>
      </c>
      <c r="AE677" s="1">
        <f t="shared" si="139"/>
        <v>4.9100000000000026E-2</v>
      </c>
    </row>
    <row r="678" spans="1:31" ht="43.2" hidden="1" x14ac:dyDescent="0.3">
      <c r="A678" s="65" t="str" cm="1">
        <f t="array" ref="A678">_xlfn.IFS(M678&gt;=65,"Heavy",M678&lt;=25,"Light",M678&gt;=26-64,"Medium")</f>
        <v>Medium</v>
      </c>
      <c r="B678" s="1" t="s">
        <v>2787</v>
      </c>
      <c r="C678" s="1" t="s">
        <v>2824</v>
      </c>
      <c r="D678" s="3">
        <f t="shared" si="140"/>
        <v>661</v>
      </c>
      <c r="E678" s="3" t="s">
        <v>2822</v>
      </c>
      <c r="F678" s="3">
        <v>1</v>
      </c>
      <c r="G678" s="3" t="s">
        <v>2827</v>
      </c>
      <c r="H678" s="3" t="s">
        <v>691</v>
      </c>
      <c r="I678" s="3" t="s">
        <v>1196</v>
      </c>
      <c r="J678" s="3" t="s">
        <v>2314</v>
      </c>
      <c r="K678" s="7" t="str">
        <f>VLOOKUP($I678,'New Summary'!$E$8:$G$59,2,FALSE)</f>
        <v>H-350x175x6x9</v>
      </c>
      <c r="L678" s="3" t="s">
        <v>2496</v>
      </c>
      <c r="M678" s="7">
        <f>VLOOKUP($I678,'New Summary'!$E$8:$G$59,3,FALSE)</f>
        <v>41.4</v>
      </c>
      <c r="N678" s="3">
        <v>6000</v>
      </c>
      <c r="O678" s="3" t="s">
        <v>25</v>
      </c>
      <c r="P678" s="3">
        <v>1</v>
      </c>
      <c r="Q678" s="28">
        <f t="shared" ref="Q678:Q708" si="141">(N678/1000)*P678</f>
        <v>6</v>
      </c>
      <c r="R678" s="28">
        <f t="shared" ref="R678:R708" si="142">Q678*M678</f>
        <v>248.39999999999998</v>
      </c>
      <c r="S678" s="12">
        <v>0</v>
      </c>
      <c r="T678" s="46">
        <f t="shared" si="136"/>
        <v>0</v>
      </c>
      <c r="U678" s="13"/>
      <c r="V678" s="3">
        <f t="shared" si="137"/>
        <v>6</v>
      </c>
      <c r="W678" s="46" t="s">
        <v>2502</v>
      </c>
      <c r="X678" s="3">
        <f t="shared" si="134"/>
        <v>248.39999999999998</v>
      </c>
      <c r="Y678" s="3">
        <f t="shared" si="135"/>
        <v>0</v>
      </c>
      <c r="Z678" s="3"/>
      <c r="AA678" s="3">
        <v>0.6</v>
      </c>
      <c r="AB678" s="3">
        <f t="shared" si="129"/>
        <v>5.4</v>
      </c>
      <c r="AC678" s="7">
        <f>AA678*M678*P678</f>
        <v>24.84</v>
      </c>
      <c r="AD678" s="1">
        <v>600</v>
      </c>
      <c r="AE678" s="1">
        <f t="shared" si="139"/>
        <v>0.6</v>
      </c>
    </row>
    <row r="679" spans="1:31" ht="43.2" hidden="1" x14ac:dyDescent="0.3">
      <c r="A679" s="65" t="str" cm="1">
        <f t="array" ref="A679">_xlfn.IFS(M679&gt;=65,"Heavy",M679&lt;=25,"Light",M679&gt;=26-64,"Medium")</f>
        <v>Medium</v>
      </c>
      <c r="B679" s="1" t="s">
        <v>2787</v>
      </c>
      <c r="C679" s="1" t="s">
        <v>2824</v>
      </c>
      <c r="D679" s="3">
        <f t="shared" si="140"/>
        <v>662</v>
      </c>
      <c r="E679" s="3" t="s">
        <v>2822</v>
      </c>
      <c r="F679" s="3">
        <v>1</v>
      </c>
      <c r="G679" s="3" t="s">
        <v>2827</v>
      </c>
      <c r="H679" s="3" t="s">
        <v>693</v>
      </c>
      <c r="I679" s="3" t="s">
        <v>690</v>
      </c>
      <c r="J679" s="3" t="s">
        <v>2317</v>
      </c>
      <c r="K679" s="7" t="str">
        <f>VLOOKUP($I679,'New Summary'!$E$8:$G$59,2,FALSE)</f>
        <v>H-350x175x6x9</v>
      </c>
      <c r="L679" s="3" t="s">
        <v>2496</v>
      </c>
      <c r="M679" s="7">
        <f>VLOOKUP($I679,'New Summary'!$E$8:$G$59,3,FALSE)</f>
        <v>41.4</v>
      </c>
      <c r="N679" s="3">
        <v>6000</v>
      </c>
      <c r="O679" s="3" t="s">
        <v>25</v>
      </c>
      <c r="P679" s="3">
        <v>1</v>
      </c>
      <c r="Q679" s="28">
        <f t="shared" si="141"/>
        <v>6</v>
      </c>
      <c r="R679" s="28">
        <f t="shared" si="142"/>
        <v>248.39999999999998</v>
      </c>
      <c r="S679" s="12">
        <v>0</v>
      </c>
      <c r="T679" s="46">
        <f t="shared" si="136"/>
        <v>0</v>
      </c>
      <c r="U679" s="12"/>
      <c r="V679" s="3">
        <f t="shared" si="137"/>
        <v>6</v>
      </c>
      <c r="W679" s="46" t="s">
        <v>2502</v>
      </c>
      <c r="X679" s="3">
        <f t="shared" si="134"/>
        <v>248.39999999999998</v>
      </c>
      <c r="Y679" s="3">
        <f t="shared" si="135"/>
        <v>0</v>
      </c>
      <c r="Z679" s="3"/>
      <c r="AA679" s="3">
        <v>0.6</v>
      </c>
      <c r="AB679" s="3">
        <f t="shared" si="129"/>
        <v>5.4</v>
      </c>
      <c r="AC679" s="7">
        <f t="shared" si="138"/>
        <v>24.84</v>
      </c>
      <c r="AD679" s="1">
        <v>600</v>
      </c>
      <c r="AE679" s="1">
        <f t="shared" si="139"/>
        <v>0.6</v>
      </c>
    </row>
    <row r="680" spans="1:31" ht="43.2" hidden="1" x14ac:dyDescent="0.3">
      <c r="A680" s="65" t="str" cm="1">
        <f t="array" ref="A680">_xlfn.IFS(M680&gt;=65,"Heavy",M680&lt;=25,"Light",M680&gt;=26-64,"Medium")</f>
        <v>Medium</v>
      </c>
      <c r="B680" s="1" t="s">
        <v>2787</v>
      </c>
      <c r="C680" s="1" t="s">
        <v>2824</v>
      </c>
      <c r="D680" s="3">
        <f t="shared" si="140"/>
        <v>663</v>
      </c>
      <c r="E680" s="3" t="s">
        <v>2822</v>
      </c>
      <c r="F680" s="3">
        <v>1</v>
      </c>
      <c r="G680" s="3" t="s">
        <v>2827</v>
      </c>
      <c r="H680" s="3" t="s">
        <v>694</v>
      </c>
      <c r="I680" s="3" t="s">
        <v>690</v>
      </c>
      <c r="J680" s="3" t="s">
        <v>2317</v>
      </c>
      <c r="K680" s="7" t="str">
        <f>VLOOKUP($I680,'New Summary'!$E$8:$G$59,2,FALSE)</f>
        <v>H-350x175x6x9</v>
      </c>
      <c r="L680" s="3" t="s">
        <v>2496</v>
      </c>
      <c r="M680" s="7">
        <f>VLOOKUP($I680,'New Summary'!$E$8:$G$59,3,FALSE)</f>
        <v>41.4</v>
      </c>
      <c r="N680" s="3">
        <v>6000</v>
      </c>
      <c r="O680" s="3" t="s">
        <v>25</v>
      </c>
      <c r="P680" s="3">
        <v>1</v>
      </c>
      <c r="Q680" s="28">
        <f t="shared" si="141"/>
        <v>6</v>
      </c>
      <c r="R680" s="28">
        <f t="shared" si="142"/>
        <v>248.39999999999998</v>
      </c>
      <c r="S680" s="12">
        <v>0</v>
      </c>
      <c r="T680" s="46">
        <f t="shared" si="136"/>
        <v>0</v>
      </c>
      <c r="U680" s="12"/>
      <c r="V680" s="3">
        <f t="shared" si="137"/>
        <v>6</v>
      </c>
      <c r="W680" s="46" t="s">
        <v>2502</v>
      </c>
      <c r="X680" s="3">
        <f t="shared" si="134"/>
        <v>248.39999999999998</v>
      </c>
      <c r="Y680" s="3">
        <f t="shared" si="135"/>
        <v>0</v>
      </c>
      <c r="Z680" s="3"/>
      <c r="AA680" s="3">
        <v>0.6</v>
      </c>
      <c r="AB680" s="3">
        <f t="shared" si="129"/>
        <v>5.4</v>
      </c>
      <c r="AC680" s="7">
        <f t="shared" si="138"/>
        <v>24.84</v>
      </c>
      <c r="AD680" s="1">
        <v>600</v>
      </c>
      <c r="AE680" s="1">
        <f t="shared" si="139"/>
        <v>0.6</v>
      </c>
    </row>
    <row r="681" spans="1:31" ht="43.2" hidden="1" x14ac:dyDescent="0.3">
      <c r="A681" s="65" t="str" cm="1">
        <f t="array" ref="A681">_xlfn.IFS(M681&gt;=65,"Heavy",M681&lt;=25,"Light",M681&gt;=26-64,"Medium")</f>
        <v>Medium</v>
      </c>
      <c r="B681" s="1" t="s">
        <v>2787</v>
      </c>
      <c r="C681" s="1" t="s">
        <v>2824</v>
      </c>
      <c r="D681" s="3">
        <f t="shared" si="140"/>
        <v>664</v>
      </c>
      <c r="E681" s="3" t="s">
        <v>2822</v>
      </c>
      <c r="F681" s="3">
        <v>1</v>
      </c>
      <c r="G681" s="3" t="s">
        <v>2827</v>
      </c>
      <c r="H681" s="3" t="s">
        <v>689</v>
      </c>
      <c r="I681" s="3" t="s">
        <v>690</v>
      </c>
      <c r="J681" s="3" t="s">
        <v>2317</v>
      </c>
      <c r="K681" s="7" t="str">
        <f>VLOOKUP($I681,'New Summary'!$E$8:$G$59,2,FALSE)</f>
        <v>H-350x175x6x9</v>
      </c>
      <c r="L681" s="3" t="s">
        <v>2496</v>
      </c>
      <c r="M681" s="7">
        <f>VLOOKUP($I681,'New Summary'!$E$8:$G$59,3,FALSE)</f>
        <v>41.4</v>
      </c>
      <c r="N681" s="3">
        <v>6000</v>
      </c>
      <c r="O681" s="3" t="s">
        <v>25</v>
      </c>
      <c r="P681" s="3">
        <v>1</v>
      </c>
      <c r="Q681" s="28">
        <f t="shared" si="141"/>
        <v>6</v>
      </c>
      <c r="R681" s="28">
        <f t="shared" si="142"/>
        <v>248.39999999999998</v>
      </c>
      <c r="S681" s="12">
        <v>0</v>
      </c>
      <c r="T681" s="46">
        <f t="shared" si="136"/>
        <v>0</v>
      </c>
      <c r="U681" s="12"/>
      <c r="V681" s="3">
        <f t="shared" si="137"/>
        <v>6</v>
      </c>
      <c r="W681" s="46" t="s">
        <v>2502</v>
      </c>
      <c r="X681" s="3">
        <f t="shared" si="134"/>
        <v>248.39999999999998</v>
      </c>
      <c r="Y681" s="3">
        <f t="shared" si="135"/>
        <v>0</v>
      </c>
      <c r="Z681" s="3"/>
      <c r="AA681" s="3">
        <v>0.6</v>
      </c>
      <c r="AB681" s="3">
        <f t="shared" si="129"/>
        <v>5.4</v>
      </c>
      <c r="AC681" s="7">
        <f t="shared" si="138"/>
        <v>24.84</v>
      </c>
      <c r="AD681" s="1">
        <v>600</v>
      </c>
      <c r="AE681" s="1">
        <f t="shared" si="139"/>
        <v>0.6</v>
      </c>
    </row>
    <row r="682" spans="1:31" ht="43.2" hidden="1" x14ac:dyDescent="0.3">
      <c r="A682" s="65" t="str" cm="1">
        <f t="array" ref="A682">_xlfn.IFS(M682&gt;=65,"Heavy",M682&lt;=25,"Light",M682&gt;=26-64,"Medium")</f>
        <v>Medium</v>
      </c>
      <c r="B682" s="1" t="s">
        <v>2787</v>
      </c>
      <c r="C682" s="1" t="s">
        <v>2824</v>
      </c>
      <c r="D682" s="3">
        <f t="shared" si="140"/>
        <v>665</v>
      </c>
      <c r="E682" s="3" t="s">
        <v>2822</v>
      </c>
      <c r="F682" s="3">
        <v>1</v>
      </c>
      <c r="G682" s="3" t="s">
        <v>2827</v>
      </c>
      <c r="H682" s="3" t="s">
        <v>699</v>
      </c>
      <c r="I682" s="3" t="s">
        <v>690</v>
      </c>
      <c r="J682" s="3" t="s">
        <v>2317</v>
      </c>
      <c r="K682" s="7" t="str">
        <f>VLOOKUP($I682,'New Summary'!$E$8:$G$59,2,FALSE)</f>
        <v>H-350x175x6x9</v>
      </c>
      <c r="L682" s="3" t="s">
        <v>2496</v>
      </c>
      <c r="M682" s="7">
        <f>VLOOKUP($I682,'New Summary'!$E$8:$G$59,3,FALSE)</f>
        <v>41.4</v>
      </c>
      <c r="N682" s="3">
        <v>6000</v>
      </c>
      <c r="O682" s="3" t="s">
        <v>25</v>
      </c>
      <c r="P682" s="3">
        <v>1</v>
      </c>
      <c r="Q682" s="28">
        <f t="shared" si="141"/>
        <v>6</v>
      </c>
      <c r="R682" s="28">
        <f t="shared" si="142"/>
        <v>248.39999999999998</v>
      </c>
      <c r="S682" s="12">
        <v>0</v>
      </c>
      <c r="T682" s="46">
        <f t="shared" si="136"/>
        <v>0</v>
      </c>
      <c r="U682" s="12"/>
      <c r="V682" s="3">
        <f t="shared" si="137"/>
        <v>6</v>
      </c>
      <c r="W682" s="46" t="s">
        <v>2502</v>
      </c>
      <c r="X682" s="3">
        <f t="shared" si="134"/>
        <v>248.39999999999998</v>
      </c>
      <c r="Y682" s="3">
        <f t="shared" si="135"/>
        <v>0</v>
      </c>
      <c r="Z682" s="3"/>
      <c r="AA682" s="3">
        <v>0.6</v>
      </c>
      <c r="AB682" s="3">
        <f t="shared" si="129"/>
        <v>5.4</v>
      </c>
      <c r="AC682" s="7">
        <f t="shared" si="138"/>
        <v>24.84</v>
      </c>
      <c r="AD682" s="1">
        <v>600</v>
      </c>
      <c r="AE682" s="1">
        <f t="shared" si="139"/>
        <v>0.6</v>
      </c>
    </row>
    <row r="683" spans="1:31" ht="43.2" hidden="1" x14ac:dyDescent="0.3">
      <c r="A683" s="65" t="str" cm="1">
        <f t="array" ref="A683">_xlfn.IFS(M683&gt;=65,"Heavy",M683&lt;=25,"Light",M683&gt;=26-64,"Medium")</f>
        <v>Medium</v>
      </c>
      <c r="B683" s="1" t="s">
        <v>2787</v>
      </c>
      <c r="C683" s="1" t="s">
        <v>2824</v>
      </c>
      <c r="D683" s="3">
        <f t="shared" si="140"/>
        <v>666</v>
      </c>
      <c r="E683" s="3" t="s">
        <v>2822</v>
      </c>
      <c r="F683" s="3">
        <v>1</v>
      </c>
      <c r="G683" s="3" t="s">
        <v>2827</v>
      </c>
      <c r="H683" s="3" t="s">
        <v>700</v>
      </c>
      <c r="I683" s="3" t="s">
        <v>690</v>
      </c>
      <c r="J683" s="3" t="s">
        <v>2317</v>
      </c>
      <c r="K683" s="7" t="str">
        <f>VLOOKUP($I683,'New Summary'!$E$8:$G$59,2,FALSE)</f>
        <v>H-350x175x6x9</v>
      </c>
      <c r="L683" s="3" t="s">
        <v>2496</v>
      </c>
      <c r="M683" s="7">
        <f>VLOOKUP($I683,'New Summary'!$E$8:$G$59,3,FALSE)</f>
        <v>41.4</v>
      </c>
      <c r="N683" s="3">
        <v>6000</v>
      </c>
      <c r="O683" s="3" t="s">
        <v>25</v>
      </c>
      <c r="P683" s="3">
        <v>1</v>
      </c>
      <c r="Q683" s="28">
        <f t="shared" si="141"/>
        <v>6</v>
      </c>
      <c r="R683" s="28">
        <f t="shared" si="142"/>
        <v>248.39999999999998</v>
      </c>
      <c r="S683" s="12">
        <v>0</v>
      </c>
      <c r="T683" s="46">
        <f t="shared" si="136"/>
        <v>0</v>
      </c>
      <c r="U683" s="12"/>
      <c r="V683" s="3">
        <f t="shared" si="137"/>
        <v>6</v>
      </c>
      <c r="W683" s="46" t="s">
        <v>2502</v>
      </c>
      <c r="X683" s="3">
        <f t="shared" si="134"/>
        <v>248.39999999999998</v>
      </c>
      <c r="Y683" s="3">
        <f t="shared" si="135"/>
        <v>0</v>
      </c>
      <c r="Z683" s="3"/>
      <c r="AA683" s="3">
        <v>0.6</v>
      </c>
      <c r="AB683" s="3">
        <f t="shared" si="129"/>
        <v>5.4</v>
      </c>
      <c r="AC683" s="7">
        <f t="shared" si="138"/>
        <v>24.84</v>
      </c>
      <c r="AD683" s="1">
        <v>600</v>
      </c>
      <c r="AE683" s="1">
        <f t="shared" si="139"/>
        <v>0.6</v>
      </c>
    </row>
    <row r="684" spans="1:31" ht="43.2" hidden="1" x14ac:dyDescent="0.3">
      <c r="A684" s="65" t="str" cm="1">
        <f t="array" ref="A684">_xlfn.IFS(M684&gt;=65,"Heavy",M684&lt;=25,"Light",M684&gt;=26-64,"Medium")</f>
        <v>Medium</v>
      </c>
      <c r="B684" s="1" t="s">
        <v>2787</v>
      </c>
      <c r="C684" s="1" t="s">
        <v>2824</v>
      </c>
      <c r="D684" s="3">
        <f t="shared" si="140"/>
        <v>667</v>
      </c>
      <c r="E684" s="3" t="s">
        <v>2822</v>
      </c>
      <c r="F684" s="3">
        <v>1</v>
      </c>
      <c r="G684" s="3" t="s">
        <v>2827</v>
      </c>
      <c r="H684" s="3" t="s">
        <v>710</v>
      </c>
      <c r="I684" s="3" t="s">
        <v>701</v>
      </c>
      <c r="J684" s="3" t="s">
        <v>2307</v>
      </c>
      <c r="K684" s="7" t="str">
        <f>VLOOKUP($I684,'New Summary'!$E$8:$G$59,2,FALSE)</f>
        <v>H-350x175x6x9</v>
      </c>
      <c r="L684" s="3" t="s">
        <v>2496</v>
      </c>
      <c r="M684" s="7">
        <f>VLOOKUP($I684,'New Summary'!$E$8:$G$59,3,FALSE)</f>
        <v>41.4</v>
      </c>
      <c r="N684" s="3">
        <v>6000</v>
      </c>
      <c r="O684" s="3" t="s">
        <v>25</v>
      </c>
      <c r="P684" s="3">
        <v>1</v>
      </c>
      <c r="Q684" s="28">
        <f t="shared" si="141"/>
        <v>6</v>
      </c>
      <c r="R684" s="28">
        <f t="shared" si="142"/>
        <v>248.39999999999998</v>
      </c>
      <c r="S684" s="12">
        <v>0</v>
      </c>
      <c r="T684" s="46">
        <f t="shared" si="136"/>
        <v>0</v>
      </c>
      <c r="U684" s="12"/>
      <c r="V684" s="3">
        <f t="shared" si="137"/>
        <v>6</v>
      </c>
      <c r="W684" s="46" t="s">
        <v>2502</v>
      </c>
      <c r="X684" s="3">
        <f t="shared" si="134"/>
        <v>248.39999999999998</v>
      </c>
      <c r="Y684" s="3">
        <f t="shared" si="135"/>
        <v>0</v>
      </c>
      <c r="Z684" s="3"/>
      <c r="AA684" s="3">
        <v>0.6</v>
      </c>
      <c r="AB684" s="3">
        <f t="shared" si="129"/>
        <v>5.4</v>
      </c>
      <c r="AC684" s="7">
        <f t="shared" si="138"/>
        <v>24.84</v>
      </c>
      <c r="AD684" s="1">
        <v>600</v>
      </c>
      <c r="AE684" s="1">
        <f t="shared" si="139"/>
        <v>0.6</v>
      </c>
    </row>
    <row r="685" spans="1:31" ht="43.2" hidden="1" x14ac:dyDescent="0.3">
      <c r="A685" s="65" t="str" cm="1">
        <f t="array" ref="A685">_xlfn.IFS(M685&gt;=65,"Heavy",M685&lt;=25,"Light",M685&gt;=26-64,"Medium")</f>
        <v>Medium</v>
      </c>
      <c r="B685" s="1" t="s">
        <v>2787</v>
      </c>
      <c r="C685" s="1" t="s">
        <v>2824</v>
      </c>
      <c r="D685" s="3">
        <f t="shared" si="140"/>
        <v>668</v>
      </c>
      <c r="E685" s="3" t="s">
        <v>2822</v>
      </c>
      <c r="F685" s="3">
        <v>1</v>
      </c>
      <c r="G685" s="3" t="s">
        <v>2827</v>
      </c>
      <c r="H685" s="3" t="s">
        <v>702</v>
      </c>
      <c r="I685" s="3" t="s">
        <v>690</v>
      </c>
      <c r="J685" s="3" t="s">
        <v>2317</v>
      </c>
      <c r="K685" s="7" t="str">
        <f>VLOOKUP($I685,'New Summary'!$E$8:$G$59,2,FALSE)</f>
        <v>H-350x175x6x9</v>
      </c>
      <c r="L685" s="3" t="s">
        <v>2496</v>
      </c>
      <c r="M685" s="7">
        <f>VLOOKUP($I685,'New Summary'!$E$8:$G$59,3,FALSE)</f>
        <v>41.4</v>
      </c>
      <c r="N685" s="3">
        <v>6000</v>
      </c>
      <c r="O685" s="3" t="s">
        <v>25</v>
      </c>
      <c r="P685" s="3">
        <v>1</v>
      </c>
      <c r="Q685" s="28">
        <f t="shared" si="141"/>
        <v>6</v>
      </c>
      <c r="R685" s="28">
        <f t="shared" si="142"/>
        <v>248.39999999999998</v>
      </c>
      <c r="S685" s="12">
        <v>0</v>
      </c>
      <c r="T685" s="46">
        <f t="shared" si="136"/>
        <v>0</v>
      </c>
      <c r="U685" s="12"/>
      <c r="V685" s="3">
        <f t="shared" si="137"/>
        <v>6</v>
      </c>
      <c r="W685" s="46" t="s">
        <v>2502</v>
      </c>
      <c r="X685" s="3">
        <f t="shared" si="134"/>
        <v>248.39999999999998</v>
      </c>
      <c r="Y685" s="3">
        <f t="shared" si="135"/>
        <v>0</v>
      </c>
      <c r="Z685" s="3"/>
      <c r="AA685" s="3">
        <v>0.6</v>
      </c>
      <c r="AB685" s="3">
        <f t="shared" ref="AB685:AB748" si="143">Q685-AA685</f>
        <v>5.4</v>
      </c>
      <c r="AC685" s="7">
        <f t="shared" si="138"/>
        <v>24.84</v>
      </c>
      <c r="AD685" s="1">
        <v>600</v>
      </c>
      <c r="AE685" s="1">
        <f t="shared" si="139"/>
        <v>0.6</v>
      </c>
    </row>
    <row r="686" spans="1:31" ht="43.2" hidden="1" x14ac:dyDescent="0.3">
      <c r="A686" s="65" t="str" cm="1">
        <f t="array" ref="A686">_xlfn.IFS(M686&gt;=65,"Heavy",M686&lt;=25,"Light",M686&gt;=26-64,"Medium")</f>
        <v>Medium</v>
      </c>
      <c r="B686" s="1" t="s">
        <v>2787</v>
      </c>
      <c r="C686" s="1" t="s">
        <v>2824</v>
      </c>
      <c r="D686" s="3">
        <f t="shared" si="140"/>
        <v>669</v>
      </c>
      <c r="E686" s="3" t="s">
        <v>2822</v>
      </c>
      <c r="F686" s="3">
        <v>1</v>
      </c>
      <c r="G686" s="3" t="s">
        <v>2827</v>
      </c>
      <c r="H686" s="3" t="s">
        <v>703</v>
      </c>
      <c r="I686" s="3" t="s">
        <v>690</v>
      </c>
      <c r="J686" s="3" t="s">
        <v>2317</v>
      </c>
      <c r="K686" s="7" t="str">
        <f>VLOOKUP($I686,'New Summary'!$E$8:$G$59,2,FALSE)</f>
        <v>H-350x175x6x9</v>
      </c>
      <c r="L686" s="3" t="s">
        <v>2496</v>
      </c>
      <c r="M686" s="7">
        <f>VLOOKUP($I686,'New Summary'!$E$8:$G$59,3,FALSE)</f>
        <v>41.4</v>
      </c>
      <c r="N686" s="3">
        <v>6000</v>
      </c>
      <c r="O686" s="3" t="s">
        <v>25</v>
      </c>
      <c r="P686" s="3">
        <v>1</v>
      </c>
      <c r="Q686" s="28">
        <f t="shared" si="141"/>
        <v>6</v>
      </c>
      <c r="R686" s="28">
        <f t="shared" si="142"/>
        <v>248.39999999999998</v>
      </c>
      <c r="S686" s="12">
        <v>0</v>
      </c>
      <c r="T686" s="46">
        <f t="shared" si="136"/>
        <v>0</v>
      </c>
      <c r="U686" s="12"/>
      <c r="V686" s="3">
        <f t="shared" si="137"/>
        <v>6</v>
      </c>
      <c r="W686" s="46" t="s">
        <v>2502</v>
      </c>
      <c r="X686" s="3">
        <f t="shared" si="134"/>
        <v>248.39999999999998</v>
      </c>
      <c r="Y686" s="3">
        <f t="shared" si="135"/>
        <v>0</v>
      </c>
      <c r="Z686" s="3"/>
      <c r="AA686" s="3">
        <v>0.6</v>
      </c>
      <c r="AB686" s="3">
        <f t="shared" si="143"/>
        <v>5.4</v>
      </c>
      <c r="AC686" s="7">
        <f t="shared" si="138"/>
        <v>24.84</v>
      </c>
      <c r="AD686" s="1">
        <v>600</v>
      </c>
      <c r="AE686" s="1">
        <f t="shared" si="139"/>
        <v>0.6</v>
      </c>
    </row>
    <row r="687" spans="1:31" ht="43.2" hidden="1" x14ac:dyDescent="0.3">
      <c r="A687" s="65" t="str" cm="1">
        <f t="array" ref="A687">_xlfn.IFS(M687&gt;=65,"Heavy",M687&lt;=25,"Light",M687&gt;=26-64,"Medium")</f>
        <v>Medium</v>
      </c>
      <c r="B687" s="1" t="s">
        <v>2787</v>
      </c>
      <c r="C687" s="1" t="s">
        <v>2824</v>
      </c>
      <c r="D687" s="3">
        <f t="shared" si="140"/>
        <v>670</v>
      </c>
      <c r="E687" s="3" t="s">
        <v>2822</v>
      </c>
      <c r="F687" s="3">
        <v>1</v>
      </c>
      <c r="G687" s="3" t="s">
        <v>2827</v>
      </c>
      <c r="H687" s="3" t="s">
        <v>711</v>
      </c>
      <c r="I687" s="3" t="s">
        <v>701</v>
      </c>
      <c r="J687" s="3" t="s">
        <v>2307</v>
      </c>
      <c r="K687" s="7" t="str">
        <f>VLOOKUP($I687,'New Summary'!$E$8:$G$59,2,FALSE)</f>
        <v>H-350x175x6x9</v>
      </c>
      <c r="L687" s="3" t="s">
        <v>2496</v>
      </c>
      <c r="M687" s="7">
        <f>VLOOKUP($I687,'New Summary'!$E$8:$G$59,3,FALSE)</f>
        <v>41.4</v>
      </c>
      <c r="N687" s="3">
        <v>6000</v>
      </c>
      <c r="O687" s="3" t="s">
        <v>25</v>
      </c>
      <c r="P687" s="3">
        <v>1</v>
      </c>
      <c r="Q687" s="28">
        <f t="shared" si="141"/>
        <v>6</v>
      </c>
      <c r="R687" s="28">
        <f t="shared" si="142"/>
        <v>248.39999999999998</v>
      </c>
      <c r="S687" s="12">
        <v>0</v>
      </c>
      <c r="T687" s="46">
        <f t="shared" si="136"/>
        <v>0</v>
      </c>
      <c r="U687" s="12"/>
      <c r="V687" s="3">
        <f t="shared" si="137"/>
        <v>6</v>
      </c>
      <c r="W687" s="46" t="s">
        <v>2502</v>
      </c>
      <c r="X687" s="3">
        <f t="shared" si="134"/>
        <v>248.39999999999998</v>
      </c>
      <c r="Y687" s="3">
        <f t="shared" si="135"/>
        <v>0</v>
      </c>
      <c r="Z687" s="3"/>
      <c r="AA687" s="3">
        <v>0.6</v>
      </c>
      <c r="AB687" s="3">
        <f t="shared" si="143"/>
        <v>5.4</v>
      </c>
      <c r="AC687" s="7">
        <f t="shared" si="138"/>
        <v>24.84</v>
      </c>
      <c r="AD687" s="1">
        <v>600</v>
      </c>
      <c r="AE687" s="1">
        <f t="shared" si="139"/>
        <v>0.6</v>
      </c>
    </row>
    <row r="688" spans="1:31" ht="43.2" hidden="1" x14ac:dyDescent="0.3">
      <c r="A688" s="65" t="str" cm="1">
        <f t="array" ref="A688">_xlfn.IFS(M688&gt;=65,"Heavy",M688&lt;=25,"Light",M688&gt;=26-64,"Medium")</f>
        <v>Medium</v>
      </c>
      <c r="B688" s="1" t="s">
        <v>2787</v>
      </c>
      <c r="C688" s="1" t="s">
        <v>2824</v>
      </c>
      <c r="D688" s="3">
        <f t="shared" si="140"/>
        <v>671</v>
      </c>
      <c r="E688" s="3" t="s">
        <v>2822</v>
      </c>
      <c r="F688" s="3">
        <v>1</v>
      </c>
      <c r="G688" s="3" t="s">
        <v>2827</v>
      </c>
      <c r="H688" s="3" t="s">
        <v>704</v>
      </c>
      <c r="I688" s="3" t="s">
        <v>690</v>
      </c>
      <c r="J688" s="3" t="s">
        <v>2317</v>
      </c>
      <c r="K688" s="7" t="str">
        <f>VLOOKUP($I688,'New Summary'!$E$8:$G$59,2,FALSE)</f>
        <v>H-350x175x6x9</v>
      </c>
      <c r="L688" s="3" t="s">
        <v>2496</v>
      </c>
      <c r="M688" s="7">
        <f>VLOOKUP($I688,'New Summary'!$E$8:$G$59,3,FALSE)</f>
        <v>41.4</v>
      </c>
      <c r="N688" s="3">
        <v>6000</v>
      </c>
      <c r="O688" s="3" t="s">
        <v>25</v>
      </c>
      <c r="P688" s="3">
        <v>1</v>
      </c>
      <c r="Q688" s="28">
        <f t="shared" si="141"/>
        <v>6</v>
      </c>
      <c r="R688" s="28">
        <f t="shared" si="142"/>
        <v>248.39999999999998</v>
      </c>
      <c r="S688" s="12">
        <v>0</v>
      </c>
      <c r="T688" s="46">
        <f t="shared" si="136"/>
        <v>0</v>
      </c>
      <c r="U688" s="12"/>
      <c r="V688" s="3">
        <f t="shared" si="137"/>
        <v>6</v>
      </c>
      <c r="W688" s="46" t="s">
        <v>2502</v>
      </c>
      <c r="X688" s="3">
        <f t="shared" si="134"/>
        <v>248.39999999999998</v>
      </c>
      <c r="Y688" s="3">
        <f t="shared" si="135"/>
        <v>0</v>
      </c>
      <c r="Z688" s="3"/>
      <c r="AA688" s="3">
        <v>3.6</v>
      </c>
      <c r="AB688" s="3">
        <f t="shared" si="143"/>
        <v>2.4</v>
      </c>
      <c r="AC688" s="7">
        <f t="shared" si="138"/>
        <v>149.04</v>
      </c>
      <c r="AD688" s="1">
        <v>3600</v>
      </c>
      <c r="AE688" s="1">
        <f t="shared" si="139"/>
        <v>3.6</v>
      </c>
    </row>
    <row r="689" spans="1:31" ht="43.2" hidden="1" x14ac:dyDescent="0.3">
      <c r="A689" s="65" t="str" cm="1">
        <f t="array" ref="A689">_xlfn.IFS(M689&gt;=65,"Heavy",M689&lt;=25,"Light",M689&gt;=26-64,"Medium")</f>
        <v>Medium</v>
      </c>
      <c r="B689" s="1" t="s">
        <v>2787</v>
      </c>
      <c r="C689" s="1" t="s">
        <v>2824</v>
      </c>
      <c r="D689" s="3">
        <f t="shared" si="140"/>
        <v>672</v>
      </c>
      <c r="E689" s="3" t="s">
        <v>2822</v>
      </c>
      <c r="F689" s="3">
        <v>1</v>
      </c>
      <c r="G689" s="3" t="s">
        <v>2827</v>
      </c>
      <c r="H689" s="3" t="s">
        <v>705</v>
      </c>
      <c r="I689" s="3" t="s">
        <v>690</v>
      </c>
      <c r="J689" s="3" t="s">
        <v>2317</v>
      </c>
      <c r="K689" s="7" t="str">
        <f>VLOOKUP($I689,'New Summary'!$E$8:$G$59,2,FALSE)</f>
        <v>H-350x175x6x9</v>
      </c>
      <c r="L689" s="3" t="s">
        <v>2496</v>
      </c>
      <c r="M689" s="7">
        <f>VLOOKUP($I689,'New Summary'!$E$8:$G$59,3,FALSE)</f>
        <v>41.4</v>
      </c>
      <c r="N689" s="3">
        <v>6000</v>
      </c>
      <c r="O689" s="3" t="s">
        <v>25</v>
      </c>
      <c r="P689" s="3">
        <v>1</v>
      </c>
      <c r="Q689" s="28">
        <f t="shared" si="141"/>
        <v>6</v>
      </c>
      <c r="R689" s="28">
        <f t="shared" si="142"/>
        <v>248.39999999999998</v>
      </c>
      <c r="S689" s="12">
        <v>0</v>
      </c>
      <c r="T689" s="46">
        <f t="shared" si="136"/>
        <v>0</v>
      </c>
      <c r="U689" s="12"/>
      <c r="V689" s="3">
        <f t="shared" si="137"/>
        <v>6</v>
      </c>
      <c r="W689" s="46" t="s">
        <v>2502</v>
      </c>
      <c r="X689" s="3">
        <f t="shared" si="134"/>
        <v>248.39999999999998</v>
      </c>
      <c r="Y689" s="3">
        <f t="shared" si="135"/>
        <v>0</v>
      </c>
      <c r="Z689" s="3"/>
      <c r="AA689" s="3">
        <v>3.6</v>
      </c>
      <c r="AB689" s="3">
        <f t="shared" si="143"/>
        <v>2.4</v>
      </c>
      <c r="AC689" s="7">
        <f t="shared" si="138"/>
        <v>149.04</v>
      </c>
      <c r="AD689" s="1">
        <v>3600</v>
      </c>
      <c r="AE689" s="1">
        <f t="shared" si="139"/>
        <v>3.6</v>
      </c>
    </row>
    <row r="690" spans="1:31" ht="43.2" hidden="1" x14ac:dyDescent="0.3">
      <c r="A690" s="65" t="str" cm="1">
        <f t="array" ref="A690">_xlfn.IFS(M690&gt;=65,"Heavy",M690&lt;=25,"Light",M690&gt;=26-64,"Medium")</f>
        <v>Medium</v>
      </c>
      <c r="B690" s="1" t="s">
        <v>2787</v>
      </c>
      <c r="C690" s="1" t="s">
        <v>2824</v>
      </c>
      <c r="D690" s="3">
        <f t="shared" si="140"/>
        <v>673</v>
      </c>
      <c r="E690" s="3" t="s">
        <v>2822</v>
      </c>
      <c r="F690" s="3">
        <v>1</v>
      </c>
      <c r="G690" s="3" t="s">
        <v>2827</v>
      </c>
      <c r="H690" s="3" t="s">
        <v>712</v>
      </c>
      <c r="I690" s="3" t="s">
        <v>701</v>
      </c>
      <c r="J690" s="3" t="s">
        <v>2307</v>
      </c>
      <c r="K690" s="7" t="str">
        <f>VLOOKUP($I690,'New Summary'!$E$8:$G$59,2,FALSE)</f>
        <v>H-350x175x6x9</v>
      </c>
      <c r="L690" s="3" t="s">
        <v>2496</v>
      </c>
      <c r="M690" s="7">
        <f>VLOOKUP($I690,'New Summary'!$E$8:$G$59,3,FALSE)</f>
        <v>41.4</v>
      </c>
      <c r="N690" s="3">
        <v>6000</v>
      </c>
      <c r="O690" s="3" t="s">
        <v>25</v>
      </c>
      <c r="P690" s="3">
        <v>1</v>
      </c>
      <c r="Q690" s="28">
        <f t="shared" si="141"/>
        <v>6</v>
      </c>
      <c r="R690" s="28">
        <f t="shared" si="142"/>
        <v>248.39999999999998</v>
      </c>
      <c r="S690" s="12">
        <v>0</v>
      </c>
      <c r="T690" s="46">
        <f t="shared" si="136"/>
        <v>0</v>
      </c>
      <c r="U690" s="12"/>
      <c r="V690" s="3">
        <f t="shared" si="137"/>
        <v>6</v>
      </c>
      <c r="W690" s="46" t="s">
        <v>2502</v>
      </c>
      <c r="X690" s="3">
        <f t="shared" si="134"/>
        <v>248.39999999999998</v>
      </c>
      <c r="Y690" s="3">
        <f t="shared" si="135"/>
        <v>0</v>
      </c>
      <c r="Z690" s="3"/>
      <c r="AA690" s="3">
        <v>3.6</v>
      </c>
      <c r="AB690" s="3">
        <f t="shared" si="143"/>
        <v>2.4</v>
      </c>
      <c r="AC690" s="7">
        <f t="shared" si="138"/>
        <v>149.04</v>
      </c>
      <c r="AD690" s="1">
        <v>3600</v>
      </c>
      <c r="AE690" s="1">
        <f t="shared" si="139"/>
        <v>3.6</v>
      </c>
    </row>
    <row r="691" spans="1:31" ht="43.2" hidden="1" x14ac:dyDescent="0.3">
      <c r="A691" s="65" t="str" cm="1">
        <f t="array" ref="A691">_xlfn.IFS(M691&gt;=65,"Heavy",M691&lt;=25,"Light",M691&gt;=26-64,"Medium")</f>
        <v>Medium</v>
      </c>
      <c r="B691" s="1" t="s">
        <v>2787</v>
      </c>
      <c r="C691" s="1" t="s">
        <v>2824</v>
      </c>
      <c r="D691" s="3">
        <f t="shared" si="140"/>
        <v>674</v>
      </c>
      <c r="E691" s="3" t="s">
        <v>2822</v>
      </c>
      <c r="F691" s="3">
        <v>1</v>
      </c>
      <c r="G691" s="3" t="s">
        <v>2827</v>
      </c>
      <c r="H691" s="3" t="s">
        <v>706</v>
      </c>
      <c r="I691" s="3" t="s">
        <v>690</v>
      </c>
      <c r="J691" s="3" t="s">
        <v>2317</v>
      </c>
      <c r="K691" s="7" t="str">
        <f>VLOOKUP($I691,'New Summary'!$E$8:$G$59,2,FALSE)</f>
        <v>H-350x175x6x9</v>
      </c>
      <c r="L691" s="3" t="s">
        <v>2496</v>
      </c>
      <c r="M691" s="7">
        <f>VLOOKUP($I691,'New Summary'!$E$8:$G$59,3,FALSE)</f>
        <v>41.4</v>
      </c>
      <c r="N691" s="3">
        <v>6000</v>
      </c>
      <c r="O691" s="3" t="s">
        <v>25</v>
      </c>
      <c r="P691" s="3">
        <v>1</v>
      </c>
      <c r="Q691" s="28">
        <f t="shared" si="141"/>
        <v>6</v>
      </c>
      <c r="R691" s="28">
        <f t="shared" si="142"/>
        <v>248.39999999999998</v>
      </c>
      <c r="S691" s="12">
        <v>0</v>
      </c>
      <c r="T691" s="46">
        <f t="shared" si="136"/>
        <v>0</v>
      </c>
      <c r="U691" s="12"/>
      <c r="V691" s="3">
        <f t="shared" si="137"/>
        <v>6</v>
      </c>
      <c r="W691" s="46" t="s">
        <v>2502</v>
      </c>
      <c r="X691" s="3">
        <f t="shared" si="134"/>
        <v>248.39999999999998</v>
      </c>
      <c r="Y691" s="3">
        <f t="shared" si="135"/>
        <v>0</v>
      </c>
      <c r="Z691" s="3"/>
      <c r="AA691" s="3">
        <v>3.6</v>
      </c>
      <c r="AB691" s="3">
        <f t="shared" si="143"/>
        <v>2.4</v>
      </c>
      <c r="AC691" s="7">
        <f t="shared" si="138"/>
        <v>149.04</v>
      </c>
      <c r="AD691" s="1">
        <v>3600</v>
      </c>
      <c r="AE691" s="1">
        <f t="shared" si="139"/>
        <v>3.6</v>
      </c>
    </row>
    <row r="692" spans="1:31" ht="43.2" hidden="1" x14ac:dyDescent="0.3">
      <c r="A692" s="65" t="str" cm="1">
        <f t="array" ref="A692">_xlfn.IFS(M692&gt;=65,"Heavy",M692&lt;=25,"Light",M692&gt;=26-64,"Medium")</f>
        <v>Medium</v>
      </c>
      <c r="B692" s="1" t="s">
        <v>2787</v>
      </c>
      <c r="C692" s="1" t="s">
        <v>2824</v>
      </c>
      <c r="D692" s="3">
        <f t="shared" si="140"/>
        <v>675</v>
      </c>
      <c r="E692" s="3" t="s">
        <v>2822</v>
      </c>
      <c r="F692" s="3">
        <v>1</v>
      </c>
      <c r="G692" s="3" t="s">
        <v>2827</v>
      </c>
      <c r="H692" s="3" t="s">
        <v>707</v>
      </c>
      <c r="I692" s="3" t="s">
        <v>690</v>
      </c>
      <c r="J692" s="3" t="s">
        <v>2317</v>
      </c>
      <c r="K692" s="7" t="str">
        <f>VLOOKUP($I692,'New Summary'!$E$8:$G$59,2,FALSE)</f>
        <v>H-350x175x6x9</v>
      </c>
      <c r="L692" s="3" t="s">
        <v>2496</v>
      </c>
      <c r="M692" s="7">
        <f>VLOOKUP($I692,'New Summary'!$E$8:$G$59,3,FALSE)</f>
        <v>41.4</v>
      </c>
      <c r="N692" s="3">
        <v>6000</v>
      </c>
      <c r="O692" s="3" t="s">
        <v>25</v>
      </c>
      <c r="P692" s="3">
        <v>1</v>
      </c>
      <c r="Q692" s="28">
        <f t="shared" si="141"/>
        <v>6</v>
      </c>
      <c r="R692" s="28">
        <f t="shared" si="142"/>
        <v>248.39999999999998</v>
      </c>
      <c r="S692" s="12">
        <v>0</v>
      </c>
      <c r="T692" s="46">
        <f t="shared" si="136"/>
        <v>0</v>
      </c>
      <c r="U692" s="12"/>
      <c r="V692" s="3">
        <f t="shared" si="137"/>
        <v>6</v>
      </c>
      <c r="W692" s="46" t="s">
        <v>2502</v>
      </c>
      <c r="X692" s="3">
        <f t="shared" si="134"/>
        <v>248.39999999999998</v>
      </c>
      <c r="Y692" s="3">
        <f t="shared" si="135"/>
        <v>0</v>
      </c>
      <c r="Z692" s="3"/>
      <c r="AA692" s="3">
        <v>3.6</v>
      </c>
      <c r="AB692" s="3">
        <f t="shared" si="143"/>
        <v>2.4</v>
      </c>
      <c r="AC692" s="7">
        <f t="shared" si="138"/>
        <v>149.04</v>
      </c>
      <c r="AD692" s="1">
        <v>3600</v>
      </c>
      <c r="AE692" s="1">
        <f t="shared" si="139"/>
        <v>3.6</v>
      </c>
    </row>
    <row r="693" spans="1:31" ht="43.2" hidden="1" x14ac:dyDescent="0.3">
      <c r="A693" s="65" t="str" cm="1">
        <f t="array" ref="A693">_xlfn.IFS(M693&gt;=65,"Heavy",M693&lt;=25,"Light",M693&gt;=26-64,"Medium")</f>
        <v>Medium</v>
      </c>
      <c r="B693" s="1" t="s">
        <v>2787</v>
      </c>
      <c r="C693" s="1" t="s">
        <v>2824</v>
      </c>
      <c r="D693" s="3">
        <f t="shared" si="140"/>
        <v>676</v>
      </c>
      <c r="E693" s="3" t="s">
        <v>2822</v>
      </c>
      <c r="F693" s="3">
        <v>1</v>
      </c>
      <c r="G693" s="3" t="s">
        <v>2827</v>
      </c>
      <c r="H693" s="3" t="s">
        <v>713</v>
      </c>
      <c r="I693" s="3" t="s">
        <v>701</v>
      </c>
      <c r="J693" s="3" t="s">
        <v>2307</v>
      </c>
      <c r="K693" s="7" t="str">
        <f>VLOOKUP($I693,'New Summary'!$E$8:$G$59,2,FALSE)</f>
        <v>H-350x175x6x9</v>
      </c>
      <c r="L693" s="3" t="s">
        <v>2496</v>
      </c>
      <c r="M693" s="7">
        <f>VLOOKUP($I693,'New Summary'!$E$8:$G$59,3,FALSE)</f>
        <v>41.4</v>
      </c>
      <c r="N693" s="3">
        <v>6000</v>
      </c>
      <c r="O693" s="3" t="s">
        <v>25</v>
      </c>
      <c r="P693" s="3">
        <v>1</v>
      </c>
      <c r="Q693" s="28">
        <f t="shared" si="141"/>
        <v>6</v>
      </c>
      <c r="R693" s="28">
        <f t="shared" si="142"/>
        <v>248.39999999999998</v>
      </c>
      <c r="S693" s="12">
        <v>0</v>
      </c>
      <c r="T693" s="46">
        <f t="shared" si="136"/>
        <v>0</v>
      </c>
      <c r="U693" s="12"/>
      <c r="V693" s="3">
        <f t="shared" si="137"/>
        <v>6</v>
      </c>
      <c r="W693" s="46" t="s">
        <v>2502</v>
      </c>
      <c r="X693" s="3">
        <f t="shared" si="134"/>
        <v>248.39999999999998</v>
      </c>
      <c r="Y693" s="3">
        <f t="shared" si="135"/>
        <v>0</v>
      </c>
      <c r="Z693" s="3"/>
      <c r="AA693" s="3">
        <v>3.6</v>
      </c>
      <c r="AB693" s="3">
        <f t="shared" si="143"/>
        <v>2.4</v>
      </c>
      <c r="AC693" s="7">
        <f t="shared" si="138"/>
        <v>149.04</v>
      </c>
      <c r="AD693" s="1">
        <v>3600</v>
      </c>
      <c r="AE693" s="1">
        <f t="shared" si="139"/>
        <v>3.6</v>
      </c>
    </row>
    <row r="694" spans="1:31" ht="43.2" hidden="1" x14ac:dyDescent="0.3">
      <c r="A694" s="65" t="str" cm="1">
        <f t="array" ref="A694">_xlfn.IFS(M694&gt;=65,"Heavy",M694&lt;=25,"Light",M694&gt;=26-64,"Medium")</f>
        <v>Medium</v>
      </c>
      <c r="B694" s="1" t="s">
        <v>2787</v>
      </c>
      <c r="C694" s="1" t="s">
        <v>2824</v>
      </c>
      <c r="D694" s="3">
        <f t="shared" si="140"/>
        <v>677</v>
      </c>
      <c r="E694" s="3" t="s">
        <v>2822</v>
      </c>
      <c r="F694" s="3">
        <v>1</v>
      </c>
      <c r="G694" s="3" t="s">
        <v>2827</v>
      </c>
      <c r="H694" s="3" t="s">
        <v>708</v>
      </c>
      <c r="I694" s="3" t="s">
        <v>690</v>
      </c>
      <c r="J694" s="3" t="s">
        <v>2317</v>
      </c>
      <c r="K694" s="7" t="str">
        <f>VLOOKUP($I694,'New Summary'!$E$8:$G$59,2,FALSE)</f>
        <v>H-350x175x6x9</v>
      </c>
      <c r="L694" s="3" t="s">
        <v>2496</v>
      </c>
      <c r="M694" s="7">
        <f>VLOOKUP($I694,'New Summary'!$E$8:$G$59,3,FALSE)</f>
        <v>41.4</v>
      </c>
      <c r="N694" s="3">
        <v>6000</v>
      </c>
      <c r="O694" s="3" t="s">
        <v>25</v>
      </c>
      <c r="P694" s="3">
        <v>1</v>
      </c>
      <c r="Q694" s="28">
        <f t="shared" si="141"/>
        <v>6</v>
      </c>
      <c r="R694" s="28">
        <f t="shared" si="142"/>
        <v>248.39999999999998</v>
      </c>
      <c r="S694" s="12">
        <v>0</v>
      </c>
      <c r="T694" s="46">
        <f t="shared" si="136"/>
        <v>0</v>
      </c>
      <c r="U694" s="12"/>
      <c r="V694" s="3">
        <f t="shared" si="137"/>
        <v>6</v>
      </c>
      <c r="W694" s="46" t="s">
        <v>2502</v>
      </c>
      <c r="X694" s="3">
        <f t="shared" si="134"/>
        <v>248.39999999999998</v>
      </c>
      <c r="Y694" s="3">
        <f t="shared" si="135"/>
        <v>0</v>
      </c>
      <c r="Z694" s="3"/>
      <c r="AA694" s="3">
        <v>4.2</v>
      </c>
      <c r="AB694" s="3">
        <f t="shared" si="143"/>
        <v>1.7999999999999998</v>
      </c>
      <c r="AC694" s="7">
        <f t="shared" si="138"/>
        <v>173.88</v>
      </c>
      <c r="AD694" s="1">
        <v>4200</v>
      </c>
      <c r="AE694" s="1">
        <f t="shared" si="139"/>
        <v>4.2</v>
      </c>
    </row>
    <row r="695" spans="1:31" ht="43.2" hidden="1" x14ac:dyDescent="0.3">
      <c r="A695" s="65" t="str" cm="1">
        <f t="array" ref="A695">_xlfn.IFS(M695&gt;=65,"Heavy",M695&lt;=25,"Light",M695&gt;=26-64,"Medium")</f>
        <v>Medium</v>
      </c>
      <c r="B695" s="1" t="s">
        <v>2787</v>
      </c>
      <c r="C695" s="1" t="s">
        <v>2824</v>
      </c>
      <c r="D695" s="3">
        <f t="shared" si="140"/>
        <v>678</v>
      </c>
      <c r="E695" s="3" t="s">
        <v>2822</v>
      </c>
      <c r="F695" s="3">
        <v>1</v>
      </c>
      <c r="G695" s="3" t="s">
        <v>2827</v>
      </c>
      <c r="H695" s="3" t="s">
        <v>709</v>
      </c>
      <c r="I695" s="3" t="s">
        <v>690</v>
      </c>
      <c r="J695" s="3" t="s">
        <v>2317</v>
      </c>
      <c r="K695" s="7" t="str">
        <f>VLOOKUP($I695,'New Summary'!$E$8:$G$59,2,FALSE)</f>
        <v>H-350x175x6x9</v>
      </c>
      <c r="L695" s="3" t="s">
        <v>2496</v>
      </c>
      <c r="M695" s="7">
        <f>VLOOKUP($I695,'New Summary'!$E$8:$G$59,3,FALSE)</f>
        <v>41.4</v>
      </c>
      <c r="N695" s="3">
        <v>6000</v>
      </c>
      <c r="O695" s="3" t="s">
        <v>25</v>
      </c>
      <c r="P695" s="3">
        <v>1</v>
      </c>
      <c r="Q695" s="28">
        <f t="shared" si="141"/>
        <v>6</v>
      </c>
      <c r="R695" s="28">
        <f t="shared" si="142"/>
        <v>248.39999999999998</v>
      </c>
      <c r="S695" s="12">
        <v>0</v>
      </c>
      <c r="T695" s="46">
        <f t="shared" si="136"/>
        <v>0</v>
      </c>
      <c r="U695" s="12"/>
      <c r="V695" s="3">
        <f t="shared" si="137"/>
        <v>6</v>
      </c>
      <c r="W695" s="46" t="s">
        <v>2502</v>
      </c>
      <c r="X695" s="3">
        <f t="shared" si="134"/>
        <v>248.39999999999998</v>
      </c>
      <c r="Y695" s="3">
        <f t="shared" si="135"/>
        <v>0</v>
      </c>
      <c r="Z695" s="3"/>
      <c r="AA695" s="3">
        <v>4.2</v>
      </c>
      <c r="AB695" s="3">
        <f t="shared" si="143"/>
        <v>1.7999999999999998</v>
      </c>
      <c r="AC695" s="7">
        <f t="shared" si="138"/>
        <v>173.88</v>
      </c>
      <c r="AD695" s="1">
        <v>4200</v>
      </c>
      <c r="AE695" s="1">
        <f t="shared" si="139"/>
        <v>4.2</v>
      </c>
    </row>
    <row r="696" spans="1:31" ht="43.2" hidden="1" x14ac:dyDescent="0.3">
      <c r="A696" s="65" t="str" cm="1">
        <f t="array" ref="A696">_xlfn.IFS(M696&gt;=65,"Heavy",M696&lt;=25,"Light",M696&gt;=26-64,"Medium")</f>
        <v>Medium</v>
      </c>
      <c r="B696" s="1" t="s">
        <v>2787</v>
      </c>
      <c r="C696" s="1" t="s">
        <v>2824</v>
      </c>
      <c r="D696" s="3">
        <f t="shared" si="140"/>
        <v>679</v>
      </c>
      <c r="E696" s="3" t="s">
        <v>2822</v>
      </c>
      <c r="F696" s="3">
        <v>1</v>
      </c>
      <c r="G696" s="3" t="s">
        <v>2827</v>
      </c>
      <c r="H696" s="3" t="s">
        <v>714</v>
      </c>
      <c r="I696" s="3" t="s">
        <v>701</v>
      </c>
      <c r="J696" s="3" t="s">
        <v>2307</v>
      </c>
      <c r="K696" s="7" t="str">
        <f>VLOOKUP($I696,'New Summary'!$E$8:$G$59,2,FALSE)</f>
        <v>H-350x175x6x9</v>
      </c>
      <c r="L696" s="3" t="s">
        <v>2496</v>
      </c>
      <c r="M696" s="7">
        <f>VLOOKUP($I696,'New Summary'!$E$8:$G$59,3,FALSE)</f>
        <v>41.4</v>
      </c>
      <c r="N696" s="3">
        <v>6000</v>
      </c>
      <c r="O696" s="3" t="s">
        <v>25</v>
      </c>
      <c r="P696" s="3">
        <v>1</v>
      </c>
      <c r="Q696" s="28">
        <f t="shared" si="141"/>
        <v>6</v>
      </c>
      <c r="R696" s="28">
        <f t="shared" si="142"/>
        <v>248.39999999999998</v>
      </c>
      <c r="S696" s="12">
        <v>0</v>
      </c>
      <c r="T696" s="46">
        <f t="shared" si="136"/>
        <v>0</v>
      </c>
      <c r="U696" s="12"/>
      <c r="V696" s="3">
        <f t="shared" si="137"/>
        <v>6</v>
      </c>
      <c r="W696" s="46" t="s">
        <v>2502</v>
      </c>
      <c r="X696" s="3">
        <f t="shared" si="134"/>
        <v>248.39999999999998</v>
      </c>
      <c r="Y696" s="3">
        <f t="shared" si="135"/>
        <v>0</v>
      </c>
      <c r="Z696" s="3"/>
      <c r="AA696" s="3">
        <v>4.2</v>
      </c>
      <c r="AB696" s="3">
        <f t="shared" si="143"/>
        <v>1.7999999999999998</v>
      </c>
      <c r="AC696" s="7">
        <f t="shared" si="138"/>
        <v>173.88</v>
      </c>
      <c r="AD696" s="1">
        <v>4200</v>
      </c>
      <c r="AE696" s="1">
        <f t="shared" si="139"/>
        <v>4.2</v>
      </c>
    </row>
    <row r="697" spans="1:31" ht="43.2" hidden="1" x14ac:dyDescent="0.3">
      <c r="A697" s="65" t="str" cm="1">
        <f t="array" ref="A697">_xlfn.IFS(M697&gt;=65,"Heavy",M697&lt;=25,"Light",M697&gt;=26-64,"Medium")</f>
        <v>Medium</v>
      </c>
      <c r="B697" s="1" t="s">
        <v>2787</v>
      </c>
      <c r="C697" s="1" t="s">
        <v>2824</v>
      </c>
      <c r="D697" s="3">
        <f t="shared" si="140"/>
        <v>680</v>
      </c>
      <c r="E697" s="3" t="s">
        <v>2822</v>
      </c>
      <c r="F697" s="3">
        <v>1</v>
      </c>
      <c r="G697" s="3" t="s">
        <v>2827</v>
      </c>
      <c r="H697" s="3" t="s">
        <v>715</v>
      </c>
      <c r="I697" s="3" t="s">
        <v>690</v>
      </c>
      <c r="J697" s="3" t="s">
        <v>2317</v>
      </c>
      <c r="K697" s="7" t="str">
        <f>VLOOKUP($I697,'New Summary'!$E$8:$G$59,2,FALSE)</f>
        <v>H-350x175x6x9</v>
      </c>
      <c r="L697" s="3" t="s">
        <v>2496</v>
      </c>
      <c r="M697" s="7">
        <f>VLOOKUP($I697,'New Summary'!$E$8:$G$59,3,FALSE)</f>
        <v>41.4</v>
      </c>
      <c r="N697" s="3">
        <v>6000</v>
      </c>
      <c r="O697" s="3" t="s">
        <v>25</v>
      </c>
      <c r="P697" s="3">
        <v>1</v>
      </c>
      <c r="Q697" s="28">
        <f t="shared" si="141"/>
        <v>6</v>
      </c>
      <c r="R697" s="28">
        <f t="shared" si="142"/>
        <v>248.39999999999998</v>
      </c>
      <c r="S697" s="12">
        <v>0</v>
      </c>
      <c r="T697" s="46">
        <f t="shared" si="136"/>
        <v>0</v>
      </c>
      <c r="U697" s="12"/>
      <c r="V697" s="3">
        <f t="shared" si="137"/>
        <v>6</v>
      </c>
      <c r="W697" s="46" t="s">
        <v>2502</v>
      </c>
      <c r="X697" s="3">
        <f t="shared" si="134"/>
        <v>248.39999999999998</v>
      </c>
      <c r="Y697" s="3">
        <f t="shared" si="135"/>
        <v>0</v>
      </c>
      <c r="Z697" s="3"/>
      <c r="AA697" s="3">
        <v>4.2</v>
      </c>
      <c r="AB697" s="3">
        <f t="shared" si="143"/>
        <v>1.7999999999999998</v>
      </c>
      <c r="AC697" s="7">
        <f t="shared" si="138"/>
        <v>173.88</v>
      </c>
      <c r="AD697" s="1">
        <v>4200</v>
      </c>
      <c r="AE697" s="1">
        <f t="shared" si="139"/>
        <v>4.2</v>
      </c>
    </row>
    <row r="698" spans="1:31" ht="43.2" hidden="1" x14ac:dyDescent="0.3">
      <c r="A698" s="65" t="str" cm="1">
        <f t="array" ref="A698">_xlfn.IFS(M698&gt;=65,"Heavy",M698&lt;=25,"Light",M698&gt;=26-64,"Medium")</f>
        <v>Medium</v>
      </c>
      <c r="B698" s="1" t="s">
        <v>2787</v>
      </c>
      <c r="C698" s="1" t="s">
        <v>2824</v>
      </c>
      <c r="D698" s="3">
        <f t="shared" si="140"/>
        <v>681</v>
      </c>
      <c r="E698" s="3" t="s">
        <v>2822</v>
      </c>
      <c r="F698" s="3">
        <v>1</v>
      </c>
      <c r="G698" s="3" t="s">
        <v>2827</v>
      </c>
      <c r="H698" s="3" t="s">
        <v>716</v>
      </c>
      <c r="I698" s="3" t="s">
        <v>690</v>
      </c>
      <c r="J698" s="3" t="s">
        <v>2317</v>
      </c>
      <c r="K698" s="7" t="str">
        <f>VLOOKUP($I698,'New Summary'!$E$8:$G$59,2,FALSE)</f>
        <v>H-350x175x6x9</v>
      </c>
      <c r="L698" s="3" t="s">
        <v>2496</v>
      </c>
      <c r="M698" s="7">
        <f>VLOOKUP($I698,'New Summary'!$E$8:$G$59,3,FALSE)</f>
        <v>41.4</v>
      </c>
      <c r="N698" s="3">
        <v>6000</v>
      </c>
      <c r="O698" s="3" t="s">
        <v>25</v>
      </c>
      <c r="P698" s="3">
        <v>1</v>
      </c>
      <c r="Q698" s="28">
        <f t="shared" si="141"/>
        <v>6</v>
      </c>
      <c r="R698" s="28">
        <f t="shared" si="142"/>
        <v>248.39999999999998</v>
      </c>
      <c r="S698" s="12">
        <v>0</v>
      </c>
      <c r="T698" s="46">
        <f t="shared" si="136"/>
        <v>0</v>
      </c>
      <c r="U698" s="12"/>
      <c r="V698" s="3">
        <f t="shared" si="137"/>
        <v>6</v>
      </c>
      <c r="W698" s="46" t="s">
        <v>2502</v>
      </c>
      <c r="X698" s="3">
        <f t="shared" si="134"/>
        <v>248.39999999999998</v>
      </c>
      <c r="Y698" s="3">
        <f t="shared" si="135"/>
        <v>0</v>
      </c>
      <c r="Z698" s="3"/>
      <c r="AA698" s="3">
        <v>4.2</v>
      </c>
      <c r="AB698" s="3">
        <f t="shared" si="143"/>
        <v>1.7999999999999998</v>
      </c>
      <c r="AC698" s="7">
        <f t="shared" si="138"/>
        <v>173.88</v>
      </c>
      <c r="AD698" s="1">
        <v>4200</v>
      </c>
      <c r="AE698" s="1">
        <f t="shared" si="139"/>
        <v>4.2</v>
      </c>
    </row>
    <row r="699" spans="1:31" ht="43.2" hidden="1" x14ac:dyDescent="0.3">
      <c r="A699" s="65" t="str" cm="1">
        <f t="array" ref="A699">_xlfn.IFS(M699&gt;=65,"Heavy",M699&lt;=25,"Light",M699&gt;=26-64,"Medium")</f>
        <v>Medium</v>
      </c>
      <c r="B699" s="1" t="s">
        <v>2787</v>
      </c>
      <c r="C699" s="1" t="s">
        <v>2824</v>
      </c>
      <c r="D699" s="3">
        <f t="shared" si="140"/>
        <v>682</v>
      </c>
      <c r="E699" s="3" t="s">
        <v>2822</v>
      </c>
      <c r="F699" s="3">
        <v>1</v>
      </c>
      <c r="G699" s="3" t="s">
        <v>2827</v>
      </c>
      <c r="H699" s="3" t="s">
        <v>717</v>
      </c>
      <c r="I699" s="3" t="s">
        <v>701</v>
      </c>
      <c r="J699" s="3" t="s">
        <v>2307</v>
      </c>
      <c r="K699" s="7" t="str">
        <f>VLOOKUP($I699,'New Summary'!$E$8:$G$59,2,FALSE)</f>
        <v>H-350x175x6x9</v>
      </c>
      <c r="L699" s="3" t="s">
        <v>2496</v>
      </c>
      <c r="M699" s="7">
        <f>VLOOKUP($I699,'New Summary'!$E$8:$G$59,3,FALSE)</f>
        <v>41.4</v>
      </c>
      <c r="N699" s="3">
        <v>6000</v>
      </c>
      <c r="O699" s="3" t="s">
        <v>25</v>
      </c>
      <c r="P699" s="3">
        <v>1</v>
      </c>
      <c r="Q699" s="28">
        <f t="shared" si="141"/>
        <v>6</v>
      </c>
      <c r="R699" s="28">
        <f t="shared" si="142"/>
        <v>248.39999999999998</v>
      </c>
      <c r="S699" s="12">
        <v>0</v>
      </c>
      <c r="T699" s="46">
        <f t="shared" si="136"/>
        <v>0</v>
      </c>
      <c r="U699" s="12"/>
      <c r="V699" s="3">
        <f t="shared" si="137"/>
        <v>6</v>
      </c>
      <c r="W699" s="46" t="s">
        <v>2502</v>
      </c>
      <c r="X699" s="3">
        <f t="shared" si="134"/>
        <v>248.39999999999998</v>
      </c>
      <c r="Y699" s="3">
        <f t="shared" si="135"/>
        <v>0</v>
      </c>
      <c r="Z699" s="3"/>
      <c r="AA699" s="3">
        <v>4.2</v>
      </c>
      <c r="AB699" s="3">
        <f t="shared" si="143"/>
        <v>1.7999999999999998</v>
      </c>
      <c r="AC699" s="7">
        <f t="shared" si="138"/>
        <v>173.88</v>
      </c>
      <c r="AD699" s="1">
        <v>4200</v>
      </c>
      <c r="AE699" s="1">
        <f t="shared" si="139"/>
        <v>4.2</v>
      </c>
    </row>
    <row r="700" spans="1:31" ht="43.2" hidden="1" x14ac:dyDescent="0.3">
      <c r="A700" s="65" t="str" cm="1">
        <f t="array" ref="A700">_xlfn.IFS(M700&gt;=65,"Heavy",M700&lt;=25,"Light",M700&gt;=26-64,"Medium")</f>
        <v>Medium</v>
      </c>
      <c r="B700" s="1" t="s">
        <v>2787</v>
      </c>
      <c r="C700" s="1" t="s">
        <v>2824</v>
      </c>
      <c r="D700" s="3">
        <f t="shared" si="140"/>
        <v>683</v>
      </c>
      <c r="E700" s="3" t="s">
        <v>2822</v>
      </c>
      <c r="F700" s="3">
        <v>1</v>
      </c>
      <c r="G700" s="3" t="s">
        <v>2827</v>
      </c>
      <c r="H700" s="3" t="s">
        <v>718</v>
      </c>
      <c r="I700" s="3" t="s">
        <v>308</v>
      </c>
      <c r="J700" s="3" t="s">
        <v>2316</v>
      </c>
      <c r="K700" s="7" t="str">
        <f>VLOOKUP($I700,'New Summary'!$E$8:$G$59,2,FALSE)</f>
        <v>H-350x175x6x9</v>
      </c>
      <c r="L700" s="3" t="s">
        <v>2496</v>
      </c>
      <c r="M700" s="7">
        <f>VLOOKUP($I700,'New Summary'!$E$8:$G$59,3,FALSE)</f>
        <v>41.4</v>
      </c>
      <c r="N700" s="3">
        <v>6000</v>
      </c>
      <c r="O700" s="3" t="s">
        <v>25</v>
      </c>
      <c r="P700" s="3">
        <v>1</v>
      </c>
      <c r="Q700" s="28">
        <f t="shared" si="141"/>
        <v>6</v>
      </c>
      <c r="R700" s="28">
        <f t="shared" si="142"/>
        <v>248.39999999999998</v>
      </c>
      <c r="S700" s="12">
        <v>0</v>
      </c>
      <c r="T700" s="46">
        <f t="shared" si="136"/>
        <v>0</v>
      </c>
      <c r="U700" s="13"/>
      <c r="V700" s="3">
        <f t="shared" si="137"/>
        <v>6</v>
      </c>
      <c r="W700" s="46" t="s">
        <v>2502</v>
      </c>
      <c r="X700" s="3">
        <f t="shared" si="134"/>
        <v>248.39999999999998</v>
      </c>
      <c r="Y700" s="3">
        <f t="shared" si="135"/>
        <v>0</v>
      </c>
      <c r="Z700" s="3"/>
      <c r="AA700" s="3">
        <v>4.2</v>
      </c>
      <c r="AB700" s="3">
        <f t="shared" si="143"/>
        <v>1.7999999999999998</v>
      </c>
      <c r="AC700" s="7">
        <f t="shared" si="138"/>
        <v>173.88</v>
      </c>
      <c r="AD700" s="1">
        <v>4200</v>
      </c>
      <c r="AE700" s="1">
        <f t="shared" si="139"/>
        <v>4.2</v>
      </c>
    </row>
    <row r="701" spans="1:31" ht="43.2" hidden="1" x14ac:dyDescent="0.3">
      <c r="A701" s="65" t="str" cm="1">
        <f t="array" ref="A701">_xlfn.IFS(M701&gt;=65,"Heavy",M701&lt;=25,"Light",M701&gt;=26-64,"Medium")</f>
        <v>Medium</v>
      </c>
      <c r="B701" s="1" t="s">
        <v>2787</v>
      </c>
      <c r="C701" s="1" t="s">
        <v>2824</v>
      </c>
      <c r="D701" s="3">
        <f t="shared" si="140"/>
        <v>684</v>
      </c>
      <c r="E701" s="3" t="s">
        <v>2822</v>
      </c>
      <c r="F701" s="3">
        <v>1</v>
      </c>
      <c r="G701" s="3" t="s">
        <v>2827</v>
      </c>
      <c r="H701" s="3" t="s">
        <v>719</v>
      </c>
      <c r="I701" s="3" t="s">
        <v>308</v>
      </c>
      <c r="J701" s="3" t="s">
        <v>2316</v>
      </c>
      <c r="K701" s="7" t="str">
        <f>VLOOKUP($I701,'New Summary'!$E$8:$G$59,2,FALSE)</f>
        <v>H-350x175x6x9</v>
      </c>
      <c r="L701" s="3" t="s">
        <v>2496</v>
      </c>
      <c r="M701" s="7">
        <f>VLOOKUP($I701,'New Summary'!$E$8:$G$59,3,FALSE)</f>
        <v>41.4</v>
      </c>
      <c r="N701" s="3">
        <v>6000</v>
      </c>
      <c r="O701" s="3" t="s">
        <v>25</v>
      </c>
      <c r="P701" s="3">
        <v>1</v>
      </c>
      <c r="Q701" s="28">
        <f t="shared" si="141"/>
        <v>6</v>
      </c>
      <c r="R701" s="28">
        <f t="shared" si="142"/>
        <v>248.39999999999998</v>
      </c>
      <c r="S701" s="12">
        <v>0</v>
      </c>
      <c r="T701" s="46">
        <f t="shared" si="136"/>
        <v>0</v>
      </c>
      <c r="U701" s="13"/>
      <c r="V701" s="3">
        <f t="shared" si="137"/>
        <v>6</v>
      </c>
      <c r="W701" s="46" t="s">
        <v>2502</v>
      </c>
      <c r="X701" s="3">
        <f t="shared" si="134"/>
        <v>248.39999999999998</v>
      </c>
      <c r="Y701" s="3">
        <f t="shared" si="135"/>
        <v>0</v>
      </c>
      <c r="Z701" s="3"/>
      <c r="AA701" s="3">
        <v>4.2</v>
      </c>
      <c r="AB701" s="3">
        <f t="shared" si="143"/>
        <v>1.7999999999999998</v>
      </c>
      <c r="AC701" s="7">
        <f t="shared" si="138"/>
        <v>173.88</v>
      </c>
      <c r="AD701" s="1">
        <v>4200</v>
      </c>
      <c r="AE701" s="1">
        <f t="shared" si="139"/>
        <v>4.2</v>
      </c>
    </row>
    <row r="702" spans="1:31" ht="43.2" hidden="1" x14ac:dyDescent="0.3">
      <c r="A702" s="65" t="str" cm="1">
        <f t="array" ref="A702">_xlfn.IFS(M702&gt;=65,"Heavy",M702&lt;=25,"Light",M702&gt;=26-64,"Medium")</f>
        <v>Medium</v>
      </c>
      <c r="B702" s="1" t="s">
        <v>2787</v>
      </c>
      <c r="C702" s="1" t="s">
        <v>2824</v>
      </c>
      <c r="D702" s="3">
        <f t="shared" si="140"/>
        <v>685</v>
      </c>
      <c r="E702" s="3" t="s">
        <v>2822</v>
      </c>
      <c r="F702" s="3">
        <v>1</v>
      </c>
      <c r="G702" s="3" t="s">
        <v>2827</v>
      </c>
      <c r="H702" s="3" t="s">
        <v>720</v>
      </c>
      <c r="I702" s="3" t="s">
        <v>690</v>
      </c>
      <c r="J702" s="3" t="s">
        <v>2317</v>
      </c>
      <c r="K702" s="7" t="str">
        <f>VLOOKUP($I702,'New Summary'!$E$8:$G$59,2,FALSE)</f>
        <v>H-350x175x6x9</v>
      </c>
      <c r="L702" s="3" t="s">
        <v>2496</v>
      </c>
      <c r="M702" s="7">
        <f>VLOOKUP($I702,'New Summary'!$E$8:$G$59,3,FALSE)</f>
        <v>41.4</v>
      </c>
      <c r="N702" s="3">
        <v>6000</v>
      </c>
      <c r="O702" s="3" t="s">
        <v>25</v>
      </c>
      <c r="P702" s="3">
        <v>1</v>
      </c>
      <c r="Q702" s="28">
        <f t="shared" si="141"/>
        <v>6</v>
      </c>
      <c r="R702" s="28">
        <f t="shared" si="142"/>
        <v>248.39999999999998</v>
      </c>
      <c r="S702" s="12">
        <v>0</v>
      </c>
      <c r="T702" s="46">
        <f t="shared" si="136"/>
        <v>0</v>
      </c>
      <c r="U702" s="12"/>
      <c r="V702" s="3">
        <f t="shared" si="137"/>
        <v>6</v>
      </c>
      <c r="W702" s="46" t="s">
        <v>2502</v>
      </c>
      <c r="X702" s="3">
        <f t="shared" si="134"/>
        <v>248.39999999999998</v>
      </c>
      <c r="Y702" s="3">
        <f t="shared" si="135"/>
        <v>0</v>
      </c>
      <c r="Z702" s="3"/>
      <c r="AA702" s="3">
        <v>4.2</v>
      </c>
      <c r="AB702" s="3">
        <f t="shared" si="143"/>
        <v>1.7999999999999998</v>
      </c>
      <c r="AC702" s="7">
        <f t="shared" si="138"/>
        <v>173.88</v>
      </c>
      <c r="AD702" s="1">
        <v>4200</v>
      </c>
      <c r="AE702" s="1">
        <f t="shared" si="139"/>
        <v>4.2</v>
      </c>
    </row>
    <row r="703" spans="1:31" ht="43.2" hidden="1" x14ac:dyDescent="0.3">
      <c r="A703" s="65" t="str" cm="1">
        <f t="array" ref="A703">_xlfn.IFS(M703&gt;=65,"Heavy",M703&lt;=25,"Light",M703&gt;=26-64,"Medium")</f>
        <v>Medium</v>
      </c>
      <c r="B703" s="1" t="s">
        <v>2787</v>
      </c>
      <c r="C703" s="1" t="s">
        <v>2824</v>
      </c>
      <c r="D703" s="3">
        <f t="shared" si="140"/>
        <v>686</v>
      </c>
      <c r="E703" s="3" t="s">
        <v>2822</v>
      </c>
      <c r="F703" s="3">
        <v>1</v>
      </c>
      <c r="G703" s="3" t="s">
        <v>2827</v>
      </c>
      <c r="H703" s="3" t="s">
        <v>721</v>
      </c>
      <c r="I703" s="3" t="s">
        <v>308</v>
      </c>
      <c r="J703" s="3" t="s">
        <v>2316</v>
      </c>
      <c r="K703" s="7" t="str">
        <f>VLOOKUP($I703,'New Summary'!$E$8:$G$59,2,FALSE)</f>
        <v>H-350x175x6x9</v>
      </c>
      <c r="L703" s="3" t="s">
        <v>2496</v>
      </c>
      <c r="M703" s="7">
        <f>VLOOKUP($I703,'New Summary'!$E$8:$G$59,3,FALSE)</f>
        <v>41.4</v>
      </c>
      <c r="N703" s="3">
        <v>6000</v>
      </c>
      <c r="O703" s="3" t="s">
        <v>25</v>
      </c>
      <c r="P703" s="3">
        <v>1</v>
      </c>
      <c r="Q703" s="28">
        <f t="shared" si="141"/>
        <v>6</v>
      </c>
      <c r="R703" s="28">
        <f t="shared" si="142"/>
        <v>248.39999999999998</v>
      </c>
      <c r="S703" s="12">
        <v>0</v>
      </c>
      <c r="T703" s="46">
        <f t="shared" si="136"/>
        <v>0</v>
      </c>
      <c r="U703" s="13"/>
      <c r="V703" s="3">
        <f t="shared" si="137"/>
        <v>6</v>
      </c>
      <c r="W703" s="46" t="s">
        <v>2502</v>
      </c>
      <c r="X703" s="3">
        <f t="shared" si="134"/>
        <v>248.39999999999998</v>
      </c>
      <c r="Y703" s="3">
        <f t="shared" si="135"/>
        <v>0</v>
      </c>
      <c r="Z703" s="3"/>
      <c r="AA703" s="3">
        <v>4.2</v>
      </c>
      <c r="AB703" s="3">
        <f t="shared" si="143"/>
        <v>1.7999999999999998</v>
      </c>
      <c r="AC703" s="7">
        <f t="shared" si="138"/>
        <v>173.88</v>
      </c>
      <c r="AD703" s="1">
        <v>4200</v>
      </c>
      <c r="AE703" s="1">
        <f t="shared" si="139"/>
        <v>4.2</v>
      </c>
    </row>
    <row r="704" spans="1:31" ht="43.2" hidden="1" x14ac:dyDescent="0.3">
      <c r="A704" s="65" t="str" cm="1">
        <f t="array" ref="A704">_xlfn.IFS(M704&gt;=65,"Heavy",M704&lt;=25,"Light",M704&gt;=26-64,"Medium")</f>
        <v>Medium</v>
      </c>
      <c r="B704" s="1" t="s">
        <v>2787</v>
      </c>
      <c r="C704" s="1" t="s">
        <v>2824</v>
      </c>
      <c r="D704" s="3">
        <f t="shared" si="140"/>
        <v>687</v>
      </c>
      <c r="E704" s="3" t="s">
        <v>2822</v>
      </c>
      <c r="F704" s="3">
        <v>1</v>
      </c>
      <c r="G704" s="3" t="s">
        <v>2827</v>
      </c>
      <c r="H704" s="3" t="s">
        <v>722</v>
      </c>
      <c r="I704" s="3" t="s">
        <v>308</v>
      </c>
      <c r="J704" s="3" t="s">
        <v>2316</v>
      </c>
      <c r="K704" s="7" t="str">
        <f>VLOOKUP($I704,'New Summary'!$E$8:$G$59,2,FALSE)</f>
        <v>H-350x175x6x9</v>
      </c>
      <c r="L704" s="3" t="s">
        <v>2496</v>
      </c>
      <c r="M704" s="7">
        <f>VLOOKUP($I704,'New Summary'!$E$8:$G$59,3,FALSE)</f>
        <v>41.4</v>
      </c>
      <c r="N704" s="3">
        <v>6000</v>
      </c>
      <c r="O704" s="3" t="s">
        <v>25</v>
      </c>
      <c r="P704" s="3">
        <v>1</v>
      </c>
      <c r="Q704" s="28">
        <f t="shared" si="141"/>
        <v>6</v>
      </c>
      <c r="R704" s="28">
        <f t="shared" si="142"/>
        <v>248.39999999999998</v>
      </c>
      <c r="S704" s="12">
        <v>0</v>
      </c>
      <c r="T704" s="46">
        <f t="shared" si="136"/>
        <v>0</v>
      </c>
      <c r="U704" s="13"/>
      <c r="V704" s="3">
        <f t="shared" si="137"/>
        <v>6</v>
      </c>
      <c r="W704" s="46" t="s">
        <v>2502</v>
      </c>
      <c r="X704" s="3">
        <f t="shared" si="134"/>
        <v>248.39999999999998</v>
      </c>
      <c r="Y704" s="3">
        <f t="shared" si="135"/>
        <v>0</v>
      </c>
      <c r="Z704" s="3"/>
      <c r="AA704" s="3">
        <v>4.2</v>
      </c>
      <c r="AB704" s="3">
        <f t="shared" si="143"/>
        <v>1.7999999999999998</v>
      </c>
      <c r="AC704" s="7">
        <f t="shared" si="138"/>
        <v>173.88</v>
      </c>
      <c r="AD704" s="1">
        <v>4200</v>
      </c>
      <c r="AE704" s="1">
        <f t="shared" si="139"/>
        <v>4.2</v>
      </c>
    </row>
    <row r="705" spans="1:31" ht="43.2" hidden="1" x14ac:dyDescent="0.3">
      <c r="A705" s="65" t="str" cm="1">
        <f t="array" ref="A705">_xlfn.IFS(M705&gt;=65,"Heavy",M705&lt;=25,"Light",M705&gt;=26-64,"Medium")</f>
        <v>Medium</v>
      </c>
      <c r="B705" s="1" t="s">
        <v>2787</v>
      </c>
      <c r="C705" s="1" t="s">
        <v>2824</v>
      </c>
      <c r="D705" s="3">
        <f t="shared" si="140"/>
        <v>688</v>
      </c>
      <c r="E705" s="3" t="s">
        <v>2822</v>
      </c>
      <c r="F705" s="3">
        <v>1</v>
      </c>
      <c r="G705" s="3" t="s">
        <v>2827</v>
      </c>
      <c r="H705" s="3" t="s">
        <v>723</v>
      </c>
      <c r="I705" s="3" t="s">
        <v>690</v>
      </c>
      <c r="J705" s="3" t="s">
        <v>2317</v>
      </c>
      <c r="K705" s="7" t="str">
        <f>VLOOKUP($I705,'New Summary'!$E$8:$G$59,2,FALSE)</f>
        <v>H-350x175x6x9</v>
      </c>
      <c r="L705" s="3" t="s">
        <v>2496</v>
      </c>
      <c r="M705" s="7">
        <f>VLOOKUP($I705,'New Summary'!$E$8:$G$59,3,FALSE)</f>
        <v>41.4</v>
      </c>
      <c r="N705" s="3">
        <v>6000</v>
      </c>
      <c r="O705" s="3" t="s">
        <v>25</v>
      </c>
      <c r="P705" s="3">
        <v>1</v>
      </c>
      <c r="Q705" s="28">
        <f t="shared" si="141"/>
        <v>6</v>
      </c>
      <c r="R705" s="28">
        <f t="shared" si="142"/>
        <v>248.39999999999998</v>
      </c>
      <c r="S705" s="12">
        <v>0</v>
      </c>
      <c r="T705" s="46">
        <f t="shared" si="136"/>
        <v>0</v>
      </c>
      <c r="U705" s="12"/>
      <c r="V705" s="3">
        <f t="shared" si="137"/>
        <v>6</v>
      </c>
      <c r="W705" s="46" t="s">
        <v>2502</v>
      </c>
      <c r="X705" s="3">
        <f t="shared" si="134"/>
        <v>248.39999999999998</v>
      </c>
      <c r="Y705" s="3">
        <f t="shared" si="135"/>
        <v>0</v>
      </c>
      <c r="Z705" s="3"/>
      <c r="AA705" s="3">
        <v>4.2</v>
      </c>
      <c r="AB705" s="3">
        <f t="shared" si="143"/>
        <v>1.7999999999999998</v>
      </c>
      <c r="AC705" s="7">
        <f t="shared" si="138"/>
        <v>173.88</v>
      </c>
      <c r="AD705" s="1">
        <v>4200</v>
      </c>
      <c r="AE705" s="1">
        <f t="shared" si="139"/>
        <v>4.2</v>
      </c>
    </row>
    <row r="706" spans="1:31" ht="43.2" hidden="1" x14ac:dyDescent="0.3">
      <c r="A706" s="65" t="str" cm="1">
        <f t="array" ref="A706">_xlfn.IFS(M706&gt;=65,"Heavy",M706&lt;=25,"Light",M706&gt;=26-64,"Medium")</f>
        <v>Medium</v>
      </c>
      <c r="B706" s="1" t="s">
        <v>2787</v>
      </c>
      <c r="C706" s="1" t="s">
        <v>2824</v>
      </c>
      <c r="D706" s="3">
        <f t="shared" si="140"/>
        <v>689</v>
      </c>
      <c r="E706" s="3" t="s">
        <v>2822</v>
      </c>
      <c r="F706" s="3">
        <v>1</v>
      </c>
      <c r="G706" s="3" t="s">
        <v>2827</v>
      </c>
      <c r="H706" s="3" t="s">
        <v>724</v>
      </c>
      <c r="I706" s="3" t="s">
        <v>308</v>
      </c>
      <c r="J706" s="3" t="s">
        <v>2316</v>
      </c>
      <c r="K706" s="7" t="str">
        <f>VLOOKUP($I706,'New Summary'!$E$8:$G$59,2,FALSE)</f>
        <v>H-350x175x6x9</v>
      </c>
      <c r="L706" s="3" t="s">
        <v>2496</v>
      </c>
      <c r="M706" s="7">
        <f>VLOOKUP($I706,'New Summary'!$E$8:$G$59,3,FALSE)</f>
        <v>41.4</v>
      </c>
      <c r="N706" s="3">
        <v>6000</v>
      </c>
      <c r="O706" s="3" t="s">
        <v>25</v>
      </c>
      <c r="P706" s="3">
        <v>1</v>
      </c>
      <c r="Q706" s="28">
        <f t="shared" si="141"/>
        <v>6</v>
      </c>
      <c r="R706" s="28">
        <f t="shared" si="142"/>
        <v>248.39999999999998</v>
      </c>
      <c r="S706" s="12">
        <v>0</v>
      </c>
      <c r="T706" s="46">
        <f t="shared" si="136"/>
        <v>0</v>
      </c>
      <c r="U706" s="13"/>
      <c r="V706" s="3">
        <f t="shared" si="137"/>
        <v>6</v>
      </c>
      <c r="W706" s="46" t="s">
        <v>2502</v>
      </c>
      <c r="X706" s="3">
        <f t="shared" si="134"/>
        <v>248.39999999999998</v>
      </c>
      <c r="Y706" s="3">
        <f t="shared" si="135"/>
        <v>0</v>
      </c>
      <c r="Z706" s="3"/>
      <c r="AA706" s="3">
        <v>3.6</v>
      </c>
      <c r="AB706" s="3">
        <f t="shared" si="143"/>
        <v>2.4</v>
      </c>
      <c r="AC706" s="7">
        <f t="shared" si="138"/>
        <v>149.04</v>
      </c>
      <c r="AD706" s="1">
        <v>3600</v>
      </c>
      <c r="AE706" s="1">
        <f t="shared" si="139"/>
        <v>3.6</v>
      </c>
    </row>
    <row r="707" spans="1:31" ht="43.2" hidden="1" x14ac:dyDescent="0.3">
      <c r="A707" s="65" t="str" cm="1">
        <f t="array" ref="A707">_xlfn.IFS(M707&gt;=65,"Heavy",M707&lt;=25,"Light",M707&gt;=26-64,"Medium")</f>
        <v>Medium</v>
      </c>
      <c r="B707" s="1" t="s">
        <v>2787</v>
      </c>
      <c r="C707" s="1" t="s">
        <v>2824</v>
      </c>
      <c r="D707" s="3">
        <f t="shared" si="140"/>
        <v>690</v>
      </c>
      <c r="E707" s="3" t="s">
        <v>2822</v>
      </c>
      <c r="F707" s="3">
        <v>1</v>
      </c>
      <c r="G707" s="3" t="s">
        <v>2827</v>
      </c>
      <c r="H707" s="3" t="s">
        <v>725</v>
      </c>
      <c r="I707" s="3" t="s">
        <v>308</v>
      </c>
      <c r="J707" s="3" t="s">
        <v>2316</v>
      </c>
      <c r="K707" s="7" t="str">
        <f>VLOOKUP($I707,'New Summary'!$E$8:$G$59,2,FALSE)</f>
        <v>H-350x175x6x9</v>
      </c>
      <c r="L707" s="3" t="s">
        <v>2496</v>
      </c>
      <c r="M707" s="7">
        <f>VLOOKUP($I707,'New Summary'!$E$8:$G$59,3,FALSE)</f>
        <v>41.4</v>
      </c>
      <c r="N707" s="3">
        <v>6000</v>
      </c>
      <c r="O707" s="3" t="s">
        <v>25</v>
      </c>
      <c r="P707" s="3">
        <v>1</v>
      </c>
      <c r="Q707" s="28">
        <f t="shared" si="141"/>
        <v>6</v>
      </c>
      <c r="R707" s="28">
        <f t="shared" si="142"/>
        <v>248.39999999999998</v>
      </c>
      <c r="S707" s="12">
        <v>0</v>
      </c>
      <c r="T707" s="46">
        <f t="shared" si="136"/>
        <v>0</v>
      </c>
      <c r="U707" s="13"/>
      <c r="V707" s="3">
        <f t="shared" si="137"/>
        <v>6</v>
      </c>
      <c r="W707" s="46" t="s">
        <v>2502</v>
      </c>
      <c r="X707" s="3">
        <f t="shared" si="134"/>
        <v>248.39999999999998</v>
      </c>
      <c r="Y707" s="3">
        <f t="shared" si="135"/>
        <v>0</v>
      </c>
      <c r="Z707" s="3"/>
      <c r="AA707" s="3">
        <v>3.6</v>
      </c>
      <c r="AB707" s="3">
        <f t="shared" si="143"/>
        <v>2.4</v>
      </c>
      <c r="AC707" s="7">
        <f t="shared" si="138"/>
        <v>149.04</v>
      </c>
      <c r="AD707" s="1">
        <v>3600</v>
      </c>
      <c r="AE707" s="1">
        <f t="shared" si="139"/>
        <v>3.6</v>
      </c>
    </row>
    <row r="708" spans="1:31" ht="43.2" hidden="1" x14ac:dyDescent="0.3">
      <c r="A708" s="65" t="str" cm="1">
        <f t="array" ref="A708">_xlfn.IFS(M708&gt;=65,"Heavy",M708&lt;=25,"Light",M708&gt;=26-64,"Medium")</f>
        <v>Medium</v>
      </c>
      <c r="B708" s="1" t="s">
        <v>2787</v>
      </c>
      <c r="C708" s="1" t="s">
        <v>2824</v>
      </c>
      <c r="D708" s="3">
        <f t="shared" si="140"/>
        <v>691</v>
      </c>
      <c r="E708" s="3" t="s">
        <v>2822</v>
      </c>
      <c r="F708" s="3">
        <v>1</v>
      </c>
      <c r="G708" s="3" t="s">
        <v>2827</v>
      </c>
      <c r="H708" s="3" t="s">
        <v>726</v>
      </c>
      <c r="I708" s="3" t="s">
        <v>690</v>
      </c>
      <c r="J708" s="3" t="s">
        <v>2317</v>
      </c>
      <c r="K708" s="7" t="str">
        <f>VLOOKUP($I708,'New Summary'!$E$8:$G$59,2,FALSE)</f>
        <v>H-350x175x6x9</v>
      </c>
      <c r="L708" s="3" t="s">
        <v>2496</v>
      </c>
      <c r="M708" s="7">
        <f>VLOOKUP($I708,'New Summary'!$E$8:$G$59,3,FALSE)</f>
        <v>41.4</v>
      </c>
      <c r="N708" s="3">
        <v>6000</v>
      </c>
      <c r="O708" s="3" t="s">
        <v>25</v>
      </c>
      <c r="P708" s="3">
        <v>1</v>
      </c>
      <c r="Q708" s="28">
        <f t="shared" si="141"/>
        <v>6</v>
      </c>
      <c r="R708" s="28">
        <f t="shared" si="142"/>
        <v>248.39999999999998</v>
      </c>
      <c r="S708" s="12">
        <v>0</v>
      </c>
      <c r="T708" s="46">
        <f t="shared" si="136"/>
        <v>0</v>
      </c>
      <c r="U708" s="12"/>
      <c r="V708" s="3">
        <f t="shared" si="137"/>
        <v>6</v>
      </c>
      <c r="W708" s="46" t="s">
        <v>2502</v>
      </c>
      <c r="X708" s="3">
        <f t="shared" si="134"/>
        <v>248.39999999999998</v>
      </c>
      <c r="Y708" s="3">
        <f t="shared" si="135"/>
        <v>0</v>
      </c>
      <c r="Z708" s="3"/>
      <c r="AA708" s="3">
        <v>3.6</v>
      </c>
      <c r="AB708" s="3">
        <f t="shared" si="143"/>
        <v>2.4</v>
      </c>
      <c r="AC708" s="7">
        <f t="shared" si="138"/>
        <v>149.04</v>
      </c>
      <c r="AD708" s="1">
        <v>3600</v>
      </c>
      <c r="AE708" s="1">
        <f t="shared" si="139"/>
        <v>3.6</v>
      </c>
    </row>
    <row r="709" spans="1:31" ht="43.2" hidden="1" x14ac:dyDescent="0.3">
      <c r="A709" s="65" t="str" cm="1">
        <f t="array" ref="A709">_xlfn.IFS(M709&gt;=65,"Heavy",M709&lt;=25,"Light",M709&gt;=26-64,"Medium")</f>
        <v>Medium</v>
      </c>
      <c r="B709" s="1" t="s">
        <v>2787</v>
      </c>
      <c r="C709" s="1" t="s">
        <v>2824</v>
      </c>
      <c r="D709" s="3">
        <f t="shared" si="140"/>
        <v>692</v>
      </c>
      <c r="E709" s="3" t="s">
        <v>2822</v>
      </c>
      <c r="F709" s="3">
        <v>1</v>
      </c>
      <c r="G709" s="3" t="s">
        <v>2827</v>
      </c>
      <c r="H709" s="3" t="s">
        <v>727</v>
      </c>
      <c r="I709" s="3" t="s">
        <v>308</v>
      </c>
      <c r="J709" s="3" t="s">
        <v>2316</v>
      </c>
      <c r="K709" s="7" t="str">
        <f>VLOOKUP($I709,'New Summary'!$E$8:$G$59,2,FALSE)</f>
        <v>H-350x175x6x9</v>
      </c>
      <c r="L709" s="3" t="s">
        <v>2496</v>
      </c>
      <c r="M709" s="7">
        <f>VLOOKUP($I709,'New Summary'!$E$8:$G$59,3,FALSE)</f>
        <v>41.4</v>
      </c>
      <c r="N709" s="3">
        <v>6000</v>
      </c>
      <c r="O709" s="3" t="s">
        <v>25</v>
      </c>
      <c r="P709" s="3">
        <v>1</v>
      </c>
      <c r="Q709" s="28">
        <f t="shared" ref="Q709:Q714" si="144">(N709/1000)*P709</f>
        <v>6</v>
      </c>
      <c r="R709" s="28">
        <f t="shared" ref="R709:R714" si="145">Q709*M709</f>
        <v>248.39999999999998</v>
      </c>
      <c r="S709" s="12">
        <v>0</v>
      </c>
      <c r="T709" s="46">
        <f t="shared" si="136"/>
        <v>0</v>
      </c>
      <c r="U709" s="13"/>
      <c r="V709" s="3">
        <f t="shared" si="137"/>
        <v>6</v>
      </c>
      <c r="W709" s="46" t="s">
        <v>2502</v>
      </c>
      <c r="X709" s="3">
        <f t="shared" si="134"/>
        <v>248.39999999999998</v>
      </c>
      <c r="Y709" s="3">
        <f t="shared" si="135"/>
        <v>0</v>
      </c>
      <c r="Z709" s="3"/>
      <c r="AA709" s="3">
        <v>3.6</v>
      </c>
      <c r="AB709" s="3">
        <f t="shared" si="143"/>
        <v>2.4</v>
      </c>
      <c r="AC709" s="7">
        <f t="shared" si="138"/>
        <v>149.04</v>
      </c>
      <c r="AD709" s="1">
        <v>3600</v>
      </c>
      <c r="AE709" s="1">
        <f t="shared" si="139"/>
        <v>3.6</v>
      </c>
    </row>
    <row r="710" spans="1:31" ht="43.2" hidden="1" x14ac:dyDescent="0.3">
      <c r="A710" s="65" t="str" cm="1">
        <f t="array" ref="A710">_xlfn.IFS(M710&gt;=65,"Heavy",M710&lt;=25,"Light",M710&gt;=26-64,"Medium")</f>
        <v>Medium</v>
      </c>
      <c r="B710" s="1" t="s">
        <v>2787</v>
      </c>
      <c r="C710" s="1" t="s">
        <v>2824</v>
      </c>
      <c r="D710" s="3">
        <f t="shared" si="140"/>
        <v>693</v>
      </c>
      <c r="E710" s="3" t="s">
        <v>2822</v>
      </c>
      <c r="F710" s="3">
        <v>1</v>
      </c>
      <c r="G710" s="3" t="s">
        <v>2827</v>
      </c>
      <c r="H710" s="3" t="s">
        <v>728</v>
      </c>
      <c r="I710" s="3" t="s">
        <v>308</v>
      </c>
      <c r="J710" s="3" t="s">
        <v>2316</v>
      </c>
      <c r="K710" s="7" t="str">
        <f>VLOOKUP($I710,'New Summary'!$E$8:$G$59,2,FALSE)</f>
        <v>H-350x175x6x9</v>
      </c>
      <c r="L710" s="3" t="s">
        <v>2496</v>
      </c>
      <c r="M710" s="7">
        <f>VLOOKUP($I710,'New Summary'!$E$8:$G$59,3,FALSE)</f>
        <v>41.4</v>
      </c>
      <c r="N710" s="3">
        <v>6000</v>
      </c>
      <c r="O710" s="3" t="s">
        <v>25</v>
      </c>
      <c r="P710" s="3">
        <v>1</v>
      </c>
      <c r="Q710" s="28">
        <f t="shared" si="144"/>
        <v>6</v>
      </c>
      <c r="R710" s="28">
        <f t="shared" si="145"/>
        <v>248.39999999999998</v>
      </c>
      <c r="S710" s="12">
        <v>0</v>
      </c>
      <c r="T710" s="46">
        <f t="shared" si="136"/>
        <v>0</v>
      </c>
      <c r="U710" s="13"/>
      <c r="V710" s="3">
        <f t="shared" si="137"/>
        <v>6</v>
      </c>
      <c r="W710" s="46" t="s">
        <v>2502</v>
      </c>
      <c r="X710" s="3">
        <f t="shared" si="134"/>
        <v>248.39999999999998</v>
      </c>
      <c r="Y710" s="3">
        <f t="shared" si="135"/>
        <v>0</v>
      </c>
      <c r="Z710" s="3"/>
      <c r="AA710" s="3">
        <v>3.6</v>
      </c>
      <c r="AB710" s="3">
        <f t="shared" si="143"/>
        <v>2.4</v>
      </c>
      <c r="AC710" s="7">
        <f t="shared" si="138"/>
        <v>149.04</v>
      </c>
      <c r="AD710" s="1">
        <v>3600</v>
      </c>
      <c r="AE710" s="1">
        <f t="shared" si="139"/>
        <v>3.6</v>
      </c>
    </row>
    <row r="711" spans="1:31" ht="43.2" hidden="1" x14ac:dyDescent="0.3">
      <c r="A711" s="65" t="str" cm="1">
        <f t="array" ref="A711">_xlfn.IFS(M711&gt;=65,"Heavy",M711&lt;=25,"Light",M711&gt;=26-64,"Medium")</f>
        <v>Medium</v>
      </c>
      <c r="B711" s="1" t="s">
        <v>2787</v>
      </c>
      <c r="C711" s="1" t="s">
        <v>2824</v>
      </c>
      <c r="D711" s="3">
        <f t="shared" si="140"/>
        <v>694</v>
      </c>
      <c r="E711" s="3" t="s">
        <v>2822</v>
      </c>
      <c r="F711" s="3">
        <v>1</v>
      </c>
      <c r="G711" s="3" t="s">
        <v>2827</v>
      </c>
      <c r="H711" s="3" t="s">
        <v>729</v>
      </c>
      <c r="I711" s="3" t="s">
        <v>308</v>
      </c>
      <c r="J711" s="3" t="s">
        <v>2316</v>
      </c>
      <c r="K711" s="7" t="str">
        <f>VLOOKUP($I711,'New Summary'!$E$8:$G$59,2,FALSE)</f>
        <v>H-350x175x6x9</v>
      </c>
      <c r="L711" s="3" t="s">
        <v>2496</v>
      </c>
      <c r="M711" s="7">
        <f>VLOOKUP($I711,'New Summary'!$E$8:$G$59,3,FALSE)</f>
        <v>41.4</v>
      </c>
      <c r="N711" s="3">
        <v>6000</v>
      </c>
      <c r="O711" s="3" t="s">
        <v>25</v>
      </c>
      <c r="P711" s="3">
        <v>1</v>
      </c>
      <c r="Q711" s="28">
        <f t="shared" si="144"/>
        <v>6</v>
      </c>
      <c r="R711" s="28">
        <f t="shared" si="145"/>
        <v>248.39999999999998</v>
      </c>
      <c r="S711" s="12">
        <v>0</v>
      </c>
      <c r="T711" s="46">
        <f t="shared" si="136"/>
        <v>0</v>
      </c>
      <c r="U711" s="13"/>
      <c r="V711" s="3">
        <f t="shared" si="137"/>
        <v>6</v>
      </c>
      <c r="W711" s="46" t="s">
        <v>2502</v>
      </c>
      <c r="X711" s="3">
        <f t="shared" si="134"/>
        <v>248.39999999999998</v>
      </c>
      <c r="Y711" s="3">
        <f t="shared" si="135"/>
        <v>0</v>
      </c>
      <c r="Z711" s="3"/>
      <c r="AA711" s="3">
        <v>3</v>
      </c>
      <c r="AB711" s="3">
        <f t="shared" si="143"/>
        <v>3</v>
      </c>
      <c r="AC711" s="7">
        <f t="shared" si="138"/>
        <v>124.19999999999999</v>
      </c>
      <c r="AD711" s="1">
        <v>3000</v>
      </c>
      <c r="AE711" s="1">
        <f t="shared" si="139"/>
        <v>3</v>
      </c>
    </row>
    <row r="712" spans="1:31" ht="43.2" hidden="1" x14ac:dyDescent="0.3">
      <c r="A712" s="65" t="str" cm="1">
        <f t="array" ref="A712">_xlfn.IFS(M712&gt;=65,"Heavy",M712&lt;=25,"Light",M712&gt;=26-64,"Medium")</f>
        <v>Medium</v>
      </c>
      <c r="B712" s="1" t="s">
        <v>2787</v>
      </c>
      <c r="C712" s="1" t="s">
        <v>2824</v>
      </c>
      <c r="D712" s="3">
        <f t="shared" si="140"/>
        <v>695</v>
      </c>
      <c r="E712" s="3" t="s">
        <v>2822</v>
      </c>
      <c r="F712" s="3">
        <v>1</v>
      </c>
      <c r="G712" s="3" t="s">
        <v>2827</v>
      </c>
      <c r="H712" s="3" t="s">
        <v>730</v>
      </c>
      <c r="I712" s="3" t="s">
        <v>308</v>
      </c>
      <c r="J712" s="3" t="s">
        <v>2316</v>
      </c>
      <c r="K712" s="7" t="str">
        <f>VLOOKUP($I712,'New Summary'!$E$8:$G$59,2,FALSE)</f>
        <v>H-350x175x6x9</v>
      </c>
      <c r="L712" s="3" t="s">
        <v>2496</v>
      </c>
      <c r="M712" s="7">
        <f>VLOOKUP($I712,'New Summary'!$E$8:$G$59,3,FALSE)</f>
        <v>41.4</v>
      </c>
      <c r="N712" s="3">
        <v>6000</v>
      </c>
      <c r="O712" s="3" t="s">
        <v>25</v>
      </c>
      <c r="P712" s="3">
        <v>1</v>
      </c>
      <c r="Q712" s="28">
        <f t="shared" si="144"/>
        <v>6</v>
      </c>
      <c r="R712" s="28">
        <f t="shared" si="145"/>
        <v>248.39999999999998</v>
      </c>
      <c r="S712" s="12">
        <v>0</v>
      </c>
      <c r="T712" s="46">
        <f t="shared" si="136"/>
        <v>0</v>
      </c>
      <c r="U712" s="13"/>
      <c r="V712" s="3">
        <f t="shared" si="137"/>
        <v>6</v>
      </c>
      <c r="W712" s="46" t="s">
        <v>2502</v>
      </c>
      <c r="X712" s="3">
        <f t="shared" si="134"/>
        <v>248.39999999999998</v>
      </c>
      <c r="Y712" s="3">
        <f t="shared" si="135"/>
        <v>0</v>
      </c>
      <c r="Z712" s="3"/>
      <c r="AA712" s="3">
        <v>3</v>
      </c>
      <c r="AB712" s="3">
        <f t="shared" si="143"/>
        <v>3</v>
      </c>
      <c r="AC712" s="7">
        <f t="shared" si="138"/>
        <v>124.19999999999999</v>
      </c>
      <c r="AD712" s="1">
        <v>3000</v>
      </c>
      <c r="AE712" s="1">
        <f t="shared" si="139"/>
        <v>3</v>
      </c>
    </row>
    <row r="713" spans="1:31" ht="43.2" hidden="1" x14ac:dyDescent="0.3">
      <c r="A713" s="65" t="str" cm="1">
        <f t="array" ref="A713">_xlfn.IFS(M713&gt;=65,"Heavy",M713&lt;=25,"Light",M713&gt;=26-64,"Medium")</f>
        <v>Medium</v>
      </c>
      <c r="B713" s="1" t="s">
        <v>2787</v>
      </c>
      <c r="C713" s="1" t="s">
        <v>2824</v>
      </c>
      <c r="D713" s="3">
        <f t="shared" si="140"/>
        <v>696</v>
      </c>
      <c r="E713" s="3" t="s">
        <v>2822</v>
      </c>
      <c r="F713" s="3">
        <v>1</v>
      </c>
      <c r="G713" s="3" t="s">
        <v>2827</v>
      </c>
      <c r="H713" s="3" t="s">
        <v>731</v>
      </c>
      <c r="I713" s="3" t="s">
        <v>308</v>
      </c>
      <c r="J713" s="3" t="s">
        <v>2316</v>
      </c>
      <c r="K713" s="7" t="str">
        <f>VLOOKUP($I713,'New Summary'!$E$8:$G$59,2,FALSE)</f>
        <v>H-350x175x6x9</v>
      </c>
      <c r="L713" s="3" t="s">
        <v>2496</v>
      </c>
      <c r="M713" s="7">
        <f>VLOOKUP($I713,'New Summary'!$E$8:$G$59,3,FALSE)</f>
        <v>41.4</v>
      </c>
      <c r="N713" s="3">
        <v>6000</v>
      </c>
      <c r="O713" s="3" t="s">
        <v>25</v>
      </c>
      <c r="P713" s="3">
        <v>1</v>
      </c>
      <c r="Q713" s="28">
        <f t="shared" si="144"/>
        <v>6</v>
      </c>
      <c r="R713" s="28">
        <f t="shared" si="145"/>
        <v>248.39999999999998</v>
      </c>
      <c r="S713" s="12">
        <v>0</v>
      </c>
      <c r="T713" s="46">
        <f t="shared" si="136"/>
        <v>0</v>
      </c>
      <c r="U713" s="13"/>
      <c r="V713" s="3">
        <f t="shared" si="137"/>
        <v>6</v>
      </c>
      <c r="W713" s="46" t="s">
        <v>2502</v>
      </c>
      <c r="X713" s="3">
        <f t="shared" si="134"/>
        <v>248.39999999999998</v>
      </c>
      <c r="Y713" s="3">
        <f t="shared" si="135"/>
        <v>0</v>
      </c>
      <c r="Z713" s="3"/>
      <c r="AA713" s="3">
        <v>3</v>
      </c>
      <c r="AB713" s="3">
        <f t="shared" si="143"/>
        <v>3</v>
      </c>
      <c r="AC713" s="7">
        <f t="shared" si="138"/>
        <v>124.19999999999999</v>
      </c>
      <c r="AD713" s="1">
        <v>3000</v>
      </c>
      <c r="AE713" s="1">
        <f t="shared" si="139"/>
        <v>3</v>
      </c>
    </row>
    <row r="714" spans="1:31" ht="43.2" hidden="1" x14ac:dyDescent="0.3">
      <c r="A714" s="65" t="str" cm="1">
        <f t="array" ref="A714">_xlfn.IFS(M714&gt;=65,"Heavy",M714&lt;=25,"Light",M714&gt;=26-64,"Medium")</f>
        <v>Medium</v>
      </c>
      <c r="B714" s="1" t="s">
        <v>2787</v>
      </c>
      <c r="C714" s="1" t="s">
        <v>2824</v>
      </c>
      <c r="D714" s="3">
        <f t="shared" si="140"/>
        <v>697</v>
      </c>
      <c r="E714" s="3" t="s">
        <v>2822</v>
      </c>
      <c r="F714" s="3">
        <v>1</v>
      </c>
      <c r="G714" s="3" t="s">
        <v>2827</v>
      </c>
      <c r="H714" s="3" t="s">
        <v>732</v>
      </c>
      <c r="I714" s="3" t="s">
        <v>308</v>
      </c>
      <c r="J714" s="3" t="s">
        <v>2316</v>
      </c>
      <c r="K714" s="7" t="str">
        <f>VLOOKUP($I714,'New Summary'!$E$8:$G$59,2,FALSE)</f>
        <v>H-350x175x6x9</v>
      </c>
      <c r="L714" s="3" t="s">
        <v>2496</v>
      </c>
      <c r="M714" s="7">
        <f>VLOOKUP($I714,'New Summary'!$E$8:$G$59,3,FALSE)</f>
        <v>41.4</v>
      </c>
      <c r="N714" s="3">
        <v>6000</v>
      </c>
      <c r="O714" s="3" t="s">
        <v>25</v>
      </c>
      <c r="P714" s="3">
        <v>1</v>
      </c>
      <c r="Q714" s="28">
        <f t="shared" si="144"/>
        <v>6</v>
      </c>
      <c r="R714" s="28">
        <f t="shared" si="145"/>
        <v>248.39999999999998</v>
      </c>
      <c r="S714" s="12">
        <v>0</v>
      </c>
      <c r="T714" s="46">
        <f t="shared" si="136"/>
        <v>0</v>
      </c>
      <c r="U714" s="13"/>
      <c r="V714" s="3">
        <f t="shared" si="137"/>
        <v>6</v>
      </c>
      <c r="W714" s="46" t="s">
        <v>2502</v>
      </c>
      <c r="X714" s="3">
        <f t="shared" si="134"/>
        <v>248.39999999999998</v>
      </c>
      <c r="Y714" s="3">
        <f t="shared" si="135"/>
        <v>0</v>
      </c>
      <c r="Z714" s="3"/>
      <c r="AA714" s="3">
        <v>3</v>
      </c>
      <c r="AB714" s="3">
        <f t="shared" si="143"/>
        <v>3</v>
      </c>
      <c r="AC714" s="7">
        <f t="shared" si="138"/>
        <v>124.19999999999999</v>
      </c>
      <c r="AD714" s="1">
        <v>3000</v>
      </c>
      <c r="AE714" s="1">
        <f t="shared" si="139"/>
        <v>3</v>
      </c>
    </row>
    <row r="715" spans="1:31" ht="43.2" hidden="1" x14ac:dyDescent="0.3">
      <c r="A715" s="65" t="str" cm="1">
        <f t="array" ref="A715">_xlfn.IFS(M715&gt;=65,"Heavy",M715&lt;=25,"Light",M715&gt;=26-64,"Medium")</f>
        <v>Heavy</v>
      </c>
      <c r="B715" s="1" t="s">
        <v>2787</v>
      </c>
      <c r="C715" s="1" t="s">
        <v>2824</v>
      </c>
      <c r="D715" s="3">
        <f t="shared" si="140"/>
        <v>698</v>
      </c>
      <c r="E715" s="3" t="s">
        <v>2822</v>
      </c>
      <c r="F715" s="3">
        <v>1</v>
      </c>
      <c r="G715" s="3" t="s">
        <v>2827</v>
      </c>
      <c r="H715" s="3" t="s">
        <v>733</v>
      </c>
      <c r="I715" s="3" t="s">
        <v>735</v>
      </c>
      <c r="J715" s="3" t="s">
        <v>2336</v>
      </c>
      <c r="K715" s="7" t="str">
        <f>VLOOKUP($I715,'New Summary'!$E$8:$G$59,2,FALSE)</f>
        <v>H-600x200x10x15</v>
      </c>
      <c r="L715" s="3" t="s">
        <v>2496</v>
      </c>
      <c r="M715" s="7">
        <f>VLOOKUP($I715,'New Summary'!$E$8:$G$59,3,FALSE)</f>
        <v>94.6</v>
      </c>
      <c r="N715" s="3">
        <v>6000</v>
      </c>
      <c r="O715" s="3" t="s">
        <v>25</v>
      </c>
      <c r="P715" s="3">
        <v>1</v>
      </c>
      <c r="Q715" s="28">
        <f>(N715/1000)*P715</f>
        <v>6</v>
      </c>
      <c r="R715" s="28">
        <f>Q715*M715</f>
        <v>567.59999999999991</v>
      </c>
      <c r="S715" s="12">
        <v>0</v>
      </c>
      <c r="T715" s="46">
        <f t="shared" si="136"/>
        <v>0</v>
      </c>
      <c r="U715" s="12"/>
      <c r="V715" s="3">
        <f t="shared" si="137"/>
        <v>6</v>
      </c>
      <c r="W715" s="46" t="s">
        <v>2502</v>
      </c>
      <c r="X715" s="3">
        <f t="shared" si="134"/>
        <v>567.59999999999991</v>
      </c>
      <c r="Y715" s="3">
        <f t="shared" si="135"/>
        <v>0</v>
      </c>
      <c r="Z715" s="3"/>
      <c r="AA715" s="3">
        <v>3</v>
      </c>
      <c r="AB715" s="3">
        <f t="shared" si="143"/>
        <v>3</v>
      </c>
      <c r="AC715" s="7">
        <f t="shared" si="138"/>
        <v>283.79999999999995</v>
      </c>
      <c r="AD715" s="1">
        <v>3000</v>
      </c>
      <c r="AE715" s="1">
        <f t="shared" si="139"/>
        <v>3</v>
      </c>
    </row>
    <row r="716" spans="1:31" ht="43.2" hidden="1" x14ac:dyDescent="0.3">
      <c r="A716" s="65" t="str" cm="1">
        <f t="array" ref="A716">_xlfn.IFS(M716&gt;=65,"Heavy",M716&lt;=25,"Light",M716&gt;=26-64,"Medium")</f>
        <v>Medium</v>
      </c>
      <c r="B716" s="1" t="s">
        <v>2787</v>
      </c>
      <c r="C716" s="1" t="s">
        <v>2824</v>
      </c>
      <c r="D716" s="3">
        <f t="shared" si="140"/>
        <v>699</v>
      </c>
      <c r="E716" s="3" t="s">
        <v>2822</v>
      </c>
      <c r="F716" s="3">
        <v>1</v>
      </c>
      <c r="G716" s="3" t="s">
        <v>2827</v>
      </c>
      <c r="H716" s="3" t="s">
        <v>734</v>
      </c>
      <c r="I716" s="3" t="s">
        <v>308</v>
      </c>
      <c r="J716" s="3" t="s">
        <v>2316</v>
      </c>
      <c r="K716" s="7" t="str">
        <f>VLOOKUP($I716,'New Summary'!$E$8:$G$59,2,FALSE)</f>
        <v>H-350x175x6x9</v>
      </c>
      <c r="L716" s="3" t="s">
        <v>2496</v>
      </c>
      <c r="M716" s="7">
        <f>VLOOKUP($I716,'New Summary'!$E$8:$G$59,3,FALSE)</f>
        <v>41.4</v>
      </c>
      <c r="N716" s="3">
        <v>6000</v>
      </c>
      <c r="O716" s="3" t="s">
        <v>25</v>
      </c>
      <c r="P716" s="3">
        <v>1</v>
      </c>
      <c r="Q716" s="28">
        <f t="shared" ref="Q716:Q722" si="146">(N716/1000)*P716</f>
        <v>6</v>
      </c>
      <c r="R716" s="28">
        <f t="shared" ref="R716:R722" si="147">Q716*M716</f>
        <v>248.39999999999998</v>
      </c>
      <c r="S716" s="12">
        <v>0</v>
      </c>
      <c r="T716" s="46">
        <f t="shared" si="136"/>
        <v>0</v>
      </c>
      <c r="U716" s="13"/>
      <c r="V716" s="3">
        <f t="shared" si="137"/>
        <v>6</v>
      </c>
      <c r="W716" s="46" t="s">
        <v>2502</v>
      </c>
      <c r="X716" s="3">
        <f t="shared" si="134"/>
        <v>248.39999999999998</v>
      </c>
      <c r="Y716" s="3">
        <f t="shared" si="135"/>
        <v>0</v>
      </c>
      <c r="Z716" s="3"/>
      <c r="AA716" s="3">
        <v>3</v>
      </c>
      <c r="AB716" s="3">
        <f t="shared" si="143"/>
        <v>3</v>
      </c>
      <c r="AC716" s="7">
        <f t="shared" si="138"/>
        <v>124.19999999999999</v>
      </c>
      <c r="AD716" s="1">
        <v>3000</v>
      </c>
      <c r="AE716" s="1">
        <f t="shared" si="139"/>
        <v>3</v>
      </c>
    </row>
    <row r="717" spans="1:31" ht="43.2" hidden="1" x14ac:dyDescent="0.3">
      <c r="A717" s="65" t="str" cm="1">
        <f t="array" ref="A717">_xlfn.IFS(M717&gt;=65,"Heavy",M717&lt;=25,"Light",M717&gt;=26-64,"Medium")</f>
        <v>Medium</v>
      </c>
      <c r="B717" s="1" t="s">
        <v>2787</v>
      </c>
      <c r="C717" s="1" t="s">
        <v>2824</v>
      </c>
      <c r="D717" s="3">
        <f t="shared" si="140"/>
        <v>700</v>
      </c>
      <c r="E717" s="3" t="s">
        <v>2822</v>
      </c>
      <c r="F717" s="3">
        <v>1</v>
      </c>
      <c r="G717" s="3" t="s">
        <v>2827</v>
      </c>
      <c r="H717" s="3" t="s">
        <v>736</v>
      </c>
      <c r="I717" s="3" t="s">
        <v>308</v>
      </c>
      <c r="J717" s="3" t="s">
        <v>2316</v>
      </c>
      <c r="K717" s="7" t="str">
        <f>VLOOKUP($I717,'New Summary'!$E$8:$G$59,2,FALSE)</f>
        <v>H-350x175x6x9</v>
      </c>
      <c r="L717" s="3" t="s">
        <v>2496</v>
      </c>
      <c r="M717" s="7">
        <f>VLOOKUP($I717,'New Summary'!$E$8:$G$59,3,FALSE)</f>
        <v>41.4</v>
      </c>
      <c r="N717" s="3">
        <v>6000</v>
      </c>
      <c r="O717" s="3" t="s">
        <v>25</v>
      </c>
      <c r="P717" s="3">
        <v>1</v>
      </c>
      <c r="Q717" s="28">
        <f t="shared" si="146"/>
        <v>6</v>
      </c>
      <c r="R717" s="28">
        <f t="shared" si="147"/>
        <v>248.39999999999998</v>
      </c>
      <c r="S717" s="12">
        <v>0</v>
      </c>
      <c r="T717" s="46">
        <f t="shared" si="136"/>
        <v>0</v>
      </c>
      <c r="U717" s="13"/>
      <c r="V717" s="3">
        <f t="shared" si="137"/>
        <v>6</v>
      </c>
      <c r="W717" s="46" t="s">
        <v>2502</v>
      </c>
      <c r="X717" s="3">
        <f t="shared" si="134"/>
        <v>248.39999999999998</v>
      </c>
      <c r="Y717" s="3">
        <f t="shared" si="135"/>
        <v>0</v>
      </c>
      <c r="Z717" s="3"/>
      <c r="AA717" s="3">
        <v>0.6</v>
      </c>
      <c r="AB717" s="3">
        <f t="shared" si="143"/>
        <v>5.4</v>
      </c>
      <c r="AC717" s="7">
        <f t="shared" si="138"/>
        <v>24.84</v>
      </c>
      <c r="AD717" s="1">
        <v>600</v>
      </c>
      <c r="AE717" s="1">
        <f t="shared" si="139"/>
        <v>0.6</v>
      </c>
    </row>
    <row r="718" spans="1:31" ht="43.2" hidden="1" x14ac:dyDescent="0.3">
      <c r="A718" s="65" t="str" cm="1">
        <f t="array" ref="A718">_xlfn.IFS(M718&gt;=65,"Heavy",M718&lt;=25,"Light",M718&gt;=26-64,"Medium")</f>
        <v>Medium</v>
      </c>
      <c r="B718" s="1" t="s">
        <v>2787</v>
      </c>
      <c r="C718" s="1" t="s">
        <v>2824</v>
      </c>
      <c r="D718" s="3">
        <f t="shared" si="140"/>
        <v>701</v>
      </c>
      <c r="E718" s="3" t="s">
        <v>2822</v>
      </c>
      <c r="F718" s="3">
        <v>1</v>
      </c>
      <c r="G718" s="3" t="s">
        <v>2827</v>
      </c>
      <c r="H718" s="3" t="s">
        <v>737</v>
      </c>
      <c r="I718" s="3" t="s">
        <v>308</v>
      </c>
      <c r="J718" s="3" t="s">
        <v>2316</v>
      </c>
      <c r="K718" s="7" t="str">
        <f>VLOOKUP($I718,'New Summary'!$E$8:$G$59,2,FALSE)</f>
        <v>H-350x175x6x9</v>
      </c>
      <c r="L718" s="3" t="s">
        <v>2496</v>
      </c>
      <c r="M718" s="7">
        <f>VLOOKUP($I718,'New Summary'!$E$8:$G$59,3,FALSE)</f>
        <v>41.4</v>
      </c>
      <c r="N718" s="3">
        <v>6000</v>
      </c>
      <c r="O718" s="3" t="s">
        <v>25</v>
      </c>
      <c r="P718" s="3">
        <v>1</v>
      </c>
      <c r="Q718" s="28">
        <f t="shared" si="146"/>
        <v>6</v>
      </c>
      <c r="R718" s="28">
        <f t="shared" si="147"/>
        <v>248.39999999999998</v>
      </c>
      <c r="S718" s="12">
        <v>0</v>
      </c>
      <c r="T718" s="46">
        <f t="shared" si="136"/>
        <v>0</v>
      </c>
      <c r="U718" s="13"/>
      <c r="V718" s="3">
        <f t="shared" si="137"/>
        <v>6</v>
      </c>
      <c r="W718" s="46" t="s">
        <v>2502</v>
      </c>
      <c r="X718" s="3">
        <f t="shared" ref="X718:X781" si="148">V718*M718</f>
        <v>248.39999999999998</v>
      </c>
      <c r="Y718" s="3">
        <f t="shared" ref="Y718:Y781" si="149">T718*M718</f>
        <v>0</v>
      </c>
      <c r="Z718" s="3"/>
      <c r="AA718" s="3">
        <v>0.6</v>
      </c>
      <c r="AB718" s="3">
        <f t="shared" si="143"/>
        <v>5.4</v>
      </c>
      <c r="AC718" s="7">
        <f t="shared" si="138"/>
        <v>24.84</v>
      </c>
      <c r="AD718" s="1">
        <v>600</v>
      </c>
      <c r="AE718" s="1">
        <f t="shared" si="139"/>
        <v>0.6</v>
      </c>
    </row>
    <row r="719" spans="1:31" ht="43.2" hidden="1" x14ac:dyDescent="0.3">
      <c r="A719" s="65" t="str" cm="1">
        <f t="array" ref="A719">_xlfn.IFS(M719&gt;=65,"Heavy",M719&lt;=25,"Light",M719&gt;=26-64,"Medium")</f>
        <v>Medium</v>
      </c>
      <c r="B719" s="1" t="s">
        <v>2787</v>
      </c>
      <c r="C719" s="1" t="s">
        <v>2824</v>
      </c>
      <c r="D719" s="3">
        <f t="shared" si="140"/>
        <v>702</v>
      </c>
      <c r="E719" s="3" t="s">
        <v>2822</v>
      </c>
      <c r="F719" s="3">
        <v>1</v>
      </c>
      <c r="G719" s="3" t="s">
        <v>2827</v>
      </c>
      <c r="H719" s="3" t="s">
        <v>738</v>
      </c>
      <c r="I719" s="3" t="s">
        <v>308</v>
      </c>
      <c r="J719" s="3" t="s">
        <v>2316</v>
      </c>
      <c r="K719" s="7" t="str">
        <f>VLOOKUP($I719,'New Summary'!$E$8:$G$59,2,FALSE)</f>
        <v>H-350x175x6x9</v>
      </c>
      <c r="L719" s="3" t="s">
        <v>2496</v>
      </c>
      <c r="M719" s="7">
        <f>VLOOKUP($I719,'New Summary'!$E$8:$G$59,3,FALSE)</f>
        <v>41.4</v>
      </c>
      <c r="N719" s="3">
        <v>6000</v>
      </c>
      <c r="O719" s="3" t="s">
        <v>25</v>
      </c>
      <c r="P719" s="3">
        <v>1</v>
      </c>
      <c r="Q719" s="28">
        <f t="shared" si="146"/>
        <v>6</v>
      </c>
      <c r="R719" s="28">
        <f t="shared" si="147"/>
        <v>248.39999999999998</v>
      </c>
      <c r="S719" s="12">
        <v>0</v>
      </c>
      <c r="T719" s="46">
        <f t="shared" si="136"/>
        <v>0</v>
      </c>
      <c r="U719" s="13"/>
      <c r="V719" s="3">
        <f t="shared" si="137"/>
        <v>6</v>
      </c>
      <c r="W719" s="46" t="s">
        <v>2502</v>
      </c>
      <c r="X719" s="3">
        <f t="shared" si="148"/>
        <v>248.39999999999998</v>
      </c>
      <c r="Y719" s="3">
        <f t="shared" si="149"/>
        <v>0</v>
      </c>
      <c r="Z719" s="3"/>
      <c r="AA719" s="3">
        <v>0.6</v>
      </c>
      <c r="AB719" s="3">
        <f t="shared" si="143"/>
        <v>5.4</v>
      </c>
      <c r="AC719" s="7">
        <f t="shared" si="138"/>
        <v>24.84</v>
      </c>
      <c r="AD719" s="1">
        <v>600</v>
      </c>
      <c r="AE719" s="1">
        <f t="shared" si="139"/>
        <v>0.6</v>
      </c>
    </row>
    <row r="720" spans="1:31" ht="43.2" hidden="1" x14ac:dyDescent="0.3">
      <c r="A720" s="65" t="str" cm="1">
        <f t="array" ref="A720">_xlfn.IFS(M720&gt;=65,"Heavy",M720&lt;=25,"Light",M720&gt;=26-64,"Medium")</f>
        <v>Medium</v>
      </c>
      <c r="B720" s="1" t="s">
        <v>2787</v>
      </c>
      <c r="C720" s="1" t="s">
        <v>2824</v>
      </c>
      <c r="D720" s="3">
        <f t="shared" si="140"/>
        <v>703</v>
      </c>
      <c r="E720" s="3" t="s">
        <v>2822</v>
      </c>
      <c r="F720" s="3">
        <v>1</v>
      </c>
      <c r="G720" s="3" t="s">
        <v>2827</v>
      </c>
      <c r="H720" s="3" t="s">
        <v>739</v>
      </c>
      <c r="I720" s="3" t="s">
        <v>308</v>
      </c>
      <c r="J720" s="3" t="s">
        <v>2316</v>
      </c>
      <c r="K720" s="7" t="str">
        <f>VLOOKUP($I720,'New Summary'!$E$8:$G$59,2,FALSE)</f>
        <v>H-350x175x6x9</v>
      </c>
      <c r="L720" s="3" t="s">
        <v>2496</v>
      </c>
      <c r="M720" s="7">
        <f>VLOOKUP($I720,'New Summary'!$E$8:$G$59,3,FALSE)</f>
        <v>41.4</v>
      </c>
      <c r="N720" s="3">
        <v>6000</v>
      </c>
      <c r="O720" s="3" t="s">
        <v>25</v>
      </c>
      <c r="P720" s="3">
        <v>1</v>
      </c>
      <c r="Q720" s="28">
        <f t="shared" si="146"/>
        <v>6</v>
      </c>
      <c r="R720" s="28">
        <f t="shared" si="147"/>
        <v>248.39999999999998</v>
      </c>
      <c r="S720" s="12">
        <v>0</v>
      </c>
      <c r="T720" s="46">
        <f t="shared" si="136"/>
        <v>0</v>
      </c>
      <c r="U720" s="13"/>
      <c r="V720" s="3">
        <f t="shared" si="137"/>
        <v>6</v>
      </c>
      <c r="W720" s="46" t="s">
        <v>2502</v>
      </c>
      <c r="X720" s="3">
        <f t="shared" si="148"/>
        <v>248.39999999999998</v>
      </c>
      <c r="Y720" s="3">
        <f t="shared" si="149"/>
        <v>0</v>
      </c>
      <c r="Z720" s="3"/>
      <c r="AA720" s="3">
        <v>0.6</v>
      </c>
      <c r="AB720" s="3">
        <f t="shared" si="143"/>
        <v>5.4</v>
      </c>
      <c r="AC720" s="7">
        <f t="shared" si="138"/>
        <v>24.84</v>
      </c>
      <c r="AD720" s="1">
        <v>600</v>
      </c>
      <c r="AE720" s="1">
        <f t="shared" si="139"/>
        <v>0.6</v>
      </c>
    </row>
    <row r="721" spans="1:31" ht="43.2" hidden="1" x14ac:dyDescent="0.3">
      <c r="A721" s="65" t="str" cm="1">
        <f t="array" ref="A721">_xlfn.IFS(M721&gt;=65,"Heavy",M721&lt;=25,"Light",M721&gt;=26-64,"Medium")</f>
        <v>Medium</v>
      </c>
      <c r="B721" s="1" t="s">
        <v>2787</v>
      </c>
      <c r="C721" s="1" t="s">
        <v>2824</v>
      </c>
      <c r="D721" s="3">
        <f t="shared" si="140"/>
        <v>704</v>
      </c>
      <c r="E721" s="3" t="s">
        <v>2822</v>
      </c>
      <c r="F721" s="3">
        <v>1</v>
      </c>
      <c r="G721" s="3" t="s">
        <v>2827</v>
      </c>
      <c r="H721" s="3" t="s">
        <v>740</v>
      </c>
      <c r="I721" s="3" t="s">
        <v>308</v>
      </c>
      <c r="J721" s="3" t="s">
        <v>2316</v>
      </c>
      <c r="K721" s="7" t="str">
        <f>VLOOKUP($I721,'New Summary'!$E$8:$G$59,2,FALSE)</f>
        <v>H-350x175x6x9</v>
      </c>
      <c r="L721" s="3" t="s">
        <v>2496</v>
      </c>
      <c r="M721" s="7">
        <f>VLOOKUP($I721,'New Summary'!$E$8:$G$59,3,FALSE)</f>
        <v>41.4</v>
      </c>
      <c r="N721" s="3">
        <v>6000</v>
      </c>
      <c r="O721" s="3" t="s">
        <v>25</v>
      </c>
      <c r="P721" s="3">
        <v>1</v>
      </c>
      <c r="Q721" s="28">
        <f t="shared" si="146"/>
        <v>6</v>
      </c>
      <c r="R721" s="28">
        <f t="shared" si="147"/>
        <v>248.39999999999998</v>
      </c>
      <c r="S721" s="12">
        <v>0</v>
      </c>
      <c r="T721" s="46">
        <f t="shared" si="136"/>
        <v>0</v>
      </c>
      <c r="U721" s="13"/>
      <c r="V721" s="3">
        <f t="shared" si="137"/>
        <v>6</v>
      </c>
      <c r="W721" s="46" t="s">
        <v>2502</v>
      </c>
      <c r="X721" s="3">
        <f t="shared" si="148"/>
        <v>248.39999999999998</v>
      </c>
      <c r="Y721" s="3">
        <f t="shared" si="149"/>
        <v>0</v>
      </c>
      <c r="Z721" s="3"/>
      <c r="AA721" s="3">
        <v>0.6</v>
      </c>
      <c r="AB721" s="3">
        <f t="shared" si="143"/>
        <v>5.4</v>
      </c>
      <c r="AC721" s="7">
        <f t="shared" si="138"/>
        <v>24.84</v>
      </c>
      <c r="AD721" s="1">
        <v>600</v>
      </c>
      <c r="AE721" s="1">
        <f t="shared" si="139"/>
        <v>0.6</v>
      </c>
    </row>
    <row r="722" spans="1:31" ht="43.2" hidden="1" x14ac:dyDescent="0.3">
      <c r="A722" s="65" t="str" cm="1">
        <f t="array" ref="A722">_xlfn.IFS(M722&gt;=65,"Heavy",M722&lt;=25,"Light",M722&gt;=26-64,"Medium")</f>
        <v>Medium</v>
      </c>
      <c r="B722" s="1" t="s">
        <v>2787</v>
      </c>
      <c r="C722" s="1" t="s">
        <v>2824</v>
      </c>
      <c r="D722" s="3">
        <f t="shared" si="140"/>
        <v>705</v>
      </c>
      <c r="E722" s="3" t="s">
        <v>2822</v>
      </c>
      <c r="F722" s="3">
        <v>1</v>
      </c>
      <c r="G722" s="3" t="s">
        <v>2827</v>
      </c>
      <c r="H722" s="3" t="s">
        <v>741</v>
      </c>
      <c r="I722" s="3" t="s">
        <v>308</v>
      </c>
      <c r="J722" s="3" t="s">
        <v>2316</v>
      </c>
      <c r="K722" s="7" t="str">
        <f>VLOOKUP($I722,'New Summary'!$E$8:$G$59,2,FALSE)</f>
        <v>H-350x175x6x9</v>
      </c>
      <c r="L722" s="3" t="s">
        <v>2496</v>
      </c>
      <c r="M722" s="7">
        <f>VLOOKUP($I722,'New Summary'!$E$8:$G$59,3,FALSE)</f>
        <v>41.4</v>
      </c>
      <c r="N722" s="3">
        <v>6000</v>
      </c>
      <c r="O722" s="3" t="s">
        <v>25</v>
      </c>
      <c r="P722" s="3">
        <v>1</v>
      </c>
      <c r="Q722" s="28">
        <f t="shared" si="146"/>
        <v>6</v>
      </c>
      <c r="R722" s="28">
        <f t="shared" si="147"/>
        <v>248.39999999999998</v>
      </c>
      <c r="S722" s="12">
        <v>0</v>
      </c>
      <c r="T722" s="46">
        <f t="shared" ref="T722:T785" si="150">Q722*S722</f>
        <v>0</v>
      </c>
      <c r="U722" s="13"/>
      <c r="V722" s="3">
        <f t="shared" ref="V722:V785" si="151">Q722-T722</f>
        <v>6</v>
      </c>
      <c r="W722" s="46" t="s">
        <v>2502</v>
      </c>
      <c r="X722" s="3">
        <f t="shared" si="148"/>
        <v>248.39999999999998</v>
      </c>
      <c r="Y722" s="3">
        <f t="shared" si="149"/>
        <v>0</v>
      </c>
      <c r="Z722" s="3"/>
      <c r="AA722" s="3">
        <v>0.6</v>
      </c>
      <c r="AB722" s="3">
        <f t="shared" si="143"/>
        <v>5.4</v>
      </c>
      <c r="AC722" s="7">
        <f t="shared" si="138"/>
        <v>24.84</v>
      </c>
      <c r="AD722" s="1">
        <v>600</v>
      </c>
      <c r="AE722" s="1">
        <f t="shared" si="139"/>
        <v>0.6</v>
      </c>
    </row>
    <row r="723" spans="1:31" ht="43.2" hidden="1" x14ac:dyDescent="0.3">
      <c r="A723" s="65" t="str" cm="1">
        <f t="array" ref="A723">_xlfn.IFS(M723&gt;=65,"Heavy",M723&lt;=25,"Light",M723&gt;=26-64,"Medium")</f>
        <v>Medium</v>
      </c>
      <c r="B723" s="1" t="s">
        <v>2787</v>
      </c>
      <c r="C723" s="1" t="s">
        <v>2824</v>
      </c>
      <c r="D723" s="3">
        <f t="shared" si="140"/>
        <v>706</v>
      </c>
      <c r="E723" s="3" t="s">
        <v>2822</v>
      </c>
      <c r="F723" s="3">
        <v>1</v>
      </c>
      <c r="G723" s="3" t="s">
        <v>2827</v>
      </c>
      <c r="H723" s="3" t="s">
        <v>742</v>
      </c>
      <c r="I723" s="3" t="s">
        <v>690</v>
      </c>
      <c r="J723" s="3" t="s">
        <v>2317</v>
      </c>
      <c r="K723" s="7" t="str">
        <f>VLOOKUP($I723,'New Summary'!$E$8:$G$59,2,FALSE)</f>
        <v>H-350x175x6x9</v>
      </c>
      <c r="L723" s="3" t="s">
        <v>2496</v>
      </c>
      <c r="M723" s="7">
        <f>VLOOKUP($I723,'New Summary'!$E$8:$G$59,3,FALSE)</f>
        <v>41.4</v>
      </c>
      <c r="N723" s="3">
        <v>6000</v>
      </c>
      <c r="O723" s="3" t="s">
        <v>25</v>
      </c>
      <c r="P723" s="3">
        <v>1</v>
      </c>
      <c r="Q723" s="28">
        <f>(N723/1000)*P723</f>
        <v>6</v>
      </c>
      <c r="R723" s="28">
        <f>Q723*M723</f>
        <v>248.39999999999998</v>
      </c>
      <c r="S723" s="12">
        <v>0</v>
      </c>
      <c r="T723" s="46">
        <f t="shared" si="150"/>
        <v>0</v>
      </c>
      <c r="U723" s="12"/>
      <c r="V723" s="3">
        <f t="shared" si="151"/>
        <v>6</v>
      </c>
      <c r="W723" s="46" t="s">
        <v>2502</v>
      </c>
      <c r="X723" s="3">
        <f t="shared" si="148"/>
        <v>248.39999999999998</v>
      </c>
      <c r="Y723" s="3">
        <f t="shared" si="149"/>
        <v>0</v>
      </c>
      <c r="Z723" s="3"/>
      <c r="AA723" s="3">
        <v>0.6</v>
      </c>
      <c r="AB723" s="3">
        <f t="shared" si="143"/>
        <v>5.4</v>
      </c>
      <c r="AC723" s="7">
        <f t="shared" ref="AC723:AC786" si="152">AA723*M723*P723</f>
        <v>24.84</v>
      </c>
      <c r="AD723" s="1">
        <v>600</v>
      </c>
      <c r="AE723" s="1">
        <f t="shared" ref="AE723:AE758" si="153">AD723/1000</f>
        <v>0.6</v>
      </c>
    </row>
    <row r="724" spans="1:31" ht="43.2" hidden="1" x14ac:dyDescent="0.3">
      <c r="A724" s="65" t="str" cm="1">
        <f t="array" ref="A724">_xlfn.IFS(M724&gt;=65,"Heavy",M724&lt;=25,"Light",M724&gt;=26-64,"Medium")</f>
        <v>Medium</v>
      </c>
      <c r="B724" s="1" t="s">
        <v>2787</v>
      </c>
      <c r="C724" s="1" t="s">
        <v>2824</v>
      </c>
      <c r="D724" s="3">
        <f t="shared" ref="D724:D787" si="154">D723+1</f>
        <v>707</v>
      </c>
      <c r="E724" s="3" t="s">
        <v>2822</v>
      </c>
      <c r="F724" s="3">
        <v>1</v>
      </c>
      <c r="G724" s="3" t="s">
        <v>2827</v>
      </c>
      <c r="H724" s="3" t="s">
        <v>743</v>
      </c>
      <c r="I724" s="3" t="s">
        <v>308</v>
      </c>
      <c r="J724" s="3" t="s">
        <v>2316</v>
      </c>
      <c r="K724" s="7" t="str">
        <f>VLOOKUP($I724,'New Summary'!$E$8:$G$59,2,FALSE)</f>
        <v>H-350x175x6x9</v>
      </c>
      <c r="L724" s="3" t="s">
        <v>2496</v>
      </c>
      <c r="M724" s="7">
        <f>VLOOKUP($I724,'New Summary'!$E$8:$G$59,3,FALSE)</f>
        <v>41.4</v>
      </c>
      <c r="N724" s="3">
        <v>6000</v>
      </c>
      <c r="O724" s="3" t="s">
        <v>25</v>
      </c>
      <c r="P724" s="3">
        <v>1</v>
      </c>
      <c r="Q724" s="28">
        <f t="shared" ref="Q724:Q750" si="155">(N724/1000)*P724</f>
        <v>6</v>
      </c>
      <c r="R724" s="28">
        <f t="shared" ref="R724:R750" si="156">Q724*M724</f>
        <v>248.39999999999998</v>
      </c>
      <c r="S724" s="12">
        <v>0</v>
      </c>
      <c r="T724" s="46">
        <f t="shared" si="150"/>
        <v>0</v>
      </c>
      <c r="U724" s="13"/>
      <c r="V724" s="3">
        <f t="shared" si="151"/>
        <v>6</v>
      </c>
      <c r="W724" s="46" t="s">
        <v>2502</v>
      </c>
      <c r="X724" s="3">
        <f t="shared" si="148"/>
        <v>248.39999999999998</v>
      </c>
      <c r="Y724" s="3">
        <f t="shared" si="149"/>
        <v>0</v>
      </c>
      <c r="Z724" s="3"/>
      <c r="AA724" s="3">
        <v>3.6</v>
      </c>
      <c r="AB724" s="3">
        <f t="shared" si="143"/>
        <v>2.4</v>
      </c>
      <c r="AC724" s="7">
        <f t="shared" si="152"/>
        <v>149.04</v>
      </c>
      <c r="AD724" s="1">
        <v>3600</v>
      </c>
      <c r="AE724" s="1">
        <f t="shared" si="153"/>
        <v>3.6</v>
      </c>
    </row>
    <row r="725" spans="1:31" ht="43.2" hidden="1" x14ac:dyDescent="0.3">
      <c r="A725" s="65" t="str" cm="1">
        <f t="array" ref="A725">_xlfn.IFS(M725&gt;=65,"Heavy",M725&lt;=25,"Light",M725&gt;=26-64,"Medium")</f>
        <v>Medium</v>
      </c>
      <c r="B725" s="1" t="s">
        <v>2787</v>
      </c>
      <c r="C725" s="1" t="s">
        <v>2824</v>
      </c>
      <c r="D725" s="3">
        <f t="shared" si="154"/>
        <v>708</v>
      </c>
      <c r="E725" s="3" t="s">
        <v>2822</v>
      </c>
      <c r="F725" s="3">
        <v>1</v>
      </c>
      <c r="G725" s="3" t="s">
        <v>2827</v>
      </c>
      <c r="H725" s="3" t="s">
        <v>744</v>
      </c>
      <c r="I725" s="3" t="s">
        <v>308</v>
      </c>
      <c r="J725" s="3" t="s">
        <v>2316</v>
      </c>
      <c r="K725" s="7" t="str">
        <f>VLOOKUP($I725,'New Summary'!$E$8:$G$59,2,FALSE)</f>
        <v>H-350x175x6x9</v>
      </c>
      <c r="L725" s="3" t="s">
        <v>2496</v>
      </c>
      <c r="M725" s="7">
        <f>VLOOKUP($I725,'New Summary'!$E$8:$G$59,3,FALSE)</f>
        <v>41.4</v>
      </c>
      <c r="N725" s="3">
        <v>6000</v>
      </c>
      <c r="O725" s="3" t="s">
        <v>25</v>
      </c>
      <c r="P725" s="3">
        <v>1</v>
      </c>
      <c r="Q725" s="28">
        <f t="shared" si="155"/>
        <v>6</v>
      </c>
      <c r="R725" s="28">
        <f t="shared" si="156"/>
        <v>248.39999999999998</v>
      </c>
      <c r="S725" s="12">
        <v>0</v>
      </c>
      <c r="T725" s="46">
        <f t="shared" si="150"/>
        <v>0</v>
      </c>
      <c r="U725" s="13"/>
      <c r="V725" s="3">
        <f t="shared" si="151"/>
        <v>6</v>
      </c>
      <c r="W725" s="46" t="s">
        <v>2502</v>
      </c>
      <c r="X725" s="3">
        <f t="shared" si="148"/>
        <v>248.39999999999998</v>
      </c>
      <c r="Y725" s="3">
        <f t="shared" si="149"/>
        <v>0</v>
      </c>
      <c r="Z725" s="3"/>
      <c r="AA725" s="3">
        <v>3.6</v>
      </c>
      <c r="AB725" s="3">
        <f t="shared" si="143"/>
        <v>2.4</v>
      </c>
      <c r="AC725" s="7">
        <f t="shared" si="152"/>
        <v>149.04</v>
      </c>
      <c r="AD725" s="1">
        <v>3600</v>
      </c>
      <c r="AE725" s="1">
        <f t="shared" si="153"/>
        <v>3.6</v>
      </c>
    </row>
    <row r="726" spans="1:31" ht="43.2" hidden="1" x14ac:dyDescent="0.3">
      <c r="A726" s="65" t="str" cm="1">
        <f t="array" ref="A726">_xlfn.IFS(M726&gt;=65,"Heavy",M726&lt;=25,"Light",M726&gt;=26-64,"Medium")</f>
        <v>Medium</v>
      </c>
      <c r="B726" s="1" t="s">
        <v>2787</v>
      </c>
      <c r="C726" s="1" t="s">
        <v>2824</v>
      </c>
      <c r="D726" s="3">
        <f t="shared" si="154"/>
        <v>709</v>
      </c>
      <c r="E726" s="3" t="s">
        <v>2822</v>
      </c>
      <c r="F726" s="3">
        <v>1</v>
      </c>
      <c r="G726" s="3" t="s">
        <v>2827</v>
      </c>
      <c r="H726" s="3" t="s">
        <v>745</v>
      </c>
      <c r="I726" s="3" t="s">
        <v>308</v>
      </c>
      <c r="J726" s="3" t="s">
        <v>2316</v>
      </c>
      <c r="K726" s="7" t="str">
        <f>VLOOKUP($I726,'New Summary'!$E$8:$G$59,2,FALSE)</f>
        <v>H-350x175x6x9</v>
      </c>
      <c r="L726" s="3" t="s">
        <v>2496</v>
      </c>
      <c r="M726" s="7">
        <f>VLOOKUP($I726,'New Summary'!$E$8:$G$59,3,FALSE)</f>
        <v>41.4</v>
      </c>
      <c r="N726" s="3">
        <v>6000</v>
      </c>
      <c r="O726" s="3" t="s">
        <v>25</v>
      </c>
      <c r="P726" s="3">
        <v>1</v>
      </c>
      <c r="Q726" s="28">
        <f t="shared" si="155"/>
        <v>6</v>
      </c>
      <c r="R726" s="28">
        <f t="shared" si="156"/>
        <v>248.39999999999998</v>
      </c>
      <c r="S726" s="12">
        <v>0</v>
      </c>
      <c r="T726" s="46">
        <f t="shared" si="150"/>
        <v>0</v>
      </c>
      <c r="U726" s="13"/>
      <c r="V726" s="3">
        <f t="shared" si="151"/>
        <v>6</v>
      </c>
      <c r="W726" s="46" t="s">
        <v>2502</v>
      </c>
      <c r="X726" s="3">
        <f t="shared" si="148"/>
        <v>248.39999999999998</v>
      </c>
      <c r="Y726" s="3">
        <f t="shared" si="149"/>
        <v>0</v>
      </c>
      <c r="Z726" s="3"/>
      <c r="AA726" s="3">
        <v>3.6</v>
      </c>
      <c r="AB726" s="3">
        <f t="shared" si="143"/>
        <v>2.4</v>
      </c>
      <c r="AC726" s="7">
        <f t="shared" si="152"/>
        <v>149.04</v>
      </c>
      <c r="AD726" s="1">
        <v>3600</v>
      </c>
      <c r="AE726" s="1">
        <f t="shared" si="153"/>
        <v>3.6</v>
      </c>
    </row>
    <row r="727" spans="1:31" ht="43.2" hidden="1" x14ac:dyDescent="0.3">
      <c r="A727" s="65" t="str" cm="1">
        <f t="array" ref="A727">_xlfn.IFS(M727&gt;=65,"Heavy",M727&lt;=25,"Light",M727&gt;=26-64,"Medium")</f>
        <v>Medium</v>
      </c>
      <c r="B727" s="1" t="s">
        <v>2787</v>
      </c>
      <c r="C727" s="1" t="s">
        <v>2824</v>
      </c>
      <c r="D727" s="3">
        <f t="shared" si="154"/>
        <v>710</v>
      </c>
      <c r="E727" s="3" t="s">
        <v>2822</v>
      </c>
      <c r="F727" s="3">
        <v>1</v>
      </c>
      <c r="G727" s="3" t="s">
        <v>2827</v>
      </c>
      <c r="H727" s="3" t="s">
        <v>747</v>
      </c>
      <c r="I727" s="3" t="s">
        <v>690</v>
      </c>
      <c r="J727" s="3" t="s">
        <v>2317</v>
      </c>
      <c r="K727" s="7" t="str">
        <f>VLOOKUP($I727,'New Summary'!$E$8:$G$59,2,FALSE)</f>
        <v>H-350x175x6x9</v>
      </c>
      <c r="L727" s="3" t="s">
        <v>2496</v>
      </c>
      <c r="M727" s="7">
        <f>VLOOKUP($I727,'New Summary'!$E$8:$G$59,3,FALSE)</f>
        <v>41.4</v>
      </c>
      <c r="N727" s="3">
        <v>6000</v>
      </c>
      <c r="O727" s="3" t="s">
        <v>25</v>
      </c>
      <c r="P727" s="3">
        <v>1</v>
      </c>
      <c r="Q727" s="28">
        <f t="shared" si="155"/>
        <v>6</v>
      </c>
      <c r="R727" s="28">
        <f t="shared" si="156"/>
        <v>248.39999999999998</v>
      </c>
      <c r="S727" s="12">
        <v>0</v>
      </c>
      <c r="T727" s="46">
        <f t="shared" si="150"/>
        <v>0</v>
      </c>
      <c r="U727" s="12"/>
      <c r="V727" s="3">
        <f t="shared" si="151"/>
        <v>6</v>
      </c>
      <c r="W727" s="46" t="s">
        <v>2502</v>
      </c>
      <c r="X727" s="3">
        <f t="shared" si="148"/>
        <v>248.39999999999998</v>
      </c>
      <c r="Y727" s="3">
        <f t="shared" si="149"/>
        <v>0</v>
      </c>
      <c r="Z727" s="3"/>
      <c r="AA727" s="3">
        <v>3.6</v>
      </c>
      <c r="AB727" s="3">
        <f t="shared" si="143"/>
        <v>2.4</v>
      </c>
      <c r="AC727" s="7">
        <f t="shared" si="152"/>
        <v>149.04</v>
      </c>
      <c r="AD727" s="1">
        <v>3600</v>
      </c>
      <c r="AE727" s="1">
        <f t="shared" si="153"/>
        <v>3.6</v>
      </c>
    </row>
    <row r="728" spans="1:31" ht="43.2" hidden="1" x14ac:dyDescent="0.3">
      <c r="A728" s="65" t="str" cm="1">
        <f t="array" ref="A728">_xlfn.IFS(M728&gt;=65,"Heavy",M728&lt;=25,"Light",M728&gt;=26-64,"Medium")</f>
        <v>Heavy</v>
      </c>
      <c r="B728" s="1" t="s">
        <v>2787</v>
      </c>
      <c r="C728" s="1" t="s">
        <v>2824</v>
      </c>
      <c r="D728" s="3">
        <f t="shared" si="154"/>
        <v>711</v>
      </c>
      <c r="E728" s="3" t="s">
        <v>2822</v>
      </c>
      <c r="F728" s="3">
        <v>1</v>
      </c>
      <c r="G728" s="3" t="s">
        <v>2827</v>
      </c>
      <c r="H728" s="3" t="s">
        <v>748</v>
      </c>
      <c r="I728" s="3" t="s">
        <v>31</v>
      </c>
      <c r="J728" s="3" t="s">
        <v>2308</v>
      </c>
      <c r="K728" s="7" t="str">
        <f>VLOOKUP($I728,'New Summary'!$E$8:$G$59,2,FALSE)</f>
        <v>H-250x250x9x14</v>
      </c>
      <c r="L728" s="3" t="s">
        <v>2496</v>
      </c>
      <c r="M728" s="7">
        <f>VLOOKUP($I728,'New Summary'!$E$8:$G$59,3,FALSE)</f>
        <v>72.400000000000006</v>
      </c>
      <c r="N728" s="3">
        <v>6000</v>
      </c>
      <c r="O728" s="3" t="s">
        <v>25</v>
      </c>
      <c r="P728" s="3">
        <v>1</v>
      </c>
      <c r="Q728" s="28">
        <f t="shared" si="155"/>
        <v>6</v>
      </c>
      <c r="R728" s="28">
        <f t="shared" si="156"/>
        <v>434.40000000000003</v>
      </c>
      <c r="S728" s="12">
        <v>0</v>
      </c>
      <c r="T728" s="46">
        <f t="shared" si="150"/>
        <v>0</v>
      </c>
      <c r="U728" s="12"/>
      <c r="V728" s="3">
        <f t="shared" si="151"/>
        <v>6</v>
      </c>
      <c r="W728" s="46" t="s">
        <v>2502</v>
      </c>
      <c r="X728" s="42">
        <f t="shared" si="148"/>
        <v>434.40000000000003</v>
      </c>
      <c r="Y728" s="42">
        <f t="shared" si="149"/>
        <v>0</v>
      </c>
      <c r="Z728" s="3"/>
      <c r="AA728" s="3">
        <v>3.6</v>
      </c>
      <c r="AB728" s="3">
        <f t="shared" si="143"/>
        <v>2.4</v>
      </c>
      <c r="AC728" s="7">
        <f t="shared" si="152"/>
        <v>260.64000000000004</v>
      </c>
      <c r="AD728" s="1">
        <v>3600</v>
      </c>
      <c r="AE728" s="1">
        <f t="shared" si="153"/>
        <v>3.6</v>
      </c>
    </row>
    <row r="729" spans="1:31" ht="43.2" hidden="1" x14ac:dyDescent="0.3">
      <c r="A729" s="65" t="str" cm="1">
        <f t="array" ref="A729">_xlfn.IFS(M729&gt;=65,"Heavy",M729&lt;=25,"Light",M729&gt;=26-64,"Medium")</f>
        <v>Medium</v>
      </c>
      <c r="B729" s="1" t="s">
        <v>2787</v>
      </c>
      <c r="C729" s="1" t="s">
        <v>2824</v>
      </c>
      <c r="D729" s="3">
        <f t="shared" si="154"/>
        <v>712</v>
      </c>
      <c r="E729" s="3" t="s">
        <v>2822</v>
      </c>
      <c r="F729" s="3">
        <v>1</v>
      </c>
      <c r="G729" s="3" t="s">
        <v>2827</v>
      </c>
      <c r="H729" s="3" t="s">
        <v>749</v>
      </c>
      <c r="I729" s="3" t="s">
        <v>746</v>
      </c>
      <c r="J729" s="3" t="s">
        <v>2315</v>
      </c>
      <c r="K729" s="7" t="s">
        <v>2795</v>
      </c>
      <c r="L729" s="3" t="s">
        <v>2496</v>
      </c>
      <c r="M729" s="7">
        <f>VLOOKUP($I729,'New Summary'!$E$8:$G$59,3,FALSE)</f>
        <v>31.5</v>
      </c>
      <c r="N729" s="3">
        <v>4500</v>
      </c>
      <c r="O729" s="3" t="s">
        <v>25</v>
      </c>
      <c r="P729" s="3">
        <v>1</v>
      </c>
      <c r="Q729" s="28">
        <f t="shared" si="155"/>
        <v>4.5</v>
      </c>
      <c r="R729" s="28">
        <f t="shared" si="156"/>
        <v>141.75</v>
      </c>
      <c r="S729" s="12">
        <v>0</v>
      </c>
      <c r="T729" s="46">
        <f t="shared" si="150"/>
        <v>0</v>
      </c>
      <c r="U729" s="12"/>
      <c r="V729" s="3">
        <f t="shared" si="151"/>
        <v>4.5</v>
      </c>
      <c r="W729" s="46" t="s">
        <v>2502</v>
      </c>
      <c r="X729" s="3">
        <f t="shared" si="148"/>
        <v>141.75</v>
      </c>
      <c r="Y729" s="3">
        <f t="shared" si="149"/>
        <v>0</v>
      </c>
      <c r="Z729" s="3"/>
      <c r="AA729" s="3">
        <v>2.7</v>
      </c>
      <c r="AB729" s="3">
        <f t="shared" si="143"/>
        <v>1.7999999999999998</v>
      </c>
      <c r="AC729" s="7">
        <f t="shared" si="152"/>
        <v>85.050000000000011</v>
      </c>
      <c r="AD729" s="1">
        <v>2700</v>
      </c>
      <c r="AE729" s="1">
        <f t="shared" si="153"/>
        <v>2.7</v>
      </c>
    </row>
    <row r="730" spans="1:31" ht="43.2" hidden="1" x14ac:dyDescent="0.3">
      <c r="A730" s="65" t="str" cm="1">
        <f t="array" ref="A730">_xlfn.IFS(M730&gt;=65,"Heavy",M730&lt;=25,"Light",M730&gt;=26-64,"Medium")</f>
        <v>Medium</v>
      </c>
      <c r="B730" s="1" t="s">
        <v>2787</v>
      </c>
      <c r="C730" s="1" t="s">
        <v>2824</v>
      </c>
      <c r="D730" s="3">
        <f t="shared" si="154"/>
        <v>713</v>
      </c>
      <c r="E730" s="3" t="s">
        <v>2822</v>
      </c>
      <c r="F730" s="3">
        <v>1</v>
      </c>
      <c r="G730" s="3" t="s">
        <v>2827</v>
      </c>
      <c r="H730" s="3" t="s">
        <v>750</v>
      </c>
      <c r="I730" s="3" t="s">
        <v>22</v>
      </c>
      <c r="J730" s="7" t="s">
        <v>2343</v>
      </c>
      <c r="K730" s="7" t="str">
        <f>VLOOKUP($I730,'New Summary'!$E$8:$G$59,2,FALSE)</f>
        <v>H-200x150x6x9</v>
      </c>
      <c r="L730" s="7" t="s">
        <v>2496</v>
      </c>
      <c r="M730" s="7">
        <f>VLOOKUP($I730,'New Summary'!$E$8:$G$59,3,FALSE)</f>
        <v>30.6</v>
      </c>
      <c r="N730" s="3">
        <v>3000</v>
      </c>
      <c r="O730" s="3" t="s">
        <v>25</v>
      </c>
      <c r="P730" s="3">
        <v>1</v>
      </c>
      <c r="Q730" s="28">
        <f t="shared" si="155"/>
        <v>3</v>
      </c>
      <c r="R730" s="28">
        <f t="shared" si="156"/>
        <v>91.800000000000011</v>
      </c>
      <c r="S730" s="12">
        <v>0</v>
      </c>
      <c r="T730" s="46">
        <f t="shared" si="150"/>
        <v>0</v>
      </c>
      <c r="U730" s="12"/>
      <c r="V730" s="3">
        <f t="shared" si="151"/>
        <v>3</v>
      </c>
      <c r="W730" s="46" t="s">
        <v>2502</v>
      </c>
      <c r="X730" s="3">
        <f t="shared" si="148"/>
        <v>91.800000000000011</v>
      </c>
      <c r="Y730" s="3">
        <f t="shared" si="149"/>
        <v>0</v>
      </c>
      <c r="Z730" s="3"/>
      <c r="AA730" s="3">
        <v>1.8</v>
      </c>
      <c r="AB730" s="3">
        <f t="shared" si="143"/>
        <v>1.2</v>
      </c>
      <c r="AC730" s="7">
        <f t="shared" si="152"/>
        <v>55.080000000000005</v>
      </c>
      <c r="AD730" s="1">
        <v>1800</v>
      </c>
      <c r="AE730" s="1">
        <f t="shared" si="153"/>
        <v>1.8</v>
      </c>
    </row>
    <row r="731" spans="1:31" ht="43.2" hidden="1" x14ac:dyDescent="0.3">
      <c r="A731" s="65" t="str" cm="1">
        <f t="array" ref="A731">_xlfn.IFS(M731&gt;=65,"Heavy",M731&lt;=25,"Light",M731&gt;=26-64,"Medium")</f>
        <v>Medium</v>
      </c>
      <c r="B731" s="1" t="s">
        <v>2787</v>
      </c>
      <c r="C731" s="1" t="s">
        <v>2824</v>
      </c>
      <c r="D731" s="3">
        <f t="shared" si="154"/>
        <v>714</v>
      </c>
      <c r="E731" s="3" t="s">
        <v>2822</v>
      </c>
      <c r="F731" s="3">
        <v>1</v>
      </c>
      <c r="G731" s="3" t="s">
        <v>2827</v>
      </c>
      <c r="H731" s="3" t="s">
        <v>751</v>
      </c>
      <c r="I731" s="3" t="s">
        <v>690</v>
      </c>
      <c r="J731" s="3" t="s">
        <v>2317</v>
      </c>
      <c r="K731" s="7" t="str">
        <f>VLOOKUP($I731,'New Summary'!$E$8:$G$59,2,FALSE)</f>
        <v>H-350x175x6x9</v>
      </c>
      <c r="L731" s="3" t="s">
        <v>2496</v>
      </c>
      <c r="M731" s="7">
        <f>VLOOKUP($I731,'New Summary'!$E$8:$G$59,3,FALSE)</f>
        <v>41.4</v>
      </c>
      <c r="N731" s="3">
        <v>6000</v>
      </c>
      <c r="O731" s="3" t="s">
        <v>25</v>
      </c>
      <c r="P731" s="3">
        <v>1</v>
      </c>
      <c r="Q731" s="28">
        <f t="shared" si="155"/>
        <v>6</v>
      </c>
      <c r="R731" s="28">
        <f t="shared" si="156"/>
        <v>248.39999999999998</v>
      </c>
      <c r="S731" s="12">
        <v>0</v>
      </c>
      <c r="T731" s="46">
        <f t="shared" si="150"/>
        <v>0</v>
      </c>
      <c r="U731" s="12"/>
      <c r="V731" s="3">
        <f t="shared" si="151"/>
        <v>6</v>
      </c>
      <c r="W731" s="46" t="s">
        <v>2502</v>
      </c>
      <c r="X731" s="3">
        <f t="shared" si="148"/>
        <v>248.39999999999998</v>
      </c>
      <c r="Y731" s="3">
        <f t="shared" si="149"/>
        <v>0</v>
      </c>
      <c r="Z731" s="3"/>
      <c r="AA731" s="3">
        <v>3.6</v>
      </c>
      <c r="AB731" s="3">
        <f t="shared" si="143"/>
        <v>2.4</v>
      </c>
      <c r="AC731" s="7">
        <f t="shared" si="152"/>
        <v>149.04</v>
      </c>
      <c r="AD731" s="1">
        <v>3600</v>
      </c>
      <c r="AE731" s="1">
        <f t="shared" si="153"/>
        <v>3.6</v>
      </c>
    </row>
    <row r="732" spans="1:31" ht="43.2" hidden="1" customHeight="1" x14ac:dyDescent="0.3">
      <c r="A732" s="65" t="str" cm="1">
        <f t="array" ref="A732">_xlfn.IFS(M732&gt;=65,"Heavy",M732&lt;=25,"Light",M732&gt;=26-64,"Medium")</f>
        <v>Medium</v>
      </c>
      <c r="B732" s="1" t="s">
        <v>2787</v>
      </c>
      <c r="C732" s="1" t="s">
        <v>2824</v>
      </c>
      <c r="D732" s="3">
        <f t="shared" si="154"/>
        <v>715</v>
      </c>
      <c r="E732" s="3" t="s">
        <v>2822</v>
      </c>
      <c r="F732" s="3">
        <v>1</v>
      </c>
      <c r="G732" s="3" t="s">
        <v>2827</v>
      </c>
      <c r="H732" s="3" t="s">
        <v>752</v>
      </c>
      <c r="I732" s="3" t="s">
        <v>8</v>
      </c>
      <c r="J732" s="3" t="s">
        <v>2500</v>
      </c>
      <c r="K732" s="7" t="str">
        <f>VLOOKUP($I732,'New Summary'!$E$8:$G$59,2,FALSE)</f>
        <v>H-300x150x5,5x8</v>
      </c>
      <c r="L732" s="3" t="s">
        <v>2496</v>
      </c>
      <c r="M732" s="7">
        <f>VLOOKUP($I732,'New Summary'!$E$8:$G$59,3,FALSE)</f>
        <v>32</v>
      </c>
      <c r="N732" s="3">
        <v>6000</v>
      </c>
      <c r="O732" s="3" t="s">
        <v>25</v>
      </c>
      <c r="P732" s="3">
        <v>1</v>
      </c>
      <c r="Q732" s="28">
        <f t="shared" si="155"/>
        <v>6</v>
      </c>
      <c r="R732" s="28">
        <f t="shared" si="156"/>
        <v>192</v>
      </c>
      <c r="S732" s="12">
        <v>0</v>
      </c>
      <c r="T732" s="46">
        <f t="shared" si="150"/>
        <v>0</v>
      </c>
      <c r="U732" s="13"/>
      <c r="V732" s="3">
        <f t="shared" si="151"/>
        <v>6</v>
      </c>
      <c r="W732" s="46" t="s">
        <v>2502</v>
      </c>
      <c r="X732" s="3">
        <f t="shared" si="148"/>
        <v>192</v>
      </c>
      <c r="Y732" s="3">
        <f t="shared" si="149"/>
        <v>0</v>
      </c>
      <c r="Z732" s="3"/>
      <c r="AA732" s="3">
        <v>4.2</v>
      </c>
      <c r="AB732" s="3">
        <f t="shared" si="143"/>
        <v>1.7999999999999998</v>
      </c>
      <c r="AC732" s="7">
        <f t="shared" si="152"/>
        <v>134.4</v>
      </c>
      <c r="AD732" s="1">
        <v>4200</v>
      </c>
      <c r="AE732" s="1">
        <f t="shared" si="153"/>
        <v>4.2</v>
      </c>
    </row>
    <row r="733" spans="1:31" ht="43.2" hidden="1" x14ac:dyDescent="0.3">
      <c r="A733" s="65" t="str" cm="1">
        <f t="array" ref="A733">_xlfn.IFS(M733&gt;=65,"Heavy",M733&lt;=25,"Light",M733&gt;=26-64,"Medium")</f>
        <v>Medium</v>
      </c>
      <c r="B733" s="1" t="s">
        <v>2787</v>
      </c>
      <c r="C733" s="1" t="s">
        <v>2824</v>
      </c>
      <c r="D733" s="3">
        <f t="shared" si="154"/>
        <v>716</v>
      </c>
      <c r="E733" s="3" t="s">
        <v>2822</v>
      </c>
      <c r="F733" s="3">
        <v>1</v>
      </c>
      <c r="G733" s="3" t="s">
        <v>2827</v>
      </c>
      <c r="H733" s="3" t="s">
        <v>753</v>
      </c>
      <c r="I733" s="3" t="s">
        <v>308</v>
      </c>
      <c r="J733" s="3" t="s">
        <v>2316</v>
      </c>
      <c r="K733" s="7" t="str">
        <f>VLOOKUP($I733,'New Summary'!$E$8:$G$59,2,FALSE)</f>
        <v>H-350x175x6x9</v>
      </c>
      <c r="L733" s="3" t="s">
        <v>2496</v>
      </c>
      <c r="M733" s="7">
        <f>VLOOKUP($I733,'New Summary'!$E$8:$G$59,3,FALSE)</f>
        <v>41.4</v>
      </c>
      <c r="N733" s="3">
        <v>6000</v>
      </c>
      <c r="O733" s="3" t="s">
        <v>25</v>
      </c>
      <c r="P733" s="3">
        <v>1</v>
      </c>
      <c r="Q733" s="28">
        <f t="shared" si="155"/>
        <v>6</v>
      </c>
      <c r="R733" s="28">
        <f t="shared" si="156"/>
        <v>248.39999999999998</v>
      </c>
      <c r="S733" s="12">
        <v>0</v>
      </c>
      <c r="T733" s="46">
        <f t="shared" si="150"/>
        <v>0</v>
      </c>
      <c r="U733" s="13"/>
      <c r="V733" s="3">
        <f t="shared" si="151"/>
        <v>6</v>
      </c>
      <c r="W733" s="46" t="s">
        <v>2502</v>
      </c>
      <c r="X733" s="3">
        <f t="shared" si="148"/>
        <v>248.39999999999998</v>
      </c>
      <c r="Y733" s="3">
        <f t="shared" si="149"/>
        <v>0</v>
      </c>
      <c r="Z733" s="3"/>
      <c r="AA733" s="3">
        <v>4.2</v>
      </c>
      <c r="AB733" s="3">
        <f t="shared" si="143"/>
        <v>1.7999999999999998</v>
      </c>
      <c r="AC733" s="7">
        <f t="shared" si="152"/>
        <v>173.88</v>
      </c>
      <c r="AD733" s="1">
        <v>4200</v>
      </c>
      <c r="AE733" s="1">
        <f t="shared" si="153"/>
        <v>4.2</v>
      </c>
    </row>
    <row r="734" spans="1:31" ht="43.2" hidden="1" x14ac:dyDescent="0.3">
      <c r="A734" s="65" t="str" cm="1">
        <f t="array" ref="A734">_xlfn.IFS(M734&gt;=65,"Heavy",M734&lt;=25,"Light",M734&gt;=26-64,"Medium")</f>
        <v>Medium</v>
      </c>
      <c r="B734" s="1" t="s">
        <v>2787</v>
      </c>
      <c r="C734" s="1" t="s">
        <v>2824</v>
      </c>
      <c r="D734" s="3">
        <f t="shared" si="154"/>
        <v>717</v>
      </c>
      <c r="E734" s="3" t="s">
        <v>2822</v>
      </c>
      <c r="F734" s="3">
        <v>1</v>
      </c>
      <c r="G734" s="3" t="s">
        <v>2827</v>
      </c>
      <c r="H734" s="3" t="s">
        <v>754</v>
      </c>
      <c r="I734" s="3" t="s">
        <v>308</v>
      </c>
      <c r="J734" s="3" t="s">
        <v>2316</v>
      </c>
      <c r="K734" s="7" t="str">
        <f>VLOOKUP($I734,'New Summary'!$E$8:$G$59,2,FALSE)</f>
        <v>H-350x175x6x9</v>
      </c>
      <c r="L734" s="3" t="s">
        <v>2496</v>
      </c>
      <c r="M734" s="7">
        <f>VLOOKUP($I734,'New Summary'!$E$8:$G$59,3,FALSE)</f>
        <v>41.4</v>
      </c>
      <c r="N734" s="3">
        <v>6000</v>
      </c>
      <c r="O734" s="3" t="s">
        <v>25</v>
      </c>
      <c r="P734" s="3">
        <v>1</v>
      </c>
      <c r="Q734" s="28">
        <f t="shared" si="155"/>
        <v>6</v>
      </c>
      <c r="R734" s="28">
        <f t="shared" si="156"/>
        <v>248.39999999999998</v>
      </c>
      <c r="S734" s="12">
        <v>0</v>
      </c>
      <c r="T734" s="46">
        <f t="shared" si="150"/>
        <v>0</v>
      </c>
      <c r="U734" s="13"/>
      <c r="V734" s="3">
        <f t="shared" si="151"/>
        <v>6</v>
      </c>
      <c r="W734" s="46" t="s">
        <v>2502</v>
      </c>
      <c r="X734" s="3">
        <f t="shared" si="148"/>
        <v>248.39999999999998</v>
      </c>
      <c r="Y734" s="3">
        <f t="shared" si="149"/>
        <v>0</v>
      </c>
      <c r="Z734" s="3"/>
      <c r="AA734" s="3">
        <v>4.2</v>
      </c>
      <c r="AB734" s="3">
        <f t="shared" si="143"/>
        <v>1.7999999999999998</v>
      </c>
      <c r="AC734" s="7">
        <f t="shared" si="152"/>
        <v>173.88</v>
      </c>
      <c r="AD734" s="1">
        <v>4200</v>
      </c>
      <c r="AE734" s="1">
        <f t="shared" si="153"/>
        <v>4.2</v>
      </c>
    </row>
    <row r="735" spans="1:31" ht="43.2" hidden="1" customHeight="1" x14ac:dyDescent="0.3">
      <c r="A735" s="65" t="str" cm="1">
        <f t="array" ref="A735">_xlfn.IFS(M735&gt;=65,"Heavy",M735&lt;=25,"Light",M735&gt;=26-64,"Medium")</f>
        <v>Medium</v>
      </c>
      <c r="B735" s="1" t="s">
        <v>2787</v>
      </c>
      <c r="C735" s="1" t="s">
        <v>2824</v>
      </c>
      <c r="D735" s="3">
        <f t="shared" si="154"/>
        <v>718</v>
      </c>
      <c r="E735" s="3" t="s">
        <v>2822</v>
      </c>
      <c r="F735" s="3">
        <v>1</v>
      </c>
      <c r="G735" s="3" t="s">
        <v>2827</v>
      </c>
      <c r="H735" s="3" t="s">
        <v>755</v>
      </c>
      <c r="I735" s="3" t="s">
        <v>8</v>
      </c>
      <c r="J735" s="3" t="s">
        <v>2500</v>
      </c>
      <c r="K735" s="7" t="str">
        <f>VLOOKUP($I735,'New Summary'!$E$8:$G$59,2,FALSE)</f>
        <v>H-300x150x5,5x8</v>
      </c>
      <c r="L735" s="3" t="s">
        <v>2496</v>
      </c>
      <c r="M735" s="7">
        <f>VLOOKUP($I735,'New Summary'!$E$8:$G$59,3,FALSE)</f>
        <v>32</v>
      </c>
      <c r="N735" s="3">
        <v>6000</v>
      </c>
      <c r="O735" s="3" t="s">
        <v>25</v>
      </c>
      <c r="P735" s="3">
        <v>1</v>
      </c>
      <c r="Q735" s="28">
        <f t="shared" si="155"/>
        <v>6</v>
      </c>
      <c r="R735" s="28">
        <f t="shared" si="156"/>
        <v>192</v>
      </c>
      <c r="S735" s="12">
        <v>0</v>
      </c>
      <c r="T735" s="46">
        <f t="shared" si="150"/>
        <v>0</v>
      </c>
      <c r="U735" s="13"/>
      <c r="V735" s="3">
        <f t="shared" si="151"/>
        <v>6</v>
      </c>
      <c r="W735" s="46" t="s">
        <v>2502</v>
      </c>
      <c r="X735" s="3">
        <f t="shared" si="148"/>
        <v>192</v>
      </c>
      <c r="Y735" s="3">
        <f t="shared" si="149"/>
        <v>0</v>
      </c>
      <c r="Z735" s="3"/>
      <c r="AA735" s="3">
        <v>4.2</v>
      </c>
      <c r="AB735" s="3">
        <f t="shared" si="143"/>
        <v>1.7999999999999998</v>
      </c>
      <c r="AC735" s="7">
        <f t="shared" si="152"/>
        <v>134.4</v>
      </c>
      <c r="AD735" s="1">
        <v>4200</v>
      </c>
      <c r="AE735" s="1">
        <f t="shared" si="153"/>
        <v>4.2</v>
      </c>
    </row>
    <row r="736" spans="1:31" ht="43.2" hidden="1" customHeight="1" x14ac:dyDescent="0.3">
      <c r="A736" s="65" t="str" cm="1">
        <f t="array" ref="A736">_xlfn.IFS(M736&gt;=65,"Heavy",M736&lt;=25,"Light",M736&gt;=26-64,"Medium")</f>
        <v>Medium</v>
      </c>
      <c r="B736" s="1" t="s">
        <v>2787</v>
      </c>
      <c r="C736" s="1" t="s">
        <v>2824</v>
      </c>
      <c r="D736" s="3">
        <f t="shared" si="154"/>
        <v>719</v>
      </c>
      <c r="E736" s="3" t="s">
        <v>2822</v>
      </c>
      <c r="F736" s="3">
        <v>1</v>
      </c>
      <c r="G736" s="3" t="s">
        <v>2827</v>
      </c>
      <c r="H736" s="3" t="s">
        <v>756</v>
      </c>
      <c r="I736" s="3" t="s">
        <v>8</v>
      </c>
      <c r="J736" s="3" t="s">
        <v>2500</v>
      </c>
      <c r="K736" s="7" t="str">
        <f>VLOOKUP($I736,'New Summary'!$E$8:$G$59,2,FALSE)</f>
        <v>H-300x150x5,5x8</v>
      </c>
      <c r="L736" s="3" t="s">
        <v>2496</v>
      </c>
      <c r="M736" s="7">
        <f>VLOOKUP($I736,'New Summary'!$E$8:$G$59,3,FALSE)</f>
        <v>32</v>
      </c>
      <c r="N736" s="3">
        <v>6000</v>
      </c>
      <c r="O736" s="3" t="s">
        <v>25</v>
      </c>
      <c r="P736" s="3">
        <v>1</v>
      </c>
      <c r="Q736" s="28">
        <f t="shared" si="155"/>
        <v>6</v>
      </c>
      <c r="R736" s="28">
        <f t="shared" si="156"/>
        <v>192</v>
      </c>
      <c r="S736" s="12">
        <v>0</v>
      </c>
      <c r="T736" s="46">
        <f t="shared" si="150"/>
        <v>0</v>
      </c>
      <c r="U736" s="13"/>
      <c r="V736" s="3">
        <f t="shared" si="151"/>
        <v>6</v>
      </c>
      <c r="W736" s="46" t="s">
        <v>2502</v>
      </c>
      <c r="X736" s="3">
        <f t="shared" si="148"/>
        <v>192</v>
      </c>
      <c r="Y736" s="3">
        <f t="shared" si="149"/>
        <v>0</v>
      </c>
      <c r="Z736" s="3"/>
      <c r="AA736" s="3">
        <v>4.2</v>
      </c>
      <c r="AB736" s="3">
        <f t="shared" si="143"/>
        <v>1.7999999999999998</v>
      </c>
      <c r="AC736" s="7">
        <f t="shared" si="152"/>
        <v>134.4</v>
      </c>
      <c r="AD736" s="1">
        <v>4200</v>
      </c>
      <c r="AE736" s="1">
        <f t="shared" si="153"/>
        <v>4.2</v>
      </c>
    </row>
    <row r="737" spans="1:31" ht="43.2" hidden="1" customHeight="1" x14ac:dyDescent="0.3">
      <c r="A737" s="65" t="str" cm="1">
        <f t="array" ref="A737">_xlfn.IFS(M737&gt;=65,"Heavy",M737&lt;=25,"Light",M737&gt;=26-64,"Medium")</f>
        <v>Medium</v>
      </c>
      <c r="B737" s="1" t="s">
        <v>2787</v>
      </c>
      <c r="C737" s="1" t="s">
        <v>2824</v>
      </c>
      <c r="D737" s="3">
        <f t="shared" si="154"/>
        <v>720</v>
      </c>
      <c r="E737" s="3" t="s">
        <v>2822</v>
      </c>
      <c r="F737" s="3">
        <v>1</v>
      </c>
      <c r="G737" s="3" t="s">
        <v>2827</v>
      </c>
      <c r="H737" s="3" t="s">
        <v>757</v>
      </c>
      <c r="I737" s="3" t="s">
        <v>8</v>
      </c>
      <c r="J737" s="3" t="s">
        <v>2500</v>
      </c>
      <c r="K737" s="7" t="str">
        <f>VLOOKUP($I737,'New Summary'!$E$8:$G$59,2,FALSE)</f>
        <v>H-300x150x5,5x8</v>
      </c>
      <c r="L737" s="3" t="s">
        <v>2496</v>
      </c>
      <c r="M737" s="7">
        <f>VLOOKUP($I737,'New Summary'!$E$8:$G$59,3,FALSE)</f>
        <v>32</v>
      </c>
      <c r="N737" s="3">
        <v>6000</v>
      </c>
      <c r="O737" s="3" t="s">
        <v>25</v>
      </c>
      <c r="P737" s="3">
        <v>1</v>
      </c>
      <c r="Q737" s="28">
        <f t="shared" si="155"/>
        <v>6</v>
      </c>
      <c r="R737" s="28">
        <f t="shared" si="156"/>
        <v>192</v>
      </c>
      <c r="S737" s="12">
        <v>0</v>
      </c>
      <c r="T737" s="46">
        <f t="shared" si="150"/>
        <v>0</v>
      </c>
      <c r="U737" s="13"/>
      <c r="V737" s="3">
        <f t="shared" si="151"/>
        <v>6</v>
      </c>
      <c r="W737" s="46" t="s">
        <v>2502</v>
      </c>
      <c r="X737" s="3">
        <f t="shared" si="148"/>
        <v>192</v>
      </c>
      <c r="Y737" s="3">
        <f t="shared" si="149"/>
        <v>0</v>
      </c>
      <c r="Z737" s="3"/>
      <c r="AA737" s="3">
        <v>4.2</v>
      </c>
      <c r="AB737" s="3">
        <f t="shared" si="143"/>
        <v>1.7999999999999998</v>
      </c>
      <c r="AC737" s="7">
        <f t="shared" si="152"/>
        <v>134.4</v>
      </c>
      <c r="AD737" s="1">
        <v>4200</v>
      </c>
      <c r="AE737" s="1">
        <f t="shared" si="153"/>
        <v>4.2</v>
      </c>
    </row>
    <row r="738" spans="1:31" ht="43.2" hidden="1" customHeight="1" x14ac:dyDescent="0.3">
      <c r="A738" s="65" t="str" cm="1">
        <f t="array" ref="A738">_xlfn.IFS(M738&gt;=65,"Heavy",M738&lt;=25,"Light",M738&gt;=26-64,"Medium")</f>
        <v>Medium</v>
      </c>
      <c r="B738" s="1" t="s">
        <v>2787</v>
      </c>
      <c r="C738" s="1" t="s">
        <v>2824</v>
      </c>
      <c r="D738" s="3">
        <f t="shared" si="154"/>
        <v>721</v>
      </c>
      <c r="E738" s="3" t="s">
        <v>2822</v>
      </c>
      <c r="F738" s="3">
        <v>1</v>
      </c>
      <c r="G738" s="3" t="s">
        <v>2827</v>
      </c>
      <c r="H738" s="3" t="s">
        <v>758</v>
      </c>
      <c r="I738" s="3" t="s">
        <v>8</v>
      </c>
      <c r="J738" s="3" t="s">
        <v>2500</v>
      </c>
      <c r="K738" s="7" t="str">
        <f>VLOOKUP($I738,'New Summary'!$E$8:$G$59,2,FALSE)</f>
        <v>H-300x150x5,5x8</v>
      </c>
      <c r="L738" s="3" t="s">
        <v>2496</v>
      </c>
      <c r="M738" s="7">
        <f>VLOOKUP($I738,'New Summary'!$E$8:$G$59,3,FALSE)</f>
        <v>32</v>
      </c>
      <c r="N738" s="3">
        <v>6000</v>
      </c>
      <c r="O738" s="3" t="s">
        <v>25</v>
      </c>
      <c r="P738" s="3">
        <v>1</v>
      </c>
      <c r="Q738" s="28">
        <f t="shared" si="155"/>
        <v>6</v>
      </c>
      <c r="R738" s="28">
        <f t="shared" si="156"/>
        <v>192</v>
      </c>
      <c r="S738" s="12">
        <v>0</v>
      </c>
      <c r="T738" s="46">
        <f t="shared" si="150"/>
        <v>0</v>
      </c>
      <c r="U738" s="13"/>
      <c r="V738" s="3">
        <f t="shared" si="151"/>
        <v>6</v>
      </c>
      <c r="W738" s="46" t="s">
        <v>2502</v>
      </c>
      <c r="X738" s="3">
        <f t="shared" si="148"/>
        <v>192</v>
      </c>
      <c r="Y738" s="3">
        <f t="shared" si="149"/>
        <v>0</v>
      </c>
      <c r="Z738" s="3"/>
      <c r="AA738" s="3">
        <v>4.2</v>
      </c>
      <c r="AB738" s="3">
        <f t="shared" si="143"/>
        <v>1.7999999999999998</v>
      </c>
      <c r="AC738" s="7">
        <f t="shared" si="152"/>
        <v>134.4</v>
      </c>
      <c r="AD738" s="1">
        <v>4200</v>
      </c>
      <c r="AE738" s="1">
        <f t="shared" si="153"/>
        <v>4.2</v>
      </c>
    </row>
    <row r="739" spans="1:31" ht="43.2" hidden="1" customHeight="1" x14ac:dyDescent="0.3">
      <c r="A739" s="65" t="str" cm="1">
        <f t="array" ref="A739">_xlfn.IFS(M739&gt;=65,"Heavy",M739&lt;=25,"Light",M739&gt;=26-64,"Medium")</f>
        <v>Medium</v>
      </c>
      <c r="B739" s="1" t="s">
        <v>2787</v>
      </c>
      <c r="C739" s="1" t="s">
        <v>2824</v>
      </c>
      <c r="D739" s="3">
        <f t="shared" si="154"/>
        <v>722</v>
      </c>
      <c r="E739" s="3" t="s">
        <v>2822</v>
      </c>
      <c r="F739" s="3">
        <v>1</v>
      </c>
      <c r="G739" s="3" t="s">
        <v>2827</v>
      </c>
      <c r="H739" s="3" t="s">
        <v>759</v>
      </c>
      <c r="I739" s="3" t="s">
        <v>8</v>
      </c>
      <c r="J739" s="3" t="s">
        <v>2500</v>
      </c>
      <c r="K739" s="7" t="str">
        <f>VLOOKUP($I739,'New Summary'!$E$8:$G$59,2,FALSE)</f>
        <v>H-300x150x5,5x8</v>
      </c>
      <c r="L739" s="3" t="s">
        <v>2496</v>
      </c>
      <c r="M739" s="7">
        <f>VLOOKUP($I739,'New Summary'!$E$8:$G$59,3,FALSE)</f>
        <v>32</v>
      </c>
      <c r="N739" s="3">
        <v>6000</v>
      </c>
      <c r="O739" s="3" t="s">
        <v>25</v>
      </c>
      <c r="P739" s="3">
        <v>1</v>
      </c>
      <c r="Q739" s="28">
        <f t="shared" si="155"/>
        <v>6</v>
      </c>
      <c r="R739" s="28">
        <f t="shared" si="156"/>
        <v>192</v>
      </c>
      <c r="S739" s="12">
        <v>0</v>
      </c>
      <c r="T739" s="46">
        <f t="shared" si="150"/>
        <v>0</v>
      </c>
      <c r="U739" s="13"/>
      <c r="V739" s="3">
        <f t="shared" si="151"/>
        <v>6</v>
      </c>
      <c r="W739" s="46" t="s">
        <v>2502</v>
      </c>
      <c r="X739" s="3">
        <f t="shared" si="148"/>
        <v>192</v>
      </c>
      <c r="Y739" s="3">
        <f t="shared" si="149"/>
        <v>0</v>
      </c>
      <c r="Z739" s="3"/>
      <c r="AA739" s="3">
        <v>4.2</v>
      </c>
      <c r="AB739" s="3">
        <f t="shared" si="143"/>
        <v>1.7999999999999998</v>
      </c>
      <c r="AC739" s="7">
        <f t="shared" si="152"/>
        <v>134.4</v>
      </c>
      <c r="AD739" s="1">
        <v>4200</v>
      </c>
      <c r="AE739" s="1">
        <f t="shared" si="153"/>
        <v>4.2</v>
      </c>
    </row>
    <row r="740" spans="1:31" ht="43.2" hidden="1" customHeight="1" x14ac:dyDescent="0.3">
      <c r="A740" s="65" t="str" cm="1">
        <f t="array" ref="A740">_xlfn.IFS(M740&gt;=65,"Heavy",M740&lt;=25,"Light",M740&gt;=26-64,"Medium")</f>
        <v>Medium</v>
      </c>
      <c r="B740" s="1" t="s">
        <v>2787</v>
      </c>
      <c r="C740" s="1" t="s">
        <v>2824</v>
      </c>
      <c r="D740" s="3">
        <f t="shared" si="154"/>
        <v>723</v>
      </c>
      <c r="E740" s="3" t="s">
        <v>2822</v>
      </c>
      <c r="F740" s="3">
        <v>1</v>
      </c>
      <c r="G740" s="3" t="s">
        <v>2827</v>
      </c>
      <c r="H740" s="3" t="s">
        <v>760</v>
      </c>
      <c r="I740" s="3" t="s">
        <v>8</v>
      </c>
      <c r="J740" s="3" t="s">
        <v>2500</v>
      </c>
      <c r="K740" s="7" t="str">
        <f>VLOOKUP($I740,'New Summary'!$E$8:$G$59,2,FALSE)</f>
        <v>H-300x150x5,5x8</v>
      </c>
      <c r="L740" s="3" t="s">
        <v>2496</v>
      </c>
      <c r="M740" s="7">
        <f>VLOOKUP($I740,'New Summary'!$E$8:$G$59,3,FALSE)</f>
        <v>32</v>
      </c>
      <c r="N740" s="3">
        <v>6000</v>
      </c>
      <c r="O740" s="3" t="s">
        <v>25</v>
      </c>
      <c r="P740" s="3">
        <v>1</v>
      </c>
      <c r="Q740" s="28">
        <f t="shared" si="155"/>
        <v>6</v>
      </c>
      <c r="R740" s="28">
        <f t="shared" si="156"/>
        <v>192</v>
      </c>
      <c r="S740" s="12">
        <v>0</v>
      </c>
      <c r="T740" s="46">
        <f t="shared" si="150"/>
        <v>0</v>
      </c>
      <c r="U740" s="13"/>
      <c r="V740" s="3">
        <f t="shared" si="151"/>
        <v>6</v>
      </c>
      <c r="W740" s="46" t="s">
        <v>2502</v>
      </c>
      <c r="X740" s="3">
        <f t="shared" si="148"/>
        <v>192</v>
      </c>
      <c r="Y740" s="3">
        <f t="shared" si="149"/>
        <v>0</v>
      </c>
      <c r="Z740" s="3"/>
      <c r="AA740" s="3">
        <v>4.2</v>
      </c>
      <c r="AB740" s="3">
        <f t="shared" si="143"/>
        <v>1.7999999999999998</v>
      </c>
      <c r="AC740" s="7">
        <f t="shared" si="152"/>
        <v>134.4</v>
      </c>
      <c r="AD740" s="1">
        <v>4200</v>
      </c>
      <c r="AE740" s="1">
        <f t="shared" si="153"/>
        <v>4.2</v>
      </c>
    </row>
    <row r="741" spans="1:31" ht="43.2" hidden="1" customHeight="1" x14ac:dyDescent="0.3">
      <c r="A741" s="65" t="str" cm="1">
        <f t="array" ref="A741">_xlfn.IFS(M741&gt;=65,"Heavy",M741&lt;=25,"Light",M741&gt;=26-64,"Medium")</f>
        <v>Medium</v>
      </c>
      <c r="B741" s="1" t="s">
        <v>2787</v>
      </c>
      <c r="C741" s="1" t="s">
        <v>2824</v>
      </c>
      <c r="D741" s="3">
        <f t="shared" si="154"/>
        <v>724</v>
      </c>
      <c r="E741" s="3" t="s">
        <v>2822</v>
      </c>
      <c r="F741" s="3">
        <v>1</v>
      </c>
      <c r="G741" s="3" t="s">
        <v>2827</v>
      </c>
      <c r="H741" s="3" t="s">
        <v>761</v>
      </c>
      <c r="I741" s="3" t="s">
        <v>8</v>
      </c>
      <c r="J741" s="3" t="s">
        <v>2500</v>
      </c>
      <c r="K741" s="7" t="str">
        <f>VLOOKUP($I741,'New Summary'!$E$8:$G$59,2,FALSE)</f>
        <v>H-300x150x5,5x8</v>
      </c>
      <c r="L741" s="3" t="s">
        <v>2496</v>
      </c>
      <c r="M741" s="7">
        <f>VLOOKUP($I741,'New Summary'!$E$8:$G$59,3,FALSE)</f>
        <v>32</v>
      </c>
      <c r="N741" s="3">
        <v>6000</v>
      </c>
      <c r="O741" s="3" t="s">
        <v>25</v>
      </c>
      <c r="P741" s="3">
        <v>1</v>
      </c>
      <c r="Q741" s="28">
        <f t="shared" si="155"/>
        <v>6</v>
      </c>
      <c r="R741" s="28">
        <f t="shared" si="156"/>
        <v>192</v>
      </c>
      <c r="S741" s="12">
        <v>0</v>
      </c>
      <c r="T741" s="46">
        <f t="shared" si="150"/>
        <v>0</v>
      </c>
      <c r="U741" s="13"/>
      <c r="V741" s="3">
        <f t="shared" si="151"/>
        <v>6</v>
      </c>
      <c r="W741" s="46" t="s">
        <v>2502</v>
      </c>
      <c r="X741" s="3">
        <f t="shared" si="148"/>
        <v>192</v>
      </c>
      <c r="Y741" s="3">
        <f t="shared" si="149"/>
        <v>0</v>
      </c>
      <c r="Z741" s="3"/>
      <c r="AA741" s="3">
        <v>3.6</v>
      </c>
      <c r="AB741" s="3">
        <f t="shared" si="143"/>
        <v>2.4</v>
      </c>
      <c r="AC741" s="7">
        <f t="shared" si="152"/>
        <v>115.2</v>
      </c>
      <c r="AD741" s="1">
        <v>3600</v>
      </c>
      <c r="AE741" s="1">
        <f t="shared" si="153"/>
        <v>3.6</v>
      </c>
    </row>
    <row r="742" spans="1:31" ht="43.2" hidden="1" customHeight="1" x14ac:dyDescent="0.3">
      <c r="A742" s="65" t="str" cm="1">
        <f t="array" ref="A742">_xlfn.IFS(M742&gt;=65,"Heavy",M742&lt;=25,"Light",M742&gt;=26-64,"Medium")</f>
        <v>Medium</v>
      </c>
      <c r="B742" s="1" t="s">
        <v>2787</v>
      </c>
      <c r="C742" s="1" t="s">
        <v>2824</v>
      </c>
      <c r="D742" s="3">
        <f t="shared" si="154"/>
        <v>725</v>
      </c>
      <c r="E742" s="3" t="s">
        <v>2822</v>
      </c>
      <c r="F742" s="3">
        <v>1</v>
      </c>
      <c r="G742" s="3" t="s">
        <v>2827</v>
      </c>
      <c r="H742" s="3" t="s">
        <v>762</v>
      </c>
      <c r="I742" s="3" t="s">
        <v>8</v>
      </c>
      <c r="J742" s="3" t="s">
        <v>2500</v>
      </c>
      <c r="K742" s="7" t="str">
        <f>VLOOKUP($I742,'New Summary'!$E$8:$G$59,2,FALSE)</f>
        <v>H-300x150x5,5x8</v>
      </c>
      <c r="L742" s="3" t="s">
        <v>2496</v>
      </c>
      <c r="M742" s="7">
        <f>VLOOKUP($I742,'New Summary'!$E$8:$G$59,3,FALSE)</f>
        <v>32</v>
      </c>
      <c r="N742" s="3">
        <v>6000</v>
      </c>
      <c r="O742" s="3" t="s">
        <v>25</v>
      </c>
      <c r="P742" s="3">
        <v>1</v>
      </c>
      <c r="Q742" s="28">
        <f t="shared" si="155"/>
        <v>6</v>
      </c>
      <c r="R742" s="28">
        <f t="shared" si="156"/>
        <v>192</v>
      </c>
      <c r="S742" s="12">
        <v>0</v>
      </c>
      <c r="T742" s="46">
        <f t="shared" si="150"/>
        <v>0</v>
      </c>
      <c r="U742" s="13"/>
      <c r="V742" s="3">
        <f t="shared" si="151"/>
        <v>6</v>
      </c>
      <c r="W742" s="46" t="s">
        <v>2502</v>
      </c>
      <c r="X742" s="3">
        <f t="shared" si="148"/>
        <v>192</v>
      </c>
      <c r="Y742" s="3">
        <f t="shared" si="149"/>
        <v>0</v>
      </c>
      <c r="Z742" s="3"/>
      <c r="AA742" s="3">
        <v>3.6</v>
      </c>
      <c r="AB742" s="3">
        <f t="shared" si="143"/>
        <v>2.4</v>
      </c>
      <c r="AC742" s="7">
        <f t="shared" si="152"/>
        <v>115.2</v>
      </c>
      <c r="AD742" s="1">
        <v>3600</v>
      </c>
      <c r="AE742" s="1">
        <f t="shared" si="153"/>
        <v>3.6</v>
      </c>
    </row>
    <row r="743" spans="1:31" ht="43.2" hidden="1" x14ac:dyDescent="0.3">
      <c r="A743" s="65" t="str" cm="1">
        <f t="array" ref="A743">_xlfn.IFS(M743&gt;=65,"Heavy",M743&lt;=25,"Light",M743&gt;=26-64,"Medium")</f>
        <v>Medium</v>
      </c>
      <c r="B743" s="1" t="s">
        <v>2787</v>
      </c>
      <c r="C743" s="1" t="s">
        <v>2824</v>
      </c>
      <c r="D743" s="3">
        <f t="shared" si="154"/>
        <v>726</v>
      </c>
      <c r="E743" s="3" t="s">
        <v>2822</v>
      </c>
      <c r="F743" s="3">
        <v>1</v>
      </c>
      <c r="G743" s="3" t="s">
        <v>2827</v>
      </c>
      <c r="H743" s="3" t="s">
        <v>763</v>
      </c>
      <c r="I743" s="3" t="s">
        <v>308</v>
      </c>
      <c r="J743" s="3" t="s">
        <v>2316</v>
      </c>
      <c r="K743" s="7" t="str">
        <f>VLOOKUP($I743,'New Summary'!$E$8:$G$59,2,FALSE)</f>
        <v>H-350x175x6x9</v>
      </c>
      <c r="L743" s="3" t="s">
        <v>2496</v>
      </c>
      <c r="M743" s="7">
        <f>VLOOKUP($I743,'New Summary'!$E$8:$G$59,3,FALSE)</f>
        <v>41.4</v>
      </c>
      <c r="N743" s="3">
        <v>6000</v>
      </c>
      <c r="O743" s="3" t="s">
        <v>25</v>
      </c>
      <c r="P743" s="3">
        <v>1</v>
      </c>
      <c r="Q743" s="28">
        <f t="shared" si="155"/>
        <v>6</v>
      </c>
      <c r="R743" s="28">
        <f t="shared" si="156"/>
        <v>248.39999999999998</v>
      </c>
      <c r="S743" s="12">
        <v>0</v>
      </c>
      <c r="T743" s="46">
        <f t="shared" si="150"/>
        <v>0</v>
      </c>
      <c r="U743" s="13"/>
      <c r="V743" s="3">
        <f t="shared" si="151"/>
        <v>6</v>
      </c>
      <c r="W743" s="46" t="s">
        <v>2502</v>
      </c>
      <c r="X743" s="3">
        <f t="shared" si="148"/>
        <v>248.39999999999998</v>
      </c>
      <c r="Y743" s="3">
        <f t="shared" si="149"/>
        <v>0</v>
      </c>
      <c r="Z743" s="3"/>
      <c r="AA743" s="3">
        <v>3.6</v>
      </c>
      <c r="AB743" s="3">
        <f t="shared" si="143"/>
        <v>2.4</v>
      </c>
      <c r="AC743" s="7">
        <f t="shared" si="152"/>
        <v>149.04</v>
      </c>
      <c r="AD743" s="1">
        <v>3600</v>
      </c>
      <c r="AE743" s="1">
        <f t="shared" si="153"/>
        <v>3.6</v>
      </c>
    </row>
    <row r="744" spans="1:31" ht="43.2" hidden="1" x14ac:dyDescent="0.3">
      <c r="A744" s="65" t="str" cm="1">
        <f t="array" ref="A744">_xlfn.IFS(M744&gt;=65,"Heavy",M744&lt;=25,"Light",M744&gt;=26-64,"Medium")</f>
        <v>Medium</v>
      </c>
      <c r="B744" s="1" t="s">
        <v>2787</v>
      </c>
      <c r="C744" s="1" t="s">
        <v>2824</v>
      </c>
      <c r="D744" s="3">
        <f t="shared" si="154"/>
        <v>727</v>
      </c>
      <c r="E744" s="3" t="s">
        <v>2822</v>
      </c>
      <c r="F744" s="3">
        <v>1</v>
      </c>
      <c r="G744" s="3" t="s">
        <v>2827</v>
      </c>
      <c r="H744" s="3" t="s">
        <v>764</v>
      </c>
      <c r="I744" s="3" t="s">
        <v>308</v>
      </c>
      <c r="J744" s="3" t="s">
        <v>2316</v>
      </c>
      <c r="K744" s="7" t="str">
        <f>VLOOKUP($I744,'New Summary'!$E$8:$G$59,2,FALSE)</f>
        <v>H-350x175x6x9</v>
      </c>
      <c r="L744" s="3" t="s">
        <v>2496</v>
      </c>
      <c r="M744" s="7">
        <f>VLOOKUP($I744,'New Summary'!$E$8:$G$59,3,FALSE)</f>
        <v>41.4</v>
      </c>
      <c r="N744" s="3">
        <v>6000</v>
      </c>
      <c r="O744" s="3" t="s">
        <v>25</v>
      </c>
      <c r="P744" s="3">
        <v>1</v>
      </c>
      <c r="Q744" s="28">
        <f t="shared" si="155"/>
        <v>6</v>
      </c>
      <c r="R744" s="28">
        <f t="shared" si="156"/>
        <v>248.39999999999998</v>
      </c>
      <c r="S744" s="12">
        <v>0</v>
      </c>
      <c r="T744" s="46">
        <f t="shared" si="150"/>
        <v>0</v>
      </c>
      <c r="U744" s="13"/>
      <c r="V744" s="3">
        <f t="shared" si="151"/>
        <v>6</v>
      </c>
      <c r="W744" s="46" t="s">
        <v>2502</v>
      </c>
      <c r="X744" s="3">
        <f t="shared" si="148"/>
        <v>248.39999999999998</v>
      </c>
      <c r="Y744" s="3">
        <f t="shared" si="149"/>
        <v>0</v>
      </c>
      <c r="Z744" s="3"/>
      <c r="AA744" s="3">
        <v>3.6</v>
      </c>
      <c r="AB744" s="3">
        <f t="shared" si="143"/>
        <v>2.4</v>
      </c>
      <c r="AC744" s="7">
        <f t="shared" si="152"/>
        <v>149.04</v>
      </c>
      <c r="AD744" s="1">
        <v>3600</v>
      </c>
      <c r="AE744" s="1">
        <f t="shared" si="153"/>
        <v>3.6</v>
      </c>
    </row>
    <row r="745" spans="1:31" ht="43.2" hidden="1" x14ac:dyDescent="0.3">
      <c r="A745" s="65" t="str" cm="1">
        <f t="array" ref="A745">_xlfn.IFS(M745&gt;=65,"Heavy",M745&lt;=25,"Light",M745&gt;=26-64,"Medium")</f>
        <v>Medium</v>
      </c>
      <c r="B745" s="1" t="s">
        <v>2787</v>
      </c>
      <c r="C745" s="1" t="s">
        <v>2824</v>
      </c>
      <c r="D745" s="3">
        <f t="shared" si="154"/>
        <v>728</v>
      </c>
      <c r="E745" s="3" t="s">
        <v>2822</v>
      </c>
      <c r="F745" s="3">
        <v>1</v>
      </c>
      <c r="G745" s="3" t="s">
        <v>2827</v>
      </c>
      <c r="H745" s="3" t="s">
        <v>765</v>
      </c>
      <c r="I745" s="3" t="s">
        <v>308</v>
      </c>
      <c r="J745" s="3" t="s">
        <v>2316</v>
      </c>
      <c r="K745" s="7" t="str">
        <f>VLOOKUP($I745,'New Summary'!$E$8:$G$59,2,FALSE)</f>
        <v>H-350x175x6x9</v>
      </c>
      <c r="L745" s="3" t="s">
        <v>2496</v>
      </c>
      <c r="M745" s="7">
        <f>VLOOKUP($I745,'New Summary'!$E$8:$G$59,3,FALSE)</f>
        <v>41.4</v>
      </c>
      <c r="N745" s="3">
        <v>6000</v>
      </c>
      <c r="O745" s="3" t="s">
        <v>25</v>
      </c>
      <c r="P745" s="3">
        <v>1</v>
      </c>
      <c r="Q745" s="28">
        <f t="shared" si="155"/>
        <v>6</v>
      </c>
      <c r="R745" s="28">
        <f t="shared" si="156"/>
        <v>248.39999999999998</v>
      </c>
      <c r="S745" s="12">
        <v>0</v>
      </c>
      <c r="T745" s="46">
        <f t="shared" si="150"/>
        <v>0</v>
      </c>
      <c r="U745" s="13"/>
      <c r="V745" s="3">
        <f t="shared" si="151"/>
        <v>6</v>
      </c>
      <c r="W745" s="46" t="s">
        <v>2502</v>
      </c>
      <c r="X745" s="3">
        <f t="shared" si="148"/>
        <v>248.39999999999998</v>
      </c>
      <c r="Y745" s="3">
        <f t="shared" si="149"/>
        <v>0</v>
      </c>
      <c r="Z745" s="3"/>
      <c r="AA745" s="3">
        <v>0.3</v>
      </c>
      <c r="AB745" s="3">
        <f t="shared" si="143"/>
        <v>5.7</v>
      </c>
      <c r="AC745" s="7">
        <f t="shared" si="152"/>
        <v>12.42</v>
      </c>
      <c r="AD745" s="1">
        <v>300</v>
      </c>
      <c r="AE745" s="1">
        <f t="shared" si="153"/>
        <v>0.3</v>
      </c>
    </row>
    <row r="746" spans="1:31" ht="43.2" hidden="1" x14ac:dyDescent="0.3">
      <c r="A746" s="65" t="str" cm="1">
        <f t="array" ref="A746">_xlfn.IFS(M746&gt;=65,"Heavy",M746&lt;=25,"Light",M746&gt;=26-64,"Medium")</f>
        <v>Medium</v>
      </c>
      <c r="B746" s="1" t="s">
        <v>2787</v>
      </c>
      <c r="C746" s="1" t="s">
        <v>2824</v>
      </c>
      <c r="D746" s="3">
        <f t="shared" si="154"/>
        <v>729</v>
      </c>
      <c r="E746" s="3" t="s">
        <v>2822</v>
      </c>
      <c r="F746" s="3">
        <v>1</v>
      </c>
      <c r="G746" s="3" t="s">
        <v>2827</v>
      </c>
      <c r="H746" s="3" t="s">
        <v>766</v>
      </c>
      <c r="I746" s="3" t="s">
        <v>308</v>
      </c>
      <c r="J746" s="3" t="s">
        <v>2316</v>
      </c>
      <c r="K746" s="7" t="str">
        <f>VLOOKUP($I746,'New Summary'!$E$8:$G$59,2,FALSE)</f>
        <v>H-350x175x6x9</v>
      </c>
      <c r="L746" s="3" t="s">
        <v>2496</v>
      </c>
      <c r="M746" s="7">
        <f>VLOOKUP($I746,'New Summary'!$E$8:$G$59,3,FALSE)</f>
        <v>41.4</v>
      </c>
      <c r="N746" s="3">
        <v>6000</v>
      </c>
      <c r="O746" s="3" t="s">
        <v>25</v>
      </c>
      <c r="P746" s="3">
        <v>1</v>
      </c>
      <c r="Q746" s="28">
        <f t="shared" si="155"/>
        <v>6</v>
      </c>
      <c r="R746" s="28">
        <f t="shared" si="156"/>
        <v>248.39999999999998</v>
      </c>
      <c r="S746" s="12">
        <v>0</v>
      </c>
      <c r="T746" s="46">
        <f t="shared" si="150"/>
        <v>0</v>
      </c>
      <c r="U746" s="13"/>
      <c r="V746" s="3">
        <f t="shared" si="151"/>
        <v>6</v>
      </c>
      <c r="W746" s="46" t="s">
        <v>2502</v>
      </c>
      <c r="X746" s="3">
        <f t="shared" si="148"/>
        <v>248.39999999999998</v>
      </c>
      <c r="Y746" s="3">
        <f t="shared" si="149"/>
        <v>0</v>
      </c>
      <c r="Z746" s="3"/>
      <c r="AA746" s="3">
        <v>0.3</v>
      </c>
      <c r="AB746" s="3">
        <f t="shared" si="143"/>
        <v>5.7</v>
      </c>
      <c r="AC746" s="7">
        <f t="shared" si="152"/>
        <v>12.42</v>
      </c>
      <c r="AD746" s="1">
        <v>300</v>
      </c>
      <c r="AE746" s="1">
        <f t="shared" si="153"/>
        <v>0.3</v>
      </c>
    </row>
    <row r="747" spans="1:31" ht="43.2" hidden="1" x14ac:dyDescent="0.3">
      <c r="A747" s="65" t="str" cm="1">
        <f t="array" ref="A747">_xlfn.IFS(M747&gt;=65,"Heavy",M747&lt;=25,"Light",M747&gt;=26-64,"Medium")</f>
        <v>Medium</v>
      </c>
      <c r="B747" s="1" t="s">
        <v>2787</v>
      </c>
      <c r="C747" s="1" t="s">
        <v>2824</v>
      </c>
      <c r="D747" s="3">
        <f t="shared" si="154"/>
        <v>730</v>
      </c>
      <c r="E747" s="3" t="s">
        <v>2822</v>
      </c>
      <c r="F747" s="3">
        <v>1</v>
      </c>
      <c r="G747" s="3" t="s">
        <v>2827</v>
      </c>
      <c r="H747" s="3" t="s">
        <v>767</v>
      </c>
      <c r="I747" s="3" t="s">
        <v>308</v>
      </c>
      <c r="J747" s="3" t="s">
        <v>2316</v>
      </c>
      <c r="K747" s="7" t="str">
        <f>VLOOKUP($I747,'New Summary'!$E$8:$G$59,2,FALSE)</f>
        <v>H-350x175x6x9</v>
      </c>
      <c r="L747" s="3" t="s">
        <v>2496</v>
      </c>
      <c r="M747" s="7">
        <f>VLOOKUP($I747,'New Summary'!$E$8:$G$59,3,FALSE)</f>
        <v>41.4</v>
      </c>
      <c r="N747" s="3">
        <v>6000</v>
      </c>
      <c r="O747" s="3" t="s">
        <v>25</v>
      </c>
      <c r="P747" s="3">
        <v>1</v>
      </c>
      <c r="Q747" s="28">
        <f t="shared" si="155"/>
        <v>6</v>
      </c>
      <c r="R747" s="28">
        <f t="shared" si="156"/>
        <v>248.39999999999998</v>
      </c>
      <c r="S747" s="12">
        <v>0</v>
      </c>
      <c r="T747" s="46">
        <f t="shared" si="150"/>
        <v>0</v>
      </c>
      <c r="U747" s="13"/>
      <c r="V747" s="3">
        <f t="shared" si="151"/>
        <v>6</v>
      </c>
      <c r="W747" s="46" t="s">
        <v>2502</v>
      </c>
      <c r="X747" s="3">
        <f t="shared" si="148"/>
        <v>248.39999999999998</v>
      </c>
      <c r="Y747" s="3">
        <f t="shared" si="149"/>
        <v>0</v>
      </c>
      <c r="Z747" s="3"/>
      <c r="AA747" s="3">
        <v>0.3</v>
      </c>
      <c r="AB747" s="3">
        <f t="shared" si="143"/>
        <v>5.7</v>
      </c>
      <c r="AC747" s="7">
        <f t="shared" si="152"/>
        <v>12.42</v>
      </c>
      <c r="AD747" s="1">
        <v>300</v>
      </c>
      <c r="AE747" s="1">
        <f t="shared" si="153"/>
        <v>0.3</v>
      </c>
    </row>
    <row r="748" spans="1:31" ht="43.2" hidden="1" x14ac:dyDescent="0.3">
      <c r="A748" s="65" t="str" cm="1">
        <f t="array" ref="A748">_xlfn.IFS(M748&gt;=65,"Heavy",M748&lt;=25,"Light",M748&gt;=26-64,"Medium")</f>
        <v>Medium</v>
      </c>
      <c r="B748" s="1" t="s">
        <v>2787</v>
      </c>
      <c r="C748" s="1" t="s">
        <v>2824</v>
      </c>
      <c r="D748" s="3">
        <f t="shared" si="154"/>
        <v>731</v>
      </c>
      <c r="E748" s="3" t="s">
        <v>2822</v>
      </c>
      <c r="F748" s="3">
        <v>1</v>
      </c>
      <c r="G748" s="3" t="s">
        <v>2827</v>
      </c>
      <c r="H748" s="3" t="s">
        <v>768</v>
      </c>
      <c r="I748" s="3" t="s">
        <v>308</v>
      </c>
      <c r="J748" s="3" t="s">
        <v>2316</v>
      </c>
      <c r="K748" s="7" t="str">
        <f>VLOOKUP($I748,'New Summary'!$E$8:$G$59,2,FALSE)</f>
        <v>H-350x175x6x9</v>
      </c>
      <c r="L748" s="3" t="s">
        <v>2496</v>
      </c>
      <c r="M748" s="7">
        <f>VLOOKUP($I748,'New Summary'!$E$8:$G$59,3,FALSE)</f>
        <v>41.4</v>
      </c>
      <c r="N748" s="3">
        <v>6000</v>
      </c>
      <c r="O748" s="3" t="s">
        <v>25</v>
      </c>
      <c r="P748" s="3">
        <v>1</v>
      </c>
      <c r="Q748" s="28">
        <f t="shared" si="155"/>
        <v>6</v>
      </c>
      <c r="R748" s="28">
        <f t="shared" si="156"/>
        <v>248.39999999999998</v>
      </c>
      <c r="S748" s="12">
        <v>0</v>
      </c>
      <c r="T748" s="46">
        <f t="shared" si="150"/>
        <v>0</v>
      </c>
      <c r="U748" s="13"/>
      <c r="V748" s="3">
        <f t="shared" si="151"/>
        <v>6</v>
      </c>
      <c r="W748" s="46" t="s">
        <v>2502</v>
      </c>
      <c r="X748" s="3">
        <f t="shared" si="148"/>
        <v>248.39999999999998</v>
      </c>
      <c r="Y748" s="3">
        <f t="shared" si="149"/>
        <v>0</v>
      </c>
      <c r="Z748" s="3"/>
      <c r="AA748" s="3">
        <v>0.3</v>
      </c>
      <c r="AB748" s="3">
        <f t="shared" si="143"/>
        <v>5.7</v>
      </c>
      <c r="AC748" s="7">
        <f t="shared" si="152"/>
        <v>12.42</v>
      </c>
      <c r="AD748" s="1">
        <v>300</v>
      </c>
      <c r="AE748" s="1">
        <f t="shared" si="153"/>
        <v>0.3</v>
      </c>
    </row>
    <row r="749" spans="1:31" ht="43.2" hidden="1" x14ac:dyDescent="0.3">
      <c r="A749" s="65" t="str" cm="1">
        <f t="array" ref="A749">_xlfn.IFS(M749&gt;=65,"Heavy",M749&lt;=25,"Light",M749&gt;=26-64,"Medium")</f>
        <v>Medium</v>
      </c>
      <c r="B749" s="1" t="s">
        <v>2787</v>
      </c>
      <c r="C749" s="1" t="s">
        <v>2824</v>
      </c>
      <c r="D749" s="3">
        <f t="shared" si="154"/>
        <v>732</v>
      </c>
      <c r="E749" s="3" t="s">
        <v>2822</v>
      </c>
      <c r="F749" s="3">
        <v>1</v>
      </c>
      <c r="G749" s="3" t="s">
        <v>2827</v>
      </c>
      <c r="H749" s="3" t="s">
        <v>769</v>
      </c>
      <c r="I749" s="3" t="s">
        <v>308</v>
      </c>
      <c r="J749" s="3" t="s">
        <v>2316</v>
      </c>
      <c r="K749" s="7" t="str">
        <f>VLOOKUP($I749,'New Summary'!$E$8:$G$59,2,FALSE)</f>
        <v>H-350x175x6x9</v>
      </c>
      <c r="L749" s="3" t="s">
        <v>2496</v>
      </c>
      <c r="M749" s="7">
        <f>VLOOKUP($I749,'New Summary'!$E$8:$G$59,3,FALSE)</f>
        <v>41.4</v>
      </c>
      <c r="N749" s="3">
        <v>6000</v>
      </c>
      <c r="O749" s="3" t="s">
        <v>25</v>
      </c>
      <c r="P749" s="3">
        <v>1</v>
      </c>
      <c r="Q749" s="28">
        <f t="shared" si="155"/>
        <v>6</v>
      </c>
      <c r="R749" s="28">
        <f t="shared" si="156"/>
        <v>248.39999999999998</v>
      </c>
      <c r="S749" s="12">
        <v>0</v>
      </c>
      <c r="T749" s="46">
        <f t="shared" si="150"/>
        <v>0</v>
      </c>
      <c r="U749" s="13"/>
      <c r="V749" s="3">
        <f t="shared" si="151"/>
        <v>6</v>
      </c>
      <c r="W749" s="46" t="s">
        <v>2502</v>
      </c>
      <c r="X749" s="3">
        <f t="shared" si="148"/>
        <v>248.39999999999998</v>
      </c>
      <c r="Y749" s="3">
        <f t="shared" si="149"/>
        <v>0</v>
      </c>
      <c r="Z749" s="3"/>
      <c r="AA749" s="3">
        <v>0.3</v>
      </c>
      <c r="AB749" s="3">
        <f t="shared" ref="AB749:AB812" si="157">Q749-AA749</f>
        <v>5.7</v>
      </c>
      <c r="AC749" s="7">
        <f t="shared" si="152"/>
        <v>12.42</v>
      </c>
      <c r="AD749" s="1">
        <v>300</v>
      </c>
      <c r="AE749" s="1">
        <f t="shared" si="153"/>
        <v>0.3</v>
      </c>
    </row>
    <row r="750" spans="1:31" ht="43.2" hidden="1" x14ac:dyDescent="0.3">
      <c r="A750" s="65" t="str" cm="1">
        <f t="array" ref="A750">_xlfn.IFS(M750&gt;=65,"Heavy",M750&lt;=25,"Light",M750&gt;=26-64,"Medium")</f>
        <v>Medium</v>
      </c>
      <c r="B750" s="1" t="s">
        <v>2787</v>
      </c>
      <c r="C750" s="1" t="s">
        <v>2824</v>
      </c>
      <c r="D750" s="3">
        <f t="shared" si="154"/>
        <v>733</v>
      </c>
      <c r="E750" s="3" t="s">
        <v>2822</v>
      </c>
      <c r="F750" s="3">
        <v>1</v>
      </c>
      <c r="G750" s="3" t="s">
        <v>2827</v>
      </c>
      <c r="H750" s="3" t="s">
        <v>770</v>
      </c>
      <c r="I750" s="3" t="s">
        <v>308</v>
      </c>
      <c r="J750" s="3" t="s">
        <v>2316</v>
      </c>
      <c r="K750" s="7" t="str">
        <f>VLOOKUP($I750,'New Summary'!$E$8:$G$59,2,FALSE)</f>
        <v>H-350x175x6x9</v>
      </c>
      <c r="L750" s="3" t="s">
        <v>2496</v>
      </c>
      <c r="M750" s="7">
        <f>VLOOKUP($I750,'New Summary'!$E$8:$G$59,3,FALSE)</f>
        <v>41.4</v>
      </c>
      <c r="N750" s="3">
        <v>6000</v>
      </c>
      <c r="O750" s="3" t="s">
        <v>25</v>
      </c>
      <c r="P750" s="3">
        <v>1</v>
      </c>
      <c r="Q750" s="28">
        <f t="shared" si="155"/>
        <v>6</v>
      </c>
      <c r="R750" s="28">
        <f t="shared" si="156"/>
        <v>248.39999999999998</v>
      </c>
      <c r="S750" s="12">
        <v>0</v>
      </c>
      <c r="T750" s="46">
        <f t="shared" si="150"/>
        <v>0</v>
      </c>
      <c r="U750" s="13"/>
      <c r="V750" s="3">
        <f t="shared" si="151"/>
        <v>6</v>
      </c>
      <c r="W750" s="46" t="s">
        <v>2502</v>
      </c>
      <c r="X750" s="3">
        <f t="shared" si="148"/>
        <v>248.39999999999998</v>
      </c>
      <c r="Y750" s="3">
        <f t="shared" si="149"/>
        <v>0</v>
      </c>
      <c r="Z750" s="3"/>
      <c r="AA750" s="3">
        <v>0.3</v>
      </c>
      <c r="AB750" s="3">
        <f t="shared" si="157"/>
        <v>5.7</v>
      </c>
      <c r="AC750" s="7">
        <f t="shared" si="152"/>
        <v>12.42</v>
      </c>
      <c r="AD750" s="1">
        <v>300</v>
      </c>
      <c r="AE750" s="1">
        <f t="shared" si="153"/>
        <v>0.3</v>
      </c>
    </row>
    <row r="751" spans="1:31" ht="43.2" hidden="1" x14ac:dyDescent="0.3">
      <c r="A751" s="65" t="str" cm="1">
        <f t="array" ref="A751">_xlfn.IFS(M751&gt;=65,"Heavy",M751&lt;=25,"Light",M751&gt;=26-64,"Medium")</f>
        <v>Medium</v>
      </c>
      <c r="B751" s="1" t="s">
        <v>2787</v>
      </c>
      <c r="C751" s="1" t="s">
        <v>2824</v>
      </c>
      <c r="D751" s="3">
        <f t="shared" si="154"/>
        <v>734</v>
      </c>
      <c r="E751" s="3" t="s">
        <v>2822</v>
      </c>
      <c r="F751" s="3">
        <v>1</v>
      </c>
      <c r="G751" s="3" t="s">
        <v>2827</v>
      </c>
      <c r="H751" s="3" t="s">
        <v>771</v>
      </c>
      <c r="I751" s="3" t="s">
        <v>690</v>
      </c>
      <c r="J751" s="3" t="s">
        <v>2317</v>
      </c>
      <c r="K751" s="7" t="str">
        <f>VLOOKUP($I751,'New Summary'!$E$8:$G$59,2,FALSE)</f>
        <v>H-350x175x6x9</v>
      </c>
      <c r="L751" s="3" t="s">
        <v>2496</v>
      </c>
      <c r="M751" s="7">
        <f>VLOOKUP($I751,'New Summary'!$E$8:$G$59,3,FALSE)</f>
        <v>41.4</v>
      </c>
      <c r="N751" s="3">
        <v>6000</v>
      </c>
      <c r="O751" s="3" t="s">
        <v>25</v>
      </c>
      <c r="P751" s="3">
        <v>1</v>
      </c>
      <c r="Q751" s="28">
        <f>(N751/1000)*P751</f>
        <v>6</v>
      </c>
      <c r="R751" s="28">
        <f>Q751*M751</f>
        <v>248.39999999999998</v>
      </c>
      <c r="S751" s="12">
        <v>0</v>
      </c>
      <c r="T751" s="46">
        <f t="shared" si="150"/>
        <v>0</v>
      </c>
      <c r="U751" s="12"/>
      <c r="V751" s="3">
        <f t="shared" si="151"/>
        <v>6</v>
      </c>
      <c r="W751" s="46" t="s">
        <v>2502</v>
      </c>
      <c r="X751" s="3">
        <f t="shared" si="148"/>
        <v>248.39999999999998</v>
      </c>
      <c r="Y751" s="3">
        <f t="shared" si="149"/>
        <v>0</v>
      </c>
      <c r="Z751" s="3"/>
      <c r="AA751" s="3">
        <v>0.3</v>
      </c>
      <c r="AB751" s="3">
        <f t="shared" si="157"/>
        <v>5.7</v>
      </c>
      <c r="AC751" s="7">
        <f t="shared" si="152"/>
        <v>12.42</v>
      </c>
      <c r="AD751" s="1">
        <v>300</v>
      </c>
      <c r="AE751" s="1">
        <f t="shared" si="153"/>
        <v>0.3</v>
      </c>
    </row>
    <row r="752" spans="1:31" ht="43.2" hidden="1" x14ac:dyDescent="0.3">
      <c r="A752" s="65" t="str" cm="1">
        <f t="array" ref="A752">_xlfn.IFS(M752&gt;=65,"Heavy",M752&lt;=25,"Light",M752&gt;=26-64,"Medium")</f>
        <v>Medium</v>
      </c>
      <c r="B752" s="1" t="s">
        <v>2787</v>
      </c>
      <c r="C752" s="1" t="s">
        <v>2824</v>
      </c>
      <c r="D752" s="3">
        <f t="shared" si="154"/>
        <v>735</v>
      </c>
      <c r="E752" s="3" t="s">
        <v>2822</v>
      </c>
      <c r="F752" s="3">
        <v>1</v>
      </c>
      <c r="G752" s="3" t="s">
        <v>2827</v>
      </c>
      <c r="H752" s="3" t="s">
        <v>772</v>
      </c>
      <c r="I752" s="3" t="s">
        <v>308</v>
      </c>
      <c r="J752" s="3" t="s">
        <v>2316</v>
      </c>
      <c r="K752" s="7" t="str">
        <f>VLOOKUP($I752,'New Summary'!$E$8:$G$59,2,FALSE)</f>
        <v>H-350x175x6x9</v>
      </c>
      <c r="L752" s="3" t="s">
        <v>2496</v>
      </c>
      <c r="M752" s="7">
        <f>VLOOKUP($I752,'New Summary'!$E$8:$G$59,3,FALSE)</f>
        <v>41.4</v>
      </c>
      <c r="N752" s="3">
        <v>6000</v>
      </c>
      <c r="O752" s="3" t="s">
        <v>25</v>
      </c>
      <c r="P752" s="3">
        <v>1</v>
      </c>
      <c r="Q752" s="28">
        <f t="shared" ref="Q752:Q760" si="158">(N752/1000)*P752</f>
        <v>6</v>
      </c>
      <c r="R752" s="28">
        <f t="shared" ref="R752:R760" si="159">Q752*M752</f>
        <v>248.39999999999998</v>
      </c>
      <c r="S752" s="12">
        <v>0</v>
      </c>
      <c r="T752" s="46">
        <f t="shared" si="150"/>
        <v>0</v>
      </c>
      <c r="U752" s="13"/>
      <c r="V752" s="3">
        <f t="shared" si="151"/>
        <v>6</v>
      </c>
      <c r="W752" s="46" t="s">
        <v>2502</v>
      </c>
      <c r="X752" s="3">
        <f t="shared" si="148"/>
        <v>248.39999999999998</v>
      </c>
      <c r="Y752" s="3">
        <f t="shared" si="149"/>
        <v>0</v>
      </c>
      <c r="Z752" s="3"/>
      <c r="AA752" s="3">
        <v>3</v>
      </c>
      <c r="AB752" s="3">
        <f t="shared" si="157"/>
        <v>3</v>
      </c>
      <c r="AC752" s="7">
        <f t="shared" si="152"/>
        <v>124.19999999999999</v>
      </c>
      <c r="AD752" s="1">
        <v>3000</v>
      </c>
      <c r="AE752" s="1">
        <f t="shared" si="153"/>
        <v>3</v>
      </c>
    </row>
    <row r="753" spans="1:31" ht="43.2" hidden="1" x14ac:dyDescent="0.3">
      <c r="A753" s="65" t="str" cm="1">
        <f t="array" ref="A753">_xlfn.IFS(M753&gt;=65,"Heavy",M753&lt;=25,"Light",M753&gt;=26-64,"Medium")</f>
        <v>Medium</v>
      </c>
      <c r="B753" s="1" t="s">
        <v>2787</v>
      </c>
      <c r="C753" s="1" t="s">
        <v>2824</v>
      </c>
      <c r="D753" s="3">
        <f t="shared" si="154"/>
        <v>736</v>
      </c>
      <c r="E753" s="3" t="s">
        <v>2822</v>
      </c>
      <c r="F753" s="3">
        <v>1</v>
      </c>
      <c r="G753" s="3" t="s">
        <v>2827</v>
      </c>
      <c r="H753" s="3" t="s">
        <v>773</v>
      </c>
      <c r="I753" s="3" t="s">
        <v>308</v>
      </c>
      <c r="J753" s="3" t="s">
        <v>2316</v>
      </c>
      <c r="K753" s="7" t="str">
        <f>VLOOKUP($I753,'New Summary'!$E$8:$G$59,2,FALSE)</f>
        <v>H-350x175x6x9</v>
      </c>
      <c r="L753" s="3" t="s">
        <v>2496</v>
      </c>
      <c r="M753" s="7">
        <f>VLOOKUP($I753,'New Summary'!$E$8:$G$59,3,FALSE)</f>
        <v>41.4</v>
      </c>
      <c r="N753" s="3">
        <v>6000</v>
      </c>
      <c r="O753" s="3" t="s">
        <v>25</v>
      </c>
      <c r="P753" s="3">
        <v>1</v>
      </c>
      <c r="Q753" s="28">
        <f t="shared" si="158"/>
        <v>6</v>
      </c>
      <c r="R753" s="28">
        <f t="shared" si="159"/>
        <v>248.39999999999998</v>
      </c>
      <c r="S753" s="12">
        <v>0</v>
      </c>
      <c r="T753" s="46">
        <f t="shared" si="150"/>
        <v>0</v>
      </c>
      <c r="U753" s="13"/>
      <c r="V753" s="3">
        <f t="shared" si="151"/>
        <v>6</v>
      </c>
      <c r="W753" s="46" t="s">
        <v>2502</v>
      </c>
      <c r="X753" s="3">
        <f t="shared" si="148"/>
        <v>248.39999999999998</v>
      </c>
      <c r="Y753" s="3">
        <f t="shared" si="149"/>
        <v>0</v>
      </c>
      <c r="Z753" s="3"/>
      <c r="AA753" s="3">
        <v>3</v>
      </c>
      <c r="AB753" s="3">
        <f t="shared" si="157"/>
        <v>3</v>
      </c>
      <c r="AC753" s="7">
        <f t="shared" si="152"/>
        <v>124.19999999999999</v>
      </c>
      <c r="AD753" s="1">
        <v>3000</v>
      </c>
      <c r="AE753" s="1">
        <f t="shared" si="153"/>
        <v>3</v>
      </c>
    </row>
    <row r="754" spans="1:31" ht="43.2" hidden="1" x14ac:dyDescent="0.3">
      <c r="A754" s="65" t="str" cm="1">
        <f t="array" ref="A754">_xlfn.IFS(M754&gt;=65,"Heavy",M754&lt;=25,"Light",M754&gt;=26-64,"Medium")</f>
        <v>Medium</v>
      </c>
      <c r="B754" s="1" t="s">
        <v>2787</v>
      </c>
      <c r="C754" s="1" t="s">
        <v>2824</v>
      </c>
      <c r="D754" s="3">
        <f t="shared" si="154"/>
        <v>737</v>
      </c>
      <c r="E754" s="3" t="s">
        <v>2822</v>
      </c>
      <c r="F754" s="3">
        <v>1</v>
      </c>
      <c r="G754" s="3" t="s">
        <v>2827</v>
      </c>
      <c r="H754" s="3" t="s">
        <v>774</v>
      </c>
      <c r="I754" s="3" t="s">
        <v>308</v>
      </c>
      <c r="J754" s="3" t="s">
        <v>2316</v>
      </c>
      <c r="K754" s="7" t="str">
        <f>VLOOKUP($I754,'New Summary'!$E$8:$G$59,2,FALSE)</f>
        <v>H-350x175x6x9</v>
      </c>
      <c r="L754" s="3" t="s">
        <v>2496</v>
      </c>
      <c r="M754" s="7">
        <f>VLOOKUP($I754,'New Summary'!$E$8:$G$59,3,FALSE)</f>
        <v>41.4</v>
      </c>
      <c r="N754" s="3">
        <v>6000</v>
      </c>
      <c r="O754" s="3" t="s">
        <v>25</v>
      </c>
      <c r="P754" s="3">
        <v>1</v>
      </c>
      <c r="Q754" s="28">
        <f t="shared" si="158"/>
        <v>6</v>
      </c>
      <c r="R754" s="28">
        <f t="shared" si="159"/>
        <v>248.39999999999998</v>
      </c>
      <c r="S754" s="12">
        <v>0</v>
      </c>
      <c r="T754" s="46">
        <f t="shared" si="150"/>
        <v>0</v>
      </c>
      <c r="U754" s="13"/>
      <c r="V754" s="3">
        <f t="shared" si="151"/>
        <v>6</v>
      </c>
      <c r="W754" s="46" t="s">
        <v>2502</v>
      </c>
      <c r="X754" s="3">
        <f t="shared" si="148"/>
        <v>248.39999999999998</v>
      </c>
      <c r="Y754" s="3">
        <f t="shared" si="149"/>
        <v>0</v>
      </c>
      <c r="Z754" s="3"/>
      <c r="AA754" s="3">
        <v>3</v>
      </c>
      <c r="AB754" s="3">
        <f t="shared" si="157"/>
        <v>3</v>
      </c>
      <c r="AC754" s="7">
        <f t="shared" si="152"/>
        <v>124.19999999999999</v>
      </c>
      <c r="AD754" s="1">
        <v>3000</v>
      </c>
      <c r="AE754" s="1">
        <f t="shared" si="153"/>
        <v>3</v>
      </c>
    </row>
    <row r="755" spans="1:31" ht="43.2" hidden="1" x14ac:dyDescent="0.3">
      <c r="A755" s="65" t="str" cm="1">
        <f t="array" ref="A755">_xlfn.IFS(M755&gt;=65,"Heavy",M755&lt;=25,"Light",M755&gt;=26-64,"Medium")</f>
        <v>Medium</v>
      </c>
      <c r="B755" s="1" t="s">
        <v>2787</v>
      </c>
      <c r="C755" s="1" t="s">
        <v>2824</v>
      </c>
      <c r="D755" s="3">
        <f t="shared" si="154"/>
        <v>738</v>
      </c>
      <c r="E755" s="3" t="s">
        <v>2822</v>
      </c>
      <c r="F755" s="3">
        <v>1</v>
      </c>
      <c r="G755" s="3" t="s">
        <v>2827</v>
      </c>
      <c r="H755" s="3" t="s">
        <v>775</v>
      </c>
      <c r="I755" s="3" t="s">
        <v>690</v>
      </c>
      <c r="J755" s="3" t="s">
        <v>2317</v>
      </c>
      <c r="K755" s="7" t="str">
        <f>VLOOKUP($I755,'New Summary'!$E$8:$G$59,2,FALSE)</f>
        <v>H-350x175x6x9</v>
      </c>
      <c r="L755" s="3" t="s">
        <v>2496</v>
      </c>
      <c r="M755" s="7">
        <f>VLOOKUP($I755,'New Summary'!$E$8:$G$59,3,FALSE)</f>
        <v>41.4</v>
      </c>
      <c r="N755" s="3">
        <v>6000</v>
      </c>
      <c r="O755" s="3" t="s">
        <v>25</v>
      </c>
      <c r="P755" s="3">
        <v>1</v>
      </c>
      <c r="Q755" s="28">
        <f t="shared" si="158"/>
        <v>6</v>
      </c>
      <c r="R755" s="28">
        <f t="shared" si="159"/>
        <v>248.39999999999998</v>
      </c>
      <c r="S755" s="12">
        <v>0</v>
      </c>
      <c r="T755" s="46">
        <f t="shared" si="150"/>
        <v>0</v>
      </c>
      <c r="U755" s="12"/>
      <c r="V755" s="3">
        <f t="shared" si="151"/>
        <v>6</v>
      </c>
      <c r="W755" s="46" t="s">
        <v>2502</v>
      </c>
      <c r="X755" s="3">
        <f t="shared" si="148"/>
        <v>248.39999999999998</v>
      </c>
      <c r="Y755" s="3">
        <f t="shared" si="149"/>
        <v>0</v>
      </c>
      <c r="Z755" s="3"/>
      <c r="AA755" s="3">
        <v>3</v>
      </c>
      <c r="AB755" s="3">
        <f t="shared" si="157"/>
        <v>3</v>
      </c>
      <c r="AC755" s="7">
        <f t="shared" si="152"/>
        <v>124.19999999999999</v>
      </c>
      <c r="AD755" s="1">
        <v>3000</v>
      </c>
      <c r="AE755" s="1">
        <f t="shared" si="153"/>
        <v>3</v>
      </c>
    </row>
    <row r="756" spans="1:31" ht="43.2" hidden="1" x14ac:dyDescent="0.3">
      <c r="A756" s="65" t="str" cm="1">
        <f t="array" ref="A756">_xlfn.IFS(M756&gt;=65,"Heavy",M756&lt;=25,"Light",M756&gt;=26-64,"Medium")</f>
        <v>Medium</v>
      </c>
      <c r="B756" s="1" t="s">
        <v>2787</v>
      </c>
      <c r="C756" s="1" t="s">
        <v>2824</v>
      </c>
      <c r="D756" s="3">
        <f t="shared" si="154"/>
        <v>739</v>
      </c>
      <c r="E756" s="3" t="s">
        <v>2822</v>
      </c>
      <c r="F756" s="3">
        <v>1</v>
      </c>
      <c r="G756" s="3" t="s">
        <v>2827</v>
      </c>
      <c r="H756" s="3" t="s">
        <v>776</v>
      </c>
      <c r="I756" s="3" t="s">
        <v>690</v>
      </c>
      <c r="J756" s="3" t="s">
        <v>2317</v>
      </c>
      <c r="K756" s="7" t="str">
        <f>VLOOKUP($I756,'New Summary'!$E$8:$G$59,2,FALSE)</f>
        <v>H-350x175x6x9</v>
      </c>
      <c r="L756" s="3" t="s">
        <v>2496</v>
      </c>
      <c r="M756" s="7">
        <f>VLOOKUP($I756,'New Summary'!$E$8:$G$59,3,FALSE)</f>
        <v>41.4</v>
      </c>
      <c r="N756" s="3">
        <v>6000</v>
      </c>
      <c r="O756" s="3" t="s">
        <v>25</v>
      </c>
      <c r="P756" s="3">
        <v>1</v>
      </c>
      <c r="Q756" s="28">
        <f t="shared" si="158"/>
        <v>6</v>
      </c>
      <c r="R756" s="28">
        <f t="shared" si="159"/>
        <v>248.39999999999998</v>
      </c>
      <c r="S756" s="12">
        <v>0</v>
      </c>
      <c r="T756" s="46">
        <f t="shared" si="150"/>
        <v>0</v>
      </c>
      <c r="U756" s="12"/>
      <c r="V756" s="3">
        <f t="shared" si="151"/>
        <v>6</v>
      </c>
      <c r="W756" s="46" t="s">
        <v>2502</v>
      </c>
      <c r="X756" s="3">
        <f t="shared" si="148"/>
        <v>248.39999999999998</v>
      </c>
      <c r="Y756" s="3">
        <f t="shared" si="149"/>
        <v>0</v>
      </c>
      <c r="Z756" s="3"/>
      <c r="AA756" s="3">
        <v>3</v>
      </c>
      <c r="AB756" s="3">
        <f t="shared" si="157"/>
        <v>3</v>
      </c>
      <c r="AC756" s="7">
        <f t="shared" si="152"/>
        <v>124.19999999999999</v>
      </c>
      <c r="AD756" s="1">
        <v>3000</v>
      </c>
      <c r="AE756" s="1">
        <f t="shared" si="153"/>
        <v>3</v>
      </c>
    </row>
    <row r="757" spans="1:31" ht="43.2" hidden="1" x14ac:dyDescent="0.3">
      <c r="A757" s="65" t="str" cm="1">
        <f t="array" ref="A757">_xlfn.IFS(M757&gt;=65,"Heavy",M757&lt;=25,"Light",M757&gt;=26-64,"Medium")</f>
        <v>Medium</v>
      </c>
      <c r="B757" s="1" t="s">
        <v>2787</v>
      </c>
      <c r="C757" s="1" t="s">
        <v>2824</v>
      </c>
      <c r="D757" s="3">
        <f t="shared" si="154"/>
        <v>740</v>
      </c>
      <c r="E757" s="3" t="s">
        <v>2822</v>
      </c>
      <c r="F757" s="3">
        <v>1</v>
      </c>
      <c r="G757" s="3" t="s">
        <v>2827</v>
      </c>
      <c r="H757" s="3" t="s">
        <v>777</v>
      </c>
      <c r="I757" s="3" t="s">
        <v>690</v>
      </c>
      <c r="J757" s="3" t="s">
        <v>2317</v>
      </c>
      <c r="K757" s="7" t="str">
        <f>VLOOKUP($I757,'New Summary'!$E$8:$G$59,2,FALSE)</f>
        <v>H-350x175x6x9</v>
      </c>
      <c r="L757" s="3" t="s">
        <v>2496</v>
      </c>
      <c r="M757" s="7">
        <f>VLOOKUP($I757,'New Summary'!$E$8:$G$59,3,FALSE)</f>
        <v>41.4</v>
      </c>
      <c r="N757" s="3">
        <v>6000</v>
      </c>
      <c r="O757" s="3" t="s">
        <v>25</v>
      </c>
      <c r="P757" s="3">
        <v>1</v>
      </c>
      <c r="Q757" s="28">
        <f t="shared" si="158"/>
        <v>6</v>
      </c>
      <c r="R757" s="28">
        <f t="shared" si="159"/>
        <v>248.39999999999998</v>
      </c>
      <c r="S757" s="12">
        <v>0</v>
      </c>
      <c r="T757" s="46">
        <f t="shared" si="150"/>
        <v>0</v>
      </c>
      <c r="U757" s="12"/>
      <c r="V757" s="3">
        <f t="shared" si="151"/>
        <v>6</v>
      </c>
      <c r="W757" s="46" t="s">
        <v>2502</v>
      </c>
      <c r="X757" s="3">
        <f t="shared" si="148"/>
        <v>248.39999999999998</v>
      </c>
      <c r="Y757" s="3">
        <f t="shared" si="149"/>
        <v>0</v>
      </c>
      <c r="Z757" s="3"/>
      <c r="AA757" s="3">
        <v>3.6</v>
      </c>
      <c r="AB757" s="3">
        <f t="shared" si="157"/>
        <v>2.4</v>
      </c>
      <c r="AC757" s="7">
        <f t="shared" si="152"/>
        <v>149.04</v>
      </c>
      <c r="AD757" s="1">
        <v>3600</v>
      </c>
      <c r="AE757" s="1">
        <f t="shared" si="153"/>
        <v>3.6</v>
      </c>
    </row>
    <row r="758" spans="1:31" ht="43.2" hidden="1" x14ac:dyDescent="0.3">
      <c r="A758" s="65" t="str" cm="1">
        <f t="array" ref="A758">_xlfn.IFS(M758&gt;=65,"Heavy",M758&lt;=25,"Light",M758&gt;=26-64,"Medium")</f>
        <v>Medium</v>
      </c>
      <c r="B758" s="1" t="s">
        <v>2787</v>
      </c>
      <c r="C758" s="1" t="s">
        <v>2824</v>
      </c>
      <c r="D758" s="3">
        <f t="shared" si="154"/>
        <v>741</v>
      </c>
      <c r="E758" s="3" t="s">
        <v>2822</v>
      </c>
      <c r="F758" s="3">
        <v>1</v>
      </c>
      <c r="G758" s="3" t="s">
        <v>2827</v>
      </c>
      <c r="H758" s="3" t="s">
        <v>778</v>
      </c>
      <c r="I758" s="3" t="s">
        <v>690</v>
      </c>
      <c r="J758" s="3" t="s">
        <v>2317</v>
      </c>
      <c r="K758" s="7" t="str">
        <f>VLOOKUP($I758,'New Summary'!$E$8:$G$59,2,FALSE)</f>
        <v>H-350x175x6x9</v>
      </c>
      <c r="L758" s="3" t="s">
        <v>2496</v>
      </c>
      <c r="M758" s="7">
        <f>VLOOKUP($I758,'New Summary'!$E$8:$G$59,3,FALSE)</f>
        <v>41.4</v>
      </c>
      <c r="N758" s="3">
        <v>6000</v>
      </c>
      <c r="O758" s="3" t="s">
        <v>25</v>
      </c>
      <c r="P758" s="3">
        <v>1</v>
      </c>
      <c r="Q758" s="28">
        <f t="shared" si="158"/>
        <v>6</v>
      </c>
      <c r="R758" s="28">
        <f t="shared" si="159"/>
        <v>248.39999999999998</v>
      </c>
      <c r="S758" s="12">
        <v>0</v>
      </c>
      <c r="T758" s="46">
        <f t="shared" si="150"/>
        <v>0</v>
      </c>
      <c r="U758" s="12"/>
      <c r="V758" s="3">
        <f t="shared" si="151"/>
        <v>6</v>
      </c>
      <c r="W758" s="46" t="s">
        <v>2502</v>
      </c>
      <c r="X758" s="3">
        <f t="shared" si="148"/>
        <v>248.39999999999998</v>
      </c>
      <c r="Y758" s="3">
        <f t="shared" si="149"/>
        <v>0</v>
      </c>
      <c r="Z758" s="3"/>
      <c r="AA758" s="3">
        <v>3.6</v>
      </c>
      <c r="AB758" s="3">
        <f t="shared" si="157"/>
        <v>2.4</v>
      </c>
      <c r="AC758" s="7">
        <f t="shared" si="152"/>
        <v>149.04</v>
      </c>
      <c r="AD758" s="1">
        <v>3600</v>
      </c>
      <c r="AE758" s="1">
        <f t="shared" si="153"/>
        <v>3.6</v>
      </c>
    </row>
    <row r="759" spans="1:31" s="55" customFormat="1" ht="43.2" hidden="1" x14ac:dyDescent="0.3">
      <c r="D759" s="3">
        <f t="shared" si="154"/>
        <v>742</v>
      </c>
      <c r="E759" s="3" t="s">
        <v>2822</v>
      </c>
      <c r="F759" s="3">
        <v>1</v>
      </c>
      <c r="G759" s="3" t="s">
        <v>1570</v>
      </c>
      <c r="H759" s="3" t="s">
        <v>779</v>
      </c>
      <c r="I759" s="3" t="s">
        <v>781</v>
      </c>
      <c r="J759" s="3"/>
      <c r="K759" s="3"/>
      <c r="L759" s="3" t="s">
        <v>2507</v>
      </c>
      <c r="M759" s="3">
        <v>12.2</v>
      </c>
      <c r="N759" s="3">
        <v>1250</v>
      </c>
      <c r="O759" s="3" t="s">
        <v>25</v>
      </c>
      <c r="P759" s="3">
        <v>1</v>
      </c>
      <c r="Q759" s="28">
        <f t="shared" si="158"/>
        <v>1.25</v>
      </c>
      <c r="R759" s="28">
        <f t="shared" si="159"/>
        <v>15.25</v>
      </c>
      <c r="S759" s="12">
        <v>0.4</v>
      </c>
      <c r="T759" s="46">
        <f t="shared" si="150"/>
        <v>0.5</v>
      </c>
      <c r="U759" s="12"/>
      <c r="V759" s="3">
        <f t="shared" si="151"/>
        <v>0.75</v>
      </c>
      <c r="W759" s="46" t="s">
        <v>2502</v>
      </c>
      <c r="X759" s="3">
        <f t="shared" si="148"/>
        <v>9.1499999999999986</v>
      </c>
      <c r="Y759" s="100">
        <f t="shared" si="149"/>
        <v>6.1</v>
      </c>
      <c r="Z759" s="100"/>
      <c r="AA759" s="3">
        <f>Q759*60%</f>
        <v>0.75</v>
      </c>
      <c r="AB759" s="3">
        <f>Q759-AA759</f>
        <v>0.5</v>
      </c>
      <c r="AC759" s="7">
        <f t="shared" si="152"/>
        <v>9.1499999999999986</v>
      </c>
      <c r="AD759" s="55">
        <v>750</v>
      </c>
    </row>
    <row r="760" spans="1:31" s="55" customFormat="1" ht="43.2" hidden="1" x14ac:dyDescent="0.3">
      <c r="D760" s="3">
        <f t="shared" si="154"/>
        <v>743</v>
      </c>
      <c r="E760" s="3" t="s">
        <v>2822</v>
      </c>
      <c r="F760" s="3">
        <v>1</v>
      </c>
      <c r="G760" s="3" t="s">
        <v>1570</v>
      </c>
      <c r="H760" s="3" t="s">
        <v>780</v>
      </c>
      <c r="I760" s="3" t="s">
        <v>781</v>
      </c>
      <c r="J760" s="3"/>
      <c r="K760" s="3"/>
      <c r="L760" s="3" t="s">
        <v>2507</v>
      </c>
      <c r="M760" s="3">
        <v>12.2</v>
      </c>
      <c r="N760" s="3">
        <v>1250</v>
      </c>
      <c r="O760" s="3" t="s">
        <v>25</v>
      </c>
      <c r="P760" s="3">
        <v>1</v>
      </c>
      <c r="Q760" s="28">
        <f t="shared" si="158"/>
        <v>1.25</v>
      </c>
      <c r="R760" s="28">
        <f t="shared" si="159"/>
        <v>15.25</v>
      </c>
      <c r="S760" s="12">
        <v>0.4</v>
      </c>
      <c r="T760" s="46">
        <f t="shared" si="150"/>
        <v>0.5</v>
      </c>
      <c r="U760" s="12"/>
      <c r="V760" s="3">
        <f t="shared" si="151"/>
        <v>0.75</v>
      </c>
      <c r="W760" s="46" t="s">
        <v>2502</v>
      </c>
      <c r="X760" s="3">
        <f t="shared" si="148"/>
        <v>9.1499999999999986</v>
      </c>
      <c r="Y760" s="100">
        <f t="shared" si="149"/>
        <v>6.1</v>
      </c>
      <c r="Z760" s="100"/>
      <c r="AA760" s="3">
        <f>Q760*60%</f>
        <v>0.75</v>
      </c>
      <c r="AB760" s="3">
        <f t="shared" si="157"/>
        <v>0.5</v>
      </c>
      <c r="AC760" s="7">
        <f t="shared" si="152"/>
        <v>9.1499999999999986</v>
      </c>
      <c r="AD760" s="55">
        <v>750</v>
      </c>
    </row>
    <row r="761" spans="1:31" ht="43.2" hidden="1" x14ac:dyDescent="0.3">
      <c r="A761" s="65" t="str" cm="1">
        <f t="array" ref="A761">_xlfn.IFS(M761&gt;=65,"Heavy",M761&lt;=25,"Light",M761&gt;=26-64,"Medium")</f>
        <v>Medium</v>
      </c>
      <c r="B761" s="1" t="s">
        <v>2787</v>
      </c>
      <c r="C761" s="1" t="s">
        <v>2824</v>
      </c>
      <c r="D761" s="3">
        <f t="shared" si="154"/>
        <v>744</v>
      </c>
      <c r="E761" s="3" t="s">
        <v>2822</v>
      </c>
      <c r="F761" s="3">
        <v>1</v>
      </c>
      <c r="G761" s="3" t="s">
        <v>2827</v>
      </c>
      <c r="H761" s="3" t="s">
        <v>782</v>
      </c>
      <c r="I761" s="3" t="s">
        <v>690</v>
      </c>
      <c r="J761" s="3" t="s">
        <v>2317</v>
      </c>
      <c r="K761" s="7" t="str">
        <f>VLOOKUP($I761,'New Summary'!$E$8:$G$59,2,FALSE)</f>
        <v>H-350x175x6x9</v>
      </c>
      <c r="L761" s="3" t="s">
        <v>2496</v>
      </c>
      <c r="M761" s="7">
        <f>VLOOKUP($I761,'New Summary'!$E$8:$G$59,3,FALSE)</f>
        <v>41.4</v>
      </c>
      <c r="N761" s="3">
        <v>6000</v>
      </c>
      <c r="O761" s="3" t="s">
        <v>25</v>
      </c>
      <c r="P761" s="3">
        <v>1</v>
      </c>
      <c r="Q761" s="28">
        <f>(N761/1000)*P761</f>
        <v>6</v>
      </c>
      <c r="R761" s="28">
        <f>Q761*M761</f>
        <v>248.39999999999998</v>
      </c>
      <c r="S761" s="12">
        <v>0</v>
      </c>
      <c r="T761" s="46">
        <f t="shared" si="150"/>
        <v>0</v>
      </c>
      <c r="U761" s="12"/>
      <c r="V761" s="3">
        <f t="shared" si="151"/>
        <v>6</v>
      </c>
      <c r="W761" s="46" t="s">
        <v>2502</v>
      </c>
      <c r="X761" s="3">
        <f t="shared" si="148"/>
        <v>248.39999999999998</v>
      </c>
      <c r="Y761" s="3">
        <f t="shared" si="149"/>
        <v>0</v>
      </c>
      <c r="Z761" s="3"/>
      <c r="AA761" s="3">
        <v>3.6</v>
      </c>
      <c r="AB761" s="3">
        <f t="shared" si="157"/>
        <v>2.4</v>
      </c>
      <c r="AC761" s="7">
        <f t="shared" si="152"/>
        <v>149.04</v>
      </c>
      <c r="AD761" s="1">
        <v>3600</v>
      </c>
      <c r="AE761" s="1">
        <f t="shared" ref="AE761:AE824" si="160">AD761/1000</f>
        <v>3.6</v>
      </c>
    </row>
    <row r="762" spans="1:31" ht="43.2" hidden="1" customHeight="1" x14ac:dyDescent="0.3">
      <c r="A762" s="65" t="str" cm="1">
        <f t="array" ref="A762">_xlfn.IFS(M762&gt;=65,"Heavy",M762&lt;=25,"Light",M762&gt;=26-64,"Medium")</f>
        <v>Medium</v>
      </c>
      <c r="B762" s="1" t="s">
        <v>2787</v>
      </c>
      <c r="C762" s="1" t="s">
        <v>2824</v>
      </c>
      <c r="D762" s="3">
        <f t="shared" si="154"/>
        <v>745</v>
      </c>
      <c r="E762" s="3" t="s">
        <v>2822</v>
      </c>
      <c r="F762" s="3">
        <v>1</v>
      </c>
      <c r="G762" s="3" t="s">
        <v>2827</v>
      </c>
      <c r="H762" s="3" t="s">
        <v>783</v>
      </c>
      <c r="I762" s="3" t="s">
        <v>8</v>
      </c>
      <c r="J762" s="3" t="s">
        <v>2500</v>
      </c>
      <c r="K762" s="7" t="str">
        <f>VLOOKUP($I762,'New Summary'!$E$8:$G$59,2,FALSE)</f>
        <v>H-300x150x5,5x8</v>
      </c>
      <c r="L762" s="3" t="s">
        <v>2496</v>
      </c>
      <c r="M762" s="7">
        <f>VLOOKUP($I762,'New Summary'!$E$8:$G$59,3,FALSE)</f>
        <v>32</v>
      </c>
      <c r="N762" s="3">
        <v>6000</v>
      </c>
      <c r="O762" s="3" t="s">
        <v>25</v>
      </c>
      <c r="P762" s="3">
        <v>1</v>
      </c>
      <c r="Q762" s="28">
        <f>(N762/1000)*P762</f>
        <v>6</v>
      </c>
      <c r="R762" s="28">
        <f>Q762*M762</f>
        <v>192</v>
      </c>
      <c r="S762" s="12">
        <v>0</v>
      </c>
      <c r="T762" s="46">
        <f t="shared" si="150"/>
        <v>0</v>
      </c>
      <c r="U762" s="13"/>
      <c r="V762" s="3">
        <f t="shared" si="151"/>
        <v>6</v>
      </c>
      <c r="W762" s="46" t="s">
        <v>2502</v>
      </c>
      <c r="X762" s="3">
        <f t="shared" si="148"/>
        <v>192</v>
      </c>
      <c r="Y762" s="3">
        <f t="shared" si="149"/>
        <v>0</v>
      </c>
      <c r="Z762" s="3"/>
      <c r="AA762" s="3">
        <v>3.6</v>
      </c>
      <c r="AB762" s="3">
        <f t="shared" si="157"/>
        <v>2.4</v>
      </c>
      <c r="AC762" s="7">
        <f t="shared" si="152"/>
        <v>115.2</v>
      </c>
      <c r="AD762" s="1">
        <v>3600</v>
      </c>
      <c r="AE762" s="1">
        <f t="shared" si="160"/>
        <v>3.6</v>
      </c>
    </row>
    <row r="763" spans="1:31" ht="43.2" hidden="1" x14ac:dyDescent="0.3">
      <c r="A763" s="65" t="str" cm="1">
        <f t="array" ref="A763">_xlfn.IFS(M763&gt;=65,"Heavy",M763&lt;=25,"Light",M763&gt;=26-64,"Medium")</f>
        <v>Medium</v>
      </c>
      <c r="B763" s="1" t="s">
        <v>2787</v>
      </c>
      <c r="C763" s="1" t="s">
        <v>2824</v>
      </c>
      <c r="D763" s="3">
        <f t="shared" si="154"/>
        <v>746</v>
      </c>
      <c r="E763" s="3" t="s">
        <v>2822</v>
      </c>
      <c r="F763" s="3">
        <v>1</v>
      </c>
      <c r="G763" s="3" t="s">
        <v>2827</v>
      </c>
      <c r="H763" s="3" t="s">
        <v>784</v>
      </c>
      <c r="I763" s="3" t="s">
        <v>308</v>
      </c>
      <c r="J763" s="3" t="s">
        <v>2316</v>
      </c>
      <c r="K763" s="7" t="str">
        <f>VLOOKUP($I763,'New Summary'!$E$8:$G$59,2,FALSE)</f>
        <v>H-350x175x6x9</v>
      </c>
      <c r="L763" s="3" t="s">
        <v>2496</v>
      </c>
      <c r="M763" s="7">
        <f>VLOOKUP($I763,'New Summary'!$E$8:$G$59,3,FALSE)</f>
        <v>41.4</v>
      </c>
      <c r="N763" s="3">
        <v>6000</v>
      </c>
      <c r="O763" s="3" t="s">
        <v>25</v>
      </c>
      <c r="P763" s="3">
        <v>1</v>
      </c>
      <c r="Q763" s="28">
        <f t="shared" ref="Q763:Q826" si="161">(N763/1000)*P763</f>
        <v>6</v>
      </c>
      <c r="R763" s="28">
        <f t="shared" ref="R763:R826" si="162">Q763*M763</f>
        <v>248.39999999999998</v>
      </c>
      <c r="S763" s="12">
        <v>0</v>
      </c>
      <c r="T763" s="46">
        <f t="shared" si="150"/>
        <v>0</v>
      </c>
      <c r="U763" s="13"/>
      <c r="V763" s="3">
        <f t="shared" si="151"/>
        <v>6</v>
      </c>
      <c r="W763" s="46" t="s">
        <v>2502</v>
      </c>
      <c r="X763" s="3">
        <f t="shared" si="148"/>
        <v>248.39999999999998</v>
      </c>
      <c r="Y763" s="3">
        <f t="shared" si="149"/>
        <v>0</v>
      </c>
      <c r="Z763" s="3"/>
      <c r="AA763" s="3">
        <v>3.6</v>
      </c>
      <c r="AB763" s="3">
        <f t="shared" si="157"/>
        <v>2.4</v>
      </c>
      <c r="AC763" s="7">
        <f t="shared" si="152"/>
        <v>149.04</v>
      </c>
      <c r="AD763" s="1">
        <v>3600</v>
      </c>
      <c r="AE763" s="1">
        <f t="shared" si="160"/>
        <v>3.6</v>
      </c>
    </row>
    <row r="764" spans="1:31" ht="43.2" hidden="1" x14ac:dyDescent="0.3">
      <c r="A764" s="65" t="str" cm="1">
        <f t="array" ref="A764">_xlfn.IFS(M764&gt;=65,"Heavy",M764&lt;=25,"Light",M764&gt;=26-64,"Medium")</f>
        <v>Medium</v>
      </c>
      <c r="B764" s="1" t="s">
        <v>2787</v>
      </c>
      <c r="C764" s="1" t="s">
        <v>2824</v>
      </c>
      <c r="D764" s="3">
        <f t="shared" si="154"/>
        <v>747</v>
      </c>
      <c r="E764" s="3" t="s">
        <v>2822</v>
      </c>
      <c r="F764" s="3">
        <v>1</v>
      </c>
      <c r="G764" s="3" t="s">
        <v>2827</v>
      </c>
      <c r="H764" s="3" t="s">
        <v>785</v>
      </c>
      <c r="I764" s="3" t="s">
        <v>308</v>
      </c>
      <c r="J764" s="3" t="s">
        <v>2316</v>
      </c>
      <c r="K764" s="7" t="str">
        <f>VLOOKUP($I764,'New Summary'!$E$8:$G$59,2,FALSE)</f>
        <v>H-350x175x6x9</v>
      </c>
      <c r="L764" s="3" t="s">
        <v>2496</v>
      </c>
      <c r="M764" s="7">
        <f>VLOOKUP($I764,'New Summary'!$E$8:$G$59,3,FALSE)</f>
        <v>41.4</v>
      </c>
      <c r="N764" s="3">
        <v>6000</v>
      </c>
      <c r="O764" s="3" t="s">
        <v>25</v>
      </c>
      <c r="P764" s="3">
        <v>1</v>
      </c>
      <c r="Q764" s="28">
        <f t="shared" si="161"/>
        <v>6</v>
      </c>
      <c r="R764" s="28">
        <f t="shared" si="162"/>
        <v>248.39999999999998</v>
      </c>
      <c r="S764" s="12">
        <v>0</v>
      </c>
      <c r="T764" s="46">
        <f t="shared" si="150"/>
        <v>0</v>
      </c>
      <c r="U764" s="13"/>
      <c r="V764" s="3">
        <f t="shared" si="151"/>
        <v>6</v>
      </c>
      <c r="W764" s="46" t="s">
        <v>2502</v>
      </c>
      <c r="X764" s="3">
        <f t="shared" si="148"/>
        <v>248.39999999999998</v>
      </c>
      <c r="Y764" s="3">
        <f t="shared" si="149"/>
        <v>0</v>
      </c>
      <c r="Z764" s="3"/>
      <c r="AA764" s="3">
        <v>3.6</v>
      </c>
      <c r="AB764" s="3">
        <f t="shared" si="157"/>
        <v>2.4</v>
      </c>
      <c r="AC764" s="7">
        <f t="shared" si="152"/>
        <v>149.04</v>
      </c>
      <c r="AD764" s="1">
        <v>3600</v>
      </c>
      <c r="AE764" s="1">
        <f t="shared" si="160"/>
        <v>3.6</v>
      </c>
    </row>
    <row r="765" spans="1:31" ht="43.2" hidden="1" customHeight="1" x14ac:dyDescent="0.3">
      <c r="A765" s="65" t="str" cm="1">
        <f t="array" ref="A765">_xlfn.IFS(M765&gt;=65,"Heavy",M765&lt;=25,"Light",M765&gt;=26-64,"Medium")</f>
        <v>Medium</v>
      </c>
      <c r="B765" s="1" t="s">
        <v>2787</v>
      </c>
      <c r="C765" s="1" t="s">
        <v>2824</v>
      </c>
      <c r="D765" s="3">
        <f t="shared" si="154"/>
        <v>748</v>
      </c>
      <c r="E765" s="3" t="s">
        <v>2822</v>
      </c>
      <c r="F765" s="3">
        <v>1</v>
      </c>
      <c r="G765" s="3" t="s">
        <v>2827</v>
      </c>
      <c r="H765" s="3" t="s">
        <v>786</v>
      </c>
      <c r="I765" s="3" t="s">
        <v>8</v>
      </c>
      <c r="J765" s="3" t="s">
        <v>2500</v>
      </c>
      <c r="K765" s="7" t="str">
        <f>VLOOKUP($I765,'New Summary'!$E$8:$G$59,2,FALSE)</f>
        <v>H-300x150x5,5x8</v>
      </c>
      <c r="L765" s="3" t="s">
        <v>2496</v>
      </c>
      <c r="M765" s="7">
        <f>VLOOKUP($I765,'New Summary'!$E$8:$G$59,3,FALSE)</f>
        <v>32</v>
      </c>
      <c r="N765" s="3">
        <v>6000</v>
      </c>
      <c r="O765" s="3" t="s">
        <v>25</v>
      </c>
      <c r="P765" s="3">
        <v>1</v>
      </c>
      <c r="Q765" s="28">
        <f t="shared" si="161"/>
        <v>6</v>
      </c>
      <c r="R765" s="28">
        <f t="shared" si="162"/>
        <v>192</v>
      </c>
      <c r="S765" s="12">
        <v>0</v>
      </c>
      <c r="T765" s="46">
        <f t="shared" si="150"/>
        <v>0</v>
      </c>
      <c r="U765" s="13"/>
      <c r="V765" s="3">
        <f t="shared" si="151"/>
        <v>6</v>
      </c>
      <c r="W765" s="46" t="s">
        <v>2502</v>
      </c>
      <c r="X765" s="3">
        <f t="shared" si="148"/>
        <v>192</v>
      </c>
      <c r="Y765" s="3">
        <f t="shared" si="149"/>
        <v>0</v>
      </c>
      <c r="Z765" s="3"/>
      <c r="AA765" s="3">
        <v>3.6</v>
      </c>
      <c r="AB765" s="3">
        <f t="shared" si="157"/>
        <v>2.4</v>
      </c>
      <c r="AC765" s="7">
        <f t="shared" si="152"/>
        <v>115.2</v>
      </c>
      <c r="AD765" s="1">
        <v>3600</v>
      </c>
      <c r="AE765" s="1">
        <f t="shared" si="160"/>
        <v>3.6</v>
      </c>
    </row>
    <row r="766" spans="1:31" ht="43.2" hidden="1" customHeight="1" x14ac:dyDescent="0.3">
      <c r="A766" s="65" t="str" cm="1">
        <f t="array" ref="A766">_xlfn.IFS(M766&gt;=65,"Heavy",M766&lt;=25,"Light",M766&gt;=26-64,"Medium")</f>
        <v>Medium</v>
      </c>
      <c r="B766" s="1" t="s">
        <v>2787</v>
      </c>
      <c r="C766" s="1" t="s">
        <v>2824</v>
      </c>
      <c r="D766" s="3">
        <f t="shared" si="154"/>
        <v>749</v>
      </c>
      <c r="E766" s="3" t="s">
        <v>2822</v>
      </c>
      <c r="F766" s="3">
        <v>1</v>
      </c>
      <c r="G766" s="3" t="s">
        <v>2827</v>
      </c>
      <c r="H766" s="3" t="s">
        <v>787</v>
      </c>
      <c r="I766" s="3" t="s">
        <v>8</v>
      </c>
      <c r="J766" s="3" t="s">
        <v>2500</v>
      </c>
      <c r="K766" s="7" t="str">
        <f>VLOOKUP($I766,'New Summary'!$E$8:$G$59,2,FALSE)</f>
        <v>H-300x150x5,5x8</v>
      </c>
      <c r="L766" s="3" t="s">
        <v>2496</v>
      </c>
      <c r="M766" s="7">
        <f>VLOOKUP($I766,'New Summary'!$E$8:$G$59,3,FALSE)</f>
        <v>32</v>
      </c>
      <c r="N766" s="3">
        <v>6000</v>
      </c>
      <c r="O766" s="3" t="s">
        <v>25</v>
      </c>
      <c r="P766" s="3">
        <v>1</v>
      </c>
      <c r="Q766" s="28">
        <f t="shared" si="161"/>
        <v>6</v>
      </c>
      <c r="R766" s="28">
        <f t="shared" si="162"/>
        <v>192</v>
      </c>
      <c r="S766" s="12">
        <v>0</v>
      </c>
      <c r="T766" s="46">
        <f t="shared" si="150"/>
        <v>0</v>
      </c>
      <c r="U766" s="13"/>
      <c r="V766" s="3">
        <f t="shared" si="151"/>
        <v>6</v>
      </c>
      <c r="W766" s="46" t="s">
        <v>2502</v>
      </c>
      <c r="X766" s="3">
        <f t="shared" si="148"/>
        <v>192</v>
      </c>
      <c r="Y766" s="3">
        <f t="shared" si="149"/>
        <v>0</v>
      </c>
      <c r="Z766" s="3"/>
      <c r="AA766" s="3">
        <v>3.6</v>
      </c>
      <c r="AB766" s="3">
        <f t="shared" si="157"/>
        <v>2.4</v>
      </c>
      <c r="AC766" s="7">
        <f t="shared" si="152"/>
        <v>115.2</v>
      </c>
      <c r="AD766" s="1">
        <v>3600</v>
      </c>
      <c r="AE766" s="1">
        <f t="shared" si="160"/>
        <v>3.6</v>
      </c>
    </row>
    <row r="767" spans="1:31" ht="43.2" hidden="1" customHeight="1" x14ac:dyDescent="0.3">
      <c r="A767" s="65" t="str" cm="1">
        <f t="array" ref="A767">_xlfn.IFS(M767&gt;=65,"Heavy",M767&lt;=25,"Light",M767&gt;=26-64,"Medium")</f>
        <v>Medium</v>
      </c>
      <c r="B767" s="1" t="s">
        <v>2787</v>
      </c>
      <c r="C767" s="1" t="s">
        <v>2824</v>
      </c>
      <c r="D767" s="3">
        <f t="shared" si="154"/>
        <v>750</v>
      </c>
      <c r="E767" s="3" t="s">
        <v>2822</v>
      </c>
      <c r="F767" s="3">
        <v>1</v>
      </c>
      <c r="G767" s="3" t="s">
        <v>2827</v>
      </c>
      <c r="H767" s="3" t="s">
        <v>788</v>
      </c>
      <c r="I767" s="3" t="s">
        <v>8</v>
      </c>
      <c r="J767" s="3" t="s">
        <v>2500</v>
      </c>
      <c r="K767" s="7" t="str">
        <f>VLOOKUP($I767,'New Summary'!$E$8:$G$59,2,FALSE)</f>
        <v>H-300x150x5,5x8</v>
      </c>
      <c r="L767" s="3" t="s">
        <v>2496</v>
      </c>
      <c r="M767" s="7">
        <f>VLOOKUP($I767,'New Summary'!$E$8:$G$59,3,FALSE)</f>
        <v>32</v>
      </c>
      <c r="N767" s="3">
        <v>6000</v>
      </c>
      <c r="O767" s="3" t="s">
        <v>25</v>
      </c>
      <c r="P767" s="3">
        <v>1</v>
      </c>
      <c r="Q767" s="28">
        <f t="shared" si="161"/>
        <v>6</v>
      </c>
      <c r="R767" s="28">
        <f t="shared" si="162"/>
        <v>192</v>
      </c>
      <c r="S767" s="12">
        <v>0</v>
      </c>
      <c r="T767" s="46">
        <f t="shared" si="150"/>
        <v>0</v>
      </c>
      <c r="U767" s="13"/>
      <c r="V767" s="3">
        <f t="shared" si="151"/>
        <v>6</v>
      </c>
      <c r="W767" s="46" t="s">
        <v>2502</v>
      </c>
      <c r="X767" s="3">
        <f t="shared" si="148"/>
        <v>192</v>
      </c>
      <c r="Y767" s="3">
        <f t="shared" si="149"/>
        <v>0</v>
      </c>
      <c r="Z767" s="3"/>
      <c r="AA767" s="3">
        <v>3.6</v>
      </c>
      <c r="AB767" s="3">
        <f t="shared" si="157"/>
        <v>2.4</v>
      </c>
      <c r="AC767" s="7">
        <f t="shared" si="152"/>
        <v>115.2</v>
      </c>
      <c r="AD767" s="1">
        <v>3600</v>
      </c>
      <c r="AE767" s="1">
        <f t="shared" si="160"/>
        <v>3.6</v>
      </c>
    </row>
    <row r="768" spans="1:31" ht="43.2" hidden="1" customHeight="1" x14ac:dyDescent="0.3">
      <c r="A768" s="65" t="str" cm="1">
        <f t="array" ref="A768">_xlfn.IFS(M768&gt;=65,"Heavy",M768&lt;=25,"Light",M768&gt;=26-64,"Medium")</f>
        <v>Medium</v>
      </c>
      <c r="B768" s="1" t="s">
        <v>2787</v>
      </c>
      <c r="C768" s="1" t="s">
        <v>2824</v>
      </c>
      <c r="D768" s="3">
        <f t="shared" si="154"/>
        <v>751</v>
      </c>
      <c r="E768" s="3" t="s">
        <v>2822</v>
      </c>
      <c r="F768" s="3">
        <v>1</v>
      </c>
      <c r="G768" s="3" t="s">
        <v>2827</v>
      </c>
      <c r="H768" s="3" t="s">
        <v>789</v>
      </c>
      <c r="I768" s="3" t="s">
        <v>8</v>
      </c>
      <c r="J768" s="3" t="s">
        <v>2500</v>
      </c>
      <c r="K768" s="7" t="str">
        <f>VLOOKUP($I768,'New Summary'!$E$8:$G$59,2,FALSE)</f>
        <v>H-300x150x5,5x8</v>
      </c>
      <c r="L768" s="3" t="s">
        <v>2496</v>
      </c>
      <c r="M768" s="7">
        <f>VLOOKUP($I768,'New Summary'!$E$8:$G$59,3,FALSE)</f>
        <v>32</v>
      </c>
      <c r="N768" s="3">
        <v>6000</v>
      </c>
      <c r="O768" s="3" t="s">
        <v>25</v>
      </c>
      <c r="P768" s="3">
        <v>1</v>
      </c>
      <c r="Q768" s="28">
        <f t="shared" si="161"/>
        <v>6</v>
      </c>
      <c r="R768" s="28">
        <f t="shared" si="162"/>
        <v>192</v>
      </c>
      <c r="S768" s="12">
        <v>0</v>
      </c>
      <c r="T768" s="46">
        <f t="shared" si="150"/>
        <v>0</v>
      </c>
      <c r="U768" s="13"/>
      <c r="V768" s="3">
        <f t="shared" si="151"/>
        <v>6</v>
      </c>
      <c r="W768" s="46" t="s">
        <v>2502</v>
      </c>
      <c r="X768" s="3">
        <f t="shared" si="148"/>
        <v>192</v>
      </c>
      <c r="Y768" s="3">
        <f t="shared" si="149"/>
        <v>0</v>
      </c>
      <c r="Z768" s="3"/>
      <c r="AA768" s="3">
        <v>3.6</v>
      </c>
      <c r="AB768" s="3">
        <f t="shared" si="157"/>
        <v>2.4</v>
      </c>
      <c r="AC768" s="7">
        <f t="shared" si="152"/>
        <v>115.2</v>
      </c>
      <c r="AD768" s="1">
        <v>3600</v>
      </c>
      <c r="AE768" s="1">
        <f t="shared" si="160"/>
        <v>3.6</v>
      </c>
    </row>
    <row r="769" spans="1:31" ht="43.2" hidden="1" customHeight="1" x14ac:dyDescent="0.3">
      <c r="A769" s="65" t="str" cm="1">
        <f t="array" ref="A769">_xlfn.IFS(M769&gt;=65,"Heavy",M769&lt;=25,"Light",M769&gt;=26-64,"Medium")</f>
        <v>Medium</v>
      </c>
      <c r="B769" s="1" t="s">
        <v>2787</v>
      </c>
      <c r="C769" s="1" t="s">
        <v>2824</v>
      </c>
      <c r="D769" s="3">
        <f t="shared" si="154"/>
        <v>752</v>
      </c>
      <c r="E769" s="3" t="s">
        <v>2822</v>
      </c>
      <c r="F769" s="3">
        <v>1</v>
      </c>
      <c r="G769" s="3" t="s">
        <v>2827</v>
      </c>
      <c r="H769" s="3" t="s">
        <v>790</v>
      </c>
      <c r="I769" s="3" t="s">
        <v>8</v>
      </c>
      <c r="J769" s="3" t="s">
        <v>2500</v>
      </c>
      <c r="K769" s="7" t="str">
        <f>VLOOKUP($I769,'New Summary'!$E$8:$G$59,2,FALSE)</f>
        <v>H-300x150x5,5x8</v>
      </c>
      <c r="L769" s="3" t="s">
        <v>2496</v>
      </c>
      <c r="M769" s="7">
        <f>VLOOKUP($I769,'New Summary'!$E$8:$G$59,3,FALSE)</f>
        <v>32</v>
      </c>
      <c r="N769" s="3">
        <v>6000</v>
      </c>
      <c r="O769" s="3" t="s">
        <v>25</v>
      </c>
      <c r="P769" s="3">
        <v>1</v>
      </c>
      <c r="Q769" s="28">
        <f t="shared" si="161"/>
        <v>6</v>
      </c>
      <c r="R769" s="28">
        <f t="shared" si="162"/>
        <v>192</v>
      </c>
      <c r="S769" s="12">
        <v>0</v>
      </c>
      <c r="T769" s="46">
        <f t="shared" si="150"/>
        <v>0</v>
      </c>
      <c r="U769" s="13"/>
      <c r="V769" s="3">
        <f t="shared" si="151"/>
        <v>6</v>
      </c>
      <c r="W769" s="46" t="s">
        <v>2502</v>
      </c>
      <c r="X769" s="3">
        <f t="shared" si="148"/>
        <v>192</v>
      </c>
      <c r="Y769" s="3">
        <f t="shared" si="149"/>
        <v>0</v>
      </c>
      <c r="Z769" s="3"/>
      <c r="AA769" s="3">
        <v>3.6</v>
      </c>
      <c r="AB769" s="3">
        <f t="shared" si="157"/>
        <v>2.4</v>
      </c>
      <c r="AC769" s="7">
        <f t="shared" si="152"/>
        <v>115.2</v>
      </c>
      <c r="AD769" s="1">
        <v>3600</v>
      </c>
      <c r="AE769" s="1">
        <f t="shared" si="160"/>
        <v>3.6</v>
      </c>
    </row>
    <row r="770" spans="1:31" ht="43.2" hidden="1" customHeight="1" x14ac:dyDescent="0.3">
      <c r="A770" s="65" t="str" cm="1">
        <f t="array" ref="A770">_xlfn.IFS(M770&gt;=65,"Heavy",M770&lt;=25,"Light",M770&gt;=26-64,"Medium")</f>
        <v>Medium</v>
      </c>
      <c r="B770" s="1" t="s">
        <v>2787</v>
      </c>
      <c r="C770" s="1" t="s">
        <v>2824</v>
      </c>
      <c r="D770" s="3">
        <f t="shared" si="154"/>
        <v>753</v>
      </c>
      <c r="E770" s="3" t="s">
        <v>2822</v>
      </c>
      <c r="F770" s="3">
        <v>1</v>
      </c>
      <c r="G770" s="3" t="s">
        <v>2827</v>
      </c>
      <c r="H770" s="3" t="s">
        <v>791</v>
      </c>
      <c r="I770" s="3" t="s">
        <v>8</v>
      </c>
      <c r="J770" s="3" t="s">
        <v>2500</v>
      </c>
      <c r="K770" s="7" t="str">
        <f>VLOOKUP($I770,'New Summary'!$E$8:$G$59,2,FALSE)</f>
        <v>H-300x150x5,5x8</v>
      </c>
      <c r="L770" s="3" t="s">
        <v>2496</v>
      </c>
      <c r="M770" s="7">
        <f>VLOOKUP($I770,'New Summary'!$E$8:$G$59,3,FALSE)</f>
        <v>32</v>
      </c>
      <c r="N770" s="3">
        <v>6000</v>
      </c>
      <c r="O770" s="3" t="s">
        <v>25</v>
      </c>
      <c r="P770" s="3">
        <v>1</v>
      </c>
      <c r="Q770" s="28">
        <f t="shared" si="161"/>
        <v>6</v>
      </c>
      <c r="R770" s="28">
        <f t="shared" si="162"/>
        <v>192</v>
      </c>
      <c r="S770" s="12">
        <v>0</v>
      </c>
      <c r="T770" s="46">
        <f t="shared" si="150"/>
        <v>0</v>
      </c>
      <c r="U770" s="13"/>
      <c r="V770" s="3">
        <f t="shared" si="151"/>
        <v>6</v>
      </c>
      <c r="W770" s="46" t="s">
        <v>2502</v>
      </c>
      <c r="X770" s="3">
        <f t="shared" si="148"/>
        <v>192</v>
      </c>
      <c r="Y770" s="3">
        <f t="shared" si="149"/>
        <v>0</v>
      </c>
      <c r="Z770" s="3"/>
      <c r="AA770" s="3">
        <v>3.6</v>
      </c>
      <c r="AB770" s="3">
        <f t="shared" si="157"/>
        <v>2.4</v>
      </c>
      <c r="AC770" s="7">
        <f t="shared" si="152"/>
        <v>115.2</v>
      </c>
      <c r="AD770" s="1">
        <v>3600</v>
      </c>
      <c r="AE770" s="1">
        <f t="shared" si="160"/>
        <v>3.6</v>
      </c>
    </row>
    <row r="771" spans="1:31" ht="43.2" hidden="1" customHeight="1" x14ac:dyDescent="0.3">
      <c r="A771" s="65" t="str" cm="1">
        <f t="array" ref="A771">_xlfn.IFS(M771&gt;=65,"Heavy",M771&lt;=25,"Light",M771&gt;=26-64,"Medium")</f>
        <v>Medium</v>
      </c>
      <c r="B771" s="1" t="s">
        <v>2787</v>
      </c>
      <c r="C771" s="1" t="s">
        <v>2824</v>
      </c>
      <c r="D771" s="3">
        <f t="shared" si="154"/>
        <v>754</v>
      </c>
      <c r="E771" s="3" t="s">
        <v>2822</v>
      </c>
      <c r="F771" s="3">
        <v>1</v>
      </c>
      <c r="G771" s="3" t="s">
        <v>2827</v>
      </c>
      <c r="H771" s="3" t="s">
        <v>792</v>
      </c>
      <c r="I771" s="3" t="s">
        <v>8</v>
      </c>
      <c r="J771" s="3" t="s">
        <v>2500</v>
      </c>
      <c r="K771" s="7" t="str">
        <f>VLOOKUP($I771,'New Summary'!$E$8:$G$59,2,FALSE)</f>
        <v>H-300x150x5,5x8</v>
      </c>
      <c r="L771" s="3" t="s">
        <v>2496</v>
      </c>
      <c r="M771" s="7">
        <f>VLOOKUP($I771,'New Summary'!$E$8:$G$59,3,FALSE)</f>
        <v>32</v>
      </c>
      <c r="N771" s="3">
        <v>6000</v>
      </c>
      <c r="O771" s="3" t="s">
        <v>25</v>
      </c>
      <c r="P771" s="3">
        <v>1</v>
      </c>
      <c r="Q771" s="28">
        <f t="shared" si="161"/>
        <v>6</v>
      </c>
      <c r="R771" s="28">
        <f t="shared" si="162"/>
        <v>192</v>
      </c>
      <c r="S771" s="12">
        <v>0</v>
      </c>
      <c r="T771" s="46">
        <f t="shared" si="150"/>
        <v>0</v>
      </c>
      <c r="U771" s="13"/>
      <c r="V771" s="3">
        <f t="shared" si="151"/>
        <v>6</v>
      </c>
      <c r="W771" s="46" t="s">
        <v>2502</v>
      </c>
      <c r="X771" s="3">
        <f t="shared" si="148"/>
        <v>192</v>
      </c>
      <c r="Y771" s="3">
        <f t="shared" si="149"/>
        <v>0</v>
      </c>
      <c r="Z771" s="3"/>
      <c r="AA771" s="3">
        <v>3.6</v>
      </c>
      <c r="AB771" s="3">
        <f t="shared" si="157"/>
        <v>2.4</v>
      </c>
      <c r="AC771" s="7">
        <f t="shared" si="152"/>
        <v>115.2</v>
      </c>
      <c r="AD771" s="1">
        <v>3600</v>
      </c>
      <c r="AE771" s="1">
        <f t="shared" si="160"/>
        <v>3.6</v>
      </c>
    </row>
    <row r="772" spans="1:31" ht="43.2" hidden="1" customHeight="1" x14ac:dyDescent="0.3">
      <c r="A772" s="65" t="str" cm="1">
        <f t="array" ref="A772">_xlfn.IFS(M772&gt;=65,"Heavy",M772&lt;=25,"Light",M772&gt;=26-64,"Medium")</f>
        <v>Medium</v>
      </c>
      <c r="B772" s="1" t="s">
        <v>2787</v>
      </c>
      <c r="C772" s="1" t="s">
        <v>2824</v>
      </c>
      <c r="D772" s="3">
        <f t="shared" si="154"/>
        <v>755</v>
      </c>
      <c r="E772" s="3" t="s">
        <v>2822</v>
      </c>
      <c r="F772" s="3">
        <v>1</v>
      </c>
      <c r="G772" s="3" t="s">
        <v>2827</v>
      </c>
      <c r="H772" s="3" t="s">
        <v>793</v>
      </c>
      <c r="I772" s="3" t="s">
        <v>8</v>
      </c>
      <c r="J772" s="3" t="s">
        <v>2500</v>
      </c>
      <c r="K772" s="7" t="str">
        <f>VLOOKUP($I772,'New Summary'!$E$8:$G$59,2,FALSE)</f>
        <v>H-300x150x5,5x8</v>
      </c>
      <c r="L772" s="3" t="s">
        <v>2496</v>
      </c>
      <c r="M772" s="7">
        <f>VLOOKUP($I772,'New Summary'!$E$8:$G$59,3,FALSE)</f>
        <v>32</v>
      </c>
      <c r="N772" s="3">
        <v>6000</v>
      </c>
      <c r="O772" s="3" t="s">
        <v>25</v>
      </c>
      <c r="P772" s="3">
        <v>1</v>
      </c>
      <c r="Q772" s="28">
        <f t="shared" si="161"/>
        <v>6</v>
      </c>
      <c r="R772" s="28">
        <f t="shared" si="162"/>
        <v>192</v>
      </c>
      <c r="S772" s="12">
        <v>0</v>
      </c>
      <c r="T772" s="46">
        <f t="shared" si="150"/>
        <v>0</v>
      </c>
      <c r="U772" s="13"/>
      <c r="V772" s="3">
        <f t="shared" si="151"/>
        <v>6</v>
      </c>
      <c r="W772" s="46" t="s">
        <v>2502</v>
      </c>
      <c r="X772" s="3">
        <f t="shared" si="148"/>
        <v>192</v>
      </c>
      <c r="Y772" s="3">
        <f t="shared" si="149"/>
        <v>0</v>
      </c>
      <c r="Z772" s="3"/>
      <c r="AA772" s="3">
        <v>3.6</v>
      </c>
      <c r="AB772" s="3">
        <f t="shared" si="157"/>
        <v>2.4</v>
      </c>
      <c r="AC772" s="7">
        <f t="shared" si="152"/>
        <v>115.2</v>
      </c>
      <c r="AD772" s="1">
        <v>3600</v>
      </c>
      <c r="AE772" s="1">
        <f t="shared" si="160"/>
        <v>3.6</v>
      </c>
    </row>
    <row r="773" spans="1:31" ht="43.2" hidden="1" x14ac:dyDescent="0.3">
      <c r="A773" s="65" t="str" cm="1">
        <f t="array" ref="A773">_xlfn.IFS(M773&gt;=65,"Heavy",M773&lt;=25,"Light",M773&gt;=26-64,"Medium")</f>
        <v>Medium</v>
      </c>
      <c r="B773" s="1" t="s">
        <v>2787</v>
      </c>
      <c r="C773" s="1" t="s">
        <v>2824</v>
      </c>
      <c r="D773" s="3">
        <f t="shared" si="154"/>
        <v>756</v>
      </c>
      <c r="E773" s="3" t="s">
        <v>2822</v>
      </c>
      <c r="F773" s="3">
        <v>1</v>
      </c>
      <c r="G773" s="3" t="s">
        <v>2827</v>
      </c>
      <c r="H773" s="3" t="s">
        <v>794</v>
      </c>
      <c r="I773" s="3" t="s">
        <v>308</v>
      </c>
      <c r="J773" s="3" t="s">
        <v>2316</v>
      </c>
      <c r="K773" s="7" t="str">
        <f>VLOOKUP($I773,'New Summary'!$E$8:$G$59,2,FALSE)</f>
        <v>H-350x175x6x9</v>
      </c>
      <c r="L773" s="3" t="s">
        <v>2496</v>
      </c>
      <c r="M773" s="7">
        <f>VLOOKUP($I773,'New Summary'!$E$8:$G$59,3,FALSE)</f>
        <v>41.4</v>
      </c>
      <c r="N773" s="3">
        <v>6000</v>
      </c>
      <c r="O773" s="3" t="s">
        <v>25</v>
      </c>
      <c r="P773" s="3">
        <v>1</v>
      </c>
      <c r="Q773" s="28">
        <f t="shared" si="161"/>
        <v>6</v>
      </c>
      <c r="R773" s="28">
        <f t="shared" si="162"/>
        <v>248.39999999999998</v>
      </c>
      <c r="S773" s="12">
        <v>0</v>
      </c>
      <c r="T773" s="46">
        <f t="shared" si="150"/>
        <v>0</v>
      </c>
      <c r="U773" s="13"/>
      <c r="V773" s="3">
        <f t="shared" si="151"/>
        <v>6</v>
      </c>
      <c r="W773" s="46" t="s">
        <v>2502</v>
      </c>
      <c r="X773" s="3">
        <f t="shared" si="148"/>
        <v>248.39999999999998</v>
      </c>
      <c r="Y773" s="3">
        <f t="shared" si="149"/>
        <v>0</v>
      </c>
      <c r="Z773" s="3"/>
      <c r="AA773" s="3">
        <v>3.6</v>
      </c>
      <c r="AB773" s="3">
        <f t="shared" si="157"/>
        <v>2.4</v>
      </c>
      <c r="AC773" s="7">
        <f t="shared" si="152"/>
        <v>149.04</v>
      </c>
      <c r="AD773" s="1">
        <v>3600</v>
      </c>
      <c r="AE773" s="1">
        <f t="shared" si="160"/>
        <v>3.6</v>
      </c>
    </row>
    <row r="774" spans="1:31" ht="43.2" hidden="1" x14ac:dyDescent="0.3">
      <c r="A774" s="65" t="str" cm="1">
        <f t="array" ref="A774">_xlfn.IFS(M774&gt;=65,"Heavy",M774&lt;=25,"Light",M774&gt;=26-64,"Medium")</f>
        <v>Medium</v>
      </c>
      <c r="B774" s="1" t="s">
        <v>2787</v>
      </c>
      <c r="C774" s="1" t="s">
        <v>2824</v>
      </c>
      <c r="D774" s="3">
        <f t="shared" si="154"/>
        <v>757</v>
      </c>
      <c r="E774" s="3" t="s">
        <v>2822</v>
      </c>
      <c r="F774" s="3">
        <v>1</v>
      </c>
      <c r="G774" s="3" t="s">
        <v>2827</v>
      </c>
      <c r="H774" s="3" t="s">
        <v>795</v>
      </c>
      <c r="I774" s="3" t="s">
        <v>308</v>
      </c>
      <c r="J774" s="3" t="s">
        <v>2316</v>
      </c>
      <c r="K774" s="7" t="str">
        <f>VLOOKUP($I774,'New Summary'!$E$8:$G$59,2,FALSE)</f>
        <v>H-350x175x6x9</v>
      </c>
      <c r="L774" s="3" t="s">
        <v>2496</v>
      </c>
      <c r="M774" s="7">
        <f>VLOOKUP($I774,'New Summary'!$E$8:$G$59,3,FALSE)</f>
        <v>41.4</v>
      </c>
      <c r="N774" s="3">
        <v>6000</v>
      </c>
      <c r="O774" s="3" t="s">
        <v>25</v>
      </c>
      <c r="P774" s="3">
        <v>1</v>
      </c>
      <c r="Q774" s="28">
        <f t="shared" si="161"/>
        <v>6</v>
      </c>
      <c r="R774" s="28">
        <f t="shared" si="162"/>
        <v>248.39999999999998</v>
      </c>
      <c r="S774" s="12">
        <v>0</v>
      </c>
      <c r="T774" s="46">
        <f t="shared" si="150"/>
        <v>0</v>
      </c>
      <c r="U774" s="13"/>
      <c r="V774" s="3">
        <f t="shared" si="151"/>
        <v>6</v>
      </c>
      <c r="W774" s="46" t="s">
        <v>2502</v>
      </c>
      <c r="X774" s="3">
        <f t="shared" si="148"/>
        <v>248.39999999999998</v>
      </c>
      <c r="Y774" s="3">
        <f t="shared" si="149"/>
        <v>0</v>
      </c>
      <c r="Z774" s="3"/>
      <c r="AA774" s="3">
        <v>3.6</v>
      </c>
      <c r="AB774" s="3">
        <f t="shared" si="157"/>
        <v>2.4</v>
      </c>
      <c r="AC774" s="7">
        <f t="shared" si="152"/>
        <v>149.04</v>
      </c>
      <c r="AD774" s="1">
        <v>3600</v>
      </c>
      <c r="AE774" s="1">
        <f t="shared" si="160"/>
        <v>3.6</v>
      </c>
    </row>
    <row r="775" spans="1:31" ht="43.2" hidden="1" x14ac:dyDescent="0.3">
      <c r="A775" s="65" t="str" cm="1">
        <f t="array" ref="A775">_xlfn.IFS(M775&gt;=65,"Heavy",M775&lt;=25,"Light",M775&gt;=26-64,"Medium")</f>
        <v>Medium</v>
      </c>
      <c r="B775" s="1" t="s">
        <v>2787</v>
      </c>
      <c r="C775" s="1" t="s">
        <v>2824</v>
      </c>
      <c r="D775" s="3">
        <f t="shared" si="154"/>
        <v>758</v>
      </c>
      <c r="E775" s="3" t="s">
        <v>2822</v>
      </c>
      <c r="F775" s="3">
        <v>1</v>
      </c>
      <c r="G775" s="3" t="s">
        <v>2827</v>
      </c>
      <c r="H775" s="3" t="s">
        <v>796</v>
      </c>
      <c r="I775" s="3" t="s">
        <v>308</v>
      </c>
      <c r="J775" s="3" t="s">
        <v>2316</v>
      </c>
      <c r="K775" s="7" t="str">
        <f>VLOOKUP($I775,'New Summary'!$E$8:$G$59,2,FALSE)</f>
        <v>H-350x175x6x9</v>
      </c>
      <c r="L775" s="3" t="s">
        <v>2496</v>
      </c>
      <c r="M775" s="7">
        <f>VLOOKUP($I775,'New Summary'!$E$8:$G$59,3,FALSE)</f>
        <v>41.4</v>
      </c>
      <c r="N775" s="3">
        <v>6000</v>
      </c>
      <c r="O775" s="3" t="s">
        <v>25</v>
      </c>
      <c r="P775" s="3">
        <v>1</v>
      </c>
      <c r="Q775" s="28">
        <f t="shared" si="161"/>
        <v>6</v>
      </c>
      <c r="R775" s="28">
        <f t="shared" si="162"/>
        <v>248.39999999999998</v>
      </c>
      <c r="S775" s="12">
        <v>0</v>
      </c>
      <c r="T775" s="46">
        <f t="shared" si="150"/>
        <v>0</v>
      </c>
      <c r="U775" s="13"/>
      <c r="V775" s="3">
        <f t="shared" si="151"/>
        <v>6</v>
      </c>
      <c r="W775" s="46" t="s">
        <v>2502</v>
      </c>
      <c r="X775" s="3">
        <f t="shared" si="148"/>
        <v>248.39999999999998</v>
      </c>
      <c r="Y775" s="3">
        <f t="shared" si="149"/>
        <v>0</v>
      </c>
      <c r="Z775" s="3"/>
      <c r="AA775" s="3">
        <v>1.2</v>
      </c>
      <c r="AB775" s="3">
        <f t="shared" si="157"/>
        <v>4.8</v>
      </c>
      <c r="AC775" s="7">
        <f t="shared" si="152"/>
        <v>49.68</v>
      </c>
      <c r="AD775" s="1">
        <v>1200</v>
      </c>
      <c r="AE775" s="1">
        <f t="shared" si="160"/>
        <v>1.2</v>
      </c>
    </row>
    <row r="776" spans="1:31" ht="43.2" hidden="1" x14ac:dyDescent="0.3">
      <c r="A776" s="65" t="str" cm="1">
        <f t="array" ref="A776">_xlfn.IFS(M776&gt;=65,"Heavy",M776&lt;=25,"Light",M776&gt;=26-64,"Medium")</f>
        <v>Medium</v>
      </c>
      <c r="B776" s="1" t="s">
        <v>2787</v>
      </c>
      <c r="C776" s="1" t="s">
        <v>2824</v>
      </c>
      <c r="D776" s="3">
        <f t="shared" si="154"/>
        <v>759</v>
      </c>
      <c r="E776" s="3" t="s">
        <v>2822</v>
      </c>
      <c r="F776" s="3">
        <v>1</v>
      </c>
      <c r="G776" s="3" t="s">
        <v>2827</v>
      </c>
      <c r="H776" s="3" t="s">
        <v>797</v>
      </c>
      <c r="I776" s="3" t="s">
        <v>308</v>
      </c>
      <c r="J776" s="3" t="s">
        <v>2316</v>
      </c>
      <c r="K776" s="7" t="str">
        <f>VLOOKUP($I776,'New Summary'!$E$8:$G$59,2,FALSE)</f>
        <v>H-350x175x6x9</v>
      </c>
      <c r="L776" s="3" t="s">
        <v>2496</v>
      </c>
      <c r="M776" s="7">
        <f>VLOOKUP($I776,'New Summary'!$E$8:$G$59,3,FALSE)</f>
        <v>41.4</v>
      </c>
      <c r="N776" s="3">
        <v>6000</v>
      </c>
      <c r="O776" s="3" t="s">
        <v>25</v>
      </c>
      <c r="P776" s="3">
        <v>1</v>
      </c>
      <c r="Q776" s="28">
        <f t="shared" si="161"/>
        <v>6</v>
      </c>
      <c r="R776" s="28">
        <f t="shared" si="162"/>
        <v>248.39999999999998</v>
      </c>
      <c r="S776" s="12">
        <v>0</v>
      </c>
      <c r="T776" s="46">
        <f t="shared" si="150"/>
        <v>0</v>
      </c>
      <c r="U776" s="13"/>
      <c r="V776" s="3">
        <f t="shared" si="151"/>
        <v>6</v>
      </c>
      <c r="W776" s="46" t="s">
        <v>2502</v>
      </c>
      <c r="X776" s="3">
        <f t="shared" si="148"/>
        <v>248.39999999999998</v>
      </c>
      <c r="Y776" s="3">
        <f t="shared" si="149"/>
        <v>0</v>
      </c>
      <c r="Z776" s="3"/>
      <c r="AA776" s="3">
        <v>1.2</v>
      </c>
      <c r="AB776" s="3">
        <f t="shared" si="157"/>
        <v>4.8</v>
      </c>
      <c r="AC776" s="7">
        <f t="shared" si="152"/>
        <v>49.68</v>
      </c>
      <c r="AD776" s="1">
        <v>1200</v>
      </c>
      <c r="AE776" s="1">
        <f t="shared" si="160"/>
        <v>1.2</v>
      </c>
    </row>
    <row r="777" spans="1:31" ht="43.2" hidden="1" x14ac:dyDescent="0.3">
      <c r="A777" s="65" t="str" cm="1">
        <f t="array" ref="A777">_xlfn.IFS(M777&gt;=65,"Heavy",M777&lt;=25,"Light",M777&gt;=26-64,"Medium")</f>
        <v>Medium</v>
      </c>
      <c r="B777" s="1" t="s">
        <v>2787</v>
      </c>
      <c r="C777" s="1" t="s">
        <v>2824</v>
      </c>
      <c r="D777" s="3">
        <f t="shared" si="154"/>
        <v>760</v>
      </c>
      <c r="E777" s="3" t="s">
        <v>2822</v>
      </c>
      <c r="F777" s="3">
        <v>1</v>
      </c>
      <c r="G777" s="3" t="s">
        <v>2827</v>
      </c>
      <c r="H777" s="3" t="s">
        <v>798</v>
      </c>
      <c r="I777" s="3" t="s">
        <v>308</v>
      </c>
      <c r="J777" s="3" t="s">
        <v>2316</v>
      </c>
      <c r="K777" s="7" t="str">
        <f>VLOOKUP($I777,'New Summary'!$E$8:$G$59,2,FALSE)</f>
        <v>H-350x175x6x9</v>
      </c>
      <c r="L777" s="3" t="s">
        <v>2496</v>
      </c>
      <c r="M777" s="7">
        <f>VLOOKUP($I777,'New Summary'!$E$8:$G$59,3,FALSE)</f>
        <v>41.4</v>
      </c>
      <c r="N777" s="3">
        <v>6000</v>
      </c>
      <c r="O777" s="3" t="s">
        <v>25</v>
      </c>
      <c r="P777" s="3">
        <v>1</v>
      </c>
      <c r="Q777" s="28">
        <f t="shared" si="161"/>
        <v>6</v>
      </c>
      <c r="R777" s="28">
        <f t="shared" si="162"/>
        <v>248.39999999999998</v>
      </c>
      <c r="S777" s="12">
        <v>0</v>
      </c>
      <c r="T777" s="46">
        <f t="shared" si="150"/>
        <v>0</v>
      </c>
      <c r="U777" s="13"/>
      <c r="V777" s="3">
        <f t="shared" si="151"/>
        <v>6</v>
      </c>
      <c r="W777" s="46" t="s">
        <v>2502</v>
      </c>
      <c r="X777" s="3">
        <f t="shared" si="148"/>
        <v>248.39999999999998</v>
      </c>
      <c r="Y777" s="3">
        <f t="shared" si="149"/>
        <v>0</v>
      </c>
      <c r="Z777" s="3"/>
      <c r="AA777" s="3">
        <v>1.2</v>
      </c>
      <c r="AB777" s="3">
        <f t="shared" si="157"/>
        <v>4.8</v>
      </c>
      <c r="AC777" s="7">
        <f t="shared" si="152"/>
        <v>49.68</v>
      </c>
      <c r="AD777" s="1">
        <v>1200</v>
      </c>
      <c r="AE777" s="1">
        <f t="shared" si="160"/>
        <v>1.2</v>
      </c>
    </row>
    <row r="778" spans="1:31" ht="43.2" hidden="1" x14ac:dyDescent="0.3">
      <c r="A778" s="65" t="str" cm="1">
        <f t="array" ref="A778">_xlfn.IFS(M778&gt;=65,"Heavy",M778&lt;=25,"Light",M778&gt;=26-64,"Medium")</f>
        <v>Medium</v>
      </c>
      <c r="B778" s="1" t="s">
        <v>2787</v>
      </c>
      <c r="C778" s="1" t="s">
        <v>2824</v>
      </c>
      <c r="D778" s="3">
        <f t="shared" si="154"/>
        <v>761</v>
      </c>
      <c r="E778" s="3" t="s">
        <v>2822</v>
      </c>
      <c r="F778" s="3">
        <v>1</v>
      </c>
      <c r="G778" s="3" t="s">
        <v>2827</v>
      </c>
      <c r="H778" s="3" t="s">
        <v>799</v>
      </c>
      <c r="I778" s="3" t="s">
        <v>308</v>
      </c>
      <c r="J778" s="3" t="s">
        <v>2316</v>
      </c>
      <c r="K778" s="7" t="str">
        <f>VLOOKUP($I778,'New Summary'!$E$8:$G$59,2,FALSE)</f>
        <v>H-350x175x6x9</v>
      </c>
      <c r="L778" s="3" t="s">
        <v>2496</v>
      </c>
      <c r="M778" s="7">
        <f>VLOOKUP($I778,'New Summary'!$E$8:$G$59,3,FALSE)</f>
        <v>41.4</v>
      </c>
      <c r="N778" s="3">
        <v>6000</v>
      </c>
      <c r="O778" s="3" t="s">
        <v>25</v>
      </c>
      <c r="P778" s="3">
        <v>1</v>
      </c>
      <c r="Q778" s="28">
        <f t="shared" si="161"/>
        <v>6</v>
      </c>
      <c r="R778" s="28">
        <f t="shared" si="162"/>
        <v>248.39999999999998</v>
      </c>
      <c r="S778" s="12">
        <v>0</v>
      </c>
      <c r="T778" s="46">
        <f t="shared" si="150"/>
        <v>0</v>
      </c>
      <c r="U778" s="13"/>
      <c r="V778" s="3">
        <f t="shared" si="151"/>
        <v>6</v>
      </c>
      <c r="W778" s="46" t="s">
        <v>2502</v>
      </c>
      <c r="X778" s="3">
        <f t="shared" si="148"/>
        <v>248.39999999999998</v>
      </c>
      <c r="Y778" s="3">
        <f t="shared" si="149"/>
        <v>0</v>
      </c>
      <c r="Z778" s="3"/>
      <c r="AA778" s="3">
        <v>1.2</v>
      </c>
      <c r="AB778" s="3">
        <f t="shared" si="157"/>
        <v>4.8</v>
      </c>
      <c r="AC778" s="7">
        <f t="shared" si="152"/>
        <v>49.68</v>
      </c>
      <c r="AD778" s="1">
        <v>1200</v>
      </c>
      <c r="AE778" s="1">
        <f t="shared" si="160"/>
        <v>1.2</v>
      </c>
    </row>
    <row r="779" spans="1:31" ht="43.2" hidden="1" x14ac:dyDescent="0.3">
      <c r="A779" s="65" t="str" cm="1">
        <f t="array" ref="A779">_xlfn.IFS(M779&gt;=65,"Heavy",M779&lt;=25,"Light",M779&gt;=26-64,"Medium")</f>
        <v>Medium</v>
      </c>
      <c r="B779" s="1" t="s">
        <v>2787</v>
      </c>
      <c r="C779" s="1" t="s">
        <v>2824</v>
      </c>
      <c r="D779" s="3">
        <f t="shared" si="154"/>
        <v>762</v>
      </c>
      <c r="E779" s="3" t="s">
        <v>2822</v>
      </c>
      <c r="F779" s="3">
        <v>1</v>
      </c>
      <c r="G779" s="3" t="s">
        <v>2827</v>
      </c>
      <c r="H779" s="3" t="s">
        <v>800</v>
      </c>
      <c r="I779" s="3" t="s">
        <v>690</v>
      </c>
      <c r="J779" s="3" t="s">
        <v>2317</v>
      </c>
      <c r="K779" s="7" t="str">
        <f>VLOOKUP($I779,'New Summary'!$E$8:$G$59,2,FALSE)</f>
        <v>H-350x175x6x9</v>
      </c>
      <c r="L779" s="3" t="s">
        <v>2496</v>
      </c>
      <c r="M779" s="7">
        <f>VLOOKUP($I779,'New Summary'!$E$8:$G$59,3,FALSE)</f>
        <v>41.4</v>
      </c>
      <c r="N779" s="3">
        <v>6000</v>
      </c>
      <c r="O779" s="3" t="s">
        <v>25</v>
      </c>
      <c r="P779" s="3">
        <v>1</v>
      </c>
      <c r="Q779" s="28">
        <f t="shared" si="161"/>
        <v>6</v>
      </c>
      <c r="R779" s="28">
        <f t="shared" si="162"/>
        <v>248.39999999999998</v>
      </c>
      <c r="S779" s="12">
        <v>0</v>
      </c>
      <c r="T779" s="46">
        <f t="shared" si="150"/>
        <v>0</v>
      </c>
      <c r="U779" s="12"/>
      <c r="V779" s="3">
        <f t="shared" si="151"/>
        <v>6</v>
      </c>
      <c r="W779" s="46" t="s">
        <v>2502</v>
      </c>
      <c r="X779" s="3">
        <f t="shared" si="148"/>
        <v>248.39999999999998</v>
      </c>
      <c r="Y779" s="3">
        <f t="shared" si="149"/>
        <v>0</v>
      </c>
      <c r="Z779" s="3"/>
      <c r="AA779" s="3">
        <v>1.2</v>
      </c>
      <c r="AB779" s="3">
        <f t="shared" si="157"/>
        <v>4.8</v>
      </c>
      <c r="AC779" s="7">
        <f t="shared" si="152"/>
        <v>49.68</v>
      </c>
      <c r="AD779" s="1">
        <v>1200</v>
      </c>
      <c r="AE779" s="1">
        <f t="shared" si="160"/>
        <v>1.2</v>
      </c>
    </row>
    <row r="780" spans="1:31" ht="43.2" hidden="1" x14ac:dyDescent="0.3">
      <c r="A780" s="65" t="str" cm="1">
        <f t="array" ref="A780">_xlfn.IFS(M780&gt;=65,"Heavy",M780&lt;=25,"Light",M780&gt;=26-64,"Medium")</f>
        <v>Medium</v>
      </c>
      <c r="B780" s="1" t="s">
        <v>2787</v>
      </c>
      <c r="C780" s="1" t="s">
        <v>2824</v>
      </c>
      <c r="D780" s="3">
        <f t="shared" si="154"/>
        <v>763</v>
      </c>
      <c r="E780" s="3" t="s">
        <v>2822</v>
      </c>
      <c r="F780" s="3">
        <v>1</v>
      </c>
      <c r="G780" s="3" t="s">
        <v>2827</v>
      </c>
      <c r="H780" s="3" t="s">
        <v>801</v>
      </c>
      <c r="I780" s="3" t="s">
        <v>690</v>
      </c>
      <c r="J780" s="3" t="s">
        <v>2317</v>
      </c>
      <c r="K780" s="7" t="str">
        <f>VLOOKUP($I780,'New Summary'!$E$8:$G$59,2,FALSE)</f>
        <v>H-350x175x6x9</v>
      </c>
      <c r="L780" s="3" t="s">
        <v>2496</v>
      </c>
      <c r="M780" s="7">
        <f>VLOOKUP($I780,'New Summary'!$E$8:$G$59,3,FALSE)</f>
        <v>41.4</v>
      </c>
      <c r="N780" s="3">
        <v>6000</v>
      </c>
      <c r="O780" s="3" t="s">
        <v>25</v>
      </c>
      <c r="P780" s="3">
        <v>1</v>
      </c>
      <c r="Q780" s="28">
        <f t="shared" si="161"/>
        <v>6</v>
      </c>
      <c r="R780" s="28">
        <f t="shared" si="162"/>
        <v>248.39999999999998</v>
      </c>
      <c r="S780" s="12">
        <v>0</v>
      </c>
      <c r="T780" s="46">
        <f t="shared" si="150"/>
        <v>0</v>
      </c>
      <c r="U780" s="12"/>
      <c r="V780" s="3">
        <f t="shared" si="151"/>
        <v>6</v>
      </c>
      <c r="W780" s="46" t="s">
        <v>2502</v>
      </c>
      <c r="X780" s="3">
        <f t="shared" si="148"/>
        <v>248.39999999999998</v>
      </c>
      <c r="Y780" s="3">
        <f t="shared" si="149"/>
        <v>0</v>
      </c>
      <c r="Z780" s="3"/>
      <c r="AA780" s="3">
        <v>1.8</v>
      </c>
      <c r="AB780" s="3">
        <f t="shared" si="157"/>
        <v>4.2</v>
      </c>
      <c r="AC780" s="7">
        <f t="shared" si="152"/>
        <v>74.52</v>
      </c>
      <c r="AD780" s="1">
        <v>1800</v>
      </c>
      <c r="AE780" s="1">
        <f t="shared" si="160"/>
        <v>1.8</v>
      </c>
    </row>
    <row r="781" spans="1:31" ht="43.2" hidden="1" x14ac:dyDescent="0.3">
      <c r="A781" s="65" t="str" cm="1">
        <f t="array" ref="A781">_xlfn.IFS(M781&gt;=65,"Heavy",M781&lt;=25,"Light",M781&gt;=26-64,"Medium")</f>
        <v>Medium</v>
      </c>
      <c r="B781" s="1" t="s">
        <v>2787</v>
      </c>
      <c r="C781" s="1" t="s">
        <v>2824</v>
      </c>
      <c r="D781" s="3">
        <f t="shared" si="154"/>
        <v>764</v>
      </c>
      <c r="E781" s="3" t="s">
        <v>2822</v>
      </c>
      <c r="F781" s="3">
        <v>1</v>
      </c>
      <c r="G781" s="3" t="s">
        <v>2827</v>
      </c>
      <c r="H781" s="3" t="s">
        <v>802</v>
      </c>
      <c r="I781" s="3" t="s">
        <v>690</v>
      </c>
      <c r="J781" s="3" t="s">
        <v>2317</v>
      </c>
      <c r="K781" s="7" t="str">
        <f>VLOOKUP($I781,'New Summary'!$E$8:$G$59,2,FALSE)</f>
        <v>H-350x175x6x9</v>
      </c>
      <c r="L781" s="3" t="s">
        <v>2496</v>
      </c>
      <c r="M781" s="7">
        <f>VLOOKUP($I781,'New Summary'!$E$8:$G$59,3,FALSE)</f>
        <v>41.4</v>
      </c>
      <c r="N781" s="3">
        <v>6000</v>
      </c>
      <c r="O781" s="3" t="s">
        <v>25</v>
      </c>
      <c r="P781" s="3">
        <v>1</v>
      </c>
      <c r="Q781" s="28">
        <f t="shared" si="161"/>
        <v>6</v>
      </c>
      <c r="R781" s="28">
        <f t="shared" si="162"/>
        <v>248.39999999999998</v>
      </c>
      <c r="S781" s="12">
        <v>0</v>
      </c>
      <c r="T781" s="46">
        <f t="shared" si="150"/>
        <v>0</v>
      </c>
      <c r="U781" s="12"/>
      <c r="V781" s="3">
        <f t="shared" si="151"/>
        <v>6</v>
      </c>
      <c r="W781" s="46" t="s">
        <v>2502</v>
      </c>
      <c r="X781" s="3">
        <f t="shared" si="148"/>
        <v>248.39999999999998</v>
      </c>
      <c r="Y781" s="3">
        <f t="shared" si="149"/>
        <v>0</v>
      </c>
      <c r="Z781" s="3"/>
      <c r="AA781" s="3">
        <v>3</v>
      </c>
      <c r="AB781" s="3">
        <f t="shared" si="157"/>
        <v>3</v>
      </c>
      <c r="AC781" s="7">
        <f t="shared" si="152"/>
        <v>124.19999999999999</v>
      </c>
      <c r="AD781" s="1">
        <v>3000</v>
      </c>
      <c r="AE781" s="1">
        <f t="shared" si="160"/>
        <v>3</v>
      </c>
    </row>
    <row r="782" spans="1:31" ht="43.2" hidden="1" x14ac:dyDescent="0.3">
      <c r="A782" s="65" t="str" cm="1">
        <f t="array" ref="A782">_xlfn.IFS(M782&gt;=65,"Heavy",M782&lt;=25,"Light",M782&gt;=26-64,"Medium")</f>
        <v>Medium</v>
      </c>
      <c r="B782" s="1" t="s">
        <v>2787</v>
      </c>
      <c r="C782" s="1" t="s">
        <v>2824</v>
      </c>
      <c r="D782" s="3">
        <f t="shared" si="154"/>
        <v>765</v>
      </c>
      <c r="E782" s="3" t="s">
        <v>2822</v>
      </c>
      <c r="F782" s="3">
        <v>1</v>
      </c>
      <c r="G782" s="3" t="s">
        <v>2827</v>
      </c>
      <c r="H782" s="3" t="s">
        <v>803</v>
      </c>
      <c r="I782" s="3" t="s">
        <v>308</v>
      </c>
      <c r="J782" s="3" t="s">
        <v>2316</v>
      </c>
      <c r="K782" s="7" t="str">
        <f>VLOOKUP($I782,'New Summary'!$E$8:$G$59,2,FALSE)</f>
        <v>H-350x175x6x9</v>
      </c>
      <c r="L782" s="3" t="s">
        <v>2496</v>
      </c>
      <c r="M782" s="7">
        <f>VLOOKUP($I782,'New Summary'!$E$8:$G$59,3,FALSE)</f>
        <v>41.4</v>
      </c>
      <c r="N782" s="3">
        <v>6000</v>
      </c>
      <c r="O782" s="3" t="s">
        <v>25</v>
      </c>
      <c r="P782" s="3">
        <v>1</v>
      </c>
      <c r="Q782" s="28">
        <f t="shared" si="161"/>
        <v>6</v>
      </c>
      <c r="R782" s="28">
        <f t="shared" si="162"/>
        <v>248.39999999999998</v>
      </c>
      <c r="S782" s="12">
        <v>0</v>
      </c>
      <c r="T782" s="46">
        <f t="shared" si="150"/>
        <v>0</v>
      </c>
      <c r="U782" s="13"/>
      <c r="V782" s="3">
        <f t="shared" si="151"/>
        <v>6</v>
      </c>
      <c r="W782" s="46" t="s">
        <v>2502</v>
      </c>
      <c r="X782" s="3">
        <f t="shared" ref="X782:X845" si="163">V782*M782</f>
        <v>248.39999999999998</v>
      </c>
      <c r="Y782" s="3">
        <f t="shared" ref="Y782:Y845" si="164">T782*M782</f>
        <v>0</v>
      </c>
      <c r="Z782" s="3"/>
      <c r="AA782" s="3">
        <v>3</v>
      </c>
      <c r="AB782" s="3">
        <f t="shared" si="157"/>
        <v>3</v>
      </c>
      <c r="AC782" s="7">
        <f t="shared" si="152"/>
        <v>124.19999999999999</v>
      </c>
      <c r="AD782" s="1">
        <v>3000</v>
      </c>
      <c r="AE782" s="1">
        <f t="shared" si="160"/>
        <v>3</v>
      </c>
    </row>
    <row r="783" spans="1:31" ht="43.2" hidden="1" x14ac:dyDescent="0.3">
      <c r="A783" s="65" t="str" cm="1">
        <f t="array" ref="A783">_xlfn.IFS(M783&gt;=65,"Heavy",M783&lt;=25,"Light",M783&gt;=26-64,"Medium")</f>
        <v>Medium</v>
      </c>
      <c r="B783" s="1" t="s">
        <v>2787</v>
      </c>
      <c r="C783" s="1" t="s">
        <v>2824</v>
      </c>
      <c r="D783" s="3">
        <f t="shared" si="154"/>
        <v>766</v>
      </c>
      <c r="E783" s="3" t="s">
        <v>2822</v>
      </c>
      <c r="F783" s="3">
        <v>1</v>
      </c>
      <c r="G783" s="3" t="s">
        <v>2827</v>
      </c>
      <c r="H783" s="3" t="s">
        <v>804</v>
      </c>
      <c r="I783" s="3" t="s">
        <v>308</v>
      </c>
      <c r="J783" s="3" t="s">
        <v>2316</v>
      </c>
      <c r="K783" s="7" t="str">
        <f>VLOOKUP($I783,'New Summary'!$E$8:$G$59,2,FALSE)</f>
        <v>H-350x175x6x9</v>
      </c>
      <c r="L783" s="3" t="s">
        <v>2496</v>
      </c>
      <c r="M783" s="7">
        <f>VLOOKUP($I783,'New Summary'!$E$8:$G$59,3,FALSE)</f>
        <v>41.4</v>
      </c>
      <c r="N783" s="3">
        <v>6000</v>
      </c>
      <c r="O783" s="3" t="s">
        <v>25</v>
      </c>
      <c r="P783" s="3">
        <v>1</v>
      </c>
      <c r="Q783" s="28">
        <f t="shared" si="161"/>
        <v>6</v>
      </c>
      <c r="R783" s="28">
        <f t="shared" si="162"/>
        <v>248.39999999999998</v>
      </c>
      <c r="S783" s="12">
        <v>0</v>
      </c>
      <c r="T783" s="46">
        <f t="shared" si="150"/>
        <v>0</v>
      </c>
      <c r="U783" s="13"/>
      <c r="V783" s="3">
        <f t="shared" si="151"/>
        <v>6</v>
      </c>
      <c r="W783" s="46" t="s">
        <v>2502</v>
      </c>
      <c r="X783" s="3">
        <f t="shared" si="163"/>
        <v>248.39999999999998</v>
      </c>
      <c r="Y783" s="3">
        <f t="shared" si="164"/>
        <v>0</v>
      </c>
      <c r="Z783" s="3"/>
      <c r="AA783" s="3">
        <v>3</v>
      </c>
      <c r="AB783" s="3">
        <f t="shared" si="157"/>
        <v>3</v>
      </c>
      <c r="AC783" s="7">
        <f t="shared" si="152"/>
        <v>124.19999999999999</v>
      </c>
      <c r="AD783" s="1">
        <v>3000</v>
      </c>
      <c r="AE783" s="1">
        <f t="shared" si="160"/>
        <v>3</v>
      </c>
    </row>
    <row r="784" spans="1:31" ht="43.2" hidden="1" x14ac:dyDescent="0.3">
      <c r="A784" s="65" t="str" cm="1">
        <f t="array" ref="A784">_xlfn.IFS(M784&gt;=65,"Heavy",M784&lt;=25,"Light",M784&gt;=26-64,"Medium")</f>
        <v>Medium</v>
      </c>
      <c r="B784" s="1" t="s">
        <v>2787</v>
      </c>
      <c r="C784" s="1" t="s">
        <v>2824</v>
      </c>
      <c r="D784" s="3">
        <f t="shared" si="154"/>
        <v>767</v>
      </c>
      <c r="E784" s="3" t="s">
        <v>2822</v>
      </c>
      <c r="F784" s="3">
        <v>1</v>
      </c>
      <c r="G784" s="3" t="s">
        <v>2827</v>
      </c>
      <c r="H784" s="3" t="s">
        <v>805</v>
      </c>
      <c r="I784" s="3" t="s">
        <v>308</v>
      </c>
      <c r="J784" s="3" t="s">
        <v>2316</v>
      </c>
      <c r="K784" s="7" t="str">
        <f>VLOOKUP($I784,'New Summary'!$E$8:$G$59,2,FALSE)</f>
        <v>H-350x175x6x9</v>
      </c>
      <c r="L784" s="3" t="s">
        <v>2496</v>
      </c>
      <c r="M784" s="7">
        <f>VLOOKUP($I784,'New Summary'!$E$8:$G$59,3,FALSE)</f>
        <v>41.4</v>
      </c>
      <c r="N784" s="3">
        <v>6000</v>
      </c>
      <c r="O784" s="3" t="s">
        <v>25</v>
      </c>
      <c r="P784" s="3">
        <v>1</v>
      </c>
      <c r="Q784" s="28">
        <f t="shared" si="161"/>
        <v>6</v>
      </c>
      <c r="R784" s="28">
        <f t="shared" si="162"/>
        <v>248.39999999999998</v>
      </c>
      <c r="S784" s="12">
        <v>0</v>
      </c>
      <c r="T784" s="46">
        <f t="shared" si="150"/>
        <v>0</v>
      </c>
      <c r="U784" s="13"/>
      <c r="V784" s="3">
        <f t="shared" si="151"/>
        <v>6</v>
      </c>
      <c r="W784" s="46" t="s">
        <v>2502</v>
      </c>
      <c r="X784" s="3">
        <f t="shared" si="163"/>
        <v>248.39999999999998</v>
      </c>
      <c r="Y784" s="3">
        <f t="shared" si="164"/>
        <v>0</v>
      </c>
      <c r="Z784" s="3"/>
      <c r="AA784" s="3">
        <v>3</v>
      </c>
      <c r="AB784" s="3">
        <f t="shared" si="157"/>
        <v>3</v>
      </c>
      <c r="AC784" s="7">
        <f t="shared" si="152"/>
        <v>124.19999999999999</v>
      </c>
      <c r="AD784" s="1">
        <v>3000</v>
      </c>
      <c r="AE784" s="1">
        <f t="shared" si="160"/>
        <v>3</v>
      </c>
    </row>
    <row r="785" spans="1:31" ht="43.2" hidden="1" x14ac:dyDescent="0.3">
      <c r="A785" s="65" t="str" cm="1">
        <f t="array" ref="A785">_xlfn.IFS(M785&gt;=65,"Heavy",M785&lt;=25,"Light",M785&gt;=26-64,"Medium")</f>
        <v>Medium</v>
      </c>
      <c r="B785" s="1" t="s">
        <v>2787</v>
      </c>
      <c r="C785" s="1" t="s">
        <v>2824</v>
      </c>
      <c r="D785" s="3">
        <f t="shared" si="154"/>
        <v>768</v>
      </c>
      <c r="E785" s="3" t="s">
        <v>2822</v>
      </c>
      <c r="F785" s="3">
        <v>1</v>
      </c>
      <c r="G785" s="3" t="s">
        <v>2827</v>
      </c>
      <c r="H785" s="3" t="s">
        <v>806</v>
      </c>
      <c r="I785" s="3" t="s">
        <v>308</v>
      </c>
      <c r="J785" s="3" t="s">
        <v>2316</v>
      </c>
      <c r="K785" s="7" t="str">
        <f>VLOOKUP($I785,'New Summary'!$E$8:$G$59,2,FALSE)</f>
        <v>H-350x175x6x9</v>
      </c>
      <c r="L785" s="3" t="s">
        <v>2496</v>
      </c>
      <c r="M785" s="7">
        <f>VLOOKUP($I785,'New Summary'!$E$8:$G$59,3,FALSE)</f>
        <v>41.4</v>
      </c>
      <c r="N785" s="3">
        <v>6000</v>
      </c>
      <c r="O785" s="3" t="s">
        <v>25</v>
      </c>
      <c r="P785" s="3">
        <v>1</v>
      </c>
      <c r="Q785" s="28">
        <f t="shared" si="161"/>
        <v>6</v>
      </c>
      <c r="R785" s="28">
        <f t="shared" si="162"/>
        <v>248.39999999999998</v>
      </c>
      <c r="S785" s="12">
        <v>0</v>
      </c>
      <c r="T785" s="46">
        <f t="shared" si="150"/>
        <v>0</v>
      </c>
      <c r="U785" s="13"/>
      <c r="V785" s="3">
        <f t="shared" si="151"/>
        <v>6</v>
      </c>
      <c r="W785" s="46" t="s">
        <v>2502</v>
      </c>
      <c r="X785" s="3">
        <f t="shared" si="163"/>
        <v>248.39999999999998</v>
      </c>
      <c r="Y785" s="3">
        <f t="shared" si="164"/>
        <v>0</v>
      </c>
      <c r="Z785" s="3"/>
      <c r="AA785" s="3">
        <v>3</v>
      </c>
      <c r="AB785" s="3">
        <f t="shared" si="157"/>
        <v>3</v>
      </c>
      <c r="AC785" s="7">
        <f t="shared" si="152"/>
        <v>124.19999999999999</v>
      </c>
      <c r="AD785" s="1">
        <v>3000</v>
      </c>
      <c r="AE785" s="1">
        <f t="shared" si="160"/>
        <v>3</v>
      </c>
    </row>
    <row r="786" spans="1:31" ht="43.2" hidden="1" x14ac:dyDescent="0.3">
      <c r="A786" s="65" t="str" cm="1">
        <f t="array" ref="A786">_xlfn.IFS(M786&gt;=65,"Heavy",M786&lt;=25,"Light",M786&gt;=26-64,"Medium")</f>
        <v>Medium</v>
      </c>
      <c r="B786" s="1" t="s">
        <v>2787</v>
      </c>
      <c r="C786" s="1" t="s">
        <v>2824</v>
      </c>
      <c r="D786" s="3">
        <f t="shared" si="154"/>
        <v>769</v>
      </c>
      <c r="E786" s="3" t="s">
        <v>2822</v>
      </c>
      <c r="F786" s="3">
        <v>1</v>
      </c>
      <c r="G786" s="3" t="s">
        <v>2827</v>
      </c>
      <c r="H786" s="3" t="s">
        <v>807</v>
      </c>
      <c r="I786" s="3" t="s">
        <v>308</v>
      </c>
      <c r="J786" s="3" t="s">
        <v>2316</v>
      </c>
      <c r="K786" s="7" t="str">
        <f>VLOOKUP($I786,'New Summary'!$E$8:$G$59,2,FALSE)</f>
        <v>H-350x175x6x9</v>
      </c>
      <c r="L786" s="3" t="s">
        <v>2496</v>
      </c>
      <c r="M786" s="7">
        <f>VLOOKUP($I786,'New Summary'!$E$8:$G$59,3,FALSE)</f>
        <v>41.4</v>
      </c>
      <c r="N786" s="3">
        <v>6000</v>
      </c>
      <c r="O786" s="3" t="s">
        <v>25</v>
      </c>
      <c r="P786" s="3">
        <v>1</v>
      </c>
      <c r="Q786" s="28">
        <f t="shared" si="161"/>
        <v>6</v>
      </c>
      <c r="R786" s="28">
        <f t="shared" si="162"/>
        <v>248.39999999999998</v>
      </c>
      <c r="S786" s="12">
        <v>0</v>
      </c>
      <c r="T786" s="46">
        <f t="shared" ref="T786:T849" si="165">Q786*S786</f>
        <v>0</v>
      </c>
      <c r="U786" s="13"/>
      <c r="V786" s="3">
        <f t="shared" ref="V786:V849" si="166">Q786-T786</f>
        <v>6</v>
      </c>
      <c r="W786" s="46" t="s">
        <v>2502</v>
      </c>
      <c r="X786" s="3">
        <f t="shared" si="163"/>
        <v>248.39999999999998</v>
      </c>
      <c r="Y786" s="3">
        <f t="shared" si="164"/>
        <v>0</v>
      </c>
      <c r="Z786" s="3"/>
      <c r="AA786" s="3">
        <v>3</v>
      </c>
      <c r="AB786" s="3">
        <f t="shared" si="157"/>
        <v>3</v>
      </c>
      <c r="AC786" s="7">
        <f t="shared" si="152"/>
        <v>124.19999999999999</v>
      </c>
      <c r="AD786" s="1">
        <v>3000</v>
      </c>
      <c r="AE786" s="1">
        <f t="shared" si="160"/>
        <v>3</v>
      </c>
    </row>
    <row r="787" spans="1:31" ht="43.2" hidden="1" x14ac:dyDescent="0.3">
      <c r="A787" s="65" t="str" cm="1">
        <f t="array" ref="A787">_xlfn.IFS(M787&gt;=65,"Heavy",M787&lt;=25,"Light",M787&gt;=26-64,"Medium")</f>
        <v>Medium</v>
      </c>
      <c r="B787" s="1" t="s">
        <v>2787</v>
      </c>
      <c r="C787" s="1" t="s">
        <v>2824</v>
      </c>
      <c r="D787" s="3">
        <f t="shared" si="154"/>
        <v>770</v>
      </c>
      <c r="E787" s="3" t="s">
        <v>2822</v>
      </c>
      <c r="F787" s="3">
        <v>1</v>
      </c>
      <c r="G787" s="3" t="s">
        <v>2827</v>
      </c>
      <c r="H787" s="3" t="s">
        <v>808</v>
      </c>
      <c r="I787" s="3" t="s">
        <v>308</v>
      </c>
      <c r="J787" s="3" t="s">
        <v>2316</v>
      </c>
      <c r="K787" s="7" t="str">
        <f>VLOOKUP($I787,'New Summary'!$E$8:$G$59,2,FALSE)</f>
        <v>H-350x175x6x9</v>
      </c>
      <c r="L787" s="3" t="s">
        <v>2496</v>
      </c>
      <c r="M787" s="7">
        <f>VLOOKUP($I787,'New Summary'!$E$8:$G$59,3,FALSE)</f>
        <v>41.4</v>
      </c>
      <c r="N787" s="3">
        <v>6000</v>
      </c>
      <c r="O787" s="3" t="s">
        <v>25</v>
      </c>
      <c r="P787" s="3">
        <v>1</v>
      </c>
      <c r="Q787" s="28">
        <f t="shared" si="161"/>
        <v>6</v>
      </c>
      <c r="R787" s="28">
        <f t="shared" si="162"/>
        <v>248.39999999999998</v>
      </c>
      <c r="S787" s="12">
        <v>0</v>
      </c>
      <c r="T787" s="46">
        <f t="shared" si="165"/>
        <v>0</v>
      </c>
      <c r="U787" s="13"/>
      <c r="V787" s="3">
        <f t="shared" si="166"/>
        <v>6</v>
      </c>
      <c r="W787" s="46" t="s">
        <v>2502</v>
      </c>
      <c r="X787" s="3">
        <f t="shared" si="163"/>
        <v>248.39999999999998</v>
      </c>
      <c r="Y787" s="3">
        <f t="shared" si="164"/>
        <v>0</v>
      </c>
      <c r="Z787" s="3"/>
      <c r="AA787" s="3">
        <v>3</v>
      </c>
      <c r="AB787" s="3">
        <f t="shared" si="157"/>
        <v>3</v>
      </c>
      <c r="AC787" s="7">
        <f t="shared" ref="AC787:AC850" si="167">AA787*M787*P787</f>
        <v>124.19999999999999</v>
      </c>
      <c r="AD787" s="1">
        <v>3000</v>
      </c>
      <c r="AE787" s="1">
        <f t="shared" si="160"/>
        <v>3</v>
      </c>
    </row>
    <row r="788" spans="1:31" ht="43.2" hidden="1" x14ac:dyDescent="0.3">
      <c r="A788" s="65" t="str" cm="1">
        <f t="array" ref="A788">_xlfn.IFS(M788&gt;=65,"Heavy",M788&lt;=25,"Light",M788&gt;=26-64,"Medium")</f>
        <v>Medium</v>
      </c>
      <c r="B788" s="1" t="s">
        <v>2787</v>
      </c>
      <c r="C788" s="1" t="s">
        <v>2824</v>
      </c>
      <c r="D788" s="3">
        <f t="shared" ref="D788:D851" si="168">D787+1</f>
        <v>771</v>
      </c>
      <c r="E788" s="3" t="s">
        <v>2822</v>
      </c>
      <c r="F788" s="3">
        <v>1</v>
      </c>
      <c r="G788" s="3" t="s">
        <v>2827</v>
      </c>
      <c r="H788" s="3" t="s">
        <v>809</v>
      </c>
      <c r="I788" s="3" t="s">
        <v>308</v>
      </c>
      <c r="J788" s="3" t="s">
        <v>2316</v>
      </c>
      <c r="K788" s="7" t="str">
        <f>VLOOKUP($I788,'New Summary'!$E$8:$G$59,2,FALSE)</f>
        <v>H-350x175x6x9</v>
      </c>
      <c r="L788" s="3" t="s">
        <v>2496</v>
      </c>
      <c r="M788" s="7">
        <f>VLOOKUP($I788,'New Summary'!$E$8:$G$59,3,FALSE)</f>
        <v>41.4</v>
      </c>
      <c r="N788" s="3">
        <v>6000</v>
      </c>
      <c r="O788" s="3" t="s">
        <v>25</v>
      </c>
      <c r="P788" s="3">
        <v>1</v>
      </c>
      <c r="Q788" s="28">
        <f t="shared" si="161"/>
        <v>6</v>
      </c>
      <c r="R788" s="28">
        <f t="shared" si="162"/>
        <v>248.39999999999998</v>
      </c>
      <c r="S788" s="12">
        <v>0</v>
      </c>
      <c r="T788" s="46">
        <f t="shared" si="165"/>
        <v>0</v>
      </c>
      <c r="U788" s="13"/>
      <c r="V788" s="3">
        <f t="shared" si="166"/>
        <v>6</v>
      </c>
      <c r="W788" s="46" t="s">
        <v>2502</v>
      </c>
      <c r="X788" s="3">
        <f t="shared" si="163"/>
        <v>248.39999999999998</v>
      </c>
      <c r="Y788" s="3">
        <f t="shared" si="164"/>
        <v>0</v>
      </c>
      <c r="Z788" s="3"/>
      <c r="AA788" s="3">
        <v>3</v>
      </c>
      <c r="AB788" s="3">
        <f t="shared" si="157"/>
        <v>3</v>
      </c>
      <c r="AC788" s="7">
        <f t="shared" si="167"/>
        <v>124.19999999999999</v>
      </c>
      <c r="AD788" s="1">
        <v>3000</v>
      </c>
      <c r="AE788" s="1">
        <f t="shared" si="160"/>
        <v>3</v>
      </c>
    </row>
    <row r="789" spans="1:31" ht="43.2" hidden="1" x14ac:dyDescent="0.3">
      <c r="A789" s="65" t="str" cm="1">
        <f t="array" ref="A789">_xlfn.IFS(M789&gt;=65,"Heavy",M789&lt;=25,"Light",M789&gt;=26-64,"Medium")</f>
        <v>Medium</v>
      </c>
      <c r="B789" s="1" t="s">
        <v>2787</v>
      </c>
      <c r="C789" s="1" t="s">
        <v>2824</v>
      </c>
      <c r="D789" s="3">
        <f t="shared" si="168"/>
        <v>772</v>
      </c>
      <c r="E789" s="3" t="s">
        <v>2822</v>
      </c>
      <c r="F789" s="3">
        <v>1</v>
      </c>
      <c r="G789" s="3" t="s">
        <v>2827</v>
      </c>
      <c r="H789" s="3" t="s">
        <v>810</v>
      </c>
      <c r="I789" s="3" t="s">
        <v>308</v>
      </c>
      <c r="J789" s="3" t="s">
        <v>2316</v>
      </c>
      <c r="K789" s="7" t="str">
        <f>VLOOKUP($I789,'New Summary'!$E$8:$G$59,2,FALSE)</f>
        <v>H-350x175x6x9</v>
      </c>
      <c r="L789" s="3" t="s">
        <v>2496</v>
      </c>
      <c r="M789" s="7">
        <f>VLOOKUP($I789,'New Summary'!$E$8:$G$59,3,FALSE)</f>
        <v>41.4</v>
      </c>
      <c r="N789" s="3">
        <v>6000</v>
      </c>
      <c r="O789" s="3" t="s">
        <v>25</v>
      </c>
      <c r="P789" s="3">
        <v>1</v>
      </c>
      <c r="Q789" s="28">
        <f t="shared" si="161"/>
        <v>6</v>
      </c>
      <c r="R789" s="28">
        <f t="shared" si="162"/>
        <v>248.39999999999998</v>
      </c>
      <c r="S789" s="12">
        <v>0</v>
      </c>
      <c r="T789" s="46">
        <f t="shared" si="165"/>
        <v>0</v>
      </c>
      <c r="U789" s="13"/>
      <c r="V789" s="3">
        <f t="shared" si="166"/>
        <v>6</v>
      </c>
      <c r="W789" s="46" t="s">
        <v>2502</v>
      </c>
      <c r="X789" s="3">
        <f t="shared" si="163"/>
        <v>248.39999999999998</v>
      </c>
      <c r="Y789" s="3">
        <f t="shared" si="164"/>
        <v>0</v>
      </c>
      <c r="Z789" s="3"/>
      <c r="AA789" s="3">
        <v>3</v>
      </c>
      <c r="AB789" s="3">
        <f t="shared" si="157"/>
        <v>3</v>
      </c>
      <c r="AC789" s="7">
        <f t="shared" si="167"/>
        <v>124.19999999999999</v>
      </c>
      <c r="AD789" s="1">
        <v>3000</v>
      </c>
      <c r="AE789" s="1">
        <f t="shared" si="160"/>
        <v>3</v>
      </c>
    </row>
    <row r="790" spans="1:31" ht="43.2" hidden="1" x14ac:dyDescent="0.3">
      <c r="A790" s="65" t="str" cm="1">
        <f t="array" ref="A790">_xlfn.IFS(M790&gt;=65,"Heavy",M790&lt;=25,"Light",M790&gt;=26-64,"Medium")</f>
        <v>Medium</v>
      </c>
      <c r="B790" s="1" t="s">
        <v>2787</v>
      </c>
      <c r="C790" s="1" t="s">
        <v>2824</v>
      </c>
      <c r="D790" s="3">
        <f t="shared" si="168"/>
        <v>773</v>
      </c>
      <c r="E790" s="3" t="s">
        <v>2822</v>
      </c>
      <c r="F790" s="3">
        <v>1</v>
      </c>
      <c r="G790" s="3" t="s">
        <v>2827</v>
      </c>
      <c r="H790" s="3" t="s">
        <v>811</v>
      </c>
      <c r="I790" s="3" t="s">
        <v>812</v>
      </c>
      <c r="J790" s="3" t="s">
        <v>2819</v>
      </c>
      <c r="K790" s="7" t="str">
        <f>VLOOKUP($I790,'New Summary'!$E$8:$G$59,2,FALSE)</f>
        <v>T-100x200x8x12</v>
      </c>
      <c r="L790" s="3" t="s">
        <v>2496</v>
      </c>
      <c r="M790" s="7">
        <f>VLOOKUP($I790,'New Summary'!$E$8:$G$59,3,FALSE)</f>
        <v>25.3</v>
      </c>
      <c r="N790" s="3">
        <v>3600</v>
      </c>
      <c r="O790" s="3" t="s">
        <v>25</v>
      </c>
      <c r="P790" s="3">
        <v>1</v>
      </c>
      <c r="Q790" s="28">
        <f t="shared" si="161"/>
        <v>3.6</v>
      </c>
      <c r="R790" s="40">
        <f t="shared" si="162"/>
        <v>91.08</v>
      </c>
      <c r="S790" s="12">
        <v>0</v>
      </c>
      <c r="T790" s="46">
        <f t="shared" si="165"/>
        <v>0</v>
      </c>
      <c r="U790" s="12"/>
      <c r="V790" s="3">
        <f t="shared" si="166"/>
        <v>3.6</v>
      </c>
      <c r="W790" s="46" t="s">
        <v>2502</v>
      </c>
      <c r="X790" s="42">
        <f t="shared" si="163"/>
        <v>91.08</v>
      </c>
      <c r="Y790" s="42">
        <f t="shared" si="164"/>
        <v>0</v>
      </c>
      <c r="Z790" s="3"/>
      <c r="AA790" s="3">
        <v>1.08</v>
      </c>
      <c r="AB790" s="3">
        <f t="shared" si="157"/>
        <v>2.52</v>
      </c>
      <c r="AC790" s="7">
        <f t="shared" si="167"/>
        <v>27.324000000000002</v>
      </c>
      <c r="AD790" s="1">
        <v>1080</v>
      </c>
      <c r="AE790" s="1">
        <f t="shared" si="160"/>
        <v>1.08</v>
      </c>
    </row>
    <row r="791" spans="1:31" ht="43.2" hidden="1" x14ac:dyDescent="0.3">
      <c r="A791" s="65" t="str" cm="1">
        <f t="array" ref="A791">_xlfn.IFS(M791&gt;=65,"Heavy",M791&lt;=25,"Light",M791&gt;=26-64,"Medium")</f>
        <v>Medium</v>
      </c>
      <c r="B791" s="1" t="s">
        <v>2787</v>
      </c>
      <c r="C791" s="1" t="s">
        <v>2824</v>
      </c>
      <c r="D791" s="3">
        <f t="shared" si="168"/>
        <v>774</v>
      </c>
      <c r="E791" s="3" t="s">
        <v>2822</v>
      </c>
      <c r="F791" s="3">
        <v>1</v>
      </c>
      <c r="G791" s="3" t="s">
        <v>2827</v>
      </c>
      <c r="H791" s="3" t="s">
        <v>813</v>
      </c>
      <c r="I791" s="3" t="s">
        <v>812</v>
      </c>
      <c r="J791" s="3" t="s">
        <v>2819</v>
      </c>
      <c r="K791" s="7" t="str">
        <f>VLOOKUP($I791,'New Summary'!$E$8:$G$59,2,FALSE)</f>
        <v>T-100x200x8x12</v>
      </c>
      <c r="L791" s="3" t="s">
        <v>2496</v>
      </c>
      <c r="M791" s="7">
        <f>VLOOKUP($I791,'New Summary'!$E$8:$G$59,3,FALSE)</f>
        <v>25.3</v>
      </c>
      <c r="N791" s="3">
        <v>3600</v>
      </c>
      <c r="O791" s="3" t="s">
        <v>25</v>
      </c>
      <c r="P791" s="3">
        <v>1</v>
      </c>
      <c r="Q791" s="28">
        <f t="shared" si="161"/>
        <v>3.6</v>
      </c>
      <c r="R791" s="40">
        <f t="shared" si="162"/>
        <v>91.08</v>
      </c>
      <c r="S791" s="12">
        <v>0</v>
      </c>
      <c r="T791" s="46">
        <f t="shared" si="165"/>
        <v>0</v>
      </c>
      <c r="U791" s="12"/>
      <c r="V791" s="3">
        <f t="shared" si="166"/>
        <v>3.6</v>
      </c>
      <c r="W791" s="46" t="s">
        <v>2502</v>
      </c>
      <c r="X791" s="42">
        <f t="shared" si="163"/>
        <v>91.08</v>
      </c>
      <c r="Y791" s="42">
        <f t="shared" si="164"/>
        <v>0</v>
      </c>
      <c r="Z791" s="3"/>
      <c r="AA791" s="3">
        <v>1.08</v>
      </c>
      <c r="AB791" s="3">
        <f t="shared" si="157"/>
        <v>2.52</v>
      </c>
      <c r="AC791" s="7">
        <f t="shared" si="167"/>
        <v>27.324000000000002</v>
      </c>
      <c r="AD791" s="1">
        <v>1080</v>
      </c>
      <c r="AE791" s="1">
        <f t="shared" si="160"/>
        <v>1.08</v>
      </c>
    </row>
    <row r="792" spans="1:31" ht="43.2" hidden="1" x14ac:dyDescent="0.3">
      <c r="A792" s="65" t="str" cm="1">
        <f t="array" ref="A792">_xlfn.IFS(M792&gt;=65,"Heavy",M792&lt;=25,"Light",M792&gt;=26-64,"Medium")</f>
        <v>Medium</v>
      </c>
      <c r="B792" s="1" t="s">
        <v>2787</v>
      </c>
      <c r="C792" s="1" t="s">
        <v>2824</v>
      </c>
      <c r="D792" s="3">
        <f t="shared" si="168"/>
        <v>775</v>
      </c>
      <c r="E792" s="3" t="s">
        <v>2822</v>
      </c>
      <c r="F792" s="3">
        <v>1</v>
      </c>
      <c r="G792" s="3" t="s">
        <v>2827</v>
      </c>
      <c r="H792" s="3" t="s">
        <v>814</v>
      </c>
      <c r="I792" s="3" t="s">
        <v>812</v>
      </c>
      <c r="J792" s="3" t="s">
        <v>2819</v>
      </c>
      <c r="K792" s="7" t="str">
        <f>VLOOKUP($I792,'New Summary'!$E$8:$G$59,2,FALSE)</f>
        <v>T-100x200x8x12</v>
      </c>
      <c r="L792" s="3" t="s">
        <v>2496</v>
      </c>
      <c r="M792" s="7">
        <f>VLOOKUP($I792,'New Summary'!$E$8:$G$59,3,FALSE)</f>
        <v>25.3</v>
      </c>
      <c r="N792" s="3">
        <v>3600</v>
      </c>
      <c r="O792" s="3" t="s">
        <v>25</v>
      </c>
      <c r="P792" s="3">
        <v>1</v>
      </c>
      <c r="Q792" s="28">
        <f t="shared" si="161"/>
        <v>3.6</v>
      </c>
      <c r="R792" s="40">
        <f t="shared" si="162"/>
        <v>91.08</v>
      </c>
      <c r="S792" s="12">
        <v>0</v>
      </c>
      <c r="T792" s="46">
        <f t="shared" si="165"/>
        <v>0</v>
      </c>
      <c r="U792" s="12"/>
      <c r="V792" s="3">
        <f t="shared" si="166"/>
        <v>3.6</v>
      </c>
      <c r="W792" s="46" t="s">
        <v>2502</v>
      </c>
      <c r="X792" s="42">
        <f t="shared" si="163"/>
        <v>91.08</v>
      </c>
      <c r="Y792" s="42">
        <f t="shared" si="164"/>
        <v>0</v>
      </c>
      <c r="Z792" s="3"/>
      <c r="AA792" s="3">
        <v>1.08</v>
      </c>
      <c r="AB792" s="3">
        <f t="shared" si="157"/>
        <v>2.52</v>
      </c>
      <c r="AC792" s="7">
        <f t="shared" si="167"/>
        <v>27.324000000000002</v>
      </c>
      <c r="AD792" s="1">
        <v>1080</v>
      </c>
      <c r="AE792" s="1">
        <f t="shared" si="160"/>
        <v>1.08</v>
      </c>
    </row>
    <row r="793" spans="1:31" ht="43.2" hidden="1" x14ac:dyDescent="0.3">
      <c r="A793" s="65" t="str" cm="1">
        <f t="array" ref="A793">_xlfn.IFS(M793&gt;=65,"Heavy",M793&lt;=25,"Light",M793&gt;=26-64,"Medium")</f>
        <v>Medium</v>
      </c>
      <c r="B793" s="1" t="s">
        <v>2787</v>
      </c>
      <c r="C793" s="1" t="s">
        <v>2824</v>
      </c>
      <c r="D793" s="3">
        <f t="shared" si="168"/>
        <v>776</v>
      </c>
      <c r="E793" s="3" t="s">
        <v>2822</v>
      </c>
      <c r="F793" s="3">
        <v>1</v>
      </c>
      <c r="G793" s="3" t="s">
        <v>2827</v>
      </c>
      <c r="H793" s="3" t="s">
        <v>815</v>
      </c>
      <c r="I793" s="3" t="s">
        <v>812</v>
      </c>
      <c r="J793" s="3" t="s">
        <v>2819</v>
      </c>
      <c r="K793" s="7" t="str">
        <f>VLOOKUP($I793,'New Summary'!$E$8:$G$59,2,FALSE)</f>
        <v>T-100x200x8x12</v>
      </c>
      <c r="L793" s="3" t="s">
        <v>2496</v>
      </c>
      <c r="M793" s="7">
        <f>VLOOKUP($I793,'New Summary'!$E$8:$G$59,3,FALSE)</f>
        <v>25.3</v>
      </c>
      <c r="N793" s="3">
        <v>3600</v>
      </c>
      <c r="O793" s="3" t="s">
        <v>25</v>
      </c>
      <c r="P793" s="3">
        <v>1</v>
      </c>
      <c r="Q793" s="28">
        <f t="shared" si="161"/>
        <v>3.6</v>
      </c>
      <c r="R793" s="40">
        <f t="shared" si="162"/>
        <v>91.08</v>
      </c>
      <c r="S793" s="12">
        <v>0</v>
      </c>
      <c r="T793" s="46">
        <f t="shared" si="165"/>
        <v>0</v>
      </c>
      <c r="U793" s="12"/>
      <c r="V793" s="3">
        <f t="shared" si="166"/>
        <v>3.6</v>
      </c>
      <c r="W793" s="46" t="s">
        <v>2502</v>
      </c>
      <c r="X793" s="42">
        <f t="shared" si="163"/>
        <v>91.08</v>
      </c>
      <c r="Y793" s="42">
        <f t="shared" si="164"/>
        <v>0</v>
      </c>
      <c r="Z793" s="3"/>
      <c r="AA793" s="3">
        <v>1.08</v>
      </c>
      <c r="AB793" s="3">
        <f t="shared" si="157"/>
        <v>2.52</v>
      </c>
      <c r="AC793" s="7">
        <f t="shared" si="167"/>
        <v>27.324000000000002</v>
      </c>
      <c r="AD793" s="1">
        <v>1080</v>
      </c>
      <c r="AE793" s="1">
        <f t="shared" si="160"/>
        <v>1.08</v>
      </c>
    </row>
    <row r="794" spans="1:31" ht="43.2" hidden="1" x14ac:dyDescent="0.3">
      <c r="A794" s="65" t="str" cm="1">
        <f t="array" ref="A794">_xlfn.IFS(M794&gt;=65,"Heavy",M794&lt;=25,"Light",M794&gt;=26-64,"Medium")</f>
        <v>Medium</v>
      </c>
      <c r="B794" s="1" t="s">
        <v>2787</v>
      </c>
      <c r="C794" s="1" t="s">
        <v>2824</v>
      </c>
      <c r="D794" s="3">
        <f t="shared" si="168"/>
        <v>777</v>
      </c>
      <c r="E794" s="3" t="s">
        <v>2822</v>
      </c>
      <c r="F794" s="3">
        <v>1</v>
      </c>
      <c r="G794" s="3" t="s">
        <v>2827</v>
      </c>
      <c r="H794" s="3" t="s">
        <v>816</v>
      </c>
      <c r="I794" s="3" t="s">
        <v>812</v>
      </c>
      <c r="J794" s="3" t="s">
        <v>2819</v>
      </c>
      <c r="K794" s="7" t="str">
        <f>VLOOKUP($I794,'New Summary'!$E$8:$G$59,2,FALSE)</f>
        <v>T-100x200x8x12</v>
      </c>
      <c r="L794" s="3" t="s">
        <v>2496</v>
      </c>
      <c r="M794" s="7">
        <f>VLOOKUP($I794,'New Summary'!$E$8:$G$59,3,FALSE)</f>
        <v>25.3</v>
      </c>
      <c r="N794" s="3">
        <v>3600</v>
      </c>
      <c r="O794" s="3" t="s">
        <v>25</v>
      </c>
      <c r="P794" s="3">
        <v>1</v>
      </c>
      <c r="Q794" s="28">
        <f t="shared" si="161"/>
        <v>3.6</v>
      </c>
      <c r="R794" s="40">
        <f t="shared" si="162"/>
        <v>91.08</v>
      </c>
      <c r="S794" s="12">
        <v>0</v>
      </c>
      <c r="T794" s="46">
        <f t="shared" si="165"/>
        <v>0</v>
      </c>
      <c r="U794" s="12"/>
      <c r="V794" s="3">
        <f t="shared" si="166"/>
        <v>3.6</v>
      </c>
      <c r="W794" s="46" t="s">
        <v>2502</v>
      </c>
      <c r="X794" s="42">
        <f t="shared" si="163"/>
        <v>91.08</v>
      </c>
      <c r="Y794" s="42">
        <f t="shared" si="164"/>
        <v>0</v>
      </c>
      <c r="Z794" s="3"/>
      <c r="AA794" s="3">
        <v>1.08</v>
      </c>
      <c r="AB794" s="3">
        <f t="shared" si="157"/>
        <v>2.52</v>
      </c>
      <c r="AC794" s="7">
        <f t="shared" si="167"/>
        <v>27.324000000000002</v>
      </c>
      <c r="AD794" s="1">
        <v>1080</v>
      </c>
      <c r="AE794" s="1">
        <f t="shared" si="160"/>
        <v>1.08</v>
      </c>
    </row>
    <row r="795" spans="1:31" ht="43.2" hidden="1" x14ac:dyDescent="0.3">
      <c r="A795" s="65" t="str" cm="1">
        <f t="array" ref="A795">_xlfn.IFS(M795&gt;=65,"Heavy",M795&lt;=25,"Light",M795&gt;=26-64,"Medium")</f>
        <v>Medium</v>
      </c>
      <c r="B795" s="1" t="s">
        <v>2787</v>
      </c>
      <c r="C795" s="1" t="s">
        <v>2824</v>
      </c>
      <c r="D795" s="3">
        <f t="shared" si="168"/>
        <v>778</v>
      </c>
      <c r="E795" s="3" t="s">
        <v>2822</v>
      </c>
      <c r="F795" s="3">
        <v>1</v>
      </c>
      <c r="G795" s="3" t="s">
        <v>2827</v>
      </c>
      <c r="H795" s="3" t="s">
        <v>817</v>
      </c>
      <c r="I795" s="3" t="s">
        <v>812</v>
      </c>
      <c r="J795" s="3" t="s">
        <v>2819</v>
      </c>
      <c r="K795" s="7" t="str">
        <f>VLOOKUP($I795,'New Summary'!$E$8:$G$59,2,FALSE)</f>
        <v>T-100x200x8x12</v>
      </c>
      <c r="L795" s="3" t="s">
        <v>2496</v>
      </c>
      <c r="M795" s="7">
        <f>VLOOKUP($I795,'New Summary'!$E$8:$G$59,3,FALSE)</f>
        <v>25.3</v>
      </c>
      <c r="N795" s="3">
        <v>3600</v>
      </c>
      <c r="O795" s="3" t="s">
        <v>25</v>
      </c>
      <c r="P795" s="3">
        <v>1</v>
      </c>
      <c r="Q795" s="28">
        <f t="shared" si="161"/>
        <v>3.6</v>
      </c>
      <c r="R795" s="40">
        <f t="shared" si="162"/>
        <v>91.08</v>
      </c>
      <c r="S795" s="12">
        <v>0</v>
      </c>
      <c r="T795" s="46">
        <f t="shared" si="165"/>
        <v>0</v>
      </c>
      <c r="U795" s="12"/>
      <c r="V795" s="3">
        <f t="shared" si="166"/>
        <v>3.6</v>
      </c>
      <c r="W795" s="46" t="s">
        <v>2502</v>
      </c>
      <c r="X795" s="42">
        <f t="shared" si="163"/>
        <v>91.08</v>
      </c>
      <c r="Y795" s="42">
        <f t="shared" si="164"/>
        <v>0</v>
      </c>
      <c r="Z795" s="3"/>
      <c r="AA795" s="3">
        <v>1.08</v>
      </c>
      <c r="AB795" s="3">
        <f t="shared" si="157"/>
        <v>2.52</v>
      </c>
      <c r="AC795" s="7">
        <f t="shared" si="167"/>
        <v>27.324000000000002</v>
      </c>
      <c r="AD795" s="1">
        <v>1080</v>
      </c>
      <c r="AE795" s="1">
        <f t="shared" si="160"/>
        <v>1.08</v>
      </c>
    </row>
    <row r="796" spans="1:31" ht="43.2" hidden="1" x14ac:dyDescent="0.3">
      <c r="A796" s="65" t="str" cm="1">
        <f t="array" ref="A796">_xlfn.IFS(M796&gt;=65,"Heavy",M796&lt;=25,"Light",M796&gt;=26-64,"Medium")</f>
        <v>Medium</v>
      </c>
      <c r="B796" s="1" t="s">
        <v>2787</v>
      </c>
      <c r="C796" s="1" t="s">
        <v>2824</v>
      </c>
      <c r="D796" s="3">
        <f t="shared" si="168"/>
        <v>779</v>
      </c>
      <c r="E796" s="3" t="s">
        <v>2822</v>
      </c>
      <c r="F796" s="3">
        <v>1</v>
      </c>
      <c r="G796" s="3" t="s">
        <v>2827</v>
      </c>
      <c r="H796" s="3" t="s">
        <v>818</v>
      </c>
      <c r="I796" s="3" t="s">
        <v>812</v>
      </c>
      <c r="J796" s="3" t="s">
        <v>2819</v>
      </c>
      <c r="K796" s="7" t="str">
        <f>VLOOKUP($I796,'New Summary'!$E$8:$G$59,2,FALSE)</f>
        <v>T-100x200x8x12</v>
      </c>
      <c r="L796" s="3" t="s">
        <v>2496</v>
      </c>
      <c r="M796" s="7">
        <f>VLOOKUP($I796,'New Summary'!$E$8:$G$59,3,FALSE)</f>
        <v>25.3</v>
      </c>
      <c r="N796" s="3">
        <v>3600</v>
      </c>
      <c r="O796" s="3" t="s">
        <v>25</v>
      </c>
      <c r="P796" s="3">
        <v>1</v>
      </c>
      <c r="Q796" s="28">
        <f t="shared" si="161"/>
        <v>3.6</v>
      </c>
      <c r="R796" s="40">
        <f t="shared" si="162"/>
        <v>91.08</v>
      </c>
      <c r="S796" s="12">
        <v>0</v>
      </c>
      <c r="T796" s="46">
        <f t="shared" si="165"/>
        <v>0</v>
      </c>
      <c r="U796" s="12"/>
      <c r="V796" s="3">
        <f t="shared" si="166"/>
        <v>3.6</v>
      </c>
      <c r="W796" s="46" t="s">
        <v>2502</v>
      </c>
      <c r="X796" s="42">
        <f t="shared" si="163"/>
        <v>91.08</v>
      </c>
      <c r="Y796" s="42">
        <f t="shared" si="164"/>
        <v>0</v>
      </c>
      <c r="Z796" s="3"/>
      <c r="AA796" s="3">
        <v>1.08</v>
      </c>
      <c r="AB796" s="3">
        <f t="shared" si="157"/>
        <v>2.52</v>
      </c>
      <c r="AC796" s="7">
        <f t="shared" si="167"/>
        <v>27.324000000000002</v>
      </c>
      <c r="AD796" s="1">
        <v>1080</v>
      </c>
      <c r="AE796" s="1">
        <f t="shared" si="160"/>
        <v>1.08</v>
      </c>
    </row>
    <row r="797" spans="1:31" ht="43.2" hidden="1" x14ac:dyDescent="0.3">
      <c r="A797" s="65" t="str" cm="1">
        <f t="array" ref="A797">_xlfn.IFS(M797&gt;=65,"Heavy",M797&lt;=25,"Light",M797&gt;=26-64,"Medium")</f>
        <v>Medium</v>
      </c>
      <c r="B797" s="1" t="s">
        <v>2787</v>
      </c>
      <c r="C797" s="1" t="s">
        <v>2824</v>
      </c>
      <c r="D797" s="3">
        <f t="shared" si="168"/>
        <v>780</v>
      </c>
      <c r="E797" s="3" t="s">
        <v>2822</v>
      </c>
      <c r="F797" s="3">
        <v>1</v>
      </c>
      <c r="G797" s="3" t="s">
        <v>2827</v>
      </c>
      <c r="H797" s="3" t="s">
        <v>819</v>
      </c>
      <c r="I797" s="3" t="s">
        <v>812</v>
      </c>
      <c r="J797" s="3" t="s">
        <v>2819</v>
      </c>
      <c r="K797" s="7" t="str">
        <f>VLOOKUP($I797,'New Summary'!$E$8:$G$59,2,FALSE)</f>
        <v>T-100x200x8x12</v>
      </c>
      <c r="L797" s="3" t="s">
        <v>2496</v>
      </c>
      <c r="M797" s="7">
        <f>VLOOKUP($I797,'New Summary'!$E$8:$G$59,3,FALSE)</f>
        <v>25.3</v>
      </c>
      <c r="N797" s="3">
        <v>3600</v>
      </c>
      <c r="O797" s="3" t="s">
        <v>25</v>
      </c>
      <c r="P797" s="3">
        <v>1</v>
      </c>
      <c r="Q797" s="28">
        <f t="shared" si="161"/>
        <v>3.6</v>
      </c>
      <c r="R797" s="40">
        <f t="shared" si="162"/>
        <v>91.08</v>
      </c>
      <c r="S797" s="12">
        <v>0</v>
      </c>
      <c r="T797" s="46">
        <f t="shared" si="165"/>
        <v>0</v>
      </c>
      <c r="U797" s="12"/>
      <c r="V797" s="3">
        <f t="shared" si="166"/>
        <v>3.6</v>
      </c>
      <c r="W797" s="46" t="s">
        <v>2502</v>
      </c>
      <c r="X797" s="42">
        <f t="shared" si="163"/>
        <v>91.08</v>
      </c>
      <c r="Y797" s="42">
        <f t="shared" si="164"/>
        <v>0</v>
      </c>
      <c r="Z797" s="3"/>
      <c r="AA797" s="3">
        <v>1.08</v>
      </c>
      <c r="AB797" s="3">
        <f t="shared" si="157"/>
        <v>2.52</v>
      </c>
      <c r="AC797" s="7">
        <f t="shared" si="167"/>
        <v>27.324000000000002</v>
      </c>
      <c r="AD797" s="1">
        <v>1080</v>
      </c>
      <c r="AE797" s="1">
        <f t="shared" si="160"/>
        <v>1.08</v>
      </c>
    </row>
    <row r="798" spans="1:31" ht="43.2" hidden="1" x14ac:dyDescent="0.3">
      <c r="A798" s="65" t="str" cm="1">
        <f t="array" ref="A798">_xlfn.IFS(M798&gt;=65,"Heavy",M798&lt;=25,"Light",M798&gt;=26-64,"Medium")</f>
        <v>Medium</v>
      </c>
      <c r="B798" s="1" t="s">
        <v>2787</v>
      </c>
      <c r="C798" s="1" t="s">
        <v>2824</v>
      </c>
      <c r="D798" s="3">
        <f t="shared" si="168"/>
        <v>781</v>
      </c>
      <c r="E798" s="3" t="s">
        <v>2822</v>
      </c>
      <c r="F798" s="3">
        <v>1</v>
      </c>
      <c r="G798" s="3" t="s">
        <v>2827</v>
      </c>
      <c r="H798" s="3" t="s">
        <v>820</v>
      </c>
      <c r="I798" s="3" t="s">
        <v>812</v>
      </c>
      <c r="J798" s="3" t="s">
        <v>2819</v>
      </c>
      <c r="K798" s="7" t="str">
        <f>VLOOKUP($I798,'New Summary'!$E$8:$G$59,2,FALSE)</f>
        <v>T-100x200x8x12</v>
      </c>
      <c r="L798" s="3" t="s">
        <v>2496</v>
      </c>
      <c r="M798" s="7">
        <f>VLOOKUP($I798,'New Summary'!$E$8:$G$59,3,FALSE)</f>
        <v>25.3</v>
      </c>
      <c r="N798" s="3">
        <v>6700</v>
      </c>
      <c r="O798" s="3" t="s">
        <v>25</v>
      </c>
      <c r="P798" s="3">
        <v>1</v>
      </c>
      <c r="Q798" s="28">
        <f t="shared" si="161"/>
        <v>6.7</v>
      </c>
      <c r="R798" s="40">
        <f t="shared" si="162"/>
        <v>169.51000000000002</v>
      </c>
      <c r="S798" s="12">
        <v>0</v>
      </c>
      <c r="T798" s="46">
        <f t="shared" si="165"/>
        <v>0</v>
      </c>
      <c r="U798" s="12"/>
      <c r="V798" s="3">
        <f t="shared" si="166"/>
        <v>6.7</v>
      </c>
      <c r="W798" s="46" t="s">
        <v>2502</v>
      </c>
      <c r="X798" s="42">
        <f t="shared" si="163"/>
        <v>169.51000000000002</v>
      </c>
      <c r="Y798" s="42">
        <f t="shared" si="164"/>
        <v>0</v>
      </c>
      <c r="Z798" s="3"/>
      <c r="AA798" s="3">
        <v>2.0099999999999998</v>
      </c>
      <c r="AB798" s="3">
        <f t="shared" si="157"/>
        <v>4.6900000000000004</v>
      </c>
      <c r="AC798" s="7">
        <f t="shared" si="167"/>
        <v>50.852999999999994</v>
      </c>
      <c r="AD798" s="1">
        <v>2010</v>
      </c>
      <c r="AE798" s="1">
        <f t="shared" si="160"/>
        <v>2.0099999999999998</v>
      </c>
    </row>
    <row r="799" spans="1:31" ht="43.2" hidden="1" x14ac:dyDescent="0.3">
      <c r="A799" s="65" t="str" cm="1">
        <f t="array" ref="A799">_xlfn.IFS(M799&gt;=65,"Heavy",M799&lt;=25,"Light",M799&gt;=26-64,"Medium")</f>
        <v>Medium</v>
      </c>
      <c r="B799" s="1" t="s">
        <v>2787</v>
      </c>
      <c r="C799" s="1" t="s">
        <v>2824</v>
      </c>
      <c r="D799" s="3">
        <f t="shared" si="168"/>
        <v>782</v>
      </c>
      <c r="E799" s="3" t="s">
        <v>2822</v>
      </c>
      <c r="F799" s="3">
        <v>1</v>
      </c>
      <c r="G799" s="3" t="s">
        <v>2827</v>
      </c>
      <c r="H799" s="3" t="s">
        <v>821</v>
      </c>
      <c r="I799" s="3" t="s">
        <v>812</v>
      </c>
      <c r="J799" s="3" t="s">
        <v>2819</v>
      </c>
      <c r="K799" s="7" t="str">
        <f>VLOOKUP($I799,'New Summary'!$E$8:$G$59,2,FALSE)</f>
        <v>T-100x200x8x12</v>
      </c>
      <c r="L799" s="3" t="s">
        <v>2496</v>
      </c>
      <c r="M799" s="7">
        <f>VLOOKUP($I799,'New Summary'!$E$8:$G$59,3,FALSE)</f>
        <v>25.3</v>
      </c>
      <c r="N799" s="3">
        <v>6700</v>
      </c>
      <c r="O799" s="3" t="s">
        <v>25</v>
      </c>
      <c r="P799" s="3">
        <v>1</v>
      </c>
      <c r="Q799" s="28">
        <f t="shared" si="161"/>
        <v>6.7</v>
      </c>
      <c r="R799" s="40">
        <f t="shared" si="162"/>
        <v>169.51000000000002</v>
      </c>
      <c r="S799" s="12">
        <v>0</v>
      </c>
      <c r="T799" s="46">
        <f t="shared" si="165"/>
        <v>0</v>
      </c>
      <c r="U799" s="12"/>
      <c r="V799" s="3">
        <f t="shared" si="166"/>
        <v>6.7</v>
      </c>
      <c r="W799" s="46" t="s">
        <v>2502</v>
      </c>
      <c r="X799" s="42">
        <f t="shared" si="163"/>
        <v>169.51000000000002</v>
      </c>
      <c r="Y799" s="42">
        <f t="shared" si="164"/>
        <v>0</v>
      </c>
      <c r="Z799" s="3"/>
      <c r="AA799" s="3">
        <v>2.0099999999999998</v>
      </c>
      <c r="AB799" s="3">
        <f t="shared" si="157"/>
        <v>4.6900000000000004</v>
      </c>
      <c r="AC799" s="7">
        <f t="shared" si="167"/>
        <v>50.852999999999994</v>
      </c>
      <c r="AD799" s="1">
        <v>2010</v>
      </c>
      <c r="AE799" s="1">
        <f t="shared" si="160"/>
        <v>2.0099999999999998</v>
      </c>
    </row>
    <row r="800" spans="1:31" ht="43.2" hidden="1" x14ac:dyDescent="0.3">
      <c r="A800" s="65" t="str" cm="1">
        <f t="array" ref="A800">_xlfn.IFS(M800&gt;=65,"Heavy",M800&lt;=25,"Light",M800&gt;=26-64,"Medium")</f>
        <v>Medium</v>
      </c>
      <c r="B800" s="1" t="s">
        <v>2787</v>
      </c>
      <c r="C800" s="1" t="s">
        <v>2824</v>
      </c>
      <c r="D800" s="3">
        <f t="shared" si="168"/>
        <v>783</v>
      </c>
      <c r="E800" s="3" t="s">
        <v>2822</v>
      </c>
      <c r="F800" s="3">
        <v>1</v>
      </c>
      <c r="G800" s="3" t="s">
        <v>2827</v>
      </c>
      <c r="H800" s="3" t="s">
        <v>822</v>
      </c>
      <c r="I800" s="3" t="s">
        <v>812</v>
      </c>
      <c r="J800" s="3" t="s">
        <v>2819</v>
      </c>
      <c r="K800" s="7" t="str">
        <f>VLOOKUP($I800,'New Summary'!$E$8:$G$59,2,FALSE)</f>
        <v>T-100x200x8x12</v>
      </c>
      <c r="L800" s="3" t="s">
        <v>2496</v>
      </c>
      <c r="M800" s="7">
        <f>VLOOKUP($I800,'New Summary'!$E$8:$G$59,3,FALSE)</f>
        <v>25.3</v>
      </c>
      <c r="N800" s="3">
        <v>6300</v>
      </c>
      <c r="O800" s="3" t="s">
        <v>25</v>
      </c>
      <c r="P800" s="3">
        <v>1</v>
      </c>
      <c r="Q800" s="28">
        <f t="shared" si="161"/>
        <v>6.3</v>
      </c>
      <c r="R800" s="40">
        <f t="shared" si="162"/>
        <v>159.38999999999999</v>
      </c>
      <c r="S800" s="12">
        <v>0</v>
      </c>
      <c r="T800" s="46">
        <f t="shared" si="165"/>
        <v>0</v>
      </c>
      <c r="U800" s="12"/>
      <c r="V800" s="3">
        <f t="shared" si="166"/>
        <v>6.3</v>
      </c>
      <c r="W800" s="46" t="s">
        <v>2502</v>
      </c>
      <c r="X800" s="42">
        <f t="shared" si="163"/>
        <v>159.38999999999999</v>
      </c>
      <c r="Y800" s="42">
        <f t="shared" si="164"/>
        <v>0</v>
      </c>
      <c r="Z800" s="3"/>
      <c r="AA800" s="3">
        <v>4.41</v>
      </c>
      <c r="AB800" s="3">
        <f t="shared" si="157"/>
        <v>1.8899999999999997</v>
      </c>
      <c r="AC800" s="7">
        <f t="shared" si="167"/>
        <v>111.57300000000001</v>
      </c>
      <c r="AD800" s="1">
        <v>4410</v>
      </c>
      <c r="AE800" s="1">
        <f t="shared" si="160"/>
        <v>4.41</v>
      </c>
    </row>
    <row r="801" spans="1:31" ht="43.2" hidden="1" x14ac:dyDescent="0.3">
      <c r="A801" s="65" t="str" cm="1">
        <f t="array" ref="A801">_xlfn.IFS(M801&gt;=65,"Heavy",M801&lt;=25,"Light",M801&gt;=26-64,"Medium")</f>
        <v>Medium</v>
      </c>
      <c r="B801" s="1" t="s">
        <v>2787</v>
      </c>
      <c r="C801" s="1" t="s">
        <v>2824</v>
      </c>
      <c r="D801" s="3">
        <f t="shared" si="168"/>
        <v>784</v>
      </c>
      <c r="E801" s="3" t="s">
        <v>2822</v>
      </c>
      <c r="F801" s="3">
        <v>1</v>
      </c>
      <c r="G801" s="3" t="s">
        <v>2827</v>
      </c>
      <c r="H801" s="3" t="s">
        <v>823</v>
      </c>
      <c r="I801" s="3" t="s">
        <v>812</v>
      </c>
      <c r="J801" s="3" t="s">
        <v>2819</v>
      </c>
      <c r="K801" s="7" t="str">
        <f>VLOOKUP($I801,'New Summary'!$E$8:$G$59,2,FALSE)</f>
        <v>T-100x200x8x12</v>
      </c>
      <c r="L801" s="3" t="s">
        <v>2496</v>
      </c>
      <c r="M801" s="7">
        <f>VLOOKUP($I801,'New Summary'!$E$8:$G$59,3,FALSE)</f>
        <v>25.3</v>
      </c>
      <c r="N801" s="3">
        <v>6300</v>
      </c>
      <c r="O801" s="3" t="s">
        <v>25</v>
      </c>
      <c r="P801" s="3">
        <v>1</v>
      </c>
      <c r="Q801" s="28">
        <f t="shared" si="161"/>
        <v>6.3</v>
      </c>
      <c r="R801" s="40">
        <f t="shared" si="162"/>
        <v>159.38999999999999</v>
      </c>
      <c r="S801" s="12">
        <v>0</v>
      </c>
      <c r="T801" s="46">
        <f t="shared" si="165"/>
        <v>0</v>
      </c>
      <c r="U801" s="12"/>
      <c r="V801" s="3">
        <f t="shared" si="166"/>
        <v>6.3</v>
      </c>
      <c r="W801" s="46" t="s">
        <v>2502</v>
      </c>
      <c r="X801" s="42">
        <f t="shared" si="163"/>
        <v>159.38999999999999</v>
      </c>
      <c r="Y801" s="42">
        <f t="shared" si="164"/>
        <v>0</v>
      </c>
      <c r="Z801" s="3"/>
      <c r="AA801" s="3">
        <v>4.41</v>
      </c>
      <c r="AB801" s="3">
        <f t="shared" si="157"/>
        <v>1.8899999999999997</v>
      </c>
      <c r="AC801" s="7">
        <f t="shared" si="167"/>
        <v>111.57300000000001</v>
      </c>
      <c r="AD801" s="1">
        <v>4410</v>
      </c>
      <c r="AE801" s="1">
        <f t="shared" si="160"/>
        <v>4.41</v>
      </c>
    </row>
    <row r="802" spans="1:31" ht="43.2" hidden="1" x14ac:dyDescent="0.3">
      <c r="A802" s="65" t="str" cm="1">
        <f t="array" ref="A802">_xlfn.IFS(M802&gt;=65,"Heavy",M802&lt;=25,"Light",M802&gt;=26-64,"Medium")</f>
        <v>Medium</v>
      </c>
      <c r="B802" s="1" t="s">
        <v>2787</v>
      </c>
      <c r="C802" s="1" t="s">
        <v>2824</v>
      </c>
      <c r="D802" s="3">
        <f t="shared" si="168"/>
        <v>785</v>
      </c>
      <c r="E802" s="3" t="s">
        <v>2822</v>
      </c>
      <c r="F802" s="3">
        <v>1</v>
      </c>
      <c r="G802" s="3" t="s">
        <v>2827</v>
      </c>
      <c r="H802" s="3" t="s">
        <v>824</v>
      </c>
      <c r="I802" s="3" t="s">
        <v>812</v>
      </c>
      <c r="J802" s="3" t="s">
        <v>2819</v>
      </c>
      <c r="K802" s="7" t="str">
        <f>VLOOKUP($I802,'New Summary'!$E$8:$G$59,2,FALSE)</f>
        <v>T-100x200x8x12</v>
      </c>
      <c r="L802" s="3" t="s">
        <v>2496</v>
      </c>
      <c r="M802" s="7">
        <f>VLOOKUP($I802,'New Summary'!$E$8:$G$59,3,FALSE)</f>
        <v>25.3</v>
      </c>
      <c r="N802" s="3">
        <v>6700</v>
      </c>
      <c r="O802" s="3" t="s">
        <v>25</v>
      </c>
      <c r="P802" s="3">
        <v>1</v>
      </c>
      <c r="Q802" s="28">
        <f t="shared" si="161"/>
        <v>6.7</v>
      </c>
      <c r="R802" s="40">
        <f t="shared" si="162"/>
        <v>169.51000000000002</v>
      </c>
      <c r="S802" s="12">
        <v>0</v>
      </c>
      <c r="T802" s="46">
        <f t="shared" si="165"/>
        <v>0</v>
      </c>
      <c r="U802" s="12"/>
      <c r="V802" s="3">
        <f t="shared" si="166"/>
        <v>6.7</v>
      </c>
      <c r="W802" s="46" t="s">
        <v>2502</v>
      </c>
      <c r="X802" s="42">
        <f t="shared" si="163"/>
        <v>169.51000000000002</v>
      </c>
      <c r="Y802" s="42">
        <f t="shared" si="164"/>
        <v>0</v>
      </c>
      <c r="Z802" s="3"/>
      <c r="AA802" s="3">
        <v>4.6900000000000004</v>
      </c>
      <c r="AB802" s="3">
        <f t="shared" si="157"/>
        <v>2.0099999999999998</v>
      </c>
      <c r="AC802" s="7">
        <f t="shared" si="167"/>
        <v>118.65700000000001</v>
      </c>
      <c r="AD802" s="1">
        <v>4690</v>
      </c>
      <c r="AE802" s="1">
        <f t="shared" si="160"/>
        <v>4.6900000000000004</v>
      </c>
    </row>
    <row r="803" spans="1:31" ht="43.2" hidden="1" x14ac:dyDescent="0.3">
      <c r="A803" s="65" t="str" cm="1">
        <f t="array" ref="A803">_xlfn.IFS(M803&gt;=65,"Heavy",M803&lt;=25,"Light",M803&gt;=26-64,"Medium")</f>
        <v>Medium</v>
      </c>
      <c r="B803" s="1" t="s">
        <v>2787</v>
      </c>
      <c r="C803" s="1" t="s">
        <v>2824</v>
      </c>
      <c r="D803" s="3">
        <f t="shared" si="168"/>
        <v>786</v>
      </c>
      <c r="E803" s="3" t="s">
        <v>2822</v>
      </c>
      <c r="F803" s="3">
        <v>1</v>
      </c>
      <c r="G803" s="3" t="s">
        <v>2827</v>
      </c>
      <c r="H803" s="3" t="s">
        <v>825</v>
      </c>
      <c r="I803" s="3" t="s">
        <v>812</v>
      </c>
      <c r="J803" s="3" t="s">
        <v>2819</v>
      </c>
      <c r="K803" s="7" t="str">
        <f>VLOOKUP($I803,'New Summary'!$E$8:$G$59,2,FALSE)</f>
        <v>T-100x200x8x12</v>
      </c>
      <c r="L803" s="3" t="s">
        <v>2496</v>
      </c>
      <c r="M803" s="7">
        <f>VLOOKUP($I803,'New Summary'!$E$8:$G$59,3,FALSE)</f>
        <v>25.3</v>
      </c>
      <c r="N803" s="3">
        <v>6700</v>
      </c>
      <c r="O803" s="3" t="s">
        <v>25</v>
      </c>
      <c r="P803" s="3">
        <v>1</v>
      </c>
      <c r="Q803" s="28">
        <f t="shared" si="161"/>
        <v>6.7</v>
      </c>
      <c r="R803" s="40">
        <f t="shared" si="162"/>
        <v>169.51000000000002</v>
      </c>
      <c r="S803" s="12">
        <v>0</v>
      </c>
      <c r="T803" s="46">
        <f t="shared" si="165"/>
        <v>0</v>
      </c>
      <c r="U803" s="12"/>
      <c r="V803" s="3">
        <f t="shared" si="166"/>
        <v>6.7</v>
      </c>
      <c r="W803" s="46" t="s">
        <v>2502</v>
      </c>
      <c r="X803" s="42">
        <f t="shared" si="163"/>
        <v>169.51000000000002</v>
      </c>
      <c r="Y803" s="42">
        <f t="shared" si="164"/>
        <v>0</v>
      </c>
      <c r="Z803" s="3"/>
      <c r="AA803" s="3">
        <v>4.6900000000000004</v>
      </c>
      <c r="AB803" s="3">
        <f t="shared" si="157"/>
        <v>2.0099999999999998</v>
      </c>
      <c r="AC803" s="7">
        <f t="shared" si="167"/>
        <v>118.65700000000001</v>
      </c>
      <c r="AD803" s="1">
        <v>4690</v>
      </c>
      <c r="AE803" s="1">
        <f t="shared" si="160"/>
        <v>4.6900000000000004</v>
      </c>
    </row>
    <row r="804" spans="1:31" ht="43.2" hidden="1" x14ac:dyDescent="0.3">
      <c r="A804" s="65" t="str" cm="1">
        <f t="array" ref="A804">_xlfn.IFS(M804&gt;=65,"Heavy",M804&lt;=25,"Light",M804&gt;=26-64,"Medium")</f>
        <v>Medium</v>
      </c>
      <c r="B804" s="1" t="s">
        <v>2787</v>
      </c>
      <c r="C804" s="1" t="s">
        <v>2824</v>
      </c>
      <c r="D804" s="3">
        <f t="shared" si="168"/>
        <v>787</v>
      </c>
      <c r="E804" s="3" t="s">
        <v>2822</v>
      </c>
      <c r="F804" s="3">
        <v>1</v>
      </c>
      <c r="G804" s="3" t="s">
        <v>2827</v>
      </c>
      <c r="H804" s="3" t="s">
        <v>826</v>
      </c>
      <c r="I804" s="3" t="s">
        <v>812</v>
      </c>
      <c r="J804" s="3" t="s">
        <v>2819</v>
      </c>
      <c r="K804" s="7" t="str">
        <f>VLOOKUP($I804,'New Summary'!$E$8:$G$59,2,FALSE)</f>
        <v>T-100x200x8x12</v>
      </c>
      <c r="L804" s="3" t="s">
        <v>2496</v>
      </c>
      <c r="M804" s="7">
        <f>VLOOKUP($I804,'New Summary'!$E$8:$G$59,3,FALSE)</f>
        <v>25.3</v>
      </c>
      <c r="N804" s="3">
        <v>6300</v>
      </c>
      <c r="O804" s="3" t="s">
        <v>25</v>
      </c>
      <c r="P804" s="3">
        <v>1</v>
      </c>
      <c r="Q804" s="28">
        <f t="shared" si="161"/>
        <v>6.3</v>
      </c>
      <c r="R804" s="40">
        <f t="shared" si="162"/>
        <v>159.38999999999999</v>
      </c>
      <c r="S804" s="12">
        <v>0</v>
      </c>
      <c r="T804" s="46">
        <f t="shared" si="165"/>
        <v>0</v>
      </c>
      <c r="U804" s="12"/>
      <c r="V804" s="3">
        <f t="shared" si="166"/>
        <v>6.3</v>
      </c>
      <c r="W804" s="46" t="s">
        <v>2502</v>
      </c>
      <c r="X804" s="42">
        <f t="shared" si="163"/>
        <v>159.38999999999999</v>
      </c>
      <c r="Y804" s="42">
        <f t="shared" si="164"/>
        <v>0</v>
      </c>
      <c r="Z804" s="3"/>
      <c r="AA804" s="3">
        <v>4.41</v>
      </c>
      <c r="AB804" s="3">
        <f t="shared" si="157"/>
        <v>1.8899999999999997</v>
      </c>
      <c r="AC804" s="7">
        <f t="shared" si="167"/>
        <v>111.57300000000001</v>
      </c>
      <c r="AD804" s="1">
        <v>4410</v>
      </c>
      <c r="AE804" s="1">
        <f t="shared" si="160"/>
        <v>4.41</v>
      </c>
    </row>
    <row r="805" spans="1:31" ht="43.2" hidden="1" x14ac:dyDescent="0.3">
      <c r="A805" s="65" t="str" cm="1">
        <f t="array" ref="A805">_xlfn.IFS(M805&gt;=65,"Heavy",M805&lt;=25,"Light",M805&gt;=26-64,"Medium")</f>
        <v>Medium</v>
      </c>
      <c r="B805" s="1" t="s">
        <v>2787</v>
      </c>
      <c r="C805" s="1" t="s">
        <v>2824</v>
      </c>
      <c r="D805" s="3">
        <f t="shared" si="168"/>
        <v>788</v>
      </c>
      <c r="E805" s="3" t="s">
        <v>2822</v>
      </c>
      <c r="F805" s="3">
        <v>1</v>
      </c>
      <c r="G805" s="3" t="s">
        <v>2827</v>
      </c>
      <c r="H805" s="3" t="s">
        <v>827</v>
      </c>
      <c r="I805" s="3" t="s">
        <v>812</v>
      </c>
      <c r="J805" s="3" t="s">
        <v>2819</v>
      </c>
      <c r="K805" s="7" t="str">
        <f>VLOOKUP($I805,'New Summary'!$E$8:$G$59,2,FALSE)</f>
        <v>T-100x200x8x12</v>
      </c>
      <c r="L805" s="3" t="s">
        <v>2496</v>
      </c>
      <c r="M805" s="7">
        <f>VLOOKUP($I805,'New Summary'!$E$8:$G$59,3,FALSE)</f>
        <v>25.3</v>
      </c>
      <c r="N805" s="3">
        <v>3750</v>
      </c>
      <c r="O805" s="3" t="s">
        <v>25</v>
      </c>
      <c r="P805" s="3">
        <v>1</v>
      </c>
      <c r="Q805" s="28">
        <f t="shared" si="161"/>
        <v>3.75</v>
      </c>
      <c r="R805" s="40">
        <f t="shared" si="162"/>
        <v>94.875</v>
      </c>
      <c r="S805" s="12">
        <v>0</v>
      </c>
      <c r="T805" s="46">
        <f t="shared" si="165"/>
        <v>0</v>
      </c>
      <c r="U805" s="12"/>
      <c r="V805" s="3">
        <f t="shared" si="166"/>
        <v>3.75</v>
      </c>
      <c r="W805" s="46" t="s">
        <v>2502</v>
      </c>
      <c r="X805" s="42">
        <f t="shared" si="163"/>
        <v>94.875</v>
      </c>
      <c r="Y805" s="42">
        <f t="shared" si="164"/>
        <v>0</v>
      </c>
      <c r="Z805" s="3"/>
      <c r="AA805" s="3">
        <v>2.625</v>
      </c>
      <c r="AB805" s="3">
        <f t="shared" si="157"/>
        <v>1.125</v>
      </c>
      <c r="AC805" s="7">
        <f t="shared" si="167"/>
        <v>66.412500000000009</v>
      </c>
      <c r="AD805" s="1">
        <v>2625</v>
      </c>
      <c r="AE805" s="1">
        <f t="shared" si="160"/>
        <v>2.625</v>
      </c>
    </row>
    <row r="806" spans="1:31" ht="43.2" hidden="1" x14ac:dyDescent="0.3">
      <c r="A806" s="65" t="str" cm="1">
        <f t="array" ref="A806">_xlfn.IFS(M806&gt;=65,"Heavy",M806&lt;=25,"Light",M806&gt;=26-64,"Medium")</f>
        <v>Medium</v>
      </c>
      <c r="B806" s="1" t="s">
        <v>2787</v>
      </c>
      <c r="C806" s="1" t="s">
        <v>2824</v>
      </c>
      <c r="D806" s="3">
        <f t="shared" si="168"/>
        <v>789</v>
      </c>
      <c r="E806" s="3" t="s">
        <v>2822</v>
      </c>
      <c r="F806" s="3">
        <v>1</v>
      </c>
      <c r="G806" s="3" t="s">
        <v>2827</v>
      </c>
      <c r="H806" s="3" t="s">
        <v>828</v>
      </c>
      <c r="I806" s="3" t="s">
        <v>812</v>
      </c>
      <c r="J806" s="3" t="s">
        <v>2819</v>
      </c>
      <c r="K806" s="7" t="str">
        <f>VLOOKUP($I806,'New Summary'!$E$8:$G$59,2,FALSE)</f>
        <v>T-100x200x8x12</v>
      </c>
      <c r="L806" s="3" t="s">
        <v>2496</v>
      </c>
      <c r="M806" s="7">
        <f>VLOOKUP($I806,'New Summary'!$E$8:$G$59,3,FALSE)</f>
        <v>25.3</v>
      </c>
      <c r="N806" s="3">
        <v>3750</v>
      </c>
      <c r="O806" s="3" t="s">
        <v>25</v>
      </c>
      <c r="P806" s="3">
        <v>1</v>
      </c>
      <c r="Q806" s="28">
        <f t="shared" si="161"/>
        <v>3.75</v>
      </c>
      <c r="R806" s="40">
        <f t="shared" si="162"/>
        <v>94.875</v>
      </c>
      <c r="S806" s="12">
        <v>0</v>
      </c>
      <c r="T806" s="46">
        <f t="shared" si="165"/>
        <v>0</v>
      </c>
      <c r="U806" s="12"/>
      <c r="V806" s="3">
        <f t="shared" si="166"/>
        <v>3.75</v>
      </c>
      <c r="W806" s="46" t="s">
        <v>2502</v>
      </c>
      <c r="X806" s="42">
        <f t="shared" si="163"/>
        <v>94.875</v>
      </c>
      <c r="Y806" s="42">
        <f t="shared" si="164"/>
        <v>0</v>
      </c>
      <c r="Z806" s="3"/>
      <c r="AA806" s="3">
        <v>2.625</v>
      </c>
      <c r="AB806" s="3">
        <f t="shared" si="157"/>
        <v>1.125</v>
      </c>
      <c r="AC806" s="7">
        <f t="shared" si="167"/>
        <v>66.412500000000009</v>
      </c>
      <c r="AD806" s="1">
        <v>2625</v>
      </c>
      <c r="AE806" s="1">
        <f t="shared" si="160"/>
        <v>2.625</v>
      </c>
    </row>
    <row r="807" spans="1:31" ht="43.2" hidden="1" x14ac:dyDescent="0.3">
      <c r="A807" s="65" t="str" cm="1">
        <f t="array" ref="A807">_xlfn.IFS(M807&gt;=65,"Heavy",M807&lt;=25,"Light",M807&gt;=26-64,"Medium")</f>
        <v>Medium</v>
      </c>
      <c r="B807" s="1" t="s">
        <v>2787</v>
      </c>
      <c r="C807" s="1" t="s">
        <v>2824</v>
      </c>
      <c r="D807" s="3">
        <f t="shared" si="168"/>
        <v>790</v>
      </c>
      <c r="E807" s="3" t="s">
        <v>2822</v>
      </c>
      <c r="F807" s="3">
        <v>1</v>
      </c>
      <c r="G807" s="3" t="s">
        <v>2827</v>
      </c>
      <c r="H807" s="3" t="s">
        <v>829</v>
      </c>
      <c r="I807" s="3" t="s">
        <v>812</v>
      </c>
      <c r="J807" s="3" t="s">
        <v>2819</v>
      </c>
      <c r="K807" s="7" t="str">
        <f>VLOOKUP($I807,'New Summary'!$E$8:$G$59,2,FALSE)</f>
        <v>T-100x200x8x12</v>
      </c>
      <c r="L807" s="3" t="s">
        <v>2496</v>
      </c>
      <c r="M807" s="7">
        <f>VLOOKUP($I807,'New Summary'!$E$8:$G$59,3,FALSE)</f>
        <v>25.3</v>
      </c>
      <c r="N807" s="3">
        <v>2600</v>
      </c>
      <c r="O807" s="3" t="s">
        <v>25</v>
      </c>
      <c r="P807" s="3">
        <v>1</v>
      </c>
      <c r="Q807" s="28">
        <f t="shared" si="161"/>
        <v>2.6</v>
      </c>
      <c r="R807" s="40">
        <f t="shared" si="162"/>
        <v>65.78</v>
      </c>
      <c r="S807" s="12">
        <v>0</v>
      </c>
      <c r="T807" s="46">
        <f t="shared" si="165"/>
        <v>0</v>
      </c>
      <c r="U807" s="12"/>
      <c r="V807" s="3">
        <f t="shared" si="166"/>
        <v>2.6</v>
      </c>
      <c r="W807" s="46" t="s">
        <v>2502</v>
      </c>
      <c r="X807" s="42">
        <f t="shared" si="163"/>
        <v>65.78</v>
      </c>
      <c r="Y807" s="42">
        <f t="shared" si="164"/>
        <v>0</v>
      </c>
      <c r="Z807" s="3"/>
      <c r="AA807" s="3">
        <v>1.82</v>
      </c>
      <c r="AB807" s="3">
        <f t="shared" si="157"/>
        <v>0.78</v>
      </c>
      <c r="AC807" s="7">
        <f t="shared" si="167"/>
        <v>46.045999999999999</v>
      </c>
      <c r="AD807" s="1">
        <v>1820</v>
      </c>
      <c r="AE807" s="1">
        <f t="shared" si="160"/>
        <v>1.82</v>
      </c>
    </row>
    <row r="808" spans="1:31" ht="43.2" hidden="1" x14ac:dyDescent="0.3">
      <c r="A808" s="65" t="str" cm="1">
        <f t="array" ref="A808">_xlfn.IFS(M808&gt;=65,"Heavy",M808&lt;=25,"Light",M808&gt;=26-64,"Medium")</f>
        <v>Medium</v>
      </c>
      <c r="B808" s="1" t="s">
        <v>2787</v>
      </c>
      <c r="C808" s="1" t="s">
        <v>2824</v>
      </c>
      <c r="D808" s="3">
        <f t="shared" si="168"/>
        <v>791</v>
      </c>
      <c r="E808" s="3" t="s">
        <v>2822</v>
      </c>
      <c r="F808" s="3">
        <v>1</v>
      </c>
      <c r="G808" s="3" t="s">
        <v>2827</v>
      </c>
      <c r="H808" s="3" t="s">
        <v>830</v>
      </c>
      <c r="I808" s="3" t="s">
        <v>812</v>
      </c>
      <c r="J808" s="3" t="s">
        <v>2819</v>
      </c>
      <c r="K808" s="7" t="str">
        <f>VLOOKUP($I808,'New Summary'!$E$8:$G$59,2,FALSE)</f>
        <v>T-100x200x8x12</v>
      </c>
      <c r="L808" s="3" t="s">
        <v>2496</v>
      </c>
      <c r="M808" s="7">
        <f>VLOOKUP($I808,'New Summary'!$E$8:$G$59,3,FALSE)</f>
        <v>25.3</v>
      </c>
      <c r="N808" s="3">
        <v>4190</v>
      </c>
      <c r="O808" s="3" t="s">
        <v>25</v>
      </c>
      <c r="P808" s="3">
        <v>1</v>
      </c>
      <c r="Q808" s="28">
        <f t="shared" si="161"/>
        <v>4.1900000000000004</v>
      </c>
      <c r="R808" s="40">
        <f t="shared" si="162"/>
        <v>106.00700000000002</v>
      </c>
      <c r="S808" s="12">
        <v>0</v>
      </c>
      <c r="T808" s="46">
        <f t="shared" si="165"/>
        <v>0</v>
      </c>
      <c r="U808" s="12"/>
      <c r="V808" s="3">
        <f t="shared" si="166"/>
        <v>4.1900000000000004</v>
      </c>
      <c r="W808" s="46" t="s">
        <v>2502</v>
      </c>
      <c r="X808" s="42">
        <f t="shared" si="163"/>
        <v>106.00700000000002</v>
      </c>
      <c r="Y808" s="42">
        <f t="shared" si="164"/>
        <v>0</v>
      </c>
      <c r="Z808" s="3"/>
      <c r="AA808" s="3">
        <v>2.9329999999999998</v>
      </c>
      <c r="AB808" s="3">
        <f t="shared" si="157"/>
        <v>1.2570000000000006</v>
      </c>
      <c r="AC808" s="7">
        <f t="shared" si="167"/>
        <v>74.204899999999995</v>
      </c>
      <c r="AD808" s="1">
        <v>2933</v>
      </c>
      <c r="AE808" s="1">
        <f t="shared" si="160"/>
        <v>2.9329999999999998</v>
      </c>
    </row>
    <row r="809" spans="1:31" ht="43.2" hidden="1" x14ac:dyDescent="0.3">
      <c r="A809" s="65" t="str" cm="1">
        <f t="array" ref="A809">_xlfn.IFS(M809&gt;=65,"Heavy",M809&lt;=25,"Light",M809&gt;=26-64,"Medium")</f>
        <v>Medium</v>
      </c>
      <c r="B809" s="1" t="s">
        <v>2787</v>
      </c>
      <c r="C809" s="1" t="s">
        <v>2824</v>
      </c>
      <c r="D809" s="3">
        <f t="shared" si="168"/>
        <v>792</v>
      </c>
      <c r="E809" s="3" t="s">
        <v>2822</v>
      </c>
      <c r="F809" s="3">
        <v>1</v>
      </c>
      <c r="G809" s="3" t="s">
        <v>2827</v>
      </c>
      <c r="H809" s="3" t="s">
        <v>831</v>
      </c>
      <c r="I809" s="3" t="s">
        <v>812</v>
      </c>
      <c r="J809" s="3" t="s">
        <v>2819</v>
      </c>
      <c r="K809" s="7" t="str">
        <f>VLOOKUP($I809,'New Summary'!$E$8:$G$59,2,FALSE)</f>
        <v>T-100x200x8x12</v>
      </c>
      <c r="L809" s="3" t="s">
        <v>2496</v>
      </c>
      <c r="M809" s="7">
        <f>VLOOKUP($I809,'New Summary'!$E$8:$G$59,3,FALSE)</f>
        <v>25.3</v>
      </c>
      <c r="N809" s="3">
        <v>6300</v>
      </c>
      <c r="O809" s="3" t="s">
        <v>25</v>
      </c>
      <c r="P809" s="3">
        <v>1</v>
      </c>
      <c r="Q809" s="28">
        <f t="shared" si="161"/>
        <v>6.3</v>
      </c>
      <c r="R809" s="40">
        <f t="shared" si="162"/>
        <v>159.38999999999999</v>
      </c>
      <c r="S809" s="12">
        <v>0</v>
      </c>
      <c r="T809" s="46">
        <f t="shared" si="165"/>
        <v>0</v>
      </c>
      <c r="U809" s="12"/>
      <c r="V809" s="3">
        <f t="shared" si="166"/>
        <v>6.3</v>
      </c>
      <c r="W809" s="46" t="s">
        <v>2502</v>
      </c>
      <c r="X809" s="42">
        <f t="shared" si="163"/>
        <v>159.38999999999999</v>
      </c>
      <c r="Y809" s="42">
        <f t="shared" si="164"/>
        <v>0</v>
      </c>
      <c r="Z809" s="3"/>
      <c r="AA809" s="3">
        <v>4.41</v>
      </c>
      <c r="AB809" s="3">
        <f t="shared" si="157"/>
        <v>1.8899999999999997</v>
      </c>
      <c r="AC809" s="7">
        <f t="shared" si="167"/>
        <v>111.57300000000001</v>
      </c>
      <c r="AD809" s="1">
        <v>4410</v>
      </c>
      <c r="AE809" s="1">
        <f t="shared" si="160"/>
        <v>4.41</v>
      </c>
    </row>
    <row r="810" spans="1:31" ht="43.2" hidden="1" x14ac:dyDescent="0.3">
      <c r="A810" s="65" t="str" cm="1">
        <f t="array" ref="A810">_xlfn.IFS(M810&gt;=65,"Heavy",M810&lt;=25,"Light",M810&gt;=26-64,"Medium")</f>
        <v>Medium</v>
      </c>
      <c r="B810" s="1" t="s">
        <v>2787</v>
      </c>
      <c r="C810" s="1" t="s">
        <v>2824</v>
      </c>
      <c r="D810" s="3">
        <f t="shared" si="168"/>
        <v>793</v>
      </c>
      <c r="E810" s="3" t="s">
        <v>2822</v>
      </c>
      <c r="F810" s="3">
        <v>1</v>
      </c>
      <c r="G810" s="3" t="s">
        <v>2827</v>
      </c>
      <c r="H810" s="3" t="s">
        <v>832</v>
      </c>
      <c r="I810" s="3" t="s">
        <v>812</v>
      </c>
      <c r="J810" s="3" t="s">
        <v>2819</v>
      </c>
      <c r="K810" s="7" t="str">
        <f>VLOOKUP($I810,'New Summary'!$E$8:$G$59,2,FALSE)</f>
        <v>T-100x200x8x12</v>
      </c>
      <c r="L810" s="3" t="s">
        <v>2496</v>
      </c>
      <c r="M810" s="7">
        <f>VLOOKUP($I810,'New Summary'!$E$8:$G$59,3,FALSE)</f>
        <v>25.3</v>
      </c>
      <c r="N810" s="3">
        <v>6700</v>
      </c>
      <c r="O810" s="3" t="s">
        <v>25</v>
      </c>
      <c r="P810" s="3">
        <v>1</v>
      </c>
      <c r="Q810" s="28">
        <f t="shared" si="161"/>
        <v>6.7</v>
      </c>
      <c r="R810" s="40">
        <f t="shared" si="162"/>
        <v>169.51000000000002</v>
      </c>
      <c r="S810" s="12">
        <v>0</v>
      </c>
      <c r="T810" s="46">
        <f t="shared" si="165"/>
        <v>0</v>
      </c>
      <c r="U810" s="12"/>
      <c r="V810" s="3">
        <f t="shared" si="166"/>
        <v>6.7</v>
      </c>
      <c r="W810" s="46" t="s">
        <v>2502</v>
      </c>
      <c r="X810" s="42">
        <f t="shared" si="163"/>
        <v>169.51000000000002</v>
      </c>
      <c r="Y810" s="42">
        <f t="shared" si="164"/>
        <v>0</v>
      </c>
      <c r="Z810" s="3"/>
      <c r="AA810" s="3">
        <v>4.6900000000000004</v>
      </c>
      <c r="AB810" s="3">
        <f t="shared" si="157"/>
        <v>2.0099999999999998</v>
      </c>
      <c r="AC810" s="7">
        <f t="shared" si="167"/>
        <v>118.65700000000001</v>
      </c>
      <c r="AD810" s="1">
        <v>4690</v>
      </c>
      <c r="AE810" s="1">
        <f t="shared" si="160"/>
        <v>4.6900000000000004</v>
      </c>
    </row>
    <row r="811" spans="1:31" ht="43.2" hidden="1" x14ac:dyDescent="0.3">
      <c r="A811" s="65" t="str" cm="1">
        <f t="array" ref="A811">_xlfn.IFS(M811&gt;=65,"Heavy",M811&lt;=25,"Light",M811&gt;=26-64,"Medium")</f>
        <v>Medium</v>
      </c>
      <c r="B811" s="1" t="s">
        <v>2787</v>
      </c>
      <c r="C811" s="1" t="s">
        <v>2824</v>
      </c>
      <c r="D811" s="3">
        <f t="shared" si="168"/>
        <v>794</v>
      </c>
      <c r="E811" s="3" t="s">
        <v>2822</v>
      </c>
      <c r="F811" s="3">
        <v>1</v>
      </c>
      <c r="G811" s="3" t="s">
        <v>2827</v>
      </c>
      <c r="H811" s="3" t="s">
        <v>833</v>
      </c>
      <c r="I811" s="3" t="s">
        <v>812</v>
      </c>
      <c r="J811" s="3" t="s">
        <v>2819</v>
      </c>
      <c r="K811" s="7" t="str">
        <f>VLOOKUP($I811,'New Summary'!$E$8:$G$59,2,FALSE)</f>
        <v>T-100x200x8x12</v>
      </c>
      <c r="L811" s="3" t="s">
        <v>2496</v>
      </c>
      <c r="M811" s="7">
        <f>VLOOKUP($I811,'New Summary'!$E$8:$G$59,3,FALSE)</f>
        <v>25.3</v>
      </c>
      <c r="N811" s="3">
        <v>6300</v>
      </c>
      <c r="O811" s="3" t="s">
        <v>25</v>
      </c>
      <c r="P811" s="3">
        <v>1</v>
      </c>
      <c r="Q811" s="28">
        <f t="shared" si="161"/>
        <v>6.3</v>
      </c>
      <c r="R811" s="40">
        <f t="shared" si="162"/>
        <v>159.38999999999999</v>
      </c>
      <c r="S811" s="12">
        <v>0</v>
      </c>
      <c r="T811" s="46">
        <f t="shared" si="165"/>
        <v>0</v>
      </c>
      <c r="U811" s="12"/>
      <c r="V811" s="3">
        <f t="shared" si="166"/>
        <v>6.3</v>
      </c>
      <c r="W811" s="46" t="s">
        <v>2502</v>
      </c>
      <c r="X811" s="42">
        <f t="shared" si="163"/>
        <v>159.38999999999999</v>
      </c>
      <c r="Y811" s="42">
        <f t="shared" si="164"/>
        <v>0</v>
      </c>
      <c r="Z811" s="3"/>
      <c r="AA811" s="3">
        <v>4.41</v>
      </c>
      <c r="AB811" s="3">
        <f t="shared" si="157"/>
        <v>1.8899999999999997</v>
      </c>
      <c r="AC811" s="7">
        <f t="shared" si="167"/>
        <v>111.57300000000001</v>
      </c>
      <c r="AD811" s="1">
        <v>4410</v>
      </c>
      <c r="AE811" s="1">
        <f t="shared" si="160"/>
        <v>4.41</v>
      </c>
    </row>
    <row r="812" spans="1:31" ht="43.2" hidden="1" x14ac:dyDescent="0.3">
      <c r="A812" s="65" t="str" cm="1">
        <f t="array" ref="A812">_xlfn.IFS(M812&gt;=65,"Heavy",M812&lt;=25,"Light",M812&gt;=26-64,"Medium")</f>
        <v>Medium</v>
      </c>
      <c r="B812" s="1" t="s">
        <v>2787</v>
      </c>
      <c r="C812" s="1" t="s">
        <v>2824</v>
      </c>
      <c r="D812" s="3">
        <f t="shared" si="168"/>
        <v>795</v>
      </c>
      <c r="E812" s="3" t="s">
        <v>2822</v>
      </c>
      <c r="F812" s="3">
        <v>1</v>
      </c>
      <c r="G812" s="3" t="s">
        <v>2827</v>
      </c>
      <c r="H812" s="3" t="s">
        <v>835</v>
      </c>
      <c r="I812" s="3" t="s">
        <v>812</v>
      </c>
      <c r="J812" s="3" t="s">
        <v>2819</v>
      </c>
      <c r="K812" s="7" t="str">
        <f>VLOOKUP($I812,'New Summary'!$E$8:$G$59,2,FALSE)</f>
        <v>T-100x200x8x12</v>
      </c>
      <c r="L812" s="3" t="s">
        <v>2496</v>
      </c>
      <c r="M812" s="7">
        <f>VLOOKUP($I812,'New Summary'!$E$8:$G$59,3,FALSE)</f>
        <v>25.3</v>
      </c>
      <c r="N812" s="3">
        <v>6300</v>
      </c>
      <c r="O812" s="3" t="s">
        <v>25</v>
      </c>
      <c r="P812" s="3">
        <v>1</v>
      </c>
      <c r="Q812" s="28">
        <f t="shared" si="161"/>
        <v>6.3</v>
      </c>
      <c r="R812" s="40">
        <f t="shared" si="162"/>
        <v>159.38999999999999</v>
      </c>
      <c r="S812" s="12">
        <v>0</v>
      </c>
      <c r="T812" s="46">
        <f t="shared" si="165"/>
        <v>0</v>
      </c>
      <c r="U812" s="12"/>
      <c r="V812" s="3">
        <f t="shared" si="166"/>
        <v>6.3</v>
      </c>
      <c r="W812" s="46" t="s">
        <v>2502</v>
      </c>
      <c r="X812" s="42">
        <f t="shared" si="163"/>
        <v>159.38999999999999</v>
      </c>
      <c r="Y812" s="42">
        <f t="shared" si="164"/>
        <v>0</v>
      </c>
      <c r="Z812" s="3"/>
      <c r="AA812" s="3">
        <v>4.41</v>
      </c>
      <c r="AB812" s="3">
        <f t="shared" si="157"/>
        <v>1.8899999999999997</v>
      </c>
      <c r="AC812" s="7">
        <f t="shared" si="167"/>
        <v>111.57300000000001</v>
      </c>
      <c r="AD812" s="1">
        <v>4410</v>
      </c>
      <c r="AE812" s="1">
        <f t="shared" si="160"/>
        <v>4.41</v>
      </c>
    </row>
    <row r="813" spans="1:31" ht="43.2" hidden="1" x14ac:dyDescent="0.3">
      <c r="A813" s="65" t="str" cm="1">
        <f t="array" ref="A813">_xlfn.IFS(M813&gt;=65,"Heavy",M813&lt;=25,"Light",M813&gt;=26-64,"Medium")</f>
        <v>Medium</v>
      </c>
      <c r="B813" s="1" t="s">
        <v>2787</v>
      </c>
      <c r="C813" s="1" t="s">
        <v>2824</v>
      </c>
      <c r="D813" s="3">
        <f t="shared" si="168"/>
        <v>796</v>
      </c>
      <c r="E813" s="3" t="s">
        <v>2822</v>
      </c>
      <c r="F813" s="3">
        <v>1</v>
      </c>
      <c r="G813" s="3" t="s">
        <v>2827</v>
      </c>
      <c r="H813" s="3" t="s">
        <v>836</v>
      </c>
      <c r="I813" s="3" t="s">
        <v>812</v>
      </c>
      <c r="J813" s="3" t="s">
        <v>2819</v>
      </c>
      <c r="K813" s="7" t="str">
        <f>VLOOKUP($I813,'New Summary'!$E$8:$G$59,2,FALSE)</f>
        <v>T-100x200x8x12</v>
      </c>
      <c r="L813" s="3" t="s">
        <v>2496</v>
      </c>
      <c r="M813" s="7">
        <f>VLOOKUP($I813,'New Summary'!$E$8:$G$59,3,FALSE)</f>
        <v>25.3</v>
      </c>
      <c r="N813" s="3">
        <v>6300</v>
      </c>
      <c r="O813" s="3" t="s">
        <v>25</v>
      </c>
      <c r="P813" s="3">
        <v>1</v>
      </c>
      <c r="Q813" s="28">
        <f t="shared" si="161"/>
        <v>6.3</v>
      </c>
      <c r="R813" s="40">
        <f t="shared" si="162"/>
        <v>159.38999999999999</v>
      </c>
      <c r="S813" s="12">
        <v>0</v>
      </c>
      <c r="T813" s="46">
        <f t="shared" si="165"/>
        <v>0</v>
      </c>
      <c r="U813" s="12"/>
      <c r="V813" s="3">
        <f t="shared" si="166"/>
        <v>6.3</v>
      </c>
      <c r="W813" s="46" t="s">
        <v>2502</v>
      </c>
      <c r="X813" s="42">
        <f t="shared" si="163"/>
        <v>159.38999999999999</v>
      </c>
      <c r="Y813" s="42">
        <f t="shared" si="164"/>
        <v>0</v>
      </c>
      <c r="Z813" s="3"/>
      <c r="AA813" s="3">
        <v>3.78</v>
      </c>
      <c r="AB813" s="3">
        <f t="shared" ref="AB813:AB876" si="169">Q813-AA813</f>
        <v>2.52</v>
      </c>
      <c r="AC813" s="7">
        <f t="shared" si="167"/>
        <v>95.634</v>
      </c>
      <c r="AD813" s="1">
        <v>3780</v>
      </c>
      <c r="AE813" s="1">
        <f t="shared" si="160"/>
        <v>3.78</v>
      </c>
    </row>
    <row r="814" spans="1:31" ht="43.2" hidden="1" x14ac:dyDescent="0.3">
      <c r="A814" s="65" t="str" cm="1">
        <f t="array" ref="A814">_xlfn.IFS(M814&gt;=65,"Heavy",M814&lt;=25,"Light",M814&gt;=26-64,"Medium")</f>
        <v>Medium</v>
      </c>
      <c r="B814" s="1" t="s">
        <v>2787</v>
      </c>
      <c r="C814" s="1" t="s">
        <v>2824</v>
      </c>
      <c r="D814" s="3">
        <f t="shared" si="168"/>
        <v>797</v>
      </c>
      <c r="E814" s="3" t="s">
        <v>2822</v>
      </c>
      <c r="F814" s="3">
        <v>1</v>
      </c>
      <c r="G814" s="3" t="s">
        <v>2827</v>
      </c>
      <c r="H814" s="3" t="s">
        <v>834</v>
      </c>
      <c r="I814" s="3" t="s">
        <v>812</v>
      </c>
      <c r="J814" s="3" t="s">
        <v>2819</v>
      </c>
      <c r="K814" s="7" t="str">
        <f>VLOOKUP($I814,'New Summary'!$E$8:$G$59,2,FALSE)</f>
        <v>T-100x200x8x12</v>
      </c>
      <c r="L814" s="3" t="s">
        <v>2496</v>
      </c>
      <c r="M814" s="7">
        <f>VLOOKUP($I814,'New Summary'!$E$8:$G$59,3,FALSE)</f>
        <v>25.3</v>
      </c>
      <c r="N814" s="3">
        <v>6300</v>
      </c>
      <c r="O814" s="3" t="s">
        <v>25</v>
      </c>
      <c r="P814" s="3">
        <v>1</v>
      </c>
      <c r="Q814" s="28">
        <f t="shared" si="161"/>
        <v>6.3</v>
      </c>
      <c r="R814" s="40">
        <f t="shared" si="162"/>
        <v>159.38999999999999</v>
      </c>
      <c r="S814" s="12">
        <v>0</v>
      </c>
      <c r="T814" s="46">
        <f t="shared" si="165"/>
        <v>0</v>
      </c>
      <c r="U814" s="12"/>
      <c r="V814" s="3">
        <f t="shared" si="166"/>
        <v>6.3</v>
      </c>
      <c r="W814" s="46" t="s">
        <v>2502</v>
      </c>
      <c r="X814" s="42">
        <f t="shared" si="163"/>
        <v>159.38999999999999</v>
      </c>
      <c r="Y814" s="42">
        <f t="shared" si="164"/>
        <v>0</v>
      </c>
      <c r="Z814" s="3"/>
      <c r="AA814" s="3">
        <v>3.78</v>
      </c>
      <c r="AB814" s="3">
        <f t="shared" si="169"/>
        <v>2.52</v>
      </c>
      <c r="AC814" s="7">
        <f t="shared" si="167"/>
        <v>95.634</v>
      </c>
      <c r="AD814" s="1">
        <v>3780</v>
      </c>
      <c r="AE814" s="1">
        <f t="shared" si="160"/>
        <v>3.78</v>
      </c>
    </row>
    <row r="815" spans="1:31" ht="43.2" hidden="1" x14ac:dyDescent="0.3">
      <c r="A815" s="65" t="str" cm="1">
        <f t="array" ref="A815">_xlfn.IFS(M815&gt;=65,"Heavy",M815&lt;=25,"Light",M815&gt;=26-64,"Medium")</f>
        <v>Medium</v>
      </c>
      <c r="B815" s="1" t="s">
        <v>2787</v>
      </c>
      <c r="C815" s="1" t="s">
        <v>2824</v>
      </c>
      <c r="D815" s="3">
        <f t="shared" si="168"/>
        <v>798</v>
      </c>
      <c r="E815" s="3" t="s">
        <v>2822</v>
      </c>
      <c r="F815" s="3">
        <v>1</v>
      </c>
      <c r="G815" s="3" t="s">
        <v>2827</v>
      </c>
      <c r="H815" s="3" t="s">
        <v>837</v>
      </c>
      <c r="I815" s="3" t="s">
        <v>812</v>
      </c>
      <c r="J815" s="3" t="s">
        <v>2819</v>
      </c>
      <c r="K815" s="7" t="str">
        <f>VLOOKUP($I815,'New Summary'!$E$8:$G$59,2,FALSE)</f>
        <v>T-100x200x8x12</v>
      </c>
      <c r="L815" s="3" t="s">
        <v>2496</v>
      </c>
      <c r="M815" s="7">
        <f>VLOOKUP($I815,'New Summary'!$E$8:$G$59,3,FALSE)</f>
        <v>25.3</v>
      </c>
      <c r="N815" s="3">
        <v>6300</v>
      </c>
      <c r="O815" s="3" t="s">
        <v>25</v>
      </c>
      <c r="P815" s="3">
        <v>1</v>
      </c>
      <c r="Q815" s="28">
        <f t="shared" si="161"/>
        <v>6.3</v>
      </c>
      <c r="R815" s="40">
        <f t="shared" si="162"/>
        <v>159.38999999999999</v>
      </c>
      <c r="S815" s="12">
        <v>0</v>
      </c>
      <c r="T815" s="46">
        <f t="shared" si="165"/>
        <v>0</v>
      </c>
      <c r="U815" s="12"/>
      <c r="V815" s="3">
        <f t="shared" si="166"/>
        <v>6.3</v>
      </c>
      <c r="W815" s="46" t="s">
        <v>2502</v>
      </c>
      <c r="X815" s="42">
        <f t="shared" si="163"/>
        <v>159.38999999999999</v>
      </c>
      <c r="Y815" s="42">
        <f t="shared" si="164"/>
        <v>0</v>
      </c>
      <c r="Z815" s="3"/>
      <c r="AA815" s="3">
        <v>3.78</v>
      </c>
      <c r="AB815" s="3">
        <f t="shared" si="169"/>
        <v>2.52</v>
      </c>
      <c r="AC815" s="7">
        <f t="shared" si="167"/>
        <v>95.634</v>
      </c>
      <c r="AD815" s="1">
        <v>3780</v>
      </c>
      <c r="AE815" s="1">
        <f t="shared" si="160"/>
        <v>3.78</v>
      </c>
    </row>
    <row r="816" spans="1:31" ht="43.2" hidden="1" x14ac:dyDescent="0.3">
      <c r="A816" s="65" t="str" cm="1">
        <f t="array" ref="A816">_xlfn.IFS(M816&gt;=65,"Heavy",M816&lt;=25,"Light",M816&gt;=26-64,"Medium")</f>
        <v>Medium</v>
      </c>
      <c r="B816" s="1" t="s">
        <v>2787</v>
      </c>
      <c r="C816" s="1" t="s">
        <v>2824</v>
      </c>
      <c r="D816" s="3">
        <f t="shared" si="168"/>
        <v>799</v>
      </c>
      <c r="E816" s="3" t="s">
        <v>2822</v>
      </c>
      <c r="F816" s="3">
        <v>1</v>
      </c>
      <c r="G816" s="3" t="s">
        <v>2827</v>
      </c>
      <c r="H816" s="3" t="s">
        <v>838</v>
      </c>
      <c r="I816" s="3" t="s">
        <v>812</v>
      </c>
      <c r="J816" s="3" t="s">
        <v>2819</v>
      </c>
      <c r="K816" s="7" t="str">
        <f>VLOOKUP($I816,'New Summary'!$E$8:$G$59,2,FALSE)</f>
        <v>T-100x200x8x12</v>
      </c>
      <c r="L816" s="3" t="s">
        <v>2496</v>
      </c>
      <c r="M816" s="7">
        <f>VLOOKUP($I816,'New Summary'!$E$8:$G$59,3,FALSE)</f>
        <v>25.3</v>
      </c>
      <c r="N816" s="3">
        <v>6300</v>
      </c>
      <c r="O816" s="3" t="s">
        <v>25</v>
      </c>
      <c r="P816" s="3">
        <v>1</v>
      </c>
      <c r="Q816" s="28">
        <f t="shared" si="161"/>
        <v>6.3</v>
      </c>
      <c r="R816" s="40">
        <f t="shared" si="162"/>
        <v>159.38999999999999</v>
      </c>
      <c r="S816" s="12">
        <v>0</v>
      </c>
      <c r="T816" s="46">
        <f t="shared" si="165"/>
        <v>0</v>
      </c>
      <c r="U816" s="12"/>
      <c r="V816" s="3">
        <f t="shared" si="166"/>
        <v>6.3</v>
      </c>
      <c r="W816" s="46" t="s">
        <v>2502</v>
      </c>
      <c r="X816" s="42">
        <f t="shared" si="163"/>
        <v>159.38999999999999</v>
      </c>
      <c r="Y816" s="42">
        <f t="shared" si="164"/>
        <v>0</v>
      </c>
      <c r="Z816" s="3"/>
      <c r="AA816" s="3">
        <v>3.78</v>
      </c>
      <c r="AB816" s="3">
        <f t="shared" si="169"/>
        <v>2.52</v>
      </c>
      <c r="AC816" s="7">
        <f t="shared" si="167"/>
        <v>95.634</v>
      </c>
      <c r="AD816" s="1">
        <v>3780</v>
      </c>
      <c r="AE816" s="1">
        <f t="shared" si="160"/>
        <v>3.78</v>
      </c>
    </row>
    <row r="817" spans="1:31" ht="43.2" hidden="1" x14ac:dyDescent="0.3">
      <c r="A817" s="65" t="str" cm="1">
        <f t="array" ref="A817">_xlfn.IFS(M817&gt;=65,"Heavy",M817&lt;=25,"Light",M817&gt;=26-64,"Medium")</f>
        <v>Medium</v>
      </c>
      <c r="B817" s="1" t="s">
        <v>2787</v>
      </c>
      <c r="C817" s="1" t="s">
        <v>2824</v>
      </c>
      <c r="D817" s="3">
        <f t="shared" si="168"/>
        <v>800</v>
      </c>
      <c r="E817" s="3" t="s">
        <v>2822</v>
      </c>
      <c r="F817" s="3">
        <v>1</v>
      </c>
      <c r="G817" s="3" t="s">
        <v>2827</v>
      </c>
      <c r="H817" s="3" t="s">
        <v>840</v>
      </c>
      <c r="I817" s="3" t="s">
        <v>812</v>
      </c>
      <c r="J817" s="3" t="s">
        <v>2819</v>
      </c>
      <c r="K817" s="7" t="str">
        <f>VLOOKUP($I817,'New Summary'!$E$8:$G$59,2,FALSE)</f>
        <v>T-100x200x8x12</v>
      </c>
      <c r="L817" s="3" t="s">
        <v>2496</v>
      </c>
      <c r="M817" s="7">
        <f>VLOOKUP($I817,'New Summary'!$E$8:$G$59,3,FALSE)</f>
        <v>25.3</v>
      </c>
      <c r="N817" s="3">
        <v>3600</v>
      </c>
      <c r="O817" s="3" t="s">
        <v>25</v>
      </c>
      <c r="P817" s="3">
        <v>1</v>
      </c>
      <c r="Q817" s="28">
        <f t="shared" si="161"/>
        <v>3.6</v>
      </c>
      <c r="R817" s="40">
        <f t="shared" si="162"/>
        <v>91.08</v>
      </c>
      <c r="S817" s="12">
        <v>0</v>
      </c>
      <c r="T817" s="46">
        <f t="shared" si="165"/>
        <v>0</v>
      </c>
      <c r="U817" s="12"/>
      <c r="V817" s="3">
        <f t="shared" si="166"/>
        <v>3.6</v>
      </c>
      <c r="W817" s="46" t="s">
        <v>2502</v>
      </c>
      <c r="X817" s="42">
        <f t="shared" si="163"/>
        <v>91.08</v>
      </c>
      <c r="Y817" s="42">
        <f t="shared" si="164"/>
        <v>0</v>
      </c>
      <c r="Z817" s="3"/>
      <c r="AA817" s="3">
        <v>2.16</v>
      </c>
      <c r="AB817" s="3">
        <f t="shared" si="169"/>
        <v>1.44</v>
      </c>
      <c r="AC817" s="7">
        <f t="shared" si="167"/>
        <v>54.648000000000003</v>
      </c>
      <c r="AD817" s="1">
        <v>2160</v>
      </c>
      <c r="AE817" s="1">
        <f t="shared" si="160"/>
        <v>2.16</v>
      </c>
    </row>
    <row r="818" spans="1:31" ht="43.2" hidden="1" x14ac:dyDescent="0.3">
      <c r="A818" s="65" t="str" cm="1">
        <f t="array" ref="A818">_xlfn.IFS(M818&gt;=65,"Heavy",M818&lt;=25,"Light",M818&gt;=26-64,"Medium")</f>
        <v>Medium</v>
      </c>
      <c r="B818" s="1" t="s">
        <v>2787</v>
      </c>
      <c r="C818" s="1" t="s">
        <v>2824</v>
      </c>
      <c r="D818" s="3">
        <f t="shared" si="168"/>
        <v>801</v>
      </c>
      <c r="E818" s="3" t="s">
        <v>2822</v>
      </c>
      <c r="F818" s="3">
        <v>1</v>
      </c>
      <c r="G818" s="3" t="s">
        <v>2827</v>
      </c>
      <c r="H818" s="3" t="s">
        <v>839</v>
      </c>
      <c r="I818" s="3" t="s">
        <v>812</v>
      </c>
      <c r="J818" s="3" t="s">
        <v>2819</v>
      </c>
      <c r="K818" s="7" t="str">
        <f>VLOOKUP($I818,'New Summary'!$E$8:$G$59,2,FALSE)</f>
        <v>T-100x200x8x12</v>
      </c>
      <c r="L818" s="3" t="s">
        <v>2496</v>
      </c>
      <c r="M818" s="7">
        <f>VLOOKUP($I818,'New Summary'!$E$8:$G$59,3,FALSE)</f>
        <v>25.3</v>
      </c>
      <c r="N818" s="3">
        <v>3600</v>
      </c>
      <c r="O818" s="3" t="s">
        <v>25</v>
      </c>
      <c r="P818" s="3">
        <v>1</v>
      </c>
      <c r="Q818" s="28">
        <f t="shared" si="161"/>
        <v>3.6</v>
      </c>
      <c r="R818" s="40">
        <f t="shared" si="162"/>
        <v>91.08</v>
      </c>
      <c r="S818" s="12">
        <v>0</v>
      </c>
      <c r="T818" s="46">
        <f t="shared" si="165"/>
        <v>0</v>
      </c>
      <c r="U818" s="12"/>
      <c r="V818" s="3">
        <f t="shared" si="166"/>
        <v>3.6</v>
      </c>
      <c r="W818" s="46" t="s">
        <v>2502</v>
      </c>
      <c r="X818" s="42">
        <f t="shared" si="163"/>
        <v>91.08</v>
      </c>
      <c r="Y818" s="42">
        <f t="shared" si="164"/>
        <v>0</v>
      </c>
      <c r="Z818" s="3"/>
      <c r="AA818" s="3">
        <v>2.16</v>
      </c>
      <c r="AB818" s="3">
        <f t="shared" si="169"/>
        <v>1.44</v>
      </c>
      <c r="AC818" s="7">
        <f t="shared" si="167"/>
        <v>54.648000000000003</v>
      </c>
      <c r="AD818" s="1">
        <v>2160</v>
      </c>
      <c r="AE818" s="1">
        <f t="shared" si="160"/>
        <v>2.16</v>
      </c>
    </row>
    <row r="819" spans="1:31" ht="43.2" hidden="1" x14ac:dyDescent="0.3">
      <c r="A819" s="65" t="str" cm="1">
        <f t="array" ref="A819">_xlfn.IFS(M819&gt;=65,"Heavy",M819&lt;=25,"Light",M819&gt;=26-64,"Medium")</f>
        <v>Medium</v>
      </c>
      <c r="B819" s="1" t="s">
        <v>2787</v>
      </c>
      <c r="C819" s="1" t="s">
        <v>2824</v>
      </c>
      <c r="D819" s="3">
        <f t="shared" si="168"/>
        <v>802</v>
      </c>
      <c r="E819" s="3" t="s">
        <v>2822</v>
      </c>
      <c r="F819" s="3">
        <v>1</v>
      </c>
      <c r="G819" s="3" t="s">
        <v>2827</v>
      </c>
      <c r="H819" s="3" t="s">
        <v>841</v>
      </c>
      <c r="I819" s="3" t="s">
        <v>812</v>
      </c>
      <c r="J819" s="3" t="s">
        <v>2819</v>
      </c>
      <c r="K819" s="7" t="str">
        <f>VLOOKUP($I819,'New Summary'!$E$8:$G$59,2,FALSE)</f>
        <v>T-100x200x8x12</v>
      </c>
      <c r="L819" s="3" t="s">
        <v>2496</v>
      </c>
      <c r="M819" s="7">
        <f>VLOOKUP($I819,'New Summary'!$E$8:$G$59,3,FALSE)</f>
        <v>25.3</v>
      </c>
      <c r="N819" s="3">
        <v>6300</v>
      </c>
      <c r="O819" s="3" t="s">
        <v>25</v>
      </c>
      <c r="P819" s="3">
        <v>1</v>
      </c>
      <c r="Q819" s="28">
        <f t="shared" si="161"/>
        <v>6.3</v>
      </c>
      <c r="R819" s="40">
        <f t="shared" si="162"/>
        <v>159.38999999999999</v>
      </c>
      <c r="S819" s="12">
        <v>0</v>
      </c>
      <c r="T819" s="46">
        <f t="shared" si="165"/>
        <v>0</v>
      </c>
      <c r="U819" s="12"/>
      <c r="V819" s="3">
        <f t="shared" si="166"/>
        <v>6.3</v>
      </c>
      <c r="W819" s="46" t="s">
        <v>2502</v>
      </c>
      <c r="X819" s="42">
        <f t="shared" si="163"/>
        <v>159.38999999999999</v>
      </c>
      <c r="Y819" s="42">
        <f t="shared" si="164"/>
        <v>0</v>
      </c>
      <c r="Z819" s="3"/>
      <c r="AA819" s="3">
        <v>3.78</v>
      </c>
      <c r="AB819" s="3">
        <f t="shared" si="169"/>
        <v>2.52</v>
      </c>
      <c r="AC819" s="7">
        <f t="shared" si="167"/>
        <v>95.634</v>
      </c>
      <c r="AD819" s="1">
        <v>3780</v>
      </c>
      <c r="AE819" s="1">
        <f t="shared" si="160"/>
        <v>3.78</v>
      </c>
    </row>
    <row r="820" spans="1:31" ht="43.2" hidden="1" x14ac:dyDescent="0.3">
      <c r="A820" s="65" t="str" cm="1">
        <f t="array" ref="A820">_xlfn.IFS(M820&gt;=65,"Heavy",M820&lt;=25,"Light",M820&gt;=26-64,"Medium")</f>
        <v>Medium</v>
      </c>
      <c r="B820" s="1" t="s">
        <v>2787</v>
      </c>
      <c r="C820" s="1" t="s">
        <v>2824</v>
      </c>
      <c r="D820" s="3">
        <f t="shared" si="168"/>
        <v>803</v>
      </c>
      <c r="E820" s="3" t="s">
        <v>2822</v>
      </c>
      <c r="F820" s="3">
        <v>1</v>
      </c>
      <c r="G820" s="3" t="s">
        <v>2827</v>
      </c>
      <c r="H820" s="3" t="s">
        <v>842</v>
      </c>
      <c r="I820" s="3" t="s">
        <v>812</v>
      </c>
      <c r="J820" s="3" t="s">
        <v>2819</v>
      </c>
      <c r="K820" s="7" t="str">
        <f>VLOOKUP($I820,'New Summary'!$E$8:$G$59,2,FALSE)</f>
        <v>T-100x200x8x12</v>
      </c>
      <c r="L820" s="3" t="s">
        <v>2496</v>
      </c>
      <c r="M820" s="7">
        <f>VLOOKUP($I820,'New Summary'!$E$8:$G$59,3,FALSE)</f>
        <v>25.3</v>
      </c>
      <c r="N820" s="3">
        <v>6700</v>
      </c>
      <c r="O820" s="3" t="s">
        <v>25</v>
      </c>
      <c r="P820" s="3">
        <v>1</v>
      </c>
      <c r="Q820" s="28">
        <f t="shared" si="161"/>
        <v>6.7</v>
      </c>
      <c r="R820" s="40">
        <f t="shared" si="162"/>
        <v>169.51000000000002</v>
      </c>
      <c r="S820" s="12">
        <v>0</v>
      </c>
      <c r="T820" s="46">
        <f t="shared" si="165"/>
        <v>0</v>
      </c>
      <c r="U820" s="12"/>
      <c r="V820" s="3">
        <f t="shared" si="166"/>
        <v>6.7</v>
      </c>
      <c r="W820" s="46" t="s">
        <v>2502</v>
      </c>
      <c r="X820" s="42">
        <f t="shared" si="163"/>
        <v>169.51000000000002</v>
      </c>
      <c r="Y820" s="42">
        <f t="shared" si="164"/>
        <v>0</v>
      </c>
      <c r="Z820" s="3"/>
      <c r="AA820" s="3">
        <v>3.35</v>
      </c>
      <c r="AB820" s="3">
        <f t="shared" si="169"/>
        <v>3.35</v>
      </c>
      <c r="AC820" s="7">
        <f t="shared" si="167"/>
        <v>84.75500000000001</v>
      </c>
      <c r="AD820" s="1">
        <v>3350</v>
      </c>
      <c r="AE820" s="1">
        <f t="shared" si="160"/>
        <v>3.35</v>
      </c>
    </row>
    <row r="821" spans="1:31" ht="43.2" hidden="1" x14ac:dyDescent="0.3">
      <c r="A821" s="65" t="str" cm="1">
        <f t="array" ref="A821">_xlfn.IFS(M821&gt;=65,"Heavy",M821&lt;=25,"Light",M821&gt;=26-64,"Medium")</f>
        <v>Medium</v>
      </c>
      <c r="B821" s="1" t="s">
        <v>2787</v>
      </c>
      <c r="C821" s="1" t="s">
        <v>2824</v>
      </c>
      <c r="D821" s="3">
        <f t="shared" si="168"/>
        <v>804</v>
      </c>
      <c r="E821" s="3" t="s">
        <v>2822</v>
      </c>
      <c r="F821" s="3">
        <v>1</v>
      </c>
      <c r="G821" s="3" t="s">
        <v>2827</v>
      </c>
      <c r="H821" s="3" t="s">
        <v>843</v>
      </c>
      <c r="I821" s="3" t="s">
        <v>812</v>
      </c>
      <c r="J821" s="3" t="s">
        <v>2819</v>
      </c>
      <c r="K821" s="7" t="str">
        <f>VLOOKUP($I821,'New Summary'!$E$8:$G$59,2,FALSE)</f>
        <v>T-100x200x8x12</v>
      </c>
      <c r="L821" s="3" t="s">
        <v>2496</v>
      </c>
      <c r="M821" s="7">
        <f>VLOOKUP($I821,'New Summary'!$E$8:$G$59,3,FALSE)</f>
        <v>25.3</v>
      </c>
      <c r="N821" s="3">
        <v>6700</v>
      </c>
      <c r="O821" s="3" t="s">
        <v>25</v>
      </c>
      <c r="P821" s="3">
        <v>1</v>
      </c>
      <c r="Q821" s="28">
        <f t="shared" si="161"/>
        <v>6.7</v>
      </c>
      <c r="R821" s="40">
        <f t="shared" si="162"/>
        <v>169.51000000000002</v>
      </c>
      <c r="S821" s="12">
        <v>0</v>
      </c>
      <c r="T821" s="46">
        <f t="shared" si="165"/>
        <v>0</v>
      </c>
      <c r="U821" s="12"/>
      <c r="V821" s="3">
        <f t="shared" si="166"/>
        <v>6.7</v>
      </c>
      <c r="W821" s="46" t="s">
        <v>2502</v>
      </c>
      <c r="X821" s="42">
        <f t="shared" si="163"/>
        <v>169.51000000000002</v>
      </c>
      <c r="Y821" s="42">
        <f t="shared" si="164"/>
        <v>0</v>
      </c>
      <c r="Z821" s="3"/>
      <c r="AA821" s="3">
        <v>3.35</v>
      </c>
      <c r="AB821" s="3">
        <f t="shared" si="169"/>
        <v>3.35</v>
      </c>
      <c r="AC821" s="7">
        <f t="shared" si="167"/>
        <v>84.75500000000001</v>
      </c>
      <c r="AD821" s="1">
        <v>3350</v>
      </c>
      <c r="AE821" s="1">
        <f t="shared" si="160"/>
        <v>3.35</v>
      </c>
    </row>
    <row r="822" spans="1:31" ht="43.2" hidden="1" x14ac:dyDescent="0.3">
      <c r="A822" s="65" t="str" cm="1">
        <f t="array" ref="A822">_xlfn.IFS(M822&gt;=65,"Heavy",M822&lt;=25,"Light",M822&gt;=26-64,"Medium")</f>
        <v>Medium</v>
      </c>
      <c r="B822" s="1" t="s">
        <v>2787</v>
      </c>
      <c r="C822" s="1" t="s">
        <v>2824</v>
      </c>
      <c r="D822" s="3">
        <f t="shared" si="168"/>
        <v>805</v>
      </c>
      <c r="E822" s="3" t="s">
        <v>2822</v>
      </c>
      <c r="F822" s="3">
        <v>1</v>
      </c>
      <c r="G822" s="3" t="s">
        <v>2827</v>
      </c>
      <c r="H822" s="3" t="s">
        <v>844</v>
      </c>
      <c r="I822" s="3" t="s">
        <v>812</v>
      </c>
      <c r="J822" s="3" t="s">
        <v>2819</v>
      </c>
      <c r="K822" s="7" t="str">
        <f>VLOOKUP($I822,'New Summary'!$E$8:$G$59,2,FALSE)</f>
        <v>T-100x200x8x12</v>
      </c>
      <c r="L822" s="3" t="s">
        <v>2496</v>
      </c>
      <c r="M822" s="7">
        <f>VLOOKUP($I822,'New Summary'!$E$8:$G$59,3,FALSE)</f>
        <v>25.3</v>
      </c>
      <c r="N822" s="3">
        <v>6700</v>
      </c>
      <c r="O822" s="3" t="s">
        <v>25</v>
      </c>
      <c r="P822" s="3">
        <v>1</v>
      </c>
      <c r="Q822" s="28">
        <f t="shared" si="161"/>
        <v>6.7</v>
      </c>
      <c r="R822" s="40">
        <f t="shared" si="162"/>
        <v>169.51000000000002</v>
      </c>
      <c r="S822" s="12">
        <v>0</v>
      </c>
      <c r="T822" s="46">
        <f t="shared" si="165"/>
        <v>0</v>
      </c>
      <c r="U822" s="12"/>
      <c r="V822" s="3">
        <f t="shared" si="166"/>
        <v>6.7</v>
      </c>
      <c r="W822" s="46" t="s">
        <v>2502</v>
      </c>
      <c r="X822" s="42">
        <f t="shared" si="163"/>
        <v>169.51000000000002</v>
      </c>
      <c r="Y822" s="42">
        <f t="shared" si="164"/>
        <v>0</v>
      </c>
      <c r="Z822" s="3"/>
      <c r="AA822" s="3">
        <v>3.35</v>
      </c>
      <c r="AB822" s="3">
        <f t="shared" si="169"/>
        <v>3.35</v>
      </c>
      <c r="AC822" s="7">
        <f t="shared" si="167"/>
        <v>84.75500000000001</v>
      </c>
      <c r="AD822" s="1">
        <v>3350</v>
      </c>
      <c r="AE822" s="1">
        <f t="shared" si="160"/>
        <v>3.35</v>
      </c>
    </row>
    <row r="823" spans="1:31" ht="43.2" hidden="1" x14ac:dyDescent="0.3">
      <c r="A823" s="65" t="str" cm="1">
        <f t="array" ref="A823">_xlfn.IFS(M823&gt;=65,"Heavy",M823&lt;=25,"Light",M823&gt;=26-64,"Medium")</f>
        <v>Medium</v>
      </c>
      <c r="B823" s="1" t="s">
        <v>2787</v>
      </c>
      <c r="C823" s="1" t="s">
        <v>2824</v>
      </c>
      <c r="D823" s="3">
        <f t="shared" si="168"/>
        <v>806</v>
      </c>
      <c r="E823" s="3" t="s">
        <v>2822</v>
      </c>
      <c r="F823" s="3">
        <v>1</v>
      </c>
      <c r="G823" s="3" t="s">
        <v>2827</v>
      </c>
      <c r="H823" s="3" t="s">
        <v>845</v>
      </c>
      <c r="I823" s="3" t="s">
        <v>812</v>
      </c>
      <c r="J823" s="3" t="s">
        <v>2819</v>
      </c>
      <c r="K823" s="7" t="str">
        <f>VLOOKUP($I823,'New Summary'!$E$8:$G$59,2,FALSE)</f>
        <v>T-100x200x8x12</v>
      </c>
      <c r="L823" s="3" t="s">
        <v>2496</v>
      </c>
      <c r="M823" s="7">
        <f>VLOOKUP($I823,'New Summary'!$E$8:$G$59,3,FALSE)</f>
        <v>25.3</v>
      </c>
      <c r="N823" s="3">
        <v>6700</v>
      </c>
      <c r="O823" s="3" t="s">
        <v>25</v>
      </c>
      <c r="P823" s="3">
        <v>1</v>
      </c>
      <c r="Q823" s="28">
        <f t="shared" si="161"/>
        <v>6.7</v>
      </c>
      <c r="R823" s="40">
        <f t="shared" si="162"/>
        <v>169.51000000000002</v>
      </c>
      <c r="S823" s="12">
        <v>0</v>
      </c>
      <c r="T823" s="46">
        <f t="shared" si="165"/>
        <v>0</v>
      </c>
      <c r="U823" s="12"/>
      <c r="V823" s="3">
        <f t="shared" si="166"/>
        <v>6.7</v>
      </c>
      <c r="W823" s="46" t="s">
        <v>2502</v>
      </c>
      <c r="X823" s="42">
        <f t="shared" si="163"/>
        <v>169.51000000000002</v>
      </c>
      <c r="Y823" s="42">
        <f t="shared" si="164"/>
        <v>0</v>
      </c>
      <c r="Z823" s="3"/>
      <c r="AA823" s="3">
        <v>3.35</v>
      </c>
      <c r="AB823" s="3">
        <f t="shared" si="169"/>
        <v>3.35</v>
      </c>
      <c r="AC823" s="7">
        <f t="shared" si="167"/>
        <v>84.75500000000001</v>
      </c>
      <c r="AD823" s="1">
        <v>3350</v>
      </c>
      <c r="AE823" s="1">
        <f t="shared" si="160"/>
        <v>3.35</v>
      </c>
    </row>
    <row r="824" spans="1:31" ht="43.2" hidden="1" x14ac:dyDescent="0.3">
      <c r="A824" s="65" t="str" cm="1">
        <f t="array" ref="A824">_xlfn.IFS(M824&gt;=65,"Heavy",M824&lt;=25,"Light",M824&gt;=26-64,"Medium")</f>
        <v>Medium</v>
      </c>
      <c r="B824" s="1" t="s">
        <v>2787</v>
      </c>
      <c r="C824" s="1" t="s">
        <v>2824</v>
      </c>
      <c r="D824" s="3">
        <f t="shared" si="168"/>
        <v>807</v>
      </c>
      <c r="E824" s="3" t="s">
        <v>2822</v>
      </c>
      <c r="F824" s="3">
        <v>1</v>
      </c>
      <c r="G824" s="3" t="s">
        <v>2827</v>
      </c>
      <c r="H824" s="3" t="s">
        <v>846</v>
      </c>
      <c r="I824" s="3" t="s">
        <v>812</v>
      </c>
      <c r="J824" s="3" t="s">
        <v>2819</v>
      </c>
      <c r="K824" s="7" t="str">
        <f>VLOOKUP($I824,'New Summary'!$E$8:$G$59,2,FALSE)</f>
        <v>T-100x200x8x12</v>
      </c>
      <c r="L824" s="3" t="s">
        <v>2496</v>
      </c>
      <c r="M824" s="7">
        <f>VLOOKUP($I824,'New Summary'!$E$8:$G$59,3,FALSE)</f>
        <v>25.3</v>
      </c>
      <c r="N824" s="3">
        <v>6300</v>
      </c>
      <c r="O824" s="3" t="s">
        <v>25</v>
      </c>
      <c r="P824" s="3">
        <v>1</v>
      </c>
      <c r="Q824" s="28">
        <f t="shared" si="161"/>
        <v>6.3</v>
      </c>
      <c r="R824" s="40">
        <f t="shared" si="162"/>
        <v>159.38999999999999</v>
      </c>
      <c r="S824" s="12">
        <v>0</v>
      </c>
      <c r="T824" s="46">
        <f t="shared" si="165"/>
        <v>0</v>
      </c>
      <c r="U824" s="12"/>
      <c r="V824" s="3">
        <f t="shared" si="166"/>
        <v>6.3</v>
      </c>
      <c r="W824" s="46" t="s">
        <v>2502</v>
      </c>
      <c r="X824" s="42">
        <f t="shared" si="163"/>
        <v>159.38999999999999</v>
      </c>
      <c r="Y824" s="42">
        <f t="shared" si="164"/>
        <v>0</v>
      </c>
      <c r="Z824" s="3"/>
      <c r="AA824" s="3">
        <v>3.15</v>
      </c>
      <c r="AB824" s="3">
        <f t="shared" si="169"/>
        <v>3.15</v>
      </c>
      <c r="AC824" s="7">
        <f t="shared" si="167"/>
        <v>79.694999999999993</v>
      </c>
      <c r="AD824" s="1">
        <v>3150</v>
      </c>
      <c r="AE824" s="1">
        <f t="shared" si="160"/>
        <v>3.15</v>
      </c>
    </row>
    <row r="825" spans="1:31" ht="43.2" hidden="1" x14ac:dyDescent="0.3">
      <c r="A825" s="65" t="str" cm="1">
        <f t="array" ref="A825">_xlfn.IFS(M825&gt;=65,"Heavy",M825&lt;=25,"Light",M825&gt;=26-64,"Medium")</f>
        <v>Medium</v>
      </c>
      <c r="B825" s="1" t="s">
        <v>2787</v>
      </c>
      <c r="C825" s="1" t="s">
        <v>2824</v>
      </c>
      <c r="D825" s="3">
        <f t="shared" si="168"/>
        <v>808</v>
      </c>
      <c r="E825" s="3" t="s">
        <v>2822</v>
      </c>
      <c r="F825" s="3">
        <v>1</v>
      </c>
      <c r="G825" s="3" t="s">
        <v>2827</v>
      </c>
      <c r="H825" s="3" t="s">
        <v>847</v>
      </c>
      <c r="I825" s="3" t="s">
        <v>812</v>
      </c>
      <c r="J825" s="3" t="s">
        <v>2819</v>
      </c>
      <c r="K825" s="7" t="str">
        <f>VLOOKUP($I825,'New Summary'!$E$8:$G$59,2,FALSE)</f>
        <v>T-100x200x8x12</v>
      </c>
      <c r="L825" s="3" t="s">
        <v>2496</v>
      </c>
      <c r="M825" s="7">
        <f>VLOOKUP($I825,'New Summary'!$E$8:$G$59,3,FALSE)</f>
        <v>25.3</v>
      </c>
      <c r="N825" s="3">
        <v>6300</v>
      </c>
      <c r="O825" s="3" t="s">
        <v>25</v>
      </c>
      <c r="P825" s="3">
        <v>1</v>
      </c>
      <c r="Q825" s="28">
        <f t="shared" si="161"/>
        <v>6.3</v>
      </c>
      <c r="R825" s="40">
        <f t="shared" si="162"/>
        <v>159.38999999999999</v>
      </c>
      <c r="S825" s="12">
        <v>0</v>
      </c>
      <c r="T825" s="46">
        <f t="shared" si="165"/>
        <v>0</v>
      </c>
      <c r="U825" s="12"/>
      <c r="V825" s="3">
        <f t="shared" si="166"/>
        <v>6.3</v>
      </c>
      <c r="W825" s="46" t="s">
        <v>2502</v>
      </c>
      <c r="X825" s="42">
        <f t="shared" si="163"/>
        <v>159.38999999999999</v>
      </c>
      <c r="Y825" s="42">
        <f t="shared" si="164"/>
        <v>0</v>
      </c>
      <c r="Z825" s="3"/>
      <c r="AA825" s="3">
        <v>3.15</v>
      </c>
      <c r="AB825" s="3">
        <f t="shared" si="169"/>
        <v>3.15</v>
      </c>
      <c r="AC825" s="7">
        <f t="shared" si="167"/>
        <v>79.694999999999993</v>
      </c>
      <c r="AD825" s="1">
        <v>3150</v>
      </c>
      <c r="AE825" s="1">
        <f t="shared" ref="AE825:AE888" si="170">AD825/1000</f>
        <v>3.15</v>
      </c>
    </row>
    <row r="826" spans="1:31" ht="43.2" hidden="1" x14ac:dyDescent="0.3">
      <c r="A826" s="65" t="str" cm="1">
        <f t="array" ref="A826">_xlfn.IFS(M826&gt;=65,"Heavy",M826&lt;=25,"Light",M826&gt;=26-64,"Medium")</f>
        <v>Medium</v>
      </c>
      <c r="B826" s="1" t="s">
        <v>2787</v>
      </c>
      <c r="C826" s="1" t="s">
        <v>2824</v>
      </c>
      <c r="D826" s="3">
        <f t="shared" si="168"/>
        <v>809</v>
      </c>
      <c r="E826" s="3" t="s">
        <v>2822</v>
      </c>
      <c r="F826" s="3">
        <v>1</v>
      </c>
      <c r="G826" s="3" t="s">
        <v>2827</v>
      </c>
      <c r="H826" s="3" t="s">
        <v>848</v>
      </c>
      <c r="I826" s="3" t="s">
        <v>812</v>
      </c>
      <c r="J826" s="3" t="s">
        <v>2819</v>
      </c>
      <c r="K826" s="7" t="str">
        <f>VLOOKUP($I826,'New Summary'!$E$8:$G$59,2,FALSE)</f>
        <v>T-100x200x8x12</v>
      </c>
      <c r="L826" s="3" t="s">
        <v>2496</v>
      </c>
      <c r="M826" s="7">
        <f>VLOOKUP($I826,'New Summary'!$E$8:$G$59,3,FALSE)</f>
        <v>25.3</v>
      </c>
      <c r="N826" s="3">
        <v>3600</v>
      </c>
      <c r="O826" s="3" t="s">
        <v>25</v>
      </c>
      <c r="P826" s="3">
        <v>1</v>
      </c>
      <c r="Q826" s="28">
        <f t="shared" si="161"/>
        <v>3.6</v>
      </c>
      <c r="R826" s="40">
        <f t="shared" si="162"/>
        <v>91.08</v>
      </c>
      <c r="S826" s="12">
        <v>0</v>
      </c>
      <c r="T826" s="46">
        <f t="shared" si="165"/>
        <v>0</v>
      </c>
      <c r="U826" s="12"/>
      <c r="V826" s="3">
        <f t="shared" si="166"/>
        <v>3.6</v>
      </c>
      <c r="W826" s="46" t="s">
        <v>2502</v>
      </c>
      <c r="X826" s="42">
        <f t="shared" si="163"/>
        <v>91.08</v>
      </c>
      <c r="Y826" s="42">
        <f t="shared" si="164"/>
        <v>0</v>
      </c>
      <c r="Z826" s="3"/>
      <c r="AA826" s="3">
        <v>1.8</v>
      </c>
      <c r="AB826" s="3">
        <f t="shared" si="169"/>
        <v>1.8</v>
      </c>
      <c r="AC826" s="7">
        <f t="shared" si="167"/>
        <v>45.54</v>
      </c>
      <c r="AD826" s="1">
        <v>1800</v>
      </c>
      <c r="AE826" s="1">
        <f t="shared" si="170"/>
        <v>1.8</v>
      </c>
    </row>
    <row r="827" spans="1:31" ht="43.2" hidden="1" x14ac:dyDescent="0.3">
      <c r="A827" s="65" t="str" cm="1">
        <f t="array" ref="A827">_xlfn.IFS(M827&gt;=65,"Heavy",M827&lt;=25,"Light",M827&gt;=26-64,"Medium")</f>
        <v>Medium</v>
      </c>
      <c r="B827" s="1" t="s">
        <v>2787</v>
      </c>
      <c r="C827" s="1" t="s">
        <v>2824</v>
      </c>
      <c r="D827" s="3">
        <f t="shared" si="168"/>
        <v>810</v>
      </c>
      <c r="E827" s="3" t="s">
        <v>2822</v>
      </c>
      <c r="F827" s="3">
        <v>1</v>
      </c>
      <c r="G827" s="3" t="s">
        <v>2827</v>
      </c>
      <c r="H827" s="3" t="s">
        <v>849</v>
      </c>
      <c r="I827" s="3" t="s">
        <v>812</v>
      </c>
      <c r="J827" s="3" t="s">
        <v>2819</v>
      </c>
      <c r="K827" s="7" t="str">
        <f>VLOOKUP($I827,'New Summary'!$E$8:$G$59,2,FALSE)</f>
        <v>T-100x200x8x12</v>
      </c>
      <c r="L827" s="3" t="s">
        <v>2496</v>
      </c>
      <c r="M827" s="7">
        <f>VLOOKUP($I827,'New Summary'!$E$8:$G$59,3,FALSE)</f>
        <v>25.3</v>
      </c>
      <c r="N827" s="3">
        <v>3600</v>
      </c>
      <c r="O827" s="3" t="s">
        <v>25</v>
      </c>
      <c r="P827" s="3">
        <v>1</v>
      </c>
      <c r="Q827" s="28">
        <f t="shared" ref="Q827:Q854" si="171">(N827/1000)*P827</f>
        <v>3.6</v>
      </c>
      <c r="R827" s="40">
        <f t="shared" ref="R827:R854" si="172">Q827*M827</f>
        <v>91.08</v>
      </c>
      <c r="S827" s="12">
        <v>0</v>
      </c>
      <c r="T827" s="46">
        <f t="shared" si="165"/>
        <v>0</v>
      </c>
      <c r="U827" s="12"/>
      <c r="V827" s="3">
        <f t="shared" si="166"/>
        <v>3.6</v>
      </c>
      <c r="W827" s="46" t="s">
        <v>2502</v>
      </c>
      <c r="X827" s="42">
        <f t="shared" si="163"/>
        <v>91.08</v>
      </c>
      <c r="Y827" s="42">
        <f t="shared" si="164"/>
        <v>0</v>
      </c>
      <c r="Z827" s="3"/>
      <c r="AA827" s="3">
        <v>1.8</v>
      </c>
      <c r="AB827" s="3">
        <f t="shared" si="169"/>
        <v>1.8</v>
      </c>
      <c r="AC827" s="7">
        <f t="shared" si="167"/>
        <v>45.54</v>
      </c>
      <c r="AD827" s="1">
        <v>1800</v>
      </c>
      <c r="AE827" s="1">
        <f t="shared" si="170"/>
        <v>1.8</v>
      </c>
    </row>
    <row r="828" spans="1:31" ht="43.2" hidden="1" x14ac:dyDescent="0.3">
      <c r="A828" s="65" t="str" cm="1">
        <f t="array" ref="A828">_xlfn.IFS(M828&gt;=65,"Heavy",M828&lt;=25,"Light",M828&gt;=26-64,"Medium")</f>
        <v>Medium</v>
      </c>
      <c r="B828" s="1" t="s">
        <v>2787</v>
      </c>
      <c r="C828" s="1" t="s">
        <v>2824</v>
      </c>
      <c r="D828" s="3">
        <f t="shared" si="168"/>
        <v>811</v>
      </c>
      <c r="E828" s="3" t="s">
        <v>2822</v>
      </c>
      <c r="F828" s="3">
        <v>1</v>
      </c>
      <c r="G828" s="3" t="s">
        <v>2827</v>
      </c>
      <c r="H828" s="3" t="s">
        <v>850</v>
      </c>
      <c r="I828" s="3" t="s">
        <v>812</v>
      </c>
      <c r="J828" s="3" t="s">
        <v>2819</v>
      </c>
      <c r="K828" s="7" t="str">
        <f>VLOOKUP($I828,'New Summary'!$E$8:$G$59,2,FALSE)</f>
        <v>T-100x200x8x12</v>
      </c>
      <c r="L828" s="3" t="s">
        <v>2496</v>
      </c>
      <c r="M828" s="7">
        <f>VLOOKUP($I828,'New Summary'!$E$8:$G$59,3,FALSE)</f>
        <v>25.3</v>
      </c>
      <c r="N828" s="3">
        <v>6300</v>
      </c>
      <c r="O828" s="3" t="s">
        <v>25</v>
      </c>
      <c r="P828" s="3">
        <v>1</v>
      </c>
      <c r="Q828" s="28">
        <f t="shared" si="171"/>
        <v>6.3</v>
      </c>
      <c r="R828" s="40">
        <f t="shared" si="172"/>
        <v>159.38999999999999</v>
      </c>
      <c r="S828" s="12">
        <v>0</v>
      </c>
      <c r="T828" s="46">
        <f t="shared" si="165"/>
        <v>0</v>
      </c>
      <c r="U828" s="12"/>
      <c r="V828" s="3">
        <f t="shared" si="166"/>
        <v>6.3</v>
      </c>
      <c r="W828" s="46" t="s">
        <v>2502</v>
      </c>
      <c r="X828" s="42">
        <f t="shared" si="163"/>
        <v>159.38999999999999</v>
      </c>
      <c r="Y828" s="42">
        <f t="shared" si="164"/>
        <v>0</v>
      </c>
      <c r="Z828" s="3"/>
      <c r="AA828" s="3">
        <v>3.15</v>
      </c>
      <c r="AB828" s="3">
        <f t="shared" si="169"/>
        <v>3.15</v>
      </c>
      <c r="AC828" s="7">
        <f t="shared" si="167"/>
        <v>79.694999999999993</v>
      </c>
      <c r="AD828" s="1">
        <v>3150</v>
      </c>
      <c r="AE828" s="1">
        <f t="shared" si="170"/>
        <v>3.15</v>
      </c>
    </row>
    <row r="829" spans="1:31" ht="43.2" hidden="1" x14ac:dyDescent="0.3">
      <c r="A829" s="65" t="str" cm="1">
        <f t="array" ref="A829">_xlfn.IFS(M829&gt;=65,"Heavy",M829&lt;=25,"Light",M829&gt;=26-64,"Medium")</f>
        <v>Medium</v>
      </c>
      <c r="B829" s="1" t="s">
        <v>2787</v>
      </c>
      <c r="C829" s="1" t="s">
        <v>2824</v>
      </c>
      <c r="D829" s="3">
        <f t="shared" si="168"/>
        <v>812</v>
      </c>
      <c r="E829" s="3" t="s">
        <v>2822</v>
      </c>
      <c r="F829" s="3">
        <v>1</v>
      </c>
      <c r="G829" s="3" t="s">
        <v>2827</v>
      </c>
      <c r="H829" s="3" t="s">
        <v>851</v>
      </c>
      <c r="I829" s="3" t="s">
        <v>812</v>
      </c>
      <c r="J829" s="3" t="s">
        <v>2819</v>
      </c>
      <c r="K829" s="7" t="str">
        <f>VLOOKUP($I829,'New Summary'!$E$8:$G$59,2,FALSE)</f>
        <v>T-100x200x8x12</v>
      </c>
      <c r="L829" s="3" t="s">
        <v>2496</v>
      </c>
      <c r="M829" s="7">
        <f>VLOOKUP($I829,'New Summary'!$E$8:$G$59,3,FALSE)</f>
        <v>25.3</v>
      </c>
      <c r="N829" s="3">
        <v>6700</v>
      </c>
      <c r="O829" s="3" t="s">
        <v>25</v>
      </c>
      <c r="P829" s="3">
        <v>1</v>
      </c>
      <c r="Q829" s="28">
        <f t="shared" si="171"/>
        <v>6.7</v>
      </c>
      <c r="R829" s="40">
        <f t="shared" si="172"/>
        <v>169.51000000000002</v>
      </c>
      <c r="S829" s="12">
        <v>0</v>
      </c>
      <c r="T829" s="46">
        <f t="shared" si="165"/>
        <v>0</v>
      </c>
      <c r="U829" s="12"/>
      <c r="V829" s="3">
        <f t="shared" si="166"/>
        <v>6.7</v>
      </c>
      <c r="W829" s="46" t="s">
        <v>2502</v>
      </c>
      <c r="X829" s="42">
        <f t="shared" si="163"/>
        <v>169.51000000000002</v>
      </c>
      <c r="Y829" s="42">
        <f t="shared" si="164"/>
        <v>0</v>
      </c>
      <c r="Z829" s="3"/>
      <c r="AA829" s="3">
        <v>3.35</v>
      </c>
      <c r="AB829" s="3">
        <f t="shared" si="169"/>
        <v>3.35</v>
      </c>
      <c r="AC829" s="7">
        <f t="shared" si="167"/>
        <v>84.75500000000001</v>
      </c>
      <c r="AD829" s="1">
        <v>3350</v>
      </c>
      <c r="AE829" s="1">
        <f t="shared" si="170"/>
        <v>3.35</v>
      </c>
    </row>
    <row r="830" spans="1:31" ht="43.2" hidden="1" x14ac:dyDescent="0.3">
      <c r="A830" s="65" t="str" cm="1">
        <f t="array" ref="A830">_xlfn.IFS(M830&gt;=65,"Heavy",M830&lt;=25,"Light",M830&gt;=26-64,"Medium")</f>
        <v>Medium</v>
      </c>
      <c r="B830" s="1" t="s">
        <v>2787</v>
      </c>
      <c r="C830" s="1" t="s">
        <v>2824</v>
      </c>
      <c r="D830" s="3">
        <f t="shared" si="168"/>
        <v>813</v>
      </c>
      <c r="E830" s="3" t="s">
        <v>2822</v>
      </c>
      <c r="F830" s="3">
        <v>1</v>
      </c>
      <c r="G830" s="3" t="s">
        <v>2827</v>
      </c>
      <c r="H830" s="3" t="s">
        <v>852</v>
      </c>
      <c r="I830" s="3" t="s">
        <v>812</v>
      </c>
      <c r="J830" s="3" t="s">
        <v>2819</v>
      </c>
      <c r="K830" s="7" t="str">
        <f>VLOOKUP($I830,'New Summary'!$E$8:$G$59,2,FALSE)</f>
        <v>T-100x200x8x12</v>
      </c>
      <c r="L830" s="3" t="s">
        <v>2496</v>
      </c>
      <c r="M830" s="7">
        <f>VLOOKUP($I830,'New Summary'!$E$8:$G$59,3,FALSE)</f>
        <v>25.3</v>
      </c>
      <c r="N830" s="3">
        <v>6700</v>
      </c>
      <c r="O830" s="3" t="s">
        <v>25</v>
      </c>
      <c r="P830" s="3">
        <v>1</v>
      </c>
      <c r="Q830" s="28">
        <f t="shared" si="171"/>
        <v>6.7</v>
      </c>
      <c r="R830" s="40">
        <f t="shared" si="172"/>
        <v>169.51000000000002</v>
      </c>
      <c r="S830" s="12">
        <v>0</v>
      </c>
      <c r="T830" s="46">
        <f t="shared" si="165"/>
        <v>0</v>
      </c>
      <c r="U830" s="12"/>
      <c r="V830" s="3">
        <f t="shared" si="166"/>
        <v>6.7</v>
      </c>
      <c r="W830" s="46" t="s">
        <v>2502</v>
      </c>
      <c r="X830" s="42">
        <f t="shared" si="163"/>
        <v>169.51000000000002</v>
      </c>
      <c r="Y830" s="42">
        <f t="shared" si="164"/>
        <v>0</v>
      </c>
      <c r="Z830" s="3"/>
      <c r="AA830" s="3">
        <v>3.35</v>
      </c>
      <c r="AB830" s="3">
        <f t="shared" si="169"/>
        <v>3.35</v>
      </c>
      <c r="AC830" s="7">
        <f t="shared" si="167"/>
        <v>84.75500000000001</v>
      </c>
      <c r="AD830" s="1">
        <v>3350</v>
      </c>
      <c r="AE830" s="1">
        <f t="shared" si="170"/>
        <v>3.35</v>
      </c>
    </row>
    <row r="831" spans="1:31" ht="43.2" hidden="1" x14ac:dyDescent="0.3">
      <c r="A831" s="65" t="str" cm="1">
        <f t="array" ref="A831">_xlfn.IFS(M831&gt;=65,"Heavy",M831&lt;=25,"Light",M831&gt;=26-64,"Medium")</f>
        <v>Medium</v>
      </c>
      <c r="B831" s="1" t="s">
        <v>2787</v>
      </c>
      <c r="C831" s="1" t="s">
        <v>2824</v>
      </c>
      <c r="D831" s="3">
        <f t="shared" si="168"/>
        <v>814</v>
      </c>
      <c r="E831" s="3" t="s">
        <v>2822</v>
      </c>
      <c r="F831" s="3">
        <v>1</v>
      </c>
      <c r="G831" s="3" t="s">
        <v>2827</v>
      </c>
      <c r="H831" s="3" t="s">
        <v>853</v>
      </c>
      <c r="I831" s="3" t="s">
        <v>812</v>
      </c>
      <c r="J831" s="3" t="s">
        <v>2819</v>
      </c>
      <c r="K831" s="7" t="str">
        <f>VLOOKUP($I831,'New Summary'!$E$8:$G$59,2,FALSE)</f>
        <v>T-100x200x8x12</v>
      </c>
      <c r="L831" s="3" t="s">
        <v>2496</v>
      </c>
      <c r="M831" s="7">
        <f>VLOOKUP($I831,'New Summary'!$E$8:$G$59,3,FALSE)</f>
        <v>25.3</v>
      </c>
      <c r="N831" s="3">
        <v>6700</v>
      </c>
      <c r="O831" s="3" t="s">
        <v>25</v>
      </c>
      <c r="P831" s="3">
        <v>1</v>
      </c>
      <c r="Q831" s="28">
        <f t="shared" si="171"/>
        <v>6.7</v>
      </c>
      <c r="R831" s="40">
        <f t="shared" si="172"/>
        <v>169.51000000000002</v>
      </c>
      <c r="S831" s="12">
        <v>0</v>
      </c>
      <c r="T831" s="46">
        <f t="shared" si="165"/>
        <v>0</v>
      </c>
      <c r="U831" s="12"/>
      <c r="V831" s="3">
        <f t="shared" si="166"/>
        <v>6.7</v>
      </c>
      <c r="W831" s="46" t="s">
        <v>2502</v>
      </c>
      <c r="X831" s="42">
        <f t="shared" si="163"/>
        <v>169.51000000000002</v>
      </c>
      <c r="Y831" s="42">
        <f t="shared" si="164"/>
        <v>0</v>
      </c>
      <c r="Z831" s="3"/>
      <c r="AA831" s="3">
        <v>3.35</v>
      </c>
      <c r="AB831" s="3">
        <f t="shared" si="169"/>
        <v>3.35</v>
      </c>
      <c r="AC831" s="7">
        <f t="shared" si="167"/>
        <v>84.75500000000001</v>
      </c>
      <c r="AD831" s="1">
        <v>3350</v>
      </c>
      <c r="AE831" s="1">
        <f t="shared" si="170"/>
        <v>3.35</v>
      </c>
    </row>
    <row r="832" spans="1:31" ht="43.2" hidden="1" x14ac:dyDescent="0.3">
      <c r="A832" s="65" t="str" cm="1">
        <f t="array" ref="A832">_xlfn.IFS(M832&gt;=65,"Heavy",M832&lt;=25,"Light",M832&gt;=26-64,"Medium")</f>
        <v>Medium</v>
      </c>
      <c r="B832" s="1" t="s">
        <v>2787</v>
      </c>
      <c r="C832" s="1" t="s">
        <v>2824</v>
      </c>
      <c r="D832" s="3">
        <f t="shared" si="168"/>
        <v>815</v>
      </c>
      <c r="E832" s="3" t="s">
        <v>2822</v>
      </c>
      <c r="F832" s="3">
        <v>1</v>
      </c>
      <c r="G832" s="3" t="s">
        <v>2827</v>
      </c>
      <c r="H832" s="3" t="s">
        <v>854</v>
      </c>
      <c r="I832" s="3" t="s">
        <v>812</v>
      </c>
      <c r="J832" s="3" t="s">
        <v>2819</v>
      </c>
      <c r="K832" s="7" t="str">
        <f>VLOOKUP($I832,'New Summary'!$E$8:$G$59,2,FALSE)</f>
        <v>T-100x200x8x12</v>
      </c>
      <c r="L832" s="3" t="s">
        <v>2496</v>
      </c>
      <c r="M832" s="7">
        <f>VLOOKUP($I832,'New Summary'!$E$8:$G$59,3,FALSE)</f>
        <v>25.3</v>
      </c>
      <c r="N832" s="3">
        <v>6700</v>
      </c>
      <c r="O832" s="3" t="s">
        <v>25</v>
      </c>
      <c r="P832" s="3">
        <v>1</v>
      </c>
      <c r="Q832" s="28">
        <f t="shared" si="171"/>
        <v>6.7</v>
      </c>
      <c r="R832" s="40">
        <f t="shared" si="172"/>
        <v>169.51000000000002</v>
      </c>
      <c r="S832" s="12">
        <v>0</v>
      </c>
      <c r="T832" s="46">
        <f t="shared" si="165"/>
        <v>0</v>
      </c>
      <c r="U832" s="12"/>
      <c r="V832" s="3">
        <f t="shared" si="166"/>
        <v>6.7</v>
      </c>
      <c r="W832" s="46" t="s">
        <v>2502</v>
      </c>
      <c r="X832" s="42">
        <f t="shared" si="163"/>
        <v>169.51000000000002</v>
      </c>
      <c r="Y832" s="42">
        <f t="shared" si="164"/>
        <v>0</v>
      </c>
      <c r="Z832" s="3"/>
      <c r="AA832" s="3">
        <v>3.35</v>
      </c>
      <c r="AB832" s="3">
        <f t="shared" si="169"/>
        <v>3.35</v>
      </c>
      <c r="AC832" s="7">
        <f t="shared" si="167"/>
        <v>84.75500000000001</v>
      </c>
      <c r="AD832" s="1">
        <v>3350</v>
      </c>
      <c r="AE832" s="1">
        <f t="shared" si="170"/>
        <v>3.35</v>
      </c>
    </row>
    <row r="833" spans="1:31" ht="43.2" hidden="1" x14ac:dyDescent="0.3">
      <c r="A833" s="65" t="str" cm="1">
        <f t="array" ref="A833">_xlfn.IFS(M833&gt;=65,"Heavy",M833&lt;=25,"Light",M833&gt;=26-64,"Medium")</f>
        <v>Medium</v>
      </c>
      <c r="B833" s="1" t="s">
        <v>2787</v>
      </c>
      <c r="C833" s="1" t="s">
        <v>2824</v>
      </c>
      <c r="D833" s="3">
        <f t="shared" si="168"/>
        <v>816</v>
      </c>
      <c r="E833" s="3" t="s">
        <v>2822</v>
      </c>
      <c r="F833" s="3">
        <v>1</v>
      </c>
      <c r="G833" s="3" t="s">
        <v>2827</v>
      </c>
      <c r="H833" s="3" t="s">
        <v>855</v>
      </c>
      <c r="I833" s="3" t="s">
        <v>812</v>
      </c>
      <c r="J833" s="3" t="s">
        <v>2819</v>
      </c>
      <c r="K833" s="7" t="str">
        <f>VLOOKUP($I833,'New Summary'!$E$8:$G$59,2,FALSE)</f>
        <v>T-100x200x8x12</v>
      </c>
      <c r="L833" s="3" t="s">
        <v>2496</v>
      </c>
      <c r="M833" s="7">
        <f>VLOOKUP($I833,'New Summary'!$E$8:$G$59,3,FALSE)</f>
        <v>25.3</v>
      </c>
      <c r="N833" s="3">
        <v>6550</v>
      </c>
      <c r="O833" s="3" t="s">
        <v>25</v>
      </c>
      <c r="P833" s="3">
        <v>1</v>
      </c>
      <c r="Q833" s="28">
        <f t="shared" si="171"/>
        <v>6.55</v>
      </c>
      <c r="R833" s="40">
        <f t="shared" si="172"/>
        <v>165.715</v>
      </c>
      <c r="S833" s="12">
        <v>0</v>
      </c>
      <c r="T833" s="46">
        <f t="shared" si="165"/>
        <v>0</v>
      </c>
      <c r="U833" s="12"/>
      <c r="V833" s="3">
        <f t="shared" si="166"/>
        <v>6.55</v>
      </c>
      <c r="W833" s="46" t="s">
        <v>2502</v>
      </c>
      <c r="X833" s="42">
        <f t="shared" si="163"/>
        <v>165.715</v>
      </c>
      <c r="Y833" s="42">
        <f t="shared" si="164"/>
        <v>0</v>
      </c>
      <c r="Z833" s="3"/>
      <c r="AA833" s="3">
        <v>0.65500000000000003</v>
      </c>
      <c r="AB833" s="3">
        <f t="shared" si="169"/>
        <v>5.8949999999999996</v>
      </c>
      <c r="AC833" s="7">
        <f t="shared" si="167"/>
        <v>16.5715</v>
      </c>
      <c r="AD833" s="1">
        <v>655</v>
      </c>
      <c r="AE833" s="1">
        <f t="shared" si="170"/>
        <v>0.65500000000000003</v>
      </c>
    </row>
    <row r="834" spans="1:31" ht="43.2" hidden="1" x14ac:dyDescent="0.3">
      <c r="A834" s="65" t="str" cm="1">
        <f t="array" ref="A834">_xlfn.IFS(M834&gt;=65,"Heavy",M834&lt;=25,"Light",M834&gt;=26-64,"Medium")</f>
        <v>Medium</v>
      </c>
      <c r="B834" s="1" t="s">
        <v>2787</v>
      </c>
      <c r="C834" s="1" t="s">
        <v>2824</v>
      </c>
      <c r="D834" s="3">
        <f t="shared" si="168"/>
        <v>817</v>
      </c>
      <c r="E834" s="3" t="s">
        <v>2822</v>
      </c>
      <c r="F834" s="3">
        <v>1</v>
      </c>
      <c r="G834" s="3" t="s">
        <v>2827</v>
      </c>
      <c r="H834" s="3" t="s">
        <v>856</v>
      </c>
      <c r="I834" s="3" t="s">
        <v>812</v>
      </c>
      <c r="J834" s="3" t="s">
        <v>2819</v>
      </c>
      <c r="K834" s="7" t="str">
        <f>VLOOKUP($I834,'New Summary'!$E$8:$G$59,2,FALSE)</f>
        <v>T-100x200x8x12</v>
      </c>
      <c r="L834" s="3" t="s">
        <v>2496</v>
      </c>
      <c r="M834" s="7">
        <f>VLOOKUP($I834,'New Summary'!$E$8:$G$59,3,FALSE)</f>
        <v>25.3</v>
      </c>
      <c r="N834" s="3">
        <v>6550</v>
      </c>
      <c r="O834" s="3" t="s">
        <v>25</v>
      </c>
      <c r="P834" s="3">
        <v>1</v>
      </c>
      <c r="Q834" s="28">
        <f t="shared" si="171"/>
        <v>6.55</v>
      </c>
      <c r="R834" s="40">
        <f t="shared" si="172"/>
        <v>165.715</v>
      </c>
      <c r="S834" s="12">
        <v>0</v>
      </c>
      <c r="T834" s="46">
        <f t="shared" si="165"/>
        <v>0</v>
      </c>
      <c r="U834" s="12"/>
      <c r="V834" s="3">
        <f t="shared" si="166"/>
        <v>6.55</v>
      </c>
      <c r="W834" s="46" t="s">
        <v>2502</v>
      </c>
      <c r="X834" s="42">
        <f t="shared" si="163"/>
        <v>165.715</v>
      </c>
      <c r="Y834" s="42">
        <f t="shared" si="164"/>
        <v>0</v>
      </c>
      <c r="Z834" s="3"/>
      <c r="AA834" s="3">
        <v>0.65500000000000003</v>
      </c>
      <c r="AB834" s="3">
        <f t="shared" si="169"/>
        <v>5.8949999999999996</v>
      </c>
      <c r="AC834" s="7">
        <f t="shared" si="167"/>
        <v>16.5715</v>
      </c>
      <c r="AD834" s="1">
        <v>655</v>
      </c>
      <c r="AE834" s="1">
        <f t="shared" si="170"/>
        <v>0.65500000000000003</v>
      </c>
    </row>
    <row r="835" spans="1:31" ht="43.2" hidden="1" x14ac:dyDescent="0.3">
      <c r="A835" s="65" t="str" cm="1">
        <f t="array" ref="A835">_xlfn.IFS(M835&gt;=65,"Heavy",M835&lt;=25,"Light",M835&gt;=26-64,"Medium")</f>
        <v>Medium</v>
      </c>
      <c r="B835" s="1" t="s">
        <v>2787</v>
      </c>
      <c r="C835" s="1" t="s">
        <v>2824</v>
      </c>
      <c r="D835" s="3">
        <f t="shared" si="168"/>
        <v>818</v>
      </c>
      <c r="E835" s="3" t="s">
        <v>2822</v>
      </c>
      <c r="F835" s="3">
        <v>1</v>
      </c>
      <c r="G835" s="3" t="s">
        <v>2827</v>
      </c>
      <c r="H835" s="3" t="s">
        <v>857</v>
      </c>
      <c r="I835" s="3" t="s">
        <v>812</v>
      </c>
      <c r="J835" s="3" t="s">
        <v>2819</v>
      </c>
      <c r="K835" s="7" t="str">
        <f>VLOOKUP($I835,'New Summary'!$E$8:$G$59,2,FALSE)</f>
        <v>T-100x200x8x12</v>
      </c>
      <c r="L835" s="3" t="s">
        <v>2496</v>
      </c>
      <c r="M835" s="7">
        <f>VLOOKUP($I835,'New Summary'!$E$8:$G$59,3,FALSE)</f>
        <v>25.3</v>
      </c>
      <c r="N835" s="3">
        <v>6550</v>
      </c>
      <c r="O835" s="3" t="s">
        <v>25</v>
      </c>
      <c r="P835" s="3">
        <v>1</v>
      </c>
      <c r="Q835" s="28">
        <f t="shared" si="171"/>
        <v>6.55</v>
      </c>
      <c r="R835" s="40">
        <f t="shared" si="172"/>
        <v>165.715</v>
      </c>
      <c r="S835" s="12">
        <v>0</v>
      </c>
      <c r="T835" s="46">
        <f t="shared" si="165"/>
        <v>0</v>
      </c>
      <c r="U835" s="12"/>
      <c r="V835" s="3">
        <f t="shared" si="166"/>
        <v>6.55</v>
      </c>
      <c r="W835" s="46" t="s">
        <v>2502</v>
      </c>
      <c r="X835" s="42">
        <f t="shared" si="163"/>
        <v>165.715</v>
      </c>
      <c r="Y835" s="42">
        <f t="shared" si="164"/>
        <v>0</v>
      </c>
      <c r="Z835" s="3"/>
      <c r="AA835" s="3">
        <v>0.65500000000000003</v>
      </c>
      <c r="AB835" s="3">
        <f t="shared" si="169"/>
        <v>5.8949999999999996</v>
      </c>
      <c r="AC835" s="7">
        <f t="shared" si="167"/>
        <v>16.5715</v>
      </c>
      <c r="AD835" s="1">
        <v>655</v>
      </c>
      <c r="AE835" s="1">
        <f t="shared" si="170"/>
        <v>0.65500000000000003</v>
      </c>
    </row>
    <row r="836" spans="1:31" ht="43.2" hidden="1" x14ac:dyDescent="0.3">
      <c r="A836" s="65" t="str" cm="1">
        <f t="array" ref="A836">_xlfn.IFS(M836&gt;=65,"Heavy",M836&lt;=25,"Light",M836&gt;=26-64,"Medium")</f>
        <v>Medium</v>
      </c>
      <c r="B836" s="1" t="s">
        <v>2787</v>
      </c>
      <c r="C836" s="1" t="s">
        <v>2824</v>
      </c>
      <c r="D836" s="3">
        <f t="shared" si="168"/>
        <v>819</v>
      </c>
      <c r="E836" s="3" t="s">
        <v>2822</v>
      </c>
      <c r="F836" s="3">
        <v>1</v>
      </c>
      <c r="G836" s="3" t="s">
        <v>2827</v>
      </c>
      <c r="H836" s="3" t="s">
        <v>858</v>
      </c>
      <c r="I836" s="3" t="s">
        <v>812</v>
      </c>
      <c r="J836" s="3" t="s">
        <v>2819</v>
      </c>
      <c r="K836" s="7" t="str">
        <f>VLOOKUP($I836,'New Summary'!$E$8:$G$59,2,FALSE)</f>
        <v>T-100x200x8x12</v>
      </c>
      <c r="L836" s="3" t="s">
        <v>2496</v>
      </c>
      <c r="M836" s="7">
        <f>VLOOKUP($I836,'New Summary'!$E$8:$G$59,3,FALSE)</f>
        <v>25.3</v>
      </c>
      <c r="N836" s="3">
        <v>6550</v>
      </c>
      <c r="O836" s="3" t="s">
        <v>25</v>
      </c>
      <c r="P836" s="3">
        <v>1</v>
      </c>
      <c r="Q836" s="28">
        <f t="shared" si="171"/>
        <v>6.55</v>
      </c>
      <c r="R836" s="40">
        <f t="shared" si="172"/>
        <v>165.715</v>
      </c>
      <c r="S836" s="12">
        <v>0</v>
      </c>
      <c r="T836" s="46">
        <f t="shared" si="165"/>
        <v>0</v>
      </c>
      <c r="U836" s="12"/>
      <c r="V836" s="3">
        <f t="shared" si="166"/>
        <v>6.55</v>
      </c>
      <c r="W836" s="46" t="s">
        <v>2502</v>
      </c>
      <c r="X836" s="42">
        <f t="shared" si="163"/>
        <v>165.715</v>
      </c>
      <c r="Y836" s="42">
        <f t="shared" si="164"/>
        <v>0</v>
      </c>
      <c r="Z836" s="3"/>
      <c r="AA836" s="3">
        <v>0.65500000000000003</v>
      </c>
      <c r="AB836" s="3">
        <f t="shared" si="169"/>
        <v>5.8949999999999996</v>
      </c>
      <c r="AC836" s="7">
        <f t="shared" si="167"/>
        <v>16.5715</v>
      </c>
      <c r="AD836" s="1">
        <v>655</v>
      </c>
      <c r="AE836" s="1">
        <f t="shared" si="170"/>
        <v>0.65500000000000003</v>
      </c>
    </row>
    <row r="837" spans="1:31" ht="43.2" hidden="1" x14ac:dyDescent="0.3">
      <c r="A837" s="65" t="str" cm="1">
        <f t="array" ref="A837">_xlfn.IFS(M837&gt;=65,"Heavy",M837&lt;=25,"Light",M837&gt;=26-64,"Medium")</f>
        <v>Medium</v>
      </c>
      <c r="B837" s="1" t="s">
        <v>2787</v>
      </c>
      <c r="C837" s="1" t="s">
        <v>2824</v>
      </c>
      <c r="D837" s="3">
        <f t="shared" si="168"/>
        <v>820</v>
      </c>
      <c r="E837" s="3" t="s">
        <v>2822</v>
      </c>
      <c r="F837" s="3">
        <v>1</v>
      </c>
      <c r="G837" s="3" t="s">
        <v>2827</v>
      </c>
      <c r="H837" s="3" t="s">
        <v>859</v>
      </c>
      <c r="I837" s="3" t="s">
        <v>812</v>
      </c>
      <c r="J837" s="3" t="s">
        <v>2819</v>
      </c>
      <c r="K837" s="7" t="str">
        <f>VLOOKUP($I837,'New Summary'!$E$8:$G$59,2,FALSE)</f>
        <v>T-100x200x8x12</v>
      </c>
      <c r="L837" s="3" t="s">
        <v>2496</v>
      </c>
      <c r="M837" s="7">
        <f>VLOOKUP($I837,'New Summary'!$E$8:$G$59,3,FALSE)</f>
        <v>25.3</v>
      </c>
      <c r="N837" s="3">
        <v>6700</v>
      </c>
      <c r="O837" s="3" t="s">
        <v>25</v>
      </c>
      <c r="P837" s="3">
        <v>1</v>
      </c>
      <c r="Q837" s="28">
        <f t="shared" si="171"/>
        <v>6.7</v>
      </c>
      <c r="R837" s="40">
        <f t="shared" si="172"/>
        <v>169.51000000000002</v>
      </c>
      <c r="S837" s="12">
        <v>0</v>
      </c>
      <c r="T837" s="46">
        <f t="shared" si="165"/>
        <v>0</v>
      </c>
      <c r="U837" s="12"/>
      <c r="V837" s="3">
        <f t="shared" si="166"/>
        <v>6.7</v>
      </c>
      <c r="W837" s="46" t="s">
        <v>2502</v>
      </c>
      <c r="X837" s="42">
        <f t="shared" si="163"/>
        <v>169.51000000000002</v>
      </c>
      <c r="Y837" s="42">
        <f t="shared" si="164"/>
        <v>0</v>
      </c>
      <c r="Z837" s="3"/>
      <c r="AA837" s="3">
        <v>0.67</v>
      </c>
      <c r="AB837" s="3">
        <f t="shared" si="169"/>
        <v>6.03</v>
      </c>
      <c r="AC837" s="7">
        <f t="shared" si="167"/>
        <v>16.951000000000001</v>
      </c>
      <c r="AD837" s="1">
        <v>670</v>
      </c>
      <c r="AE837" s="1">
        <f t="shared" si="170"/>
        <v>0.67</v>
      </c>
    </row>
    <row r="838" spans="1:31" ht="43.2" hidden="1" x14ac:dyDescent="0.3">
      <c r="A838" s="65" t="str" cm="1">
        <f t="array" ref="A838">_xlfn.IFS(M838&gt;=65,"Heavy",M838&lt;=25,"Light",M838&gt;=26-64,"Medium")</f>
        <v>Medium</v>
      </c>
      <c r="B838" s="1" t="s">
        <v>2787</v>
      </c>
      <c r="C838" s="1" t="s">
        <v>2824</v>
      </c>
      <c r="D838" s="3">
        <f t="shared" si="168"/>
        <v>821</v>
      </c>
      <c r="E838" s="3" t="s">
        <v>2822</v>
      </c>
      <c r="F838" s="3">
        <v>1</v>
      </c>
      <c r="G838" s="3" t="s">
        <v>2827</v>
      </c>
      <c r="H838" s="3" t="s">
        <v>860</v>
      </c>
      <c r="I838" s="3" t="s">
        <v>812</v>
      </c>
      <c r="J838" s="3" t="s">
        <v>2819</v>
      </c>
      <c r="K838" s="7" t="str">
        <f>VLOOKUP($I838,'New Summary'!$E$8:$G$59,2,FALSE)</f>
        <v>T-100x200x8x12</v>
      </c>
      <c r="L838" s="3" t="s">
        <v>2496</v>
      </c>
      <c r="M838" s="7">
        <f>VLOOKUP($I838,'New Summary'!$E$8:$G$59,3,FALSE)</f>
        <v>25.3</v>
      </c>
      <c r="N838" s="3">
        <v>6700</v>
      </c>
      <c r="O838" s="3" t="s">
        <v>25</v>
      </c>
      <c r="P838" s="3">
        <v>1</v>
      </c>
      <c r="Q838" s="28">
        <f t="shared" si="171"/>
        <v>6.7</v>
      </c>
      <c r="R838" s="40">
        <f t="shared" si="172"/>
        <v>169.51000000000002</v>
      </c>
      <c r="S838" s="12">
        <v>0</v>
      </c>
      <c r="T838" s="46">
        <f t="shared" si="165"/>
        <v>0</v>
      </c>
      <c r="U838" s="12"/>
      <c r="V838" s="3">
        <f t="shared" si="166"/>
        <v>6.7</v>
      </c>
      <c r="W838" s="46" t="s">
        <v>2502</v>
      </c>
      <c r="X838" s="42">
        <f t="shared" si="163"/>
        <v>169.51000000000002</v>
      </c>
      <c r="Y838" s="42">
        <f t="shared" si="164"/>
        <v>0</v>
      </c>
      <c r="Z838" s="3"/>
      <c r="AA838" s="3">
        <v>0.67</v>
      </c>
      <c r="AB838" s="3">
        <f t="shared" si="169"/>
        <v>6.03</v>
      </c>
      <c r="AC838" s="7">
        <f t="shared" si="167"/>
        <v>16.951000000000001</v>
      </c>
      <c r="AD838" s="1">
        <v>670</v>
      </c>
      <c r="AE838" s="1">
        <f t="shared" si="170"/>
        <v>0.67</v>
      </c>
    </row>
    <row r="839" spans="1:31" ht="43.2" hidden="1" x14ac:dyDescent="0.3">
      <c r="A839" s="65" t="str" cm="1">
        <f t="array" ref="A839">_xlfn.IFS(M839&gt;=65,"Heavy",M839&lt;=25,"Light",M839&gt;=26-64,"Medium")</f>
        <v>Medium</v>
      </c>
      <c r="B839" s="1" t="s">
        <v>2787</v>
      </c>
      <c r="C839" s="1" t="s">
        <v>2824</v>
      </c>
      <c r="D839" s="3">
        <f t="shared" si="168"/>
        <v>822</v>
      </c>
      <c r="E839" s="3" t="s">
        <v>2822</v>
      </c>
      <c r="F839" s="3">
        <v>1</v>
      </c>
      <c r="G839" s="3" t="s">
        <v>2827</v>
      </c>
      <c r="H839" s="3" t="s">
        <v>861</v>
      </c>
      <c r="I839" s="3" t="s">
        <v>812</v>
      </c>
      <c r="J839" s="3" t="s">
        <v>2819</v>
      </c>
      <c r="K839" s="7" t="str">
        <f>VLOOKUP($I839,'New Summary'!$E$8:$G$59,2,FALSE)</f>
        <v>T-100x200x8x12</v>
      </c>
      <c r="L839" s="3" t="s">
        <v>2496</v>
      </c>
      <c r="M839" s="7">
        <f>VLOOKUP($I839,'New Summary'!$E$8:$G$59,3,FALSE)</f>
        <v>25.3</v>
      </c>
      <c r="N839" s="3">
        <v>6700</v>
      </c>
      <c r="O839" s="3" t="s">
        <v>25</v>
      </c>
      <c r="P839" s="3">
        <v>1</v>
      </c>
      <c r="Q839" s="28">
        <f t="shared" si="171"/>
        <v>6.7</v>
      </c>
      <c r="R839" s="40">
        <f t="shared" si="172"/>
        <v>169.51000000000002</v>
      </c>
      <c r="S839" s="12">
        <v>0</v>
      </c>
      <c r="T839" s="46">
        <f t="shared" si="165"/>
        <v>0</v>
      </c>
      <c r="U839" s="12"/>
      <c r="V839" s="3">
        <f t="shared" si="166"/>
        <v>6.7</v>
      </c>
      <c r="W839" s="46" t="s">
        <v>2502</v>
      </c>
      <c r="X839" s="42">
        <f t="shared" si="163"/>
        <v>169.51000000000002</v>
      </c>
      <c r="Y839" s="42">
        <f t="shared" si="164"/>
        <v>0</v>
      </c>
      <c r="Z839" s="3"/>
      <c r="AA839" s="3">
        <v>3.35</v>
      </c>
      <c r="AB839" s="3">
        <f t="shared" si="169"/>
        <v>3.35</v>
      </c>
      <c r="AC839" s="7">
        <f t="shared" si="167"/>
        <v>84.75500000000001</v>
      </c>
      <c r="AD839" s="1">
        <v>3350</v>
      </c>
      <c r="AE839" s="1">
        <f t="shared" si="170"/>
        <v>3.35</v>
      </c>
    </row>
    <row r="840" spans="1:31" ht="43.2" hidden="1" x14ac:dyDescent="0.3">
      <c r="A840" s="65" t="str" cm="1">
        <f t="array" ref="A840">_xlfn.IFS(M840&gt;=65,"Heavy",M840&lt;=25,"Light",M840&gt;=26-64,"Medium")</f>
        <v>Medium</v>
      </c>
      <c r="B840" s="1" t="s">
        <v>2787</v>
      </c>
      <c r="C840" s="1" t="s">
        <v>2824</v>
      </c>
      <c r="D840" s="3">
        <f t="shared" si="168"/>
        <v>823</v>
      </c>
      <c r="E840" s="3" t="s">
        <v>2822</v>
      </c>
      <c r="F840" s="3">
        <v>1</v>
      </c>
      <c r="G840" s="3" t="s">
        <v>2827</v>
      </c>
      <c r="H840" s="3" t="s">
        <v>862</v>
      </c>
      <c r="I840" s="3" t="s">
        <v>812</v>
      </c>
      <c r="J840" s="3" t="s">
        <v>2819</v>
      </c>
      <c r="K840" s="7" t="str">
        <f>VLOOKUP($I840,'New Summary'!$E$8:$G$59,2,FALSE)</f>
        <v>T-100x200x8x12</v>
      </c>
      <c r="L840" s="3" t="s">
        <v>2496</v>
      </c>
      <c r="M840" s="7">
        <f>VLOOKUP($I840,'New Summary'!$E$8:$G$59,3,FALSE)</f>
        <v>25.3</v>
      </c>
      <c r="N840" s="3">
        <v>6700</v>
      </c>
      <c r="O840" s="3" t="s">
        <v>25</v>
      </c>
      <c r="P840" s="3">
        <v>1</v>
      </c>
      <c r="Q840" s="28">
        <f t="shared" si="171"/>
        <v>6.7</v>
      </c>
      <c r="R840" s="40">
        <f t="shared" si="172"/>
        <v>169.51000000000002</v>
      </c>
      <c r="S840" s="12">
        <v>0</v>
      </c>
      <c r="T840" s="46">
        <f t="shared" si="165"/>
        <v>0</v>
      </c>
      <c r="U840" s="12"/>
      <c r="V840" s="3">
        <f t="shared" si="166"/>
        <v>6.7</v>
      </c>
      <c r="W840" s="46" t="s">
        <v>2502</v>
      </c>
      <c r="X840" s="42">
        <f t="shared" si="163"/>
        <v>169.51000000000002</v>
      </c>
      <c r="Y840" s="42">
        <f t="shared" si="164"/>
        <v>0</v>
      </c>
      <c r="Z840" s="3"/>
      <c r="AA840" s="3">
        <v>3.35</v>
      </c>
      <c r="AB840" s="3">
        <f t="shared" si="169"/>
        <v>3.35</v>
      </c>
      <c r="AC840" s="7">
        <f t="shared" si="167"/>
        <v>84.75500000000001</v>
      </c>
      <c r="AD840" s="1">
        <v>3350</v>
      </c>
      <c r="AE840" s="1">
        <f t="shared" si="170"/>
        <v>3.35</v>
      </c>
    </row>
    <row r="841" spans="1:31" ht="43.2" hidden="1" x14ac:dyDescent="0.3">
      <c r="A841" s="65" t="str" cm="1">
        <f t="array" ref="A841">_xlfn.IFS(M841&gt;=65,"Heavy",M841&lt;=25,"Light",M841&gt;=26-64,"Medium")</f>
        <v>Medium</v>
      </c>
      <c r="B841" s="1" t="s">
        <v>2787</v>
      </c>
      <c r="C841" s="1" t="s">
        <v>2824</v>
      </c>
      <c r="D841" s="3">
        <f t="shared" si="168"/>
        <v>824</v>
      </c>
      <c r="E841" s="3" t="s">
        <v>2822</v>
      </c>
      <c r="F841" s="3">
        <v>1</v>
      </c>
      <c r="G841" s="3" t="s">
        <v>2827</v>
      </c>
      <c r="H841" s="3" t="s">
        <v>863</v>
      </c>
      <c r="I841" s="3" t="s">
        <v>812</v>
      </c>
      <c r="J841" s="3" t="s">
        <v>2819</v>
      </c>
      <c r="K841" s="7" t="str">
        <f>VLOOKUP($I841,'New Summary'!$E$8:$G$59,2,FALSE)</f>
        <v>T-100x200x8x12</v>
      </c>
      <c r="L841" s="3" t="s">
        <v>2496</v>
      </c>
      <c r="M841" s="7">
        <f>VLOOKUP($I841,'New Summary'!$E$8:$G$59,3,FALSE)</f>
        <v>25.3</v>
      </c>
      <c r="N841" s="3">
        <v>6700</v>
      </c>
      <c r="O841" s="3" t="s">
        <v>25</v>
      </c>
      <c r="P841" s="3">
        <v>1</v>
      </c>
      <c r="Q841" s="28">
        <f t="shared" si="171"/>
        <v>6.7</v>
      </c>
      <c r="R841" s="40">
        <f t="shared" si="172"/>
        <v>169.51000000000002</v>
      </c>
      <c r="S841" s="12">
        <v>0</v>
      </c>
      <c r="T841" s="46">
        <f t="shared" si="165"/>
        <v>0</v>
      </c>
      <c r="U841" s="12"/>
      <c r="V841" s="3">
        <f t="shared" si="166"/>
        <v>6.7</v>
      </c>
      <c r="W841" s="46" t="s">
        <v>2502</v>
      </c>
      <c r="X841" s="42">
        <f t="shared" si="163"/>
        <v>169.51000000000002</v>
      </c>
      <c r="Y841" s="42">
        <f t="shared" si="164"/>
        <v>0</v>
      </c>
      <c r="Z841" s="3"/>
      <c r="AA841" s="3">
        <v>3.35</v>
      </c>
      <c r="AB841" s="3">
        <f t="shared" si="169"/>
        <v>3.35</v>
      </c>
      <c r="AC841" s="7">
        <f t="shared" si="167"/>
        <v>84.75500000000001</v>
      </c>
      <c r="AD841" s="1">
        <v>3350</v>
      </c>
      <c r="AE841" s="1">
        <f t="shared" si="170"/>
        <v>3.35</v>
      </c>
    </row>
    <row r="842" spans="1:31" ht="43.2" hidden="1" x14ac:dyDescent="0.3">
      <c r="A842" s="65" t="str" cm="1">
        <f t="array" ref="A842">_xlfn.IFS(M842&gt;=65,"Heavy",M842&lt;=25,"Light",M842&gt;=26-64,"Medium")</f>
        <v>Medium</v>
      </c>
      <c r="B842" s="1" t="s">
        <v>2787</v>
      </c>
      <c r="C842" s="1" t="s">
        <v>2824</v>
      </c>
      <c r="D842" s="3">
        <f t="shared" si="168"/>
        <v>825</v>
      </c>
      <c r="E842" s="3" t="s">
        <v>2822</v>
      </c>
      <c r="F842" s="3">
        <v>1</v>
      </c>
      <c r="G842" s="3" t="s">
        <v>2827</v>
      </c>
      <c r="H842" s="3" t="s">
        <v>864</v>
      </c>
      <c r="I842" s="3" t="s">
        <v>812</v>
      </c>
      <c r="J842" s="3" t="s">
        <v>2819</v>
      </c>
      <c r="K842" s="7" t="str">
        <f>VLOOKUP($I842,'New Summary'!$E$8:$G$59,2,FALSE)</f>
        <v>T-100x200x8x12</v>
      </c>
      <c r="L842" s="3" t="s">
        <v>2496</v>
      </c>
      <c r="M842" s="7">
        <f>VLOOKUP($I842,'New Summary'!$E$8:$G$59,3,FALSE)</f>
        <v>25.3</v>
      </c>
      <c r="N842" s="3">
        <v>6700</v>
      </c>
      <c r="O842" s="3" t="s">
        <v>25</v>
      </c>
      <c r="P842" s="3">
        <v>1</v>
      </c>
      <c r="Q842" s="28">
        <f t="shared" si="171"/>
        <v>6.7</v>
      </c>
      <c r="R842" s="40">
        <f t="shared" si="172"/>
        <v>169.51000000000002</v>
      </c>
      <c r="S842" s="12">
        <v>0</v>
      </c>
      <c r="T842" s="46">
        <f t="shared" si="165"/>
        <v>0</v>
      </c>
      <c r="U842" s="12"/>
      <c r="V842" s="3">
        <f t="shared" si="166"/>
        <v>6.7</v>
      </c>
      <c r="W842" s="46" t="s">
        <v>2502</v>
      </c>
      <c r="X842" s="42">
        <f t="shared" si="163"/>
        <v>169.51000000000002</v>
      </c>
      <c r="Y842" s="42">
        <f t="shared" si="164"/>
        <v>0</v>
      </c>
      <c r="Z842" s="3"/>
      <c r="AA842" s="3">
        <v>3.35</v>
      </c>
      <c r="AB842" s="3">
        <f t="shared" si="169"/>
        <v>3.35</v>
      </c>
      <c r="AC842" s="7">
        <f t="shared" si="167"/>
        <v>84.75500000000001</v>
      </c>
      <c r="AD842" s="1">
        <v>3350</v>
      </c>
      <c r="AE842" s="1">
        <f t="shared" si="170"/>
        <v>3.35</v>
      </c>
    </row>
    <row r="843" spans="1:31" ht="43.2" hidden="1" x14ac:dyDescent="0.3">
      <c r="A843" s="65" t="str" cm="1">
        <f t="array" ref="A843">_xlfn.IFS(M843&gt;=65,"Heavy",M843&lt;=25,"Light",M843&gt;=26-64,"Medium")</f>
        <v>Medium</v>
      </c>
      <c r="B843" s="1" t="s">
        <v>2787</v>
      </c>
      <c r="C843" s="1" t="s">
        <v>2824</v>
      </c>
      <c r="D843" s="3">
        <f t="shared" si="168"/>
        <v>826</v>
      </c>
      <c r="E843" s="3" t="s">
        <v>2822</v>
      </c>
      <c r="F843" s="3">
        <v>1</v>
      </c>
      <c r="G843" s="3" t="s">
        <v>2827</v>
      </c>
      <c r="H843" s="3" t="s">
        <v>865</v>
      </c>
      <c r="I843" s="3" t="s">
        <v>812</v>
      </c>
      <c r="J843" s="3" t="s">
        <v>2819</v>
      </c>
      <c r="K843" s="7" t="str">
        <f>VLOOKUP($I843,'New Summary'!$E$8:$G$59,2,FALSE)</f>
        <v>T-100x200x8x12</v>
      </c>
      <c r="L843" s="3" t="s">
        <v>2496</v>
      </c>
      <c r="M843" s="7">
        <f>VLOOKUP($I843,'New Summary'!$E$8:$G$59,3,FALSE)</f>
        <v>25.3</v>
      </c>
      <c r="N843" s="3">
        <v>3600</v>
      </c>
      <c r="O843" s="3" t="s">
        <v>25</v>
      </c>
      <c r="P843" s="3">
        <v>1</v>
      </c>
      <c r="Q843" s="28">
        <f t="shared" si="171"/>
        <v>3.6</v>
      </c>
      <c r="R843" s="40">
        <f t="shared" si="172"/>
        <v>91.08</v>
      </c>
      <c r="S843" s="12">
        <v>0</v>
      </c>
      <c r="T843" s="46">
        <f t="shared" si="165"/>
        <v>0</v>
      </c>
      <c r="U843" s="12"/>
      <c r="V843" s="3">
        <f t="shared" si="166"/>
        <v>3.6</v>
      </c>
      <c r="W843" s="46" t="s">
        <v>2502</v>
      </c>
      <c r="X843" s="42">
        <f t="shared" si="163"/>
        <v>91.08</v>
      </c>
      <c r="Y843" s="42">
        <f t="shared" si="164"/>
        <v>0</v>
      </c>
      <c r="Z843" s="3"/>
      <c r="AA843" s="3">
        <v>2.52</v>
      </c>
      <c r="AB843" s="3">
        <f t="shared" si="169"/>
        <v>1.08</v>
      </c>
      <c r="AC843" s="7">
        <f t="shared" si="167"/>
        <v>63.756</v>
      </c>
      <c r="AD843" s="1">
        <v>2520</v>
      </c>
      <c r="AE843" s="1">
        <f t="shared" si="170"/>
        <v>2.52</v>
      </c>
    </row>
    <row r="844" spans="1:31" ht="43.2" hidden="1" x14ac:dyDescent="0.3">
      <c r="A844" s="65" t="str" cm="1">
        <f t="array" ref="A844">_xlfn.IFS(M844&gt;=65,"Heavy",M844&lt;=25,"Light",M844&gt;=26-64,"Medium")</f>
        <v>Medium</v>
      </c>
      <c r="B844" s="1" t="s">
        <v>2787</v>
      </c>
      <c r="C844" s="1" t="s">
        <v>2824</v>
      </c>
      <c r="D844" s="3">
        <f t="shared" si="168"/>
        <v>827</v>
      </c>
      <c r="E844" s="3" t="s">
        <v>2822</v>
      </c>
      <c r="F844" s="3">
        <v>1</v>
      </c>
      <c r="G844" s="3" t="s">
        <v>2827</v>
      </c>
      <c r="H844" s="3" t="s">
        <v>866</v>
      </c>
      <c r="I844" s="3" t="s">
        <v>812</v>
      </c>
      <c r="J844" s="3" t="s">
        <v>2819</v>
      </c>
      <c r="K844" s="7" t="str">
        <f>VLOOKUP($I844,'New Summary'!$E$8:$G$59,2,FALSE)</f>
        <v>T-100x200x8x12</v>
      </c>
      <c r="L844" s="3" t="s">
        <v>2496</v>
      </c>
      <c r="M844" s="7">
        <f>VLOOKUP($I844,'New Summary'!$E$8:$G$59,3,FALSE)</f>
        <v>25.3</v>
      </c>
      <c r="N844" s="3">
        <v>3600</v>
      </c>
      <c r="O844" s="3" t="s">
        <v>25</v>
      </c>
      <c r="P844" s="3">
        <v>1</v>
      </c>
      <c r="Q844" s="28">
        <f t="shared" si="171"/>
        <v>3.6</v>
      </c>
      <c r="R844" s="40">
        <f t="shared" si="172"/>
        <v>91.08</v>
      </c>
      <c r="S844" s="12">
        <v>0</v>
      </c>
      <c r="T844" s="46">
        <f t="shared" si="165"/>
        <v>0</v>
      </c>
      <c r="U844" s="12"/>
      <c r="V844" s="3">
        <f t="shared" si="166"/>
        <v>3.6</v>
      </c>
      <c r="W844" s="46" t="s">
        <v>2502</v>
      </c>
      <c r="X844" s="42">
        <f t="shared" si="163"/>
        <v>91.08</v>
      </c>
      <c r="Y844" s="42">
        <f t="shared" si="164"/>
        <v>0</v>
      </c>
      <c r="Z844" s="3"/>
      <c r="AA844" s="3">
        <v>2.52</v>
      </c>
      <c r="AB844" s="3">
        <f t="shared" si="169"/>
        <v>1.08</v>
      </c>
      <c r="AC844" s="7">
        <f t="shared" si="167"/>
        <v>63.756</v>
      </c>
      <c r="AD844" s="1">
        <v>2520</v>
      </c>
      <c r="AE844" s="1">
        <f t="shared" si="170"/>
        <v>2.52</v>
      </c>
    </row>
    <row r="845" spans="1:31" ht="43.2" hidden="1" x14ac:dyDescent="0.3">
      <c r="A845" s="65" t="str" cm="1">
        <f t="array" ref="A845">_xlfn.IFS(M845&gt;=65,"Heavy",M845&lt;=25,"Light",M845&gt;=26-64,"Medium")</f>
        <v>Medium</v>
      </c>
      <c r="B845" s="1" t="s">
        <v>2787</v>
      </c>
      <c r="C845" s="1" t="s">
        <v>2824</v>
      </c>
      <c r="D845" s="3">
        <f t="shared" si="168"/>
        <v>828</v>
      </c>
      <c r="E845" s="3" t="s">
        <v>2822</v>
      </c>
      <c r="F845" s="3">
        <v>1</v>
      </c>
      <c r="G845" s="3" t="s">
        <v>2827</v>
      </c>
      <c r="H845" s="3" t="s">
        <v>867</v>
      </c>
      <c r="I845" s="3" t="s">
        <v>812</v>
      </c>
      <c r="J845" s="3" t="s">
        <v>2819</v>
      </c>
      <c r="K845" s="7" t="str">
        <f>VLOOKUP($I845,'New Summary'!$E$8:$G$59,2,FALSE)</f>
        <v>T-100x200x8x12</v>
      </c>
      <c r="L845" s="3" t="s">
        <v>2496</v>
      </c>
      <c r="M845" s="7">
        <f>VLOOKUP($I845,'New Summary'!$E$8:$G$59,3,FALSE)</f>
        <v>25.3</v>
      </c>
      <c r="N845" s="3">
        <v>3600</v>
      </c>
      <c r="O845" s="3" t="s">
        <v>25</v>
      </c>
      <c r="P845" s="3">
        <v>1</v>
      </c>
      <c r="Q845" s="28">
        <f t="shared" si="171"/>
        <v>3.6</v>
      </c>
      <c r="R845" s="40">
        <f t="shared" si="172"/>
        <v>91.08</v>
      </c>
      <c r="S845" s="12">
        <v>0</v>
      </c>
      <c r="T845" s="46">
        <f t="shared" si="165"/>
        <v>0</v>
      </c>
      <c r="U845" s="12"/>
      <c r="V845" s="3">
        <f t="shared" si="166"/>
        <v>3.6</v>
      </c>
      <c r="W845" s="46" t="s">
        <v>2502</v>
      </c>
      <c r="X845" s="42">
        <f t="shared" si="163"/>
        <v>91.08</v>
      </c>
      <c r="Y845" s="42">
        <f t="shared" si="164"/>
        <v>0</v>
      </c>
      <c r="Z845" s="3"/>
      <c r="AA845" s="3">
        <v>2.52</v>
      </c>
      <c r="AB845" s="3">
        <f t="shared" si="169"/>
        <v>1.08</v>
      </c>
      <c r="AC845" s="7">
        <f t="shared" si="167"/>
        <v>63.756</v>
      </c>
      <c r="AD845" s="1">
        <v>2520</v>
      </c>
      <c r="AE845" s="1">
        <f t="shared" si="170"/>
        <v>2.52</v>
      </c>
    </row>
    <row r="846" spans="1:31" ht="43.2" hidden="1" x14ac:dyDescent="0.3">
      <c r="A846" s="65" t="str" cm="1">
        <f t="array" ref="A846">_xlfn.IFS(M846&gt;=65,"Heavy",M846&lt;=25,"Light",M846&gt;=26-64,"Medium")</f>
        <v>Medium</v>
      </c>
      <c r="B846" s="1" t="s">
        <v>2787</v>
      </c>
      <c r="C846" s="1" t="s">
        <v>2824</v>
      </c>
      <c r="D846" s="3">
        <f t="shared" si="168"/>
        <v>829</v>
      </c>
      <c r="E846" s="3" t="s">
        <v>2822</v>
      </c>
      <c r="F846" s="3">
        <v>1</v>
      </c>
      <c r="G846" s="3" t="s">
        <v>2827</v>
      </c>
      <c r="H846" s="3" t="s">
        <v>868</v>
      </c>
      <c r="I846" s="3" t="s">
        <v>812</v>
      </c>
      <c r="J846" s="3" t="s">
        <v>2819</v>
      </c>
      <c r="K846" s="7" t="str">
        <f>VLOOKUP($I846,'New Summary'!$E$8:$G$59,2,FALSE)</f>
        <v>T-100x200x8x12</v>
      </c>
      <c r="L846" s="3" t="s">
        <v>2496</v>
      </c>
      <c r="M846" s="7">
        <f>VLOOKUP($I846,'New Summary'!$E$8:$G$59,3,FALSE)</f>
        <v>25.3</v>
      </c>
      <c r="N846" s="3">
        <v>3600</v>
      </c>
      <c r="O846" s="3" t="s">
        <v>25</v>
      </c>
      <c r="P846" s="3">
        <v>1</v>
      </c>
      <c r="Q846" s="28">
        <f t="shared" si="171"/>
        <v>3.6</v>
      </c>
      <c r="R846" s="40">
        <f t="shared" si="172"/>
        <v>91.08</v>
      </c>
      <c r="S846" s="12">
        <v>0</v>
      </c>
      <c r="T846" s="46">
        <f t="shared" si="165"/>
        <v>0</v>
      </c>
      <c r="U846" s="12"/>
      <c r="V846" s="3">
        <f t="shared" si="166"/>
        <v>3.6</v>
      </c>
      <c r="W846" s="46" t="s">
        <v>2502</v>
      </c>
      <c r="X846" s="42">
        <f t="shared" ref="X846:X909" si="173">V846*M846</f>
        <v>91.08</v>
      </c>
      <c r="Y846" s="42">
        <f t="shared" ref="Y846:Y909" si="174">T846*M846</f>
        <v>0</v>
      </c>
      <c r="Z846" s="3"/>
      <c r="AA846" s="3">
        <v>2.52</v>
      </c>
      <c r="AB846" s="3">
        <f t="shared" si="169"/>
        <v>1.08</v>
      </c>
      <c r="AC846" s="7">
        <f t="shared" si="167"/>
        <v>63.756</v>
      </c>
      <c r="AD846" s="1">
        <v>2520</v>
      </c>
      <c r="AE846" s="1">
        <f t="shared" si="170"/>
        <v>2.52</v>
      </c>
    </row>
    <row r="847" spans="1:31" ht="43.2" hidden="1" x14ac:dyDescent="0.3">
      <c r="A847" s="65" t="str" cm="1">
        <f t="array" ref="A847">_xlfn.IFS(M847&gt;=65,"Heavy",M847&lt;=25,"Light",M847&gt;=26-64,"Medium")</f>
        <v>Medium</v>
      </c>
      <c r="B847" s="1" t="s">
        <v>2787</v>
      </c>
      <c r="C847" s="1" t="s">
        <v>2824</v>
      </c>
      <c r="D847" s="3">
        <f t="shared" si="168"/>
        <v>830</v>
      </c>
      <c r="E847" s="3" t="s">
        <v>2822</v>
      </c>
      <c r="F847" s="3">
        <v>1</v>
      </c>
      <c r="G847" s="3" t="s">
        <v>2827</v>
      </c>
      <c r="H847" s="3" t="s">
        <v>869</v>
      </c>
      <c r="I847" s="3" t="s">
        <v>812</v>
      </c>
      <c r="J847" s="3" t="s">
        <v>2819</v>
      </c>
      <c r="K847" s="7" t="str">
        <f>VLOOKUP($I847,'New Summary'!$E$8:$G$59,2,FALSE)</f>
        <v>T-100x200x8x12</v>
      </c>
      <c r="L847" s="3" t="s">
        <v>2496</v>
      </c>
      <c r="M847" s="7">
        <f>VLOOKUP($I847,'New Summary'!$E$8:$G$59,3,FALSE)</f>
        <v>25.3</v>
      </c>
      <c r="N847" s="3">
        <v>6300</v>
      </c>
      <c r="O847" s="3" t="s">
        <v>25</v>
      </c>
      <c r="P847" s="3">
        <v>1</v>
      </c>
      <c r="Q847" s="28">
        <f t="shared" si="171"/>
        <v>6.3</v>
      </c>
      <c r="R847" s="40">
        <f t="shared" si="172"/>
        <v>159.38999999999999</v>
      </c>
      <c r="S847" s="12">
        <v>0</v>
      </c>
      <c r="T847" s="46">
        <f t="shared" si="165"/>
        <v>0</v>
      </c>
      <c r="U847" s="12"/>
      <c r="V847" s="3">
        <f t="shared" si="166"/>
        <v>6.3</v>
      </c>
      <c r="W847" s="46" t="s">
        <v>2502</v>
      </c>
      <c r="X847" s="42">
        <f t="shared" si="173"/>
        <v>159.38999999999999</v>
      </c>
      <c r="Y847" s="42">
        <f t="shared" si="174"/>
        <v>0</v>
      </c>
      <c r="Z847" s="3"/>
      <c r="AA847" s="3">
        <v>4.41</v>
      </c>
      <c r="AB847" s="3">
        <f t="shared" si="169"/>
        <v>1.8899999999999997</v>
      </c>
      <c r="AC847" s="7">
        <f t="shared" si="167"/>
        <v>111.57300000000001</v>
      </c>
      <c r="AD847" s="1">
        <v>4410</v>
      </c>
      <c r="AE847" s="1">
        <f t="shared" si="170"/>
        <v>4.41</v>
      </c>
    </row>
    <row r="848" spans="1:31" ht="43.2" hidden="1" x14ac:dyDescent="0.3">
      <c r="A848" s="65" t="str" cm="1">
        <f t="array" ref="A848">_xlfn.IFS(M848&gt;=65,"Heavy",M848&lt;=25,"Light",M848&gt;=26-64,"Medium")</f>
        <v>Medium</v>
      </c>
      <c r="B848" s="1" t="s">
        <v>2787</v>
      </c>
      <c r="C848" s="1" t="s">
        <v>2824</v>
      </c>
      <c r="D848" s="3">
        <f t="shared" si="168"/>
        <v>831</v>
      </c>
      <c r="E848" s="3" t="s">
        <v>2822</v>
      </c>
      <c r="F848" s="3">
        <v>1</v>
      </c>
      <c r="G848" s="3" t="s">
        <v>2827</v>
      </c>
      <c r="H848" s="3" t="s">
        <v>870</v>
      </c>
      <c r="I848" s="3" t="s">
        <v>812</v>
      </c>
      <c r="J848" s="3" t="s">
        <v>2819</v>
      </c>
      <c r="K848" s="7" t="str">
        <f>VLOOKUP($I848,'New Summary'!$E$8:$G$59,2,FALSE)</f>
        <v>T-100x200x8x12</v>
      </c>
      <c r="L848" s="3" t="s">
        <v>2496</v>
      </c>
      <c r="M848" s="7">
        <f>VLOOKUP($I848,'New Summary'!$E$8:$G$59,3,FALSE)</f>
        <v>25.3</v>
      </c>
      <c r="N848" s="3">
        <v>6300</v>
      </c>
      <c r="O848" s="3" t="s">
        <v>25</v>
      </c>
      <c r="P848" s="3">
        <v>1</v>
      </c>
      <c r="Q848" s="28">
        <f t="shared" si="171"/>
        <v>6.3</v>
      </c>
      <c r="R848" s="40">
        <f t="shared" si="172"/>
        <v>159.38999999999999</v>
      </c>
      <c r="S848" s="12">
        <v>0</v>
      </c>
      <c r="T848" s="46">
        <f t="shared" si="165"/>
        <v>0</v>
      </c>
      <c r="U848" s="12"/>
      <c r="V848" s="3">
        <f t="shared" si="166"/>
        <v>6.3</v>
      </c>
      <c r="W848" s="46" t="s">
        <v>2502</v>
      </c>
      <c r="X848" s="42">
        <f t="shared" si="173"/>
        <v>159.38999999999999</v>
      </c>
      <c r="Y848" s="42">
        <f t="shared" si="174"/>
        <v>0</v>
      </c>
      <c r="Z848" s="3"/>
      <c r="AA848" s="3">
        <v>4.41</v>
      </c>
      <c r="AB848" s="3">
        <f t="shared" si="169"/>
        <v>1.8899999999999997</v>
      </c>
      <c r="AC848" s="7">
        <f t="shared" si="167"/>
        <v>111.57300000000001</v>
      </c>
      <c r="AD848" s="1">
        <v>4410</v>
      </c>
      <c r="AE848" s="1">
        <f t="shared" si="170"/>
        <v>4.41</v>
      </c>
    </row>
    <row r="849" spans="1:31" ht="43.2" hidden="1" x14ac:dyDescent="0.3">
      <c r="A849" s="65" t="str" cm="1">
        <f t="array" ref="A849">_xlfn.IFS(M849&gt;=65,"Heavy",M849&lt;=25,"Light",M849&gt;=26-64,"Medium")</f>
        <v>Medium</v>
      </c>
      <c r="B849" s="1" t="s">
        <v>2787</v>
      </c>
      <c r="C849" s="1" t="s">
        <v>2824</v>
      </c>
      <c r="D849" s="3">
        <f t="shared" si="168"/>
        <v>832</v>
      </c>
      <c r="E849" s="3" t="s">
        <v>2822</v>
      </c>
      <c r="F849" s="3">
        <v>1</v>
      </c>
      <c r="G849" s="3" t="s">
        <v>2827</v>
      </c>
      <c r="H849" s="3" t="s">
        <v>871</v>
      </c>
      <c r="I849" s="3" t="s">
        <v>812</v>
      </c>
      <c r="J849" s="3" t="s">
        <v>2819</v>
      </c>
      <c r="K849" s="7" t="str">
        <f>VLOOKUP($I849,'New Summary'!$E$8:$G$59,2,FALSE)</f>
        <v>T-100x200x8x12</v>
      </c>
      <c r="L849" s="3" t="s">
        <v>2496</v>
      </c>
      <c r="M849" s="7">
        <f>VLOOKUP($I849,'New Summary'!$E$8:$G$59,3,FALSE)</f>
        <v>25.3</v>
      </c>
      <c r="N849" s="3">
        <v>6300</v>
      </c>
      <c r="O849" s="3" t="s">
        <v>25</v>
      </c>
      <c r="P849" s="3">
        <v>1</v>
      </c>
      <c r="Q849" s="28">
        <f t="shared" si="171"/>
        <v>6.3</v>
      </c>
      <c r="R849" s="40">
        <f t="shared" si="172"/>
        <v>159.38999999999999</v>
      </c>
      <c r="S849" s="12">
        <v>0</v>
      </c>
      <c r="T849" s="46">
        <f t="shared" si="165"/>
        <v>0</v>
      </c>
      <c r="U849" s="12"/>
      <c r="V849" s="3">
        <f t="shared" si="166"/>
        <v>6.3</v>
      </c>
      <c r="W849" s="46" t="s">
        <v>2502</v>
      </c>
      <c r="X849" s="42">
        <f t="shared" si="173"/>
        <v>159.38999999999999</v>
      </c>
      <c r="Y849" s="42">
        <f t="shared" si="174"/>
        <v>0</v>
      </c>
      <c r="Z849" s="3"/>
      <c r="AA849" s="3">
        <v>4.41</v>
      </c>
      <c r="AB849" s="3">
        <f t="shared" si="169"/>
        <v>1.8899999999999997</v>
      </c>
      <c r="AC849" s="7">
        <f t="shared" si="167"/>
        <v>111.57300000000001</v>
      </c>
      <c r="AD849" s="1">
        <v>4410</v>
      </c>
      <c r="AE849" s="1">
        <f t="shared" si="170"/>
        <v>4.41</v>
      </c>
    </row>
    <row r="850" spans="1:31" ht="43.2" hidden="1" x14ac:dyDescent="0.3">
      <c r="A850" s="65" t="str" cm="1">
        <f t="array" ref="A850">_xlfn.IFS(M850&gt;=65,"Heavy",M850&lt;=25,"Light",M850&gt;=26-64,"Medium")</f>
        <v>Medium</v>
      </c>
      <c r="B850" s="1" t="s">
        <v>2787</v>
      </c>
      <c r="C850" s="1" t="s">
        <v>2824</v>
      </c>
      <c r="D850" s="3">
        <f t="shared" si="168"/>
        <v>833</v>
      </c>
      <c r="E850" s="3" t="s">
        <v>2822</v>
      </c>
      <c r="F850" s="3">
        <v>1</v>
      </c>
      <c r="G850" s="3" t="s">
        <v>2827</v>
      </c>
      <c r="H850" s="3" t="s">
        <v>872</v>
      </c>
      <c r="I850" s="3" t="s">
        <v>812</v>
      </c>
      <c r="J850" s="3" t="s">
        <v>2819</v>
      </c>
      <c r="K850" s="7" t="str">
        <f>VLOOKUP($I850,'New Summary'!$E$8:$G$59,2,FALSE)</f>
        <v>T-100x200x8x12</v>
      </c>
      <c r="L850" s="3" t="s">
        <v>2496</v>
      </c>
      <c r="M850" s="7">
        <f>VLOOKUP($I850,'New Summary'!$E$8:$G$59,3,FALSE)</f>
        <v>25.3</v>
      </c>
      <c r="N850" s="3">
        <v>6300</v>
      </c>
      <c r="O850" s="3" t="s">
        <v>25</v>
      </c>
      <c r="P850" s="3">
        <v>1</v>
      </c>
      <c r="Q850" s="28">
        <f t="shared" si="171"/>
        <v>6.3</v>
      </c>
      <c r="R850" s="40">
        <f t="shared" si="172"/>
        <v>159.38999999999999</v>
      </c>
      <c r="S850" s="12">
        <v>0</v>
      </c>
      <c r="T850" s="46">
        <f t="shared" ref="T850:T913" si="175">Q850*S850</f>
        <v>0</v>
      </c>
      <c r="U850" s="12"/>
      <c r="V850" s="3">
        <f t="shared" ref="V850:V913" si="176">Q850-T850</f>
        <v>6.3</v>
      </c>
      <c r="W850" s="46" t="s">
        <v>2502</v>
      </c>
      <c r="X850" s="42">
        <f t="shared" si="173"/>
        <v>159.38999999999999</v>
      </c>
      <c r="Y850" s="42">
        <f t="shared" si="174"/>
        <v>0</v>
      </c>
      <c r="Z850" s="3"/>
      <c r="AA850" s="3">
        <v>4.41</v>
      </c>
      <c r="AB850" s="3">
        <f t="shared" si="169"/>
        <v>1.8899999999999997</v>
      </c>
      <c r="AC850" s="7">
        <f t="shared" si="167"/>
        <v>111.57300000000001</v>
      </c>
      <c r="AD850" s="1">
        <v>4410</v>
      </c>
      <c r="AE850" s="1">
        <f t="shared" si="170"/>
        <v>4.41</v>
      </c>
    </row>
    <row r="851" spans="1:31" ht="43.2" hidden="1" x14ac:dyDescent="0.3">
      <c r="A851" s="65" t="str" cm="1">
        <f t="array" ref="A851">_xlfn.IFS(M851&gt;=65,"Heavy",M851&lt;=25,"Light",M851&gt;=26-64,"Medium")</f>
        <v>Medium</v>
      </c>
      <c r="B851" s="1" t="s">
        <v>2787</v>
      </c>
      <c r="C851" s="1" t="s">
        <v>2824</v>
      </c>
      <c r="D851" s="3">
        <f t="shared" si="168"/>
        <v>834</v>
      </c>
      <c r="E851" s="3" t="s">
        <v>2822</v>
      </c>
      <c r="F851" s="3">
        <v>1</v>
      </c>
      <c r="G851" s="3" t="s">
        <v>2827</v>
      </c>
      <c r="H851" s="3" t="s">
        <v>873</v>
      </c>
      <c r="I851" s="3" t="s">
        <v>812</v>
      </c>
      <c r="J851" s="3" t="s">
        <v>2819</v>
      </c>
      <c r="K851" s="7" t="str">
        <f>VLOOKUP($I851,'New Summary'!$E$8:$G$59,2,FALSE)</f>
        <v>T-100x200x8x12</v>
      </c>
      <c r="L851" s="3" t="s">
        <v>2496</v>
      </c>
      <c r="M851" s="7">
        <f>VLOOKUP($I851,'New Summary'!$E$8:$G$59,3,FALSE)</f>
        <v>25.3</v>
      </c>
      <c r="N851" s="3">
        <v>6700</v>
      </c>
      <c r="O851" s="3" t="s">
        <v>25</v>
      </c>
      <c r="P851" s="3">
        <v>1</v>
      </c>
      <c r="Q851" s="28">
        <f t="shared" si="171"/>
        <v>6.7</v>
      </c>
      <c r="R851" s="40">
        <f t="shared" si="172"/>
        <v>169.51000000000002</v>
      </c>
      <c r="S851" s="12">
        <v>0</v>
      </c>
      <c r="T851" s="46">
        <f t="shared" si="175"/>
        <v>0</v>
      </c>
      <c r="U851" s="12"/>
      <c r="V851" s="3">
        <f t="shared" si="176"/>
        <v>6.7</v>
      </c>
      <c r="W851" s="46" t="s">
        <v>2502</v>
      </c>
      <c r="X851" s="42">
        <f t="shared" si="173"/>
        <v>169.51000000000002</v>
      </c>
      <c r="Y851" s="42">
        <f t="shared" si="174"/>
        <v>0</v>
      </c>
      <c r="Z851" s="3"/>
      <c r="AA851" s="3">
        <v>4.6900000000000004</v>
      </c>
      <c r="AB851" s="3">
        <f t="shared" si="169"/>
        <v>2.0099999999999998</v>
      </c>
      <c r="AC851" s="7">
        <f t="shared" ref="AC851:AC895" si="177">AA851*M851*P851</f>
        <v>118.65700000000001</v>
      </c>
      <c r="AD851" s="1">
        <v>4690</v>
      </c>
      <c r="AE851" s="1">
        <f t="shared" si="170"/>
        <v>4.6900000000000004</v>
      </c>
    </row>
    <row r="852" spans="1:31" ht="43.2" hidden="1" x14ac:dyDescent="0.3">
      <c r="A852" s="65" t="str" cm="1">
        <f t="array" ref="A852">_xlfn.IFS(M852&gt;=65,"Heavy",M852&lt;=25,"Light",M852&gt;=26-64,"Medium")</f>
        <v>Medium</v>
      </c>
      <c r="B852" s="1" t="s">
        <v>2787</v>
      </c>
      <c r="C852" s="1" t="s">
        <v>2824</v>
      </c>
      <c r="D852" s="3">
        <f t="shared" ref="D852:D915" si="178">D851+1</f>
        <v>835</v>
      </c>
      <c r="E852" s="3" t="s">
        <v>2822</v>
      </c>
      <c r="F852" s="3">
        <v>1</v>
      </c>
      <c r="G852" s="3" t="s">
        <v>2827</v>
      </c>
      <c r="H852" s="3" t="s">
        <v>874</v>
      </c>
      <c r="I852" s="3" t="s">
        <v>812</v>
      </c>
      <c r="J852" s="3" t="s">
        <v>2819</v>
      </c>
      <c r="K852" s="7" t="str">
        <f>VLOOKUP($I852,'New Summary'!$E$8:$G$59,2,FALSE)</f>
        <v>T-100x200x8x12</v>
      </c>
      <c r="L852" s="3" t="s">
        <v>2496</v>
      </c>
      <c r="M852" s="7">
        <f>VLOOKUP($I852,'New Summary'!$E$8:$G$59,3,FALSE)</f>
        <v>25.3</v>
      </c>
      <c r="N852" s="3">
        <v>6700</v>
      </c>
      <c r="O852" s="3" t="s">
        <v>25</v>
      </c>
      <c r="P852" s="3">
        <v>1</v>
      </c>
      <c r="Q852" s="28">
        <f t="shared" si="171"/>
        <v>6.7</v>
      </c>
      <c r="R852" s="40">
        <f t="shared" si="172"/>
        <v>169.51000000000002</v>
      </c>
      <c r="S852" s="12">
        <v>0</v>
      </c>
      <c r="T852" s="46">
        <f t="shared" si="175"/>
        <v>0</v>
      </c>
      <c r="U852" s="12"/>
      <c r="V852" s="3">
        <f t="shared" si="176"/>
        <v>6.7</v>
      </c>
      <c r="W852" s="46" t="s">
        <v>2502</v>
      </c>
      <c r="X852" s="42">
        <f t="shared" si="173"/>
        <v>169.51000000000002</v>
      </c>
      <c r="Y852" s="42">
        <f t="shared" si="174"/>
        <v>0</v>
      </c>
      <c r="Z852" s="3"/>
      <c r="AA852" s="3">
        <v>4.6900000000000004</v>
      </c>
      <c r="AB852" s="3">
        <f t="shared" si="169"/>
        <v>2.0099999999999998</v>
      </c>
      <c r="AC852" s="7">
        <f t="shared" si="177"/>
        <v>118.65700000000001</v>
      </c>
      <c r="AD852" s="1">
        <v>4690</v>
      </c>
      <c r="AE852" s="1">
        <f t="shared" si="170"/>
        <v>4.6900000000000004</v>
      </c>
    </row>
    <row r="853" spans="1:31" ht="43.2" hidden="1" x14ac:dyDescent="0.3">
      <c r="A853" s="65" t="str" cm="1">
        <f t="array" ref="A853">_xlfn.IFS(M853&gt;=65,"Heavy",M853&lt;=25,"Light",M853&gt;=26-64,"Medium")</f>
        <v>Medium</v>
      </c>
      <c r="B853" s="1" t="s">
        <v>2787</v>
      </c>
      <c r="C853" s="1" t="s">
        <v>2824</v>
      </c>
      <c r="D853" s="3">
        <f t="shared" si="178"/>
        <v>836</v>
      </c>
      <c r="E853" s="3" t="s">
        <v>2822</v>
      </c>
      <c r="F853" s="3">
        <v>1</v>
      </c>
      <c r="G853" s="3" t="s">
        <v>2827</v>
      </c>
      <c r="H853" s="3" t="s">
        <v>875</v>
      </c>
      <c r="I853" s="3" t="s">
        <v>812</v>
      </c>
      <c r="J853" s="3" t="s">
        <v>2819</v>
      </c>
      <c r="K853" s="7" t="str">
        <f>VLOOKUP($I853,'New Summary'!$E$8:$G$59,2,FALSE)</f>
        <v>T-100x200x8x12</v>
      </c>
      <c r="L853" s="3" t="s">
        <v>2496</v>
      </c>
      <c r="M853" s="7">
        <f>VLOOKUP($I853,'New Summary'!$E$8:$G$59,3,FALSE)</f>
        <v>25.3</v>
      </c>
      <c r="N853" s="3">
        <v>6700</v>
      </c>
      <c r="O853" s="3" t="s">
        <v>25</v>
      </c>
      <c r="P853" s="3">
        <v>1</v>
      </c>
      <c r="Q853" s="28">
        <f t="shared" si="171"/>
        <v>6.7</v>
      </c>
      <c r="R853" s="40">
        <f t="shared" si="172"/>
        <v>169.51000000000002</v>
      </c>
      <c r="S853" s="12">
        <v>0</v>
      </c>
      <c r="T853" s="46">
        <f t="shared" si="175"/>
        <v>0</v>
      </c>
      <c r="U853" s="12"/>
      <c r="V853" s="3">
        <f t="shared" si="176"/>
        <v>6.7</v>
      </c>
      <c r="W853" s="46" t="s">
        <v>2502</v>
      </c>
      <c r="X853" s="42">
        <f t="shared" si="173"/>
        <v>169.51000000000002</v>
      </c>
      <c r="Y853" s="42">
        <f t="shared" si="174"/>
        <v>0</v>
      </c>
      <c r="Z853" s="3"/>
      <c r="AA853" s="3">
        <v>4.6900000000000004</v>
      </c>
      <c r="AB853" s="3">
        <f t="shared" si="169"/>
        <v>2.0099999999999998</v>
      </c>
      <c r="AC853" s="7">
        <f t="shared" si="177"/>
        <v>118.65700000000001</v>
      </c>
      <c r="AD853" s="1">
        <v>4690</v>
      </c>
      <c r="AE853" s="1">
        <f t="shared" si="170"/>
        <v>4.6900000000000004</v>
      </c>
    </row>
    <row r="854" spans="1:31" ht="43.2" hidden="1" x14ac:dyDescent="0.3">
      <c r="A854" s="65" t="str" cm="1">
        <f t="array" ref="A854">_xlfn.IFS(M854&gt;=65,"Heavy",M854&lt;=25,"Light",M854&gt;=26-64,"Medium")</f>
        <v>Medium</v>
      </c>
      <c r="B854" s="1" t="s">
        <v>2787</v>
      </c>
      <c r="C854" s="1" t="s">
        <v>2824</v>
      </c>
      <c r="D854" s="3">
        <f t="shared" si="178"/>
        <v>837</v>
      </c>
      <c r="E854" s="3" t="s">
        <v>2822</v>
      </c>
      <c r="F854" s="3">
        <v>1</v>
      </c>
      <c r="G854" s="3" t="s">
        <v>2827</v>
      </c>
      <c r="H854" s="3" t="s">
        <v>876</v>
      </c>
      <c r="I854" s="3" t="s">
        <v>812</v>
      </c>
      <c r="J854" s="3" t="s">
        <v>2819</v>
      </c>
      <c r="K854" s="7" t="str">
        <f>VLOOKUP($I854,'New Summary'!$E$8:$G$59,2,FALSE)</f>
        <v>T-100x200x8x12</v>
      </c>
      <c r="L854" s="3" t="s">
        <v>2496</v>
      </c>
      <c r="M854" s="7">
        <f>VLOOKUP($I854,'New Summary'!$E$8:$G$59,3,FALSE)</f>
        <v>25.3</v>
      </c>
      <c r="N854" s="3">
        <v>6700</v>
      </c>
      <c r="O854" s="3" t="s">
        <v>25</v>
      </c>
      <c r="P854" s="3">
        <v>1</v>
      </c>
      <c r="Q854" s="28">
        <f t="shared" si="171"/>
        <v>6.7</v>
      </c>
      <c r="R854" s="40">
        <f t="shared" si="172"/>
        <v>169.51000000000002</v>
      </c>
      <c r="S854" s="12">
        <v>0</v>
      </c>
      <c r="T854" s="46">
        <f t="shared" si="175"/>
        <v>0</v>
      </c>
      <c r="U854" s="12"/>
      <c r="V854" s="3">
        <f t="shared" si="176"/>
        <v>6.7</v>
      </c>
      <c r="W854" s="46" t="s">
        <v>2502</v>
      </c>
      <c r="X854" s="42">
        <f t="shared" si="173"/>
        <v>169.51000000000002</v>
      </c>
      <c r="Y854" s="42">
        <f t="shared" si="174"/>
        <v>0</v>
      </c>
      <c r="Z854" s="3"/>
      <c r="AA854" s="3">
        <v>4.6900000000000004</v>
      </c>
      <c r="AB854" s="3">
        <f t="shared" si="169"/>
        <v>2.0099999999999998</v>
      </c>
      <c r="AC854" s="7">
        <f t="shared" si="177"/>
        <v>118.65700000000001</v>
      </c>
      <c r="AD854" s="1">
        <v>4690</v>
      </c>
      <c r="AE854" s="1">
        <f t="shared" si="170"/>
        <v>4.6900000000000004</v>
      </c>
    </row>
    <row r="855" spans="1:31" ht="43.2" hidden="1" x14ac:dyDescent="0.3">
      <c r="A855" s="65" t="str" cm="1">
        <f t="array" ref="A855">_xlfn.IFS(M855&gt;=65,"Heavy",M855&lt;=25,"Light",M855&gt;=26-64,"Medium")</f>
        <v>Medium</v>
      </c>
      <c r="B855" s="1" t="s">
        <v>2787</v>
      </c>
      <c r="C855" s="1" t="s">
        <v>2824</v>
      </c>
      <c r="D855" s="3">
        <f t="shared" si="178"/>
        <v>838</v>
      </c>
      <c r="E855" s="3" t="s">
        <v>2822</v>
      </c>
      <c r="F855" s="3">
        <v>1</v>
      </c>
      <c r="G855" s="3" t="s">
        <v>2827</v>
      </c>
      <c r="H855" s="3" t="s">
        <v>877</v>
      </c>
      <c r="I855" s="3" t="s">
        <v>6</v>
      </c>
      <c r="J855" s="7" t="s">
        <v>2344</v>
      </c>
      <c r="K855" s="7" t="str">
        <f>VLOOKUP($I855,'New Summary'!$E$8:$G$59,2,FALSE)</f>
        <v>H-200x200x8x12</v>
      </c>
      <c r="L855" s="7" t="s">
        <v>2496</v>
      </c>
      <c r="M855" s="7">
        <f>VLOOKUP($I855,'New Summary'!$E$8:$G$59,3,FALSE)</f>
        <v>49.9</v>
      </c>
      <c r="N855" s="3">
        <v>10100</v>
      </c>
      <c r="O855" s="3" t="s">
        <v>25</v>
      </c>
      <c r="P855" s="3">
        <v>1</v>
      </c>
      <c r="Q855" s="28">
        <f t="shared" ref="Q855:Q896" si="179">(N855/1000)*P855</f>
        <v>10.1</v>
      </c>
      <c r="R855" s="28">
        <f t="shared" ref="R855:R896" si="180">Q855*M855</f>
        <v>503.98999999999995</v>
      </c>
      <c r="S855" s="12">
        <v>0</v>
      </c>
      <c r="T855" s="46">
        <f t="shared" si="175"/>
        <v>0</v>
      </c>
      <c r="U855" s="12"/>
      <c r="V855" s="3">
        <f t="shared" si="176"/>
        <v>10.1</v>
      </c>
      <c r="W855" s="46" t="s">
        <v>2502</v>
      </c>
      <c r="X855" s="3">
        <f t="shared" si="173"/>
        <v>503.98999999999995</v>
      </c>
      <c r="Y855" s="3">
        <f t="shared" si="174"/>
        <v>0</v>
      </c>
      <c r="Z855" s="3"/>
      <c r="AA855" s="3">
        <v>1.01</v>
      </c>
      <c r="AB855" s="3">
        <f t="shared" si="169"/>
        <v>9.09</v>
      </c>
      <c r="AC855" s="7">
        <f t="shared" si="177"/>
        <v>50.399000000000001</v>
      </c>
      <c r="AD855" s="1">
        <v>1010</v>
      </c>
      <c r="AE855" s="1">
        <f t="shared" si="170"/>
        <v>1.01</v>
      </c>
    </row>
    <row r="856" spans="1:31" ht="43.2" hidden="1" x14ac:dyDescent="0.3">
      <c r="A856" s="65" t="str" cm="1">
        <f t="array" ref="A856">_xlfn.IFS(M856&gt;=65,"Heavy",M856&lt;=25,"Light",M856&gt;=26-64,"Medium")</f>
        <v>Medium</v>
      </c>
      <c r="B856" s="1" t="s">
        <v>2787</v>
      </c>
      <c r="C856" s="1" t="s">
        <v>2824</v>
      </c>
      <c r="D856" s="3">
        <f t="shared" si="178"/>
        <v>839</v>
      </c>
      <c r="E856" s="3" t="s">
        <v>2822</v>
      </c>
      <c r="F856" s="3">
        <v>1</v>
      </c>
      <c r="G856" s="3" t="s">
        <v>2827</v>
      </c>
      <c r="H856" s="3" t="s">
        <v>878</v>
      </c>
      <c r="I856" s="3" t="s">
        <v>812</v>
      </c>
      <c r="J856" s="3" t="s">
        <v>2819</v>
      </c>
      <c r="K856" s="7" t="str">
        <f>VLOOKUP($I856,'New Summary'!$E$8:$G$59,2,FALSE)</f>
        <v>T-100x200x8x12</v>
      </c>
      <c r="L856" s="3" t="s">
        <v>2496</v>
      </c>
      <c r="M856" s="7">
        <f>VLOOKUP($I856,'New Summary'!$E$8:$G$59,3,FALSE)</f>
        <v>25.3</v>
      </c>
      <c r="N856" s="3">
        <v>5050</v>
      </c>
      <c r="O856" s="3" t="s">
        <v>25</v>
      </c>
      <c r="P856" s="3">
        <v>1</v>
      </c>
      <c r="Q856" s="28">
        <f t="shared" si="179"/>
        <v>5.05</v>
      </c>
      <c r="R856" s="40">
        <f t="shared" si="180"/>
        <v>127.765</v>
      </c>
      <c r="S856" s="12">
        <v>0</v>
      </c>
      <c r="T856" s="46">
        <f t="shared" si="175"/>
        <v>0</v>
      </c>
      <c r="U856" s="12"/>
      <c r="V856" s="3">
        <f t="shared" si="176"/>
        <v>5.05</v>
      </c>
      <c r="W856" s="46" t="s">
        <v>2502</v>
      </c>
      <c r="X856" s="42">
        <f t="shared" si="173"/>
        <v>127.765</v>
      </c>
      <c r="Y856" s="42">
        <f t="shared" si="174"/>
        <v>0</v>
      </c>
      <c r="Z856" s="3"/>
      <c r="AA856" s="3">
        <v>0.505</v>
      </c>
      <c r="AB856" s="3">
        <f t="shared" si="169"/>
        <v>4.5449999999999999</v>
      </c>
      <c r="AC856" s="7">
        <f t="shared" si="177"/>
        <v>12.7765</v>
      </c>
      <c r="AD856" s="1">
        <v>505</v>
      </c>
      <c r="AE856" s="1">
        <f t="shared" si="170"/>
        <v>0.505</v>
      </c>
    </row>
    <row r="857" spans="1:31" ht="43.2" hidden="1" x14ac:dyDescent="0.3">
      <c r="A857" s="65" t="str" cm="1">
        <f t="array" ref="A857">_xlfn.IFS(M857&gt;=65,"Heavy",M857&lt;=25,"Light",M857&gt;=26-64,"Medium")</f>
        <v>Medium</v>
      </c>
      <c r="B857" s="1" t="s">
        <v>2787</v>
      </c>
      <c r="C857" s="1" t="s">
        <v>2824</v>
      </c>
      <c r="D857" s="3">
        <f t="shared" si="178"/>
        <v>840</v>
      </c>
      <c r="E857" s="3" t="s">
        <v>2822</v>
      </c>
      <c r="F857" s="3">
        <v>1</v>
      </c>
      <c r="G857" s="3" t="s">
        <v>2827</v>
      </c>
      <c r="H857" s="3" t="s">
        <v>879</v>
      </c>
      <c r="I857" s="3" t="s">
        <v>812</v>
      </c>
      <c r="J857" s="3" t="s">
        <v>2819</v>
      </c>
      <c r="K857" s="7" t="str">
        <f>VLOOKUP($I857,'New Summary'!$E$8:$G$59,2,FALSE)</f>
        <v>T-100x200x8x12</v>
      </c>
      <c r="L857" s="3" t="s">
        <v>2496</v>
      </c>
      <c r="M857" s="7">
        <f>VLOOKUP($I857,'New Summary'!$E$8:$G$59,3,FALSE)</f>
        <v>25.3</v>
      </c>
      <c r="N857" s="3">
        <v>4950</v>
      </c>
      <c r="O857" s="3" t="s">
        <v>25</v>
      </c>
      <c r="P857" s="3">
        <v>1</v>
      </c>
      <c r="Q857" s="28">
        <f t="shared" si="179"/>
        <v>4.95</v>
      </c>
      <c r="R857" s="40">
        <f t="shared" si="180"/>
        <v>125.23500000000001</v>
      </c>
      <c r="S857" s="12">
        <v>0</v>
      </c>
      <c r="T857" s="46">
        <f t="shared" si="175"/>
        <v>0</v>
      </c>
      <c r="U857" s="12"/>
      <c r="V857" s="3">
        <f t="shared" si="176"/>
        <v>4.95</v>
      </c>
      <c r="W857" s="46" t="s">
        <v>2502</v>
      </c>
      <c r="X857" s="42">
        <f t="shared" si="173"/>
        <v>125.23500000000001</v>
      </c>
      <c r="Y857" s="42">
        <f t="shared" si="174"/>
        <v>0</v>
      </c>
      <c r="Z857" s="3"/>
      <c r="AA857" s="3">
        <v>0.495</v>
      </c>
      <c r="AB857" s="3">
        <f t="shared" si="169"/>
        <v>4.4550000000000001</v>
      </c>
      <c r="AC857" s="7">
        <f t="shared" si="177"/>
        <v>12.5235</v>
      </c>
      <c r="AD857" s="1">
        <v>495</v>
      </c>
      <c r="AE857" s="1">
        <f t="shared" si="170"/>
        <v>0.495</v>
      </c>
    </row>
    <row r="858" spans="1:31" ht="43.2" hidden="1" x14ac:dyDescent="0.3">
      <c r="A858" s="65" t="str" cm="1">
        <f t="array" ref="A858">_xlfn.IFS(M858&gt;=65,"Heavy",M858&lt;=25,"Light",M858&gt;=26-64,"Medium")</f>
        <v>Medium</v>
      </c>
      <c r="B858" s="1" t="s">
        <v>2787</v>
      </c>
      <c r="C858" s="1" t="s">
        <v>2824</v>
      </c>
      <c r="D858" s="3">
        <f t="shared" si="178"/>
        <v>841</v>
      </c>
      <c r="E858" s="3" t="s">
        <v>2822</v>
      </c>
      <c r="F858" s="3">
        <v>1</v>
      </c>
      <c r="G858" s="3" t="s">
        <v>2827</v>
      </c>
      <c r="H858" s="3" t="s">
        <v>880</v>
      </c>
      <c r="I858" s="3" t="s">
        <v>812</v>
      </c>
      <c r="J858" s="3" t="s">
        <v>2819</v>
      </c>
      <c r="K858" s="7" t="str">
        <f>VLOOKUP($I858,'New Summary'!$E$8:$G$59,2,FALSE)</f>
        <v>T-100x200x8x12</v>
      </c>
      <c r="L858" s="3" t="s">
        <v>2496</v>
      </c>
      <c r="M858" s="7">
        <f>VLOOKUP($I858,'New Summary'!$E$8:$G$59,3,FALSE)</f>
        <v>25.3</v>
      </c>
      <c r="N858" s="3">
        <v>3750</v>
      </c>
      <c r="O858" s="3" t="s">
        <v>25</v>
      </c>
      <c r="P858" s="3">
        <v>1</v>
      </c>
      <c r="Q858" s="28">
        <f t="shared" si="179"/>
        <v>3.75</v>
      </c>
      <c r="R858" s="40">
        <f t="shared" si="180"/>
        <v>94.875</v>
      </c>
      <c r="S858" s="12">
        <v>0</v>
      </c>
      <c r="T858" s="46">
        <f t="shared" si="175"/>
        <v>0</v>
      </c>
      <c r="U858" s="12"/>
      <c r="V858" s="3">
        <f t="shared" si="176"/>
        <v>3.75</v>
      </c>
      <c r="W858" s="46" t="s">
        <v>2502</v>
      </c>
      <c r="X858" s="42">
        <f t="shared" si="173"/>
        <v>94.875</v>
      </c>
      <c r="Y858" s="42">
        <f t="shared" si="174"/>
        <v>0</v>
      </c>
      <c r="Z858" s="3"/>
      <c r="AA858" s="3">
        <v>0.375</v>
      </c>
      <c r="AB858" s="3">
        <f t="shared" si="169"/>
        <v>3.375</v>
      </c>
      <c r="AC858" s="7">
        <f t="shared" si="177"/>
        <v>9.4875000000000007</v>
      </c>
      <c r="AD858" s="1">
        <v>375</v>
      </c>
      <c r="AE858" s="1">
        <f t="shared" si="170"/>
        <v>0.375</v>
      </c>
    </row>
    <row r="859" spans="1:31" ht="43.2" hidden="1" x14ac:dyDescent="0.3">
      <c r="A859" s="65" t="str" cm="1">
        <f t="array" ref="A859">_xlfn.IFS(M859&gt;=65,"Heavy",M859&lt;=25,"Light",M859&gt;=26-64,"Medium")</f>
        <v>Medium</v>
      </c>
      <c r="B859" s="1" t="s">
        <v>2787</v>
      </c>
      <c r="C859" s="1" t="s">
        <v>2824</v>
      </c>
      <c r="D859" s="3">
        <f t="shared" si="178"/>
        <v>842</v>
      </c>
      <c r="E859" s="3" t="s">
        <v>2822</v>
      </c>
      <c r="F859" s="3">
        <v>1</v>
      </c>
      <c r="G859" s="3" t="s">
        <v>2827</v>
      </c>
      <c r="H859" s="3" t="s">
        <v>881</v>
      </c>
      <c r="I859" s="3" t="s">
        <v>6</v>
      </c>
      <c r="J859" s="7" t="s">
        <v>2344</v>
      </c>
      <c r="K859" s="7" t="str">
        <f>VLOOKUP($I859,'New Summary'!$E$8:$G$59,2,FALSE)</f>
        <v>H-200x200x8x12</v>
      </c>
      <c r="L859" s="7" t="s">
        <v>2496</v>
      </c>
      <c r="M859" s="7">
        <f>VLOOKUP($I859,'New Summary'!$E$8:$G$59,3,FALSE)</f>
        <v>49.9</v>
      </c>
      <c r="N859" s="3">
        <v>10100</v>
      </c>
      <c r="O859" s="3" t="s">
        <v>25</v>
      </c>
      <c r="P859" s="3">
        <v>1</v>
      </c>
      <c r="Q859" s="28">
        <f t="shared" si="179"/>
        <v>10.1</v>
      </c>
      <c r="R859" s="28">
        <f t="shared" si="180"/>
        <v>503.98999999999995</v>
      </c>
      <c r="S859" s="12">
        <v>0</v>
      </c>
      <c r="T859" s="46">
        <f t="shared" si="175"/>
        <v>0</v>
      </c>
      <c r="U859" s="12"/>
      <c r="V859" s="3">
        <f t="shared" si="176"/>
        <v>10.1</v>
      </c>
      <c r="W859" s="46" t="s">
        <v>2502</v>
      </c>
      <c r="X859" s="3">
        <f t="shared" si="173"/>
        <v>503.98999999999995</v>
      </c>
      <c r="Y859" s="3">
        <f t="shared" si="174"/>
        <v>0</v>
      </c>
      <c r="Z859" s="3"/>
      <c r="AA859" s="3">
        <v>1.01</v>
      </c>
      <c r="AB859" s="3">
        <f t="shared" si="169"/>
        <v>9.09</v>
      </c>
      <c r="AC859" s="7">
        <f t="shared" si="177"/>
        <v>50.399000000000001</v>
      </c>
      <c r="AD859" s="1">
        <v>1010</v>
      </c>
      <c r="AE859" s="1">
        <f t="shared" si="170"/>
        <v>1.01</v>
      </c>
    </row>
    <row r="860" spans="1:31" ht="43.2" hidden="1" x14ac:dyDescent="0.3">
      <c r="A860" s="65" t="str" cm="1">
        <f t="array" ref="A860">_xlfn.IFS(M860&gt;=65,"Heavy",M860&lt;=25,"Light",M860&gt;=26-64,"Medium")</f>
        <v>Medium</v>
      </c>
      <c r="B860" s="1" t="s">
        <v>2787</v>
      </c>
      <c r="C860" s="1" t="s">
        <v>2824</v>
      </c>
      <c r="D860" s="3">
        <f t="shared" si="178"/>
        <v>843</v>
      </c>
      <c r="E860" s="3" t="s">
        <v>2822</v>
      </c>
      <c r="F860" s="3">
        <v>1</v>
      </c>
      <c r="G860" s="3" t="s">
        <v>2827</v>
      </c>
      <c r="H860" s="3" t="s">
        <v>882</v>
      </c>
      <c r="I860" s="3" t="s">
        <v>812</v>
      </c>
      <c r="J860" s="3" t="s">
        <v>2819</v>
      </c>
      <c r="K860" s="7" t="str">
        <f>VLOOKUP($I860,'New Summary'!$E$8:$G$59,2,FALSE)</f>
        <v>T-100x200x8x12</v>
      </c>
      <c r="L860" s="3" t="s">
        <v>2496</v>
      </c>
      <c r="M860" s="7">
        <f>VLOOKUP($I860,'New Summary'!$E$8:$G$59,3,FALSE)</f>
        <v>25.3</v>
      </c>
      <c r="N860" s="3">
        <v>5050</v>
      </c>
      <c r="O860" s="3" t="s">
        <v>25</v>
      </c>
      <c r="P860" s="3">
        <v>1</v>
      </c>
      <c r="Q860" s="28">
        <f t="shared" si="179"/>
        <v>5.05</v>
      </c>
      <c r="R860" s="40">
        <f t="shared" si="180"/>
        <v>127.765</v>
      </c>
      <c r="S860" s="12">
        <v>0</v>
      </c>
      <c r="T860" s="46">
        <f t="shared" si="175"/>
        <v>0</v>
      </c>
      <c r="U860" s="12"/>
      <c r="V860" s="3">
        <f t="shared" si="176"/>
        <v>5.05</v>
      </c>
      <c r="W860" s="46" t="s">
        <v>2502</v>
      </c>
      <c r="X860" s="42">
        <f t="shared" si="173"/>
        <v>127.765</v>
      </c>
      <c r="Y860" s="42">
        <f t="shared" si="174"/>
        <v>0</v>
      </c>
      <c r="Z860" s="3"/>
      <c r="AA860" s="3">
        <v>0.505</v>
      </c>
      <c r="AB860" s="3">
        <f t="shared" si="169"/>
        <v>4.5449999999999999</v>
      </c>
      <c r="AC860" s="7">
        <f t="shared" si="177"/>
        <v>12.7765</v>
      </c>
      <c r="AD860" s="1">
        <v>505</v>
      </c>
      <c r="AE860" s="1">
        <f t="shared" si="170"/>
        <v>0.505</v>
      </c>
    </row>
    <row r="861" spans="1:31" ht="43.2" hidden="1" x14ac:dyDescent="0.3">
      <c r="A861" s="65" t="str" cm="1">
        <f t="array" ref="A861">_xlfn.IFS(M861&gt;=65,"Heavy",M861&lt;=25,"Light",M861&gt;=26-64,"Medium")</f>
        <v>Medium</v>
      </c>
      <c r="B861" s="1" t="s">
        <v>2787</v>
      </c>
      <c r="C861" s="1" t="s">
        <v>2824</v>
      </c>
      <c r="D861" s="3">
        <f t="shared" si="178"/>
        <v>844</v>
      </c>
      <c r="E861" s="3" t="s">
        <v>2822</v>
      </c>
      <c r="F861" s="3">
        <v>1</v>
      </c>
      <c r="G861" s="3" t="s">
        <v>2827</v>
      </c>
      <c r="H861" s="3" t="s">
        <v>883</v>
      </c>
      <c r="I861" s="3" t="s">
        <v>812</v>
      </c>
      <c r="J861" s="3" t="s">
        <v>2819</v>
      </c>
      <c r="K861" s="7" t="str">
        <f>VLOOKUP($I861,'New Summary'!$E$8:$G$59,2,FALSE)</f>
        <v>T-100x200x8x12</v>
      </c>
      <c r="L861" s="3" t="s">
        <v>2496</v>
      </c>
      <c r="M861" s="7">
        <f>VLOOKUP($I861,'New Summary'!$E$8:$G$59,3,FALSE)</f>
        <v>25.3</v>
      </c>
      <c r="N861" s="3">
        <v>4950</v>
      </c>
      <c r="O861" s="3" t="s">
        <v>25</v>
      </c>
      <c r="P861" s="3">
        <v>1</v>
      </c>
      <c r="Q861" s="28">
        <f t="shared" si="179"/>
        <v>4.95</v>
      </c>
      <c r="R861" s="40">
        <f t="shared" si="180"/>
        <v>125.23500000000001</v>
      </c>
      <c r="S861" s="12">
        <v>0</v>
      </c>
      <c r="T861" s="46">
        <f t="shared" si="175"/>
        <v>0</v>
      </c>
      <c r="U861" s="12"/>
      <c r="V861" s="3">
        <f t="shared" si="176"/>
        <v>4.95</v>
      </c>
      <c r="W861" s="46" t="s">
        <v>2502</v>
      </c>
      <c r="X861" s="42">
        <f t="shared" si="173"/>
        <v>125.23500000000001</v>
      </c>
      <c r="Y861" s="42">
        <f t="shared" si="174"/>
        <v>0</v>
      </c>
      <c r="Z861" s="3"/>
      <c r="AA861" s="3">
        <v>0.495</v>
      </c>
      <c r="AB861" s="3">
        <f t="shared" si="169"/>
        <v>4.4550000000000001</v>
      </c>
      <c r="AC861" s="7">
        <f t="shared" si="177"/>
        <v>12.5235</v>
      </c>
      <c r="AD861" s="1">
        <v>495</v>
      </c>
      <c r="AE861" s="1">
        <f t="shared" si="170"/>
        <v>0.495</v>
      </c>
    </row>
    <row r="862" spans="1:31" ht="43.2" hidden="1" x14ac:dyDescent="0.3">
      <c r="A862" s="65" t="str" cm="1">
        <f t="array" ref="A862">_xlfn.IFS(M862&gt;=65,"Heavy",M862&lt;=25,"Light",M862&gt;=26-64,"Medium")</f>
        <v>Medium</v>
      </c>
      <c r="B862" s="1" t="s">
        <v>2787</v>
      </c>
      <c r="C862" s="1" t="s">
        <v>2824</v>
      </c>
      <c r="D862" s="3">
        <f t="shared" si="178"/>
        <v>845</v>
      </c>
      <c r="E862" s="3" t="s">
        <v>2822</v>
      </c>
      <c r="F862" s="3">
        <v>1</v>
      </c>
      <c r="G862" s="3" t="s">
        <v>2827</v>
      </c>
      <c r="H862" s="3" t="s">
        <v>884</v>
      </c>
      <c r="I862" s="3" t="s">
        <v>812</v>
      </c>
      <c r="J862" s="3" t="s">
        <v>2819</v>
      </c>
      <c r="K862" s="7" t="str">
        <f>VLOOKUP($I862,'New Summary'!$E$8:$G$59,2,FALSE)</f>
        <v>T-100x200x8x12</v>
      </c>
      <c r="L862" s="3" t="s">
        <v>2496</v>
      </c>
      <c r="M862" s="7">
        <f>VLOOKUP($I862,'New Summary'!$E$8:$G$59,3,FALSE)</f>
        <v>25.3</v>
      </c>
      <c r="N862" s="3">
        <v>3750</v>
      </c>
      <c r="O862" s="3" t="s">
        <v>25</v>
      </c>
      <c r="P862" s="3">
        <v>1</v>
      </c>
      <c r="Q862" s="28">
        <f t="shared" si="179"/>
        <v>3.75</v>
      </c>
      <c r="R862" s="40">
        <f t="shared" si="180"/>
        <v>94.875</v>
      </c>
      <c r="S862" s="12">
        <v>0</v>
      </c>
      <c r="T862" s="46">
        <f t="shared" si="175"/>
        <v>0</v>
      </c>
      <c r="U862" s="12"/>
      <c r="V862" s="3">
        <f t="shared" si="176"/>
        <v>3.75</v>
      </c>
      <c r="W862" s="46" t="s">
        <v>2502</v>
      </c>
      <c r="X862" s="42">
        <f t="shared" si="173"/>
        <v>94.875</v>
      </c>
      <c r="Y862" s="42">
        <f t="shared" si="174"/>
        <v>0</v>
      </c>
      <c r="Z862" s="3"/>
      <c r="AA862" s="3">
        <v>0.375</v>
      </c>
      <c r="AB862" s="3">
        <f t="shared" si="169"/>
        <v>3.375</v>
      </c>
      <c r="AC862" s="7">
        <f t="shared" si="177"/>
        <v>9.4875000000000007</v>
      </c>
      <c r="AD862" s="1">
        <v>375</v>
      </c>
      <c r="AE862" s="1">
        <f t="shared" si="170"/>
        <v>0.375</v>
      </c>
    </row>
    <row r="863" spans="1:31" ht="43.2" hidden="1" x14ac:dyDescent="0.3">
      <c r="A863" s="65" t="str" cm="1">
        <f t="array" ref="A863">_xlfn.IFS(M863&gt;=65,"Heavy",M863&lt;=25,"Light",M863&gt;=26-64,"Medium")</f>
        <v>Medium</v>
      </c>
      <c r="B863" s="1" t="s">
        <v>2787</v>
      </c>
      <c r="C863" s="1" t="s">
        <v>2824</v>
      </c>
      <c r="D863" s="3">
        <f t="shared" si="178"/>
        <v>846</v>
      </c>
      <c r="E863" s="3" t="s">
        <v>2822</v>
      </c>
      <c r="F863" s="3">
        <v>1</v>
      </c>
      <c r="G863" s="3" t="s">
        <v>2827</v>
      </c>
      <c r="H863" s="3" t="s">
        <v>885</v>
      </c>
      <c r="I863" s="3" t="s">
        <v>6</v>
      </c>
      <c r="J863" s="7" t="s">
        <v>2344</v>
      </c>
      <c r="K863" s="7" t="str">
        <f>VLOOKUP($I863,'New Summary'!$E$8:$G$59,2,FALSE)</f>
        <v>H-200x200x8x12</v>
      </c>
      <c r="L863" s="7" t="s">
        <v>2496</v>
      </c>
      <c r="M863" s="7">
        <f>VLOOKUP($I863,'New Summary'!$E$8:$G$59,3,FALSE)</f>
        <v>49.9</v>
      </c>
      <c r="N863" s="3">
        <v>8600</v>
      </c>
      <c r="O863" s="3" t="s">
        <v>25</v>
      </c>
      <c r="P863" s="3">
        <v>1</v>
      </c>
      <c r="Q863" s="28">
        <f t="shared" si="179"/>
        <v>8.6</v>
      </c>
      <c r="R863" s="28">
        <f t="shared" si="180"/>
        <v>429.14</v>
      </c>
      <c r="S863" s="12">
        <v>0</v>
      </c>
      <c r="T863" s="46">
        <f t="shared" si="175"/>
        <v>0</v>
      </c>
      <c r="U863" s="12"/>
      <c r="V863" s="3">
        <f t="shared" si="176"/>
        <v>8.6</v>
      </c>
      <c r="W863" s="46" t="s">
        <v>2502</v>
      </c>
      <c r="X863" s="3">
        <f t="shared" si="173"/>
        <v>429.14</v>
      </c>
      <c r="Y863" s="3">
        <f t="shared" si="174"/>
        <v>0</v>
      </c>
      <c r="Z863" s="3"/>
      <c r="AA863" s="3">
        <v>4.3</v>
      </c>
      <c r="AB863" s="3">
        <f t="shared" si="169"/>
        <v>4.3</v>
      </c>
      <c r="AC863" s="7">
        <f t="shared" si="177"/>
        <v>214.57</v>
      </c>
      <c r="AD863" s="1">
        <v>4300</v>
      </c>
      <c r="AE863" s="1">
        <f t="shared" si="170"/>
        <v>4.3</v>
      </c>
    </row>
    <row r="864" spans="1:31" ht="43.2" hidden="1" x14ac:dyDescent="0.3">
      <c r="A864" s="65" t="str" cm="1">
        <f t="array" ref="A864">_xlfn.IFS(M864&gt;=65,"Heavy",M864&lt;=25,"Light",M864&gt;=26-64,"Medium")</f>
        <v>Medium</v>
      </c>
      <c r="B864" s="1" t="s">
        <v>2787</v>
      </c>
      <c r="C864" s="1" t="s">
        <v>2824</v>
      </c>
      <c r="D864" s="3">
        <f t="shared" si="178"/>
        <v>847</v>
      </c>
      <c r="E864" s="3" t="s">
        <v>2822</v>
      </c>
      <c r="F864" s="3">
        <v>1</v>
      </c>
      <c r="G864" s="3" t="s">
        <v>2827</v>
      </c>
      <c r="H864" s="3" t="s">
        <v>886</v>
      </c>
      <c r="I864" s="3" t="s">
        <v>812</v>
      </c>
      <c r="J864" s="3" t="s">
        <v>2819</v>
      </c>
      <c r="K864" s="7" t="str">
        <f>VLOOKUP($I864,'New Summary'!$E$8:$G$59,2,FALSE)</f>
        <v>T-100x200x8x12</v>
      </c>
      <c r="L864" s="3" t="s">
        <v>2496</v>
      </c>
      <c r="M864" s="7">
        <f>VLOOKUP($I864,'New Summary'!$E$8:$G$59,3,FALSE)</f>
        <v>25.3</v>
      </c>
      <c r="N864" s="3">
        <v>4300</v>
      </c>
      <c r="O864" s="3" t="s">
        <v>25</v>
      </c>
      <c r="P864" s="3">
        <v>1</v>
      </c>
      <c r="Q864" s="28">
        <f t="shared" si="179"/>
        <v>4.3</v>
      </c>
      <c r="R864" s="40">
        <f t="shared" si="180"/>
        <v>108.78999999999999</v>
      </c>
      <c r="S864" s="12">
        <v>0</v>
      </c>
      <c r="T864" s="46">
        <f t="shared" si="175"/>
        <v>0</v>
      </c>
      <c r="U864" s="12"/>
      <c r="V864" s="3">
        <f t="shared" si="176"/>
        <v>4.3</v>
      </c>
      <c r="W864" s="46" t="s">
        <v>2502</v>
      </c>
      <c r="X864" s="42">
        <f t="shared" si="173"/>
        <v>108.78999999999999</v>
      </c>
      <c r="Y864" s="42">
        <f t="shared" si="174"/>
        <v>0</v>
      </c>
      <c r="Z864" s="3"/>
      <c r="AA864" s="3">
        <v>2.15</v>
      </c>
      <c r="AB864" s="3">
        <f t="shared" si="169"/>
        <v>2.15</v>
      </c>
      <c r="AC864" s="7">
        <f t="shared" si="177"/>
        <v>54.394999999999996</v>
      </c>
      <c r="AD864" s="1">
        <v>2150</v>
      </c>
      <c r="AE864" s="1">
        <f t="shared" si="170"/>
        <v>2.15</v>
      </c>
    </row>
    <row r="865" spans="1:31" ht="43.2" hidden="1" x14ac:dyDescent="0.3">
      <c r="A865" s="65" t="str" cm="1">
        <f t="array" ref="A865">_xlfn.IFS(M865&gt;=65,"Heavy",M865&lt;=25,"Light",M865&gt;=26-64,"Medium")</f>
        <v>Medium</v>
      </c>
      <c r="B865" s="1" t="s">
        <v>2787</v>
      </c>
      <c r="C865" s="1" t="s">
        <v>2824</v>
      </c>
      <c r="D865" s="3">
        <f t="shared" si="178"/>
        <v>848</v>
      </c>
      <c r="E865" s="3" t="s">
        <v>2822</v>
      </c>
      <c r="F865" s="3">
        <v>1</v>
      </c>
      <c r="G865" s="3" t="s">
        <v>2827</v>
      </c>
      <c r="H865" s="3" t="s">
        <v>887</v>
      </c>
      <c r="I865" s="3" t="s">
        <v>812</v>
      </c>
      <c r="J865" s="3" t="s">
        <v>2819</v>
      </c>
      <c r="K865" s="7" t="str">
        <f>VLOOKUP($I865,'New Summary'!$E$8:$G$59,2,FALSE)</f>
        <v>T-100x200x8x12</v>
      </c>
      <c r="L865" s="3" t="s">
        <v>2496</v>
      </c>
      <c r="M865" s="7">
        <f>VLOOKUP($I865,'New Summary'!$E$8:$G$59,3,FALSE)</f>
        <v>25.3</v>
      </c>
      <c r="N865" s="3">
        <v>3600</v>
      </c>
      <c r="O865" s="3" t="s">
        <v>25</v>
      </c>
      <c r="P865" s="3">
        <v>1</v>
      </c>
      <c r="Q865" s="28">
        <f t="shared" si="179"/>
        <v>3.6</v>
      </c>
      <c r="R865" s="40">
        <f t="shared" si="180"/>
        <v>91.08</v>
      </c>
      <c r="S865" s="12">
        <v>0</v>
      </c>
      <c r="T865" s="46">
        <f t="shared" si="175"/>
        <v>0</v>
      </c>
      <c r="U865" s="12"/>
      <c r="V865" s="3">
        <f t="shared" si="176"/>
        <v>3.6</v>
      </c>
      <c r="W865" s="46" t="s">
        <v>2502</v>
      </c>
      <c r="X865" s="42">
        <f t="shared" si="173"/>
        <v>91.08</v>
      </c>
      <c r="Y865" s="42">
        <f t="shared" si="174"/>
        <v>0</v>
      </c>
      <c r="Z865" s="3"/>
      <c r="AA865" s="3">
        <v>1.8</v>
      </c>
      <c r="AB865" s="3">
        <f t="shared" si="169"/>
        <v>1.8</v>
      </c>
      <c r="AC865" s="7">
        <f t="shared" si="177"/>
        <v>45.54</v>
      </c>
      <c r="AD865" s="1">
        <v>1800</v>
      </c>
      <c r="AE865" s="1">
        <f t="shared" si="170"/>
        <v>1.8</v>
      </c>
    </row>
    <row r="866" spans="1:31" ht="43.2" hidden="1" x14ac:dyDescent="0.3">
      <c r="A866" s="65" t="str" cm="1">
        <f t="array" ref="A866">_xlfn.IFS(M866&gt;=65,"Heavy",M866&lt;=25,"Light",M866&gt;=26-64,"Medium")</f>
        <v>Medium</v>
      </c>
      <c r="B866" s="1" t="s">
        <v>2787</v>
      </c>
      <c r="C866" s="1" t="s">
        <v>2824</v>
      </c>
      <c r="D866" s="3">
        <f t="shared" si="178"/>
        <v>849</v>
      </c>
      <c r="E866" s="3" t="s">
        <v>2822</v>
      </c>
      <c r="F866" s="3">
        <v>1</v>
      </c>
      <c r="G866" s="3" t="s">
        <v>2827</v>
      </c>
      <c r="H866" s="3" t="s">
        <v>888</v>
      </c>
      <c r="I866" s="3" t="s">
        <v>812</v>
      </c>
      <c r="J866" s="3" t="s">
        <v>2819</v>
      </c>
      <c r="K866" s="7" t="str">
        <f>VLOOKUP($I866,'New Summary'!$E$8:$G$59,2,FALSE)</f>
        <v>T-100x200x8x12</v>
      </c>
      <c r="L866" s="3" t="s">
        <v>2496</v>
      </c>
      <c r="M866" s="7">
        <f>VLOOKUP($I866,'New Summary'!$E$8:$G$59,3,FALSE)</f>
        <v>25.3</v>
      </c>
      <c r="N866" s="3">
        <v>3600</v>
      </c>
      <c r="O866" s="3" t="s">
        <v>25</v>
      </c>
      <c r="P866" s="3">
        <v>1</v>
      </c>
      <c r="Q866" s="28">
        <f t="shared" si="179"/>
        <v>3.6</v>
      </c>
      <c r="R866" s="40">
        <f t="shared" si="180"/>
        <v>91.08</v>
      </c>
      <c r="S866" s="12">
        <v>0</v>
      </c>
      <c r="T866" s="46">
        <f t="shared" si="175"/>
        <v>0</v>
      </c>
      <c r="U866" s="12"/>
      <c r="V866" s="3">
        <f t="shared" si="176"/>
        <v>3.6</v>
      </c>
      <c r="W866" s="46" t="s">
        <v>2502</v>
      </c>
      <c r="X866" s="42">
        <f t="shared" si="173"/>
        <v>91.08</v>
      </c>
      <c r="Y866" s="42">
        <f t="shared" si="174"/>
        <v>0</v>
      </c>
      <c r="Z866" s="3"/>
      <c r="AA866" s="3">
        <v>1.8</v>
      </c>
      <c r="AB866" s="3">
        <f t="shared" si="169"/>
        <v>1.8</v>
      </c>
      <c r="AC866" s="7">
        <f t="shared" si="177"/>
        <v>45.54</v>
      </c>
      <c r="AD866" s="1">
        <v>1800</v>
      </c>
      <c r="AE866" s="1">
        <f t="shared" si="170"/>
        <v>1.8</v>
      </c>
    </row>
    <row r="867" spans="1:31" ht="43.2" hidden="1" x14ac:dyDescent="0.3">
      <c r="A867" s="65" t="str" cm="1">
        <f t="array" ref="A867">_xlfn.IFS(M867&gt;=65,"Heavy",M867&lt;=25,"Light",M867&gt;=26-64,"Medium")</f>
        <v>Medium</v>
      </c>
      <c r="B867" s="1" t="s">
        <v>2787</v>
      </c>
      <c r="C867" s="1" t="s">
        <v>2824</v>
      </c>
      <c r="D867" s="3">
        <f t="shared" si="178"/>
        <v>850</v>
      </c>
      <c r="E867" s="3" t="s">
        <v>2822</v>
      </c>
      <c r="F867" s="3">
        <v>1</v>
      </c>
      <c r="G867" s="3" t="s">
        <v>2827</v>
      </c>
      <c r="H867" s="3" t="s">
        <v>889</v>
      </c>
      <c r="I867" s="3" t="s">
        <v>812</v>
      </c>
      <c r="J867" s="3" t="s">
        <v>2819</v>
      </c>
      <c r="K867" s="7" t="str">
        <f>VLOOKUP($I867,'New Summary'!$E$8:$G$59,2,FALSE)</f>
        <v>T-100x200x8x12</v>
      </c>
      <c r="L867" s="3" t="s">
        <v>2496</v>
      </c>
      <c r="M867" s="7">
        <f>VLOOKUP($I867,'New Summary'!$E$8:$G$59,3,FALSE)</f>
        <v>25.3</v>
      </c>
      <c r="N867" s="3">
        <v>3350</v>
      </c>
      <c r="O867" s="3" t="s">
        <v>25</v>
      </c>
      <c r="P867" s="3">
        <v>1</v>
      </c>
      <c r="Q867" s="28">
        <f t="shared" si="179"/>
        <v>3.35</v>
      </c>
      <c r="R867" s="40">
        <f t="shared" si="180"/>
        <v>84.75500000000001</v>
      </c>
      <c r="S867" s="12">
        <v>0</v>
      </c>
      <c r="T867" s="46">
        <f t="shared" si="175"/>
        <v>0</v>
      </c>
      <c r="U867" s="12"/>
      <c r="V867" s="3">
        <f t="shared" si="176"/>
        <v>3.35</v>
      </c>
      <c r="W867" s="46" t="s">
        <v>2502</v>
      </c>
      <c r="X867" s="42">
        <f t="shared" si="173"/>
        <v>84.75500000000001</v>
      </c>
      <c r="Y867" s="42">
        <f t="shared" si="174"/>
        <v>0</v>
      </c>
      <c r="Z867" s="3"/>
      <c r="AA867" s="3">
        <v>1.675</v>
      </c>
      <c r="AB867" s="3">
        <f t="shared" si="169"/>
        <v>1.675</v>
      </c>
      <c r="AC867" s="7">
        <f t="shared" si="177"/>
        <v>42.377500000000005</v>
      </c>
      <c r="AD867" s="1">
        <v>1675</v>
      </c>
      <c r="AE867" s="1">
        <f t="shared" si="170"/>
        <v>1.675</v>
      </c>
    </row>
    <row r="868" spans="1:31" ht="43.2" hidden="1" x14ac:dyDescent="0.3">
      <c r="A868" s="65" t="str" cm="1">
        <f t="array" ref="A868">_xlfn.IFS(M868&gt;=65,"Heavy",M868&lt;=25,"Light",M868&gt;=26-64,"Medium")</f>
        <v>Medium</v>
      </c>
      <c r="B868" s="1" t="s">
        <v>2787</v>
      </c>
      <c r="C868" s="1" t="s">
        <v>2824</v>
      </c>
      <c r="D868" s="3">
        <f t="shared" si="178"/>
        <v>851</v>
      </c>
      <c r="E868" s="3" t="s">
        <v>2822</v>
      </c>
      <c r="F868" s="3">
        <v>1</v>
      </c>
      <c r="G868" s="3" t="s">
        <v>2827</v>
      </c>
      <c r="H868" s="3" t="s">
        <v>915</v>
      </c>
      <c r="I868" s="3" t="s">
        <v>812</v>
      </c>
      <c r="J868" s="3" t="s">
        <v>2819</v>
      </c>
      <c r="K868" s="7" t="str">
        <f>VLOOKUP($I868,'New Summary'!$E$8:$G$59,2,FALSE)</f>
        <v>T-100x200x8x12</v>
      </c>
      <c r="L868" s="3" t="s">
        <v>2496</v>
      </c>
      <c r="M868" s="7">
        <f>VLOOKUP($I868,'New Summary'!$E$8:$G$59,3,FALSE)</f>
        <v>25.3</v>
      </c>
      <c r="N868" s="3">
        <v>3350</v>
      </c>
      <c r="O868" s="3" t="s">
        <v>25</v>
      </c>
      <c r="P868" s="3">
        <v>1</v>
      </c>
      <c r="Q868" s="28">
        <f t="shared" si="179"/>
        <v>3.35</v>
      </c>
      <c r="R868" s="40">
        <f t="shared" si="180"/>
        <v>84.75500000000001</v>
      </c>
      <c r="S868" s="12">
        <v>0</v>
      </c>
      <c r="T868" s="46">
        <f t="shared" si="175"/>
        <v>0</v>
      </c>
      <c r="U868" s="12"/>
      <c r="V868" s="3">
        <f t="shared" si="176"/>
        <v>3.35</v>
      </c>
      <c r="W868" s="46" t="s">
        <v>2502</v>
      </c>
      <c r="X868" s="42">
        <f t="shared" si="173"/>
        <v>84.75500000000001</v>
      </c>
      <c r="Y868" s="42">
        <f t="shared" si="174"/>
        <v>0</v>
      </c>
      <c r="Z868" s="3"/>
      <c r="AA868" s="3">
        <v>1.675</v>
      </c>
      <c r="AB868" s="3">
        <f t="shared" si="169"/>
        <v>1.675</v>
      </c>
      <c r="AC868" s="7">
        <f t="shared" si="177"/>
        <v>42.377500000000005</v>
      </c>
      <c r="AD868" s="1">
        <v>1675</v>
      </c>
      <c r="AE868" s="1">
        <f t="shared" si="170"/>
        <v>1.675</v>
      </c>
    </row>
    <row r="869" spans="1:31" ht="43.2" hidden="1" x14ac:dyDescent="0.3">
      <c r="A869" s="65" t="str" cm="1">
        <f t="array" ref="A869">_xlfn.IFS(M869&gt;=65,"Heavy",M869&lt;=25,"Light",M869&gt;=26-64,"Medium")</f>
        <v>Medium</v>
      </c>
      <c r="B869" s="1" t="s">
        <v>2787</v>
      </c>
      <c r="C869" s="1" t="s">
        <v>2824</v>
      </c>
      <c r="D869" s="3">
        <f t="shared" si="178"/>
        <v>852</v>
      </c>
      <c r="E869" s="3" t="s">
        <v>2822</v>
      </c>
      <c r="F869" s="3">
        <v>1</v>
      </c>
      <c r="G869" s="3" t="s">
        <v>2827</v>
      </c>
      <c r="H869" s="3" t="s">
        <v>890</v>
      </c>
      <c r="I869" s="3" t="s">
        <v>6</v>
      </c>
      <c r="J869" s="7" t="s">
        <v>2344</v>
      </c>
      <c r="K869" s="7" t="str">
        <f>VLOOKUP($I869,'New Summary'!$E$8:$G$59,2,FALSE)</f>
        <v>H-200x200x8x12</v>
      </c>
      <c r="L869" s="7" t="s">
        <v>2496</v>
      </c>
      <c r="M869" s="7">
        <f>VLOOKUP($I869,'New Summary'!$E$8:$G$59,3,FALSE)</f>
        <v>49.9</v>
      </c>
      <c r="N869" s="3">
        <v>8600</v>
      </c>
      <c r="O869" s="3" t="s">
        <v>25</v>
      </c>
      <c r="P869" s="3">
        <v>1</v>
      </c>
      <c r="Q869" s="28">
        <f t="shared" si="179"/>
        <v>8.6</v>
      </c>
      <c r="R869" s="28">
        <f t="shared" si="180"/>
        <v>429.14</v>
      </c>
      <c r="S869" s="12">
        <v>0</v>
      </c>
      <c r="T869" s="46">
        <f t="shared" si="175"/>
        <v>0</v>
      </c>
      <c r="U869" s="12"/>
      <c r="V869" s="3">
        <f t="shared" si="176"/>
        <v>8.6</v>
      </c>
      <c r="W869" s="46" t="s">
        <v>2502</v>
      </c>
      <c r="X869" s="3">
        <f t="shared" si="173"/>
        <v>429.14</v>
      </c>
      <c r="Y869" s="3">
        <f t="shared" si="174"/>
        <v>0</v>
      </c>
      <c r="Z869" s="3"/>
      <c r="AA869" s="3">
        <v>4.3</v>
      </c>
      <c r="AB869" s="3">
        <f t="shared" si="169"/>
        <v>4.3</v>
      </c>
      <c r="AC869" s="7">
        <f t="shared" si="177"/>
        <v>214.57</v>
      </c>
      <c r="AD869" s="1">
        <v>4300</v>
      </c>
      <c r="AE869" s="1">
        <f t="shared" si="170"/>
        <v>4.3</v>
      </c>
    </row>
    <row r="870" spans="1:31" ht="43.2" hidden="1" x14ac:dyDescent="0.3">
      <c r="A870" s="65" t="str" cm="1">
        <f t="array" ref="A870">_xlfn.IFS(M870&gt;=65,"Heavy",M870&lt;=25,"Light",M870&gt;=26-64,"Medium")</f>
        <v>Medium</v>
      </c>
      <c r="B870" s="1" t="s">
        <v>2787</v>
      </c>
      <c r="C870" s="1" t="s">
        <v>2824</v>
      </c>
      <c r="D870" s="3">
        <f t="shared" si="178"/>
        <v>853</v>
      </c>
      <c r="E870" s="3" t="s">
        <v>2822</v>
      </c>
      <c r="F870" s="3">
        <v>1</v>
      </c>
      <c r="G870" s="3" t="s">
        <v>2827</v>
      </c>
      <c r="H870" s="3" t="s">
        <v>891</v>
      </c>
      <c r="I870" s="3" t="s">
        <v>812</v>
      </c>
      <c r="J870" s="3" t="s">
        <v>2819</v>
      </c>
      <c r="K870" s="7" t="str">
        <f>VLOOKUP($I870,'New Summary'!$E$8:$G$59,2,FALSE)</f>
        <v>T-100x200x8x12</v>
      </c>
      <c r="L870" s="3" t="s">
        <v>2496</v>
      </c>
      <c r="M870" s="7">
        <f>VLOOKUP($I870,'New Summary'!$E$8:$G$59,3,FALSE)</f>
        <v>25.3</v>
      </c>
      <c r="N870" s="3">
        <v>4300</v>
      </c>
      <c r="O870" s="3" t="s">
        <v>25</v>
      </c>
      <c r="P870" s="3">
        <v>1</v>
      </c>
      <c r="Q870" s="28">
        <f t="shared" si="179"/>
        <v>4.3</v>
      </c>
      <c r="R870" s="40">
        <f t="shared" si="180"/>
        <v>108.78999999999999</v>
      </c>
      <c r="S870" s="12">
        <v>0</v>
      </c>
      <c r="T870" s="46">
        <f t="shared" si="175"/>
        <v>0</v>
      </c>
      <c r="U870" s="12"/>
      <c r="V870" s="3">
        <f t="shared" si="176"/>
        <v>4.3</v>
      </c>
      <c r="W870" s="46" t="s">
        <v>2502</v>
      </c>
      <c r="X870" s="42">
        <f t="shared" si="173"/>
        <v>108.78999999999999</v>
      </c>
      <c r="Y870" s="42">
        <f t="shared" si="174"/>
        <v>0</v>
      </c>
      <c r="Z870" s="3"/>
      <c r="AA870" s="3">
        <v>2.15</v>
      </c>
      <c r="AB870" s="3">
        <f t="shared" si="169"/>
        <v>2.15</v>
      </c>
      <c r="AC870" s="7">
        <f t="shared" si="177"/>
        <v>54.394999999999996</v>
      </c>
      <c r="AD870" s="1">
        <v>2150</v>
      </c>
      <c r="AE870" s="1">
        <f t="shared" si="170"/>
        <v>2.15</v>
      </c>
    </row>
    <row r="871" spans="1:31" ht="43.2" hidden="1" x14ac:dyDescent="0.3">
      <c r="A871" s="65" t="str" cm="1">
        <f t="array" ref="A871">_xlfn.IFS(M871&gt;=65,"Heavy",M871&lt;=25,"Light",M871&gt;=26-64,"Medium")</f>
        <v>Medium</v>
      </c>
      <c r="B871" s="1" t="s">
        <v>2787</v>
      </c>
      <c r="C871" s="1" t="s">
        <v>2824</v>
      </c>
      <c r="D871" s="3">
        <f t="shared" si="178"/>
        <v>854</v>
      </c>
      <c r="E871" s="3" t="s">
        <v>2822</v>
      </c>
      <c r="F871" s="3">
        <v>1</v>
      </c>
      <c r="G871" s="3" t="s">
        <v>2827</v>
      </c>
      <c r="H871" s="3" t="s">
        <v>892</v>
      </c>
      <c r="I871" s="3" t="s">
        <v>812</v>
      </c>
      <c r="J871" s="3" t="s">
        <v>2819</v>
      </c>
      <c r="K871" s="7" t="str">
        <f>VLOOKUP($I871,'New Summary'!$E$8:$G$59,2,FALSE)</f>
        <v>T-100x200x8x12</v>
      </c>
      <c r="L871" s="3" t="s">
        <v>2496</v>
      </c>
      <c r="M871" s="7">
        <f>VLOOKUP($I871,'New Summary'!$E$8:$G$59,3,FALSE)</f>
        <v>25.3</v>
      </c>
      <c r="N871" s="3">
        <v>3600</v>
      </c>
      <c r="O871" s="3" t="s">
        <v>25</v>
      </c>
      <c r="P871" s="3">
        <v>1</v>
      </c>
      <c r="Q871" s="28">
        <f t="shared" si="179"/>
        <v>3.6</v>
      </c>
      <c r="R871" s="40">
        <f t="shared" si="180"/>
        <v>91.08</v>
      </c>
      <c r="S871" s="12">
        <v>0</v>
      </c>
      <c r="T871" s="46">
        <f t="shared" si="175"/>
        <v>0</v>
      </c>
      <c r="U871" s="12"/>
      <c r="V871" s="3">
        <f t="shared" si="176"/>
        <v>3.6</v>
      </c>
      <c r="W871" s="46" t="s">
        <v>2502</v>
      </c>
      <c r="X871" s="42">
        <f t="shared" si="173"/>
        <v>91.08</v>
      </c>
      <c r="Y871" s="42">
        <f t="shared" si="174"/>
        <v>0</v>
      </c>
      <c r="Z871" s="3"/>
      <c r="AA871" s="3">
        <v>1.8</v>
      </c>
      <c r="AB871" s="3">
        <f t="shared" si="169"/>
        <v>1.8</v>
      </c>
      <c r="AC871" s="7">
        <f t="shared" si="177"/>
        <v>45.54</v>
      </c>
      <c r="AD871" s="1">
        <v>1800</v>
      </c>
      <c r="AE871" s="1">
        <f t="shared" si="170"/>
        <v>1.8</v>
      </c>
    </row>
    <row r="872" spans="1:31" ht="43.2" hidden="1" x14ac:dyDescent="0.3">
      <c r="A872" s="65" t="str" cm="1">
        <f t="array" ref="A872">_xlfn.IFS(M872&gt;=65,"Heavy",M872&lt;=25,"Light",M872&gt;=26-64,"Medium")</f>
        <v>Medium</v>
      </c>
      <c r="B872" s="1" t="s">
        <v>2787</v>
      </c>
      <c r="C872" s="1" t="s">
        <v>2824</v>
      </c>
      <c r="D872" s="3">
        <f t="shared" si="178"/>
        <v>855</v>
      </c>
      <c r="E872" s="3" t="s">
        <v>2822</v>
      </c>
      <c r="F872" s="3">
        <v>1</v>
      </c>
      <c r="G872" s="3" t="s">
        <v>2827</v>
      </c>
      <c r="H872" s="3" t="s">
        <v>893</v>
      </c>
      <c r="I872" s="3" t="s">
        <v>812</v>
      </c>
      <c r="J872" s="3" t="s">
        <v>2819</v>
      </c>
      <c r="K872" s="7" t="str">
        <f>VLOOKUP($I872,'New Summary'!$E$8:$G$59,2,FALSE)</f>
        <v>T-100x200x8x12</v>
      </c>
      <c r="L872" s="3" t="s">
        <v>2496</v>
      </c>
      <c r="M872" s="7">
        <f>VLOOKUP($I872,'New Summary'!$E$8:$G$59,3,FALSE)</f>
        <v>25.3</v>
      </c>
      <c r="N872" s="3">
        <v>3600</v>
      </c>
      <c r="O872" s="3" t="s">
        <v>25</v>
      </c>
      <c r="P872" s="3">
        <v>1</v>
      </c>
      <c r="Q872" s="28">
        <f t="shared" si="179"/>
        <v>3.6</v>
      </c>
      <c r="R872" s="40">
        <f t="shared" si="180"/>
        <v>91.08</v>
      </c>
      <c r="S872" s="12">
        <v>0</v>
      </c>
      <c r="T872" s="46">
        <f t="shared" si="175"/>
        <v>0</v>
      </c>
      <c r="U872" s="12"/>
      <c r="V872" s="3">
        <f t="shared" si="176"/>
        <v>3.6</v>
      </c>
      <c r="W872" s="46" t="s">
        <v>2502</v>
      </c>
      <c r="X872" s="42">
        <f t="shared" si="173"/>
        <v>91.08</v>
      </c>
      <c r="Y872" s="42">
        <f t="shared" si="174"/>
        <v>0</v>
      </c>
      <c r="Z872" s="3"/>
      <c r="AA872" s="3">
        <v>1.8</v>
      </c>
      <c r="AB872" s="3">
        <f t="shared" si="169"/>
        <v>1.8</v>
      </c>
      <c r="AC872" s="7">
        <f t="shared" si="177"/>
        <v>45.54</v>
      </c>
      <c r="AD872" s="1">
        <v>1800</v>
      </c>
      <c r="AE872" s="1">
        <f t="shared" si="170"/>
        <v>1.8</v>
      </c>
    </row>
    <row r="873" spans="1:31" ht="43.2" hidden="1" x14ac:dyDescent="0.3">
      <c r="A873" s="65" t="str" cm="1">
        <f t="array" ref="A873">_xlfn.IFS(M873&gt;=65,"Heavy",M873&lt;=25,"Light",M873&gt;=26-64,"Medium")</f>
        <v>Medium</v>
      </c>
      <c r="B873" s="1" t="s">
        <v>2787</v>
      </c>
      <c r="C873" s="1" t="s">
        <v>2824</v>
      </c>
      <c r="D873" s="3">
        <f t="shared" si="178"/>
        <v>856</v>
      </c>
      <c r="E873" s="3" t="s">
        <v>2822</v>
      </c>
      <c r="F873" s="3">
        <v>1</v>
      </c>
      <c r="G873" s="3" t="s">
        <v>2827</v>
      </c>
      <c r="H873" s="3" t="s">
        <v>894</v>
      </c>
      <c r="I873" s="3" t="s">
        <v>812</v>
      </c>
      <c r="J873" s="3" t="s">
        <v>2819</v>
      </c>
      <c r="K873" s="7" t="str">
        <f>VLOOKUP($I873,'New Summary'!$E$8:$G$59,2,FALSE)</f>
        <v>T-100x200x8x12</v>
      </c>
      <c r="L873" s="3" t="s">
        <v>2496</v>
      </c>
      <c r="M873" s="7">
        <f>VLOOKUP($I873,'New Summary'!$E$8:$G$59,3,FALSE)</f>
        <v>25.3</v>
      </c>
      <c r="N873" s="3">
        <v>3350</v>
      </c>
      <c r="O873" s="3" t="s">
        <v>25</v>
      </c>
      <c r="P873" s="3">
        <v>1</v>
      </c>
      <c r="Q873" s="28">
        <f t="shared" si="179"/>
        <v>3.35</v>
      </c>
      <c r="R873" s="40">
        <f t="shared" si="180"/>
        <v>84.75500000000001</v>
      </c>
      <c r="S873" s="12">
        <v>0</v>
      </c>
      <c r="T873" s="46">
        <f t="shared" si="175"/>
        <v>0</v>
      </c>
      <c r="U873" s="12"/>
      <c r="V873" s="3">
        <f t="shared" si="176"/>
        <v>3.35</v>
      </c>
      <c r="W873" s="46" t="s">
        <v>2502</v>
      </c>
      <c r="X873" s="42">
        <f t="shared" si="173"/>
        <v>84.75500000000001</v>
      </c>
      <c r="Y873" s="42">
        <f t="shared" si="174"/>
        <v>0</v>
      </c>
      <c r="Z873" s="3"/>
      <c r="AA873" s="3">
        <v>1.675</v>
      </c>
      <c r="AB873" s="3">
        <f t="shared" si="169"/>
        <v>1.675</v>
      </c>
      <c r="AC873" s="7">
        <f t="shared" si="177"/>
        <v>42.377500000000005</v>
      </c>
      <c r="AD873" s="1">
        <v>1675</v>
      </c>
      <c r="AE873" s="1">
        <f t="shared" si="170"/>
        <v>1.675</v>
      </c>
    </row>
    <row r="874" spans="1:31" ht="43.2" hidden="1" x14ac:dyDescent="0.3">
      <c r="A874" s="65" t="str" cm="1">
        <f t="array" ref="A874">_xlfn.IFS(M874&gt;=65,"Heavy",M874&lt;=25,"Light",M874&gt;=26-64,"Medium")</f>
        <v>Medium</v>
      </c>
      <c r="B874" s="1" t="s">
        <v>2787</v>
      </c>
      <c r="C874" s="1" t="s">
        <v>2824</v>
      </c>
      <c r="D874" s="3">
        <f t="shared" si="178"/>
        <v>857</v>
      </c>
      <c r="E874" s="3" t="s">
        <v>2822</v>
      </c>
      <c r="F874" s="3">
        <v>1</v>
      </c>
      <c r="G874" s="3" t="s">
        <v>2827</v>
      </c>
      <c r="H874" s="3" t="s">
        <v>916</v>
      </c>
      <c r="I874" s="3" t="s">
        <v>812</v>
      </c>
      <c r="J874" s="3" t="s">
        <v>2819</v>
      </c>
      <c r="K874" s="7" t="str">
        <f>VLOOKUP($I874,'New Summary'!$E$8:$G$59,2,FALSE)</f>
        <v>T-100x200x8x12</v>
      </c>
      <c r="L874" s="3" t="s">
        <v>2496</v>
      </c>
      <c r="M874" s="7">
        <f>VLOOKUP($I874,'New Summary'!$E$8:$G$59,3,FALSE)</f>
        <v>25.3</v>
      </c>
      <c r="N874" s="3">
        <v>3350</v>
      </c>
      <c r="O874" s="3" t="s">
        <v>25</v>
      </c>
      <c r="P874" s="3">
        <v>1</v>
      </c>
      <c r="Q874" s="28">
        <f t="shared" si="179"/>
        <v>3.35</v>
      </c>
      <c r="R874" s="40">
        <f t="shared" si="180"/>
        <v>84.75500000000001</v>
      </c>
      <c r="S874" s="12">
        <v>0</v>
      </c>
      <c r="T874" s="46">
        <f t="shared" si="175"/>
        <v>0</v>
      </c>
      <c r="U874" s="12"/>
      <c r="V874" s="3">
        <f t="shared" si="176"/>
        <v>3.35</v>
      </c>
      <c r="W874" s="46" t="s">
        <v>2502</v>
      </c>
      <c r="X874" s="42">
        <f t="shared" si="173"/>
        <v>84.75500000000001</v>
      </c>
      <c r="Y874" s="42">
        <f t="shared" si="174"/>
        <v>0</v>
      </c>
      <c r="Z874" s="3"/>
      <c r="AA874" s="3">
        <v>1.675</v>
      </c>
      <c r="AB874" s="3">
        <f t="shared" si="169"/>
        <v>1.675</v>
      </c>
      <c r="AC874" s="7">
        <f t="shared" si="177"/>
        <v>42.377500000000005</v>
      </c>
      <c r="AD874" s="1">
        <v>1675</v>
      </c>
      <c r="AE874" s="1">
        <f t="shared" si="170"/>
        <v>1.675</v>
      </c>
    </row>
    <row r="875" spans="1:31" ht="43.2" hidden="1" x14ac:dyDescent="0.3">
      <c r="A875" s="65" t="str" cm="1">
        <f t="array" ref="A875">_xlfn.IFS(M875&gt;=65,"Heavy",M875&lt;=25,"Light",M875&gt;=26-64,"Medium")</f>
        <v>Medium</v>
      </c>
      <c r="B875" s="1" t="s">
        <v>2787</v>
      </c>
      <c r="C875" s="1" t="s">
        <v>2824</v>
      </c>
      <c r="D875" s="3">
        <f t="shared" si="178"/>
        <v>858</v>
      </c>
      <c r="E875" s="3" t="s">
        <v>2822</v>
      </c>
      <c r="F875" s="3">
        <v>1</v>
      </c>
      <c r="G875" s="3" t="s">
        <v>2827</v>
      </c>
      <c r="H875" s="3" t="s">
        <v>895</v>
      </c>
      <c r="I875" s="3" t="s">
        <v>6</v>
      </c>
      <c r="J875" s="7" t="s">
        <v>2344</v>
      </c>
      <c r="K875" s="7" t="str">
        <f>VLOOKUP($I875,'New Summary'!$E$8:$G$59,2,FALSE)</f>
        <v>H-200x200x8x12</v>
      </c>
      <c r="L875" s="7" t="s">
        <v>2496</v>
      </c>
      <c r="M875" s="7">
        <f>VLOOKUP($I875,'New Summary'!$E$8:$G$59,3,FALSE)</f>
        <v>49.9</v>
      </c>
      <c r="N875" s="3">
        <v>8600</v>
      </c>
      <c r="O875" s="3" t="s">
        <v>25</v>
      </c>
      <c r="P875" s="3">
        <v>1</v>
      </c>
      <c r="Q875" s="28">
        <f t="shared" si="179"/>
        <v>8.6</v>
      </c>
      <c r="R875" s="28">
        <f t="shared" si="180"/>
        <v>429.14</v>
      </c>
      <c r="S875" s="12">
        <v>0</v>
      </c>
      <c r="T875" s="46">
        <f t="shared" si="175"/>
        <v>0</v>
      </c>
      <c r="U875" s="12"/>
      <c r="V875" s="3">
        <f t="shared" si="176"/>
        <v>8.6</v>
      </c>
      <c r="W875" s="46" t="s">
        <v>2502</v>
      </c>
      <c r="X875" s="3">
        <f t="shared" si="173"/>
        <v>429.14</v>
      </c>
      <c r="Y875" s="3">
        <f t="shared" si="174"/>
        <v>0</v>
      </c>
      <c r="Z875" s="3"/>
      <c r="AA875" s="3">
        <v>5.16</v>
      </c>
      <c r="AB875" s="3">
        <f t="shared" si="169"/>
        <v>3.4399999999999995</v>
      </c>
      <c r="AC875" s="7">
        <f t="shared" si="177"/>
        <v>257.48399999999998</v>
      </c>
      <c r="AD875" s="1">
        <v>5160</v>
      </c>
      <c r="AE875" s="1">
        <f t="shared" si="170"/>
        <v>5.16</v>
      </c>
    </row>
    <row r="876" spans="1:31" ht="43.2" hidden="1" x14ac:dyDescent="0.3">
      <c r="A876" s="65" t="str" cm="1">
        <f t="array" ref="A876">_xlfn.IFS(M876&gt;=65,"Heavy",M876&lt;=25,"Light",M876&gt;=26-64,"Medium")</f>
        <v>Medium</v>
      </c>
      <c r="B876" s="1" t="s">
        <v>2787</v>
      </c>
      <c r="C876" s="1" t="s">
        <v>2824</v>
      </c>
      <c r="D876" s="3">
        <f t="shared" si="178"/>
        <v>859</v>
      </c>
      <c r="E876" s="3" t="s">
        <v>2822</v>
      </c>
      <c r="F876" s="3">
        <v>1</v>
      </c>
      <c r="G876" s="3" t="s">
        <v>2827</v>
      </c>
      <c r="H876" s="3" t="s">
        <v>896</v>
      </c>
      <c r="I876" s="3" t="s">
        <v>812</v>
      </c>
      <c r="J876" s="3" t="s">
        <v>2819</v>
      </c>
      <c r="K876" s="7" t="str">
        <f>VLOOKUP($I876,'New Summary'!$E$8:$G$59,2,FALSE)</f>
        <v>T-100x200x8x12</v>
      </c>
      <c r="L876" s="3" t="s">
        <v>2496</v>
      </c>
      <c r="M876" s="7">
        <f>VLOOKUP($I876,'New Summary'!$E$8:$G$59,3,FALSE)</f>
        <v>25.3</v>
      </c>
      <c r="N876" s="3">
        <v>4300</v>
      </c>
      <c r="O876" s="3" t="s">
        <v>25</v>
      </c>
      <c r="P876" s="3">
        <v>1</v>
      </c>
      <c r="Q876" s="28">
        <f t="shared" si="179"/>
        <v>4.3</v>
      </c>
      <c r="R876" s="40">
        <f t="shared" si="180"/>
        <v>108.78999999999999</v>
      </c>
      <c r="S876" s="12">
        <v>0</v>
      </c>
      <c r="T876" s="46">
        <f t="shared" si="175"/>
        <v>0</v>
      </c>
      <c r="U876" s="12"/>
      <c r="V876" s="3">
        <f t="shared" si="176"/>
        <v>4.3</v>
      </c>
      <c r="W876" s="46" t="s">
        <v>2502</v>
      </c>
      <c r="X876" s="42">
        <f t="shared" si="173"/>
        <v>108.78999999999999</v>
      </c>
      <c r="Y876" s="42">
        <f t="shared" si="174"/>
        <v>0</v>
      </c>
      <c r="Z876" s="3"/>
      <c r="AA876" s="3">
        <v>2.58</v>
      </c>
      <c r="AB876" s="3">
        <f t="shared" si="169"/>
        <v>1.7199999999999998</v>
      </c>
      <c r="AC876" s="7">
        <f t="shared" si="177"/>
        <v>65.274000000000001</v>
      </c>
      <c r="AD876" s="1">
        <v>2580</v>
      </c>
      <c r="AE876" s="1">
        <f t="shared" si="170"/>
        <v>2.58</v>
      </c>
    </row>
    <row r="877" spans="1:31" ht="43.2" hidden="1" x14ac:dyDescent="0.3">
      <c r="A877" s="65" t="str" cm="1">
        <f t="array" ref="A877">_xlfn.IFS(M877&gt;=65,"Heavy",M877&lt;=25,"Light",M877&gt;=26-64,"Medium")</f>
        <v>Medium</v>
      </c>
      <c r="B877" s="1" t="s">
        <v>2787</v>
      </c>
      <c r="C877" s="1" t="s">
        <v>2824</v>
      </c>
      <c r="D877" s="3">
        <f t="shared" si="178"/>
        <v>860</v>
      </c>
      <c r="E877" s="3" t="s">
        <v>2822</v>
      </c>
      <c r="F877" s="3">
        <v>1</v>
      </c>
      <c r="G877" s="3" t="s">
        <v>2827</v>
      </c>
      <c r="H877" s="3" t="s">
        <v>897</v>
      </c>
      <c r="I877" s="3" t="s">
        <v>812</v>
      </c>
      <c r="J877" s="3" t="s">
        <v>2819</v>
      </c>
      <c r="K877" s="7" t="str">
        <f>VLOOKUP($I877,'New Summary'!$E$8:$G$59,2,FALSE)</f>
        <v>T-100x200x8x12</v>
      </c>
      <c r="L877" s="3" t="s">
        <v>2496</v>
      </c>
      <c r="M877" s="7">
        <f>VLOOKUP($I877,'New Summary'!$E$8:$G$59,3,FALSE)</f>
        <v>25.3</v>
      </c>
      <c r="N877" s="3">
        <v>3600</v>
      </c>
      <c r="O877" s="3" t="s">
        <v>25</v>
      </c>
      <c r="P877" s="3">
        <v>1</v>
      </c>
      <c r="Q877" s="28">
        <f t="shared" si="179"/>
        <v>3.6</v>
      </c>
      <c r="R877" s="40">
        <f t="shared" si="180"/>
        <v>91.08</v>
      </c>
      <c r="S877" s="12">
        <v>0</v>
      </c>
      <c r="T877" s="46">
        <f t="shared" si="175"/>
        <v>0</v>
      </c>
      <c r="U877" s="12"/>
      <c r="V877" s="3">
        <f t="shared" si="176"/>
        <v>3.6</v>
      </c>
      <c r="W877" s="46" t="s">
        <v>2502</v>
      </c>
      <c r="X877" s="42">
        <f t="shared" si="173"/>
        <v>91.08</v>
      </c>
      <c r="Y877" s="42">
        <f t="shared" si="174"/>
        <v>0</v>
      </c>
      <c r="Z877" s="3"/>
      <c r="AA877" s="3">
        <v>2.16</v>
      </c>
      <c r="AB877" s="3">
        <f t="shared" ref="AB877:AB895" si="181">Q877-AA877</f>
        <v>1.44</v>
      </c>
      <c r="AC877" s="7">
        <f t="shared" si="177"/>
        <v>54.648000000000003</v>
      </c>
      <c r="AD877" s="1">
        <v>2160</v>
      </c>
      <c r="AE877" s="1">
        <f t="shared" si="170"/>
        <v>2.16</v>
      </c>
    </row>
    <row r="878" spans="1:31" ht="43.2" hidden="1" x14ac:dyDescent="0.3">
      <c r="A878" s="65" t="str" cm="1">
        <f t="array" ref="A878">_xlfn.IFS(M878&gt;=65,"Heavy",M878&lt;=25,"Light",M878&gt;=26-64,"Medium")</f>
        <v>Medium</v>
      </c>
      <c r="B878" s="1" t="s">
        <v>2787</v>
      </c>
      <c r="C878" s="1" t="s">
        <v>2824</v>
      </c>
      <c r="D878" s="3">
        <f t="shared" si="178"/>
        <v>861</v>
      </c>
      <c r="E878" s="3" t="s">
        <v>2822</v>
      </c>
      <c r="F878" s="3">
        <v>1</v>
      </c>
      <c r="G878" s="3" t="s">
        <v>2827</v>
      </c>
      <c r="H878" s="3" t="s">
        <v>898</v>
      </c>
      <c r="I878" s="3" t="s">
        <v>812</v>
      </c>
      <c r="J878" s="3" t="s">
        <v>2819</v>
      </c>
      <c r="K878" s="7" t="str">
        <f>VLOOKUP($I878,'New Summary'!$E$8:$G$59,2,FALSE)</f>
        <v>T-100x200x8x12</v>
      </c>
      <c r="L878" s="3" t="s">
        <v>2496</v>
      </c>
      <c r="M878" s="7">
        <f>VLOOKUP($I878,'New Summary'!$E$8:$G$59,3,FALSE)</f>
        <v>25.3</v>
      </c>
      <c r="N878" s="3">
        <v>3600</v>
      </c>
      <c r="O878" s="3" t="s">
        <v>25</v>
      </c>
      <c r="P878" s="3">
        <v>1</v>
      </c>
      <c r="Q878" s="28">
        <f t="shared" si="179"/>
        <v>3.6</v>
      </c>
      <c r="R878" s="40">
        <f t="shared" si="180"/>
        <v>91.08</v>
      </c>
      <c r="S878" s="12">
        <v>0</v>
      </c>
      <c r="T878" s="46">
        <f t="shared" si="175"/>
        <v>0</v>
      </c>
      <c r="U878" s="12"/>
      <c r="V878" s="3">
        <f t="shared" si="176"/>
        <v>3.6</v>
      </c>
      <c r="W878" s="46" t="s">
        <v>2502</v>
      </c>
      <c r="X878" s="42">
        <f t="shared" si="173"/>
        <v>91.08</v>
      </c>
      <c r="Y878" s="42">
        <f t="shared" si="174"/>
        <v>0</v>
      </c>
      <c r="Z878" s="3"/>
      <c r="AA878" s="3">
        <v>2.16</v>
      </c>
      <c r="AB878" s="3">
        <f t="shared" si="181"/>
        <v>1.44</v>
      </c>
      <c r="AC878" s="7">
        <f t="shared" si="177"/>
        <v>54.648000000000003</v>
      </c>
      <c r="AD878" s="1">
        <v>2160</v>
      </c>
      <c r="AE878" s="1">
        <f t="shared" si="170"/>
        <v>2.16</v>
      </c>
    </row>
    <row r="879" spans="1:31" ht="43.2" hidden="1" x14ac:dyDescent="0.3">
      <c r="A879" s="65" t="str" cm="1">
        <f t="array" ref="A879">_xlfn.IFS(M879&gt;=65,"Heavy",M879&lt;=25,"Light",M879&gt;=26-64,"Medium")</f>
        <v>Medium</v>
      </c>
      <c r="B879" s="1" t="s">
        <v>2787</v>
      </c>
      <c r="C879" s="1" t="s">
        <v>2824</v>
      </c>
      <c r="D879" s="3">
        <f t="shared" si="178"/>
        <v>862</v>
      </c>
      <c r="E879" s="3" t="s">
        <v>2822</v>
      </c>
      <c r="F879" s="3">
        <v>1</v>
      </c>
      <c r="G879" s="3" t="s">
        <v>2827</v>
      </c>
      <c r="H879" s="3" t="s">
        <v>899</v>
      </c>
      <c r="I879" s="3" t="s">
        <v>812</v>
      </c>
      <c r="J879" s="3" t="s">
        <v>2819</v>
      </c>
      <c r="K879" s="7" t="str">
        <f>VLOOKUP($I879,'New Summary'!$E$8:$G$59,2,FALSE)</f>
        <v>T-100x200x8x12</v>
      </c>
      <c r="L879" s="3" t="s">
        <v>2496</v>
      </c>
      <c r="M879" s="7">
        <f>VLOOKUP($I879,'New Summary'!$E$8:$G$59,3,FALSE)</f>
        <v>25.3</v>
      </c>
      <c r="N879" s="3">
        <v>3350</v>
      </c>
      <c r="O879" s="3" t="s">
        <v>25</v>
      </c>
      <c r="P879" s="3">
        <v>1</v>
      </c>
      <c r="Q879" s="28">
        <f t="shared" si="179"/>
        <v>3.35</v>
      </c>
      <c r="R879" s="40">
        <f t="shared" si="180"/>
        <v>84.75500000000001</v>
      </c>
      <c r="S879" s="12">
        <v>0</v>
      </c>
      <c r="T879" s="46">
        <f t="shared" si="175"/>
        <v>0</v>
      </c>
      <c r="U879" s="12"/>
      <c r="V879" s="3">
        <f t="shared" si="176"/>
        <v>3.35</v>
      </c>
      <c r="W879" s="46" t="s">
        <v>2502</v>
      </c>
      <c r="X879" s="42">
        <f t="shared" si="173"/>
        <v>84.75500000000001</v>
      </c>
      <c r="Y879" s="42">
        <f t="shared" si="174"/>
        <v>0</v>
      </c>
      <c r="Z879" s="3"/>
      <c r="AA879" s="3">
        <v>2.0099999999999998</v>
      </c>
      <c r="AB879" s="3">
        <f t="shared" si="181"/>
        <v>1.3400000000000003</v>
      </c>
      <c r="AC879" s="7">
        <f t="shared" si="177"/>
        <v>50.852999999999994</v>
      </c>
      <c r="AD879" s="1">
        <v>2010</v>
      </c>
      <c r="AE879" s="1">
        <f t="shared" si="170"/>
        <v>2.0099999999999998</v>
      </c>
    </row>
    <row r="880" spans="1:31" ht="43.2" hidden="1" x14ac:dyDescent="0.3">
      <c r="A880" s="65" t="str" cm="1">
        <f t="array" ref="A880">_xlfn.IFS(M880&gt;=65,"Heavy",M880&lt;=25,"Light",M880&gt;=26-64,"Medium")</f>
        <v>Medium</v>
      </c>
      <c r="B880" s="1" t="s">
        <v>2787</v>
      </c>
      <c r="C880" s="1" t="s">
        <v>2824</v>
      </c>
      <c r="D880" s="3">
        <f t="shared" si="178"/>
        <v>863</v>
      </c>
      <c r="E880" s="3" t="s">
        <v>2822</v>
      </c>
      <c r="F880" s="3">
        <v>1</v>
      </c>
      <c r="G880" s="3" t="s">
        <v>2827</v>
      </c>
      <c r="H880" s="3" t="s">
        <v>917</v>
      </c>
      <c r="I880" s="3" t="s">
        <v>812</v>
      </c>
      <c r="J880" s="3" t="s">
        <v>2819</v>
      </c>
      <c r="K880" s="7" t="str">
        <f>VLOOKUP($I880,'New Summary'!$E$8:$G$59,2,FALSE)</f>
        <v>T-100x200x8x12</v>
      </c>
      <c r="L880" s="3" t="s">
        <v>2496</v>
      </c>
      <c r="M880" s="7">
        <f>VLOOKUP($I880,'New Summary'!$E$8:$G$59,3,FALSE)</f>
        <v>25.3</v>
      </c>
      <c r="N880" s="3">
        <v>3350</v>
      </c>
      <c r="O880" s="3" t="s">
        <v>25</v>
      </c>
      <c r="P880" s="3">
        <v>1</v>
      </c>
      <c r="Q880" s="28">
        <f t="shared" si="179"/>
        <v>3.35</v>
      </c>
      <c r="R880" s="40">
        <f t="shared" si="180"/>
        <v>84.75500000000001</v>
      </c>
      <c r="S880" s="12">
        <v>0</v>
      </c>
      <c r="T880" s="46">
        <f t="shared" si="175"/>
        <v>0</v>
      </c>
      <c r="U880" s="12"/>
      <c r="V880" s="3">
        <f t="shared" si="176"/>
        <v>3.35</v>
      </c>
      <c r="W880" s="46" t="s">
        <v>2502</v>
      </c>
      <c r="X880" s="42">
        <f t="shared" si="173"/>
        <v>84.75500000000001</v>
      </c>
      <c r="Y880" s="42">
        <f t="shared" si="174"/>
        <v>0</v>
      </c>
      <c r="Z880" s="3"/>
      <c r="AA880" s="3">
        <v>2.0099999999999998</v>
      </c>
      <c r="AB880" s="3">
        <f t="shared" si="181"/>
        <v>1.3400000000000003</v>
      </c>
      <c r="AC880" s="7">
        <f t="shared" si="177"/>
        <v>50.852999999999994</v>
      </c>
      <c r="AD880" s="1">
        <v>2010</v>
      </c>
      <c r="AE880" s="1">
        <f t="shared" si="170"/>
        <v>2.0099999999999998</v>
      </c>
    </row>
    <row r="881" spans="1:31" ht="43.2" hidden="1" x14ac:dyDescent="0.3">
      <c r="A881" s="65" t="str" cm="1">
        <f t="array" ref="A881">_xlfn.IFS(M881&gt;=65,"Heavy",M881&lt;=25,"Light",M881&gt;=26-64,"Medium")</f>
        <v>Medium</v>
      </c>
      <c r="B881" s="1" t="s">
        <v>2787</v>
      </c>
      <c r="C881" s="1" t="s">
        <v>2824</v>
      </c>
      <c r="D881" s="3">
        <f t="shared" si="178"/>
        <v>864</v>
      </c>
      <c r="E881" s="3" t="s">
        <v>2822</v>
      </c>
      <c r="F881" s="3">
        <v>1</v>
      </c>
      <c r="G881" s="3" t="s">
        <v>2827</v>
      </c>
      <c r="H881" s="3" t="s">
        <v>900</v>
      </c>
      <c r="I881" s="3" t="s">
        <v>6</v>
      </c>
      <c r="J881" s="7" t="s">
        <v>2344</v>
      </c>
      <c r="K881" s="7" t="str">
        <f>VLOOKUP($I881,'New Summary'!$E$8:$G$59,2,FALSE)</f>
        <v>H-200x200x8x12</v>
      </c>
      <c r="L881" s="7" t="s">
        <v>2496</v>
      </c>
      <c r="M881" s="7">
        <f>VLOOKUP($I881,'New Summary'!$E$8:$G$59,3,FALSE)</f>
        <v>49.9</v>
      </c>
      <c r="N881" s="3">
        <v>8600</v>
      </c>
      <c r="O881" s="3" t="s">
        <v>25</v>
      </c>
      <c r="P881" s="3">
        <v>1</v>
      </c>
      <c r="Q881" s="28">
        <f t="shared" si="179"/>
        <v>8.6</v>
      </c>
      <c r="R881" s="28">
        <f t="shared" si="180"/>
        <v>429.14</v>
      </c>
      <c r="S881" s="12">
        <v>0</v>
      </c>
      <c r="T881" s="46">
        <f t="shared" si="175"/>
        <v>0</v>
      </c>
      <c r="U881" s="12"/>
      <c r="V881" s="3">
        <f t="shared" si="176"/>
        <v>8.6</v>
      </c>
      <c r="W881" s="46" t="s">
        <v>2502</v>
      </c>
      <c r="X881" s="3">
        <f t="shared" si="173"/>
        <v>429.14</v>
      </c>
      <c r="Y881" s="3">
        <f t="shared" si="174"/>
        <v>0</v>
      </c>
      <c r="Z881" s="3"/>
      <c r="AA881" s="3">
        <v>5.16</v>
      </c>
      <c r="AB881" s="3">
        <f t="shared" si="181"/>
        <v>3.4399999999999995</v>
      </c>
      <c r="AC881" s="7">
        <f t="shared" si="177"/>
        <v>257.48399999999998</v>
      </c>
      <c r="AD881" s="1">
        <v>5160</v>
      </c>
      <c r="AE881" s="1">
        <f t="shared" si="170"/>
        <v>5.16</v>
      </c>
    </row>
    <row r="882" spans="1:31" ht="43.2" hidden="1" x14ac:dyDescent="0.3">
      <c r="A882" s="65" t="str" cm="1">
        <f t="array" ref="A882">_xlfn.IFS(M882&gt;=65,"Heavy",M882&lt;=25,"Light",M882&gt;=26-64,"Medium")</f>
        <v>Medium</v>
      </c>
      <c r="B882" s="1" t="s">
        <v>2787</v>
      </c>
      <c r="C882" s="1" t="s">
        <v>2824</v>
      </c>
      <c r="D882" s="3">
        <f t="shared" si="178"/>
        <v>865</v>
      </c>
      <c r="E882" s="3" t="s">
        <v>2822</v>
      </c>
      <c r="F882" s="3">
        <v>1</v>
      </c>
      <c r="G882" s="3" t="s">
        <v>2827</v>
      </c>
      <c r="H882" s="3" t="s">
        <v>901</v>
      </c>
      <c r="I882" s="3" t="s">
        <v>812</v>
      </c>
      <c r="J882" s="3" t="s">
        <v>2819</v>
      </c>
      <c r="K882" s="7" t="str">
        <f>VLOOKUP($I882,'New Summary'!$E$8:$G$59,2,FALSE)</f>
        <v>T-100x200x8x12</v>
      </c>
      <c r="L882" s="3" t="s">
        <v>2496</v>
      </c>
      <c r="M882" s="7">
        <f>VLOOKUP($I882,'New Summary'!$E$8:$G$59,3,FALSE)</f>
        <v>25.3</v>
      </c>
      <c r="N882" s="3">
        <v>4300</v>
      </c>
      <c r="O882" s="3" t="s">
        <v>25</v>
      </c>
      <c r="P882" s="3">
        <v>1</v>
      </c>
      <c r="Q882" s="28">
        <f t="shared" si="179"/>
        <v>4.3</v>
      </c>
      <c r="R882" s="40">
        <f t="shared" si="180"/>
        <v>108.78999999999999</v>
      </c>
      <c r="S882" s="12">
        <v>0</v>
      </c>
      <c r="T882" s="46">
        <f t="shared" si="175"/>
        <v>0</v>
      </c>
      <c r="U882" s="12"/>
      <c r="V882" s="3">
        <f t="shared" si="176"/>
        <v>4.3</v>
      </c>
      <c r="W882" s="46" t="s">
        <v>2502</v>
      </c>
      <c r="X882" s="42">
        <f t="shared" si="173"/>
        <v>108.78999999999999</v>
      </c>
      <c r="Y882" s="42">
        <f t="shared" si="174"/>
        <v>0</v>
      </c>
      <c r="Z882" s="3"/>
      <c r="AA882" s="3">
        <v>2.58</v>
      </c>
      <c r="AB882" s="3">
        <f t="shared" si="181"/>
        <v>1.7199999999999998</v>
      </c>
      <c r="AC882" s="7">
        <f t="shared" si="177"/>
        <v>65.274000000000001</v>
      </c>
      <c r="AD882" s="1">
        <v>2580</v>
      </c>
      <c r="AE882" s="1">
        <f t="shared" si="170"/>
        <v>2.58</v>
      </c>
    </row>
    <row r="883" spans="1:31" ht="43.2" hidden="1" x14ac:dyDescent="0.3">
      <c r="A883" s="65" t="str" cm="1">
        <f t="array" ref="A883">_xlfn.IFS(M883&gt;=65,"Heavy",M883&lt;=25,"Light",M883&gt;=26-64,"Medium")</f>
        <v>Medium</v>
      </c>
      <c r="B883" s="1" t="s">
        <v>2787</v>
      </c>
      <c r="C883" s="1" t="s">
        <v>2824</v>
      </c>
      <c r="D883" s="3">
        <f t="shared" si="178"/>
        <v>866</v>
      </c>
      <c r="E883" s="3" t="s">
        <v>2822</v>
      </c>
      <c r="F883" s="3">
        <v>1</v>
      </c>
      <c r="G883" s="3" t="s">
        <v>2827</v>
      </c>
      <c r="H883" s="3" t="s">
        <v>902</v>
      </c>
      <c r="I883" s="3" t="s">
        <v>812</v>
      </c>
      <c r="J883" s="3" t="s">
        <v>2819</v>
      </c>
      <c r="K883" s="7" t="str">
        <f>VLOOKUP($I883,'New Summary'!$E$8:$G$59,2,FALSE)</f>
        <v>T-100x200x8x12</v>
      </c>
      <c r="L883" s="3" t="s">
        <v>2496</v>
      </c>
      <c r="M883" s="7">
        <f>VLOOKUP($I883,'New Summary'!$E$8:$G$59,3,FALSE)</f>
        <v>25.3</v>
      </c>
      <c r="N883" s="3">
        <v>6300</v>
      </c>
      <c r="O883" s="3" t="s">
        <v>25</v>
      </c>
      <c r="P883" s="3">
        <v>1</v>
      </c>
      <c r="Q883" s="28">
        <f t="shared" si="179"/>
        <v>6.3</v>
      </c>
      <c r="R883" s="40">
        <f t="shared" si="180"/>
        <v>159.38999999999999</v>
      </c>
      <c r="S883" s="12">
        <v>0</v>
      </c>
      <c r="T883" s="46">
        <f t="shared" si="175"/>
        <v>0</v>
      </c>
      <c r="U883" s="12"/>
      <c r="V883" s="3">
        <f t="shared" si="176"/>
        <v>6.3</v>
      </c>
      <c r="W883" s="46" t="s">
        <v>2502</v>
      </c>
      <c r="X883" s="42">
        <f t="shared" si="173"/>
        <v>159.38999999999999</v>
      </c>
      <c r="Y883" s="42">
        <f t="shared" si="174"/>
        <v>0</v>
      </c>
      <c r="Z883" s="3"/>
      <c r="AA883" s="3">
        <v>3.78</v>
      </c>
      <c r="AB883" s="3">
        <f t="shared" si="181"/>
        <v>2.52</v>
      </c>
      <c r="AC883" s="7">
        <f t="shared" si="177"/>
        <v>95.634</v>
      </c>
      <c r="AD883" s="1">
        <v>3780</v>
      </c>
      <c r="AE883" s="1">
        <f t="shared" si="170"/>
        <v>3.78</v>
      </c>
    </row>
    <row r="884" spans="1:31" ht="43.2" hidden="1" x14ac:dyDescent="0.3">
      <c r="A884" s="65" t="str" cm="1">
        <f t="array" ref="A884">_xlfn.IFS(M884&gt;=65,"Heavy",M884&lt;=25,"Light",M884&gt;=26-64,"Medium")</f>
        <v>Medium</v>
      </c>
      <c r="B884" s="1" t="s">
        <v>2787</v>
      </c>
      <c r="C884" s="1" t="s">
        <v>2824</v>
      </c>
      <c r="D884" s="3">
        <f t="shared" si="178"/>
        <v>867</v>
      </c>
      <c r="E884" s="3" t="s">
        <v>2822</v>
      </c>
      <c r="F884" s="3">
        <v>1</v>
      </c>
      <c r="G884" s="3" t="s">
        <v>2827</v>
      </c>
      <c r="H884" s="3" t="s">
        <v>903</v>
      </c>
      <c r="I884" s="3" t="s">
        <v>812</v>
      </c>
      <c r="J884" s="3" t="s">
        <v>2819</v>
      </c>
      <c r="K884" s="7" t="str">
        <f>VLOOKUP($I884,'New Summary'!$E$8:$G$59,2,FALSE)</f>
        <v>T-100x200x8x12</v>
      </c>
      <c r="L884" s="3" t="s">
        <v>2496</v>
      </c>
      <c r="M884" s="7">
        <f>VLOOKUP($I884,'New Summary'!$E$8:$G$59,3,FALSE)</f>
        <v>25.3</v>
      </c>
      <c r="N884" s="3">
        <v>3350</v>
      </c>
      <c r="O884" s="3" t="s">
        <v>25</v>
      </c>
      <c r="P884" s="3">
        <v>1</v>
      </c>
      <c r="Q884" s="28">
        <f t="shared" si="179"/>
        <v>3.35</v>
      </c>
      <c r="R884" s="40">
        <f t="shared" si="180"/>
        <v>84.75500000000001</v>
      </c>
      <c r="S884" s="12">
        <v>0</v>
      </c>
      <c r="T884" s="46">
        <f t="shared" si="175"/>
        <v>0</v>
      </c>
      <c r="U884" s="12"/>
      <c r="V884" s="3">
        <f t="shared" si="176"/>
        <v>3.35</v>
      </c>
      <c r="W884" s="46" t="s">
        <v>2502</v>
      </c>
      <c r="X884" s="42">
        <f t="shared" si="173"/>
        <v>84.75500000000001</v>
      </c>
      <c r="Y884" s="42">
        <f t="shared" si="174"/>
        <v>0</v>
      </c>
      <c r="Z884" s="3"/>
      <c r="AA884" s="3">
        <v>2.0099999999999998</v>
      </c>
      <c r="AB884" s="3">
        <f t="shared" si="181"/>
        <v>1.3400000000000003</v>
      </c>
      <c r="AC884" s="7">
        <f t="shared" si="177"/>
        <v>50.852999999999994</v>
      </c>
      <c r="AD884" s="1">
        <v>2010</v>
      </c>
      <c r="AE884" s="1">
        <f t="shared" si="170"/>
        <v>2.0099999999999998</v>
      </c>
    </row>
    <row r="885" spans="1:31" ht="43.2" hidden="1" x14ac:dyDescent="0.3">
      <c r="A885" s="65" t="str" cm="1">
        <f t="array" ref="A885">_xlfn.IFS(M885&gt;=65,"Heavy",M885&lt;=25,"Light",M885&gt;=26-64,"Medium")</f>
        <v>Medium</v>
      </c>
      <c r="B885" s="1" t="s">
        <v>2787</v>
      </c>
      <c r="C885" s="1" t="s">
        <v>2824</v>
      </c>
      <c r="D885" s="3">
        <f t="shared" si="178"/>
        <v>868</v>
      </c>
      <c r="E885" s="3" t="s">
        <v>2822</v>
      </c>
      <c r="F885" s="3">
        <v>1</v>
      </c>
      <c r="G885" s="3" t="s">
        <v>2827</v>
      </c>
      <c r="H885" s="3" t="s">
        <v>904</v>
      </c>
      <c r="I885" s="3" t="s">
        <v>812</v>
      </c>
      <c r="J885" s="3" t="s">
        <v>2819</v>
      </c>
      <c r="K885" s="7" t="str">
        <f>VLOOKUP($I885,'New Summary'!$E$8:$G$59,2,FALSE)</f>
        <v>T-100x200x8x12</v>
      </c>
      <c r="L885" s="3" t="s">
        <v>2496</v>
      </c>
      <c r="M885" s="7">
        <f>VLOOKUP($I885,'New Summary'!$E$8:$G$59,3,FALSE)</f>
        <v>25.3</v>
      </c>
      <c r="N885" s="3">
        <v>3350</v>
      </c>
      <c r="O885" s="3" t="s">
        <v>25</v>
      </c>
      <c r="P885" s="3">
        <v>1</v>
      </c>
      <c r="Q885" s="28">
        <f t="shared" si="179"/>
        <v>3.35</v>
      </c>
      <c r="R885" s="40">
        <f t="shared" si="180"/>
        <v>84.75500000000001</v>
      </c>
      <c r="S885" s="12">
        <v>0</v>
      </c>
      <c r="T885" s="46">
        <f t="shared" si="175"/>
        <v>0</v>
      </c>
      <c r="U885" s="12"/>
      <c r="V885" s="3">
        <f t="shared" si="176"/>
        <v>3.35</v>
      </c>
      <c r="W885" s="46" t="s">
        <v>2502</v>
      </c>
      <c r="X885" s="42">
        <f t="shared" si="173"/>
        <v>84.75500000000001</v>
      </c>
      <c r="Y885" s="42">
        <f t="shared" si="174"/>
        <v>0</v>
      </c>
      <c r="Z885" s="3"/>
      <c r="AA885" s="3">
        <v>2.0099999999999998</v>
      </c>
      <c r="AB885" s="3">
        <f t="shared" si="181"/>
        <v>1.3400000000000003</v>
      </c>
      <c r="AC885" s="7">
        <f t="shared" si="177"/>
        <v>50.852999999999994</v>
      </c>
      <c r="AD885" s="1">
        <v>2010</v>
      </c>
      <c r="AE885" s="1">
        <f t="shared" si="170"/>
        <v>2.0099999999999998</v>
      </c>
    </row>
    <row r="886" spans="1:31" ht="43.2" hidden="1" x14ac:dyDescent="0.3">
      <c r="A886" s="65" t="str" cm="1">
        <f t="array" ref="A886">_xlfn.IFS(M886&gt;=65,"Heavy",M886&lt;=25,"Light",M886&gt;=26-64,"Medium")</f>
        <v>Medium</v>
      </c>
      <c r="B886" s="1" t="s">
        <v>2787</v>
      </c>
      <c r="C886" s="1" t="s">
        <v>2824</v>
      </c>
      <c r="D886" s="3">
        <f t="shared" si="178"/>
        <v>869</v>
      </c>
      <c r="E886" s="3" t="s">
        <v>2822</v>
      </c>
      <c r="F886" s="3">
        <v>1</v>
      </c>
      <c r="G886" s="3" t="s">
        <v>2827</v>
      </c>
      <c r="H886" s="3" t="s">
        <v>905</v>
      </c>
      <c r="I886" s="3" t="s">
        <v>6</v>
      </c>
      <c r="J886" s="7" t="s">
        <v>2344</v>
      </c>
      <c r="K886" s="7" t="str">
        <f>VLOOKUP($I886,'New Summary'!$E$8:$G$59,2,FALSE)</f>
        <v>H-200x200x8x12</v>
      </c>
      <c r="L886" s="7" t="s">
        <v>2496</v>
      </c>
      <c r="M886" s="7">
        <f>VLOOKUP($I886,'New Summary'!$E$8:$G$59,3,FALSE)</f>
        <v>49.9</v>
      </c>
      <c r="N886" s="3">
        <v>8600</v>
      </c>
      <c r="O886" s="3" t="s">
        <v>25</v>
      </c>
      <c r="P886" s="3">
        <v>1</v>
      </c>
      <c r="Q886" s="28">
        <f t="shared" si="179"/>
        <v>8.6</v>
      </c>
      <c r="R886" s="28">
        <f t="shared" si="180"/>
        <v>429.14</v>
      </c>
      <c r="S886" s="12">
        <v>0</v>
      </c>
      <c r="T886" s="46">
        <f t="shared" si="175"/>
        <v>0</v>
      </c>
      <c r="U886" s="12"/>
      <c r="V886" s="3">
        <f t="shared" si="176"/>
        <v>8.6</v>
      </c>
      <c r="W886" s="46" t="s">
        <v>2502</v>
      </c>
      <c r="X886" s="3">
        <f t="shared" si="173"/>
        <v>429.14</v>
      </c>
      <c r="Y886" s="3">
        <f t="shared" si="174"/>
        <v>0</v>
      </c>
      <c r="Z886" s="3"/>
      <c r="AA886" s="3">
        <v>5.16</v>
      </c>
      <c r="AB886" s="3">
        <f t="shared" si="181"/>
        <v>3.4399999999999995</v>
      </c>
      <c r="AC886" s="7">
        <f t="shared" si="177"/>
        <v>257.48399999999998</v>
      </c>
      <c r="AD886" s="1">
        <v>5160</v>
      </c>
      <c r="AE886" s="1">
        <f t="shared" si="170"/>
        <v>5.16</v>
      </c>
    </row>
    <row r="887" spans="1:31" ht="43.2" hidden="1" x14ac:dyDescent="0.3">
      <c r="A887" s="65" t="str" cm="1">
        <f t="array" ref="A887">_xlfn.IFS(M887&gt;=65,"Heavy",M887&lt;=25,"Light",M887&gt;=26-64,"Medium")</f>
        <v>Medium</v>
      </c>
      <c r="B887" s="1" t="s">
        <v>2787</v>
      </c>
      <c r="C887" s="1" t="s">
        <v>2824</v>
      </c>
      <c r="D887" s="3">
        <f t="shared" si="178"/>
        <v>870</v>
      </c>
      <c r="E887" s="3" t="s">
        <v>2822</v>
      </c>
      <c r="F887" s="3">
        <v>1</v>
      </c>
      <c r="G887" s="3" t="s">
        <v>2827</v>
      </c>
      <c r="H887" s="3" t="s">
        <v>906</v>
      </c>
      <c r="I887" s="3" t="s">
        <v>812</v>
      </c>
      <c r="J887" s="3" t="s">
        <v>2819</v>
      </c>
      <c r="K887" s="7" t="str">
        <f>VLOOKUP($I887,'New Summary'!$E$8:$G$59,2,FALSE)</f>
        <v>T-100x200x8x12</v>
      </c>
      <c r="L887" s="3" t="s">
        <v>2496</v>
      </c>
      <c r="M887" s="7">
        <f>VLOOKUP($I887,'New Summary'!$E$8:$G$59,3,FALSE)</f>
        <v>25.3</v>
      </c>
      <c r="N887" s="3">
        <v>4300</v>
      </c>
      <c r="O887" s="3" t="s">
        <v>25</v>
      </c>
      <c r="P887" s="3">
        <v>1</v>
      </c>
      <c r="Q887" s="28">
        <f t="shared" si="179"/>
        <v>4.3</v>
      </c>
      <c r="R887" s="40">
        <f t="shared" si="180"/>
        <v>108.78999999999999</v>
      </c>
      <c r="S887" s="12">
        <v>0</v>
      </c>
      <c r="T887" s="46">
        <f t="shared" si="175"/>
        <v>0</v>
      </c>
      <c r="U887" s="12"/>
      <c r="V887" s="3">
        <f t="shared" si="176"/>
        <v>4.3</v>
      </c>
      <c r="W887" s="46" t="s">
        <v>2502</v>
      </c>
      <c r="X887" s="42">
        <f t="shared" si="173"/>
        <v>108.78999999999999</v>
      </c>
      <c r="Y887" s="42">
        <f t="shared" si="174"/>
        <v>0</v>
      </c>
      <c r="Z887" s="3"/>
      <c r="AA887" s="3">
        <v>2.58</v>
      </c>
      <c r="AB887" s="3">
        <f t="shared" si="181"/>
        <v>1.7199999999999998</v>
      </c>
      <c r="AC887" s="7">
        <f t="shared" si="177"/>
        <v>65.274000000000001</v>
      </c>
      <c r="AD887" s="1">
        <v>2580</v>
      </c>
      <c r="AE887" s="1">
        <f t="shared" si="170"/>
        <v>2.58</v>
      </c>
    </row>
    <row r="888" spans="1:31" ht="43.2" hidden="1" x14ac:dyDescent="0.3">
      <c r="A888" s="65" t="str" cm="1">
        <f t="array" ref="A888">_xlfn.IFS(M888&gt;=65,"Heavy",M888&lt;=25,"Light",M888&gt;=26-64,"Medium")</f>
        <v>Medium</v>
      </c>
      <c r="B888" s="1" t="s">
        <v>2787</v>
      </c>
      <c r="C888" s="1" t="s">
        <v>2824</v>
      </c>
      <c r="D888" s="3">
        <f t="shared" si="178"/>
        <v>871</v>
      </c>
      <c r="E888" s="3" t="s">
        <v>2822</v>
      </c>
      <c r="F888" s="3">
        <v>1</v>
      </c>
      <c r="G888" s="3" t="s">
        <v>2827</v>
      </c>
      <c r="H888" s="3" t="s">
        <v>907</v>
      </c>
      <c r="I888" s="3" t="s">
        <v>812</v>
      </c>
      <c r="J888" s="3" t="s">
        <v>2819</v>
      </c>
      <c r="K888" s="7" t="str">
        <f>VLOOKUP($I888,'New Summary'!$E$8:$G$59,2,FALSE)</f>
        <v>T-100x200x8x12</v>
      </c>
      <c r="L888" s="3" t="s">
        <v>2496</v>
      </c>
      <c r="M888" s="7">
        <f>VLOOKUP($I888,'New Summary'!$E$8:$G$59,3,FALSE)</f>
        <v>25.3</v>
      </c>
      <c r="N888" s="3">
        <v>3600</v>
      </c>
      <c r="O888" s="3" t="s">
        <v>25</v>
      </c>
      <c r="P888" s="3">
        <v>1</v>
      </c>
      <c r="Q888" s="28">
        <f t="shared" si="179"/>
        <v>3.6</v>
      </c>
      <c r="R888" s="40">
        <f t="shared" si="180"/>
        <v>91.08</v>
      </c>
      <c r="S888" s="12">
        <v>0</v>
      </c>
      <c r="T888" s="46">
        <f t="shared" si="175"/>
        <v>0</v>
      </c>
      <c r="U888" s="12"/>
      <c r="V888" s="3">
        <f t="shared" si="176"/>
        <v>3.6</v>
      </c>
      <c r="W888" s="46" t="s">
        <v>2502</v>
      </c>
      <c r="X888" s="42">
        <f t="shared" si="173"/>
        <v>91.08</v>
      </c>
      <c r="Y888" s="42">
        <f t="shared" si="174"/>
        <v>0</v>
      </c>
      <c r="Z888" s="3"/>
      <c r="AA888" s="3">
        <v>2.16</v>
      </c>
      <c r="AB888" s="3">
        <f t="shared" si="181"/>
        <v>1.44</v>
      </c>
      <c r="AC888" s="7">
        <f t="shared" si="177"/>
        <v>54.648000000000003</v>
      </c>
      <c r="AD888" s="1">
        <v>2160</v>
      </c>
      <c r="AE888" s="1">
        <f t="shared" si="170"/>
        <v>2.16</v>
      </c>
    </row>
    <row r="889" spans="1:31" ht="43.2" hidden="1" x14ac:dyDescent="0.3">
      <c r="A889" s="65" t="str" cm="1">
        <f t="array" ref="A889">_xlfn.IFS(M889&gt;=65,"Heavy",M889&lt;=25,"Light",M889&gt;=26-64,"Medium")</f>
        <v>Medium</v>
      </c>
      <c r="B889" s="1" t="s">
        <v>2787</v>
      </c>
      <c r="C889" s="1" t="s">
        <v>2824</v>
      </c>
      <c r="D889" s="3">
        <f t="shared" si="178"/>
        <v>872</v>
      </c>
      <c r="E889" s="3" t="s">
        <v>2822</v>
      </c>
      <c r="F889" s="3">
        <v>1</v>
      </c>
      <c r="G889" s="3" t="s">
        <v>2827</v>
      </c>
      <c r="H889" s="3" t="s">
        <v>908</v>
      </c>
      <c r="I889" s="3" t="s">
        <v>812</v>
      </c>
      <c r="J889" s="3" t="s">
        <v>2819</v>
      </c>
      <c r="K889" s="7" t="str">
        <f>VLOOKUP($I889,'New Summary'!$E$8:$G$59,2,FALSE)</f>
        <v>T-100x200x8x12</v>
      </c>
      <c r="L889" s="3" t="s">
        <v>2496</v>
      </c>
      <c r="M889" s="7">
        <f>VLOOKUP($I889,'New Summary'!$E$8:$G$59,3,FALSE)</f>
        <v>25.3</v>
      </c>
      <c r="N889" s="3">
        <v>3600</v>
      </c>
      <c r="O889" s="3" t="s">
        <v>25</v>
      </c>
      <c r="P889" s="3">
        <v>1</v>
      </c>
      <c r="Q889" s="28">
        <f t="shared" si="179"/>
        <v>3.6</v>
      </c>
      <c r="R889" s="40">
        <f t="shared" si="180"/>
        <v>91.08</v>
      </c>
      <c r="S889" s="12">
        <v>0</v>
      </c>
      <c r="T889" s="46">
        <f t="shared" si="175"/>
        <v>0</v>
      </c>
      <c r="U889" s="12"/>
      <c r="V889" s="3">
        <f t="shared" si="176"/>
        <v>3.6</v>
      </c>
      <c r="W889" s="46" t="s">
        <v>2502</v>
      </c>
      <c r="X889" s="42">
        <f t="shared" si="173"/>
        <v>91.08</v>
      </c>
      <c r="Y889" s="42">
        <f t="shared" si="174"/>
        <v>0</v>
      </c>
      <c r="Z889" s="3"/>
      <c r="AA889" s="3">
        <v>2.16</v>
      </c>
      <c r="AB889" s="3">
        <f t="shared" si="181"/>
        <v>1.44</v>
      </c>
      <c r="AC889" s="7">
        <f t="shared" si="177"/>
        <v>54.648000000000003</v>
      </c>
      <c r="AD889" s="1">
        <v>2160</v>
      </c>
      <c r="AE889" s="1">
        <f t="shared" ref="AE889:AE952" si="182">AD889/1000</f>
        <v>2.16</v>
      </c>
    </row>
    <row r="890" spans="1:31" ht="43.2" hidden="1" x14ac:dyDescent="0.3">
      <c r="A890" s="65" t="str" cm="1">
        <f t="array" ref="A890">_xlfn.IFS(M890&gt;=65,"Heavy",M890&lt;=25,"Light",M890&gt;=26-64,"Medium")</f>
        <v>Medium</v>
      </c>
      <c r="B890" s="1" t="s">
        <v>2787</v>
      </c>
      <c r="C890" s="1" t="s">
        <v>2824</v>
      </c>
      <c r="D890" s="3">
        <f t="shared" si="178"/>
        <v>873</v>
      </c>
      <c r="E890" s="3" t="s">
        <v>2822</v>
      </c>
      <c r="F890" s="3">
        <v>1</v>
      </c>
      <c r="G890" s="3" t="s">
        <v>2827</v>
      </c>
      <c r="H890" s="3" t="s">
        <v>909</v>
      </c>
      <c r="I890" s="3" t="s">
        <v>6</v>
      </c>
      <c r="J890" s="7" t="s">
        <v>2344</v>
      </c>
      <c r="K890" s="7" t="str">
        <f>VLOOKUP($I890,'New Summary'!$E$8:$G$59,2,FALSE)</f>
        <v>H-200x200x8x12</v>
      </c>
      <c r="L890" s="7" t="s">
        <v>2496</v>
      </c>
      <c r="M890" s="7">
        <f>VLOOKUP($I890,'New Summary'!$E$8:$G$59,3,FALSE)</f>
        <v>49.9</v>
      </c>
      <c r="N890" s="3">
        <v>8600</v>
      </c>
      <c r="O890" s="3" t="s">
        <v>25</v>
      </c>
      <c r="P890" s="3">
        <v>1</v>
      </c>
      <c r="Q890" s="28">
        <f t="shared" si="179"/>
        <v>8.6</v>
      </c>
      <c r="R890" s="28">
        <f t="shared" si="180"/>
        <v>429.14</v>
      </c>
      <c r="S890" s="12">
        <v>0</v>
      </c>
      <c r="T890" s="46">
        <f t="shared" si="175"/>
        <v>0</v>
      </c>
      <c r="U890" s="12"/>
      <c r="V890" s="3">
        <f t="shared" si="176"/>
        <v>8.6</v>
      </c>
      <c r="W890" s="46" t="s">
        <v>2502</v>
      </c>
      <c r="X890" s="3">
        <f t="shared" si="173"/>
        <v>429.14</v>
      </c>
      <c r="Y890" s="3">
        <f t="shared" si="174"/>
        <v>0</v>
      </c>
      <c r="Z890" s="3"/>
      <c r="AA890" s="3">
        <v>5.16</v>
      </c>
      <c r="AB890" s="3">
        <f t="shared" si="181"/>
        <v>3.4399999999999995</v>
      </c>
      <c r="AC890" s="7">
        <f t="shared" si="177"/>
        <v>257.48399999999998</v>
      </c>
      <c r="AD890" s="1">
        <v>5160</v>
      </c>
      <c r="AE890" s="1">
        <f t="shared" si="182"/>
        <v>5.16</v>
      </c>
    </row>
    <row r="891" spans="1:31" ht="43.2" hidden="1" x14ac:dyDescent="0.3">
      <c r="A891" s="65" t="str" cm="1">
        <f t="array" ref="A891">_xlfn.IFS(M891&gt;=65,"Heavy",M891&lt;=25,"Light",M891&gt;=26-64,"Medium")</f>
        <v>Medium</v>
      </c>
      <c r="B891" s="1" t="s">
        <v>2787</v>
      </c>
      <c r="C891" s="1" t="s">
        <v>2824</v>
      </c>
      <c r="D891" s="3">
        <f t="shared" si="178"/>
        <v>874</v>
      </c>
      <c r="E891" s="3" t="s">
        <v>2822</v>
      </c>
      <c r="F891" s="3">
        <v>1</v>
      </c>
      <c r="G891" s="3" t="s">
        <v>2827</v>
      </c>
      <c r="H891" s="3" t="s">
        <v>910</v>
      </c>
      <c r="I891" s="3" t="s">
        <v>812</v>
      </c>
      <c r="J891" s="3" t="s">
        <v>2819</v>
      </c>
      <c r="K891" s="7" t="str">
        <f>VLOOKUP($I891,'New Summary'!$E$8:$G$59,2,FALSE)</f>
        <v>T-100x200x8x12</v>
      </c>
      <c r="L891" s="3" t="s">
        <v>2496</v>
      </c>
      <c r="M891" s="7">
        <f>VLOOKUP($I891,'New Summary'!$E$8:$G$59,3,FALSE)</f>
        <v>25.3</v>
      </c>
      <c r="N891" s="3">
        <v>4300</v>
      </c>
      <c r="O891" s="3" t="s">
        <v>25</v>
      </c>
      <c r="P891" s="3">
        <v>1</v>
      </c>
      <c r="Q891" s="28">
        <f t="shared" si="179"/>
        <v>4.3</v>
      </c>
      <c r="R891" s="40">
        <f t="shared" si="180"/>
        <v>108.78999999999999</v>
      </c>
      <c r="S891" s="12">
        <v>0</v>
      </c>
      <c r="T891" s="46">
        <f t="shared" si="175"/>
        <v>0</v>
      </c>
      <c r="U891" s="12"/>
      <c r="V891" s="3">
        <f t="shared" si="176"/>
        <v>4.3</v>
      </c>
      <c r="W891" s="46" t="s">
        <v>2502</v>
      </c>
      <c r="X891" s="42">
        <f t="shared" si="173"/>
        <v>108.78999999999999</v>
      </c>
      <c r="Y891" s="42">
        <f t="shared" si="174"/>
        <v>0</v>
      </c>
      <c r="Z891" s="3"/>
      <c r="AA891" s="3">
        <v>2.58</v>
      </c>
      <c r="AB891" s="3">
        <f t="shared" si="181"/>
        <v>1.7199999999999998</v>
      </c>
      <c r="AC891" s="7">
        <f t="shared" si="177"/>
        <v>65.274000000000001</v>
      </c>
      <c r="AD891" s="1">
        <v>2580</v>
      </c>
      <c r="AE891" s="1">
        <f t="shared" si="182"/>
        <v>2.58</v>
      </c>
    </row>
    <row r="892" spans="1:31" ht="43.2" hidden="1" x14ac:dyDescent="0.3">
      <c r="A892" s="65" t="str" cm="1">
        <f t="array" ref="A892">_xlfn.IFS(M892&gt;=65,"Heavy",M892&lt;=25,"Light",M892&gt;=26-64,"Medium")</f>
        <v>Medium</v>
      </c>
      <c r="B892" s="1" t="s">
        <v>2787</v>
      </c>
      <c r="C892" s="1" t="s">
        <v>2824</v>
      </c>
      <c r="D892" s="3">
        <f t="shared" si="178"/>
        <v>875</v>
      </c>
      <c r="E892" s="3" t="s">
        <v>2822</v>
      </c>
      <c r="F892" s="3">
        <v>1</v>
      </c>
      <c r="G892" s="3" t="s">
        <v>2827</v>
      </c>
      <c r="H892" s="3" t="s">
        <v>911</v>
      </c>
      <c r="I892" s="3" t="s">
        <v>812</v>
      </c>
      <c r="J892" s="3" t="s">
        <v>2819</v>
      </c>
      <c r="K892" s="7" t="str">
        <f>VLOOKUP($I892,'New Summary'!$E$8:$G$59,2,FALSE)</f>
        <v>T-100x200x8x12</v>
      </c>
      <c r="L892" s="3" t="s">
        <v>2496</v>
      </c>
      <c r="M892" s="7">
        <f>VLOOKUP($I892,'New Summary'!$E$8:$G$59,3,FALSE)</f>
        <v>25.3</v>
      </c>
      <c r="N892" s="3">
        <v>3600</v>
      </c>
      <c r="O892" s="3" t="s">
        <v>25</v>
      </c>
      <c r="P892" s="3">
        <v>1</v>
      </c>
      <c r="Q892" s="28">
        <f t="shared" si="179"/>
        <v>3.6</v>
      </c>
      <c r="R892" s="40">
        <f t="shared" si="180"/>
        <v>91.08</v>
      </c>
      <c r="S892" s="12">
        <v>0</v>
      </c>
      <c r="T892" s="46">
        <f t="shared" si="175"/>
        <v>0</v>
      </c>
      <c r="U892" s="12"/>
      <c r="V892" s="3">
        <f t="shared" si="176"/>
        <v>3.6</v>
      </c>
      <c r="W892" s="46" t="s">
        <v>2502</v>
      </c>
      <c r="X892" s="42">
        <f t="shared" si="173"/>
        <v>91.08</v>
      </c>
      <c r="Y892" s="42">
        <f t="shared" si="174"/>
        <v>0</v>
      </c>
      <c r="Z892" s="3"/>
      <c r="AA892" s="3">
        <v>2.16</v>
      </c>
      <c r="AB892" s="3">
        <f t="shared" si="181"/>
        <v>1.44</v>
      </c>
      <c r="AC892" s="7">
        <f t="shared" si="177"/>
        <v>54.648000000000003</v>
      </c>
      <c r="AD892" s="1">
        <v>2160</v>
      </c>
      <c r="AE892" s="1">
        <f t="shared" si="182"/>
        <v>2.16</v>
      </c>
    </row>
    <row r="893" spans="1:31" ht="43.2" hidden="1" x14ac:dyDescent="0.3">
      <c r="A893" s="65" t="str" cm="1">
        <f t="array" ref="A893">_xlfn.IFS(M893&gt;=65,"Heavy",M893&lt;=25,"Light",M893&gt;=26-64,"Medium")</f>
        <v>Medium</v>
      </c>
      <c r="B893" s="1" t="s">
        <v>2787</v>
      </c>
      <c r="C893" s="1" t="s">
        <v>2824</v>
      </c>
      <c r="D893" s="3">
        <f t="shared" si="178"/>
        <v>876</v>
      </c>
      <c r="E893" s="3" t="s">
        <v>2822</v>
      </c>
      <c r="F893" s="3">
        <v>1</v>
      </c>
      <c r="G893" s="3" t="s">
        <v>2827</v>
      </c>
      <c r="H893" s="3" t="s">
        <v>912</v>
      </c>
      <c r="I893" s="3" t="s">
        <v>812</v>
      </c>
      <c r="J893" s="3" t="s">
        <v>2819</v>
      </c>
      <c r="K893" s="7" t="str">
        <f>VLOOKUP($I893,'New Summary'!$E$8:$G$59,2,FALSE)</f>
        <v>T-100x200x8x12</v>
      </c>
      <c r="L893" s="3" t="s">
        <v>2496</v>
      </c>
      <c r="M893" s="7">
        <f>VLOOKUP($I893,'New Summary'!$E$8:$G$59,3,FALSE)</f>
        <v>25.3</v>
      </c>
      <c r="N893" s="3">
        <v>3600</v>
      </c>
      <c r="O893" s="3" t="s">
        <v>25</v>
      </c>
      <c r="P893" s="3">
        <v>1</v>
      </c>
      <c r="Q893" s="28">
        <f t="shared" si="179"/>
        <v>3.6</v>
      </c>
      <c r="R893" s="40">
        <f t="shared" si="180"/>
        <v>91.08</v>
      </c>
      <c r="S893" s="12">
        <v>0</v>
      </c>
      <c r="T893" s="46">
        <f t="shared" si="175"/>
        <v>0</v>
      </c>
      <c r="U893" s="12"/>
      <c r="V893" s="3">
        <f t="shared" si="176"/>
        <v>3.6</v>
      </c>
      <c r="W893" s="46" t="s">
        <v>2502</v>
      </c>
      <c r="X893" s="42">
        <f t="shared" si="173"/>
        <v>91.08</v>
      </c>
      <c r="Y893" s="42">
        <f t="shared" si="174"/>
        <v>0</v>
      </c>
      <c r="Z893" s="3"/>
      <c r="AA893" s="3">
        <v>2.16</v>
      </c>
      <c r="AB893" s="3">
        <f t="shared" si="181"/>
        <v>1.44</v>
      </c>
      <c r="AC893" s="7">
        <f t="shared" si="177"/>
        <v>54.648000000000003</v>
      </c>
      <c r="AD893" s="1">
        <v>2160</v>
      </c>
      <c r="AE893" s="1">
        <f t="shared" si="182"/>
        <v>2.16</v>
      </c>
    </row>
    <row r="894" spans="1:31" ht="43.2" hidden="1" x14ac:dyDescent="0.3">
      <c r="A894" s="65" t="str" cm="1">
        <f t="array" ref="A894">_xlfn.IFS(M894&gt;=65,"Heavy",M894&lt;=25,"Light",M894&gt;=26-64,"Medium")</f>
        <v>Medium</v>
      </c>
      <c r="B894" s="1" t="s">
        <v>2787</v>
      </c>
      <c r="C894" s="1" t="s">
        <v>2824</v>
      </c>
      <c r="D894" s="3">
        <f t="shared" si="178"/>
        <v>877</v>
      </c>
      <c r="E894" s="3" t="s">
        <v>2822</v>
      </c>
      <c r="F894" s="3">
        <v>1</v>
      </c>
      <c r="G894" s="3" t="s">
        <v>2827</v>
      </c>
      <c r="H894" s="3" t="s">
        <v>913</v>
      </c>
      <c r="I894" s="3" t="s">
        <v>1196</v>
      </c>
      <c r="J894" s="3" t="s">
        <v>2314</v>
      </c>
      <c r="K894" s="7" t="str">
        <f>VLOOKUP($I894,'New Summary'!$E$8:$G$59,2,FALSE)</f>
        <v>H-350x175x6x9</v>
      </c>
      <c r="L894" s="3" t="s">
        <v>2496</v>
      </c>
      <c r="M894" s="7">
        <f>VLOOKUP($I894,'New Summary'!$E$8:$G$59,3,FALSE)</f>
        <v>41.4</v>
      </c>
      <c r="N894" s="3">
        <v>10000</v>
      </c>
      <c r="O894" s="3" t="s">
        <v>25</v>
      </c>
      <c r="P894" s="3">
        <v>1</v>
      </c>
      <c r="Q894" s="28">
        <f t="shared" si="179"/>
        <v>10</v>
      </c>
      <c r="R894" s="28">
        <f t="shared" si="180"/>
        <v>414</v>
      </c>
      <c r="S894" s="12">
        <v>0</v>
      </c>
      <c r="T894" s="46">
        <f t="shared" si="175"/>
        <v>0</v>
      </c>
      <c r="U894" s="13"/>
      <c r="V894" s="3">
        <f t="shared" si="176"/>
        <v>10</v>
      </c>
      <c r="W894" s="46" t="s">
        <v>2502</v>
      </c>
      <c r="X894" s="3">
        <f t="shared" si="173"/>
        <v>414</v>
      </c>
      <c r="Y894" s="3">
        <f t="shared" si="174"/>
        <v>0</v>
      </c>
      <c r="Z894" s="3"/>
      <c r="AA894" s="3">
        <v>6</v>
      </c>
      <c r="AB894" s="3">
        <f t="shared" si="181"/>
        <v>4</v>
      </c>
      <c r="AC894" s="7">
        <f t="shared" si="177"/>
        <v>248.39999999999998</v>
      </c>
      <c r="AD894" s="1">
        <v>6000</v>
      </c>
      <c r="AE894" s="1">
        <f t="shared" si="182"/>
        <v>6</v>
      </c>
    </row>
    <row r="895" spans="1:31" ht="43.2" hidden="1" x14ac:dyDescent="0.3">
      <c r="A895" s="65" t="str" cm="1">
        <f t="array" ref="A895">_xlfn.IFS(M895&gt;=65,"Heavy",M895&lt;=25,"Light",M895&gt;=26-64,"Medium")</f>
        <v>Medium</v>
      </c>
      <c r="B895" s="1" t="s">
        <v>2787</v>
      </c>
      <c r="C895" s="1" t="s">
        <v>2824</v>
      </c>
      <c r="D895" s="3">
        <f t="shared" si="178"/>
        <v>878</v>
      </c>
      <c r="E895" s="3" t="s">
        <v>2822</v>
      </c>
      <c r="F895" s="3">
        <v>1</v>
      </c>
      <c r="G895" s="3" t="s">
        <v>2827</v>
      </c>
      <c r="H895" s="3" t="s">
        <v>914</v>
      </c>
      <c r="I895" s="3" t="s">
        <v>1196</v>
      </c>
      <c r="J895" s="3" t="s">
        <v>2314</v>
      </c>
      <c r="K895" s="7" t="str">
        <f>VLOOKUP($I895,'New Summary'!$E$8:$G$59,2,FALSE)</f>
        <v>H-350x175x6x9</v>
      </c>
      <c r="L895" s="3" t="s">
        <v>2496</v>
      </c>
      <c r="M895" s="7">
        <f>VLOOKUP($I895,'New Summary'!$E$8:$G$59,3,FALSE)</f>
        <v>41.4</v>
      </c>
      <c r="N895" s="3">
        <v>6000</v>
      </c>
      <c r="O895" s="3" t="s">
        <v>25</v>
      </c>
      <c r="P895" s="3">
        <v>1</v>
      </c>
      <c r="Q895" s="28">
        <f t="shared" si="179"/>
        <v>6</v>
      </c>
      <c r="R895" s="28">
        <f t="shared" si="180"/>
        <v>248.39999999999998</v>
      </c>
      <c r="S895" s="12">
        <v>0</v>
      </c>
      <c r="T895" s="46">
        <f t="shared" si="175"/>
        <v>0</v>
      </c>
      <c r="U895" s="13"/>
      <c r="V895" s="3">
        <f t="shared" si="176"/>
        <v>6</v>
      </c>
      <c r="W895" s="46" t="s">
        <v>2502</v>
      </c>
      <c r="X895" s="3">
        <f t="shared" si="173"/>
        <v>248.39999999999998</v>
      </c>
      <c r="Y895" s="3">
        <f t="shared" si="174"/>
        <v>0</v>
      </c>
      <c r="Z895" s="3"/>
      <c r="AA895" s="3">
        <v>3.6</v>
      </c>
      <c r="AB895" s="3">
        <f t="shared" si="181"/>
        <v>2.4</v>
      </c>
      <c r="AC895" s="7">
        <f t="shared" si="177"/>
        <v>149.04</v>
      </c>
      <c r="AD895" s="1">
        <v>3600</v>
      </c>
      <c r="AE895" s="1">
        <f t="shared" si="182"/>
        <v>3.6</v>
      </c>
    </row>
    <row r="896" spans="1:31" customFormat="1" ht="43.2" hidden="1" x14ac:dyDescent="0.3">
      <c r="A896" s="65" t="str" cm="1">
        <f t="array" ref="A896">_xlfn.IFS(M896&gt;=65,"Heavy",M896&lt;=25,"Light",M896&gt;=26-64,"Medium")</f>
        <v>Heavy</v>
      </c>
      <c r="B896" s="1" t="s">
        <v>2787</v>
      </c>
      <c r="C896" s="1" t="s">
        <v>2825</v>
      </c>
      <c r="D896" s="3">
        <f t="shared" si="178"/>
        <v>879</v>
      </c>
      <c r="E896" s="4" t="s">
        <v>918</v>
      </c>
      <c r="F896" s="3">
        <v>2</v>
      </c>
      <c r="G896" s="3" t="s">
        <v>2826</v>
      </c>
      <c r="H896" s="4" t="s">
        <v>919</v>
      </c>
      <c r="I896" s="3" t="s">
        <v>920</v>
      </c>
      <c r="J896" s="3" t="s">
        <v>2319</v>
      </c>
      <c r="K896" s="7" t="str">
        <f>VLOOKUP($I896,'New Summary'!$E$8:$G$59,2,FALSE)</f>
        <v>H-350x250x9x14</v>
      </c>
      <c r="L896" s="3" t="s">
        <v>2496</v>
      </c>
      <c r="M896" s="7">
        <f>VLOOKUP($I896,'New Summary'!$E$8:$G$59,3,FALSE)</f>
        <v>79.7</v>
      </c>
      <c r="N896" s="3">
        <v>12060</v>
      </c>
      <c r="O896" s="3" t="s">
        <v>25</v>
      </c>
      <c r="P896" s="3">
        <v>1</v>
      </c>
      <c r="Q896" s="28">
        <f t="shared" si="179"/>
        <v>12.06</v>
      </c>
      <c r="R896" s="28">
        <f t="shared" si="180"/>
        <v>961.18200000000013</v>
      </c>
      <c r="S896" s="12">
        <v>0</v>
      </c>
      <c r="T896" s="46">
        <f t="shared" si="175"/>
        <v>0</v>
      </c>
      <c r="U896" s="12"/>
      <c r="V896" s="3">
        <f t="shared" si="176"/>
        <v>12.06</v>
      </c>
      <c r="W896" s="30" t="s">
        <v>2502</v>
      </c>
      <c r="X896" s="41">
        <f t="shared" si="173"/>
        <v>961.18200000000013</v>
      </c>
      <c r="Y896" s="41">
        <f t="shared" si="174"/>
        <v>0</v>
      </c>
      <c r="Z896" s="5"/>
      <c r="AA896" s="3">
        <v>0.60299999999999998</v>
      </c>
      <c r="AB896" s="3">
        <f t="shared" ref="AB896:AB959" si="183">Q896-AA896</f>
        <v>11.457000000000001</v>
      </c>
      <c r="AC896" s="3">
        <f t="shared" ref="AC896:AC959" si="184">AA896*M896*P896</f>
        <v>48.059100000000001</v>
      </c>
      <c r="AD896">
        <v>603</v>
      </c>
      <c r="AE896" s="1">
        <f t="shared" si="182"/>
        <v>0.60299999999999998</v>
      </c>
    </row>
    <row r="897" spans="1:31" customFormat="1" ht="43.2" hidden="1" x14ac:dyDescent="0.3">
      <c r="A897" s="65" t="str" cm="1">
        <f t="array" ref="A897">_xlfn.IFS(M897&gt;=65,"Heavy",M897&lt;=25,"Light",M897&gt;=26-64,"Medium")</f>
        <v>Heavy</v>
      </c>
      <c r="B897" s="1" t="s">
        <v>2787</v>
      </c>
      <c r="C897" s="1" t="s">
        <v>2825</v>
      </c>
      <c r="D897" s="3">
        <f t="shared" si="178"/>
        <v>880</v>
      </c>
      <c r="E897" s="4" t="s">
        <v>918</v>
      </c>
      <c r="F897" s="3">
        <v>2</v>
      </c>
      <c r="G897" s="3" t="s">
        <v>2826</v>
      </c>
      <c r="H897" s="4" t="s">
        <v>921</v>
      </c>
      <c r="I897" s="3" t="s">
        <v>926</v>
      </c>
      <c r="J897" s="3" t="s">
        <v>2321</v>
      </c>
      <c r="K897" s="7" t="str">
        <f>VLOOKUP($I897,'New Summary'!$E$8:$G$59,2,FALSE)</f>
        <v>H-350x250x9x14</v>
      </c>
      <c r="L897" s="3" t="s">
        <v>2496</v>
      </c>
      <c r="M897" s="7">
        <f>VLOOKUP($I897,'New Summary'!$E$8:$G$59,3,FALSE)</f>
        <v>79.7</v>
      </c>
      <c r="N897" s="3">
        <v>12060</v>
      </c>
      <c r="O897" s="3" t="s">
        <v>25</v>
      </c>
      <c r="P897" s="3">
        <v>1</v>
      </c>
      <c r="Q897" s="40">
        <f t="shared" ref="Q897:Q902" si="185">(N897/1000)*P897</f>
        <v>12.06</v>
      </c>
      <c r="R897" s="40">
        <f t="shared" ref="R897:R902" si="186">Q897*M897</f>
        <v>961.18200000000013</v>
      </c>
      <c r="S897" s="12">
        <v>0</v>
      </c>
      <c r="T897" s="46">
        <f t="shared" si="175"/>
        <v>0</v>
      </c>
      <c r="U897" s="12"/>
      <c r="V897" s="3">
        <f t="shared" si="176"/>
        <v>12.06</v>
      </c>
      <c r="W897" s="30" t="s">
        <v>2502</v>
      </c>
      <c r="X897" s="41">
        <f t="shared" si="173"/>
        <v>961.18200000000013</v>
      </c>
      <c r="Y897" s="41">
        <f t="shared" si="174"/>
        <v>0</v>
      </c>
      <c r="Z897" s="5"/>
      <c r="AA897" s="3">
        <v>0.60299999999999998</v>
      </c>
      <c r="AB897" s="3">
        <f t="shared" si="183"/>
        <v>11.457000000000001</v>
      </c>
      <c r="AC897" s="3">
        <f t="shared" si="184"/>
        <v>48.059100000000001</v>
      </c>
      <c r="AD897">
        <v>603</v>
      </c>
      <c r="AE897" s="1">
        <f t="shared" si="182"/>
        <v>0.60299999999999998</v>
      </c>
    </row>
    <row r="898" spans="1:31" customFormat="1" ht="43.2" hidden="1" x14ac:dyDescent="0.3">
      <c r="A898" s="65" t="str" cm="1">
        <f t="array" ref="A898">_xlfn.IFS(M898&gt;=65,"Heavy",M898&lt;=25,"Light",M898&gt;=26-64,"Medium")</f>
        <v>Heavy</v>
      </c>
      <c r="B898" s="1" t="s">
        <v>2787</v>
      </c>
      <c r="C898" s="1" t="s">
        <v>2825</v>
      </c>
      <c r="D898" s="3">
        <f t="shared" si="178"/>
        <v>881</v>
      </c>
      <c r="E898" s="4" t="s">
        <v>918</v>
      </c>
      <c r="F898" s="3">
        <v>2</v>
      </c>
      <c r="G898" s="3" t="s">
        <v>2826</v>
      </c>
      <c r="H898" s="4" t="s">
        <v>922</v>
      </c>
      <c r="I898" s="3" t="s">
        <v>926</v>
      </c>
      <c r="J898" s="3" t="s">
        <v>2321</v>
      </c>
      <c r="K898" s="7" t="str">
        <f>VLOOKUP($I898,'New Summary'!$E$8:$G$59,2,FALSE)</f>
        <v>H-350x250x9x14</v>
      </c>
      <c r="L898" s="3" t="s">
        <v>2496</v>
      </c>
      <c r="M898" s="7">
        <f>VLOOKUP($I898,'New Summary'!$E$8:$G$59,3,FALSE)</f>
        <v>79.7</v>
      </c>
      <c r="N898" s="3">
        <v>12060</v>
      </c>
      <c r="O898" s="3" t="s">
        <v>25</v>
      </c>
      <c r="P898" s="3">
        <v>1</v>
      </c>
      <c r="Q898" s="40">
        <f t="shared" si="185"/>
        <v>12.06</v>
      </c>
      <c r="R898" s="40">
        <f t="shared" si="186"/>
        <v>961.18200000000013</v>
      </c>
      <c r="S898" s="12">
        <v>0</v>
      </c>
      <c r="T898" s="46">
        <f t="shared" si="175"/>
        <v>0</v>
      </c>
      <c r="U898" s="12"/>
      <c r="V898" s="3">
        <f t="shared" si="176"/>
        <v>12.06</v>
      </c>
      <c r="W898" s="30" t="s">
        <v>2502</v>
      </c>
      <c r="X898" s="41">
        <f t="shared" si="173"/>
        <v>961.18200000000013</v>
      </c>
      <c r="Y898" s="41">
        <f t="shared" si="174"/>
        <v>0</v>
      </c>
      <c r="Z898" s="5"/>
      <c r="AA898" s="3">
        <v>0.60299999999999998</v>
      </c>
      <c r="AB898" s="3">
        <f t="shared" si="183"/>
        <v>11.457000000000001</v>
      </c>
      <c r="AC898" s="3">
        <f t="shared" si="184"/>
        <v>48.059100000000001</v>
      </c>
      <c r="AD898">
        <v>603</v>
      </c>
      <c r="AE898" s="1">
        <f t="shared" si="182"/>
        <v>0.60299999999999998</v>
      </c>
    </row>
    <row r="899" spans="1:31" customFormat="1" ht="43.2" hidden="1" x14ac:dyDescent="0.3">
      <c r="A899" s="65" t="str" cm="1">
        <f t="array" ref="A899">_xlfn.IFS(M899&gt;=65,"Heavy",M899&lt;=25,"Light",M899&gt;=26-64,"Medium")</f>
        <v>Heavy</v>
      </c>
      <c r="B899" s="1" t="s">
        <v>2787</v>
      </c>
      <c r="C899" s="1" t="s">
        <v>2825</v>
      </c>
      <c r="D899" s="3">
        <f t="shared" si="178"/>
        <v>882</v>
      </c>
      <c r="E899" s="4" t="s">
        <v>918</v>
      </c>
      <c r="F899" s="3">
        <v>2</v>
      </c>
      <c r="G899" s="3" t="s">
        <v>2826</v>
      </c>
      <c r="H899" s="4" t="s">
        <v>923</v>
      </c>
      <c r="I899" s="3" t="s">
        <v>920</v>
      </c>
      <c r="J899" s="3" t="s">
        <v>2319</v>
      </c>
      <c r="K899" s="7" t="str">
        <f>VLOOKUP($I899,'New Summary'!$E$8:$G$59,2,FALSE)</f>
        <v>H-350x250x9x14</v>
      </c>
      <c r="L899" s="3" t="s">
        <v>2496</v>
      </c>
      <c r="M899" s="7">
        <f>VLOOKUP($I899,'New Summary'!$E$8:$G$59,3,FALSE)</f>
        <v>79.7</v>
      </c>
      <c r="N899" s="3">
        <v>12060</v>
      </c>
      <c r="O899" s="3" t="s">
        <v>25</v>
      </c>
      <c r="P899" s="3">
        <v>1</v>
      </c>
      <c r="Q899" s="28">
        <f t="shared" si="185"/>
        <v>12.06</v>
      </c>
      <c r="R899" s="28">
        <f t="shared" si="186"/>
        <v>961.18200000000013</v>
      </c>
      <c r="S899" s="12">
        <v>0</v>
      </c>
      <c r="T899" s="46">
        <f t="shared" si="175"/>
        <v>0</v>
      </c>
      <c r="U899" s="12"/>
      <c r="V899" s="3">
        <f t="shared" si="176"/>
        <v>12.06</v>
      </c>
      <c r="W899" s="30" t="s">
        <v>2502</v>
      </c>
      <c r="X899" s="41">
        <f t="shared" si="173"/>
        <v>961.18200000000013</v>
      </c>
      <c r="Y899" s="41">
        <f t="shared" si="174"/>
        <v>0</v>
      </c>
      <c r="Z899" s="5"/>
      <c r="AA899" s="3">
        <v>0.60299999999999998</v>
      </c>
      <c r="AB899" s="3">
        <f t="shared" si="183"/>
        <v>11.457000000000001</v>
      </c>
      <c r="AC899" s="3">
        <f t="shared" si="184"/>
        <v>48.059100000000001</v>
      </c>
      <c r="AD899">
        <v>603</v>
      </c>
      <c r="AE899" s="1">
        <f t="shared" si="182"/>
        <v>0.60299999999999998</v>
      </c>
    </row>
    <row r="900" spans="1:31" customFormat="1" ht="43.2" hidden="1" x14ac:dyDescent="0.3">
      <c r="A900" s="65" t="str" cm="1">
        <f t="array" ref="A900">_xlfn.IFS(M900&gt;=65,"Heavy",M900&lt;=25,"Light",M900&gt;=26-64,"Medium")</f>
        <v>Heavy</v>
      </c>
      <c r="B900" s="1" t="s">
        <v>2787</v>
      </c>
      <c r="C900" s="1" t="s">
        <v>2825</v>
      </c>
      <c r="D900" s="3">
        <f t="shared" si="178"/>
        <v>883</v>
      </c>
      <c r="E900" s="4" t="s">
        <v>918</v>
      </c>
      <c r="F900" s="3">
        <v>2</v>
      </c>
      <c r="G900" s="3" t="s">
        <v>2826</v>
      </c>
      <c r="H900" s="4" t="s">
        <v>924</v>
      </c>
      <c r="I900" s="3" t="s">
        <v>920</v>
      </c>
      <c r="J900" s="3" t="s">
        <v>2319</v>
      </c>
      <c r="K900" s="7" t="str">
        <f>VLOOKUP($I900,'New Summary'!$E$8:$G$59,2,FALSE)</f>
        <v>H-350x250x9x14</v>
      </c>
      <c r="L900" s="3" t="s">
        <v>2496</v>
      </c>
      <c r="M900" s="7">
        <f>VLOOKUP($I900,'New Summary'!$E$8:$G$59,3,FALSE)</f>
        <v>79.7</v>
      </c>
      <c r="N900" s="3">
        <v>12060</v>
      </c>
      <c r="O900" s="3" t="s">
        <v>25</v>
      </c>
      <c r="P900" s="3">
        <v>1</v>
      </c>
      <c r="Q900" s="28">
        <f t="shared" si="185"/>
        <v>12.06</v>
      </c>
      <c r="R900" s="28">
        <f t="shared" si="186"/>
        <v>961.18200000000013</v>
      </c>
      <c r="S900" s="12">
        <v>0</v>
      </c>
      <c r="T900" s="46">
        <f t="shared" si="175"/>
        <v>0</v>
      </c>
      <c r="U900" s="15"/>
      <c r="V900" s="3">
        <f t="shared" si="176"/>
        <v>12.06</v>
      </c>
      <c r="W900" s="30" t="s">
        <v>2502</v>
      </c>
      <c r="X900" s="41">
        <f t="shared" si="173"/>
        <v>961.18200000000013</v>
      </c>
      <c r="Y900" s="41">
        <f t="shared" si="174"/>
        <v>0</v>
      </c>
      <c r="Z900" s="5"/>
      <c r="AA900" s="3">
        <v>1.206</v>
      </c>
      <c r="AB900" s="3">
        <f t="shared" si="183"/>
        <v>10.854000000000001</v>
      </c>
      <c r="AC900" s="3">
        <f t="shared" si="184"/>
        <v>96.118200000000002</v>
      </c>
      <c r="AD900">
        <v>1206</v>
      </c>
      <c r="AE900" s="1">
        <f t="shared" si="182"/>
        <v>1.206</v>
      </c>
    </row>
    <row r="901" spans="1:31" customFormat="1" ht="43.2" hidden="1" x14ac:dyDescent="0.3">
      <c r="A901" s="65" t="str" cm="1">
        <f t="array" ref="A901">_xlfn.IFS(M901&gt;=65,"Heavy",M901&lt;=25,"Light",M901&gt;=26-64,"Medium")</f>
        <v>Heavy</v>
      </c>
      <c r="B901" s="1" t="s">
        <v>2787</v>
      </c>
      <c r="C901" s="1" t="s">
        <v>2825</v>
      </c>
      <c r="D901" s="3">
        <f t="shared" si="178"/>
        <v>884</v>
      </c>
      <c r="E901" s="4" t="s">
        <v>918</v>
      </c>
      <c r="F901" s="3">
        <v>2</v>
      </c>
      <c r="G901" s="3" t="s">
        <v>2826</v>
      </c>
      <c r="H901" s="4" t="s">
        <v>925</v>
      </c>
      <c r="I901" s="3" t="s">
        <v>920</v>
      </c>
      <c r="J901" s="3" t="s">
        <v>2319</v>
      </c>
      <c r="K901" s="7" t="str">
        <f>VLOOKUP($I901,'New Summary'!$E$8:$G$59,2,FALSE)</f>
        <v>H-350x250x9x14</v>
      </c>
      <c r="L901" s="3" t="s">
        <v>2496</v>
      </c>
      <c r="M901" s="7">
        <f>VLOOKUP($I901,'New Summary'!$E$8:$G$59,3,FALSE)</f>
        <v>79.7</v>
      </c>
      <c r="N901" s="3">
        <v>12060</v>
      </c>
      <c r="O901" s="3" t="s">
        <v>25</v>
      </c>
      <c r="P901" s="3">
        <v>1</v>
      </c>
      <c r="Q901" s="28">
        <f t="shared" si="185"/>
        <v>12.06</v>
      </c>
      <c r="R901" s="28">
        <f t="shared" si="186"/>
        <v>961.18200000000013</v>
      </c>
      <c r="S901" s="12">
        <v>0</v>
      </c>
      <c r="T901" s="46">
        <f t="shared" si="175"/>
        <v>0</v>
      </c>
      <c r="U901" s="15"/>
      <c r="V901" s="3">
        <f t="shared" si="176"/>
        <v>12.06</v>
      </c>
      <c r="W901" s="30" t="s">
        <v>2502</v>
      </c>
      <c r="X901" s="41">
        <f t="shared" si="173"/>
        <v>961.18200000000013</v>
      </c>
      <c r="Y901" s="41">
        <f t="shared" si="174"/>
        <v>0</v>
      </c>
      <c r="Z901" s="5"/>
      <c r="AA901" s="3">
        <v>1.206</v>
      </c>
      <c r="AB901" s="3">
        <f t="shared" si="183"/>
        <v>10.854000000000001</v>
      </c>
      <c r="AC901" s="3">
        <f t="shared" si="184"/>
        <v>96.118200000000002</v>
      </c>
      <c r="AD901">
        <v>1206</v>
      </c>
      <c r="AE901" s="1">
        <f t="shared" si="182"/>
        <v>1.206</v>
      </c>
    </row>
    <row r="902" spans="1:31" customFormat="1" ht="43.2" hidden="1" x14ac:dyDescent="0.3">
      <c r="A902" s="65" t="str" cm="1">
        <f t="array" ref="A902">_xlfn.IFS(M902&gt;=65,"Heavy",M902&lt;=25,"Light",M902&gt;=26-64,"Medium")</f>
        <v>Heavy</v>
      </c>
      <c r="B902" s="1" t="s">
        <v>2787</v>
      </c>
      <c r="C902" s="1" t="s">
        <v>2825</v>
      </c>
      <c r="D902" s="3">
        <f t="shared" si="178"/>
        <v>885</v>
      </c>
      <c r="E902" s="4" t="s">
        <v>918</v>
      </c>
      <c r="F902" s="3">
        <v>2</v>
      </c>
      <c r="G902" s="3" t="s">
        <v>2826</v>
      </c>
      <c r="H902" s="4" t="s">
        <v>927</v>
      </c>
      <c r="I902" s="3" t="s">
        <v>920</v>
      </c>
      <c r="J902" s="3" t="s">
        <v>2319</v>
      </c>
      <c r="K902" s="7" t="str">
        <f>VLOOKUP($I902,'New Summary'!$E$8:$G$59,2,FALSE)</f>
        <v>H-350x250x9x14</v>
      </c>
      <c r="L902" s="3" t="s">
        <v>2496</v>
      </c>
      <c r="M902" s="7">
        <f>VLOOKUP($I902,'New Summary'!$E$8:$G$59,3,FALSE)</f>
        <v>79.7</v>
      </c>
      <c r="N902" s="3">
        <f t="shared" ref="N902:N907" si="187">13968-440</f>
        <v>13528</v>
      </c>
      <c r="O902" s="3" t="s">
        <v>25</v>
      </c>
      <c r="P902" s="3">
        <v>1</v>
      </c>
      <c r="Q902" s="28">
        <f t="shared" si="185"/>
        <v>13.528</v>
      </c>
      <c r="R902" s="28">
        <f t="shared" si="186"/>
        <v>1078.1816000000001</v>
      </c>
      <c r="S902" s="12">
        <v>0</v>
      </c>
      <c r="T902" s="46">
        <f t="shared" si="175"/>
        <v>0</v>
      </c>
      <c r="U902" s="15"/>
      <c r="V902" s="3">
        <f t="shared" si="176"/>
        <v>13.528</v>
      </c>
      <c r="W902" s="30" t="s">
        <v>2502</v>
      </c>
      <c r="X902" s="41">
        <f t="shared" si="173"/>
        <v>1078.1816000000001</v>
      </c>
      <c r="Y902" s="41">
        <f t="shared" si="174"/>
        <v>0</v>
      </c>
      <c r="Z902" s="5"/>
      <c r="AA902" s="3">
        <v>2.0292000000000008</v>
      </c>
      <c r="AB902" s="3">
        <f t="shared" si="183"/>
        <v>11.498799999999999</v>
      </c>
      <c r="AC902" s="3">
        <f t="shared" si="184"/>
        <v>161.72724000000008</v>
      </c>
      <c r="AD902">
        <v>2029.2000000000007</v>
      </c>
      <c r="AE902" s="1">
        <f t="shared" si="182"/>
        <v>2.0292000000000008</v>
      </c>
    </row>
    <row r="903" spans="1:31" customFormat="1" ht="43.2" hidden="1" x14ac:dyDescent="0.3">
      <c r="A903" s="65" t="str" cm="1">
        <f t="array" ref="A903">_xlfn.IFS(M903&gt;=65,"Heavy",M903&lt;=25,"Light",M903&gt;=26-64,"Medium")</f>
        <v>Heavy</v>
      </c>
      <c r="B903" s="1" t="s">
        <v>2787</v>
      </c>
      <c r="C903" s="1" t="s">
        <v>2825</v>
      </c>
      <c r="D903" s="3">
        <f t="shared" si="178"/>
        <v>886</v>
      </c>
      <c r="E903" s="4" t="s">
        <v>918</v>
      </c>
      <c r="F903" s="3">
        <v>2</v>
      </c>
      <c r="G903" s="3" t="s">
        <v>2826</v>
      </c>
      <c r="H903" s="4" t="s">
        <v>929</v>
      </c>
      <c r="I903" s="3" t="s">
        <v>926</v>
      </c>
      <c r="J903" s="3" t="s">
        <v>2321</v>
      </c>
      <c r="K903" s="7" t="str">
        <f>VLOOKUP($I903,'New Summary'!$E$8:$G$59,2,FALSE)</f>
        <v>H-350x250x9x14</v>
      </c>
      <c r="L903" s="3" t="s">
        <v>2496</v>
      </c>
      <c r="M903" s="7">
        <f>VLOOKUP($I903,'New Summary'!$E$8:$G$59,3,FALSE)</f>
        <v>79.7</v>
      </c>
      <c r="N903" s="3">
        <f t="shared" si="187"/>
        <v>13528</v>
      </c>
      <c r="O903" s="3" t="s">
        <v>25</v>
      </c>
      <c r="P903" s="3">
        <v>1</v>
      </c>
      <c r="Q903" s="40">
        <f t="shared" ref="Q903:Q916" si="188">(N903/1000)*P903</f>
        <v>13.528</v>
      </c>
      <c r="R903" s="40">
        <f t="shared" ref="R903:R916" si="189">Q903*M903</f>
        <v>1078.1816000000001</v>
      </c>
      <c r="S903" s="12">
        <v>0</v>
      </c>
      <c r="T903" s="46">
        <f t="shared" si="175"/>
        <v>0</v>
      </c>
      <c r="U903" s="15"/>
      <c r="V903" s="3">
        <f t="shared" si="176"/>
        <v>13.528</v>
      </c>
      <c r="W903" s="30" t="s">
        <v>2502</v>
      </c>
      <c r="X903" s="41">
        <f t="shared" si="173"/>
        <v>1078.1816000000001</v>
      </c>
      <c r="Y903" s="41">
        <f t="shared" si="174"/>
        <v>0</v>
      </c>
      <c r="Z903" s="5"/>
      <c r="AA903" s="3">
        <v>2.0292000000000008</v>
      </c>
      <c r="AB903" s="3">
        <f t="shared" si="183"/>
        <v>11.498799999999999</v>
      </c>
      <c r="AC903" s="3">
        <f t="shared" si="184"/>
        <v>161.72724000000008</v>
      </c>
      <c r="AD903">
        <v>2029.2000000000007</v>
      </c>
      <c r="AE903" s="1">
        <f t="shared" si="182"/>
        <v>2.0292000000000008</v>
      </c>
    </row>
    <row r="904" spans="1:31" customFormat="1" ht="43.2" hidden="1" x14ac:dyDescent="0.3">
      <c r="A904" s="65" t="str" cm="1">
        <f t="array" ref="A904">_xlfn.IFS(M904&gt;=65,"Heavy",M904&lt;=25,"Light",M904&gt;=26-64,"Medium")</f>
        <v>Heavy</v>
      </c>
      <c r="B904" s="1" t="s">
        <v>2787</v>
      </c>
      <c r="C904" s="1" t="s">
        <v>2825</v>
      </c>
      <c r="D904" s="3">
        <f t="shared" si="178"/>
        <v>887</v>
      </c>
      <c r="E904" s="4" t="s">
        <v>918</v>
      </c>
      <c r="F904" s="3">
        <v>2</v>
      </c>
      <c r="G904" s="3" t="s">
        <v>2826</v>
      </c>
      <c r="H904" s="4" t="s">
        <v>930</v>
      </c>
      <c r="I904" s="3" t="s">
        <v>936</v>
      </c>
      <c r="J904" s="3" t="s">
        <v>2322</v>
      </c>
      <c r="K904" s="7" t="str">
        <f>VLOOKUP($I904,'New Summary'!$E$8:$G$59,2,FALSE)</f>
        <v>H-350x250x9x14</v>
      </c>
      <c r="L904" s="3" t="s">
        <v>2496</v>
      </c>
      <c r="M904" s="7">
        <f>VLOOKUP($I904,'New Summary'!$E$8:$G$59,3,FALSE)</f>
        <v>79.7</v>
      </c>
      <c r="N904" s="3">
        <f t="shared" si="187"/>
        <v>13528</v>
      </c>
      <c r="O904" s="3" t="s">
        <v>25</v>
      </c>
      <c r="P904" s="3">
        <v>1</v>
      </c>
      <c r="Q904" s="40">
        <f t="shared" si="188"/>
        <v>13.528</v>
      </c>
      <c r="R904" s="40">
        <f t="shared" si="189"/>
        <v>1078.1816000000001</v>
      </c>
      <c r="S904" s="12">
        <v>0</v>
      </c>
      <c r="T904" s="46">
        <f t="shared" si="175"/>
        <v>0</v>
      </c>
      <c r="U904" s="15"/>
      <c r="V904" s="3">
        <f t="shared" si="176"/>
        <v>13.528</v>
      </c>
      <c r="W904" s="30" t="s">
        <v>2502</v>
      </c>
      <c r="X904" s="10">
        <f t="shared" si="173"/>
        <v>1078.1816000000001</v>
      </c>
      <c r="Y904" s="10">
        <f t="shared" si="174"/>
        <v>0</v>
      </c>
      <c r="Z904" s="5"/>
      <c r="AA904" s="3">
        <v>2.7055999999999987</v>
      </c>
      <c r="AB904" s="3">
        <f t="shared" si="183"/>
        <v>10.822400000000002</v>
      </c>
      <c r="AC904" s="3">
        <f t="shared" si="184"/>
        <v>215.6363199999999</v>
      </c>
      <c r="AD904">
        <v>2705.5999999999985</v>
      </c>
      <c r="AE904" s="1">
        <f t="shared" si="182"/>
        <v>2.7055999999999987</v>
      </c>
    </row>
    <row r="905" spans="1:31" customFormat="1" ht="43.2" hidden="1" x14ac:dyDescent="0.3">
      <c r="A905" s="65" t="str" cm="1">
        <f t="array" ref="A905">_xlfn.IFS(M905&gt;=65,"Heavy",M905&lt;=25,"Light",M905&gt;=26-64,"Medium")</f>
        <v>Heavy</v>
      </c>
      <c r="B905" s="1" t="s">
        <v>2787</v>
      </c>
      <c r="C905" s="1" t="s">
        <v>2825</v>
      </c>
      <c r="D905" s="3">
        <f t="shared" si="178"/>
        <v>888</v>
      </c>
      <c r="E905" s="4" t="s">
        <v>918</v>
      </c>
      <c r="F905" s="3">
        <v>2</v>
      </c>
      <c r="G905" s="3" t="s">
        <v>2826</v>
      </c>
      <c r="H905" s="4" t="s">
        <v>931</v>
      </c>
      <c r="I905" s="3" t="s">
        <v>926</v>
      </c>
      <c r="J905" s="3" t="s">
        <v>2321</v>
      </c>
      <c r="K905" s="7" t="str">
        <f>VLOOKUP($I905,'New Summary'!$E$8:$G$59,2,FALSE)</f>
        <v>H-350x250x9x14</v>
      </c>
      <c r="L905" s="3" t="s">
        <v>2496</v>
      </c>
      <c r="M905" s="7">
        <f>VLOOKUP($I905,'New Summary'!$E$8:$G$59,3,FALSE)</f>
        <v>79.7</v>
      </c>
      <c r="N905" s="3">
        <f t="shared" si="187"/>
        <v>13528</v>
      </c>
      <c r="O905" s="3" t="s">
        <v>25</v>
      </c>
      <c r="P905" s="3">
        <v>1</v>
      </c>
      <c r="Q905" s="40">
        <f t="shared" si="188"/>
        <v>13.528</v>
      </c>
      <c r="R905" s="40">
        <f t="shared" si="189"/>
        <v>1078.1816000000001</v>
      </c>
      <c r="S905" s="12">
        <v>0</v>
      </c>
      <c r="T905" s="46">
        <f t="shared" si="175"/>
        <v>0</v>
      </c>
      <c r="U905" s="15"/>
      <c r="V905" s="3">
        <f t="shared" si="176"/>
        <v>13.528</v>
      </c>
      <c r="W905" s="30" t="s">
        <v>2502</v>
      </c>
      <c r="X905" s="41">
        <f t="shared" si="173"/>
        <v>1078.1816000000001</v>
      </c>
      <c r="Y905" s="41">
        <f t="shared" si="174"/>
        <v>0</v>
      </c>
      <c r="Z905" s="5"/>
      <c r="AA905" s="3">
        <v>2.7055999999999987</v>
      </c>
      <c r="AB905" s="3">
        <f t="shared" si="183"/>
        <v>10.822400000000002</v>
      </c>
      <c r="AC905" s="3">
        <f t="shared" si="184"/>
        <v>215.6363199999999</v>
      </c>
      <c r="AD905">
        <v>2705.5999999999985</v>
      </c>
      <c r="AE905" s="1">
        <f t="shared" si="182"/>
        <v>2.7055999999999987</v>
      </c>
    </row>
    <row r="906" spans="1:31" customFormat="1" ht="43.2" hidden="1" x14ac:dyDescent="0.3">
      <c r="A906" s="65" t="str" cm="1">
        <f t="array" ref="A906">_xlfn.IFS(M906&gt;=65,"Heavy",M906&lt;=25,"Light",M906&gt;=26-64,"Medium")</f>
        <v>Heavy</v>
      </c>
      <c r="B906" s="1" t="s">
        <v>2787</v>
      </c>
      <c r="C906" s="1" t="s">
        <v>2825</v>
      </c>
      <c r="D906" s="3">
        <f t="shared" si="178"/>
        <v>889</v>
      </c>
      <c r="E906" s="4" t="s">
        <v>918</v>
      </c>
      <c r="F906" s="3">
        <v>2</v>
      </c>
      <c r="G906" s="3" t="s">
        <v>2826</v>
      </c>
      <c r="H906" s="4" t="s">
        <v>932</v>
      </c>
      <c r="I906" s="3" t="s">
        <v>920</v>
      </c>
      <c r="J906" s="3" t="s">
        <v>2319</v>
      </c>
      <c r="K906" s="7" t="str">
        <f>VLOOKUP($I906,'New Summary'!$E$8:$G$59,2,FALSE)</f>
        <v>H-350x250x9x14</v>
      </c>
      <c r="L906" s="3" t="s">
        <v>2496</v>
      </c>
      <c r="M906" s="7">
        <f>VLOOKUP($I906,'New Summary'!$E$8:$G$59,3,FALSE)</f>
        <v>79.7</v>
      </c>
      <c r="N906" s="3">
        <f t="shared" si="187"/>
        <v>13528</v>
      </c>
      <c r="O906" s="3" t="s">
        <v>25</v>
      </c>
      <c r="P906" s="3">
        <v>1</v>
      </c>
      <c r="Q906" s="28">
        <f t="shared" si="188"/>
        <v>13.528</v>
      </c>
      <c r="R906" s="28">
        <f t="shared" si="189"/>
        <v>1078.1816000000001</v>
      </c>
      <c r="S906" s="12">
        <v>0</v>
      </c>
      <c r="T906" s="46">
        <f t="shared" si="175"/>
        <v>0</v>
      </c>
      <c r="U906" s="15"/>
      <c r="V906" s="3">
        <f t="shared" si="176"/>
        <v>13.528</v>
      </c>
      <c r="W906" s="30" t="s">
        <v>2502</v>
      </c>
      <c r="X906" s="41">
        <f t="shared" si="173"/>
        <v>1078.1816000000001</v>
      </c>
      <c r="Y906" s="41">
        <f t="shared" si="174"/>
        <v>0</v>
      </c>
      <c r="Z906" s="5"/>
      <c r="AA906" s="3">
        <v>0.67640000000000144</v>
      </c>
      <c r="AB906" s="3">
        <f t="shared" si="183"/>
        <v>12.851599999999999</v>
      </c>
      <c r="AC906" s="3">
        <f t="shared" si="184"/>
        <v>53.909080000000117</v>
      </c>
      <c r="AD906">
        <v>676.40000000000146</v>
      </c>
      <c r="AE906" s="1">
        <f t="shared" si="182"/>
        <v>0.67640000000000144</v>
      </c>
    </row>
    <row r="907" spans="1:31" customFormat="1" ht="43.2" hidden="1" x14ac:dyDescent="0.3">
      <c r="A907" s="65" t="str" cm="1">
        <f t="array" ref="A907">_xlfn.IFS(M907&gt;=65,"Heavy",M907&lt;=25,"Light",M907&gt;=26-64,"Medium")</f>
        <v>Heavy</v>
      </c>
      <c r="B907" s="1" t="s">
        <v>2787</v>
      </c>
      <c r="C907" s="1" t="s">
        <v>2825</v>
      </c>
      <c r="D907" s="3">
        <f t="shared" si="178"/>
        <v>890</v>
      </c>
      <c r="E907" s="4" t="s">
        <v>918</v>
      </c>
      <c r="F907" s="3">
        <v>2</v>
      </c>
      <c r="G907" s="3" t="s">
        <v>2826</v>
      </c>
      <c r="H907" s="4" t="s">
        <v>933</v>
      </c>
      <c r="I907" s="3" t="s">
        <v>920</v>
      </c>
      <c r="J907" s="3" t="s">
        <v>2319</v>
      </c>
      <c r="K907" s="7" t="str">
        <f>VLOOKUP($I907,'New Summary'!$E$8:$G$59,2,FALSE)</f>
        <v>H-350x250x9x14</v>
      </c>
      <c r="L907" s="3" t="s">
        <v>2496</v>
      </c>
      <c r="M907" s="7">
        <f>VLOOKUP($I907,'New Summary'!$E$8:$G$59,3,FALSE)</f>
        <v>79.7</v>
      </c>
      <c r="N907" s="3">
        <f t="shared" si="187"/>
        <v>13528</v>
      </c>
      <c r="O907" s="3" t="s">
        <v>25</v>
      </c>
      <c r="P907" s="3">
        <v>1</v>
      </c>
      <c r="Q907" s="28">
        <f t="shared" si="188"/>
        <v>13.528</v>
      </c>
      <c r="R907" s="28">
        <f t="shared" si="189"/>
        <v>1078.1816000000001</v>
      </c>
      <c r="S907" s="12">
        <v>0</v>
      </c>
      <c r="T907" s="46">
        <f t="shared" si="175"/>
        <v>0</v>
      </c>
      <c r="U907" s="15"/>
      <c r="V907" s="3">
        <f t="shared" si="176"/>
        <v>13.528</v>
      </c>
      <c r="W907" s="30" t="s">
        <v>2502</v>
      </c>
      <c r="X907" s="41">
        <f t="shared" si="173"/>
        <v>1078.1816000000001</v>
      </c>
      <c r="Y907" s="41">
        <f t="shared" si="174"/>
        <v>0</v>
      </c>
      <c r="Z907" s="5"/>
      <c r="AA907" s="3">
        <v>0.67640000000000144</v>
      </c>
      <c r="AB907" s="3">
        <f t="shared" si="183"/>
        <v>12.851599999999999</v>
      </c>
      <c r="AC907" s="3">
        <f t="shared" si="184"/>
        <v>53.909080000000117</v>
      </c>
      <c r="AD907">
        <v>676.40000000000146</v>
      </c>
      <c r="AE907" s="1">
        <f t="shared" si="182"/>
        <v>0.67640000000000144</v>
      </c>
    </row>
    <row r="908" spans="1:31" customFormat="1" ht="43.2" hidden="1" x14ac:dyDescent="0.3">
      <c r="A908" s="65" t="str" cm="1">
        <f t="array" ref="A908">_xlfn.IFS(M908&gt;=65,"Heavy",M908&lt;=25,"Light",M908&gt;=26-64,"Medium")</f>
        <v>Medium</v>
      </c>
      <c r="B908" s="1" t="s">
        <v>2787</v>
      </c>
      <c r="C908" s="1" t="s">
        <v>2825</v>
      </c>
      <c r="D908" s="3">
        <f t="shared" si="178"/>
        <v>891</v>
      </c>
      <c r="E908" s="4" t="s">
        <v>918</v>
      </c>
      <c r="F908" s="3">
        <v>2</v>
      </c>
      <c r="G908" s="3" t="s">
        <v>2826</v>
      </c>
      <c r="H908" s="4" t="s">
        <v>934</v>
      </c>
      <c r="I908" s="3" t="s">
        <v>6</v>
      </c>
      <c r="J908" s="7" t="s">
        <v>2344</v>
      </c>
      <c r="K908" s="7" t="str">
        <f>VLOOKUP($I908,'New Summary'!$E$8:$G$59,2,FALSE)</f>
        <v>H-200x200x8x12</v>
      </c>
      <c r="L908" s="7" t="s">
        <v>2496</v>
      </c>
      <c r="M908" s="7">
        <f>VLOOKUP($I908,'New Summary'!$E$8:$G$59,3,FALSE)</f>
        <v>49.9</v>
      </c>
      <c r="N908" s="3">
        <f>6500-440</f>
        <v>6060</v>
      </c>
      <c r="O908" s="3" t="s">
        <v>25</v>
      </c>
      <c r="P908" s="3">
        <v>1</v>
      </c>
      <c r="Q908" s="28">
        <f t="shared" si="188"/>
        <v>6.06</v>
      </c>
      <c r="R908" s="28">
        <f t="shared" si="189"/>
        <v>302.39399999999995</v>
      </c>
      <c r="S908" s="12">
        <v>0</v>
      </c>
      <c r="T908" s="46">
        <f t="shared" si="175"/>
        <v>0</v>
      </c>
      <c r="U908" s="15"/>
      <c r="V908" s="3">
        <f t="shared" si="176"/>
        <v>6.06</v>
      </c>
      <c r="W908" s="30" t="s">
        <v>2502</v>
      </c>
      <c r="X908" s="29">
        <f t="shared" si="173"/>
        <v>302.39399999999995</v>
      </c>
      <c r="Y908" s="29">
        <f t="shared" si="174"/>
        <v>0</v>
      </c>
      <c r="Z908" s="5"/>
      <c r="AA908" s="3">
        <v>0.30299999999999999</v>
      </c>
      <c r="AB908" s="3">
        <f t="shared" si="183"/>
        <v>5.7569999999999997</v>
      </c>
      <c r="AC908" s="3">
        <f t="shared" si="184"/>
        <v>15.1197</v>
      </c>
      <c r="AD908">
        <v>303</v>
      </c>
      <c r="AE908" s="1">
        <f t="shared" si="182"/>
        <v>0.30299999999999999</v>
      </c>
    </row>
    <row r="909" spans="1:31" customFormat="1" ht="43.2" hidden="1" x14ac:dyDescent="0.3">
      <c r="A909" s="65" t="str" cm="1">
        <f t="array" ref="A909">_xlfn.IFS(M909&gt;=65,"Heavy",M909&lt;=25,"Light",M909&gt;=26-64,"Medium")</f>
        <v>Medium</v>
      </c>
      <c r="B909" s="1" t="s">
        <v>2787</v>
      </c>
      <c r="C909" s="1" t="s">
        <v>2825</v>
      </c>
      <c r="D909" s="3">
        <f t="shared" si="178"/>
        <v>892</v>
      </c>
      <c r="E909" s="4" t="s">
        <v>918</v>
      </c>
      <c r="F909" s="3">
        <v>2</v>
      </c>
      <c r="G909" s="3" t="s">
        <v>2826</v>
      </c>
      <c r="H909" s="4" t="s">
        <v>935</v>
      </c>
      <c r="I909" s="3" t="s">
        <v>6</v>
      </c>
      <c r="J909" s="7" t="s">
        <v>2344</v>
      </c>
      <c r="K909" s="7" t="str">
        <f>VLOOKUP($I909,'New Summary'!$E$8:$G$59,2,FALSE)</f>
        <v>H-200x200x8x12</v>
      </c>
      <c r="L909" s="7" t="s">
        <v>2496</v>
      </c>
      <c r="M909" s="7">
        <f>VLOOKUP($I909,'New Summary'!$E$8:$G$59,3,FALSE)</f>
        <v>49.9</v>
      </c>
      <c r="N909" s="3">
        <f>5600-440</f>
        <v>5160</v>
      </c>
      <c r="O909" s="3" t="s">
        <v>25</v>
      </c>
      <c r="P909" s="3">
        <v>1</v>
      </c>
      <c r="Q909" s="28">
        <f t="shared" si="188"/>
        <v>5.16</v>
      </c>
      <c r="R909" s="28">
        <f t="shared" si="189"/>
        <v>257.48399999999998</v>
      </c>
      <c r="S909" s="12">
        <v>0</v>
      </c>
      <c r="T909" s="46">
        <f t="shared" si="175"/>
        <v>0</v>
      </c>
      <c r="U909" s="15"/>
      <c r="V909" s="3">
        <f t="shared" si="176"/>
        <v>5.16</v>
      </c>
      <c r="W909" s="30" t="s">
        <v>2502</v>
      </c>
      <c r="X909" s="29">
        <f t="shared" si="173"/>
        <v>257.48399999999998</v>
      </c>
      <c r="Y909" s="29">
        <f t="shared" si="174"/>
        <v>0</v>
      </c>
      <c r="Z909" s="5"/>
      <c r="AA909" s="3">
        <v>0.25800000000000001</v>
      </c>
      <c r="AB909" s="3">
        <f t="shared" si="183"/>
        <v>4.9020000000000001</v>
      </c>
      <c r="AC909" s="3">
        <f t="shared" si="184"/>
        <v>12.8742</v>
      </c>
      <c r="AD909">
        <v>258</v>
      </c>
      <c r="AE909" s="1">
        <f t="shared" si="182"/>
        <v>0.25800000000000001</v>
      </c>
    </row>
    <row r="910" spans="1:31" customFormat="1" ht="43.2" hidden="1" x14ac:dyDescent="0.3">
      <c r="A910" s="65" t="str" cm="1">
        <f t="array" ref="A910">_xlfn.IFS(M910&gt;=65,"Heavy",M910&lt;=25,"Light",M910&gt;=26-64,"Medium")</f>
        <v>Medium</v>
      </c>
      <c r="B910" s="1" t="s">
        <v>2787</v>
      </c>
      <c r="C910" s="1" t="s">
        <v>2825</v>
      </c>
      <c r="D910" s="3">
        <f t="shared" si="178"/>
        <v>893</v>
      </c>
      <c r="E910" s="4" t="s">
        <v>918</v>
      </c>
      <c r="F910" s="3">
        <v>2</v>
      </c>
      <c r="G910" s="3" t="s">
        <v>2826</v>
      </c>
      <c r="H910" s="4" t="s">
        <v>937</v>
      </c>
      <c r="I910" s="3" t="s">
        <v>943</v>
      </c>
      <c r="J910" s="3" t="s">
        <v>2347</v>
      </c>
      <c r="K910" s="7" t="str">
        <f>VLOOKUP($I910,'New Summary'!$E$8:$G$59,2,FALSE)</f>
        <v>H-200x200x8x12</v>
      </c>
      <c r="L910" s="3" t="s">
        <v>2496</v>
      </c>
      <c r="M910" s="7">
        <v>49.9</v>
      </c>
      <c r="N910" s="3">
        <f>13968-440</f>
        <v>13528</v>
      </c>
      <c r="O910" s="3" t="s">
        <v>25</v>
      </c>
      <c r="P910" s="3">
        <v>1</v>
      </c>
      <c r="Q910" s="39">
        <f t="shared" si="188"/>
        <v>13.528</v>
      </c>
      <c r="R910" s="28">
        <f t="shared" si="189"/>
        <v>675.04719999999998</v>
      </c>
      <c r="S910" s="12">
        <v>0</v>
      </c>
      <c r="T910" s="46">
        <f t="shared" si="175"/>
        <v>0</v>
      </c>
      <c r="U910" s="15"/>
      <c r="V910" s="3">
        <f t="shared" si="176"/>
        <v>13.528</v>
      </c>
      <c r="W910" s="30" t="s">
        <v>2502</v>
      </c>
      <c r="X910" s="41">
        <f t="shared" ref="X910:X973" si="190">V910*M910</f>
        <v>675.04719999999998</v>
      </c>
      <c r="Y910" s="41">
        <f t="shared" ref="Y910:Y973" si="191">T910*M910</f>
        <v>0</v>
      </c>
      <c r="Z910" s="5"/>
      <c r="AA910" s="3">
        <v>7.4403999999999995</v>
      </c>
      <c r="AB910" s="3">
        <f t="shared" si="183"/>
        <v>6.087600000000001</v>
      </c>
      <c r="AC910" s="3">
        <f t="shared" si="184"/>
        <v>371.27595999999994</v>
      </c>
      <c r="AD910">
        <v>7440.4</v>
      </c>
      <c r="AE910" s="1">
        <f t="shared" si="182"/>
        <v>7.4403999999999995</v>
      </c>
    </row>
    <row r="911" spans="1:31" customFormat="1" ht="43.2" hidden="1" x14ac:dyDescent="0.3">
      <c r="A911" s="65" t="str" cm="1">
        <f t="array" ref="A911">_xlfn.IFS(M911&gt;=65,"Heavy",M911&lt;=25,"Light",M911&gt;=26-64,"Medium")</f>
        <v>Heavy</v>
      </c>
      <c r="B911" s="1" t="s">
        <v>2787</v>
      </c>
      <c r="C911" s="1" t="s">
        <v>2825</v>
      </c>
      <c r="D911" s="3">
        <f t="shared" si="178"/>
        <v>894</v>
      </c>
      <c r="E911" s="4" t="s">
        <v>918</v>
      </c>
      <c r="F911" s="3">
        <v>2</v>
      </c>
      <c r="G911" s="3" t="s">
        <v>2826</v>
      </c>
      <c r="H911" s="4" t="s">
        <v>928</v>
      </c>
      <c r="I911" s="3" t="s">
        <v>920</v>
      </c>
      <c r="J911" s="3" t="s">
        <v>2319</v>
      </c>
      <c r="K911" s="7" t="str">
        <f>VLOOKUP($I911,'New Summary'!$E$8:$G$59,2,FALSE)</f>
        <v>H-350x250x9x14</v>
      </c>
      <c r="L911" s="3" t="s">
        <v>2496</v>
      </c>
      <c r="M911" s="7">
        <f>VLOOKUP($I911,'New Summary'!$E$8:$G$59,3,FALSE)</f>
        <v>79.7</v>
      </c>
      <c r="N911" s="3">
        <f>13968-440</f>
        <v>13528</v>
      </c>
      <c r="O911" s="3" t="s">
        <v>25</v>
      </c>
      <c r="P911" s="3">
        <v>1</v>
      </c>
      <c r="Q911" s="28">
        <f t="shared" si="188"/>
        <v>13.528</v>
      </c>
      <c r="R911" s="28">
        <f t="shared" si="189"/>
        <v>1078.1816000000001</v>
      </c>
      <c r="S911" s="12">
        <v>0</v>
      </c>
      <c r="T911" s="46">
        <f t="shared" si="175"/>
        <v>0</v>
      </c>
      <c r="U911" s="15"/>
      <c r="V911" s="3">
        <f t="shared" si="176"/>
        <v>13.528</v>
      </c>
      <c r="W911" s="30" t="s">
        <v>2502</v>
      </c>
      <c r="X911" s="41">
        <f t="shared" si="190"/>
        <v>1078.1816000000001</v>
      </c>
      <c r="Y911" s="41">
        <f t="shared" si="191"/>
        <v>0</v>
      </c>
      <c r="Z911" s="5"/>
      <c r="AA911" s="3">
        <v>7.4403999999999995</v>
      </c>
      <c r="AB911" s="3">
        <f t="shared" si="183"/>
        <v>6.087600000000001</v>
      </c>
      <c r="AC911" s="3">
        <f t="shared" si="184"/>
        <v>592.99987999999996</v>
      </c>
      <c r="AD911">
        <v>7440.4</v>
      </c>
      <c r="AE911" s="1">
        <f t="shared" si="182"/>
        <v>7.4403999999999995</v>
      </c>
    </row>
    <row r="912" spans="1:31" customFormat="1" ht="43.2" hidden="1" x14ac:dyDescent="0.3">
      <c r="A912" s="65" t="str" cm="1">
        <f t="array" ref="A912">_xlfn.IFS(M912&gt;=65,"Heavy",M912&lt;=25,"Light",M912&gt;=26-64,"Medium")</f>
        <v>Heavy</v>
      </c>
      <c r="B912" s="1" t="s">
        <v>2787</v>
      </c>
      <c r="C912" s="1" t="s">
        <v>2825</v>
      </c>
      <c r="D912" s="3">
        <f t="shared" si="178"/>
        <v>895</v>
      </c>
      <c r="E912" s="4" t="s">
        <v>918</v>
      </c>
      <c r="F912" s="3">
        <v>2</v>
      </c>
      <c r="G912" s="3" t="s">
        <v>2826</v>
      </c>
      <c r="H912" s="4" t="s">
        <v>938</v>
      </c>
      <c r="I912" s="3" t="s">
        <v>920</v>
      </c>
      <c r="J912" s="3" t="s">
        <v>2319</v>
      </c>
      <c r="K912" s="7" t="str">
        <f>VLOOKUP($I912,'New Summary'!$E$8:$G$59,2,FALSE)</f>
        <v>H-350x250x9x14</v>
      </c>
      <c r="L912" s="3" t="s">
        <v>2496</v>
      </c>
      <c r="M912" s="7">
        <f>VLOOKUP($I912,'New Summary'!$E$8:$G$59,3,FALSE)</f>
        <v>79.7</v>
      </c>
      <c r="N912" s="3">
        <f>13968-440</f>
        <v>13528</v>
      </c>
      <c r="O912" s="3" t="s">
        <v>25</v>
      </c>
      <c r="P912" s="3">
        <v>1</v>
      </c>
      <c r="Q912" s="28">
        <f t="shared" si="188"/>
        <v>13.528</v>
      </c>
      <c r="R912" s="28">
        <f t="shared" si="189"/>
        <v>1078.1816000000001</v>
      </c>
      <c r="S912" s="12">
        <v>0</v>
      </c>
      <c r="T912" s="46">
        <f t="shared" si="175"/>
        <v>0</v>
      </c>
      <c r="U912" s="15"/>
      <c r="V912" s="3">
        <f t="shared" si="176"/>
        <v>13.528</v>
      </c>
      <c r="W912" s="30" t="s">
        <v>2502</v>
      </c>
      <c r="X912" s="41">
        <f t="shared" si="190"/>
        <v>1078.1816000000001</v>
      </c>
      <c r="Y912" s="41">
        <f t="shared" si="191"/>
        <v>0</v>
      </c>
      <c r="Z912" s="5"/>
      <c r="AA912" s="3">
        <v>7.4403999999999995</v>
      </c>
      <c r="AB912" s="3">
        <f t="shared" si="183"/>
        <v>6.087600000000001</v>
      </c>
      <c r="AC912" s="3">
        <f t="shared" si="184"/>
        <v>592.99987999999996</v>
      </c>
      <c r="AD912">
        <v>7440.4</v>
      </c>
      <c r="AE912" s="1">
        <f t="shared" si="182"/>
        <v>7.4403999999999995</v>
      </c>
    </row>
    <row r="913" spans="1:31" customFormat="1" ht="43.2" hidden="1" x14ac:dyDescent="0.3">
      <c r="A913" s="65" t="str" cm="1">
        <f t="array" ref="A913">_xlfn.IFS(M913&gt;=65,"Heavy",M913&lt;=25,"Light",M913&gt;=26-64,"Medium")</f>
        <v>Heavy</v>
      </c>
      <c r="B913" s="1" t="s">
        <v>2787</v>
      </c>
      <c r="C913" s="1" t="s">
        <v>2825</v>
      </c>
      <c r="D913" s="3">
        <f t="shared" si="178"/>
        <v>896</v>
      </c>
      <c r="E913" s="4" t="s">
        <v>918</v>
      </c>
      <c r="F913" s="3">
        <v>2</v>
      </c>
      <c r="G913" s="3" t="s">
        <v>2826</v>
      </c>
      <c r="H913" s="4" t="s">
        <v>939</v>
      </c>
      <c r="I913" s="3" t="s">
        <v>920</v>
      </c>
      <c r="J913" s="3" t="s">
        <v>2319</v>
      </c>
      <c r="K913" s="7" t="str">
        <f>VLOOKUP($I913,'New Summary'!$E$8:$G$59,2,FALSE)</f>
        <v>H-350x250x9x14</v>
      </c>
      <c r="L913" s="3" t="s">
        <v>2496</v>
      </c>
      <c r="M913" s="7">
        <f>VLOOKUP($I913,'New Summary'!$E$8:$G$59,3,FALSE)</f>
        <v>79.7</v>
      </c>
      <c r="N913" s="3">
        <v>12060</v>
      </c>
      <c r="O913" s="3" t="s">
        <v>25</v>
      </c>
      <c r="P913" s="3">
        <v>1</v>
      </c>
      <c r="Q913" s="28">
        <f t="shared" si="188"/>
        <v>12.06</v>
      </c>
      <c r="R913" s="28">
        <f t="shared" si="189"/>
        <v>961.18200000000013</v>
      </c>
      <c r="S913" s="12">
        <v>0</v>
      </c>
      <c r="T913" s="46">
        <f t="shared" si="175"/>
        <v>0</v>
      </c>
      <c r="U913" s="15"/>
      <c r="V913" s="3">
        <f t="shared" si="176"/>
        <v>12.06</v>
      </c>
      <c r="W913" s="30" t="s">
        <v>2502</v>
      </c>
      <c r="X913" s="41">
        <f t="shared" si="190"/>
        <v>961.18200000000013</v>
      </c>
      <c r="Y913" s="41">
        <f t="shared" si="191"/>
        <v>0</v>
      </c>
      <c r="Z913" s="5"/>
      <c r="AA913" s="3">
        <v>6.633</v>
      </c>
      <c r="AB913" s="3">
        <f t="shared" si="183"/>
        <v>5.4270000000000005</v>
      </c>
      <c r="AC913" s="3">
        <f t="shared" si="184"/>
        <v>528.65010000000007</v>
      </c>
      <c r="AD913">
        <v>6633</v>
      </c>
      <c r="AE913" s="1">
        <f t="shared" si="182"/>
        <v>6.633</v>
      </c>
    </row>
    <row r="914" spans="1:31" customFormat="1" ht="43.2" hidden="1" x14ac:dyDescent="0.3">
      <c r="A914" s="65" t="str" cm="1">
        <f t="array" ref="A914">_xlfn.IFS(M914&gt;=65,"Heavy",M914&lt;=25,"Light",M914&gt;=26-64,"Medium")</f>
        <v>Heavy</v>
      </c>
      <c r="B914" s="1" t="s">
        <v>2787</v>
      </c>
      <c r="C914" s="1" t="s">
        <v>2825</v>
      </c>
      <c r="D914" s="3">
        <f t="shared" si="178"/>
        <v>897</v>
      </c>
      <c r="E914" s="4" t="s">
        <v>918</v>
      </c>
      <c r="F914" s="3">
        <v>2</v>
      </c>
      <c r="G914" s="3" t="s">
        <v>2826</v>
      </c>
      <c r="H914" s="4" t="s">
        <v>940</v>
      </c>
      <c r="I914" s="3" t="s">
        <v>920</v>
      </c>
      <c r="J914" s="3" t="s">
        <v>2319</v>
      </c>
      <c r="K914" s="7" t="str">
        <f>VLOOKUP($I914,'New Summary'!$E$8:$G$59,2,FALSE)</f>
        <v>H-350x250x9x14</v>
      </c>
      <c r="L914" s="3" t="s">
        <v>2496</v>
      </c>
      <c r="M914" s="7">
        <f>VLOOKUP($I914,'New Summary'!$E$8:$G$59,3,FALSE)</f>
        <v>79.7</v>
      </c>
      <c r="N914" s="3">
        <v>12060</v>
      </c>
      <c r="O914" s="3" t="s">
        <v>25</v>
      </c>
      <c r="P914" s="3">
        <v>1</v>
      </c>
      <c r="Q914" s="28">
        <f t="shared" si="188"/>
        <v>12.06</v>
      </c>
      <c r="R914" s="28">
        <f t="shared" si="189"/>
        <v>961.18200000000013</v>
      </c>
      <c r="S914" s="12">
        <v>0</v>
      </c>
      <c r="T914" s="46">
        <f t="shared" ref="T914:T977" si="192">Q914*S914</f>
        <v>0</v>
      </c>
      <c r="U914" s="15"/>
      <c r="V914" s="3">
        <f t="shared" ref="V914:V977" si="193">Q914-T914</f>
        <v>12.06</v>
      </c>
      <c r="W914" s="30" t="s">
        <v>2502</v>
      </c>
      <c r="X914" s="41">
        <f t="shared" si="190"/>
        <v>961.18200000000013</v>
      </c>
      <c r="Y914" s="41">
        <f t="shared" si="191"/>
        <v>0</v>
      </c>
      <c r="Z914" s="5"/>
      <c r="AA914" s="3">
        <v>6.633</v>
      </c>
      <c r="AB914" s="3">
        <f t="shared" si="183"/>
        <v>5.4270000000000005</v>
      </c>
      <c r="AC914" s="3">
        <f t="shared" si="184"/>
        <v>528.65010000000007</v>
      </c>
      <c r="AD914">
        <v>6633</v>
      </c>
      <c r="AE914" s="1">
        <f t="shared" si="182"/>
        <v>6.633</v>
      </c>
    </row>
    <row r="915" spans="1:31" customFormat="1" ht="43.2" hidden="1" x14ac:dyDescent="0.3">
      <c r="A915" s="65" t="str" cm="1">
        <f t="array" ref="A915">_xlfn.IFS(M915&gt;=65,"Heavy",M915&lt;=25,"Light",M915&gt;=26-64,"Medium")</f>
        <v>Heavy</v>
      </c>
      <c r="B915" s="1" t="s">
        <v>2787</v>
      </c>
      <c r="C915" s="1" t="s">
        <v>2825</v>
      </c>
      <c r="D915" s="3">
        <f t="shared" si="178"/>
        <v>898</v>
      </c>
      <c r="E915" s="4" t="s">
        <v>918</v>
      </c>
      <c r="F915" s="3">
        <v>2</v>
      </c>
      <c r="G915" s="3" t="s">
        <v>2826</v>
      </c>
      <c r="H915" s="4" t="s">
        <v>941</v>
      </c>
      <c r="I915" s="3" t="s">
        <v>920</v>
      </c>
      <c r="J915" s="3" t="s">
        <v>2319</v>
      </c>
      <c r="K915" s="7" t="str">
        <f>VLOOKUP($I915,'New Summary'!$E$8:$G$59,2,FALSE)</f>
        <v>H-350x250x9x14</v>
      </c>
      <c r="L915" s="3" t="s">
        <v>2496</v>
      </c>
      <c r="M915" s="7">
        <f>VLOOKUP($I915,'New Summary'!$E$8:$G$59,3,FALSE)</f>
        <v>79.7</v>
      </c>
      <c r="N915" s="3">
        <v>12060</v>
      </c>
      <c r="O915" s="3" t="s">
        <v>25</v>
      </c>
      <c r="P915" s="3">
        <v>1</v>
      </c>
      <c r="Q915" s="28">
        <f t="shared" si="188"/>
        <v>12.06</v>
      </c>
      <c r="R915" s="28">
        <f t="shared" si="189"/>
        <v>961.18200000000013</v>
      </c>
      <c r="S915" s="12">
        <v>0</v>
      </c>
      <c r="T915" s="46">
        <f t="shared" si="192"/>
        <v>0</v>
      </c>
      <c r="U915" s="15"/>
      <c r="V915" s="3">
        <f t="shared" si="193"/>
        <v>12.06</v>
      </c>
      <c r="W915" s="30" t="s">
        <v>2502</v>
      </c>
      <c r="X915" s="41">
        <f t="shared" si="190"/>
        <v>961.18200000000013</v>
      </c>
      <c r="Y915" s="41">
        <f t="shared" si="191"/>
        <v>0</v>
      </c>
      <c r="Z915" s="5"/>
      <c r="AA915" s="3">
        <v>6.633</v>
      </c>
      <c r="AB915" s="3">
        <f t="shared" si="183"/>
        <v>5.4270000000000005</v>
      </c>
      <c r="AC915" s="3">
        <f t="shared" si="184"/>
        <v>528.65010000000007</v>
      </c>
      <c r="AD915">
        <v>6633</v>
      </c>
      <c r="AE915" s="1">
        <f t="shared" si="182"/>
        <v>6.633</v>
      </c>
    </row>
    <row r="916" spans="1:31" customFormat="1" ht="43.2" hidden="1" x14ac:dyDescent="0.3">
      <c r="A916" s="65" t="str" cm="1">
        <f t="array" ref="A916">_xlfn.IFS(M916&gt;=65,"Heavy",M916&lt;=25,"Light",M916&gt;=26-64,"Medium")</f>
        <v>Medium</v>
      </c>
      <c r="B916" s="1" t="s">
        <v>2787</v>
      </c>
      <c r="C916" s="1" t="s">
        <v>2825</v>
      </c>
      <c r="D916" s="3">
        <f t="shared" ref="D916:D979" si="194">D915+1</f>
        <v>899</v>
      </c>
      <c r="E916" s="4" t="s">
        <v>918</v>
      </c>
      <c r="F916" s="3">
        <v>2</v>
      </c>
      <c r="G916" s="3" t="s">
        <v>2826</v>
      </c>
      <c r="H916" s="4" t="s">
        <v>942</v>
      </c>
      <c r="I916" s="3" t="s">
        <v>6</v>
      </c>
      <c r="J916" s="7" t="s">
        <v>2344</v>
      </c>
      <c r="K916" s="7" t="str">
        <f>VLOOKUP($I916,'New Summary'!$E$8:$G$59,2,FALSE)</f>
        <v>H-200x200x8x12</v>
      </c>
      <c r="L916" s="7" t="s">
        <v>2496</v>
      </c>
      <c r="M916" s="7">
        <f>VLOOKUP($I916,'New Summary'!$E$8:$G$59,3,FALSE)</f>
        <v>49.9</v>
      </c>
      <c r="N916" s="3">
        <f>5600-440</f>
        <v>5160</v>
      </c>
      <c r="O916" s="3" t="s">
        <v>25</v>
      </c>
      <c r="P916" s="3">
        <v>1</v>
      </c>
      <c r="Q916" s="28">
        <f t="shared" si="188"/>
        <v>5.16</v>
      </c>
      <c r="R916" s="28">
        <f t="shared" si="189"/>
        <v>257.48399999999998</v>
      </c>
      <c r="S916" s="12">
        <v>0</v>
      </c>
      <c r="T916" s="46">
        <f t="shared" si="192"/>
        <v>0</v>
      </c>
      <c r="U916" s="15"/>
      <c r="V916" s="3">
        <f t="shared" si="193"/>
        <v>5.16</v>
      </c>
      <c r="W916" s="30" t="s">
        <v>2502</v>
      </c>
      <c r="X916" s="29">
        <f t="shared" si="190"/>
        <v>257.48399999999998</v>
      </c>
      <c r="Y916" s="29">
        <f t="shared" si="191"/>
        <v>0</v>
      </c>
      <c r="Z916" s="5"/>
      <c r="AA916" s="3">
        <v>2.8380000000000001</v>
      </c>
      <c r="AB916" s="3">
        <f t="shared" si="183"/>
        <v>2.3220000000000001</v>
      </c>
      <c r="AC916" s="3">
        <f t="shared" si="184"/>
        <v>141.61619999999999</v>
      </c>
      <c r="AD916">
        <v>2838</v>
      </c>
      <c r="AE916" s="1">
        <f t="shared" si="182"/>
        <v>2.8380000000000001</v>
      </c>
    </row>
    <row r="917" spans="1:31" customFormat="1" ht="43.2" hidden="1" x14ac:dyDescent="0.3">
      <c r="A917" s="65" t="str" cm="1">
        <f t="array" ref="A917">_xlfn.IFS(M917&gt;=65,"Heavy",M917&lt;=25,"Light",M917&gt;=26-64,"Medium")</f>
        <v>Medium</v>
      </c>
      <c r="B917" s="1" t="s">
        <v>2787</v>
      </c>
      <c r="C917" s="1" t="s">
        <v>2825</v>
      </c>
      <c r="D917" s="3">
        <f t="shared" si="194"/>
        <v>900</v>
      </c>
      <c r="E917" s="4" t="s">
        <v>918</v>
      </c>
      <c r="F917" s="3">
        <v>2</v>
      </c>
      <c r="G917" s="3" t="s">
        <v>2826</v>
      </c>
      <c r="H917" s="4" t="s">
        <v>944</v>
      </c>
      <c r="I917" s="3" t="s">
        <v>943</v>
      </c>
      <c r="J917" s="3" t="s">
        <v>2347</v>
      </c>
      <c r="K917" s="7" t="str">
        <f>VLOOKUP($I917,'New Summary'!$E$8:$G$59,2,FALSE)</f>
        <v>H-200x200x8x12</v>
      </c>
      <c r="L917" s="3" t="s">
        <v>2496</v>
      </c>
      <c r="M917" s="7">
        <v>49.9</v>
      </c>
      <c r="N917" s="3">
        <f>23760-440</f>
        <v>23320</v>
      </c>
      <c r="O917" s="3" t="s">
        <v>25</v>
      </c>
      <c r="P917" s="3">
        <v>1</v>
      </c>
      <c r="Q917" s="28">
        <f t="shared" ref="Q917:Q926" si="195">(N917/1000)*P917</f>
        <v>23.32</v>
      </c>
      <c r="R917" s="28">
        <f t="shared" ref="R917:R926" si="196">Q917*M917</f>
        <v>1163.6679999999999</v>
      </c>
      <c r="S917" s="12">
        <v>0</v>
      </c>
      <c r="T917" s="46">
        <f t="shared" si="192"/>
        <v>0</v>
      </c>
      <c r="U917" s="15"/>
      <c r="V917" s="3">
        <f t="shared" si="193"/>
        <v>23.32</v>
      </c>
      <c r="W917" s="30" t="s">
        <v>2502</v>
      </c>
      <c r="X917" s="41">
        <f t="shared" si="190"/>
        <v>1163.6679999999999</v>
      </c>
      <c r="Y917" s="41">
        <f t="shared" si="191"/>
        <v>0</v>
      </c>
      <c r="Z917" s="5"/>
      <c r="AA917" s="3">
        <v>9.3279999999999994</v>
      </c>
      <c r="AB917" s="3">
        <f t="shared" si="183"/>
        <v>13.992000000000001</v>
      </c>
      <c r="AC917" s="3">
        <f t="shared" si="184"/>
        <v>465.46719999999993</v>
      </c>
      <c r="AD917">
        <v>9328</v>
      </c>
      <c r="AE917" s="1">
        <f t="shared" si="182"/>
        <v>9.3279999999999994</v>
      </c>
    </row>
    <row r="918" spans="1:31" customFormat="1" ht="43.2" hidden="1" x14ac:dyDescent="0.3">
      <c r="A918" s="65" t="str" cm="1">
        <f t="array" ref="A918">_xlfn.IFS(M918&gt;=65,"Heavy",M918&lt;=25,"Light",M918&gt;=26-64,"Medium")</f>
        <v>Medium</v>
      </c>
      <c r="B918" s="1" t="s">
        <v>2787</v>
      </c>
      <c r="C918" s="1" t="s">
        <v>2825</v>
      </c>
      <c r="D918" s="3">
        <f t="shared" si="194"/>
        <v>901</v>
      </c>
      <c r="E918" s="4" t="s">
        <v>918</v>
      </c>
      <c r="F918" s="3">
        <v>2</v>
      </c>
      <c r="G918" s="3" t="s">
        <v>2826</v>
      </c>
      <c r="H918" s="4" t="s">
        <v>945</v>
      </c>
      <c r="I918" s="3" t="s">
        <v>943</v>
      </c>
      <c r="J918" s="3" t="s">
        <v>2347</v>
      </c>
      <c r="K918" s="7" t="str">
        <f>VLOOKUP($I918,'New Summary'!$E$8:$G$59,2,FALSE)</f>
        <v>H-200x200x8x12</v>
      </c>
      <c r="L918" s="3" t="s">
        <v>2496</v>
      </c>
      <c r="M918" s="7">
        <v>49.9</v>
      </c>
      <c r="N918" s="3">
        <f>23760-440</f>
        <v>23320</v>
      </c>
      <c r="O918" s="3" t="s">
        <v>25</v>
      </c>
      <c r="P918" s="3">
        <v>1</v>
      </c>
      <c r="Q918" s="28">
        <f t="shared" si="195"/>
        <v>23.32</v>
      </c>
      <c r="R918" s="28">
        <f t="shared" si="196"/>
        <v>1163.6679999999999</v>
      </c>
      <c r="S918" s="12">
        <v>0</v>
      </c>
      <c r="T918" s="46">
        <f t="shared" si="192"/>
        <v>0</v>
      </c>
      <c r="U918" s="15"/>
      <c r="V918" s="3">
        <f t="shared" si="193"/>
        <v>23.32</v>
      </c>
      <c r="W918" s="30" t="s">
        <v>2502</v>
      </c>
      <c r="X918" s="41">
        <f t="shared" si="190"/>
        <v>1163.6679999999999</v>
      </c>
      <c r="Y918" s="41">
        <f t="shared" si="191"/>
        <v>0</v>
      </c>
      <c r="Z918" s="5"/>
      <c r="AA918" s="3">
        <v>9.3279999999999994</v>
      </c>
      <c r="AB918" s="3">
        <f t="shared" si="183"/>
        <v>13.992000000000001</v>
      </c>
      <c r="AC918" s="3">
        <f t="shared" si="184"/>
        <v>465.46719999999993</v>
      </c>
      <c r="AD918">
        <v>9328</v>
      </c>
      <c r="AE918" s="1">
        <f t="shared" si="182"/>
        <v>9.3279999999999994</v>
      </c>
    </row>
    <row r="919" spans="1:31" customFormat="1" ht="43.2" hidden="1" x14ac:dyDescent="0.3">
      <c r="A919" s="65" t="str" cm="1">
        <f t="array" ref="A919">_xlfn.IFS(M919&gt;=65,"Heavy",M919&lt;=25,"Light",M919&gt;=26-64,"Medium")</f>
        <v>Medium</v>
      </c>
      <c r="B919" s="1" t="s">
        <v>2787</v>
      </c>
      <c r="C919" s="1" t="s">
        <v>2825</v>
      </c>
      <c r="D919" s="3">
        <f t="shared" si="194"/>
        <v>902</v>
      </c>
      <c r="E919" s="4" t="s">
        <v>918</v>
      </c>
      <c r="F919" s="3">
        <v>2</v>
      </c>
      <c r="G919" s="3" t="s">
        <v>2826</v>
      </c>
      <c r="H919" s="4" t="s">
        <v>946</v>
      </c>
      <c r="I919" s="3" t="s">
        <v>943</v>
      </c>
      <c r="J919" s="3" t="s">
        <v>2347</v>
      </c>
      <c r="K919" s="7" t="str">
        <f>VLOOKUP($I919,'New Summary'!$E$8:$G$59,2,FALSE)</f>
        <v>H-200x200x8x12</v>
      </c>
      <c r="L919" s="3" t="s">
        <v>2496</v>
      </c>
      <c r="M919" s="7">
        <v>49.9</v>
      </c>
      <c r="N919" s="3">
        <f>23760-440</f>
        <v>23320</v>
      </c>
      <c r="O919" s="3" t="s">
        <v>25</v>
      </c>
      <c r="P919" s="3">
        <v>1</v>
      </c>
      <c r="Q919" s="28">
        <f t="shared" si="195"/>
        <v>23.32</v>
      </c>
      <c r="R919" s="28">
        <f t="shared" si="196"/>
        <v>1163.6679999999999</v>
      </c>
      <c r="S919" s="12">
        <v>0</v>
      </c>
      <c r="T919" s="46">
        <f t="shared" si="192"/>
        <v>0</v>
      </c>
      <c r="U919" s="15"/>
      <c r="V919" s="3">
        <f t="shared" si="193"/>
        <v>23.32</v>
      </c>
      <c r="W919" s="30" t="s">
        <v>2502</v>
      </c>
      <c r="X919" s="41">
        <f t="shared" si="190"/>
        <v>1163.6679999999999</v>
      </c>
      <c r="Y919" s="41">
        <f t="shared" si="191"/>
        <v>0</v>
      </c>
      <c r="Z919" s="5"/>
      <c r="AA919" s="3">
        <v>9.3279999999999994</v>
      </c>
      <c r="AB919" s="3">
        <f t="shared" si="183"/>
        <v>13.992000000000001</v>
      </c>
      <c r="AC919" s="3">
        <f t="shared" si="184"/>
        <v>465.46719999999993</v>
      </c>
      <c r="AD919">
        <v>9328</v>
      </c>
      <c r="AE919" s="1">
        <f t="shared" si="182"/>
        <v>9.3279999999999994</v>
      </c>
    </row>
    <row r="920" spans="1:31" customFormat="1" ht="43.2" hidden="1" x14ac:dyDescent="0.3">
      <c r="A920" s="65" t="str" cm="1">
        <f t="array" ref="A920">_xlfn.IFS(M920&gt;=65,"Heavy",M920&lt;=25,"Light",M920&gt;=26-64,"Medium")</f>
        <v>Medium</v>
      </c>
      <c r="B920" s="1" t="s">
        <v>2787</v>
      </c>
      <c r="C920" s="1" t="s">
        <v>2825</v>
      </c>
      <c r="D920" s="3">
        <f t="shared" si="194"/>
        <v>903</v>
      </c>
      <c r="E920" s="4" t="s">
        <v>918</v>
      </c>
      <c r="F920" s="3">
        <v>2</v>
      </c>
      <c r="G920" s="3" t="s">
        <v>2826</v>
      </c>
      <c r="H920" s="4" t="s">
        <v>947</v>
      </c>
      <c r="I920" s="3" t="s">
        <v>6</v>
      </c>
      <c r="J920" s="7" t="s">
        <v>2344</v>
      </c>
      <c r="K920" s="7" t="str">
        <f>VLOOKUP($I920,'New Summary'!$E$8:$G$59,2,FALSE)</f>
        <v>H-200x200x8x12</v>
      </c>
      <c r="L920" s="7" t="s">
        <v>2496</v>
      </c>
      <c r="M920" s="7">
        <f>VLOOKUP($I920,'New Summary'!$E$8:$G$59,3,FALSE)</f>
        <v>49.9</v>
      </c>
      <c r="N920" s="3">
        <f>5000-440</f>
        <v>4560</v>
      </c>
      <c r="O920" s="3" t="s">
        <v>25</v>
      </c>
      <c r="P920" s="3">
        <v>1</v>
      </c>
      <c r="Q920" s="28">
        <f t="shared" si="195"/>
        <v>4.5599999999999996</v>
      </c>
      <c r="R920" s="28">
        <f t="shared" si="196"/>
        <v>227.54399999999998</v>
      </c>
      <c r="S920" s="12">
        <v>0</v>
      </c>
      <c r="T920" s="46">
        <f t="shared" si="192"/>
        <v>0</v>
      </c>
      <c r="U920" s="15"/>
      <c r="V920" s="3">
        <f t="shared" si="193"/>
        <v>4.5599999999999996</v>
      </c>
      <c r="W920" s="30" t="s">
        <v>2502</v>
      </c>
      <c r="X920" s="29">
        <f t="shared" si="190"/>
        <v>227.54399999999998</v>
      </c>
      <c r="Y920" s="29">
        <f t="shared" si="191"/>
        <v>0</v>
      </c>
      <c r="Z920" s="5"/>
      <c r="AA920" s="3">
        <v>1.8240000000000001</v>
      </c>
      <c r="AB920" s="3">
        <f t="shared" si="183"/>
        <v>2.7359999999999998</v>
      </c>
      <c r="AC920" s="3">
        <f t="shared" si="184"/>
        <v>91.017600000000002</v>
      </c>
      <c r="AD920">
        <v>1824</v>
      </c>
      <c r="AE920" s="1">
        <f t="shared" si="182"/>
        <v>1.8240000000000001</v>
      </c>
    </row>
    <row r="921" spans="1:31" customFormat="1" ht="43.2" hidden="1" x14ac:dyDescent="0.3">
      <c r="A921" s="65" t="str" cm="1">
        <f t="array" ref="A921">_xlfn.IFS(M921&gt;=65,"Heavy",M921&lt;=25,"Light",M921&gt;=26-64,"Medium")</f>
        <v>Medium</v>
      </c>
      <c r="B921" s="1" t="s">
        <v>2787</v>
      </c>
      <c r="C921" s="1" t="s">
        <v>2825</v>
      </c>
      <c r="D921" s="3">
        <f t="shared" si="194"/>
        <v>904</v>
      </c>
      <c r="E921" s="4" t="s">
        <v>918</v>
      </c>
      <c r="F921" s="3">
        <v>2</v>
      </c>
      <c r="G921" s="3" t="s">
        <v>2826</v>
      </c>
      <c r="H921" s="4" t="s">
        <v>948</v>
      </c>
      <c r="I921" s="3" t="s">
        <v>6</v>
      </c>
      <c r="J921" s="7" t="s">
        <v>2344</v>
      </c>
      <c r="K921" s="7" t="str">
        <f>VLOOKUP($I921,'New Summary'!$E$8:$G$59,2,FALSE)</f>
        <v>H-200x200x8x12</v>
      </c>
      <c r="L921" s="7" t="s">
        <v>2496</v>
      </c>
      <c r="M921" s="7">
        <f>VLOOKUP($I921,'New Summary'!$E$8:$G$59,3,FALSE)</f>
        <v>49.9</v>
      </c>
      <c r="N921" s="3">
        <f>5000-440</f>
        <v>4560</v>
      </c>
      <c r="O921" s="3" t="s">
        <v>25</v>
      </c>
      <c r="P921" s="3">
        <v>1</v>
      </c>
      <c r="Q921" s="28">
        <f t="shared" si="195"/>
        <v>4.5599999999999996</v>
      </c>
      <c r="R921" s="28">
        <f t="shared" si="196"/>
        <v>227.54399999999998</v>
      </c>
      <c r="S921" s="12">
        <v>0</v>
      </c>
      <c r="T921" s="46">
        <f t="shared" si="192"/>
        <v>0</v>
      </c>
      <c r="U921" s="15"/>
      <c r="V921" s="3">
        <f t="shared" si="193"/>
        <v>4.5599999999999996</v>
      </c>
      <c r="W921" s="30" t="s">
        <v>2502</v>
      </c>
      <c r="X921" s="29">
        <f t="shared" si="190"/>
        <v>227.54399999999998</v>
      </c>
      <c r="Y921" s="29">
        <f t="shared" si="191"/>
        <v>0</v>
      </c>
      <c r="Z921" s="5"/>
      <c r="AA921" s="3">
        <v>1.8240000000000001</v>
      </c>
      <c r="AB921" s="3">
        <f t="shared" si="183"/>
        <v>2.7359999999999998</v>
      </c>
      <c r="AC921" s="3">
        <f t="shared" si="184"/>
        <v>91.017600000000002</v>
      </c>
      <c r="AD921">
        <v>1824</v>
      </c>
      <c r="AE921" s="1">
        <f t="shared" si="182"/>
        <v>1.8240000000000001</v>
      </c>
    </row>
    <row r="922" spans="1:31" customFormat="1" ht="43.2" hidden="1" x14ac:dyDescent="0.3">
      <c r="A922" s="65" t="str" cm="1">
        <f t="array" ref="A922">_xlfn.IFS(M922&gt;=65,"Heavy",M922&lt;=25,"Light",M922&gt;=26-64,"Medium")</f>
        <v>Heavy</v>
      </c>
      <c r="B922" s="1" t="s">
        <v>2787</v>
      </c>
      <c r="C922" s="1" t="s">
        <v>2825</v>
      </c>
      <c r="D922" s="3">
        <f t="shared" si="194"/>
        <v>905</v>
      </c>
      <c r="E922" s="4" t="s">
        <v>918</v>
      </c>
      <c r="F922" s="3">
        <v>2</v>
      </c>
      <c r="G922" s="3" t="s">
        <v>2826</v>
      </c>
      <c r="H922" s="4" t="s">
        <v>949</v>
      </c>
      <c r="I922" s="3" t="s">
        <v>936</v>
      </c>
      <c r="J922" s="3" t="s">
        <v>2322</v>
      </c>
      <c r="K922" s="7" t="str">
        <f>VLOOKUP($I922,'New Summary'!$E$8:$G$59,2,FALSE)</f>
        <v>H-350x250x9x14</v>
      </c>
      <c r="L922" s="3" t="s">
        <v>2496</v>
      </c>
      <c r="M922" s="7">
        <f>VLOOKUP($I922,'New Summary'!$E$8:$G$59,3,FALSE)</f>
        <v>79.7</v>
      </c>
      <c r="N922" s="3">
        <f>23760-440</f>
        <v>23320</v>
      </c>
      <c r="O922" s="3" t="s">
        <v>25</v>
      </c>
      <c r="P922" s="3">
        <v>1</v>
      </c>
      <c r="Q922" s="40">
        <f t="shared" si="195"/>
        <v>23.32</v>
      </c>
      <c r="R922" s="40">
        <f t="shared" si="196"/>
        <v>1858.604</v>
      </c>
      <c r="S922" s="12">
        <v>0</v>
      </c>
      <c r="T922" s="46">
        <f t="shared" si="192"/>
        <v>0</v>
      </c>
      <c r="U922" s="15"/>
      <c r="V922" s="3">
        <f t="shared" si="193"/>
        <v>23.32</v>
      </c>
      <c r="W922" s="30" t="s">
        <v>2502</v>
      </c>
      <c r="X922" s="10">
        <f t="shared" si="190"/>
        <v>1858.604</v>
      </c>
      <c r="Y922" s="10">
        <f t="shared" si="191"/>
        <v>0</v>
      </c>
      <c r="Z922" s="5"/>
      <c r="AA922" s="3">
        <v>13.992000000000001</v>
      </c>
      <c r="AB922" s="3">
        <f t="shared" si="183"/>
        <v>9.3279999999999994</v>
      </c>
      <c r="AC922" s="3">
        <f t="shared" si="184"/>
        <v>1115.1624000000002</v>
      </c>
      <c r="AD922">
        <v>13992</v>
      </c>
      <c r="AE922" s="1">
        <f t="shared" si="182"/>
        <v>13.992000000000001</v>
      </c>
    </row>
    <row r="923" spans="1:31" customFormat="1" ht="43.2" hidden="1" x14ac:dyDescent="0.3">
      <c r="A923" s="65" t="str" cm="1">
        <f t="array" ref="A923">_xlfn.IFS(M923&gt;=65,"Heavy",M923&lt;=25,"Light",M923&gt;=26-64,"Medium")</f>
        <v>Heavy</v>
      </c>
      <c r="B923" s="1" t="s">
        <v>2787</v>
      </c>
      <c r="C923" s="1" t="s">
        <v>2825</v>
      </c>
      <c r="D923" s="3">
        <f t="shared" si="194"/>
        <v>906</v>
      </c>
      <c r="E923" s="4" t="s">
        <v>918</v>
      </c>
      <c r="F923" s="3">
        <v>2</v>
      </c>
      <c r="G923" s="3" t="s">
        <v>2826</v>
      </c>
      <c r="H923" s="4" t="s">
        <v>950</v>
      </c>
      <c r="I923" s="3" t="s">
        <v>936</v>
      </c>
      <c r="J923" s="3" t="s">
        <v>2322</v>
      </c>
      <c r="K923" s="7" t="str">
        <f>VLOOKUP($I923,'New Summary'!$E$8:$G$59,2,FALSE)</f>
        <v>H-350x250x9x14</v>
      </c>
      <c r="L923" s="3" t="s">
        <v>2496</v>
      </c>
      <c r="M923" s="7">
        <f>VLOOKUP($I923,'New Summary'!$E$8:$G$59,3,FALSE)</f>
        <v>79.7</v>
      </c>
      <c r="N923" s="3">
        <f>23760-440</f>
        <v>23320</v>
      </c>
      <c r="O923" s="3" t="s">
        <v>25</v>
      </c>
      <c r="P923" s="3">
        <v>1</v>
      </c>
      <c r="Q923" s="40">
        <f t="shared" si="195"/>
        <v>23.32</v>
      </c>
      <c r="R923" s="40">
        <f t="shared" si="196"/>
        <v>1858.604</v>
      </c>
      <c r="S923" s="12">
        <v>0</v>
      </c>
      <c r="T923" s="46">
        <f t="shared" si="192"/>
        <v>0</v>
      </c>
      <c r="U923" s="15"/>
      <c r="V923" s="3">
        <f t="shared" si="193"/>
        <v>23.32</v>
      </c>
      <c r="W923" s="30" t="s">
        <v>2502</v>
      </c>
      <c r="X923" s="10">
        <f t="shared" si="190"/>
        <v>1858.604</v>
      </c>
      <c r="Y923" s="10">
        <f t="shared" si="191"/>
        <v>0</v>
      </c>
      <c r="Z923" s="5"/>
      <c r="AA923" s="3">
        <v>13.992000000000001</v>
      </c>
      <c r="AB923" s="3">
        <f t="shared" si="183"/>
        <v>9.3279999999999994</v>
      </c>
      <c r="AC923" s="3">
        <f t="shared" si="184"/>
        <v>1115.1624000000002</v>
      </c>
      <c r="AD923">
        <v>13992</v>
      </c>
      <c r="AE923" s="1">
        <f t="shared" si="182"/>
        <v>13.992000000000001</v>
      </c>
    </row>
    <row r="924" spans="1:31" customFormat="1" ht="43.2" hidden="1" x14ac:dyDescent="0.3">
      <c r="A924" s="65" t="str" cm="1">
        <f t="array" ref="A924">_xlfn.IFS(M924&gt;=65,"Heavy",M924&lt;=25,"Light",M924&gt;=26-64,"Medium")</f>
        <v>Heavy</v>
      </c>
      <c r="B924" s="1" t="s">
        <v>2787</v>
      </c>
      <c r="C924" s="1" t="s">
        <v>2825</v>
      </c>
      <c r="D924" s="3">
        <f t="shared" si="194"/>
        <v>907</v>
      </c>
      <c r="E924" s="4" t="s">
        <v>918</v>
      </c>
      <c r="F924" s="3">
        <v>2</v>
      </c>
      <c r="G924" s="3" t="s">
        <v>2826</v>
      </c>
      <c r="H924" s="4" t="s">
        <v>951</v>
      </c>
      <c r="I924" s="3" t="s">
        <v>936</v>
      </c>
      <c r="J924" s="3" t="s">
        <v>2322</v>
      </c>
      <c r="K924" s="7" t="str">
        <f>VLOOKUP($I924,'New Summary'!$E$8:$G$59,2,FALSE)</f>
        <v>H-350x250x9x14</v>
      </c>
      <c r="L924" s="3" t="s">
        <v>2496</v>
      </c>
      <c r="M924" s="7">
        <f>VLOOKUP($I924,'New Summary'!$E$8:$G$59,3,FALSE)</f>
        <v>79.7</v>
      </c>
      <c r="N924" s="3">
        <f>23760-440</f>
        <v>23320</v>
      </c>
      <c r="O924" s="3" t="s">
        <v>25</v>
      </c>
      <c r="P924" s="3">
        <v>1</v>
      </c>
      <c r="Q924" s="40">
        <f t="shared" si="195"/>
        <v>23.32</v>
      </c>
      <c r="R924" s="40">
        <f t="shared" si="196"/>
        <v>1858.604</v>
      </c>
      <c r="S924" s="12">
        <v>0</v>
      </c>
      <c r="T924" s="46">
        <f t="shared" si="192"/>
        <v>0</v>
      </c>
      <c r="U924" s="15"/>
      <c r="V924" s="3">
        <f t="shared" si="193"/>
        <v>23.32</v>
      </c>
      <c r="W924" s="30" t="s">
        <v>2502</v>
      </c>
      <c r="X924" s="10">
        <f t="shared" si="190"/>
        <v>1858.604</v>
      </c>
      <c r="Y924" s="10">
        <f t="shared" si="191"/>
        <v>0</v>
      </c>
      <c r="Z924" s="5"/>
      <c r="AA924" s="3">
        <v>13.992000000000001</v>
      </c>
      <c r="AB924" s="3">
        <f t="shared" si="183"/>
        <v>9.3279999999999994</v>
      </c>
      <c r="AC924" s="3">
        <f t="shared" si="184"/>
        <v>1115.1624000000002</v>
      </c>
      <c r="AD924">
        <v>13992</v>
      </c>
      <c r="AE924" s="1">
        <f t="shared" si="182"/>
        <v>13.992000000000001</v>
      </c>
    </row>
    <row r="925" spans="1:31" customFormat="1" ht="43.2" hidden="1" x14ac:dyDescent="0.3">
      <c r="A925" s="65" t="str" cm="1">
        <f t="array" ref="A925">_xlfn.IFS(M925&gt;=65,"Heavy",M925&lt;=25,"Light",M925&gt;=26-64,"Medium")</f>
        <v>Heavy</v>
      </c>
      <c r="B925" s="1" t="s">
        <v>2787</v>
      </c>
      <c r="C925" s="1" t="s">
        <v>2825</v>
      </c>
      <c r="D925" s="3">
        <f t="shared" si="194"/>
        <v>908</v>
      </c>
      <c r="E925" s="4" t="s">
        <v>918</v>
      </c>
      <c r="F925" s="3">
        <v>2</v>
      </c>
      <c r="G925" s="3" t="s">
        <v>2826</v>
      </c>
      <c r="H925" s="4" t="s">
        <v>952</v>
      </c>
      <c r="I925" s="3" t="s">
        <v>920</v>
      </c>
      <c r="J925" s="3" t="s">
        <v>2319</v>
      </c>
      <c r="K925" s="7" t="str">
        <f>VLOOKUP($I925,'New Summary'!$E$8:$G$59,2,FALSE)</f>
        <v>H-350x250x9x14</v>
      </c>
      <c r="L925" s="3" t="s">
        <v>2496</v>
      </c>
      <c r="M925" s="7">
        <f>VLOOKUP($I925,'New Summary'!$E$8:$G$59,3,FALSE)</f>
        <v>79.7</v>
      </c>
      <c r="N925" s="3">
        <f>10850-440</f>
        <v>10410</v>
      </c>
      <c r="O925" s="3" t="s">
        <v>25</v>
      </c>
      <c r="P925" s="3">
        <v>1</v>
      </c>
      <c r="Q925" s="28">
        <f t="shared" si="195"/>
        <v>10.41</v>
      </c>
      <c r="R925" s="28">
        <f t="shared" si="196"/>
        <v>829.67700000000002</v>
      </c>
      <c r="S925" s="12">
        <v>0</v>
      </c>
      <c r="T925" s="46">
        <f t="shared" si="192"/>
        <v>0</v>
      </c>
      <c r="U925" s="15"/>
      <c r="V925" s="3">
        <f t="shared" si="193"/>
        <v>10.41</v>
      </c>
      <c r="W925" s="30" t="s">
        <v>2502</v>
      </c>
      <c r="X925" s="41">
        <f t="shared" si="190"/>
        <v>829.67700000000002</v>
      </c>
      <c r="Y925" s="41">
        <f t="shared" si="191"/>
        <v>0</v>
      </c>
      <c r="Z925" s="5"/>
      <c r="AA925" s="3">
        <v>6.2460000000000004</v>
      </c>
      <c r="AB925" s="3">
        <f t="shared" si="183"/>
        <v>4.1639999999999997</v>
      </c>
      <c r="AC925" s="3">
        <f t="shared" si="184"/>
        <v>497.80620000000005</v>
      </c>
      <c r="AD925">
        <v>6246</v>
      </c>
      <c r="AE925" s="1">
        <f t="shared" si="182"/>
        <v>6.2460000000000004</v>
      </c>
    </row>
    <row r="926" spans="1:31" customFormat="1" ht="43.2" hidden="1" x14ac:dyDescent="0.3">
      <c r="A926" s="65" t="str" cm="1">
        <f t="array" ref="A926">_xlfn.IFS(M926&gt;=65,"Heavy",M926&lt;=25,"Light",M926&gt;=26-64,"Medium")</f>
        <v>Heavy</v>
      </c>
      <c r="B926" s="1" t="s">
        <v>2787</v>
      </c>
      <c r="C926" s="1" t="s">
        <v>2825</v>
      </c>
      <c r="D926" s="3">
        <f t="shared" si="194"/>
        <v>909</v>
      </c>
      <c r="E926" s="4" t="s">
        <v>918</v>
      </c>
      <c r="F926" s="3">
        <v>2</v>
      </c>
      <c r="G926" s="3" t="s">
        <v>2826</v>
      </c>
      <c r="H926" s="4" t="s">
        <v>953</v>
      </c>
      <c r="I926" s="3" t="s">
        <v>920</v>
      </c>
      <c r="J926" s="3" t="s">
        <v>2319</v>
      </c>
      <c r="K926" s="7" t="str">
        <f>VLOOKUP($I926,'New Summary'!$E$8:$G$59,2,FALSE)</f>
        <v>H-350x250x9x14</v>
      </c>
      <c r="L926" s="3" t="s">
        <v>2496</v>
      </c>
      <c r="M926" s="7">
        <f>VLOOKUP($I926,'New Summary'!$E$8:$G$59,3,FALSE)</f>
        <v>79.7</v>
      </c>
      <c r="N926" s="3">
        <f>10850-440</f>
        <v>10410</v>
      </c>
      <c r="O926" s="3" t="s">
        <v>25</v>
      </c>
      <c r="P926" s="3">
        <v>1</v>
      </c>
      <c r="Q926" s="28">
        <f t="shared" si="195"/>
        <v>10.41</v>
      </c>
      <c r="R926" s="28">
        <f t="shared" si="196"/>
        <v>829.67700000000002</v>
      </c>
      <c r="S926" s="12">
        <v>0</v>
      </c>
      <c r="T926" s="46">
        <f t="shared" si="192"/>
        <v>0</v>
      </c>
      <c r="U926" s="15"/>
      <c r="V926" s="3">
        <f t="shared" si="193"/>
        <v>10.41</v>
      </c>
      <c r="W926" s="30" t="s">
        <v>2502</v>
      </c>
      <c r="X926" s="41">
        <f t="shared" si="190"/>
        <v>829.67700000000002</v>
      </c>
      <c r="Y926" s="41">
        <f t="shared" si="191"/>
        <v>0</v>
      </c>
      <c r="Z926" s="5"/>
      <c r="AA926" s="3">
        <v>6.2460000000000004</v>
      </c>
      <c r="AB926" s="3">
        <f t="shared" si="183"/>
        <v>4.1639999999999997</v>
      </c>
      <c r="AC926" s="3">
        <f t="shared" si="184"/>
        <v>497.80620000000005</v>
      </c>
      <c r="AD926">
        <v>6246</v>
      </c>
      <c r="AE926" s="1">
        <f t="shared" si="182"/>
        <v>6.2460000000000004</v>
      </c>
    </row>
    <row r="927" spans="1:31" customFormat="1" ht="43.2" hidden="1" x14ac:dyDescent="0.3">
      <c r="A927" s="65" t="str" cm="1">
        <f t="array" ref="A927">_xlfn.IFS(M927&gt;=65,"Heavy",M927&lt;=25,"Light",M927&gt;=26-64,"Medium")</f>
        <v>Medium</v>
      </c>
      <c r="B927" s="1" t="s">
        <v>2787</v>
      </c>
      <c r="C927" s="1" t="s">
        <v>2825</v>
      </c>
      <c r="D927" s="3">
        <f t="shared" si="194"/>
        <v>910</v>
      </c>
      <c r="E927" s="4" t="s">
        <v>918</v>
      </c>
      <c r="F927" s="3">
        <v>2</v>
      </c>
      <c r="G927" s="3" t="s">
        <v>2826</v>
      </c>
      <c r="H927" s="4" t="s">
        <v>954</v>
      </c>
      <c r="I927" s="3" t="s">
        <v>957</v>
      </c>
      <c r="J927" s="3" t="s">
        <v>2345</v>
      </c>
      <c r="K927" s="7" t="str">
        <f>VLOOKUP($I927,'New Summary'!$E$8:$G$59,2,FALSE)</f>
        <v>H-200x200x8x12</v>
      </c>
      <c r="L927" s="3" t="s">
        <v>2496</v>
      </c>
      <c r="M927" s="7">
        <f>VLOOKUP($I927,'New Summary'!$E$8:$G$59,3,FALSE)</f>
        <v>49.9</v>
      </c>
      <c r="N927" s="3">
        <f>10850-440</f>
        <v>10410</v>
      </c>
      <c r="O927" s="3" t="s">
        <v>25</v>
      </c>
      <c r="P927" s="3">
        <v>1</v>
      </c>
      <c r="Q927" s="28">
        <f t="shared" ref="Q927:Q943" si="197">(N927/1000)*P927</f>
        <v>10.41</v>
      </c>
      <c r="R927" s="40">
        <f t="shared" ref="R927:R943" si="198">Q927*M927</f>
        <v>519.45899999999995</v>
      </c>
      <c r="S927" s="12">
        <v>0</v>
      </c>
      <c r="T927" s="46">
        <f t="shared" si="192"/>
        <v>0</v>
      </c>
      <c r="U927" s="15"/>
      <c r="V927" s="3">
        <f t="shared" si="193"/>
        <v>10.41</v>
      </c>
      <c r="W927" s="30" t="s">
        <v>2502</v>
      </c>
      <c r="X927" s="41">
        <f t="shared" si="190"/>
        <v>519.45899999999995</v>
      </c>
      <c r="Y927" s="41">
        <f t="shared" si="191"/>
        <v>0</v>
      </c>
      <c r="Z927" s="5"/>
      <c r="AA927" s="3">
        <v>6.2460000000000004</v>
      </c>
      <c r="AB927" s="3">
        <f t="shared" si="183"/>
        <v>4.1639999999999997</v>
      </c>
      <c r="AC927" s="3">
        <f t="shared" si="184"/>
        <v>311.67540000000002</v>
      </c>
      <c r="AD927">
        <v>6246</v>
      </c>
      <c r="AE927" s="1">
        <f t="shared" si="182"/>
        <v>6.2460000000000004</v>
      </c>
    </row>
    <row r="928" spans="1:31" customFormat="1" ht="43.2" hidden="1" x14ac:dyDescent="0.3">
      <c r="A928" s="65" t="str" cm="1">
        <f t="array" ref="A928">_xlfn.IFS(M928&gt;=65,"Heavy",M928&lt;=25,"Light",M928&gt;=26-64,"Medium")</f>
        <v>Medium</v>
      </c>
      <c r="B928" s="1" t="s">
        <v>2787</v>
      </c>
      <c r="C928" s="1" t="s">
        <v>2825</v>
      </c>
      <c r="D928" s="3">
        <f t="shared" si="194"/>
        <v>911</v>
      </c>
      <c r="E928" s="4" t="s">
        <v>918</v>
      </c>
      <c r="F928" s="3">
        <v>2</v>
      </c>
      <c r="G928" s="3" t="s">
        <v>2826</v>
      </c>
      <c r="H928" s="4" t="s">
        <v>955</v>
      </c>
      <c r="I928" s="3" t="s">
        <v>6</v>
      </c>
      <c r="J928" s="7" t="s">
        <v>2344</v>
      </c>
      <c r="K928" s="7" t="str">
        <f>VLOOKUP($I928,'New Summary'!$E$8:$G$59,2,FALSE)</f>
        <v>H-200x200x8x12</v>
      </c>
      <c r="L928" s="7" t="s">
        <v>2496</v>
      </c>
      <c r="M928" s="7">
        <f>VLOOKUP($I928,'New Summary'!$E$8:$G$59,3,FALSE)</f>
        <v>49.9</v>
      </c>
      <c r="N928" s="3">
        <v>6060</v>
      </c>
      <c r="O928" s="3" t="s">
        <v>25</v>
      </c>
      <c r="P928" s="3">
        <v>1</v>
      </c>
      <c r="Q928" s="28">
        <f t="shared" si="197"/>
        <v>6.06</v>
      </c>
      <c r="R928" s="28">
        <f t="shared" si="198"/>
        <v>302.39399999999995</v>
      </c>
      <c r="S928" s="12">
        <v>0</v>
      </c>
      <c r="T928" s="46">
        <f t="shared" si="192"/>
        <v>0</v>
      </c>
      <c r="U928" s="15"/>
      <c r="V928" s="3">
        <f t="shared" si="193"/>
        <v>6.06</v>
      </c>
      <c r="W928" s="30" t="s">
        <v>2502</v>
      </c>
      <c r="X928" s="29">
        <f t="shared" si="190"/>
        <v>302.39399999999995</v>
      </c>
      <c r="Y928" s="29">
        <f t="shared" si="191"/>
        <v>0</v>
      </c>
      <c r="Z928" s="5"/>
      <c r="AA928" s="3">
        <v>3.6360000000000001</v>
      </c>
      <c r="AB928" s="3">
        <f t="shared" si="183"/>
        <v>2.4239999999999995</v>
      </c>
      <c r="AC928" s="3">
        <f t="shared" si="184"/>
        <v>181.43639999999999</v>
      </c>
      <c r="AD928">
        <v>3636</v>
      </c>
      <c r="AE928" s="1">
        <f t="shared" si="182"/>
        <v>3.6360000000000001</v>
      </c>
    </row>
    <row r="929" spans="1:31" customFormat="1" ht="43.2" hidden="1" x14ac:dyDescent="0.3">
      <c r="A929" s="65" t="str" cm="1">
        <f t="array" ref="A929">_xlfn.IFS(M929&gt;=65,"Heavy",M929&lt;=25,"Light",M929&gt;=26-64,"Medium")</f>
        <v>Medium</v>
      </c>
      <c r="B929" s="1" t="s">
        <v>2787</v>
      </c>
      <c r="C929" s="1" t="s">
        <v>2825</v>
      </c>
      <c r="D929" s="3">
        <f t="shared" si="194"/>
        <v>912</v>
      </c>
      <c r="E929" s="4" t="s">
        <v>918</v>
      </c>
      <c r="F929" s="3">
        <v>2</v>
      </c>
      <c r="G929" s="3" t="s">
        <v>2826</v>
      </c>
      <c r="H929" s="4" t="s">
        <v>956</v>
      </c>
      <c r="I929" s="3" t="s">
        <v>6</v>
      </c>
      <c r="J929" s="7" t="s">
        <v>2344</v>
      </c>
      <c r="K929" s="7" t="str">
        <f>VLOOKUP($I929,'New Summary'!$E$8:$G$59,2,FALSE)</f>
        <v>H-200x200x8x12</v>
      </c>
      <c r="L929" s="7" t="s">
        <v>2496</v>
      </c>
      <c r="M929" s="7">
        <f>VLOOKUP($I929,'New Summary'!$E$8:$G$59,3,FALSE)</f>
        <v>49.9</v>
      </c>
      <c r="N929" s="3">
        <v>5160</v>
      </c>
      <c r="O929" s="3" t="s">
        <v>25</v>
      </c>
      <c r="P929" s="3">
        <v>1</v>
      </c>
      <c r="Q929" s="28">
        <f t="shared" si="197"/>
        <v>5.16</v>
      </c>
      <c r="R929" s="28">
        <f t="shared" si="198"/>
        <v>257.48399999999998</v>
      </c>
      <c r="S929" s="12">
        <v>0</v>
      </c>
      <c r="T929" s="46">
        <f t="shared" si="192"/>
        <v>0</v>
      </c>
      <c r="U929" s="15"/>
      <c r="V929" s="3">
        <f t="shared" si="193"/>
        <v>5.16</v>
      </c>
      <c r="W929" s="30" t="s">
        <v>2502</v>
      </c>
      <c r="X929" s="29">
        <f t="shared" si="190"/>
        <v>257.48399999999998</v>
      </c>
      <c r="Y929" s="29">
        <f t="shared" si="191"/>
        <v>0</v>
      </c>
      <c r="Z929" s="5"/>
      <c r="AA929" s="3">
        <v>3.0960000000000001</v>
      </c>
      <c r="AB929" s="3">
        <f t="shared" si="183"/>
        <v>2.0640000000000001</v>
      </c>
      <c r="AC929" s="3">
        <f t="shared" si="184"/>
        <v>154.49039999999999</v>
      </c>
      <c r="AD929">
        <v>3096</v>
      </c>
      <c r="AE929" s="1">
        <f t="shared" si="182"/>
        <v>3.0960000000000001</v>
      </c>
    </row>
    <row r="930" spans="1:31" customFormat="1" ht="43.2" hidden="1" x14ac:dyDescent="0.3">
      <c r="A930" s="65" t="str" cm="1">
        <f t="array" ref="A930">_xlfn.IFS(M930&gt;=65,"Heavy",M930&lt;=25,"Light",M930&gt;=26-64,"Medium")</f>
        <v>Heavy</v>
      </c>
      <c r="B930" s="1" t="s">
        <v>2787</v>
      </c>
      <c r="C930" s="1" t="s">
        <v>2825</v>
      </c>
      <c r="D930" s="3">
        <f t="shared" si="194"/>
        <v>913</v>
      </c>
      <c r="E930" s="4" t="s">
        <v>918</v>
      </c>
      <c r="F930" s="3">
        <v>2</v>
      </c>
      <c r="G930" s="3" t="s">
        <v>2826</v>
      </c>
      <c r="H930" s="4" t="s">
        <v>958</v>
      </c>
      <c r="I930" s="3" t="s">
        <v>926</v>
      </c>
      <c r="J930" s="3" t="s">
        <v>2321</v>
      </c>
      <c r="K930" s="7" t="str">
        <f>VLOOKUP($I930,'New Summary'!$E$8:$G$59,2,FALSE)</f>
        <v>H-350x250x9x14</v>
      </c>
      <c r="L930" s="3" t="s">
        <v>2496</v>
      </c>
      <c r="M930" s="7">
        <f>VLOOKUP($I930,'New Summary'!$E$8:$G$59,3,FALSE)</f>
        <v>79.7</v>
      </c>
      <c r="N930" s="3">
        <f>24930-440</f>
        <v>24490</v>
      </c>
      <c r="O930" s="3" t="s">
        <v>25</v>
      </c>
      <c r="P930" s="3">
        <v>1</v>
      </c>
      <c r="Q930" s="40">
        <f t="shared" si="197"/>
        <v>24.49</v>
      </c>
      <c r="R930" s="40">
        <f t="shared" si="198"/>
        <v>1951.8529999999998</v>
      </c>
      <c r="S930" s="12">
        <v>0</v>
      </c>
      <c r="T930" s="46">
        <f t="shared" si="192"/>
        <v>0</v>
      </c>
      <c r="U930" s="15"/>
      <c r="V930" s="3">
        <f t="shared" si="193"/>
        <v>24.49</v>
      </c>
      <c r="W930" s="30" t="s">
        <v>2502</v>
      </c>
      <c r="X930" s="41">
        <f t="shared" si="190"/>
        <v>1951.8529999999998</v>
      </c>
      <c r="Y930" s="41">
        <f t="shared" si="191"/>
        <v>0</v>
      </c>
      <c r="Z930" s="5"/>
      <c r="AA930" s="3">
        <v>14.694000000000001</v>
      </c>
      <c r="AB930" s="3">
        <f t="shared" si="183"/>
        <v>9.7959999999999976</v>
      </c>
      <c r="AC930" s="3">
        <f t="shared" si="184"/>
        <v>1171.1118000000001</v>
      </c>
      <c r="AD930">
        <v>14694</v>
      </c>
      <c r="AE930" s="1">
        <f t="shared" si="182"/>
        <v>14.694000000000001</v>
      </c>
    </row>
    <row r="931" spans="1:31" customFormat="1" ht="43.2" hidden="1" x14ac:dyDescent="0.3">
      <c r="A931" s="65" t="str" cm="1">
        <f t="array" ref="A931">_xlfn.IFS(M931&gt;=65,"Heavy",M931&lt;=25,"Light",M931&gt;=26-64,"Medium")</f>
        <v>Heavy</v>
      </c>
      <c r="B931" s="1" t="s">
        <v>2787</v>
      </c>
      <c r="C931" s="1" t="s">
        <v>2825</v>
      </c>
      <c r="D931" s="3">
        <f t="shared" si="194"/>
        <v>914</v>
      </c>
      <c r="E931" s="4" t="s">
        <v>918</v>
      </c>
      <c r="F931" s="3">
        <v>2</v>
      </c>
      <c r="G931" s="3" t="s">
        <v>2826</v>
      </c>
      <c r="H931" s="4" t="s">
        <v>959</v>
      </c>
      <c r="I931" s="3" t="s">
        <v>964</v>
      </c>
      <c r="J931" s="3" t="s">
        <v>2323</v>
      </c>
      <c r="K931" s="7" t="str">
        <f>VLOOKUP($I931,'New Summary'!$E$8:$G$59,2,FALSE)</f>
        <v>H-350x350x12x19</v>
      </c>
      <c r="L931" s="3" t="s">
        <v>2496</v>
      </c>
      <c r="M931" s="7">
        <f>VLOOKUP($I931,'New Summary'!$E$8:$G$59,3,FALSE)</f>
        <v>137</v>
      </c>
      <c r="N931" s="3">
        <f>24930-440</f>
        <v>24490</v>
      </c>
      <c r="O931" s="3" t="s">
        <v>25</v>
      </c>
      <c r="P931" s="3">
        <v>1</v>
      </c>
      <c r="Q931" s="40">
        <f t="shared" si="197"/>
        <v>24.49</v>
      </c>
      <c r="R931" s="40">
        <f t="shared" si="198"/>
        <v>3355.1299999999997</v>
      </c>
      <c r="S931" s="12">
        <v>0</v>
      </c>
      <c r="T931" s="46">
        <f t="shared" si="192"/>
        <v>0</v>
      </c>
      <c r="U931" s="15"/>
      <c r="V931" s="3">
        <f t="shared" si="193"/>
        <v>24.49</v>
      </c>
      <c r="W931" s="30" t="s">
        <v>2502</v>
      </c>
      <c r="X931" s="41">
        <f t="shared" si="190"/>
        <v>3355.1299999999997</v>
      </c>
      <c r="Y931" s="41">
        <f t="shared" si="191"/>
        <v>0</v>
      </c>
      <c r="Z931" s="5"/>
      <c r="AA931" s="3">
        <v>14.694000000000001</v>
      </c>
      <c r="AB931" s="3">
        <f t="shared" si="183"/>
        <v>9.7959999999999976</v>
      </c>
      <c r="AC931" s="3">
        <f t="shared" si="184"/>
        <v>2013.0780000000002</v>
      </c>
      <c r="AD931">
        <v>14694</v>
      </c>
      <c r="AE931" s="1">
        <f t="shared" si="182"/>
        <v>14.694000000000001</v>
      </c>
    </row>
    <row r="932" spans="1:31" customFormat="1" ht="43.2" hidden="1" x14ac:dyDescent="0.3">
      <c r="A932" s="65" t="str" cm="1">
        <f t="array" ref="A932">_xlfn.IFS(M932&gt;=65,"Heavy",M932&lt;=25,"Light",M932&gt;=26-64,"Medium")</f>
        <v>Heavy</v>
      </c>
      <c r="B932" s="1" t="s">
        <v>2787</v>
      </c>
      <c r="C932" s="1" t="s">
        <v>2825</v>
      </c>
      <c r="D932" s="3">
        <f t="shared" si="194"/>
        <v>915</v>
      </c>
      <c r="E932" s="4" t="s">
        <v>918</v>
      </c>
      <c r="F932" s="3">
        <v>2</v>
      </c>
      <c r="G932" s="3" t="s">
        <v>2826</v>
      </c>
      <c r="H932" s="4" t="s">
        <v>960</v>
      </c>
      <c r="I932" s="3" t="s">
        <v>926</v>
      </c>
      <c r="J932" s="3" t="s">
        <v>2321</v>
      </c>
      <c r="K932" s="7" t="str">
        <f>VLOOKUP($I932,'New Summary'!$E$8:$G$59,2,FALSE)</f>
        <v>H-350x250x9x14</v>
      </c>
      <c r="L932" s="3" t="s">
        <v>2496</v>
      </c>
      <c r="M932" s="7">
        <f>VLOOKUP($I932,'New Summary'!$E$8:$G$59,3,FALSE)</f>
        <v>79.7</v>
      </c>
      <c r="N932" s="3">
        <f>24930-440</f>
        <v>24490</v>
      </c>
      <c r="O932" s="3" t="s">
        <v>25</v>
      </c>
      <c r="P932" s="3">
        <v>1</v>
      </c>
      <c r="Q932" s="40">
        <f t="shared" si="197"/>
        <v>24.49</v>
      </c>
      <c r="R932" s="40">
        <f t="shared" si="198"/>
        <v>1951.8529999999998</v>
      </c>
      <c r="S932" s="12">
        <v>0</v>
      </c>
      <c r="T932" s="46">
        <f t="shared" si="192"/>
        <v>0</v>
      </c>
      <c r="U932" s="15"/>
      <c r="V932" s="3">
        <f t="shared" si="193"/>
        <v>24.49</v>
      </c>
      <c r="W932" s="30" t="s">
        <v>2502</v>
      </c>
      <c r="X932" s="41">
        <f t="shared" si="190"/>
        <v>1951.8529999999998</v>
      </c>
      <c r="Y932" s="41">
        <f t="shared" si="191"/>
        <v>0</v>
      </c>
      <c r="Z932" s="5"/>
      <c r="AA932" s="3">
        <v>14.694000000000001</v>
      </c>
      <c r="AB932" s="3">
        <f t="shared" si="183"/>
        <v>9.7959999999999976</v>
      </c>
      <c r="AC932" s="3">
        <f t="shared" si="184"/>
        <v>1171.1118000000001</v>
      </c>
      <c r="AD932">
        <v>14694</v>
      </c>
      <c r="AE932" s="1">
        <f t="shared" si="182"/>
        <v>14.694000000000001</v>
      </c>
    </row>
    <row r="933" spans="1:31" customFormat="1" ht="43.2" hidden="1" x14ac:dyDescent="0.3">
      <c r="A933" s="65" t="str" cm="1">
        <f t="array" ref="A933">_xlfn.IFS(M933&gt;=65,"Heavy",M933&lt;=25,"Light",M933&gt;=26-64,"Medium")</f>
        <v>Heavy</v>
      </c>
      <c r="B933" s="1" t="s">
        <v>2787</v>
      </c>
      <c r="C933" s="1" t="s">
        <v>2825</v>
      </c>
      <c r="D933" s="3">
        <f t="shared" si="194"/>
        <v>916</v>
      </c>
      <c r="E933" s="4" t="s">
        <v>918</v>
      </c>
      <c r="F933" s="3">
        <v>2</v>
      </c>
      <c r="G933" s="3" t="s">
        <v>2826</v>
      </c>
      <c r="H933" s="4" t="s">
        <v>961</v>
      </c>
      <c r="I933" s="3" t="s">
        <v>920</v>
      </c>
      <c r="J933" s="3" t="s">
        <v>2319</v>
      </c>
      <c r="K933" s="7" t="str">
        <f>VLOOKUP($I933,'New Summary'!$E$8:$G$59,2,FALSE)</f>
        <v>H-350x250x9x14</v>
      </c>
      <c r="L933" s="3" t="s">
        <v>2496</v>
      </c>
      <c r="M933" s="7">
        <f>VLOOKUP($I933,'New Summary'!$E$8:$G$59,3,FALSE)</f>
        <v>79.7</v>
      </c>
      <c r="N933" s="3">
        <f>10790-440</f>
        <v>10350</v>
      </c>
      <c r="O933" s="3" t="s">
        <v>25</v>
      </c>
      <c r="P933" s="3">
        <v>1</v>
      </c>
      <c r="Q933" s="28">
        <f t="shared" si="197"/>
        <v>10.35</v>
      </c>
      <c r="R933" s="28">
        <f t="shared" si="198"/>
        <v>824.89499999999998</v>
      </c>
      <c r="S933" s="12">
        <v>0</v>
      </c>
      <c r="T933" s="46">
        <f t="shared" si="192"/>
        <v>0</v>
      </c>
      <c r="U933" s="15"/>
      <c r="V933" s="3">
        <f t="shared" si="193"/>
        <v>10.35</v>
      </c>
      <c r="W933" s="30" t="s">
        <v>2502</v>
      </c>
      <c r="X933" s="41">
        <f t="shared" si="190"/>
        <v>824.89499999999998</v>
      </c>
      <c r="Y933" s="41">
        <f t="shared" si="191"/>
        <v>0</v>
      </c>
      <c r="Z933" s="5"/>
      <c r="AA933" s="3">
        <v>6.21</v>
      </c>
      <c r="AB933" s="3">
        <f t="shared" si="183"/>
        <v>4.1399999999999997</v>
      </c>
      <c r="AC933" s="3">
        <f t="shared" si="184"/>
        <v>494.93700000000001</v>
      </c>
      <c r="AD933">
        <v>6210</v>
      </c>
      <c r="AE933" s="1">
        <f t="shared" si="182"/>
        <v>6.21</v>
      </c>
    </row>
    <row r="934" spans="1:31" customFormat="1" ht="43.2" hidden="1" x14ac:dyDescent="0.3">
      <c r="A934" s="65" t="str" cm="1">
        <f t="array" ref="A934">_xlfn.IFS(M934&gt;=65,"Heavy",M934&lt;=25,"Light",M934&gt;=26-64,"Medium")</f>
        <v>Medium</v>
      </c>
      <c r="B934" s="1" t="s">
        <v>2787</v>
      </c>
      <c r="C934" s="1" t="s">
        <v>2825</v>
      </c>
      <c r="D934" s="3">
        <f t="shared" si="194"/>
        <v>917</v>
      </c>
      <c r="E934" s="4" t="s">
        <v>918</v>
      </c>
      <c r="F934" s="3">
        <v>2</v>
      </c>
      <c r="G934" s="3" t="s">
        <v>2826</v>
      </c>
      <c r="H934" s="4" t="s">
        <v>962</v>
      </c>
      <c r="I934" s="3" t="s">
        <v>6</v>
      </c>
      <c r="J934" s="7" t="s">
        <v>2344</v>
      </c>
      <c r="K934" s="7" t="str">
        <f>VLOOKUP($I934,'New Summary'!$E$8:$G$59,2,FALSE)</f>
        <v>H-200x200x8x12</v>
      </c>
      <c r="L934" s="7" t="s">
        <v>2496</v>
      </c>
      <c r="M934" s="7">
        <f>VLOOKUP($I934,'New Summary'!$E$8:$G$59,3,FALSE)</f>
        <v>49.9</v>
      </c>
      <c r="N934" s="3">
        <f>3968-440</f>
        <v>3528</v>
      </c>
      <c r="O934" s="3" t="s">
        <v>25</v>
      </c>
      <c r="P934" s="3">
        <v>1</v>
      </c>
      <c r="Q934" s="28">
        <f t="shared" si="197"/>
        <v>3.528</v>
      </c>
      <c r="R934" s="28">
        <f t="shared" si="198"/>
        <v>176.0472</v>
      </c>
      <c r="S934" s="12">
        <v>0</v>
      </c>
      <c r="T934" s="46">
        <f t="shared" si="192"/>
        <v>0</v>
      </c>
      <c r="U934" s="15"/>
      <c r="V934" s="3">
        <f t="shared" si="193"/>
        <v>3.528</v>
      </c>
      <c r="W934" s="30" t="s">
        <v>2502</v>
      </c>
      <c r="X934" s="29">
        <f t="shared" si="190"/>
        <v>176.0472</v>
      </c>
      <c r="Y934" s="29">
        <f t="shared" si="191"/>
        <v>0</v>
      </c>
      <c r="Z934" s="5"/>
      <c r="AA934" s="3">
        <v>2.1168</v>
      </c>
      <c r="AB934" s="3">
        <f t="shared" si="183"/>
        <v>1.4112</v>
      </c>
      <c r="AC934" s="3">
        <f t="shared" si="184"/>
        <v>105.62832</v>
      </c>
      <c r="AD934">
        <v>2116.8000000000002</v>
      </c>
      <c r="AE934" s="1">
        <f t="shared" si="182"/>
        <v>2.1168</v>
      </c>
    </row>
    <row r="935" spans="1:31" customFormat="1" ht="43.2" hidden="1" x14ac:dyDescent="0.3">
      <c r="A935" s="65" t="str" cm="1">
        <f t="array" ref="A935">_xlfn.IFS(M935&gt;=65,"Heavy",M935&lt;=25,"Light",M935&gt;=26-64,"Medium")</f>
        <v>Medium</v>
      </c>
      <c r="B935" s="1" t="s">
        <v>2787</v>
      </c>
      <c r="C935" s="1" t="s">
        <v>2825</v>
      </c>
      <c r="D935" s="3">
        <f t="shared" si="194"/>
        <v>918</v>
      </c>
      <c r="E935" s="4" t="s">
        <v>918</v>
      </c>
      <c r="F935" s="3">
        <v>2</v>
      </c>
      <c r="G935" s="3" t="s">
        <v>2826</v>
      </c>
      <c r="H935" s="4" t="s">
        <v>963</v>
      </c>
      <c r="I935" s="3" t="s">
        <v>6</v>
      </c>
      <c r="J935" s="7" t="s">
        <v>2344</v>
      </c>
      <c r="K935" s="7" t="str">
        <f>VLOOKUP($I935,'New Summary'!$E$8:$G$59,2,FALSE)</f>
        <v>H-200x200x8x12</v>
      </c>
      <c r="L935" s="7" t="s">
        <v>2496</v>
      </c>
      <c r="M935" s="7">
        <f>VLOOKUP($I935,'New Summary'!$E$8:$G$59,3,FALSE)</f>
        <v>49.9</v>
      </c>
      <c r="N935" s="3">
        <f>3968-440</f>
        <v>3528</v>
      </c>
      <c r="O935" s="3" t="s">
        <v>25</v>
      </c>
      <c r="P935" s="3">
        <v>1</v>
      </c>
      <c r="Q935" s="28">
        <f t="shared" si="197"/>
        <v>3.528</v>
      </c>
      <c r="R935" s="28">
        <f t="shared" si="198"/>
        <v>176.0472</v>
      </c>
      <c r="S935" s="12">
        <v>0</v>
      </c>
      <c r="T935" s="46">
        <f t="shared" si="192"/>
        <v>0</v>
      </c>
      <c r="U935" s="15"/>
      <c r="V935" s="3">
        <f t="shared" si="193"/>
        <v>3.528</v>
      </c>
      <c r="W935" s="30" t="s">
        <v>2502</v>
      </c>
      <c r="X935" s="29">
        <f t="shared" si="190"/>
        <v>176.0472</v>
      </c>
      <c r="Y935" s="29">
        <f t="shared" si="191"/>
        <v>0</v>
      </c>
      <c r="Z935" s="5"/>
      <c r="AA935" s="3">
        <v>2.1168</v>
      </c>
      <c r="AB935" s="3">
        <f t="shared" si="183"/>
        <v>1.4112</v>
      </c>
      <c r="AC935" s="3">
        <f t="shared" si="184"/>
        <v>105.62832</v>
      </c>
      <c r="AD935">
        <v>2116.8000000000002</v>
      </c>
      <c r="AE935" s="1">
        <f t="shared" si="182"/>
        <v>2.1168</v>
      </c>
    </row>
    <row r="936" spans="1:31" customFormat="1" ht="43.2" hidden="1" x14ac:dyDescent="0.3">
      <c r="A936" s="65" t="str" cm="1">
        <f t="array" ref="A936">_xlfn.IFS(M936&gt;=65,"Heavy",M936&lt;=25,"Light",M936&gt;=26-64,"Medium")</f>
        <v>Heavy</v>
      </c>
      <c r="B936" s="1" t="s">
        <v>2787</v>
      </c>
      <c r="C936" s="1" t="s">
        <v>2825</v>
      </c>
      <c r="D936" s="3">
        <f t="shared" si="194"/>
        <v>919</v>
      </c>
      <c r="E936" s="4" t="s">
        <v>918</v>
      </c>
      <c r="F936" s="3">
        <v>2</v>
      </c>
      <c r="G936" s="3" t="s">
        <v>2826</v>
      </c>
      <c r="H936" s="4" t="s">
        <v>965</v>
      </c>
      <c r="I936" s="3" t="s">
        <v>926</v>
      </c>
      <c r="J936" s="3" t="s">
        <v>2321</v>
      </c>
      <c r="K936" s="7" t="str">
        <f>VLOOKUP($I936,'New Summary'!$E$8:$G$59,2,FALSE)</f>
        <v>H-350x250x9x14</v>
      </c>
      <c r="L936" s="3" t="s">
        <v>2496</v>
      </c>
      <c r="M936" s="7">
        <f>VLOOKUP($I936,'New Summary'!$E$8:$G$59,3,FALSE)</f>
        <v>79.7</v>
      </c>
      <c r="N936" s="3">
        <f>23760-440</f>
        <v>23320</v>
      </c>
      <c r="O936" s="3" t="s">
        <v>25</v>
      </c>
      <c r="P936" s="3">
        <v>1</v>
      </c>
      <c r="Q936" s="40">
        <f t="shared" si="197"/>
        <v>23.32</v>
      </c>
      <c r="R936" s="40">
        <f t="shared" si="198"/>
        <v>1858.604</v>
      </c>
      <c r="S936" s="12">
        <v>0</v>
      </c>
      <c r="T936" s="46">
        <f t="shared" si="192"/>
        <v>0</v>
      </c>
      <c r="U936" s="15"/>
      <c r="V936" s="3">
        <f t="shared" si="193"/>
        <v>23.32</v>
      </c>
      <c r="W936" s="30" t="s">
        <v>2502</v>
      </c>
      <c r="X936" s="41">
        <f t="shared" si="190"/>
        <v>1858.604</v>
      </c>
      <c r="Y936" s="41">
        <f t="shared" si="191"/>
        <v>0</v>
      </c>
      <c r="Z936" s="5"/>
      <c r="AA936" s="3">
        <v>13.992000000000001</v>
      </c>
      <c r="AB936" s="3">
        <f t="shared" si="183"/>
        <v>9.3279999999999994</v>
      </c>
      <c r="AC936" s="3">
        <f t="shared" si="184"/>
        <v>1115.1624000000002</v>
      </c>
      <c r="AD936">
        <v>13992</v>
      </c>
      <c r="AE936" s="1">
        <f t="shared" si="182"/>
        <v>13.992000000000001</v>
      </c>
    </row>
    <row r="937" spans="1:31" customFormat="1" ht="43.2" hidden="1" x14ac:dyDescent="0.3">
      <c r="A937" s="65" t="str" cm="1">
        <f t="array" ref="A937">_xlfn.IFS(M937&gt;=65,"Heavy",M937&lt;=25,"Light",M937&gt;=26-64,"Medium")</f>
        <v>Heavy</v>
      </c>
      <c r="B937" s="1" t="s">
        <v>2787</v>
      </c>
      <c r="C937" s="1" t="s">
        <v>2825</v>
      </c>
      <c r="D937" s="3">
        <f t="shared" si="194"/>
        <v>920</v>
      </c>
      <c r="E937" s="4" t="s">
        <v>918</v>
      </c>
      <c r="F937" s="3">
        <v>2</v>
      </c>
      <c r="G937" s="3" t="s">
        <v>2826</v>
      </c>
      <c r="H937" s="4" t="s">
        <v>966</v>
      </c>
      <c r="I937" s="3" t="s">
        <v>926</v>
      </c>
      <c r="J937" s="3" t="s">
        <v>2321</v>
      </c>
      <c r="K937" s="7" t="str">
        <f>VLOOKUP($I937,'New Summary'!$E$8:$G$59,2,FALSE)</f>
        <v>H-350x250x9x14</v>
      </c>
      <c r="L937" s="3" t="s">
        <v>2496</v>
      </c>
      <c r="M937" s="7">
        <f>VLOOKUP($I937,'New Summary'!$E$8:$G$59,3,FALSE)</f>
        <v>79.7</v>
      </c>
      <c r="N937" s="3">
        <f>23760-440</f>
        <v>23320</v>
      </c>
      <c r="O937" s="3" t="s">
        <v>25</v>
      </c>
      <c r="P937" s="3">
        <v>1</v>
      </c>
      <c r="Q937" s="40">
        <f t="shared" si="197"/>
        <v>23.32</v>
      </c>
      <c r="R937" s="40">
        <f t="shared" si="198"/>
        <v>1858.604</v>
      </c>
      <c r="S937" s="12">
        <v>0</v>
      </c>
      <c r="T937" s="46">
        <f t="shared" si="192"/>
        <v>0</v>
      </c>
      <c r="U937" s="15"/>
      <c r="V937" s="3">
        <f t="shared" si="193"/>
        <v>23.32</v>
      </c>
      <c r="W937" s="30" t="s">
        <v>2502</v>
      </c>
      <c r="X937" s="41">
        <f t="shared" si="190"/>
        <v>1858.604</v>
      </c>
      <c r="Y937" s="41">
        <f t="shared" si="191"/>
        <v>0</v>
      </c>
      <c r="Z937" s="5"/>
      <c r="AA937" s="3">
        <v>13.992000000000001</v>
      </c>
      <c r="AB937" s="3">
        <f t="shared" si="183"/>
        <v>9.3279999999999994</v>
      </c>
      <c r="AC937" s="3">
        <f t="shared" si="184"/>
        <v>1115.1624000000002</v>
      </c>
      <c r="AD937">
        <v>13992</v>
      </c>
      <c r="AE937" s="1">
        <f t="shared" si="182"/>
        <v>13.992000000000001</v>
      </c>
    </row>
    <row r="938" spans="1:31" customFormat="1" ht="43.2" hidden="1" x14ac:dyDescent="0.3">
      <c r="A938" s="65" t="str" cm="1">
        <f t="array" ref="A938">_xlfn.IFS(M938&gt;=65,"Heavy",M938&lt;=25,"Light",M938&gt;=26-64,"Medium")</f>
        <v>Heavy</v>
      </c>
      <c r="B938" s="1" t="s">
        <v>2787</v>
      </c>
      <c r="C938" s="1" t="s">
        <v>2825</v>
      </c>
      <c r="D938" s="3">
        <f t="shared" si="194"/>
        <v>921</v>
      </c>
      <c r="E938" s="4" t="s">
        <v>918</v>
      </c>
      <c r="F938" s="3">
        <v>2</v>
      </c>
      <c r="G938" s="3" t="s">
        <v>2826</v>
      </c>
      <c r="H938" s="4" t="s">
        <v>967</v>
      </c>
      <c r="I938" s="3" t="s">
        <v>936</v>
      </c>
      <c r="J938" s="3" t="s">
        <v>2322</v>
      </c>
      <c r="K938" s="7" t="str">
        <f>VLOOKUP($I938,'New Summary'!$E$8:$G$59,2,FALSE)</f>
        <v>H-350x250x9x14</v>
      </c>
      <c r="L938" s="3" t="s">
        <v>2496</v>
      </c>
      <c r="M938" s="7">
        <f>VLOOKUP($I938,'New Summary'!$E$8:$G$59,3,FALSE)</f>
        <v>79.7</v>
      </c>
      <c r="N938" s="3">
        <f>23760-440</f>
        <v>23320</v>
      </c>
      <c r="O938" s="3" t="s">
        <v>25</v>
      </c>
      <c r="P938" s="3">
        <v>1</v>
      </c>
      <c r="Q938" s="40">
        <f t="shared" si="197"/>
        <v>23.32</v>
      </c>
      <c r="R938" s="40">
        <f t="shared" si="198"/>
        <v>1858.604</v>
      </c>
      <c r="S938" s="12">
        <v>0</v>
      </c>
      <c r="T938" s="46">
        <f t="shared" si="192"/>
        <v>0</v>
      </c>
      <c r="U938" s="15"/>
      <c r="V938" s="3">
        <f t="shared" si="193"/>
        <v>23.32</v>
      </c>
      <c r="W938" s="30" t="s">
        <v>2502</v>
      </c>
      <c r="X938" s="10">
        <f t="shared" si="190"/>
        <v>1858.604</v>
      </c>
      <c r="Y938" s="10">
        <f t="shared" si="191"/>
        <v>0</v>
      </c>
      <c r="Z938" s="5"/>
      <c r="AA938" s="3">
        <v>13.992000000000001</v>
      </c>
      <c r="AB938" s="3">
        <f t="shared" si="183"/>
        <v>9.3279999999999994</v>
      </c>
      <c r="AC938" s="3">
        <f t="shared" si="184"/>
        <v>1115.1624000000002</v>
      </c>
      <c r="AD938">
        <v>13992</v>
      </c>
      <c r="AE938" s="1">
        <f t="shared" si="182"/>
        <v>13.992000000000001</v>
      </c>
    </row>
    <row r="939" spans="1:31" customFormat="1" ht="43.2" hidden="1" x14ac:dyDescent="0.3">
      <c r="A939" s="65" t="str" cm="1">
        <f t="array" ref="A939">_xlfn.IFS(M939&gt;=65,"Heavy",M939&lt;=25,"Light",M939&gt;=26-64,"Medium")</f>
        <v>Medium</v>
      </c>
      <c r="B939" s="1" t="s">
        <v>2787</v>
      </c>
      <c r="C939" s="1" t="s">
        <v>2825</v>
      </c>
      <c r="D939" s="3">
        <f t="shared" si="194"/>
        <v>922</v>
      </c>
      <c r="E939" s="4" t="s">
        <v>918</v>
      </c>
      <c r="F939" s="3">
        <v>2</v>
      </c>
      <c r="G939" s="3" t="s">
        <v>2826</v>
      </c>
      <c r="H939" s="4" t="s">
        <v>968</v>
      </c>
      <c r="I939" s="3" t="s">
        <v>6</v>
      </c>
      <c r="J939" s="7" t="s">
        <v>2344</v>
      </c>
      <c r="K939" s="7" t="str">
        <f>VLOOKUP($I939,'New Summary'!$E$8:$G$59,2,FALSE)</f>
        <v>H-200x200x8x12</v>
      </c>
      <c r="L939" s="7" t="s">
        <v>2496</v>
      </c>
      <c r="M939" s="7">
        <f>VLOOKUP($I939,'New Summary'!$E$8:$G$59,3,FALSE)</f>
        <v>49.9</v>
      </c>
      <c r="N939" s="3">
        <f>10790-440</f>
        <v>10350</v>
      </c>
      <c r="O939" s="3" t="s">
        <v>25</v>
      </c>
      <c r="P939" s="3">
        <v>1</v>
      </c>
      <c r="Q939" s="28">
        <f t="shared" si="197"/>
        <v>10.35</v>
      </c>
      <c r="R939" s="28">
        <f t="shared" si="198"/>
        <v>516.46499999999992</v>
      </c>
      <c r="S939" s="12">
        <v>0</v>
      </c>
      <c r="T939" s="46">
        <f t="shared" si="192"/>
        <v>0</v>
      </c>
      <c r="U939" s="15"/>
      <c r="V939" s="3">
        <f t="shared" si="193"/>
        <v>10.35</v>
      </c>
      <c r="W939" s="30" t="s">
        <v>2502</v>
      </c>
      <c r="X939" s="29">
        <f t="shared" si="190"/>
        <v>516.46499999999992</v>
      </c>
      <c r="Y939" s="29">
        <f t="shared" si="191"/>
        <v>0</v>
      </c>
      <c r="Z939" s="5"/>
      <c r="AA939" s="3">
        <v>6.21</v>
      </c>
      <c r="AB939" s="3">
        <f t="shared" si="183"/>
        <v>4.1399999999999997</v>
      </c>
      <c r="AC939" s="3">
        <f t="shared" si="184"/>
        <v>309.87899999999996</v>
      </c>
      <c r="AD939">
        <v>6210</v>
      </c>
      <c r="AE939" s="1">
        <f t="shared" si="182"/>
        <v>6.21</v>
      </c>
    </row>
    <row r="940" spans="1:31" customFormat="1" ht="43.2" hidden="1" x14ac:dyDescent="0.3">
      <c r="A940" s="65" t="str" cm="1">
        <f t="array" ref="A940">_xlfn.IFS(M940&gt;=65,"Heavy",M940&lt;=25,"Light",M940&gt;=26-64,"Medium")</f>
        <v>Medium</v>
      </c>
      <c r="B940" s="1" t="s">
        <v>2787</v>
      </c>
      <c r="C940" s="1" t="s">
        <v>2825</v>
      </c>
      <c r="D940" s="3">
        <f t="shared" si="194"/>
        <v>923</v>
      </c>
      <c r="E940" s="4" t="s">
        <v>918</v>
      </c>
      <c r="F940" s="3">
        <v>2</v>
      </c>
      <c r="G940" s="3" t="s">
        <v>2826</v>
      </c>
      <c r="H940" s="4" t="s">
        <v>969</v>
      </c>
      <c r="I940" s="3" t="s">
        <v>6</v>
      </c>
      <c r="J940" s="7" t="s">
        <v>2344</v>
      </c>
      <c r="K940" s="7" t="str">
        <f>VLOOKUP($I940,'New Summary'!$E$8:$G$59,2,FALSE)</f>
        <v>H-200x200x8x12</v>
      </c>
      <c r="L940" s="7" t="s">
        <v>2496</v>
      </c>
      <c r="M940" s="7">
        <f>VLOOKUP($I940,'New Summary'!$E$8:$G$59,3,FALSE)</f>
        <v>49.9</v>
      </c>
      <c r="N940" s="3">
        <f>9000-440</f>
        <v>8560</v>
      </c>
      <c r="O940" s="3" t="s">
        <v>25</v>
      </c>
      <c r="P940" s="3">
        <v>1</v>
      </c>
      <c r="Q940" s="28">
        <f t="shared" si="197"/>
        <v>8.56</v>
      </c>
      <c r="R940" s="28">
        <f t="shared" si="198"/>
        <v>427.14400000000001</v>
      </c>
      <c r="S940" s="12">
        <v>0</v>
      </c>
      <c r="T940" s="46">
        <f t="shared" si="192"/>
        <v>0</v>
      </c>
      <c r="U940" s="15"/>
      <c r="V940" s="3">
        <f t="shared" si="193"/>
        <v>8.56</v>
      </c>
      <c r="W940" s="30" t="s">
        <v>2502</v>
      </c>
      <c r="X940" s="29">
        <f t="shared" si="190"/>
        <v>427.14400000000001</v>
      </c>
      <c r="Y940" s="29">
        <f t="shared" si="191"/>
        <v>0</v>
      </c>
      <c r="Z940" s="5"/>
      <c r="AA940" s="3">
        <v>5.1360000000000001</v>
      </c>
      <c r="AB940" s="3">
        <f t="shared" si="183"/>
        <v>3.4240000000000004</v>
      </c>
      <c r="AC940" s="3">
        <f t="shared" si="184"/>
        <v>256.28640000000001</v>
      </c>
      <c r="AD940">
        <v>5136</v>
      </c>
      <c r="AE940" s="1">
        <f t="shared" si="182"/>
        <v>5.1360000000000001</v>
      </c>
    </row>
    <row r="941" spans="1:31" customFormat="1" ht="43.2" hidden="1" x14ac:dyDescent="0.3">
      <c r="A941" s="65" t="str" cm="1">
        <f t="array" ref="A941">_xlfn.IFS(M941&gt;=65,"Heavy",M941&lt;=25,"Light",M941&gt;=26-64,"Medium")</f>
        <v>Medium</v>
      </c>
      <c r="B941" s="1" t="s">
        <v>2787</v>
      </c>
      <c r="C941" s="1" t="s">
        <v>2825</v>
      </c>
      <c r="D941" s="3">
        <f t="shared" si="194"/>
        <v>924</v>
      </c>
      <c r="E941" s="4" t="s">
        <v>918</v>
      </c>
      <c r="F941" s="3">
        <v>2</v>
      </c>
      <c r="G941" s="3" t="s">
        <v>2826</v>
      </c>
      <c r="H941" s="4" t="s">
        <v>970</v>
      </c>
      <c r="I941" s="3" t="s">
        <v>6</v>
      </c>
      <c r="J941" s="7" t="s">
        <v>2344</v>
      </c>
      <c r="K941" s="7" t="str">
        <f>VLOOKUP($I941,'New Summary'!$E$8:$G$59,2,FALSE)</f>
        <v>H-200x200x8x12</v>
      </c>
      <c r="L941" s="7" t="s">
        <v>2496</v>
      </c>
      <c r="M941" s="7">
        <f>VLOOKUP($I941,'New Summary'!$E$8:$G$59,3,FALSE)</f>
        <v>49.9</v>
      </c>
      <c r="N941" s="3">
        <f>9000-440</f>
        <v>8560</v>
      </c>
      <c r="O941" s="3" t="s">
        <v>25</v>
      </c>
      <c r="P941" s="3">
        <v>1</v>
      </c>
      <c r="Q941" s="28">
        <f t="shared" si="197"/>
        <v>8.56</v>
      </c>
      <c r="R941" s="28">
        <f t="shared" si="198"/>
        <v>427.14400000000001</v>
      </c>
      <c r="S941" s="12">
        <v>0</v>
      </c>
      <c r="T941" s="46">
        <f t="shared" si="192"/>
        <v>0</v>
      </c>
      <c r="U941" s="15"/>
      <c r="V941" s="3">
        <f t="shared" si="193"/>
        <v>8.56</v>
      </c>
      <c r="W941" s="30" t="s">
        <v>2502</v>
      </c>
      <c r="X941" s="29">
        <f t="shared" si="190"/>
        <v>427.14400000000001</v>
      </c>
      <c r="Y941" s="29">
        <f t="shared" si="191"/>
        <v>0</v>
      </c>
      <c r="Z941" s="5"/>
      <c r="AA941" s="3">
        <v>5.1360000000000001</v>
      </c>
      <c r="AB941" s="3">
        <f t="shared" si="183"/>
        <v>3.4240000000000004</v>
      </c>
      <c r="AC941" s="3">
        <f t="shared" si="184"/>
        <v>256.28640000000001</v>
      </c>
      <c r="AD941">
        <v>5136</v>
      </c>
      <c r="AE941" s="1">
        <f t="shared" si="182"/>
        <v>5.1360000000000001</v>
      </c>
    </row>
    <row r="942" spans="1:31" customFormat="1" ht="43.2" hidden="1" x14ac:dyDescent="0.3">
      <c r="A942" s="65" t="str" cm="1">
        <f t="array" ref="A942">_xlfn.IFS(M942&gt;=65,"Heavy",M942&lt;=25,"Light",M942&gt;=26-64,"Medium")</f>
        <v>Heavy</v>
      </c>
      <c r="B942" s="1" t="s">
        <v>2787</v>
      </c>
      <c r="C942" s="1" t="s">
        <v>2824</v>
      </c>
      <c r="D942" s="3">
        <f t="shared" si="194"/>
        <v>925</v>
      </c>
      <c r="E942" s="4" t="s">
        <v>918</v>
      </c>
      <c r="F942" s="3">
        <v>2</v>
      </c>
      <c r="G942" s="3" t="s">
        <v>2827</v>
      </c>
      <c r="H942" s="4" t="s">
        <v>972</v>
      </c>
      <c r="I942" s="3" t="s">
        <v>312</v>
      </c>
      <c r="J942" s="3" t="s">
        <v>2309</v>
      </c>
      <c r="K942" s="7" t="str">
        <f>VLOOKUP($I942,'New Summary'!$E$8:$G$59,2,FALSE)</f>
        <v>H-250x250x9x14</v>
      </c>
      <c r="L942" s="3" t="s">
        <v>2496</v>
      </c>
      <c r="M942" s="7">
        <f>VLOOKUP($I942,'New Summary'!$E$8:$G$59,3,FALSE)</f>
        <v>72.400000000000006</v>
      </c>
      <c r="N942" s="3">
        <v>6000</v>
      </c>
      <c r="O942" s="3" t="s">
        <v>25</v>
      </c>
      <c r="P942" s="3">
        <v>1</v>
      </c>
      <c r="Q942" s="28">
        <f t="shared" si="197"/>
        <v>6</v>
      </c>
      <c r="R942" s="28">
        <f t="shared" si="198"/>
        <v>434.40000000000003</v>
      </c>
      <c r="S942" s="12">
        <v>0</v>
      </c>
      <c r="T942" s="46">
        <f t="shared" si="192"/>
        <v>0</v>
      </c>
      <c r="U942" s="15"/>
      <c r="V942" s="3">
        <f t="shared" si="193"/>
        <v>6</v>
      </c>
      <c r="W942" s="30" t="s">
        <v>2502</v>
      </c>
      <c r="X942" s="29">
        <f t="shared" si="190"/>
        <v>434.40000000000003</v>
      </c>
      <c r="Y942" s="29">
        <f t="shared" si="191"/>
        <v>0</v>
      </c>
      <c r="Z942" s="5"/>
      <c r="AA942" s="3">
        <v>3.6</v>
      </c>
      <c r="AB942" s="3">
        <f t="shared" si="183"/>
        <v>2.4</v>
      </c>
      <c r="AC942" s="3">
        <f t="shared" si="184"/>
        <v>260.64000000000004</v>
      </c>
      <c r="AD942">
        <v>3600</v>
      </c>
      <c r="AE942" s="1">
        <f t="shared" si="182"/>
        <v>3.6</v>
      </c>
    </row>
    <row r="943" spans="1:31" customFormat="1" ht="43.2" hidden="1" x14ac:dyDescent="0.3">
      <c r="A943" s="65" t="str" cm="1">
        <f t="array" ref="A943">_xlfn.IFS(M943&gt;=65,"Heavy",M943&lt;=25,"Light",M943&gt;=26-64,"Medium")</f>
        <v>Heavy</v>
      </c>
      <c r="B943" s="1" t="s">
        <v>2787</v>
      </c>
      <c r="C943" s="1" t="s">
        <v>2824</v>
      </c>
      <c r="D943" s="3">
        <f t="shared" si="194"/>
        <v>926</v>
      </c>
      <c r="E943" s="4" t="s">
        <v>918</v>
      </c>
      <c r="F943" s="3">
        <v>2</v>
      </c>
      <c r="G943" s="3" t="s">
        <v>2827</v>
      </c>
      <c r="H943" s="4" t="s">
        <v>973</v>
      </c>
      <c r="I943" s="3" t="s">
        <v>59</v>
      </c>
      <c r="J943" s="3" t="s">
        <v>2310</v>
      </c>
      <c r="K943" s="7" t="str">
        <f>VLOOKUP($I943,'New Summary'!$E$8:$G$59,2,FALSE)</f>
        <v>H-250x250x9x14</v>
      </c>
      <c r="L943" s="3" t="s">
        <v>2496</v>
      </c>
      <c r="M943" s="7">
        <f>VLOOKUP($I943,'New Summary'!$E$8:$G$59,3,FALSE)</f>
        <v>72.400000000000006</v>
      </c>
      <c r="N943" s="3">
        <v>6000</v>
      </c>
      <c r="O943" s="3" t="s">
        <v>25</v>
      </c>
      <c r="P943" s="3">
        <v>1</v>
      </c>
      <c r="Q943" s="28">
        <f t="shared" si="197"/>
        <v>6</v>
      </c>
      <c r="R943" s="28">
        <f t="shared" si="198"/>
        <v>434.40000000000003</v>
      </c>
      <c r="S943" s="12">
        <v>0</v>
      </c>
      <c r="T943" s="46">
        <f t="shared" si="192"/>
        <v>0</v>
      </c>
      <c r="U943" s="15"/>
      <c r="V943" s="3">
        <f t="shared" si="193"/>
        <v>6</v>
      </c>
      <c r="W943" s="30" t="s">
        <v>2502</v>
      </c>
      <c r="X943" s="29">
        <f t="shared" si="190"/>
        <v>434.40000000000003</v>
      </c>
      <c r="Y943" s="29">
        <f t="shared" si="191"/>
        <v>0</v>
      </c>
      <c r="Z943" s="5"/>
      <c r="AA943" s="3">
        <v>3.6</v>
      </c>
      <c r="AB943" s="3">
        <f t="shared" si="183"/>
        <v>2.4</v>
      </c>
      <c r="AC943" s="3">
        <f t="shared" si="184"/>
        <v>260.64000000000004</v>
      </c>
      <c r="AD943">
        <v>3600</v>
      </c>
      <c r="AE943" s="1">
        <f t="shared" si="182"/>
        <v>3.6</v>
      </c>
    </row>
    <row r="944" spans="1:31" customFormat="1" hidden="1" x14ac:dyDescent="0.3">
      <c r="A944" s="65" t="str" cm="1">
        <f t="array" ref="A944">_xlfn.IFS(M944&gt;=65,"Heavy",M944&lt;=25,"Light",M944&gt;=26-64,"Medium")</f>
        <v>Medium</v>
      </c>
      <c r="B944" s="1" t="s">
        <v>2787</v>
      </c>
      <c r="C944" s="1" t="s">
        <v>2824</v>
      </c>
      <c r="D944" s="3">
        <f t="shared" si="194"/>
        <v>927</v>
      </c>
      <c r="E944" s="4" t="s">
        <v>918</v>
      </c>
      <c r="F944" s="3">
        <v>2</v>
      </c>
      <c r="G944" s="3" t="s">
        <v>2827</v>
      </c>
      <c r="H944" s="4" t="s">
        <v>974</v>
      </c>
      <c r="I944" s="3" t="s">
        <v>971</v>
      </c>
      <c r="J944" s="3" t="s">
        <v>2318</v>
      </c>
      <c r="K944" s="7" t="str">
        <f>VLOOKUP($I944,'New Summary'!$E$8:$G$59,2,FALSE)</f>
        <v>H-350x175x7x11</v>
      </c>
      <c r="L944" s="3" t="s">
        <v>2496</v>
      </c>
      <c r="M944" s="7">
        <f>VLOOKUP($I944,'New Summary'!$E$8:$G$59,3,FALSE)</f>
        <v>49.6</v>
      </c>
      <c r="N944" s="3">
        <v>6000</v>
      </c>
      <c r="O944" s="3" t="s">
        <v>25</v>
      </c>
      <c r="P944" s="3">
        <v>1</v>
      </c>
      <c r="Q944" s="28">
        <f t="shared" ref="Q944:Q951" si="199">(N944/1000)*P944</f>
        <v>6</v>
      </c>
      <c r="R944" s="28">
        <f t="shared" ref="R944:R951" si="200">Q944*M944</f>
        <v>297.60000000000002</v>
      </c>
      <c r="S944" s="12">
        <v>0</v>
      </c>
      <c r="T944" s="46">
        <f t="shared" si="192"/>
        <v>0</v>
      </c>
      <c r="U944" s="15"/>
      <c r="V944" s="3">
        <f t="shared" si="193"/>
        <v>6</v>
      </c>
      <c r="W944" s="5"/>
      <c r="X944" s="5">
        <f t="shared" si="190"/>
        <v>297.60000000000002</v>
      </c>
      <c r="Y944" s="5">
        <f t="shared" si="191"/>
        <v>0</v>
      </c>
      <c r="Z944" s="5"/>
      <c r="AA944" s="3">
        <v>3.6</v>
      </c>
      <c r="AB944" s="3">
        <f t="shared" si="183"/>
        <v>2.4</v>
      </c>
      <c r="AC944" s="3">
        <f t="shared" si="184"/>
        <v>178.56</v>
      </c>
      <c r="AD944">
        <v>3600</v>
      </c>
      <c r="AE944" s="1">
        <f t="shared" si="182"/>
        <v>3.6</v>
      </c>
    </row>
    <row r="945" spans="1:31" customFormat="1" hidden="1" x14ac:dyDescent="0.3">
      <c r="A945" s="65" t="str" cm="1">
        <f t="array" ref="A945">_xlfn.IFS(M945&gt;=65,"Heavy",M945&lt;=25,"Light",M945&gt;=26-64,"Medium")</f>
        <v>Medium</v>
      </c>
      <c r="B945" s="1" t="s">
        <v>2787</v>
      </c>
      <c r="C945" s="1" t="s">
        <v>2824</v>
      </c>
      <c r="D945" s="3">
        <f t="shared" si="194"/>
        <v>928</v>
      </c>
      <c r="E945" s="4" t="s">
        <v>918</v>
      </c>
      <c r="F945" s="3">
        <v>2</v>
      </c>
      <c r="G945" s="3" t="s">
        <v>2827</v>
      </c>
      <c r="H945" s="4" t="s">
        <v>975</v>
      </c>
      <c r="I945" s="3" t="s">
        <v>971</v>
      </c>
      <c r="J945" s="3" t="s">
        <v>2318</v>
      </c>
      <c r="K945" s="7" t="str">
        <f>VLOOKUP($I945,'New Summary'!$E$8:$G$59,2,FALSE)</f>
        <v>H-350x175x7x11</v>
      </c>
      <c r="L945" s="3" t="s">
        <v>2496</v>
      </c>
      <c r="M945" s="7">
        <f>VLOOKUP($I945,'New Summary'!$E$8:$G$59,3,FALSE)</f>
        <v>49.6</v>
      </c>
      <c r="N945" s="3">
        <v>6000</v>
      </c>
      <c r="O945" s="3" t="s">
        <v>25</v>
      </c>
      <c r="P945" s="3">
        <v>1</v>
      </c>
      <c r="Q945" s="28">
        <f t="shared" si="199"/>
        <v>6</v>
      </c>
      <c r="R945" s="28">
        <f t="shared" si="200"/>
        <v>297.60000000000002</v>
      </c>
      <c r="S945" s="12">
        <v>0</v>
      </c>
      <c r="T945" s="46">
        <f t="shared" si="192"/>
        <v>0</v>
      </c>
      <c r="U945" s="15"/>
      <c r="V945" s="3">
        <f t="shared" si="193"/>
        <v>6</v>
      </c>
      <c r="W945" s="5"/>
      <c r="X945" s="5">
        <f t="shared" si="190"/>
        <v>297.60000000000002</v>
      </c>
      <c r="Y945" s="5">
        <f t="shared" si="191"/>
        <v>0</v>
      </c>
      <c r="Z945" s="5"/>
      <c r="AA945" s="3">
        <v>3.6</v>
      </c>
      <c r="AB945" s="3">
        <f t="shared" si="183"/>
        <v>2.4</v>
      </c>
      <c r="AC945" s="3">
        <f t="shared" si="184"/>
        <v>178.56</v>
      </c>
      <c r="AD945">
        <v>3600</v>
      </c>
      <c r="AE945" s="1">
        <f t="shared" si="182"/>
        <v>3.6</v>
      </c>
    </row>
    <row r="946" spans="1:31" customFormat="1" hidden="1" x14ac:dyDescent="0.3">
      <c r="A946" s="65" t="str" cm="1">
        <f t="array" ref="A946">_xlfn.IFS(M946&gt;=65,"Heavy",M946&lt;=25,"Light",M946&gt;=26-64,"Medium")</f>
        <v>Medium</v>
      </c>
      <c r="B946" s="1" t="s">
        <v>2787</v>
      </c>
      <c r="C946" s="1" t="s">
        <v>2824</v>
      </c>
      <c r="D946" s="3">
        <f t="shared" si="194"/>
        <v>929</v>
      </c>
      <c r="E946" s="4" t="s">
        <v>918</v>
      </c>
      <c r="F946" s="3">
        <v>2</v>
      </c>
      <c r="G946" s="3" t="s">
        <v>2827</v>
      </c>
      <c r="H946" s="4" t="s">
        <v>976</v>
      </c>
      <c r="I946" s="3" t="s">
        <v>971</v>
      </c>
      <c r="J946" s="3" t="s">
        <v>2318</v>
      </c>
      <c r="K946" s="7" t="str">
        <f>VLOOKUP($I946,'New Summary'!$E$8:$G$59,2,FALSE)</f>
        <v>H-350x175x7x11</v>
      </c>
      <c r="L946" s="3" t="s">
        <v>2496</v>
      </c>
      <c r="M946" s="7">
        <f>VLOOKUP($I946,'New Summary'!$E$8:$G$59,3,FALSE)</f>
        <v>49.6</v>
      </c>
      <c r="N946" s="3">
        <v>6000</v>
      </c>
      <c r="O946" s="3" t="s">
        <v>25</v>
      </c>
      <c r="P946" s="3">
        <v>1</v>
      </c>
      <c r="Q946" s="28">
        <f t="shared" si="199"/>
        <v>6</v>
      </c>
      <c r="R946" s="28">
        <f t="shared" si="200"/>
        <v>297.60000000000002</v>
      </c>
      <c r="S946" s="12">
        <v>0</v>
      </c>
      <c r="T946" s="46">
        <f t="shared" si="192"/>
        <v>0</v>
      </c>
      <c r="U946" s="15"/>
      <c r="V946" s="3">
        <f t="shared" si="193"/>
        <v>6</v>
      </c>
      <c r="W946" s="5"/>
      <c r="X946" s="5">
        <f t="shared" si="190"/>
        <v>297.60000000000002</v>
      </c>
      <c r="Y946" s="5">
        <f t="shared" si="191"/>
        <v>0</v>
      </c>
      <c r="Z946" s="5"/>
      <c r="AA946" s="3">
        <v>3.6</v>
      </c>
      <c r="AB946" s="3">
        <f t="shared" si="183"/>
        <v>2.4</v>
      </c>
      <c r="AC946" s="3">
        <f t="shared" si="184"/>
        <v>178.56</v>
      </c>
      <c r="AD946">
        <v>3600</v>
      </c>
      <c r="AE946" s="1">
        <f t="shared" si="182"/>
        <v>3.6</v>
      </c>
    </row>
    <row r="947" spans="1:31" customFormat="1" ht="43.2" hidden="1" x14ac:dyDescent="0.3">
      <c r="A947" s="65" t="str" cm="1">
        <f t="array" ref="A947">_xlfn.IFS(M947&gt;=65,"Heavy",M947&lt;=25,"Light",M947&gt;=26-64,"Medium")</f>
        <v>Heavy</v>
      </c>
      <c r="B947" s="1" t="s">
        <v>2787</v>
      </c>
      <c r="C947" s="1" t="s">
        <v>2824</v>
      </c>
      <c r="D947" s="3">
        <f t="shared" si="194"/>
        <v>930</v>
      </c>
      <c r="E947" s="4" t="s">
        <v>918</v>
      </c>
      <c r="F947" s="3">
        <v>2</v>
      </c>
      <c r="G947" s="3" t="s">
        <v>2827</v>
      </c>
      <c r="H947" s="4" t="s">
        <v>977</v>
      </c>
      <c r="I947" s="3" t="s">
        <v>312</v>
      </c>
      <c r="J947" s="3" t="s">
        <v>2309</v>
      </c>
      <c r="K947" s="7" t="str">
        <f>VLOOKUP($I947,'New Summary'!$E$8:$G$59,2,FALSE)</f>
        <v>H-250x250x9x14</v>
      </c>
      <c r="L947" s="3" t="s">
        <v>2496</v>
      </c>
      <c r="M947" s="7">
        <f>VLOOKUP($I947,'New Summary'!$E$8:$G$59,3,FALSE)</f>
        <v>72.400000000000006</v>
      </c>
      <c r="N947" s="3">
        <v>6000</v>
      </c>
      <c r="O947" s="3" t="s">
        <v>25</v>
      </c>
      <c r="P947" s="3">
        <v>1</v>
      </c>
      <c r="Q947" s="28">
        <f t="shared" si="199"/>
        <v>6</v>
      </c>
      <c r="R947" s="28">
        <f t="shared" si="200"/>
        <v>434.40000000000003</v>
      </c>
      <c r="S947" s="12">
        <v>0</v>
      </c>
      <c r="T947" s="46">
        <f t="shared" si="192"/>
        <v>0</v>
      </c>
      <c r="U947" s="15"/>
      <c r="V947" s="3">
        <f t="shared" si="193"/>
        <v>6</v>
      </c>
      <c r="W947" s="30" t="s">
        <v>2502</v>
      </c>
      <c r="X947" s="29">
        <f t="shared" si="190"/>
        <v>434.40000000000003</v>
      </c>
      <c r="Y947" s="29">
        <f t="shared" si="191"/>
        <v>0</v>
      </c>
      <c r="Z947" s="5"/>
      <c r="AA947" s="3">
        <v>3.6</v>
      </c>
      <c r="AB947" s="3">
        <f t="shared" si="183"/>
        <v>2.4</v>
      </c>
      <c r="AC947" s="3">
        <f t="shared" si="184"/>
        <v>260.64000000000004</v>
      </c>
      <c r="AD947">
        <v>3600</v>
      </c>
      <c r="AE947" s="1">
        <f t="shared" si="182"/>
        <v>3.6</v>
      </c>
    </row>
    <row r="948" spans="1:31" customFormat="1" ht="43.2" hidden="1" x14ac:dyDescent="0.3">
      <c r="A948" s="65" t="str" cm="1">
        <f t="array" ref="A948">_xlfn.IFS(M948&gt;=65,"Heavy",M948&lt;=25,"Light",M948&gt;=26-64,"Medium")</f>
        <v>Heavy</v>
      </c>
      <c r="B948" s="1" t="s">
        <v>2787</v>
      </c>
      <c r="C948" s="1" t="s">
        <v>2824</v>
      </c>
      <c r="D948" s="3">
        <f t="shared" si="194"/>
        <v>931</v>
      </c>
      <c r="E948" s="4" t="s">
        <v>918</v>
      </c>
      <c r="F948" s="3">
        <v>2</v>
      </c>
      <c r="G948" s="3" t="s">
        <v>2827</v>
      </c>
      <c r="H948" s="4" t="s">
        <v>978</v>
      </c>
      <c r="I948" s="3" t="s">
        <v>312</v>
      </c>
      <c r="J948" s="3" t="s">
        <v>2309</v>
      </c>
      <c r="K948" s="7" t="str">
        <f>VLOOKUP($I948,'New Summary'!$E$8:$G$59,2,FALSE)</f>
        <v>H-250x250x9x14</v>
      </c>
      <c r="L948" s="3" t="s">
        <v>2496</v>
      </c>
      <c r="M948" s="7">
        <f>VLOOKUP($I948,'New Summary'!$E$8:$G$59,3,FALSE)</f>
        <v>72.400000000000006</v>
      </c>
      <c r="N948" s="3">
        <v>6000</v>
      </c>
      <c r="O948" s="3" t="s">
        <v>25</v>
      </c>
      <c r="P948" s="3">
        <v>1</v>
      </c>
      <c r="Q948" s="28">
        <f t="shared" si="199"/>
        <v>6</v>
      </c>
      <c r="R948" s="28">
        <f t="shared" si="200"/>
        <v>434.40000000000003</v>
      </c>
      <c r="S948" s="12">
        <v>0</v>
      </c>
      <c r="T948" s="46">
        <f t="shared" si="192"/>
        <v>0</v>
      </c>
      <c r="U948" s="15"/>
      <c r="V948" s="3">
        <f t="shared" si="193"/>
        <v>6</v>
      </c>
      <c r="W948" s="30" t="s">
        <v>2502</v>
      </c>
      <c r="X948" s="29">
        <f t="shared" si="190"/>
        <v>434.40000000000003</v>
      </c>
      <c r="Y948" s="29">
        <f t="shared" si="191"/>
        <v>0</v>
      </c>
      <c r="Z948" s="5"/>
      <c r="AA948" s="3">
        <v>3.6</v>
      </c>
      <c r="AB948" s="3">
        <f t="shared" si="183"/>
        <v>2.4</v>
      </c>
      <c r="AC948" s="3">
        <f t="shared" si="184"/>
        <v>260.64000000000004</v>
      </c>
      <c r="AD948">
        <v>3600</v>
      </c>
      <c r="AE948" s="1">
        <f t="shared" si="182"/>
        <v>3.6</v>
      </c>
    </row>
    <row r="949" spans="1:31" customFormat="1" hidden="1" x14ac:dyDescent="0.3">
      <c r="A949" s="65" t="str" cm="1">
        <f t="array" ref="A949">_xlfn.IFS(M949&gt;=65,"Heavy",M949&lt;=25,"Light",M949&gt;=26-64,"Medium")</f>
        <v>Medium</v>
      </c>
      <c r="B949" s="1" t="s">
        <v>2787</v>
      </c>
      <c r="C949" s="1" t="s">
        <v>2824</v>
      </c>
      <c r="D949" s="3">
        <f t="shared" si="194"/>
        <v>932</v>
      </c>
      <c r="E949" s="4" t="s">
        <v>918</v>
      </c>
      <c r="F949" s="3">
        <v>2</v>
      </c>
      <c r="G949" s="3" t="s">
        <v>2827</v>
      </c>
      <c r="H949" s="4" t="s">
        <v>979</v>
      </c>
      <c r="I949" s="3" t="s">
        <v>971</v>
      </c>
      <c r="J949" s="3" t="s">
        <v>2318</v>
      </c>
      <c r="K949" s="7" t="str">
        <f>VLOOKUP($I949,'New Summary'!$E$8:$G$59,2,FALSE)</f>
        <v>H-350x175x7x11</v>
      </c>
      <c r="L949" s="3" t="s">
        <v>2496</v>
      </c>
      <c r="M949" s="7">
        <f>VLOOKUP($I949,'New Summary'!$E$8:$G$59,3,FALSE)</f>
        <v>49.6</v>
      </c>
      <c r="N949" s="3">
        <v>6000</v>
      </c>
      <c r="O949" s="3" t="s">
        <v>25</v>
      </c>
      <c r="P949" s="3">
        <v>1</v>
      </c>
      <c r="Q949" s="28">
        <f t="shared" si="199"/>
        <v>6</v>
      </c>
      <c r="R949" s="28">
        <f t="shared" si="200"/>
        <v>297.60000000000002</v>
      </c>
      <c r="S949" s="12">
        <v>0</v>
      </c>
      <c r="T949" s="46">
        <f t="shared" si="192"/>
        <v>0</v>
      </c>
      <c r="U949" s="15"/>
      <c r="V949" s="3">
        <f t="shared" si="193"/>
        <v>6</v>
      </c>
      <c r="W949" s="5"/>
      <c r="X949" s="5">
        <f t="shared" si="190"/>
        <v>297.60000000000002</v>
      </c>
      <c r="Y949" s="5">
        <f t="shared" si="191"/>
        <v>0</v>
      </c>
      <c r="Z949" s="5"/>
      <c r="AA949" s="3">
        <v>3.6</v>
      </c>
      <c r="AB949" s="3">
        <f t="shared" si="183"/>
        <v>2.4</v>
      </c>
      <c r="AC949" s="3">
        <f t="shared" si="184"/>
        <v>178.56</v>
      </c>
      <c r="AD949">
        <v>3600</v>
      </c>
      <c r="AE949" s="1">
        <f t="shared" si="182"/>
        <v>3.6</v>
      </c>
    </row>
    <row r="950" spans="1:31" customFormat="1" hidden="1" x14ac:dyDescent="0.3">
      <c r="A950" s="65" t="str" cm="1">
        <f t="array" ref="A950">_xlfn.IFS(M950&gt;=65,"Heavy",M950&lt;=25,"Light",M950&gt;=26-64,"Medium")</f>
        <v>Medium</v>
      </c>
      <c r="B950" s="1" t="s">
        <v>2787</v>
      </c>
      <c r="C950" s="1" t="s">
        <v>2824</v>
      </c>
      <c r="D950" s="3">
        <f t="shared" si="194"/>
        <v>933</v>
      </c>
      <c r="E950" s="4" t="s">
        <v>918</v>
      </c>
      <c r="F950" s="3">
        <v>2</v>
      </c>
      <c r="G950" s="3" t="s">
        <v>2827</v>
      </c>
      <c r="H950" s="4" t="s">
        <v>980</v>
      </c>
      <c r="I950" s="3" t="s">
        <v>971</v>
      </c>
      <c r="J950" s="3" t="s">
        <v>2318</v>
      </c>
      <c r="K950" s="7" t="str">
        <f>VLOOKUP($I950,'New Summary'!$E$8:$G$59,2,FALSE)</f>
        <v>H-350x175x7x11</v>
      </c>
      <c r="L950" s="3" t="s">
        <v>2496</v>
      </c>
      <c r="M950" s="7">
        <f>VLOOKUP($I950,'New Summary'!$E$8:$G$59,3,FALSE)</f>
        <v>49.6</v>
      </c>
      <c r="N950" s="3">
        <v>6000</v>
      </c>
      <c r="O950" s="3" t="s">
        <v>25</v>
      </c>
      <c r="P950" s="3">
        <v>1</v>
      </c>
      <c r="Q950" s="28">
        <f t="shared" si="199"/>
        <v>6</v>
      </c>
      <c r="R950" s="28">
        <f t="shared" si="200"/>
        <v>297.60000000000002</v>
      </c>
      <c r="S950" s="12">
        <v>0</v>
      </c>
      <c r="T950" s="46">
        <f t="shared" si="192"/>
        <v>0</v>
      </c>
      <c r="U950" s="15"/>
      <c r="V950" s="3">
        <f t="shared" si="193"/>
        <v>6</v>
      </c>
      <c r="W950" s="5"/>
      <c r="X950" s="5">
        <f t="shared" si="190"/>
        <v>297.60000000000002</v>
      </c>
      <c r="Y950" s="5">
        <f t="shared" si="191"/>
        <v>0</v>
      </c>
      <c r="Z950" s="5"/>
      <c r="AA950" s="3">
        <v>3.6</v>
      </c>
      <c r="AB950" s="3">
        <f t="shared" si="183"/>
        <v>2.4</v>
      </c>
      <c r="AC950" s="3">
        <f t="shared" si="184"/>
        <v>178.56</v>
      </c>
      <c r="AD950">
        <v>3600</v>
      </c>
      <c r="AE950" s="1">
        <f t="shared" si="182"/>
        <v>3.6</v>
      </c>
    </row>
    <row r="951" spans="1:31" customFormat="1" hidden="1" x14ac:dyDescent="0.3">
      <c r="A951" s="65" t="str" cm="1">
        <f t="array" ref="A951">_xlfn.IFS(M951&gt;=65,"Heavy",M951&lt;=25,"Light",M951&gt;=26-64,"Medium")</f>
        <v>Medium</v>
      </c>
      <c r="B951" s="1" t="s">
        <v>2787</v>
      </c>
      <c r="C951" s="1" t="s">
        <v>2824</v>
      </c>
      <c r="D951" s="3">
        <f t="shared" si="194"/>
        <v>934</v>
      </c>
      <c r="E951" s="4" t="s">
        <v>918</v>
      </c>
      <c r="F951" s="3">
        <v>2</v>
      </c>
      <c r="G951" s="3" t="s">
        <v>2827</v>
      </c>
      <c r="H951" s="4" t="s">
        <v>981</v>
      </c>
      <c r="I951" s="3" t="s">
        <v>971</v>
      </c>
      <c r="J951" s="3" t="s">
        <v>2318</v>
      </c>
      <c r="K951" s="7" t="str">
        <f>VLOOKUP($I951,'New Summary'!$E$8:$G$59,2,FALSE)</f>
        <v>H-350x175x7x11</v>
      </c>
      <c r="L951" s="3" t="s">
        <v>2496</v>
      </c>
      <c r="M951" s="7">
        <f>VLOOKUP($I951,'New Summary'!$E$8:$G$59,3,FALSE)</f>
        <v>49.6</v>
      </c>
      <c r="N951" s="3">
        <v>6000</v>
      </c>
      <c r="O951" s="3" t="s">
        <v>25</v>
      </c>
      <c r="P951" s="3">
        <v>1</v>
      </c>
      <c r="Q951" s="28">
        <f t="shared" si="199"/>
        <v>6</v>
      </c>
      <c r="R951" s="28">
        <f t="shared" si="200"/>
        <v>297.60000000000002</v>
      </c>
      <c r="S951" s="12">
        <v>0</v>
      </c>
      <c r="T951" s="46">
        <f t="shared" si="192"/>
        <v>0</v>
      </c>
      <c r="U951" s="15"/>
      <c r="V951" s="3">
        <f t="shared" si="193"/>
        <v>6</v>
      </c>
      <c r="W951" s="5"/>
      <c r="X951" s="5">
        <f t="shared" si="190"/>
        <v>297.60000000000002</v>
      </c>
      <c r="Y951" s="5">
        <f t="shared" si="191"/>
        <v>0</v>
      </c>
      <c r="Z951" s="5"/>
      <c r="AA951" s="3">
        <v>3.6</v>
      </c>
      <c r="AB951" s="3">
        <f t="shared" si="183"/>
        <v>2.4</v>
      </c>
      <c r="AC951" s="3">
        <f t="shared" si="184"/>
        <v>178.56</v>
      </c>
      <c r="AD951">
        <v>3600</v>
      </c>
      <c r="AE951" s="1">
        <f t="shared" si="182"/>
        <v>3.6</v>
      </c>
    </row>
    <row r="952" spans="1:31" customFormat="1" ht="43.2" hidden="1" x14ac:dyDescent="0.3">
      <c r="A952" s="65" t="str" cm="1">
        <f t="array" ref="A952">_xlfn.IFS(M952&gt;=65,"Heavy",M952&lt;=25,"Light",M952&gt;=26-64,"Medium")</f>
        <v>Heavy</v>
      </c>
      <c r="B952" s="1" t="s">
        <v>2787</v>
      </c>
      <c r="C952" s="1" t="s">
        <v>2824</v>
      </c>
      <c r="D952" s="3">
        <f t="shared" si="194"/>
        <v>935</v>
      </c>
      <c r="E952" s="4" t="s">
        <v>918</v>
      </c>
      <c r="F952" s="3">
        <v>2</v>
      </c>
      <c r="G952" s="3" t="s">
        <v>2827</v>
      </c>
      <c r="H952" s="4" t="s">
        <v>986</v>
      </c>
      <c r="I952" s="3" t="s">
        <v>312</v>
      </c>
      <c r="J952" s="3" t="s">
        <v>2309</v>
      </c>
      <c r="K952" s="7" t="str">
        <f>VLOOKUP($I952,'New Summary'!$E$8:$G$59,2,FALSE)</f>
        <v>H-250x250x9x14</v>
      </c>
      <c r="L952" s="3" t="s">
        <v>2496</v>
      </c>
      <c r="M952" s="7">
        <f>VLOOKUP($I952,'New Summary'!$E$8:$G$59,3,FALSE)</f>
        <v>72.400000000000006</v>
      </c>
      <c r="N952" s="3">
        <v>6000</v>
      </c>
      <c r="O952" s="3" t="s">
        <v>25</v>
      </c>
      <c r="P952" s="3">
        <v>1</v>
      </c>
      <c r="Q952" s="28">
        <f t="shared" ref="Q952:Q973" si="201">(N952/1000)*P952</f>
        <v>6</v>
      </c>
      <c r="R952" s="28">
        <f t="shared" ref="R952:R973" si="202">Q952*M952</f>
        <v>434.40000000000003</v>
      </c>
      <c r="S952" s="12">
        <v>0</v>
      </c>
      <c r="T952" s="46">
        <f t="shared" si="192"/>
        <v>0</v>
      </c>
      <c r="U952" s="15"/>
      <c r="V952" s="3">
        <f t="shared" si="193"/>
        <v>6</v>
      </c>
      <c r="W952" s="30" t="s">
        <v>2502</v>
      </c>
      <c r="X952" s="29">
        <f t="shared" si="190"/>
        <v>434.40000000000003</v>
      </c>
      <c r="Y952" s="29">
        <f t="shared" si="191"/>
        <v>0</v>
      </c>
      <c r="Z952" s="5"/>
      <c r="AA952" s="3">
        <v>3.6</v>
      </c>
      <c r="AB952" s="3">
        <f t="shared" si="183"/>
        <v>2.4</v>
      </c>
      <c r="AC952" s="3">
        <f t="shared" si="184"/>
        <v>260.64000000000004</v>
      </c>
      <c r="AD952">
        <v>3600</v>
      </c>
      <c r="AE952" s="1">
        <f t="shared" si="182"/>
        <v>3.6</v>
      </c>
    </row>
    <row r="953" spans="1:31" customFormat="1" ht="43.2" hidden="1" x14ac:dyDescent="0.3">
      <c r="A953" s="65" t="str" cm="1">
        <f t="array" ref="A953">_xlfn.IFS(M953&gt;=65,"Heavy",M953&lt;=25,"Light",M953&gt;=26-64,"Medium")</f>
        <v>Heavy</v>
      </c>
      <c r="B953" s="1" t="s">
        <v>2787</v>
      </c>
      <c r="C953" s="1" t="s">
        <v>2824</v>
      </c>
      <c r="D953" s="3">
        <f t="shared" si="194"/>
        <v>936</v>
      </c>
      <c r="E953" s="4" t="s">
        <v>918</v>
      </c>
      <c r="F953" s="3">
        <v>2</v>
      </c>
      <c r="G953" s="3" t="s">
        <v>2827</v>
      </c>
      <c r="H953" s="4" t="s">
        <v>982</v>
      </c>
      <c r="I953" s="3" t="s">
        <v>31</v>
      </c>
      <c r="J953" s="3" t="s">
        <v>2308</v>
      </c>
      <c r="K953" s="7" t="str">
        <f>VLOOKUP($I953,'New Summary'!$E$8:$G$59,2,FALSE)</f>
        <v>H-250x250x9x14</v>
      </c>
      <c r="L953" s="3" t="s">
        <v>2496</v>
      </c>
      <c r="M953" s="7">
        <f>VLOOKUP($I953,'New Summary'!$E$8:$G$59,3,FALSE)</f>
        <v>72.400000000000006</v>
      </c>
      <c r="N953" s="3">
        <v>6000</v>
      </c>
      <c r="O953" s="3" t="s">
        <v>25</v>
      </c>
      <c r="P953" s="3">
        <v>1</v>
      </c>
      <c r="Q953" s="28">
        <f t="shared" si="201"/>
        <v>6</v>
      </c>
      <c r="R953" s="28">
        <f t="shared" si="202"/>
        <v>434.40000000000003</v>
      </c>
      <c r="S953" s="12">
        <v>0</v>
      </c>
      <c r="T953" s="46">
        <f t="shared" si="192"/>
        <v>0</v>
      </c>
      <c r="U953" s="15"/>
      <c r="V953" s="3">
        <f t="shared" si="193"/>
        <v>6</v>
      </c>
      <c r="W953" s="30" t="s">
        <v>2502</v>
      </c>
      <c r="X953" s="41">
        <f t="shared" si="190"/>
        <v>434.40000000000003</v>
      </c>
      <c r="Y953" s="41">
        <f t="shared" si="191"/>
        <v>0</v>
      </c>
      <c r="Z953" s="5"/>
      <c r="AA953" s="3">
        <v>3.6</v>
      </c>
      <c r="AB953" s="3">
        <f t="shared" si="183"/>
        <v>2.4</v>
      </c>
      <c r="AC953" s="3">
        <f t="shared" si="184"/>
        <v>260.64000000000004</v>
      </c>
      <c r="AD953">
        <v>3600</v>
      </c>
      <c r="AE953" s="1">
        <f t="shared" ref="AE953:AE1016" si="203">AD953/1000</f>
        <v>3.6</v>
      </c>
    </row>
    <row r="954" spans="1:31" customFormat="1" hidden="1" x14ac:dyDescent="0.3">
      <c r="A954" s="65" t="str" cm="1">
        <f t="array" ref="A954">_xlfn.IFS(M954&gt;=65,"Heavy",M954&lt;=25,"Light",M954&gt;=26-64,"Medium")</f>
        <v>Medium</v>
      </c>
      <c r="B954" s="1" t="s">
        <v>2787</v>
      </c>
      <c r="C954" s="1" t="s">
        <v>2824</v>
      </c>
      <c r="D954" s="3">
        <f t="shared" si="194"/>
        <v>937</v>
      </c>
      <c r="E954" s="4" t="s">
        <v>918</v>
      </c>
      <c r="F954" s="3">
        <v>2</v>
      </c>
      <c r="G954" s="3" t="s">
        <v>2827</v>
      </c>
      <c r="H954" s="4" t="s">
        <v>983</v>
      </c>
      <c r="I954" s="3" t="s">
        <v>971</v>
      </c>
      <c r="J954" s="3" t="s">
        <v>2318</v>
      </c>
      <c r="K954" s="7" t="str">
        <f>VLOOKUP($I954,'New Summary'!$E$8:$G$59,2,FALSE)</f>
        <v>H-350x175x7x11</v>
      </c>
      <c r="L954" s="3" t="s">
        <v>2496</v>
      </c>
      <c r="M954" s="7">
        <f>VLOOKUP($I954,'New Summary'!$E$8:$G$59,3,FALSE)</f>
        <v>49.6</v>
      </c>
      <c r="N954" s="3">
        <v>6000</v>
      </c>
      <c r="O954" s="3" t="s">
        <v>25</v>
      </c>
      <c r="P954" s="3">
        <v>1</v>
      </c>
      <c r="Q954" s="28">
        <f t="shared" si="201"/>
        <v>6</v>
      </c>
      <c r="R954" s="28">
        <f t="shared" si="202"/>
        <v>297.60000000000002</v>
      </c>
      <c r="S954" s="12">
        <v>0</v>
      </c>
      <c r="T954" s="46">
        <f t="shared" si="192"/>
        <v>0</v>
      </c>
      <c r="U954" s="15"/>
      <c r="V954" s="3">
        <f t="shared" si="193"/>
        <v>6</v>
      </c>
      <c r="W954" s="5"/>
      <c r="X954" s="5">
        <f t="shared" si="190"/>
        <v>297.60000000000002</v>
      </c>
      <c r="Y954" s="5">
        <f t="shared" si="191"/>
        <v>0</v>
      </c>
      <c r="Z954" s="5"/>
      <c r="AA954" s="3">
        <v>3.6</v>
      </c>
      <c r="AB954" s="3">
        <f t="shared" si="183"/>
        <v>2.4</v>
      </c>
      <c r="AC954" s="3">
        <f t="shared" si="184"/>
        <v>178.56</v>
      </c>
      <c r="AD954">
        <v>3600</v>
      </c>
      <c r="AE954" s="1">
        <f t="shared" si="203"/>
        <v>3.6</v>
      </c>
    </row>
    <row r="955" spans="1:31" customFormat="1" hidden="1" x14ac:dyDescent="0.3">
      <c r="A955" s="65" t="str" cm="1">
        <f t="array" ref="A955">_xlfn.IFS(M955&gt;=65,"Heavy",M955&lt;=25,"Light",M955&gt;=26-64,"Medium")</f>
        <v>Medium</v>
      </c>
      <c r="B955" s="1" t="s">
        <v>2787</v>
      </c>
      <c r="C955" s="1" t="s">
        <v>2824</v>
      </c>
      <c r="D955" s="3">
        <f t="shared" si="194"/>
        <v>938</v>
      </c>
      <c r="E955" s="4" t="s">
        <v>918</v>
      </c>
      <c r="F955" s="3">
        <v>2</v>
      </c>
      <c r="G955" s="3" t="s">
        <v>2827</v>
      </c>
      <c r="H955" s="4" t="s">
        <v>984</v>
      </c>
      <c r="I955" s="3" t="s">
        <v>971</v>
      </c>
      <c r="J955" s="3" t="s">
        <v>2318</v>
      </c>
      <c r="K955" s="7" t="str">
        <f>VLOOKUP($I955,'New Summary'!$E$8:$G$59,2,FALSE)</f>
        <v>H-350x175x7x11</v>
      </c>
      <c r="L955" s="3" t="s">
        <v>2496</v>
      </c>
      <c r="M955" s="7">
        <f>VLOOKUP($I955,'New Summary'!$E$8:$G$59,3,FALSE)</f>
        <v>49.6</v>
      </c>
      <c r="N955" s="3">
        <v>6000</v>
      </c>
      <c r="O955" s="3" t="s">
        <v>25</v>
      </c>
      <c r="P955" s="3">
        <v>1</v>
      </c>
      <c r="Q955" s="28">
        <f t="shared" si="201"/>
        <v>6</v>
      </c>
      <c r="R955" s="28">
        <f t="shared" si="202"/>
        <v>297.60000000000002</v>
      </c>
      <c r="S955" s="12">
        <v>0</v>
      </c>
      <c r="T955" s="46">
        <f t="shared" si="192"/>
        <v>0</v>
      </c>
      <c r="U955" s="15"/>
      <c r="V955" s="3">
        <f t="shared" si="193"/>
        <v>6</v>
      </c>
      <c r="W955" s="5"/>
      <c r="X955" s="5">
        <f t="shared" si="190"/>
        <v>297.60000000000002</v>
      </c>
      <c r="Y955" s="5">
        <f t="shared" si="191"/>
        <v>0</v>
      </c>
      <c r="Z955" s="5"/>
      <c r="AA955" s="3">
        <v>3.6</v>
      </c>
      <c r="AB955" s="3">
        <f t="shared" si="183"/>
        <v>2.4</v>
      </c>
      <c r="AC955" s="3">
        <f t="shared" si="184"/>
        <v>178.56</v>
      </c>
      <c r="AD955">
        <v>3600</v>
      </c>
      <c r="AE955" s="1">
        <f t="shared" si="203"/>
        <v>3.6</v>
      </c>
    </row>
    <row r="956" spans="1:31" customFormat="1" hidden="1" x14ac:dyDescent="0.3">
      <c r="A956" s="65" t="str" cm="1">
        <f t="array" ref="A956">_xlfn.IFS(M956&gt;=65,"Heavy",M956&lt;=25,"Light",M956&gt;=26-64,"Medium")</f>
        <v>Medium</v>
      </c>
      <c r="B956" s="1" t="s">
        <v>2787</v>
      </c>
      <c r="C956" s="1" t="s">
        <v>2824</v>
      </c>
      <c r="D956" s="3">
        <f t="shared" si="194"/>
        <v>939</v>
      </c>
      <c r="E956" s="4" t="s">
        <v>918</v>
      </c>
      <c r="F956" s="3">
        <v>2</v>
      </c>
      <c r="G956" s="3" t="s">
        <v>2827</v>
      </c>
      <c r="H956" s="4" t="s">
        <v>985</v>
      </c>
      <c r="I956" s="3" t="s">
        <v>971</v>
      </c>
      <c r="J956" s="3" t="s">
        <v>2318</v>
      </c>
      <c r="K956" s="7" t="str">
        <f>VLOOKUP($I956,'New Summary'!$E$8:$G$59,2,FALSE)</f>
        <v>H-350x175x7x11</v>
      </c>
      <c r="L956" s="3" t="s">
        <v>2496</v>
      </c>
      <c r="M956" s="7">
        <f>VLOOKUP($I956,'New Summary'!$E$8:$G$59,3,FALSE)</f>
        <v>49.6</v>
      </c>
      <c r="N956" s="3">
        <v>6000</v>
      </c>
      <c r="O956" s="3" t="s">
        <v>25</v>
      </c>
      <c r="P956" s="3">
        <v>1</v>
      </c>
      <c r="Q956" s="28">
        <f t="shared" si="201"/>
        <v>6</v>
      </c>
      <c r="R956" s="28">
        <f t="shared" si="202"/>
        <v>297.60000000000002</v>
      </c>
      <c r="S956" s="12">
        <v>0</v>
      </c>
      <c r="T956" s="46">
        <f t="shared" si="192"/>
        <v>0</v>
      </c>
      <c r="U956" s="15"/>
      <c r="V956" s="3">
        <f t="shared" si="193"/>
        <v>6</v>
      </c>
      <c r="W956" s="5"/>
      <c r="X956" s="5">
        <f t="shared" si="190"/>
        <v>297.60000000000002</v>
      </c>
      <c r="Y956" s="5">
        <f t="shared" si="191"/>
        <v>0</v>
      </c>
      <c r="Z956" s="5"/>
      <c r="AA956" s="3">
        <v>3.6</v>
      </c>
      <c r="AB956" s="3">
        <f t="shared" si="183"/>
        <v>2.4</v>
      </c>
      <c r="AC956" s="3">
        <f t="shared" si="184"/>
        <v>178.56</v>
      </c>
      <c r="AD956">
        <v>3600</v>
      </c>
      <c r="AE956" s="1">
        <f t="shared" si="203"/>
        <v>3.6</v>
      </c>
    </row>
    <row r="957" spans="1:31" customFormat="1" ht="43.2" hidden="1" x14ac:dyDescent="0.3">
      <c r="A957" s="65" t="str" cm="1">
        <f t="array" ref="A957">_xlfn.IFS(M957&gt;=65,"Heavy",M957&lt;=25,"Light",M957&gt;=26-64,"Medium")</f>
        <v>Heavy</v>
      </c>
      <c r="B957" s="1" t="s">
        <v>2787</v>
      </c>
      <c r="C957" s="1" t="s">
        <v>2824</v>
      </c>
      <c r="D957" s="3">
        <f t="shared" si="194"/>
        <v>940</v>
      </c>
      <c r="E957" s="4" t="s">
        <v>918</v>
      </c>
      <c r="F957" s="3">
        <v>2</v>
      </c>
      <c r="G957" s="3" t="s">
        <v>2827</v>
      </c>
      <c r="H957" s="4" t="s">
        <v>987</v>
      </c>
      <c r="I957" s="3" t="s">
        <v>312</v>
      </c>
      <c r="J957" s="3" t="s">
        <v>2309</v>
      </c>
      <c r="K957" s="7" t="str">
        <f>VLOOKUP($I957,'New Summary'!$E$8:$G$59,2,FALSE)</f>
        <v>H-250x250x9x14</v>
      </c>
      <c r="L957" s="3" t="s">
        <v>2496</v>
      </c>
      <c r="M957" s="7">
        <f>VLOOKUP($I957,'New Summary'!$E$8:$G$59,3,FALSE)</f>
        <v>72.400000000000006</v>
      </c>
      <c r="N957" s="3">
        <v>6000</v>
      </c>
      <c r="O957" s="3" t="s">
        <v>25</v>
      </c>
      <c r="P957" s="3">
        <v>1</v>
      </c>
      <c r="Q957" s="28">
        <f t="shared" si="201"/>
        <v>6</v>
      </c>
      <c r="R957" s="28">
        <f t="shared" si="202"/>
        <v>434.40000000000003</v>
      </c>
      <c r="S957" s="12">
        <v>0</v>
      </c>
      <c r="T957" s="46">
        <f t="shared" si="192"/>
        <v>0</v>
      </c>
      <c r="U957" s="15"/>
      <c r="V957" s="3">
        <f t="shared" si="193"/>
        <v>6</v>
      </c>
      <c r="W957" s="30" t="s">
        <v>2502</v>
      </c>
      <c r="X957" s="29">
        <f t="shared" si="190"/>
        <v>434.40000000000003</v>
      </c>
      <c r="Y957" s="29">
        <f t="shared" si="191"/>
        <v>0</v>
      </c>
      <c r="Z957" s="5"/>
      <c r="AA957" s="3">
        <v>3.6</v>
      </c>
      <c r="AB957" s="3">
        <f t="shared" si="183"/>
        <v>2.4</v>
      </c>
      <c r="AC957" s="3">
        <f t="shared" si="184"/>
        <v>260.64000000000004</v>
      </c>
      <c r="AD957">
        <v>3600</v>
      </c>
      <c r="AE957" s="1">
        <f t="shared" si="203"/>
        <v>3.6</v>
      </c>
    </row>
    <row r="958" spans="1:31" customFormat="1" ht="43.2" hidden="1" x14ac:dyDescent="0.3">
      <c r="A958" s="65" t="str" cm="1">
        <f t="array" ref="A958">_xlfn.IFS(M958&gt;=65,"Heavy",M958&lt;=25,"Light",M958&gt;=26-64,"Medium")</f>
        <v>Heavy</v>
      </c>
      <c r="B958" s="1" t="s">
        <v>2787</v>
      </c>
      <c r="C958" s="1" t="s">
        <v>2824</v>
      </c>
      <c r="D958" s="3">
        <f t="shared" si="194"/>
        <v>941</v>
      </c>
      <c r="E958" s="4" t="s">
        <v>918</v>
      </c>
      <c r="F958" s="3">
        <v>2</v>
      </c>
      <c r="G958" s="3" t="s">
        <v>2827</v>
      </c>
      <c r="H958" s="4" t="s">
        <v>988</v>
      </c>
      <c r="I958" s="3" t="s">
        <v>31</v>
      </c>
      <c r="J958" s="3" t="s">
        <v>2308</v>
      </c>
      <c r="K958" s="7" t="str">
        <f>VLOOKUP($I958,'New Summary'!$E$8:$G$59,2,FALSE)</f>
        <v>H-250x250x9x14</v>
      </c>
      <c r="L958" s="3" t="s">
        <v>2496</v>
      </c>
      <c r="M958" s="7">
        <f>VLOOKUP($I958,'New Summary'!$E$8:$G$59,3,FALSE)</f>
        <v>72.400000000000006</v>
      </c>
      <c r="N958" s="3">
        <v>6000</v>
      </c>
      <c r="O958" s="3" t="s">
        <v>25</v>
      </c>
      <c r="P958" s="3">
        <v>1</v>
      </c>
      <c r="Q958" s="28">
        <f t="shared" si="201"/>
        <v>6</v>
      </c>
      <c r="R958" s="28">
        <f t="shared" si="202"/>
        <v>434.40000000000003</v>
      </c>
      <c r="S958" s="12">
        <v>0</v>
      </c>
      <c r="T958" s="46">
        <f t="shared" si="192"/>
        <v>0</v>
      </c>
      <c r="U958" s="15"/>
      <c r="V958" s="3">
        <f t="shared" si="193"/>
        <v>6</v>
      </c>
      <c r="W958" s="30" t="s">
        <v>2502</v>
      </c>
      <c r="X958" s="41">
        <f t="shared" si="190"/>
        <v>434.40000000000003</v>
      </c>
      <c r="Y958" s="41">
        <f t="shared" si="191"/>
        <v>0</v>
      </c>
      <c r="Z958" s="5"/>
      <c r="AA958" s="3">
        <v>3.6</v>
      </c>
      <c r="AB958" s="3">
        <f t="shared" si="183"/>
        <v>2.4</v>
      </c>
      <c r="AC958" s="3">
        <f t="shared" si="184"/>
        <v>260.64000000000004</v>
      </c>
      <c r="AD958">
        <v>3600</v>
      </c>
      <c r="AE958" s="1">
        <f t="shared" si="203"/>
        <v>3.6</v>
      </c>
    </row>
    <row r="959" spans="1:31" customFormat="1" hidden="1" x14ac:dyDescent="0.3">
      <c r="A959" s="65" t="str" cm="1">
        <f t="array" ref="A959">_xlfn.IFS(M959&gt;=65,"Heavy",M959&lt;=25,"Light",M959&gt;=26-64,"Medium")</f>
        <v>Medium</v>
      </c>
      <c r="B959" s="1" t="s">
        <v>2787</v>
      </c>
      <c r="C959" s="1" t="s">
        <v>2824</v>
      </c>
      <c r="D959" s="3">
        <f t="shared" si="194"/>
        <v>942</v>
      </c>
      <c r="E959" s="4" t="s">
        <v>918</v>
      </c>
      <c r="F959" s="3">
        <v>2</v>
      </c>
      <c r="G959" s="3" t="s">
        <v>2827</v>
      </c>
      <c r="H959" s="4" t="s">
        <v>989</v>
      </c>
      <c r="I959" s="3" t="s">
        <v>971</v>
      </c>
      <c r="J959" s="3" t="s">
        <v>2318</v>
      </c>
      <c r="K959" s="7" t="str">
        <f>VLOOKUP($I959,'New Summary'!$E$8:$G$59,2,FALSE)</f>
        <v>H-350x175x7x11</v>
      </c>
      <c r="L959" s="3" t="s">
        <v>2496</v>
      </c>
      <c r="M959" s="7">
        <f>VLOOKUP($I959,'New Summary'!$E$8:$G$59,3,FALSE)</f>
        <v>49.6</v>
      </c>
      <c r="N959" s="3">
        <v>6000</v>
      </c>
      <c r="O959" s="3" t="s">
        <v>25</v>
      </c>
      <c r="P959" s="3">
        <v>1</v>
      </c>
      <c r="Q959" s="28">
        <f t="shared" si="201"/>
        <v>6</v>
      </c>
      <c r="R959" s="28">
        <f t="shared" si="202"/>
        <v>297.60000000000002</v>
      </c>
      <c r="S959" s="12">
        <v>0</v>
      </c>
      <c r="T959" s="46">
        <f t="shared" si="192"/>
        <v>0</v>
      </c>
      <c r="U959" s="15"/>
      <c r="V959" s="3">
        <f t="shared" si="193"/>
        <v>6</v>
      </c>
      <c r="W959" s="5"/>
      <c r="X959" s="5">
        <f t="shared" si="190"/>
        <v>297.60000000000002</v>
      </c>
      <c r="Y959" s="5">
        <f t="shared" si="191"/>
        <v>0</v>
      </c>
      <c r="Z959" s="5"/>
      <c r="AA959" s="3">
        <v>3.6</v>
      </c>
      <c r="AB959" s="3">
        <f t="shared" si="183"/>
        <v>2.4</v>
      </c>
      <c r="AC959" s="3">
        <f t="shared" si="184"/>
        <v>178.56</v>
      </c>
      <c r="AD959">
        <v>3600</v>
      </c>
      <c r="AE959" s="1">
        <f t="shared" si="203"/>
        <v>3.6</v>
      </c>
    </row>
    <row r="960" spans="1:31" customFormat="1" hidden="1" x14ac:dyDescent="0.3">
      <c r="A960" s="65" t="str" cm="1">
        <f t="array" ref="A960">_xlfn.IFS(M960&gt;=65,"Heavy",M960&lt;=25,"Light",M960&gt;=26-64,"Medium")</f>
        <v>Medium</v>
      </c>
      <c r="B960" s="1" t="s">
        <v>2787</v>
      </c>
      <c r="C960" s="1" t="s">
        <v>2824</v>
      </c>
      <c r="D960" s="3">
        <f t="shared" si="194"/>
        <v>943</v>
      </c>
      <c r="E960" s="4" t="s">
        <v>918</v>
      </c>
      <c r="F960" s="3">
        <v>2</v>
      </c>
      <c r="G960" s="3" t="s">
        <v>2827</v>
      </c>
      <c r="H960" s="4" t="s">
        <v>990</v>
      </c>
      <c r="I960" s="3" t="s">
        <v>971</v>
      </c>
      <c r="J960" s="3" t="s">
        <v>2318</v>
      </c>
      <c r="K960" s="7" t="str">
        <f>VLOOKUP($I960,'New Summary'!$E$8:$G$59,2,FALSE)</f>
        <v>H-350x175x7x11</v>
      </c>
      <c r="L960" s="3" t="s">
        <v>2496</v>
      </c>
      <c r="M960" s="7">
        <f>VLOOKUP($I960,'New Summary'!$E$8:$G$59,3,FALSE)</f>
        <v>49.6</v>
      </c>
      <c r="N960" s="3">
        <v>6000</v>
      </c>
      <c r="O960" s="3" t="s">
        <v>25</v>
      </c>
      <c r="P960" s="3">
        <v>1</v>
      </c>
      <c r="Q960" s="28">
        <f t="shared" si="201"/>
        <v>6</v>
      </c>
      <c r="R960" s="28">
        <f t="shared" si="202"/>
        <v>297.60000000000002</v>
      </c>
      <c r="S960" s="12">
        <v>0</v>
      </c>
      <c r="T960" s="46">
        <f t="shared" si="192"/>
        <v>0</v>
      </c>
      <c r="U960" s="15"/>
      <c r="V960" s="3">
        <f t="shared" si="193"/>
        <v>6</v>
      </c>
      <c r="W960" s="5"/>
      <c r="X960" s="5">
        <f t="shared" si="190"/>
        <v>297.60000000000002</v>
      </c>
      <c r="Y960" s="5">
        <f t="shared" si="191"/>
        <v>0</v>
      </c>
      <c r="Z960" s="5"/>
      <c r="AA960" s="3">
        <v>3.6</v>
      </c>
      <c r="AB960" s="3">
        <f t="shared" ref="AB960:AB981" si="204">Q960-AA960</f>
        <v>2.4</v>
      </c>
      <c r="AC960" s="3">
        <f t="shared" ref="AC960:AC981" si="205">AA960*M960*P960</f>
        <v>178.56</v>
      </c>
      <c r="AD960">
        <v>3600</v>
      </c>
      <c r="AE960" s="1">
        <f t="shared" si="203"/>
        <v>3.6</v>
      </c>
    </row>
    <row r="961" spans="1:31" customFormat="1" hidden="1" x14ac:dyDescent="0.3">
      <c r="A961" s="65" t="str" cm="1">
        <f t="array" ref="A961">_xlfn.IFS(M961&gt;=65,"Heavy",M961&lt;=25,"Light",M961&gt;=26-64,"Medium")</f>
        <v>Medium</v>
      </c>
      <c r="B961" s="1" t="s">
        <v>2787</v>
      </c>
      <c r="C961" s="1" t="s">
        <v>2824</v>
      </c>
      <c r="D961" s="3">
        <f t="shared" si="194"/>
        <v>944</v>
      </c>
      <c r="E961" s="4" t="s">
        <v>918</v>
      </c>
      <c r="F961" s="3">
        <v>2</v>
      </c>
      <c r="G961" s="3" t="s">
        <v>2827</v>
      </c>
      <c r="H961" s="4" t="s">
        <v>991</v>
      </c>
      <c r="I961" s="3" t="s">
        <v>971</v>
      </c>
      <c r="J961" s="3" t="s">
        <v>2318</v>
      </c>
      <c r="K961" s="7" t="str">
        <f>VLOOKUP($I961,'New Summary'!$E$8:$G$59,2,FALSE)</f>
        <v>H-350x175x7x11</v>
      </c>
      <c r="L961" s="3" t="s">
        <v>2496</v>
      </c>
      <c r="M961" s="7">
        <f>VLOOKUP($I961,'New Summary'!$E$8:$G$59,3,FALSE)</f>
        <v>49.6</v>
      </c>
      <c r="N961" s="3">
        <v>6000</v>
      </c>
      <c r="O961" s="3" t="s">
        <v>25</v>
      </c>
      <c r="P961" s="3">
        <v>1</v>
      </c>
      <c r="Q961" s="28">
        <f t="shared" si="201"/>
        <v>6</v>
      </c>
      <c r="R961" s="28">
        <f t="shared" si="202"/>
        <v>297.60000000000002</v>
      </c>
      <c r="S961" s="12">
        <v>0</v>
      </c>
      <c r="T961" s="46">
        <f t="shared" si="192"/>
        <v>0</v>
      </c>
      <c r="U961" s="15"/>
      <c r="V961" s="3">
        <f t="shared" si="193"/>
        <v>6</v>
      </c>
      <c r="W961" s="5"/>
      <c r="X961" s="5">
        <f t="shared" si="190"/>
        <v>297.60000000000002</v>
      </c>
      <c r="Y961" s="5">
        <f t="shared" si="191"/>
        <v>0</v>
      </c>
      <c r="Z961" s="5"/>
      <c r="AA961" s="3">
        <v>3.6</v>
      </c>
      <c r="AB961" s="3">
        <f t="shared" si="204"/>
        <v>2.4</v>
      </c>
      <c r="AC961" s="3">
        <f t="shared" si="205"/>
        <v>178.56</v>
      </c>
      <c r="AD961">
        <v>3600</v>
      </c>
      <c r="AE961" s="1">
        <f t="shared" si="203"/>
        <v>3.6</v>
      </c>
    </row>
    <row r="962" spans="1:31" customFormat="1" ht="43.2" hidden="1" x14ac:dyDescent="0.3">
      <c r="A962" s="65" t="str" cm="1">
        <f t="array" ref="A962">_xlfn.IFS(M962&gt;=65,"Heavy",M962&lt;=25,"Light",M962&gt;=26-64,"Medium")</f>
        <v>Medium</v>
      </c>
      <c r="B962" s="1" t="s">
        <v>2787</v>
      </c>
      <c r="C962" s="1" t="s">
        <v>2824</v>
      </c>
      <c r="D962" s="3">
        <f t="shared" si="194"/>
        <v>945</v>
      </c>
      <c r="E962" s="4" t="s">
        <v>918</v>
      </c>
      <c r="F962" s="3">
        <v>2</v>
      </c>
      <c r="G962" s="3" t="s">
        <v>2827</v>
      </c>
      <c r="H962" s="4" t="s">
        <v>992</v>
      </c>
      <c r="I962" s="3" t="s">
        <v>971</v>
      </c>
      <c r="J962" s="3" t="s">
        <v>2318</v>
      </c>
      <c r="K962" s="7" t="str">
        <f>VLOOKUP($I962,'New Summary'!$E$8:$G$59,2,FALSE)</f>
        <v>H-350x175x7x11</v>
      </c>
      <c r="L962" s="3" t="s">
        <v>2496</v>
      </c>
      <c r="M962" s="7">
        <f>VLOOKUP($I962,'New Summary'!$E$8:$G$59,3,FALSE)</f>
        <v>49.6</v>
      </c>
      <c r="N962" s="3">
        <v>6000</v>
      </c>
      <c r="O962" s="3" t="s">
        <v>25</v>
      </c>
      <c r="P962" s="3">
        <v>1</v>
      </c>
      <c r="Q962" s="28">
        <f t="shared" si="201"/>
        <v>6</v>
      </c>
      <c r="R962" s="28">
        <f t="shared" si="202"/>
        <v>297.60000000000002</v>
      </c>
      <c r="S962" s="12">
        <v>0</v>
      </c>
      <c r="T962" s="46">
        <f t="shared" si="192"/>
        <v>0</v>
      </c>
      <c r="U962" s="15"/>
      <c r="V962" s="3">
        <f t="shared" si="193"/>
        <v>6</v>
      </c>
      <c r="W962" s="30" t="s">
        <v>2502</v>
      </c>
      <c r="X962" s="29">
        <f t="shared" si="190"/>
        <v>297.60000000000002</v>
      </c>
      <c r="Y962" s="29">
        <f t="shared" si="191"/>
        <v>0</v>
      </c>
      <c r="Z962" s="5"/>
      <c r="AA962" s="3">
        <v>3.6</v>
      </c>
      <c r="AB962" s="3">
        <f t="shared" si="204"/>
        <v>2.4</v>
      </c>
      <c r="AC962" s="3">
        <f t="shared" si="205"/>
        <v>178.56</v>
      </c>
      <c r="AD962">
        <v>3600</v>
      </c>
      <c r="AE962" s="1">
        <f t="shared" si="203"/>
        <v>3.6</v>
      </c>
    </row>
    <row r="963" spans="1:31" customFormat="1" ht="43.2" hidden="1" x14ac:dyDescent="0.3">
      <c r="A963" s="65" t="str" cm="1">
        <f t="array" ref="A963">_xlfn.IFS(M963&gt;=65,"Heavy",M963&lt;=25,"Light",M963&gt;=26-64,"Medium")</f>
        <v>Heavy</v>
      </c>
      <c r="B963" s="1" t="s">
        <v>2787</v>
      </c>
      <c r="C963" s="1" t="s">
        <v>2824</v>
      </c>
      <c r="D963" s="3">
        <f t="shared" si="194"/>
        <v>946</v>
      </c>
      <c r="E963" s="4" t="s">
        <v>918</v>
      </c>
      <c r="F963" s="3">
        <v>2</v>
      </c>
      <c r="G963" s="3" t="s">
        <v>2827</v>
      </c>
      <c r="H963" s="4" t="s">
        <v>994</v>
      </c>
      <c r="I963" s="3" t="s">
        <v>312</v>
      </c>
      <c r="J963" s="3" t="s">
        <v>2309</v>
      </c>
      <c r="K963" s="7" t="str">
        <f>VLOOKUP($I963,'New Summary'!$E$8:$G$59,2,FALSE)</f>
        <v>H-250x250x9x14</v>
      </c>
      <c r="L963" s="3" t="s">
        <v>2496</v>
      </c>
      <c r="M963" s="7">
        <f>VLOOKUP($I963,'New Summary'!$E$8:$G$59,3,FALSE)</f>
        <v>72.400000000000006</v>
      </c>
      <c r="N963" s="3">
        <v>6000</v>
      </c>
      <c r="O963" s="3" t="s">
        <v>25</v>
      </c>
      <c r="P963" s="3">
        <v>1</v>
      </c>
      <c r="Q963" s="28">
        <f t="shared" si="201"/>
        <v>6</v>
      </c>
      <c r="R963" s="28">
        <f t="shared" si="202"/>
        <v>434.40000000000003</v>
      </c>
      <c r="S963" s="12">
        <v>0</v>
      </c>
      <c r="T963" s="46">
        <f t="shared" si="192"/>
        <v>0</v>
      </c>
      <c r="U963" s="15"/>
      <c r="V963" s="3">
        <f t="shared" si="193"/>
        <v>6</v>
      </c>
      <c r="W963" s="30" t="s">
        <v>2502</v>
      </c>
      <c r="X963" s="29">
        <f t="shared" si="190"/>
        <v>434.40000000000003</v>
      </c>
      <c r="Y963" s="29">
        <f t="shared" si="191"/>
        <v>0</v>
      </c>
      <c r="Z963" s="5"/>
      <c r="AA963" s="3">
        <v>3.6</v>
      </c>
      <c r="AB963" s="3">
        <f t="shared" si="204"/>
        <v>2.4</v>
      </c>
      <c r="AC963" s="3">
        <f t="shared" si="205"/>
        <v>260.64000000000004</v>
      </c>
      <c r="AD963">
        <v>3600</v>
      </c>
      <c r="AE963" s="1">
        <f t="shared" si="203"/>
        <v>3.6</v>
      </c>
    </row>
    <row r="964" spans="1:31" customFormat="1" ht="43.2" hidden="1" x14ac:dyDescent="0.3">
      <c r="A964" s="65" t="str" cm="1">
        <f t="array" ref="A964">_xlfn.IFS(M964&gt;=65,"Heavy",M964&lt;=25,"Light",M964&gt;=26-64,"Medium")</f>
        <v>Heavy</v>
      </c>
      <c r="B964" s="1" t="s">
        <v>2787</v>
      </c>
      <c r="C964" s="1" t="s">
        <v>2824</v>
      </c>
      <c r="D964" s="3">
        <f t="shared" si="194"/>
        <v>947</v>
      </c>
      <c r="E964" s="4" t="s">
        <v>918</v>
      </c>
      <c r="F964" s="3">
        <v>2</v>
      </c>
      <c r="G964" s="3" t="s">
        <v>2827</v>
      </c>
      <c r="H964" s="4" t="s">
        <v>995</v>
      </c>
      <c r="I964" s="3" t="s">
        <v>920</v>
      </c>
      <c r="J964" s="3" t="s">
        <v>2319</v>
      </c>
      <c r="K964" s="7" t="str">
        <f>VLOOKUP($I964,'New Summary'!$E$8:$G$59,2,FALSE)</f>
        <v>H-350x250x9x14</v>
      </c>
      <c r="L964" s="3" t="s">
        <v>2496</v>
      </c>
      <c r="M964" s="7">
        <f>VLOOKUP($I964,'New Summary'!$E$8:$G$59,3,FALSE)</f>
        <v>79.7</v>
      </c>
      <c r="N964" s="3">
        <v>6000</v>
      </c>
      <c r="O964" s="3" t="s">
        <v>25</v>
      </c>
      <c r="P964" s="3">
        <v>1</v>
      </c>
      <c r="Q964" s="28">
        <f t="shared" si="201"/>
        <v>6</v>
      </c>
      <c r="R964" s="28">
        <f t="shared" si="202"/>
        <v>478.20000000000005</v>
      </c>
      <c r="S964" s="12">
        <v>0</v>
      </c>
      <c r="T964" s="46">
        <f t="shared" si="192"/>
        <v>0</v>
      </c>
      <c r="U964" s="15"/>
      <c r="V964" s="3">
        <f t="shared" si="193"/>
        <v>6</v>
      </c>
      <c r="W964" s="30" t="s">
        <v>2502</v>
      </c>
      <c r="X964" s="41">
        <f t="shared" si="190"/>
        <v>478.20000000000005</v>
      </c>
      <c r="Y964" s="41">
        <f t="shared" si="191"/>
        <v>0</v>
      </c>
      <c r="Z964" s="5"/>
      <c r="AA964" s="3">
        <v>3.6</v>
      </c>
      <c r="AB964" s="3">
        <f t="shared" si="204"/>
        <v>2.4</v>
      </c>
      <c r="AC964" s="3">
        <f t="shared" si="205"/>
        <v>286.92</v>
      </c>
      <c r="AD964">
        <v>3600</v>
      </c>
      <c r="AE964" s="1">
        <f t="shared" si="203"/>
        <v>3.6</v>
      </c>
    </row>
    <row r="965" spans="1:31" customFormat="1" ht="43.2" hidden="1" x14ac:dyDescent="0.3">
      <c r="A965" s="65" t="str" cm="1">
        <f t="array" ref="A965">_xlfn.IFS(M965&gt;=65,"Heavy",M965&lt;=25,"Light",M965&gt;=26-64,"Medium")</f>
        <v>Heavy</v>
      </c>
      <c r="B965" s="1" t="s">
        <v>2787</v>
      </c>
      <c r="C965" s="1" t="s">
        <v>2824</v>
      </c>
      <c r="D965" s="3">
        <f t="shared" si="194"/>
        <v>948</v>
      </c>
      <c r="E965" s="4" t="s">
        <v>918</v>
      </c>
      <c r="F965" s="3">
        <v>2</v>
      </c>
      <c r="G965" s="3" t="s">
        <v>2827</v>
      </c>
      <c r="H965" s="4" t="s">
        <v>996</v>
      </c>
      <c r="I965" s="3" t="s">
        <v>920</v>
      </c>
      <c r="J965" s="3" t="s">
        <v>2319</v>
      </c>
      <c r="K965" s="7" t="str">
        <f>VLOOKUP($I965,'New Summary'!$E$8:$G$59,2,FALSE)</f>
        <v>H-350x250x9x14</v>
      </c>
      <c r="L965" s="3" t="s">
        <v>2496</v>
      </c>
      <c r="M965" s="7">
        <f>VLOOKUP($I965,'New Summary'!$E$8:$G$59,3,FALSE)</f>
        <v>79.7</v>
      </c>
      <c r="N965" s="3">
        <v>6000</v>
      </c>
      <c r="O965" s="3" t="s">
        <v>25</v>
      </c>
      <c r="P965" s="3">
        <v>1</v>
      </c>
      <c r="Q965" s="28">
        <f t="shared" si="201"/>
        <v>6</v>
      </c>
      <c r="R965" s="28">
        <f t="shared" si="202"/>
        <v>478.20000000000005</v>
      </c>
      <c r="S965" s="12">
        <v>0</v>
      </c>
      <c r="T965" s="46">
        <f t="shared" si="192"/>
        <v>0</v>
      </c>
      <c r="U965" s="15"/>
      <c r="V965" s="3">
        <f t="shared" si="193"/>
        <v>6</v>
      </c>
      <c r="W965" s="30" t="s">
        <v>2502</v>
      </c>
      <c r="X965" s="41">
        <f t="shared" si="190"/>
        <v>478.20000000000005</v>
      </c>
      <c r="Y965" s="41">
        <f t="shared" si="191"/>
        <v>0</v>
      </c>
      <c r="Z965" s="5"/>
      <c r="AA965" s="3">
        <v>3.6</v>
      </c>
      <c r="AB965" s="3">
        <f t="shared" si="204"/>
        <v>2.4</v>
      </c>
      <c r="AC965" s="3">
        <f t="shared" si="205"/>
        <v>286.92</v>
      </c>
      <c r="AD965">
        <v>3600</v>
      </c>
      <c r="AE965" s="1">
        <f t="shared" si="203"/>
        <v>3.6</v>
      </c>
    </row>
    <row r="966" spans="1:31" customFormat="1" hidden="1" x14ac:dyDescent="0.3">
      <c r="A966" s="65" t="str" cm="1">
        <f t="array" ref="A966">_xlfn.IFS(M966&gt;=65,"Heavy",M966&lt;=25,"Light",M966&gt;=26-64,"Medium")</f>
        <v>Medium</v>
      </c>
      <c r="B966" s="1" t="s">
        <v>2787</v>
      </c>
      <c r="C966" s="1" t="s">
        <v>2824</v>
      </c>
      <c r="D966" s="3">
        <f t="shared" si="194"/>
        <v>949</v>
      </c>
      <c r="E966" s="4" t="s">
        <v>918</v>
      </c>
      <c r="F966" s="3">
        <v>2</v>
      </c>
      <c r="G966" s="3" t="s">
        <v>2827</v>
      </c>
      <c r="H966" s="4" t="s">
        <v>997</v>
      </c>
      <c r="I966" s="3" t="s">
        <v>971</v>
      </c>
      <c r="J966" s="3" t="s">
        <v>2318</v>
      </c>
      <c r="K966" s="7" t="str">
        <f>VLOOKUP($I966,'New Summary'!$E$8:$G$59,2,FALSE)</f>
        <v>H-350x175x7x11</v>
      </c>
      <c r="L966" s="3" t="s">
        <v>2496</v>
      </c>
      <c r="M966" s="7">
        <f>VLOOKUP($I966,'New Summary'!$E$8:$G$59,3,FALSE)</f>
        <v>49.6</v>
      </c>
      <c r="N966" s="3">
        <v>6000</v>
      </c>
      <c r="O966" s="3" t="s">
        <v>25</v>
      </c>
      <c r="P966" s="3">
        <v>1</v>
      </c>
      <c r="Q966" s="28">
        <f t="shared" si="201"/>
        <v>6</v>
      </c>
      <c r="R966" s="28">
        <f t="shared" si="202"/>
        <v>297.60000000000002</v>
      </c>
      <c r="S966" s="12">
        <v>0</v>
      </c>
      <c r="T966" s="46">
        <f t="shared" si="192"/>
        <v>0</v>
      </c>
      <c r="U966" s="15"/>
      <c r="V966" s="3">
        <f t="shared" si="193"/>
        <v>6</v>
      </c>
      <c r="W966" s="5"/>
      <c r="X966" s="5">
        <f t="shared" si="190"/>
        <v>297.60000000000002</v>
      </c>
      <c r="Y966" s="5">
        <f t="shared" si="191"/>
        <v>0</v>
      </c>
      <c r="Z966" s="5"/>
      <c r="AA966" s="3">
        <v>3.6</v>
      </c>
      <c r="AB966" s="3">
        <f t="shared" si="204"/>
        <v>2.4</v>
      </c>
      <c r="AC966" s="3">
        <f t="shared" si="205"/>
        <v>178.56</v>
      </c>
      <c r="AD966">
        <v>3600</v>
      </c>
      <c r="AE966" s="1">
        <f t="shared" si="203"/>
        <v>3.6</v>
      </c>
    </row>
    <row r="967" spans="1:31" customFormat="1" ht="43.2" hidden="1" x14ac:dyDescent="0.3">
      <c r="A967" s="65" t="str" cm="1">
        <f t="array" ref="A967">_xlfn.IFS(M967&gt;=65,"Heavy",M967&lt;=25,"Light",M967&gt;=26-64,"Medium")</f>
        <v>Heavy</v>
      </c>
      <c r="B967" s="1" t="s">
        <v>2787</v>
      </c>
      <c r="C967" s="1" t="s">
        <v>2824</v>
      </c>
      <c r="D967" s="3">
        <f t="shared" si="194"/>
        <v>950</v>
      </c>
      <c r="E967" s="4" t="s">
        <v>918</v>
      </c>
      <c r="F967" s="3">
        <v>2</v>
      </c>
      <c r="G967" s="3" t="s">
        <v>2827</v>
      </c>
      <c r="H967" s="4" t="s">
        <v>998</v>
      </c>
      <c r="I967" s="3" t="s">
        <v>920</v>
      </c>
      <c r="J967" s="3" t="s">
        <v>2319</v>
      </c>
      <c r="K967" s="7" t="str">
        <f>VLOOKUP($I967,'New Summary'!$E$8:$G$59,2,FALSE)</f>
        <v>H-350x250x9x14</v>
      </c>
      <c r="L967" s="3" t="s">
        <v>2496</v>
      </c>
      <c r="M967" s="7">
        <f>VLOOKUP($I967,'New Summary'!$E$8:$G$59,3,FALSE)</f>
        <v>79.7</v>
      </c>
      <c r="N967" s="3">
        <v>6000</v>
      </c>
      <c r="O967" s="3" t="s">
        <v>25</v>
      </c>
      <c r="P967" s="3">
        <v>1</v>
      </c>
      <c r="Q967" s="28">
        <f t="shared" si="201"/>
        <v>6</v>
      </c>
      <c r="R967" s="28">
        <f t="shared" si="202"/>
        <v>478.20000000000005</v>
      </c>
      <c r="S967" s="12">
        <v>0</v>
      </c>
      <c r="T967" s="46">
        <f t="shared" si="192"/>
        <v>0</v>
      </c>
      <c r="U967" s="15"/>
      <c r="V967" s="3">
        <f t="shared" si="193"/>
        <v>6</v>
      </c>
      <c r="W967" s="30" t="s">
        <v>2502</v>
      </c>
      <c r="X967" s="41">
        <f t="shared" si="190"/>
        <v>478.20000000000005</v>
      </c>
      <c r="Y967" s="41">
        <f t="shared" si="191"/>
        <v>0</v>
      </c>
      <c r="Z967" s="5"/>
      <c r="AA967" s="3">
        <v>3.6</v>
      </c>
      <c r="AB967" s="3">
        <f t="shared" si="204"/>
        <v>2.4</v>
      </c>
      <c r="AC967" s="3">
        <f t="shared" si="205"/>
        <v>286.92</v>
      </c>
      <c r="AD967">
        <v>3600</v>
      </c>
      <c r="AE967" s="1">
        <f t="shared" si="203"/>
        <v>3.6</v>
      </c>
    </row>
    <row r="968" spans="1:31" customFormat="1" ht="43.2" hidden="1" x14ac:dyDescent="0.3">
      <c r="A968" s="65" t="str" cm="1">
        <f t="array" ref="A968">_xlfn.IFS(M968&gt;=65,"Heavy",M968&lt;=25,"Light",M968&gt;=26-64,"Medium")</f>
        <v>Heavy</v>
      </c>
      <c r="B968" s="1" t="s">
        <v>2787</v>
      </c>
      <c r="C968" s="1" t="s">
        <v>2824</v>
      </c>
      <c r="D968" s="3">
        <f t="shared" si="194"/>
        <v>951</v>
      </c>
      <c r="E968" s="4" t="s">
        <v>918</v>
      </c>
      <c r="F968" s="3">
        <v>2</v>
      </c>
      <c r="G968" s="3" t="s">
        <v>2827</v>
      </c>
      <c r="H968" s="4" t="s">
        <v>999</v>
      </c>
      <c r="I968" s="3" t="s">
        <v>312</v>
      </c>
      <c r="J968" s="3" t="s">
        <v>2309</v>
      </c>
      <c r="K968" s="7" t="str">
        <f>VLOOKUP($I968,'New Summary'!$E$8:$G$59,2,FALSE)</f>
        <v>H-250x250x9x14</v>
      </c>
      <c r="L968" s="3" t="s">
        <v>2496</v>
      </c>
      <c r="M968" s="7">
        <f>VLOOKUP($I968,'New Summary'!$E$8:$G$59,3,FALSE)</f>
        <v>72.400000000000006</v>
      </c>
      <c r="N968" s="3">
        <v>6000</v>
      </c>
      <c r="O968" s="3" t="s">
        <v>25</v>
      </c>
      <c r="P968" s="3">
        <v>1</v>
      </c>
      <c r="Q968" s="28">
        <f t="shared" si="201"/>
        <v>6</v>
      </c>
      <c r="R968" s="28">
        <f t="shared" si="202"/>
        <v>434.40000000000003</v>
      </c>
      <c r="S968" s="12">
        <v>0</v>
      </c>
      <c r="T968" s="46">
        <f t="shared" si="192"/>
        <v>0</v>
      </c>
      <c r="U968" s="15"/>
      <c r="V968" s="3">
        <f t="shared" si="193"/>
        <v>6</v>
      </c>
      <c r="W968" s="30" t="s">
        <v>2502</v>
      </c>
      <c r="X968" s="29">
        <f t="shared" si="190"/>
        <v>434.40000000000003</v>
      </c>
      <c r="Y968" s="29">
        <f t="shared" si="191"/>
        <v>0</v>
      </c>
      <c r="Z968" s="5"/>
      <c r="AA968" s="3">
        <v>3.6</v>
      </c>
      <c r="AB968" s="3">
        <f t="shared" si="204"/>
        <v>2.4</v>
      </c>
      <c r="AC968" s="3">
        <f t="shared" si="205"/>
        <v>260.64000000000004</v>
      </c>
      <c r="AD968">
        <v>3600</v>
      </c>
      <c r="AE968" s="1">
        <f t="shared" si="203"/>
        <v>3.6</v>
      </c>
    </row>
    <row r="969" spans="1:31" customFormat="1" ht="43.2" hidden="1" x14ac:dyDescent="0.3">
      <c r="A969" s="65" t="str" cm="1">
        <f t="array" ref="A969">_xlfn.IFS(M969&gt;=65,"Heavy",M969&lt;=25,"Light",M969&gt;=26-64,"Medium")</f>
        <v>Heavy</v>
      </c>
      <c r="B969" s="1" t="s">
        <v>2787</v>
      </c>
      <c r="C969" s="1" t="s">
        <v>2824</v>
      </c>
      <c r="D969" s="3">
        <f t="shared" si="194"/>
        <v>952</v>
      </c>
      <c r="E969" s="4" t="s">
        <v>918</v>
      </c>
      <c r="F969" s="3">
        <v>2</v>
      </c>
      <c r="G969" s="3" t="s">
        <v>2827</v>
      </c>
      <c r="H969" s="4" t="s">
        <v>1000</v>
      </c>
      <c r="I969" s="3" t="s">
        <v>312</v>
      </c>
      <c r="J969" s="3" t="s">
        <v>2309</v>
      </c>
      <c r="K969" s="7" t="str">
        <f>VLOOKUP($I969,'New Summary'!$E$8:$G$59,2,FALSE)</f>
        <v>H-250x250x9x14</v>
      </c>
      <c r="L969" s="3" t="s">
        <v>2496</v>
      </c>
      <c r="M969" s="7">
        <f>VLOOKUP($I969,'New Summary'!$E$8:$G$59,3,FALSE)</f>
        <v>72.400000000000006</v>
      </c>
      <c r="N969" s="3">
        <v>6000</v>
      </c>
      <c r="O969" s="3" t="s">
        <v>25</v>
      </c>
      <c r="P969" s="3">
        <v>1</v>
      </c>
      <c r="Q969" s="28">
        <f t="shared" si="201"/>
        <v>6</v>
      </c>
      <c r="R969" s="28">
        <f t="shared" si="202"/>
        <v>434.40000000000003</v>
      </c>
      <c r="S969" s="12">
        <v>0</v>
      </c>
      <c r="T969" s="46">
        <f t="shared" si="192"/>
        <v>0</v>
      </c>
      <c r="U969" s="15"/>
      <c r="V969" s="3">
        <f t="shared" si="193"/>
        <v>6</v>
      </c>
      <c r="W969" s="30" t="s">
        <v>2502</v>
      </c>
      <c r="X969" s="29">
        <f t="shared" si="190"/>
        <v>434.40000000000003</v>
      </c>
      <c r="Y969" s="29">
        <f t="shared" si="191"/>
        <v>0</v>
      </c>
      <c r="Z969" s="5"/>
      <c r="AA969" s="3">
        <v>3.6</v>
      </c>
      <c r="AB969" s="3">
        <f t="shared" si="204"/>
        <v>2.4</v>
      </c>
      <c r="AC969" s="3">
        <f t="shared" si="205"/>
        <v>260.64000000000004</v>
      </c>
      <c r="AD969">
        <v>3600</v>
      </c>
      <c r="AE969" s="1">
        <f t="shared" si="203"/>
        <v>3.6</v>
      </c>
    </row>
    <row r="970" spans="1:31" customFormat="1" ht="43.2" hidden="1" x14ac:dyDescent="0.3">
      <c r="A970" s="65" t="str" cm="1">
        <f t="array" ref="A970">_xlfn.IFS(M970&gt;=65,"Heavy",M970&lt;=25,"Light",M970&gt;=26-64,"Medium")</f>
        <v>Heavy</v>
      </c>
      <c r="B970" s="1" t="s">
        <v>2787</v>
      </c>
      <c r="C970" s="1" t="s">
        <v>2824</v>
      </c>
      <c r="D970" s="3">
        <f t="shared" si="194"/>
        <v>953</v>
      </c>
      <c r="E970" s="4" t="s">
        <v>918</v>
      </c>
      <c r="F970" s="3">
        <v>2</v>
      </c>
      <c r="G970" s="3" t="s">
        <v>2827</v>
      </c>
      <c r="H970" s="4" t="s">
        <v>1001</v>
      </c>
      <c r="I970" s="3" t="s">
        <v>312</v>
      </c>
      <c r="J970" s="3" t="s">
        <v>2309</v>
      </c>
      <c r="K970" s="7" t="str">
        <f>VLOOKUP($I970,'New Summary'!$E$8:$G$59,2,FALSE)</f>
        <v>H-250x250x9x14</v>
      </c>
      <c r="L970" s="3" t="s">
        <v>2496</v>
      </c>
      <c r="M970" s="7">
        <f>VLOOKUP($I970,'New Summary'!$E$8:$G$59,3,FALSE)</f>
        <v>72.400000000000006</v>
      </c>
      <c r="N970" s="3">
        <v>6000</v>
      </c>
      <c r="O970" s="3" t="s">
        <v>25</v>
      </c>
      <c r="P970" s="3">
        <v>1</v>
      </c>
      <c r="Q970" s="28">
        <f t="shared" si="201"/>
        <v>6</v>
      </c>
      <c r="R970" s="28">
        <f t="shared" si="202"/>
        <v>434.40000000000003</v>
      </c>
      <c r="S970" s="12">
        <v>0</v>
      </c>
      <c r="T970" s="46">
        <f t="shared" si="192"/>
        <v>0</v>
      </c>
      <c r="U970" s="15"/>
      <c r="V970" s="3">
        <f t="shared" si="193"/>
        <v>6</v>
      </c>
      <c r="W970" s="30" t="s">
        <v>2502</v>
      </c>
      <c r="X970" s="29">
        <f t="shared" si="190"/>
        <v>434.40000000000003</v>
      </c>
      <c r="Y970" s="29">
        <f t="shared" si="191"/>
        <v>0</v>
      </c>
      <c r="Z970" s="5"/>
      <c r="AA970" s="3">
        <v>3.6</v>
      </c>
      <c r="AB970" s="3">
        <f t="shared" si="204"/>
        <v>2.4</v>
      </c>
      <c r="AC970" s="3">
        <f t="shared" si="205"/>
        <v>260.64000000000004</v>
      </c>
      <c r="AD970">
        <v>3600</v>
      </c>
      <c r="AE970" s="1">
        <f t="shared" si="203"/>
        <v>3.6</v>
      </c>
    </row>
    <row r="971" spans="1:31" customFormat="1" ht="43.2" hidden="1" x14ac:dyDescent="0.3">
      <c r="A971" s="65" t="str" cm="1">
        <f t="array" ref="A971">_xlfn.IFS(M971&gt;=65,"Heavy",M971&lt;=25,"Light",M971&gt;=26-64,"Medium")</f>
        <v>Heavy</v>
      </c>
      <c r="B971" s="1" t="s">
        <v>2787</v>
      </c>
      <c r="C971" s="1" t="s">
        <v>2824</v>
      </c>
      <c r="D971" s="3">
        <f t="shared" si="194"/>
        <v>954</v>
      </c>
      <c r="E971" s="4" t="s">
        <v>918</v>
      </c>
      <c r="F971" s="3">
        <v>2</v>
      </c>
      <c r="G971" s="3" t="s">
        <v>2827</v>
      </c>
      <c r="H971" s="4" t="s">
        <v>1002</v>
      </c>
      <c r="I971" s="3" t="s">
        <v>920</v>
      </c>
      <c r="J971" s="3" t="s">
        <v>2319</v>
      </c>
      <c r="K971" s="7" t="str">
        <f>VLOOKUP($I971,'New Summary'!$E$8:$G$59,2,FALSE)</f>
        <v>H-350x250x9x14</v>
      </c>
      <c r="L971" s="3" t="s">
        <v>2496</v>
      </c>
      <c r="M971" s="7">
        <f>VLOOKUP($I971,'New Summary'!$E$8:$G$59,3,FALSE)</f>
        <v>79.7</v>
      </c>
      <c r="N971" s="3">
        <v>6000</v>
      </c>
      <c r="O971" s="3" t="s">
        <v>25</v>
      </c>
      <c r="P971" s="3">
        <v>1</v>
      </c>
      <c r="Q971" s="28">
        <f t="shared" si="201"/>
        <v>6</v>
      </c>
      <c r="R971" s="28">
        <f t="shared" si="202"/>
        <v>478.20000000000005</v>
      </c>
      <c r="S971" s="12">
        <v>0</v>
      </c>
      <c r="T971" s="46">
        <f t="shared" si="192"/>
        <v>0</v>
      </c>
      <c r="U971" s="15"/>
      <c r="V971" s="3">
        <f t="shared" si="193"/>
        <v>6</v>
      </c>
      <c r="W971" s="30" t="s">
        <v>2502</v>
      </c>
      <c r="X971" s="41">
        <f t="shared" si="190"/>
        <v>478.20000000000005</v>
      </c>
      <c r="Y971" s="41">
        <f t="shared" si="191"/>
        <v>0</v>
      </c>
      <c r="Z971" s="5"/>
      <c r="AA971" s="3">
        <v>3.6</v>
      </c>
      <c r="AB971" s="3">
        <f t="shared" si="204"/>
        <v>2.4</v>
      </c>
      <c r="AC971" s="3">
        <f t="shared" si="205"/>
        <v>286.92</v>
      </c>
      <c r="AD971">
        <v>3600</v>
      </c>
      <c r="AE971" s="1">
        <f t="shared" si="203"/>
        <v>3.6</v>
      </c>
    </row>
    <row r="972" spans="1:31" customFormat="1" hidden="1" x14ac:dyDescent="0.3">
      <c r="A972" s="65" t="str" cm="1">
        <f t="array" ref="A972">_xlfn.IFS(M972&gt;=65,"Heavy",M972&lt;=25,"Light",M972&gt;=26-64,"Medium")</f>
        <v>Medium</v>
      </c>
      <c r="B972" s="1" t="s">
        <v>2787</v>
      </c>
      <c r="C972" s="1" t="s">
        <v>2824</v>
      </c>
      <c r="D972" s="3">
        <f t="shared" si="194"/>
        <v>955</v>
      </c>
      <c r="E972" s="4" t="s">
        <v>918</v>
      </c>
      <c r="F972" s="3">
        <v>2</v>
      </c>
      <c r="G972" s="3" t="s">
        <v>2827</v>
      </c>
      <c r="H972" s="4" t="s">
        <v>1003</v>
      </c>
      <c r="I972" s="3" t="s">
        <v>971</v>
      </c>
      <c r="J972" s="3" t="s">
        <v>2318</v>
      </c>
      <c r="K972" s="7" t="str">
        <f>VLOOKUP($I972,'New Summary'!$E$8:$G$59,2,FALSE)</f>
        <v>H-350x175x7x11</v>
      </c>
      <c r="L972" s="3" t="s">
        <v>2496</v>
      </c>
      <c r="M972" s="7">
        <f>VLOOKUP($I972,'New Summary'!$E$8:$G$59,3,FALSE)</f>
        <v>49.6</v>
      </c>
      <c r="N972" s="3">
        <v>6000</v>
      </c>
      <c r="O972" s="3" t="s">
        <v>25</v>
      </c>
      <c r="P972" s="3">
        <v>1</v>
      </c>
      <c r="Q972" s="28">
        <f t="shared" si="201"/>
        <v>6</v>
      </c>
      <c r="R972" s="28">
        <f t="shared" si="202"/>
        <v>297.60000000000002</v>
      </c>
      <c r="S972" s="12">
        <v>0</v>
      </c>
      <c r="T972" s="46">
        <f t="shared" si="192"/>
        <v>0</v>
      </c>
      <c r="U972" s="15"/>
      <c r="V972" s="3">
        <f t="shared" si="193"/>
        <v>6</v>
      </c>
      <c r="W972" s="5"/>
      <c r="X972" s="5">
        <f t="shared" si="190"/>
        <v>297.60000000000002</v>
      </c>
      <c r="Y972" s="5">
        <f t="shared" si="191"/>
        <v>0</v>
      </c>
      <c r="Z972" s="5"/>
      <c r="AA972" s="3">
        <v>3.6</v>
      </c>
      <c r="AB972" s="3">
        <f t="shared" si="204"/>
        <v>2.4</v>
      </c>
      <c r="AC972" s="3">
        <f t="shared" si="205"/>
        <v>178.56</v>
      </c>
      <c r="AD972">
        <v>3600</v>
      </c>
      <c r="AE972" s="1">
        <f t="shared" si="203"/>
        <v>3.6</v>
      </c>
    </row>
    <row r="973" spans="1:31" customFormat="1" ht="43.2" hidden="1" x14ac:dyDescent="0.3">
      <c r="A973" s="65" t="str" cm="1">
        <f t="array" ref="A973">_xlfn.IFS(M973&gt;=65,"Heavy",M973&lt;=25,"Light",M973&gt;=26-64,"Medium")</f>
        <v>Heavy</v>
      </c>
      <c r="B973" s="1" t="s">
        <v>2787</v>
      </c>
      <c r="C973" s="1" t="s">
        <v>2824</v>
      </c>
      <c r="D973" s="3">
        <f t="shared" si="194"/>
        <v>956</v>
      </c>
      <c r="E973" s="4" t="s">
        <v>918</v>
      </c>
      <c r="F973" s="3">
        <v>2</v>
      </c>
      <c r="G973" s="3" t="s">
        <v>2827</v>
      </c>
      <c r="H973" s="4" t="s">
        <v>1004</v>
      </c>
      <c r="I973" s="3" t="s">
        <v>920</v>
      </c>
      <c r="J973" s="3" t="s">
        <v>2319</v>
      </c>
      <c r="K973" s="7" t="str">
        <f>VLOOKUP($I973,'New Summary'!$E$8:$G$59,2,FALSE)</f>
        <v>H-350x250x9x14</v>
      </c>
      <c r="L973" s="3" t="s">
        <v>2496</v>
      </c>
      <c r="M973" s="7">
        <f>VLOOKUP($I973,'New Summary'!$E$8:$G$59,3,FALSE)</f>
        <v>79.7</v>
      </c>
      <c r="N973" s="3">
        <v>6000</v>
      </c>
      <c r="O973" s="3" t="s">
        <v>25</v>
      </c>
      <c r="P973" s="3">
        <v>1</v>
      </c>
      <c r="Q973" s="28">
        <f t="shared" si="201"/>
        <v>6</v>
      </c>
      <c r="R973" s="28">
        <f t="shared" si="202"/>
        <v>478.20000000000005</v>
      </c>
      <c r="S973" s="12">
        <v>0</v>
      </c>
      <c r="T973" s="46">
        <f t="shared" si="192"/>
        <v>0</v>
      </c>
      <c r="U973" s="15"/>
      <c r="V973" s="3">
        <f t="shared" si="193"/>
        <v>6</v>
      </c>
      <c r="W973" s="30" t="s">
        <v>2502</v>
      </c>
      <c r="X973" s="41">
        <f t="shared" si="190"/>
        <v>478.20000000000005</v>
      </c>
      <c r="Y973" s="41">
        <f t="shared" si="191"/>
        <v>0</v>
      </c>
      <c r="Z973" s="5"/>
      <c r="AA973" s="3">
        <v>3.6</v>
      </c>
      <c r="AB973" s="3">
        <f t="shared" si="204"/>
        <v>2.4</v>
      </c>
      <c r="AC973" s="3">
        <f t="shared" si="205"/>
        <v>286.92</v>
      </c>
      <c r="AD973">
        <v>3600</v>
      </c>
      <c r="AE973" s="1">
        <f t="shared" si="203"/>
        <v>3.6</v>
      </c>
    </row>
    <row r="974" spans="1:31" customFormat="1" ht="43.2" hidden="1" x14ac:dyDescent="0.3">
      <c r="A974" s="65" t="str" cm="1">
        <f t="array" ref="A974">_xlfn.IFS(M974&gt;=65,"Heavy",M974&lt;=25,"Light",M974&gt;=26-64,"Medium")</f>
        <v>Medium</v>
      </c>
      <c r="B974" s="1" t="s">
        <v>2787</v>
      </c>
      <c r="C974" s="1" t="s">
        <v>2824</v>
      </c>
      <c r="D974" s="3">
        <f t="shared" si="194"/>
        <v>957</v>
      </c>
      <c r="E974" s="4" t="s">
        <v>918</v>
      </c>
      <c r="F974" s="3">
        <v>2</v>
      </c>
      <c r="G974" s="3" t="s">
        <v>2827</v>
      </c>
      <c r="H974" s="4" t="s">
        <v>1005</v>
      </c>
      <c r="I974" s="3" t="s">
        <v>690</v>
      </c>
      <c r="J974" s="3" t="s">
        <v>2317</v>
      </c>
      <c r="K974" s="7" t="str">
        <f>VLOOKUP($I974,'New Summary'!$E$8:$G$59,2,FALSE)</f>
        <v>H-350x175x6x9</v>
      </c>
      <c r="L974" s="3" t="s">
        <v>2496</v>
      </c>
      <c r="M974" s="7">
        <f>VLOOKUP($I974,'New Summary'!$E$8:$G$59,3,FALSE)</f>
        <v>41.4</v>
      </c>
      <c r="N974" s="3">
        <v>6000</v>
      </c>
      <c r="O974" s="3" t="s">
        <v>25</v>
      </c>
      <c r="P974" s="3">
        <v>1</v>
      </c>
      <c r="Q974" s="28">
        <f t="shared" ref="Q974:Q1027" si="206">(N974/1000)*P974</f>
        <v>6</v>
      </c>
      <c r="R974" s="28">
        <f t="shared" ref="R974:R1027" si="207">Q974*M974</f>
        <v>248.39999999999998</v>
      </c>
      <c r="S974" s="12">
        <v>0</v>
      </c>
      <c r="T974" s="46">
        <f t="shared" si="192"/>
        <v>0</v>
      </c>
      <c r="U974" s="15"/>
      <c r="V974" s="3">
        <f t="shared" si="193"/>
        <v>6</v>
      </c>
      <c r="W974" s="30" t="s">
        <v>2502</v>
      </c>
      <c r="X974" s="29">
        <f t="shared" ref="X974:X1037" si="208">V974*M974</f>
        <v>248.39999999999998</v>
      </c>
      <c r="Y974" s="29">
        <f t="shared" ref="Y974:Y1037" si="209">T974*M974</f>
        <v>0</v>
      </c>
      <c r="Z974" s="5"/>
      <c r="AA974" s="3">
        <v>4.2</v>
      </c>
      <c r="AB974" s="3">
        <f t="shared" si="204"/>
        <v>1.7999999999999998</v>
      </c>
      <c r="AC974" s="3">
        <f t="shared" si="205"/>
        <v>173.88</v>
      </c>
      <c r="AD974">
        <v>4200</v>
      </c>
      <c r="AE974" s="1">
        <f t="shared" si="203"/>
        <v>4.2</v>
      </c>
    </row>
    <row r="975" spans="1:31" customFormat="1" ht="43.2" hidden="1" x14ac:dyDescent="0.3">
      <c r="A975" s="65" t="str" cm="1">
        <f t="array" ref="A975">_xlfn.IFS(M975&gt;=65,"Heavy",M975&lt;=25,"Light",M975&gt;=26-64,"Medium")</f>
        <v>Medium</v>
      </c>
      <c r="B975" s="1" t="s">
        <v>2787</v>
      </c>
      <c r="C975" s="1" t="s">
        <v>2824</v>
      </c>
      <c r="D975" s="3">
        <f t="shared" si="194"/>
        <v>958</v>
      </c>
      <c r="E975" s="4" t="s">
        <v>918</v>
      </c>
      <c r="F975" s="3">
        <v>2</v>
      </c>
      <c r="G975" s="3" t="s">
        <v>2827</v>
      </c>
      <c r="H975" s="4" t="s">
        <v>1006</v>
      </c>
      <c r="I975" s="3" t="s">
        <v>690</v>
      </c>
      <c r="J975" s="3" t="s">
        <v>2317</v>
      </c>
      <c r="K975" s="7" t="str">
        <f>VLOOKUP($I975,'New Summary'!$E$8:$G$59,2,FALSE)</f>
        <v>H-350x175x6x9</v>
      </c>
      <c r="L975" s="3" t="s">
        <v>2496</v>
      </c>
      <c r="M975" s="7">
        <f>VLOOKUP($I975,'New Summary'!$E$8:$G$59,3,FALSE)</f>
        <v>41.4</v>
      </c>
      <c r="N975" s="3">
        <v>6000</v>
      </c>
      <c r="O975" s="3" t="s">
        <v>25</v>
      </c>
      <c r="P975" s="3">
        <v>1</v>
      </c>
      <c r="Q975" s="28">
        <f t="shared" si="206"/>
        <v>6</v>
      </c>
      <c r="R975" s="28">
        <f t="shared" si="207"/>
        <v>248.39999999999998</v>
      </c>
      <c r="S975" s="12">
        <v>0</v>
      </c>
      <c r="T975" s="46">
        <f t="shared" si="192"/>
        <v>0</v>
      </c>
      <c r="U975" s="15"/>
      <c r="V975" s="3">
        <f t="shared" si="193"/>
        <v>6</v>
      </c>
      <c r="W975" s="30" t="s">
        <v>2502</v>
      </c>
      <c r="X975" s="29">
        <f t="shared" si="208"/>
        <v>248.39999999999998</v>
      </c>
      <c r="Y975" s="29">
        <f t="shared" si="209"/>
        <v>0</v>
      </c>
      <c r="Z975" s="5"/>
      <c r="AA975" s="3">
        <v>4.2</v>
      </c>
      <c r="AB975" s="3">
        <f t="shared" si="204"/>
        <v>1.7999999999999998</v>
      </c>
      <c r="AC975" s="3">
        <f t="shared" si="205"/>
        <v>173.88</v>
      </c>
      <c r="AD975">
        <v>4200</v>
      </c>
      <c r="AE975" s="1">
        <f t="shared" si="203"/>
        <v>4.2</v>
      </c>
    </row>
    <row r="976" spans="1:31" customFormat="1" ht="43.2" hidden="1" x14ac:dyDescent="0.3">
      <c r="A976" s="65" t="str" cm="1">
        <f t="array" ref="A976">_xlfn.IFS(M976&gt;=65,"Heavy",M976&lt;=25,"Light",M976&gt;=26-64,"Medium")</f>
        <v>Medium</v>
      </c>
      <c r="B976" s="1" t="s">
        <v>2787</v>
      </c>
      <c r="C976" s="1" t="s">
        <v>2824</v>
      </c>
      <c r="D976" s="3">
        <f t="shared" si="194"/>
        <v>959</v>
      </c>
      <c r="E976" s="4" t="s">
        <v>918</v>
      </c>
      <c r="F976" s="3">
        <v>2</v>
      </c>
      <c r="G976" s="3" t="s">
        <v>2827</v>
      </c>
      <c r="H976" s="4" t="s">
        <v>1007</v>
      </c>
      <c r="I976" s="3" t="s">
        <v>690</v>
      </c>
      <c r="J976" s="3" t="s">
        <v>2317</v>
      </c>
      <c r="K976" s="7" t="str">
        <f>VLOOKUP($I976,'New Summary'!$E$8:$G$59,2,FALSE)</f>
        <v>H-350x175x6x9</v>
      </c>
      <c r="L976" s="3" t="s">
        <v>2496</v>
      </c>
      <c r="M976" s="7">
        <f>VLOOKUP($I976,'New Summary'!$E$8:$G$59,3,FALSE)</f>
        <v>41.4</v>
      </c>
      <c r="N976" s="3">
        <v>6000</v>
      </c>
      <c r="O976" s="3" t="s">
        <v>25</v>
      </c>
      <c r="P976" s="3">
        <v>1</v>
      </c>
      <c r="Q976" s="28">
        <f t="shared" si="206"/>
        <v>6</v>
      </c>
      <c r="R976" s="28">
        <f t="shared" si="207"/>
        <v>248.39999999999998</v>
      </c>
      <c r="S976" s="12">
        <v>0</v>
      </c>
      <c r="T976" s="46">
        <f t="shared" si="192"/>
        <v>0</v>
      </c>
      <c r="U976" s="15"/>
      <c r="V976" s="3">
        <f t="shared" si="193"/>
        <v>6</v>
      </c>
      <c r="W976" s="30" t="s">
        <v>2502</v>
      </c>
      <c r="X976" s="29">
        <f t="shared" si="208"/>
        <v>248.39999999999998</v>
      </c>
      <c r="Y976" s="29">
        <f t="shared" si="209"/>
        <v>0</v>
      </c>
      <c r="Z976" s="5"/>
      <c r="AA976" s="3">
        <v>4.2</v>
      </c>
      <c r="AB976" s="3">
        <f t="shared" si="204"/>
        <v>1.7999999999999998</v>
      </c>
      <c r="AC976" s="3">
        <f t="shared" si="205"/>
        <v>173.88</v>
      </c>
      <c r="AD976">
        <v>4200</v>
      </c>
      <c r="AE976" s="1">
        <f t="shared" si="203"/>
        <v>4.2</v>
      </c>
    </row>
    <row r="977" spans="1:31" customFormat="1" ht="43.2" hidden="1" x14ac:dyDescent="0.3">
      <c r="A977" s="65" t="str" cm="1">
        <f t="array" ref="A977">_xlfn.IFS(M977&gt;=65,"Heavy",M977&lt;=25,"Light",M977&gt;=26-64,"Medium")</f>
        <v>Medium</v>
      </c>
      <c r="B977" s="1" t="s">
        <v>2787</v>
      </c>
      <c r="C977" s="1" t="s">
        <v>2824</v>
      </c>
      <c r="D977" s="3">
        <f t="shared" si="194"/>
        <v>960</v>
      </c>
      <c r="E977" s="4" t="s">
        <v>918</v>
      </c>
      <c r="F977" s="3">
        <v>2</v>
      </c>
      <c r="G977" s="3" t="s">
        <v>2827</v>
      </c>
      <c r="H977" s="4" t="s">
        <v>1008</v>
      </c>
      <c r="I977" s="3" t="s">
        <v>690</v>
      </c>
      <c r="J977" s="3" t="s">
        <v>2317</v>
      </c>
      <c r="K977" s="7" t="str">
        <f>VLOOKUP($I977,'New Summary'!$E$8:$G$59,2,FALSE)</f>
        <v>H-350x175x6x9</v>
      </c>
      <c r="L977" s="3" t="s">
        <v>2496</v>
      </c>
      <c r="M977" s="7">
        <f>VLOOKUP($I977,'New Summary'!$E$8:$G$59,3,FALSE)</f>
        <v>41.4</v>
      </c>
      <c r="N977" s="3">
        <v>6000</v>
      </c>
      <c r="O977" s="3" t="s">
        <v>25</v>
      </c>
      <c r="P977" s="3">
        <v>1</v>
      </c>
      <c r="Q977" s="28">
        <f t="shared" si="206"/>
        <v>6</v>
      </c>
      <c r="R977" s="28">
        <f t="shared" si="207"/>
        <v>248.39999999999998</v>
      </c>
      <c r="S977" s="12">
        <v>0</v>
      </c>
      <c r="T977" s="46">
        <f t="shared" si="192"/>
        <v>0</v>
      </c>
      <c r="U977" s="15"/>
      <c r="V977" s="3">
        <f t="shared" si="193"/>
        <v>6</v>
      </c>
      <c r="W977" s="30" t="s">
        <v>2502</v>
      </c>
      <c r="X977" s="29">
        <f t="shared" si="208"/>
        <v>248.39999999999998</v>
      </c>
      <c r="Y977" s="29">
        <f t="shared" si="209"/>
        <v>0</v>
      </c>
      <c r="Z977" s="5"/>
      <c r="AA977" s="3">
        <v>4.2</v>
      </c>
      <c r="AB977" s="3">
        <f t="shared" si="204"/>
        <v>1.7999999999999998</v>
      </c>
      <c r="AC977" s="3">
        <f t="shared" si="205"/>
        <v>173.88</v>
      </c>
      <c r="AD977">
        <v>4200</v>
      </c>
      <c r="AE977" s="1">
        <f t="shared" si="203"/>
        <v>4.2</v>
      </c>
    </row>
    <row r="978" spans="1:31" customFormat="1" ht="43.2" hidden="1" x14ac:dyDescent="0.3">
      <c r="A978" s="65" t="str" cm="1">
        <f t="array" ref="A978">_xlfn.IFS(M978&gt;=65,"Heavy",M978&lt;=25,"Light",M978&gt;=26-64,"Medium")</f>
        <v>Medium</v>
      </c>
      <c r="B978" s="1" t="s">
        <v>2787</v>
      </c>
      <c r="C978" s="1" t="s">
        <v>2824</v>
      </c>
      <c r="D978" s="3">
        <f t="shared" si="194"/>
        <v>961</v>
      </c>
      <c r="E978" s="4" t="s">
        <v>918</v>
      </c>
      <c r="F978" s="3">
        <v>2</v>
      </c>
      <c r="G978" s="3" t="s">
        <v>2827</v>
      </c>
      <c r="H978" s="4" t="s">
        <v>1009</v>
      </c>
      <c r="I978" s="3" t="s">
        <v>690</v>
      </c>
      <c r="J978" s="3" t="s">
        <v>2317</v>
      </c>
      <c r="K978" s="7" t="str">
        <f>VLOOKUP($I978,'New Summary'!$E$8:$G$59,2,FALSE)</f>
        <v>H-350x175x6x9</v>
      </c>
      <c r="L978" s="3" t="s">
        <v>2496</v>
      </c>
      <c r="M978" s="7">
        <f>VLOOKUP($I978,'New Summary'!$E$8:$G$59,3,FALSE)</f>
        <v>41.4</v>
      </c>
      <c r="N978" s="3">
        <v>6000</v>
      </c>
      <c r="O978" s="3" t="s">
        <v>25</v>
      </c>
      <c r="P978" s="3">
        <v>1</v>
      </c>
      <c r="Q978" s="28">
        <f t="shared" si="206"/>
        <v>6</v>
      </c>
      <c r="R978" s="28">
        <f t="shared" si="207"/>
        <v>248.39999999999998</v>
      </c>
      <c r="S978" s="12">
        <v>0</v>
      </c>
      <c r="T978" s="46">
        <f t="shared" ref="T978:T1041" si="210">Q978*S978</f>
        <v>0</v>
      </c>
      <c r="U978" s="15"/>
      <c r="V978" s="3">
        <f t="shared" ref="V978:V1041" si="211">Q978-T978</f>
        <v>6</v>
      </c>
      <c r="W978" s="30" t="s">
        <v>2502</v>
      </c>
      <c r="X978" s="29">
        <f t="shared" si="208"/>
        <v>248.39999999999998</v>
      </c>
      <c r="Y978" s="29">
        <f t="shared" si="209"/>
        <v>0</v>
      </c>
      <c r="Z978" s="5"/>
      <c r="AA978" s="3">
        <v>4.2</v>
      </c>
      <c r="AB978" s="3">
        <f t="shared" si="204"/>
        <v>1.7999999999999998</v>
      </c>
      <c r="AC978" s="3">
        <f t="shared" si="205"/>
        <v>173.88</v>
      </c>
      <c r="AD978">
        <v>4200</v>
      </c>
      <c r="AE978" s="1">
        <f t="shared" si="203"/>
        <v>4.2</v>
      </c>
    </row>
    <row r="979" spans="1:31" customFormat="1" hidden="1" x14ac:dyDescent="0.3">
      <c r="A979" s="65" t="str" cm="1">
        <f t="array" ref="A979">_xlfn.IFS(M979&gt;=65,"Heavy",M979&lt;=25,"Light",M979&gt;=26-64,"Medium")</f>
        <v>Medium</v>
      </c>
      <c r="B979" s="1" t="s">
        <v>2787</v>
      </c>
      <c r="C979" s="1" t="s">
        <v>2824</v>
      </c>
      <c r="D979" s="3">
        <f t="shared" si="194"/>
        <v>962</v>
      </c>
      <c r="E979" s="4" t="s">
        <v>918</v>
      </c>
      <c r="F979" s="3">
        <v>2</v>
      </c>
      <c r="G979" s="3" t="s">
        <v>2827</v>
      </c>
      <c r="H979" s="4" t="s">
        <v>1010</v>
      </c>
      <c r="I979" s="3" t="s">
        <v>971</v>
      </c>
      <c r="J979" s="3" t="s">
        <v>2318</v>
      </c>
      <c r="K979" s="7" t="str">
        <f>VLOOKUP($I979,'New Summary'!$E$8:$G$59,2,FALSE)</f>
        <v>H-350x175x7x11</v>
      </c>
      <c r="L979" s="3" t="s">
        <v>2496</v>
      </c>
      <c r="M979" s="7">
        <f>VLOOKUP($I979,'New Summary'!$E$8:$G$59,3,FALSE)</f>
        <v>49.6</v>
      </c>
      <c r="N979" s="3">
        <v>6000</v>
      </c>
      <c r="O979" s="3" t="s">
        <v>25</v>
      </c>
      <c r="P979" s="3">
        <v>1</v>
      </c>
      <c r="Q979" s="28">
        <f t="shared" si="206"/>
        <v>6</v>
      </c>
      <c r="R979" s="28">
        <f t="shared" si="207"/>
        <v>297.60000000000002</v>
      </c>
      <c r="S979" s="12">
        <v>0</v>
      </c>
      <c r="T979" s="46">
        <f t="shared" si="210"/>
        <v>0</v>
      </c>
      <c r="U979" s="15"/>
      <c r="V979" s="3">
        <f t="shared" si="211"/>
        <v>6</v>
      </c>
      <c r="W979" s="5"/>
      <c r="X979" s="5">
        <f t="shared" si="208"/>
        <v>297.60000000000002</v>
      </c>
      <c r="Y979" s="5">
        <f t="shared" si="209"/>
        <v>0</v>
      </c>
      <c r="Z979" s="5"/>
      <c r="AA979" s="3">
        <v>4.2</v>
      </c>
      <c r="AB979" s="3">
        <f t="shared" si="204"/>
        <v>1.7999999999999998</v>
      </c>
      <c r="AC979" s="3">
        <f t="shared" si="205"/>
        <v>208.32000000000002</v>
      </c>
      <c r="AD979">
        <v>4200</v>
      </c>
      <c r="AE979" s="1">
        <f t="shared" si="203"/>
        <v>4.2</v>
      </c>
    </row>
    <row r="980" spans="1:31" customFormat="1" hidden="1" x14ac:dyDescent="0.3">
      <c r="A980" s="65" t="str" cm="1">
        <f t="array" ref="A980">_xlfn.IFS(M980&gt;=65,"Heavy",M980&lt;=25,"Light",M980&gt;=26-64,"Medium")</f>
        <v>Medium</v>
      </c>
      <c r="B980" s="1" t="s">
        <v>2787</v>
      </c>
      <c r="C980" s="1" t="s">
        <v>2824</v>
      </c>
      <c r="D980" s="3">
        <f t="shared" ref="D980:D1043" si="212">D979+1</f>
        <v>963</v>
      </c>
      <c r="E980" s="4" t="s">
        <v>918</v>
      </c>
      <c r="F980" s="3">
        <v>2</v>
      </c>
      <c r="G980" s="3" t="s">
        <v>2827</v>
      </c>
      <c r="H980" s="4" t="s">
        <v>1011</v>
      </c>
      <c r="I980" s="3" t="s">
        <v>971</v>
      </c>
      <c r="J980" s="3" t="s">
        <v>2318</v>
      </c>
      <c r="K980" s="7" t="str">
        <f>VLOOKUP($I980,'New Summary'!$E$8:$G$59,2,FALSE)</f>
        <v>H-350x175x7x11</v>
      </c>
      <c r="L980" s="3" t="s">
        <v>2496</v>
      </c>
      <c r="M980" s="7">
        <f>VLOOKUP($I980,'New Summary'!$E$8:$G$59,3,FALSE)</f>
        <v>49.6</v>
      </c>
      <c r="N980" s="3">
        <v>6000</v>
      </c>
      <c r="O980" s="3" t="s">
        <v>25</v>
      </c>
      <c r="P980" s="3">
        <v>1</v>
      </c>
      <c r="Q980" s="28">
        <f t="shared" si="206"/>
        <v>6</v>
      </c>
      <c r="R980" s="28">
        <f t="shared" si="207"/>
        <v>297.60000000000002</v>
      </c>
      <c r="S980" s="12">
        <v>0</v>
      </c>
      <c r="T980" s="46">
        <f t="shared" si="210"/>
        <v>0</v>
      </c>
      <c r="U980" s="15"/>
      <c r="V980" s="3">
        <f t="shared" si="211"/>
        <v>6</v>
      </c>
      <c r="W980" s="5"/>
      <c r="X980" s="5">
        <f t="shared" si="208"/>
        <v>297.60000000000002</v>
      </c>
      <c r="Y980" s="5">
        <f t="shared" si="209"/>
        <v>0</v>
      </c>
      <c r="Z980" s="5"/>
      <c r="AA980" s="3">
        <v>4.2</v>
      </c>
      <c r="AB980" s="3">
        <f t="shared" si="204"/>
        <v>1.7999999999999998</v>
      </c>
      <c r="AC980" s="3">
        <f t="shared" si="205"/>
        <v>208.32000000000002</v>
      </c>
      <c r="AD980">
        <v>4200</v>
      </c>
      <c r="AE980" s="1">
        <f t="shared" si="203"/>
        <v>4.2</v>
      </c>
    </row>
    <row r="981" spans="1:31" customFormat="1" hidden="1" x14ac:dyDescent="0.3">
      <c r="A981" s="65" t="str" cm="1">
        <f t="array" ref="A981">_xlfn.IFS(M981&gt;=65,"Heavy",M981&lt;=25,"Light",M981&gt;=26-64,"Medium")</f>
        <v>Medium</v>
      </c>
      <c r="B981" s="1" t="s">
        <v>2787</v>
      </c>
      <c r="C981" s="1" t="s">
        <v>2824</v>
      </c>
      <c r="D981" s="3">
        <f t="shared" si="212"/>
        <v>964</v>
      </c>
      <c r="E981" s="4" t="s">
        <v>918</v>
      </c>
      <c r="F981" s="3">
        <v>2</v>
      </c>
      <c r="G981" s="3" t="s">
        <v>2827</v>
      </c>
      <c r="H981" s="4" t="s">
        <v>1012</v>
      </c>
      <c r="I981" s="3" t="s">
        <v>971</v>
      </c>
      <c r="J981" s="3" t="s">
        <v>2318</v>
      </c>
      <c r="K981" s="7" t="str">
        <f>VLOOKUP($I981,'New Summary'!$E$8:$G$59,2,FALSE)</f>
        <v>H-350x175x7x11</v>
      </c>
      <c r="L981" s="3" t="s">
        <v>2496</v>
      </c>
      <c r="M981" s="7">
        <f>VLOOKUP($I981,'New Summary'!$E$8:$G$59,3,FALSE)</f>
        <v>49.6</v>
      </c>
      <c r="N981" s="3">
        <v>6000</v>
      </c>
      <c r="O981" s="3" t="s">
        <v>25</v>
      </c>
      <c r="P981" s="3">
        <v>1</v>
      </c>
      <c r="Q981" s="28">
        <f t="shared" si="206"/>
        <v>6</v>
      </c>
      <c r="R981" s="28">
        <f t="shared" si="207"/>
        <v>297.60000000000002</v>
      </c>
      <c r="S981" s="12">
        <v>0</v>
      </c>
      <c r="T981" s="46">
        <f t="shared" si="210"/>
        <v>0</v>
      </c>
      <c r="U981" s="15"/>
      <c r="V981" s="3">
        <f t="shared" si="211"/>
        <v>6</v>
      </c>
      <c r="W981" s="5"/>
      <c r="X981" s="5">
        <f t="shared" si="208"/>
        <v>297.60000000000002</v>
      </c>
      <c r="Y981" s="5">
        <f t="shared" si="209"/>
        <v>0</v>
      </c>
      <c r="Z981" s="5"/>
      <c r="AA981" s="3">
        <v>4.2</v>
      </c>
      <c r="AB981" s="3">
        <f t="shared" si="204"/>
        <v>1.7999999999999998</v>
      </c>
      <c r="AC981" s="3">
        <f t="shared" si="205"/>
        <v>208.32000000000002</v>
      </c>
      <c r="AD981">
        <v>4200</v>
      </c>
      <c r="AE981" s="1">
        <f t="shared" si="203"/>
        <v>4.2</v>
      </c>
    </row>
    <row r="982" spans="1:31" customFormat="1" hidden="1" x14ac:dyDescent="0.3">
      <c r="A982" s="65" t="str" cm="1">
        <f t="array" ref="A982">_xlfn.IFS(M982&gt;=65,"Heavy",M982&lt;=25,"Light",M982&gt;=26-64,"Medium")</f>
        <v>Medium</v>
      </c>
      <c r="B982" s="1" t="s">
        <v>2787</v>
      </c>
      <c r="C982" s="1" t="s">
        <v>2824</v>
      </c>
      <c r="D982" s="3">
        <f t="shared" si="212"/>
        <v>965</v>
      </c>
      <c r="E982" s="4" t="s">
        <v>918</v>
      </c>
      <c r="F982" s="3">
        <v>2</v>
      </c>
      <c r="G982" s="3" t="s">
        <v>2827</v>
      </c>
      <c r="H982" s="4" t="s">
        <v>1013</v>
      </c>
      <c r="I982" s="3" t="s">
        <v>971</v>
      </c>
      <c r="J982" s="3" t="s">
        <v>2318</v>
      </c>
      <c r="K982" s="7" t="str">
        <f>VLOOKUP($I982,'New Summary'!$E$8:$G$59,2,FALSE)</f>
        <v>H-350x175x7x11</v>
      </c>
      <c r="L982" s="3" t="s">
        <v>2496</v>
      </c>
      <c r="M982" s="7">
        <f>VLOOKUP($I982,'New Summary'!$E$8:$G$59,3,FALSE)</f>
        <v>49.6</v>
      </c>
      <c r="N982" s="3">
        <v>6000</v>
      </c>
      <c r="O982" s="3" t="s">
        <v>25</v>
      </c>
      <c r="P982" s="3">
        <v>1</v>
      </c>
      <c r="Q982" s="28">
        <f t="shared" si="206"/>
        <v>6</v>
      </c>
      <c r="R982" s="28">
        <f t="shared" si="207"/>
        <v>297.60000000000002</v>
      </c>
      <c r="S982" s="12">
        <v>0</v>
      </c>
      <c r="T982" s="46">
        <f t="shared" si="210"/>
        <v>0</v>
      </c>
      <c r="U982" s="15"/>
      <c r="V982" s="3">
        <f t="shared" si="211"/>
        <v>6</v>
      </c>
      <c r="W982" s="5"/>
      <c r="X982" s="5">
        <f t="shared" si="208"/>
        <v>297.60000000000002</v>
      </c>
      <c r="Y982" s="5">
        <f t="shared" si="209"/>
        <v>0</v>
      </c>
      <c r="Z982" s="5"/>
      <c r="AA982" s="3">
        <v>4.2</v>
      </c>
      <c r="AB982" s="3">
        <f t="shared" ref="AB982:AB988" si="213">Q982-AA982</f>
        <v>1.7999999999999998</v>
      </c>
      <c r="AC982" s="3">
        <f t="shared" ref="AC982:AC988" si="214">AA982*M982*P982</f>
        <v>208.32000000000002</v>
      </c>
      <c r="AD982">
        <v>4200</v>
      </c>
      <c r="AE982" s="1">
        <f t="shared" si="203"/>
        <v>4.2</v>
      </c>
    </row>
    <row r="983" spans="1:31" customFormat="1" hidden="1" x14ac:dyDescent="0.3">
      <c r="A983" s="65" t="str" cm="1">
        <f t="array" ref="A983">_xlfn.IFS(M983&gt;=65,"Heavy",M983&lt;=25,"Light",M983&gt;=26-64,"Medium")</f>
        <v>Medium</v>
      </c>
      <c r="B983" s="1" t="s">
        <v>2787</v>
      </c>
      <c r="C983" s="1" t="s">
        <v>2824</v>
      </c>
      <c r="D983" s="3">
        <f t="shared" si="212"/>
        <v>966</v>
      </c>
      <c r="E983" s="4" t="s">
        <v>918</v>
      </c>
      <c r="F983" s="3">
        <v>2</v>
      </c>
      <c r="G983" s="3" t="s">
        <v>2827</v>
      </c>
      <c r="H983" s="4" t="s">
        <v>1014</v>
      </c>
      <c r="I983" s="3" t="s">
        <v>971</v>
      </c>
      <c r="J983" s="3" t="s">
        <v>2318</v>
      </c>
      <c r="K983" s="7" t="str">
        <f>VLOOKUP($I983,'New Summary'!$E$8:$G$59,2,FALSE)</f>
        <v>H-350x175x7x11</v>
      </c>
      <c r="L983" s="3" t="s">
        <v>2496</v>
      </c>
      <c r="M983" s="7">
        <f>VLOOKUP($I983,'New Summary'!$E$8:$G$59,3,FALSE)</f>
        <v>49.6</v>
      </c>
      <c r="N983" s="3">
        <v>6000</v>
      </c>
      <c r="O983" s="3" t="s">
        <v>25</v>
      </c>
      <c r="P983" s="3">
        <v>1</v>
      </c>
      <c r="Q983" s="28">
        <f t="shared" si="206"/>
        <v>6</v>
      </c>
      <c r="R983" s="28">
        <f t="shared" si="207"/>
        <v>297.60000000000002</v>
      </c>
      <c r="S983" s="12">
        <v>0</v>
      </c>
      <c r="T983" s="46">
        <f t="shared" si="210"/>
        <v>0</v>
      </c>
      <c r="U983" s="15"/>
      <c r="V983" s="3">
        <f t="shared" si="211"/>
        <v>6</v>
      </c>
      <c r="W983" s="5"/>
      <c r="X983" s="5">
        <f t="shared" si="208"/>
        <v>297.60000000000002</v>
      </c>
      <c r="Y983" s="5">
        <f t="shared" si="209"/>
        <v>0</v>
      </c>
      <c r="Z983" s="5"/>
      <c r="AA983" s="3">
        <v>4.2</v>
      </c>
      <c r="AB983" s="3">
        <f t="shared" si="213"/>
        <v>1.7999999999999998</v>
      </c>
      <c r="AC983" s="3">
        <f t="shared" si="214"/>
        <v>208.32000000000002</v>
      </c>
      <c r="AD983">
        <v>4200</v>
      </c>
      <c r="AE983" s="1">
        <f t="shared" si="203"/>
        <v>4.2</v>
      </c>
    </row>
    <row r="984" spans="1:31" customFormat="1" hidden="1" x14ac:dyDescent="0.3">
      <c r="A984" s="65" t="str" cm="1">
        <f t="array" ref="A984">_xlfn.IFS(M984&gt;=65,"Heavy",M984&lt;=25,"Light",M984&gt;=26-64,"Medium")</f>
        <v>Medium</v>
      </c>
      <c r="B984" s="1" t="s">
        <v>2787</v>
      </c>
      <c r="C984" s="1" t="s">
        <v>2824</v>
      </c>
      <c r="D984" s="3">
        <f t="shared" si="212"/>
        <v>967</v>
      </c>
      <c r="E984" s="4" t="s">
        <v>918</v>
      </c>
      <c r="F984" s="3">
        <v>2</v>
      </c>
      <c r="G984" s="3" t="s">
        <v>2827</v>
      </c>
      <c r="H984" s="4" t="s">
        <v>1015</v>
      </c>
      <c r="I984" s="3" t="s">
        <v>971</v>
      </c>
      <c r="J984" s="3" t="s">
        <v>2318</v>
      </c>
      <c r="K984" s="7" t="str">
        <f>VLOOKUP($I984,'New Summary'!$E$8:$G$59,2,FALSE)</f>
        <v>H-350x175x7x11</v>
      </c>
      <c r="L984" s="3" t="s">
        <v>2496</v>
      </c>
      <c r="M984" s="7">
        <f>VLOOKUP($I984,'New Summary'!$E$8:$G$59,3,FALSE)</f>
        <v>49.6</v>
      </c>
      <c r="N984" s="3">
        <v>6000</v>
      </c>
      <c r="O984" s="3" t="s">
        <v>25</v>
      </c>
      <c r="P984" s="3">
        <v>1</v>
      </c>
      <c r="Q984" s="28">
        <f t="shared" si="206"/>
        <v>6</v>
      </c>
      <c r="R984" s="28">
        <f t="shared" si="207"/>
        <v>297.60000000000002</v>
      </c>
      <c r="S984" s="12">
        <v>0</v>
      </c>
      <c r="T984" s="46">
        <f t="shared" si="210"/>
        <v>0</v>
      </c>
      <c r="U984" s="15"/>
      <c r="V984" s="3">
        <f t="shared" si="211"/>
        <v>6</v>
      </c>
      <c r="W984" s="5"/>
      <c r="X984" s="5">
        <f t="shared" si="208"/>
        <v>297.60000000000002</v>
      </c>
      <c r="Y984" s="5">
        <f t="shared" si="209"/>
        <v>0</v>
      </c>
      <c r="Z984" s="5"/>
      <c r="AA984" s="3">
        <v>4.2</v>
      </c>
      <c r="AB984" s="3">
        <f t="shared" si="213"/>
        <v>1.7999999999999998</v>
      </c>
      <c r="AC984" s="3">
        <f t="shared" si="214"/>
        <v>208.32000000000002</v>
      </c>
      <c r="AD984">
        <v>4200</v>
      </c>
      <c r="AE984" s="1">
        <f t="shared" si="203"/>
        <v>4.2</v>
      </c>
    </row>
    <row r="985" spans="1:31" customFormat="1" ht="43.2" hidden="1" x14ac:dyDescent="0.3">
      <c r="A985" s="65" t="str" cm="1">
        <f t="array" ref="A985">_xlfn.IFS(M985&gt;=65,"Heavy",M985&lt;=25,"Light",M985&gt;=26-64,"Medium")</f>
        <v>Medium</v>
      </c>
      <c r="B985" s="1" t="s">
        <v>2787</v>
      </c>
      <c r="C985" s="1" t="s">
        <v>2824</v>
      </c>
      <c r="D985" s="3">
        <f t="shared" si="212"/>
        <v>968</v>
      </c>
      <c r="E985" s="4" t="s">
        <v>918</v>
      </c>
      <c r="F985" s="3">
        <v>2</v>
      </c>
      <c r="G985" s="3" t="s">
        <v>2827</v>
      </c>
      <c r="H985" s="4" t="s">
        <v>1016</v>
      </c>
      <c r="I985" s="3" t="s">
        <v>1017</v>
      </c>
      <c r="J985" s="3" t="s">
        <v>2342</v>
      </c>
      <c r="K985" s="7" t="str">
        <f>VLOOKUP($I985,'New Summary'!$E$8:$G$59,2,FALSE)</f>
        <v>H-200x150x6x9</v>
      </c>
      <c r="L985" s="3" t="s">
        <v>2496</v>
      </c>
      <c r="M985" s="7">
        <f>VLOOKUP($I985,'New Summary'!$E$8:$G$59,3,FALSE)</f>
        <v>30.6</v>
      </c>
      <c r="N985" s="3">
        <v>3675</v>
      </c>
      <c r="O985" s="3" t="s">
        <v>25</v>
      </c>
      <c r="P985" s="3">
        <v>1</v>
      </c>
      <c r="Q985" s="40">
        <f t="shared" si="206"/>
        <v>3.6749999999999998</v>
      </c>
      <c r="R985" s="40">
        <f t="shared" si="207"/>
        <v>112.455</v>
      </c>
      <c r="S985" s="12">
        <v>0</v>
      </c>
      <c r="T985" s="46">
        <f t="shared" si="210"/>
        <v>0</v>
      </c>
      <c r="U985" s="15"/>
      <c r="V985" s="3">
        <f t="shared" si="211"/>
        <v>3.6749999999999998</v>
      </c>
      <c r="W985" s="30" t="s">
        <v>2502</v>
      </c>
      <c r="X985" s="41">
        <f t="shared" si="208"/>
        <v>112.455</v>
      </c>
      <c r="Y985" s="41">
        <f t="shared" si="209"/>
        <v>0</v>
      </c>
      <c r="Z985" s="5"/>
      <c r="AA985" s="3">
        <v>2.5724999999999998</v>
      </c>
      <c r="AB985" s="3">
        <f t="shared" si="213"/>
        <v>1.1025</v>
      </c>
      <c r="AC985" s="3">
        <f t="shared" si="214"/>
        <v>78.718499999999992</v>
      </c>
      <c r="AD985">
        <v>2572.5</v>
      </c>
      <c r="AE985" s="1">
        <f t="shared" si="203"/>
        <v>2.5724999999999998</v>
      </c>
    </row>
    <row r="986" spans="1:31" customFormat="1" ht="43.2" hidden="1" x14ac:dyDescent="0.3">
      <c r="A986" s="65" t="str" cm="1">
        <f t="array" ref="A986">_xlfn.IFS(M986&gt;=65,"Heavy",M986&lt;=25,"Light",M986&gt;=26-64,"Medium")</f>
        <v>Medium</v>
      </c>
      <c r="B986" s="1" t="s">
        <v>2787</v>
      </c>
      <c r="C986" s="1" t="s">
        <v>2824</v>
      </c>
      <c r="D986" s="3">
        <f t="shared" si="212"/>
        <v>969</v>
      </c>
      <c r="E986" s="4" t="s">
        <v>918</v>
      </c>
      <c r="F986" s="3">
        <v>2</v>
      </c>
      <c r="G986" s="3" t="s">
        <v>2827</v>
      </c>
      <c r="H986" s="4" t="s">
        <v>1018</v>
      </c>
      <c r="I986" s="3" t="s">
        <v>1017</v>
      </c>
      <c r="J986" s="3" t="s">
        <v>2342</v>
      </c>
      <c r="K986" s="7" t="str">
        <f>VLOOKUP($I986,'New Summary'!$E$8:$G$59,2,FALSE)</f>
        <v>H-200x150x6x9</v>
      </c>
      <c r="L986" s="3" t="s">
        <v>2496</v>
      </c>
      <c r="M986" s="7">
        <f>VLOOKUP($I986,'New Summary'!$E$8:$G$59,3,FALSE)</f>
        <v>30.6</v>
      </c>
      <c r="N986" s="3">
        <v>3675</v>
      </c>
      <c r="O986" s="3" t="s">
        <v>25</v>
      </c>
      <c r="P986" s="3">
        <v>1</v>
      </c>
      <c r="Q986" s="40">
        <f t="shared" si="206"/>
        <v>3.6749999999999998</v>
      </c>
      <c r="R986" s="40">
        <f t="shared" si="207"/>
        <v>112.455</v>
      </c>
      <c r="S986" s="12">
        <v>0</v>
      </c>
      <c r="T986" s="46">
        <f t="shared" si="210"/>
        <v>0</v>
      </c>
      <c r="U986" s="15"/>
      <c r="V986" s="3">
        <f t="shared" si="211"/>
        <v>3.6749999999999998</v>
      </c>
      <c r="W986" s="30" t="s">
        <v>2502</v>
      </c>
      <c r="X986" s="41">
        <f t="shared" si="208"/>
        <v>112.455</v>
      </c>
      <c r="Y986" s="41">
        <f t="shared" si="209"/>
        <v>0</v>
      </c>
      <c r="Z986" s="5"/>
      <c r="AA986" s="3">
        <v>2.5724999999999998</v>
      </c>
      <c r="AB986" s="3">
        <f t="shared" si="213"/>
        <v>1.1025</v>
      </c>
      <c r="AC986" s="3">
        <f t="shared" si="214"/>
        <v>78.718499999999992</v>
      </c>
      <c r="AD986">
        <v>2572.5</v>
      </c>
      <c r="AE986" s="1">
        <f t="shared" si="203"/>
        <v>2.5724999999999998</v>
      </c>
    </row>
    <row r="987" spans="1:31" customFormat="1" ht="43.2" hidden="1" x14ac:dyDescent="0.3">
      <c r="A987" s="65" t="str" cm="1">
        <f t="array" ref="A987">_xlfn.IFS(M987&gt;=65,"Heavy",M987&lt;=25,"Light",M987&gt;=26-64,"Medium")</f>
        <v>Medium</v>
      </c>
      <c r="B987" s="1" t="s">
        <v>2787</v>
      </c>
      <c r="C987" s="1" t="s">
        <v>2824</v>
      </c>
      <c r="D987" s="3">
        <f t="shared" si="212"/>
        <v>970</v>
      </c>
      <c r="E987" s="4" t="s">
        <v>918</v>
      </c>
      <c r="F987" s="3">
        <v>2</v>
      </c>
      <c r="G987" s="3" t="s">
        <v>2827</v>
      </c>
      <c r="H987" s="4" t="s">
        <v>1019</v>
      </c>
      <c r="I987" s="3" t="s">
        <v>1017</v>
      </c>
      <c r="J987" s="3" t="s">
        <v>2342</v>
      </c>
      <c r="K987" s="7" t="str">
        <f>VLOOKUP($I987,'New Summary'!$E$8:$G$59,2,FALSE)</f>
        <v>H-200x150x6x9</v>
      </c>
      <c r="L987" s="3" t="s">
        <v>2496</v>
      </c>
      <c r="M987" s="7">
        <f>VLOOKUP($I987,'New Summary'!$E$8:$G$59,3,FALSE)</f>
        <v>30.6</v>
      </c>
      <c r="N987" s="3">
        <v>3675</v>
      </c>
      <c r="O987" s="3" t="s">
        <v>25</v>
      </c>
      <c r="P987" s="3">
        <v>1</v>
      </c>
      <c r="Q987" s="40">
        <f t="shared" si="206"/>
        <v>3.6749999999999998</v>
      </c>
      <c r="R987" s="40">
        <f t="shared" si="207"/>
        <v>112.455</v>
      </c>
      <c r="S987" s="12">
        <v>0</v>
      </c>
      <c r="T987" s="46">
        <f t="shared" si="210"/>
        <v>0</v>
      </c>
      <c r="U987" s="15"/>
      <c r="V987" s="3">
        <f t="shared" si="211"/>
        <v>3.6749999999999998</v>
      </c>
      <c r="W987" s="30" t="s">
        <v>2502</v>
      </c>
      <c r="X987" s="41">
        <f t="shared" si="208"/>
        <v>112.455</v>
      </c>
      <c r="Y987" s="41">
        <f t="shared" si="209"/>
        <v>0</v>
      </c>
      <c r="Z987" s="5"/>
      <c r="AA987" s="3">
        <v>2.5724999999999998</v>
      </c>
      <c r="AB987" s="3">
        <f t="shared" si="213"/>
        <v>1.1025</v>
      </c>
      <c r="AC987" s="3">
        <f t="shared" si="214"/>
        <v>78.718499999999992</v>
      </c>
      <c r="AD987">
        <v>2572.5</v>
      </c>
      <c r="AE987" s="1">
        <f t="shared" si="203"/>
        <v>2.5724999999999998</v>
      </c>
    </row>
    <row r="988" spans="1:31" customFormat="1" ht="43.2" hidden="1" x14ac:dyDescent="0.3">
      <c r="A988" s="65" t="str" cm="1">
        <f t="array" ref="A988">_xlfn.IFS(M988&gt;=65,"Heavy",M988&lt;=25,"Light",M988&gt;=26-64,"Medium")</f>
        <v>Medium</v>
      </c>
      <c r="B988" s="1" t="s">
        <v>2787</v>
      </c>
      <c r="C988" s="1" t="s">
        <v>2824</v>
      </c>
      <c r="D988" s="3">
        <f t="shared" si="212"/>
        <v>971</v>
      </c>
      <c r="E988" s="4" t="s">
        <v>918</v>
      </c>
      <c r="F988" s="3">
        <v>2</v>
      </c>
      <c r="G988" s="3" t="s">
        <v>2827</v>
      </c>
      <c r="H988" s="4" t="s">
        <v>1020</v>
      </c>
      <c r="I988" s="3" t="s">
        <v>1017</v>
      </c>
      <c r="J988" s="3" t="s">
        <v>2342</v>
      </c>
      <c r="K988" s="7" t="str">
        <f>VLOOKUP($I988,'New Summary'!$E$8:$G$59,2,FALSE)</f>
        <v>H-200x150x6x9</v>
      </c>
      <c r="L988" s="3" t="s">
        <v>2496</v>
      </c>
      <c r="M988" s="7">
        <f>VLOOKUP($I988,'New Summary'!$E$8:$G$59,3,FALSE)</f>
        <v>30.6</v>
      </c>
      <c r="N988" s="3">
        <v>3675</v>
      </c>
      <c r="O988" s="3" t="s">
        <v>25</v>
      </c>
      <c r="P988" s="3">
        <v>1</v>
      </c>
      <c r="Q988" s="40">
        <f t="shared" si="206"/>
        <v>3.6749999999999998</v>
      </c>
      <c r="R988" s="40">
        <f t="shared" si="207"/>
        <v>112.455</v>
      </c>
      <c r="S988" s="12">
        <v>0</v>
      </c>
      <c r="T988" s="46">
        <f t="shared" si="210"/>
        <v>0</v>
      </c>
      <c r="U988" s="15"/>
      <c r="V988" s="3">
        <f t="shared" si="211"/>
        <v>3.6749999999999998</v>
      </c>
      <c r="W988" s="30" t="s">
        <v>2502</v>
      </c>
      <c r="X988" s="41">
        <f t="shared" si="208"/>
        <v>112.455</v>
      </c>
      <c r="Y988" s="41">
        <f t="shared" si="209"/>
        <v>0</v>
      </c>
      <c r="Z988" s="5"/>
      <c r="AA988" s="3">
        <v>2.5724999999999998</v>
      </c>
      <c r="AB988" s="3">
        <f t="shared" si="213"/>
        <v>1.1025</v>
      </c>
      <c r="AC988" s="3">
        <f t="shared" si="214"/>
        <v>78.718499999999992</v>
      </c>
      <c r="AD988">
        <v>2572.5</v>
      </c>
      <c r="AE988" s="1">
        <f t="shared" si="203"/>
        <v>2.5724999999999998</v>
      </c>
    </row>
    <row r="989" spans="1:31" customFormat="1" ht="43.2" hidden="1" x14ac:dyDescent="0.3">
      <c r="A989" s="65" t="str" cm="1">
        <f t="array" ref="A989">_xlfn.IFS(M989&gt;=65,"Heavy",M989&lt;=25,"Light",M989&gt;=26-64,"Medium")</f>
        <v>Medium</v>
      </c>
      <c r="B989" s="1" t="s">
        <v>2787</v>
      </c>
      <c r="C989" s="1" t="s">
        <v>2824</v>
      </c>
      <c r="D989" s="3">
        <f t="shared" si="212"/>
        <v>972</v>
      </c>
      <c r="E989" s="4" t="s">
        <v>918</v>
      </c>
      <c r="F989" s="3">
        <v>2</v>
      </c>
      <c r="G989" s="3" t="s">
        <v>2827</v>
      </c>
      <c r="H989" s="4" t="s">
        <v>1021</v>
      </c>
      <c r="I989" s="3" t="s">
        <v>1017</v>
      </c>
      <c r="J989" s="3" t="s">
        <v>2342</v>
      </c>
      <c r="K989" s="7" t="str">
        <f>VLOOKUP($I989,'New Summary'!$E$8:$G$59,2,FALSE)</f>
        <v>H-200x150x6x9</v>
      </c>
      <c r="L989" s="3" t="s">
        <v>2496</v>
      </c>
      <c r="M989" s="7">
        <f>VLOOKUP($I989,'New Summary'!$E$8:$G$59,3,FALSE)</f>
        <v>30.6</v>
      </c>
      <c r="N989" s="3">
        <v>3675</v>
      </c>
      <c r="O989" s="3" t="s">
        <v>25</v>
      </c>
      <c r="P989" s="3">
        <v>1</v>
      </c>
      <c r="Q989" s="40">
        <f t="shared" si="206"/>
        <v>3.6749999999999998</v>
      </c>
      <c r="R989" s="40">
        <f t="shared" si="207"/>
        <v>112.455</v>
      </c>
      <c r="S989" s="12">
        <v>0</v>
      </c>
      <c r="T989" s="46">
        <f t="shared" si="210"/>
        <v>0</v>
      </c>
      <c r="U989" s="15"/>
      <c r="V989" s="3">
        <f t="shared" si="211"/>
        <v>3.6749999999999998</v>
      </c>
      <c r="W989" s="30" t="s">
        <v>2502</v>
      </c>
      <c r="X989" s="41">
        <f t="shared" si="208"/>
        <v>112.455</v>
      </c>
      <c r="Y989" s="41">
        <f t="shared" si="209"/>
        <v>0</v>
      </c>
      <c r="Z989" s="5"/>
      <c r="AA989" s="3">
        <v>2.5724999999999998</v>
      </c>
      <c r="AB989" s="3">
        <f t="shared" ref="AB989:AB1052" si="215">Q989-AA989</f>
        <v>1.1025</v>
      </c>
      <c r="AC989" s="3">
        <f t="shared" ref="AC989:AC1052" si="216">AA989*M989*P989</f>
        <v>78.718499999999992</v>
      </c>
      <c r="AD989">
        <v>2572.5</v>
      </c>
      <c r="AE989" s="1">
        <f t="shared" si="203"/>
        <v>2.5724999999999998</v>
      </c>
    </row>
    <row r="990" spans="1:31" customFormat="1" ht="43.2" hidden="1" x14ac:dyDescent="0.3">
      <c r="A990" s="65" t="str" cm="1">
        <f t="array" ref="A990">_xlfn.IFS(M990&gt;=65,"Heavy",M990&lt;=25,"Light",M990&gt;=26-64,"Medium")</f>
        <v>Medium</v>
      </c>
      <c r="B990" s="1" t="s">
        <v>2787</v>
      </c>
      <c r="C990" s="1" t="s">
        <v>2824</v>
      </c>
      <c r="D990" s="3">
        <f t="shared" si="212"/>
        <v>973</v>
      </c>
      <c r="E990" s="4" t="s">
        <v>918</v>
      </c>
      <c r="F990" s="3">
        <v>2</v>
      </c>
      <c r="G990" s="3" t="s">
        <v>2827</v>
      </c>
      <c r="H990" s="4" t="s">
        <v>1022</v>
      </c>
      <c r="I990" s="3" t="s">
        <v>1017</v>
      </c>
      <c r="J990" s="3" t="s">
        <v>2342</v>
      </c>
      <c r="K990" s="7" t="str">
        <f>VLOOKUP($I990,'New Summary'!$E$8:$G$59,2,FALSE)</f>
        <v>H-200x150x6x9</v>
      </c>
      <c r="L990" s="3" t="s">
        <v>2496</v>
      </c>
      <c r="M990" s="7">
        <f>VLOOKUP($I990,'New Summary'!$E$8:$G$59,3,FALSE)</f>
        <v>30.6</v>
      </c>
      <c r="N990" s="3">
        <v>3675</v>
      </c>
      <c r="O990" s="3" t="s">
        <v>25</v>
      </c>
      <c r="P990" s="3">
        <v>1</v>
      </c>
      <c r="Q990" s="40">
        <f t="shared" si="206"/>
        <v>3.6749999999999998</v>
      </c>
      <c r="R990" s="40">
        <f t="shared" si="207"/>
        <v>112.455</v>
      </c>
      <c r="S990" s="12">
        <v>0</v>
      </c>
      <c r="T990" s="46">
        <f t="shared" si="210"/>
        <v>0</v>
      </c>
      <c r="U990" s="15"/>
      <c r="V990" s="3">
        <f t="shared" si="211"/>
        <v>3.6749999999999998</v>
      </c>
      <c r="W990" s="30" t="s">
        <v>2502</v>
      </c>
      <c r="X990" s="41">
        <f t="shared" si="208"/>
        <v>112.455</v>
      </c>
      <c r="Y990" s="41">
        <f t="shared" si="209"/>
        <v>0</v>
      </c>
      <c r="Z990" s="5"/>
      <c r="AA990" s="3">
        <v>2.5724999999999998</v>
      </c>
      <c r="AB990" s="3">
        <f t="shared" si="215"/>
        <v>1.1025</v>
      </c>
      <c r="AC990" s="3">
        <f t="shared" si="216"/>
        <v>78.718499999999992</v>
      </c>
      <c r="AD990">
        <v>2572.5</v>
      </c>
      <c r="AE990" s="1">
        <f t="shared" si="203"/>
        <v>2.5724999999999998</v>
      </c>
    </row>
    <row r="991" spans="1:31" customFormat="1" ht="43.2" hidden="1" x14ac:dyDescent="0.3">
      <c r="A991" s="65" t="str" cm="1">
        <f t="array" ref="A991">_xlfn.IFS(M991&gt;=65,"Heavy",M991&lt;=25,"Light",M991&gt;=26-64,"Medium")</f>
        <v>Medium</v>
      </c>
      <c r="B991" s="1" t="s">
        <v>2787</v>
      </c>
      <c r="C991" s="1" t="s">
        <v>2824</v>
      </c>
      <c r="D991" s="3">
        <f t="shared" si="212"/>
        <v>974</v>
      </c>
      <c r="E991" s="4" t="s">
        <v>918</v>
      </c>
      <c r="F991" s="3">
        <v>2</v>
      </c>
      <c r="G991" s="3" t="s">
        <v>2827</v>
      </c>
      <c r="H991" s="4" t="s">
        <v>1029</v>
      </c>
      <c r="I991" s="3" t="s">
        <v>7</v>
      </c>
      <c r="J991" s="3" t="s">
        <v>2819</v>
      </c>
      <c r="K991" s="7" t="str">
        <f>VLOOKUP($I991,'New Summary'!$E$8:$G$59,2,FALSE)</f>
        <v>T-100x200x8x12</v>
      </c>
      <c r="L991" s="3" t="s">
        <v>2496</v>
      </c>
      <c r="M991" s="7">
        <f>VLOOKUP($I991,'New Summary'!$E$8:$G$59,3,FALSE)</f>
        <v>25.3</v>
      </c>
      <c r="N991" s="3">
        <v>2121</v>
      </c>
      <c r="O991" s="3" t="s">
        <v>25</v>
      </c>
      <c r="P991" s="3">
        <v>1</v>
      </c>
      <c r="Q991" s="28">
        <f t="shared" si="206"/>
        <v>2.121</v>
      </c>
      <c r="R991" s="40">
        <f t="shared" si="207"/>
        <v>53.661300000000004</v>
      </c>
      <c r="S991" s="12">
        <v>0</v>
      </c>
      <c r="T991" s="46">
        <f t="shared" si="210"/>
        <v>0</v>
      </c>
      <c r="U991" s="15"/>
      <c r="V991" s="3">
        <f t="shared" si="211"/>
        <v>2.121</v>
      </c>
      <c r="W991" s="30" t="s">
        <v>2502</v>
      </c>
      <c r="X991" s="41">
        <f t="shared" si="208"/>
        <v>53.661300000000004</v>
      </c>
      <c r="Y991" s="41">
        <f t="shared" si="209"/>
        <v>0</v>
      </c>
      <c r="Z991" s="5"/>
      <c r="AA991" s="3">
        <v>1.2726</v>
      </c>
      <c r="AB991" s="3">
        <f t="shared" si="215"/>
        <v>0.84840000000000004</v>
      </c>
      <c r="AC991" s="3">
        <f t="shared" si="216"/>
        <v>32.196779999999997</v>
      </c>
      <c r="AD991">
        <v>1272.5999999999999</v>
      </c>
      <c r="AE991" s="1">
        <f t="shared" si="203"/>
        <v>1.2726</v>
      </c>
    </row>
    <row r="992" spans="1:31" customFormat="1" ht="43.2" hidden="1" x14ac:dyDescent="0.3">
      <c r="A992" s="65" t="str" cm="1">
        <f t="array" ref="A992">_xlfn.IFS(M992&gt;=65,"Heavy",M992&lt;=25,"Light",M992&gt;=26-64,"Medium")</f>
        <v>Medium</v>
      </c>
      <c r="B992" s="1" t="s">
        <v>2787</v>
      </c>
      <c r="C992" s="1" t="s">
        <v>2824</v>
      </c>
      <c r="D992" s="3">
        <f t="shared" si="212"/>
        <v>975</v>
      </c>
      <c r="E992" s="4" t="s">
        <v>918</v>
      </c>
      <c r="F992" s="3">
        <v>2</v>
      </c>
      <c r="G992" s="3" t="s">
        <v>2827</v>
      </c>
      <c r="H992" s="4" t="s">
        <v>1030</v>
      </c>
      <c r="I992" s="3" t="s">
        <v>7</v>
      </c>
      <c r="J992" s="3" t="s">
        <v>2819</v>
      </c>
      <c r="K992" s="7" t="str">
        <f>VLOOKUP($I992,'New Summary'!$E$8:$G$59,2,FALSE)</f>
        <v>T-100x200x8x12</v>
      </c>
      <c r="L992" s="3" t="s">
        <v>2496</v>
      </c>
      <c r="M992" s="7">
        <f>VLOOKUP($I992,'New Summary'!$E$8:$G$59,3,FALSE)</f>
        <v>25.3</v>
      </c>
      <c r="N992" s="3">
        <v>2121</v>
      </c>
      <c r="O992" s="3" t="s">
        <v>25</v>
      </c>
      <c r="P992" s="3">
        <v>1</v>
      </c>
      <c r="Q992" s="28">
        <f t="shared" si="206"/>
        <v>2.121</v>
      </c>
      <c r="R992" s="40">
        <f t="shared" si="207"/>
        <v>53.661300000000004</v>
      </c>
      <c r="S992" s="12">
        <v>0</v>
      </c>
      <c r="T992" s="46">
        <f t="shared" si="210"/>
        <v>0</v>
      </c>
      <c r="U992" s="15"/>
      <c r="V992" s="3">
        <f t="shared" si="211"/>
        <v>2.121</v>
      </c>
      <c r="W992" s="30" t="s">
        <v>2502</v>
      </c>
      <c r="X992" s="41">
        <f t="shared" si="208"/>
        <v>53.661300000000004</v>
      </c>
      <c r="Y992" s="41">
        <f t="shared" si="209"/>
        <v>0</v>
      </c>
      <c r="Z992" s="5"/>
      <c r="AA992" s="3">
        <v>1.2726</v>
      </c>
      <c r="AB992" s="3">
        <f t="shared" si="215"/>
        <v>0.84840000000000004</v>
      </c>
      <c r="AC992" s="3">
        <f t="shared" si="216"/>
        <v>32.196779999999997</v>
      </c>
      <c r="AD992">
        <v>1272.5999999999999</v>
      </c>
      <c r="AE992" s="1">
        <f t="shared" si="203"/>
        <v>1.2726</v>
      </c>
    </row>
    <row r="993" spans="1:31" customFormat="1" ht="43.2" hidden="1" x14ac:dyDescent="0.3">
      <c r="A993" s="65" t="str" cm="1">
        <f t="array" ref="A993">_xlfn.IFS(M993&gt;=65,"Heavy",M993&lt;=25,"Light",M993&gt;=26-64,"Medium")</f>
        <v>Medium</v>
      </c>
      <c r="B993" s="1" t="s">
        <v>2787</v>
      </c>
      <c r="C993" s="1" t="s">
        <v>2824</v>
      </c>
      <c r="D993" s="3">
        <f t="shared" si="212"/>
        <v>976</v>
      </c>
      <c r="E993" s="4" t="s">
        <v>918</v>
      </c>
      <c r="F993" s="3">
        <v>2</v>
      </c>
      <c r="G993" s="3" t="s">
        <v>2827</v>
      </c>
      <c r="H993" s="4" t="s">
        <v>1031</v>
      </c>
      <c r="I993" s="3" t="s">
        <v>7</v>
      </c>
      <c r="J993" s="3" t="s">
        <v>2819</v>
      </c>
      <c r="K993" s="7" t="str">
        <f>VLOOKUP($I993,'New Summary'!$E$8:$G$59,2,FALSE)</f>
        <v>T-100x200x8x12</v>
      </c>
      <c r="L993" s="3" t="s">
        <v>2496</v>
      </c>
      <c r="M993" s="7">
        <f>VLOOKUP($I993,'New Summary'!$E$8:$G$59,3,FALSE)</f>
        <v>25.3</v>
      </c>
      <c r="N993" s="3">
        <v>2121</v>
      </c>
      <c r="O993" s="3" t="s">
        <v>25</v>
      </c>
      <c r="P993" s="3">
        <v>1</v>
      </c>
      <c r="Q993" s="28">
        <f t="shared" si="206"/>
        <v>2.121</v>
      </c>
      <c r="R993" s="40">
        <f t="shared" si="207"/>
        <v>53.661300000000004</v>
      </c>
      <c r="S993" s="12">
        <v>0</v>
      </c>
      <c r="T993" s="46">
        <f t="shared" si="210"/>
        <v>0</v>
      </c>
      <c r="U993" s="15"/>
      <c r="V993" s="3">
        <f t="shared" si="211"/>
        <v>2.121</v>
      </c>
      <c r="W993" s="30" t="s">
        <v>2502</v>
      </c>
      <c r="X993" s="41">
        <f t="shared" si="208"/>
        <v>53.661300000000004</v>
      </c>
      <c r="Y993" s="41">
        <f t="shared" si="209"/>
        <v>0</v>
      </c>
      <c r="Z993" s="5"/>
      <c r="AA993" s="3">
        <v>1.2726</v>
      </c>
      <c r="AB993" s="3">
        <f t="shared" si="215"/>
        <v>0.84840000000000004</v>
      </c>
      <c r="AC993" s="3">
        <f t="shared" si="216"/>
        <v>32.196779999999997</v>
      </c>
      <c r="AD993">
        <v>1272.5999999999999</v>
      </c>
      <c r="AE993" s="1">
        <f t="shared" si="203"/>
        <v>1.2726</v>
      </c>
    </row>
    <row r="994" spans="1:31" customFormat="1" ht="43.2" hidden="1" x14ac:dyDescent="0.3">
      <c r="A994" s="65" t="str" cm="1">
        <f t="array" ref="A994">_xlfn.IFS(M994&gt;=65,"Heavy",M994&lt;=25,"Light",M994&gt;=26-64,"Medium")</f>
        <v>Medium</v>
      </c>
      <c r="B994" s="1" t="s">
        <v>2787</v>
      </c>
      <c r="C994" s="1" t="s">
        <v>2824</v>
      </c>
      <c r="D994" s="3">
        <f t="shared" si="212"/>
        <v>977</v>
      </c>
      <c r="E994" s="4" t="s">
        <v>918</v>
      </c>
      <c r="F994" s="3">
        <v>2</v>
      </c>
      <c r="G994" s="3" t="s">
        <v>2827</v>
      </c>
      <c r="H994" s="4" t="s">
        <v>1032</v>
      </c>
      <c r="I994" s="3" t="s">
        <v>7</v>
      </c>
      <c r="J994" s="3" t="s">
        <v>2819</v>
      </c>
      <c r="K994" s="7" t="str">
        <f>VLOOKUP($I994,'New Summary'!$E$8:$G$59,2,FALSE)</f>
        <v>T-100x200x8x12</v>
      </c>
      <c r="L994" s="3" t="s">
        <v>2496</v>
      </c>
      <c r="M994" s="7">
        <f>VLOOKUP($I994,'New Summary'!$E$8:$G$59,3,FALSE)</f>
        <v>25.3</v>
      </c>
      <c r="N994" s="3">
        <v>2121</v>
      </c>
      <c r="O994" s="3" t="s">
        <v>25</v>
      </c>
      <c r="P994" s="3">
        <v>1</v>
      </c>
      <c r="Q994" s="28">
        <f t="shared" si="206"/>
        <v>2.121</v>
      </c>
      <c r="R994" s="40">
        <f t="shared" si="207"/>
        <v>53.661300000000004</v>
      </c>
      <c r="S994" s="12">
        <v>0</v>
      </c>
      <c r="T994" s="46">
        <f t="shared" si="210"/>
        <v>0</v>
      </c>
      <c r="U994" s="15"/>
      <c r="V994" s="3">
        <f t="shared" si="211"/>
        <v>2.121</v>
      </c>
      <c r="W994" s="30" t="s">
        <v>2502</v>
      </c>
      <c r="X994" s="41">
        <f t="shared" si="208"/>
        <v>53.661300000000004</v>
      </c>
      <c r="Y994" s="41">
        <f t="shared" si="209"/>
        <v>0</v>
      </c>
      <c r="Z994" s="5"/>
      <c r="AA994" s="3">
        <v>1.2726</v>
      </c>
      <c r="AB994" s="3">
        <f t="shared" si="215"/>
        <v>0.84840000000000004</v>
      </c>
      <c r="AC994" s="3">
        <f t="shared" si="216"/>
        <v>32.196779999999997</v>
      </c>
      <c r="AD994">
        <v>1272.5999999999999</v>
      </c>
      <c r="AE994" s="1">
        <f t="shared" si="203"/>
        <v>1.2726</v>
      </c>
    </row>
    <row r="995" spans="1:31" customFormat="1" ht="43.2" hidden="1" x14ac:dyDescent="0.3">
      <c r="A995" s="65" t="str" cm="1">
        <f t="array" ref="A995">_xlfn.IFS(M995&gt;=65,"Heavy",M995&lt;=25,"Light",M995&gt;=26-64,"Medium")</f>
        <v>Medium</v>
      </c>
      <c r="B995" s="1" t="s">
        <v>2787</v>
      </c>
      <c r="C995" s="1" t="s">
        <v>2824</v>
      </c>
      <c r="D995" s="3">
        <f t="shared" si="212"/>
        <v>978</v>
      </c>
      <c r="E995" s="4" t="s">
        <v>918</v>
      </c>
      <c r="F995" s="3">
        <v>2</v>
      </c>
      <c r="G995" s="3" t="s">
        <v>2827</v>
      </c>
      <c r="H995" s="4" t="s">
        <v>1033</v>
      </c>
      <c r="I995" s="3" t="s">
        <v>7</v>
      </c>
      <c r="J995" s="3" t="s">
        <v>2819</v>
      </c>
      <c r="K995" s="7" t="str">
        <f>VLOOKUP($I995,'New Summary'!$E$8:$G$59,2,FALSE)</f>
        <v>T-100x200x8x12</v>
      </c>
      <c r="L995" s="3" t="s">
        <v>2496</v>
      </c>
      <c r="M995" s="7">
        <f>VLOOKUP($I995,'New Summary'!$E$8:$G$59,3,FALSE)</f>
        <v>25.3</v>
      </c>
      <c r="N995" s="3">
        <v>2121</v>
      </c>
      <c r="O995" s="3" t="s">
        <v>25</v>
      </c>
      <c r="P995" s="3">
        <v>1</v>
      </c>
      <c r="Q995" s="28">
        <f t="shared" si="206"/>
        <v>2.121</v>
      </c>
      <c r="R995" s="40">
        <f t="shared" si="207"/>
        <v>53.661300000000004</v>
      </c>
      <c r="S995" s="12">
        <v>0</v>
      </c>
      <c r="T995" s="46">
        <f t="shared" si="210"/>
        <v>0</v>
      </c>
      <c r="U995" s="15"/>
      <c r="V995" s="3">
        <f t="shared" si="211"/>
        <v>2.121</v>
      </c>
      <c r="W995" s="30" t="s">
        <v>2502</v>
      </c>
      <c r="X995" s="41">
        <f t="shared" si="208"/>
        <v>53.661300000000004</v>
      </c>
      <c r="Y995" s="41">
        <f t="shared" si="209"/>
        <v>0</v>
      </c>
      <c r="Z995" s="5"/>
      <c r="AA995" s="3">
        <v>1.2726</v>
      </c>
      <c r="AB995" s="3">
        <f t="shared" si="215"/>
        <v>0.84840000000000004</v>
      </c>
      <c r="AC995" s="3">
        <f t="shared" si="216"/>
        <v>32.196779999999997</v>
      </c>
      <c r="AD995">
        <v>1272.5999999999999</v>
      </c>
      <c r="AE995" s="1">
        <f t="shared" si="203"/>
        <v>1.2726</v>
      </c>
    </row>
    <row r="996" spans="1:31" customFormat="1" ht="43.2" hidden="1" x14ac:dyDescent="0.3">
      <c r="A996" s="65" t="str" cm="1">
        <f t="array" ref="A996">_xlfn.IFS(M996&gt;=65,"Heavy",M996&lt;=25,"Light",M996&gt;=26-64,"Medium")</f>
        <v>Medium</v>
      </c>
      <c r="B996" s="1" t="s">
        <v>2787</v>
      </c>
      <c r="C996" s="1" t="s">
        <v>2824</v>
      </c>
      <c r="D996" s="3">
        <f t="shared" si="212"/>
        <v>979</v>
      </c>
      <c r="E996" s="4" t="s">
        <v>918</v>
      </c>
      <c r="F996" s="3">
        <v>2</v>
      </c>
      <c r="G996" s="3" t="s">
        <v>2827</v>
      </c>
      <c r="H996" s="4" t="s">
        <v>1034</v>
      </c>
      <c r="I996" s="3" t="s">
        <v>7</v>
      </c>
      <c r="J996" s="3" t="s">
        <v>2819</v>
      </c>
      <c r="K996" s="7" t="str">
        <f>VLOOKUP($I996,'New Summary'!$E$8:$G$59,2,FALSE)</f>
        <v>T-100x200x8x12</v>
      </c>
      <c r="L996" s="3" t="s">
        <v>2496</v>
      </c>
      <c r="M996" s="7">
        <f>VLOOKUP($I996,'New Summary'!$E$8:$G$59,3,FALSE)</f>
        <v>25.3</v>
      </c>
      <c r="N996" s="3">
        <v>2121</v>
      </c>
      <c r="O996" s="3" t="s">
        <v>25</v>
      </c>
      <c r="P996" s="3">
        <v>1</v>
      </c>
      <c r="Q996" s="28">
        <f t="shared" si="206"/>
        <v>2.121</v>
      </c>
      <c r="R996" s="40">
        <f t="shared" si="207"/>
        <v>53.661300000000004</v>
      </c>
      <c r="S996" s="12">
        <v>0</v>
      </c>
      <c r="T996" s="46">
        <f t="shared" si="210"/>
        <v>0</v>
      </c>
      <c r="U996" s="15"/>
      <c r="V996" s="3">
        <f t="shared" si="211"/>
        <v>2.121</v>
      </c>
      <c r="W996" s="30" t="s">
        <v>2502</v>
      </c>
      <c r="X996" s="41">
        <f t="shared" si="208"/>
        <v>53.661300000000004</v>
      </c>
      <c r="Y996" s="41">
        <f t="shared" si="209"/>
        <v>0</v>
      </c>
      <c r="Z996" s="5"/>
      <c r="AA996" s="3">
        <v>1.2726</v>
      </c>
      <c r="AB996" s="3">
        <f t="shared" si="215"/>
        <v>0.84840000000000004</v>
      </c>
      <c r="AC996" s="3">
        <f t="shared" si="216"/>
        <v>32.196779999999997</v>
      </c>
      <c r="AD996">
        <v>1272.5999999999999</v>
      </c>
      <c r="AE996" s="1">
        <f t="shared" si="203"/>
        <v>1.2726</v>
      </c>
    </row>
    <row r="997" spans="1:31" customFormat="1" ht="43.2" hidden="1" x14ac:dyDescent="0.3">
      <c r="A997" s="65" t="str" cm="1">
        <f t="array" ref="A997">_xlfn.IFS(M997&gt;=65,"Heavy",M997&lt;=25,"Light",M997&gt;=26-64,"Medium")</f>
        <v>Medium</v>
      </c>
      <c r="B997" s="1" t="s">
        <v>2787</v>
      </c>
      <c r="C997" s="1" t="s">
        <v>2824</v>
      </c>
      <c r="D997" s="3">
        <f t="shared" si="212"/>
        <v>980</v>
      </c>
      <c r="E997" s="4" t="s">
        <v>918</v>
      </c>
      <c r="F997" s="3">
        <v>2</v>
      </c>
      <c r="G997" s="3" t="s">
        <v>2827</v>
      </c>
      <c r="H997" s="4" t="s">
        <v>1035</v>
      </c>
      <c r="I997" s="3" t="s">
        <v>7</v>
      </c>
      <c r="J997" s="3" t="s">
        <v>2819</v>
      </c>
      <c r="K997" s="7" t="str">
        <f>VLOOKUP($I997,'New Summary'!$E$8:$G$59,2,FALSE)</f>
        <v>T-100x200x8x12</v>
      </c>
      <c r="L997" s="3" t="s">
        <v>2496</v>
      </c>
      <c r="M997" s="7">
        <f>VLOOKUP($I997,'New Summary'!$E$8:$G$59,3,FALSE)</f>
        <v>25.3</v>
      </c>
      <c r="N997" s="3">
        <v>1700</v>
      </c>
      <c r="O997" s="3" t="s">
        <v>25</v>
      </c>
      <c r="P997" s="3">
        <v>1</v>
      </c>
      <c r="Q997" s="28">
        <f t="shared" si="206"/>
        <v>1.7</v>
      </c>
      <c r="R997" s="40">
        <f t="shared" si="207"/>
        <v>43.01</v>
      </c>
      <c r="S997" s="12">
        <v>0</v>
      </c>
      <c r="T997" s="46">
        <f t="shared" si="210"/>
        <v>0</v>
      </c>
      <c r="U997" s="15"/>
      <c r="V997" s="3">
        <f t="shared" si="211"/>
        <v>1.7</v>
      </c>
      <c r="W997" s="30" t="s">
        <v>2502</v>
      </c>
      <c r="X997" s="41">
        <f t="shared" si="208"/>
        <v>43.01</v>
      </c>
      <c r="Y997" s="41">
        <f t="shared" si="209"/>
        <v>0</v>
      </c>
      <c r="Z997" s="5"/>
      <c r="AA997" s="3">
        <v>1.02</v>
      </c>
      <c r="AB997" s="3">
        <f t="shared" si="215"/>
        <v>0.67999999999999994</v>
      </c>
      <c r="AC997" s="3">
        <f t="shared" si="216"/>
        <v>25.806000000000001</v>
      </c>
      <c r="AD997">
        <v>1020</v>
      </c>
      <c r="AE997" s="1">
        <f t="shared" si="203"/>
        <v>1.02</v>
      </c>
    </row>
    <row r="998" spans="1:31" customFormat="1" ht="43.2" hidden="1" x14ac:dyDescent="0.3">
      <c r="A998" s="65" t="str" cm="1">
        <f t="array" ref="A998">_xlfn.IFS(M998&gt;=65,"Heavy",M998&lt;=25,"Light",M998&gt;=26-64,"Medium")</f>
        <v>Medium</v>
      </c>
      <c r="B998" s="1" t="s">
        <v>2787</v>
      </c>
      <c r="C998" s="1" t="s">
        <v>2824</v>
      </c>
      <c r="D998" s="3">
        <f t="shared" si="212"/>
        <v>981</v>
      </c>
      <c r="E998" s="4" t="s">
        <v>918</v>
      </c>
      <c r="F998" s="3">
        <v>2</v>
      </c>
      <c r="G998" s="3" t="s">
        <v>2827</v>
      </c>
      <c r="H998" s="4" t="s">
        <v>1036</v>
      </c>
      <c r="I998" s="3" t="s">
        <v>7</v>
      </c>
      <c r="J998" s="3" t="s">
        <v>2819</v>
      </c>
      <c r="K998" s="7" t="str">
        <f>VLOOKUP($I998,'New Summary'!$E$8:$G$59,2,FALSE)</f>
        <v>T-100x200x8x12</v>
      </c>
      <c r="L998" s="3" t="s">
        <v>2496</v>
      </c>
      <c r="M998" s="7">
        <f>VLOOKUP($I998,'New Summary'!$E$8:$G$59,3,FALSE)</f>
        <v>25.3</v>
      </c>
      <c r="N998" s="3">
        <v>1300</v>
      </c>
      <c r="O998" s="3" t="s">
        <v>25</v>
      </c>
      <c r="P998" s="3">
        <v>1</v>
      </c>
      <c r="Q998" s="28">
        <f t="shared" si="206"/>
        <v>1.3</v>
      </c>
      <c r="R998" s="40">
        <f t="shared" si="207"/>
        <v>32.89</v>
      </c>
      <c r="S998" s="12">
        <v>0</v>
      </c>
      <c r="T998" s="46">
        <f t="shared" si="210"/>
        <v>0</v>
      </c>
      <c r="U998" s="15"/>
      <c r="V998" s="3">
        <f t="shared" si="211"/>
        <v>1.3</v>
      </c>
      <c r="W998" s="30" t="s">
        <v>2502</v>
      </c>
      <c r="X998" s="41">
        <f t="shared" si="208"/>
        <v>32.89</v>
      </c>
      <c r="Y998" s="41">
        <f t="shared" si="209"/>
        <v>0</v>
      </c>
      <c r="Z998" s="5"/>
      <c r="AA998" s="3">
        <v>0.78</v>
      </c>
      <c r="AB998" s="3">
        <f t="shared" si="215"/>
        <v>0.52</v>
      </c>
      <c r="AC998" s="3">
        <f t="shared" si="216"/>
        <v>19.734000000000002</v>
      </c>
      <c r="AD998">
        <v>780</v>
      </c>
      <c r="AE998" s="1">
        <f t="shared" si="203"/>
        <v>0.78</v>
      </c>
    </row>
    <row r="999" spans="1:31" customFormat="1" ht="43.2" hidden="1" x14ac:dyDescent="0.3">
      <c r="A999" s="65" t="str" cm="1">
        <f t="array" ref="A999">_xlfn.IFS(M999&gt;=65,"Heavy",M999&lt;=25,"Light",M999&gt;=26-64,"Medium")</f>
        <v>Medium</v>
      </c>
      <c r="B999" s="1" t="s">
        <v>2787</v>
      </c>
      <c r="C999" s="1" t="s">
        <v>2824</v>
      </c>
      <c r="D999" s="3">
        <f t="shared" si="212"/>
        <v>982</v>
      </c>
      <c r="E999" s="4" t="s">
        <v>918</v>
      </c>
      <c r="F999" s="3">
        <v>2</v>
      </c>
      <c r="G999" s="3" t="s">
        <v>2827</v>
      </c>
      <c r="H999" s="4" t="s">
        <v>1037</v>
      </c>
      <c r="I999" s="3" t="s">
        <v>7</v>
      </c>
      <c r="J999" s="3" t="s">
        <v>2819</v>
      </c>
      <c r="K999" s="7" t="str">
        <f>VLOOKUP($I999,'New Summary'!$E$8:$G$59,2,FALSE)</f>
        <v>T-100x200x8x12</v>
      </c>
      <c r="L999" s="3" t="s">
        <v>2496</v>
      </c>
      <c r="M999" s="7">
        <f>VLOOKUP($I999,'New Summary'!$E$8:$G$59,3,FALSE)</f>
        <v>25.3</v>
      </c>
      <c r="N999" s="3">
        <v>2940</v>
      </c>
      <c r="O999" s="3" t="s">
        <v>25</v>
      </c>
      <c r="P999" s="3">
        <v>1</v>
      </c>
      <c r="Q999" s="28">
        <f t="shared" si="206"/>
        <v>2.94</v>
      </c>
      <c r="R999" s="40">
        <f t="shared" si="207"/>
        <v>74.382000000000005</v>
      </c>
      <c r="S999" s="12">
        <v>0</v>
      </c>
      <c r="T999" s="46">
        <f t="shared" si="210"/>
        <v>0</v>
      </c>
      <c r="U999" s="15"/>
      <c r="V999" s="3">
        <f t="shared" si="211"/>
        <v>2.94</v>
      </c>
      <c r="W999" s="30" t="s">
        <v>2502</v>
      </c>
      <c r="X999" s="41">
        <f t="shared" si="208"/>
        <v>74.382000000000005</v>
      </c>
      <c r="Y999" s="41">
        <f t="shared" si="209"/>
        <v>0</v>
      </c>
      <c r="Z999" s="5"/>
      <c r="AA999" s="3">
        <v>1.764</v>
      </c>
      <c r="AB999" s="3">
        <f t="shared" si="215"/>
        <v>1.1759999999999999</v>
      </c>
      <c r="AC999" s="3">
        <f t="shared" si="216"/>
        <v>44.629200000000004</v>
      </c>
      <c r="AD999">
        <v>1764</v>
      </c>
      <c r="AE999" s="1">
        <f t="shared" si="203"/>
        <v>1.764</v>
      </c>
    </row>
    <row r="1000" spans="1:31" customFormat="1" ht="43.2" hidden="1" x14ac:dyDescent="0.3">
      <c r="A1000" s="65" t="str" cm="1">
        <f t="array" ref="A1000">_xlfn.IFS(M1000&gt;=65,"Heavy",M1000&lt;=25,"Light",M1000&gt;=26-64,"Medium")</f>
        <v>Medium</v>
      </c>
      <c r="B1000" s="1" t="s">
        <v>2787</v>
      </c>
      <c r="C1000" s="1" t="s">
        <v>2824</v>
      </c>
      <c r="D1000" s="3">
        <f t="shared" si="212"/>
        <v>983</v>
      </c>
      <c r="E1000" s="4" t="s">
        <v>918</v>
      </c>
      <c r="F1000" s="3">
        <v>2</v>
      </c>
      <c r="G1000" s="3" t="s">
        <v>2827</v>
      </c>
      <c r="H1000" s="4" t="s">
        <v>1038</v>
      </c>
      <c r="I1000" s="3" t="s">
        <v>7</v>
      </c>
      <c r="J1000" s="3" t="s">
        <v>2819</v>
      </c>
      <c r="K1000" s="7" t="str">
        <f>VLOOKUP($I1000,'New Summary'!$E$8:$G$59,2,FALSE)</f>
        <v>T-100x200x8x12</v>
      </c>
      <c r="L1000" s="3" t="s">
        <v>2496</v>
      </c>
      <c r="M1000" s="7">
        <f>VLOOKUP($I1000,'New Summary'!$E$8:$G$59,3,FALSE)</f>
        <v>25.3</v>
      </c>
      <c r="N1000" s="3">
        <v>2720</v>
      </c>
      <c r="O1000" s="3" t="s">
        <v>25</v>
      </c>
      <c r="P1000" s="3">
        <v>1</v>
      </c>
      <c r="Q1000" s="28">
        <f t="shared" si="206"/>
        <v>2.72</v>
      </c>
      <c r="R1000" s="40">
        <f t="shared" si="207"/>
        <v>68.816000000000003</v>
      </c>
      <c r="S1000" s="12">
        <v>0</v>
      </c>
      <c r="T1000" s="46">
        <f t="shared" si="210"/>
        <v>0</v>
      </c>
      <c r="U1000" s="15"/>
      <c r="V1000" s="3">
        <f t="shared" si="211"/>
        <v>2.72</v>
      </c>
      <c r="W1000" s="30" t="s">
        <v>2502</v>
      </c>
      <c r="X1000" s="41">
        <f t="shared" si="208"/>
        <v>68.816000000000003</v>
      </c>
      <c r="Y1000" s="41">
        <f t="shared" si="209"/>
        <v>0</v>
      </c>
      <c r="Z1000" s="5"/>
      <c r="AA1000" s="3">
        <v>1.6319999999999999</v>
      </c>
      <c r="AB1000" s="3">
        <f t="shared" si="215"/>
        <v>1.0880000000000003</v>
      </c>
      <c r="AC1000" s="3">
        <f t="shared" si="216"/>
        <v>41.2896</v>
      </c>
      <c r="AD1000">
        <v>1632</v>
      </c>
      <c r="AE1000" s="1">
        <f t="shared" si="203"/>
        <v>1.6319999999999999</v>
      </c>
    </row>
    <row r="1001" spans="1:31" customFormat="1" ht="43.2" hidden="1" x14ac:dyDescent="0.3">
      <c r="A1001" s="65" t="str" cm="1">
        <f t="array" ref="A1001">_xlfn.IFS(M1001&gt;=65,"Heavy",M1001&lt;=25,"Light",M1001&gt;=26-64,"Medium")</f>
        <v>Medium</v>
      </c>
      <c r="B1001" s="1" t="s">
        <v>2787</v>
      </c>
      <c r="C1001" s="1" t="s">
        <v>2824</v>
      </c>
      <c r="D1001" s="3">
        <f t="shared" si="212"/>
        <v>984</v>
      </c>
      <c r="E1001" s="4" t="s">
        <v>918</v>
      </c>
      <c r="F1001" s="3">
        <v>2</v>
      </c>
      <c r="G1001" s="3" t="s">
        <v>2827</v>
      </c>
      <c r="H1001" s="4" t="s">
        <v>1039</v>
      </c>
      <c r="I1001" s="3" t="s">
        <v>7</v>
      </c>
      <c r="J1001" s="3" t="s">
        <v>2819</v>
      </c>
      <c r="K1001" s="7" t="str">
        <f>VLOOKUP($I1001,'New Summary'!$E$8:$G$59,2,FALSE)</f>
        <v>T-100x200x8x12</v>
      </c>
      <c r="L1001" s="3" t="s">
        <v>2496</v>
      </c>
      <c r="M1001" s="7">
        <f>VLOOKUP($I1001,'New Summary'!$E$8:$G$59,3,FALSE)</f>
        <v>25.3</v>
      </c>
      <c r="N1001" s="3">
        <v>1430</v>
      </c>
      <c r="O1001" s="3" t="s">
        <v>25</v>
      </c>
      <c r="P1001" s="3">
        <v>1</v>
      </c>
      <c r="Q1001" s="28">
        <f t="shared" si="206"/>
        <v>1.43</v>
      </c>
      <c r="R1001" s="40">
        <f t="shared" si="207"/>
        <v>36.179000000000002</v>
      </c>
      <c r="S1001" s="12">
        <v>0</v>
      </c>
      <c r="T1001" s="46">
        <f t="shared" si="210"/>
        <v>0</v>
      </c>
      <c r="U1001" s="15"/>
      <c r="V1001" s="3">
        <f t="shared" si="211"/>
        <v>1.43</v>
      </c>
      <c r="W1001" s="30" t="s">
        <v>2502</v>
      </c>
      <c r="X1001" s="41">
        <f t="shared" si="208"/>
        <v>36.179000000000002</v>
      </c>
      <c r="Y1001" s="41">
        <f t="shared" si="209"/>
        <v>0</v>
      </c>
      <c r="Z1001" s="5"/>
      <c r="AA1001" s="3">
        <v>0.85799999999999998</v>
      </c>
      <c r="AB1001" s="3">
        <f t="shared" si="215"/>
        <v>0.57199999999999995</v>
      </c>
      <c r="AC1001" s="3">
        <f t="shared" si="216"/>
        <v>21.7074</v>
      </c>
      <c r="AD1001">
        <v>858</v>
      </c>
      <c r="AE1001" s="1">
        <f t="shared" si="203"/>
        <v>0.85799999999999998</v>
      </c>
    </row>
    <row r="1002" spans="1:31" customFormat="1" ht="43.2" hidden="1" x14ac:dyDescent="0.3">
      <c r="A1002" s="65" t="str" cm="1">
        <f t="array" ref="A1002">_xlfn.IFS(M1002&gt;=65,"Heavy",M1002&lt;=25,"Light",M1002&gt;=26-64,"Medium")</f>
        <v>Medium</v>
      </c>
      <c r="B1002" s="1" t="s">
        <v>2787</v>
      </c>
      <c r="C1002" s="1" t="s">
        <v>2824</v>
      </c>
      <c r="D1002" s="3">
        <f t="shared" si="212"/>
        <v>985</v>
      </c>
      <c r="E1002" s="4" t="s">
        <v>918</v>
      </c>
      <c r="F1002" s="3">
        <v>2</v>
      </c>
      <c r="G1002" s="3" t="s">
        <v>2827</v>
      </c>
      <c r="H1002" s="4" t="s">
        <v>1040</v>
      </c>
      <c r="I1002" s="3" t="s">
        <v>7</v>
      </c>
      <c r="J1002" s="3" t="s">
        <v>2819</v>
      </c>
      <c r="K1002" s="7" t="str">
        <f>VLOOKUP($I1002,'New Summary'!$E$8:$G$59,2,FALSE)</f>
        <v>T-100x200x8x12</v>
      </c>
      <c r="L1002" s="3" t="s">
        <v>2496</v>
      </c>
      <c r="M1002" s="7">
        <f>VLOOKUP($I1002,'New Summary'!$E$8:$G$59,3,FALSE)</f>
        <v>25.3</v>
      </c>
      <c r="N1002" s="3">
        <v>2121</v>
      </c>
      <c r="O1002" s="3" t="s">
        <v>25</v>
      </c>
      <c r="P1002" s="3">
        <v>1</v>
      </c>
      <c r="Q1002" s="28">
        <f t="shared" si="206"/>
        <v>2.121</v>
      </c>
      <c r="R1002" s="40">
        <f t="shared" si="207"/>
        <v>53.661300000000004</v>
      </c>
      <c r="S1002" s="12">
        <v>0</v>
      </c>
      <c r="T1002" s="46">
        <f t="shared" si="210"/>
        <v>0</v>
      </c>
      <c r="U1002" s="15"/>
      <c r="V1002" s="3">
        <f t="shared" si="211"/>
        <v>2.121</v>
      </c>
      <c r="W1002" s="30" t="s">
        <v>2502</v>
      </c>
      <c r="X1002" s="41">
        <f t="shared" si="208"/>
        <v>53.661300000000004</v>
      </c>
      <c r="Y1002" s="41">
        <f t="shared" si="209"/>
        <v>0</v>
      </c>
      <c r="Z1002" s="5"/>
      <c r="AA1002" s="3">
        <v>1.2726</v>
      </c>
      <c r="AB1002" s="3">
        <f t="shared" si="215"/>
        <v>0.84840000000000004</v>
      </c>
      <c r="AC1002" s="3">
        <f t="shared" si="216"/>
        <v>32.196779999999997</v>
      </c>
      <c r="AD1002">
        <v>1272.5999999999999</v>
      </c>
      <c r="AE1002" s="1">
        <f t="shared" si="203"/>
        <v>1.2726</v>
      </c>
    </row>
    <row r="1003" spans="1:31" customFormat="1" ht="43.2" hidden="1" x14ac:dyDescent="0.3">
      <c r="A1003" s="65" t="str" cm="1">
        <f t="array" ref="A1003">_xlfn.IFS(M1003&gt;=65,"Heavy",M1003&lt;=25,"Light",M1003&gt;=26-64,"Medium")</f>
        <v>Medium</v>
      </c>
      <c r="B1003" s="1" t="s">
        <v>2787</v>
      </c>
      <c r="C1003" s="1" t="s">
        <v>2824</v>
      </c>
      <c r="D1003" s="3">
        <f t="shared" si="212"/>
        <v>986</v>
      </c>
      <c r="E1003" s="4" t="s">
        <v>918</v>
      </c>
      <c r="F1003" s="3">
        <v>2</v>
      </c>
      <c r="G1003" s="3" t="s">
        <v>2827</v>
      </c>
      <c r="H1003" s="4" t="s">
        <v>1041</v>
      </c>
      <c r="I1003" s="3" t="s">
        <v>7</v>
      </c>
      <c r="J1003" s="3" t="s">
        <v>2819</v>
      </c>
      <c r="K1003" s="7" t="str">
        <f>VLOOKUP($I1003,'New Summary'!$E$8:$G$59,2,FALSE)</f>
        <v>T-100x200x8x12</v>
      </c>
      <c r="L1003" s="3" t="s">
        <v>2496</v>
      </c>
      <c r="M1003" s="7">
        <f>VLOOKUP($I1003,'New Summary'!$E$8:$G$59,3,FALSE)</f>
        <v>25.3</v>
      </c>
      <c r="N1003" s="3">
        <v>2121</v>
      </c>
      <c r="O1003" s="3" t="s">
        <v>25</v>
      </c>
      <c r="P1003" s="3">
        <v>1</v>
      </c>
      <c r="Q1003" s="28">
        <f t="shared" si="206"/>
        <v>2.121</v>
      </c>
      <c r="R1003" s="40">
        <f t="shared" si="207"/>
        <v>53.661300000000004</v>
      </c>
      <c r="S1003" s="12">
        <v>0</v>
      </c>
      <c r="T1003" s="46">
        <f t="shared" si="210"/>
        <v>0</v>
      </c>
      <c r="U1003" s="15"/>
      <c r="V1003" s="3">
        <f t="shared" si="211"/>
        <v>2.121</v>
      </c>
      <c r="W1003" s="30" t="s">
        <v>2502</v>
      </c>
      <c r="X1003" s="41">
        <f t="shared" si="208"/>
        <v>53.661300000000004</v>
      </c>
      <c r="Y1003" s="41">
        <f t="shared" si="209"/>
        <v>0</v>
      </c>
      <c r="Z1003" s="5"/>
      <c r="AA1003" s="3">
        <v>1.2726</v>
      </c>
      <c r="AB1003" s="3">
        <f t="shared" si="215"/>
        <v>0.84840000000000004</v>
      </c>
      <c r="AC1003" s="3">
        <f t="shared" si="216"/>
        <v>32.196779999999997</v>
      </c>
      <c r="AD1003">
        <v>1272.5999999999999</v>
      </c>
      <c r="AE1003" s="1">
        <f t="shared" si="203"/>
        <v>1.2726</v>
      </c>
    </row>
    <row r="1004" spans="1:31" customFormat="1" ht="43.2" hidden="1" x14ac:dyDescent="0.3">
      <c r="A1004" s="65" t="str" cm="1">
        <f t="array" ref="A1004">_xlfn.IFS(M1004&gt;=65,"Heavy",M1004&lt;=25,"Light",M1004&gt;=26-64,"Medium")</f>
        <v>Medium</v>
      </c>
      <c r="B1004" s="1" t="s">
        <v>2787</v>
      </c>
      <c r="C1004" s="1" t="s">
        <v>2824</v>
      </c>
      <c r="D1004" s="3">
        <f t="shared" si="212"/>
        <v>987</v>
      </c>
      <c r="E1004" s="4" t="s">
        <v>918</v>
      </c>
      <c r="F1004" s="3">
        <v>2</v>
      </c>
      <c r="G1004" s="3" t="s">
        <v>2827</v>
      </c>
      <c r="H1004" s="4" t="s">
        <v>1042</v>
      </c>
      <c r="I1004" s="3" t="s">
        <v>7</v>
      </c>
      <c r="J1004" s="3" t="s">
        <v>2819</v>
      </c>
      <c r="K1004" s="7" t="str">
        <f>VLOOKUP($I1004,'New Summary'!$E$8:$G$59,2,FALSE)</f>
        <v>T-100x200x8x12</v>
      </c>
      <c r="L1004" s="3" t="s">
        <v>2496</v>
      </c>
      <c r="M1004" s="7">
        <f>VLOOKUP($I1004,'New Summary'!$E$8:$G$59,3,FALSE)</f>
        <v>25.3</v>
      </c>
      <c r="N1004" s="3">
        <v>2121</v>
      </c>
      <c r="O1004" s="3" t="s">
        <v>25</v>
      </c>
      <c r="P1004" s="3">
        <v>1</v>
      </c>
      <c r="Q1004" s="28">
        <f t="shared" si="206"/>
        <v>2.121</v>
      </c>
      <c r="R1004" s="40">
        <f t="shared" si="207"/>
        <v>53.661300000000004</v>
      </c>
      <c r="S1004" s="12">
        <v>0</v>
      </c>
      <c r="T1004" s="46">
        <f t="shared" si="210"/>
        <v>0</v>
      </c>
      <c r="U1004" s="15"/>
      <c r="V1004" s="3">
        <f t="shared" si="211"/>
        <v>2.121</v>
      </c>
      <c r="W1004" s="30" t="s">
        <v>2502</v>
      </c>
      <c r="X1004" s="41">
        <f t="shared" si="208"/>
        <v>53.661300000000004</v>
      </c>
      <c r="Y1004" s="41">
        <f t="shared" si="209"/>
        <v>0</v>
      </c>
      <c r="Z1004" s="5"/>
      <c r="AA1004" s="3">
        <v>1.2726</v>
      </c>
      <c r="AB1004" s="3">
        <f t="shared" si="215"/>
        <v>0.84840000000000004</v>
      </c>
      <c r="AC1004" s="3">
        <f t="shared" si="216"/>
        <v>32.196779999999997</v>
      </c>
      <c r="AD1004">
        <v>1272.5999999999999</v>
      </c>
      <c r="AE1004" s="1">
        <f t="shared" si="203"/>
        <v>1.2726</v>
      </c>
    </row>
    <row r="1005" spans="1:31" customFormat="1" ht="43.2" hidden="1" x14ac:dyDescent="0.3">
      <c r="A1005" s="65" t="str" cm="1">
        <f t="array" ref="A1005">_xlfn.IFS(M1005&gt;=65,"Heavy",M1005&lt;=25,"Light",M1005&gt;=26-64,"Medium")</f>
        <v>Medium</v>
      </c>
      <c r="B1005" s="1" t="s">
        <v>2787</v>
      </c>
      <c r="C1005" s="1" t="s">
        <v>2824</v>
      </c>
      <c r="D1005" s="3">
        <f t="shared" si="212"/>
        <v>988</v>
      </c>
      <c r="E1005" s="4" t="s">
        <v>918</v>
      </c>
      <c r="F1005" s="3">
        <v>2</v>
      </c>
      <c r="G1005" s="3" t="s">
        <v>2827</v>
      </c>
      <c r="H1005" s="4" t="s">
        <v>1043</v>
      </c>
      <c r="I1005" s="3" t="s">
        <v>7</v>
      </c>
      <c r="J1005" s="3" t="s">
        <v>2819</v>
      </c>
      <c r="K1005" s="7" t="str">
        <f>VLOOKUP($I1005,'New Summary'!$E$8:$G$59,2,FALSE)</f>
        <v>T-100x200x8x12</v>
      </c>
      <c r="L1005" s="3" t="s">
        <v>2496</v>
      </c>
      <c r="M1005" s="7">
        <f>VLOOKUP($I1005,'New Summary'!$E$8:$G$59,3,FALSE)</f>
        <v>25.3</v>
      </c>
      <c r="N1005" s="3">
        <v>2121</v>
      </c>
      <c r="O1005" s="3" t="s">
        <v>25</v>
      </c>
      <c r="P1005" s="3">
        <v>1</v>
      </c>
      <c r="Q1005" s="28">
        <f t="shared" si="206"/>
        <v>2.121</v>
      </c>
      <c r="R1005" s="40">
        <f t="shared" si="207"/>
        <v>53.661300000000004</v>
      </c>
      <c r="S1005" s="12">
        <v>0</v>
      </c>
      <c r="T1005" s="46">
        <f t="shared" si="210"/>
        <v>0</v>
      </c>
      <c r="U1005" s="15"/>
      <c r="V1005" s="3">
        <f t="shared" si="211"/>
        <v>2.121</v>
      </c>
      <c r="W1005" s="30" t="s">
        <v>2502</v>
      </c>
      <c r="X1005" s="41">
        <f t="shared" si="208"/>
        <v>53.661300000000004</v>
      </c>
      <c r="Y1005" s="41">
        <f t="shared" si="209"/>
        <v>0</v>
      </c>
      <c r="Z1005" s="5"/>
      <c r="AA1005" s="3">
        <v>1.2726</v>
      </c>
      <c r="AB1005" s="3">
        <f t="shared" si="215"/>
        <v>0.84840000000000004</v>
      </c>
      <c r="AC1005" s="3">
        <f t="shared" si="216"/>
        <v>32.196779999999997</v>
      </c>
      <c r="AD1005">
        <v>1272.5999999999999</v>
      </c>
      <c r="AE1005" s="1">
        <f t="shared" si="203"/>
        <v>1.2726</v>
      </c>
    </row>
    <row r="1006" spans="1:31" customFormat="1" ht="43.2" hidden="1" x14ac:dyDescent="0.3">
      <c r="A1006" s="65" t="str" cm="1">
        <f t="array" ref="A1006">_xlfn.IFS(M1006&gt;=65,"Heavy",M1006&lt;=25,"Light",M1006&gt;=26-64,"Medium")</f>
        <v>Medium</v>
      </c>
      <c r="B1006" s="1" t="s">
        <v>2787</v>
      </c>
      <c r="C1006" s="1" t="s">
        <v>2824</v>
      </c>
      <c r="D1006" s="3">
        <f t="shared" si="212"/>
        <v>989</v>
      </c>
      <c r="E1006" s="4" t="s">
        <v>918</v>
      </c>
      <c r="F1006" s="3">
        <v>2</v>
      </c>
      <c r="G1006" s="3" t="s">
        <v>2827</v>
      </c>
      <c r="H1006" s="4" t="s">
        <v>1044</v>
      </c>
      <c r="I1006" s="3" t="s">
        <v>7</v>
      </c>
      <c r="J1006" s="3" t="s">
        <v>2819</v>
      </c>
      <c r="K1006" s="7" t="str">
        <f>VLOOKUP($I1006,'New Summary'!$E$8:$G$59,2,FALSE)</f>
        <v>T-100x200x8x12</v>
      </c>
      <c r="L1006" s="3" t="s">
        <v>2496</v>
      </c>
      <c r="M1006" s="7">
        <f>VLOOKUP($I1006,'New Summary'!$E$8:$G$59,3,FALSE)</f>
        <v>25.3</v>
      </c>
      <c r="N1006" s="3">
        <v>2121</v>
      </c>
      <c r="O1006" s="3" t="s">
        <v>25</v>
      </c>
      <c r="P1006" s="3">
        <v>1</v>
      </c>
      <c r="Q1006" s="28">
        <f t="shared" si="206"/>
        <v>2.121</v>
      </c>
      <c r="R1006" s="40">
        <f t="shared" si="207"/>
        <v>53.661300000000004</v>
      </c>
      <c r="S1006" s="12">
        <v>0</v>
      </c>
      <c r="T1006" s="46">
        <f t="shared" si="210"/>
        <v>0</v>
      </c>
      <c r="U1006" s="15"/>
      <c r="V1006" s="3">
        <f t="shared" si="211"/>
        <v>2.121</v>
      </c>
      <c r="W1006" s="30" t="s">
        <v>2502</v>
      </c>
      <c r="X1006" s="41">
        <f t="shared" si="208"/>
        <v>53.661300000000004</v>
      </c>
      <c r="Y1006" s="41">
        <f t="shared" si="209"/>
        <v>0</v>
      </c>
      <c r="Z1006" s="5"/>
      <c r="AA1006" s="3">
        <v>1.2726</v>
      </c>
      <c r="AB1006" s="3">
        <f t="shared" si="215"/>
        <v>0.84840000000000004</v>
      </c>
      <c r="AC1006" s="3">
        <f t="shared" si="216"/>
        <v>32.196779999999997</v>
      </c>
      <c r="AD1006">
        <v>1272.5999999999999</v>
      </c>
      <c r="AE1006" s="1">
        <f t="shared" si="203"/>
        <v>1.2726</v>
      </c>
    </row>
    <row r="1007" spans="1:31" customFormat="1" ht="43.2" hidden="1" x14ac:dyDescent="0.3">
      <c r="A1007" s="65" t="str" cm="1">
        <f t="array" ref="A1007">_xlfn.IFS(M1007&gt;=65,"Heavy",M1007&lt;=25,"Light",M1007&gt;=26-64,"Medium")</f>
        <v>Medium</v>
      </c>
      <c r="B1007" s="1" t="s">
        <v>2787</v>
      </c>
      <c r="C1007" s="1" t="s">
        <v>2824</v>
      </c>
      <c r="D1007" s="3">
        <f t="shared" si="212"/>
        <v>990</v>
      </c>
      <c r="E1007" s="4" t="s">
        <v>918</v>
      </c>
      <c r="F1007" s="3">
        <v>2</v>
      </c>
      <c r="G1007" s="3" t="s">
        <v>2827</v>
      </c>
      <c r="H1007" s="4" t="s">
        <v>1045</v>
      </c>
      <c r="I1007" s="3" t="s">
        <v>7</v>
      </c>
      <c r="J1007" s="3" t="s">
        <v>2819</v>
      </c>
      <c r="K1007" s="7" t="str">
        <f>VLOOKUP($I1007,'New Summary'!$E$8:$G$59,2,FALSE)</f>
        <v>T-100x200x8x12</v>
      </c>
      <c r="L1007" s="3" t="s">
        <v>2496</v>
      </c>
      <c r="M1007" s="7">
        <f>VLOOKUP($I1007,'New Summary'!$E$8:$G$59,3,FALSE)</f>
        <v>25.3</v>
      </c>
      <c r="N1007" s="3">
        <v>2121</v>
      </c>
      <c r="O1007" s="3" t="s">
        <v>25</v>
      </c>
      <c r="P1007" s="3">
        <v>1</v>
      </c>
      <c r="Q1007" s="28">
        <f t="shared" si="206"/>
        <v>2.121</v>
      </c>
      <c r="R1007" s="40">
        <f t="shared" si="207"/>
        <v>53.661300000000004</v>
      </c>
      <c r="S1007" s="12">
        <v>0</v>
      </c>
      <c r="T1007" s="46">
        <f t="shared" si="210"/>
        <v>0</v>
      </c>
      <c r="U1007" s="15"/>
      <c r="V1007" s="3">
        <f t="shared" si="211"/>
        <v>2.121</v>
      </c>
      <c r="W1007" s="30" t="s">
        <v>2502</v>
      </c>
      <c r="X1007" s="41">
        <f t="shared" si="208"/>
        <v>53.661300000000004</v>
      </c>
      <c r="Y1007" s="41">
        <f t="shared" si="209"/>
        <v>0</v>
      </c>
      <c r="Z1007" s="5"/>
      <c r="AA1007" s="3">
        <v>1.2726</v>
      </c>
      <c r="AB1007" s="3">
        <f t="shared" si="215"/>
        <v>0.84840000000000004</v>
      </c>
      <c r="AC1007" s="3">
        <f t="shared" si="216"/>
        <v>32.196779999999997</v>
      </c>
      <c r="AD1007">
        <v>1272.5999999999999</v>
      </c>
      <c r="AE1007" s="1">
        <f t="shared" si="203"/>
        <v>1.2726</v>
      </c>
    </row>
    <row r="1008" spans="1:31" customFormat="1" ht="43.2" hidden="1" x14ac:dyDescent="0.3">
      <c r="A1008" s="65" t="str" cm="1">
        <f t="array" ref="A1008">_xlfn.IFS(M1008&gt;=65,"Heavy",M1008&lt;=25,"Light",M1008&gt;=26-64,"Medium")</f>
        <v>Medium</v>
      </c>
      <c r="B1008" s="1" t="s">
        <v>2787</v>
      </c>
      <c r="C1008" s="1" t="s">
        <v>2824</v>
      </c>
      <c r="D1008" s="3">
        <f t="shared" si="212"/>
        <v>991</v>
      </c>
      <c r="E1008" s="4" t="s">
        <v>918</v>
      </c>
      <c r="F1008" s="3">
        <v>2</v>
      </c>
      <c r="G1008" s="3" t="s">
        <v>2827</v>
      </c>
      <c r="H1008" s="4" t="s">
        <v>1046</v>
      </c>
      <c r="I1008" s="3" t="s">
        <v>7</v>
      </c>
      <c r="J1008" s="3" t="s">
        <v>2819</v>
      </c>
      <c r="K1008" s="7" t="str">
        <f>VLOOKUP($I1008,'New Summary'!$E$8:$G$59,2,FALSE)</f>
        <v>T-100x200x8x12</v>
      </c>
      <c r="L1008" s="3" t="s">
        <v>2496</v>
      </c>
      <c r="M1008" s="7">
        <f>VLOOKUP($I1008,'New Summary'!$E$8:$G$59,3,FALSE)</f>
        <v>25.3</v>
      </c>
      <c r="N1008" s="3">
        <v>2121</v>
      </c>
      <c r="O1008" s="3" t="s">
        <v>25</v>
      </c>
      <c r="P1008" s="3">
        <v>1</v>
      </c>
      <c r="Q1008" s="28">
        <f t="shared" si="206"/>
        <v>2.121</v>
      </c>
      <c r="R1008" s="40">
        <f t="shared" si="207"/>
        <v>53.661300000000004</v>
      </c>
      <c r="S1008" s="12">
        <v>0</v>
      </c>
      <c r="T1008" s="46">
        <f t="shared" si="210"/>
        <v>0</v>
      </c>
      <c r="U1008" s="15"/>
      <c r="V1008" s="3">
        <f t="shared" si="211"/>
        <v>2.121</v>
      </c>
      <c r="W1008" s="30" t="s">
        <v>2502</v>
      </c>
      <c r="X1008" s="41">
        <f t="shared" si="208"/>
        <v>53.661300000000004</v>
      </c>
      <c r="Y1008" s="41">
        <f t="shared" si="209"/>
        <v>0</v>
      </c>
      <c r="Z1008" s="5"/>
      <c r="AA1008" s="3">
        <v>1.2726</v>
      </c>
      <c r="AB1008" s="3">
        <f t="shared" si="215"/>
        <v>0.84840000000000004</v>
      </c>
      <c r="AC1008" s="3">
        <f t="shared" si="216"/>
        <v>32.196779999999997</v>
      </c>
      <c r="AD1008">
        <v>1272.5999999999999</v>
      </c>
      <c r="AE1008" s="1">
        <f t="shared" si="203"/>
        <v>1.2726</v>
      </c>
    </row>
    <row r="1009" spans="1:31" customFormat="1" ht="43.2" hidden="1" x14ac:dyDescent="0.3">
      <c r="A1009" s="65" t="str" cm="1">
        <f t="array" ref="A1009">_xlfn.IFS(M1009&gt;=65,"Heavy",M1009&lt;=25,"Light",M1009&gt;=26-64,"Medium")</f>
        <v>Medium</v>
      </c>
      <c r="B1009" s="1" t="s">
        <v>2787</v>
      </c>
      <c r="C1009" s="1" t="s">
        <v>2824</v>
      </c>
      <c r="D1009" s="3">
        <f t="shared" si="212"/>
        <v>992</v>
      </c>
      <c r="E1009" s="4" t="s">
        <v>918</v>
      </c>
      <c r="F1009" s="3">
        <v>2</v>
      </c>
      <c r="G1009" s="3" t="s">
        <v>2827</v>
      </c>
      <c r="H1009" s="4" t="s">
        <v>1047</v>
      </c>
      <c r="I1009" s="3" t="s">
        <v>7</v>
      </c>
      <c r="J1009" s="3" t="s">
        <v>2819</v>
      </c>
      <c r="K1009" s="7" t="str">
        <f>VLOOKUP($I1009,'New Summary'!$E$8:$G$59,2,FALSE)</f>
        <v>T-100x200x8x12</v>
      </c>
      <c r="L1009" s="3" t="s">
        <v>2496</v>
      </c>
      <c r="M1009" s="7">
        <f>VLOOKUP($I1009,'New Summary'!$E$8:$G$59,3,FALSE)</f>
        <v>25.3</v>
      </c>
      <c r="N1009" s="3">
        <v>2121</v>
      </c>
      <c r="O1009" s="3" t="s">
        <v>25</v>
      </c>
      <c r="P1009" s="3">
        <v>1</v>
      </c>
      <c r="Q1009" s="28">
        <f t="shared" si="206"/>
        <v>2.121</v>
      </c>
      <c r="R1009" s="40">
        <f t="shared" si="207"/>
        <v>53.661300000000004</v>
      </c>
      <c r="S1009" s="12">
        <v>0</v>
      </c>
      <c r="T1009" s="46">
        <f t="shared" si="210"/>
        <v>0</v>
      </c>
      <c r="U1009" s="15"/>
      <c r="V1009" s="3">
        <f t="shared" si="211"/>
        <v>2.121</v>
      </c>
      <c r="W1009" s="30" t="s">
        <v>2502</v>
      </c>
      <c r="X1009" s="41">
        <f t="shared" si="208"/>
        <v>53.661300000000004</v>
      </c>
      <c r="Y1009" s="41">
        <f t="shared" si="209"/>
        <v>0</v>
      </c>
      <c r="Z1009" s="5"/>
      <c r="AA1009" s="3">
        <v>1.2726</v>
      </c>
      <c r="AB1009" s="3">
        <f t="shared" si="215"/>
        <v>0.84840000000000004</v>
      </c>
      <c r="AC1009" s="3">
        <f t="shared" si="216"/>
        <v>32.196779999999997</v>
      </c>
      <c r="AD1009">
        <v>1272.5999999999999</v>
      </c>
      <c r="AE1009" s="1">
        <f t="shared" si="203"/>
        <v>1.2726</v>
      </c>
    </row>
    <row r="1010" spans="1:31" customFormat="1" ht="43.2" hidden="1" x14ac:dyDescent="0.3">
      <c r="A1010" s="65" t="str" cm="1">
        <f t="array" ref="A1010">_xlfn.IFS(M1010&gt;=65,"Heavy",M1010&lt;=25,"Light",M1010&gt;=26-64,"Medium")</f>
        <v>Medium</v>
      </c>
      <c r="B1010" s="1" t="s">
        <v>2787</v>
      </c>
      <c r="C1010" s="1" t="s">
        <v>2824</v>
      </c>
      <c r="D1010" s="3">
        <f t="shared" si="212"/>
        <v>993</v>
      </c>
      <c r="E1010" s="4" t="s">
        <v>918</v>
      </c>
      <c r="F1010" s="3">
        <v>2</v>
      </c>
      <c r="G1010" s="3" t="s">
        <v>2827</v>
      </c>
      <c r="H1010" s="4" t="s">
        <v>1048</v>
      </c>
      <c r="I1010" s="3" t="s">
        <v>7</v>
      </c>
      <c r="J1010" s="3" t="s">
        <v>2819</v>
      </c>
      <c r="K1010" s="7" t="str">
        <f>VLOOKUP($I1010,'New Summary'!$E$8:$G$59,2,FALSE)</f>
        <v>T-100x200x8x12</v>
      </c>
      <c r="L1010" s="3" t="s">
        <v>2496</v>
      </c>
      <c r="M1010" s="7">
        <f>VLOOKUP($I1010,'New Summary'!$E$8:$G$59,3,FALSE)</f>
        <v>25.3</v>
      </c>
      <c r="N1010" s="3">
        <v>2330</v>
      </c>
      <c r="O1010" s="3" t="s">
        <v>25</v>
      </c>
      <c r="P1010" s="3">
        <v>1</v>
      </c>
      <c r="Q1010" s="28">
        <f t="shared" si="206"/>
        <v>2.33</v>
      </c>
      <c r="R1010" s="40">
        <f t="shared" si="207"/>
        <v>58.949000000000005</v>
      </c>
      <c r="S1010" s="12">
        <v>0</v>
      </c>
      <c r="T1010" s="46">
        <f t="shared" si="210"/>
        <v>0</v>
      </c>
      <c r="U1010" s="15"/>
      <c r="V1010" s="3">
        <f t="shared" si="211"/>
        <v>2.33</v>
      </c>
      <c r="W1010" s="30" t="s">
        <v>2502</v>
      </c>
      <c r="X1010" s="41">
        <f t="shared" si="208"/>
        <v>58.949000000000005</v>
      </c>
      <c r="Y1010" s="41">
        <f t="shared" si="209"/>
        <v>0</v>
      </c>
      <c r="Z1010" s="5"/>
      <c r="AA1010" s="3">
        <v>1.3979999999999999</v>
      </c>
      <c r="AB1010" s="3">
        <f t="shared" si="215"/>
        <v>0.93200000000000016</v>
      </c>
      <c r="AC1010" s="3">
        <f t="shared" si="216"/>
        <v>35.369399999999999</v>
      </c>
      <c r="AD1010">
        <v>1398</v>
      </c>
      <c r="AE1010" s="1">
        <f t="shared" si="203"/>
        <v>1.3979999999999999</v>
      </c>
    </row>
    <row r="1011" spans="1:31" customFormat="1" ht="43.2" hidden="1" x14ac:dyDescent="0.3">
      <c r="A1011" s="65" t="str" cm="1">
        <f t="array" ref="A1011">_xlfn.IFS(M1011&gt;=65,"Heavy",M1011&lt;=25,"Light",M1011&gt;=26-64,"Medium")</f>
        <v>Medium</v>
      </c>
      <c r="B1011" s="1" t="s">
        <v>2787</v>
      </c>
      <c r="C1011" s="1" t="s">
        <v>2824</v>
      </c>
      <c r="D1011" s="3">
        <f t="shared" si="212"/>
        <v>994</v>
      </c>
      <c r="E1011" s="4" t="s">
        <v>918</v>
      </c>
      <c r="F1011" s="3">
        <v>2</v>
      </c>
      <c r="G1011" s="3" t="s">
        <v>2827</v>
      </c>
      <c r="H1011" s="4" t="s">
        <v>1049</v>
      </c>
      <c r="I1011" s="3" t="s">
        <v>7</v>
      </c>
      <c r="J1011" s="3" t="s">
        <v>2819</v>
      </c>
      <c r="K1011" s="7" t="str">
        <f>VLOOKUP($I1011,'New Summary'!$E$8:$G$59,2,FALSE)</f>
        <v>T-100x200x8x12</v>
      </c>
      <c r="L1011" s="3" t="s">
        <v>2496</v>
      </c>
      <c r="M1011" s="7">
        <f>VLOOKUP($I1011,'New Summary'!$E$8:$G$59,3,FALSE)</f>
        <v>25.3</v>
      </c>
      <c r="N1011" s="3">
        <v>2330</v>
      </c>
      <c r="O1011" s="3" t="s">
        <v>25</v>
      </c>
      <c r="P1011" s="3">
        <v>1</v>
      </c>
      <c r="Q1011" s="28">
        <f t="shared" si="206"/>
        <v>2.33</v>
      </c>
      <c r="R1011" s="40">
        <f t="shared" si="207"/>
        <v>58.949000000000005</v>
      </c>
      <c r="S1011" s="12">
        <v>0</v>
      </c>
      <c r="T1011" s="46">
        <f t="shared" si="210"/>
        <v>0</v>
      </c>
      <c r="U1011" s="15"/>
      <c r="V1011" s="3">
        <f t="shared" si="211"/>
        <v>2.33</v>
      </c>
      <c r="W1011" s="30" t="s">
        <v>2502</v>
      </c>
      <c r="X1011" s="41">
        <f t="shared" si="208"/>
        <v>58.949000000000005</v>
      </c>
      <c r="Y1011" s="41">
        <f t="shared" si="209"/>
        <v>0</v>
      </c>
      <c r="Z1011" s="5"/>
      <c r="AA1011" s="3">
        <v>1.3979999999999999</v>
      </c>
      <c r="AB1011" s="3">
        <f t="shared" si="215"/>
        <v>0.93200000000000016</v>
      </c>
      <c r="AC1011" s="3">
        <f t="shared" si="216"/>
        <v>35.369399999999999</v>
      </c>
      <c r="AD1011">
        <v>1398</v>
      </c>
      <c r="AE1011" s="1">
        <f t="shared" si="203"/>
        <v>1.3979999999999999</v>
      </c>
    </row>
    <row r="1012" spans="1:31" customFormat="1" ht="43.2" hidden="1" x14ac:dyDescent="0.3">
      <c r="A1012" s="65" t="str" cm="1">
        <f t="array" ref="A1012">_xlfn.IFS(M1012&gt;=65,"Heavy",M1012&lt;=25,"Light",M1012&gt;=26-64,"Medium")</f>
        <v>Medium</v>
      </c>
      <c r="B1012" s="1" t="s">
        <v>2787</v>
      </c>
      <c r="C1012" s="1" t="s">
        <v>2824</v>
      </c>
      <c r="D1012" s="3">
        <f t="shared" si="212"/>
        <v>995</v>
      </c>
      <c r="E1012" s="4" t="s">
        <v>918</v>
      </c>
      <c r="F1012" s="3">
        <v>2</v>
      </c>
      <c r="G1012" s="3" t="s">
        <v>2827</v>
      </c>
      <c r="H1012" s="4" t="s">
        <v>1050</v>
      </c>
      <c r="I1012" s="3" t="s">
        <v>7</v>
      </c>
      <c r="J1012" s="3" t="s">
        <v>2819</v>
      </c>
      <c r="K1012" s="7" t="str">
        <f>VLOOKUP($I1012,'New Summary'!$E$8:$G$59,2,FALSE)</f>
        <v>T-100x200x8x12</v>
      </c>
      <c r="L1012" s="3" t="s">
        <v>2496</v>
      </c>
      <c r="M1012" s="7">
        <f>VLOOKUP($I1012,'New Summary'!$E$8:$G$59,3,FALSE)</f>
        <v>25.3</v>
      </c>
      <c r="N1012" s="3">
        <v>2330</v>
      </c>
      <c r="O1012" s="3" t="s">
        <v>25</v>
      </c>
      <c r="P1012" s="3">
        <v>1</v>
      </c>
      <c r="Q1012" s="28">
        <f t="shared" si="206"/>
        <v>2.33</v>
      </c>
      <c r="R1012" s="40">
        <f t="shared" si="207"/>
        <v>58.949000000000005</v>
      </c>
      <c r="S1012" s="12">
        <v>0</v>
      </c>
      <c r="T1012" s="46">
        <f t="shared" si="210"/>
        <v>0</v>
      </c>
      <c r="U1012" s="15"/>
      <c r="V1012" s="3">
        <f t="shared" si="211"/>
        <v>2.33</v>
      </c>
      <c r="W1012" s="30" t="s">
        <v>2502</v>
      </c>
      <c r="X1012" s="41">
        <f t="shared" si="208"/>
        <v>58.949000000000005</v>
      </c>
      <c r="Y1012" s="41">
        <f t="shared" si="209"/>
        <v>0</v>
      </c>
      <c r="Z1012" s="5"/>
      <c r="AA1012" s="3">
        <v>1.3979999999999999</v>
      </c>
      <c r="AB1012" s="3">
        <f t="shared" si="215"/>
        <v>0.93200000000000016</v>
      </c>
      <c r="AC1012" s="3">
        <f t="shared" si="216"/>
        <v>35.369399999999999</v>
      </c>
      <c r="AD1012">
        <v>1398</v>
      </c>
      <c r="AE1012" s="1">
        <f t="shared" si="203"/>
        <v>1.3979999999999999</v>
      </c>
    </row>
    <row r="1013" spans="1:31" customFormat="1" ht="43.2" hidden="1" x14ac:dyDescent="0.3">
      <c r="A1013" s="65" t="str" cm="1">
        <f t="array" ref="A1013">_xlfn.IFS(M1013&gt;=65,"Heavy",M1013&lt;=25,"Light",M1013&gt;=26-64,"Medium")</f>
        <v>Medium</v>
      </c>
      <c r="B1013" s="1" t="s">
        <v>2787</v>
      </c>
      <c r="C1013" s="1" t="s">
        <v>2824</v>
      </c>
      <c r="D1013" s="3">
        <f t="shared" si="212"/>
        <v>996</v>
      </c>
      <c r="E1013" s="4" t="s">
        <v>918</v>
      </c>
      <c r="F1013" s="3">
        <v>2</v>
      </c>
      <c r="G1013" s="3" t="s">
        <v>2827</v>
      </c>
      <c r="H1013" s="4" t="s">
        <v>1051</v>
      </c>
      <c r="I1013" s="3" t="s">
        <v>7</v>
      </c>
      <c r="J1013" s="3" t="s">
        <v>2819</v>
      </c>
      <c r="K1013" s="7" t="str">
        <f>VLOOKUP($I1013,'New Summary'!$E$8:$G$59,2,FALSE)</f>
        <v>T-100x200x8x12</v>
      </c>
      <c r="L1013" s="3" t="s">
        <v>2496</v>
      </c>
      <c r="M1013" s="7">
        <f>VLOOKUP($I1013,'New Summary'!$E$8:$G$59,3,FALSE)</f>
        <v>25.3</v>
      </c>
      <c r="N1013" s="3">
        <v>2040</v>
      </c>
      <c r="O1013" s="3" t="s">
        <v>25</v>
      </c>
      <c r="P1013" s="3">
        <v>1</v>
      </c>
      <c r="Q1013" s="28">
        <f t="shared" si="206"/>
        <v>2.04</v>
      </c>
      <c r="R1013" s="40">
        <f t="shared" si="207"/>
        <v>51.612000000000002</v>
      </c>
      <c r="S1013" s="12">
        <v>0</v>
      </c>
      <c r="T1013" s="46">
        <f t="shared" si="210"/>
        <v>0</v>
      </c>
      <c r="U1013" s="15"/>
      <c r="V1013" s="3">
        <f t="shared" si="211"/>
        <v>2.04</v>
      </c>
      <c r="W1013" s="30" t="s">
        <v>2502</v>
      </c>
      <c r="X1013" s="41">
        <f t="shared" si="208"/>
        <v>51.612000000000002</v>
      </c>
      <c r="Y1013" s="41">
        <f t="shared" si="209"/>
        <v>0</v>
      </c>
      <c r="Z1013" s="5"/>
      <c r="AA1013" s="3">
        <v>1.224</v>
      </c>
      <c r="AB1013" s="3">
        <f t="shared" si="215"/>
        <v>0.81600000000000006</v>
      </c>
      <c r="AC1013" s="3">
        <f t="shared" si="216"/>
        <v>30.967200000000002</v>
      </c>
      <c r="AD1013">
        <v>1224</v>
      </c>
      <c r="AE1013" s="1">
        <f t="shared" si="203"/>
        <v>1.224</v>
      </c>
    </row>
    <row r="1014" spans="1:31" customFormat="1" ht="43.2" hidden="1" x14ac:dyDescent="0.3">
      <c r="A1014" s="65" t="str" cm="1">
        <f t="array" ref="A1014">_xlfn.IFS(M1014&gt;=65,"Heavy",M1014&lt;=25,"Light",M1014&gt;=26-64,"Medium")</f>
        <v>Medium</v>
      </c>
      <c r="B1014" s="1" t="s">
        <v>2787</v>
      </c>
      <c r="C1014" s="1" t="s">
        <v>2824</v>
      </c>
      <c r="D1014" s="3">
        <f t="shared" si="212"/>
        <v>997</v>
      </c>
      <c r="E1014" s="4" t="s">
        <v>918</v>
      </c>
      <c r="F1014" s="3">
        <v>2</v>
      </c>
      <c r="G1014" s="3" t="s">
        <v>2827</v>
      </c>
      <c r="H1014" s="4" t="s">
        <v>1052</v>
      </c>
      <c r="I1014" s="3" t="s">
        <v>7</v>
      </c>
      <c r="J1014" s="3" t="s">
        <v>2819</v>
      </c>
      <c r="K1014" s="7" t="str">
        <f>VLOOKUP($I1014,'New Summary'!$E$8:$G$59,2,FALSE)</f>
        <v>T-100x200x8x12</v>
      </c>
      <c r="L1014" s="3" t="s">
        <v>2496</v>
      </c>
      <c r="M1014" s="7">
        <f>VLOOKUP($I1014,'New Summary'!$E$8:$G$59,3,FALSE)</f>
        <v>25.3</v>
      </c>
      <c r="N1014" s="3">
        <v>2040</v>
      </c>
      <c r="O1014" s="3" t="s">
        <v>25</v>
      </c>
      <c r="P1014" s="3">
        <v>1</v>
      </c>
      <c r="Q1014" s="28">
        <f t="shared" si="206"/>
        <v>2.04</v>
      </c>
      <c r="R1014" s="40">
        <f t="shared" si="207"/>
        <v>51.612000000000002</v>
      </c>
      <c r="S1014" s="12">
        <v>0</v>
      </c>
      <c r="T1014" s="46">
        <f t="shared" si="210"/>
        <v>0</v>
      </c>
      <c r="U1014" s="15"/>
      <c r="V1014" s="3">
        <f t="shared" si="211"/>
        <v>2.04</v>
      </c>
      <c r="W1014" s="30" t="s">
        <v>2502</v>
      </c>
      <c r="X1014" s="41">
        <f t="shared" si="208"/>
        <v>51.612000000000002</v>
      </c>
      <c r="Y1014" s="41">
        <f t="shared" si="209"/>
        <v>0</v>
      </c>
      <c r="Z1014" s="5"/>
      <c r="AA1014" s="3">
        <v>1.224</v>
      </c>
      <c r="AB1014" s="3">
        <f t="shared" si="215"/>
        <v>0.81600000000000006</v>
      </c>
      <c r="AC1014" s="3">
        <f t="shared" si="216"/>
        <v>30.967200000000002</v>
      </c>
      <c r="AD1014">
        <v>1224</v>
      </c>
      <c r="AE1014" s="1">
        <f t="shared" si="203"/>
        <v>1.224</v>
      </c>
    </row>
    <row r="1015" spans="1:31" customFormat="1" ht="43.2" hidden="1" x14ac:dyDescent="0.3">
      <c r="A1015" s="65" t="str" cm="1">
        <f t="array" ref="A1015">_xlfn.IFS(M1015&gt;=65,"Heavy",M1015&lt;=25,"Light",M1015&gt;=26-64,"Medium")</f>
        <v>Medium</v>
      </c>
      <c r="B1015" s="1" t="s">
        <v>2787</v>
      </c>
      <c r="C1015" s="1" t="s">
        <v>2824</v>
      </c>
      <c r="D1015" s="3">
        <f t="shared" si="212"/>
        <v>998</v>
      </c>
      <c r="E1015" s="4" t="s">
        <v>918</v>
      </c>
      <c r="F1015" s="3">
        <v>2</v>
      </c>
      <c r="G1015" s="3" t="s">
        <v>2827</v>
      </c>
      <c r="H1015" s="4" t="s">
        <v>1053</v>
      </c>
      <c r="I1015" s="3" t="s">
        <v>7</v>
      </c>
      <c r="J1015" s="3" t="s">
        <v>2819</v>
      </c>
      <c r="K1015" s="7" t="str">
        <f>VLOOKUP($I1015,'New Summary'!$E$8:$G$59,2,FALSE)</f>
        <v>T-100x200x8x12</v>
      </c>
      <c r="L1015" s="3" t="s">
        <v>2496</v>
      </c>
      <c r="M1015" s="7">
        <f>VLOOKUP($I1015,'New Summary'!$E$8:$G$59,3,FALSE)</f>
        <v>25.3</v>
      </c>
      <c r="N1015" s="3">
        <v>2330</v>
      </c>
      <c r="O1015" s="3" t="s">
        <v>25</v>
      </c>
      <c r="P1015" s="3">
        <v>1</v>
      </c>
      <c r="Q1015" s="28">
        <f t="shared" si="206"/>
        <v>2.33</v>
      </c>
      <c r="R1015" s="40">
        <f t="shared" si="207"/>
        <v>58.949000000000005</v>
      </c>
      <c r="S1015" s="12">
        <v>0</v>
      </c>
      <c r="T1015" s="46">
        <f t="shared" si="210"/>
        <v>0</v>
      </c>
      <c r="U1015" s="15"/>
      <c r="V1015" s="3">
        <f t="shared" si="211"/>
        <v>2.33</v>
      </c>
      <c r="W1015" s="30" t="s">
        <v>2502</v>
      </c>
      <c r="X1015" s="41">
        <f t="shared" si="208"/>
        <v>58.949000000000005</v>
      </c>
      <c r="Y1015" s="41">
        <f t="shared" si="209"/>
        <v>0</v>
      </c>
      <c r="Z1015" s="5"/>
      <c r="AA1015" s="3">
        <v>1.3979999999999999</v>
      </c>
      <c r="AB1015" s="3">
        <f t="shared" si="215"/>
        <v>0.93200000000000016</v>
      </c>
      <c r="AC1015" s="3">
        <f t="shared" si="216"/>
        <v>35.369399999999999</v>
      </c>
      <c r="AD1015">
        <v>1398</v>
      </c>
      <c r="AE1015" s="1">
        <f t="shared" si="203"/>
        <v>1.3979999999999999</v>
      </c>
    </row>
    <row r="1016" spans="1:31" customFormat="1" ht="43.2" hidden="1" x14ac:dyDescent="0.3">
      <c r="A1016" s="65" t="str" cm="1">
        <f t="array" ref="A1016">_xlfn.IFS(M1016&gt;=65,"Heavy",M1016&lt;=25,"Light",M1016&gt;=26-64,"Medium")</f>
        <v>Medium</v>
      </c>
      <c r="B1016" s="1" t="s">
        <v>2787</v>
      </c>
      <c r="C1016" s="1" t="s">
        <v>2824</v>
      </c>
      <c r="D1016" s="3">
        <f t="shared" si="212"/>
        <v>999</v>
      </c>
      <c r="E1016" s="4" t="s">
        <v>918</v>
      </c>
      <c r="F1016" s="3">
        <v>2</v>
      </c>
      <c r="G1016" s="3" t="s">
        <v>2827</v>
      </c>
      <c r="H1016" s="4" t="s">
        <v>1054</v>
      </c>
      <c r="I1016" s="3" t="s">
        <v>7</v>
      </c>
      <c r="J1016" s="3" t="s">
        <v>2819</v>
      </c>
      <c r="K1016" s="7" t="str">
        <f>VLOOKUP($I1016,'New Summary'!$E$8:$G$59,2,FALSE)</f>
        <v>T-100x200x8x12</v>
      </c>
      <c r="L1016" s="3" t="s">
        <v>2496</v>
      </c>
      <c r="M1016" s="7">
        <f>VLOOKUP($I1016,'New Summary'!$E$8:$G$59,3,FALSE)</f>
        <v>25.3</v>
      </c>
      <c r="N1016" s="3">
        <v>2330</v>
      </c>
      <c r="O1016" s="3" t="s">
        <v>25</v>
      </c>
      <c r="P1016" s="3">
        <v>1</v>
      </c>
      <c r="Q1016" s="28">
        <f t="shared" si="206"/>
        <v>2.33</v>
      </c>
      <c r="R1016" s="40">
        <f t="shared" si="207"/>
        <v>58.949000000000005</v>
      </c>
      <c r="S1016" s="12">
        <v>0</v>
      </c>
      <c r="T1016" s="46">
        <f t="shared" si="210"/>
        <v>0</v>
      </c>
      <c r="U1016" s="15"/>
      <c r="V1016" s="3">
        <f t="shared" si="211"/>
        <v>2.33</v>
      </c>
      <c r="W1016" s="30" t="s">
        <v>2502</v>
      </c>
      <c r="X1016" s="41">
        <f t="shared" si="208"/>
        <v>58.949000000000005</v>
      </c>
      <c r="Y1016" s="41">
        <f t="shared" si="209"/>
        <v>0</v>
      </c>
      <c r="Z1016" s="5"/>
      <c r="AA1016" s="3">
        <v>1.3979999999999999</v>
      </c>
      <c r="AB1016" s="3">
        <f t="shared" si="215"/>
        <v>0.93200000000000016</v>
      </c>
      <c r="AC1016" s="3">
        <f t="shared" si="216"/>
        <v>35.369399999999999</v>
      </c>
      <c r="AD1016">
        <v>1398</v>
      </c>
      <c r="AE1016" s="1">
        <f t="shared" si="203"/>
        <v>1.3979999999999999</v>
      </c>
    </row>
    <row r="1017" spans="1:31" customFormat="1" ht="43.2" hidden="1" x14ac:dyDescent="0.3">
      <c r="A1017" s="65" t="str" cm="1">
        <f t="array" ref="A1017">_xlfn.IFS(M1017&gt;=65,"Heavy",M1017&lt;=25,"Light",M1017&gt;=26-64,"Medium")</f>
        <v>Medium</v>
      </c>
      <c r="B1017" s="1" t="s">
        <v>2787</v>
      </c>
      <c r="C1017" s="1" t="s">
        <v>2824</v>
      </c>
      <c r="D1017" s="3">
        <f t="shared" si="212"/>
        <v>1000</v>
      </c>
      <c r="E1017" s="4" t="s">
        <v>918</v>
      </c>
      <c r="F1017" s="3">
        <v>2</v>
      </c>
      <c r="G1017" s="3" t="s">
        <v>2827</v>
      </c>
      <c r="H1017" s="4" t="s">
        <v>1055</v>
      </c>
      <c r="I1017" s="3" t="s">
        <v>7</v>
      </c>
      <c r="J1017" s="3" t="s">
        <v>2819</v>
      </c>
      <c r="K1017" s="7" t="str">
        <f>VLOOKUP($I1017,'New Summary'!$E$8:$G$59,2,FALSE)</f>
        <v>T-100x200x8x12</v>
      </c>
      <c r="L1017" s="3" t="s">
        <v>2496</v>
      </c>
      <c r="M1017" s="7">
        <f>VLOOKUP($I1017,'New Summary'!$E$8:$G$59,3,FALSE)</f>
        <v>25.3</v>
      </c>
      <c r="N1017" s="3">
        <v>2330</v>
      </c>
      <c r="O1017" s="3" t="s">
        <v>25</v>
      </c>
      <c r="P1017" s="3">
        <v>1</v>
      </c>
      <c r="Q1017" s="28">
        <f t="shared" si="206"/>
        <v>2.33</v>
      </c>
      <c r="R1017" s="40">
        <f t="shared" si="207"/>
        <v>58.949000000000005</v>
      </c>
      <c r="S1017" s="12">
        <v>0</v>
      </c>
      <c r="T1017" s="46">
        <f t="shared" si="210"/>
        <v>0</v>
      </c>
      <c r="U1017" s="15"/>
      <c r="V1017" s="3">
        <f t="shared" si="211"/>
        <v>2.33</v>
      </c>
      <c r="W1017" s="30" t="s">
        <v>2502</v>
      </c>
      <c r="X1017" s="41">
        <f t="shared" si="208"/>
        <v>58.949000000000005</v>
      </c>
      <c r="Y1017" s="41">
        <f t="shared" si="209"/>
        <v>0</v>
      </c>
      <c r="Z1017" s="5"/>
      <c r="AA1017" s="3">
        <v>1.3979999999999999</v>
      </c>
      <c r="AB1017" s="3">
        <f t="shared" si="215"/>
        <v>0.93200000000000016</v>
      </c>
      <c r="AC1017" s="3">
        <f t="shared" si="216"/>
        <v>35.369399999999999</v>
      </c>
      <c r="AD1017">
        <v>1398</v>
      </c>
      <c r="AE1017" s="1">
        <f t="shared" ref="AE1017:AE1080" si="217">AD1017/1000</f>
        <v>1.3979999999999999</v>
      </c>
    </row>
    <row r="1018" spans="1:31" customFormat="1" ht="43.2" hidden="1" x14ac:dyDescent="0.3">
      <c r="A1018" s="65" t="str" cm="1">
        <f t="array" ref="A1018">_xlfn.IFS(M1018&gt;=65,"Heavy",M1018&lt;=25,"Light",M1018&gt;=26-64,"Medium")</f>
        <v>Medium</v>
      </c>
      <c r="B1018" s="1" t="s">
        <v>2787</v>
      </c>
      <c r="C1018" s="1" t="s">
        <v>2824</v>
      </c>
      <c r="D1018" s="3">
        <f t="shared" si="212"/>
        <v>1001</v>
      </c>
      <c r="E1018" s="4" t="s">
        <v>918</v>
      </c>
      <c r="F1018" s="3">
        <v>2</v>
      </c>
      <c r="G1018" s="3" t="s">
        <v>2827</v>
      </c>
      <c r="H1018" s="4" t="s">
        <v>1056</v>
      </c>
      <c r="I1018" s="3" t="s">
        <v>7</v>
      </c>
      <c r="J1018" s="3" t="s">
        <v>2819</v>
      </c>
      <c r="K1018" s="7" t="str">
        <f>VLOOKUP($I1018,'New Summary'!$E$8:$G$59,2,FALSE)</f>
        <v>T-100x200x8x12</v>
      </c>
      <c r="L1018" s="3" t="s">
        <v>2496</v>
      </c>
      <c r="M1018" s="7">
        <f>VLOOKUP($I1018,'New Summary'!$E$8:$G$59,3,FALSE)</f>
        <v>25.3</v>
      </c>
      <c r="N1018" s="3">
        <v>2330</v>
      </c>
      <c r="O1018" s="3" t="s">
        <v>25</v>
      </c>
      <c r="P1018" s="3">
        <v>1</v>
      </c>
      <c r="Q1018" s="28">
        <f t="shared" si="206"/>
        <v>2.33</v>
      </c>
      <c r="R1018" s="40">
        <f t="shared" si="207"/>
        <v>58.949000000000005</v>
      </c>
      <c r="S1018" s="12">
        <v>0</v>
      </c>
      <c r="T1018" s="46">
        <f t="shared" si="210"/>
        <v>0</v>
      </c>
      <c r="U1018" s="15"/>
      <c r="V1018" s="3">
        <f t="shared" si="211"/>
        <v>2.33</v>
      </c>
      <c r="W1018" s="30" t="s">
        <v>2502</v>
      </c>
      <c r="X1018" s="41">
        <f t="shared" si="208"/>
        <v>58.949000000000005</v>
      </c>
      <c r="Y1018" s="41">
        <f t="shared" si="209"/>
        <v>0</v>
      </c>
      <c r="Z1018" s="5"/>
      <c r="AA1018" s="3">
        <v>1.3979999999999999</v>
      </c>
      <c r="AB1018" s="3">
        <f t="shared" si="215"/>
        <v>0.93200000000000016</v>
      </c>
      <c r="AC1018" s="3">
        <f t="shared" si="216"/>
        <v>35.369399999999999</v>
      </c>
      <c r="AD1018">
        <v>1398</v>
      </c>
      <c r="AE1018" s="1">
        <f t="shared" si="217"/>
        <v>1.3979999999999999</v>
      </c>
    </row>
    <row r="1019" spans="1:31" customFormat="1" ht="43.2" hidden="1" x14ac:dyDescent="0.3">
      <c r="A1019" s="65" t="str" cm="1">
        <f t="array" ref="A1019">_xlfn.IFS(M1019&gt;=65,"Heavy",M1019&lt;=25,"Light",M1019&gt;=26-64,"Medium")</f>
        <v>Medium</v>
      </c>
      <c r="B1019" s="1" t="s">
        <v>2787</v>
      </c>
      <c r="C1019" s="1" t="s">
        <v>2824</v>
      </c>
      <c r="D1019" s="3">
        <f t="shared" si="212"/>
        <v>1002</v>
      </c>
      <c r="E1019" s="4" t="s">
        <v>918</v>
      </c>
      <c r="F1019" s="3">
        <v>2</v>
      </c>
      <c r="G1019" s="3" t="s">
        <v>2827</v>
      </c>
      <c r="H1019" s="4" t="s">
        <v>1057</v>
      </c>
      <c r="I1019" s="3" t="s">
        <v>7</v>
      </c>
      <c r="J1019" s="3" t="s">
        <v>2819</v>
      </c>
      <c r="K1019" s="7" t="str">
        <f>VLOOKUP($I1019,'New Summary'!$E$8:$G$59,2,FALSE)</f>
        <v>T-100x200x8x12</v>
      </c>
      <c r="L1019" s="3" t="s">
        <v>2496</v>
      </c>
      <c r="M1019" s="7">
        <f>VLOOKUP($I1019,'New Summary'!$E$8:$G$59,3,FALSE)</f>
        <v>25.3</v>
      </c>
      <c r="N1019" s="3">
        <v>2330</v>
      </c>
      <c r="O1019" s="3" t="s">
        <v>25</v>
      </c>
      <c r="P1019" s="3">
        <v>1</v>
      </c>
      <c r="Q1019" s="28">
        <f t="shared" si="206"/>
        <v>2.33</v>
      </c>
      <c r="R1019" s="40">
        <f t="shared" si="207"/>
        <v>58.949000000000005</v>
      </c>
      <c r="S1019" s="12">
        <v>0</v>
      </c>
      <c r="T1019" s="46">
        <f t="shared" si="210"/>
        <v>0</v>
      </c>
      <c r="U1019" s="15"/>
      <c r="V1019" s="3">
        <f t="shared" si="211"/>
        <v>2.33</v>
      </c>
      <c r="W1019" s="30" t="s">
        <v>2502</v>
      </c>
      <c r="X1019" s="41">
        <f t="shared" si="208"/>
        <v>58.949000000000005</v>
      </c>
      <c r="Y1019" s="41">
        <f t="shared" si="209"/>
        <v>0</v>
      </c>
      <c r="Z1019" s="5"/>
      <c r="AA1019" s="3">
        <v>1.3979999999999999</v>
      </c>
      <c r="AB1019" s="3">
        <f t="shared" si="215"/>
        <v>0.93200000000000016</v>
      </c>
      <c r="AC1019" s="3">
        <f t="shared" si="216"/>
        <v>35.369399999999999</v>
      </c>
      <c r="AD1019">
        <v>1398</v>
      </c>
      <c r="AE1019" s="1">
        <f t="shared" si="217"/>
        <v>1.3979999999999999</v>
      </c>
    </row>
    <row r="1020" spans="1:31" customFormat="1" ht="43.2" hidden="1" x14ac:dyDescent="0.3">
      <c r="A1020" s="65" t="str" cm="1">
        <f t="array" ref="A1020">_xlfn.IFS(M1020&gt;=65,"Heavy",M1020&lt;=25,"Light",M1020&gt;=26-64,"Medium")</f>
        <v>Medium</v>
      </c>
      <c r="B1020" s="1" t="s">
        <v>2787</v>
      </c>
      <c r="C1020" s="1" t="s">
        <v>2824</v>
      </c>
      <c r="D1020" s="3">
        <f t="shared" si="212"/>
        <v>1003</v>
      </c>
      <c r="E1020" s="4" t="s">
        <v>918</v>
      </c>
      <c r="F1020" s="3">
        <v>2</v>
      </c>
      <c r="G1020" s="3" t="s">
        <v>2827</v>
      </c>
      <c r="H1020" s="4" t="s">
        <v>1058</v>
      </c>
      <c r="I1020" s="3" t="s">
        <v>7</v>
      </c>
      <c r="J1020" s="3" t="s">
        <v>2819</v>
      </c>
      <c r="K1020" s="7" t="str">
        <f>VLOOKUP($I1020,'New Summary'!$E$8:$G$59,2,FALSE)</f>
        <v>T-100x200x8x12</v>
      </c>
      <c r="L1020" s="3" t="s">
        <v>2496</v>
      </c>
      <c r="M1020" s="7">
        <f>VLOOKUP($I1020,'New Summary'!$E$8:$G$59,3,FALSE)</f>
        <v>25.3</v>
      </c>
      <c r="N1020" s="3">
        <v>2330</v>
      </c>
      <c r="O1020" s="3" t="s">
        <v>25</v>
      </c>
      <c r="P1020" s="3">
        <v>1</v>
      </c>
      <c r="Q1020" s="28">
        <f t="shared" si="206"/>
        <v>2.33</v>
      </c>
      <c r="R1020" s="40">
        <f t="shared" si="207"/>
        <v>58.949000000000005</v>
      </c>
      <c r="S1020" s="12">
        <v>0</v>
      </c>
      <c r="T1020" s="46">
        <f t="shared" si="210"/>
        <v>0</v>
      </c>
      <c r="U1020" s="15"/>
      <c r="V1020" s="3">
        <f t="shared" si="211"/>
        <v>2.33</v>
      </c>
      <c r="W1020" s="30" t="s">
        <v>2502</v>
      </c>
      <c r="X1020" s="41">
        <f t="shared" si="208"/>
        <v>58.949000000000005</v>
      </c>
      <c r="Y1020" s="41">
        <f t="shared" si="209"/>
        <v>0</v>
      </c>
      <c r="Z1020" s="5"/>
      <c r="AA1020" s="3">
        <v>1.3979999999999999</v>
      </c>
      <c r="AB1020" s="3">
        <f t="shared" si="215"/>
        <v>0.93200000000000016</v>
      </c>
      <c r="AC1020" s="3">
        <f t="shared" si="216"/>
        <v>35.369399999999999</v>
      </c>
      <c r="AD1020">
        <v>1398</v>
      </c>
      <c r="AE1020" s="1">
        <f t="shared" si="217"/>
        <v>1.3979999999999999</v>
      </c>
    </row>
    <row r="1021" spans="1:31" customFormat="1" ht="43.2" hidden="1" x14ac:dyDescent="0.3">
      <c r="A1021" s="65" t="str" cm="1">
        <f t="array" ref="A1021">_xlfn.IFS(M1021&gt;=65,"Heavy",M1021&lt;=25,"Light",M1021&gt;=26-64,"Medium")</f>
        <v>Medium</v>
      </c>
      <c r="B1021" s="1" t="s">
        <v>2787</v>
      </c>
      <c r="C1021" s="1" t="s">
        <v>2824</v>
      </c>
      <c r="D1021" s="3">
        <f t="shared" si="212"/>
        <v>1004</v>
      </c>
      <c r="E1021" s="4" t="s">
        <v>918</v>
      </c>
      <c r="F1021" s="3">
        <v>2</v>
      </c>
      <c r="G1021" s="3" t="s">
        <v>2827</v>
      </c>
      <c r="H1021" s="4" t="s">
        <v>1059</v>
      </c>
      <c r="I1021" s="3" t="s">
        <v>7</v>
      </c>
      <c r="J1021" s="3" t="s">
        <v>2819</v>
      </c>
      <c r="K1021" s="7" t="str">
        <f>VLOOKUP($I1021,'New Summary'!$E$8:$G$59,2,FALSE)</f>
        <v>T-100x200x8x12</v>
      </c>
      <c r="L1021" s="3" t="s">
        <v>2496</v>
      </c>
      <c r="M1021" s="7">
        <f>VLOOKUP($I1021,'New Summary'!$E$8:$G$59,3,FALSE)</f>
        <v>25.3</v>
      </c>
      <c r="N1021" s="3">
        <v>2040</v>
      </c>
      <c r="O1021" s="3" t="s">
        <v>25</v>
      </c>
      <c r="P1021" s="3">
        <v>1</v>
      </c>
      <c r="Q1021" s="28">
        <f t="shared" si="206"/>
        <v>2.04</v>
      </c>
      <c r="R1021" s="40">
        <f t="shared" si="207"/>
        <v>51.612000000000002</v>
      </c>
      <c r="S1021" s="12">
        <v>0</v>
      </c>
      <c r="T1021" s="46">
        <f t="shared" si="210"/>
        <v>0</v>
      </c>
      <c r="U1021" s="15"/>
      <c r="V1021" s="3">
        <f t="shared" si="211"/>
        <v>2.04</v>
      </c>
      <c r="W1021" s="30" t="s">
        <v>2502</v>
      </c>
      <c r="X1021" s="41">
        <f t="shared" si="208"/>
        <v>51.612000000000002</v>
      </c>
      <c r="Y1021" s="41">
        <f t="shared" si="209"/>
        <v>0</v>
      </c>
      <c r="Z1021" s="5"/>
      <c r="AA1021" s="3">
        <v>1.224</v>
      </c>
      <c r="AB1021" s="3">
        <f t="shared" si="215"/>
        <v>0.81600000000000006</v>
      </c>
      <c r="AC1021" s="3">
        <f t="shared" si="216"/>
        <v>30.967200000000002</v>
      </c>
      <c r="AD1021">
        <v>1224</v>
      </c>
      <c r="AE1021" s="1">
        <f t="shared" si="217"/>
        <v>1.224</v>
      </c>
    </row>
    <row r="1022" spans="1:31" customFormat="1" ht="43.2" hidden="1" x14ac:dyDescent="0.3">
      <c r="A1022" s="65" t="str" cm="1">
        <f t="array" ref="A1022">_xlfn.IFS(M1022&gt;=65,"Heavy",M1022&lt;=25,"Light",M1022&gt;=26-64,"Medium")</f>
        <v>Medium</v>
      </c>
      <c r="B1022" s="1" t="s">
        <v>2787</v>
      </c>
      <c r="C1022" s="1" t="s">
        <v>2824</v>
      </c>
      <c r="D1022" s="3">
        <f t="shared" si="212"/>
        <v>1005</v>
      </c>
      <c r="E1022" s="4" t="s">
        <v>918</v>
      </c>
      <c r="F1022" s="3">
        <v>2</v>
      </c>
      <c r="G1022" s="3" t="s">
        <v>2827</v>
      </c>
      <c r="H1022" s="4" t="s">
        <v>1060</v>
      </c>
      <c r="I1022" s="3" t="s">
        <v>7</v>
      </c>
      <c r="J1022" s="3" t="s">
        <v>2819</v>
      </c>
      <c r="K1022" s="7" t="str">
        <f>VLOOKUP($I1022,'New Summary'!$E$8:$G$59,2,FALSE)</f>
        <v>T-100x200x8x12</v>
      </c>
      <c r="L1022" s="3" t="s">
        <v>2496</v>
      </c>
      <c r="M1022" s="7">
        <f>VLOOKUP($I1022,'New Summary'!$E$8:$G$59,3,FALSE)</f>
        <v>25.3</v>
      </c>
      <c r="N1022" s="3">
        <v>2040</v>
      </c>
      <c r="O1022" s="3" t="s">
        <v>25</v>
      </c>
      <c r="P1022" s="3">
        <v>1</v>
      </c>
      <c r="Q1022" s="28">
        <f t="shared" si="206"/>
        <v>2.04</v>
      </c>
      <c r="R1022" s="40">
        <f t="shared" si="207"/>
        <v>51.612000000000002</v>
      </c>
      <c r="S1022" s="12">
        <v>0</v>
      </c>
      <c r="T1022" s="46">
        <f t="shared" si="210"/>
        <v>0</v>
      </c>
      <c r="U1022" s="15"/>
      <c r="V1022" s="3">
        <f t="shared" si="211"/>
        <v>2.04</v>
      </c>
      <c r="W1022" s="30" t="s">
        <v>2502</v>
      </c>
      <c r="X1022" s="41">
        <f t="shared" si="208"/>
        <v>51.612000000000002</v>
      </c>
      <c r="Y1022" s="41">
        <f t="shared" si="209"/>
        <v>0</v>
      </c>
      <c r="Z1022" s="5"/>
      <c r="AA1022" s="3">
        <v>1.224</v>
      </c>
      <c r="AB1022" s="3">
        <f t="shared" si="215"/>
        <v>0.81600000000000006</v>
      </c>
      <c r="AC1022" s="3">
        <f t="shared" si="216"/>
        <v>30.967200000000002</v>
      </c>
      <c r="AD1022">
        <v>1224</v>
      </c>
      <c r="AE1022" s="1">
        <f t="shared" si="217"/>
        <v>1.224</v>
      </c>
    </row>
    <row r="1023" spans="1:31" customFormat="1" ht="43.2" hidden="1" x14ac:dyDescent="0.3">
      <c r="A1023" s="65" t="str" cm="1">
        <f t="array" ref="A1023">_xlfn.IFS(M1023&gt;=65,"Heavy",M1023&lt;=25,"Light",M1023&gt;=26-64,"Medium")</f>
        <v>Medium</v>
      </c>
      <c r="B1023" s="1" t="s">
        <v>2787</v>
      </c>
      <c r="C1023" s="1" t="s">
        <v>2824</v>
      </c>
      <c r="D1023" s="3">
        <f t="shared" si="212"/>
        <v>1006</v>
      </c>
      <c r="E1023" s="4" t="s">
        <v>918</v>
      </c>
      <c r="F1023" s="3">
        <v>2</v>
      </c>
      <c r="G1023" s="3" t="s">
        <v>2827</v>
      </c>
      <c r="H1023" s="4" t="s">
        <v>1061</v>
      </c>
      <c r="I1023" s="3" t="s">
        <v>7</v>
      </c>
      <c r="J1023" s="3" t="s">
        <v>2819</v>
      </c>
      <c r="K1023" s="7" t="str">
        <f>VLOOKUP($I1023,'New Summary'!$E$8:$G$59,2,FALSE)</f>
        <v>T-100x200x8x12</v>
      </c>
      <c r="L1023" s="3" t="s">
        <v>2496</v>
      </c>
      <c r="M1023" s="7">
        <f>VLOOKUP($I1023,'New Summary'!$E$8:$G$59,3,FALSE)</f>
        <v>25.3</v>
      </c>
      <c r="N1023" s="3">
        <v>2330</v>
      </c>
      <c r="O1023" s="3" t="s">
        <v>25</v>
      </c>
      <c r="P1023" s="3">
        <v>1</v>
      </c>
      <c r="Q1023" s="28">
        <f t="shared" si="206"/>
        <v>2.33</v>
      </c>
      <c r="R1023" s="40">
        <f t="shared" si="207"/>
        <v>58.949000000000005</v>
      </c>
      <c r="S1023" s="12">
        <v>0</v>
      </c>
      <c r="T1023" s="46">
        <f t="shared" si="210"/>
        <v>0</v>
      </c>
      <c r="U1023" s="15"/>
      <c r="V1023" s="3">
        <f t="shared" si="211"/>
        <v>2.33</v>
      </c>
      <c r="W1023" s="30" t="s">
        <v>2502</v>
      </c>
      <c r="X1023" s="41">
        <f t="shared" si="208"/>
        <v>58.949000000000005</v>
      </c>
      <c r="Y1023" s="41">
        <f t="shared" si="209"/>
        <v>0</v>
      </c>
      <c r="Z1023" s="5"/>
      <c r="AA1023" s="3">
        <v>1.3979999999999999</v>
      </c>
      <c r="AB1023" s="3">
        <f t="shared" si="215"/>
        <v>0.93200000000000016</v>
      </c>
      <c r="AC1023" s="3">
        <f t="shared" si="216"/>
        <v>35.369399999999999</v>
      </c>
      <c r="AD1023">
        <v>1398</v>
      </c>
      <c r="AE1023" s="1">
        <f t="shared" si="217"/>
        <v>1.3979999999999999</v>
      </c>
    </row>
    <row r="1024" spans="1:31" customFormat="1" ht="43.2" hidden="1" x14ac:dyDescent="0.3">
      <c r="A1024" s="65" t="str" cm="1">
        <f t="array" ref="A1024">_xlfn.IFS(M1024&gt;=65,"Heavy",M1024&lt;=25,"Light",M1024&gt;=26-64,"Medium")</f>
        <v>Medium</v>
      </c>
      <c r="B1024" s="1" t="s">
        <v>2787</v>
      </c>
      <c r="C1024" s="1" t="s">
        <v>2824</v>
      </c>
      <c r="D1024" s="3">
        <f t="shared" si="212"/>
        <v>1007</v>
      </c>
      <c r="E1024" s="4" t="s">
        <v>918</v>
      </c>
      <c r="F1024" s="3">
        <v>2</v>
      </c>
      <c r="G1024" s="3" t="s">
        <v>2827</v>
      </c>
      <c r="H1024" s="4" t="s">
        <v>1062</v>
      </c>
      <c r="I1024" s="3" t="s">
        <v>7</v>
      </c>
      <c r="J1024" s="3" t="s">
        <v>2819</v>
      </c>
      <c r="K1024" s="7" t="str">
        <f>VLOOKUP($I1024,'New Summary'!$E$8:$G$59,2,FALSE)</f>
        <v>T-100x200x8x12</v>
      </c>
      <c r="L1024" s="3" t="s">
        <v>2496</v>
      </c>
      <c r="M1024" s="7">
        <f>VLOOKUP($I1024,'New Summary'!$E$8:$G$59,3,FALSE)</f>
        <v>25.3</v>
      </c>
      <c r="N1024" s="3">
        <v>2330</v>
      </c>
      <c r="O1024" s="3" t="s">
        <v>25</v>
      </c>
      <c r="P1024" s="3">
        <v>1</v>
      </c>
      <c r="Q1024" s="28">
        <f t="shared" si="206"/>
        <v>2.33</v>
      </c>
      <c r="R1024" s="40">
        <f t="shared" si="207"/>
        <v>58.949000000000005</v>
      </c>
      <c r="S1024" s="12">
        <v>0</v>
      </c>
      <c r="T1024" s="46">
        <f t="shared" si="210"/>
        <v>0</v>
      </c>
      <c r="U1024" s="15"/>
      <c r="V1024" s="3">
        <f t="shared" si="211"/>
        <v>2.33</v>
      </c>
      <c r="W1024" s="30" t="s">
        <v>2502</v>
      </c>
      <c r="X1024" s="41">
        <f t="shared" si="208"/>
        <v>58.949000000000005</v>
      </c>
      <c r="Y1024" s="41">
        <f t="shared" si="209"/>
        <v>0</v>
      </c>
      <c r="Z1024" s="5"/>
      <c r="AA1024" s="3">
        <v>1.3979999999999999</v>
      </c>
      <c r="AB1024" s="3">
        <f t="shared" si="215"/>
        <v>0.93200000000000016</v>
      </c>
      <c r="AC1024" s="3">
        <f t="shared" si="216"/>
        <v>35.369399999999999</v>
      </c>
      <c r="AD1024">
        <v>1398</v>
      </c>
      <c r="AE1024" s="1">
        <f t="shared" si="217"/>
        <v>1.3979999999999999</v>
      </c>
    </row>
    <row r="1025" spans="1:31" customFormat="1" ht="43.2" hidden="1" x14ac:dyDescent="0.3">
      <c r="A1025" s="65" t="str" cm="1">
        <f t="array" ref="A1025">_xlfn.IFS(M1025&gt;=65,"Heavy",M1025&lt;=25,"Light",M1025&gt;=26-64,"Medium")</f>
        <v>Heavy</v>
      </c>
      <c r="B1025" s="1" t="s">
        <v>2787</v>
      </c>
      <c r="C1025" s="1" t="s">
        <v>2824</v>
      </c>
      <c r="D1025" s="3">
        <f t="shared" si="212"/>
        <v>1008</v>
      </c>
      <c r="E1025" s="4" t="s">
        <v>918</v>
      </c>
      <c r="F1025" s="3">
        <v>2</v>
      </c>
      <c r="G1025" s="3" t="s">
        <v>2827</v>
      </c>
      <c r="H1025" s="4" t="s">
        <v>1023</v>
      </c>
      <c r="I1025" s="3" t="s">
        <v>31</v>
      </c>
      <c r="J1025" s="3" t="s">
        <v>2308</v>
      </c>
      <c r="K1025" s="7" t="str">
        <f>VLOOKUP($I1025,'New Summary'!$E$8:$G$59,2,FALSE)</f>
        <v>H-250x250x9x14</v>
      </c>
      <c r="L1025" s="3" t="s">
        <v>2496</v>
      </c>
      <c r="M1025" s="7">
        <f>VLOOKUP($I1025,'New Summary'!$E$8:$G$59,3,FALSE)</f>
        <v>72.400000000000006</v>
      </c>
      <c r="N1025" s="3">
        <v>6000</v>
      </c>
      <c r="O1025" s="3" t="s">
        <v>25</v>
      </c>
      <c r="P1025" s="3">
        <v>1</v>
      </c>
      <c r="Q1025" s="28">
        <f t="shared" si="206"/>
        <v>6</v>
      </c>
      <c r="R1025" s="28">
        <f t="shared" si="207"/>
        <v>434.40000000000003</v>
      </c>
      <c r="S1025" s="12">
        <v>0</v>
      </c>
      <c r="T1025" s="46">
        <f t="shared" si="210"/>
        <v>0</v>
      </c>
      <c r="U1025" s="15"/>
      <c r="V1025" s="3">
        <f t="shared" si="211"/>
        <v>6</v>
      </c>
      <c r="W1025" s="30" t="s">
        <v>2502</v>
      </c>
      <c r="X1025" s="41">
        <f t="shared" si="208"/>
        <v>434.40000000000003</v>
      </c>
      <c r="Y1025" s="41">
        <f t="shared" si="209"/>
        <v>0</v>
      </c>
      <c r="Z1025" s="5"/>
      <c r="AA1025" s="3">
        <v>3.6</v>
      </c>
      <c r="AB1025" s="3">
        <f t="shared" si="215"/>
        <v>2.4</v>
      </c>
      <c r="AC1025" s="3">
        <f t="shared" si="216"/>
        <v>260.64000000000004</v>
      </c>
      <c r="AD1025">
        <v>3600</v>
      </c>
      <c r="AE1025" s="1">
        <f t="shared" si="217"/>
        <v>3.6</v>
      </c>
    </row>
    <row r="1026" spans="1:31" customFormat="1" ht="43.2" hidden="1" x14ac:dyDescent="0.3">
      <c r="A1026" s="65" t="str" cm="1">
        <f t="array" ref="A1026">_xlfn.IFS(M1026&gt;=65,"Heavy",M1026&lt;=25,"Light",M1026&gt;=26-64,"Medium")</f>
        <v>Heavy</v>
      </c>
      <c r="B1026" s="1" t="s">
        <v>2787</v>
      </c>
      <c r="C1026" s="1" t="s">
        <v>2824</v>
      </c>
      <c r="D1026" s="3">
        <f t="shared" si="212"/>
        <v>1009</v>
      </c>
      <c r="E1026" s="4" t="s">
        <v>918</v>
      </c>
      <c r="F1026" s="3">
        <v>2</v>
      </c>
      <c r="G1026" s="3" t="s">
        <v>2827</v>
      </c>
      <c r="H1026" s="4" t="s">
        <v>1024</v>
      </c>
      <c r="I1026" s="3" t="s">
        <v>31</v>
      </c>
      <c r="J1026" s="3" t="s">
        <v>2308</v>
      </c>
      <c r="K1026" s="7" t="str">
        <f>VLOOKUP($I1026,'New Summary'!$E$8:$G$59,2,FALSE)</f>
        <v>H-250x250x9x14</v>
      </c>
      <c r="L1026" s="3" t="s">
        <v>2496</v>
      </c>
      <c r="M1026" s="7">
        <f>VLOOKUP($I1026,'New Summary'!$E$8:$G$59,3,FALSE)</f>
        <v>72.400000000000006</v>
      </c>
      <c r="N1026" s="3">
        <v>6000</v>
      </c>
      <c r="O1026" s="3" t="s">
        <v>25</v>
      </c>
      <c r="P1026" s="3">
        <v>1</v>
      </c>
      <c r="Q1026" s="28">
        <f t="shared" si="206"/>
        <v>6</v>
      </c>
      <c r="R1026" s="28">
        <f t="shared" si="207"/>
        <v>434.40000000000003</v>
      </c>
      <c r="S1026" s="12">
        <v>0</v>
      </c>
      <c r="T1026" s="46">
        <f t="shared" si="210"/>
        <v>0</v>
      </c>
      <c r="U1026" s="15"/>
      <c r="V1026" s="3">
        <f t="shared" si="211"/>
        <v>6</v>
      </c>
      <c r="W1026" s="30" t="s">
        <v>2502</v>
      </c>
      <c r="X1026" s="41">
        <f t="shared" si="208"/>
        <v>434.40000000000003</v>
      </c>
      <c r="Y1026" s="41">
        <f t="shared" si="209"/>
        <v>0</v>
      </c>
      <c r="Z1026" s="5"/>
      <c r="AA1026" s="3">
        <v>3.6</v>
      </c>
      <c r="AB1026" s="3">
        <f t="shared" si="215"/>
        <v>2.4</v>
      </c>
      <c r="AC1026" s="3">
        <f t="shared" si="216"/>
        <v>260.64000000000004</v>
      </c>
      <c r="AD1026">
        <v>3600</v>
      </c>
      <c r="AE1026" s="1">
        <f t="shared" si="217"/>
        <v>3.6</v>
      </c>
    </row>
    <row r="1027" spans="1:31" customFormat="1" ht="43.2" hidden="1" x14ac:dyDescent="0.3">
      <c r="A1027" s="65" t="str" cm="1">
        <f t="array" ref="A1027">_xlfn.IFS(M1027&gt;=65,"Heavy",M1027&lt;=25,"Light",M1027&gt;=26-64,"Medium")</f>
        <v>Heavy</v>
      </c>
      <c r="B1027" s="1" t="s">
        <v>2787</v>
      </c>
      <c r="C1027" s="1" t="s">
        <v>2824</v>
      </c>
      <c r="D1027" s="3">
        <f t="shared" si="212"/>
        <v>1010</v>
      </c>
      <c r="E1027" s="4" t="s">
        <v>918</v>
      </c>
      <c r="F1027" s="3">
        <v>2</v>
      </c>
      <c r="G1027" s="3" t="s">
        <v>2827</v>
      </c>
      <c r="H1027" s="4" t="s">
        <v>1025</v>
      </c>
      <c r="I1027" s="3" t="s">
        <v>31</v>
      </c>
      <c r="J1027" s="3" t="s">
        <v>2308</v>
      </c>
      <c r="K1027" s="7" t="str">
        <f>VLOOKUP($I1027,'New Summary'!$E$8:$G$59,2,FALSE)</f>
        <v>H-250x250x9x14</v>
      </c>
      <c r="L1027" s="3" t="s">
        <v>2496</v>
      </c>
      <c r="M1027" s="7">
        <f>VLOOKUP($I1027,'New Summary'!$E$8:$G$59,3,FALSE)</f>
        <v>72.400000000000006</v>
      </c>
      <c r="N1027" s="3">
        <v>6000</v>
      </c>
      <c r="O1027" s="3" t="s">
        <v>25</v>
      </c>
      <c r="P1027" s="3">
        <v>1</v>
      </c>
      <c r="Q1027" s="28">
        <f t="shared" si="206"/>
        <v>6</v>
      </c>
      <c r="R1027" s="28">
        <f t="shared" si="207"/>
        <v>434.40000000000003</v>
      </c>
      <c r="S1027" s="12">
        <v>0</v>
      </c>
      <c r="T1027" s="46">
        <f t="shared" si="210"/>
        <v>0</v>
      </c>
      <c r="U1027" s="15"/>
      <c r="V1027" s="3">
        <f t="shared" si="211"/>
        <v>6</v>
      </c>
      <c r="W1027" s="30" t="s">
        <v>2502</v>
      </c>
      <c r="X1027" s="41">
        <f t="shared" si="208"/>
        <v>434.40000000000003</v>
      </c>
      <c r="Y1027" s="41">
        <f t="shared" si="209"/>
        <v>0</v>
      </c>
      <c r="Z1027" s="5"/>
      <c r="AA1027" s="3">
        <v>3.6</v>
      </c>
      <c r="AB1027" s="3">
        <f t="shared" si="215"/>
        <v>2.4</v>
      </c>
      <c r="AC1027" s="3">
        <f t="shared" si="216"/>
        <v>260.64000000000004</v>
      </c>
      <c r="AD1027">
        <v>3600</v>
      </c>
      <c r="AE1027" s="1">
        <f t="shared" si="217"/>
        <v>3.6</v>
      </c>
    </row>
    <row r="1028" spans="1:31" customFormat="1" ht="43.2" hidden="1" x14ac:dyDescent="0.3">
      <c r="A1028" s="65" t="str" cm="1">
        <f t="array" ref="A1028">_xlfn.IFS(M1028&gt;=65,"Heavy",M1028&lt;=25,"Light",M1028&gt;=26-64,"Medium")</f>
        <v>Medium</v>
      </c>
      <c r="B1028" s="1" t="s">
        <v>2787</v>
      </c>
      <c r="C1028" s="1" t="s">
        <v>2824</v>
      </c>
      <c r="D1028" s="3">
        <f t="shared" si="212"/>
        <v>1011</v>
      </c>
      <c r="E1028" s="4" t="s">
        <v>918</v>
      </c>
      <c r="F1028" s="3">
        <v>2</v>
      </c>
      <c r="G1028" s="3" t="s">
        <v>2827</v>
      </c>
      <c r="H1028" s="4" t="s">
        <v>1026</v>
      </c>
      <c r="I1028" s="3" t="s">
        <v>1028</v>
      </c>
      <c r="J1028" s="3" t="s">
        <v>2306</v>
      </c>
      <c r="K1028" s="7" t="str">
        <f>VLOOKUP($I1028,'New Summary'!$E$8:$G$59,2,FALSE)</f>
        <v>H-350x175x6x9</v>
      </c>
      <c r="L1028" s="3" t="s">
        <v>2496</v>
      </c>
      <c r="M1028" s="7">
        <f>VLOOKUP($I1028,'New Summary'!$E$8:$G$59,3,FALSE)</f>
        <v>41.4</v>
      </c>
      <c r="N1028" s="3">
        <v>6000</v>
      </c>
      <c r="O1028" s="3" t="s">
        <v>25</v>
      </c>
      <c r="P1028" s="3">
        <v>1</v>
      </c>
      <c r="Q1028" s="28">
        <f>(N1028/1000)*P1028</f>
        <v>6</v>
      </c>
      <c r="R1028" s="28">
        <f>Q1028*M1028</f>
        <v>248.39999999999998</v>
      </c>
      <c r="S1028" s="12">
        <v>0</v>
      </c>
      <c r="T1028" s="46">
        <f t="shared" si="210"/>
        <v>0</v>
      </c>
      <c r="U1028" s="15"/>
      <c r="V1028" s="3">
        <f t="shared" si="211"/>
        <v>6</v>
      </c>
      <c r="W1028" s="30" t="s">
        <v>2502</v>
      </c>
      <c r="X1028" s="29">
        <f t="shared" si="208"/>
        <v>248.39999999999998</v>
      </c>
      <c r="Y1028" s="29">
        <f t="shared" si="209"/>
        <v>0</v>
      </c>
      <c r="Z1028" s="5"/>
      <c r="AA1028" s="3">
        <v>3.6</v>
      </c>
      <c r="AB1028" s="3">
        <f t="shared" si="215"/>
        <v>2.4</v>
      </c>
      <c r="AC1028" s="3">
        <f t="shared" si="216"/>
        <v>149.04</v>
      </c>
      <c r="AD1028">
        <v>3600</v>
      </c>
      <c r="AE1028" s="1">
        <f t="shared" si="217"/>
        <v>3.6</v>
      </c>
    </row>
    <row r="1029" spans="1:31" customFormat="1" ht="43.2" hidden="1" x14ac:dyDescent="0.3">
      <c r="A1029" s="65" t="str" cm="1">
        <f t="array" ref="A1029">_xlfn.IFS(M1029&gt;=65,"Heavy",M1029&lt;=25,"Light",M1029&gt;=26-64,"Medium")</f>
        <v>Medium</v>
      </c>
      <c r="B1029" s="1" t="s">
        <v>2787</v>
      </c>
      <c r="C1029" s="1" t="s">
        <v>2824</v>
      </c>
      <c r="D1029" s="3">
        <f t="shared" si="212"/>
        <v>1012</v>
      </c>
      <c r="E1029" s="4" t="s">
        <v>918</v>
      </c>
      <c r="F1029" s="3">
        <v>2</v>
      </c>
      <c r="G1029" s="3" t="s">
        <v>2827</v>
      </c>
      <c r="H1029" s="4" t="s">
        <v>1027</v>
      </c>
      <c r="I1029" s="3" t="s">
        <v>6</v>
      </c>
      <c r="J1029" s="7" t="s">
        <v>2344</v>
      </c>
      <c r="K1029" s="7" t="str">
        <f>VLOOKUP($I1029,'New Summary'!$E$8:$G$59,2,FALSE)</f>
        <v>H-200x200x8x12</v>
      </c>
      <c r="L1029" s="7" t="s">
        <v>2496</v>
      </c>
      <c r="M1029" s="7">
        <f>VLOOKUP($I1029,'New Summary'!$E$8:$G$59,3,FALSE)</f>
        <v>49.9</v>
      </c>
      <c r="N1029" s="3">
        <v>6000</v>
      </c>
      <c r="O1029" s="3" t="s">
        <v>25</v>
      </c>
      <c r="P1029" s="3">
        <v>1</v>
      </c>
      <c r="Q1029" s="28">
        <f>(N1029/1000)*P1029</f>
        <v>6</v>
      </c>
      <c r="R1029" s="28">
        <f>Q1029*M1029</f>
        <v>299.39999999999998</v>
      </c>
      <c r="S1029" s="12">
        <v>0</v>
      </c>
      <c r="T1029" s="46">
        <f t="shared" si="210"/>
        <v>0</v>
      </c>
      <c r="U1029" s="15"/>
      <c r="V1029" s="3">
        <f t="shared" si="211"/>
        <v>6</v>
      </c>
      <c r="W1029" s="30" t="s">
        <v>2502</v>
      </c>
      <c r="X1029" s="29">
        <f t="shared" si="208"/>
        <v>299.39999999999998</v>
      </c>
      <c r="Y1029" s="29">
        <f t="shared" si="209"/>
        <v>0</v>
      </c>
      <c r="Z1029" s="5"/>
      <c r="AA1029" s="3">
        <v>3.6</v>
      </c>
      <c r="AB1029" s="3">
        <f t="shared" si="215"/>
        <v>2.4</v>
      </c>
      <c r="AC1029" s="3">
        <f t="shared" si="216"/>
        <v>179.64</v>
      </c>
      <c r="AD1029">
        <v>3600</v>
      </c>
      <c r="AE1029" s="1">
        <f t="shared" si="217"/>
        <v>3.6</v>
      </c>
    </row>
    <row r="1030" spans="1:31" customFormat="1" ht="43.2" hidden="1" x14ac:dyDescent="0.3">
      <c r="A1030" s="65" t="str" cm="1">
        <f t="array" ref="A1030">_xlfn.IFS(M1030&gt;=65,"Heavy",M1030&lt;=25,"Light",M1030&gt;=26-64,"Medium")</f>
        <v>Heavy</v>
      </c>
      <c r="B1030" s="1" t="s">
        <v>2787</v>
      </c>
      <c r="C1030" s="1" t="s">
        <v>2824</v>
      </c>
      <c r="D1030" s="3">
        <f t="shared" si="212"/>
        <v>1013</v>
      </c>
      <c r="E1030" s="4" t="s">
        <v>918</v>
      </c>
      <c r="F1030" s="3">
        <v>2</v>
      </c>
      <c r="G1030" s="3" t="s">
        <v>2827</v>
      </c>
      <c r="H1030" s="4" t="s">
        <v>1064</v>
      </c>
      <c r="I1030" s="3" t="s">
        <v>1063</v>
      </c>
      <c r="J1030" s="3" t="s">
        <v>2338</v>
      </c>
      <c r="K1030" s="7" t="str">
        <f>VLOOKUP($I1030,'New Summary'!$E$8:$G$59,2,FALSE)</f>
        <v>H-600x200x11x17</v>
      </c>
      <c r="L1030" s="3" t="s">
        <v>2496</v>
      </c>
      <c r="M1030" s="7">
        <f>VLOOKUP($I1030,'New Summary'!$E$8:$G$59,3,FALSE)</f>
        <v>106</v>
      </c>
      <c r="N1030" s="3">
        <v>6000</v>
      </c>
      <c r="O1030" s="3" t="s">
        <v>25</v>
      </c>
      <c r="P1030" s="3">
        <v>1</v>
      </c>
      <c r="Q1030" s="28">
        <f>(N1030/1000)*P1030</f>
        <v>6</v>
      </c>
      <c r="R1030" s="28">
        <f>Q1030*M1030</f>
        <v>636</v>
      </c>
      <c r="S1030" s="12">
        <v>0</v>
      </c>
      <c r="T1030" s="46">
        <f t="shared" si="210"/>
        <v>0</v>
      </c>
      <c r="U1030" s="15"/>
      <c r="V1030" s="3">
        <f t="shared" si="211"/>
        <v>6</v>
      </c>
      <c r="W1030" s="30" t="s">
        <v>2502</v>
      </c>
      <c r="X1030" s="29">
        <f t="shared" si="208"/>
        <v>636</v>
      </c>
      <c r="Y1030" s="29">
        <f t="shared" si="209"/>
        <v>0</v>
      </c>
      <c r="Z1030" s="5"/>
      <c r="AA1030" s="3">
        <v>3.6</v>
      </c>
      <c r="AB1030" s="3">
        <f t="shared" si="215"/>
        <v>2.4</v>
      </c>
      <c r="AC1030" s="3">
        <f t="shared" si="216"/>
        <v>381.6</v>
      </c>
      <c r="AD1030">
        <v>3600</v>
      </c>
      <c r="AE1030" s="1">
        <f t="shared" si="217"/>
        <v>3.6</v>
      </c>
    </row>
    <row r="1031" spans="1:31" customFormat="1" ht="43.2" hidden="1" x14ac:dyDescent="0.3">
      <c r="A1031" s="65" t="str" cm="1">
        <f t="array" ref="A1031">_xlfn.IFS(M1031&gt;=65,"Heavy",M1031&lt;=25,"Light",M1031&gt;=26-64,"Medium")</f>
        <v>Heavy</v>
      </c>
      <c r="B1031" s="1" t="s">
        <v>2787</v>
      </c>
      <c r="C1031" s="1" t="s">
        <v>2824</v>
      </c>
      <c r="D1031" s="3">
        <f t="shared" si="212"/>
        <v>1014</v>
      </c>
      <c r="E1031" s="4" t="s">
        <v>918</v>
      </c>
      <c r="F1031" s="3">
        <v>2</v>
      </c>
      <c r="G1031" s="3" t="s">
        <v>2827</v>
      </c>
      <c r="H1031" s="4" t="s">
        <v>1065</v>
      </c>
      <c r="I1031" s="3" t="s">
        <v>227</v>
      </c>
      <c r="J1031" s="3" t="s">
        <v>2333</v>
      </c>
      <c r="K1031" s="7" t="str">
        <f>VLOOKUP($I1031,'New Summary'!$E$8:$G$59,2,FALSE)</f>
        <v>H-400x200x9x15</v>
      </c>
      <c r="L1031" s="3" t="s">
        <v>2496</v>
      </c>
      <c r="M1031" s="7">
        <f>VLOOKUP($I1031,'New Summary'!$E$8:$G$59,3,FALSE)</f>
        <v>75.5</v>
      </c>
      <c r="N1031" s="3">
        <v>6000</v>
      </c>
      <c r="O1031" s="3" t="s">
        <v>25</v>
      </c>
      <c r="P1031" s="3">
        <v>1</v>
      </c>
      <c r="Q1031" s="28">
        <f t="shared" ref="Q1031:Q1037" si="218">(N1031/1000)*P1031</f>
        <v>6</v>
      </c>
      <c r="R1031" s="28">
        <f t="shared" ref="R1031:R1037" si="219">Q1031*M1031</f>
        <v>453</v>
      </c>
      <c r="S1031" s="12">
        <v>0</v>
      </c>
      <c r="T1031" s="46">
        <f t="shared" si="210"/>
        <v>0</v>
      </c>
      <c r="U1031" s="15"/>
      <c r="V1031" s="3">
        <f t="shared" si="211"/>
        <v>6</v>
      </c>
      <c r="W1031" s="45" t="s">
        <v>2502</v>
      </c>
      <c r="X1031" s="47">
        <f t="shared" si="208"/>
        <v>453</v>
      </c>
      <c r="Y1031" s="47">
        <f t="shared" si="209"/>
        <v>0</v>
      </c>
      <c r="Z1031" s="5"/>
      <c r="AA1031" s="3">
        <v>3.6</v>
      </c>
      <c r="AB1031" s="3">
        <f t="shared" si="215"/>
        <v>2.4</v>
      </c>
      <c r="AC1031" s="3">
        <f t="shared" si="216"/>
        <v>271.8</v>
      </c>
      <c r="AD1031">
        <v>3600</v>
      </c>
      <c r="AE1031" s="1">
        <f t="shared" si="217"/>
        <v>3.6</v>
      </c>
    </row>
    <row r="1032" spans="1:31" customFormat="1" ht="43.2" hidden="1" x14ac:dyDescent="0.3">
      <c r="A1032" s="65" t="str" cm="1">
        <f t="array" ref="A1032">_xlfn.IFS(M1032&gt;=65,"Heavy",M1032&lt;=25,"Light",M1032&gt;=26-64,"Medium")</f>
        <v>Heavy</v>
      </c>
      <c r="B1032" s="1" t="s">
        <v>2787</v>
      </c>
      <c r="C1032" s="1" t="s">
        <v>2824</v>
      </c>
      <c r="D1032" s="3">
        <f t="shared" si="212"/>
        <v>1015</v>
      </c>
      <c r="E1032" s="4" t="s">
        <v>918</v>
      </c>
      <c r="F1032" s="3">
        <v>2</v>
      </c>
      <c r="G1032" s="3" t="s">
        <v>2827</v>
      </c>
      <c r="H1032" s="4" t="s">
        <v>1068</v>
      </c>
      <c r="I1032" s="3" t="s">
        <v>227</v>
      </c>
      <c r="J1032" s="3" t="s">
        <v>2333</v>
      </c>
      <c r="K1032" s="7" t="str">
        <f>VLOOKUP($I1032,'New Summary'!$E$8:$G$59,2,FALSE)</f>
        <v>H-400x200x9x15</v>
      </c>
      <c r="L1032" s="3" t="s">
        <v>2496</v>
      </c>
      <c r="M1032" s="7">
        <f>VLOOKUP($I1032,'New Summary'!$E$8:$G$59,3,FALSE)</f>
        <v>75.5</v>
      </c>
      <c r="N1032" s="3">
        <v>6000</v>
      </c>
      <c r="O1032" s="3" t="s">
        <v>25</v>
      </c>
      <c r="P1032" s="3">
        <v>1</v>
      </c>
      <c r="Q1032" s="28">
        <f t="shared" si="218"/>
        <v>6</v>
      </c>
      <c r="R1032" s="28">
        <f t="shared" si="219"/>
        <v>453</v>
      </c>
      <c r="S1032" s="12">
        <v>0</v>
      </c>
      <c r="T1032" s="46">
        <f t="shared" si="210"/>
        <v>0</v>
      </c>
      <c r="U1032" s="15"/>
      <c r="V1032" s="3">
        <f t="shared" si="211"/>
        <v>6</v>
      </c>
      <c r="W1032" s="45" t="s">
        <v>2502</v>
      </c>
      <c r="X1032" s="47">
        <f t="shared" si="208"/>
        <v>453</v>
      </c>
      <c r="Y1032" s="47">
        <f t="shared" si="209"/>
        <v>0</v>
      </c>
      <c r="Z1032" s="5"/>
      <c r="AA1032" s="3">
        <v>3.6</v>
      </c>
      <c r="AB1032" s="3">
        <f t="shared" si="215"/>
        <v>2.4</v>
      </c>
      <c r="AC1032" s="3">
        <f t="shared" si="216"/>
        <v>271.8</v>
      </c>
      <c r="AD1032">
        <v>3600</v>
      </c>
      <c r="AE1032" s="1">
        <f t="shared" si="217"/>
        <v>3.6</v>
      </c>
    </row>
    <row r="1033" spans="1:31" customFormat="1" ht="43.2" hidden="1" x14ac:dyDescent="0.3">
      <c r="A1033" s="65" t="str" cm="1">
        <f t="array" ref="A1033">_xlfn.IFS(M1033&gt;=65,"Heavy",M1033&lt;=25,"Light",M1033&gt;=26-64,"Medium")</f>
        <v>Heavy</v>
      </c>
      <c r="B1033" s="1" t="s">
        <v>2787</v>
      </c>
      <c r="C1033" s="1" t="s">
        <v>2824</v>
      </c>
      <c r="D1033" s="3">
        <f t="shared" si="212"/>
        <v>1016</v>
      </c>
      <c r="E1033" s="4" t="s">
        <v>918</v>
      </c>
      <c r="F1033" s="3">
        <v>2</v>
      </c>
      <c r="G1033" s="3" t="s">
        <v>2827</v>
      </c>
      <c r="H1033" s="4" t="s">
        <v>1067</v>
      </c>
      <c r="I1033" s="3" t="s">
        <v>227</v>
      </c>
      <c r="J1033" s="3" t="s">
        <v>2333</v>
      </c>
      <c r="K1033" s="7" t="str">
        <f>VLOOKUP($I1033,'New Summary'!$E$8:$G$59,2,FALSE)</f>
        <v>H-400x200x9x15</v>
      </c>
      <c r="L1033" s="3" t="s">
        <v>2496</v>
      </c>
      <c r="M1033" s="7">
        <f>VLOOKUP($I1033,'New Summary'!$E$8:$G$59,3,FALSE)</f>
        <v>75.5</v>
      </c>
      <c r="N1033" s="3">
        <v>6000</v>
      </c>
      <c r="O1033" s="3" t="s">
        <v>25</v>
      </c>
      <c r="P1033" s="3">
        <v>1</v>
      </c>
      <c r="Q1033" s="28">
        <f t="shared" si="218"/>
        <v>6</v>
      </c>
      <c r="R1033" s="28">
        <f t="shared" si="219"/>
        <v>453</v>
      </c>
      <c r="S1033" s="12">
        <v>0</v>
      </c>
      <c r="T1033" s="46">
        <f t="shared" si="210"/>
        <v>0</v>
      </c>
      <c r="U1033" s="15"/>
      <c r="V1033" s="3">
        <f t="shared" si="211"/>
        <v>6</v>
      </c>
      <c r="W1033" s="45" t="s">
        <v>2502</v>
      </c>
      <c r="X1033" s="47">
        <f t="shared" si="208"/>
        <v>453</v>
      </c>
      <c r="Y1033" s="47">
        <f t="shared" si="209"/>
        <v>0</v>
      </c>
      <c r="Z1033" s="5"/>
      <c r="AA1033" s="3">
        <v>3.6</v>
      </c>
      <c r="AB1033" s="3">
        <f t="shared" si="215"/>
        <v>2.4</v>
      </c>
      <c r="AC1033" s="3">
        <f t="shared" si="216"/>
        <v>271.8</v>
      </c>
      <c r="AD1033">
        <v>3600</v>
      </c>
      <c r="AE1033" s="1">
        <f t="shared" si="217"/>
        <v>3.6</v>
      </c>
    </row>
    <row r="1034" spans="1:31" customFormat="1" ht="43.2" hidden="1" x14ac:dyDescent="0.3">
      <c r="A1034" s="65" t="str" cm="1">
        <f t="array" ref="A1034">_xlfn.IFS(M1034&gt;=65,"Heavy",M1034&lt;=25,"Light",M1034&gt;=26-64,"Medium")</f>
        <v>Heavy</v>
      </c>
      <c r="B1034" s="1" t="s">
        <v>2787</v>
      </c>
      <c r="C1034" s="1" t="s">
        <v>2824</v>
      </c>
      <c r="D1034" s="3">
        <f t="shared" si="212"/>
        <v>1017</v>
      </c>
      <c r="E1034" s="4" t="s">
        <v>918</v>
      </c>
      <c r="F1034" s="3">
        <v>2</v>
      </c>
      <c r="G1034" s="3" t="s">
        <v>2827</v>
      </c>
      <c r="H1034" s="4" t="s">
        <v>1066</v>
      </c>
      <c r="I1034" s="3" t="s">
        <v>227</v>
      </c>
      <c r="J1034" s="3" t="s">
        <v>2333</v>
      </c>
      <c r="K1034" s="7" t="str">
        <f>VLOOKUP($I1034,'New Summary'!$E$8:$G$59,2,FALSE)</f>
        <v>H-400x200x9x15</v>
      </c>
      <c r="L1034" s="3" t="s">
        <v>2496</v>
      </c>
      <c r="M1034" s="7">
        <f>VLOOKUP($I1034,'New Summary'!$E$8:$G$59,3,FALSE)</f>
        <v>75.5</v>
      </c>
      <c r="N1034" s="3">
        <v>6000</v>
      </c>
      <c r="O1034" s="3" t="s">
        <v>25</v>
      </c>
      <c r="P1034" s="3">
        <v>1</v>
      </c>
      <c r="Q1034" s="28">
        <f t="shared" si="218"/>
        <v>6</v>
      </c>
      <c r="R1034" s="28">
        <f t="shared" si="219"/>
        <v>453</v>
      </c>
      <c r="S1034" s="12">
        <v>0</v>
      </c>
      <c r="T1034" s="46">
        <f t="shared" si="210"/>
        <v>0</v>
      </c>
      <c r="U1034" s="15"/>
      <c r="V1034" s="3">
        <f t="shared" si="211"/>
        <v>6</v>
      </c>
      <c r="W1034" s="45" t="s">
        <v>2502</v>
      </c>
      <c r="X1034" s="47">
        <f t="shared" si="208"/>
        <v>453</v>
      </c>
      <c r="Y1034" s="47">
        <f t="shared" si="209"/>
        <v>0</v>
      </c>
      <c r="Z1034" s="5"/>
      <c r="AA1034" s="3">
        <v>3.6</v>
      </c>
      <c r="AB1034" s="3">
        <f t="shared" si="215"/>
        <v>2.4</v>
      </c>
      <c r="AC1034" s="3">
        <f t="shared" si="216"/>
        <v>271.8</v>
      </c>
      <c r="AD1034">
        <v>3600</v>
      </c>
      <c r="AE1034" s="1">
        <f t="shared" si="217"/>
        <v>3.6</v>
      </c>
    </row>
    <row r="1035" spans="1:31" customFormat="1" ht="43.2" hidden="1" x14ac:dyDescent="0.3">
      <c r="A1035" s="65" t="str" cm="1">
        <f t="array" ref="A1035">_xlfn.IFS(M1035&gt;=65,"Heavy",M1035&lt;=25,"Light",M1035&gt;=26-64,"Medium")</f>
        <v>Heavy</v>
      </c>
      <c r="B1035" s="1" t="s">
        <v>2787</v>
      </c>
      <c r="C1035" s="1" t="s">
        <v>2824</v>
      </c>
      <c r="D1035" s="3">
        <f t="shared" si="212"/>
        <v>1018</v>
      </c>
      <c r="E1035" s="4" t="s">
        <v>918</v>
      </c>
      <c r="F1035" s="3">
        <v>2</v>
      </c>
      <c r="G1035" s="3" t="s">
        <v>2827</v>
      </c>
      <c r="H1035" s="4" t="s">
        <v>1070</v>
      </c>
      <c r="I1035" s="3" t="s">
        <v>227</v>
      </c>
      <c r="J1035" s="3" t="s">
        <v>2333</v>
      </c>
      <c r="K1035" s="7" t="str">
        <f>VLOOKUP($I1035,'New Summary'!$E$8:$G$59,2,FALSE)</f>
        <v>H-400x200x9x15</v>
      </c>
      <c r="L1035" s="3" t="s">
        <v>2496</v>
      </c>
      <c r="M1035" s="7">
        <f>VLOOKUP($I1035,'New Summary'!$E$8:$G$59,3,FALSE)</f>
        <v>75.5</v>
      </c>
      <c r="N1035" s="3">
        <v>6000</v>
      </c>
      <c r="O1035" s="3" t="s">
        <v>25</v>
      </c>
      <c r="P1035" s="3">
        <v>1</v>
      </c>
      <c r="Q1035" s="28">
        <f t="shared" si="218"/>
        <v>6</v>
      </c>
      <c r="R1035" s="28">
        <f t="shared" si="219"/>
        <v>453</v>
      </c>
      <c r="S1035" s="12">
        <v>0</v>
      </c>
      <c r="T1035" s="46">
        <f t="shared" si="210"/>
        <v>0</v>
      </c>
      <c r="U1035" s="15"/>
      <c r="V1035" s="3">
        <f t="shared" si="211"/>
        <v>6</v>
      </c>
      <c r="W1035" s="45" t="s">
        <v>2502</v>
      </c>
      <c r="X1035" s="47">
        <f t="shared" si="208"/>
        <v>453</v>
      </c>
      <c r="Y1035" s="47">
        <f t="shared" si="209"/>
        <v>0</v>
      </c>
      <c r="Z1035" s="5"/>
      <c r="AA1035" s="3">
        <v>3.6</v>
      </c>
      <c r="AB1035" s="3">
        <f t="shared" si="215"/>
        <v>2.4</v>
      </c>
      <c r="AC1035" s="3">
        <f t="shared" si="216"/>
        <v>271.8</v>
      </c>
      <c r="AD1035">
        <v>3600</v>
      </c>
      <c r="AE1035" s="1">
        <f t="shared" si="217"/>
        <v>3.6</v>
      </c>
    </row>
    <row r="1036" spans="1:31" customFormat="1" ht="43.2" hidden="1" x14ac:dyDescent="0.3">
      <c r="A1036" s="65" t="str" cm="1">
        <f t="array" ref="A1036">_xlfn.IFS(M1036&gt;=65,"Heavy",M1036&lt;=25,"Light",M1036&gt;=26-64,"Medium")</f>
        <v>Heavy</v>
      </c>
      <c r="B1036" s="1" t="s">
        <v>2787</v>
      </c>
      <c r="C1036" s="1" t="s">
        <v>2824</v>
      </c>
      <c r="D1036" s="3">
        <f t="shared" si="212"/>
        <v>1019</v>
      </c>
      <c r="E1036" s="4" t="s">
        <v>918</v>
      </c>
      <c r="F1036" s="3">
        <v>2</v>
      </c>
      <c r="G1036" s="3" t="s">
        <v>2827</v>
      </c>
      <c r="H1036" s="4" t="s">
        <v>1069</v>
      </c>
      <c r="I1036" s="3" t="s">
        <v>227</v>
      </c>
      <c r="J1036" s="3" t="s">
        <v>2333</v>
      </c>
      <c r="K1036" s="7" t="str">
        <f>VLOOKUP($I1036,'New Summary'!$E$8:$G$59,2,FALSE)</f>
        <v>H-400x200x9x15</v>
      </c>
      <c r="L1036" s="3" t="s">
        <v>2496</v>
      </c>
      <c r="M1036" s="7">
        <f>VLOOKUP($I1036,'New Summary'!$E$8:$G$59,3,FALSE)</f>
        <v>75.5</v>
      </c>
      <c r="N1036" s="3">
        <v>6000</v>
      </c>
      <c r="O1036" s="3" t="s">
        <v>25</v>
      </c>
      <c r="P1036" s="3">
        <v>1</v>
      </c>
      <c r="Q1036" s="28">
        <f t="shared" si="218"/>
        <v>6</v>
      </c>
      <c r="R1036" s="28">
        <f t="shared" si="219"/>
        <v>453</v>
      </c>
      <c r="S1036" s="12">
        <v>0</v>
      </c>
      <c r="T1036" s="46">
        <f t="shared" si="210"/>
        <v>0</v>
      </c>
      <c r="U1036" s="15"/>
      <c r="V1036" s="3">
        <f t="shared" si="211"/>
        <v>6</v>
      </c>
      <c r="W1036" s="45" t="s">
        <v>2502</v>
      </c>
      <c r="X1036" s="47">
        <f t="shared" si="208"/>
        <v>453</v>
      </c>
      <c r="Y1036" s="47">
        <f t="shared" si="209"/>
        <v>0</v>
      </c>
      <c r="Z1036" s="5"/>
      <c r="AA1036" s="3">
        <v>3.6</v>
      </c>
      <c r="AB1036" s="3">
        <f t="shared" si="215"/>
        <v>2.4</v>
      </c>
      <c r="AC1036" s="3">
        <f t="shared" si="216"/>
        <v>271.8</v>
      </c>
      <c r="AD1036">
        <v>3600</v>
      </c>
      <c r="AE1036" s="1">
        <f t="shared" si="217"/>
        <v>3.6</v>
      </c>
    </row>
    <row r="1037" spans="1:31" customFormat="1" ht="43.2" hidden="1" x14ac:dyDescent="0.3">
      <c r="A1037" s="65" t="str" cm="1">
        <f t="array" ref="A1037">_xlfn.IFS(M1037&gt;=65,"Heavy",M1037&lt;=25,"Light",M1037&gt;=26-64,"Medium")</f>
        <v>Heavy</v>
      </c>
      <c r="B1037" s="1" t="s">
        <v>2787</v>
      </c>
      <c r="C1037" s="1" t="s">
        <v>2824</v>
      </c>
      <c r="D1037" s="3">
        <f t="shared" si="212"/>
        <v>1020</v>
      </c>
      <c r="E1037" s="4" t="s">
        <v>918</v>
      </c>
      <c r="F1037" s="3">
        <v>2</v>
      </c>
      <c r="G1037" s="3" t="s">
        <v>2827</v>
      </c>
      <c r="H1037" s="4" t="s">
        <v>1066</v>
      </c>
      <c r="I1037" s="3" t="s">
        <v>227</v>
      </c>
      <c r="J1037" s="3" t="s">
        <v>2333</v>
      </c>
      <c r="K1037" s="7" t="str">
        <f>VLOOKUP($I1037,'New Summary'!$E$8:$G$59,2,FALSE)</f>
        <v>H-400x200x9x15</v>
      </c>
      <c r="L1037" s="3" t="s">
        <v>2496</v>
      </c>
      <c r="M1037" s="7">
        <f>VLOOKUP($I1037,'New Summary'!$E$8:$G$59,3,FALSE)</f>
        <v>75.5</v>
      </c>
      <c r="N1037" s="3">
        <v>6000</v>
      </c>
      <c r="O1037" s="3" t="s">
        <v>25</v>
      </c>
      <c r="P1037" s="3">
        <v>1</v>
      </c>
      <c r="Q1037" s="28">
        <f t="shared" si="218"/>
        <v>6</v>
      </c>
      <c r="R1037" s="28">
        <f t="shared" si="219"/>
        <v>453</v>
      </c>
      <c r="S1037" s="12">
        <v>0</v>
      </c>
      <c r="T1037" s="46">
        <f t="shared" si="210"/>
        <v>0</v>
      </c>
      <c r="U1037" s="15"/>
      <c r="V1037" s="3">
        <f t="shared" si="211"/>
        <v>6</v>
      </c>
      <c r="W1037" s="45" t="s">
        <v>2502</v>
      </c>
      <c r="X1037" s="47">
        <f t="shared" si="208"/>
        <v>453</v>
      </c>
      <c r="Y1037" s="47">
        <f t="shared" si="209"/>
        <v>0</v>
      </c>
      <c r="Z1037" s="5"/>
      <c r="AA1037" s="3">
        <v>3.6</v>
      </c>
      <c r="AB1037" s="3">
        <f t="shared" si="215"/>
        <v>2.4</v>
      </c>
      <c r="AC1037" s="3">
        <f t="shared" si="216"/>
        <v>271.8</v>
      </c>
      <c r="AD1037">
        <v>3600</v>
      </c>
      <c r="AE1037" s="1">
        <f t="shared" si="217"/>
        <v>3.6</v>
      </c>
    </row>
    <row r="1038" spans="1:31" customFormat="1" ht="43.2" hidden="1" x14ac:dyDescent="0.3">
      <c r="A1038" s="65" t="str" cm="1">
        <f t="array" ref="A1038">_xlfn.IFS(M1038&gt;=65,"Heavy",M1038&lt;=25,"Light",M1038&gt;=26-64,"Medium")</f>
        <v>Heavy</v>
      </c>
      <c r="B1038" s="1" t="s">
        <v>2787</v>
      </c>
      <c r="C1038" s="1" t="s">
        <v>2824</v>
      </c>
      <c r="D1038" s="3">
        <f t="shared" si="212"/>
        <v>1021</v>
      </c>
      <c r="E1038" s="4" t="s">
        <v>918</v>
      </c>
      <c r="F1038" s="3">
        <v>2</v>
      </c>
      <c r="G1038" s="3" t="s">
        <v>2827</v>
      </c>
      <c r="H1038" s="4" t="s">
        <v>1071</v>
      </c>
      <c r="I1038" s="3" t="s">
        <v>1063</v>
      </c>
      <c r="J1038" s="3" t="s">
        <v>2338</v>
      </c>
      <c r="K1038" s="7" t="str">
        <f>VLOOKUP($I1038,'New Summary'!$E$8:$G$59,2,FALSE)</f>
        <v>H-600x200x11x17</v>
      </c>
      <c r="L1038" s="3" t="s">
        <v>2496</v>
      </c>
      <c r="M1038" s="7">
        <f>VLOOKUP($I1038,'New Summary'!$E$8:$G$59,3,FALSE)</f>
        <v>106</v>
      </c>
      <c r="N1038" s="3">
        <v>6000</v>
      </c>
      <c r="O1038" s="3" t="s">
        <v>25</v>
      </c>
      <c r="P1038" s="3">
        <v>1</v>
      </c>
      <c r="Q1038" s="28">
        <f t="shared" ref="Q1038:Q1079" si="220">(N1038/1000)*P1038</f>
        <v>6</v>
      </c>
      <c r="R1038" s="28">
        <f t="shared" ref="R1038:R1079" si="221">Q1038*M1038</f>
        <v>636</v>
      </c>
      <c r="S1038" s="12">
        <v>0</v>
      </c>
      <c r="T1038" s="46">
        <f t="shared" si="210"/>
        <v>0</v>
      </c>
      <c r="U1038" s="15"/>
      <c r="V1038" s="3">
        <f t="shared" si="211"/>
        <v>6</v>
      </c>
      <c r="W1038" s="30" t="s">
        <v>2502</v>
      </c>
      <c r="X1038" s="29">
        <f t="shared" ref="X1038:X1101" si="222">V1038*M1038</f>
        <v>636</v>
      </c>
      <c r="Y1038" s="29">
        <f t="shared" ref="Y1038:Y1101" si="223">T1038*M1038</f>
        <v>0</v>
      </c>
      <c r="Z1038" s="5"/>
      <c r="AA1038" s="3">
        <v>3.6</v>
      </c>
      <c r="AB1038" s="3">
        <f t="shared" si="215"/>
        <v>2.4</v>
      </c>
      <c r="AC1038" s="3">
        <f t="shared" si="216"/>
        <v>381.6</v>
      </c>
      <c r="AD1038">
        <v>3600</v>
      </c>
      <c r="AE1038" s="1">
        <f t="shared" si="217"/>
        <v>3.6</v>
      </c>
    </row>
    <row r="1039" spans="1:31" customFormat="1" ht="43.2" hidden="1" x14ac:dyDescent="0.3">
      <c r="A1039" s="65" t="str" cm="1">
        <f t="array" ref="A1039">_xlfn.IFS(M1039&gt;=65,"Heavy",M1039&lt;=25,"Light",M1039&gt;=26-64,"Medium")</f>
        <v>Heavy</v>
      </c>
      <c r="B1039" s="1" t="s">
        <v>2787</v>
      </c>
      <c r="C1039" s="1" t="s">
        <v>2824</v>
      </c>
      <c r="D1039" s="3">
        <f t="shared" si="212"/>
        <v>1022</v>
      </c>
      <c r="E1039" s="4" t="s">
        <v>918</v>
      </c>
      <c r="F1039" s="3">
        <v>2</v>
      </c>
      <c r="G1039" s="3" t="s">
        <v>2827</v>
      </c>
      <c r="H1039" s="4" t="s">
        <v>1072</v>
      </c>
      <c r="I1039" s="3" t="s">
        <v>920</v>
      </c>
      <c r="J1039" s="3" t="s">
        <v>2319</v>
      </c>
      <c r="K1039" s="7" t="str">
        <f>VLOOKUP($I1039,'New Summary'!$E$8:$G$59,2,FALSE)</f>
        <v>H-350x250x9x14</v>
      </c>
      <c r="L1039" s="3" t="s">
        <v>2496</v>
      </c>
      <c r="M1039" s="7">
        <f>VLOOKUP($I1039,'New Summary'!$E$8:$G$59,3,FALSE)</f>
        <v>79.7</v>
      </c>
      <c r="N1039" s="3">
        <v>6000</v>
      </c>
      <c r="O1039" s="3" t="s">
        <v>25</v>
      </c>
      <c r="P1039" s="3">
        <v>1</v>
      </c>
      <c r="Q1039" s="28">
        <f t="shared" si="220"/>
        <v>6</v>
      </c>
      <c r="R1039" s="28">
        <f t="shared" si="221"/>
        <v>478.20000000000005</v>
      </c>
      <c r="S1039" s="12">
        <v>0</v>
      </c>
      <c r="T1039" s="46">
        <f t="shared" si="210"/>
        <v>0</v>
      </c>
      <c r="U1039" s="15"/>
      <c r="V1039" s="3">
        <f t="shared" si="211"/>
        <v>6</v>
      </c>
      <c r="W1039" s="30" t="s">
        <v>2502</v>
      </c>
      <c r="X1039" s="41">
        <f t="shared" si="222"/>
        <v>478.20000000000005</v>
      </c>
      <c r="Y1039" s="41">
        <f t="shared" si="223"/>
        <v>0</v>
      </c>
      <c r="Z1039" s="5"/>
      <c r="AA1039" s="3">
        <v>3.6</v>
      </c>
      <c r="AB1039" s="3">
        <f t="shared" si="215"/>
        <v>2.4</v>
      </c>
      <c r="AC1039" s="3">
        <f t="shared" si="216"/>
        <v>286.92</v>
      </c>
      <c r="AD1039">
        <v>3600</v>
      </c>
      <c r="AE1039" s="1">
        <f t="shared" si="217"/>
        <v>3.6</v>
      </c>
    </row>
    <row r="1040" spans="1:31" customFormat="1" ht="43.2" hidden="1" x14ac:dyDescent="0.3">
      <c r="A1040" s="65" t="str" cm="1">
        <f t="array" ref="A1040">_xlfn.IFS(M1040&gt;=65,"Heavy",M1040&lt;=25,"Light",M1040&gt;=26-64,"Medium")</f>
        <v>Heavy</v>
      </c>
      <c r="B1040" s="1" t="s">
        <v>2787</v>
      </c>
      <c r="C1040" s="1" t="s">
        <v>2824</v>
      </c>
      <c r="D1040" s="3">
        <f t="shared" si="212"/>
        <v>1023</v>
      </c>
      <c r="E1040" s="4" t="s">
        <v>918</v>
      </c>
      <c r="F1040" s="3">
        <v>2</v>
      </c>
      <c r="G1040" s="3" t="s">
        <v>2827</v>
      </c>
      <c r="H1040" s="4" t="s">
        <v>1073</v>
      </c>
      <c r="I1040" s="3" t="s">
        <v>920</v>
      </c>
      <c r="J1040" s="3" t="s">
        <v>2319</v>
      </c>
      <c r="K1040" s="7" t="str">
        <f>VLOOKUP($I1040,'New Summary'!$E$8:$G$59,2,FALSE)</f>
        <v>H-350x250x9x14</v>
      </c>
      <c r="L1040" s="3" t="s">
        <v>2496</v>
      </c>
      <c r="M1040" s="7">
        <f>VLOOKUP($I1040,'New Summary'!$E$8:$G$59,3,FALSE)</f>
        <v>79.7</v>
      </c>
      <c r="N1040" s="3">
        <v>6000</v>
      </c>
      <c r="O1040" s="3" t="s">
        <v>25</v>
      </c>
      <c r="P1040" s="3">
        <v>1</v>
      </c>
      <c r="Q1040" s="28">
        <f t="shared" si="220"/>
        <v>6</v>
      </c>
      <c r="R1040" s="28">
        <f t="shared" si="221"/>
        <v>478.20000000000005</v>
      </c>
      <c r="S1040" s="12">
        <v>0</v>
      </c>
      <c r="T1040" s="46">
        <f t="shared" si="210"/>
        <v>0</v>
      </c>
      <c r="U1040" s="15"/>
      <c r="V1040" s="3">
        <f t="shared" si="211"/>
        <v>6</v>
      </c>
      <c r="W1040" s="30" t="s">
        <v>2502</v>
      </c>
      <c r="X1040" s="41">
        <f t="shared" si="222"/>
        <v>478.20000000000005</v>
      </c>
      <c r="Y1040" s="41">
        <f t="shared" si="223"/>
        <v>0</v>
      </c>
      <c r="Z1040" s="5"/>
      <c r="AA1040" s="3">
        <v>3.6</v>
      </c>
      <c r="AB1040" s="3">
        <f t="shared" si="215"/>
        <v>2.4</v>
      </c>
      <c r="AC1040" s="3">
        <f t="shared" si="216"/>
        <v>286.92</v>
      </c>
      <c r="AD1040">
        <v>3600</v>
      </c>
      <c r="AE1040" s="1">
        <f t="shared" si="217"/>
        <v>3.6</v>
      </c>
    </row>
    <row r="1041" spans="1:31" customFormat="1" ht="43.2" hidden="1" x14ac:dyDescent="0.3">
      <c r="A1041" s="65" t="str" cm="1">
        <f t="array" ref="A1041">_xlfn.IFS(M1041&gt;=65,"Heavy",M1041&lt;=25,"Light",M1041&gt;=26-64,"Medium")</f>
        <v>Heavy</v>
      </c>
      <c r="B1041" s="1" t="s">
        <v>2787</v>
      </c>
      <c r="C1041" s="1" t="s">
        <v>2824</v>
      </c>
      <c r="D1041" s="3">
        <f t="shared" si="212"/>
        <v>1024</v>
      </c>
      <c r="E1041" s="4" t="s">
        <v>918</v>
      </c>
      <c r="F1041" s="3">
        <v>2</v>
      </c>
      <c r="G1041" s="3" t="s">
        <v>2827</v>
      </c>
      <c r="H1041" s="4" t="s">
        <v>1074</v>
      </c>
      <c r="I1041" s="3" t="s">
        <v>1063</v>
      </c>
      <c r="J1041" s="3" t="s">
        <v>2338</v>
      </c>
      <c r="K1041" s="7" t="str">
        <f>VLOOKUP($I1041,'New Summary'!$E$8:$G$59,2,FALSE)</f>
        <v>H-600x200x11x17</v>
      </c>
      <c r="L1041" s="3" t="s">
        <v>2496</v>
      </c>
      <c r="M1041" s="7">
        <f>VLOOKUP($I1041,'New Summary'!$E$8:$G$59,3,FALSE)</f>
        <v>106</v>
      </c>
      <c r="N1041" s="3">
        <v>6000</v>
      </c>
      <c r="O1041" s="3" t="s">
        <v>25</v>
      </c>
      <c r="P1041" s="3">
        <v>1</v>
      </c>
      <c r="Q1041" s="28">
        <f t="shared" si="220"/>
        <v>6</v>
      </c>
      <c r="R1041" s="28">
        <f t="shared" si="221"/>
        <v>636</v>
      </c>
      <c r="S1041" s="12">
        <v>0</v>
      </c>
      <c r="T1041" s="46">
        <f t="shared" si="210"/>
        <v>0</v>
      </c>
      <c r="U1041" s="15"/>
      <c r="V1041" s="3">
        <f t="shared" si="211"/>
        <v>6</v>
      </c>
      <c r="W1041" s="30" t="s">
        <v>2502</v>
      </c>
      <c r="X1041" s="29">
        <f t="shared" si="222"/>
        <v>636</v>
      </c>
      <c r="Y1041" s="29">
        <f t="shared" si="223"/>
        <v>0</v>
      </c>
      <c r="Z1041" s="5"/>
      <c r="AA1041" s="3">
        <v>3.6</v>
      </c>
      <c r="AB1041" s="3">
        <f t="shared" si="215"/>
        <v>2.4</v>
      </c>
      <c r="AC1041" s="3">
        <f t="shared" si="216"/>
        <v>381.6</v>
      </c>
      <c r="AD1041">
        <v>3600</v>
      </c>
      <c r="AE1041" s="1">
        <f t="shared" si="217"/>
        <v>3.6</v>
      </c>
    </row>
    <row r="1042" spans="1:31" customFormat="1" ht="43.2" hidden="1" x14ac:dyDescent="0.3">
      <c r="A1042" s="65" t="str" cm="1">
        <f t="array" ref="A1042">_xlfn.IFS(M1042&gt;=65,"Heavy",M1042&lt;=25,"Light",M1042&gt;=26-64,"Medium")</f>
        <v>Heavy</v>
      </c>
      <c r="B1042" s="1" t="s">
        <v>2787</v>
      </c>
      <c r="C1042" s="1" t="s">
        <v>2824</v>
      </c>
      <c r="D1042" s="3">
        <f t="shared" si="212"/>
        <v>1025</v>
      </c>
      <c r="E1042" s="4" t="s">
        <v>918</v>
      </c>
      <c r="F1042" s="3">
        <v>2</v>
      </c>
      <c r="G1042" s="3" t="s">
        <v>2827</v>
      </c>
      <c r="H1042" s="4" t="s">
        <v>1075</v>
      </c>
      <c r="I1042" s="3" t="s">
        <v>1078</v>
      </c>
      <c r="J1042" s="3" t="s">
        <v>2337</v>
      </c>
      <c r="K1042" s="7" t="str">
        <f>VLOOKUP($I1042,'New Summary'!$E$8:$G$59,2,FALSE)</f>
        <v>H-600x200x10x15</v>
      </c>
      <c r="L1042" s="3" t="s">
        <v>2496</v>
      </c>
      <c r="M1042" s="7">
        <f>VLOOKUP($I1042,'New Summary'!$E$8:$G$59,3,FALSE)</f>
        <v>94.6</v>
      </c>
      <c r="N1042" s="3">
        <v>6000</v>
      </c>
      <c r="O1042" s="3" t="s">
        <v>25</v>
      </c>
      <c r="P1042" s="3">
        <v>1</v>
      </c>
      <c r="Q1042" s="28">
        <f t="shared" si="220"/>
        <v>6</v>
      </c>
      <c r="R1042" s="28">
        <f t="shared" si="221"/>
        <v>567.59999999999991</v>
      </c>
      <c r="S1042" s="12">
        <v>0</v>
      </c>
      <c r="T1042" s="46">
        <f t="shared" ref="T1042:T1105" si="224">Q1042*S1042</f>
        <v>0</v>
      </c>
      <c r="U1042" s="15"/>
      <c r="V1042" s="3">
        <f t="shared" ref="V1042:V1105" si="225">Q1042-T1042</f>
        <v>6</v>
      </c>
      <c r="W1042" s="30" t="s">
        <v>2502</v>
      </c>
      <c r="X1042" s="29">
        <f t="shared" si="222"/>
        <v>567.59999999999991</v>
      </c>
      <c r="Y1042" s="29">
        <f t="shared" si="223"/>
        <v>0</v>
      </c>
      <c r="Z1042" s="5"/>
      <c r="AA1042" s="3">
        <v>3.6</v>
      </c>
      <c r="AB1042" s="3">
        <f t="shared" si="215"/>
        <v>2.4</v>
      </c>
      <c r="AC1042" s="3">
        <f t="shared" si="216"/>
        <v>340.56</v>
      </c>
      <c r="AD1042">
        <v>3600</v>
      </c>
      <c r="AE1042" s="1">
        <f t="shared" si="217"/>
        <v>3.6</v>
      </c>
    </row>
    <row r="1043" spans="1:31" customFormat="1" ht="43.2" hidden="1" x14ac:dyDescent="0.3">
      <c r="A1043" s="65" t="str" cm="1">
        <f t="array" ref="A1043">_xlfn.IFS(M1043&gt;=65,"Heavy",M1043&lt;=25,"Light",M1043&gt;=26-64,"Medium")</f>
        <v>Heavy</v>
      </c>
      <c r="B1043" s="1" t="s">
        <v>2787</v>
      </c>
      <c r="C1043" s="1" t="s">
        <v>2824</v>
      </c>
      <c r="D1043" s="3">
        <f t="shared" si="212"/>
        <v>1026</v>
      </c>
      <c r="E1043" s="4" t="s">
        <v>918</v>
      </c>
      <c r="F1043" s="3">
        <v>2</v>
      </c>
      <c r="G1043" s="3" t="s">
        <v>2827</v>
      </c>
      <c r="H1043" s="4" t="s">
        <v>1076</v>
      </c>
      <c r="I1043" s="3" t="s">
        <v>2805</v>
      </c>
      <c r="J1043" s="3" t="s">
        <v>2333</v>
      </c>
      <c r="K1043" s="7" t="str">
        <f>VLOOKUP($I1043,'New Summary'!$E$8:$G$59,2,FALSE)</f>
        <v>H-400x200x9x15</v>
      </c>
      <c r="L1043" s="3" t="s">
        <v>2496</v>
      </c>
      <c r="M1043" s="7">
        <f>VLOOKUP($I1043,'New Summary'!$E$8:$G$59,3,FALSE)</f>
        <v>75.5</v>
      </c>
      <c r="N1043" s="3">
        <v>6000</v>
      </c>
      <c r="O1043" s="3" t="s">
        <v>25</v>
      </c>
      <c r="P1043" s="3">
        <v>1</v>
      </c>
      <c r="Q1043" s="28">
        <f t="shared" si="220"/>
        <v>6</v>
      </c>
      <c r="R1043" s="28">
        <f t="shared" si="221"/>
        <v>453</v>
      </c>
      <c r="S1043" s="12">
        <v>0</v>
      </c>
      <c r="T1043" s="46">
        <f t="shared" si="224"/>
        <v>0</v>
      </c>
      <c r="U1043" s="15"/>
      <c r="V1043" s="3">
        <f t="shared" si="225"/>
        <v>6</v>
      </c>
      <c r="W1043" s="30" t="s">
        <v>2502</v>
      </c>
      <c r="X1043" s="29">
        <f t="shared" si="222"/>
        <v>453</v>
      </c>
      <c r="Y1043" s="29">
        <f t="shared" si="223"/>
        <v>0</v>
      </c>
      <c r="Z1043" s="5"/>
      <c r="AA1043" s="3">
        <v>3.6</v>
      </c>
      <c r="AB1043" s="3">
        <f t="shared" si="215"/>
        <v>2.4</v>
      </c>
      <c r="AC1043" s="3">
        <f t="shared" si="216"/>
        <v>271.8</v>
      </c>
      <c r="AD1043">
        <v>3600</v>
      </c>
      <c r="AE1043" s="1">
        <f t="shared" si="217"/>
        <v>3.6</v>
      </c>
    </row>
    <row r="1044" spans="1:31" customFormat="1" ht="43.2" hidden="1" x14ac:dyDescent="0.3">
      <c r="A1044" s="65" t="str" cm="1">
        <f t="array" ref="A1044">_xlfn.IFS(M1044&gt;=65,"Heavy",M1044&lt;=25,"Light",M1044&gt;=26-64,"Medium")</f>
        <v>Heavy</v>
      </c>
      <c r="B1044" s="1" t="s">
        <v>2787</v>
      </c>
      <c r="C1044" s="1" t="s">
        <v>2824</v>
      </c>
      <c r="D1044" s="3">
        <f t="shared" ref="D1044:D1107" si="226">D1043+1</f>
        <v>1027</v>
      </c>
      <c r="E1044" s="4" t="s">
        <v>918</v>
      </c>
      <c r="F1044" s="3">
        <v>2</v>
      </c>
      <c r="G1044" s="3" t="s">
        <v>2827</v>
      </c>
      <c r="H1044" s="4" t="s">
        <v>1077</v>
      </c>
      <c r="I1044" s="3" t="s">
        <v>2805</v>
      </c>
      <c r="J1044" s="3" t="s">
        <v>2333</v>
      </c>
      <c r="K1044" s="7" t="str">
        <f>VLOOKUP($I1044,'New Summary'!$E$8:$G$59,2,FALSE)</f>
        <v>H-400x200x9x15</v>
      </c>
      <c r="L1044" s="3" t="s">
        <v>2496</v>
      </c>
      <c r="M1044" s="7">
        <f>VLOOKUP($I1044,'New Summary'!$E$8:$G$59,3,FALSE)</f>
        <v>75.5</v>
      </c>
      <c r="N1044" s="3">
        <v>6000</v>
      </c>
      <c r="O1044" s="3" t="s">
        <v>25</v>
      </c>
      <c r="P1044" s="3">
        <v>1</v>
      </c>
      <c r="Q1044" s="28">
        <f t="shared" si="220"/>
        <v>6</v>
      </c>
      <c r="R1044" s="28">
        <f t="shared" si="221"/>
        <v>453</v>
      </c>
      <c r="S1044" s="12">
        <v>0</v>
      </c>
      <c r="T1044" s="46">
        <f t="shared" si="224"/>
        <v>0</v>
      </c>
      <c r="U1044" s="15"/>
      <c r="V1044" s="3">
        <f t="shared" si="225"/>
        <v>6</v>
      </c>
      <c r="W1044" s="30" t="s">
        <v>2502</v>
      </c>
      <c r="X1044" s="29">
        <f t="shared" si="222"/>
        <v>453</v>
      </c>
      <c r="Y1044" s="29">
        <f t="shared" si="223"/>
        <v>0</v>
      </c>
      <c r="Z1044" s="5"/>
      <c r="AA1044" s="3">
        <v>3.6</v>
      </c>
      <c r="AB1044" s="3">
        <f t="shared" si="215"/>
        <v>2.4</v>
      </c>
      <c r="AC1044" s="3">
        <f t="shared" si="216"/>
        <v>271.8</v>
      </c>
      <c r="AD1044">
        <v>3600</v>
      </c>
      <c r="AE1044" s="1">
        <f t="shared" si="217"/>
        <v>3.6</v>
      </c>
    </row>
    <row r="1045" spans="1:31" customFormat="1" ht="43.2" hidden="1" x14ac:dyDescent="0.3">
      <c r="A1045" s="65" t="str" cm="1">
        <f t="array" ref="A1045">_xlfn.IFS(M1045&gt;=65,"Heavy",M1045&lt;=25,"Light",M1045&gt;=26-64,"Medium")</f>
        <v>Heavy</v>
      </c>
      <c r="B1045" s="1" t="s">
        <v>2787</v>
      </c>
      <c r="C1045" s="1" t="s">
        <v>2824</v>
      </c>
      <c r="D1045" s="3">
        <f t="shared" si="226"/>
        <v>1028</v>
      </c>
      <c r="E1045" s="4" t="s">
        <v>918</v>
      </c>
      <c r="F1045" s="3">
        <v>2</v>
      </c>
      <c r="G1045" s="3" t="s">
        <v>2827</v>
      </c>
      <c r="H1045" s="4" t="s">
        <v>1075</v>
      </c>
      <c r="I1045" s="3" t="s">
        <v>1078</v>
      </c>
      <c r="J1045" s="3" t="s">
        <v>2337</v>
      </c>
      <c r="K1045" s="7" t="str">
        <f>VLOOKUP($I1045,'New Summary'!$E$8:$G$59,2,FALSE)</f>
        <v>H-600x200x10x15</v>
      </c>
      <c r="L1045" s="3" t="s">
        <v>2496</v>
      </c>
      <c r="M1045" s="7">
        <f>VLOOKUP($I1045,'New Summary'!$E$8:$G$59,3,FALSE)</f>
        <v>94.6</v>
      </c>
      <c r="N1045" s="3">
        <v>6000</v>
      </c>
      <c r="O1045" s="3" t="s">
        <v>25</v>
      </c>
      <c r="P1045" s="3">
        <v>1</v>
      </c>
      <c r="Q1045" s="28">
        <f t="shared" si="220"/>
        <v>6</v>
      </c>
      <c r="R1045" s="28">
        <f t="shared" si="221"/>
        <v>567.59999999999991</v>
      </c>
      <c r="S1045" s="12">
        <v>0</v>
      </c>
      <c r="T1045" s="46">
        <f t="shared" si="224"/>
        <v>0</v>
      </c>
      <c r="U1045" s="15"/>
      <c r="V1045" s="3">
        <f t="shared" si="225"/>
        <v>6</v>
      </c>
      <c r="W1045" s="30" t="s">
        <v>2502</v>
      </c>
      <c r="X1045" s="29">
        <f t="shared" si="222"/>
        <v>567.59999999999991</v>
      </c>
      <c r="Y1045" s="29">
        <f t="shared" si="223"/>
        <v>0</v>
      </c>
      <c r="Z1045" s="5"/>
      <c r="AA1045" s="3">
        <v>3.6</v>
      </c>
      <c r="AB1045" s="3">
        <f t="shared" si="215"/>
        <v>2.4</v>
      </c>
      <c r="AC1045" s="3">
        <f t="shared" si="216"/>
        <v>340.56</v>
      </c>
      <c r="AD1045">
        <v>3600</v>
      </c>
      <c r="AE1045" s="1">
        <f t="shared" si="217"/>
        <v>3.6</v>
      </c>
    </row>
    <row r="1046" spans="1:31" customFormat="1" ht="43.2" hidden="1" x14ac:dyDescent="0.3">
      <c r="A1046" s="65" t="str" cm="1">
        <f t="array" ref="A1046">_xlfn.IFS(M1046&gt;=65,"Heavy",M1046&lt;=25,"Light",M1046&gt;=26-64,"Medium")</f>
        <v>Heavy</v>
      </c>
      <c r="B1046" s="1" t="s">
        <v>2787</v>
      </c>
      <c r="C1046" s="1" t="s">
        <v>2824</v>
      </c>
      <c r="D1046" s="3">
        <f t="shared" si="226"/>
        <v>1029</v>
      </c>
      <c r="E1046" s="4" t="s">
        <v>918</v>
      </c>
      <c r="F1046" s="3">
        <v>2</v>
      </c>
      <c r="G1046" s="3" t="s">
        <v>2827</v>
      </c>
      <c r="H1046" s="4" t="s">
        <v>1080</v>
      </c>
      <c r="I1046" s="3" t="s">
        <v>1063</v>
      </c>
      <c r="J1046" s="3" t="s">
        <v>2338</v>
      </c>
      <c r="K1046" s="7" t="str">
        <f>VLOOKUP($I1046,'New Summary'!$E$8:$G$59,2,FALSE)</f>
        <v>H-600x200x11x17</v>
      </c>
      <c r="L1046" s="3" t="s">
        <v>2496</v>
      </c>
      <c r="M1046" s="7">
        <f>VLOOKUP($I1046,'New Summary'!$E$8:$G$59,3,FALSE)</f>
        <v>106</v>
      </c>
      <c r="N1046" s="3">
        <v>6000</v>
      </c>
      <c r="O1046" s="3" t="s">
        <v>25</v>
      </c>
      <c r="P1046" s="3">
        <v>1</v>
      </c>
      <c r="Q1046" s="28">
        <f t="shared" si="220"/>
        <v>6</v>
      </c>
      <c r="R1046" s="28">
        <f t="shared" si="221"/>
        <v>636</v>
      </c>
      <c r="S1046" s="12">
        <v>0</v>
      </c>
      <c r="T1046" s="46">
        <f t="shared" si="224"/>
        <v>0</v>
      </c>
      <c r="U1046" s="15"/>
      <c r="V1046" s="3">
        <f t="shared" si="225"/>
        <v>6</v>
      </c>
      <c r="W1046" s="30" t="s">
        <v>2502</v>
      </c>
      <c r="X1046" s="29">
        <f t="shared" si="222"/>
        <v>636</v>
      </c>
      <c r="Y1046" s="29">
        <f t="shared" si="223"/>
        <v>0</v>
      </c>
      <c r="Z1046" s="5"/>
      <c r="AA1046" s="3">
        <v>3.6</v>
      </c>
      <c r="AB1046" s="3">
        <f t="shared" si="215"/>
        <v>2.4</v>
      </c>
      <c r="AC1046" s="3">
        <f t="shared" si="216"/>
        <v>381.6</v>
      </c>
      <c r="AD1046">
        <v>3600</v>
      </c>
      <c r="AE1046" s="1">
        <f t="shared" si="217"/>
        <v>3.6</v>
      </c>
    </row>
    <row r="1047" spans="1:31" customFormat="1" ht="43.2" hidden="1" x14ac:dyDescent="0.3">
      <c r="A1047" s="65" t="str" cm="1">
        <f t="array" ref="A1047">_xlfn.IFS(M1047&gt;=65,"Heavy",M1047&lt;=25,"Light",M1047&gt;=26-64,"Medium")</f>
        <v>Heavy</v>
      </c>
      <c r="B1047" s="1" t="s">
        <v>2787</v>
      </c>
      <c r="C1047" s="1" t="s">
        <v>2824</v>
      </c>
      <c r="D1047" s="3">
        <f t="shared" si="226"/>
        <v>1030</v>
      </c>
      <c r="E1047" s="4" t="s">
        <v>918</v>
      </c>
      <c r="F1047" s="3">
        <v>2</v>
      </c>
      <c r="G1047" s="3" t="s">
        <v>2827</v>
      </c>
      <c r="H1047" s="4" t="s">
        <v>1081</v>
      </c>
      <c r="I1047" s="3" t="s">
        <v>920</v>
      </c>
      <c r="J1047" s="3" t="s">
        <v>2319</v>
      </c>
      <c r="K1047" s="7" t="str">
        <f>VLOOKUP($I1047,'New Summary'!$E$8:$G$59,2,FALSE)</f>
        <v>H-350x250x9x14</v>
      </c>
      <c r="L1047" s="3" t="s">
        <v>2496</v>
      </c>
      <c r="M1047" s="7">
        <f>VLOOKUP($I1047,'New Summary'!$E$8:$G$59,3,FALSE)</f>
        <v>79.7</v>
      </c>
      <c r="N1047" s="3">
        <v>6000</v>
      </c>
      <c r="O1047" s="3" t="s">
        <v>25</v>
      </c>
      <c r="P1047" s="3">
        <v>1</v>
      </c>
      <c r="Q1047" s="28">
        <f t="shared" si="220"/>
        <v>6</v>
      </c>
      <c r="R1047" s="28">
        <f t="shared" si="221"/>
        <v>478.20000000000005</v>
      </c>
      <c r="S1047" s="12">
        <v>0</v>
      </c>
      <c r="T1047" s="46">
        <f t="shared" si="224"/>
        <v>0</v>
      </c>
      <c r="U1047" s="15"/>
      <c r="V1047" s="3">
        <f t="shared" si="225"/>
        <v>6</v>
      </c>
      <c r="W1047" s="30" t="s">
        <v>2502</v>
      </c>
      <c r="X1047" s="41">
        <f t="shared" si="222"/>
        <v>478.20000000000005</v>
      </c>
      <c r="Y1047" s="41">
        <f t="shared" si="223"/>
        <v>0</v>
      </c>
      <c r="Z1047" s="5"/>
      <c r="AA1047" s="3">
        <v>3.6</v>
      </c>
      <c r="AB1047" s="3">
        <f t="shared" si="215"/>
        <v>2.4</v>
      </c>
      <c r="AC1047" s="3">
        <f t="shared" si="216"/>
        <v>286.92</v>
      </c>
      <c r="AD1047">
        <v>3600</v>
      </c>
      <c r="AE1047" s="1">
        <f t="shared" si="217"/>
        <v>3.6</v>
      </c>
    </row>
    <row r="1048" spans="1:31" customFormat="1" ht="43.2" hidden="1" x14ac:dyDescent="0.3">
      <c r="A1048" s="65" t="str" cm="1">
        <f t="array" ref="A1048">_xlfn.IFS(M1048&gt;=65,"Heavy",M1048&lt;=25,"Light",M1048&gt;=26-64,"Medium")</f>
        <v>Heavy</v>
      </c>
      <c r="B1048" s="1" t="s">
        <v>2787</v>
      </c>
      <c r="C1048" s="1" t="s">
        <v>2824</v>
      </c>
      <c r="D1048" s="3">
        <f t="shared" si="226"/>
        <v>1031</v>
      </c>
      <c r="E1048" s="4" t="s">
        <v>918</v>
      </c>
      <c r="F1048" s="3">
        <v>2</v>
      </c>
      <c r="G1048" s="3" t="s">
        <v>2827</v>
      </c>
      <c r="H1048" s="4" t="s">
        <v>1082</v>
      </c>
      <c r="I1048" s="3" t="s">
        <v>920</v>
      </c>
      <c r="J1048" s="3" t="s">
        <v>2319</v>
      </c>
      <c r="K1048" s="7" t="str">
        <f>VLOOKUP($I1048,'New Summary'!$E$8:$G$59,2,FALSE)</f>
        <v>H-350x250x9x14</v>
      </c>
      <c r="L1048" s="3" t="s">
        <v>2496</v>
      </c>
      <c r="M1048" s="7">
        <f>VLOOKUP($I1048,'New Summary'!$E$8:$G$59,3,FALSE)</f>
        <v>79.7</v>
      </c>
      <c r="N1048" s="3">
        <v>6000</v>
      </c>
      <c r="O1048" s="3" t="s">
        <v>25</v>
      </c>
      <c r="P1048" s="3">
        <v>1</v>
      </c>
      <c r="Q1048" s="28">
        <f t="shared" si="220"/>
        <v>6</v>
      </c>
      <c r="R1048" s="28">
        <f t="shared" si="221"/>
        <v>478.20000000000005</v>
      </c>
      <c r="S1048" s="12">
        <v>0</v>
      </c>
      <c r="T1048" s="46">
        <f t="shared" si="224"/>
        <v>0</v>
      </c>
      <c r="U1048" s="15"/>
      <c r="V1048" s="3">
        <f t="shared" si="225"/>
        <v>6</v>
      </c>
      <c r="W1048" s="30" t="s">
        <v>2502</v>
      </c>
      <c r="X1048" s="41">
        <f t="shared" si="222"/>
        <v>478.20000000000005</v>
      </c>
      <c r="Y1048" s="41">
        <f t="shared" si="223"/>
        <v>0</v>
      </c>
      <c r="Z1048" s="5"/>
      <c r="AA1048" s="3">
        <v>3.6</v>
      </c>
      <c r="AB1048" s="3">
        <f t="shared" si="215"/>
        <v>2.4</v>
      </c>
      <c r="AC1048" s="3">
        <f t="shared" si="216"/>
        <v>286.92</v>
      </c>
      <c r="AD1048">
        <v>3600</v>
      </c>
      <c r="AE1048" s="1">
        <f t="shared" si="217"/>
        <v>3.6</v>
      </c>
    </row>
    <row r="1049" spans="1:31" customFormat="1" ht="43.2" hidden="1" x14ac:dyDescent="0.3">
      <c r="A1049" s="65" t="str" cm="1">
        <f t="array" ref="A1049">_xlfn.IFS(M1049&gt;=65,"Heavy",M1049&lt;=25,"Light",M1049&gt;=26-64,"Medium")</f>
        <v>Heavy</v>
      </c>
      <c r="B1049" s="1" t="s">
        <v>2787</v>
      </c>
      <c r="C1049" s="1" t="s">
        <v>2824</v>
      </c>
      <c r="D1049" s="3">
        <f t="shared" si="226"/>
        <v>1032</v>
      </c>
      <c r="E1049" s="4" t="s">
        <v>918</v>
      </c>
      <c r="F1049" s="3">
        <v>2</v>
      </c>
      <c r="G1049" s="3" t="s">
        <v>2827</v>
      </c>
      <c r="H1049" s="4" t="s">
        <v>1083</v>
      </c>
      <c r="I1049" s="3" t="s">
        <v>1063</v>
      </c>
      <c r="J1049" s="3" t="s">
        <v>2338</v>
      </c>
      <c r="K1049" s="7" t="str">
        <f>VLOOKUP($I1049,'New Summary'!$E$8:$G$59,2,FALSE)</f>
        <v>H-600x200x11x17</v>
      </c>
      <c r="L1049" s="3" t="s">
        <v>2496</v>
      </c>
      <c r="M1049" s="7">
        <f>VLOOKUP($I1049,'New Summary'!$E$8:$G$59,3,FALSE)</f>
        <v>106</v>
      </c>
      <c r="N1049" s="3">
        <v>6000</v>
      </c>
      <c r="O1049" s="3" t="s">
        <v>25</v>
      </c>
      <c r="P1049" s="3">
        <v>1</v>
      </c>
      <c r="Q1049" s="28">
        <f t="shared" si="220"/>
        <v>6</v>
      </c>
      <c r="R1049" s="28">
        <f t="shared" si="221"/>
        <v>636</v>
      </c>
      <c r="S1049" s="12">
        <v>0</v>
      </c>
      <c r="T1049" s="46">
        <f t="shared" si="224"/>
        <v>0</v>
      </c>
      <c r="U1049" s="15"/>
      <c r="V1049" s="3">
        <f t="shared" si="225"/>
        <v>6</v>
      </c>
      <c r="W1049" s="30" t="s">
        <v>2502</v>
      </c>
      <c r="X1049" s="29">
        <f t="shared" si="222"/>
        <v>636</v>
      </c>
      <c r="Y1049" s="29">
        <f t="shared" si="223"/>
        <v>0</v>
      </c>
      <c r="Z1049" s="5"/>
      <c r="AA1049" s="3">
        <v>3.6</v>
      </c>
      <c r="AB1049" s="3">
        <f t="shared" si="215"/>
        <v>2.4</v>
      </c>
      <c r="AC1049" s="3">
        <f t="shared" si="216"/>
        <v>381.6</v>
      </c>
      <c r="AD1049">
        <v>3600</v>
      </c>
      <c r="AE1049" s="1">
        <f t="shared" si="217"/>
        <v>3.6</v>
      </c>
    </row>
    <row r="1050" spans="1:31" customFormat="1" ht="43.2" hidden="1" x14ac:dyDescent="0.3">
      <c r="A1050" s="65" t="str" cm="1">
        <f t="array" ref="A1050">_xlfn.IFS(M1050&gt;=65,"Heavy",M1050&lt;=25,"Light",M1050&gt;=26-64,"Medium")</f>
        <v>Heavy</v>
      </c>
      <c r="B1050" s="1" t="s">
        <v>2787</v>
      </c>
      <c r="C1050" s="1" t="s">
        <v>2824</v>
      </c>
      <c r="D1050" s="3">
        <f t="shared" si="226"/>
        <v>1033</v>
      </c>
      <c r="E1050" s="4" t="s">
        <v>918</v>
      </c>
      <c r="F1050" s="3">
        <v>2</v>
      </c>
      <c r="G1050" s="3" t="s">
        <v>2827</v>
      </c>
      <c r="H1050" s="4" t="s">
        <v>1084</v>
      </c>
      <c r="I1050" s="3" t="s">
        <v>1078</v>
      </c>
      <c r="J1050" s="3" t="s">
        <v>2337</v>
      </c>
      <c r="K1050" s="7" t="str">
        <f>VLOOKUP($I1050,'New Summary'!$E$8:$G$59,2,FALSE)</f>
        <v>H-600x200x10x15</v>
      </c>
      <c r="L1050" s="3" t="s">
        <v>2496</v>
      </c>
      <c r="M1050" s="7">
        <f>VLOOKUP($I1050,'New Summary'!$E$8:$G$59,3,FALSE)</f>
        <v>94.6</v>
      </c>
      <c r="N1050" s="3">
        <v>6000</v>
      </c>
      <c r="O1050" s="3" t="s">
        <v>25</v>
      </c>
      <c r="P1050" s="3">
        <v>1</v>
      </c>
      <c r="Q1050" s="28">
        <f t="shared" si="220"/>
        <v>6</v>
      </c>
      <c r="R1050" s="28">
        <f t="shared" si="221"/>
        <v>567.59999999999991</v>
      </c>
      <c r="S1050" s="12">
        <v>0</v>
      </c>
      <c r="T1050" s="46">
        <f t="shared" si="224"/>
        <v>0</v>
      </c>
      <c r="U1050" s="15"/>
      <c r="V1050" s="3">
        <f t="shared" si="225"/>
        <v>6</v>
      </c>
      <c r="W1050" s="30" t="s">
        <v>2502</v>
      </c>
      <c r="X1050" s="29">
        <f t="shared" si="222"/>
        <v>567.59999999999991</v>
      </c>
      <c r="Y1050" s="29">
        <f t="shared" si="223"/>
        <v>0</v>
      </c>
      <c r="Z1050" s="5"/>
      <c r="AA1050" s="3">
        <v>3.6</v>
      </c>
      <c r="AB1050" s="3">
        <f t="shared" si="215"/>
        <v>2.4</v>
      </c>
      <c r="AC1050" s="3">
        <f t="shared" si="216"/>
        <v>340.56</v>
      </c>
      <c r="AD1050">
        <v>3600</v>
      </c>
      <c r="AE1050" s="1">
        <f t="shared" si="217"/>
        <v>3.6</v>
      </c>
    </row>
    <row r="1051" spans="1:31" customFormat="1" ht="43.2" hidden="1" x14ac:dyDescent="0.3">
      <c r="A1051" s="65" t="str" cm="1">
        <f t="array" ref="A1051">_xlfn.IFS(M1051&gt;=65,"Heavy",M1051&lt;=25,"Light",M1051&gt;=26-64,"Medium")</f>
        <v>Heavy</v>
      </c>
      <c r="B1051" s="1" t="s">
        <v>2787</v>
      </c>
      <c r="C1051" s="1" t="s">
        <v>2824</v>
      </c>
      <c r="D1051" s="3">
        <f t="shared" si="226"/>
        <v>1034</v>
      </c>
      <c r="E1051" s="4" t="s">
        <v>918</v>
      </c>
      <c r="F1051" s="3">
        <v>2</v>
      </c>
      <c r="G1051" s="3" t="s">
        <v>2827</v>
      </c>
      <c r="H1051" s="4" t="s">
        <v>1085</v>
      </c>
      <c r="I1051" s="3" t="s">
        <v>2805</v>
      </c>
      <c r="J1051" s="3" t="s">
        <v>2333</v>
      </c>
      <c r="K1051" s="7" t="str">
        <f>VLOOKUP($I1051,'New Summary'!$E$8:$G$59,2,FALSE)</f>
        <v>H-400x200x9x15</v>
      </c>
      <c r="L1051" s="3" t="s">
        <v>2496</v>
      </c>
      <c r="M1051" s="7">
        <f>VLOOKUP($I1051,'New Summary'!$E$8:$G$59,3,FALSE)</f>
        <v>75.5</v>
      </c>
      <c r="N1051" s="3">
        <v>6000</v>
      </c>
      <c r="O1051" s="3" t="s">
        <v>25</v>
      </c>
      <c r="P1051" s="3">
        <v>1</v>
      </c>
      <c r="Q1051" s="28">
        <f t="shared" si="220"/>
        <v>6</v>
      </c>
      <c r="R1051" s="28">
        <f t="shared" si="221"/>
        <v>453</v>
      </c>
      <c r="S1051" s="12">
        <v>0</v>
      </c>
      <c r="T1051" s="46">
        <f t="shared" si="224"/>
        <v>0</v>
      </c>
      <c r="U1051" s="15"/>
      <c r="V1051" s="3">
        <f t="shared" si="225"/>
        <v>6</v>
      </c>
      <c r="W1051" s="30" t="s">
        <v>2502</v>
      </c>
      <c r="X1051" s="29">
        <f t="shared" si="222"/>
        <v>453</v>
      </c>
      <c r="Y1051" s="29">
        <f t="shared" si="223"/>
        <v>0</v>
      </c>
      <c r="Z1051" s="5"/>
      <c r="AA1051" s="3">
        <v>3.6</v>
      </c>
      <c r="AB1051" s="3">
        <f t="shared" si="215"/>
        <v>2.4</v>
      </c>
      <c r="AC1051" s="3">
        <f t="shared" si="216"/>
        <v>271.8</v>
      </c>
      <c r="AD1051">
        <v>3600</v>
      </c>
      <c r="AE1051" s="1">
        <f t="shared" si="217"/>
        <v>3.6</v>
      </c>
    </row>
    <row r="1052" spans="1:31" customFormat="1" ht="43.2" hidden="1" x14ac:dyDescent="0.3">
      <c r="A1052" s="65" t="str" cm="1">
        <f t="array" ref="A1052">_xlfn.IFS(M1052&gt;=65,"Heavy",M1052&lt;=25,"Light",M1052&gt;=26-64,"Medium")</f>
        <v>Heavy</v>
      </c>
      <c r="B1052" s="1" t="s">
        <v>2787</v>
      </c>
      <c r="C1052" s="1" t="s">
        <v>2824</v>
      </c>
      <c r="D1052" s="3">
        <f t="shared" si="226"/>
        <v>1035</v>
      </c>
      <c r="E1052" s="4" t="s">
        <v>918</v>
      </c>
      <c r="F1052" s="3">
        <v>2</v>
      </c>
      <c r="G1052" s="3" t="s">
        <v>2827</v>
      </c>
      <c r="H1052" s="4" t="s">
        <v>1086</v>
      </c>
      <c r="I1052" s="3" t="s">
        <v>2805</v>
      </c>
      <c r="J1052" s="3" t="s">
        <v>2333</v>
      </c>
      <c r="K1052" s="7" t="str">
        <f>VLOOKUP($I1052,'New Summary'!$E$8:$G$59,2,FALSE)</f>
        <v>H-400x200x9x15</v>
      </c>
      <c r="L1052" s="3" t="s">
        <v>2496</v>
      </c>
      <c r="M1052" s="7">
        <f>VLOOKUP($I1052,'New Summary'!$E$8:$G$59,3,FALSE)</f>
        <v>75.5</v>
      </c>
      <c r="N1052" s="3">
        <v>6000</v>
      </c>
      <c r="O1052" s="3" t="s">
        <v>25</v>
      </c>
      <c r="P1052" s="3">
        <v>1</v>
      </c>
      <c r="Q1052" s="28">
        <f t="shared" si="220"/>
        <v>6</v>
      </c>
      <c r="R1052" s="28">
        <f t="shared" si="221"/>
        <v>453</v>
      </c>
      <c r="S1052" s="12">
        <v>0</v>
      </c>
      <c r="T1052" s="46">
        <f t="shared" si="224"/>
        <v>0</v>
      </c>
      <c r="U1052" s="15"/>
      <c r="V1052" s="3">
        <f t="shared" si="225"/>
        <v>6</v>
      </c>
      <c r="W1052" s="30" t="s">
        <v>2502</v>
      </c>
      <c r="X1052" s="29">
        <f t="shared" si="222"/>
        <v>453</v>
      </c>
      <c r="Y1052" s="29">
        <f t="shared" si="223"/>
        <v>0</v>
      </c>
      <c r="Z1052" s="5"/>
      <c r="AA1052" s="3">
        <v>3.6</v>
      </c>
      <c r="AB1052" s="3">
        <f t="shared" si="215"/>
        <v>2.4</v>
      </c>
      <c r="AC1052" s="3">
        <f t="shared" si="216"/>
        <v>271.8</v>
      </c>
      <c r="AD1052">
        <v>3600</v>
      </c>
      <c r="AE1052" s="1">
        <f t="shared" si="217"/>
        <v>3.6</v>
      </c>
    </row>
    <row r="1053" spans="1:31" customFormat="1" ht="43.2" hidden="1" x14ac:dyDescent="0.3">
      <c r="A1053" s="65" t="str" cm="1">
        <f t="array" ref="A1053">_xlfn.IFS(M1053&gt;=65,"Heavy",M1053&lt;=25,"Light",M1053&gt;=26-64,"Medium")</f>
        <v>Heavy</v>
      </c>
      <c r="B1053" s="1" t="s">
        <v>2787</v>
      </c>
      <c r="C1053" s="1" t="s">
        <v>2824</v>
      </c>
      <c r="D1053" s="3">
        <f t="shared" si="226"/>
        <v>1036</v>
      </c>
      <c r="E1053" s="4" t="s">
        <v>918</v>
      </c>
      <c r="F1053" s="3">
        <v>2</v>
      </c>
      <c r="G1053" s="3" t="s">
        <v>2827</v>
      </c>
      <c r="H1053" s="4" t="s">
        <v>1084</v>
      </c>
      <c r="I1053" s="3" t="s">
        <v>1078</v>
      </c>
      <c r="J1053" s="3" t="s">
        <v>2337</v>
      </c>
      <c r="K1053" s="7" t="str">
        <f>VLOOKUP($I1053,'New Summary'!$E$8:$G$59,2,FALSE)</f>
        <v>H-600x200x10x15</v>
      </c>
      <c r="L1053" s="3" t="s">
        <v>2496</v>
      </c>
      <c r="M1053" s="7">
        <f>VLOOKUP($I1053,'New Summary'!$E$8:$G$59,3,FALSE)</f>
        <v>94.6</v>
      </c>
      <c r="N1053" s="3">
        <v>6000</v>
      </c>
      <c r="O1053" s="3" t="s">
        <v>25</v>
      </c>
      <c r="P1053" s="3">
        <v>1</v>
      </c>
      <c r="Q1053" s="28">
        <f t="shared" si="220"/>
        <v>6</v>
      </c>
      <c r="R1053" s="28">
        <f t="shared" si="221"/>
        <v>567.59999999999991</v>
      </c>
      <c r="S1053" s="12">
        <v>0</v>
      </c>
      <c r="T1053" s="46">
        <f t="shared" si="224"/>
        <v>0</v>
      </c>
      <c r="U1053" s="15"/>
      <c r="V1053" s="3">
        <f t="shared" si="225"/>
        <v>6</v>
      </c>
      <c r="W1053" s="30" t="s">
        <v>2502</v>
      </c>
      <c r="X1053" s="29">
        <f t="shared" si="222"/>
        <v>567.59999999999991</v>
      </c>
      <c r="Y1053" s="29">
        <f t="shared" si="223"/>
        <v>0</v>
      </c>
      <c r="Z1053" s="5"/>
      <c r="AA1053" s="3">
        <v>3.6</v>
      </c>
      <c r="AB1053" s="3">
        <f t="shared" ref="AB1053:AB1116" si="227">Q1053-AA1053</f>
        <v>2.4</v>
      </c>
      <c r="AC1053" s="3">
        <f t="shared" ref="AC1053:AC1116" si="228">AA1053*M1053*P1053</f>
        <v>340.56</v>
      </c>
      <c r="AD1053">
        <v>3600</v>
      </c>
      <c r="AE1053" s="1">
        <f t="shared" si="217"/>
        <v>3.6</v>
      </c>
    </row>
    <row r="1054" spans="1:31" customFormat="1" ht="43.2" hidden="1" x14ac:dyDescent="0.3">
      <c r="A1054" s="65" t="str" cm="1">
        <f t="array" ref="A1054">_xlfn.IFS(M1054&gt;=65,"Heavy",M1054&lt;=25,"Light",M1054&gt;=26-64,"Medium")</f>
        <v>Heavy</v>
      </c>
      <c r="B1054" s="1" t="s">
        <v>2787</v>
      </c>
      <c r="C1054" s="1" t="s">
        <v>2824</v>
      </c>
      <c r="D1054" s="3">
        <f t="shared" si="226"/>
        <v>1037</v>
      </c>
      <c r="E1054" s="4" t="s">
        <v>918</v>
      </c>
      <c r="F1054" s="3">
        <v>2</v>
      </c>
      <c r="G1054" s="3" t="s">
        <v>2827</v>
      </c>
      <c r="H1054" s="4" t="s">
        <v>1087</v>
      </c>
      <c r="I1054" s="3" t="s">
        <v>1063</v>
      </c>
      <c r="J1054" s="3" t="s">
        <v>2338</v>
      </c>
      <c r="K1054" s="7" t="str">
        <f>VLOOKUP($I1054,'New Summary'!$E$8:$G$59,2,FALSE)</f>
        <v>H-600x200x11x17</v>
      </c>
      <c r="L1054" s="3" t="s">
        <v>2496</v>
      </c>
      <c r="M1054" s="7">
        <f>VLOOKUP($I1054,'New Summary'!$E$8:$G$59,3,FALSE)</f>
        <v>106</v>
      </c>
      <c r="N1054" s="3">
        <v>6000</v>
      </c>
      <c r="O1054" s="3" t="s">
        <v>25</v>
      </c>
      <c r="P1054" s="3">
        <v>1</v>
      </c>
      <c r="Q1054" s="28">
        <f t="shared" si="220"/>
        <v>6</v>
      </c>
      <c r="R1054" s="28">
        <f t="shared" si="221"/>
        <v>636</v>
      </c>
      <c r="S1054" s="12">
        <v>0</v>
      </c>
      <c r="T1054" s="46">
        <f t="shared" si="224"/>
        <v>0</v>
      </c>
      <c r="U1054" s="15"/>
      <c r="V1054" s="3">
        <f t="shared" si="225"/>
        <v>6</v>
      </c>
      <c r="W1054" s="30" t="s">
        <v>2502</v>
      </c>
      <c r="X1054" s="29">
        <f t="shared" si="222"/>
        <v>636</v>
      </c>
      <c r="Y1054" s="29">
        <f t="shared" si="223"/>
        <v>0</v>
      </c>
      <c r="Z1054" s="5"/>
      <c r="AA1054" s="3">
        <v>3.6</v>
      </c>
      <c r="AB1054" s="3">
        <f t="shared" si="227"/>
        <v>2.4</v>
      </c>
      <c r="AC1054" s="3">
        <f t="shared" si="228"/>
        <v>381.6</v>
      </c>
      <c r="AD1054">
        <v>3600</v>
      </c>
      <c r="AE1054" s="1">
        <f t="shared" si="217"/>
        <v>3.6</v>
      </c>
    </row>
    <row r="1055" spans="1:31" customFormat="1" ht="43.2" hidden="1" x14ac:dyDescent="0.3">
      <c r="A1055" s="65" t="str" cm="1">
        <f t="array" ref="A1055">_xlfn.IFS(M1055&gt;=65,"Heavy",M1055&lt;=25,"Light",M1055&gt;=26-64,"Medium")</f>
        <v>Heavy</v>
      </c>
      <c r="B1055" s="1" t="s">
        <v>2787</v>
      </c>
      <c r="C1055" s="1" t="s">
        <v>2824</v>
      </c>
      <c r="D1055" s="3">
        <f t="shared" si="226"/>
        <v>1038</v>
      </c>
      <c r="E1055" s="4" t="s">
        <v>918</v>
      </c>
      <c r="F1055" s="3">
        <v>2</v>
      </c>
      <c r="G1055" s="3" t="s">
        <v>2827</v>
      </c>
      <c r="H1055" s="4" t="s">
        <v>1088</v>
      </c>
      <c r="I1055" s="3" t="s">
        <v>920</v>
      </c>
      <c r="J1055" s="3" t="s">
        <v>2319</v>
      </c>
      <c r="K1055" s="7" t="str">
        <f>VLOOKUP($I1055,'New Summary'!$E$8:$G$59,2,FALSE)</f>
        <v>H-350x250x9x14</v>
      </c>
      <c r="L1055" s="3" t="s">
        <v>2496</v>
      </c>
      <c r="M1055" s="7">
        <f>VLOOKUP($I1055,'New Summary'!$E$8:$G$59,3,FALSE)</f>
        <v>79.7</v>
      </c>
      <c r="N1055" s="3">
        <v>6000</v>
      </c>
      <c r="O1055" s="3" t="s">
        <v>25</v>
      </c>
      <c r="P1055" s="3">
        <v>1</v>
      </c>
      <c r="Q1055" s="28">
        <f t="shared" si="220"/>
        <v>6</v>
      </c>
      <c r="R1055" s="28">
        <f t="shared" si="221"/>
        <v>478.20000000000005</v>
      </c>
      <c r="S1055" s="12">
        <v>0</v>
      </c>
      <c r="T1055" s="46">
        <f t="shared" si="224"/>
        <v>0</v>
      </c>
      <c r="U1055" s="15"/>
      <c r="V1055" s="3">
        <f t="shared" si="225"/>
        <v>6</v>
      </c>
      <c r="W1055" s="30" t="s">
        <v>2502</v>
      </c>
      <c r="X1055" s="41">
        <f t="shared" si="222"/>
        <v>478.20000000000005</v>
      </c>
      <c r="Y1055" s="41">
        <f t="shared" si="223"/>
        <v>0</v>
      </c>
      <c r="Z1055" s="5"/>
      <c r="AA1055" s="3">
        <v>3.6</v>
      </c>
      <c r="AB1055" s="3">
        <f t="shared" si="227"/>
        <v>2.4</v>
      </c>
      <c r="AC1055" s="3">
        <f t="shared" si="228"/>
        <v>286.92</v>
      </c>
      <c r="AD1055">
        <v>3600</v>
      </c>
      <c r="AE1055" s="1">
        <f t="shared" si="217"/>
        <v>3.6</v>
      </c>
    </row>
    <row r="1056" spans="1:31" customFormat="1" ht="43.2" hidden="1" x14ac:dyDescent="0.3">
      <c r="A1056" s="65" t="str" cm="1">
        <f t="array" ref="A1056">_xlfn.IFS(M1056&gt;=65,"Heavy",M1056&lt;=25,"Light",M1056&gt;=26-64,"Medium")</f>
        <v>Heavy</v>
      </c>
      <c r="B1056" s="1" t="s">
        <v>2787</v>
      </c>
      <c r="C1056" s="1" t="s">
        <v>2824</v>
      </c>
      <c r="D1056" s="3">
        <f t="shared" si="226"/>
        <v>1039</v>
      </c>
      <c r="E1056" s="4" t="s">
        <v>918</v>
      </c>
      <c r="F1056" s="3">
        <v>2</v>
      </c>
      <c r="G1056" s="3" t="s">
        <v>2827</v>
      </c>
      <c r="H1056" s="4" t="s">
        <v>1089</v>
      </c>
      <c r="I1056" s="3" t="s">
        <v>920</v>
      </c>
      <c r="J1056" s="3" t="s">
        <v>2319</v>
      </c>
      <c r="K1056" s="7" t="str">
        <f>VLOOKUP($I1056,'New Summary'!$E$8:$G$59,2,FALSE)</f>
        <v>H-350x250x9x14</v>
      </c>
      <c r="L1056" s="3" t="s">
        <v>2496</v>
      </c>
      <c r="M1056" s="7">
        <f>VLOOKUP($I1056,'New Summary'!$E$8:$G$59,3,FALSE)</f>
        <v>79.7</v>
      </c>
      <c r="N1056" s="3">
        <v>6000</v>
      </c>
      <c r="O1056" s="3" t="s">
        <v>25</v>
      </c>
      <c r="P1056" s="3">
        <v>1</v>
      </c>
      <c r="Q1056" s="28">
        <f t="shared" si="220"/>
        <v>6</v>
      </c>
      <c r="R1056" s="28">
        <f t="shared" si="221"/>
        <v>478.20000000000005</v>
      </c>
      <c r="S1056" s="12">
        <v>0</v>
      </c>
      <c r="T1056" s="46">
        <f t="shared" si="224"/>
        <v>0</v>
      </c>
      <c r="U1056" s="15"/>
      <c r="V1056" s="3">
        <f t="shared" si="225"/>
        <v>6</v>
      </c>
      <c r="W1056" s="30" t="s">
        <v>2502</v>
      </c>
      <c r="X1056" s="41">
        <f t="shared" si="222"/>
        <v>478.20000000000005</v>
      </c>
      <c r="Y1056" s="41">
        <f t="shared" si="223"/>
        <v>0</v>
      </c>
      <c r="Z1056" s="5"/>
      <c r="AA1056" s="3">
        <v>3.6</v>
      </c>
      <c r="AB1056" s="3">
        <f t="shared" si="227"/>
        <v>2.4</v>
      </c>
      <c r="AC1056" s="3">
        <f t="shared" si="228"/>
        <v>286.92</v>
      </c>
      <c r="AD1056">
        <v>3600</v>
      </c>
      <c r="AE1056" s="1">
        <f t="shared" si="217"/>
        <v>3.6</v>
      </c>
    </row>
    <row r="1057" spans="1:31" customFormat="1" ht="43.2" hidden="1" x14ac:dyDescent="0.3">
      <c r="A1057" s="65" t="str" cm="1">
        <f t="array" ref="A1057">_xlfn.IFS(M1057&gt;=65,"Heavy",M1057&lt;=25,"Light",M1057&gt;=26-64,"Medium")</f>
        <v>Heavy</v>
      </c>
      <c r="B1057" s="1" t="s">
        <v>2787</v>
      </c>
      <c r="C1057" s="1" t="s">
        <v>2824</v>
      </c>
      <c r="D1057" s="3">
        <f t="shared" si="226"/>
        <v>1040</v>
      </c>
      <c r="E1057" s="4" t="s">
        <v>918</v>
      </c>
      <c r="F1057" s="3">
        <v>2</v>
      </c>
      <c r="G1057" s="3" t="s">
        <v>2827</v>
      </c>
      <c r="H1057" s="4" t="s">
        <v>1090</v>
      </c>
      <c r="I1057" s="3" t="s">
        <v>1063</v>
      </c>
      <c r="J1057" s="3" t="s">
        <v>2338</v>
      </c>
      <c r="K1057" s="7" t="str">
        <f>VLOOKUP($I1057,'New Summary'!$E$8:$G$59,2,FALSE)</f>
        <v>H-600x200x11x17</v>
      </c>
      <c r="L1057" s="3" t="s">
        <v>2496</v>
      </c>
      <c r="M1057" s="7">
        <f>VLOOKUP($I1057,'New Summary'!$E$8:$G$59,3,FALSE)</f>
        <v>106</v>
      </c>
      <c r="N1057" s="3">
        <v>6000</v>
      </c>
      <c r="O1057" s="3" t="s">
        <v>25</v>
      </c>
      <c r="P1057" s="3">
        <v>1</v>
      </c>
      <c r="Q1057" s="28">
        <f t="shared" si="220"/>
        <v>6</v>
      </c>
      <c r="R1057" s="28">
        <f t="shared" si="221"/>
        <v>636</v>
      </c>
      <c r="S1057" s="12">
        <v>0</v>
      </c>
      <c r="T1057" s="46">
        <f t="shared" si="224"/>
        <v>0</v>
      </c>
      <c r="U1057" s="15"/>
      <c r="V1057" s="3">
        <f t="shared" si="225"/>
        <v>6</v>
      </c>
      <c r="W1057" s="30" t="s">
        <v>2502</v>
      </c>
      <c r="X1057" s="29">
        <f t="shared" si="222"/>
        <v>636</v>
      </c>
      <c r="Y1057" s="29">
        <f t="shared" si="223"/>
        <v>0</v>
      </c>
      <c r="Z1057" s="5"/>
      <c r="AA1057" s="3">
        <v>3.6</v>
      </c>
      <c r="AB1057" s="3">
        <f t="shared" si="227"/>
        <v>2.4</v>
      </c>
      <c r="AC1057" s="3">
        <f t="shared" si="228"/>
        <v>381.6</v>
      </c>
      <c r="AD1057">
        <v>3600</v>
      </c>
      <c r="AE1057" s="1">
        <f t="shared" si="217"/>
        <v>3.6</v>
      </c>
    </row>
    <row r="1058" spans="1:31" customFormat="1" ht="43.2" hidden="1" x14ac:dyDescent="0.3">
      <c r="A1058" s="65" t="str" cm="1">
        <f t="array" ref="A1058">_xlfn.IFS(M1058&gt;=65,"Heavy",M1058&lt;=25,"Light",M1058&gt;=26-64,"Medium")</f>
        <v>Heavy</v>
      </c>
      <c r="B1058" s="1" t="s">
        <v>2787</v>
      </c>
      <c r="C1058" s="1" t="s">
        <v>2824</v>
      </c>
      <c r="D1058" s="3">
        <f t="shared" si="226"/>
        <v>1041</v>
      </c>
      <c r="E1058" s="4" t="s">
        <v>918</v>
      </c>
      <c r="F1058" s="3">
        <v>2</v>
      </c>
      <c r="G1058" s="3" t="s">
        <v>2827</v>
      </c>
      <c r="H1058" s="4" t="s">
        <v>1091</v>
      </c>
      <c r="I1058" s="3" t="s">
        <v>1078</v>
      </c>
      <c r="J1058" s="3" t="s">
        <v>2337</v>
      </c>
      <c r="K1058" s="7" t="str">
        <f>VLOOKUP($I1058,'New Summary'!$E$8:$G$59,2,FALSE)</f>
        <v>H-600x200x10x15</v>
      </c>
      <c r="L1058" s="3" t="s">
        <v>2496</v>
      </c>
      <c r="M1058" s="7">
        <f>VLOOKUP($I1058,'New Summary'!$E$8:$G$59,3,FALSE)</f>
        <v>94.6</v>
      </c>
      <c r="N1058" s="3">
        <v>6000</v>
      </c>
      <c r="O1058" s="3" t="s">
        <v>25</v>
      </c>
      <c r="P1058" s="3">
        <v>1</v>
      </c>
      <c r="Q1058" s="28">
        <f t="shared" si="220"/>
        <v>6</v>
      </c>
      <c r="R1058" s="28">
        <f t="shared" si="221"/>
        <v>567.59999999999991</v>
      </c>
      <c r="S1058" s="12">
        <v>0</v>
      </c>
      <c r="T1058" s="46">
        <f t="shared" si="224"/>
        <v>0</v>
      </c>
      <c r="U1058" s="15"/>
      <c r="V1058" s="3">
        <f t="shared" si="225"/>
        <v>6</v>
      </c>
      <c r="W1058" s="30" t="s">
        <v>2502</v>
      </c>
      <c r="X1058" s="29">
        <f t="shared" si="222"/>
        <v>567.59999999999991</v>
      </c>
      <c r="Y1058" s="29">
        <f t="shared" si="223"/>
        <v>0</v>
      </c>
      <c r="Z1058" s="5"/>
      <c r="AA1058" s="3">
        <v>3.6</v>
      </c>
      <c r="AB1058" s="3">
        <f t="shared" si="227"/>
        <v>2.4</v>
      </c>
      <c r="AC1058" s="3">
        <f t="shared" si="228"/>
        <v>340.56</v>
      </c>
      <c r="AD1058">
        <v>3600</v>
      </c>
      <c r="AE1058" s="1">
        <f t="shared" si="217"/>
        <v>3.6</v>
      </c>
    </row>
    <row r="1059" spans="1:31" customFormat="1" ht="43.2" hidden="1" x14ac:dyDescent="0.3">
      <c r="A1059" s="65" t="str" cm="1">
        <f t="array" ref="A1059">_xlfn.IFS(M1059&gt;=65,"Heavy",M1059&lt;=25,"Light",M1059&gt;=26-64,"Medium")</f>
        <v>Heavy</v>
      </c>
      <c r="B1059" s="1" t="s">
        <v>2787</v>
      </c>
      <c r="C1059" s="1" t="s">
        <v>2824</v>
      </c>
      <c r="D1059" s="3">
        <f t="shared" si="226"/>
        <v>1042</v>
      </c>
      <c r="E1059" s="4" t="s">
        <v>918</v>
      </c>
      <c r="F1059" s="3">
        <v>2</v>
      </c>
      <c r="G1059" s="3" t="s">
        <v>2827</v>
      </c>
      <c r="H1059" s="4" t="s">
        <v>1092</v>
      </c>
      <c r="I1059" s="3" t="s">
        <v>2805</v>
      </c>
      <c r="J1059" s="3" t="s">
        <v>2333</v>
      </c>
      <c r="K1059" s="7" t="str">
        <f>VLOOKUP($I1059,'New Summary'!$E$8:$G$59,2,FALSE)</f>
        <v>H-400x200x9x15</v>
      </c>
      <c r="L1059" s="3" t="s">
        <v>2496</v>
      </c>
      <c r="M1059" s="7">
        <f>VLOOKUP($I1059,'New Summary'!$E$8:$G$59,3,FALSE)</f>
        <v>75.5</v>
      </c>
      <c r="N1059" s="3">
        <v>6000</v>
      </c>
      <c r="O1059" s="3" t="s">
        <v>25</v>
      </c>
      <c r="P1059" s="3">
        <v>1</v>
      </c>
      <c r="Q1059" s="28">
        <f t="shared" si="220"/>
        <v>6</v>
      </c>
      <c r="R1059" s="28">
        <f t="shared" si="221"/>
        <v>453</v>
      </c>
      <c r="S1059" s="12">
        <v>0</v>
      </c>
      <c r="T1059" s="46">
        <f t="shared" si="224"/>
        <v>0</v>
      </c>
      <c r="U1059" s="15"/>
      <c r="V1059" s="3">
        <f t="shared" si="225"/>
        <v>6</v>
      </c>
      <c r="W1059" s="30" t="s">
        <v>2502</v>
      </c>
      <c r="X1059" s="29">
        <f t="shared" si="222"/>
        <v>453</v>
      </c>
      <c r="Y1059" s="29">
        <f t="shared" si="223"/>
        <v>0</v>
      </c>
      <c r="Z1059" s="5"/>
      <c r="AA1059" s="3">
        <v>3.6</v>
      </c>
      <c r="AB1059" s="3">
        <f t="shared" si="227"/>
        <v>2.4</v>
      </c>
      <c r="AC1059" s="3">
        <f t="shared" si="228"/>
        <v>271.8</v>
      </c>
      <c r="AD1059">
        <v>3600</v>
      </c>
      <c r="AE1059" s="1">
        <f t="shared" si="217"/>
        <v>3.6</v>
      </c>
    </row>
    <row r="1060" spans="1:31" customFormat="1" ht="43.2" hidden="1" x14ac:dyDescent="0.3">
      <c r="A1060" s="65" t="str" cm="1">
        <f t="array" ref="A1060">_xlfn.IFS(M1060&gt;=65,"Heavy",M1060&lt;=25,"Light",M1060&gt;=26-64,"Medium")</f>
        <v>Heavy</v>
      </c>
      <c r="B1060" s="1" t="s">
        <v>2787</v>
      </c>
      <c r="C1060" s="1" t="s">
        <v>2824</v>
      </c>
      <c r="D1060" s="3">
        <f t="shared" si="226"/>
        <v>1043</v>
      </c>
      <c r="E1060" s="4" t="s">
        <v>918</v>
      </c>
      <c r="F1060" s="3">
        <v>2</v>
      </c>
      <c r="G1060" s="3" t="s">
        <v>2827</v>
      </c>
      <c r="H1060" s="4" t="s">
        <v>1093</v>
      </c>
      <c r="I1060" s="3" t="s">
        <v>2805</v>
      </c>
      <c r="J1060" s="3" t="s">
        <v>2333</v>
      </c>
      <c r="K1060" s="7" t="str">
        <f>VLOOKUP($I1060,'New Summary'!$E$8:$G$59,2,FALSE)</f>
        <v>H-400x200x9x15</v>
      </c>
      <c r="L1060" s="3" t="s">
        <v>2496</v>
      </c>
      <c r="M1060" s="7">
        <f>VLOOKUP($I1060,'New Summary'!$E$8:$G$59,3,FALSE)</f>
        <v>75.5</v>
      </c>
      <c r="N1060" s="3">
        <v>6000</v>
      </c>
      <c r="O1060" s="3" t="s">
        <v>25</v>
      </c>
      <c r="P1060" s="3">
        <v>1</v>
      </c>
      <c r="Q1060" s="28">
        <f t="shared" si="220"/>
        <v>6</v>
      </c>
      <c r="R1060" s="28">
        <f t="shared" si="221"/>
        <v>453</v>
      </c>
      <c r="S1060" s="12">
        <v>0</v>
      </c>
      <c r="T1060" s="46">
        <f t="shared" si="224"/>
        <v>0</v>
      </c>
      <c r="U1060" s="15"/>
      <c r="V1060" s="3">
        <f t="shared" si="225"/>
        <v>6</v>
      </c>
      <c r="W1060" s="30" t="s">
        <v>2502</v>
      </c>
      <c r="X1060" s="29">
        <f t="shared" si="222"/>
        <v>453</v>
      </c>
      <c r="Y1060" s="29">
        <f t="shared" si="223"/>
        <v>0</v>
      </c>
      <c r="Z1060" s="5"/>
      <c r="AA1060" s="3">
        <v>3.6</v>
      </c>
      <c r="AB1060" s="3">
        <f t="shared" si="227"/>
        <v>2.4</v>
      </c>
      <c r="AC1060" s="3">
        <f t="shared" si="228"/>
        <v>271.8</v>
      </c>
      <c r="AD1060">
        <v>3600</v>
      </c>
      <c r="AE1060" s="1">
        <f t="shared" si="217"/>
        <v>3.6</v>
      </c>
    </row>
    <row r="1061" spans="1:31" customFormat="1" ht="43.2" hidden="1" x14ac:dyDescent="0.3">
      <c r="A1061" s="65" t="str" cm="1">
        <f t="array" ref="A1061">_xlfn.IFS(M1061&gt;=65,"Heavy",M1061&lt;=25,"Light",M1061&gt;=26-64,"Medium")</f>
        <v>Heavy</v>
      </c>
      <c r="B1061" s="1" t="s">
        <v>2787</v>
      </c>
      <c r="C1061" s="1" t="s">
        <v>2824</v>
      </c>
      <c r="D1061" s="3">
        <f t="shared" si="226"/>
        <v>1044</v>
      </c>
      <c r="E1061" s="4" t="s">
        <v>918</v>
      </c>
      <c r="F1061" s="3">
        <v>2</v>
      </c>
      <c r="G1061" s="3" t="s">
        <v>2827</v>
      </c>
      <c r="H1061" s="4" t="s">
        <v>1091</v>
      </c>
      <c r="I1061" s="3" t="s">
        <v>1078</v>
      </c>
      <c r="J1061" s="3" t="s">
        <v>2337</v>
      </c>
      <c r="K1061" s="7" t="str">
        <f>VLOOKUP($I1061,'New Summary'!$E$8:$G$59,2,FALSE)</f>
        <v>H-600x200x10x15</v>
      </c>
      <c r="L1061" s="3" t="s">
        <v>2496</v>
      </c>
      <c r="M1061" s="7">
        <f>VLOOKUP($I1061,'New Summary'!$E$8:$G$59,3,FALSE)</f>
        <v>94.6</v>
      </c>
      <c r="N1061" s="3">
        <v>6000</v>
      </c>
      <c r="O1061" s="3" t="s">
        <v>25</v>
      </c>
      <c r="P1061" s="3">
        <v>1</v>
      </c>
      <c r="Q1061" s="28">
        <f t="shared" si="220"/>
        <v>6</v>
      </c>
      <c r="R1061" s="28">
        <f t="shared" si="221"/>
        <v>567.59999999999991</v>
      </c>
      <c r="S1061" s="12">
        <v>0</v>
      </c>
      <c r="T1061" s="46">
        <f t="shared" si="224"/>
        <v>0</v>
      </c>
      <c r="U1061" s="15"/>
      <c r="V1061" s="3">
        <f t="shared" si="225"/>
        <v>6</v>
      </c>
      <c r="W1061" s="30" t="s">
        <v>2502</v>
      </c>
      <c r="X1061" s="29">
        <f t="shared" si="222"/>
        <v>567.59999999999991</v>
      </c>
      <c r="Y1061" s="29">
        <f t="shared" si="223"/>
        <v>0</v>
      </c>
      <c r="Z1061" s="5"/>
      <c r="AA1061" s="3">
        <v>3.6</v>
      </c>
      <c r="AB1061" s="3">
        <f t="shared" si="227"/>
        <v>2.4</v>
      </c>
      <c r="AC1061" s="3">
        <f t="shared" si="228"/>
        <v>340.56</v>
      </c>
      <c r="AD1061">
        <v>3600</v>
      </c>
      <c r="AE1061" s="1">
        <f t="shared" si="217"/>
        <v>3.6</v>
      </c>
    </row>
    <row r="1062" spans="1:31" customFormat="1" ht="43.2" hidden="1" x14ac:dyDescent="0.3">
      <c r="A1062" s="65" t="str" cm="1">
        <f t="array" ref="A1062">_xlfn.IFS(M1062&gt;=65,"Heavy",M1062&lt;=25,"Light",M1062&gt;=26-64,"Medium")</f>
        <v>Heavy</v>
      </c>
      <c r="B1062" s="1" t="s">
        <v>2787</v>
      </c>
      <c r="C1062" s="1" t="s">
        <v>2824</v>
      </c>
      <c r="D1062" s="3">
        <f t="shared" si="226"/>
        <v>1045</v>
      </c>
      <c r="E1062" s="4" t="s">
        <v>918</v>
      </c>
      <c r="F1062" s="3">
        <v>2</v>
      </c>
      <c r="G1062" s="3" t="s">
        <v>2827</v>
      </c>
      <c r="H1062" s="4" t="s">
        <v>1094</v>
      </c>
      <c r="I1062" s="3" t="s">
        <v>920</v>
      </c>
      <c r="J1062" s="3" t="s">
        <v>2319</v>
      </c>
      <c r="K1062" s="7" t="str">
        <f>VLOOKUP($I1062,'New Summary'!$E$8:$G$59,2,FALSE)</f>
        <v>H-350x250x9x14</v>
      </c>
      <c r="L1062" s="3" t="s">
        <v>2496</v>
      </c>
      <c r="M1062" s="7">
        <f>VLOOKUP($I1062,'New Summary'!$E$8:$G$59,3,FALSE)</f>
        <v>79.7</v>
      </c>
      <c r="N1062" s="3">
        <v>8000</v>
      </c>
      <c r="O1062" s="3" t="s">
        <v>25</v>
      </c>
      <c r="P1062" s="3">
        <v>1</v>
      </c>
      <c r="Q1062" s="28">
        <f t="shared" si="220"/>
        <v>8</v>
      </c>
      <c r="R1062" s="28">
        <f t="shared" si="221"/>
        <v>637.6</v>
      </c>
      <c r="S1062" s="12">
        <v>0</v>
      </c>
      <c r="T1062" s="46">
        <f t="shared" si="224"/>
        <v>0</v>
      </c>
      <c r="U1062" s="15"/>
      <c r="V1062" s="3">
        <f t="shared" si="225"/>
        <v>8</v>
      </c>
      <c r="W1062" s="30" t="s">
        <v>2502</v>
      </c>
      <c r="X1062" s="41">
        <f t="shared" si="222"/>
        <v>637.6</v>
      </c>
      <c r="Y1062" s="41">
        <f t="shared" si="223"/>
        <v>0</v>
      </c>
      <c r="Z1062" s="5"/>
      <c r="AA1062" s="3">
        <v>4.8</v>
      </c>
      <c r="AB1062" s="3">
        <f t="shared" si="227"/>
        <v>3.2</v>
      </c>
      <c r="AC1062" s="3">
        <f t="shared" si="228"/>
        <v>382.56</v>
      </c>
      <c r="AD1062">
        <v>4800</v>
      </c>
      <c r="AE1062" s="1">
        <f t="shared" si="217"/>
        <v>4.8</v>
      </c>
    </row>
    <row r="1063" spans="1:31" customFormat="1" ht="43.2" hidden="1" x14ac:dyDescent="0.3">
      <c r="A1063" s="65" t="str" cm="1">
        <f t="array" ref="A1063">_xlfn.IFS(M1063&gt;=65,"Heavy",M1063&lt;=25,"Light",M1063&gt;=26-64,"Medium")</f>
        <v>Heavy</v>
      </c>
      <c r="B1063" s="1" t="s">
        <v>2787</v>
      </c>
      <c r="C1063" s="1" t="s">
        <v>2824</v>
      </c>
      <c r="D1063" s="3">
        <f t="shared" si="226"/>
        <v>1046</v>
      </c>
      <c r="E1063" s="4" t="s">
        <v>918</v>
      </c>
      <c r="F1063" s="3">
        <v>2</v>
      </c>
      <c r="G1063" s="3" t="s">
        <v>2827</v>
      </c>
      <c r="H1063" s="4" t="s">
        <v>1095</v>
      </c>
      <c r="I1063" s="3" t="s">
        <v>920</v>
      </c>
      <c r="J1063" s="3" t="s">
        <v>2319</v>
      </c>
      <c r="K1063" s="7" t="str">
        <f>VLOOKUP($I1063,'New Summary'!$E$8:$G$59,2,FALSE)</f>
        <v>H-350x250x9x14</v>
      </c>
      <c r="L1063" s="3" t="s">
        <v>2496</v>
      </c>
      <c r="M1063" s="7">
        <f>VLOOKUP($I1063,'New Summary'!$E$8:$G$59,3,FALSE)</f>
        <v>79.7</v>
      </c>
      <c r="N1063" s="3">
        <v>8000</v>
      </c>
      <c r="O1063" s="3" t="s">
        <v>25</v>
      </c>
      <c r="P1063" s="3">
        <v>1</v>
      </c>
      <c r="Q1063" s="28">
        <f t="shared" si="220"/>
        <v>8</v>
      </c>
      <c r="R1063" s="28">
        <f t="shared" si="221"/>
        <v>637.6</v>
      </c>
      <c r="S1063" s="12">
        <v>0</v>
      </c>
      <c r="T1063" s="46">
        <f t="shared" si="224"/>
        <v>0</v>
      </c>
      <c r="U1063" s="15"/>
      <c r="V1063" s="3">
        <f t="shared" si="225"/>
        <v>8</v>
      </c>
      <c r="W1063" s="30" t="s">
        <v>2502</v>
      </c>
      <c r="X1063" s="41">
        <f t="shared" si="222"/>
        <v>637.6</v>
      </c>
      <c r="Y1063" s="41">
        <f t="shared" si="223"/>
        <v>0</v>
      </c>
      <c r="Z1063" s="5"/>
      <c r="AA1063" s="3">
        <v>4.8</v>
      </c>
      <c r="AB1063" s="3">
        <f t="shared" si="227"/>
        <v>3.2</v>
      </c>
      <c r="AC1063" s="3">
        <f t="shared" si="228"/>
        <v>382.56</v>
      </c>
      <c r="AD1063">
        <v>4800</v>
      </c>
      <c r="AE1063" s="1">
        <f t="shared" si="217"/>
        <v>4.8</v>
      </c>
    </row>
    <row r="1064" spans="1:31" customFormat="1" ht="43.2" hidden="1" x14ac:dyDescent="0.3">
      <c r="A1064" s="65" t="str" cm="1">
        <f t="array" ref="A1064">_xlfn.IFS(M1064&gt;=65,"Heavy",M1064&lt;=25,"Light",M1064&gt;=26-64,"Medium")</f>
        <v>Medium</v>
      </c>
      <c r="B1064" s="1" t="s">
        <v>2787</v>
      </c>
      <c r="C1064" s="1" t="s">
        <v>2824</v>
      </c>
      <c r="D1064" s="3">
        <f t="shared" si="226"/>
        <v>1047</v>
      </c>
      <c r="E1064" s="4" t="s">
        <v>918</v>
      </c>
      <c r="F1064" s="3">
        <v>2</v>
      </c>
      <c r="G1064" s="3" t="s">
        <v>2827</v>
      </c>
      <c r="H1064" s="4" t="s">
        <v>1097</v>
      </c>
      <c r="I1064" s="3" t="s">
        <v>1096</v>
      </c>
      <c r="J1064" s="3" t="s">
        <v>2316</v>
      </c>
      <c r="K1064" s="7" t="str">
        <f>VLOOKUP($I1064,'New Summary'!$E$8:$G$59,2,FALSE)</f>
        <v>H-350x175x6x9</v>
      </c>
      <c r="L1064" s="3" t="s">
        <v>2496</v>
      </c>
      <c r="M1064" s="7">
        <f>VLOOKUP($I1064,'New Summary'!$E$8:$G$59,3,FALSE)</f>
        <v>41.4</v>
      </c>
      <c r="N1064" s="3">
        <v>3000</v>
      </c>
      <c r="O1064" s="3" t="s">
        <v>25</v>
      </c>
      <c r="P1064" s="3">
        <v>1</v>
      </c>
      <c r="Q1064" s="28">
        <f t="shared" si="220"/>
        <v>3</v>
      </c>
      <c r="R1064" s="28">
        <f t="shared" si="221"/>
        <v>124.19999999999999</v>
      </c>
      <c r="S1064" s="12">
        <v>0</v>
      </c>
      <c r="T1064" s="46">
        <f t="shared" si="224"/>
        <v>0</v>
      </c>
      <c r="U1064" s="15"/>
      <c r="V1064" s="3">
        <f t="shared" si="225"/>
        <v>3</v>
      </c>
      <c r="W1064" s="30" t="s">
        <v>2502</v>
      </c>
      <c r="X1064" s="5">
        <f t="shared" si="222"/>
        <v>124.19999999999999</v>
      </c>
      <c r="Y1064" s="5">
        <f t="shared" si="223"/>
        <v>0</v>
      </c>
      <c r="Z1064" s="5"/>
      <c r="AA1064" s="3">
        <v>1.8</v>
      </c>
      <c r="AB1064" s="3">
        <f t="shared" si="227"/>
        <v>1.2</v>
      </c>
      <c r="AC1064" s="3">
        <f t="shared" si="228"/>
        <v>74.52</v>
      </c>
      <c r="AD1064">
        <v>1800</v>
      </c>
      <c r="AE1064" s="1">
        <f t="shared" si="217"/>
        <v>1.8</v>
      </c>
    </row>
    <row r="1065" spans="1:31" customFormat="1" ht="43.2" hidden="1" x14ac:dyDescent="0.3">
      <c r="A1065" s="65" t="str" cm="1">
        <f t="array" ref="A1065">_xlfn.IFS(M1065&gt;=65,"Heavy",M1065&lt;=25,"Light",M1065&gt;=26-64,"Medium")</f>
        <v>Heavy</v>
      </c>
      <c r="B1065" s="1" t="s">
        <v>2787</v>
      </c>
      <c r="C1065" s="1" t="s">
        <v>2824</v>
      </c>
      <c r="D1065" s="3">
        <f t="shared" si="226"/>
        <v>1048</v>
      </c>
      <c r="E1065" s="4" t="s">
        <v>918</v>
      </c>
      <c r="F1065" s="3">
        <v>2</v>
      </c>
      <c r="G1065" s="3" t="s">
        <v>2827</v>
      </c>
      <c r="H1065" s="4" t="s">
        <v>1098</v>
      </c>
      <c r="I1065" s="3" t="s">
        <v>920</v>
      </c>
      <c r="J1065" s="3" t="s">
        <v>2319</v>
      </c>
      <c r="K1065" s="7" t="str">
        <f>VLOOKUP($I1065,'New Summary'!$E$8:$G$59,2,FALSE)</f>
        <v>H-350x250x9x14</v>
      </c>
      <c r="L1065" s="3" t="s">
        <v>2496</v>
      </c>
      <c r="M1065" s="7">
        <f>VLOOKUP($I1065,'New Summary'!$E$8:$G$59,3,FALSE)</f>
        <v>79.7</v>
      </c>
      <c r="N1065" s="3">
        <v>8000</v>
      </c>
      <c r="O1065" s="3" t="s">
        <v>25</v>
      </c>
      <c r="P1065" s="3">
        <v>1</v>
      </c>
      <c r="Q1065" s="28">
        <f t="shared" si="220"/>
        <v>8</v>
      </c>
      <c r="R1065" s="28">
        <f t="shared" si="221"/>
        <v>637.6</v>
      </c>
      <c r="S1065" s="12">
        <v>0</v>
      </c>
      <c r="T1065" s="46">
        <f t="shared" si="224"/>
        <v>0</v>
      </c>
      <c r="U1065" s="15"/>
      <c r="V1065" s="3">
        <f t="shared" si="225"/>
        <v>8</v>
      </c>
      <c r="W1065" s="30" t="s">
        <v>2502</v>
      </c>
      <c r="X1065" s="41">
        <f t="shared" si="222"/>
        <v>637.6</v>
      </c>
      <c r="Y1065" s="41">
        <f t="shared" si="223"/>
        <v>0</v>
      </c>
      <c r="Z1065" s="5"/>
      <c r="AA1065" s="3">
        <v>4.8</v>
      </c>
      <c r="AB1065" s="3">
        <f t="shared" si="227"/>
        <v>3.2</v>
      </c>
      <c r="AC1065" s="3">
        <f t="shared" si="228"/>
        <v>382.56</v>
      </c>
      <c r="AD1065">
        <v>4800</v>
      </c>
      <c r="AE1065" s="1">
        <f t="shared" si="217"/>
        <v>4.8</v>
      </c>
    </row>
    <row r="1066" spans="1:31" customFormat="1" ht="43.2" hidden="1" x14ac:dyDescent="0.3">
      <c r="A1066" s="65" t="str" cm="1">
        <f t="array" ref="A1066">_xlfn.IFS(M1066&gt;=65,"Heavy",M1066&lt;=25,"Light",M1066&gt;=26-64,"Medium")</f>
        <v>Heavy</v>
      </c>
      <c r="B1066" s="1" t="s">
        <v>2787</v>
      </c>
      <c r="C1066" s="1" t="s">
        <v>2824</v>
      </c>
      <c r="D1066" s="3">
        <f t="shared" si="226"/>
        <v>1049</v>
      </c>
      <c r="E1066" s="4" t="s">
        <v>918</v>
      </c>
      <c r="F1066" s="3">
        <v>2</v>
      </c>
      <c r="G1066" s="3" t="s">
        <v>2827</v>
      </c>
      <c r="H1066" s="4" t="s">
        <v>1099</v>
      </c>
      <c r="I1066" s="3" t="s">
        <v>920</v>
      </c>
      <c r="J1066" s="3" t="s">
        <v>2319</v>
      </c>
      <c r="K1066" s="7" t="str">
        <f>VLOOKUP($I1066,'New Summary'!$E$8:$G$59,2,FALSE)</f>
        <v>H-350x250x9x14</v>
      </c>
      <c r="L1066" s="3" t="s">
        <v>2496</v>
      </c>
      <c r="M1066" s="7">
        <f>VLOOKUP($I1066,'New Summary'!$E$8:$G$59,3,FALSE)</f>
        <v>79.7</v>
      </c>
      <c r="N1066" s="3">
        <v>8000</v>
      </c>
      <c r="O1066" s="3" t="s">
        <v>25</v>
      </c>
      <c r="P1066" s="3">
        <v>1</v>
      </c>
      <c r="Q1066" s="28">
        <f t="shared" si="220"/>
        <v>8</v>
      </c>
      <c r="R1066" s="28">
        <f t="shared" si="221"/>
        <v>637.6</v>
      </c>
      <c r="S1066" s="12">
        <v>0</v>
      </c>
      <c r="T1066" s="46">
        <f t="shared" si="224"/>
        <v>0</v>
      </c>
      <c r="U1066" s="15"/>
      <c r="V1066" s="3">
        <f t="shared" si="225"/>
        <v>8</v>
      </c>
      <c r="W1066" s="30" t="s">
        <v>2502</v>
      </c>
      <c r="X1066" s="41">
        <f t="shared" si="222"/>
        <v>637.6</v>
      </c>
      <c r="Y1066" s="41">
        <f t="shared" si="223"/>
        <v>0</v>
      </c>
      <c r="Z1066" s="5"/>
      <c r="AA1066" s="3">
        <v>4.8</v>
      </c>
      <c r="AB1066" s="3">
        <f t="shared" si="227"/>
        <v>3.2</v>
      </c>
      <c r="AC1066" s="3">
        <f t="shared" si="228"/>
        <v>382.56</v>
      </c>
      <c r="AD1066">
        <v>4800</v>
      </c>
      <c r="AE1066" s="1">
        <f t="shared" si="217"/>
        <v>4.8</v>
      </c>
    </row>
    <row r="1067" spans="1:31" customFormat="1" ht="43.2" hidden="1" x14ac:dyDescent="0.3">
      <c r="A1067" s="65" t="str" cm="1">
        <f t="array" ref="A1067">_xlfn.IFS(M1067&gt;=65,"Heavy",M1067&lt;=25,"Light",M1067&gt;=26-64,"Medium")</f>
        <v>Medium</v>
      </c>
      <c r="B1067" s="1" t="s">
        <v>2787</v>
      </c>
      <c r="C1067" s="1" t="s">
        <v>2824</v>
      </c>
      <c r="D1067" s="3">
        <f t="shared" si="226"/>
        <v>1050</v>
      </c>
      <c r="E1067" s="4" t="s">
        <v>918</v>
      </c>
      <c r="F1067" s="3">
        <v>2</v>
      </c>
      <c r="G1067" s="3" t="s">
        <v>2827</v>
      </c>
      <c r="H1067" s="4" t="s">
        <v>1101</v>
      </c>
      <c r="I1067" s="3" t="s">
        <v>690</v>
      </c>
      <c r="J1067" s="3" t="s">
        <v>2317</v>
      </c>
      <c r="K1067" s="7" t="str">
        <f>VLOOKUP($I1067,'New Summary'!$E$8:$G$59,2,FALSE)</f>
        <v>H-350x175x6x9</v>
      </c>
      <c r="L1067" s="3" t="s">
        <v>2496</v>
      </c>
      <c r="M1067" s="7">
        <f>VLOOKUP($I1067,'New Summary'!$E$8:$G$59,3,FALSE)</f>
        <v>41.4</v>
      </c>
      <c r="N1067" s="3">
        <v>3000</v>
      </c>
      <c r="O1067" s="3" t="s">
        <v>25</v>
      </c>
      <c r="P1067" s="3">
        <v>1</v>
      </c>
      <c r="Q1067" s="28">
        <f t="shared" si="220"/>
        <v>3</v>
      </c>
      <c r="R1067" s="28">
        <f t="shared" si="221"/>
        <v>124.19999999999999</v>
      </c>
      <c r="S1067" s="12">
        <v>0</v>
      </c>
      <c r="T1067" s="46">
        <f t="shared" si="224"/>
        <v>0</v>
      </c>
      <c r="U1067" s="15"/>
      <c r="V1067" s="3">
        <f t="shared" si="225"/>
        <v>3</v>
      </c>
      <c r="W1067" s="30" t="s">
        <v>2502</v>
      </c>
      <c r="X1067" s="29">
        <f t="shared" si="222"/>
        <v>124.19999999999999</v>
      </c>
      <c r="Y1067" s="29">
        <f t="shared" si="223"/>
        <v>0</v>
      </c>
      <c r="Z1067" s="5"/>
      <c r="AA1067" s="3">
        <v>1.8</v>
      </c>
      <c r="AB1067" s="3">
        <f t="shared" si="227"/>
        <v>1.2</v>
      </c>
      <c r="AC1067" s="3">
        <f t="shared" si="228"/>
        <v>74.52</v>
      </c>
      <c r="AD1067">
        <v>1800</v>
      </c>
      <c r="AE1067" s="1">
        <f t="shared" si="217"/>
        <v>1.8</v>
      </c>
    </row>
    <row r="1068" spans="1:31" customFormat="1" ht="43.2" hidden="1" x14ac:dyDescent="0.3">
      <c r="A1068" s="65" t="str" cm="1">
        <f t="array" ref="A1068">_xlfn.IFS(M1068&gt;=65,"Heavy",M1068&lt;=25,"Light",M1068&gt;=26-64,"Medium")</f>
        <v>Medium</v>
      </c>
      <c r="B1068" s="1" t="s">
        <v>2787</v>
      </c>
      <c r="C1068" s="1" t="s">
        <v>2824</v>
      </c>
      <c r="D1068" s="3">
        <f t="shared" si="226"/>
        <v>1051</v>
      </c>
      <c r="E1068" s="4" t="s">
        <v>918</v>
      </c>
      <c r="F1068" s="3">
        <v>2</v>
      </c>
      <c r="G1068" s="3" t="s">
        <v>2827</v>
      </c>
      <c r="H1068" s="4" t="s">
        <v>1100</v>
      </c>
      <c r="I1068" s="3" t="s">
        <v>1102</v>
      </c>
      <c r="J1068" s="3" t="s">
        <v>2327</v>
      </c>
      <c r="K1068" s="7" t="str">
        <f>VLOOKUP($I1068,'New Summary'!$E$8:$G$59,2,FALSE)</f>
        <v>H-350x175x7x11</v>
      </c>
      <c r="L1068" s="3" t="s">
        <v>2496</v>
      </c>
      <c r="M1068" s="7">
        <f>VLOOKUP($I1068,'New Summary'!$E$8:$G$59,3,FALSE)</f>
        <v>49.6</v>
      </c>
      <c r="N1068" s="3">
        <v>3000</v>
      </c>
      <c r="O1068" s="3" t="s">
        <v>25</v>
      </c>
      <c r="P1068" s="3">
        <v>1</v>
      </c>
      <c r="Q1068" s="28">
        <f t="shared" si="220"/>
        <v>3</v>
      </c>
      <c r="R1068" s="28">
        <f t="shared" si="221"/>
        <v>148.80000000000001</v>
      </c>
      <c r="S1068" s="12">
        <v>0</v>
      </c>
      <c r="T1068" s="46">
        <f t="shared" si="224"/>
        <v>0</v>
      </c>
      <c r="U1068" s="15"/>
      <c r="V1068" s="3">
        <f t="shared" si="225"/>
        <v>3</v>
      </c>
      <c r="W1068" s="30" t="s">
        <v>2502</v>
      </c>
      <c r="X1068" s="29">
        <f t="shared" si="222"/>
        <v>148.80000000000001</v>
      </c>
      <c r="Y1068" s="29">
        <f t="shared" si="223"/>
        <v>0</v>
      </c>
      <c r="Z1068" s="5"/>
      <c r="AA1068" s="3">
        <v>1.8</v>
      </c>
      <c r="AB1068" s="3">
        <f t="shared" si="227"/>
        <v>1.2</v>
      </c>
      <c r="AC1068" s="3">
        <f t="shared" si="228"/>
        <v>89.28</v>
      </c>
      <c r="AD1068">
        <v>1800</v>
      </c>
      <c r="AE1068" s="1">
        <f t="shared" si="217"/>
        <v>1.8</v>
      </c>
    </row>
    <row r="1069" spans="1:31" customFormat="1" ht="43.2" hidden="1" x14ac:dyDescent="0.3">
      <c r="A1069" s="65" t="str" cm="1">
        <f t="array" ref="A1069">_xlfn.IFS(M1069&gt;=65,"Heavy",M1069&lt;=25,"Light",M1069&gt;=26-64,"Medium")</f>
        <v>Heavy</v>
      </c>
      <c r="B1069" s="1" t="s">
        <v>2787</v>
      </c>
      <c r="C1069" s="1" t="s">
        <v>2824</v>
      </c>
      <c r="D1069" s="3">
        <f t="shared" si="226"/>
        <v>1052</v>
      </c>
      <c r="E1069" s="4" t="s">
        <v>918</v>
      </c>
      <c r="F1069" s="3">
        <v>2</v>
      </c>
      <c r="G1069" s="3" t="s">
        <v>2827</v>
      </c>
      <c r="H1069" s="4" t="s">
        <v>1103</v>
      </c>
      <c r="I1069" s="3" t="s">
        <v>735</v>
      </c>
      <c r="J1069" s="3" t="s">
        <v>2336</v>
      </c>
      <c r="K1069" s="7" t="str">
        <f>VLOOKUP($I1069,'New Summary'!$E$8:$G$59,2,FALSE)</f>
        <v>H-600x200x10x15</v>
      </c>
      <c r="L1069" s="3" t="s">
        <v>2496</v>
      </c>
      <c r="M1069" s="7">
        <f>VLOOKUP($I1069,'New Summary'!$E$8:$G$59,3,FALSE)</f>
        <v>94.6</v>
      </c>
      <c r="N1069" s="3">
        <v>8000</v>
      </c>
      <c r="O1069" s="3" t="s">
        <v>25</v>
      </c>
      <c r="P1069" s="3">
        <v>1</v>
      </c>
      <c r="Q1069" s="28">
        <f t="shared" si="220"/>
        <v>8</v>
      </c>
      <c r="R1069" s="28">
        <f t="shared" si="221"/>
        <v>756.8</v>
      </c>
      <c r="S1069" s="12">
        <v>0</v>
      </c>
      <c r="T1069" s="46">
        <f t="shared" si="224"/>
        <v>0</v>
      </c>
      <c r="U1069" s="15"/>
      <c r="V1069" s="3">
        <f t="shared" si="225"/>
        <v>8</v>
      </c>
      <c r="W1069" s="30" t="s">
        <v>2502</v>
      </c>
      <c r="X1069" s="29">
        <f t="shared" si="222"/>
        <v>756.8</v>
      </c>
      <c r="Y1069" s="29">
        <f t="shared" si="223"/>
        <v>0</v>
      </c>
      <c r="Z1069" s="5"/>
      <c r="AA1069" s="3">
        <v>4.8</v>
      </c>
      <c r="AB1069" s="3">
        <f t="shared" si="227"/>
        <v>3.2</v>
      </c>
      <c r="AC1069" s="3">
        <f t="shared" si="228"/>
        <v>454.08</v>
      </c>
      <c r="AD1069">
        <v>4800</v>
      </c>
      <c r="AE1069" s="1">
        <f t="shared" si="217"/>
        <v>4.8</v>
      </c>
    </row>
    <row r="1070" spans="1:31" customFormat="1" ht="43.2" hidden="1" x14ac:dyDescent="0.3">
      <c r="A1070" s="65" t="str" cm="1">
        <f t="array" ref="A1070">_xlfn.IFS(M1070&gt;=65,"Heavy",M1070&lt;=25,"Light",M1070&gt;=26-64,"Medium")</f>
        <v>Heavy</v>
      </c>
      <c r="B1070" s="1" t="s">
        <v>2787</v>
      </c>
      <c r="C1070" s="1" t="s">
        <v>2824</v>
      </c>
      <c r="D1070" s="3">
        <f t="shared" si="226"/>
        <v>1053</v>
      </c>
      <c r="E1070" s="4" t="s">
        <v>918</v>
      </c>
      <c r="F1070" s="3">
        <v>2</v>
      </c>
      <c r="G1070" s="3" t="s">
        <v>2827</v>
      </c>
      <c r="H1070" s="4" t="s">
        <v>1104</v>
      </c>
      <c r="I1070" s="3" t="s">
        <v>735</v>
      </c>
      <c r="J1070" s="3" t="s">
        <v>2336</v>
      </c>
      <c r="K1070" s="7" t="str">
        <f>VLOOKUP($I1070,'New Summary'!$E$8:$G$59,2,FALSE)</f>
        <v>H-600x200x10x15</v>
      </c>
      <c r="L1070" s="3" t="s">
        <v>2496</v>
      </c>
      <c r="M1070" s="7">
        <f>VLOOKUP($I1070,'New Summary'!$E$8:$G$59,3,FALSE)</f>
        <v>94.6</v>
      </c>
      <c r="N1070" s="3">
        <v>8000</v>
      </c>
      <c r="O1070" s="3" t="s">
        <v>25</v>
      </c>
      <c r="P1070" s="3">
        <v>1</v>
      </c>
      <c r="Q1070" s="28">
        <f t="shared" si="220"/>
        <v>8</v>
      </c>
      <c r="R1070" s="28">
        <f t="shared" si="221"/>
        <v>756.8</v>
      </c>
      <c r="S1070" s="12">
        <v>0</v>
      </c>
      <c r="T1070" s="46">
        <f t="shared" si="224"/>
        <v>0</v>
      </c>
      <c r="U1070" s="15"/>
      <c r="V1070" s="3">
        <f t="shared" si="225"/>
        <v>8</v>
      </c>
      <c r="W1070" s="30" t="s">
        <v>2502</v>
      </c>
      <c r="X1070" s="29">
        <f t="shared" si="222"/>
        <v>756.8</v>
      </c>
      <c r="Y1070" s="29">
        <f t="shared" si="223"/>
        <v>0</v>
      </c>
      <c r="Z1070" s="5"/>
      <c r="AA1070" s="3">
        <v>4.8</v>
      </c>
      <c r="AB1070" s="3">
        <f t="shared" si="227"/>
        <v>3.2</v>
      </c>
      <c r="AC1070" s="3">
        <f t="shared" si="228"/>
        <v>454.08</v>
      </c>
      <c r="AD1070">
        <v>4800</v>
      </c>
      <c r="AE1070" s="1">
        <f t="shared" si="217"/>
        <v>4.8</v>
      </c>
    </row>
    <row r="1071" spans="1:31" customFormat="1" ht="43.2" hidden="1" x14ac:dyDescent="0.3">
      <c r="A1071" s="65" t="str" cm="1">
        <f t="array" ref="A1071">_xlfn.IFS(M1071&gt;=65,"Heavy",M1071&lt;=25,"Light",M1071&gt;=26-64,"Medium")</f>
        <v>Medium</v>
      </c>
      <c r="B1071" s="1" t="s">
        <v>2787</v>
      </c>
      <c r="C1071" s="1" t="s">
        <v>2824</v>
      </c>
      <c r="D1071" s="3">
        <f t="shared" si="226"/>
        <v>1054</v>
      </c>
      <c r="E1071" s="4" t="s">
        <v>918</v>
      </c>
      <c r="F1071" s="3">
        <v>2</v>
      </c>
      <c r="G1071" s="3" t="s">
        <v>2827</v>
      </c>
      <c r="H1071" s="4" t="s">
        <v>1107</v>
      </c>
      <c r="I1071" s="3" t="s">
        <v>6</v>
      </c>
      <c r="J1071" s="7" t="s">
        <v>2344</v>
      </c>
      <c r="K1071" s="7" t="str">
        <f>VLOOKUP($I1071,'New Summary'!$E$8:$G$59,2,FALSE)</f>
        <v>H-200x200x8x12</v>
      </c>
      <c r="L1071" s="7" t="s">
        <v>2496</v>
      </c>
      <c r="M1071" s="7">
        <f>VLOOKUP($I1071,'New Summary'!$E$8:$G$59,3,FALSE)</f>
        <v>49.9</v>
      </c>
      <c r="N1071" s="3">
        <v>6000</v>
      </c>
      <c r="O1071" s="3" t="s">
        <v>25</v>
      </c>
      <c r="P1071" s="3">
        <v>1</v>
      </c>
      <c r="Q1071" s="28">
        <f t="shared" si="220"/>
        <v>6</v>
      </c>
      <c r="R1071" s="28">
        <f t="shared" si="221"/>
        <v>299.39999999999998</v>
      </c>
      <c r="S1071" s="12">
        <v>0</v>
      </c>
      <c r="T1071" s="46">
        <f t="shared" si="224"/>
        <v>0</v>
      </c>
      <c r="U1071" s="15"/>
      <c r="V1071" s="3">
        <f t="shared" si="225"/>
        <v>6</v>
      </c>
      <c r="W1071" s="30" t="s">
        <v>2502</v>
      </c>
      <c r="X1071" s="29">
        <f t="shared" si="222"/>
        <v>299.39999999999998</v>
      </c>
      <c r="Y1071" s="29">
        <f t="shared" si="223"/>
        <v>0</v>
      </c>
      <c r="Z1071" s="5"/>
      <c r="AA1071" s="3">
        <v>3.6</v>
      </c>
      <c r="AB1071" s="3">
        <f t="shared" si="227"/>
        <v>2.4</v>
      </c>
      <c r="AC1071" s="3">
        <f t="shared" si="228"/>
        <v>179.64</v>
      </c>
      <c r="AD1071">
        <v>3600</v>
      </c>
      <c r="AE1071" s="1">
        <f t="shared" si="217"/>
        <v>3.6</v>
      </c>
    </row>
    <row r="1072" spans="1:31" customFormat="1" ht="43.2" hidden="1" x14ac:dyDescent="0.3">
      <c r="A1072" s="65" t="str" cm="1">
        <f t="array" ref="A1072">_xlfn.IFS(M1072&gt;=65,"Heavy",M1072&lt;=25,"Light",M1072&gt;=26-64,"Medium")</f>
        <v>Heavy</v>
      </c>
      <c r="B1072" s="1" t="s">
        <v>2787</v>
      </c>
      <c r="C1072" s="1" t="s">
        <v>2824</v>
      </c>
      <c r="D1072" s="3">
        <f t="shared" si="226"/>
        <v>1055</v>
      </c>
      <c r="E1072" s="4" t="s">
        <v>918</v>
      </c>
      <c r="F1072" s="3">
        <v>2</v>
      </c>
      <c r="G1072" s="3" t="s">
        <v>2827</v>
      </c>
      <c r="H1072" s="4" t="s">
        <v>1105</v>
      </c>
      <c r="I1072" s="3" t="s">
        <v>31</v>
      </c>
      <c r="J1072" s="3" t="s">
        <v>2308</v>
      </c>
      <c r="K1072" s="7" t="str">
        <f>VLOOKUP($I1072,'New Summary'!$E$8:$G$59,2,FALSE)</f>
        <v>H-250x250x9x14</v>
      </c>
      <c r="L1072" s="3" t="s">
        <v>2496</v>
      </c>
      <c r="M1072" s="7">
        <f>VLOOKUP($I1072,'New Summary'!$E$8:$G$59,3,FALSE)</f>
        <v>72.400000000000006</v>
      </c>
      <c r="N1072" s="3">
        <v>8000</v>
      </c>
      <c r="O1072" s="3" t="s">
        <v>25</v>
      </c>
      <c r="P1072" s="3">
        <v>1</v>
      </c>
      <c r="Q1072" s="28">
        <f t="shared" si="220"/>
        <v>8</v>
      </c>
      <c r="R1072" s="28">
        <f t="shared" si="221"/>
        <v>579.20000000000005</v>
      </c>
      <c r="S1072" s="12">
        <v>0</v>
      </c>
      <c r="T1072" s="46">
        <f t="shared" si="224"/>
        <v>0</v>
      </c>
      <c r="U1072" s="15"/>
      <c r="V1072" s="3">
        <f t="shared" si="225"/>
        <v>8</v>
      </c>
      <c r="W1072" s="30" t="s">
        <v>2502</v>
      </c>
      <c r="X1072" s="41">
        <f t="shared" si="222"/>
        <v>579.20000000000005</v>
      </c>
      <c r="Y1072" s="41">
        <f t="shared" si="223"/>
        <v>0</v>
      </c>
      <c r="Z1072" s="5"/>
      <c r="AA1072" s="3">
        <v>4.8</v>
      </c>
      <c r="AB1072" s="3">
        <f t="shared" si="227"/>
        <v>3.2</v>
      </c>
      <c r="AC1072" s="3">
        <f t="shared" si="228"/>
        <v>347.52000000000004</v>
      </c>
      <c r="AD1072">
        <v>4800</v>
      </c>
      <c r="AE1072" s="1">
        <f t="shared" si="217"/>
        <v>4.8</v>
      </c>
    </row>
    <row r="1073" spans="1:31" customFormat="1" ht="43.2" hidden="1" x14ac:dyDescent="0.3">
      <c r="A1073" s="65" t="str" cm="1">
        <f t="array" ref="A1073">_xlfn.IFS(M1073&gt;=65,"Heavy",M1073&lt;=25,"Light",M1073&gt;=26-64,"Medium")</f>
        <v>Heavy</v>
      </c>
      <c r="B1073" s="1" t="s">
        <v>2787</v>
      </c>
      <c r="C1073" s="1" t="s">
        <v>2824</v>
      </c>
      <c r="D1073" s="3">
        <f t="shared" si="226"/>
        <v>1056</v>
      </c>
      <c r="E1073" s="4" t="s">
        <v>918</v>
      </c>
      <c r="F1073" s="3">
        <v>2</v>
      </c>
      <c r="G1073" s="3" t="s">
        <v>2827</v>
      </c>
      <c r="H1073" s="4" t="s">
        <v>1106</v>
      </c>
      <c r="I1073" s="3" t="s">
        <v>31</v>
      </c>
      <c r="J1073" s="3" t="s">
        <v>2308</v>
      </c>
      <c r="K1073" s="7" t="str">
        <f>VLOOKUP($I1073,'New Summary'!$E$8:$G$59,2,FALSE)</f>
        <v>H-250x250x9x14</v>
      </c>
      <c r="L1073" s="3" t="s">
        <v>2496</v>
      </c>
      <c r="M1073" s="7">
        <f>VLOOKUP($I1073,'New Summary'!$E$8:$G$59,3,FALSE)</f>
        <v>72.400000000000006</v>
      </c>
      <c r="N1073" s="3">
        <v>8000</v>
      </c>
      <c r="O1073" s="3" t="s">
        <v>25</v>
      </c>
      <c r="P1073" s="3">
        <v>1</v>
      </c>
      <c r="Q1073" s="28">
        <f t="shared" si="220"/>
        <v>8</v>
      </c>
      <c r="R1073" s="28">
        <f t="shared" si="221"/>
        <v>579.20000000000005</v>
      </c>
      <c r="S1073" s="12">
        <v>0</v>
      </c>
      <c r="T1073" s="46">
        <f t="shared" si="224"/>
        <v>0</v>
      </c>
      <c r="U1073" s="15"/>
      <c r="V1073" s="3">
        <f t="shared" si="225"/>
        <v>8</v>
      </c>
      <c r="W1073" s="30" t="s">
        <v>2502</v>
      </c>
      <c r="X1073" s="41">
        <f t="shared" si="222"/>
        <v>579.20000000000005</v>
      </c>
      <c r="Y1073" s="41">
        <f t="shared" si="223"/>
        <v>0</v>
      </c>
      <c r="Z1073" s="5"/>
      <c r="AA1073" s="3">
        <v>4.8</v>
      </c>
      <c r="AB1073" s="3">
        <f t="shared" si="227"/>
        <v>3.2</v>
      </c>
      <c r="AC1073" s="3">
        <f t="shared" si="228"/>
        <v>347.52000000000004</v>
      </c>
      <c r="AD1073">
        <v>4800</v>
      </c>
      <c r="AE1073" s="1">
        <f t="shared" si="217"/>
        <v>4.8</v>
      </c>
    </row>
    <row r="1074" spans="1:31" customFormat="1" ht="43.2" hidden="1" x14ac:dyDescent="0.3">
      <c r="A1074" s="65" t="str" cm="1">
        <f t="array" ref="A1074">_xlfn.IFS(M1074&gt;=65,"Heavy",M1074&lt;=25,"Light",M1074&gt;=26-64,"Medium")</f>
        <v>Heavy</v>
      </c>
      <c r="B1074" s="1" t="s">
        <v>2787</v>
      </c>
      <c r="C1074" s="1" t="s">
        <v>2824</v>
      </c>
      <c r="D1074" s="3">
        <f t="shared" si="226"/>
        <v>1057</v>
      </c>
      <c r="E1074" s="4" t="s">
        <v>918</v>
      </c>
      <c r="F1074" s="3">
        <v>2</v>
      </c>
      <c r="G1074" s="3" t="s">
        <v>2827</v>
      </c>
      <c r="H1074" s="4" t="s">
        <v>1108</v>
      </c>
      <c r="I1074" s="3" t="s">
        <v>31</v>
      </c>
      <c r="J1074" s="3" t="s">
        <v>2308</v>
      </c>
      <c r="K1074" s="7" t="str">
        <f>VLOOKUP($I1074,'New Summary'!$E$8:$G$59,2,FALSE)</f>
        <v>H-250x250x9x14</v>
      </c>
      <c r="L1074" s="3" t="s">
        <v>2496</v>
      </c>
      <c r="M1074" s="7">
        <f>VLOOKUP($I1074,'New Summary'!$E$8:$G$59,3,FALSE)</f>
        <v>72.400000000000006</v>
      </c>
      <c r="N1074" s="3">
        <v>8000</v>
      </c>
      <c r="O1074" s="3" t="s">
        <v>25</v>
      </c>
      <c r="P1074" s="3">
        <v>1</v>
      </c>
      <c r="Q1074" s="28">
        <f t="shared" si="220"/>
        <v>8</v>
      </c>
      <c r="R1074" s="28">
        <f t="shared" si="221"/>
        <v>579.20000000000005</v>
      </c>
      <c r="S1074" s="12">
        <v>0</v>
      </c>
      <c r="T1074" s="46">
        <f t="shared" si="224"/>
        <v>0</v>
      </c>
      <c r="U1074" s="15"/>
      <c r="V1074" s="3">
        <f t="shared" si="225"/>
        <v>8</v>
      </c>
      <c r="W1074" s="30" t="s">
        <v>2502</v>
      </c>
      <c r="X1074" s="41">
        <f t="shared" si="222"/>
        <v>579.20000000000005</v>
      </c>
      <c r="Y1074" s="41">
        <f t="shared" si="223"/>
        <v>0</v>
      </c>
      <c r="Z1074" s="5"/>
      <c r="AA1074" s="3">
        <v>4.8</v>
      </c>
      <c r="AB1074" s="3">
        <f t="shared" si="227"/>
        <v>3.2</v>
      </c>
      <c r="AC1074" s="3">
        <f t="shared" si="228"/>
        <v>347.52000000000004</v>
      </c>
      <c r="AD1074">
        <v>4800</v>
      </c>
      <c r="AE1074" s="1">
        <f t="shared" si="217"/>
        <v>4.8</v>
      </c>
    </row>
    <row r="1075" spans="1:31" customFormat="1" ht="43.2" hidden="1" x14ac:dyDescent="0.3">
      <c r="A1075" s="65" t="str" cm="1">
        <f t="array" ref="A1075">_xlfn.IFS(M1075&gt;=65,"Heavy",M1075&lt;=25,"Light",M1075&gt;=26-64,"Medium")</f>
        <v>Heavy</v>
      </c>
      <c r="B1075" s="1" t="s">
        <v>2787</v>
      </c>
      <c r="C1075" s="1" t="s">
        <v>2824</v>
      </c>
      <c r="D1075" s="3">
        <f t="shared" si="226"/>
        <v>1058</v>
      </c>
      <c r="E1075" s="4" t="s">
        <v>918</v>
      </c>
      <c r="F1075" s="3">
        <v>2</v>
      </c>
      <c r="G1075" s="3" t="s">
        <v>2827</v>
      </c>
      <c r="H1075" s="4" t="s">
        <v>1109</v>
      </c>
      <c r="I1075" s="3" t="s">
        <v>31</v>
      </c>
      <c r="J1075" s="3" t="s">
        <v>2308</v>
      </c>
      <c r="K1075" s="7" t="str">
        <f>VLOOKUP($I1075,'New Summary'!$E$8:$G$59,2,FALSE)</f>
        <v>H-250x250x9x14</v>
      </c>
      <c r="L1075" s="3" t="s">
        <v>2496</v>
      </c>
      <c r="M1075" s="7">
        <f>VLOOKUP($I1075,'New Summary'!$E$8:$G$59,3,FALSE)</f>
        <v>72.400000000000006</v>
      </c>
      <c r="N1075" s="3">
        <v>8000</v>
      </c>
      <c r="O1075" s="3" t="s">
        <v>25</v>
      </c>
      <c r="P1075" s="3">
        <v>1</v>
      </c>
      <c r="Q1075" s="28">
        <f t="shared" si="220"/>
        <v>8</v>
      </c>
      <c r="R1075" s="28">
        <f t="shared" si="221"/>
        <v>579.20000000000005</v>
      </c>
      <c r="S1075" s="12">
        <v>0</v>
      </c>
      <c r="T1075" s="46">
        <f t="shared" si="224"/>
        <v>0</v>
      </c>
      <c r="U1075" s="15"/>
      <c r="V1075" s="3">
        <f t="shared" si="225"/>
        <v>8</v>
      </c>
      <c r="W1075" s="30" t="s">
        <v>2502</v>
      </c>
      <c r="X1075" s="41">
        <f t="shared" si="222"/>
        <v>579.20000000000005</v>
      </c>
      <c r="Y1075" s="41">
        <f t="shared" si="223"/>
        <v>0</v>
      </c>
      <c r="Z1075" s="5"/>
      <c r="AA1075" s="3">
        <v>4.8</v>
      </c>
      <c r="AB1075" s="3">
        <f t="shared" si="227"/>
        <v>3.2</v>
      </c>
      <c r="AC1075" s="3">
        <f t="shared" si="228"/>
        <v>347.52000000000004</v>
      </c>
      <c r="AD1075">
        <v>4800</v>
      </c>
      <c r="AE1075" s="1">
        <f t="shared" si="217"/>
        <v>4.8</v>
      </c>
    </row>
    <row r="1076" spans="1:31" customFormat="1" ht="43.2" hidden="1" x14ac:dyDescent="0.3">
      <c r="A1076" s="65" t="str" cm="1">
        <f t="array" ref="A1076">_xlfn.IFS(M1076&gt;=65,"Heavy",M1076&lt;=25,"Light",M1076&gt;=26-64,"Medium")</f>
        <v>Medium</v>
      </c>
      <c r="B1076" s="1" t="s">
        <v>2787</v>
      </c>
      <c r="C1076" s="1" t="s">
        <v>2824</v>
      </c>
      <c r="D1076" s="3">
        <f t="shared" si="226"/>
        <v>1059</v>
      </c>
      <c r="E1076" s="4" t="s">
        <v>918</v>
      </c>
      <c r="F1076" s="3">
        <v>2</v>
      </c>
      <c r="G1076" s="3" t="s">
        <v>2827</v>
      </c>
      <c r="H1076" s="4" t="s">
        <v>1110</v>
      </c>
      <c r="I1076" s="3" t="s">
        <v>1028</v>
      </c>
      <c r="J1076" s="3" t="s">
        <v>2306</v>
      </c>
      <c r="K1076" s="7" t="str">
        <f>VLOOKUP($I1076,'New Summary'!$E$8:$G$59,2,FALSE)</f>
        <v>H-350x175x6x9</v>
      </c>
      <c r="L1076" s="3" t="s">
        <v>2496</v>
      </c>
      <c r="M1076" s="7">
        <f>VLOOKUP($I1076,'New Summary'!$E$8:$G$59,3,FALSE)</f>
        <v>41.4</v>
      </c>
      <c r="N1076" s="3">
        <v>6000</v>
      </c>
      <c r="O1076" s="3" t="s">
        <v>25</v>
      </c>
      <c r="P1076" s="3">
        <v>1</v>
      </c>
      <c r="Q1076" s="28">
        <f t="shared" si="220"/>
        <v>6</v>
      </c>
      <c r="R1076" s="28">
        <f t="shared" si="221"/>
        <v>248.39999999999998</v>
      </c>
      <c r="S1076" s="12">
        <v>0</v>
      </c>
      <c r="T1076" s="46">
        <f t="shared" si="224"/>
        <v>0</v>
      </c>
      <c r="U1076" s="15"/>
      <c r="V1076" s="3">
        <f t="shared" si="225"/>
        <v>6</v>
      </c>
      <c r="W1076" s="30" t="s">
        <v>2502</v>
      </c>
      <c r="X1076" s="29">
        <f t="shared" si="222"/>
        <v>248.39999999999998</v>
      </c>
      <c r="Y1076" s="29">
        <f t="shared" si="223"/>
        <v>0</v>
      </c>
      <c r="Z1076" s="5"/>
      <c r="AA1076" s="3">
        <v>3.6</v>
      </c>
      <c r="AB1076" s="3">
        <f t="shared" si="227"/>
        <v>2.4</v>
      </c>
      <c r="AC1076" s="3">
        <f t="shared" si="228"/>
        <v>149.04</v>
      </c>
      <c r="AD1076">
        <v>3600</v>
      </c>
      <c r="AE1076" s="1">
        <f t="shared" si="217"/>
        <v>3.6</v>
      </c>
    </row>
    <row r="1077" spans="1:31" customFormat="1" ht="43.2" hidden="1" x14ac:dyDescent="0.3">
      <c r="A1077" s="65" t="str" cm="1">
        <f t="array" ref="A1077">_xlfn.IFS(M1077&gt;=65,"Heavy",M1077&lt;=25,"Light",M1077&gt;=26-64,"Medium")</f>
        <v>Medium</v>
      </c>
      <c r="B1077" s="1" t="s">
        <v>2787</v>
      </c>
      <c r="C1077" s="1" t="s">
        <v>2824</v>
      </c>
      <c r="D1077" s="3">
        <f t="shared" si="226"/>
        <v>1060</v>
      </c>
      <c r="E1077" s="4" t="s">
        <v>918</v>
      </c>
      <c r="F1077" s="3">
        <v>2</v>
      </c>
      <c r="G1077" s="3" t="s">
        <v>2827</v>
      </c>
      <c r="H1077" s="4" t="s">
        <v>1111</v>
      </c>
      <c r="I1077" s="3" t="s">
        <v>6</v>
      </c>
      <c r="J1077" s="7" t="s">
        <v>2344</v>
      </c>
      <c r="K1077" s="7" t="str">
        <f>VLOOKUP($I1077,'New Summary'!$E$8:$G$59,2,FALSE)</f>
        <v>H-200x200x8x12</v>
      </c>
      <c r="L1077" s="7" t="s">
        <v>2496</v>
      </c>
      <c r="M1077" s="7">
        <f>VLOOKUP($I1077,'New Summary'!$E$8:$G$59,3,FALSE)</f>
        <v>49.9</v>
      </c>
      <c r="N1077" s="3">
        <v>8000</v>
      </c>
      <c r="O1077" s="3" t="s">
        <v>25</v>
      </c>
      <c r="P1077" s="3">
        <v>1</v>
      </c>
      <c r="Q1077" s="28">
        <f t="shared" si="220"/>
        <v>8</v>
      </c>
      <c r="R1077" s="28">
        <f t="shared" si="221"/>
        <v>399.2</v>
      </c>
      <c r="S1077" s="12">
        <v>0</v>
      </c>
      <c r="T1077" s="46">
        <f t="shared" si="224"/>
        <v>0</v>
      </c>
      <c r="U1077" s="15"/>
      <c r="V1077" s="3">
        <f t="shared" si="225"/>
        <v>8</v>
      </c>
      <c r="W1077" s="30" t="s">
        <v>2502</v>
      </c>
      <c r="X1077" s="29">
        <f t="shared" si="222"/>
        <v>399.2</v>
      </c>
      <c r="Y1077" s="29">
        <f t="shared" si="223"/>
        <v>0</v>
      </c>
      <c r="Z1077" s="5"/>
      <c r="AA1077" s="3">
        <v>4.8</v>
      </c>
      <c r="AB1077" s="3">
        <f t="shared" si="227"/>
        <v>3.2</v>
      </c>
      <c r="AC1077" s="3">
        <f t="shared" si="228"/>
        <v>239.51999999999998</v>
      </c>
      <c r="AD1077">
        <v>4800</v>
      </c>
      <c r="AE1077" s="1">
        <f t="shared" si="217"/>
        <v>4.8</v>
      </c>
    </row>
    <row r="1078" spans="1:31" customFormat="1" ht="43.2" hidden="1" x14ac:dyDescent="0.3">
      <c r="A1078" s="65" t="str" cm="1">
        <f t="array" ref="A1078">_xlfn.IFS(M1078&gt;=65,"Heavy",M1078&lt;=25,"Light",M1078&gt;=26-64,"Medium")</f>
        <v>Heavy</v>
      </c>
      <c r="B1078" s="1" t="s">
        <v>2787</v>
      </c>
      <c r="C1078" s="1" t="s">
        <v>2824</v>
      </c>
      <c r="D1078" s="3">
        <f t="shared" si="226"/>
        <v>1061</v>
      </c>
      <c r="E1078" s="4" t="s">
        <v>918</v>
      </c>
      <c r="F1078" s="3">
        <v>2</v>
      </c>
      <c r="G1078" s="3" t="s">
        <v>2827</v>
      </c>
      <c r="H1078" s="4" t="s">
        <v>1112</v>
      </c>
      <c r="I1078" s="3" t="s">
        <v>735</v>
      </c>
      <c r="J1078" s="3" t="s">
        <v>2336</v>
      </c>
      <c r="K1078" s="7" t="str">
        <f>VLOOKUP($I1078,'New Summary'!$E$8:$G$59,2,FALSE)</f>
        <v>H-600x200x10x15</v>
      </c>
      <c r="L1078" s="3" t="s">
        <v>2496</v>
      </c>
      <c r="M1078" s="7">
        <f>VLOOKUP($I1078,'New Summary'!$E$8:$G$59,3,FALSE)</f>
        <v>94.6</v>
      </c>
      <c r="N1078" s="3">
        <v>8000</v>
      </c>
      <c r="O1078" s="3" t="s">
        <v>25</v>
      </c>
      <c r="P1078" s="3">
        <v>1</v>
      </c>
      <c r="Q1078" s="28">
        <f t="shared" si="220"/>
        <v>8</v>
      </c>
      <c r="R1078" s="28">
        <f t="shared" si="221"/>
        <v>756.8</v>
      </c>
      <c r="S1078" s="12">
        <v>0</v>
      </c>
      <c r="T1078" s="46">
        <f t="shared" si="224"/>
        <v>0</v>
      </c>
      <c r="U1078" s="15"/>
      <c r="V1078" s="3">
        <f t="shared" si="225"/>
        <v>8</v>
      </c>
      <c r="W1078" s="30" t="s">
        <v>2502</v>
      </c>
      <c r="X1078" s="29">
        <f t="shared" si="222"/>
        <v>756.8</v>
      </c>
      <c r="Y1078" s="29">
        <f t="shared" si="223"/>
        <v>0</v>
      </c>
      <c r="Z1078" s="5"/>
      <c r="AA1078" s="3">
        <v>4.8</v>
      </c>
      <c r="AB1078" s="3">
        <f t="shared" si="227"/>
        <v>3.2</v>
      </c>
      <c r="AC1078" s="3">
        <f t="shared" si="228"/>
        <v>454.08</v>
      </c>
      <c r="AD1078">
        <v>4800</v>
      </c>
      <c r="AE1078" s="1">
        <f t="shared" si="217"/>
        <v>4.8</v>
      </c>
    </row>
    <row r="1079" spans="1:31" customFormat="1" ht="43.2" hidden="1" x14ac:dyDescent="0.3">
      <c r="A1079" s="65" t="str" cm="1">
        <f t="array" ref="A1079">_xlfn.IFS(M1079&gt;=65,"Heavy",M1079&lt;=25,"Light",M1079&gt;=26-64,"Medium")</f>
        <v>Medium</v>
      </c>
      <c r="B1079" s="1" t="s">
        <v>2787</v>
      </c>
      <c r="C1079" s="1" t="s">
        <v>2824</v>
      </c>
      <c r="D1079" s="3">
        <f t="shared" si="226"/>
        <v>1062</v>
      </c>
      <c r="E1079" s="4" t="s">
        <v>918</v>
      </c>
      <c r="F1079" s="3">
        <v>2</v>
      </c>
      <c r="G1079" s="3" t="s">
        <v>2827</v>
      </c>
      <c r="H1079" s="4" t="s">
        <v>1113</v>
      </c>
      <c r="I1079" s="3" t="s">
        <v>812</v>
      </c>
      <c r="J1079" s="3" t="s">
        <v>2819</v>
      </c>
      <c r="K1079" s="7" t="str">
        <f>VLOOKUP($I1079,'New Summary'!$E$8:$G$59,2,FALSE)</f>
        <v>T-100x200x8x12</v>
      </c>
      <c r="L1079" s="3" t="s">
        <v>2496</v>
      </c>
      <c r="M1079" s="7">
        <f>VLOOKUP($I1079,'New Summary'!$E$8:$G$59,3,FALSE)</f>
        <v>25.3</v>
      </c>
      <c r="N1079" s="3">
        <v>2700</v>
      </c>
      <c r="O1079" s="3" t="s">
        <v>25</v>
      </c>
      <c r="P1079" s="3">
        <v>1</v>
      </c>
      <c r="Q1079" s="28">
        <f t="shared" si="220"/>
        <v>2.7</v>
      </c>
      <c r="R1079" s="40">
        <f t="shared" si="221"/>
        <v>68.31</v>
      </c>
      <c r="S1079" s="12">
        <v>0</v>
      </c>
      <c r="T1079" s="46">
        <f t="shared" si="224"/>
        <v>0</v>
      </c>
      <c r="U1079" s="15"/>
      <c r="V1079" s="3">
        <f t="shared" si="225"/>
        <v>2.7</v>
      </c>
      <c r="W1079" s="30" t="s">
        <v>2502</v>
      </c>
      <c r="X1079" s="41">
        <f t="shared" si="222"/>
        <v>68.31</v>
      </c>
      <c r="Y1079" s="41">
        <f t="shared" si="223"/>
        <v>0</v>
      </c>
      <c r="Z1079" s="5"/>
      <c r="AA1079" s="3">
        <v>2.0249999999999999</v>
      </c>
      <c r="AB1079" s="3">
        <f t="shared" si="227"/>
        <v>0.67500000000000027</v>
      </c>
      <c r="AC1079" s="3">
        <f t="shared" si="228"/>
        <v>51.232500000000002</v>
      </c>
      <c r="AD1079">
        <v>2025</v>
      </c>
      <c r="AE1079" s="1">
        <f t="shared" si="217"/>
        <v>2.0249999999999999</v>
      </c>
    </row>
    <row r="1080" spans="1:31" customFormat="1" ht="43.2" hidden="1" x14ac:dyDescent="0.3">
      <c r="A1080" s="65" t="str" cm="1">
        <f t="array" ref="A1080">_xlfn.IFS(M1080&gt;=65,"Heavy",M1080&lt;=25,"Light",M1080&gt;=26-64,"Medium")</f>
        <v>Heavy</v>
      </c>
      <c r="B1080" s="1" t="s">
        <v>2787</v>
      </c>
      <c r="C1080" s="1" t="s">
        <v>2824</v>
      </c>
      <c r="D1080" s="3">
        <f t="shared" si="226"/>
        <v>1063</v>
      </c>
      <c r="E1080" s="4" t="s">
        <v>918</v>
      </c>
      <c r="F1080" s="3">
        <v>2</v>
      </c>
      <c r="G1080" s="3" t="s">
        <v>2827</v>
      </c>
      <c r="H1080" s="4" t="s">
        <v>1114</v>
      </c>
      <c r="I1080" s="3" t="s">
        <v>735</v>
      </c>
      <c r="J1080" s="3" t="s">
        <v>2336</v>
      </c>
      <c r="K1080" s="7" t="str">
        <f>VLOOKUP($I1080,'New Summary'!$E$8:$G$59,2,FALSE)</f>
        <v>H-600x200x10x15</v>
      </c>
      <c r="L1080" s="3" t="s">
        <v>2496</v>
      </c>
      <c r="M1080" s="7">
        <f>VLOOKUP($I1080,'New Summary'!$E$8:$G$59,3,FALSE)</f>
        <v>94.6</v>
      </c>
      <c r="N1080" s="3">
        <v>2700</v>
      </c>
      <c r="O1080" s="3" t="s">
        <v>25</v>
      </c>
      <c r="P1080" s="3">
        <v>1</v>
      </c>
      <c r="Q1080" s="28">
        <f t="shared" ref="Q1080:Q1138" si="229">(N1080/1000)*P1080</f>
        <v>2.7</v>
      </c>
      <c r="R1080" s="28">
        <f t="shared" ref="R1080:R1138" si="230">Q1080*M1080</f>
        <v>255.42</v>
      </c>
      <c r="S1080" s="12">
        <v>0</v>
      </c>
      <c r="T1080" s="46">
        <f t="shared" si="224"/>
        <v>0</v>
      </c>
      <c r="U1080" s="15"/>
      <c r="V1080" s="3">
        <f t="shared" si="225"/>
        <v>2.7</v>
      </c>
      <c r="W1080" s="30" t="s">
        <v>2502</v>
      </c>
      <c r="X1080" s="29">
        <f t="shared" si="222"/>
        <v>255.42</v>
      </c>
      <c r="Y1080" s="29">
        <f t="shared" si="223"/>
        <v>0</v>
      </c>
      <c r="Z1080" s="5"/>
      <c r="AA1080" s="3">
        <v>2.0249999999999999</v>
      </c>
      <c r="AB1080" s="3">
        <f t="shared" si="227"/>
        <v>0.67500000000000027</v>
      </c>
      <c r="AC1080" s="3">
        <f t="shared" si="228"/>
        <v>191.56499999999997</v>
      </c>
      <c r="AD1080">
        <v>2025</v>
      </c>
      <c r="AE1080" s="1">
        <f t="shared" si="217"/>
        <v>2.0249999999999999</v>
      </c>
    </row>
    <row r="1081" spans="1:31" customFormat="1" ht="43.2" hidden="1" x14ac:dyDescent="0.3">
      <c r="A1081" s="65" t="str" cm="1">
        <f t="array" ref="A1081">_xlfn.IFS(M1081&gt;=65,"Heavy",M1081&lt;=25,"Light",M1081&gt;=26-64,"Medium")</f>
        <v>Heavy</v>
      </c>
      <c r="B1081" s="1" t="s">
        <v>2787</v>
      </c>
      <c r="C1081" s="1" t="s">
        <v>2824</v>
      </c>
      <c r="D1081" s="3">
        <f t="shared" si="226"/>
        <v>1064</v>
      </c>
      <c r="E1081" s="4" t="s">
        <v>918</v>
      </c>
      <c r="F1081" s="3">
        <v>2</v>
      </c>
      <c r="G1081" s="3" t="s">
        <v>2827</v>
      </c>
      <c r="H1081" s="4" t="s">
        <v>1115</v>
      </c>
      <c r="I1081" s="3" t="s">
        <v>735</v>
      </c>
      <c r="J1081" s="3" t="s">
        <v>2336</v>
      </c>
      <c r="K1081" s="7" t="str">
        <f>VLOOKUP($I1081,'New Summary'!$E$8:$G$59,2,FALSE)</f>
        <v>H-600x200x10x15</v>
      </c>
      <c r="L1081" s="3" t="s">
        <v>2496</v>
      </c>
      <c r="M1081" s="7">
        <f>VLOOKUP($I1081,'New Summary'!$E$8:$G$59,3,FALSE)</f>
        <v>94.6</v>
      </c>
      <c r="N1081" s="3">
        <v>2700</v>
      </c>
      <c r="O1081" s="3" t="s">
        <v>25</v>
      </c>
      <c r="P1081" s="3">
        <v>1</v>
      </c>
      <c r="Q1081" s="28">
        <f t="shared" si="229"/>
        <v>2.7</v>
      </c>
      <c r="R1081" s="28">
        <f t="shared" si="230"/>
        <v>255.42</v>
      </c>
      <c r="S1081" s="12">
        <v>0</v>
      </c>
      <c r="T1081" s="46">
        <f t="shared" si="224"/>
        <v>0</v>
      </c>
      <c r="U1081" s="15"/>
      <c r="V1081" s="3">
        <f t="shared" si="225"/>
        <v>2.7</v>
      </c>
      <c r="W1081" s="30" t="s">
        <v>2502</v>
      </c>
      <c r="X1081" s="29">
        <f t="shared" si="222"/>
        <v>255.42</v>
      </c>
      <c r="Y1081" s="29">
        <f t="shared" si="223"/>
        <v>0</v>
      </c>
      <c r="Z1081" s="5"/>
      <c r="AA1081" s="3">
        <v>2.0249999999999999</v>
      </c>
      <c r="AB1081" s="3">
        <f t="shared" si="227"/>
        <v>0.67500000000000027</v>
      </c>
      <c r="AC1081" s="3">
        <f t="shared" si="228"/>
        <v>191.56499999999997</v>
      </c>
      <c r="AD1081">
        <v>2025</v>
      </c>
      <c r="AE1081" s="1">
        <f t="shared" ref="AE1081:AE1144" si="231">AD1081/1000</f>
        <v>2.0249999999999999</v>
      </c>
    </row>
    <row r="1082" spans="1:31" customFormat="1" ht="43.2" hidden="1" x14ac:dyDescent="0.3">
      <c r="A1082" s="65" t="str" cm="1">
        <f t="array" ref="A1082">_xlfn.IFS(M1082&gt;=65,"Heavy",M1082&lt;=25,"Light",M1082&gt;=26-64,"Medium")</f>
        <v>Heavy</v>
      </c>
      <c r="B1082" s="1" t="s">
        <v>2787</v>
      </c>
      <c r="C1082" s="1" t="s">
        <v>2824</v>
      </c>
      <c r="D1082" s="3">
        <f t="shared" si="226"/>
        <v>1065</v>
      </c>
      <c r="E1082" s="4" t="s">
        <v>918</v>
      </c>
      <c r="F1082" s="3">
        <v>2</v>
      </c>
      <c r="G1082" s="3" t="s">
        <v>2827</v>
      </c>
      <c r="H1082" s="4" t="s">
        <v>1116</v>
      </c>
      <c r="I1082" s="3" t="s">
        <v>735</v>
      </c>
      <c r="J1082" s="3" t="s">
        <v>2336</v>
      </c>
      <c r="K1082" s="7" t="str">
        <f>VLOOKUP($I1082,'New Summary'!$E$8:$G$59,2,FALSE)</f>
        <v>H-600x200x10x15</v>
      </c>
      <c r="L1082" s="3" t="s">
        <v>2496</v>
      </c>
      <c r="M1082" s="7">
        <f>VLOOKUP($I1082,'New Summary'!$E$8:$G$59,3,FALSE)</f>
        <v>94.6</v>
      </c>
      <c r="N1082" s="3">
        <v>2700</v>
      </c>
      <c r="O1082" s="3" t="s">
        <v>25</v>
      </c>
      <c r="P1082" s="3">
        <v>1</v>
      </c>
      <c r="Q1082" s="28">
        <f t="shared" si="229"/>
        <v>2.7</v>
      </c>
      <c r="R1082" s="28">
        <f t="shared" si="230"/>
        <v>255.42</v>
      </c>
      <c r="S1082" s="12">
        <v>0</v>
      </c>
      <c r="T1082" s="46">
        <f t="shared" si="224"/>
        <v>0</v>
      </c>
      <c r="U1082" s="15"/>
      <c r="V1082" s="3">
        <f t="shared" si="225"/>
        <v>2.7</v>
      </c>
      <c r="W1082" s="30" t="s">
        <v>2502</v>
      </c>
      <c r="X1082" s="29">
        <f t="shared" si="222"/>
        <v>255.42</v>
      </c>
      <c r="Y1082" s="29">
        <f t="shared" si="223"/>
        <v>0</v>
      </c>
      <c r="Z1082" s="5"/>
      <c r="AA1082" s="3">
        <v>2.0249999999999999</v>
      </c>
      <c r="AB1082" s="3">
        <f t="shared" si="227"/>
        <v>0.67500000000000027</v>
      </c>
      <c r="AC1082" s="3">
        <f t="shared" si="228"/>
        <v>191.56499999999997</v>
      </c>
      <c r="AD1082">
        <v>2025</v>
      </c>
      <c r="AE1082" s="1">
        <f t="shared" si="231"/>
        <v>2.0249999999999999</v>
      </c>
    </row>
    <row r="1083" spans="1:31" customFormat="1" ht="43.2" hidden="1" x14ac:dyDescent="0.3">
      <c r="A1083" s="65" t="str" cm="1">
        <f t="array" ref="A1083">_xlfn.IFS(M1083&gt;=65,"Heavy",M1083&lt;=25,"Light",M1083&gt;=26-64,"Medium")</f>
        <v>Heavy</v>
      </c>
      <c r="B1083" s="1" t="s">
        <v>2787</v>
      </c>
      <c r="C1083" s="1" t="s">
        <v>2824</v>
      </c>
      <c r="D1083" s="3">
        <f t="shared" si="226"/>
        <v>1066</v>
      </c>
      <c r="E1083" s="4" t="s">
        <v>918</v>
      </c>
      <c r="F1083" s="3">
        <v>2</v>
      </c>
      <c r="G1083" s="3" t="s">
        <v>2827</v>
      </c>
      <c r="H1083" s="4" t="s">
        <v>1117</v>
      </c>
      <c r="I1083" s="3" t="s">
        <v>735</v>
      </c>
      <c r="J1083" s="3" t="s">
        <v>2336</v>
      </c>
      <c r="K1083" s="7" t="str">
        <f>VLOOKUP($I1083,'New Summary'!$E$8:$G$59,2,FALSE)</f>
        <v>H-600x200x10x15</v>
      </c>
      <c r="L1083" s="3" t="s">
        <v>2496</v>
      </c>
      <c r="M1083" s="7">
        <f>VLOOKUP($I1083,'New Summary'!$E$8:$G$59,3,FALSE)</f>
        <v>94.6</v>
      </c>
      <c r="N1083" s="3">
        <v>2700</v>
      </c>
      <c r="O1083" s="3" t="s">
        <v>25</v>
      </c>
      <c r="P1083" s="3">
        <v>1</v>
      </c>
      <c r="Q1083" s="28">
        <f t="shared" si="229"/>
        <v>2.7</v>
      </c>
      <c r="R1083" s="28">
        <f t="shared" si="230"/>
        <v>255.42</v>
      </c>
      <c r="S1083" s="12">
        <v>0</v>
      </c>
      <c r="T1083" s="46">
        <f t="shared" si="224"/>
        <v>0</v>
      </c>
      <c r="U1083" s="15"/>
      <c r="V1083" s="3">
        <f t="shared" si="225"/>
        <v>2.7</v>
      </c>
      <c r="W1083" s="30" t="s">
        <v>2502</v>
      </c>
      <c r="X1083" s="29">
        <f t="shared" si="222"/>
        <v>255.42</v>
      </c>
      <c r="Y1083" s="29">
        <f t="shared" si="223"/>
        <v>0</v>
      </c>
      <c r="Z1083" s="5"/>
      <c r="AA1083" s="3">
        <v>2.0249999999999999</v>
      </c>
      <c r="AB1083" s="3">
        <f t="shared" si="227"/>
        <v>0.67500000000000027</v>
      </c>
      <c r="AC1083" s="3">
        <f t="shared" si="228"/>
        <v>191.56499999999997</v>
      </c>
      <c r="AD1083">
        <v>2025</v>
      </c>
      <c r="AE1083" s="1">
        <f t="shared" si="231"/>
        <v>2.0249999999999999</v>
      </c>
    </row>
    <row r="1084" spans="1:31" customFormat="1" ht="43.2" hidden="1" x14ac:dyDescent="0.3">
      <c r="A1084" s="65" t="str" cm="1">
        <f t="array" ref="A1084">_xlfn.IFS(M1084&gt;=65,"Heavy",M1084&lt;=25,"Light",M1084&gt;=26-64,"Medium")</f>
        <v>Heavy</v>
      </c>
      <c r="B1084" s="1" t="s">
        <v>2787</v>
      </c>
      <c r="C1084" s="1" t="s">
        <v>2824</v>
      </c>
      <c r="D1084" s="3">
        <f t="shared" si="226"/>
        <v>1067</v>
      </c>
      <c r="E1084" s="4" t="s">
        <v>918</v>
      </c>
      <c r="F1084" s="3">
        <v>2</v>
      </c>
      <c r="G1084" s="3" t="s">
        <v>2827</v>
      </c>
      <c r="H1084" s="4" t="s">
        <v>1118</v>
      </c>
      <c r="I1084" s="3" t="s">
        <v>735</v>
      </c>
      <c r="J1084" s="3" t="s">
        <v>2336</v>
      </c>
      <c r="K1084" s="7" t="str">
        <f>VLOOKUP($I1084,'New Summary'!$E$8:$G$59,2,FALSE)</f>
        <v>H-600x200x10x15</v>
      </c>
      <c r="L1084" s="3" t="s">
        <v>2496</v>
      </c>
      <c r="M1084" s="7">
        <f>VLOOKUP($I1084,'New Summary'!$E$8:$G$59,3,FALSE)</f>
        <v>94.6</v>
      </c>
      <c r="N1084" s="3">
        <v>2700</v>
      </c>
      <c r="O1084" s="3" t="s">
        <v>25</v>
      </c>
      <c r="P1084" s="3">
        <v>1</v>
      </c>
      <c r="Q1084" s="28">
        <f t="shared" si="229"/>
        <v>2.7</v>
      </c>
      <c r="R1084" s="28">
        <f t="shared" si="230"/>
        <v>255.42</v>
      </c>
      <c r="S1084" s="12">
        <v>0</v>
      </c>
      <c r="T1084" s="46">
        <f t="shared" si="224"/>
        <v>0</v>
      </c>
      <c r="U1084" s="15"/>
      <c r="V1084" s="3">
        <f t="shared" si="225"/>
        <v>2.7</v>
      </c>
      <c r="W1084" s="30" t="s">
        <v>2502</v>
      </c>
      <c r="X1084" s="29">
        <f t="shared" si="222"/>
        <v>255.42</v>
      </c>
      <c r="Y1084" s="29">
        <f t="shared" si="223"/>
        <v>0</v>
      </c>
      <c r="Z1084" s="5"/>
      <c r="AA1084" s="3">
        <v>2.0249999999999999</v>
      </c>
      <c r="AB1084" s="3">
        <f t="shared" si="227"/>
        <v>0.67500000000000027</v>
      </c>
      <c r="AC1084" s="3">
        <f t="shared" si="228"/>
        <v>191.56499999999997</v>
      </c>
      <c r="AD1084">
        <v>2025</v>
      </c>
      <c r="AE1084" s="1">
        <f t="shared" si="231"/>
        <v>2.0249999999999999</v>
      </c>
    </row>
    <row r="1085" spans="1:31" customFormat="1" ht="43.2" hidden="1" x14ac:dyDescent="0.3">
      <c r="A1085" s="65" t="str" cm="1">
        <f t="array" ref="A1085">_xlfn.IFS(M1085&gt;=65,"Heavy",M1085&lt;=25,"Light",M1085&gt;=26-64,"Medium")</f>
        <v>Heavy</v>
      </c>
      <c r="B1085" s="1" t="s">
        <v>2787</v>
      </c>
      <c r="C1085" s="1" t="s">
        <v>2824</v>
      </c>
      <c r="D1085" s="3">
        <f t="shared" si="226"/>
        <v>1068</v>
      </c>
      <c r="E1085" s="4" t="s">
        <v>918</v>
      </c>
      <c r="F1085" s="3">
        <v>2</v>
      </c>
      <c r="G1085" s="3" t="s">
        <v>2827</v>
      </c>
      <c r="H1085" s="4" t="s">
        <v>1119</v>
      </c>
      <c r="I1085" s="3" t="s">
        <v>735</v>
      </c>
      <c r="J1085" s="3" t="s">
        <v>2336</v>
      </c>
      <c r="K1085" s="7" t="str">
        <f>VLOOKUP($I1085,'New Summary'!$E$8:$G$59,2,FALSE)</f>
        <v>H-600x200x10x15</v>
      </c>
      <c r="L1085" s="3" t="s">
        <v>2496</v>
      </c>
      <c r="M1085" s="7">
        <f>VLOOKUP($I1085,'New Summary'!$E$8:$G$59,3,FALSE)</f>
        <v>94.6</v>
      </c>
      <c r="N1085" s="3">
        <v>2700</v>
      </c>
      <c r="O1085" s="3" t="s">
        <v>25</v>
      </c>
      <c r="P1085" s="3">
        <v>1</v>
      </c>
      <c r="Q1085" s="28">
        <f t="shared" si="229"/>
        <v>2.7</v>
      </c>
      <c r="R1085" s="28">
        <f t="shared" si="230"/>
        <v>255.42</v>
      </c>
      <c r="S1085" s="12">
        <v>0</v>
      </c>
      <c r="T1085" s="46">
        <f t="shared" si="224"/>
        <v>0</v>
      </c>
      <c r="U1085" s="15"/>
      <c r="V1085" s="3">
        <f t="shared" si="225"/>
        <v>2.7</v>
      </c>
      <c r="W1085" s="30" t="s">
        <v>2502</v>
      </c>
      <c r="X1085" s="29">
        <f t="shared" si="222"/>
        <v>255.42</v>
      </c>
      <c r="Y1085" s="29">
        <f t="shared" si="223"/>
        <v>0</v>
      </c>
      <c r="Z1085" s="5"/>
      <c r="AA1085" s="3">
        <v>2.0249999999999999</v>
      </c>
      <c r="AB1085" s="3">
        <f t="shared" si="227"/>
        <v>0.67500000000000027</v>
      </c>
      <c r="AC1085" s="3">
        <f t="shared" si="228"/>
        <v>191.56499999999997</v>
      </c>
      <c r="AD1085">
        <v>2025</v>
      </c>
      <c r="AE1085" s="1">
        <f t="shared" si="231"/>
        <v>2.0249999999999999</v>
      </c>
    </row>
    <row r="1086" spans="1:31" customFormat="1" ht="43.2" hidden="1" x14ac:dyDescent="0.3">
      <c r="A1086" s="65" t="str" cm="1">
        <f t="array" ref="A1086">_xlfn.IFS(M1086&gt;=65,"Heavy",M1086&lt;=25,"Light",M1086&gt;=26-64,"Medium")</f>
        <v>Heavy</v>
      </c>
      <c r="B1086" s="1" t="s">
        <v>2787</v>
      </c>
      <c r="C1086" s="1" t="s">
        <v>2824</v>
      </c>
      <c r="D1086" s="3">
        <f t="shared" si="226"/>
        <v>1069</v>
      </c>
      <c r="E1086" s="4" t="s">
        <v>918</v>
      </c>
      <c r="F1086" s="3">
        <v>2</v>
      </c>
      <c r="G1086" s="3" t="s">
        <v>2827</v>
      </c>
      <c r="H1086" s="4" t="s">
        <v>1120</v>
      </c>
      <c r="I1086" s="3" t="s">
        <v>735</v>
      </c>
      <c r="J1086" s="3" t="s">
        <v>2336</v>
      </c>
      <c r="K1086" s="7" t="str">
        <f>VLOOKUP($I1086,'New Summary'!$E$8:$G$59,2,FALSE)</f>
        <v>H-600x200x10x15</v>
      </c>
      <c r="L1086" s="3" t="s">
        <v>2496</v>
      </c>
      <c r="M1086" s="7">
        <f>VLOOKUP($I1086,'New Summary'!$E$8:$G$59,3,FALSE)</f>
        <v>94.6</v>
      </c>
      <c r="N1086" s="3">
        <v>2700</v>
      </c>
      <c r="O1086" s="3" t="s">
        <v>25</v>
      </c>
      <c r="P1086" s="3">
        <v>1</v>
      </c>
      <c r="Q1086" s="28">
        <f t="shared" si="229"/>
        <v>2.7</v>
      </c>
      <c r="R1086" s="28">
        <f t="shared" si="230"/>
        <v>255.42</v>
      </c>
      <c r="S1086" s="12">
        <v>0</v>
      </c>
      <c r="T1086" s="46">
        <f t="shared" si="224"/>
        <v>0</v>
      </c>
      <c r="U1086" s="15"/>
      <c r="V1086" s="3">
        <f t="shared" si="225"/>
        <v>2.7</v>
      </c>
      <c r="W1086" s="30" t="s">
        <v>2502</v>
      </c>
      <c r="X1086" s="29">
        <f t="shared" si="222"/>
        <v>255.42</v>
      </c>
      <c r="Y1086" s="29">
        <f t="shared" si="223"/>
        <v>0</v>
      </c>
      <c r="Z1086" s="5"/>
      <c r="AA1086" s="3">
        <v>2.0249999999999999</v>
      </c>
      <c r="AB1086" s="3">
        <f t="shared" si="227"/>
        <v>0.67500000000000027</v>
      </c>
      <c r="AC1086" s="3">
        <f t="shared" si="228"/>
        <v>191.56499999999997</v>
      </c>
      <c r="AD1086">
        <v>2025</v>
      </c>
      <c r="AE1086" s="1">
        <f t="shared" si="231"/>
        <v>2.0249999999999999</v>
      </c>
    </row>
    <row r="1087" spans="1:31" customFormat="1" ht="43.2" hidden="1" x14ac:dyDescent="0.3">
      <c r="A1087" s="65" t="str" cm="1">
        <f t="array" ref="A1087">_xlfn.IFS(M1087&gt;=65,"Heavy",M1087&lt;=25,"Light",M1087&gt;=26-64,"Medium")</f>
        <v>Heavy</v>
      </c>
      <c r="B1087" s="1" t="s">
        <v>2787</v>
      </c>
      <c r="C1087" s="1" t="s">
        <v>2824</v>
      </c>
      <c r="D1087" s="3">
        <f t="shared" si="226"/>
        <v>1070</v>
      </c>
      <c r="E1087" s="4" t="s">
        <v>918</v>
      </c>
      <c r="F1087" s="3">
        <v>2</v>
      </c>
      <c r="G1087" s="3" t="s">
        <v>2827</v>
      </c>
      <c r="H1087" s="4" t="s">
        <v>1121</v>
      </c>
      <c r="I1087" s="3" t="s">
        <v>735</v>
      </c>
      <c r="J1087" s="3" t="s">
        <v>2336</v>
      </c>
      <c r="K1087" s="7" t="str">
        <f>VLOOKUP($I1087,'New Summary'!$E$8:$G$59,2,FALSE)</f>
        <v>H-600x200x10x15</v>
      </c>
      <c r="L1087" s="3" t="s">
        <v>2496</v>
      </c>
      <c r="M1087" s="7">
        <f>VLOOKUP($I1087,'New Summary'!$E$8:$G$59,3,FALSE)</f>
        <v>94.6</v>
      </c>
      <c r="N1087" s="3">
        <v>2700</v>
      </c>
      <c r="O1087" s="3" t="s">
        <v>25</v>
      </c>
      <c r="P1087" s="3">
        <v>1</v>
      </c>
      <c r="Q1087" s="28">
        <f t="shared" si="229"/>
        <v>2.7</v>
      </c>
      <c r="R1087" s="28">
        <f t="shared" si="230"/>
        <v>255.42</v>
      </c>
      <c r="S1087" s="12">
        <v>0</v>
      </c>
      <c r="T1087" s="46">
        <f t="shared" si="224"/>
        <v>0</v>
      </c>
      <c r="U1087" s="15"/>
      <c r="V1087" s="3">
        <f t="shared" si="225"/>
        <v>2.7</v>
      </c>
      <c r="W1087" s="30" t="s">
        <v>2502</v>
      </c>
      <c r="X1087" s="29">
        <f t="shared" si="222"/>
        <v>255.42</v>
      </c>
      <c r="Y1087" s="29">
        <f t="shared" si="223"/>
        <v>0</v>
      </c>
      <c r="Z1087" s="5"/>
      <c r="AA1087" s="3">
        <v>2.0249999999999999</v>
      </c>
      <c r="AB1087" s="3">
        <f t="shared" si="227"/>
        <v>0.67500000000000027</v>
      </c>
      <c r="AC1087" s="3">
        <f t="shared" si="228"/>
        <v>191.56499999999997</v>
      </c>
      <c r="AD1087">
        <v>2025</v>
      </c>
      <c r="AE1087" s="1">
        <f t="shared" si="231"/>
        <v>2.0249999999999999</v>
      </c>
    </row>
    <row r="1088" spans="1:31" customFormat="1" ht="43.2" hidden="1" x14ac:dyDescent="0.3">
      <c r="A1088" s="65" t="str" cm="1">
        <f t="array" ref="A1088">_xlfn.IFS(M1088&gt;=65,"Heavy",M1088&lt;=25,"Light",M1088&gt;=26-64,"Medium")</f>
        <v>Heavy</v>
      </c>
      <c r="B1088" s="1" t="s">
        <v>2787</v>
      </c>
      <c r="C1088" s="1" t="s">
        <v>2824</v>
      </c>
      <c r="D1088" s="3">
        <f t="shared" si="226"/>
        <v>1071</v>
      </c>
      <c r="E1088" s="4" t="s">
        <v>918</v>
      </c>
      <c r="F1088" s="3">
        <v>2</v>
      </c>
      <c r="G1088" s="3" t="s">
        <v>2827</v>
      </c>
      <c r="H1088" s="4" t="s">
        <v>1122</v>
      </c>
      <c r="I1088" s="3" t="s">
        <v>735</v>
      </c>
      <c r="J1088" s="3" t="s">
        <v>2336</v>
      </c>
      <c r="K1088" s="7" t="str">
        <f>VLOOKUP($I1088,'New Summary'!$E$8:$G$59,2,FALSE)</f>
        <v>H-600x200x10x15</v>
      </c>
      <c r="L1088" s="3" t="s">
        <v>2496</v>
      </c>
      <c r="M1088" s="7">
        <f>VLOOKUP($I1088,'New Summary'!$E$8:$G$59,3,FALSE)</f>
        <v>94.6</v>
      </c>
      <c r="N1088" s="3">
        <v>2700</v>
      </c>
      <c r="O1088" s="3" t="s">
        <v>25</v>
      </c>
      <c r="P1088" s="3">
        <v>1</v>
      </c>
      <c r="Q1088" s="28">
        <f t="shared" si="229"/>
        <v>2.7</v>
      </c>
      <c r="R1088" s="28">
        <f t="shared" si="230"/>
        <v>255.42</v>
      </c>
      <c r="S1088" s="12">
        <v>0</v>
      </c>
      <c r="T1088" s="46">
        <f t="shared" si="224"/>
        <v>0</v>
      </c>
      <c r="U1088" s="15"/>
      <c r="V1088" s="3">
        <f t="shared" si="225"/>
        <v>2.7</v>
      </c>
      <c r="W1088" s="30" t="s">
        <v>2502</v>
      </c>
      <c r="X1088" s="29">
        <f t="shared" si="222"/>
        <v>255.42</v>
      </c>
      <c r="Y1088" s="29">
        <f t="shared" si="223"/>
        <v>0</v>
      </c>
      <c r="Z1088" s="5"/>
      <c r="AA1088" s="3">
        <v>2.0249999999999999</v>
      </c>
      <c r="AB1088" s="3">
        <f t="shared" si="227"/>
        <v>0.67500000000000027</v>
      </c>
      <c r="AC1088" s="3">
        <f t="shared" si="228"/>
        <v>191.56499999999997</v>
      </c>
      <c r="AD1088">
        <v>2025</v>
      </c>
      <c r="AE1088" s="1">
        <f t="shared" si="231"/>
        <v>2.0249999999999999</v>
      </c>
    </row>
    <row r="1089" spans="1:31" customFormat="1" ht="43.2" hidden="1" x14ac:dyDescent="0.3">
      <c r="A1089" s="65" t="str" cm="1">
        <f t="array" ref="A1089">_xlfn.IFS(M1089&gt;=65,"Heavy",M1089&lt;=25,"Light",M1089&gt;=26-64,"Medium")</f>
        <v>Heavy</v>
      </c>
      <c r="B1089" s="1" t="s">
        <v>2787</v>
      </c>
      <c r="C1089" s="1" t="s">
        <v>2824</v>
      </c>
      <c r="D1089" s="3">
        <f t="shared" si="226"/>
        <v>1072</v>
      </c>
      <c r="E1089" s="4" t="s">
        <v>918</v>
      </c>
      <c r="F1089" s="3">
        <v>2</v>
      </c>
      <c r="G1089" s="3" t="s">
        <v>2827</v>
      </c>
      <c r="H1089" s="4" t="s">
        <v>1123</v>
      </c>
      <c r="I1089" s="3" t="s">
        <v>735</v>
      </c>
      <c r="J1089" s="3" t="s">
        <v>2336</v>
      </c>
      <c r="K1089" s="7" t="str">
        <f>VLOOKUP($I1089,'New Summary'!$E$8:$G$59,2,FALSE)</f>
        <v>H-600x200x10x15</v>
      </c>
      <c r="L1089" s="3" t="s">
        <v>2496</v>
      </c>
      <c r="M1089" s="7">
        <f>VLOOKUP($I1089,'New Summary'!$E$8:$G$59,3,FALSE)</f>
        <v>94.6</v>
      </c>
      <c r="N1089" s="3">
        <v>2700</v>
      </c>
      <c r="O1089" s="3" t="s">
        <v>25</v>
      </c>
      <c r="P1089" s="3">
        <v>1</v>
      </c>
      <c r="Q1089" s="28">
        <f t="shared" si="229"/>
        <v>2.7</v>
      </c>
      <c r="R1089" s="28">
        <f t="shared" si="230"/>
        <v>255.42</v>
      </c>
      <c r="S1089" s="12">
        <v>0</v>
      </c>
      <c r="T1089" s="46">
        <f t="shared" si="224"/>
        <v>0</v>
      </c>
      <c r="U1089" s="15"/>
      <c r="V1089" s="3">
        <f t="shared" si="225"/>
        <v>2.7</v>
      </c>
      <c r="W1089" s="30" t="s">
        <v>2502</v>
      </c>
      <c r="X1089" s="29">
        <f t="shared" si="222"/>
        <v>255.42</v>
      </c>
      <c r="Y1089" s="29">
        <f t="shared" si="223"/>
        <v>0</v>
      </c>
      <c r="Z1089" s="5"/>
      <c r="AA1089" s="3">
        <v>2.0249999999999999</v>
      </c>
      <c r="AB1089" s="3">
        <f t="shared" si="227"/>
        <v>0.67500000000000027</v>
      </c>
      <c r="AC1089" s="3">
        <f t="shared" si="228"/>
        <v>191.56499999999997</v>
      </c>
      <c r="AD1089">
        <v>2025</v>
      </c>
      <c r="AE1089" s="1">
        <f t="shared" si="231"/>
        <v>2.0249999999999999</v>
      </c>
    </row>
    <row r="1090" spans="1:31" customFormat="1" ht="43.2" hidden="1" x14ac:dyDescent="0.3">
      <c r="A1090" s="65" t="str" cm="1">
        <f t="array" ref="A1090">_xlfn.IFS(M1090&gt;=65,"Heavy",M1090&lt;=25,"Light",M1090&gt;=26-64,"Medium")</f>
        <v>Heavy</v>
      </c>
      <c r="B1090" s="1" t="s">
        <v>2787</v>
      </c>
      <c r="C1090" s="1" t="s">
        <v>2824</v>
      </c>
      <c r="D1090" s="3">
        <f t="shared" si="226"/>
        <v>1073</v>
      </c>
      <c r="E1090" s="4" t="s">
        <v>918</v>
      </c>
      <c r="F1090" s="3">
        <v>2</v>
      </c>
      <c r="G1090" s="3" t="s">
        <v>2827</v>
      </c>
      <c r="H1090" s="4" t="s">
        <v>1124</v>
      </c>
      <c r="I1090" s="3" t="s">
        <v>735</v>
      </c>
      <c r="J1090" s="3" t="s">
        <v>2336</v>
      </c>
      <c r="K1090" s="7" t="str">
        <f>VLOOKUP($I1090,'New Summary'!$E$8:$G$59,2,FALSE)</f>
        <v>H-600x200x10x15</v>
      </c>
      <c r="L1090" s="3" t="s">
        <v>2496</v>
      </c>
      <c r="M1090" s="7">
        <f>VLOOKUP($I1090,'New Summary'!$E$8:$G$59,3,FALSE)</f>
        <v>94.6</v>
      </c>
      <c r="N1090" s="3">
        <v>2700</v>
      </c>
      <c r="O1090" s="3" t="s">
        <v>25</v>
      </c>
      <c r="P1090" s="3">
        <v>1</v>
      </c>
      <c r="Q1090" s="28">
        <f t="shared" si="229"/>
        <v>2.7</v>
      </c>
      <c r="R1090" s="28">
        <f t="shared" si="230"/>
        <v>255.42</v>
      </c>
      <c r="S1090" s="12">
        <v>0</v>
      </c>
      <c r="T1090" s="46">
        <f t="shared" si="224"/>
        <v>0</v>
      </c>
      <c r="U1090" s="15"/>
      <c r="V1090" s="3">
        <f t="shared" si="225"/>
        <v>2.7</v>
      </c>
      <c r="W1090" s="30" t="s">
        <v>2502</v>
      </c>
      <c r="X1090" s="29">
        <f t="shared" si="222"/>
        <v>255.42</v>
      </c>
      <c r="Y1090" s="29">
        <f t="shared" si="223"/>
        <v>0</v>
      </c>
      <c r="Z1090" s="5"/>
      <c r="AA1090" s="3">
        <v>2.0249999999999999</v>
      </c>
      <c r="AB1090" s="3">
        <f t="shared" si="227"/>
        <v>0.67500000000000027</v>
      </c>
      <c r="AC1090" s="3">
        <f t="shared" si="228"/>
        <v>191.56499999999997</v>
      </c>
      <c r="AD1090">
        <v>2025</v>
      </c>
      <c r="AE1090" s="1">
        <f t="shared" si="231"/>
        <v>2.0249999999999999</v>
      </c>
    </row>
    <row r="1091" spans="1:31" customFormat="1" ht="43.2" hidden="1" x14ac:dyDescent="0.3">
      <c r="A1091" s="65" t="str" cm="1">
        <f t="array" ref="A1091">_xlfn.IFS(M1091&gt;=65,"Heavy",M1091&lt;=25,"Light",M1091&gt;=26-64,"Medium")</f>
        <v>Heavy</v>
      </c>
      <c r="B1091" s="1" t="s">
        <v>2787</v>
      </c>
      <c r="C1091" s="1" t="s">
        <v>2824</v>
      </c>
      <c r="D1091" s="3">
        <f t="shared" si="226"/>
        <v>1074</v>
      </c>
      <c r="E1091" s="4" t="s">
        <v>918</v>
      </c>
      <c r="F1091" s="3">
        <v>2</v>
      </c>
      <c r="G1091" s="3" t="s">
        <v>2827</v>
      </c>
      <c r="H1091" s="4" t="s">
        <v>1125</v>
      </c>
      <c r="I1091" s="3" t="s">
        <v>735</v>
      </c>
      <c r="J1091" s="3" t="s">
        <v>2336</v>
      </c>
      <c r="K1091" s="7" t="str">
        <f>VLOOKUP($I1091,'New Summary'!$E$8:$G$59,2,FALSE)</f>
        <v>H-600x200x10x15</v>
      </c>
      <c r="L1091" s="3" t="s">
        <v>2496</v>
      </c>
      <c r="M1091" s="7">
        <f>VLOOKUP($I1091,'New Summary'!$E$8:$G$59,3,FALSE)</f>
        <v>94.6</v>
      </c>
      <c r="N1091" s="3">
        <v>2700</v>
      </c>
      <c r="O1091" s="3" t="s">
        <v>25</v>
      </c>
      <c r="P1091" s="3">
        <v>1</v>
      </c>
      <c r="Q1091" s="28">
        <f t="shared" si="229"/>
        <v>2.7</v>
      </c>
      <c r="R1091" s="28">
        <f t="shared" si="230"/>
        <v>255.42</v>
      </c>
      <c r="S1091" s="12">
        <v>0</v>
      </c>
      <c r="T1091" s="46">
        <f t="shared" si="224"/>
        <v>0</v>
      </c>
      <c r="U1091" s="15"/>
      <c r="V1091" s="3">
        <f t="shared" si="225"/>
        <v>2.7</v>
      </c>
      <c r="W1091" s="30" t="s">
        <v>2502</v>
      </c>
      <c r="X1091" s="29">
        <f t="shared" si="222"/>
        <v>255.42</v>
      </c>
      <c r="Y1091" s="29">
        <f t="shared" si="223"/>
        <v>0</v>
      </c>
      <c r="Z1091" s="5"/>
      <c r="AA1091" s="3">
        <v>2.0249999999999999</v>
      </c>
      <c r="AB1091" s="3">
        <f t="shared" si="227"/>
        <v>0.67500000000000027</v>
      </c>
      <c r="AC1091" s="3">
        <f t="shared" si="228"/>
        <v>191.56499999999997</v>
      </c>
      <c r="AD1091">
        <v>2025</v>
      </c>
      <c r="AE1091" s="1">
        <f t="shared" si="231"/>
        <v>2.0249999999999999</v>
      </c>
    </row>
    <row r="1092" spans="1:31" customFormat="1" ht="43.2" hidden="1" x14ac:dyDescent="0.3">
      <c r="A1092" s="65" t="str" cm="1">
        <f t="array" ref="A1092">_xlfn.IFS(M1092&gt;=65,"Heavy",M1092&lt;=25,"Light",M1092&gt;=26-64,"Medium")</f>
        <v>Heavy</v>
      </c>
      <c r="B1092" s="1" t="s">
        <v>2787</v>
      </c>
      <c r="C1092" s="1" t="s">
        <v>2824</v>
      </c>
      <c r="D1092" s="3">
        <f t="shared" si="226"/>
        <v>1075</v>
      </c>
      <c r="E1092" s="4" t="s">
        <v>918</v>
      </c>
      <c r="F1092" s="3">
        <v>2</v>
      </c>
      <c r="G1092" s="3" t="s">
        <v>2827</v>
      </c>
      <c r="H1092" s="4" t="s">
        <v>1126</v>
      </c>
      <c r="I1092" s="3" t="s">
        <v>735</v>
      </c>
      <c r="J1092" s="3" t="s">
        <v>2336</v>
      </c>
      <c r="K1092" s="7" t="str">
        <f>VLOOKUP($I1092,'New Summary'!$E$8:$G$59,2,FALSE)</f>
        <v>H-600x200x10x15</v>
      </c>
      <c r="L1092" s="3" t="s">
        <v>2496</v>
      </c>
      <c r="M1092" s="7">
        <f>VLOOKUP($I1092,'New Summary'!$E$8:$G$59,3,FALSE)</f>
        <v>94.6</v>
      </c>
      <c r="N1092" s="3">
        <v>2700</v>
      </c>
      <c r="O1092" s="3" t="s">
        <v>25</v>
      </c>
      <c r="P1092" s="3">
        <v>1</v>
      </c>
      <c r="Q1092" s="28">
        <f t="shared" si="229"/>
        <v>2.7</v>
      </c>
      <c r="R1092" s="28">
        <f t="shared" si="230"/>
        <v>255.42</v>
      </c>
      <c r="S1092" s="12">
        <v>0</v>
      </c>
      <c r="T1092" s="46">
        <f t="shared" si="224"/>
        <v>0</v>
      </c>
      <c r="U1092" s="15"/>
      <c r="V1092" s="3">
        <f t="shared" si="225"/>
        <v>2.7</v>
      </c>
      <c r="W1092" s="30" t="s">
        <v>2502</v>
      </c>
      <c r="X1092" s="29">
        <f t="shared" si="222"/>
        <v>255.42</v>
      </c>
      <c r="Y1092" s="29">
        <f t="shared" si="223"/>
        <v>0</v>
      </c>
      <c r="Z1092" s="5"/>
      <c r="AA1092" s="3">
        <v>2.0249999999999999</v>
      </c>
      <c r="AB1092" s="3">
        <f t="shared" si="227"/>
        <v>0.67500000000000027</v>
      </c>
      <c r="AC1092" s="3">
        <f t="shared" si="228"/>
        <v>191.56499999999997</v>
      </c>
      <c r="AD1092">
        <v>2025</v>
      </c>
      <c r="AE1092" s="1">
        <f t="shared" si="231"/>
        <v>2.0249999999999999</v>
      </c>
    </row>
    <row r="1093" spans="1:31" customFormat="1" ht="43.2" hidden="1" x14ac:dyDescent="0.3">
      <c r="A1093" s="65" t="str" cm="1">
        <f t="array" ref="A1093">_xlfn.IFS(M1093&gt;=65,"Heavy",M1093&lt;=25,"Light",M1093&gt;=26-64,"Medium")</f>
        <v>Heavy</v>
      </c>
      <c r="B1093" s="1" t="s">
        <v>2787</v>
      </c>
      <c r="C1093" s="1" t="s">
        <v>2824</v>
      </c>
      <c r="D1093" s="3">
        <f t="shared" si="226"/>
        <v>1076</v>
      </c>
      <c r="E1093" s="4" t="s">
        <v>918</v>
      </c>
      <c r="F1093" s="3">
        <v>2</v>
      </c>
      <c r="G1093" s="3" t="s">
        <v>2827</v>
      </c>
      <c r="H1093" s="4" t="s">
        <v>1127</v>
      </c>
      <c r="I1093" s="3" t="s">
        <v>735</v>
      </c>
      <c r="J1093" s="3" t="s">
        <v>2336</v>
      </c>
      <c r="K1093" s="7" t="str">
        <f>VLOOKUP($I1093,'New Summary'!$E$8:$G$59,2,FALSE)</f>
        <v>H-600x200x10x15</v>
      </c>
      <c r="L1093" s="3" t="s">
        <v>2496</v>
      </c>
      <c r="M1093" s="7">
        <f>VLOOKUP($I1093,'New Summary'!$E$8:$G$59,3,FALSE)</f>
        <v>94.6</v>
      </c>
      <c r="N1093" s="3">
        <v>2700</v>
      </c>
      <c r="O1093" s="3" t="s">
        <v>25</v>
      </c>
      <c r="P1093" s="3">
        <v>1</v>
      </c>
      <c r="Q1093" s="28">
        <f t="shared" si="229"/>
        <v>2.7</v>
      </c>
      <c r="R1093" s="28">
        <f t="shared" si="230"/>
        <v>255.42</v>
      </c>
      <c r="S1093" s="12">
        <v>0</v>
      </c>
      <c r="T1093" s="46">
        <f t="shared" si="224"/>
        <v>0</v>
      </c>
      <c r="U1093" s="15"/>
      <c r="V1093" s="3">
        <f t="shared" si="225"/>
        <v>2.7</v>
      </c>
      <c r="W1093" s="30" t="s">
        <v>2502</v>
      </c>
      <c r="X1093" s="29">
        <f t="shared" si="222"/>
        <v>255.42</v>
      </c>
      <c r="Y1093" s="29">
        <f t="shared" si="223"/>
        <v>0</v>
      </c>
      <c r="Z1093" s="5"/>
      <c r="AA1093" s="3">
        <v>2.0249999999999999</v>
      </c>
      <c r="AB1093" s="3">
        <f t="shared" si="227"/>
        <v>0.67500000000000027</v>
      </c>
      <c r="AC1093" s="3">
        <f t="shared" si="228"/>
        <v>191.56499999999997</v>
      </c>
      <c r="AD1093">
        <v>2025</v>
      </c>
      <c r="AE1093" s="1">
        <f t="shared" si="231"/>
        <v>2.0249999999999999</v>
      </c>
    </row>
    <row r="1094" spans="1:31" customFormat="1" ht="43.2" hidden="1" x14ac:dyDescent="0.3">
      <c r="A1094" s="65" t="str" cm="1">
        <f t="array" ref="A1094">_xlfn.IFS(M1094&gt;=65,"Heavy",M1094&lt;=25,"Light",M1094&gt;=26-64,"Medium")</f>
        <v>Heavy</v>
      </c>
      <c r="B1094" s="1" t="s">
        <v>2787</v>
      </c>
      <c r="C1094" s="1" t="s">
        <v>2824</v>
      </c>
      <c r="D1094" s="3">
        <f t="shared" si="226"/>
        <v>1077</v>
      </c>
      <c r="E1094" s="4" t="s">
        <v>918</v>
      </c>
      <c r="F1094" s="3">
        <v>2</v>
      </c>
      <c r="G1094" s="3" t="s">
        <v>2827</v>
      </c>
      <c r="H1094" s="4" t="s">
        <v>1128</v>
      </c>
      <c r="I1094" s="3" t="s">
        <v>735</v>
      </c>
      <c r="J1094" s="3" t="s">
        <v>2336</v>
      </c>
      <c r="K1094" s="7" t="str">
        <f>VLOOKUP($I1094,'New Summary'!$E$8:$G$59,2,FALSE)</f>
        <v>H-600x200x10x15</v>
      </c>
      <c r="L1094" s="3" t="s">
        <v>2496</v>
      </c>
      <c r="M1094" s="7">
        <f>VLOOKUP($I1094,'New Summary'!$E$8:$G$59,3,FALSE)</f>
        <v>94.6</v>
      </c>
      <c r="N1094" s="3">
        <v>2700</v>
      </c>
      <c r="O1094" s="3" t="s">
        <v>25</v>
      </c>
      <c r="P1094" s="3">
        <v>1</v>
      </c>
      <c r="Q1094" s="28">
        <f t="shared" si="229"/>
        <v>2.7</v>
      </c>
      <c r="R1094" s="28">
        <f t="shared" si="230"/>
        <v>255.42</v>
      </c>
      <c r="S1094" s="12">
        <v>0</v>
      </c>
      <c r="T1094" s="46">
        <f t="shared" si="224"/>
        <v>0</v>
      </c>
      <c r="U1094" s="15"/>
      <c r="V1094" s="3">
        <f t="shared" si="225"/>
        <v>2.7</v>
      </c>
      <c r="W1094" s="30" t="s">
        <v>2502</v>
      </c>
      <c r="X1094" s="29">
        <f t="shared" si="222"/>
        <v>255.42</v>
      </c>
      <c r="Y1094" s="29">
        <f t="shared" si="223"/>
        <v>0</v>
      </c>
      <c r="Z1094" s="5"/>
      <c r="AA1094" s="3">
        <v>2.0249999999999999</v>
      </c>
      <c r="AB1094" s="3">
        <f t="shared" si="227"/>
        <v>0.67500000000000027</v>
      </c>
      <c r="AC1094" s="3">
        <f t="shared" si="228"/>
        <v>191.56499999999997</v>
      </c>
      <c r="AD1094">
        <v>2025</v>
      </c>
      <c r="AE1094" s="1">
        <f t="shared" si="231"/>
        <v>2.0249999999999999</v>
      </c>
    </row>
    <row r="1095" spans="1:31" customFormat="1" ht="43.2" hidden="1" x14ac:dyDescent="0.3">
      <c r="A1095" s="65" t="str" cm="1">
        <f t="array" ref="A1095">_xlfn.IFS(M1095&gt;=65,"Heavy",M1095&lt;=25,"Light",M1095&gt;=26-64,"Medium")</f>
        <v>Heavy</v>
      </c>
      <c r="B1095" s="1" t="s">
        <v>2787</v>
      </c>
      <c r="C1095" s="1" t="s">
        <v>2824</v>
      </c>
      <c r="D1095" s="3">
        <f t="shared" si="226"/>
        <v>1078</v>
      </c>
      <c r="E1095" s="4" t="s">
        <v>918</v>
      </c>
      <c r="F1095" s="3">
        <v>2</v>
      </c>
      <c r="G1095" s="3" t="s">
        <v>2827</v>
      </c>
      <c r="H1095" s="4" t="s">
        <v>1129</v>
      </c>
      <c r="I1095" s="3" t="s">
        <v>735</v>
      </c>
      <c r="J1095" s="3" t="s">
        <v>2336</v>
      </c>
      <c r="K1095" s="7" t="str">
        <f>VLOOKUP($I1095,'New Summary'!$E$8:$G$59,2,FALSE)</f>
        <v>H-600x200x10x15</v>
      </c>
      <c r="L1095" s="3" t="s">
        <v>2496</v>
      </c>
      <c r="M1095" s="7">
        <f>VLOOKUP($I1095,'New Summary'!$E$8:$G$59,3,FALSE)</f>
        <v>94.6</v>
      </c>
      <c r="N1095" s="3">
        <v>2700</v>
      </c>
      <c r="O1095" s="3" t="s">
        <v>25</v>
      </c>
      <c r="P1095" s="3">
        <v>1</v>
      </c>
      <c r="Q1095" s="28">
        <f t="shared" si="229"/>
        <v>2.7</v>
      </c>
      <c r="R1095" s="28">
        <f t="shared" si="230"/>
        <v>255.42</v>
      </c>
      <c r="S1095" s="12">
        <v>0</v>
      </c>
      <c r="T1095" s="46">
        <f t="shared" si="224"/>
        <v>0</v>
      </c>
      <c r="U1095" s="15"/>
      <c r="V1095" s="3">
        <f t="shared" si="225"/>
        <v>2.7</v>
      </c>
      <c r="W1095" s="30" t="s">
        <v>2502</v>
      </c>
      <c r="X1095" s="29">
        <f t="shared" si="222"/>
        <v>255.42</v>
      </c>
      <c r="Y1095" s="29">
        <f t="shared" si="223"/>
        <v>0</v>
      </c>
      <c r="Z1095" s="5"/>
      <c r="AA1095" s="3">
        <v>2.0249999999999999</v>
      </c>
      <c r="AB1095" s="3">
        <f t="shared" si="227"/>
        <v>0.67500000000000027</v>
      </c>
      <c r="AC1095" s="3">
        <f t="shared" si="228"/>
        <v>191.56499999999997</v>
      </c>
      <c r="AD1095">
        <v>2025</v>
      </c>
      <c r="AE1095" s="1">
        <f t="shared" si="231"/>
        <v>2.0249999999999999</v>
      </c>
    </row>
    <row r="1096" spans="1:31" customFormat="1" ht="43.2" hidden="1" x14ac:dyDescent="0.3">
      <c r="A1096" s="65" t="str" cm="1">
        <f t="array" ref="A1096">_xlfn.IFS(M1096&gt;=65,"Heavy",M1096&lt;=25,"Light",M1096&gt;=26-64,"Medium")</f>
        <v>Heavy</v>
      </c>
      <c r="B1096" s="1" t="s">
        <v>2787</v>
      </c>
      <c r="C1096" s="1" t="s">
        <v>2824</v>
      </c>
      <c r="D1096" s="3">
        <f t="shared" si="226"/>
        <v>1079</v>
      </c>
      <c r="E1096" s="4" t="s">
        <v>918</v>
      </c>
      <c r="F1096" s="3">
        <v>2</v>
      </c>
      <c r="G1096" s="3" t="s">
        <v>2827</v>
      </c>
      <c r="H1096" s="4" t="s">
        <v>1130</v>
      </c>
      <c r="I1096" s="3" t="s">
        <v>735</v>
      </c>
      <c r="J1096" s="3" t="s">
        <v>2336</v>
      </c>
      <c r="K1096" s="7" t="str">
        <f>VLOOKUP($I1096,'New Summary'!$E$8:$G$59,2,FALSE)</f>
        <v>H-600x200x10x15</v>
      </c>
      <c r="L1096" s="3" t="s">
        <v>2496</v>
      </c>
      <c r="M1096" s="7">
        <f>VLOOKUP($I1096,'New Summary'!$E$8:$G$59,3,FALSE)</f>
        <v>94.6</v>
      </c>
      <c r="N1096" s="3">
        <v>2700</v>
      </c>
      <c r="O1096" s="3" t="s">
        <v>25</v>
      </c>
      <c r="P1096" s="3">
        <v>1</v>
      </c>
      <c r="Q1096" s="28">
        <f t="shared" si="229"/>
        <v>2.7</v>
      </c>
      <c r="R1096" s="28">
        <f t="shared" si="230"/>
        <v>255.42</v>
      </c>
      <c r="S1096" s="12">
        <v>0</v>
      </c>
      <c r="T1096" s="46">
        <f t="shared" si="224"/>
        <v>0</v>
      </c>
      <c r="U1096" s="15"/>
      <c r="V1096" s="3">
        <f t="shared" si="225"/>
        <v>2.7</v>
      </c>
      <c r="W1096" s="30" t="s">
        <v>2502</v>
      </c>
      <c r="X1096" s="29">
        <f t="shared" si="222"/>
        <v>255.42</v>
      </c>
      <c r="Y1096" s="29">
        <f t="shared" si="223"/>
        <v>0</v>
      </c>
      <c r="Z1096" s="5"/>
      <c r="AA1096" s="3">
        <v>2.0249999999999999</v>
      </c>
      <c r="AB1096" s="3">
        <f t="shared" si="227"/>
        <v>0.67500000000000027</v>
      </c>
      <c r="AC1096" s="3">
        <f t="shared" si="228"/>
        <v>191.56499999999997</v>
      </c>
      <c r="AD1096">
        <v>2025</v>
      </c>
      <c r="AE1096" s="1">
        <f t="shared" si="231"/>
        <v>2.0249999999999999</v>
      </c>
    </row>
    <row r="1097" spans="1:31" customFormat="1" ht="43.2" hidden="1" x14ac:dyDescent="0.3">
      <c r="A1097" s="65" t="str" cm="1">
        <f t="array" ref="A1097">_xlfn.IFS(M1097&gt;=65,"Heavy",M1097&lt;=25,"Light",M1097&gt;=26-64,"Medium")</f>
        <v>Heavy</v>
      </c>
      <c r="B1097" s="1" t="s">
        <v>2787</v>
      </c>
      <c r="C1097" s="1" t="s">
        <v>2824</v>
      </c>
      <c r="D1097" s="3">
        <f t="shared" si="226"/>
        <v>1080</v>
      </c>
      <c r="E1097" s="4" t="s">
        <v>918</v>
      </c>
      <c r="F1097" s="3">
        <v>2</v>
      </c>
      <c r="G1097" s="3" t="s">
        <v>2827</v>
      </c>
      <c r="H1097" s="4" t="s">
        <v>1131</v>
      </c>
      <c r="I1097" s="3" t="s">
        <v>735</v>
      </c>
      <c r="J1097" s="3" t="s">
        <v>2336</v>
      </c>
      <c r="K1097" s="7" t="str">
        <f>VLOOKUP($I1097,'New Summary'!$E$8:$G$59,2,FALSE)</f>
        <v>H-600x200x10x15</v>
      </c>
      <c r="L1097" s="3" t="s">
        <v>2496</v>
      </c>
      <c r="M1097" s="7">
        <f>VLOOKUP($I1097,'New Summary'!$E$8:$G$59,3,FALSE)</f>
        <v>94.6</v>
      </c>
      <c r="N1097" s="3">
        <v>2700</v>
      </c>
      <c r="O1097" s="3" t="s">
        <v>25</v>
      </c>
      <c r="P1097" s="3">
        <v>1</v>
      </c>
      <c r="Q1097" s="28">
        <f t="shared" si="229"/>
        <v>2.7</v>
      </c>
      <c r="R1097" s="28">
        <f t="shared" si="230"/>
        <v>255.42</v>
      </c>
      <c r="S1097" s="12">
        <v>0</v>
      </c>
      <c r="T1097" s="46">
        <f t="shared" si="224"/>
        <v>0</v>
      </c>
      <c r="U1097" s="15"/>
      <c r="V1097" s="3">
        <f t="shared" si="225"/>
        <v>2.7</v>
      </c>
      <c r="W1097" s="30" t="s">
        <v>2502</v>
      </c>
      <c r="X1097" s="29">
        <f t="shared" si="222"/>
        <v>255.42</v>
      </c>
      <c r="Y1097" s="29">
        <f t="shared" si="223"/>
        <v>0</v>
      </c>
      <c r="Z1097" s="5"/>
      <c r="AA1097" s="3">
        <v>2.0249999999999999</v>
      </c>
      <c r="AB1097" s="3">
        <f t="shared" si="227"/>
        <v>0.67500000000000027</v>
      </c>
      <c r="AC1097" s="3">
        <f t="shared" si="228"/>
        <v>191.56499999999997</v>
      </c>
      <c r="AD1097">
        <v>2025</v>
      </c>
      <c r="AE1097" s="1">
        <f t="shared" si="231"/>
        <v>2.0249999999999999</v>
      </c>
    </row>
    <row r="1098" spans="1:31" customFormat="1" ht="43.2" hidden="1" x14ac:dyDescent="0.3">
      <c r="A1098" s="65" t="str" cm="1">
        <f t="array" ref="A1098">_xlfn.IFS(M1098&gt;=65,"Heavy",M1098&lt;=25,"Light",M1098&gt;=26-64,"Medium")</f>
        <v>Heavy</v>
      </c>
      <c r="B1098" s="1" t="s">
        <v>2787</v>
      </c>
      <c r="C1098" s="1" t="s">
        <v>2824</v>
      </c>
      <c r="D1098" s="3">
        <f t="shared" si="226"/>
        <v>1081</v>
      </c>
      <c r="E1098" s="4" t="s">
        <v>918</v>
      </c>
      <c r="F1098" s="3">
        <v>2</v>
      </c>
      <c r="G1098" s="3" t="s">
        <v>2827</v>
      </c>
      <c r="H1098" s="4" t="s">
        <v>1132</v>
      </c>
      <c r="I1098" s="3" t="s">
        <v>735</v>
      </c>
      <c r="J1098" s="3" t="s">
        <v>2336</v>
      </c>
      <c r="K1098" s="7" t="str">
        <f>VLOOKUP($I1098,'New Summary'!$E$8:$G$59,2,FALSE)</f>
        <v>H-600x200x10x15</v>
      </c>
      <c r="L1098" s="3" t="s">
        <v>2496</v>
      </c>
      <c r="M1098" s="7">
        <f>VLOOKUP($I1098,'New Summary'!$E$8:$G$59,3,FALSE)</f>
        <v>94.6</v>
      </c>
      <c r="N1098" s="3">
        <v>2700</v>
      </c>
      <c r="O1098" s="3" t="s">
        <v>25</v>
      </c>
      <c r="P1098" s="3">
        <v>1</v>
      </c>
      <c r="Q1098" s="28">
        <f t="shared" si="229"/>
        <v>2.7</v>
      </c>
      <c r="R1098" s="28">
        <f t="shared" si="230"/>
        <v>255.42</v>
      </c>
      <c r="S1098" s="12">
        <v>0</v>
      </c>
      <c r="T1098" s="46">
        <f t="shared" si="224"/>
        <v>0</v>
      </c>
      <c r="U1098" s="15"/>
      <c r="V1098" s="3">
        <f t="shared" si="225"/>
        <v>2.7</v>
      </c>
      <c r="W1098" s="30" t="s">
        <v>2502</v>
      </c>
      <c r="X1098" s="29">
        <f t="shared" si="222"/>
        <v>255.42</v>
      </c>
      <c r="Y1098" s="29">
        <f t="shared" si="223"/>
        <v>0</v>
      </c>
      <c r="Z1098" s="5"/>
      <c r="AA1098" s="3">
        <v>2.0249999999999999</v>
      </c>
      <c r="AB1098" s="3">
        <f t="shared" si="227"/>
        <v>0.67500000000000027</v>
      </c>
      <c r="AC1098" s="3">
        <f t="shared" si="228"/>
        <v>191.56499999999997</v>
      </c>
      <c r="AD1098">
        <v>2025</v>
      </c>
      <c r="AE1098" s="1">
        <f t="shared" si="231"/>
        <v>2.0249999999999999</v>
      </c>
    </row>
    <row r="1099" spans="1:31" customFormat="1" ht="43.2" hidden="1" x14ac:dyDescent="0.3">
      <c r="A1099" s="65" t="str" cm="1">
        <f t="array" ref="A1099">_xlfn.IFS(M1099&gt;=65,"Heavy",M1099&lt;=25,"Light",M1099&gt;=26-64,"Medium")</f>
        <v>Heavy</v>
      </c>
      <c r="B1099" s="1" t="s">
        <v>2787</v>
      </c>
      <c r="C1099" s="1" t="s">
        <v>2824</v>
      </c>
      <c r="D1099" s="3">
        <f t="shared" si="226"/>
        <v>1082</v>
      </c>
      <c r="E1099" s="4" t="s">
        <v>918</v>
      </c>
      <c r="F1099" s="3">
        <v>2</v>
      </c>
      <c r="G1099" s="3" t="s">
        <v>2827</v>
      </c>
      <c r="H1099" s="4" t="s">
        <v>1133</v>
      </c>
      <c r="I1099" s="3" t="s">
        <v>735</v>
      </c>
      <c r="J1099" s="3" t="s">
        <v>2336</v>
      </c>
      <c r="K1099" s="7" t="str">
        <f>VLOOKUP($I1099,'New Summary'!$E$8:$G$59,2,FALSE)</f>
        <v>H-600x200x10x15</v>
      </c>
      <c r="L1099" s="3" t="s">
        <v>2496</v>
      </c>
      <c r="M1099" s="7">
        <f>VLOOKUP($I1099,'New Summary'!$E$8:$G$59,3,FALSE)</f>
        <v>94.6</v>
      </c>
      <c r="N1099" s="3">
        <v>2700</v>
      </c>
      <c r="O1099" s="3" t="s">
        <v>25</v>
      </c>
      <c r="P1099" s="3">
        <v>1</v>
      </c>
      <c r="Q1099" s="28">
        <f t="shared" si="229"/>
        <v>2.7</v>
      </c>
      <c r="R1099" s="28">
        <f t="shared" si="230"/>
        <v>255.42</v>
      </c>
      <c r="S1099" s="12">
        <v>0</v>
      </c>
      <c r="T1099" s="46">
        <f t="shared" si="224"/>
        <v>0</v>
      </c>
      <c r="U1099" s="15"/>
      <c r="V1099" s="3">
        <f t="shared" si="225"/>
        <v>2.7</v>
      </c>
      <c r="W1099" s="30" t="s">
        <v>2502</v>
      </c>
      <c r="X1099" s="29">
        <f t="shared" si="222"/>
        <v>255.42</v>
      </c>
      <c r="Y1099" s="29">
        <f t="shared" si="223"/>
        <v>0</v>
      </c>
      <c r="Z1099" s="5"/>
      <c r="AA1099" s="3">
        <v>2.0249999999999999</v>
      </c>
      <c r="AB1099" s="3">
        <f t="shared" si="227"/>
        <v>0.67500000000000027</v>
      </c>
      <c r="AC1099" s="3">
        <f t="shared" si="228"/>
        <v>191.56499999999997</v>
      </c>
      <c r="AD1099">
        <v>2025</v>
      </c>
      <c r="AE1099" s="1">
        <f t="shared" si="231"/>
        <v>2.0249999999999999</v>
      </c>
    </row>
    <row r="1100" spans="1:31" customFormat="1" ht="43.2" hidden="1" x14ac:dyDescent="0.3">
      <c r="A1100" s="65" t="str" cm="1">
        <f t="array" ref="A1100">_xlfn.IFS(M1100&gt;=65,"Heavy",M1100&lt;=25,"Light",M1100&gt;=26-64,"Medium")</f>
        <v>Heavy</v>
      </c>
      <c r="B1100" s="1" t="s">
        <v>2787</v>
      </c>
      <c r="C1100" s="1" t="s">
        <v>2824</v>
      </c>
      <c r="D1100" s="3">
        <f t="shared" si="226"/>
        <v>1083</v>
      </c>
      <c r="E1100" s="4" t="s">
        <v>918</v>
      </c>
      <c r="F1100" s="3">
        <v>2</v>
      </c>
      <c r="G1100" s="3" t="s">
        <v>2827</v>
      </c>
      <c r="H1100" s="4" t="s">
        <v>1134</v>
      </c>
      <c r="I1100" s="3" t="s">
        <v>735</v>
      </c>
      <c r="J1100" s="3" t="s">
        <v>2336</v>
      </c>
      <c r="K1100" s="7" t="str">
        <f>VLOOKUP($I1100,'New Summary'!$E$8:$G$59,2,FALSE)</f>
        <v>H-600x200x10x15</v>
      </c>
      <c r="L1100" s="3" t="s">
        <v>2496</v>
      </c>
      <c r="M1100" s="7">
        <f>VLOOKUP($I1100,'New Summary'!$E$8:$G$59,3,FALSE)</f>
        <v>94.6</v>
      </c>
      <c r="N1100" s="3">
        <v>2700</v>
      </c>
      <c r="O1100" s="3" t="s">
        <v>25</v>
      </c>
      <c r="P1100" s="3">
        <v>1</v>
      </c>
      <c r="Q1100" s="28">
        <f t="shared" si="229"/>
        <v>2.7</v>
      </c>
      <c r="R1100" s="28">
        <f t="shared" si="230"/>
        <v>255.42</v>
      </c>
      <c r="S1100" s="12">
        <v>0</v>
      </c>
      <c r="T1100" s="46">
        <f t="shared" si="224"/>
        <v>0</v>
      </c>
      <c r="U1100" s="15"/>
      <c r="V1100" s="3">
        <f t="shared" si="225"/>
        <v>2.7</v>
      </c>
      <c r="W1100" s="30" t="s">
        <v>2502</v>
      </c>
      <c r="X1100" s="29">
        <f t="shared" si="222"/>
        <v>255.42</v>
      </c>
      <c r="Y1100" s="29">
        <f t="shared" si="223"/>
        <v>0</v>
      </c>
      <c r="Z1100" s="5"/>
      <c r="AA1100" s="3">
        <v>2.0249999999999999</v>
      </c>
      <c r="AB1100" s="3">
        <f t="shared" si="227"/>
        <v>0.67500000000000027</v>
      </c>
      <c r="AC1100" s="3">
        <f t="shared" si="228"/>
        <v>191.56499999999997</v>
      </c>
      <c r="AD1100">
        <v>2025</v>
      </c>
      <c r="AE1100" s="1">
        <f t="shared" si="231"/>
        <v>2.0249999999999999</v>
      </c>
    </row>
    <row r="1101" spans="1:31" customFormat="1" ht="43.2" hidden="1" x14ac:dyDescent="0.3">
      <c r="A1101" s="65" t="str" cm="1">
        <f t="array" ref="A1101">_xlfn.IFS(M1101&gt;=65,"Heavy",M1101&lt;=25,"Light",M1101&gt;=26-64,"Medium")</f>
        <v>Heavy</v>
      </c>
      <c r="B1101" s="1" t="s">
        <v>2787</v>
      </c>
      <c r="C1101" s="1" t="s">
        <v>2824</v>
      </c>
      <c r="D1101" s="3">
        <f t="shared" si="226"/>
        <v>1084</v>
      </c>
      <c r="E1101" s="4" t="s">
        <v>918</v>
      </c>
      <c r="F1101" s="3">
        <v>2</v>
      </c>
      <c r="G1101" s="3" t="s">
        <v>2827</v>
      </c>
      <c r="H1101" s="4" t="s">
        <v>1135</v>
      </c>
      <c r="I1101" s="3" t="s">
        <v>735</v>
      </c>
      <c r="J1101" s="3" t="s">
        <v>2336</v>
      </c>
      <c r="K1101" s="7" t="str">
        <f>VLOOKUP($I1101,'New Summary'!$E$8:$G$59,2,FALSE)</f>
        <v>H-600x200x10x15</v>
      </c>
      <c r="L1101" s="3" t="s">
        <v>2496</v>
      </c>
      <c r="M1101" s="7">
        <f>VLOOKUP($I1101,'New Summary'!$E$8:$G$59,3,FALSE)</f>
        <v>94.6</v>
      </c>
      <c r="N1101" s="3">
        <v>2700</v>
      </c>
      <c r="O1101" s="3" t="s">
        <v>25</v>
      </c>
      <c r="P1101" s="3">
        <v>1</v>
      </c>
      <c r="Q1101" s="28">
        <f t="shared" si="229"/>
        <v>2.7</v>
      </c>
      <c r="R1101" s="28">
        <f t="shared" si="230"/>
        <v>255.42</v>
      </c>
      <c r="S1101" s="12">
        <v>0</v>
      </c>
      <c r="T1101" s="46">
        <f t="shared" si="224"/>
        <v>0</v>
      </c>
      <c r="U1101" s="15"/>
      <c r="V1101" s="3">
        <f t="shared" si="225"/>
        <v>2.7</v>
      </c>
      <c r="W1101" s="30" t="s">
        <v>2502</v>
      </c>
      <c r="X1101" s="29">
        <f t="shared" si="222"/>
        <v>255.42</v>
      </c>
      <c r="Y1101" s="29">
        <f t="shared" si="223"/>
        <v>0</v>
      </c>
      <c r="Z1101" s="5"/>
      <c r="AA1101" s="3">
        <v>2.0249999999999999</v>
      </c>
      <c r="AB1101" s="3">
        <f t="shared" si="227"/>
        <v>0.67500000000000027</v>
      </c>
      <c r="AC1101" s="3">
        <f t="shared" si="228"/>
        <v>191.56499999999997</v>
      </c>
      <c r="AD1101">
        <v>2025</v>
      </c>
      <c r="AE1101" s="1">
        <f t="shared" si="231"/>
        <v>2.0249999999999999</v>
      </c>
    </row>
    <row r="1102" spans="1:31" customFormat="1" ht="43.2" hidden="1" x14ac:dyDescent="0.3">
      <c r="A1102" s="65" t="str" cm="1">
        <f t="array" ref="A1102">_xlfn.IFS(M1102&gt;=65,"Heavy",M1102&lt;=25,"Light",M1102&gt;=26-64,"Medium")</f>
        <v>Heavy</v>
      </c>
      <c r="B1102" s="1" t="s">
        <v>2787</v>
      </c>
      <c r="C1102" s="1" t="s">
        <v>2824</v>
      </c>
      <c r="D1102" s="3">
        <f t="shared" si="226"/>
        <v>1085</v>
      </c>
      <c r="E1102" s="4" t="s">
        <v>918</v>
      </c>
      <c r="F1102" s="3">
        <v>2</v>
      </c>
      <c r="G1102" s="3" t="s">
        <v>2827</v>
      </c>
      <c r="H1102" s="4" t="s">
        <v>1136</v>
      </c>
      <c r="I1102" s="3" t="s">
        <v>735</v>
      </c>
      <c r="J1102" s="3" t="s">
        <v>2336</v>
      </c>
      <c r="K1102" s="7" t="str">
        <f>VLOOKUP($I1102,'New Summary'!$E$8:$G$59,2,FALSE)</f>
        <v>H-600x200x10x15</v>
      </c>
      <c r="L1102" s="3" t="s">
        <v>2496</v>
      </c>
      <c r="M1102" s="7">
        <f>VLOOKUP($I1102,'New Summary'!$E$8:$G$59,3,FALSE)</f>
        <v>94.6</v>
      </c>
      <c r="N1102" s="3">
        <v>2700</v>
      </c>
      <c r="O1102" s="3" t="s">
        <v>25</v>
      </c>
      <c r="P1102" s="3">
        <v>1</v>
      </c>
      <c r="Q1102" s="28">
        <f t="shared" si="229"/>
        <v>2.7</v>
      </c>
      <c r="R1102" s="28">
        <f t="shared" si="230"/>
        <v>255.42</v>
      </c>
      <c r="S1102" s="12">
        <v>0</v>
      </c>
      <c r="T1102" s="46">
        <f t="shared" si="224"/>
        <v>0</v>
      </c>
      <c r="U1102" s="15"/>
      <c r="V1102" s="3">
        <f t="shared" si="225"/>
        <v>2.7</v>
      </c>
      <c r="W1102" s="30" t="s">
        <v>2502</v>
      </c>
      <c r="X1102" s="29">
        <f t="shared" ref="X1102:X1165" si="232">V1102*M1102</f>
        <v>255.42</v>
      </c>
      <c r="Y1102" s="29">
        <f t="shared" ref="Y1102:Y1165" si="233">T1102*M1102</f>
        <v>0</v>
      </c>
      <c r="Z1102" s="5"/>
      <c r="AA1102" s="3">
        <v>2.0249999999999999</v>
      </c>
      <c r="AB1102" s="3">
        <f t="shared" si="227"/>
        <v>0.67500000000000027</v>
      </c>
      <c r="AC1102" s="3">
        <f t="shared" si="228"/>
        <v>191.56499999999997</v>
      </c>
      <c r="AD1102">
        <v>2025</v>
      </c>
      <c r="AE1102" s="1">
        <f t="shared" si="231"/>
        <v>2.0249999999999999</v>
      </c>
    </row>
    <row r="1103" spans="1:31" customFormat="1" ht="43.2" hidden="1" x14ac:dyDescent="0.3">
      <c r="A1103" s="65" t="str" cm="1">
        <f t="array" ref="A1103">_xlfn.IFS(M1103&gt;=65,"Heavy",M1103&lt;=25,"Light",M1103&gt;=26-64,"Medium")</f>
        <v>Heavy</v>
      </c>
      <c r="B1103" s="1" t="s">
        <v>2787</v>
      </c>
      <c r="C1103" s="1" t="s">
        <v>2824</v>
      </c>
      <c r="D1103" s="3">
        <f t="shared" si="226"/>
        <v>1086</v>
      </c>
      <c r="E1103" s="4" t="s">
        <v>918</v>
      </c>
      <c r="F1103" s="3">
        <v>2</v>
      </c>
      <c r="G1103" s="3" t="s">
        <v>2827</v>
      </c>
      <c r="H1103" s="4" t="s">
        <v>1137</v>
      </c>
      <c r="I1103" s="3" t="s">
        <v>735</v>
      </c>
      <c r="J1103" s="3" t="s">
        <v>2336</v>
      </c>
      <c r="K1103" s="7" t="str">
        <f>VLOOKUP($I1103,'New Summary'!$E$8:$G$59,2,FALSE)</f>
        <v>H-600x200x10x15</v>
      </c>
      <c r="L1103" s="3" t="s">
        <v>2496</v>
      </c>
      <c r="M1103" s="7">
        <f>VLOOKUP($I1103,'New Summary'!$E$8:$G$59,3,FALSE)</f>
        <v>94.6</v>
      </c>
      <c r="N1103" s="3">
        <v>2700</v>
      </c>
      <c r="O1103" s="3" t="s">
        <v>25</v>
      </c>
      <c r="P1103" s="3">
        <v>1</v>
      </c>
      <c r="Q1103" s="28">
        <f t="shared" si="229"/>
        <v>2.7</v>
      </c>
      <c r="R1103" s="28">
        <f t="shared" si="230"/>
        <v>255.42</v>
      </c>
      <c r="S1103" s="12">
        <v>0</v>
      </c>
      <c r="T1103" s="46">
        <f t="shared" si="224"/>
        <v>0</v>
      </c>
      <c r="U1103" s="15"/>
      <c r="V1103" s="3">
        <f t="shared" si="225"/>
        <v>2.7</v>
      </c>
      <c r="W1103" s="30" t="s">
        <v>2502</v>
      </c>
      <c r="X1103" s="29">
        <f t="shared" si="232"/>
        <v>255.42</v>
      </c>
      <c r="Y1103" s="29">
        <f t="shared" si="233"/>
        <v>0</v>
      </c>
      <c r="Z1103" s="5"/>
      <c r="AA1103" s="3">
        <v>2.0249999999999999</v>
      </c>
      <c r="AB1103" s="3">
        <f t="shared" si="227"/>
        <v>0.67500000000000027</v>
      </c>
      <c r="AC1103" s="3">
        <f t="shared" si="228"/>
        <v>191.56499999999997</v>
      </c>
      <c r="AD1103">
        <v>2025</v>
      </c>
      <c r="AE1103" s="1">
        <f t="shared" si="231"/>
        <v>2.0249999999999999</v>
      </c>
    </row>
    <row r="1104" spans="1:31" customFormat="1" ht="43.2" hidden="1" x14ac:dyDescent="0.3">
      <c r="A1104" s="65" t="str" cm="1">
        <f t="array" ref="A1104">_xlfn.IFS(M1104&gt;=65,"Heavy",M1104&lt;=25,"Light",M1104&gt;=26-64,"Medium")</f>
        <v>Heavy</v>
      </c>
      <c r="B1104" s="1" t="s">
        <v>2787</v>
      </c>
      <c r="C1104" s="1" t="s">
        <v>2824</v>
      </c>
      <c r="D1104" s="3">
        <f t="shared" si="226"/>
        <v>1087</v>
      </c>
      <c r="E1104" s="4" t="s">
        <v>918</v>
      </c>
      <c r="F1104" s="3">
        <v>2</v>
      </c>
      <c r="G1104" s="3" t="s">
        <v>2827</v>
      </c>
      <c r="H1104" s="4" t="s">
        <v>1138</v>
      </c>
      <c r="I1104" s="3" t="s">
        <v>735</v>
      </c>
      <c r="J1104" s="3" t="s">
        <v>2336</v>
      </c>
      <c r="K1104" s="7" t="str">
        <f>VLOOKUP($I1104,'New Summary'!$E$8:$G$59,2,FALSE)</f>
        <v>H-600x200x10x15</v>
      </c>
      <c r="L1104" s="3" t="s">
        <v>2496</v>
      </c>
      <c r="M1104" s="7">
        <f>VLOOKUP($I1104,'New Summary'!$E$8:$G$59,3,FALSE)</f>
        <v>94.6</v>
      </c>
      <c r="N1104" s="3">
        <v>2700</v>
      </c>
      <c r="O1104" s="3" t="s">
        <v>25</v>
      </c>
      <c r="P1104" s="3">
        <v>1</v>
      </c>
      <c r="Q1104" s="28">
        <f t="shared" si="229"/>
        <v>2.7</v>
      </c>
      <c r="R1104" s="28">
        <f t="shared" si="230"/>
        <v>255.42</v>
      </c>
      <c r="S1104" s="12">
        <v>0</v>
      </c>
      <c r="T1104" s="46">
        <f t="shared" si="224"/>
        <v>0</v>
      </c>
      <c r="U1104" s="15"/>
      <c r="V1104" s="3">
        <f t="shared" si="225"/>
        <v>2.7</v>
      </c>
      <c r="W1104" s="30" t="s">
        <v>2502</v>
      </c>
      <c r="X1104" s="29">
        <f t="shared" si="232"/>
        <v>255.42</v>
      </c>
      <c r="Y1104" s="29">
        <f t="shared" si="233"/>
        <v>0</v>
      </c>
      <c r="Z1104" s="5"/>
      <c r="AA1104" s="3">
        <v>2.0249999999999999</v>
      </c>
      <c r="AB1104" s="3">
        <f t="shared" si="227"/>
        <v>0.67500000000000027</v>
      </c>
      <c r="AC1104" s="3">
        <f t="shared" si="228"/>
        <v>191.56499999999997</v>
      </c>
      <c r="AD1104">
        <v>2025</v>
      </c>
      <c r="AE1104" s="1">
        <f t="shared" si="231"/>
        <v>2.0249999999999999</v>
      </c>
    </row>
    <row r="1105" spans="1:31" customFormat="1" ht="43.2" hidden="1" x14ac:dyDescent="0.3">
      <c r="A1105" s="65" t="str" cm="1">
        <f t="array" ref="A1105">_xlfn.IFS(M1105&gt;=65,"Heavy",M1105&lt;=25,"Light",M1105&gt;=26-64,"Medium")</f>
        <v>Heavy</v>
      </c>
      <c r="B1105" s="1" t="s">
        <v>2787</v>
      </c>
      <c r="C1105" s="1" t="s">
        <v>2824</v>
      </c>
      <c r="D1105" s="3">
        <f t="shared" si="226"/>
        <v>1088</v>
      </c>
      <c r="E1105" s="4" t="s">
        <v>918</v>
      </c>
      <c r="F1105" s="3">
        <v>2</v>
      </c>
      <c r="G1105" s="3" t="s">
        <v>2827</v>
      </c>
      <c r="H1105" s="4" t="s">
        <v>1139</v>
      </c>
      <c r="I1105" s="3" t="s">
        <v>735</v>
      </c>
      <c r="J1105" s="3" t="s">
        <v>2336</v>
      </c>
      <c r="K1105" s="7" t="str">
        <f>VLOOKUP($I1105,'New Summary'!$E$8:$G$59,2,FALSE)</f>
        <v>H-600x200x10x15</v>
      </c>
      <c r="L1105" s="3" t="s">
        <v>2496</v>
      </c>
      <c r="M1105" s="7">
        <f>VLOOKUP($I1105,'New Summary'!$E$8:$G$59,3,FALSE)</f>
        <v>94.6</v>
      </c>
      <c r="N1105" s="3">
        <v>2700</v>
      </c>
      <c r="O1105" s="3" t="s">
        <v>25</v>
      </c>
      <c r="P1105" s="3">
        <v>1</v>
      </c>
      <c r="Q1105" s="28">
        <f t="shared" si="229"/>
        <v>2.7</v>
      </c>
      <c r="R1105" s="28">
        <f t="shared" si="230"/>
        <v>255.42</v>
      </c>
      <c r="S1105" s="12">
        <v>0</v>
      </c>
      <c r="T1105" s="46">
        <f t="shared" si="224"/>
        <v>0</v>
      </c>
      <c r="U1105" s="15"/>
      <c r="V1105" s="3">
        <f t="shared" si="225"/>
        <v>2.7</v>
      </c>
      <c r="W1105" s="30" t="s">
        <v>2502</v>
      </c>
      <c r="X1105" s="29">
        <f t="shared" si="232"/>
        <v>255.42</v>
      </c>
      <c r="Y1105" s="29">
        <f t="shared" si="233"/>
        <v>0</v>
      </c>
      <c r="Z1105" s="5"/>
      <c r="AA1105" s="3">
        <v>2.0249999999999999</v>
      </c>
      <c r="AB1105" s="3">
        <f t="shared" si="227"/>
        <v>0.67500000000000027</v>
      </c>
      <c r="AC1105" s="3">
        <f t="shared" si="228"/>
        <v>191.56499999999997</v>
      </c>
      <c r="AD1105">
        <v>2025</v>
      </c>
      <c r="AE1105" s="1">
        <f t="shared" si="231"/>
        <v>2.0249999999999999</v>
      </c>
    </row>
    <row r="1106" spans="1:31" customFormat="1" ht="43.2" hidden="1" x14ac:dyDescent="0.3">
      <c r="A1106" s="65" t="str" cm="1">
        <f t="array" ref="A1106">_xlfn.IFS(M1106&gt;=65,"Heavy",M1106&lt;=25,"Light",M1106&gt;=26-64,"Medium")</f>
        <v>Heavy</v>
      </c>
      <c r="B1106" s="1" t="s">
        <v>2787</v>
      </c>
      <c r="C1106" s="1" t="s">
        <v>2824</v>
      </c>
      <c r="D1106" s="3">
        <f t="shared" si="226"/>
        <v>1089</v>
      </c>
      <c r="E1106" s="4" t="s">
        <v>918</v>
      </c>
      <c r="F1106" s="3">
        <v>2</v>
      </c>
      <c r="G1106" s="3" t="s">
        <v>2827</v>
      </c>
      <c r="H1106" s="4" t="s">
        <v>1140</v>
      </c>
      <c r="I1106" s="3" t="s">
        <v>735</v>
      </c>
      <c r="J1106" s="3" t="s">
        <v>2336</v>
      </c>
      <c r="K1106" s="7" t="str">
        <f>VLOOKUP($I1106,'New Summary'!$E$8:$G$59,2,FALSE)</f>
        <v>H-600x200x10x15</v>
      </c>
      <c r="L1106" s="3" t="s">
        <v>2496</v>
      </c>
      <c r="M1106" s="7">
        <f>VLOOKUP($I1106,'New Summary'!$E$8:$G$59,3,FALSE)</f>
        <v>94.6</v>
      </c>
      <c r="N1106" s="3">
        <v>2700</v>
      </c>
      <c r="O1106" s="3" t="s">
        <v>25</v>
      </c>
      <c r="P1106" s="3">
        <v>1</v>
      </c>
      <c r="Q1106" s="28">
        <f t="shared" si="229"/>
        <v>2.7</v>
      </c>
      <c r="R1106" s="28">
        <f t="shared" si="230"/>
        <v>255.42</v>
      </c>
      <c r="S1106" s="12">
        <v>0</v>
      </c>
      <c r="T1106" s="46">
        <f t="shared" ref="T1106:T1169" si="234">Q1106*S1106</f>
        <v>0</v>
      </c>
      <c r="U1106" s="15"/>
      <c r="V1106" s="3">
        <f t="shared" ref="V1106:V1169" si="235">Q1106-T1106</f>
        <v>2.7</v>
      </c>
      <c r="W1106" s="30" t="s">
        <v>2502</v>
      </c>
      <c r="X1106" s="29">
        <f t="shared" si="232"/>
        <v>255.42</v>
      </c>
      <c r="Y1106" s="29">
        <f t="shared" si="233"/>
        <v>0</v>
      </c>
      <c r="Z1106" s="5"/>
      <c r="AA1106" s="3">
        <v>2.0249999999999999</v>
      </c>
      <c r="AB1106" s="3">
        <f t="shared" si="227"/>
        <v>0.67500000000000027</v>
      </c>
      <c r="AC1106" s="3">
        <f t="shared" si="228"/>
        <v>191.56499999999997</v>
      </c>
      <c r="AD1106">
        <v>2025</v>
      </c>
      <c r="AE1106" s="1">
        <f t="shared" si="231"/>
        <v>2.0249999999999999</v>
      </c>
    </row>
    <row r="1107" spans="1:31" customFormat="1" ht="43.2" hidden="1" x14ac:dyDescent="0.3">
      <c r="A1107" s="65" t="str" cm="1">
        <f t="array" ref="A1107">_xlfn.IFS(M1107&gt;=65,"Heavy",M1107&lt;=25,"Light",M1107&gt;=26-64,"Medium")</f>
        <v>Heavy</v>
      </c>
      <c r="B1107" s="1" t="s">
        <v>2787</v>
      </c>
      <c r="C1107" s="1" t="s">
        <v>2824</v>
      </c>
      <c r="D1107" s="3">
        <f t="shared" si="226"/>
        <v>1090</v>
      </c>
      <c r="E1107" s="4" t="s">
        <v>918</v>
      </c>
      <c r="F1107" s="3">
        <v>2</v>
      </c>
      <c r="G1107" s="3" t="s">
        <v>2827</v>
      </c>
      <c r="H1107" s="4" t="s">
        <v>1141</v>
      </c>
      <c r="I1107" s="3" t="s">
        <v>735</v>
      </c>
      <c r="J1107" s="3" t="s">
        <v>2336</v>
      </c>
      <c r="K1107" s="7" t="str">
        <f>VLOOKUP($I1107,'New Summary'!$E$8:$G$59,2,FALSE)</f>
        <v>H-600x200x10x15</v>
      </c>
      <c r="L1107" s="3" t="s">
        <v>2496</v>
      </c>
      <c r="M1107" s="7">
        <f>VLOOKUP($I1107,'New Summary'!$E$8:$G$59,3,FALSE)</f>
        <v>94.6</v>
      </c>
      <c r="N1107" s="3">
        <v>2700</v>
      </c>
      <c r="O1107" s="3" t="s">
        <v>25</v>
      </c>
      <c r="P1107" s="3">
        <v>1</v>
      </c>
      <c r="Q1107" s="28">
        <f t="shared" si="229"/>
        <v>2.7</v>
      </c>
      <c r="R1107" s="28">
        <f t="shared" si="230"/>
        <v>255.42</v>
      </c>
      <c r="S1107" s="12">
        <v>0</v>
      </c>
      <c r="T1107" s="46">
        <f t="shared" si="234"/>
        <v>0</v>
      </c>
      <c r="U1107" s="15"/>
      <c r="V1107" s="3">
        <f t="shared" si="235"/>
        <v>2.7</v>
      </c>
      <c r="W1107" s="30" t="s">
        <v>2502</v>
      </c>
      <c r="X1107" s="29">
        <f t="shared" si="232"/>
        <v>255.42</v>
      </c>
      <c r="Y1107" s="29">
        <f t="shared" si="233"/>
        <v>0</v>
      </c>
      <c r="Z1107" s="5"/>
      <c r="AA1107" s="3">
        <v>2.0249999999999999</v>
      </c>
      <c r="AB1107" s="3">
        <f t="shared" si="227"/>
        <v>0.67500000000000027</v>
      </c>
      <c r="AC1107" s="3">
        <f t="shared" si="228"/>
        <v>191.56499999999997</v>
      </c>
      <c r="AD1107">
        <v>2025</v>
      </c>
      <c r="AE1107" s="1">
        <f t="shared" si="231"/>
        <v>2.0249999999999999</v>
      </c>
    </row>
    <row r="1108" spans="1:31" customFormat="1" ht="43.2" hidden="1" x14ac:dyDescent="0.3">
      <c r="A1108" s="65" t="str" cm="1">
        <f t="array" ref="A1108">_xlfn.IFS(M1108&gt;=65,"Heavy",M1108&lt;=25,"Light",M1108&gt;=26-64,"Medium")</f>
        <v>Heavy</v>
      </c>
      <c r="B1108" s="1" t="s">
        <v>2787</v>
      </c>
      <c r="C1108" s="1" t="s">
        <v>2824</v>
      </c>
      <c r="D1108" s="3">
        <f t="shared" ref="D1108:D1171" si="236">D1107+1</f>
        <v>1091</v>
      </c>
      <c r="E1108" s="4" t="s">
        <v>918</v>
      </c>
      <c r="F1108" s="3">
        <v>2</v>
      </c>
      <c r="G1108" s="3" t="s">
        <v>2827</v>
      </c>
      <c r="H1108" s="4" t="s">
        <v>1142</v>
      </c>
      <c r="I1108" s="3" t="s">
        <v>735</v>
      </c>
      <c r="J1108" s="3" t="s">
        <v>2336</v>
      </c>
      <c r="K1108" s="7" t="str">
        <f>VLOOKUP($I1108,'New Summary'!$E$8:$G$59,2,FALSE)</f>
        <v>H-600x200x10x15</v>
      </c>
      <c r="L1108" s="3" t="s">
        <v>2496</v>
      </c>
      <c r="M1108" s="7">
        <f>VLOOKUP($I1108,'New Summary'!$E$8:$G$59,3,FALSE)</f>
        <v>94.6</v>
      </c>
      <c r="N1108" s="3">
        <v>2700</v>
      </c>
      <c r="O1108" s="3" t="s">
        <v>25</v>
      </c>
      <c r="P1108" s="3">
        <v>1</v>
      </c>
      <c r="Q1108" s="28">
        <f t="shared" si="229"/>
        <v>2.7</v>
      </c>
      <c r="R1108" s="28">
        <f t="shared" si="230"/>
        <v>255.42</v>
      </c>
      <c r="S1108" s="12">
        <v>0</v>
      </c>
      <c r="T1108" s="46">
        <f t="shared" si="234"/>
        <v>0</v>
      </c>
      <c r="U1108" s="15"/>
      <c r="V1108" s="3">
        <f t="shared" si="235"/>
        <v>2.7</v>
      </c>
      <c r="W1108" s="30" t="s">
        <v>2502</v>
      </c>
      <c r="X1108" s="29">
        <f t="shared" si="232"/>
        <v>255.42</v>
      </c>
      <c r="Y1108" s="29">
        <f t="shared" si="233"/>
        <v>0</v>
      </c>
      <c r="Z1108" s="5"/>
      <c r="AA1108" s="3">
        <v>2.0249999999999999</v>
      </c>
      <c r="AB1108" s="3">
        <f t="shared" si="227"/>
        <v>0.67500000000000027</v>
      </c>
      <c r="AC1108" s="3">
        <f t="shared" si="228"/>
        <v>191.56499999999997</v>
      </c>
      <c r="AD1108">
        <v>2025</v>
      </c>
      <c r="AE1108" s="1">
        <f t="shared" si="231"/>
        <v>2.0249999999999999</v>
      </c>
    </row>
    <row r="1109" spans="1:31" customFormat="1" ht="43.2" hidden="1" x14ac:dyDescent="0.3">
      <c r="A1109" s="65" t="str" cm="1">
        <f t="array" ref="A1109">_xlfn.IFS(M1109&gt;=65,"Heavy",M1109&lt;=25,"Light",M1109&gt;=26-64,"Medium")</f>
        <v>Heavy</v>
      </c>
      <c r="B1109" s="1" t="s">
        <v>2787</v>
      </c>
      <c r="C1109" s="1" t="s">
        <v>2824</v>
      </c>
      <c r="D1109" s="3">
        <f t="shared" si="236"/>
        <v>1092</v>
      </c>
      <c r="E1109" s="4" t="s">
        <v>918</v>
      </c>
      <c r="F1109" s="3">
        <v>2</v>
      </c>
      <c r="G1109" s="3" t="s">
        <v>2827</v>
      </c>
      <c r="H1109" s="4" t="s">
        <v>1143</v>
      </c>
      <c r="I1109" s="3" t="s">
        <v>735</v>
      </c>
      <c r="J1109" s="3" t="s">
        <v>2336</v>
      </c>
      <c r="K1109" s="7" t="str">
        <f>VLOOKUP($I1109,'New Summary'!$E$8:$G$59,2,FALSE)</f>
        <v>H-600x200x10x15</v>
      </c>
      <c r="L1109" s="3" t="s">
        <v>2496</v>
      </c>
      <c r="M1109" s="7">
        <f>VLOOKUP($I1109,'New Summary'!$E$8:$G$59,3,FALSE)</f>
        <v>94.6</v>
      </c>
      <c r="N1109" s="3">
        <v>2700</v>
      </c>
      <c r="O1109" s="3" t="s">
        <v>25</v>
      </c>
      <c r="P1109" s="3">
        <v>1</v>
      </c>
      <c r="Q1109" s="28">
        <f t="shared" si="229"/>
        <v>2.7</v>
      </c>
      <c r="R1109" s="28">
        <f t="shared" si="230"/>
        <v>255.42</v>
      </c>
      <c r="S1109" s="12">
        <v>0</v>
      </c>
      <c r="T1109" s="46">
        <f t="shared" si="234"/>
        <v>0</v>
      </c>
      <c r="U1109" s="15"/>
      <c r="V1109" s="3">
        <f t="shared" si="235"/>
        <v>2.7</v>
      </c>
      <c r="W1109" s="30" t="s">
        <v>2502</v>
      </c>
      <c r="X1109" s="29">
        <f t="shared" si="232"/>
        <v>255.42</v>
      </c>
      <c r="Y1109" s="29">
        <f t="shared" si="233"/>
        <v>0</v>
      </c>
      <c r="Z1109" s="5"/>
      <c r="AA1109" s="3">
        <v>2.0249999999999999</v>
      </c>
      <c r="AB1109" s="3">
        <f t="shared" si="227"/>
        <v>0.67500000000000027</v>
      </c>
      <c r="AC1109" s="3">
        <f t="shared" si="228"/>
        <v>191.56499999999997</v>
      </c>
      <c r="AD1109">
        <v>2025</v>
      </c>
      <c r="AE1109" s="1">
        <f t="shared" si="231"/>
        <v>2.0249999999999999</v>
      </c>
    </row>
    <row r="1110" spans="1:31" customFormat="1" ht="43.2" hidden="1" x14ac:dyDescent="0.3">
      <c r="A1110" s="65" t="str" cm="1">
        <f t="array" ref="A1110">_xlfn.IFS(M1110&gt;=65,"Heavy",M1110&lt;=25,"Light",M1110&gt;=26-64,"Medium")</f>
        <v>Heavy</v>
      </c>
      <c r="B1110" s="1" t="s">
        <v>2787</v>
      </c>
      <c r="C1110" s="1" t="s">
        <v>2824</v>
      </c>
      <c r="D1110" s="3">
        <f t="shared" si="236"/>
        <v>1093</v>
      </c>
      <c r="E1110" s="4" t="s">
        <v>918</v>
      </c>
      <c r="F1110" s="3">
        <v>2</v>
      </c>
      <c r="G1110" s="3" t="s">
        <v>2827</v>
      </c>
      <c r="H1110" s="4" t="s">
        <v>1144</v>
      </c>
      <c r="I1110" s="3" t="s">
        <v>735</v>
      </c>
      <c r="J1110" s="3" t="s">
        <v>2336</v>
      </c>
      <c r="K1110" s="7" t="str">
        <f>VLOOKUP($I1110,'New Summary'!$E$8:$G$59,2,FALSE)</f>
        <v>H-600x200x10x15</v>
      </c>
      <c r="L1110" s="3" t="s">
        <v>2496</v>
      </c>
      <c r="M1110" s="7">
        <f>VLOOKUP($I1110,'New Summary'!$E$8:$G$59,3,FALSE)</f>
        <v>94.6</v>
      </c>
      <c r="N1110" s="3">
        <v>2700</v>
      </c>
      <c r="O1110" s="3" t="s">
        <v>25</v>
      </c>
      <c r="P1110" s="3">
        <v>1</v>
      </c>
      <c r="Q1110" s="28">
        <f t="shared" si="229"/>
        <v>2.7</v>
      </c>
      <c r="R1110" s="28">
        <f t="shared" si="230"/>
        <v>255.42</v>
      </c>
      <c r="S1110" s="12">
        <v>0</v>
      </c>
      <c r="T1110" s="46">
        <f t="shared" si="234"/>
        <v>0</v>
      </c>
      <c r="U1110" s="15"/>
      <c r="V1110" s="3">
        <f t="shared" si="235"/>
        <v>2.7</v>
      </c>
      <c r="W1110" s="30" t="s">
        <v>2502</v>
      </c>
      <c r="X1110" s="29">
        <f t="shared" si="232"/>
        <v>255.42</v>
      </c>
      <c r="Y1110" s="29">
        <f t="shared" si="233"/>
        <v>0</v>
      </c>
      <c r="Z1110" s="5"/>
      <c r="AA1110" s="3">
        <v>2.0249999999999999</v>
      </c>
      <c r="AB1110" s="3">
        <f t="shared" si="227"/>
        <v>0.67500000000000027</v>
      </c>
      <c r="AC1110" s="3">
        <f t="shared" si="228"/>
        <v>191.56499999999997</v>
      </c>
      <c r="AD1110">
        <v>2025</v>
      </c>
      <c r="AE1110" s="1">
        <f t="shared" si="231"/>
        <v>2.0249999999999999</v>
      </c>
    </row>
    <row r="1111" spans="1:31" customFormat="1" ht="43.2" hidden="1" x14ac:dyDescent="0.3">
      <c r="A1111" s="65" t="str" cm="1">
        <f t="array" ref="A1111">_xlfn.IFS(M1111&gt;=65,"Heavy",M1111&lt;=25,"Light",M1111&gt;=26-64,"Medium")</f>
        <v>Heavy</v>
      </c>
      <c r="B1111" s="1" t="s">
        <v>2787</v>
      </c>
      <c r="C1111" s="1" t="s">
        <v>2824</v>
      </c>
      <c r="D1111" s="3">
        <f t="shared" si="236"/>
        <v>1094</v>
      </c>
      <c r="E1111" s="4" t="s">
        <v>918</v>
      </c>
      <c r="F1111" s="3">
        <v>2</v>
      </c>
      <c r="G1111" s="3" t="s">
        <v>2827</v>
      </c>
      <c r="H1111" s="4" t="s">
        <v>1145</v>
      </c>
      <c r="I1111" s="3" t="s">
        <v>735</v>
      </c>
      <c r="J1111" s="3" t="s">
        <v>2336</v>
      </c>
      <c r="K1111" s="7" t="str">
        <f>VLOOKUP($I1111,'New Summary'!$E$8:$G$59,2,FALSE)</f>
        <v>H-600x200x10x15</v>
      </c>
      <c r="L1111" s="3" t="s">
        <v>2496</v>
      </c>
      <c r="M1111" s="7">
        <f>VLOOKUP($I1111,'New Summary'!$E$8:$G$59,3,FALSE)</f>
        <v>94.6</v>
      </c>
      <c r="N1111" s="3">
        <v>2700</v>
      </c>
      <c r="O1111" s="3" t="s">
        <v>25</v>
      </c>
      <c r="P1111" s="3">
        <v>1</v>
      </c>
      <c r="Q1111" s="28">
        <f t="shared" si="229"/>
        <v>2.7</v>
      </c>
      <c r="R1111" s="28">
        <f t="shared" si="230"/>
        <v>255.42</v>
      </c>
      <c r="S1111" s="12">
        <v>0</v>
      </c>
      <c r="T1111" s="46">
        <f t="shared" si="234"/>
        <v>0</v>
      </c>
      <c r="U1111" s="15"/>
      <c r="V1111" s="3">
        <f t="shared" si="235"/>
        <v>2.7</v>
      </c>
      <c r="W1111" s="30" t="s">
        <v>2502</v>
      </c>
      <c r="X1111" s="29">
        <f t="shared" si="232"/>
        <v>255.42</v>
      </c>
      <c r="Y1111" s="29">
        <f t="shared" si="233"/>
        <v>0</v>
      </c>
      <c r="Z1111" s="5"/>
      <c r="AA1111" s="3">
        <v>2.0249999999999999</v>
      </c>
      <c r="AB1111" s="3">
        <f t="shared" si="227"/>
        <v>0.67500000000000027</v>
      </c>
      <c r="AC1111" s="3">
        <f t="shared" si="228"/>
        <v>191.56499999999997</v>
      </c>
      <c r="AD1111">
        <v>2025</v>
      </c>
      <c r="AE1111" s="1">
        <f t="shared" si="231"/>
        <v>2.0249999999999999</v>
      </c>
    </row>
    <row r="1112" spans="1:31" customFormat="1" ht="43.2" hidden="1" x14ac:dyDescent="0.3">
      <c r="A1112" s="65" t="str" cm="1">
        <f t="array" ref="A1112">_xlfn.IFS(M1112&gt;=65,"Heavy",M1112&lt;=25,"Light",M1112&gt;=26-64,"Medium")</f>
        <v>Heavy</v>
      </c>
      <c r="B1112" s="1" t="s">
        <v>2787</v>
      </c>
      <c r="C1112" s="1" t="s">
        <v>2824</v>
      </c>
      <c r="D1112" s="3">
        <f t="shared" si="236"/>
        <v>1095</v>
      </c>
      <c r="E1112" s="4" t="s">
        <v>918</v>
      </c>
      <c r="F1112" s="3">
        <v>2</v>
      </c>
      <c r="G1112" s="3" t="s">
        <v>2827</v>
      </c>
      <c r="H1112" s="4" t="s">
        <v>1146</v>
      </c>
      <c r="I1112" s="3" t="s">
        <v>735</v>
      </c>
      <c r="J1112" s="3" t="s">
        <v>2336</v>
      </c>
      <c r="K1112" s="7" t="str">
        <f>VLOOKUP($I1112,'New Summary'!$E$8:$G$59,2,FALSE)</f>
        <v>H-600x200x10x15</v>
      </c>
      <c r="L1112" s="3" t="s">
        <v>2496</v>
      </c>
      <c r="M1112" s="7">
        <f>VLOOKUP($I1112,'New Summary'!$E$8:$G$59,3,FALSE)</f>
        <v>94.6</v>
      </c>
      <c r="N1112" s="3">
        <v>2700</v>
      </c>
      <c r="O1112" s="3" t="s">
        <v>25</v>
      </c>
      <c r="P1112" s="3">
        <v>1</v>
      </c>
      <c r="Q1112" s="28">
        <f t="shared" si="229"/>
        <v>2.7</v>
      </c>
      <c r="R1112" s="28">
        <f t="shared" si="230"/>
        <v>255.42</v>
      </c>
      <c r="S1112" s="12">
        <v>0</v>
      </c>
      <c r="T1112" s="46">
        <f t="shared" si="234"/>
        <v>0</v>
      </c>
      <c r="U1112" s="15"/>
      <c r="V1112" s="3">
        <f t="shared" si="235"/>
        <v>2.7</v>
      </c>
      <c r="W1112" s="30" t="s">
        <v>2502</v>
      </c>
      <c r="X1112" s="29">
        <f t="shared" si="232"/>
        <v>255.42</v>
      </c>
      <c r="Y1112" s="29">
        <f t="shared" si="233"/>
        <v>0</v>
      </c>
      <c r="Z1112" s="5"/>
      <c r="AA1112" s="3">
        <v>2.0249999999999999</v>
      </c>
      <c r="AB1112" s="3">
        <f t="shared" si="227"/>
        <v>0.67500000000000027</v>
      </c>
      <c r="AC1112" s="3">
        <f t="shared" si="228"/>
        <v>191.56499999999997</v>
      </c>
      <c r="AD1112">
        <v>2025</v>
      </c>
      <c r="AE1112" s="1">
        <f t="shared" si="231"/>
        <v>2.0249999999999999</v>
      </c>
    </row>
    <row r="1113" spans="1:31" customFormat="1" ht="43.2" hidden="1" x14ac:dyDescent="0.3">
      <c r="A1113" s="65" t="str" cm="1">
        <f t="array" ref="A1113">_xlfn.IFS(M1113&gt;=65,"Heavy",M1113&lt;=25,"Light",M1113&gt;=26-64,"Medium")</f>
        <v>Heavy</v>
      </c>
      <c r="B1113" s="1" t="s">
        <v>2787</v>
      </c>
      <c r="C1113" s="1" t="s">
        <v>2824</v>
      </c>
      <c r="D1113" s="3">
        <f t="shared" si="236"/>
        <v>1096</v>
      </c>
      <c r="E1113" s="4" t="s">
        <v>918</v>
      </c>
      <c r="F1113" s="3">
        <v>2</v>
      </c>
      <c r="G1113" s="3" t="s">
        <v>2827</v>
      </c>
      <c r="H1113" s="4" t="s">
        <v>1147</v>
      </c>
      <c r="I1113" s="3" t="s">
        <v>735</v>
      </c>
      <c r="J1113" s="3" t="s">
        <v>2336</v>
      </c>
      <c r="K1113" s="7" t="str">
        <f>VLOOKUP($I1113,'New Summary'!$E$8:$G$59,2,FALSE)</f>
        <v>H-600x200x10x15</v>
      </c>
      <c r="L1113" s="3" t="s">
        <v>2496</v>
      </c>
      <c r="M1113" s="7">
        <f>VLOOKUP($I1113,'New Summary'!$E$8:$G$59,3,FALSE)</f>
        <v>94.6</v>
      </c>
      <c r="N1113" s="3">
        <v>2700</v>
      </c>
      <c r="O1113" s="3" t="s">
        <v>25</v>
      </c>
      <c r="P1113" s="3">
        <v>1</v>
      </c>
      <c r="Q1113" s="28">
        <f t="shared" si="229"/>
        <v>2.7</v>
      </c>
      <c r="R1113" s="28">
        <f t="shared" si="230"/>
        <v>255.42</v>
      </c>
      <c r="S1113" s="12">
        <v>0</v>
      </c>
      <c r="T1113" s="46">
        <f t="shared" si="234"/>
        <v>0</v>
      </c>
      <c r="U1113" s="15"/>
      <c r="V1113" s="3">
        <f t="shared" si="235"/>
        <v>2.7</v>
      </c>
      <c r="W1113" s="30" t="s">
        <v>2502</v>
      </c>
      <c r="X1113" s="29">
        <f t="shared" si="232"/>
        <v>255.42</v>
      </c>
      <c r="Y1113" s="29">
        <f t="shared" si="233"/>
        <v>0</v>
      </c>
      <c r="Z1113" s="5"/>
      <c r="AA1113" s="3">
        <v>2.0249999999999999</v>
      </c>
      <c r="AB1113" s="3">
        <f t="shared" si="227"/>
        <v>0.67500000000000027</v>
      </c>
      <c r="AC1113" s="3">
        <f t="shared" si="228"/>
        <v>191.56499999999997</v>
      </c>
      <c r="AD1113">
        <v>2025</v>
      </c>
      <c r="AE1113" s="1">
        <f t="shared" si="231"/>
        <v>2.0249999999999999</v>
      </c>
    </row>
    <row r="1114" spans="1:31" customFormat="1" ht="43.2" hidden="1" x14ac:dyDescent="0.3">
      <c r="A1114" s="65" t="str" cm="1">
        <f t="array" ref="A1114">_xlfn.IFS(M1114&gt;=65,"Heavy",M1114&lt;=25,"Light",M1114&gt;=26-64,"Medium")</f>
        <v>Heavy</v>
      </c>
      <c r="B1114" s="1" t="s">
        <v>2787</v>
      </c>
      <c r="C1114" s="1" t="s">
        <v>2824</v>
      </c>
      <c r="D1114" s="3">
        <f t="shared" si="236"/>
        <v>1097</v>
      </c>
      <c r="E1114" s="4" t="s">
        <v>918</v>
      </c>
      <c r="F1114" s="3">
        <v>2</v>
      </c>
      <c r="G1114" s="3" t="s">
        <v>2827</v>
      </c>
      <c r="H1114" s="4" t="s">
        <v>1148</v>
      </c>
      <c r="I1114" s="3" t="s">
        <v>735</v>
      </c>
      <c r="J1114" s="3" t="s">
        <v>2336</v>
      </c>
      <c r="K1114" s="7" t="str">
        <f>VLOOKUP($I1114,'New Summary'!$E$8:$G$59,2,FALSE)</f>
        <v>H-600x200x10x15</v>
      </c>
      <c r="L1114" s="3" t="s">
        <v>2496</v>
      </c>
      <c r="M1114" s="7">
        <f>VLOOKUP($I1114,'New Summary'!$E$8:$G$59,3,FALSE)</f>
        <v>94.6</v>
      </c>
      <c r="N1114" s="3">
        <v>2700</v>
      </c>
      <c r="O1114" s="3" t="s">
        <v>25</v>
      </c>
      <c r="P1114" s="3">
        <v>1</v>
      </c>
      <c r="Q1114" s="28">
        <f t="shared" si="229"/>
        <v>2.7</v>
      </c>
      <c r="R1114" s="28">
        <f t="shared" si="230"/>
        <v>255.42</v>
      </c>
      <c r="S1114" s="12">
        <v>0</v>
      </c>
      <c r="T1114" s="46">
        <f t="shared" si="234"/>
        <v>0</v>
      </c>
      <c r="U1114" s="15"/>
      <c r="V1114" s="3">
        <f t="shared" si="235"/>
        <v>2.7</v>
      </c>
      <c r="W1114" s="30" t="s">
        <v>2502</v>
      </c>
      <c r="X1114" s="29">
        <f t="shared" si="232"/>
        <v>255.42</v>
      </c>
      <c r="Y1114" s="29">
        <f t="shared" si="233"/>
        <v>0</v>
      </c>
      <c r="Z1114" s="5"/>
      <c r="AA1114" s="3">
        <v>2.0249999999999999</v>
      </c>
      <c r="AB1114" s="3">
        <f t="shared" si="227"/>
        <v>0.67500000000000027</v>
      </c>
      <c r="AC1114" s="3">
        <f t="shared" si="228"/>
        <v>191.56499999999997</v>
      </c>
      <c r="AD1114">
        <v>2025</v>
      </c>
      <c r="AE1114" s="1">
        <f t="shared" si="231"/>
        <v>2.0249999999999999</v>
      </c>
    </row>
    <row r="1115" spans="1:31" customFormat="1" ht="43.2" hidden="1" x14ac:dyDescent="0.3">
      <c r="A1115" s="65" t="str" cm="1">
        <f t="array" ref="A1115">_xlfn.IFS(M1115&gt;=65,"Heavy",M1115&lt;=25,"Light",M1115&gt;=26-64,"Medium")</f>
        <v>Heavy</v>
      </c>
      <c r="B1115" s="1" t="s">
        <v>2787</v>
      </c>
      <c r="C1115" s="1" t="s">
        <v>2824</v>
      </c>
      <c r="D1115" s="3">
        <f t="shared" si="236"/>
        <v>1098</v>
      </c>
      <c r="E1115" s="4" t="s">
        <v>918</v>
      </c>
      <c r="F1115" s="3">
        <v>2</v>
      </c>
      <c r="G1115" s="3" t="s">
        <v>2827</v>
      </c>
      <c r="H1115" s="4" t="s">
        <v>1149</v>
      </c>
      <c r="I1115" s="3" t="s">
        <v>735</v>
      </c>
      <c r="J1115" s="3" t="s">
        <v>2336</v>
      </c>
      <c r="K1115" s="7" t="str">
        <f>VLOOKUP($I1115,'New Summary'!$E$8:$G$59,2,FALSE)</f>
        <v>H-600x200x10x15</v>
      </c>
      <c r="L1115" s="3" t="s">
        <v>2496</v>
      </c>
      <c r="M1115" s="7">
        <f>VLOOKUP($I1115,'New Summary'!$E$8:$G$59,3,FALSE)</f>
        <v>94.6</v>
      </c>
      <c r="N1115" s="3">
        <v>2700</v>
      </c>
      <c r="O1115" s="3" t="s">
        <v>25</v>
      </c>
      <c r="P1115" s="3">
        <v>1</v>
      </c>
      <c r="Q1115" s="28">
        <f t="shared" si="229"/>
        <v>2.7</v>
      </c>
      <c r="R1115" s="28">
        <f t="shared" si="230"/>
        <v>255.42</v>
      </c>
      <c r="S1115" s="12">
        <v>0</v>
      </c>
      <c r="T1115" s="46">
        <f t="shared" si="234"/>
        <v>0</v>
      </c>
      <c r="U1115" s="15"/>
      <c r="V1115" s="3">
        <f t="shared" si="235"/>
        <v>2.7</v>
      </c>
      <c r="W1115" s="30" t="s">
        <v>2502</v>
      </c>
      <c r="X1115" s="29">
        <f t="shared" si="232"/>
        <v>255.42</v>
      </c>
      <c r="Y1115" s="29">
        <f t="shared" si="233"/>
        <v>0</v>
      </c>
      <c r="Z1115" s="5"/>
      <c r="AA1115" s="3">
        <v>2.0249999999999999</v>
      </c>
      <c r="AB1115" s="3">
        <f t="shared" si="227"/>
        <v>0.67500000000000027</v>
      </c>
      <c r="AC1115" s="3">
        <f t="shared" si="228"/>
        <v>191.56499999999997</v>
      </c>
      <c r="AD1115">
        <v>2025</v>
      </c>
      <c r="AE1115" s="1">
        <f t="shared" si="231"/>
        <v>2.0249999999999999</v>
      </c>
    </row>
    <row r="1116" spans="1:31" customFormat="1" ht="43.2" hidden="1" x14ac:dyDescent="0.3">
      <c r="A1116" s="65" t="str" cm="1">
        <f t="array" ref="A1116">_xlfn.IFS(M1116&gt;=65,"Heavy",M1116&lt;=25,"Light",M1116&gt;=26-64,"Medium")</f>
        <v>Heavy</v>
      </c>
      <c r="B1116" s="1" t="s">
        <v>2787</v>
      </c>
      <c r="C1116" s="1" t="s">
        <v>2824</v>
      </c>
      <c r="D1116" s="3">
        <f t="shared" si="236"/>
        <v>1099</v>
      </c>
      <c r="E1116" s="4" t="s">
        <v>918</v>
      </c>
      <c r="F1116" s="3">
        <v>2</v>
      </c>
      <c r="G1116" s="3" t="s">
        <v>2827</v>
      </c>
      <c r="H1116" s="4" t="s">
        <v>1150</v>
      </c>
      <c r="I1116" s="3" t="s">
        <v>735</v>
      </c>
      <c r="J1116" s="3" t="s">
        <v>2336</v>
      </c>
      <c r="K1116" s="7" t="str">
        <f>VLOOKUP($I1116,'New Summary'!$E$8:$G$59,2,FALSE)</f>
        <v>H-600x200x10x15</v>
      </c>
      <c r="L1116" s="3" t="s">
        <v>2496</v>
      </c>
      <c r="M1116" s="7">
        <f>VLOOKUP($I1116,'New Summary'!$E$8:$G$59,3,FALSE)</f>
        <v>94.6</v>
      </c>
      <c r="N1116" s="3">
        <v>2700</v>
      </c>
      <c r="O1116" s="3" t="s">
        <v>25</v>
      </c>
      <c r="P1116" s="3">
        <v>1</v>
      </c>
      <c r="Q1116" s="28">
        <f t="shared" si="229"/>
        <v>2.7</v>
      </c>
      <c r="R1116" s="28">
        <f t="shared" si="230"/>
        <v>255.42</v>
      </c>
      <c r="S1116" s="12">
        <v>0</v>
      </c>
      <c r="T1116" s="46">
        <f t="shared" si="234"/>
        <v>0</v>
      </c>
      <c r="U1116" s="15"/>
      <c r="V1116" s="3">
        <f t="shared" si="235"/>
        <v>2.7</v>
      </c>
      <c r="W1116" s="30" t="s">
        <v>2502</v>
      </c>
      <c r="X1116" s="29">
        <f t="shared" si="232"/>
        <v>255.42</v>
      </c>
      <c r="Y1116" s="29">
        <f t="shared" si="233"/>
        <v>0</v>
      </c>
      <c r="Z1116" s="5"/>
      <c r="AA1116" s="3">
        <v>2.0249999999999999</v>
      </c>
      <c r="AB1116" s="3">
        <f t="shared" si="227"/>
        <v>0.67500000000000027</v>
      </c>
      <c r="AC1116" s="3">
        <f t="shared" si="228"/>
        <v>191.56499999999997</v>
      </c>
      <c r="AD1116">
        <v>2025</v>
      </c>
      <c r="AE1116" s="1">
        <f t="shared" si="231"/>
        <v>2.0249999999999999</v>
      </c>
    </row>
    <row r="1117" spans="1:31" customFormat="1" ht="43.2" hidden="1" x14ac:dyDescent="0.3">
      <c r="A1117" s="65" t="str" cm="1">
        <f t="array" ref="A1117">_xlfn.IFS(M1117&gt;=65,"Heavy",M1117&lt;=25,"Light",M1117&gt;=26-64,"Medium")</f>
        <v>Heavy</v>
      </c>
      <c r="B1117" s="1" t="s">
        <v>2787</v>
      </c>
      <c r="C1117" s="1" t="s">
        <v>2824</v>
      </c>
      <c r="D1117" s="3">
        <f t="shared" si="236"/>
        <v>1100</v>
      </c>
      <c r="E1117" s="4" t="s">
        <v>918</v>
      </c>
      <c r="F1117" s="3">
        <v>2</v>
      </c>
      <c r="G1117" s="3" t="s">
        <v>2827</v>
      </c>
      <c r="H1117" s="4" t="s">
        <v>1151</v>
      </c>
      <c r="I1117" s="3" t="s">
        <v>735</v>
      </c>
      <c r="J1117" s="3" t="s">
        <v>2336</v>
      </c>
      <c r="K1117" s="7" t="str">
        <f>VLOOKUP($I1117,'New Summary'!$E$8:$G$59,2,FALSE)</f>
        <v>H-600x200x10x15</v>
      </c>
      <c r="L1117" s="3" t="s">
        <v>2496</v>
      </c>
      <c r="M1117" s="7">
        <f>VLOOKUP($I1117,'New Summary'!$E$8:$G$59,3,FALSE)</f>
        <v>94.6</v>
      </c>
      <c r="N1117" s="3">
        <v>2500</v>
      </c>
      <c r="O1117" s="3" t="s">
        <v>25</v>
      </c>
      <c r="P1117" s="3">
        <v>1</v>
      </c>
      <c r="Q1117" s="28">
        <f t="shared" si="229"/>
        <v>2.5</v>
      </c>
      <c r="R1117" s="28">
        <f t="shared" si="230"/>
        <v>236.5</v>
      </c>
      <c r="S1117" s="12">
        <v>0</v>
      </c>
      <c r="T1117" s="46">
        <f t="shared" si="234"/>
        <v>0</v>
      </c>
      <c r="U1117" s="15"/>
      <c r="V1117" s="3">
        <f t="shared" si="235"/>
        <v>2.5</v>
      </c>
      <c r="W1117" s="30" t="s">
        <v>2502</v>
      </c>
      <c r="X1117" s="29">
        <f t="shared" si="232"/>
        <v>236.5</v>
      </c>
      <c r="Y1117" s="29">
        <f t="shared" si="233"/>
        <v>0</v>
      </c>
      <c r="Z1117" s="5"/>
      <c r="AA1117" s="3">
        <v>1.875</v>
      </c>
      <c r="AB1117" s="3">
        <f t="shared" ref="AB1117:AB1180" si="237">Q1117-AA1117</f>
        <v>0.625</v>
      </c>
      <c r="AC1117" s="3">
        <f t="shared" ref="AC1117:AC1180" si="238">AA1117*M1117*P1117</f>
        <v>177.375</v>
      </c>
      <c r="AD1117">
        <v>1875</v>
      </c>
      <c r="AE1117" s="1">
        <f t="shared" si="231"/>
        <v>1.875</v>
      </c>
    </row>
    <row r="1118" spans="1:31" customFormat="1" ht="43.2" hidden="1" x14ac:dyDescent="0.3">
      <c r="A1118" s="65" t="str" cm="1">
        <f t="array" ref="A1118">_xlfn.IFS(M1118&gt;=65,"Heavy",M1118&lt;=25,"Light",M1118&gt;=26-64,"Medium")</f>
        <v>Heavy</v>
      </c>
      <c r="B1118" s="1" t="s">
        <v>2787</v>
      </c>
      <c r="C1118" s="1" t="s">
        <v>2824</v>
      </c>
      <c r="D1118" s="3">
        <f t="shared" si="236"/>
        <v>1101</v>
      </c>
      <c r="E1118" s="4" t="s">
        <v>918</v>
      </c>
      <c r="F1118" s="3">
        <v>2</v>
      </c>
      <c r="G1118" s="3" t="s">
        <v>2827</v>
      </c>
      <c r="H1118" s="4" t="s">
        <v>1152</v>
      </c>
      <c r="I1118" s="3" t="s">
        <v>735</v>
      </c>
      <c r="J1118" s="3" t="s">
        <v>2336</v>
      </c>
      <c r="K1118" s="7" t="str">
        <f>VLOOKUP($I1118,'New Summary'!$E$8:$G$59,2,FALSE)</f>
        <v>H-600x200x10x15</v>
      </c>
      <c r="L1118" s="3" t="s">
        <v>2496</v>
      </c>
      <c r="M1118" s="7">
        <f>VLOOKUP($I1118,'New Summary'!$E$8:$G$59,3,FALSE)</f>
        <v>94.6</v>
      </c>
      <c r="N1118" s="3">
        <v>2500</v>
      </c>
      <c r="O1118" s="3" t="s">
        <v>25</v>
      </c>
      <c r="P1118" s="3">
        <v>1</v>
      </c>
      <c r="Q1118" s="28">
        <f t="shared" si="229"/>
        <v>2.5</v>
      </c>
      <c r="R1118" s="28">
        <f t="shared" si="230"/>
        <v>236.5</v>
      </c>
      <c r="S1118" s="12">
        <v>0</v>
      </c>
      <c r="T1118" s="46">
        <f t="shared" si="234"/>
        <v>0</v>
      </c>
      <c r="U1118" s="15"/>
      <c r="V1118" s="3">
        <f t="shared" si="235"/>
        <v>2.5</v>
      </c>
      <c r="W1118" s="30" t="s">
        <v>2502</v>
      </c>
      <c r="X1118" s="29">
        <f t="shared" si="232"/>
        <v>236.5</v>
      </c>
      <c r="Y1118" s="29">
        <f t="shared" si="233"/>
        <v>0</v>
      </c>
      <c r="Z1118" s="5"/>
      <c r="AA1118" s="3">
        <v>1.875</v>
      </c>
      <c r="AB1118" s="3">
        <f t="shared" si="237"/>
        <v>0.625</v>
      </c>
      <c r="AC1118" s="3">
        <f t="shared" si="238"/>
        <v>177.375</v>
      </c>
      <c r="AD1118">
        <v>1875</v>
      </c>
      <c r="AE1118" s="1">
        <f t="shared" si="231"/>
        <v>1.875</v>
      </c>
    </row>
    <row r="1119" spans="1:31" customFormat="1" ht="43.2" hidden="1" x14ac:dyDescent="0.3">
      <c r="A1119" s="65" t="str" cm="1">
        <f t="array" ref="A1119">_xlfn.IFS(M1119&gt;=65,"Heavy",M1119&lt;=25,"Light",M1119&gt;=26-64,"Medium")</f>
        <v>Heavy</v>
      </c>
      <c r="B1119" s="1" t="s">
        <v>2787</v>
      </c>
      <c r="C1119" s="1" t="s">
        <v>2824</v>
      </c>
      <c r="D1119" s="3">
        <f t="shared" si="236"/>
        <v>1102</v>
      </c>
      <c r="E1119" s="4" t="s">
        <v>918</v>
      </c>
      <c r="F1119" s="3">
        <v>2</v>
      </c>
      <c r="G1119" s="3" t="s">
        <v>2827</v>
      </c>
      <c r="H1119" s="4" t="s">
        <v>1153</v>
      </c>
      <c r="I1119" s="3" t="s">
        <v>735</v>
      </c>
      <c r="J1119" s="3" t="s">
        <v>2336</v>
      </c>
      <c r="K1119" s="7" t="str">
        <f>VLOOKUP($I1119,'New Summary'!$E$8:$G$59,2,FALSE)</f>
        <v>H-600x200x10x15</v>
      </c>
      <c r="L1119" s="3" t="s">
        <v>2496</v>
      </c>
      <c r="M1119" s="7">
        <f>VLOOKUP($I1119,'New Summary'!$E$8:$G$59,3,FALSE)</f>
        <v>94.6</v>
      </c>
      <c r="N1119" s="3">
        <v>2500</v>
      </c>
      <c r="O1119" s="3" t="s">
        <v>25</v>
      </c>
      <c r="P1119" s="3">
        <v>1</v>
      </c>
      <c r="Q1119" s="28">
        <f t="shared" si="229"/>
        <v>2.5</v>
      </c>
      <c r="R1119" s="28">
        <f t="shared" si="230"/>
        <v>236.5</v>
      </c>
      <c r="S1119" s="12">
        <v>0</v>
      </c>
      <c r="T1119" s="46">
        <f t="shared" si="234"/>
        <v>0</v>
      </c>
      <c r="U1119" s="15"/>
      <c r="V1119" s="3">
        <f t="shared" si="235"/>
        <v>2.5</v>
      </c>
      <c r="W1119" s="30" t="s">
        <v>2502</v>
      </c>
      <c r="X1119" s="29">
        <f t="shared" si="232"/>
        <v>236.5</v>
      </c>
      <c r="Y1119" s="29">
        <f t="shared" si="233"/>
        <v>0</v>
      </c>
      <c r="Z1119" s="5"/>
      <c r="AA1119" s="3">
        <v>1.875</v>
      </c>
      <c r="AB1119" s="3">
        <f t="shared" si="237"/>
        <v>0.625</v>
      </c>
      <c r="AC1119" s="3">
        <f t="shared" si="238"/>
        <v>177.375</v>
      </c>
      <c r="AD1119">
        <v>1875</v>
      </c>
      <c r="AE1119" s="1">
        <f t="shared" si="231"/>
        <v>1.875</v>
      </c>
    </row>
    <row r="1120" spans="1:31" customFormat="1" ht="43.2" hidden="1" x14ac:dyDescent="0.3">
      <c r="A1120" s="65" t="str" cm="1">
        <f t="array" ref="A1120">_xlfn.IFS(M1120&gt;=65,"Heavy",M1120&lt;=25,"Light",M1120&gt;=26-64,"Medium")</f>
        <v>Heavy</v>
      </c>
      <c r="B1120" s="1" t="s">
        <v>2787</v>
      </c>
      <c r="C1120" s="1" t="s">
        <v>2824</v>
      </c>
      <c r="D1120" s="3">
        <f t="shared" si="236"/>
        <v>1103</v>
      </c>
      <c r="E1120" s="4" t="s">
        <v>918</v>
      </c>
      <c r="F1120" s="3">
        <v>2</v>
      </c>
      <c r="G1120" s="3" t="s">
        <v>2827</v>
      </c>
      <c r="H1120" s="4" t="s">
        <v>1154</v>
      </c>
      <c r="I1120" s="3" t="s">
        <v>735</v>
      </c>
      <c r="J1120" s="3" t="s">
        <v>2336</v>
      </c>
      <c r="K1120" s="7" t="str">
        <f>VLOOKUP($I1120,'New Summary'!$E$8:$G$59,2,FALSE)</f>
        <v>H-600x200x10x15</v>
      </c>
      <c r="L1120" s="3" t="s">
        <v>2496</v>
      </c>
      <c r="M1120" s="7">
        <f>VLOOKUP($I1120,'New Summary'!$E$8:$G$59,3,FALSE)</f>
        <v>94.6</v>
      </c>
      <c r="N1120" s="3">
        <v>2500</v>
      </c>
      <c r="O1120" s="3" t="s">
        <v>25</v>
      </c>
      <c r="P1120" s="3">
        <v>1</v>
      </c>
      <c r="Q1120" s="28">
        <f t="shared" si="229"/>
        <v>2.5</v>
      </c>
      <c r="R1120" s="28">
        <f t="shared" si="230"/>
        <v>236.5</v>
      </c>
      <c r="S1120" s="12">
        <v>0</v>
      </c>
      <c r="T1120" s="46">
        <f t="shared" si="234"/>
        <v>0</v>
      </c>
      <c r="U1120" s="15"/>
      <c r="V1120" s="3">
        <f t="shared" si="235"/>
        <v>2.5</v>
      </c>
      <c r="W1120" s="30" t="s">
        <v>2502</v>
      </c>
      <c r="X1120" s="29">
        <f t="shared" si="232"/>
        <v>236.5</v>
      </c>
      <c r="Y1120" s="29">
        <f t="shared" si="233"/>
        <v>0</v>
      </c>
      <c r="Z1120" s="5"/>
      <c r="AA1120" s="3">
        <v>1.875</v>
      </c>
      <c r="AB1120" s="3">
        <f t="shared" si="237"/>
        <v>0.625</v>
      </c>
      <c r="AC1120" s="3">
        <f t="shared" si="238"/>
        <v>177.375</v>
      </c>
      <c r="AD1120">
        <v>1875</v>
      </c>
      <c r="AE1120" s="1">
        <f t="shared" si="231"/>
        <v>1.875</v>
      </c>
    </row>
    <row r="1121" spans="1:31" customFormat="1" ht="43.2" hidden="1" x14ac:dyDescent="0.3">
      <c r="A1121" s="65" t="str" cm="1">
        <f t="array" ref="A1121">_xlfn.IFS(M1121&gt;=65,"Heavy",M1121&lt;=25,"Light",M1121&gt;=26-64,"Medium")</f>
        <v>Heavy</v>
      </c>
      <c r="B1121" s="1" t="s">
        <v>2787</v>
      </c>
      <c r="C1121" s="1" t="s">
        <v>2824</v>
      </c>
      <c r="D1121" s="3">
        <f t="shared" si="236"/>
        <v>1104</v>
      </c>
      <c r="E1121" s="4" t="s">
        <v>918</v>
      </c>
      <c r="F1121" s="3">
        <v>2</v>
      </c>
      <c r="G1121" s="3" t="s">
        <v>2827</v>
      </c>
      <c r="H1121" s="4" t="s">
        <v>1155</v>
      </c>
      <c r="I1121" s="3" t="s">
        <v>735</v>
      </c>
      <c r="J1121" s="3" t="s">
        <v>2336</v>
      </c>
      <c r="K1121" s="7" t="str">
        <f>VLOOKUP($I1121,'New Summary'!$E$8:$G$59,2,FALSE)</f>
        <v>H-600x200x10x15</v>
      </c>
      <c r="L1121" s="3" t="s">
        <v>2496</v>
      </c>
      <c r="M1121" s="7">
        <f>VLOOKUP($I1121,'New Summary'!$E$8:$G$59,3,FALSE)</f>
        <v>94.6</v>
      </c>
      <c r="N1121" s="3">
        <v>2500</v>
      </c>
      <c r="O1121" s="3" t="s">
        <v>25</v>
      </c>
      <c r="P1121" s="3">
        <v>1</v>
      </c>
      <c r="Q1121" s="28">
        <f t="shared" si="229"/>
        <v>2.5</v>
      </c>
      <c r="R1121" s="28">
        <f t="shared" si="230"/>
        <v>236.5</v>
      </c>
      <c r="S1121" s="12">
        <v>0</v>
      </c>
      <c r="T1121" s="46">
        <f t="shared" si="234"/>
        <v>0</v>
      </c>
      <c r="U1121" s="15"/>
      <c r="V1121" s="3">
        <f t="shared" si="235"/>
        <v>2.5</v>
      </c>
      <c r="W1121" s="30" t="s">
        <v>2502</v>
      </c>
      <c r="X1121" s="29">
        <f t="shared" si="232"/>
        <v>236.5</v>
      </c>
      <c r="Y1121" s="29">
        <f t="shared" si="233"/>
        <v>0</v>
      </c>
      <c r="Z1121" s="5"/>
      <c r="AA1121" s="3">
        <v>1.875</v>
      </c>
      <c r="AB1121" s="3">
        <f t="shared" si="237"/>
        <v>0.625</v>
      </c>
      <c r="AC1121" s="3">
        <f t="shared" si="238"/>
        <v>177.375</v>
      </c>
      <c r="AD1121">
        <v>1875</v>
      </c>
      <c r="AE1121" s="1">
        <f t="shared" si="231"/>
        <v>1.875</v>
      </c>
    </row>
    <row r="1122" spans="1:31" customFormat="1" ht="43.2" hidden="1" x14ac:dyDescent="0.3">
      <c r="A1122" s="65" t="str" cm="1">
        <f t="array" ref="A1122">_xlfn.IFS(M1122&gt;=65,"Heavy",M1122&lt;=25,"Light",M1122&gt;=26-64,"Medium")</f>
        <v>Heavy</v>
      </c>
      <c r="B1122" s="1" t="s">
        <v>2787</v>
      </c>
      <c r="C1122" s="1" t="s">
        <v>2824</v>
      </c>
      <c r="D1122" s="3">
        <f t="shared" si="236"/>
        <v>1105</v>
      </c>
      <c r="E1122" s="4" t="s">
        <v>918</v>
      </c>
      <c r="F1122" s="3">
        <v>2</v>
      </c>
      <c r="G1122" s="3" t="s">
        <v>2827</v>
      </c>
      <c r="H1122" s="4" t="s">
        <v>1156</v>
      </c>
      <c r="I1122" s="3" t="s">
        <v>735</v>
      </c>
      <c r="J1122" s="3" t="s">
        <v>2336</v>
      </c>
      <c r="K1122" s="7" t="str">
        <f>VLOOKUP($I1122,'New Summary'!$E$8:$G$59,2,FALSE)</f>
        <v>H-600x200x10x15</v>
      </c>
      <c r="L1122" s="3" t="s">
        <v>2496</v>
      </c>
      <c r="M1122" s="7">
        <f>VLOOKUP($I1122,'New Summary'!$E$8:$G$59,3,FALSE)</f>
        <v>94.6</v>
      </c>
      <c r="N1122" s="3">
        <v>2500</v>
      </c>
      <c r="O1122" s="3" t="s">
        <v>25</v>
      </c>
      <c r="P1122" s="3">
        <v>1</v>
      </c>
      <c r="Q1122" s="28">
        <f t="shared" si="229"/>
        <v>2.5</v>
      </c>
      <c r="R1122" s="28">
        <f t="shared" si="230"/>
        <v>236.5</v>
      </c>
      <c r="S1122" s="12">
        <v>0</v>
      </c>
      <c r="T1122" s="46">
        <f t="shared" si="234"/>
        <v>0</v>
      </c>
      <c r="U1122" s="15"/>
      <c r="V1122" s="3">
        <f t="shared" si="235"/>
        <v>2.5</v>
      </c>
      <c r="W1122" s="30" t="s">
        <v>2502</v>
      </c>
      <c r="X1122" s="29">
        <f t="shared" si="232"/>
        <v>236.5</v>
      </c>
      <c r="Y1122" s="29">
        <f t="shared" si="233"/>
        <v>0</v>
      </c>
      <c r="Z1122" s="5"/>
      <c r="AA1122" s="3">
        <v>1.875</v>
      </c>
      <c r="AB1122" s="3">
        <f t="shared" si="237"/>
        <v>0.625</v>
      </c>
      <c r="AC1122" s="3">
        <f t="shared" si="238"/>
        <v>177.375</v>
      </c>
      <c r="AD1122">
        <v>1875</v>
      </c>
      <c r="AE1122" s="1">
        <f t="shared" si="231"/>
        <v>1.875</v>
      </c>
    </row>
    <row r="1123" spans="1:31" customFormat="1" ht="43.2" hidden="1" x14ac:dyDescent="0.3">
      <c r="A1123" s="65" t="str" cm="1">
        <f t="array" ref="A1123">_xlfn.IFS(M1123&gt;=65,"Heavy",M1123&lt;=25,"Light",M1123&gt;=26-64,"Medium")</f>
        <v>Heavy</v>
      </c>
      <c r="B1123" s="1" t="s">
        <v>2787</v>
      </c>
      <c r="C1123" s="1" t="s">
        <v>2824</v>
      </c>
      <c r="D1123" s="3">
        <f t="shared" si="236"/>
        <v>1106</v>
      </c>
      <c r="E1123" s="4" t="s">
        <v>918</v>
      </c>
      <c r="F1123" s="3">
        <v>2</v>
      </c>
      <c r="G1123" s="3" t="s">
        <v>2827</v>
      </c>
      <c r="H1123" s="4" t="s">
        <v>1157</v>
      </c>
      <c r="I1123" s="3" t="s">
        <v>735</v>
      </c>
      <c r="J1123" s="3" t="s">
        <v>2336</v>
      </c>
      <c r="K1123" s="7" t="str">
        <f>VLOOKUP($I1123,'New Summary'!$E$8:$G$59,2,FALSE)</f>
        <v>H-600x200x10x15</v>
      </c>
      <c r="L1123" s="3" t="s">
        <v>2496</v>
      </c>
      <c r="M1123" s="7">
        <f>VLOOKUP($I1123,'New Summary'!$E$8:$G$59,3,FALSE)</f>
        <v>94.6</v>
      </c>
      <c r="N1123" s="3">
        <v>2500</v>
      </c>
      <c r="O1123" s="3" t="s">
        <v>25</v>
      </c>
      <c r="P1123" s="3">
        <v>1</v>
      </c>
      <c r="Q1123" s="28">
        <f t="shared" si="229"/>
        <v>2.5</v>
      </c>
      <c r="R1123" s="28">
        <f t="shared" si="230"/>
        <v>236.5</v>
      </c>
      <c r="S1123" s="12">
        <v>0</v>
      </c>
      <c r="T1123" s="46">
        <f t="shared" si="234"/>
        <v>0</v>
      </c>
      <c r="U1123" s="15"/>
      <c r="V1123" s="3">
        <f t="shared" si="235"/>
        <v>2.5</v>
      </c>
      <c r="W1123" s="30" t="s">
        <v>2502</v>
      </c>
      <c r="X1123" s="29">
        <f t="shared" si="232"/>
        <v>236.5</v>
      </c>
      <c r="Y1123" s="29">
        <f t="shared" si="233"/>
        <v>0</v>
      </c>
      <c r="Z1123" s="5"/>
      <c r="AA1123" s="3">
        <v>1.875</v>
      </c>
      <c r="AB1123" s="3">
        <f t="shared" si="237"/>
        <v>0.625</v>
      </c>
      <c r="AC1123" s="3">
        <f t="shared" si="238"/>
        <v>177.375</v>
      </c>
      <c r="AD1123">
        <v>1875</v>
      </c>
      <c r="AE1123" s="1">
        <f t="shared" si="231"/>
        <v>1.875</v>
      </c>
    </row>
    <row r="1124" spans="1:31" customFormat="1" ht="43.2" hidden="1" x14ac:dyDescent="0.3">
      <c r="A1124" s="65" t="str" cm="1">
        <f t="array" ref="A1124">_xlfn.IFS(M1124&gt;=65,"Heavy",M1124&lt;=25,"Light",M1124&gt;=26-64,"Medium")</f>
        <v>Heavy</v>
      </c>
      <c r="B1124" s="1" t="s">
        <v>2787</v>
      </c>
      <c r="C1124" s="1" t="s">
        <v>2824</v>
      </c>
      <c r="D1124" s="3">
        <f t="shared" si="236"/>
        <v>1107</v>
      </c>
      <c r="E1124" s="4" t="s">
        <v>918</v>
      </c>
      <c r="F1124" s="3">
        <v>2</v>
      </c>
      <c r="G1124" s="3" t="s">
        <v>2827</v>
      </c>
      <c r="H1124" s="4" t="s">
        <v>1158</v>
      </c>
      <c r="I1124" s="3" t="s">
        <v>735</v>
      </c>
      <c r="J1124" s="3" t="s">
        <v>2336</v>
      </c>
      <c r="K1124" s="7" t="str">
        <f>VLOOKUP($I1124,'New Summary'!$E$8:$G$59,2,FALSE)</f>
        <v>H-600x200x10x15</v>
      </c>
      <c r="L1124" s="3" t="s">
        <v>2496</v>
      </c>
      <c r="M1124" s="7">
        <f>VLOOKUP($I1124,'New Summary'!$E$8:$G$59,3,FALSE)</f>
        <v>94.6</v>
      </c>
      <c r="N1124" s="3">
        <v>2500</v>
      </c>
      <c r="O1124" s="3" t="s">
        <v>25</v>
      </c>
      <c r="P1124" s="3">
        <v>1</v>
      </c>
      <c r="Q1124" s="28">
        <f t="shared" si="229"/>
        <v>2.5</v>
      </c>
      <c r="R1124" s="28">
        <f t="shared" si="230"/>
        <v>236.5</v>
      </c>
      <c r="S1124" s="12">
        <v>0</v>
      </c>
      <c r="T1124" s="46">
        <f t="shared" si="234"/>
        <v>0</v>
      </c>
      <c r="U1124" s="15"/>
      <c r="V1124" s="3">
        <f t="shared" si="235"/>
        <v>2.5</v>
      </c>
      <c r="W1124" s="30" t="s">
        <v>2502</v>
      </c>
      <c r="X1124" s="29">
        <f t="shared" si="232"/>
        <v>236.5</v>
      </c>
      <c r="Y1124" s="29">
        <f t="shared" si="233"/>
        <v>0</v>
      </c>
      <c r="Z1124" s="5"/>
      <c r="AA1124" s="3">
        <v>1.875</v>
      </c>
      <c r="AB1124" s="3">
        <f t="shared" si="237"/>
        <v>0.625</v>
      </c>
      <c r="AC1124" s="3">
        <f t="shared" si="238"/>
        <v>177.375</v>
      </c>
      <c r="AD1124">
        <v>1875</v>
      </c>
      <c r="AE1124" s="1">
        <f t="shared" si="231"/>
        <v>1.875</v>
      </c>
    </row>
    <row r="1125" spans="1:31" customFormat="1" ht="43.2" hidden="1" x14ac:dyDescent="0.3">
      <c r="A1125" s="65" t="str" cm="1">
        <f t="array" ref="A1125">_xlfn.IFS(M1125&gt;=65,"Heavy",M1125&lt;=25,"Light",M1125&gt;=26-64,"Medium")</f>
        <v>Heavy</v>
      </c>
      <c r="B1125" s="1" t="s">
        <v>2787</v>
      </c>
      <c r="C1125" s="1" t="s">
        <v>2824</v>
      </c>
      <c r="D1125" s="3">
        <f t="shared" si="236"/>
        <v>1108</v>
      </c>
      <c r="E1125" s="4" t="s">
        <v>918</v>
      </c>
      <c r="F1125" s="3">
        <v>2</v>
      </c>
      <c r="G1125" s="3" t="s">
        <v>2827</v>
      </c>
      <c r="H1125" s="4" t="s">
        <v>1159</v>
      </c>
      <c r="I1125" s="3" t="s">
        <v>735</v>
      </c>
      <c r="J1125" s="3" t="s">
        <v>2336</v>
      </c>
      <c r="K1125" s="7" t="str">
        <f>VLOOKUP($I1125,'New Summary'!$E$8:$G$59,2,FALSE)</f>
        <v>H-600x200x10x15</v>
      </c>
      <c r="L1125" s="3" t="s">
        <v>2496</v>
      </c>
      <c r="M1125" s="7">
        <f>VLOOKUP($I1125,'New Summary'!$E$8:$G$59,3,FALSE)</f>
        <v>94.6</v>
      </c>
      <c r="N1125" s="3">
        <v>2500</v>
      </c>
      <c r="O1125" s="3" t="s">
        <v>25</v>
      </c>
      <c r="P1125" s="3">
        <v>1</v>
      </c>
      <c r="Q1125" s="28">
        <f t="shared" si="229"/>
        <v>2.5</v>
      </c>
      <c r="R1125" s="28">
        <f t="shared" si="230"/>
        <v>236.5</v>
      </c>
      <c r="S1125" s="12">
        <v>0</v>
      </c>
      <c r="T1125" s="46">
        <f t="shared" si="234"/>
        <v>0</v>
      </c>
      <c r="U1125" s="15"/>
      <c r="V1125" s="3">
        <f t="shared" si="235"/>
        <v>2.5</v>
      </c>
      <c r="W1125" s="30" t="s">
        <v>2502</v>
      </c>
      <c r="X1125" s="29">
        <f t="shared" si="232"/>
        <v>236.5</v>
      </c>
      <c r="Y1125" s="29">
        <f t="shared" si="233"/>
        <v>0</v>
      </c>
      <c r="Z1125" s="5"/>
      <c r="AA1125" s="3">
        <v>1.875</v>
      </c>
      <c r="AB1125" s="3">
        <f t="shared" si="237"/>
        <v>0.625</v>
      </c>
      <c r="AC1125" s="3">
        <f t="shared" si="238"/>
        <v>177.375</v>
      </c>
      <c r="AD1125">
        <v>1875</v>
      </c>
      <c r="AE1125" s="1">
        <f t="shared" si="231"/>
        <v>1.875</v>
      </c>
    </row>
    <row r="1126" spans="1:31" customFormat="1" ht="43.2" hidden="1" x14ac:dyDescent="0.3">
      <c r="A1126" s="65" t="str" cm="1">
        <f t="array" ref="A1126">_xlfn.IFS(M1126&gt;=65,"Heavy",M1126&lt;=25,"Light",M1126&gt;=26-64,"Medium")</f>
        <v>Heavy</v>
      </c>
      <c r="B1126" s="1" t="s">
        <v>2787</v>
      </c>
      <c r="C1126" s="1" t="s">
        <v>2824</v>
      </c>
      <c r="D1126" s="3">
        <f t="shared" si="236"/>
        <v>1109</v>
      </c>
      <c r="E1126" s="4" t="s">
        <v>918</v>
      </c>
      <c r="F1126" s="3">
        <v>2</v>
      </c>
      <c r="G1126" s="3" t="s">
        <v>2827</v>
      </c>
      <c r="H1126" s="4" t="s">
        <v>1160</v>
      </c>
      <c r="I1126" s="3" t="s">
        <v>735</v>
      </c>
      <c r="J1126" s="3" t="s">
        <v>2336</v>
      </c>
      <c r="K1126" s="7" t="str">
        <f>VLOOKUP($I1126,'New Summary'!$E$8:$G$59,2,FALSE)</f>
        <v>H-600x200x10x15</v>
      </c>
      <c r="L1126" s="3" t="s">
        <v>2496</v>
      </c>
      <c r="M1126" s="7">
        <f>VLOOKUP($I1126,'New Summary'!$E$8:$G$59,3,FALSE)</f>
        <v>94.6</v>
      </c>
      <c r="N1126" s="3">
        <v>2500</v>
      </c>
      <c r="O1126" s="3" t="s">
        <v>25</v>
      </c>
      <c r="P1126" s="3">
        <v>1</v>
      </c>
      <c r="Q1126" s="28">
        <f t="shared" si="229"/>
        <v>2.5</v>
      </c>
      <c r="R1126" s="28">
        <f t="shared" si="230"/>
        <v>236.5</v>
      </c>
      <c r="S1126" s="12">
        <v>0</v>
      </c>
      <c r="T1126" s="46">
        <f t="shared" si="234"/>
        <v>0</v>
      </c>
      <c r="U1126" s="15"/>
      <c r="V1126" s="3">
        <f t="shared" si="235"/>
        <v>2.5</v>
      </c>
      <c r="W1126" s="30" t="s">
        <v>2502</v>
      </c>
      <c r="X1126" s="29">
        <f t="shared" si="232"/>
        <v>236.5</v>
      </c>
      <c r="Y1126" s="29">
        <f t="shared" si="233"/>
        <v>0</v>
      </c>
      <c r="Z1126" s="5"/>
      <c r="AA1126" s="3">
        <v>1.875</v>
      </c>
      <c r="AB1126" s="3">
        <f t="shared" si="237"/>
        <v>0.625</v>
      </c>
      <c r="AC1126" s="3">
        <f t="shared" si="238"/>
        <v>177.375</v>
      </c>
      <c r="AD1126">
        <v>1875</v>
      </c>
      <c r="AE1126" s="1">
        <f t="shared" si="231"/>
        <v>1.875</v>
      </c>
    </row>
    <row r="1127" spans="1:31" customFormat="1" ht="43.2" hidden="1" x14ac:dyDescent="0.3">
      <c r="A1127" s="65" t="str" cm="1">
        <f t="array" ref="A1127">_xlfn.IFS(M1127&gt;=65,"Heavy",M1127&lt;=25,"Light",M1127&gt;=26-64,"Medium")</f>
        <v>Heavy</v>
      </c>
      <c r="B1127" s="1" t="s">
        <v>2787</v>
      </c>
      <c r="C1127" s="1" t="s">
        <v>2824</v>
      </c>
      <c r="D1127" s="3">
        <f t="shared" si="236"/>
        <v>1110</v>
      </c>
      <c r="E1127" s="4" t="s">
        <v>918</v>
      </c>
      <c r="F1127" s="3">
        <v>2</v>
      </c>
      <c r="G1127" s="3" t="s">
        <v>2827</v>
      </c>
      <c r="H1127" s="4" t="s">
        <v>1161</v>
      </c>
      <c r="I1127" s="3" t="s">
        <v>735</v>
      </c>
      <c r="J1127" s="3" t="s">
        <v>2336</v>
      </c>
      <c r="K1127" s="7" t="str">
        <f>VLOOKUP($I1127,'New Summary'!$E$8:$G$59,2,FALSE)</f>
        <v>H-600x200x10x15</v>
      </c>
      <c r="L1127" s="3" t="s">
        <v>2496</v>
      </c>
      <c r="M1127" s="7">
        <f>VLOOKUP($I1127,'New Summary'!$E$8:$G$59,3,FALSE)</f>
        <v>94.6</v>
      </c>
      <c r="N1127" s="3">
        <v>2500</v>
      </c>
      <c r="O1127" s="3" t="s">
        <v>25</v>
      </c>
      <c r="P1127" s="3">
        <v>1</v>
      </c>
      <c r="Q1127" s="28">
        <f t="shared" si="229"/>
        <v>2.5</v>
      </c>
      <c r="R1127" s="28">
        <f t="shared" si="230"/>
        <v>236.5</v>
      </c>
      <c r="S1127" s="12">
        <v>0</v>
      </c>
      <c r="T1127" s="46">
        <f t="shared" si="234"/>
        <v>0</v>
      </c>
      <c r="U1127" s="15"/>
      <c r="V1127" s="3">
        <f t="shared" si="235"/>
        <v>2.5</v>
      </c>
      <c r="W1127" s="30" t="s">
        <v>2502</v>
      </c>
      <c r="X1127" s="29">
        <f t="shared" si="232"/>
        <v>236.5</v>
      </c>
      <c r="Y1127" s="29">
        <f t="shared" si="233"/>
        <v>0</v>
      </c>
      <c r="Z1127" s="5"/>
      <c r="AA1127" s="3">
        <v>1.875</v>
      </c>
      <c r="AB1127" s="3">
        <f t="shared" si="237"/>
        <v>0.625</v>
      </c>
      <c r="AC1127" s="3">
        <f t="shared" si="238"/>
        <v>177.375</v>
      </c>
      <c r="AD1127">
        <v>1875</v>
      </c>
      <c r="AE1127" s="1">
        <f t="shared" si="231"/>
        <v>1.875</v>
      </c>
    </row>
    <row r="1128" spans="1:31" customFormat="1" ht="43.2" hidden="1" x14ac:dyDescent="0.3">
      <c r="A1128" s="65" t="str" cm="1">
        <f t="array" ref="A1128">_xlfn.IFS(M1128&gt;=65,"Heavy",M1128&lt;=25,"Light",M1128&gt;=26-64,"Medium")</f>
        <v>Heavy</v>
      </c>
      <c r="B1128" s="1" t="s">
        <v>2787</v>
      </c>
      <c r="C1128" s="1" t="s">
        <v>2824</v>
      </c>
      <c r="D1128" s="3">
        <f t="shared" si="236"/>
        <v>1111</v>
      </c>
      <c r="E1128" s="4" t="s">
        <v>918</v>
      </c>
      <c r="F1128" s="3">
        <v>2</v>
      </c>
      <c r="G1128" s="3" t="s">
        <v>2827</v>
      </c>
      <c r="H1128" s="4" t="s">
        <v>1162</v>
      </c>
      <c r="I1128" s="3" t="s">
        <v>735</v>
      </c>
      <c r="J1128" s="3" t="s">
        <v>2336</v>
      </c>
      <c r="K1128" s="7" t="str">
        <f>VLOOKUP($I1128,'New Summary'!$E$8:$G$59,2,FALSE)</f>
        <v>H-600x200x10x15</v>
      </c>
      <c r="L1128" s="3" t="s">
        <v>2496</v>
      </c>
      <c r="M1128" s="7">
        <f>VLOOKUP($I1128,'New Summary'!$E$8:$G$59,3,FALSE)</f>
        <v>94.6</v>
      </c>
      <c r="N1128" s="3">
        <v>2500</v>
      </c>
      <c r="O1128" s="3" t="s">
        <v>25</v>
      </c>
      <c r="P1128" s="3">
        <v>1</v>
      </c>
      <c r="Q1128" s="28">
        <f t="shared" si="229"/>
        <v>2.5</v>
      </c>
      <c r="R1128" s="28">
        <f t="shared" si="230"/>
        <v>236.5</v>
      </c>
      <c r="S1128" s="12">
        <v>0</v>
      </c>
      <c r="T1128" s="46">
        <f t="shared" si="234"/>
        <v>0</v>
      </c>
      <c r="U1128" s="15"/>
      <c r="V1128" s="3">
        <f t="shared" si="235"/>
        <v>2.5</v>
      </c>
      <c r="W1128" s="30" t="s">
        <v>2502</v>
      </c>
      <c r="X1128" s="29">
        <f t="shared" si="232"/>
        <v>236.5</v>
      </c>
      <c r="Y1128" s="29">
        <f t="shared" si="233"/>
        <v>0</v>
      </c>
      <c r="Z1128" s="5"/>
      <c r="AA1128" s="3">
        <v>1.875</v>
      </c>
      <c r="AB1128" s="3">
        <f t="shared" si="237"/>
        <v>0.625</v>
      </c>
      <c r="AC1128" s="3">
        <f t="shared" si="238"/>
        <v>177.375</v>
      </c>
      <c r="AD1128">
        <v>1875</v>
      </c>
      <c r="AE1128" s="1">
        <f t="shared" si="231"/>
        <v>1.875</v>
      </c>
    </row>
    <row r="1129" spans="1:31" customFormat="1" ht="43.2" hidden="1" x14ac:dyDescent="0.3">
      <c r="A1129" s="65" t="str" cm="1">
        <f t="array" ref="A1129">_xlfn.IFS(M1129&gt;=65,"Heavy",M1129&lt;=25,"Light",M1129&gt;=26-64,"Medium")</f>
        <v>Heavy</v>
      </c>
      <c r="B1129" s="1" t="s">
        <v>2787</v>
      </c>
      <c r="C1129" s="1" t="s">
        <v>2824</v>
      </c>
      <c r="D1129" s="3">
        <f t="shared" si="236"/>
        <v>1112</v>
      </c>
      <c r="E1129" s="4" t="s">
        <v>918</v>
      </c>
      <c r="F1129" s="3">
        <v>2</v>
      </c>
      <c r="G1129" s="3" t="s">
        <v>2827</v>
      </c>
      <c r="H1129" s="4" t="s">
        <v>1163</v>
      </c>
      <c r="I1129" s="3" t="s">
        <v>735</v>
      </c>
      <c r="J1129" s="3" t="s">
        <v>2336</v>
      </c>
      <c r="K1129" s="7" t="str">
        <f>VLOOKUP($I1129,'New Summary'!$E$8:$G$59,2,FALSE)</f>
        <v>H-600x200x10x15</v>
      </c>
      <c r="L1129" s="3" t="s">
        <v>2496</v>
      </c>
      <c r="M1129" s="7">
        <f>VLOOKUP($I1129,'New Summary'!$E$8:$G$59,3,FALSE)</f>
        <v>94.6</v>
      </c>
      <c r="N1129" s="3">
        <v>2500</v>
      </c>
      <c r="O1129" s="3" t="s">
        <v>25</v>
      </c>
      <c r="P1129" s="3">
        <v>1</v>
      </c>
      <c r="Q1129" s="28">
        <f t="shared" si="229"/>
        <v>2.5</v>
      </c>
      <c r="R1129" s="28">
        <f t="shared" si="230"/>
        <v>236.5</v>
      </c>
      <c r="S1129" s="12">
        <v>0</v>
      </c>
      <c r="T1129" s="46">
        <f t="shared" si="234"/>
        <v>0</v>
      </c>
      <c r="U1129" s="15"/>
      <c r="V1129" s="3">
        <f t="shared" si="235"/>
        <v>2.5</v>
      </c>
      <c r="W1129" s="30" t="s">
        <v>2502</v>
      </c>
      <c r="X1129" s="29">
        <f t="shared" si="232"/>
        <v>236.5</v>
      </c>
      <c r="Y1129" s="29">
        <f t="shared" si="233"/>
        <v>0</v>
      </c>
      <c r="Z1129" s="5"/>
      <c r="AA1129" s="3">
        <v>1.875</v>
      </c>
      <c r="AB1129" s="3">
        <f t="shared" si="237"/>
        <v>0.625</v>
      </c>
      <c r="AC1129" s="3">
        <f t="shared" si="238"/>
        <v>177.375</v>
      </c>
      <c r="AD1129">
        <v>1875</v>
      </c>
      <c r="AE1129" s="1">
        <f t="shared" si="231"/>
        <v>1.875</v>
      </c>
    </row>
    <row r="1130" spans="1:31" customFormat="1" ht="43.2" hidden="1" x14ac:dyDescent="0.3">
      <c r="A1130" s="65" t="str" cm="1">
        <f t="array" ref="A1130">_xlfn.IFS(M1130&gt;=65,"Heavy",M1130&lt;=25,"Light",M1130&gt;=26-64,"Medium")</f>
        <v>Heavy</v>
      </c>
      <c r="B1130" s="1" t="s">
        <v>2787</v>
      </c>
      <c r="C1130" s="1" t="s">
        <v>2824</v>
      </c>
      <c r="D1130" s="3">
        <f t="shared" si="236"/>
        <v>1113</v>
      </c>
      <c r="E1130" s="4" t="s">
        <v>918</v>
      </c>
      <c r="F1130" s="3">
        <v>2</v>
      </c>
      <c r="G1130" s="3" t="s">
        <v>2827</v>
      </c>
      <c r="H1130" s="4" t="s">
        <v>1164</v>
      </c>
      <c r="I1130" s="3" t="s">
        <v>735</v>
      </c>
      <c r="J1130" s="3" t="s">
        <v>2336</v>
      </c>
      <c r="K1130" s="7" t="str">
        <f>VLOOKUP($I1130,'New Summary'!$E$8:$G$59,2,FALSE)</f>
        <v>H-600x200x10x15</v>
      </c>
      <c r="L1130" s="3" t="s">
        <v>2496</v>
      </c>
      <c r="M1130" s="7">
        <f>VLOOKUP($I1130,'New Summary'!$E$8:$G$59,3,FALSE)</f>
        <v>94.6</v>
      </c>
      <c r="N1130" s="3">
        <v>2500</v>
      </c>
      <c r="O1130" s="3" t="s">
        <v>25</v>
      </c>
      <c r="P1130" s="3">
        <v>1</v>
      </c>
      <c r="Q1130" s="28">
        <f t="shared" si="229"/>
        <v>2.5</v>
      </c>
      <c r="R1130" s="28">
        <f t="shared" si="230"/>
        <v>236.5</v>
      </c>
      <c r="S1130" s="12">
        <v>0</v>
      </c>
      <c r="T1130" s="46">
        <f t="shared" si="234"/>
        <v>0</v>
      </c>
      <c r="U1130" s="15"/>
      <c r="V1130" s="3">
        <f t="shared" si="235"/>
        <v>2.5</v>
      </c>
      <c r="W1130" s="30" t="s">
        <v>2502</v>
      </c>
      <c r="X1130" s="29">
        <f t="shared" si="232"/>
        <v>236.5</v>
      </c>
      <c r="Y1130" s="29">
        <f t="shared" si="233"/>
        <v>0</v>
      </c>
      <c r="Z1130" s="5"/>
      <c r="AA1130" s="3">
        <v>1.875</v>
      </c>
      <c r="AB1130" s="3">
        <f t="shared" si="237"/>
        <v>0.625</v>
      </c>
      <c r="AC1130" s="3">
        <f t="shared" si="238"/>
        <v>177.375</v>
      </c>
      <c r="AD1130">
        <v>1875</v>
      </c>
      <c r="AE1130" s="1">
        <f t="shared" si="231"/>
        <v>1.875</v>
      </c>
    </row>
    <row r="1131" spans="1:31" customFormat="1" ht="43.2" hidden="1" x14ac:dyDescent="0.3">
      <c r="A1131" s="65" t="str" cm="1">
        <f t="array" ref="A1131">_xlfn.IFS(M1131&gt;=65,"Heavy",M1131&lt;=25,"Light",M1131&gt;=26-64,"Medium")</f>
        <v>Heavy</v>
      </c>
      <c r="B1131" s="1" t="s">
        <v>2787</v>
      </c>
      <c r="C1131" s="1" t="s">
        <v>2824</v>
      </c>
      <c r="D1131" s="3">
        <f t="shared" si="236"/>
        <v>1114</v>
      </c>
      <c r="E1131" s="4" t="s">
        <v>918</v>
      </c>
      <c r="F1131" s="3">
        <v>2</v>
      </c>
      <c r="G1131" s="3" t="s">
        <v>2827</v>
      </c>
      <c r="H1131" s="4" t="s">
        <v>1165</v>
      </c>
      <c r="I1131" s="3" t="s">
        <v>735</v>
      </c>
      <c r="J1131" s="3" t="s">
        <v>2336</v>
      </c>
      <c r="K1131" s="7" t="str">
        <f>VLOOKUP($I1131,'New Summary'!$E$8:$G$59,2,FALSE)</f>
        <v>H-600x200x10x15</v>
      </c>
      <c r="L1131" s="3" t="s">
        <v>2496</v>
      </c>
      <c r="M1131" s="7">
        <f>VLOOKUP($I1131,'New Summary'!$E$8:$G$59,3,FALSE)</f>
        <v>94.6</v>
      </c>
      <c r="N1131" s="3">
        <v>2500</v>
      </c>
      <c r="O1131" s="3" t="s">
        <v>25</v>
      </c>
      <c r="P1131" s="3">
        <v>1</v>
      </c>
      <c r="Q1131" s="28">
        <f t="shared" si="229"/>
        <v>2.5</v>
      </c>
      <c r="R1131" s="28">
        <f t="shared" si="230"/>
        <v>236.5</v>
      </c>
      <c r="S1131" s="12">
        <v>0</v>
      </c>
      <c r="T1131" s="46">
        <f t="shared" si="234"/>
        <v>0</v>
      </c>
      <c r="U1131" s="15"/>
      <c r="V1131" s="3">
        <f t="shared" si="235"/>
        <v>2.5</v>
      </c>
      <c r="W1131" s="30" t="s">
        <v>2502</v>
      </c>
      <c r="X1131" s="29">
        <f t="shared" si="232"/>
        <v>236.5</v>
      </c>
      <c r="Y1131" s="29">
        <f t="shared" si="233"/>
        <v>0</v>
      </c>
      <c r="Z1131" s="5"/>
      <c r="AA1131" s="3">
        <v>1.875</v>
      </c>
      <c r="AB1131" s="3">
        <f t="shared" si="237"/>
        <v>0.625</v>
      </c>
      <c r="AC1131" s="3">
        <f t="shared" si="238"/>
        <v>177.375</v>
      </c>
      <c r="AD1131">
        <v>1875</v>
      </c>
      <c r="AE1131" s="1">
        <f t="shared" si="231"/>
        <v>1.875</v>
      </c>
    </row>
    <row r="1132" spans="1:31" customFormat="1" ht="43.2" hidden="1" x14ac:dyDescent="0.3">
      <c r="A1132" s="65" t="str" cm="1">
        <f t="array" ref="A1132">_xlfn.IFS(M1132&gt;=65,"Heavy",M1132&lt;=25,"Light",M1132&gt;=26-64,"Medium")</f>
        <v>Heavy</v>
      </c>
      <c r="B1132" s="1" t="s">
        <v>2787</v>
      </c>
      <c r="C1132" s="1" t="s">
        <v>2824</v>
      </c>
      <c r="D1132" s="3">
        <f t="shared" si="236"/>
        <v>1115</v>
      </c>
      <c r="E1132" s="4" t="s">
        <v>918</v>
      </c>
      <c r="F1132" s="3">
        <v>2</v>
      </c>
      <c r="G1132" s="3" t="s">
        <v>2827</v>
      </c>
      <c r="H1132" s="4" t="s">
        <v>1166</v>
      </c>
      <c r="I1132" s="3" t="s">
        <v>735</v>
      </c>
      <c r="J1132" s="3" t="s">
        <v>2336</v>
      </c>
      <c r="K1132" s="7" t="str">
        <f>VLOOKUP($I1132,'New Summary'!$E$8:$G$59,2,FALSE)</f>
        <v>H-600x200x10x15</v>
      </c>
      <c r="L1132" s="3" t="s">
        <v>2496</v>
      </c>
      <c r="M1132" s="7">
        <f>VLOOKUP($I1132,'New Summary'!$E$8:$G$59,3,FALSE)</f>
        <v>94.6</v>
      </c>
      <c r="N1132" s="3">
        <v>2500</v>
      </c>
      <c r="O1132" s="3" t="s">
        <v>25</v>
      </c>
      <c r="P1132" s="3">
        <v>1</v>
      </c>
      <c r="Q1132" s="28">
        <f t="shared" si="229"/>
        <v>2.5</v>
      </c>
      <c r="R1132" s="28">
        <f t="shared" si="230"/>
        <v>236.5</v>
      </c>
      <c r="S1132" s="12">
        <v>0</v>
      </c>
      <c r="T1132" s="46">
        <f t="shared" si="234"/>
        <v>0</v>
      </c>
      <c r="U1132" s="15"/>
      <c r="V1132" s="3">
        <f t="shared" si="235"/>
        <v>2.5</v>
      </c>
      <c r="W1132" s="30" t="s">
        <v>2502</v>
      </c>
      <c r="X1132" s="29">
        <f t="shared" si="232"/>
        <v>236.5</v>
      </c>
      <c r="Y1132" s="29">
        <f t="shared" si="233"/>
        <v>0</v>
      </c>
      <c r="Z1132" s="5"/>
      <c r="AA1132" s="3">
        <v>1.875</v>
      </c>
      <c r="AB1132" s="3">
        <f t="shared" si="237"/>
        <v>0.625</v>
      </c>
      <c r="AC1132" s="3">
        <f t="shared" si="238"/>
        <v>177.375</v>
      </c>
      <c r="AD1132">
        <v>1875</v>
      </c>
      <c r="AE1132" s="1">
        <f t="shared" si="231"/>
        <v>1.875</v>
      </c>
    </row>
    <row r="1133" spans="1:31" customFormat="1" ht="43.2" hidden="1" x14ac:dyDescent="0.3">
      <c r="A1133" s="65" t="str" cm="1">
        <f t="array" ref="A1133">_xlfn.IFS(M1133&gt;=65,"Heavy",M1133&lt;=25,"Light",M1133&gt;=26-64,"Medium")</f>
        <v>Heavy</v>
      </c>
      <c r="B1133" s="1" t="s">
        <v>2787</v>
      </c>
      <c r="C1133" s="1" t="s">
        <v>2824</v>
      </c>
      <c r="D1133" s="3">
        <f t="shared" si="236"/>
        <v>1116</v>
      </c>
      <c r="E1133" s="4" t="s">
        <v>918</v>
      </c>
      <c r="F1133" s="3">
        <v>2</v>
      </c>
      <c r="G1133" s="3" t="s">
        <v>2827</v>
      </c>
      <c r="H1133" s="4" t="s">
        <v>1167</v>
      </c>
      <c r="I1133" s="3" t="s">
        <v>735</v>
      </c>
      <c r="J1133" s="3" t="s">
        <v>2336</v>
      </c>
      <c r="K1133" s="7" t="str">
        <f>VLOOKUP($I1133,'New Summary'!$E$8:$G$59,2,FALSE)</f>
        <v>H-600x200x10x15</v>
      </c>
      <c r="L1133" s="3" t="s">
        <v>2496</v>
      </c>
      <c r="M1133" s="7">
        <f>VLOOKUP($I1133,'New Summary'!$E$8:$G$59,3,FALSE)</f>
        <v>94.6</v>
      </c>
      <c r="N1133" s="3">
        <v>2500</v>
      </c>
      <c r="O1133" s="3" t="s">
        <v>25</v>
      </c>
      <c r="P1133" s="3">
        <v>1</v>
      </c>
      <c r="Q1133" s="28">
        <f t="shared" si="229"/>
        <v>2.5</v>
      </c>
      <c r="R1133" s="28">
        <f t="shared" si="230"/>
        <v>236.5</v>
      </c>
      <c r="S1133" s="12">
        <v>0</v>
      </c>
      <c r="T1133" s="46">
        <f t="shared" si="234"/>
        <v>0</v>
      </c>
      <c r="U1133" s="15"/>
      <c r="V1133" s="3">
        <f t="shared" si="235"/>
        <v>2.5</v>
      </c>
      <c r="W1133" s="30" t="s">
        <v>2502</v>
      </c>
      <c r="X1133" s="29">
        <f t="shared" si="232"/>
        <v>236.5</v>
      </c>
      <c r="Y1133" s="29">
        <f t="shared" si="233"/>
        <v>0</v>
      </c>
      <c r="Z1133" s="5"/>
      <c r="AA1133" s="3">
        <v>1.875</v>
      </c>
      <c r="AB1133" s="3">
        <f t="shared" si="237"/>
        <v>0.625</v>
      </c>
      <c r="AC1133" s="3">
        <f t="shared" si="238"/>
        <v>177.375</v>
      </c>
      <c r="AD1133">
        <v>1875</v>
      </c>
      <c r="AE1133" s="1">
        <f t="shared" si="231"/>
        <v>1.875</v>
      </c>
    </row>
    <row r="1134" spans="1:31" customFormat="1" ht="43.2" hidden="1" x14ac:dyDescent="0.3">
      <c r="A1134" s="65" t="str" cm="1">
        <f t="array" ref="A1134">_xlfn.IFS(M1134&gt;=65,"Heavy",M1134&lt;=25,"Light",M1134&gt;=26-64,"Medium")</f>
        <v>Heavy</v>
      </c>
      <c r="B1134" s="1" t="s">
        <v>2787</v>
      </c>
      <c r="C1134" s="1" t="s">
        <v>2824</v>
      </c>
      <c r="D1134" s="3">
        <f t="shared" si="236"/>
        <v>1117</v>
      </c>
      <c r="E1134" s="4" t="s">
        <v>918</v>
      </c>
      <c r="F1134" s="3">
        <v>2</v>
      </c>
      <c r="G1134" s="3" t="s">
        <v>2827</v>
      </c>
      <c r="H1134" s="4" t="s">
        <v>1168</v>
      </c>
      <c r="I1134" s="3" t="s">
        <v>735</v>
      </c>
      <c r="J1134" s="3" t="s">
        <v>2336</v>
      </c>
      <c r="K1134" s="7" t="str">
        <f>VLOOKUP($I1134,'New Summary'!$E$8:$G$59,2,FALSE)</f>
        <v>H-600x200x10x15</v>
      </c>
      <c r="L1134" s="3" t="s">
        <v>2496</v>
      </c>
      <c r="M1134" s="7">
        <f>VLOOKUP($I1134,'New Summary'!$E$8:$G$59,3,FALSE)</f>
        <v>94.6</v>
      </c>
      <c r="N1134" s="3">
        <v>2500</v>
      </c>
      <c r="O1134" s="3" t="s">
        <v>25</v>
      </c>
      <c r="P1134" s="3">
        <v>1</v>
      </c>
      <c r="Q1134" s="28">
        <f t="shared" si="229"/>
        <v>2.5</v>
      </c>
      <c r="R1134" s="28">
        <f t="shared" si="230"/>
        <v>236.5</v>
      </c>
      <c r="S1134" s="12">
        <v>0</v>
      </c>
      <c r="T1134" s="46">
        <f t="shared" si="234"/>
        <v>0</v>
      </c>
      <c r="U1134" s="15"/>
      <c r="V1134" s="3">
        <f t="shared" si="235"/>
        <v>2.5</v>
      </c>
      <c r="W1134" s="30" t="s">
        <v>2502</v>
      </c>
      <c r="X1134" s="29">
        <f t="shared" si="232"/>
        <v>236.5</v>
      </c>
      <c r="Y1134" s="29">
        <f t="shared" si="233"/>
        <v>0</v>
      </c>
      <c r="Z1134" s="5"/>
      <c r="AA1134" s="3">
        <v>1.875</v>
      </c>
      <c r="AB1134" s="3">
        <f t="shared" si="237"/>
        <v>0.625</v>
      </c>
      <c r="AC1134" s="3">
        <f t="shared" si="238"/>
        <v>177.375</v>
      </c>
      <c r="AD1134">
        <v>1875</v>
      </c>
      <c r="AE1134" s="1">
        <f t="shared" si="231"/>
        <v>1.875</v>
      </c>
    </row>
    <row r="1135" spans="1:31" customFormat="1" ht="43.2" hidden="1" x14ac:dyDescent="0.3">
      <c r="A1135" s="65" t="str" cm="1">
        <f t="array" ref="A1135">_xlfn.IFS(M1135&gt;=65,"Heavy",M1135&lt;=25,"Light",M1135&gt;=26-64,"Medium")</f>
        <v>Heavy</v>
      </c>
      <c r="B1135" s="1" t="s">
        <v>2787</v>
      </c>
      <c r="C1135" s="1" t="s">
        <v>2824</v>
      </c>
      <c r="D1135" s="3">
        <f t="shared" si="236"/>
        <v>1118</v>
      </c>
      <c r="E1135" s="4" t="s">
        <v>918</v>
      </c>
      <c r="F1135" s="3">
        <v>2</v>
      </c>
      <c r="G1135" s="3" t="s">
        <v>2827</v>
      </c>
      <c r="H1135" s="4" t="s">
        <v>1169</v>
      </c>
      <c r="I1135" s="3" t="s">
        <v>735</v>
      </c>
      <c r="J1135" s="3" t="s">
        <v>2336</v>
      </c>
      <c r="K1135" s="7" t="str">
        <f>VLOOKUP($I1135,'New Summary'!$E$8:$G$59,2,FALSE)</f>
        <v>H-600x200x10x15</v>
      </c>
      <c r="L1135" s="3" t="s">
        <v>2496</v>
      </c>
      <c r="M1135" s="7">
        <f>VLOOKUP($I1135,'New Summary'!$E$8:$G$59,3,FALSE)</f>
        <v>94.6</v>
      </c>
      <c r="N1135" s="3">
        <v>2500</v>
      </c>
      <c r="O1135" s="3" t="s">
        <v>25</v>
      </c>
      <c r="P1135" s="3">
        <v>1</v>
      </c>
      <c r="Q1135" s="28">
        <f t="shared" si="229"/>
        <v>2.5</v>
      </c>
      <c r="R1135" s="28">
        <f t="shared" si="230"/>
        <v>236.5</v>
      </c>
      <c r="S1135" s="12">
        <v>0</v>
      </c>
      <c r="T1135" s="46">
        <f t="shared" si="234"/>
        <v>0</v>
      </c>
      <c r="U1135" s="15"/>
      <c r="V1135" s="3">
        <f t="shared" si="235"/>
        <v>2.5</v>
      </c>
      <c r="W1135" s="30" t="s">
        <v>2502</v>
      </c>
      <c r="X1135" s="29">
        <f t="shared" si="232"/>
        <v>236.5</v>
      </c>
      <c r="Y1135" s="29">
        <f t="shared" si="233"/>
        <v>0</v>
      </c>
      <c r="Z1135" s="5"/>
      <c r="AA1135" s="3">
        <v>1.875</v>
      </c>
      <c r="AB1135" s="3">
        <f t="shared" si="237"/>
        <v>0.625</v>
      </c>
      <c r="AC1135" s="3">
        <f t="shared" si="238"/>
        <v>177.375</v>
      </c>
      <c r="AD1135">
        <v>1875</v>
      </c>
      <c r="AE1135" s="1">
        <f t="shared" si="231"/>
        <v>1.875</v>
      </c>
    </row>
    <row r="1136" spans="1:31" customFormat="1" ht="43.2" hidden="1" x14ac:dyDescent="0.3">
      <c r="A1136" s="65" t="str" cm="1">
        <f t="array" ref="A1136">_xlfn.IFS(M1136&gt;=65,"Heavy",M1136&lt;=25,"Light",M1136&gt;=26-64,"Medium")</f>
        <v>Heavy</v>
      </c>
      <c r="B1136" s="1" t="s">
        <v>2787</v>
      </c>
      <c r="C1136" s="1" t="s">
        <v>2824</v>
      </c>
      <c r="D1136" s="3">
        <f t="shared" si="236"/>
        <v>1119</v>
      </c>
      <c r="E1136" s="4" t="s">
        <v>918</v>
      </c>
      <c r="F1136" s="3">
        <v>2</v>
      </c>
      <c r="G1136" s="3" t="s">
        <v>2827</v>
      </c>
      <c r="H1136" s="4" t="s">
        <v>1170</v>
      </c>
      <c r="I1136" s="3" t="s">
        <v>735</v>
      </c>
      <c r="J1136" s="3" t="s">
        <v>2336</v>
      </c>
      <c r="K1136" s="7" t="str">
        <f>VLOOKUP($I1136,'New Summary'!$E$8:$G$59,2,FALSE)</f>
        <v>H-600x200x10x15</v>
      </c>
      <c r="L1136" s="3" t="s">
        <v>2496</v>
      </c>
      <c r="M1136" s="7">
        <f>VLOOKUP($I1136,'New Summary'!$E$8:$G$59,3,FALSE)</f>
        <v>94.6</v>
      </c>
      <c r="N1136" s="3">
        <v>2500</v>
      </c>
      <c r="O1136" s="3" t="s">
        <v>25</v>
      </c>
      <c r="P1136" s="3">
        <v>1</v>
      </c>
      <c r="Q1136" s="28">
        <f t="shared" si="229"/>
        <v>2.5</v>
      </c>
      <c r="R1136" s="28">
        <f t="shared" si="230"/>
        <v>236.5</v>
      </c>
      <c r="S1136" s="12">
        <v>0</v>
      </c>
      <c r="T1136" s="46">
        <f t="shared" si="234"/>
        <v>0</v>
      </c>
      <c r="U1136" s="15"/>
      <c r="V1136" s="3">
        <f t="shared" si="235"/>
        <v>2.5</v>
      </c>
      <c r="W1136" s="30" t="s">
        <v>2502</v>
      </c>
      <c r="X1136" s="29">
        <f t="shared" si="232"/>
        <v>236.5</v>
      </c>
      <c r="Y1136" s="29">
        <f t="shared" si="233"/>
        <v>0</v>
      </c>
      <c r="Z1136" s="5"/>
      <c r="AA1136" s="3">
        <v>1.875</v>
      </c>
      <c r="AB1136" s="3">
        <f t="shared" si="237"/>
        <v>0.625</v>
      </c>
      <c r="AC1136" s="3">
        <f t="shared" si="238"/>
        <v>177.375</v>
      </c>
      <c r="AD1136">
        <v>1875</v>
      </c>
      <c r="AE1136" s="1">
        <f t="shared" si="231"/>
        <v>1.875</v>
      </c>
    </row>
    <row r="1137" spans="1:31" customFormat="1" ht="43.2" hidden="1" x14ac:dyDescent="0.3">
      <c r="A1137" s="65" t="str" cm="1">
        <f t="array" ref="A1137">_xlfn.IFS(M1137&gt;=65,"Heavy",M1137&lt;=25,"Light",M1137&gt;=26-64,"Medium")</f>
        <v>Heavy</v>
      </c>
      <c r="B1137" s="1" t="s">
        <v>2787</v>
      </c>
      <c r="C1137" s="1" t="s">
        <v>2824</v>
      </c>
      <c r="D1137" s="3">
        <f t="shared" si="236"/>
        <v>1120</v>
      </c>
      <c r="E1137" s="4" t="s">
        <v>918</v>
      </c>
      <c r="F1137" s="3">
        <v>2</v>
      </c>
      <c r="G1137" s="3" t="s">
        <v>2827</v>
      </c>
      <c r="H1137" s="4" t="s">
        <v>1171</v>
      </c>
      <c r="I1137" s="3" t="s">
        <v>735</v>
      </c>
      <c r="J1137" s="3" t="s">
        <v>2336</v>
      </c>
      <c r="K1137" s="7" t="str">
        <f>VLOOKUP($I1137,'New Summary'!$E$8:$G$59,2,FALSE)</f>
        <v>H-600x200x10x15</v>
      </c>
      <c r="L1137" s="3" t="s">
        <v>2496</v>
      </c>
      <c r="M1137" s="7">
        <f>VLOOKUP($I1137,'New Summary'!$E$8:$G$59,3,FALSE)</f>
        <v>94.6</v>
      </c>
      <c r="N1137" s="3">
        <v>2500</v>
      </c>
      <c r="O1137" s="3" t="s">
        <v>25</v>
      </c>
      <c r="P1137" s="3">
        <v>1</v>
      </c>
      <c r="Q1137" s="28">
        <f t="shared" si="229"/>
        <v>2.5</v>
      </c>
      <c r="R1137" s="28">
        <f t="shared" si="230"/>
        <v>236.5</v>
      </c>
      <c r="S1137" s="12">
        <v>0</v>
      </c>
      <c r="T1137" s="46">
        <f t="shared" si="234"/>
        <v>0</v>
      </c>
      <c r="U1137" s="15"/>
      <c r="V1137" s="3">
        <f t="shared" si="235"/>
        <v>2.5</v>
      </c>
      <c r="W1137" s="30" t="s">
        <v>2502</v>
      </c>
      <c r="X1137" s="29">
        <f t="shared" si="232"/>
        <v>236.5</v>
      </c>
      <c r="Y1137" s="29">
        <f t="shared" si="233"/>
        <v>0</v>
      </c>
      <c r="Z1137" s="5"/>
      <c r="AA1137" s="3">
        <v>1.875</v>
      </c>
      <c r="AB1137" s="3">
        <f t="shared" si="237"/>
        <v>0.625</v>
      </c>
      <c r="AC1137" s="3">
        <f t="shared" si="238"/>
        <v>177.375</v>
      </c>
      <c r="AD1137">
        <v>1875</v>
      </c>
      <c r="AE1137" s="1">
        <f t="shared" si="231"/>
        <v>1.875</v>
      </c>
    </row>
    <row r="1138" spans="1:31" customFormat="1" ht="43.2" hidden="1" x14ac:dyDescent="0.3">
      <c r="A1138" s="65" t="str" cm="1">
        <f t="array" ref="A1138">_xlfn.IFS(M1138&gt;=65,"Heavy",M1138&lt;=25,"Light",M1138&gt;=26-64,"Medium")</f>
        <v>Heavy</v>
      </c>
      <c r="B1138" s="1" t="s">
        <v>2787</v>
      </c>
      <c r="C1138" s="1" t="s">
        <v>2824</v>
      </c>
      <c r="D1138" s="3">
        <f t="shared" si="236"/>
        <v>1121</v>
      </c>
      <c r="E1138" s="4" t="s">
        <v>918</v>
      </c>
      <c r="F1138" s="3">
        <v>2</v>
      </c>
      <c r="G1138" s="3" t="s">
        <v>2827</v>
      </c>
      <c r="H1138" s="4" t="s">
        <v>1172</v>
      </c>
      <c r="I1138" s="3" t="s">
        <v>735</v>
      </c>
      <c r="J1138" s="3" t="s">
        <v>2336</v>
      </c>
      <c r="K1138" s="7" t="str">
        <f>VLOOKUP($I1138,'New Summary'!$E$8:$G$59,2,FALSE)</f>
        <v>H-600x200x10x15</v>
      </c>
      <c r="L1138" s="3" t="s">
        <v>2496</v>
      </c>
      <c r="M1138" s="7">
        <f>VLOOKUP($I1138,'New Summary'!$E$8:$G$59,3,FALSE)</f>
        <v>94.6</v>
      </c>
      <c r="N1138" s="3">
        <v>2500</v>
      </c>
      <c r="O1138" s="3" t="s">
        <v>25</v>
      </c>
      <c r="P1138" s="3">
        <v>1</v>
      </c>
      <c r="Q1138" s="28">
        <f t="shared" si="229"/>
        <v>2.5</v>
      </c>
      <c r="R1138" s="28">
        <f t="shared" si="230"/>
        <v>236.5</v>
      </c>
      <c r="S1138" s="12">
        <v>0</v>
      </c>
      <c r="T1138" s="46">
        <f t="shared" si="234"/>
        <v>0</v>
      </c>
      <c r="U1138" s="15"/>
      <c r="V1138" s="3">
        <f t="shared" si="235"/>
        <v>2.5</v>
      </c>
      <c r="W1138" s="30" t="s">
        <v>2502</v>
      </c>
      <c r="X1138" s="29">
        <f t="shared" si="232"/>
        <v>236.5</v>
      </c>
      <c r="Y1138" s="29">
        <f t="shared" si="233"/>
        <v>0</v>
      </c>
      <c r="Z1138" s="5"/>
      <c r="AA1138" s="3">
        <v>1.875</v>
      </c>
      <c r="AB1138" s="3">
        <f t="shared" si="237"/>
        <v>0.625</v>
      </c>
      <c r="AC1138" s="3">
        <f t="shared" si="238"/>
        <v>177.375</v>
      </c>
      <c r="AD1138">
        <v>1875</v>
      </c>
      <c r="AE1138" s="1">
        <f t="shared" si="231"/>
        <v>1.875</v>
      </c>
    </row>
    <row r="1139" spans="1:31" customFormat="1" ht="43.2" hidden="1" x14ac:dyDescent="0.3">
      <c r="A1139" s="65" t="str" cm="1">
        <f t="array" ref="A1139">_xlfn.IFS(M1139&gt;=65,"Heavy",M1139&lt;=25,"Light",M1139&gt;=26-64,"Medium")</f>
        <v>Heavy</v>
      </c>
      <c r="B1139" s="1" t="s">
        <v>2787</v>
      </c>
      <c r="C1139" s="1" t="s">
        <v>2824</v>
      </c>
      <c r="D1139" s="3">
        <f t="shared" si="236"/>
        <v>1122</v>
      </c>
      <c r="E1139" s="4" t="s">
        <v>918</v>
      </c>
      <c r="F1139" s="3">
        <v>2</v>
      </c>
      <c r="G1139" s="3" t="s">
        <v>2827</v>
      </c>
      <c r="H1139" s="4" t="s">
        <v>1174</v>
      </c>
      <c r="I1139" s="3" t="s">
        <v>1173</v>
      </c>
      <c r="J1139" s="3" t="s">
        <v>2329</v>
      </c>
      <c r="K1139" s="7" t="str">
        <f>VLOOKUP($I1139,'New Summary'!$E$8:$G$59,2,FALSE)</f>
        <v>H-350x250x9x14</v>
      </c>
      <c r="L1139" s="3" t="s">
        <v>2496</v>
      </c>
      <c r="M1139" s="7">
        <f>VLOOKUP($I1139,'New Summary'!$E$8:$G$59,3,FALSE)</f>
        <v>79.7</v>
      </c>
      <c r="N1139" s="3">
        <v>6000</v>
      </c>
      <c r="O1139" s="3" t="s">
        <v>25</v>
      </c>
      <c r="P1139" s="3">
        <v>1</v>
      </c>
      <c r="Q1139" s="28">
        <f t="shared" ref="Q1139:Q1150" si="239">(N1139/1000)*P1139</f>
        <v>6</v>
      </c>
      <c r="R1139" s="28">
        <f t="shared" ref="R1139:R1150" si="240">Q1139*M1139</f>
        <v>478.20000000000005</v>
      </c>
      <c r="S1139" s="12">
        <v>0</v>
      </c>
      <c r="T1139" s="46">
        <f t="shared" si="234"/>
        <v>0</v>
      </c>
      <c r="U1139" s="15"/>
      <c r="V1139" s="3">
        <f t="shared" si="235"/>
        <v>6</v>
      </c>
      <c r="W1139" s="45" t="s">
        <v>2502</v>
      </c>
      <c r="X1139" s="47">
        <f t="shared" si="232"/>
        <v>478.20000000000005</v>
      </c>
      <c r="Y1139" s="47">
        <f t="shared" si="233"/>
        <v>0</v>
      </c>
      <c r="Z1139" s="5"/>
      <c r="AA1139" s="3">
        <v>3.3</v>
      </c>
      <c r="AB1139" s="3">
        <f t="shared" si="237"/>
        <v>2.7</v>
      </c>
      <c r="AC1139" s="3">
        <f t="shared" si="238"/>
        <v>263.01</v>
      </c>
      <c r="AD1139">
        <v>3300</v>
      </c>
      <c r="AE1139" s="1">
        <f t="shared" si="231"/>
        <v>3.3</v>
      </c>
    </row>
    <row r="1140" spans="1:31" customFormat="1" ht="43.2" hidden="1" x14ac:dyDescent="0.3">
      <c r="A1140" s="65" t="str" cm="1">
        <f t="array" ref="A1140">_xlfn.IFS(M1140&gt;=65,"Heavy",M1140&lt;=25,"Light",M1140&gt;=26-64,"Medium")</f>
        <v>Light</v>
      </c>
      <c r="B1140" s="1" t="s">
        <v>2787</v>
      </c>
      <c r="C1140" s="1" t="s">
        <v>2824</v>
      </c>
      <c r="D1140" s="3">
        <f t="shared" si="236"/>
        <v>1123</v>
      </c>
      <c r="E1140" s="4" t="s">
        <v>918</v>
      </c>
      <c r="F1140" s="3">
        <v>2</v>
      </c>
      <c r="G1140" s="3" t="s">
        <v>2827</v>
      </c>
      <c r="H1140" s="4" t="s">
        <v>1175</v>
      </c>
      <c r="I1140" s="3" t="s">
        <v>32</v>
      </c>
      <c r="J1140" s="3" t="s">
        <v>2340</v>
      </c>
      <c r="K1140" s="7" t="str">
        <f>VLOOKUP($I1140,'New Summary'!$E$8:$G$59,2,FALSE)</f>
        <v>H-200x100x4,5x7</v>
      </c>
      <c r="L1140" s="3" t="s">
        <v>2496</v>
      </c>
      <c r="M1140" s="7">
        <f>VLOOKUP($I1140,'New Summary'!$E$8:$G$59,3,FALSE)</f>
        <v>18.2</v>
      </c>
      <c r="N1140" s="3">
        <v>2200</v>
      </c>
      <c r="O1140" s="3" t="s">
        <v>25</v>
      </c>
      <c r="P1140" s="3">
        <v>1</v>
      </c>
      <c r="Q1140" s="28">
        <f t="shared" si="239"/>
        <v>2.2000000000000002</v>
      </c>
      <c r="R1140" s="28">
        <f t="shared" si="240"/>
        <v>40.04</v>
      </c>
      <c r="S1140" s="12">
        <v>0</v>
      </c>
      <c r="T1140" s="46">
        <f t="shared" si="234"/>
        <v>0</v>
      </c>
      <c r="U1140" s="15"/>
      <c r="V1140" s="3">
        <f t="shared" si="235"/>
        <v>2.2000000000000002</v>
      </c>
      <c r="W1140" s="30" t="s">
        <v>2502</v>
      </c>
      <c r="X1140" s="5">
        <f t="shared" si="232"/>
        <v>40.04</v>
      </c>
      <c r="Y1140" s="5">
        <f t="shared" si="233"/>
        <v>0</v>
      </c>
      <c r="Z1140" s="5"/>
      <c r="AA1140" s="3">
        <v>1.21</v>
      </c>
      <c r="AB1140" s="3">
        <f t="shared" si="237"/>
        <v>0.99000000000000021</v>
      </c>
      <c r="AC1140" s="3">
        <f t="shared" si="238"/>
        <v>22.021999999999998</v>
      </c>
      <c r="AD1140">
        <v>1210</v>
      </c>
      <c r="AE1140" s="1">
        <f t="shared" si="231"/>
        <v>1.21</v>
      </c>
    </row>
    <row r="1141" spans="1:31" customFormat="1" ht="43.2" hidden="1" x14ac:dyDescent="0.3">
      <c r="A1141" s="65" t="str" cm="1">
        <f t="array" ref="A1141">_xlfn.IFS(M1141&gt;=65,"Heavy",M1141&lt;=25,"Light",M1141&gt;=26-64,"Medium")</f>
        <v>Light</v>
      </c>
      <c r="B1141" s="1" t="s">
        <v>2787</v>
      </c>
      <c r="C1141" s="1" t="s">
        <v>2824</v>
      </c>
      <c r="D1141" s="3">
        <f t="shared" si="236"/>
        <v>1124</v>
      </c>
      <c r="E1141" s="4" t="s">
        <v>918</v>
      </c>
      <c r="F1141" s="3">
        <v>2</v>
      </c>
      <c r="G1141" s="3" t="s">
        <v>2827</v>
      </c>
      <c r="H1141" s="4" t="s">
        <v>1176</v>
      </c>
      <c r="I1141" s="3" t="s">
        <v>32</v>
      </c>
      <c r="J1141" s="3" t="s">
        <v>2340</v>
      </c>
      <c r="K1141" s="7" t="str">
        <f>VLOOKUP($I1141,'New Summary'!$E$8:$G$59,2,FALSE)</f>
        <v>H-200x100x4,5x7</v>
      </c>
      <c r="L1141" s="3" t="s">
        <v>2496</v>
      </c>
      <c r="M1141" s="7">
        <f>VLOOKUP($I1141,'New Summary'!$E$8:$G$59,3,FALSE)</f>
        <v>18.2</v>
      </c>
      <c r="N1141" s="3">
        <v>2200</v>
      </c>
      <c r="O1141" s="3" t="s">
        <v>25</v>
      </c>
      <c r="P1141" s="3">
        <v>1</v>
      </c>
      <c r="Q1141" s="28">
        <f t="shared" si="239"/>
        <v>2.2000000000000002</v>
      </c>
      <c r="R1141" s="28">
        <f t="shared" si="240"/>
        <v>40.04</v>
      </c>
      <c r="S1141" s="12">
        <v>0</v>
      </c>
      <c r="T1141" s="46">
        <f t="shared" si="234"/>
        <v>0</v>
      </c>
      <c r="U1141" s="15"/>
      <c r="V1141" s="3">
        <f t="shared" si="235"/>
        <v>2.2000000000000002</v>
      </c>
      <c r="W1141" s="30" t="s">
        <v>2502</v>
      </c>
      <c r="X1141" s="5">
        <f t="shared" si="232"/>
        <v>40.04</v>
      </c>
      <c r="Y1141" s="5">
        <f t="shared" si="233"/>
        <v>0</v>
      </c>
      <c r="Z1141" s="5"/>
      <c r="AA1141" s="3">
        <v>1.21</v>
      </c>
      <c r="AB1141" s="3">
        <f t="shared" si="237"/>
        <v>0.99000000000000021</v>
      </c>
      <c r="AC1141" s="3">
        <f t="shared" si="238"/>
        <v>22.021999999999998</v>
      </c>
      <c r="AD1141">
        <v>1210</v>
      </c>
      <c r="AE1141" s="1">
        <f t="shared" si="231"/>
        <v>1.21</v>
      </c>
    </row>
    <row r="1142" spans="1:31" customFormat="1" ht="43.2" hidden="1" x14ac:dyDescent="0.3">
      <c r="A1142" s="65" t="str" cm="1">
        <f t="array" ref="A1142">_xlfn.IFS(M1142&gt;=65,"Heavy",M1142&lt;=25,"Light",M1142&gt;=26-64,"Medium")</f>
        <v>Light</v>
      </c>
      <c r="B1142" s="1" t="s">
        <v>2787</v>
      </c>
      <c r="C1142" s="1" t="s">
        <v>2824</v>
      </c>
      <c r="D1142" s="3">
        <f t="shared" si="236"/>
        <v>1125</v>
      </c>
      <c r="E1142" s="4" t="s">
        <v>918</v>
      </c>
      <c r="F1142" s="3">
        <v>2</v>
      </c>
      <c r="G1142" s="3" t="s">
        <v>2827</v>
      </c>
      <c r="H1142" s="4" t="s">
        <v>1177</v>
      </c>
      <c r="I1142" s="3" t="s">
        <v>32</v>
      </c>
      <c r="J1142" s="3" t="s">
        <v>2340</v>
      </c>
      <c r="K1142" s="7" t="str">
        <f>VLOOKUP($I1142,'New Summary'!$E$8:$G$59,2,FALSE)</f>
        <v>H-200x100x4,5x7</v>
      </c>
      <c r="L1142" s="3" t="s">
        <v>2496</v>
      </c>
      <c r="M1142" s="7">
        <f>VLOOKUP($I1142,'New Summary'!$E$8:$G$59,3,FALSE)</f>
        <v>18.2</v>
      </c>
      <c r="N1142" s="3">
        <v>1350</v>
      </c>
      <c r="O1142" s="3" t="s">
        <v>25</v>
      </c>
      <c r="P1142" s="3">
        <v>1</v>
      </c>
      <c r="Q1142" s="28">
        <f t="shared" si="239"/>
        <v>1.35</v>
      </c>
      <c r="R1142" s="28">
        <f t="shared" si="240"/>
        <v>24.57</v>
      </c>
      <c r="S1142" s="12">
        <v>0</v>
      </c>
      <c r="T1142" s="46">
        <f t="shared" si="234"/>
        <v>0</v>
      </c>
      <c r="U1142" s="15"/>
      <c r="V1142" s="3">
        <f t="shared" si="235"/>
        <v>1.35</v>
      </c>
      <c r="W1142" s="30" t="s">
        <v>2502</v>
      </c>
      <c r="X1142" s="5">
        <f t="shared" si="232"/>
        <v>24.57</v>
      </c>
      <c r="Y1142" s="5">
        <f t="shared" si="233"/>
        <v>0</v>
      </c>
      <c r="Z1142" s="5"/>
      <c r="AA1142" s="3">
        <v>0.74250000000000005</v>
      </c>
      <c r="AB1142" s="3">
        <f t="shared" si="237"/>
        <v>0.60750000000000004</v>
      </c>
      <c r="AC1142" s="3">
        <f t="shared" si="238"/>
        <v>13.513500000000001</v>
      </c>
      <c r="AD1142">
        <v>742.5</v>
      </c>
      <c r="AE1142" s="1">
        <f t="shared" si="231"/>
        <v>0.74250000000000005</v>
      </c>
    </row>
    <row r="1143" spans="1:31" customFormat="1" ht="43.2" hidden="1" x14ac:dyDescent="0.3">
      <c r="A1143" s="65" t="str" cm="1">
        <f t="array" ref="A1143">_xlfn.IFS(M1143&gt;=65,"Heavy",M1143&lt;=25,"Light",M1143&gt;=26-64,"Medium")</f>
        <v>Medium</v>
      </c>
      <c r="B1143" s="1" t="s">
        <v>2787</v>
      </c>
      <c r="C1143" s="1" t="s">
        <v>2824</v>
      </c>
      <c r="D1143" s="3">
        <f t="shared" si="236"/>
        <v>1126</v>
      </c>
      <c r="E1143" s="4" t="s">
        <v>918</v>
      </c>
      <c r="F1143" s="3">
        <v>2</v>
      </c>
      <c r="G1143" s="3" t="s">
        <v>2827</v>
      </c>
      <c r="H1143" s="4" t="s">
        <v>1182</v>
      </c>
      <c r="I1143" s="3" t="s">
        <v>22</v>
      </c>
      <c r="J1143" s="7" t="s">
        <v>2343</v>
      </c>
      <c r="K1143" s="7" t="str">
        <f>VLOOKUP($I1143,'New Summary'!$E$8:$G$59,2,FALSE)</f>
        <v>H-200x150x6x9</v>
      </c>
      <c r="L1143" s="7" t="s">
        <v>2496</v>
      </c>
      <c r="M1143" s="7">
        <f>VLOOKUP($I1143,'New Summary'!$E$8:$G$59,3,FALSE)</f>
        <v>30.6</v>
      </c>
      <c r="N1143" s="3">
        <v>6000</v>
      </c>
      <c r="O1143" s="3" t="s">
        <v>25</v>
      </c>
      <c r="P1143" s="3">
        <v>1</v>
      </c>
      <c r="Q1143" s="28">
        <f t="shared" si="239"/>
        <v>6</v>
      </c>
      <c r="R1143" s="28">
        <f t="shared" si="240"/>
        <v>183.60000000000002</v>
      </c>
      <c r="S1143" s="12">
        <v>0</v>
      </c>
      <c r="T1143" s="46">
        <f t="shared" si="234"/>
        <v>0</v>
      </c>
      <c r="U1143" s="15"/>
      <c r="V1143" s="3">
        <f t="shared" si="235"/>
        <v>6</v>
      </c>
      <c r="W1143" s="30" t="s">
        <v>2502</v>
      </c>
      <c r="X1143" s="29">
        <f t="shared" si="232"/>
        <v>183.60000000000002</v>
      </c>
      <c r="Y1143" s="29">
        <f t="shared" si="233"/>
        <v>0</v>
      </c>
      <c r="Z1143" s="5"/>
      <c r="AA1143" s="3">
        <v>3.3</v>
      </c>
      <c r="AB1143" s="3">
        <f t="shared" si="237"/>
        <v>2.7</v>
      </c>
      <c r="AC1143" s="3">
        <f t="shared" si="238"/>
        <v>100.98</v>
      </c>
      <c r="AD1143">
        <v>3300</v>
      </c>
      <c r="AE1143" s="1">
        <f t="shared" si="231"/>
        <v>3.3</v>
      </c>
    </row>
    <row r="1144" spans="1:31" customFormat="1" ht="43.2" hidden="1" x14ac:dyDescent="0.3">
      <c r="A1144" s="65" t="str" cm="1">
        <f t="array" ref="A1144">_xlfn.IFS(M1144&gt;=65,"Heavy",M1144&lt;=25,"Light",M1144&gt;=26-64,"Medium")</f>
        <v>Light</v>
      </c>
      <c r="B1144" s="1" t="s">
        <v>2787</v>
      </c>
      <c r="C1144" s="1" t="s">
        <v>2824</v>
      </c>
      <c r="D1144" s="3">
        <f t="shared" si="236"/>
        <v>1127</v>
      </c>
      <c r="E1144" s="4" t="s">
        <v>918</v>
      </c>
      <c r="F1144" s="3">
        <v>2</v>
      </c>
      <c r="G1144" s="3" t="s">
        <v>2827</v>
      </c>
      <c r="H1144" s="4" t="s">
        <v>1181</v>
      </c>
      <c r="I1144" s="3" t="s">
        <v>32</v>
      </c>
      <c r="J1144" s="3" t="s">
        <v>2340</v>
      </c>
      <c r="K1144" s="7" t="str">
        <f>VLOOKUP($I1144,'New Summary'!$E$8:$G$59,2,FALSE)</f>
        <v>H-200x100x4,5x7</v>
      </c>
      <c r="L1144" s="3" t="s">
        <v>2496</v>
      </c>
      <c r="M1144" s="7">
        <f>VLOOKUP($I1144,'New Summary'!$E$8:$G$59,3,FALSE)</f>
        <v>18.2</v>
      </c>
      <c r="N1144" s="3">
        <v>2200</v>
      </c>
      <c r="O1144" s="3" t="s">
        <v>25</v>
      </c>
      <c r="P1144" s="3">
        <v>1</v>
      </c>
      <c r="Q1144" s="28">
        <f t="shared" si="239"/>
        <v>2.2000000000000002</v>
      </c>
      <c r="R1144" s="28">
        <f t="shared" si="240"/>
        <v>40.04</v>
      </c>
      <c r="S1144" s="12">
        <v>0</v>
      </c>
      <c r="T1144" s="46">
        <f t="shared" si="234"/>
        <v>0</v>
      </c>
      <c r="U1144" s="15"/>
      <c r="V1144" s="3">
        <f t="shared" si="235"/>
        <v>2.2000000000000002</v>
      </c>
      <c r="W1144" s="30" t="s">
        <v>2502</v>
      </c>
      <c r="X1144" s="5">
        <f t="shared" si="232"/>
        <v>40.04</v>
      </c>
      <c r="Y1144" s="5">
        <f t="shared" si="233"/>
        <v>0</v>
      </c>
      <c r="Z1144" s="5"/>
      <c r="AA1144" s="3">
        <v>1.21</v>
      </c>
      <c r="AB1144" s="3">
        <f t="shared" si="237"/>
        <v>0.99000000000000021</v>
      </c>
      <c r="AC1144" s="3">
        <f t="shared" si="238"/>
        <v>22.021999999999998</v>
      </c>
      <c r="AD1144">
        <v>1210</v>
      </c>
      <c r="AE1144" s="1">
        <f t="shared" si="231"/>
        <v>1.21</v>
      </c>
    </row>
    <row r="1145" spans="1:31" customFormat="1" ht="43.2" hidden="1" x14ac:dyDescent="0.3">
      <c r="A1145" s="65" t="str" cm="1">
        <f t="array" ref="A1145">_xlfn.IFS(M1145&gt;=65,"Heavy",M1145&lt;=25,"Light",M1145&gt;=26-64,"Medium")</f>
        <v>Light</v>
      </c>
      <c r="B1145" s="1" t="s">
        <v>2787</v>
      </c>
      <c r="C1145" s="1" t="s">
        <v>2824</v>
      </c>
      <c r="D1145" s="3">
        <f t="shared" si="236"/>
        <v>1128</v>
      </c>
      <c r="E1145" s="4" t="s">
        <v>918</v>
      </c>
      <c r="F1145" s="3">
        <v>2</v>
      </c>
      <c r="G1145" s="3" t="s">
        <v>2827</v>
      </c>
      <c r="H1145" s="4" t="s">
        <v>1180</v>
      </c>
      <c r="I1145" s="3" t="s">
        <v>32</v>
      </c>
      <c r="J1145" s="3" t="s">
        <v>2340</v>
      </c>
      <c r="K1145" s="7" t="str">
        <f>VLOOKUP($I1145,'New Summary'!$E$8:$G$59,2,FALSE)</f>
        <v>H-200x100x4,5x7</v>
      </c>
      <c r="L1145" s="3" t="s">
        <v>2496</v>
      </c>
      <c r="M1145" s="7">
        <f>VLOOKUP($I1145,'New Summary'!$E$8:$G$59,3,FALSE)</f>
        <v>18.2</v>
      </c>
      <c r="N1145" s="3">
        <v>2200</v>
      </c>
      <c r="O1145" s="3" t="s">
        <v>25</v>
      </c>
      <c r="P1145" s="3">
        <v>1</v>
      </c>
      <c r="Q1145" s="28">
        <f t="shared" si="239"/>
        <v>2.2000000000000002</v>
      </c>
      <c r="R1145" s="28">
        <f t="shared" si="240"/>
        <v>40.04</v>
      </c>
      <c r="S1145" s="12">
        <v>0</v>
      </c>
      <c r="T1145" s="46">
        <f t="shared" si="234"/>
        <v>0</v>
      </c>
      <c r="U1145" s="15"/>
      <c r="V1145" s="3">
        <f t="shared" si="235"/>
        <v>2.2000000000000002</v>
      </c>
      <c r="W1145" s="30" t="s">
        <v>2502</v>
      </c>
      <c r="X1145" s="5">
        <f t="shared" si="232"/>
        <v>40.04</v>
      </c>
      <c r="Y1145" s="5">
        <f t="shared" si="233"/>
        <v>0</v>
      </c>
      <c r="Z1145" s="5"/>
      <c r="AA1145" s="3">
        <v>1.21</v>
      </c>
      <c r="AB1145" s="3">
        <f t="shared" si="237"/>
        <v>0.99000000000000021</v>
      </c>
      <c r="AC1145" s="3">
        <f t="shared" si="238"/>
        <v>22.021999999999998</v>
      </c>
      <c r="AD1145">
        <v>1210</v>
      </c>
      <c r="AE1145" s="1">
        <f t="shared" ref="AE1145:AE1208" si="241">AD1145/1000</f>
        <v>1.21</v>
      </c>
    </row>
    <row r="1146" spans="1:31" customFormat="1" ht="43.2" hidden="1" x14ac:dyDescent="0.3">
      <c r="A1146" s="65" t="str" cm="1">
        <f t="array" ref="A1146">_xlfn.IFS(M1146&gt;=65,"Heavy",M1146&lt;=25,"Light",M1146&gt;=26-64,"Medium")</f>
        <v>Light</v>
      </c>
      <c r="B1146" s="1" t="s">
        <v>2787</v>
      </c>
      <c r="C1146" s="1" t="s">
        <v>2824</v>
      </c>
      <c r="D1146" s="3">
        <f t="shared" si="236"/>
        <v>1129</v>
      </c>
      <c r="E1146" s="4" t="s">
        <v>918</v>
      </c>
      <c r="F1146" s="3">
        <v>2</v>
      </c>
      <c r="G1146" s="3" t="s">
        <v>2827</v>
      </c>
      <c r="H1146" s="4" t="s">
        <v>1179</v>
      </c>
      <c r="I1146" s="3" t="s">
        <v>32</v>
      </c>
      <c r="J1146" s="3" t="s">
        <v>2340</v>
      </c>
      <c r="K1146" s="7" t="str">
        <f>VLOOKUP($I1146,'New Summary'!$E$8:$G$59,2,FALSE)</f>
        <v>H-200x100x4,5x7</v>
      </c>
      <c r="L1146" s="3" t="s">
        <v>2496</v>
      </c>
      <c r="M1146" s="7">
        <f>VLOOKUP($I1146,'New Summary'!$E$8:$G$59,3,FALSE)</f>
        <v>18.2</v>
      </c>
      <c r="N1146" s="3">
        <v>1350</v>
      </c>
      <c r="O1146" s="3" t="s">
        <v>25</v>
      </c>
      <c r="P1146" s="3">
        <v>1</v>
      </c>
      <c r="Q1146" s="28">
        <f t="shared" si="239"/>
        <v>1.35</v>
      </c>
      <c r="R1146" s="28">
        <f t="shared" si="240"/>
        <v>24.57</v>
      </c>
      <c r="S1146" s="12">
        <v>0</v>
      </c>
      <c r="T1146" s="46">
        <f t="shared" si="234"/>
        <v>0</v>
      </c>
      <c r="U1146" s="15"/>
      <c r="V1146" s="3">
        <f t="shared" si="235"/>
        <v>1.35</v>
      </c>
      <c r="W1146" s="30" t="s">
        <v>2502</v>
      </c>
      <c r="X1146" s="5">
        <f t="shared" si="232"/>
        <v>24.57</v>
      </c>
      <c r="Y1146" s="5">
        <f t="shared" si="233"/>
        <v>0</v>
      </c>
      <c r="Z1146" s="5"/>
      <c r="AA1146" s="3">
        <v>0.74250000000000005</v>
      </c>
      <c r="AB1146" s="3">
        <f t="shared" si="237"/>
        <v>0.60750000000000004</v>
      </c>
      <c r="AC1146" s="3">
        <f t="shared" si="238"/>
        <v>13.513500000000001</v>
      </c>
      <c r="AD1146">
        <v>742.5</v>
      </c>
      <c r="AE1146" s="1">
        <f t="shared" si="241"/>
        <v>0.74250000000000005</v>
      </c>
    </row>
    <row r="1147" spans="1:31" customFormat="1" ht="43.2" hidden="1" x14ac:dyDescent="0.3">
      <c r="A1147" s="65" t="str" cm="1">
        <f t="array" ref="A1147">_xlfn.IFS(M1147&gt;=65,"Heavy",M1147&lt;=25,"Light",M1147&gt;=26-64,"Medium")</f>
        <v>Heavy</v>
      </c>
      <c r="B1147" s="1" t="s">
        <v>2787</v>
      </c>
      <c r="C1147" s="1" t="s">
        <v>2824</v>
      </c>
      <c r="D1147" s="3">
        <f t="shared" si="236"/>
        <v>1130</v>
      </c>
      <c r="E1147" s="4" t="s">
        <v>918</v>
      </c>
      <c r="F1147" s="3">
        <v>2</v>
      </c>
      <c r="G1147" s="3" t="s">
        <v>2827</v>
      </c>
      <c r="H1147" s="4" t="s">
        <v>1178</v>
      </c>
      <c r="I1147" s="3" t="s">
        <v>1078</v>
      </c>
      <c r="J1147" s="3" t="s">
        <v>2337</v>
      </c>
      <c r="K1147" s="7" t="str">
        <f>VLOOKUP($I1147,'New Summary'!$E$8:$G$59,2,FALSE)</f>
        <v>H-600x200x10x15</v>
      </c>
      <c r="L1147" s="3" t="s">
        <v>2496</v>
      </c>
      <c r="M1147" s="7">
        <f>VLOOKUP($I1147,'New Summary'!$E$8:$G$59,3,FALSE)</f>
        <v>94.6</v>
      </c>
      <c r="N1147" s="3">
        <v>6000</v>
      </c>
      <c r="O1147" s="3" t="s">
        <v>25</v>
      </c>
      <c r="P1147" s="3">
        <v>1</v>
      </c>
      <c r="Q1147" s="28">
        <f t="shared" si="239"/>
        <v>6</v>
      </c>
      <c r="R1147" s="28">
        <f t="shared" si="240"/>
        <v>567.59999999999991</v>
      </c>
      <c r="S1147" s="12">
        <v>0</v>
      </c>
      <c r="T1147" s="46">
        <f t="shared" si="234"/>
        <v>0</v>
      </c>
      <c r="U1147" s="15"/>
      <c r="V1147" s="3">
        <f t="shared" si="235"/>
        <v>6</v>
      </c>
      <c r="W1147" s="30" t="s">
        <v>2502</v>
      </c>
      <c r="X1147" s="29">
        <f t="shared" si="232"/>
        <v>567.59999999999991</v>
      </c>
      <c r="Y1147" s="29">
        <f t="shared" si="233"/>
        <v>0</v>
      </c>
      <c r="Z1147" s="5"/>
      <c r="AA1147" s="3">
        <v>3.3</v>
      </c>
      <c r="AB1147" s="3">
        <f t="shared" si="237"/>
        <v>2.7</v>
      </c>
      <c r="AC1147" s="3">
        <f t="shared" si="238"/>
        <v>312.17999999999995</v>
      </c>
      <c r="AD1147">
        <v>3300</v>
      </c>
      <c r="AE1147" s="1">
        <f t="shared" si="241"/>
        <v>3.3</v>
      </c>
    </row>
    <row r="1148" spans="1:31" customFormat="1" ht="43.2" hidden="1" x14ac:dyDescent="0.3">
      <c r="A1148" s="65" t="str" cm="1">
        <f t="array" ref="A1148">_xlfn.IFS(M1148&gt;=65,"Heavy",M1148&lt;=25,"Light",M1148&gt;=26-64,"Medium")</f>
        <v>Heavy</v>
      </c>
      <c r="B1148" s="1" t="s">
        <v>2787</v>
      </c>
      <c r="C1148" s="1" t="s">
        <v>2824</v>
      </c>
      <c r="D1148" s="3">
        <f t="shared" si="236"/>
        <v>1131</v>
      </c>
      <c r="E1148" s="4" t="s">
        <v>918</v>
      </c>
      <c r="F1148" s="3">
        <v>2</v>
      </c>
      <c r="G1148" s="3" t="s">
        <v>2827</v>
      </c>
      <c r="H1148" s="4" t="s">
        <v>1183</v>
      </c>
      <c r="I1148" s="3" t="s">
        <v>1184</v>
      </c>
      <c r="J1148" s="3" t="s">
        <v>2330</v>
      </c>
      <c r="K1148" s="7" t="str">
        <f>VLOOKUP($I1148,'New Summary'!$E$8:$G$59,2,FALSE)</f>
        <v>H-350x250x9x14</v>
      </c>
      <c r="L1148" s="3" t="s">
        <v>2496</v>
      </c>
      <c r="M1148" s="7">
        <f>VLOOKUP($I1148,'New Summary'!$E$8:$G$59,3,FALSE)</f>
        <v>79.7</v>
      </c>
      <c r="N1148" s="3">
        <v>6000</v>
      </c>
      <c r="O1148" s="3" t="s">
        <v>25</v>
      </c>
      <c r="P1148" s="3">
        <v>1</v>
      </c>
      <c r="Q1148" s="28">
        <f t="shared" si="239"/>
        <v>6</v>
      </c>
      <c r="R1148" s="28">
        <f t="shared" si="240"/>
        <v>478.20000000000005</v>
      </c>
      <c r="S1148" s="12">
        <v>0</v>
      </c>
      <c r="T1148" s="46">
        <f t="shared" si="234"/>
        <v>0</v>
      </c>
      <c r="U1148" s="15"/>
      <c r="V1148" s="3">
        <f t="shared" si="235"/>
        <v>6</v>
      </c>
      <c r="W1148" s="30" t="s">
        <v>2502</v>
      </c>
      <c r="X1148" s="29">
        <f t="shared" si="232"/>
        <v>478.20000000000005</v>
      </c>
      <c r="Y1148" s="29">
        <f t="shared" si="233"/>
        <v>0</v>
      </c>
      <c r="Z1148" s="5"/>
      <c r="AA1148" s="3">
        <v>3.3</v>
      </c>
      <c r="AB1148" s="3">
        <f t="shared" si="237"/>
        <v>2.7</v>
      </c>
      <c r="AC1148" s="3">
        <f t="shared" si="238"/>
        <v>263.01</v>
      </c>
      <c r="AD1148">
        <v>3300</v>
      </c>
      <c r="AE1148" s="1">
        <f t="shared" si="241"/>
        <v>3.3</v>
      </c>
    </row>
    <row r="1149" spans="1:31" customFormat="1" ht="43.2" hidden="1" x14ac:dyDescent="0.3">
      <c r="A1149" s="65" t="str" cm="1">
        <f t="array" ref="A1149">_xlfn.IFS(M1149&gt;=65,"Heavy",M1149&lt;=25,"Light",M1149&gt;=26-64,"Medium")</f>
        <v>Medium</v>
      </c>
      <c r="B1149" s="1" t="s">
        <v>2787</v>
      </c>
      <c r="C1149" s="1" t="s">
        <v>2824</v>
      </c>
      <c r="D1149" s="3">
        <f t="shared" si="236"/>
        <v>1132</v>
      </c>
      <c r="E1149" s="4" t="s">
        <v>918</v>
      </c>
      <c r="F1149" s="3">
        <v>2</v>
      </c>
      <c r="G1149" s="3" t="s">
        <v>2827</v>
      </c>
      <c r="H1149" s="4" t="s">
        <v>1185</v>
      </c>
      <c r="I1149" s="3" t="s">
        <v>6</v>
      </c>
      <c r="J1149" s="7" t="s">
        <v>2344</v>
      </c>
      <c r="K1149" s="7" t="str">
        <f>VLOOKUP($I1149,'New Summary'!$E$8:$G$59,2,FALSE)</f>
        <v>H-200x200x8x12</v>
      </c>
      <c r="L1149" s="7" t="s">
        <v>2496</v>
      </c>
      <c r="M1149" s="7">
        <f>VLOOKUP($I1149,'New Summary'!$E$8:$G$59,3,FALSE)</f>
        <v>49.9</v>
      </c>
      <c r="N1149" s="3">
        <v>6000</v>
      </c>
      <c r="O1149" s="3" t="s">
        <v>25</v>
      </c>
      <c r="P1149" s="3">
        <v>1</v>
      </c>
      <c r="Q1149" s="28">
        <f t="shared" si="239"/>
        <v>6</v>
      </c>
      <c r="R1149" s="28">
        <f t="shared" si="240"/>
        <v>299.39999999999998</v>
      </c>
      <c r="S1149" s="12">
        <v>0</v>
      </c>
      <c r="T1149" s="46">
        <f t="shared" si="234"/>
        <v>0</v>
      </c>
      <c r="U1149" s="15"/>
      <c r="V1149" s="3">
        <f t="shared" si="235"/>
        <v>6</v>
      </c>
      <c r="W1149" s="30" t="s">
        <v>2502</v>
      </c>
      <c r="X1149" s="29">
        <f t="shared" si="232"/>
        <v>299.39999999999998</v>
      </c>
      <c r="Y1149" s="29">
        <f t="shared" si="233"/>
        <v>0</v>
      </c>
      <c r="Z1149" s="5"/>
      <c r="AA1149" s="3">
        <v>3.3</v>
      </c>
      <c r="AB1149" s="3">
        <f t="shared" si="237"/>
        <v>2.7</v>
      </c>
      <c r="AC1149" s="3">
        <f t="shared" si="238"/>
        <v>164.67</v>
      </c>
      <c r="AD1149">
        <v>3300</v>
      </c>
      <c r="AE1149" s="1">
        <f t="shared" si="241"/>
        <v>3.3</v>
      </c>
    </row>
    <row r="1150" spans="1:31" customFormat="1" ht="43.2" hidden="1" x14ac:dyDescent="0.3">
      <c r="A1150" s="65" t="str" cm="1">
        <f t="array" ref="A1150">_xlfn.IFS(M1150&gt;=65,"Heavy",M1150&lt;=25,"Light",M1150&gt;=26-64,"Medium")</f>
        <v>Medium</v>
      </c>
      <c r="B1150" s="1" t="s">
        <v>2787</v>
      </c>
      <c r="C1150" s="1" t="s">
        <v>2824</v>
      </c>
      <c r="D1150" s="3">
        <f t="shared" si="236"/>
        <v>1133</v>
      </c>
      <c r="E1150" s="4" t="s">
        <v>918</v>
      </c>
      <c r="F1150" s="3">
        <v>2</v>
      </c>
      <c r="G1150" s="3" t="s">
        <v>2827</v>
      </c>
      <c r="H1150" s="4" t="s">
        <v>1186</v>
      </c>
      <c r="I1150" s="3" t="s">
        <v>22</v>
      </c>
      <c r="J1150" s="7" t="s">
        <v>2343</v>
      </c>
      <c r="K1150" s="7" t="str">
        <f>VLOOKUP($I1150,'New Summary'!$E$8:$G$59,2,FALSE)</f>
        <v>H-200x150x6x9</v>
      </c>
      <c r="L1150" s="7" t="s">
        <v>2496</v>
      </c>
      <c r="M1150" s="7">
        <f>VLOOKUP($I1150,'New Summary'!$E$8:$G$59,3,FALSE)</f>
        <v>30.6</v>
      </c>
      <c r="N1150" s="3">
        <v>3000</v>
      </c>
      <c r="O1150" s="3" t="s">
        <v>25</v>
      </c>
      <c r="P1150" s="3">
        <v>1</v>
      </c>
      <c r="Q1150" s="28">
        <f t="shared" si="239"/>
        <v>3</v>
      </c>
      <c r="R1150" s="28">
        <f t="shared" si="240"/>
        <v>91.800000000000011</v>
      </c>
      <c r="S1150" s="12">
        <v>0</v>
      </c>
      <c r="T1150" s="46">
        <f t="shared" si="234"/>
        <v>0</v>
      </c>
      <c r="U1150" s="15"/>
      <c r="V1150" s="3">
        <f t="shared" si="235"/>
        <v>3</v>
      </c>
      <c r="W1150" s="30" t="s">
        <v>2502</v>
      </c>
      <c r="X1150" s="29">
        <f t="shared" si="232"/>
        <v>91.800000000000011</v>
      </c>
      <c r="Y1150" s="29">
        <f t="shared" si="233"/>
        <v>0</v>
      </c>
      <c r="Z1150" s="5"/>
      <c r="AA1150" s="3">
        <v>1.65</v>
      </c>
      <c r="AB1150" s="3">
        <f t="shared" si="237"/>
        <v>1.35</v>
      </c>
      <c r="AC1150" s="3">
        <f t="shared" si="238"/>
        <v>50.49</v>
      </c>
      <c r="AD1150">
        <v>1650</v>
      </c>
      <c r="AE1150" s="1">
        <f t="shared" si="241"/>
        <v>1.65</v>
      </c>
    </row>
    <row r="1151" spans="1:31" customFormat="1" ht="43.2" hidden="1" x14ac:dyDescent="0.3">
      <c r="A1151" s="65" t="str" cm="1">
        <f t="array" ref="A1151">_xlfn.IFS(M1151&gt;=65,"Heavy",M1151&lt;=25,"Light",M1151&gt;=26-64,"Medium")</f>
        <v>Heavy</v>
      </c>
      <c r="B1151" s="1" t="s">
        <v>2787</v>
      </c>
      <c r="C1151" s="1" t="s">
        <v>2824</v>
      </c>
      <c r="D1151" s="3">
        <f t="shared" si="236"/>
        <v>1134</v>
      </c>
      <c r="E1151" s="4" t="s">
        <v>918</v>
      </c>
      <c r="F1151" s="3">
        <v>2</v>
      </c>
      <c r="G1151" s="3" t="s">
        <v>2827</v>
      </c>
      <c r="H1151" s="4" t="s">
        <v>1187</v>
      </c>
      <c r="I1151" s="3" t="s">
        <v>1078</v>
      </c>
      <c r="J1151" s="3" t="s">
        <v>2337</v>
      </c>
      <c r="K1151" s="7" t="str">
        <f>VLOOKUP($I1151,'New Summary'!$E$8:$G$59,2,FALSE)</f>
        <v>H-600x200x10x15</v>
      </c>
      <c r="L1151" s="3" t="s">
        <v>2496</v>
      </c>
      <c r="M1151" s="7">
        <f>VLOOKUP($I1151,'New Summary'!$E$8:$G$59,3,FALSE)</f>
        <v>94.6</v>
      </c>
      <c r="N1151" s="3">
        <v>6000</v>
      </c>
      <c r="O1151" s="3" t="s">
        <v>25</v>
      </c>
      <c r="P1151" s="3">
        <v>1</v>
      </c>
      <c r="Q1151" s="28">
        <f t="shared" ref="Q1151:Q1158" si="242">(N1151/1000)*P1151</f>
        <v>6</v>
      </c>
      <c r="R1151" s="28">
        <f t="shared" ref="R1151:R1158" si="243">Q1151*M1151</f>
        <v>567.59999999999991</v>
      </c>
      <c r="S1151" s="12">
        <v>0</v>
      </c>
      <c r="T1151" s="46">
        <f t="shared" si="234"/>
        <v>0</v>
      </c>
      <c r="U1151" s="15"/>
      <c r="V1151" s="3">
        <f t="shared" si="235"/>
        <v>6</v>
      </c>
      <c r="W1151" s="30" t="s">
        <v>2502</v>
      </c>
      <c r="X1151" s="29">
        <f t="shared" si="232"/>
        <v>567.59999999999991</v>
      </c>
      <c r="Y1151" s="29">
        <f t="shared" si="233"/>
        <v>0</v>
      </c>
      <c r="Z1151" s="5"/>
      <c r="AA1151" s="3">
        <v>3.3</v>
      </c>
      <c r="AB1151" s="3">
        <f t="shared" si="237"/>
        <v>2.7</v>
      </c>
      <c r="AC1151" s="3">
        <f t="shared" si="238"/>
        <v>312.17999999999995</v>
      </c>
      <c r="AD1151">
        <v>3300</v>
      </c>
      <c r="AE1151" s="1">
        <f t="shared" si="241"/>
        <v>3.3</v>
      </c>
    </row>
    <row r="1152" spans="1:31" customFormat="1" ht="43.2" hidden="1" x14ac:dyDescent="0.3">
      <c r="A1152" s="65" t="str" cm="1">
        <f t="array" ref="A1152">_xlfn.IFS(M1152&gt;=65,"Heavy",M1152&lt;=25,"Light",M1152&gt;=26-64,"Medium")</f>
        <v>Heavy</v>
      </c>
      <c r="B1152" s="1" t="s">
        <v>2787</v>
      </c>
      <c r="C1152" s="1" t="s">
        <v>2824</v>
      </c>
      <c r="D1152" s="3">
        <f t="shared" si="236"/>
        <v>1135</v>
      </c>
      <c r="E1152" s="4" t="s">
        <v>918</v>
      </c>
      <c r="F1152" s="3">
        <v>2</v>
      </c>
      <c r="G1152" s="3" t="s">
        <v>2827</v>
      </c>
      <c r="H1152" s="4" t="s">
        <v>1188</v>
      </c>
      <c r="I1152" s="3" t="s">
        <v>1078</v>
      </c>
      <c r="J1152" s="3" t="s">
        <v>2337</v>
      </c>
      <c r="K1152" s="7" t="str">
        <f>VLOOKUP($I1152,'New Summary'!$E$8:$G$59,2,FALSE)</f>
        <v>H-600x200x10x15</v>
      </c>
      <c r="L1152" s="3" t="s">
        <v>2496</v>
      </c>
      <c r="M1152" s="7">
        <f>VLOOKUP($I1152,'New Summary'!$E$8:$G$59,3,FALSE)</f>
        <v>94.6</v>
      </c>
      <c r="N1152" s="3">
        <v>6000</v>
      </c>
      <c r="O1152" s="3" t="s">
        <v>25</v>
      </c>
      <c r="P1152" s="3">
        <v>1</v>
      </c>
      <c r="Q1152" s="28">
        <f t="shared" si="242"/>
        <v>6</v>
      </c>
      <c r="R1152" s="28">
        <f t="shared" si="243"/>
        <v>567.59999999999991</v>
      </c>
      <c r="S1152" s="12">
        <v>0</v>
      </c>
      <c r="T1152" s="46">
        <f t="shared" si="234"/>
        <v>0</v>
      </c>
      <c r="U1152" s="15"/>
      <c r="V1152" s="3">
        <f t="shared" si="235"/>
        <v>6</v>
      </c>
      <c r="W1152" s="30" t="s">
        <v>2502</v>
      </c>
      <c r="X1152" s="29">
        <f t="shared" si="232"/>
        <v>567.59999999999991</v>
      </c>
      <c r="Y1152" s="29">
        <f t="shared" si="233"/>
        <v>0</v>
      </c>
      <c r="Z1152" s="5"/>
      <c r="AA1152" s="3">
        <v>3.3</v>
      </c>
      <c r="AB1152" s="3">
        <f t="shared" si="237"/>
        <v>2.7</v>
      </c>
      <c r="AC1152" s="3">
        <f t="shared" si="238"/>
        <v>312.17999999999995</v>
      </c>
      <c r="AD1152">
        <v>3300</v>
      </c>
      <c r="AE1152" s="1">
        <f t="shared" si="241"/>
        <v>3.3</v>
      </c>
    </row>
    <row r="1153" spans="1:31" customFormat="1" ht="43.2" hidden="1" x14ac:dyDescent="0.3">
      <c r="A1153" s="65" t="str" cm="1">
        <f t="array" ref="A1153">_xlfn.IFS(M1153&gt;=65,"Heavy",M1153&lt;=25,"Light",M1153&gt;=26-64,"Medium")</f>
        <v>Heavy</v>
      </c>
      <c r="B1153" s="1" t="s">
        <v>2787</v>
      </c>
      <c r="C1153" s="1" t="s">
        <v>2824</v>
      </c>
      <c r="D1153" s="3">
        <f t="shared" si="236"/>
        <v>1136</v>
      </c>
      <c r="E1153" s="4" t="s">
        <v>918</v>
      </c>
      <c r="F1153" s="3">
        <v>2</v>
      </c>
      <c r="G1153" s="3" t="s">
        <v>2827</v>
      </c>
      <c r="H1153" s="4" t="s">
        <v>1189</v>
      </c>
      <c r="I1153" s="3" t="s">
        <v>1078</v>
      </c>
      <c r="J1153" s="3" t="s">
        <v>2337</v>
      </c>
      <c r="K1153" s="7" t="str">
        <f>VLOOKUP($I1153,'New Summary'!$E$8:$G$59,2,FALSE)</f>
        <v>H-600x200x10x15</v>
      </c>
      <c r="L1153" s="3" t="s">
        <v>2496</v>
      </c>
      <c r="M1153" s="7">
        <f>VLOOKUP($I1153,'New Summary'!$E$8:$G$59,3,FALSE)</f>
        <v>94.6</v>
      </c>
      <c r="N1153" s="3">
        <v>6000</v>
      </c>
      <c r="O1153" s="3" t="s">
        <v>25</v>
      </c>
      <c r="P1153" s="3">
        <v>1</v>
      </c>
      <c r="Q1153" s="28">
        <f t="shared" si="242"/>
        <v>6</v>
      </c>
      <c r="R1153" s="28">
        <f t="shared" si="243"/>
        <v>567.59999999999991</v>
      </c>
      <c r="S1153" s="12">
        <v>0</v>
      </c>
      <c r="T1153" s="46">
        <f t="shared" si="234"/>
        <v>0</v>
      </c>
      <c r="U1153" s="15"/>
      <c r="V1153" s="3">
        <f t="shared" si="235"/>
        <v>6</v>
      </c>
      <c r="W1153" s="30" t="s">
        <v>2502</v>
      </c>
      <c r="X1153" s="29">
        <f t="shared" si="232"/>
        <v>567.59999999999991</v>
      </c>
      <c r="Y1153" s="29">
        <f t="shared" si="233"/>
        <v>0</v>
      </c>
      <c r="Z1153" s="5"/>
      <c r="AA1153" s="3">
        <v>3.3</v>
      </c>
      <c r="AB1153" s="3">
        <f t="shared" si="237"/>
        <v>2.7</v>
      </c>
      <c r="AC1153" s="3">
        <f t="shared" si="238"/>
        <v>312.17999999999995</v>
      </c>
      <c r="AD1153">
        <v>3300</v>
      </c>
      <c r="AE1153" s="1">
        <f t="shared" si="241"/>
        <v>3.3</v>
      </c>
    </row>
    <row r="1154" spans="1:31" customFormat="1" ht="43.2" hidden="1" x14ac:dyDescent="0.3">
      <c r="A1154" s="65" t="str" cm="1">
        <f t="array" ref="A1154">_xlfn.IFS(M1154&gt;=65,"Heavy",M1154&lt;=25,"Light",M1154&gt;=26-64,"Medium")</f>
        <v>Heavy</v>
      </c>
      <c r="B1154" s="1" t="s">
        <v>2787</v>
      </c>
      <c r="C1154" s="1" t="s">
        <v>2824</v>
      </c>
      <c r="D1154" s="3">
        <f t="shared" si="236"/>
        <v>1137</v>
      </c>
      <c r="E1154" s="4" t="s">
        <v>918</v>
      </c>
      <c r="F1154" s="3">
        <v>2</v>
      </c>
      <c r="G1154" s="3" t="s">
        <v>2827</v>
      </c>
      <c r="H1154" s="4" t="s">
        <v>1190</v>
      </c>
      <c r="I1154" s="3" t="s">
        <v>1078</v>
      </c>
      <c r="J1154" s="3" t="s">
        <v>2337</v>
      </c>
      <c r="K1154" s="7" t="str">
        <f>VLOOKUP($I1154,'New Summary'!$E$8:$G$59,2,FALSE)</f>
        <v>H-600x200x10x15</v>
      </c>
      <c r="L1154" s="3" t="s">
        <v>2496</v>
      </c>
      <c r="M1154" s="7">
        <f>VLOOKUP($I1154,'New Summary'!$E$8:$G$59,3,FALSE)</f>
        <v>94.6</v>
      </c>
      <c r="N1154" s="3">
        <v>6000</v>
      </c>
      <c r="O1154" s="3" t="s">
        <v>25</v>
      </c>
      <c r="P1154" s="3">
        <v>1</v>
      </c>
      <c r="Q1154" s="28">
        <f t="shared" si="242"/>
        <v>6</v>
      </c>
      <c r="R1154" s="28">
        <f t="shared" si="243"/>
        <v>567.59999999999991</v>
      </c>
      <c r="S1154" s="12">
        <v>0</v>
      </c>
      <c r="T1154" s="46">
        <f t="shared" si="234"/>
        <v>0</v>
      </c>
      <c r="U1154" s="15"/>
      <c r="V1154" s="3">
        <f t="shared" si="235"/>
        <v>6</v>
      </c>
      <c r="W1154" s="30" t="s">
        <v>2502</v>
      </c>
      <c r="X1154" s="29">
        <f t="shared" si="232"/>
        <v>567.59999999999991</v>
      </c>
      <c r="Y1154" s="29">
        <f t="shared" si="233"/>
        <v>0</v>
      </c>
      <c r="Z1154" s="5"/>
      <c r="AA1154" s="3">
        <v>3.3</v>
      </c>
      <c r="AB1154" s="3">
        <f t="shared" si="237"/>
        <v>2.7</v>
      </c>
      <c r="AC1154" s="3">
        <f t="shared" si="238"/>
        <v>312.17999999999995</v>
      </c>
      <c r="AD1154">
        <v>3300</v>
      </c>
      <c r="AE1154" s="1">
        <f t="shared" si="241"/>
        <v>3.3</v>
      </c>
    </row>
    <row r="1155" spans="1:31" customFormat="1" ht="43.2" hidden="1" x14ac:dyDescent="0.3">
      <c r="A1155" s="65" t="str" cm="1">
        <f t="array" ref="A1155">_xlfn.IFS(M1155&gt;=65,"Heavy",M1155&lt;=25,"Light",M1155&gt;=26-64,"Medium")</f>
        <v>Medium</v>
      </c>
      <c r="B1155" s="1" t="s">
        <v>2787</v>
      </c>
      <c r="C1155" s="1" t="s">
        <v>2824</v>
      </c>
      <c r="D1155" s="3">
        <f t="shared" si="236"/>
        <v>1138</v>
      </c>
      <c r="E1155" s="4" t="s">
        <v>918</v>
      </c>
      <c r="F1155" s="3">
        <v>2</v>
      </c>
      <c r="G1155" s="3" t="s">
        <v>2827</v>
      </c>
      <c r="H1155" s="4" t="s">
        <v>1191</v>
      </c>
      <c r="I1155" s="3" t="s">
        <v>1193</v>
      </c>
      <c r="J1155" s="3" t="s">
        <v>2328</v>
      </c>
      <c r="K1155" s="7" t="str">
        <f>VLOOKUP($I1155,'New Summary'!$E$8:$G$59,2,FALSE)</f>
        <v>H-350x175x7x11</v>
      </c>
      <c r="L1155" s="3" t="s">
        <v>2496</v>
      </c>
      <c r="M1155" s="7">
        <f>VLOOKUP($I1155,'New Summary'!$E$8:$G$59,3,FALSE)</f>
        <v>49.6</v>
      </c>
      <c r="N1155" s="3">
        <v>6000</v>
      </c>
      <c r="O1155" s="3" t="s">
        <v>25</v>
      </c>
      <c r="P1155" s="3">
        <v>1</v>
      </c>
      <c r="Q1155" s="28">
        <f t="shared" si="242"/>
        <v>6</v>
      </c>
      <c r="R1155" s="28">
        <f t="shared" si="243"/>
        <v>297.60000000000002</v>
      </c>
      <c r="S1155" s="12">
        <v>0</v>
      </c>
      <c r="T1155" s="46">
        <f t="shared" si="234"/>
        <v>0</v>
      </c>
      <c r="U1155" s="15"/>
      <c r="V1155" s="3">
        <f t="shared" si="235"/>
        <v>6</v>
      </c>
      <c r="W1155" s="30" t="s">
        <v>2502</v>
      </c>
      <c r="X1155" s="29">
        <f t="shared" si="232"/>
        <v>297.60000000000002</v>
      </c>
      <c r="Y1155" s="29">
        <f t="shared" si="233"/>
        <v>0</v>
      </c>
      <c r="Z1155" s="5"/>
      <c r="AA1155" s="3">
        <v>3.3</v>
      </c>
      <c r="AB1155" s="3">
        <f t="shared" si="237"/>
        <v>2.7</v>
      </c>
      <c r="AC1155" s="3">
        <f t="shared" si="238"/>
        <v>163.68</v>
      </c>
      <c r="AD1155">
        <v>3300</v>
      </c>
      <c r="AE1155" s="1">
        <f t="shared" si="241"/>
        <v>3.3</v>
      </c>
    </row>
    <row r="1156" spans="1:31" customFormat="1" ht="43.2" hidden="1" x14ac:dyDescent="0.3">
      <c r="A1156" s="65" t="str" cm="1">
        <f t="array" ref="A1156">_xlfn.IFS(M1156&gt;=65,"Heavy",M1156&lt;=25,"Light",M1156&gt;=26-64,"Medium")</f>
        <v>Medium</v>
      </c>
      <c r="B1156" s="1" t="s">
        <v>2787</v>
      </c>
      <c r="C1156" s="1" t="s">
        <v>2824</v>
      </c>
      <c r="D1156" s="3">
        <f t="shared" si="236"/>
        <v>1139</v>
      </c>
      <c r="E1156" s="4" t="s">
        <v>918</v>
      </c>
      <c r="F1156" s="3">
        <v>2</v>
      </c>
      <c r="G1156" s="3" t="s">
        <v>2827</v>
      </c>
      <c r="H1156" s="4" t="s">
        <v>1192</v>
      </c>
      <c r="I1156" s="3" t="s">
        <v>1193</v>
      </c>
      <c r="J1156" s="3" t="s">
        <v>2328</v>
      </c>
      <c r="K1156" s="7" t="str">
        <f>VLOOKUP($I1156,'New Summary'!$E$8:$G$59,2,FALSE)</f>
        <v>H-350x175x7x11</v>
      </c>
      <c r="L1156" s="3" t="s">
        <v>2496</v>
      </c>
      <c r="M1156" s="7">
        <f>VLOOKUP($I1156,'New Summary'!$E$8:$G$59,3,FALSE)</f>
        <v>49.6</v>
      </c>
      <c r="N1156" s="3">
        <v>6000</v>
      </c>
      <c r="O1156" s="3" t="s">
        <v>25</v>
      </c>
      <c r="P1156" s="3">
        <v>1</v>
      </c>
      <c r="Q1156" s="28">
        <f t="shared" si="242"/>
        <v>6</v>
      </c>
      <c r="R1156" s="28">
        <f t="shared" si="243"/>
        <v>297.60000000000002</v>
      </c>
      <c r="S1156" s="12">
        <v>0</v>
      </c>
      <c r="T1156" s="46">
        <f t="shared" si="234"/>
        <v>0</v>
      </c>
      <c r="U1156" s="15"/>
      <c r="V1156" s="3">
        <f t="shared" si="235"/>
        <v>6</v>
      </c>
      <c r="W1156" s="30" t="s">
        <v>2502</v>
      </c>
      <c r="X1156" s="29">
        <f t="shared" si="232"/>
        <v>297.60000000000002</v>
      </c>
      <c r="Y1156" s="29">
        <f t="shared" si="233"/>
        <v>0</v>
      </c>
      <c r="Z1156" s="5"/>
      <c r="AA1156" s="3">
        <v>3.3</v>
      </c>
      <c r="AB1156" s="3">
        <f t="shared" si="237"/>
        <v>2.7</v>
      </c>
      <c r="AC1156" s="3">
        <f t="shared" si="238"/>
        <v>163.68</v>
      </c>
      <c r="AD1156">
        <v>3300</v>
      </c>
      <c r="AE1156" s="1">
        <f t="shared" si="241"/>
        <v>3.3</v>
      </c>
    </row>
    <row r="1157" spans="1:31" customFormat="1" ht="43.2" hidden="1" x14ac:dyDescent="0.3">
      <c r="A1157" s="65" t="str" cm="1">
        <f t="array" ref="A1157">_xlfn.IFS(M1157&gt;=65,"Heavy",M1157&lt;=25,"Light",M1157&gt;=26-64,"Medium")</f>
        <v>Medium</v>
      </c>
      <c r="B1157" s="1" t="s">
        <v>2787</v>
      </c>
      <c r="C1157" s="1" t="s">
        <v>2824</v>
      </c>
      <c r="D1157" s="3">
        <f t="shared" si="236"/>
        <v>1140</v>
      </c>
      <c r="E1157" s="4" t="s">
        <v>918</v>
      </c>
      <c r="F1157" s="3">
        <v>2</v>
      </c>
      <c r="G1157" s="3" t="s">
        <v>2827</v>
      </c>
      <c r="H1157" s="4" t="s">
        <v>1194</v>
      </c>
      <c r="I1157" s="3" t="s">
        <v>1196</v>
      </c>
      <c r="J1157" s="3" t="s">
        <v>2325</v>
      </c>
      <c r="K1157" s="7" t="str">
        <f>VLOOKUP($I1157,'New Summary'!$E$8:$G$59,2,FALSE)</f>
        <v>H-350x175x6x9</v>
      </c>
      <c r="L1157" s="3" t="s">
        <v>2496</v>
      </c>
      <c r="M1157" s="7">
        <f>VLOOKUP($I1157,'New Summary'!$E$8:$G$59,3,FALSE)</f>
        <v>41.4</v>
      </c>
      <c r="N1157" s="3">
        <v>6000</v>
      </c>
      <c r="O1157" s="3" t="s">
        <v>25</v>
      </c>
      <c r="P1157" s="3">
        <v>1</v>
      </c>
      <c r="Q1157" s="28">
        <f t="shared" si="242"/>
        <v>6</v>
      </c>
      <c r="R1157" s="40">
        <f t="shared" si="243"/>
        <v>248.39999999999998</v>
      </c>
      <c r="S1157" s="12">
        <v>0</v>
      </c>
      <c r="T1157" s="46">
        <f t="shared" si="234"/>
        <v>0</v>
      </c>
      <c r="U1157" s="15"/>
      <c r="V1157" s="3">
        <f t="shared" si="235"/>
        <v>6</v>
      </c>
      <c r="W1157" s="30" t="s">
        <v>2502</v>
      </c>
      <c r="X1157" s="41">
        <f t="shared" si="232"/>
        <v>248.39999999999998</v>
      </c>
      <c r="Y1157" s="41">
        <f t="shared" si="233"/>
        <v>0</v>
      </c>
      <c r="Z1157" s="5"/>
      <c r="AA1157" s="3">
        <v>3.3</v>
      </c>
      <c r="AB1157" s="3">
        <f t="shared" si="237"/>
        <v>2.7</v>
      </c>
      <c r="AC1157" s="3">
        <f t="shared" si="238"/>
        <v>136.61999999999998</v>
      </c>
      <c r="AD1157">
        <v>3300</v>
      </c>
      <c r="AE1157" s="1">
        <f t="shared" si="241"/>
        <v>3.3</v>
      </c>
    </row>
    <row r="1158" spans="1:31" customFormat="1" ht="43.2" hidden="1" x14ac:dyDescent="0.3">
      <c r="A1158" s="65" t="str" cm="1">
        <f t="array" ref="A1158">_xlfn.IFS(M1158&gt;=65,"Heavy",M1158&lt;=25,"Light",M1158&gt;=26-64,"Medium")</f>
        <v>Medium</v>
      </c>
      <c r="B1158" s="1" t="s">
        <v>2787</v>
      </c>
      <c r="C1158" s="1" t="s">
        <v>2824</v>
      </c>
      <c r="D1158" s="3">
        <f t="shared" si="236"/>
        <v>1141</v>
      </c>
      <c r="E1158" s="4" t="s">
        <v>918</v>
      </c>
      <c r="F1158" s="3">
        <v>2</v>
      </c>
      <c r="G1158" s="3" t="s">
        <v>2827</v>
      </c>
      <c r="H1158" s="4" t="s">
        <v>1195</v>
      </c>
      <c r="I1158" s="3" t="s">
        <v>1196</v>
      </c>
      <c r="J1158" s="3" t="s">
        <v>2325</v>
      </c>
      <c r="K1158" s="7" t="str">
        <f>VLOOKUP($I1158,'New Summary'!$E$8:$G$59,2,FALSE)</f>
        <v>H-350x175x6x9</v>
      </c>
      <c r="L1158" s="3" t="s">
        <v>2496</v>
      </c>
      <c r="M1158" s="7">
        <f>VLOOKUP($I1158,'New Summary'!$E$8:$G$59,3,FALSE)</f>
        <v>41.4</v>
      </c>
      <c r="N1158" s="3">
        <v>6000</v>
      </c>
      <c r="O1158" s="3" t="s">
        <v>25</v>
      </c>
      <c r="P1158" s="3">
        <v>1</v>
      </c>
      <c r="Q1158" s="28">
        <f t="shared" si="242"/>
        <v>6</v>
      </c>
      <c r="R1158" s="40">
        <f t="shared" si="243"/>
        <v>248.39999999999998</v>
      </c>
      <c r="S1158" s="12">
        <v>0</v>
      </c>
      <c r="T1158" s="46">
        <f t="shared" si="234"/>
        <v>0</v>
      </c>
      <c r="U1158" s="15"/>
      <c r="V1158" s="3">
        <f t="shared" si="235"/>
        <v>6</v>
      </c>
      <c r="W1158" s="30" t="s">
        <v>2502</v>
      </c>
      <c r="X1158" s="41">
        <f t="shared" si="232"/>
        <v>248.39999999999998</v>
      </c>
      <c r="Y1158" s="41">
        <f t="shared" si="233"/>
        <v>0</v>
      </c>
      <c r="Z1158" s="5"/>
      <c r="AA1158" s="3">
        <v>3.3</v>
      </c>
      <c r="AB1158" s="3">
        <f t="shared" si="237"/>
        <v>2.7</v>
      </c>
      <c r="AC1158" s="3">
        <f t="shared" si="238"/>
        <v>136.61999999999998</v>
      </c>
      <c r="AD1158">
        <v>3300</v>
      </c>
      <c r="AE1158" s="1">
        <f t="shared" si="241"/>
        <v>3.3</v>
      </c>
    </row>
    <row r="1159" spans="1:31" customFormat="1" ht="43.2" hidden="1" x14ac:dyDescent="0.3">
      <c r="A1159" s="65" t="str" cm="1">
        <f t="array" ref="A1159">_xlfn.IFS(M1159&gt;=65,"Heavy",M1159&lt;=25,"Light",M1159&gt;=26-64,"Medium")</f>
        <v>Heavy</v>
      </c>
      <c r="B1159" s="1" t="s">
        <v>2787</v>
      </c>
      <c r="C1159" s="1" t="s">
        <v>2824</v>
      </c>
      <c r="D1159" s="3">
        <f t="shared" si="236"/>
        <v>1142</v>
      </c>
      <c r="E1159" s="4" t="s">
        <v>918</v>
      </c>
      <c r="F1159" s="3">
        <v>2</v>
      </c>
      <c r="G1159" s="3" t="s">
        <v>2827</v>
      </c>
      <c r="H1159" s="4" t="s">
        <v>1199</v>
      </c>
      <c r="I1159" s="3" t="s">
        <v>1200</v>
      </c>
      <c r="J1159" s="3" t="s">
        <v>2334</v>
      </c>
      <c r="K1159" s="7" t="str">
        <f>VLOOKUP($I1159,'New Summary'!$E$8:$G$59,2,FALSE)</f>
        <v>H-400x200x9x15</v>
      </c>
      <c r="L1159" s="3" t="s">
        <v>2496</v>
      </c>
      <c r="M1159" s="7">
        <f>VLOOKUP($I1159,'New Summary'!$E$8:$G$59,3,FALSE)</f>
        <v>75.5</v>
      </c>
      <c r="N1159" s="3">
        <v>6000</v>
      </c>
      <c r="O1159" s="3" t="s">
        <v>25</v>
      </c>
      <c r="P1159" s="3">
        <v>1</v>
      </c>
      <c r="Q1159" s="28">
        <f>(N1159/1000)*P1159</f>
        <v>6</v>
      </c>
      <c r="R1159" s="28">
        <f>Q1159*M1159</f>
        <v>453</v>
      </c>
      <c r="S1159" s="12">
        <v>0</v>
      </c>
      <c r="T1159" s="46">
        <f t="shared" si="234"/>
        <v>0</v>
      </c>
      <c r="U1159" s="15"/>
      <c r="V1159" s="3">
        <f t="shared" si="235"/>
        <v>6</v>
      </c>
      <c r="W1159" s="30" t="s">
        <v>2502</v>
      </c>
      <c r="X1159" s="5">
        <f t="shared" si="232"/>
        <v>453</v>
      </c>
      <c r="Y1159" s="5">
        <f t="shared" si="233"/>
        <v>0</v>
      </c>
      <c r="Z1159" s="5"/>
      <c r="AA1159" s="3">
        <v>3.3</v>
      </c>
      <c r="AB1159" s="3">
        <f t="shared" si="237"/>
        <v>2.7</v>
      </c>
      <c r="AC1159" s="3">
        <f t="shared" si="238"/>
        <v>249.14999999999998</v>
      </c>
      <c r="AD1159">
        <v>3300</v>
      </c>
      <c r="AE1159" s="1">
        <f t="shared" si="241"/>
        <v>3.3</v>
      </c>
    </row>
    <row r="1160" spans="1:31" customFormat="1" ht="43.2" hidden="1" x14ac:dyDescent="0.3">
      <c r="A1160" s="65" t="str" cm="1">
        <f t="array" ref="A1160">_xlfn.IFS(M1160&gt;=65,"Heavy",M1160&lt;=25,"Light",M1160&gt;=26-64,"Medium")</f>
        <v>Medium</v>
      </c>
      <c r="B1160" s="1" t="s">
        <v>2787</v>
      </c>
      <c r="C1160" s="1" t="s">
        <v>2824</v>
      </c>
      <c r="D1160" s="3">
        <f t="shared" si="236"/>
        <v>1143</v>
      </c>
      <c r="E1160" s="4" t="s">
        <v>918</v>
      </c>
      <c r="F1160" s="3">
        <v>2</v>
      </c>
      <c r="G1160" s="3" t="s">
        <v>2827</v>
      </c>
      <c r="H1160" s="4" t="s">
        <v>1198</v>
      </c>
      <c r="I1160" s="3" t="s">
        <v>1196</v>
      </c>
      <c r="J1160" s="3" t="s">
        <v>2325</v>
      </c>
      <c r="K1160" s="7" t="str">
        <f>VLOOKUP($I1160,'New Summary'!$E$8:$G$59,2,FALSE)</f>
        <v>H-350x175x6x9</v>
      </c>
      <c r="L1160" s="3" t="s">
        <v>2496</v>
      </c>
      <c r="M1160" s="7">
        <f>VLOOKUP($I1160,'New Summary'!$E$8:$G$59,3,FALSE)</f>
        <v>41.4</v>
      </c>
      <c r="N1160" s="3">
        <v>6000</v>
      </c>
      <c r="O1160" s="3" t="s">
        <v>25</v>
      </c>
      <c r="P1160" s="3">
        <v>1</v>
      </c>
      <c r="Q1160" s="28">
        <f>(N1160/1000)*P1160</f>
        <v>6</v>
      </c>
      <c r="R1160" s="40">
        <f>Q1160*M1160</f>
        <v>248.39999999999998</v>
      </c>
      <c r="S1160" s="12">
        <v>0</v>
      </c>
      <c r="T1160" s="46">
        <f t="shared" si="234"/>
        <v>0</v>
      </c>
      <c r="U1160" s="15"/>
      <c r="V1160" s="3">
        <f t="shared" si="235"/>
        <v>6</v>
      </c>
      <c r="W1160" s="30" t="s">
        <v>2502</v>
      </c>
      <c r="X1160" s="41">
        <f t="shared" si="232"/>
        <v>248.39999999999998</v>
      </c>
      <c r="Y1160" s="41">
        <f t="shared" si="233"/>
        <v>0</v>
      </c>
      <c r="Z1160" s="5"/>
      <c r="AA1160" s="3">
        <v>3.3</v>
      </c>
      <c r="AB1160" s="3">
        <f t="shared" si="237"/>
        <v>2.7</v>
      </c>
      <c r="AC1160" s="3">
        <f t="shared" si="238"/>
        <v>136.61999999999998</v>
      </c>
      <c r="AD1160">
        <v>3300</v>
      </c>
      <c r="AE1160" s="1">
        <f t="shared" si="241"/>
        <v>3.3</v>
      </c>
    </row>
    <row r="1161" spans="1:31" customFormat="1" ht="43.2" hidden="1" x14ac:dyDescent="0.3">
      <c r="A1161" s="65" t="str" cm="1">
        <f t="array" ref="A1161">_xlfn.IFS(M1161&gt;=65,"Heavy",M1161&lt;=25,"Light",M1161&gt;=26-64,"Medium")</f>
        <v>Medium</v>
      </c>
      <c r="B1161" s="1" t="s">
        <v>2787</v>
      </c>
      <c r="C1161" s="1" t="s">
        <v>2824</v>
      </c>
      <c r="D1161" s="3">
        <f t="shared" si="236"/>
        <v>1144</v>
      </c>
      <c r="E1161" s="4" t="s">
        <v>918</v>
      </c>
      <c r="F1161" s="3">
        <v>2</v>
      </c>
      <c r="G1161" s="3" t="s">
        <v>2827</v>
      </c>
      <c r="H1161" s="4" t="s">
        <v>1197</v>
      </c>
      <c r="I1161" s="3" t="s">
        <v>1196</v>
      </c>
      <c r="J1161" s="3" t="s">
        <v>2325</v>
      </c>
      <c r="K1161" s="7" t="str">
        <f>VLOOKUP($I1161,'New Summary'!$E$8:$G$59,2,FALSE)</f>
        <v>H-350x175x6x9</v>
      </c>
      <c r="L1161" s="3" t="s">
        <v>2496</v>
      </c>
      <c r="M1161" s="7">
        <f>VLOOKUP($I1161,'New Summary'!$E$8:$G$59,3,FALSE)</f>
        <v>41.4</v>
      </c>
      <c r="N1161" s="3">
        <v>6000</v>
      </c>
      <c r="O1161" s="3" t="s">
        <v>25</v>
      </c>
      <c r="P1161" s="3">
        <v>1</v>
      </c>
      <c r="Q1161" s="28">
        <f>(N1161/1000)*P1161</f>
        <v>6</v>
      </c>
      <c r="R1161" s="40">
        <f>Q1161*M1161</f>
        <v>248.39999999999998</v>
      </c>
      <c r="S1161" s="12">
        <v>0</v>
      </c>
      <c r="T1161" s="46">
        <f t="shared" si="234"/>
        <v>0</v>
      </c>
      <c r="U1161" s="15"/>
      <c r="V1161" s="3">
        <f t="shared" si="235"/>
        <v>6</v>
      </c>
      <c r="W1161" s="30" t="s">
        <v>2502</v>
      </c>
      <c r="X1161" s="41">
        <f t="shared" si="232"/>
        <v>248.39999999999998</v>
      </c>
      <c r="Y1161" s="41">
        <f t="shared" si="233"/>
        <v>0</v>
      </c>
      <c r="Z1161" s="5"/>
      <c r="AA1161" s="3">
        <v>3.3</v>
      </c>
      <c r="AB1161" s="3">
        <f t="shared" si="237"/>
        <v>2.7</v>
      </c>
      <c r="AC1161" s="3">
        <f t="shared" si="238"/>
        <v>136.61999999999998</v>
      </c>
      <c r="AD1161">
        <v>3300</v>
      </c>
      <c r="AE1161" s="1">
        <f t="shared" si="241"/>
        <v>3.3</v>
      </c>
    </row>
    <row r="1162" spans="1:31" customFormat="1" ht="43.2" hidden="1" x14ac:dyDescent="0.3">
      <c r="A1162" s="65" t="str" cm="1">
        <f t="array" ref="A1162">_xlfn.IFS(M1162&gt;=65,"Heavy",M1162&lt;=25,"Light",M1162&gt;=26-64,"Medium")</f>
        <v>Heavy</v>
      </c>
      <c r="B1162" s="1" t="s">
        <v>2787</v>
      </c>
      <c r="C1162" s="1" t="s">
        <v>2824</v>
      </c>
      <c r="D1162" s="3">
        <f t="shared" si="236"/>
        <v>1145</v>
      </c>
      <c r="E1162" s="4" t="s">
        <v>918</v>
      </c>
      <c r="F1162" s="3">
        <v>2</v>
      </c>
      <c r="G1162" s="3" t="s">
        <v>2827</v>
      </c>
      <c r="H1162" s="4" t="s">
        <v>1201</v>
      </c>
      <c r="I1162" s="3" t="s">
        <v>1184</v>
      </c>
      <c r="J1162" s="3" t="s">
        <v>2330</v>
      </c>
      <c r="K1162" s="7" t="str">
        <f>VLOOKUP($I1162,'New Summary'!$E$8:$G$59,2,FALSE)</f>
        <v>H-350x250x9x14</v>
      </c>
      <c r="L1162" s="3" t="s">
        <v>2496</v>
      </c>
      <c r="M1162" s="7">
        <f>VLOOKUP($I1162,'New Summary'!$E$8:$G$59,3,FALSE)</f>
        <v>79.7</v>
      </c>
      <c r="N1162" s="3">
        <v>6000</v>
      </c>
      <c r="O1162" s="3" t="s">
        <v>25</v>
      </c>
      <c r="P1162" s="3">
        <v>1</v>
      </c>
      <c r="Q1162" s="28">
        <f>(N1162/1000)*P1162</f>
        <v>6</v>
      </c>
      <c r="R1162" s="28">
        <f>Q1162*M1162</f>
        <v>478.20000000000005</v>
      </c>
      <c r="S1162" s="12">
        <v>0</v>
      </c>
      <c r="T1162" s="46">
        <f t="shared" si="234"/>
        <v>0</v>
      </c>
      <c r="U1162" s="15"/>
      <c r="V1162" s="3">
        <f t="shared" si="235"/>
        <v>6</v>
      </c>
      <c r="W1162" s="30" t="s">
        <v>2502</v>
      </c>
      <c r="X1162" s="29">
        <f t="shared" si="232"/>
        <v>478.20000000000005</v>
      </c>
      <c r="Y1162" s="29">
        <f t="shared" si="233"/>
        <v>0</v>
      </c>
      <c r="Z1162" s="5"/>
      <c r="AA1162" s="3">
        <v>3.3</v>
      </c>
      <c r="AB1162" s="3">
        <f t="shared" si="237"/>
        <v>2.7</v>
      </c>
      <c r="AC1162" s="3">
        <f t="shared" si="238"/>
        <v>263.01</v>
      </c>
      <c r="AD1162">
        <v>3300</v>
      </c>
      <c r="AE1162" s="1">
        <f t="shared" si="241"/>
        <v>3.3</v>
      </c>
    </row>
    <row r="1163" spans="1:31" customFormat="1" ht="43.2" hidden="1" x14ac:dyDescent="0.3">
      <c r="A1163" s="65" t="str" cm="1">
        <f t="array" ref="A1163">_xlfn.IFS(M1163&gt;=65,"Heavy",M1163&lt;=25,"Light",M1163&gt;=26-64,"Medium")</f>
        <v>Medium</v>
      </c>
      <c r="B1163" s="1" t="s">
        <v>2787</v>
      </c>
      <c r="C1163" s="1" t="s">
        <v>2824</v>
      </c>
      <c r="D1163" s="3">
        <f t="shared" si="236"/>
        <v>1146</v>
      </c>
      <c r="E1163" s="4" t="s">
        <v>918</v>
      </c>
      <c r="F1163" s="3">
        <v>2</v>
      </c>
      <c r="G1163" s="3" t="s">
        <v>2827</v>
      </c>
      <c r="H1163" s="4" t="s">
        <v>1202</v>
      </c>
      <c r="I1163" s="3" t="s">
        <v>6</v>
      </c>
      <c r="J1163" s="7" t="s">
        <v>2344</v>
      </c>
      <c r="K1163" s="7" t="str">
        <f>VLOOKUP($I1163,'New Summary'!$E$8:$G$59,2,FALSE)</f>
        <v>H-200x200x8x12</v>
      </c>
      <c r="L1163" s="7" t="s">
        <v>2496</v>
      </c>
      <c r="M1163" s="7">
        <f>VLOOKUP($I1163,'New Summary'!$E$8:$G$59,3,FALSE)</f>
        <v>49.9</v>
      </c>
      <c r="N1163" s="3">
        <v>6000</v>
      </c>
      <c r="O1163" s="3" t="s">
        <v>25</v>
      </c>
      <c r="P1163" s="3">
        <v>1</v>
      </c>
      <c r="Q1163" s="28">
        <f>(N1163/1000)*P1163</f>
        <v>6</v>
      </c>
      <c r="R1163" s="28">
        <f>Q1163*M1163</f>
        <v>299.39999999999998</v>
      </c>
      <c r="S1163" s="12">
        <v>0</v>
      </c>
      <c r="T1163" s="46">
        <f t="shared" si="234"/>
        <v>0</v>
      </c>
      <c r="U1163" s="15"/>
      <c r="V1163" s="3">
        <f t="shared" si="235"/>
        <v>6</v>
      </c>
      <c r="W1163" s="30" t="s">
        <v>2502</v>
      </c>
      <c r="X1163" s="29">
        <f t="shared" si="232"/>
        <v>299.39999999999998</v>
      </c>
      <c r="Y1163" s="29">
        <f t="shared" si="233"/>
        <v>0</v>
      </c>
      <c r="Z1163" s="5"/>
      <c r="AA1163" s="3">
        <v>3.3</v>
      </c>
      <c r="AB1163" s="3">
        <f t="shared" si="237"/>
        <v>2.7</v>
      </c>
      <c r="AC1163" s="3">
        <f t="shared" si="238"/>
        <v>164.67</v>
      </c>
      <c r="AD1163">
        <v>3300</v>
      </c>
      <c r="AE1163" s="1">
        <f t="shared" si="241"/>
        <v>3.3</v>
      </c>
    </row>
    <row r="1164" spans="1:31" customFormat="1" ht="43.2" hidden="1" x14ac:dyDescent="0.3">
      <c r="A1164" s="65" t="str" cm="1">
        <f t="array" ref="A1164">_xlfn.IFS(M1164&gt;=65,"Heavy",M1164&lt;=25,"Light",M1164&gt;=26-64,"Medium")</f>
        <v>Medium</v>
      </c>
      <c r="B1164" s="1" t="s">
        <v>2787</v>
      </c>
      <c r="C1164" s="1" t="s">
        <v>2824</v>
      </c>
      <c r="D1164" s="3">
        <f t="shared" si="236"/>
        <v>1147</v>
      </c>
      <c r="E1164" s="4" t="s">
        <v>918</v>
      </c>
      <c r="F1164" s="3">
        <v>2</v>
      </c>
      <c r="G1164" s="3" t="s">
        <v>2827</v>
      </c>
      <c r="H1164" s="4" t="s">
        <v>1203</v>
      </c>
      <c r="I1164" s="3" t="s">
        <v>812</v>
      </c>
      <c r="J1164" s="3" t="s">
        <v>2819</v>
      </c>
      <c r="K1164" s="7" t="str">
        <f>VLOOKUP($I1164,'New Summary'!$E$8:$G$59,2,FALSE)</f>
        <v>T-100x200x8x12</v>
      </c>
      <c r="L1164" s="3" t="s">
        <v>2496</v>
      </c>
      <c r="M1164" s="7">
        <f>VLOOKUP($I1164,'New Summary'!$E$8:$G$59,3,FALSE)</f>
        <v>25.3</v>
      </c>
      <c r="N1164" s="3">
        <v>2800</v>
      </c>
      <c r="O1164" s="3" t="s">
        <v>25</v>
      </c>
      <c r="P1164" s="3">
        <v>1</v>
      </c>
      <c r="Q1164" s="28">
        <f t="shared" ref="Q1164:Q1203" si="244">(N1164/1000)*P1164</f>
        <v>2.8</v>
      </c>
      <c r="R1164" s="40">
        <f t="shared" ref="R1164:R1203" si="245">Q1164*M1164</f>
        <v>70.84</v>
      </c>
      <c r="S1164" s="12">
        <v>0</v>
      </c>
      <c r="T1164" s="46">
        <f t="shared" si="234"/>
        <v>0</v>
      </c>
      <c r="U1164" s="15"/>
      <c r="V1164" s="3">
        <f t="shared" si="235"/>
        <v>2.8</v>
      </c>
      <c r="W1164" s="30" t="s">
        <v>2502</v>
      </c>
      <c r="X1164" s="41">
        <f t="shared" si="232"/>
        <v>70.84</v>
      </c>
      <c r="Y1164" s="41">
        <f t="shared" si="233"/>
        <v>0</v>
      </c>
      <c r="Z1164" s="5"/>
      <c r="AA1164" s="3">
        <v>1.96</v>
      </c>
      <c r="AB1164" s="3">
        <f t="shared" si="237"/>
        <v>0.83999999999999986</v>
      </c>
      <c r="AC1164" s="3">
        <f t="shared" si="238"/>
        <v>49.588000000000001</v>
      </c>
      <c r="AD1164">
        <v>1960</v>
      </c>
      <c r="AE1164" s="1">
        <f t="shared" si="241"/>
        <v>1.96</v>
      </c>
    </row>
    <row r="1165" spans="1:31" customFormat="1" ht="43.2" hidden="1" x14ac:dyDescent="0.3">
      <c r="A1165" s="65" t="str" cm="1">
        <f t="array" ref="A1165">_xlfn.IFS(M1165&gt;=65,"Heavy",M1165&lt;=25,"Light",M1165&gt;=26-64,"Medium")</f>
        <v>Medium</v>
      </c>
      <c r="B1165" s="1" t="s">
        <v>2787</v>
      </c>
      <c r="C1165" s="1" t="s">
        <v>2824</v>
      </c>
      <c r="D1165" s="3">
        <f t="shared" si="236"/>
        <v>1148</v>
      </c>
      <c r="E1165" s="4" t="s">
        <v>918</v>
      </c>
      <c r="F1165" s="3">
        <v>2</v>
      </c>
      <c r="G1165" s="3" t="s">
        <v>2827</v>
      </c>
      <c r="H1165" s="4" t="s">
        <v>1204</v>
      </c>
      <c r="I1165" s="3" t="s">
        <v>812</v>
      </c>
      <c r="J1165" s="3" t="s">
        <v>2819</v>
      </c>
      <c r="K1165" s="7" t="str">
        <f>VLOOKUP($I1165,'New Summary'!$E$8:$G$59,2,FALSE)</f>
        <v>T-100x200x8x12</v>
      </c>
      <c r="L1165" s="3" t="s">
        <v>2496</v>
      </c>
      <c r="M1165" s="7">
        <f>VLOOKUP($I1165,'New Summary'!$E$8:$G$59,3,FALSE)</f>
        <v>25.3</v>
      </c>
      <c r="N1165" s="3">
        <v>2800</v>
      </c>
      <c r="O1165" s="3" t="s">
        <v>25</v>
      </c>
      <c r="P1165" s="3">
        <v>1</v>
      </c>
      <c r="Q1165" s="28">
        <f t="shared" si="244"/>
        <v>2.8</v>
      </c>
      <c r="R1165" s="40">
        <f t="shared" si="245"/>
        <v>70.84</v>
      </c>
      <c r="S1165" s="12">
        <v>0</v>
      </c>
      <c r="T1165" s="46">
        <f t="shared" si="234"/>
        <v>0</v>
      </c>
      <c r="U1165" s="15"/>
      <c r="V1165" s="3">
        <f t="shared" si="235"/>
        <v>2.8</v>
      </c>
      <c r="W1165" s="30" t="s">
        <v>2502</v>
      </c>
      <c r="X1165" s="41">
        <f t="shared" si="232"/>
        <v>70.84</v>
      </c>
      <c r="Y1165" s="41">
        <f t="shared" si="233"/>
        <v>0</v>
      </c>
      <c r="Z1165" s="5"/>
      <c r="AA1165" s="3">
        <v>1.96</v>
      </c>
      <c r="AB1165" s="3">
        <f t="shared" si="237"/>
        <v>0.83999999999999986</v>
      </c>
      <c r="AC1165" s="3">
        <f t="shared" si="238"/>
        <v>49.588000000000001</v>
      </c>
      <c r="AD1165">
        <v>1960</v>
      </c>
      <c r="AE1165" s="1">
        <f t="shared" si="241"/>
        <v>1.96</v>
      </c>
    </row>
    <row r="1166" spans="1:31" customFormat="1" ht="43.2" hidden="1" x14ac:dyDescent="0.3">
      <c r="A1166" s="65" t="str" cm="1">
        <f t="array" ref="A1166">_xlfn.IFS(M1166&gt;=65,"Heavy",M1166&lt;=25,"Light",M1166&gt;=26-64,"Medium")</f>
        <v>Medium</v>
      </c>
      <c r="B1166" s="1" t="s">
        <v>2787</v>
      </c>
      <c r="C1166" s="1" t="s">
        <v>2824</v>
      </c>
      <c r="D1166" s="3">
        <f t="shared" si="236"/>
        <v>1149</v>
      </c>
      <c r="E1166" s="4" t="s">
        <v>918</v>
      </c>
      <c r="F1166" s="3">
        <v>2</v>
      </c>
      <c r="G1166" s="3" t="s">
        <v>2827</v>
      </c>
      <c r="H1166" s="4" t="s">
        <v>1205</v>
      </c>
      <c r="I1166" s="3" t="s">
        <v>812</v>
      </c>
      <c r="J1166" s="3" t="s">
        <v>2819</v>
      </c>
      <c r="K1166" s="7" t="str">
        <f>VLOOKUP($I1166,'New Summary'!$E$8:$G$59,2,FALSE)</f>
        <v>T-100x200x8x12</v>
      </c>
      <c r="L1166" s="3" t="s">
        <v>2496</v>
      </c>
      <c r="M1166" s="7">
        <f>VLOOKUP($I1166,'New Summary'!$E$8:$G$59,3,FALSE)</f>
        <v>25.3</v>
      </c>
      <c r="N1166" s="3">
        <v>2800</v>
      </c>
      <c r="O1166" s="3" t="s">
        <v>25</v>
      </c>
      <c r="P1166" s="3">
        <v>1</v>
      </c>
      <c r="Q1166" s="28">
        <f t="shared" si="244"/>
        <v>2.8</v>
      </c>
      <c r="R1166" s="40">
        <f t="shared" si="245"/>
        <v>70.84</v>
      </c>
      <c r="S1166" s="12">
        <v>0</v>
      </c>
      <c r="T1166" s="46">
        <f t="shared" si="234"/>
        <v>0</v>
      </c>
      <c r="U1166" s="15"/>
      <c r="V1166" s="3">
        <f t="shared" si="235"/>
        <v>2.8</v>
      </c>
      <c r="W1166" s="30" t="s">
        <v>2502</v>
      </c>
      <c r="X1166" s="41">
        <f t="shared" ref="X1166:X1229" si="246">V1166*M1166</f>
        <v>70.84</v>
      </c>
      <c r="Y1166" s="41">
        <f t="shared" ref="Y1166:Y1229" si="247">T1166*M1166</f>
        <v>0</v>
      </c>
      <c r="Z1166" s="5"/>
      <c r="AA1166" s="3">
        <v>1.96</v>
      </c>
      <c r="AB1166" s="3">
        <f t="shared" si="237"/>
        <v>0.83999999999999986</v>
      </c>
      <c r="AC1166" s="3">
        <f t="shared" si="238"/>
        <v>49.588000000000001</v>
      </c>
      <c r="AD1166">
        <v>1960</v>
      </c>
      <c r="AE1166" s="1">
        <f t="shared" si="241"/>
        <v>1.96</v>
      </c>
    </row>
    <row r="1167" spans="1:31" customFormat="1" ht="43.2" hidden="1" x14ac:dyDescent="0.3">
      <c r="A1167" s="65" t="str" cm="1">
        <f t="array" ref="A1167">_xlfn.IFS(M1167&gt;=65,"Heavy",M1167&lt;=25,"Light",M1167&gt;=26-64,"Medium")</f>
        <v>Medium</v>
      </c>
      <c r="B1167" s="1" t="s">
        <v>2787</v>
      </c>
      <c r="C1167" s="1" t="s">
        <v>2824</v>
      </c>
      <c r="D1167" s="3">
        <f t="shared" si="236"/>
        <v>1150</v>
      </c>
      <c r="E1167" s="4" t="s">
        <v>918</v>
      </c>
      <c r="F1167" s="3">
        <v>2</v>
      </c>
      <c r="G1167" s="3" t="s">
        <v>2827</v>
      </c>
      <c r="H1167" s="4" t="s">
        <v>1206</v>
      </c>
      <c r="I1167" s="3" t="s">
        <v>812</v>
      </c>
      <c r="J1167" s="3" t="s">
        <v>2819</v>
      </c>
      <c r="K1167" s="7" t="str">
        <f>VLOOKUP($I1167,'New Summary'!$E$8:$G$59,2,FALSE)</f>
        <v>T-100x200x8x12</v>
      </c>
      <c r="L1167" s="3" t="s">
        <v>2496</v>
      </c>
      <c r="M1167" s="7">
        <f>VLOOKUP($I1167,'New Summary'!$E$8:$G$59,3,FALSE)</f>
        <v>25.3</v>
      </c>
      <c r="N1167" s="3">
        <v>2800</v>
      </c>
      <c r="O1167" s="3" t="s">
        <v>25</v>
      </c>
      <c r="P1167" s="3">
        <v>1</v>
      </c>
      <c r="Q1167" s="28">
        <f t="shared" si="244"/>
        <v>2.8</v>
      </c>
      <c r="R1167" s="40">
        <f t="shared" si="245"/>
        <v>70.84</v>
      </c>
      <c r="S1167" s="12">
        <v>0</v>
      </c>
      <c r="T1167" s="46">
        <f t="shared" si="234"/>
        <v>0</v>
      </c>
      <c r="U1167" s="15"/>
      <c r="V1167" s="3">
        <f t="shared" si="235"/>
        <v>2.8</v>
      </c>
      <c r="W1167" s="30" t="s">
        <v>2502</v>
      </c>
      <c r="X1167" s="41">
        <f t="shared" si="246"/>
        <v>70.84</v>
      </c>
      <c r="Y1167" s="41">
        <f t="shared" si="247"/>
        <v>0</v>
      </c>
      <c r="Z1167" s="5"/>
      <c r="AA1167" s="3">
        <v>1.96</v>
      </c>
      <c r="AB1167" s="3">
        <f t="shared" si="237"/>
        <v>0.83999999999999986</v>
      </c>
      <c r="AC1167" s="3">
        <f t="shared" si="238"/>
        <v>49.588000000000001</v>
      </c>
      <c r="AD1167">
        <v>1960</v>
      </c>
      <c r="AE1167" s="1">
        <f t="shared" si="241"/>
        <v>1.96</v>
      </c>
    </row>
    <row r="1168" spans="1:31" customFormat="1" ht="43.2" hidden="1" x14ac:dyDescent="0.3">
      <c r="A1168" s="65" t="str" cm="1">
        <f t="array" ref="A1168">_xlfn.IFS(M1168&gt;=65,"Heavy",M1168&lt;=25,"Light",M1168&gt;=26-64,"Medium")</f>
        <v>Medium</v>
      </c>
      <c r="B1168" s="1" t="s">
        <v>2787</v>
      </c>
      <c r="C1168" s="1" t="s">
        <v>2824</v>
      </c>
      <c r="D1168" s="3">
        <f t="shared" si="236"/>
        <v>1151</v>
      </c>
      <c r="E1168" s="4" t="s">
        <v>918</v>
      </c>
      <c r="F1168" s="3">
        <v>2</v>
      </c>
      <c r="G1168" s="3" t="s">
        <v>2827</v>
      </c>
      <c r="H1168" s="4" t="s">
        <v>1207</v>
      </c>
      <c r="I1168" s="3" t="s">
        <v>812</v>
      </c>
      <c r="J1168" s="3" t="s">
        <v>2819</v>
      </c>
      <c r="K1168" s="7" t="str">
        <f>VLOOKUP($I1168,'New Summary'!$E$8:$G$59,2,FALSE)</f>
        <v>T-100x200x8x12</v>
      </c>
      <c r="L1168" s="3" t="s">
        <v>2496</v>
      </c>
      <c r="M1168" s="7">
        <f>VLOOKUP($I1168,'New Summary'!$E$8:$G$59,3,FALSE)</f>
        <v>25.3</v>
      </c>
      <c r="N1168" s="3">
        <v>2800</v>
      </c>
      <c r="O1168" s="3" t="s">
        <v>25</v>
      </c>
      <c r="P1168" s="3">
        <v>1</v>
      </c>
      <c r="Q1168" s="28">
        <f t="shared" si="244"/>
        <v>2.8</v>
      </c>
      <c r="R1168" s="40">
        <f t="shared" si="245"/>
        <v>70.84</v>
      </c>
      <c r="S1168" s="12">
        <v>0</v>
      </c>
      <c r="T1168" s="46">
        <f t="shared" si="234"/>
        <v>0</v>
      </c>
      <c r="U1168" s="15"/>
      <c r="V1168" s="3">
        <f t="shared" si="235"/>
        <v>2.8</v>
      </c>
      <c r="W1168" s="30" t="s">
        <v>2502</v>
      </c>
      <c r="X1168" s="41">
        <f t="shared" si="246"/>
        <v>70.84</v>
      </c>
      <c r="Y1168" s="41">
        <f t="shared" si="247"/>
        <v>0</v>
      </c>
      <c r="Z1168" s="5"/>
      <c r="AA1168" s="3">
        <v>1.96</v>
      </c>
      <c r="AB1168" s="3">
        <f t="shared" si="237"/>
        <v>0.83999999999999986</v>
      </c>
      <c r="AC1168" s="3">
        <f t="shared" si="238"/>
        <v>49.588000000000001</v>
      </c>
      <c r="AD1168">
        <v>1960</v>
      </c>
      <c r="AE1168" s="1">
        <f t="shared" si="241"/>
        <v>1.96</v>
      </c>
    </row>
    <row r="1169" spans="1:31" customFormat="1" ht="43.2" hidden="1" x14ac:dyDescent="0.3">
      <c r="A1169" s="65" t="str" cm="1">
        <f t="array" ref="A1169">_xlfn.IFS(M1169&gt;=65,"Heavy",M1169&lt;=25,"Light",M1169&gt;=26-64,"Medium")</f>
        <v>Medium</v>
      </c>
      <c r="B1169" s="1" t="s">
        <v>2787</v>
      </c>
      <c r="C1169" s="1" t="s">
        <v>2824</v>
      </c>
      <c r="D1169" s="3">
        <f t="shared" si="236"/>
        <v>1152</v>
      </c>
      <c r="E1169" s="4" t="s">
        <v>918</v>
      </c>
      <c r="F1169" s="3">
        <v>2</v>
      </c>
      <c r="G1169" s="3" t="s">
        <v>2827</v>
      </c>
      <c r="H1169" s="4" t="s">
        <v>1208</v>
      </c>
      <c r="I1169" s="3" t="s">
        <v>812</v>
      </c>
      <c r="J1169" s="3" t="s">
        <v>2819</v>
      </c>
      <c r="K1169" s="7" t="str">
        <f>VLOOKUP($I1169,'New Summary'!$E$8:$G$59,2,FALSE)</f>
        <v>T-100x200x8x12</v>
      </c>
      <c r="L1169" s="3" t="s">
        <v>2496</v>
      </c>
      <c r="M1169" s="7">
        <f>VLOOKUP($I1169,'New Summary'!$E$8:$G$59,3,FALSE)</f>
        <v>25.3</v>
      </c>
      <c r="N1169" s="3">
        <v>2800</v>
      </c>
      <c r="O1169" s="3" t="s">
        <v>25</v>
      </c>
      <c r="P1169" s="3">
        <v>1</v>
      </c>
      <c r="Q1169" s="28">
        <f t="shared" si="244"/>
        <v>2.8</v>
      </c>
      <c r="R1169" s="40">
        <f t="shared" si="245"/>
        <v>70.84</v>
      </c>
      <c r="S1169" s="12">
        <v>0</v>
      </c>
      <c r="T1169" s="46">
        <f t="shared" si="234"/>
        <v>0</v>
      </c>
      <c r="U1169" s="15"/>
      <c r="V1169" s="3">
        <f t="shared" si="235"/>
        <v>2.8</v>
      </c>
      <c r="W1169" s="30" t="s">
        <v>2502</v>
      </c>
      <c r="X1169" s="41">
        <f t="shared" si="246"/>
        <v>70.84</v>
      </c>
      <c r="Y1169" s="41">
        <f t="shared" si="247"/>
        <v>0</v>
      </c>
      <c r="Z1169" s="5"/>
      <c r="AA1169" s="3">
        <v>1.96</v>
      </c>
      <c r="AB1169" s="3">
        <f t="shared" si="237"/>
        <v>0.83999999999999986</v>
      </c>
      <c r="AC1169" s="3">
        <f t="shared" si="238"/>
        <v>49.588000000000001</v>
      </c>
      <c r="AD1169">
        <v>1960</v>
      </c>
      <c r="AE1169" s="1">
        <f t="shared" si="241"/>
        <v>1.96</v>
      </c>
    </row>
    <row r="1170" spans="1:31" customFormat="1" ht="43.2" hidden="1" x14ac:dyDescent="0.3">
      <c r="A1170" s="65" t="str" cm="1">
        <f t="array" ref="A1170">_xlfn.IFS(M1170&gt;=65,"Heavy",M1170&lt;=25,"Light",M1170&gt;=26-64,"Medium")</f>
        <v>Medium</v>
      </c>
      <c r="B1170" s="1" t="s">
        <v>2787</v>
      </c>
      <c r="C1170" s="1" t="s">
        <v>2824</v>
      </c>
      <c r="D1170" s="3">
        <f t="shared" si="236"/>
        <v>1153</v>
      </c>
      <c r="E1170" s="4" t="s">
        <v>918</v>
      </c>
      <c r="F1170" s="3">
        <v>2</v>
      </c>
      <c r="G1170" s="3" t="s">
        <v>2827</v>
      </c>
      <c r="H1170" s="4" t="s">
        <v>1209</v>
      </c>
      <c r="I1170" s="3" t="s">
        <v>812</v>
      </c>
      <c r="J1170" s="3" t="s">
        <v>2819</v>
      </c>
      <c r="K1170" s="7" t="str">
        <f>VLOOKUP($I1170,'New Summary'!$E$8:$G$59,2,FALSE)</f>
        <v>T-100x200x8x12</v>
      </c>
      <c r="L1170" s="3" t="s">
        <v>2496</v>
      </c>
      <c r="M1170" s="7">
        <f>VLOOKUP($I1170,'New Summary'!$E$8:$G$59,3,FALSE)</f>
        <v>25.3</v>
      </c>
      <c r="N1170" s="3">
        <v>2800</v>
      </c>
      <c r="O1170" s="3" t="s">
        <v>25</v>
      </c>
      <c r="P1170" s="3">
        <v>1</v>
      </c>
      <c r="Q1170" s="28">
        <f t="shared" si="244"/>
        <v>2.8</v>
      </c>
      <c r="R1170" s="40">
        <f t="shared" si="245"/>
        <v>70.84</v>
      </c>
      <c r="S1170" s="12">
        <v>0</v>
      </c>
      <c r="T1170" s="46">
        <f t="shared" ref="T1170:T1233" si="248">Q1170*S1170</f>
        <v>0</v>
      </c>
      <c r="U1170" s="15"/>
      <c r="V1170" s="3">
        <f t="shared" ref="V1170:V1233" si="249">Q1170-T1170</f>
        <v>2.8</v>
      </c>
      <c r="W1170" s="30" t="s">
        <v>2502</v>
      </c>
      <c r="X1170" s="41">
        <f t="shared" si="246"/>
        <v>70.84</v>
      </c>
      <c r="Y1170" s="41">
        <f t="shared" si="247"/>
        <v>0</v>
      </c>
      <c r="Z1170" s="5"/>
      <c r="AA1170" s="3">
        <v>1.96</v>
      </c>
      <c r="AB1170" s="3">
        <f t="shared" si="237"/>
        <v>0.83999999999999986</v>
      </c>
      <c r="AC1170" s="3">
        <f t="shared" si="238"/>
        <v>49.588000000000001</v>
      </c>
      <c r="AD1170">
        <v>1960</v>
      </c>
      <c r="AE1170" s="1">
        <f t="shared" si="241"/>
        <v>1.96</v>
      </c>
    </row>
    <row r="1171" spans="1:31" customFormat="1" ht="43.2" hidden="1" x14ac:dyDescent="0.3">
      <c r="A1171" s="65" t="str" cm="1">
        <f t="array" ref="A1171">_xlfn.IFS(M1171&gt;=65,"Heavy",M1171&lt;=25,"Light",M1171&gt;=26-64,"Medium")</f>
        <v>Medium</v>
      </c>
      <c r="B1171" s="1" t="s">
        <v>2787</v>
      </c>
      <c r="C1171" s="1" t="s">
        <v>2824</v>
      </c>
      <c r="D1171" s="3">
        <f t="shared" si="236"/>
        <v>1154</v>
      </c>
      <c r="E1171" s="4" t="s">
        <v>918</v>
      </c>
      <c r="F1171" s="3">
        <v>2</v>
      </c>
      <c r="G1171" s="3" t="s">
        <v>2827</v>
      </c>
      <c r="H1171" s="4" t="s">
        <v>1210</v>
      </c>
      <c r="I1171" s="3" t="s">
        <v>812</v>
      </c>
      <c r="J1171" s="3" t="s">
        <v>2819</v>
      </c>
      <c r="K1171" s="7" t="str">
        <f>VLOOKUP($I1171,'New Summary'!$E$8:$G$59,2,FALSE)</f>
        <v>T-100x200x8x12</v>
      </c>
      <c r="L1171" s="3" t="s">
        <v>2496</v>
      </c>
      <c r="M1171" s="7">
        <f>VLOOKUP($I1171,'New Summary'!$E$8:$G$59,3,FALSE)</f>
        <v>25.3</v>
      </c>
      <c r="N1171" s="3">
        <v>2800</v>
      </c>
      <c r="O1171" s="3" t="s">
        <v>25</v>
      </c>
      <c r="P1171" s="3">
        <v>1</v>
      </c>
      <c r="Q1171" s="28">
        <f t="shared" si="244"/>
        <v>2.8</v>
      </c>
      <c r="R1171" s="40">
        <f t="shared" si="245"/>
        <v>70.84</v>
      </c>
      <c r="S1171" s="12">
        <v>0</v>
      </c>
      <c r="T1171" s="46">
        <f t="shared" si="248"/>
        <v>0</v>
      </c>
      <c r="U1171" s="15"/>
      <c r="V1171" s="3">
        <f t="shared" si="249"/>
        <v>2.8</v>
      </c>
      <c r="W1171" s="30" t="s">
        <v>2502</v>
      </c>
      <c r="X1171" s="41">
        <f t="shared" si="246"/>
        <v>70.84</v>
      </c>
      <c r="Y1171" s="41">
        <f t="shared" si="247"/>
        <v>0</v>
      </c>
      <c r="Z1171" s="5"/>
      <c r="AA1171" s="3">
        <v>1.96</v>
      </c>
      <c r="AB1171" s="3">
        <f t="shared" si="237"/>
        <v>0.83999999999999986</v>
      </c>
      <c r="AC1171" s="3">
        <f t="shared" si="238"/>
        <v>49.588000000000001</v>
      </c>
      <c r="AD1171">
        <v>1960</v>
      </c>
      <c r="AE1171" s="1">
        <f t="shared" si="241"/>
        <v>1.96</v>
      </c>
    </row>
    <row r="1172" spans="1:31" customFormat="1" ht="43.2" hidden="1" x14ac:dyDescent="0.3">
      <c r="A1172" s="65" t="str" cm="1">
        <f t="array" ref="A1172">_xlfn.IFS(M1172&gt;=65,"Heavy",M1172&lt;=25,"Light",M1172&gt;=26-64,"Medium")</f>
        <v>Medium</v>
      </c>
      <c r="B1172" s="1" t="s">
        <v>2787</v>
      </c>
      <c r="C1172" s="1" t="s">
        <v>2824</v>
      </c>
      <c r="D1172" s="3">
        <f t="shared" ref="D1172:D1235" si="250">D1171+1</f>
        <v>1155</v>
      </c>
      <c r="E1172" s="4" t="s">
        <v>918</v>
      </c>
      <c r="F1172" s="3">
        <v>2</v>
      </c>
      <c r="G1172" s="3" t="s">
        <v>2827</v>
      </c>
      <c r="H1172" s="4" t="s">
        <v>1211</v>
      </c>
      <c r="I1172" s="3" t="s">
        <v>812</v>
      </c>
      <c r="J1172" s="3" t="s">
        <v>2819</v>
      </c>
      <c r="K1172" s="7" t="str">
        <f>VLOOKUP($I1172,'New Summary'!$E$8:$G$59,2,FALSE)</f>
        <v>T-100x200x8x12</v>
      </c>
      <c r="L1172" s="3" t="s">
        <v>2496</v>
      </c>
      <c r="M1172" s="7">
        <f>VLOOKUP($I1172,'New Summary'!$E$8:$G$59,3,FALSE)</f>
        <v>25.3</v>
      </c>
      <c r="N1172" s="3">
        <v>2800</v>
      </c>
      <c r="O1172" s="3" t="s">
        <v>25</v>
      </c>
      <c r="P1172" s="3">
        <v>1</v>
      </c>
      <c r="Q1172" s="28">
        <f t="shared" si="244"/>
        <v>2.8</v>
      </c>
      <c r="R1172" s="40">
        <f t="shared" si="245"/>
        <v>70.84</v>
      </c>
      <c r="S1172" s="12">
        <v>0</v>
      </c>
      <c r="T1172" s="46">
        <f t="shared" si="248"/>
        <v>0</v>
      </c>
      <c r="U1172" s="15"/>
      <c r="V1172" s="3">
        <f t="shared" si="249"/>
        <v>2.8</v>
      </c>
      <c r="W1172" s="30" t="s">
        <v>2502</v>
      </c>
      <c r="X1172" s="41">
        <f t="shared" si="246"/>
        <v>70.84</v>
      </c>
      <c r="Y1172" s="41">
        <f t="shared" si="247"/>
        <v>0</v>
      </c>
      <c r="Z1172" s="5"/>
      <c r="AA1172" s="3">
        <v>1.96</v>
      </c>
      <c r="AB1172" s="3">
        <f t="shared" si="237"/>
        <v>0.83999999999999986</v>
      </c>
      <c r="AC1172" s="3">
        <f t="shared" si="238"/>
        <v>49.588000000000001</v>
      </c>
      <c r="AD1172">
        <v>1960</v>
      </c>
      <c r="AE1172" s="1">
        <f t="shared" si="241"/>
        <v>1.96</v>
      </c>
    </row>
    <row r="1173" spans="1:31" customFormat="1" ht="43.2" hidden="1" x14ac:dyDescent="0.3">
      <c r="A1173" s="65" t="str" cm="1">
        <f t="array" ref="A1173">_xlfn.IFS(M1173&gt;=65,"Heavy",M1173&lt;=25,"Light",M1173&gt;=26-64,"Medium")</f>
        <v>Medium</v>
      </c>
      <c r="B1173" s="1" t="s">
        <v>2787</v>
      </c>
      <c r="C1173" s="1" t="s">
        <v>2824</v>
      </c>
      <c r="D1173" s="3">
        <f t="shared" si="250"/>
        <v>1156</v>
      </c>
      <c r="E1173" s="4" t="s">
        <v>918</v>
      </c>
      <c r="F1173" s="3">
        <v>2</v>
      </c>
      <c r="G1173" s="3" t="s">
        <v>2827</v>
      </c>
      <c r="H1173" s="4" t="s">
        <v>1212</v>
      </c>
      <c r="I1173" s="3" t="s">
        <v>812</v>
      </c>
      <c r="J1173" s="3" t="s">
        <v>2819</v>
      </c>
      <c r="K1173" s="7" t="str">
        <f>VLOOKUP($I1173,'New Summary'!$E$8:$G$59,2,FALSE)</f>
        <v>T-100x200x8x12</v>
      </c>
      <c r="L1173" s="3" t="s">
        <v>2496</v>
      </c>
      <c r="M1173" s="7">
        <f>VLOOKUP($I1173,'New Summary'!$E$8:$G$59,3,FALSE)</f>
        <v>25.3</v>
      </c>
      <c r="N1173" s="3">
        <v>2800</v>
      </c>
      <c r="O1173" s="3" t="s">
        <v>25</v>
      </c>
      <c r="P1173" s="3">
        <v>1</v>
      </c>
      <c r="Q1173" s="28">
        <f t="shared" si="244"/>
        <v>2.8</v>
      </c>
      <c r="R1173" s="40">
        <f t="shared" si="245"/>
        <v>70.84</v>
      </c>
      <c r="S1173" s="12">
        <v>0</v>
      </c>
      <c r="T1173" s="46">
        <f t="shared" si="248"/>
        <v>0</v>
      </c>
      <c r="U1173" s="15"/>
      <c r="V1173" s="3">
        <f t="shared" si="249"/>
        <v>2.8</v>
      </c>
      <c r="W1173" s="30" t="s">
        <v>2502</v>
      </c>
      <c r="X1173" s="41">
        <f t="shared" si="246"/>
        <v>70.84</v>
      </c>
      <c r="Y1173" s="41">
        <f t="shared" si="247"/>
        <v>0</v>
      </c>
      <c r="Z1173" s="5"/>
      <c r="AA1173" s="3">
        <v>1.96</v>
      </c>
      <c r="AB1173" s="3">
        <f t="shared" si="237"/>
        <v>0.83999999999999986</v>
      </c>
      <c r="AC1173" s="3">
        <f t="shared" si="238"/>
        <v>49.588000000000001</v>
      </c>
      <c r="AD1173">
        <v>1960</v>
      </c>
      <c r="AE1173" s="1">
        <f t="shared" si="241"/>
        <v>1.96</v>
      </c>
    </row>
    <row r="1174" spans="1:31" customFormat="1" ht="43.2" hidden="1" x14ac:dyDescent="0.3">
      <c r="A1174" s="65" t="str" cm="1">
        <f t="array" ref="A1174">_xlfn.IFS(M1174&gt;=65,"Heavy",M1174&lt;=25,"Light",M1174&gt;=26-64,"Medium")</f>
        <v>Medium</v>
      </c>
      <c r="B1174" s="1" t="s">
        <v>2787</v>
      </c>
      <c r="C1174" s="1" t="s">
        <v>2824</v>
      </c>
      <c r="D1174" s="3">
        <f t="shared" si="250"/>
        <v>1157</v>
      </c>
      <c r="E1174" s="4" t="s">
        <v>918</v>
      </c>
      <c r="F1174" s="3">
        <v>2</v>
      </c>
      <c r="G1174" s="3" t="s">
        <v>2827</v>
      </c>
      <c r="H1174" s="4" t="s">
        <v>1213</v>
      </c>
      <c r="I1174" s="3" t="s">
        <v>812</v>
      </c>
      <c r="J1174" s="3" t="s">
        <v>2819</v>
      </c>
      <c r="K1174" s="7" t="str">
        <f>VLOOKUP($I1174,'New Summary'!$E$8:$G$59,2,FALSE)</f>
        <v>T-100x200x8x12</v>
      </c>
      <c r="L1174" s="3" t="s">
        <v>2496</v>
      </c>
      <c r="M1174" s="7">
        <f>VLOOKUP($I1174,'New Summary'!$E$8:$G$59,3,FALSE)</f>
        <v>25.3</v>
      </c>
      <c r="N1174" s="3">
        <v>2800</v>
      </c>
      <c r="O1174" s="3" t="s">
        <v>25</v>
      </c>
      <c r="P1174" s="3">
        <v>1</v>
      </c>
      <c r="Q1174" s="28">
        <f t="shared" si="244"/>
        <v>2.8</v>
      </c>
      <c r="R1174" s="40">
        <f t="shared" si="245"/>
        <v>70.84</v>
      </c>
      <c r="S1174" s="12">
        <v>0</v>
      </c>
      <c r="T1174" s="46">
        <f t="shared" si="248"/>
        <v>0</v>
      </c>
      <c r="U1174" s="15"/>
      <c r="V1174" s="3">
        <f t="shared" si="249"/>
        <v>2.8</v>
      </c>
      <c r="W1174" s="30" t="s">
        <v>2502</v>
      </c>
      <c r="X1174" s="41">
        <f t="shared" si="246"/>
        <v>70.84</v>
      </c>
      <c r="Y1174" s="41">
        <f t="shared" si="247"/>
        <v>0</v>
      </c>
      <c r="Z1174" s="5"/>
      <c r="AA1174" s="3">
        <v>1.96</v>
      </c>
      <c r="AB1174" s="3">
        <f t="shared" si="237"/>
        <v>0.83999999999999986</v>
      </c>
      <c r="AC1174" s="3">
        <f t="shared" si="238"/>
        <v>49.588000000000001</v>
      </c>
      <c r="AD1174">
        <v>1960</v>
      </c>
      <c r="AE1174" s="1">
        <f t="shared" si="241"/>
        <v>1.96</v>
      </c>
    </row>
    <row r="1175" spans="1:31" customFormat="1" ht="43.2" hidden="1" x14ac:dyDescent="0.3">
      <c r="A1175" s="65" t="str" cm="1">
        <f t="array" ref="A1175">_xlfn.IFS(M1175&gt;=65,"Heavy",M1175&lt;=25,"Light",M1175&gt;=26-64,"Medium")</f>
        <v>Medium</v>
      </c>
      <c r="B1175" s="1" t="s">
        <v>2787</v>
      </c>
      <c r="C1175" s="1" t="s">
        <v>2824</v>
      </c>
      <c r="D1175" s="3">
        <f t="shared" si="250"/>
        <v>1158</v>
      </c>
      <c r="E1175" s="4" t="s">
        <v>918</v>
      </c>
      <c r="F1175" s="3">
        <v>2</v>
      </c>
      <c r="G1175" s="3" t="s">
        <v>2827</v>
      </c>
      <c r="H1175" s="4" t="s">
        <v>1214</v>
      </c>
      <c r="I1175" s="3" t="s">
        <v>812</v>
      </c>
      <c r="J1175" s="3" t="s">
        <v>2819</v>
      </c>
      <c r="K1175" s="7" t="str">
        <f>VLOOKUP($I1175,'New Summary'!$E$8:$G$59,2,FALSE)</f>
        <v>T-100x200x8x12</v>
      </c>
      <c r="L1175" s="3" t="s">
        <v>2496</v>
      </c>
      <c r="M1175" s="7">
        <f>VLOOKUP($I1175,'New Summary'!$E$8:$G$59,3,FALSE)</f>
        <v>25.3</v>
      </c>
      <c r="N1175" s="3">
        <v>2800</v>
      </c>
      <c r="O1175" s="3" t="s">
        <v>25</v>
      </c>
      <c r="P1175" s="3">
        <v>1</v>
      </c>
      <c r="Q1175" s="28">
        <f t="shared" si="244"/>
        <v>2.8</v>
      </c>
      <c r="R1175" s="40">
        <f t="shared" si="245"/>
        <v>70.84</v>
      </c>
      <c r="S1175" s="12">
        <v>0</v>
      </c>
      <c r="T1175" s="46">
        <f t="shared" si="248"/>
        <v>0</v>
      </c>
      <c r="U1175" s="15"/>
      <c r="V1175" s="3">
        <f t="shared" si="249"/>
        <v>2.8</v>
      </c>
      <c r="W1175" s="30" t="s">
        <v>2502</v>
      </c>
      <c r="X1175" s="41">
        <f t="shared" si="246"/>
        <v>70.84</v>
      </c>
      <c r="Y1175" s="41">
        <f t="shared" si="247"/>
        <v>0</v>
      </c>
      <c r="Z1175" s="5"/>
      <c r="AA1175" s="3">
        <v>1.96</v>
      </c>
      <c r="AB1175" s="3">
        <f t="shared" si="237"/>
        <v>0.83999999999999986</v>
      </c>
      <c r="AC1175" s="3">
        <f t="shared" si="238"/>
        <v>49.588000000000001</v>
      </c>
      <c r="AD1175">
        <v>1960</v>
      </c>
      <c r="AE1175" s="1">
        <f t="shared" si="241"/>
        <v>1.96</v>
      </c>
    </row>
    <row r="1176" spans="1:31" customFormat="1" ht="43.2" hidden="1" x14ac:dyDescent="0.3">
      <c r="A1176" s="65" t="str" cm="1">
        <f t="array" ref="A1176">_xlfn.IFS(M1176&gt;=65,"Heavy",M1176&lt;=25,"Light",M1176&gt;=26-64,"Medium")</f>
        <v>Medium</v>
      </c>
      <c r="B1176" s="1" t="s">
        <v>2787</v>
      </c>
      <c r="C1176" s="1" t="s">
        <v>2824</v>
      </c>
      <c r="D1176" s="3">
        <f t="shared" si="250"/>
        <v>1159</v>
      </c>
      <c r="E1176" s="4" t="s">
        <v>918</v>
      </c>
      <c r="F1176" s="3">
        <v>2</v>
      </c>
      <c r="G1176" s="3" t="s">
        <v>2827</v>
      </c>
      <c r="H1176" s="4" t="s">
        <v>1215</v>
      </c>
      <c r="I1176" s="3" t="s">
        <v>812</v>
      </c>
      <c r="J1176" s="3" t="s">
        <v>2819</v>
      </c>
      <c r="K1176" s="7" t="str">
        <f>VLOOKUP($I1176,'New Summary'!$E$8:$G$59,2,FALSE)</f>
        <v>T-100x200x8x12</v>
      </c>
      <c r="L1176" s="3" t="s">
        <v>2496</v>
      </c>
      <c r="M1176" s="7">
        <f>VLOOKUP($I1176,'New Summary'!$E$8:$G$59,3,FALSE)</f>
        <v>25.3</v>
      </c>
      <c r="N1176" s="3">
        <v>2800</v>
      </c>
      <c r="O1176" s="3" t="s">
        <v>25</v>
      </c>
      <c r="P1176" s="3">
        <v>1</v>
      </c>
      <c r="Q1176" s="28">
        <f t="shared" si="244"/>
        <v>2.8</v>
      </c>
      <c r="R1176" s="40">
        <f t="shared" si="245"/>
        <v>70.84</v>
      </c>
      <c r="S1176" s="12">
        <v>0</v>
      </c>
      <c r="T1176" s="46">
        <f t="shared" si="248"/>
        <v>0</v>
      </c>
      <c r="U1176" s="15"/>
      <c r="V1176" s="3">
        <f t="shared" si="249"/>
        <v>2.8</v>
      </c>
      <c r="W1176" s="30" t="s">
        <v>2502</v>
      </c>
      <c r="X1176" s="41">
        <f t="shared" si="246"/>
        <v>70.84</v>
      </c>
      <c r="Y1176" s="41">
        <f t="shared" si="247"/>
        <v>0</v>
      </c>
      <c r="Z1176" s="5"/>
      <c r="AA1176" s="3">
        <v>1.96</v>
      </c>
      <c r="AB1176" s="3">
        <f t="shared" si="237"/>
        <v>0.83999999999999986</v>
      </c>
      <c r="AC1176" s="3">
        <f t="shared" si="238"/>
        <v>49.588000000000001</v>
      </c>
      <c r="AD1176">
        <v>1960</v>
      </c>
      <c r="AE1176" s="1">
        <f t="shared" si="241"/>
        <v>1.96</v>
      </c>
    </row>
    <row r="1177" spans="1:31" customFormat="1" ht="43.2" hidden="1" x14ac:dyDescent="0.3">
      <c r="A1177" s="65" t="str" cm="1">
        <f t="array" ref="A1177">_xlfn.IFS(M1177&gt;=65,"Heavy",M1177&lt;=25,"Light",M1177&gt;=26-64,"Medium")</f>
        <v>Medium</v>
      </c>
      <c r="B1177" s="1" t="s">
        <v>2787</v>
      </c>
      <c r="C1177" s="1" t="s">
        <v>2824</v>
      </c>
      <c r="D1177" s="3">
        <f t="shared" si="250"/>
        <v>1160</v>
      </c>
      <c r="E1177" s="4" t="s">
        <v>918</v>
      </c>
      <c r="F1177" s="3">
        <v>2</v>
      </c>
      <c r="G1177" s="3" t="s">
        <v>2827</v>
      </c>
      <c r="H1177" s="4" t="s">
        <v>1216</v>
      </c>
      <c r="I1177" s="3" t="s">
        <v>812</v>
      </c>
      <c r="J1177" s="3" t="s">
        <v>2819</v>
      </c>
      <c r="K1177" s="7" t="str">
        <f>VLOOKUP($I1177,'New Summary'!$E$8:$G$59,2,FALSE)</f>
        <v>T-100x200x8x12</v>
      </c>
      <c r="L1177" s="3" t="s">
        <v>2496</v>
      </c>
      <c r="M1177" s="7">
        <f>VLOOKUP($I1177,'New Summary'!$E$8:$G$59,3,FALSE)</f>
        <v>25.3</v>
      </c>
      <c r="N1177" s="3">
        <v>2800</v>
      </c>
      <c r="O1177" s="3" t="s">
        <v>25</v>
      </c>
      <c r="P1177" s="3">
        <v>1</v>
      </c>
      <c r="Q1177" s="28">
        <f t="shared" si="244"/>
        <v>2.8</v>
      </c>
      <c r="R1177" s="40">
        <f t="shared" si="245"/>
        <v>70.84</v>
      </c>
      <c r="S1177" s="12">
        <v>0</v>
      </c>
      <c r="T1177" s="46">
        <f t="shared" si="248"/>
        <v>0</v>
      </c>
      <c r="U1177" s="15"/>
      <c r="V1177" s="3">
        <f t="shared" si="249"/>
        <v>2.8</v>
      </c>
      <c r="W1177" s="30" t="s">
        <v>2502</v>
      </c>
      <c r="X1177" s="41">
        <f t="shared" si="246"/>
        <v>70.84</v>
      </c>
      <c r="Y1177" s="41">
        <f t="shared" si="247"/>
        <v>0</v>
      </c>
      <c r="Z1177" s="5"/>
      <c r="AA1177" s="3">
        <v>1.96</v>
      </c>
      <c r="AB1177" s="3">
        <f t="shared" si="237"/>
        <v>0.83999999999999986</v>
      </c>
      <c r="AC1177" s="3">
        <f t="shared" si="238"/>
        <v>49.588000000000001</v>
      </c>
      <c r="AD1177">
        <v>1960</v>
      </c>
      <c r="AE1177" s="1">
        <f t="shared" si="241"/>
        <v>1.96</v>
      </c>
    </row>
    <row r="1178" spans="1:31" customFormat="1" ht="43.2" hidden="1" x14ac:dyDescent="0.3">
      <c r="A1178" s="65" t="str" cm="1">
        <f t="array" ref="A1178">_xlfn.IFS(M1178&gt;=65,"Heavy",M1178&lt;=25,"Light",M1178&gt;=26-64,"Medium")</f>
        <v>Medium</v>
      </c>
      <c r="B1178" s="1" t="s">
        <v>2787</v>
      </c>
      <c r="C1178" s="1" t="s">
        <v>2824</v>
      </c>
      <c r="D1178" s="3">
        <f t="shared" si="250"/>
        <v>1161</v>
      </c>
      <c r="E1178" s="4" t="s">
        <v>918</v>
      </c>
      <c r="F1178" s="3">
        <v>2</v>
      </c>
      <c r="G1178" s="3" t="s">
        <v>2827</v>
      </c>
      <c r="H1178" s="4" t="s">
        <v>1217</v>
      </c>
      <c r="I1178" s="3" t="s">
        <v>812</v>
      </c>
      <c r="J1178" s="3" t="s">
        <v>2819</v>
      </c>
      <c r="K1178" s="7" t="str">
        <f>VLOOKUP($I1178,'New Summary'!$E$8:$G$59,2,FALSE)</f>
        <v>T-100x200x8x12</v>
      </c>
      <c r="L1178" s="3" t="s">
        <v>2496</v>
      </c>
      <c r="M1178" s="7">
        <f>VLOOKUP($I1178,'New Summary'!$E$8:$G$59,3,FALSE)</f>
        <v>25.3</v>
      </c>
      <c r="N1178" s="3">
        <v>2800</v>
      </c>
      <c r="O1178" s="3" t="s">
        <v>25</v>
      </c>
      <c r="P1178" s="3">
        <v>1</v>
      </c>
      <c r="Q1178" s="28">
        <f t="shared" si="244"/>
        <v>2.8</v>
      </c>
      <c r="R1178" s="40">
        <f t="shared" si="245"/>
        <v>70.84</v>
      </c>
      <c r="S1178" s="12">
        <v>0</v>
      </c>
      <c r="T1178" s="46">
        <f t="shared" si="248"/>
        <v>0</v>
      </c>
      <c r="U1178" s="15"/>
      <c r="V1178" s="3">
        <f t="shared" si="249"/>
        <v>2.8</v>
      </c>
      <c r="W1178" s="30" t="s">
        <v>2502</v>
      </c>
      <c r="X1178" s="41">
        <f t="shared" si="246"/>
        <v>70.84</v>
      </c>
      <c r="Y1178" s="41">
        <f t="shared" si="247"/>
        <v>0</v>
      </c>
      <c r="Z1178" s="5"/>
      <c r="AA1178" s="3">
        <v>1.96</v>
      </c>
      <c r="AB1178" s="3">
        <f t="shared" si="237"/>
        <v>0.83999999999999986</v>
      </c>
      <c r="AC1178" s="3">
        <f t="shared" si="238"/>
        <v>49.588000000000001</v>
      </c>
      <c r="AD1178">
        <v>1960</v>
      </c>
      <c r="AE1178" s="1">
        <f t="shared" si="241"/>
        <v>1.96</v>
      </c>
    </row>
    <row r="1179" spans="1:31" customFormat="1" ht="43.2" hidden="1" x14ac:dyDescent="0.3">
      <c r="A1179" s="65" t="str" cm="1">
        <f t="array" ref="A1179">_xlfn.IFS(M1179&gt;=65,"Heavy",M1179&lt;=25,"Light",M1179&gt;=26-64,"Medium")</f>
        <v>Medium</v>
      </c>
      <c r="B1179" s="1" t="s">
        <v>2787</v>
      </c>
      <c r="C1179" s="1" t="s">
        <v>2824</v>
      </c>
      <c r="D1179" s="3">
        <f t="shared" si="250"/>
        <v>1162</v>
      </c>
      <c r="E1179" s="4" t="s">
        <v>918</v>
      </c>
      <c r="F1179" s="3">
        <v>2</v>
      </c>
      <c r="G1179" s="3" t="s">
        <v>2827</v>
      </c>
      <c r="H1179" s="4" t="s">
        <v>1218</v>
      </c>
      <c r="I1179" s="3" t="s">
        <v>812</v>
      </c>
      <c r="J1179" s="3" t="s">
        <v>2819</v>
      </c>
      <c r="K1179" s="7" t="str">
        <f>VLOOKUP($I1179,'New Summary'!$E$8:$G$59,2,FALSE)</f>
        <v>T-100x200x8x12</v>
      </c>
      <c r="L1179" s="3" t="s">
        <v>2496</v>
      </c>
      <c r="M1179" s="7">
        <f>VLOOKUP($I1179,'New Summary'!$E$8:$G$59,3,FALSE)</f>
        <v>25.3</v>
      </c>
      <c r="N1179" s="3">
        <v>2800</v>
      </c>
      <c r="O1179" s="3" t="s">
        <v>25</v>
      </c>
      <c r="P1179" s="3">
        <v>1</v>
      </c>
      <c r="Q1179" s="28">
        <f t="shared" si="244"/>
        <v>2.8</v>
      </c>
      <c r="R1179" s="40">
        <f t="shared" si="245"/>
        <v>70.84</v>
      </c>
      <c r="S1179" s="12">
        <v>0</v>
      </c>
      <c r="T1179" s="46">
        <f t="shared" si="248"/>
        <v>0</v>
      </c>
      <c r="U1179" s="15"/>
      <c r="V1179" s="3">
        <f t="shared" si="249"/>
        <v>2.8</v>
      </c>
      <c r="W1179" s="30" t="s">
        <v>2502</v>
      </c>
      <c r="X1179" s="41">
        <f t="shared" si="246"/>
        <v>70.84</v>
      </c>
      <c r="Y1179" s="41">
        <f t="shared" si="247"/>
        <v>0</v>
      </c>
      <c r="Z1179" s="5"/>
      <c r="AA1179" s="3">
        <v>1.96</v>
      </c>
      <c r="AB1179" s="3">
        <f t="shared" si="237"/>
        <v>0.83999999999999986</v>
      </c>
      <c r="AC1179" s="3">
        <f t="shared" si="238"/>
        <v>49.588000000000001</v>
      </c>
      <c r="AD1179">
        <v>1960</v>
      </c>
      <c r="AE1179" s="1">
        <f t="shared" si="241"/>
        <v>1.96</v>
      </c>
    </row>
    <row r="1180" spans="1:31" customFormat="1" ht="43.2" hidden="1" x14ac:dyDescent="0.3">
      <c r="A1180" s="65" t="str" cm="1">
        <f t="array" ref="A1180">_xlfn.IFS(M1180&gt;=65,"Heavy",M1180&lt;=25,"Light",M1180&gt;=26-64,"Medium")</f>
        <v>Medium</v>
      </c>
      <c r="B1180" s="1" t="s">
        <v>2787</v>
      </c>
      <c r="C1180" s="1" t="s">
        <v>2824</v>
      </c>
      <c r="D1180" s="3">
        <f t="shared" si="250"/>
        <v>1163</v>
      </c>
      <c r="E1180" s="4" t="s">
        <v>918</v>
      </c>
      <c r="F1180" s="3">
        <v>2</v>
      </c>
      <c r="G1180" s="3" t="s">
        <v>2827</v>
      </c>
      <c r="H1180" s="4" t="s">
        <v>1219</v>
      </c>
      <c r="I1180" s="3" t="s">
        <v>812</v>
      </c>
      <c r="J1180" s="3" t="s">
        <v>2819</v>
      </c>
      <c r="K1180" s="7" t="str">
        <f>VLOOKUP($I1180,'New Summary'!$E$8:$G$59,2,FALSE)</f>
        <v>T-100x200x8x12</v>
      </c>
      <c r="L1180" s="3" t="s">
        <v>2496</v>
      </c>
      <c r="M1180" s="7">
        <f>VLOOKUP($I1180,'New Summary'!$E$8:$G$59,3,FALSE)</f>
        <v>25.3</v>
      </c>
      <c r="N1180" s="3">
        <v>2800</v>
      </c>
      <c r="O1180" s="3" t="s">
        <v>25</v>
      </c>
      <c r="P1180" s="3">
        <v>1</v>
      </c>
      <c r="Q1180" s="28">
        <f t="shared" si="244"/>
        <v>2.8</v>
      </c>
      <c r="R1180" s="40">
        <f t="shared" si="245"/>
        <v>70.84</v>
      </c>
      <c r="S1180" s="12">
        <v>0</v>
      </c>
      <c r="T1180" s="46">
        <f t="shared" si="248"/>
        <v>0</v>
      </c>
      <c r="U1180" s="15"/>
      <c r="V1180" s="3">
        <f t="shared" si="249"/>
        <v>2.8</v>
      </c>
      <c r="W1180" s="30" t="s">
        <v>2502</v>
      </c>
      <c r="X1180" s="41">
        <f t="shared" si="246"/>
        <v>70.84</v>
      </c>
      <c r="Y1180" s="41">
        <f t="shared" si="247"/>
        <v>0</v>
      </c>
      <c r="Z1180" s="5"/>
      <c r="AA1180" s="3">
        <v>1.96</v>
      </c>
      <c r="AB1180" s="3">
        <f t="shared" si="237"/>
        <v>0.83999999999999986</v>
      </c>
      <c r="AC1180" s="3">
        <f t="shared" si="238"/>
        <v>49.588000000000001</v>
      </c>
      <c r="AD1180">
        <v>1960</v>
      </c>
      <c r="AE1180" s="1">
        <f t="shared" si="241"/>
        <v>1.96</v>
      </c>
    </row>
    <row r="1181" spans="1:31" customFormat="1" ht="43.2" hidden="1" x14ac:dyDescent="0.3">
      <c r="A1181" s="65" t="str" cm="1">
        <f t="array" ref="A1181">_xlfn.IFS(M1181&gt;=65,"Heavy",M1181&lt;=25,"Light",M1181&gt;=26-64,"Medium")</f>
        <v>Medium</v>
      </c>
      <c r="B1181" s="1" t="s">
        <v>2787</v>
      </c>
      <c r="C1181" s="1" t="s">
        <v>2824</v>
      </c>
      <c r="D1181" s="3">
        <f t="shared" si="250"/>
        <v>1164</v>
      </c>
      <c r="E1181" s="4" t="s">
        <v>918</v>
      </c>
      <c r="F1181" s="3">
        <v>2</v>
      </c>
      <c r="G1181" s="3" t="s">
        <v>2827</v>
      </c>
      <c r="H1181" s="4" t="s">
        <v>1220</v>
      </c>
      <c r="I1181" s="3" t="s">
        <v>812</v>
      </c>
      <c r="J1181" s="3" t="s">
        <v>2819</v>
      </c>
      <c r="K1181" s="7" t="str">
        <f>VLOOKUP($I1181,'New Summary'!$E$8:$G$59,2,FALSE)</f>
        <v>T-100x200x8x12</v>
      </c>
      <c r="L1181" s="3" t="s">
        <v>2496</v>
      </c>
      <c r="M1181" s="7">
        <f>VLOOKUP($I1181,'New Summary'!$E$8:$G$59,3,FALSE)</f>
        <v>25.3</v>
      </c>
      <c r="N1181" s="3">
        <v>2800</v>
      </c>
      <c r="O1181" s="3" t="s">
        <v>25</v>
      </c>
      <c r="P1181" s="3">
        <v>1</v>
      </c>
      <c r="Q1181" s="28">
        <f t="shared" si="244"/>
        <v>2.8</v>
      </c>
      <c r="R1181" s="40">
        <f t="shared" si="245"/>
        <v>70.84</v>
      </c>
      <c r="S1181" s="12">
        <v>0</v>
      </c>
      <c r="T1181" s="46">
        <f t="shared" si="248"/>
        <v>0</v>
      </c>
      <c r="U1181" s="15"/>
      <c r="V1181" s="3">
        <f t="shared" si="249"/>
        <v>2.8</v>
      </c>
      <c r="W1181" s="30" t="s">
        <v>2502</v>
      </c>
      <c r="X1181" s="41">
        <f t="shared" si="246"/>
        <v>70.84</v>
      </c>
      <c r="Y1181" s="41">
        <f t="shared" si="247"/>
        <v>0</v>
      </c>
      <c r="Z1181" s="5"/>
      <c r="AA1181" s="3">
        <v>1.96</v>
      </c>
      <c r="AB1181" s="3">
        <f t="shared" ref="AB1181:AB1244" si="251">Q1181-AA1181</f>
        <v>0.83999999999999986</v>
      </c>
      <c r="AC1181" s="3">
        <f t="shared" ref="AC1181:AC1244" si="252">AA1181*M1181*P1181</f>
        <v>49.588000000000001</v>
      </c>
      <c r="AD1181">
        <v>1960</v>
      </c>
      <c r="AE1181" s="1">
        <f t="shared" si="241"/>
        <v>1.96</v>
      </c>
    </row>
    <row r="1182" spans="1:31" customFormat="1" ht="43.2" hidden="1" x14ac:dyDescent="0.3">
      <c r="A1182" s="65" t="str" cm="1">
        <f t="array" ref="A1182">_xlfn.IFS(M1182&gt;=65,"Heavy",M1182&lt;=25,"Light",M1182&gt;=26-64,"Medium")</f>
        <v>Medium</v>
      </c>
      <c r="B1182" s="1" t="s">
        <v>2787</v>
      </c>
      <c r="C1182" s="1" t="s">
        <v>2824</v>
      </c>
      <c r="D1182" s="3">
        <f t="shared" si="250"/>
        <v>1165</v>
      </c>
      <c r="E1182" s="4" t="s">
        <v>918</v>
      </c>
      <c r="F1182" s="3">
        <v>2</v>
      </c>
      <c r="G1182" s="3" t="s">
        <v>2827</v>
      </c>
      <c r="H1182" s="4" t="s">
        <v>1221</v>
      </c>
      <c r="I1182" s="3" t="s">
        <v>812</v>
      </c>
      <c r="J1182" s="3" t="s">
        <v>2819</v>
      </c>
      <c r="K1182" s="7" t="str">
        <f>VLOOKUP($I1182,'New Summary'!$E$8:$G$59,2,FALSE)</f>
        <v>T-100x200x8x12</v>
      </c>
      <c r="L1182" s="3" t="s">
        <v>2496</v>
      </c>
      <c r="M1182" s="7">
        <f>VLOOKUP($I1182,'New Summary'!$E$8:$G$59,3,FALSE)</f>
        <v>25.3</v>
      </c>
      <c r="N1182" s="3">
        <v>2800</v>
      </c>
      <c r="O1182" s="3" t="s">
        <v>25</v>
      </c>
      <c r="P1182" s="3">
        <v>1</v>
      </c>
      <c r="Q1182" s="28">
        <f t="shared" si="244"/>
        <v>2.8</v>
      </c>
      <c r="R1182" s="40">
        <f t="shared" si="245"/>
        <v>70.84</v>
      </c>
      <c r="S1182" s="12">
        <v>0</v>
      </c>
      <c r="T1182" s="46">
        <f t="shared" si="248"/>
        <v>0</v>
      </c>
      <c r="U1182" s="15"/>
      <c r="V1182" s="3">
        <f t="shared" si="249"/>
        <v>2.8</v>
      </c>
      <c r="W1182" s="30" t="s">
        <v>2502</v>
      </c>
      <c r="X1182" s="41">
        <f t="shared" si="246"/>
        <v>70.84</v>
      </c>
      <c r="Y1182" s="41">
        <f t="shared" si="247"/>
        <v>0</v>
      </c>
      <c r="Z1182" s="5"/>
      <c r="AA1182" s="3">
        <v>1.96</v>
      </c>
      <c r="AB1182" s="3">
        <f t="shared" si="251"/>
        <v>0.83999999999999986</v>
      </c>
      <c r="AC1182" s="3">
        <f t="shared" si="252"/>
        <v>49.588000000000001</v>
      </c>
      <c r="AD1182">
        <v>1960</v>
      </c>
      <c r="AE1182" s="1">
        <f t="shared" si="241"/>
        <v>1.96</v>
      </c>
    </row>
    <row r="1183" spans="1:31" customFormat="1" ht="43.2" hidden="1" x14ac:dyDescent="0.3">
      <c r="A1183" s="65" t="str" cm="1">
        <f t="array" ref="A1183">_xlfn.IFS(M1183&gt;=65,"Heavy",M1183&lt;=25,"Light",M1183&gt;=26-64,"Medium")</f>
        <v>Medium</v>
      </c>
      <c r="B1183" s="1" t="s">
        <v>2787</v>
      </c>
      <c r="C1183" s="1" t="s">
        <v>2824</v>
      </c>
      <c r="D1183" s="3">
        <f t="shared" si="250"/>
        <v>1166</v>
      </c>
      <c r="E1183" s="4" t="s">
        <v>918</v>
      </c>
      <c r="F1183" s="3">
        <v>2</v>
      </c>
      <c r="G1183" s="3" t="s">
        <v>2827</v>
      </c>
      <c r="H1183" s="4" t="s">
        <v>1222</v>
      </c>
      <c r="I1183" s="3" t="s">
        <v>812</v>
      </c>
      <c r="J1183" s="3" t="s">
        <v>2819</v>
      </c>
      <c r="K1183" s="7" t="str">
        <f>VLOOKUP($I1183,'New Summary'!$E$8:$G$59,2,FALSE)</f>
        <v>T-100x200x8x12</v>
      </c>
      <c r="L1183" s="3" t="s">
        <v>2496</v>
      </c>
      <c r="M1183" s="7">
        <f>VLOOKUP($I1183,'New Summary'!$E$8:$G$59,3,FALSE)</f>
        <v>25.3</v>
      </c>
      <c r="N1183" s="3">
        <v>2800</v>
      </c>
      <c r="O1183" s="3" t="s">
        <v>25</v>
      </c>
      <c r="P1183" s="3">
        <v>1</v>
      </c>
      <c r="Q1183" s="28">
        <f t="shared" si="244"/>
        <v>2.8</v>
      </c>
      <c r="R1183" s="40">
        <f t="shared" si="245"/>
        <v>70.84</v>
      </c>
      <c r="S1183" s="12">
        <v>0</v>
      </c>
      <c r="T1183" s="46">
        <f t="shared" si="248"/>
        <v>0</v>
      </c>
      <c r="U1183" s="15"/>
      <c r="V1183" s="3">
        <f t="shared" si="249"/>
        <v>2.8</v>
      </c>
      <c r="W1183" s="30" t="s">
        <v>2502</v>
      </c>
      <c r="X1183" s="41">
        <f t="shared" si="246"/>
        <v>70.84</v>
      </c>
      <c r="Y1183" s="41">
        <f t="shared" si="247"/>
        <v>0</v>
      </c>
      <c r="Z1183" s="5"/>
      <c r="AA1183" s="3">
        <v>1.96</v>
      </c>
      <c r="AB1183" s="3">
        <f t="shared" si="251"/>
        <v>0.83999999999999986</v>
      </c>
      <c r="AC1183" s="3">
        <f t="shared" si="252"/>
        <v>49.588000000000001</v>
      </c>
      <c r="AD1183">
        <v>1960</v>
      </c>
      <c r="AE1183" s="1">
        <f t="shared" si="241"/>
        <v>1.96</v>
      </c>
    </row>
    <row r="1184" spans="1:31" customFormat="1" ht="43.2" hidden="1" x14ac:dyDescent="0.3">
      <c r="A1184" s="65" t="str" cm="1">
        <f t="array" ref="A1184">_xlfn.IFS(M1184&gt;=65,"Heavy",M1184&lt;=25,"Light",M1184&gt;=26-64,"Medium")</f>
        <v>Medium</v>
      </c>
      <c r="B1184" s="1" t="s">
        <v>2787</v>
      </c>
      <c r="C1184" s="1" t="s">
        <v>2824</v>
      </c>
      <c r="D1184" s="3">
        <f t="shared" si="250"/>
        <v>1167</v>
      </c>
      <c r="E1184" s="4" t="s">
        <v>918</v>
      </c>
      <c r="F1184" s="3">
        <v>2</v>
      </c>
      <c r="G1184" s="3" t="s">
        <v>2827</v>
      </c>
      <c r="H1184" s="4" t="s">
        <v>1223</v>
      </c>
      <c r="I1184" s="3" t="s">
        <v>812</v>
      </c>
      <c r="J1184" s="3" t="s">
        <v>2819</v>
      </c>
      <c r="K1184" s="7" t="str">
        <f>VLOOKUP($I1184,'New Summary'!$E$8:$G$59,2,FALSE)</f>
        <v>T-100x200x8x12</v>
      </c>
      <c r="L1184" s="3" t="s">
        <v>2496</v>
      </c>
      <c r="M1184" s="7">
        <f>VLOOKUP($I1184,'New Summary'!$E$8:$G$59,3,FALSE)</f>
        <v>25.3</v>
      </c>
      <c r="N1184" s="3">
        <v>2800</v>
      </c>
      <c r="O1184" s="3" t="s">
        <v>25</v>
      </c>
      <c r="P1184" s="3">
        <v>1</v>
      </c>
      <c r="Q1184" s="28">
        <f t="shared" si="244"/>
        <v>2.8</v>
      </c>
      <c r="R1184" s="40">
        <f t="shared" si="245"/>
        <v>70.84</v>
      </c>
      <c r="S1184" s="12">
        <v>0</v>
      </c>
      <c r="T1184" s="46">
        <f t="shared" si="248"/>
        <v>0</v>
      </c>
      <c r="U1184" s="15"/>
      <c r="V1184" s="3">
        <f t="shared" si="249"/>
        <v>2.8</v>
      </c>
      <c r="W1184" s="30" t="s">
        <v>2502</v>
      </c>
      <c r="X1184" s="41">
        <f t="shared" si="246"/>
        <v>70.84</v>
      </c>
      <c r="Y1184" s="41">
        <f t="shared" si="247"/>
        <v>0</v>
      </c>
      <c r="Z1184" s="5"/>
      <c r="AA1184" s="3">
        <v>1.96</v>
      </c>
      <c r="AB1184" s="3">
        <f t="shared" si="251"/>
        <v>0.83999999999999986</v>
      </c>
      <c r="AC1184" s="3">
        <f t="shared" si="252"/>
        <v>49.588000000000001</v>
      </c>
      <c r="AD1184">
        <v>1960</v>
      </c>
      <c r="AE1184" s="1">
        <f t="shared" si="241"/>
        <v>1.96</v>
      </c>
    </row>
    <row r="1185" spans="1:31" customFormat="1" ht="43.2" hidden="1" x14ac:dyDescent="0.3">
      <c r="A1185" s="65" t="str" cm="1">
        <f t="array" ref="A1185">_xlfn.IFS(M1185&gt;=65,"Heavy",M1185&lt;=25,"Light",M1185&gt;=26-64,"Medium")</f>
        <v>Medium</v>
      </c>
      <c r="B1185" s="1" t="s">
        <v>2787</v>
      </c>
      <c r="C1185" s="1" t="s">
        <v>2824</v>
      </c>
      <c r="D1185" s="3">
        <f t="shared" si="250"/>
        <v>1168</v>
      </c>
      <c r="E1185" s="4" t="s">
        <v>918</v>
      </c>
      <c r="F1185" s="3">
        <v>2</v>
      </c>
      <c r="G1185" s="3" t="s">
        <v>2827</v>
      </c>
      <c r="H1185" s="4" t="s">
        <v>1224</v>
      </c>
      <c r="I1185" s="3" t="s">
        <v>812</v>
      </c>
      <c r="J1185" s="3" t="s">
        <v>2819</v>
      </c>
      <c r="K1185" s="7" t="str">
        <f>VLOOKUP($I1185,'New Summary'!$E$8:$G$59,2,FALSE)</f>
        <v>T-100x200x8x12</v>
      </c>
      <c r="L1185" s="3" t="s">
        <v>2496</v>
      </c>
      <c r="M1185" s="7">
        <f>VLOOKUP($I1185,'New Summary'!$E$8:$G$59,3,FALSE)</f>
        <v>25.3</v>
      </c>
      <c r="N1185" s="3">
        <v>2800</v>
      </c>
      <c r="O1185" s="3" t="s">
        <v>25</v>
      </c>
      <c r="P1185" s="3">
        <v>1</v>
      </c>
      <c r="Q1185" s="28">
        <f t="shared" si="244"/>
        <v>2.8</v>
      </c>
      <c r="R1185" s="40">
        <f t="shared" si="245"/>
        <v>70.84</v>
      </c>
      <c r="S1185" s="12">
        <v>0</v>
      </c>
      <c r="T1185" s="46">
        <f t="shared" si="248"/>
        <v>0</v>
      </c>
      <c r="U1185" s="15"/>
      <c r="V1185" s="3">
        <f t="shared" si="249"/>
        <v>2.8</v>
      </c>
      <c r="W1185" s="30" t="s">
        <v>2502</v>
      </c>
      <c r="X1185" s="41">
        <f t="shared" si="246"/>
        <v>70.84</v>
      </c>
      <c r="Y1185" s="41">
        <f t="shared" si="247"/>
        <v>0</v>
      </c>
      <c r="Z1185" s="5"/>
      <c r="AA1185" s="3">
        <v>1.96</v>
      </c>
      <c r="AB1185" s="3">
        <f t="shared" si="251"/>
        <v>0.83999999999999986</v>
      </c>
      <c r="AC1185" s="3">
        <f t="shared" si="252"/>
        <v>49.588000000000001</v>
      </c>
      <c r="AD1185">
        <v>1960</v>
      </c>
      <c r="AE1185" s="1">
        <f t="shared" si="241"/>
        <v>1.96</v>
      </c>
    </row>
    <row r="1186" spans="1:31" customFormat="1" ht="43.2" hidden="1" x14ac:dyDescent="0.3">
      <c r="A1186" s="65" t="str" cm="1">
        <f t="array" ref="A1186">_xlfn.IFS(M1186&gt;=65,"Heavy",M1186&lt;=25,"Light",M1186&gt;=26-64,"Medium")</f>
        <v>Medium</v>
      </c>
      <c r="B1186" s="1" t="s">
        <v>2787</v>
      </c>
      <c r="C1186" s="1" t="s">
        <v>2824</v>
      </c>
      <c r="D1186" s="3">
        <f t="shared" si="250"/>
        <v>1169</v>
      </c>
      <c r="E1186" s="4" t="s">
        <v>918</v>
      </c>
      <c r="F1186" s="3">
        <v>2</v>
      </c>
      <c r="G1186" s="3" t="s">
        <v>2827</v>
      </c>
      <c r="H1186" s="4" t="s">
        <v>1225</v>
      </c>
      <c r="I1186" s="3" t="s">
        <v>812</v>
      </c>
      <c r="J1186" s="3" t="s">
        <v>2819</v>
      </c>
      <c r="K1186" s="7" t="str">
        <f>VLOOKUP($I1186,'New Summary'!$E$8:$G$59,2,FALSE)</f>
        <v>T-100x200x8x12</v>
      </c>
      <c r="L1186" s="3" t="s">
        <v>2496</v>
      </c>
      <c r="M1186" s="7">
        <f>VLOOKUP($I1186,'New Summary'!$E$8:$G$59,3,FALSE)</f>
        <v>25.3</v>
      </c>
      <c r="N1186" s="3">
        <v>2800</v>
      </c>
      <c r="O1186" s="3" t="s">
        <v>25</v>
      </c>
      <c r="P1186" s="3">
        <v>1</v>
      </c>
      <c r="Q1186" s="28">
        <f t="shared" si="244"/>
        <v>2.8</v>
      </c>
      <c r="R1186" s="40">
        <f t="shared" si="245"/>
        <v>70.84</v>
      </c>
      <c r="S1186" s="12">
        <v>0</v>
      </c>
      <c r="T1186" s="46">
        <f t="shared" si="248"/>
        <v>0</v>
      </c>
      <c r="U1186" s="15"/>
      <c r="V1186" s="3">
        <f t="shared" si="249"/>
        <v>2.8</v>
      </c>
      <c r="W1186" s="30" t="s">
        <v>2502</v>
      </c>
      <c r="X1186" s="41">
        <f t="shared" si="246"/>
        <v>70.84</v>
      </c>
      <c r="Y1186" s="41">
        <f t="shared" si="247"/>
        <v>0</v>
      </c>
      <c r="Z1186" s="5"/>
      <c r="AA1186" s="3">
        <v>1.96</v>
      </c>
      <c r="AB1186" s="3">
        <f t="shared" si="251"/>
        <v>0.83999999999999986</v>
      </c>
      <c r="AC1186" s="3">
        <f t="shared" si="252"/>
        <v>49.588000000000001</v>
      </c>
      <c r="AD1186">
        <v>1960</v>
      </c>
      <c r="AE1186" s="1">
        <f t="shared" si="241"/>
        <v>1.96</v>
      </c>
    </row>
    <row r="1187" spans="1:31" customFormat="1" ht="43.2" hidden="1" x14ac:dyDescent="0.3">
      <c r="A1187" s="65" t="str" cm="1">
        <f t="array" ref="A1187">_xlfn.IFS(M1187&gt;=65,"Heavy",M1187&lt;=25,"Light",M1187&gt;=26-64,"Medium")</f>
        <v>Medium</v>
      </c>
      <c r="B1187" s="1" t="s">
        <v>2787</v>
      </c>
      <c r="C1187" s="1" t="s">
        <v>2824</v>
      </c>
      <c r="D1187" s="3">
        <f t="shared" si="250"/>
        <v>1170</v>
      </c>
      <c r="E1187" s="4" t="s">
        <v>918</v>
      </c>
      <c r="F1187" s="3">
        <v>2</v>
      </c>
      <c r="G1187" s="3" t="s">
        <v>2827</v>
      </c>
      <c r="H1187" s="4" t="s">
        <v>1226</v>
      </c>
      <c r="I1187" s="3" t="s">
        <v>812</v>
      </c>
      <c r="J1187" s="3" t="s">
        <v>2819</v>
      </c>
      <c r="K1187" s="7" t="str">
        <f>VLOOKUP($I1187,'New Summary'!$E$8:$G$59,2,FALSE)</f>
        <v>T-100x200x8x12</v>
      </c>
      <c r="L1187" s="3" t="s">
        <v>2496</v>
      </c>
      <c r="M1187" s="7">
        <f>VLOOKUP($I1187,'New Summary'!$E$8:$G$59,3,FALSE)</f>
        <v>25.3</v>
      </c>
      <c r="N1187" s="3">
        <v>2800</v>
      </c>
      <c r="O1187" s="3" t="s">
        <v>25</v>
      </c>
      <c r="P1187" s="3">
        <v>1</v>
      </c>
      <c r="Q1187" s="28">
        <f t="shared" si="244"/>
        <v>2.8</v>
      </c>
      <c r="R1187" s="40">
        <f t="shared" si="245"/>
        <v>70.84</v>
      </c>
      <c r="S1187" s="12">
        <v>0</v>
      </c>
      <c r="T1187" s="46">
        <f t="shared" si="248"/>
        <v>0</v>
      </c>
      <c r="U1187" s="15"/>
      <c r="V1187" s="3">
        <f t="shared" si="249"/>
        <v>2.8</v>
      </c>
      <c r="W1187" s="30" t="s">
        <v>2502</v>
      </c>
      <c r="X1187" s="41">
        <f t="shared" si="246"/>
        <v>70.84</v>
      </c>
      <c r="Y1187" s="41">
        <f t="shared" si="247"/>
        <v>0</v>
      </c>
      <c r="Z1187" s="5"/>
      <c r="AA1187" s="3">
        <v>1.96</v>
      </c>
      <c r="AB1187" s="3">
        <f t="shared" si="251"/>
        <v>0.83999999999999986</v>
      </c>
      <c r="AC1187" s="3">
        <f t="shared" si="252"/>
        <v>49.588000000000001</v>
      </c>
      <c r="AD1187">
        <v>1960</v>
      </c>
      <c r="AE1187" s="1">
        <f t="shared" si="241"/>
        <v>1.96</v>
      </c>
    </row>
    <row r="1188" spans="1:31" customFormat="1" ht="43.2" hidden="1" x14ac:dyDescent="0.3">
      <c r="A1188" s="65" t="str" cm="1">
        <f t="array" ref="A1188">_xlfn.IFS(M1188&gt;=65,"Heavy",M1188&lt;=25,"Light",M1188&gt;=26-64,"Medium")</f>
        <v>Medium</v>
      </c>
      <c r="B1188" s="1" t="s">
        <v>2787</v>
      </c>
      <c r="C1188" s="1" t="s">
        <v>2824</v>
      </c>
      <c r="D1188" s="3">
        <f t="shared" si="250"/>
        <v>1171</v>
      </c>
      <c r="E1188" s="4" t="s">
        <v>918</v>
      </c>
      <c r="F1188" s="3">
        <v>2</v>
      </c>
      <c r="G1188" s="3" t="s">
        <v>2827</v>
      </c>
      <c r="H1188" s="4" t="s">
        <v>1227</v>
      </c>
      <c r="I1188" s="3" t="s">
        <v>812</v>
      </c>
      <c r="J1188" s="3" t="s">
        <v>2819</v>
      </c>
      <c r="K1188" s="7" t="str">
        <f>VLOOKUP($I1188,'New Summary'!$E$8:$G$59,2,FALSE)</f>
        <v>T-100x200x8x12</v>
      </c>
      <c r="L1188" s="3" t="s">
        <v>2496</v>
      </c>
      <c r="M1188" s="7">
        <f>VLOOKUP($I1188,'New Summary'!$E$8:$G$59,3,FALSE)</f>
        <v>25.3</v>
      </c>
      <c r="N1188" s="3">
        <v>2800</v>
      </c>
      <c r="O1188" s="3" t="s">
        <v>25</v>
      </c>
      <c r="P1188" s="3">
        <v>1</v>
      </c>
      <c r="Q1188" s="28">
        <f t="shared" si="244"/>
        <v>2.8</v>
      </c>
      <c r="R1188" s="40">
        <f t="shared" si="245"/>
        <v>70.84</v>
      </c>
      <c r="S1188" s="12">
        <v>0</v>
      </c>
      <c r="T1188" s="46">
        <f t="shared" si="248"/>
        <v>0</v>
      </c>
      <c r="U1188" s="15"/>
      <c r="V1188" s="3">
        <f t="shared" si="249"/>
        <v>2.8</v>
      </c>
      <c r="W1188" s="30" t="s">
        <v>2502</v>
      </c>
      <c r="X1188" s="41">
        <f t="shared" si="246"/>
        <v>70.84</v>
      </c>
      <c r="Y1188" s="41">
        <f t="shared" si="247"/>
        <v>0</v>
      </c>
      <c r="Z1188" s="5"/>
      <c r="AA1188" s="3">
        <v>1.96</v>
      </c>
      <c r="AB1188" s="3">
        <f t="shared" si="251"/>
        <v>0.83999999999999986</v>
      </c>
      <c r="AC1188" s="3">
        <f t="shared" si="252"/>
        <v>49.588000000000001</v>
      </c>
      <c r="AD1188">
        <v>1960</v>
      </c>
      <c r="AE1188" s="1">
        <f t="shared" si="241"/>
        <v>1.96</v>
      </c>
    </row>
    <row r="1189" spans="1:31" customFormat="1" ht="43.2" hidden="1" x14ac:dyDescent="0.3">
      <c r="A1189" s="65" t="str" cm="1">
        <f t="array" ref="A1189">_xlfn.IFS(M1189&gt;=65,"Heavy",M1189&lt;=25,"Light",M1189&gt;=26-64,"Medium")</f>
        <v>Medium</v>
      </c>
      <c r="B1189" s="1" t="s">
        <v>2787</v>
      </c>
      <c r="C1189" s="1" t="s">
        <v>2824</v>
      </c>
      <c r="D1189" s="3">
        <f t="shared" si="250"/>
        <v>1172</v>
      </c>
      <c r="E1189" s="4" t="s">
        <v>918</v>
      </c>
      <c r="F1189" s="3">
        <v>2</v>
      </c>
      <c r="G1189" s="3" t="s">
        <v>2827</v>
      </c>
      <c r="H1189" s="4" t="s">
        <v>1228</v>
      </c>
      <c r="I1189" s="3" t="s">
        <v>812</v>
      </c>
      <c r="J1189" s="3" t="s">
        <v>2819</v>
      </c>
      <c r="K1189" s="7" t="str">
        <f>VLOOKUP($I1189,'New Summary'!$E$8:$G$59,2,FALSE)</f>
        <v>T-100x200x8x12</v>
      </c>
      <c r="L1189" s="3" t="s">
        <v>2496</v>
      </c>
      <c r="M1189" s="7">
        <f>VLOOKUP($I1189,'New Summary'!$E$8:$G$59,3,FALSE)</f>
        <v>25.3</v>
      </c>
      <c r="N1189" s="3">
        <v>2800</v>
      </c>
      <c r="O1189" s="3" t="s">
        <v>25</v>
      </c>
      <c r="P1189" s="3">
        <v>1</v>
      </c>
      <c r="Q1189" s="28">
        <f t="shared" si="244"/>
        <v>2.8</v>
      </c>
      <c r="R1189" s="40">
        <f t="shared" si="245"/>
        <v>70.84</v>
      </c>
      <c r="S1189" s="12">
        <v>0</v>
      </c>
      <c r="T1189" s="46">
        <f t="shared" si="248"/>
        <v>0</v>
      </c>
      <c r="U1189" s="15"/>
      <c r="V1189" s="3">
        <f t="shared" si="249"/>
        <v>2.8</v>
      </c>
      <c r="W1189" s="30" t="s">
        <v>2502</v>
      </c>
      <c r="X1189" s="41">
        <f t="shared" si="246"/>
        <v>70.84</v>
      </c>
      <c r="Y1189" s="41">
        <f t="shared" si="247"/>
        <v>0</v>
      </c>
      <c r="Z1189" s="5"/>
      <c r="AA1189" s="3">
        <v>1.96</v>
      </c>
      <c r="AB1189" s="3">
        <f t="shared" si="251"/>
        <v>0.83999999999999986</v>
      </c>
      <c r="AC1189" s="3">
        <f t="shared" si="252"/>
        <v>49.588000000000001</v>
      </c>
      <c r="AD1189">
        <v>1960</v>
      </c>
      <c r="AE1189" s="1">
        <f t="shared" si="241"/>
        <v>1.96</v>
      </c>
    </row>
    <row r="1190" spans="1:31" customFormat="1" ht="43.2" hidden="1" x14ac:dyDescent="0.3">
      <c r="A1190" s="65" t="str" cm="1">
        <f t="array" ref="A1190">_xlfn.IFS(M1190&gt;=65,"Heavy",M1190&lt;=25,"Light",M1190&gt;=26-64,"Medium")</f>
        <v>Medium</v>
      </c>
      <c r="B1190" s="1" t="s">
        <v>2787</v>
      </c>
      <c r="C1190" s="1" t="s">
        <v>2824</v>
      </c>
      <c r="D1190" s="3">
        <f t="shared" si="250"/>
        <v>1173</v>
      </c>
      <c r="E1190" s="4" t="s">
        <v>918</v>
      </c>
      <c r="F1190" s="3">
        <v>2</v>
      </c>
      <c r="G1190" s="3" t="s">
        <v>2827</v>
      </c>
      <c r="H1190" s="4" t="s">
        <v>1229</v>
      </c>
      <c r="I1190" s="3" t="s">
        <v>812</v>
      </c>
      <c r="J1190" s="3" t="s">
        <v>2819</v>
      </c>
      <c r="K1190" s="7" t="str">
        <f>VLOOKUP($I1190,'New Summary'!$E$8:$G$59,2,FALSE)</f>
        <v>T-100x200x8x12</v>
      </c>
      <c r="L1190" s="3" t="s">
        <v>2496</v>
      </c>
      <c r="M1190" s="7">
        <f>VLOOKUP($I1190,'New Summary'!$E$8:$G$59,3,FALSE)</f>
        <v>25.3</v>
      </c>
      <c r="N1190" s="3">
        <v>2800</v>
      </c>
      <c r="O1190" s="3" t="s">
        <v>25</v>
      </c>
      <c r="P1190" s="3">
        <v>1</v>
      </c>
      <c r="Q1190" s="28">
        <f t="shared" si="244"/>
        <v>2.8</v>
      </c>
      <c r="R1190" s="40">
        <f t="shared" si="245"/>
        <v>70.84</v>
      </c>
      <c r="S1190" s="12">
        <v>0</v>
      </c>
      <c r="T1190" s="46">
        <f t="shared" si="248"/>
        <v>0</v>
      </c>
      <c r="U1190" s="15"/>
      <c r="V1190" s="3">
        <f t="shared" si="249"/>
        <v>2.8</v>
      </c>
      <c r="W1190" s="30" t="s">
        <v>2502</v>
      </c>
      <c r="X1190" s="41">
        <f t="shared" si="246"/>
        <v>70.84</v>
      </c>
      <c r="Y1190" s="41">
        <f t="shared" si="247"/>
        <v>0</v>
      </c>
      <c r="Z1190" s="5"/>
      <c r="AA1190" s="3">
        <v>1.96</v>
      </c>
      <c r="AB1190" s="3">
        <f t="shared" si="251"/>
        <v>0.83999999999999986</v>
      </c>
      <c r="AC1190" s="3">
        <f t="shared" si="252"/>
        <v>49.588000000000001</v>
      </c>
      <c r="AD1190">
        <v>1960</v>
      </c>
      <c r="AE1190" s="1">
        <f t="shared" si="241"/>
        <v>1.96</v>
      </c>
    </row>
    <row r="1191" spans="1:31" customFormat="1" ht="43.2" hidden="1" x14ac:dyDescent="0.3">
      <c r="A1191" s="65" t="str" cm="1">
        <f t="array" ref="A1191">_xlfn.IFS(M1191&gt;=65,"Heavy",M1191&lt;=25,"Light",M1191&gt;=26-64,"Medium")</f>
        <v>Medium</v>
      </c>
      <c r="B1191" s="1" t="s">
        <v>2787</v>
      </c>
      <c r="C1191" s="1" t="s">
        <v>2824</v>
      </c>
      <c r="D1191" s="3">
        <f t="shared" si="250"/>
        <v>1174</v>
      </c>
      <c r="E1191" s="4" t="s">
        <v>918</v>
      </c>
      <c r="F1191" s="3">
        <v>2</v>
      </c>
      <c r="G1191" s="3" t="s">
        <v>2827</v>
      </c>
      <c r="H1191" s="4" t="s">
        <v>1230</v>
      </c>
      <c r="I1191" s="3" t="s">
        <v>812</v>
      </c>
      <c r="J1191" s="3" t="s">
        <v>2819</v>
      </c>
      <c r="K1191" s="7" t="str">
        <f>VLOOKUP($I1191,'New Summary'!$E$8:$G$59,2,FALSE)</f>
        <v>T-100x200x8x12</v>
      </c>
      <c r="L1191" s="3" t="s">
        <v>2496</v>
      </c>
      <c r="M1191" s="7">
        <f>VLOOKUP($I1191,'New Summary'!$E$8:$G$59,3,FALSE)</f>
        <v>25.3</v>
      </c>
      <c r="N1191" s="3">
        <v>2800</v>
      </c>
      <c r="O1191" s="3" t="s">
        <v>25</v>
      </c>
      <c r="P1191" s="3">
        <v>1</v>
      </c>
      <c r="Q1191" s="28">
        <f t="shared" si="244"/>
        <v>2.8</v>
      </c>
      <c r="R1191" s="40">
        <f t="shared" si="245"/>
        <v>70.84</v>
      </c>
      <c r="S1191" s="12">
        <v>0</v>
      </c>
      <c r="T1191" s="46">
        <f t="shared" si="248"/>
        <v>0</v>
      </c>
      <c r="U1191" s="15"/>
      <c r="V1191" s="3">
        <f t="shared" si="249"/>
        <v>2.8</v>
      </c>
      <c r="W1191" s="30" t="s">
        <v>2502</v>
      </c>
      <c r="X1191" s="41">
        <f t="shared" si="246"/>
        <v>70.84</v>
      </c>
      <c r="Y1191" s="41">
        <f t="shared" si="247"/>
        <v>0</v>
      </c>
      <c r="Z1191" s="5"/>
      <c r="AA1191" s="3">
        <v>1.96</v>
      </c>
      <c r="AB1191" s="3">
        <f t="shared" si="251"/>
        <v>0.83999999999999986</v>
      </c>
      <c r="AC1191" s="3">
        <f t="shared" si="252"/>
        <v>49.588000000000001</v>
      </c>
      <c r="AD1191">
        <v>1960</v>
      </c>
      <c r="AE1191" s="1">
        <f t="shared" si="241"/>
        <v>1.96</v>
      </c>
    </row>
    <row r="1192" spans="1:31" customFormat="1" ht="43.2" hidden="1" x14ac:dyDescent="0.3">
      <c r="A1192" s="65" t="str" cm="1">
        <f t="array" ref="A1192">_xlfn.IFS(M1192&gt;=65,"Heavy",M1192&lt;=25,"Light",M1192&gt;=26-64,"Medium")</f>
        <v>Medium</v>
      </c>
      <c r="B1192" s="1" t="s">
        <v>2787</v>
      </c>
      <c r="C1192" s="1" t="s">
        <v>2824</v>
      </c>
      <c r="D1192" s="3">
        <f t="shared" si="250"/>
        <v>1175</v>
      </c>
      <c r="E1192" s="4" t="s">
        <v>918</v>
      </c>
      <c r="F1192" s="3">
        <v>2</v>
      </c>
      <c r="G1192" s="3" t="s">
        <v>2827</v>
      </c>
      <c r="H1192" s="4" t="s">
        <v>1231</v>
      </c>
      <c r="I1192" s="3" t="s">
        <v>812</v>
      </c>
      <c r="J1192" s="3" t="s">
        <v>2819</v>
      </c>
      <c r="K1192" s="7" t="str">
        <f>VLOOKUP($I1192,'New Summary'!$E$8:$G$59,2,FALSE)</f>
        <v>T-100x200x8x12</v>
      </c>
      <c r="L1192" s="3" t="s">
        <v>2496</v>
      </c>
      <c r="M1192" s="7">
        <f>VLOOKUP($I1192,'New Summary'!$E$8:$G$59,3,FALSE)</f>
        <v>25.3</v>
      </c>
      <c r="N1192" s="3">
        <v>2800</v>
      </c>
      <c r="O1192" s="3" t="s">
        <v>25</v>
      </c>
      <c r="P1192" s="3">
        <v>1</v>
      </c>
      <c r="Q1192" s="28">
        <f t="shared" si="244"/>
        <v>2.8</v>
      </c>
      <c r="R1192" s="40">
        <f t="shared" si="245"/>
        <v>70.84</v>
      </c>
      <c r="S1192" s="12">
        <v>0</v>
      </c>
      <c r="T1192" s="46">
        <f t="shared" si="248"/>
        <v>0</v>
      </c>
      <c r="U1192" s="15"/>
      <c r="V1192" s="3">
        <f t="shared" si="249"/>
        <v>2.8</v>
      </c>
      <c r="W1192" s="30" t="s">
        <v>2502</v>
      </c>
      <c r="X1192" s="41">
        <f t="shared" si="246"/>
        <v>70.84</v>
      </c>
      <c r="Y1192" s="41">
        <f t="shared" si="247"/>
        <v>0</v>
      </c>
      <c r="Z1192" s="5"/>
      <c r="AA1192" s="3">
        <v>1.96</v>
      </c>
      <c r="AB1192" s="3">
        <f t="shared" si="251"/>
        <v>0.83999999999999986</v>
      </c>
      <c r="AC1192" s="3">
        <f t="shared" si="252"/>
        <v>49.588000000000001</v>
      </c>
      <c r="AD1192">
        <v>1960</v>
      </c>
      <c r="AE1192" s="1">
        <f t="shared" si="241"/>
        <v>1.96</v>
      </c>
    </row>
    <row r="1193" spans="1:31" customFormat="1" ht="43.2" hidden="1" x14ac:dyDescent="0.3">
      <c r="A1193" s="65" t="str" cm="1">
        <f t="array" ref="A1193">_xlfn.IFS(M1193&gt;=65,"Heavy",M1193&lt;=25,"Light",M1193&gt;=26-64,"Medium")</f>
        <v>Medium</v>
      </c>
      <c r="B1193" s="1" t="s">
        <v>2787</v>
      </c>
      <c r="C1193" s="1" t="s">
        <v>2824</v>
      </c>
      <c r="D1193" s="3">
        <f t="shared" si="250"/>
        <v>1176</v>
      </c>
      <c r="E1193" s="4" t="s">
        <v>918</v>
      </c>
      <c r="F1193" s="3">
        <v>2</v>
      </c>
      <c r="G1193" s="3" t="s">
        <v>2827</v>
      </c>
      <c r="H1193" s="4" t="s">
        <v>1232</v>
      </c>
      <c r="I1193" s="3" t="s">
        <v>812</v>
      </c>
      <c r="J1193" s="3" t="s">
        <v>2819</v>
      </c>
      <c r="K1193" s="7" t="str">
        <f>VLOOKUP($I1193,'New Summary'!$E$8:$G$59,2,FALSE)</f>
        <v>T-100x200x8x12</v>
      </c>
      <c r="L1193" s="3" t="s">
        <v>2496</v>
      </c>
      <c r="M1193" s="7">
        <f>VLOOKUP($I1193,'New Summary'!$E$8:$G$59,3,FALSE)</f>
        <v>25.3</v>
      </c>
      <c r="N1193" s="3">
        <v>2800</v>
      </c>
      <c r="O1193" s="3" t="s">
        <v>25</v>
      </c>
      <c r="P1193" s="3">
        <v>1</v>
      </c>
      <c r="Q1193" s="28">
        <f t="shared" si="244"/>
        <v>2.8</v>
      </c>
      <c r="R1193" s="40">
        <f t="shared" si="245"/>
        <v>70.84</v>
      </c>
      <c r="S1193" s="12">
        <v>0</v>
      </c>
      <c r="T1193" s="46">
        <f t="shared" si="248"/>
        <v>0</v>
      </c>
      <c r="U1193" s="15"/>
      <c r="V1193" s="3">
        <f t="shared" si="249"/>
        <v>2.8</v>
      </c>
      <c r="W1193" s="30" t="s">
        <v>2502</v>
      </c>
      <c r="X1193" s="41">
        <f t="shared" si="246"/>
        <v>70.84</v>
      </c>
      <c r="Y1193" s="41">
        <f t="shared" si="247"/>
        <v>0</v>
      </c>
      <c r="Z1193" s="5"/>
      <c r="AA1193" s="3">
        <v>1.96</v>
      </c>
      <c r="AB1193" s="3">
        <f t="shared" si="251"/>
        <v>0.83999999999999986</v>
      </c>
      <c r="AC1193" s="3">
        <f t="shared" si="252"/>
        <v>49.588000000000001</v>
      </c>
      <c r="AD1193">
        <v>1960</v>
      </c>
      <c r="AE1193" s="1">
        <f t="shared" si="241"/>
        <v>1.96</v>
      </c>
    </row>
    <row r="1194" spans="1:31" customFormat="1" ht="43.2" hidden="1" x14ac:dyDescent="0.3">
      <c r="A1194" s="65" t="str" cm="1">
        <f t="array" ref="A1194">_xlfn.IFS(M1194&gt;=65,"Heavy",M1194&lt;=25,"Light",M1194&gt;=26-64,"Medium")</f>
        <v>Medium</v>
      </c>
      <c r="B1194" s="1" t="s">
        <v>2787</v>
      </c>
      <c r="C1194" s="1" t="s">
        <v>2824</v>
      </c>
      <c r="D1194" s="3">
        <f t="shared" si="250"/>
        <v>1177</v>
      </c>
      <c r="E1194" s="4" t="s">
        <v>918</v>
      </c>
      <c r="F1194" s="3">
        <v>2</v>
      </c>
      <c r="G1194" s="3" t="s">
        <v>2827</v>
      </c>
      <c r="H1194" s="4" t="s">
        <v>1233</v>
      </c>
      <c r="I1194" s="3" t="s">
        <v>812</v>
      </c>
      <c r="J1194" s="3" t="s">
        <v>2819</v>
      </c>
      <c r="K1194" s="7" t="str">
        <f>VLOOKUP($I1194,'New Summary'!$E$8:$G$59,2,FALSE)</f>
        <v>T-100x200x8x12</v>
      </c>
      <c r="L1194" s="3" t="s">
        <v>2496</v>
      </c>
      <c r="M1194" s="7">
        <f>VLOOKUP($I1194,'New Summary'!$E$8:$G$59,3,FALSE)</f>
        <v>25.3</v>
      </c>
      <c r="N1194" s="3">
        <v>2800</v>
      </c>
      <c r="O1194" s="3" t="s">
        <v>25</v>
      </c>
      <c r="P1194" s="3">
        <v>1</v>
      </c>
      <c r="Q1194" s="28">
        <f t="shared" si="244"/>
        <v>2.8</v>
      </c>
      <c r="R1194" s="40">
        <f t="shared" si="245"/>
        <v>70.84</v>
      </c>
      <c r="S1194" s="12">
        <v>0</v>
      </c>
      <c r="T1194" s="46">
        <f t="shared" si="248"/>
        <v>0</v>
      </c>
      <c r="U1194" s="15"/>
      <c r="V1194" s="3">
        <f t="shared" si="249"/>
        <v>2.8</v>
      </c>
      <c r="W1194" s="30" t="s">
        <v>2502</v>
      </c>
      <c r="X1194" s="41">
        <f t="shared" si="246"/>
        <v>70.84</v>
      </c>
      <c r="Y1194" s="41">
        <f t="shared" si="247"/>
        <v>0</v>
      </c>
      <c r="Z1194" s="5"/>
      <c r="AA1194" s="3">
        <v>1.96</v>
      </c>
      <c r="AB1194" s="3">
        <f t="shared" si="251"/>
        <v>0.83999999999999986</v>
      </c>
      <c r="AC1194" s="3">
        <f t="shared" si="252"/>
        <v>49.588000000000001</v>
      </c>
      <c r="AD1194">
        <v>1960</v>
      </c>
      <c r="AE1194" s="1">
        <f t="shared" si="241"/>
        <v>1.96</v>
      </c>
    </row>
    <row r="1195" spans="1:31" customFormat="1" ht="43.2" hidden="1" x14ac:dyDescent="0.3">
      <c r="A1195" s="65" t="str" cm="1">
        <f t="array" ref="A1195">_xlfn.IFS(M1195&gt;=65,"Heavy",M1195&lt;=25,"Light",M1195&gt;=26-64,"Medium")</f>
        <v>Medium</v>
      </c>
      <c r="B1195" s="1" t="s">
        <v>2787</v>
      </c>
      <c r="C1195" s="1" t="s">
        <v>2824</v>
      </c>
      <c r="D1195" s="3">
        <f t="shared" si="250"/>
        <v>1178</v>
      </c>
      <c r="E1195" s="4" t="s">
        <v>918</v>
      </c>
      <c r="F1195" s="3">
        <v>2</v>
      </c>
      <c r="G1195" s="3" t="s">
        <v>2827</v>
      </c>
      <c r="H1195" s="4" t="s">
        <v>1234</v>
      </c>
      <c r="I1195" s="3" t="s">
        <v>812</v>
      </c>
      <c r="J1195" s="3" t="s">
        <v>2819</v>
      </c>
      <c r="K1195" s="7" t="str">
        <f>VLOOKUP($I1195,'New Summary'!$E$8:$G$59,2,FALSE)</f>
        <v>T-100x200x8x12</v>
      </c>
      <c r="L1195" s="3" t="s">
        <v>2496</v>
      </c>
      <c r="M1195" s="7">
        <f>VLOOKUP($I1195,'New Summary'!$E$8:$G$59,3,FALSE)</f>
        <v>25.3</v>
      </c>
      <c r="N1195" s="3">
        <v>2800</v>
      </c>
      <c r="O1195" s="3" t="s">
        <v>25</v>
      </c>
      <c r="P1195" s="3">
        <v>1</v>
      </c>
      <c r="Q1195" s="28">
        <f t="shared" si="244"/>
        <v>2.8</v>
      </c>
      <c r="R1195" s="40">
        <f t="shared" si="245"/>
        <v>70.84</v>
      </c>
      <c r="S1195" s="12">
        <v>0</v>
      </c>
      <c r="T1195" s="46">
        <f t="shared" si="248"/>
        <v>0</v>
      </c>
      <c r="U1195" s="15"/>
      <c r="V1195" s="3">
        <f t="shared" si="249"/>
        <v>2.8</v>
      </c>
      <c r="W1195" s="30" t="s">
        <v>2502</v>
      </c>
      <c r="X1195" s="41">
        <f t="shared" si="246"/>
        <v>70.84</v>
      </c>
      <c r="Y1195" s="41">
        <f t="shared" si="247"/>
        <v>0</v>
      </c>
      <c r="Z1195" s="5"/>
      <c r="AA1195" s="3">
        <v>1.96</v>
      </c>
      <c r="AB1195" s="3">
        <f t="shared" si="251"/>
        <v>0.83999999999999986</v>
      </c>
      <c r="AC1195" s="3">
        <f t="shared" si="252"/>
        <v>49.588000000000001</v>
      </c>
      <c r="AD1195">
        <v>1960</v>
      </c>
      <c r="AE1195" s="1">
        <f t="shared" si="241"/>
        <v>1.96</v>
      </c>
    </row>
    <row r="1196" spans="1:31" customFormat="1" ht="43.2" hidden="1" x14ac:dyDescent="0.3">
      <c r="A1196" s="65" t="str" cm="1">
        <f t="array" ref="A1196">_xlfn.IFS(M1196&gt;=65,"Heavy",M1196&lt;=25,"Light",M1196&gt;=26-64,"Medium")</f>
        <v>Medium</v>
      </c>
      <c r="B1196" s="1" t="s">
        <v>2787</v>
      </c>
      <c r="C1196" s="1" t="s">
        <v>2824</v>
      </c>
      <c r="D1196" s="3">
        <f t="shared" si="250"/>
        <v>1179</v>
      </c>
      <c r="E1196" s="4" t="s">
        <v>918</v>
      </c>
      <c r="F1196" s="3">
        <v>2</v>
      </c>
      <c r="G1196" s="3" t="s">
        <v>2827</v>
      </c>
      <c r="H1196" s="4" t="s">
        <v>1235</v>
      </c>
      <c r="I1196" s="3" t="s">
        <v>812</v>
      </c>
      <c r="J1196" s="3" t="s">
        <v>2819</v>
      </c>
      <c r="K1196" s="7" t="str">
        <f>VLOOKUP($I1196,'New Summary'!$E$8:$G$59,2,FALSE)</f>
        <v>T-100x200x8x12</v>
      </c>
      <c r="L1196" s="3" t="s">
        <v>2496</v>
      </c>
      <c r="M1196" s="7">
        <f>VLOOKUP($I1196,'New Summary'!$E$8:$G$59,3,FALSE)</f>
        <v>25.3</v>
      </c>
      <c r="N1196" s="3">
        <v>2800</v>
      </c>
      <c r="O1196" s="3" t="s">
        <v>25</v>
      </c>
      <c r="P1196" s="3">
        <v>1</v>
      </c>
      <c r="Q1196" s="28">
        <f t="shared" si="244"/>
        <v>2.8</v>
      </c>
      <c r="R1196" s="40">
        <f t="shared" si="245"/>
        <v>70.84</v>
      </c>
      <c r="S1196" s="12">
        <v>0</v>
      </c>
      <c r="T1196" s="46">
        <f t="shared" si="248"/>
        <v>0</v>
      </c>
      <c r="U1196" s="15"/>
      <c r="V1196" s="3">
        <f t="shared" si="249"/>
        <v>2.8</v>
      </c>
      <c r="W1196" s="30" t="s">
        <v>2502</v>
      </c>
      <c r="X1196" s="41">
        <f t="shared" si="246"/>
        <v>70.84</v>
      </c>
      <c r="Y1196" s="41">
        <f t="shared" si="247"/>
        <v>0</v>
      </c>
      <c r="Z1196" s="5"/>
      <c r="AA1196" s="3">
        <v>1.96</v>
      </c>
      <c r="AB1196" s="3">
        <f t="shared" si="251"/>
        <v>0.83999999999999986</v>
      </c>
      <c r="AC1196" s="3">
        <f t="shared" si="252"/>
        <v>49.588000000000001</v>
      </c>
      <c r="AD1196">
        <v>1960</v>
      </c>
      <c r="AE1196" s="1">
        <f t="shared" si="241"/>
        <v>1.96</v>
      </c>
    </row>
    <row r="1197" spans="1:31" customFormat="1" ht="43.2" hidden="1" x14ac:dyDescent="0.3">
      <c r="A1197" s="65" t="str" cm="1">
        <f t="array" ref="A1197">_xlfn.IFS(M1197&gt;=65,"Heavy",M1197&lt;=25,"Light",M1197&gt;=26-64,"Medium")</f>
        <v>Medium</v>
      </c>
      <c r="B1197" s="1" t="s">
        <v>2787</v>
      </c>
      <c r="C1197" s="1" t="s">
        <v>2824</v>
      </c>
      <c r="D1197" s="3">
        <f t="shared" si="250"/>
        <v>1180</v>
      </c>
      <c r="E1197" s="4" t="s">
        <v>918</v>
      </c>
      <c r="F1197" s="3">
        <v>2</v>
      </c>
      <c r="G1197" s="3" t="s">
        <v>2827</v>
      </c>
      <c r="H1197" s="4" t="s">
        <v>1236</v>
      </c>
      <c r="I1197" s="3" t="s">
        <v>812</v>
      </c>
      <c r="J1197" s="3" t="s">
        <v>2819</v>
      </c>
      <c r="K1197" s="7" t="str">
        <f>VLOOKUP($I1197,'New Summary'!$E$8:$G$59,2,FALSE)</f>
        <v>T-100x200x8x12</v>
      </c>
      <c r="L1197" s="3" t="s">
        <v>2496</v>
      </c>
      <c r="M1197" s="7">
        <f>VLOOKUP($I1197,'New Summary'!$E$8:$G$59,3,FALSE)</f>
        <v>25.3</v>
      </c>
      <c r="N1197" s="3">
        <v>2800</v>
      </c>
      <c r="O1197" s="3" t="s">
        <v>25</v>
      </c>
      <c r="P1197" s="3">
        <v>1</v>
      </c>
      <c r="Q1197" s="28">
        <f t="shared" si="244"/>
        <v>2.8</v>
      </c>
      <c r="R1197" s="40">
        <f t="shared" si="245"/>
        <v>70.84</v>
      </c>
      <c r="S1197" s="12">
        <v>0</v>
      </c>
      <c r="T1197" s="46">
        <f t="shared" si="248"/>
        <v>0</v>
      </c>
      <c r="U1197" s="15"/>
      <c r="V1197" s="3">
        <f t="shared" si="249"/>
        <v>2.8</v>
      </c>
      <c r="W1197" s="30" t="s">
        <v>2502</v>
      </c>
      <c r="X1197" s="41">
        <f t="shared" si="246"/>
        <v>70.84</v>
      </c>
      <c r="Y1197" s="41">
        <f t="shared" si="247"/>
        <v>0</v>
      </c>
      <c r="Z1197" s="5"/>
      <c r="AA1197" s="3">
        <v>1.96</v>
      </c>
      <c r="AB1197" s="3">
        <f t="shared" si="251"/>
        <v>0.83999999999999986</v>
      </c>
      <c r="AC1197" s="3">
        <f t="shared" si="252"/>
        <v>49.588000000000001</v>
      </c>
      <c r="AD1197">
        <v>1960</v>
      </c>
      <c r="AE1197" s="1">
        <f t="shared" si="241"/>
        <v>1.96</v>
      </c>
    </row>
    <row r="1198" spans="1:31" customFormat="1" ht="43.2" hidden="1" x14ac:dyDescent="0.3">
      <c r="A1198" s="65" t="str" cm="1">
        <f t="array" ref="A1198">_xlfn.IFS(M1198&gt;=65,"Heavy",M1198&lt;=25,"Light",M1198&gt;=26-64,"Medium")</f>
        <v>Medium</v>
      </c>
      <c r="B1198" s="1" t="s">
        <v>2787</v>
      </c>
      <c r="C1198" s="1" t="s">
        <v>2824</v>
      </c>
      <c r="D1198" s="3">
        <f t="shared" si="250"/>
        <v>1181</v>
      </c>
      <c r="E1198" s="4" t="s">
        <v>918</v>
      </c>
      <c r="F1198" s="3">
        <v>2</v>
      </c>
      <c r="G1198" s="3" t="s">
        <v>2827</v>
      </c>
      <c r="H1198" s="4" t="s">
        <v>1237</v>
      </c>
      <c r="I1198" s="3" t="s">
        <v>812</v>
      </c>
      <c r="J1198" s="3" t="s">
        <v>2819</v>
      </c>
      <c r="K1198" s="7" t="str">
        <f>VLOOKUP($I1198,'New Summary'!$E$8:$G$59,2,FALSE)</f>
        <v>T-100x200x8x12</v>
      </c>
      <c r="L1198" s="3" t="s">
        <v>2496</v>
      </c>
      <c r="M1198" s="7">
        <f>VLOOKUP($I1198,'New Summary'!$E$8:$G$59,3,FALSE)</f>
        <v>25.3</v>
      </c>
      <c r="N1198" s="3">
        <v>2800</v>
      </c>
      <c r="O1198" s="3" t="s">
        <v>25</v>
      </c>
      <c r="P1198" s="3">
        <v>1</v>
      </c>
      <c r="Q1198" s="28">
        <f t="shared" si="244"/>
        <v>2.8</v>
      </c>
      <c r="R1198" s="40">
        <f t="shared" si="245"/>
        <v>70.84</v>
      </c>
      <c r="S1198" s="12">
        <v>0</v>
      </c>
      <c r="T1198" s="46">
        <f t="shared" si="248"/>
        <v>0</v>
      </c>
      <c r="U1198" s="15"/>
      <c r="V1198" s="3">
        <f t="shared" si="249"/>
        <v>2.8</v>
      </c>
      <c r="W1198" s="30" t="s">
        <v>2502</v>
      </c>
      <c r="X1198" s="41">
        <f t="shared" si="246"/>
        <v>70.84</v>
      </c>
      <c r="Y1198" s="41">
        <f t="shared" si="247"/>
        <v>0</v>
      </c>
      <c r="Z1198" s="5"/>
      <c r="AA1198" s="3">
        <v>1.96</v>
      </c>
      <c r="AB1198" s="3">
        <f t="shared" si="251"/>
        <v>0.83999999999999986</v>
      </c>
      <c r="AC1198" s="3">
        <f t="shared" si="252"/>
        <v>49.588000000000001</v>
      </c>
      <c r="AD1198">
        <v>1960</v>
      </c>
      <c r="AE1198" s="1">
        <f t="shared" si="241"/>
        <v>1.96</v>
      </c>
    </row>
    <row r="1199" spans="1:31" customFormat="1" ht="43.2" hidden="1" x14ac:dyDescent="0.3">
      <c r="A1199" s="65" t="str" cm="1">
        <f t="array" ref="A1199">_xlfn.IFS(M1199&gt;=65,"Heavy",M1199&lt;=25,"Light",M1199&gt;=26-64,"Medium")</f>
        <v>Medium</v>
      </c>
      <c r="B1199" s="1" t="s">
        <v>2787</v>
      </c>
      <c r="C1199" s="1" t="s">
        <v>2824</v>
      </c>
      <c r="D1199" s="3">
        <f t="shared" si="250"/>
        <v>1182</v>
      </c>
      <c r="E1199" s="4" t="s">
        <v>918</v>
      </c>
      <c r="F1199" s="3">
        <v>2</v>
      </c>
      <c r="G1199" s="3" t="s">
        <v>2827</v>
      </c>
      <c r="H1199" s="4" t="s">
        <v>1238</v>
      </c>
      <c r="I1199" s="3" t="s">
        <v>812</v>
      </c>
      <c r="J1199" s="3" t="s">
        <v>2819</v>
      </c>
      <c r="K1199" s="7" t="str">
        <f>VLOOKUP($I1199,'New Summary'!$E$8:$G$59,2,FALSE)</f>
        <v>T-100x200x8x12</v>
      </c>
      <c r="L1199" s="3" t="s">
        <v>2496</v>
      </c>
      <c r="M1199" s="7">
        <f>VLOOKUP($I1199,'New Summary'!$E$8:$G$59,3,FALSE)</f>
        <v>25.3</v>
      </c>
      <c r="N1199" s="3">
        <v>2800</v>
      </c>
      <c r="O1199" s="3" t="s">
        <v>25</v>
      </c>
      <c r="P1199" s="3">
        <v>1</v>
      </c>
      <c r="Q1199" s="28">
        <f t="shared" si="244"/>
        <v>2.8</v>
      </c>
      <c r="R1199" s="40">
        <f t="shared" si="245"/>
        <v>70.84</v>
      </c>
      <c r="S1199" s="12">
        <v>0</v>
      </c>
      <c r="T1199" s="46">
        <f t="shared" si="248"/>
        <v>0</v>
      </c>
      <c r="U1199" s="15"/>
      <c r="V1199" s="3">
        <f t="shared" si="249"/>
        <v>2.8</v>
      </c>
      <c r="W1199" s="30" t="s">
        <v>2502</v>
      </c>
      <c r="X1199" s="41">
        <f t="shared" si="246"/>
        <v>70.84</v>
      </c>
      <c r="Y1199" s="41">
        <f t="shared" si="247"/>
        <v>0</v>
      </c>
      <c r="Z1199" s="5"/>
      <c r="AA1199" s="3">
        <v>1.96</v>
      </c>
      <c r="AB1199" s="3">
        <f t="shared" si="251"/>
        <v>0.83999999999999986</v>
      </c>
      <c r="AC1199" s="3">
        <f t="shared" si="252"/>
        <v>49.588000000000001</v>
      </c>
      <c r="AD1199">
        <v>1960</v>
      </c>
      <c r="AE1199" s="1">
        <f t="shared" si="241"/>
        <v>1.96</v>
      </c>
    </row>
    <row r="1200" spans="1:31" customFormat="1" ht="43.2" hidden="1" x14ac:dyDescent="0.3">
      <c r="A1200" s="65" t="str" cm="1">
        <f t="array" ref="A1200">_xlfn.IFS(M1200&gt;=65,"Heavy",M1200&lt;=25,"Light",M1200&gt;=26-64,"Medium")</f>
        <v>Medium</v>
      </c>
      <c r="B1200" s="1" t="s">
        <v>2787</v>
      </c>
      <c r="C1200" s="1" t="s">
        <v>2824</v>
      </c>
      <c r="D1200" s="3">
        <f t="shared" si="250"/>
        <v>1183</v>
      </c>
      <c r="E1200" s="4" t="s">
        <v>918</v>
      </c>
      <c r="F1200" s="3">
        <v>2</v>
      </c>
      <c r="G1200" s="3" t="s">
        <v>2827</v>
      </c>
      <c r="H1200" s="4" t="s">
        <v>1239</v>
      </c>
      <c r="I1200" s="3" t="s">
        <v>812</v>
      </c>
      <c r="J1200" s="3" t="s">
        <v>2819</v>
      </c>
      <c r="K1200" s="7" t="str">
        <f>VLOOKUP($I1200,'New Summary'!$E$8:$G$59,2,FALSE)</f>
        <v>T-100x200x8x12</v>
      </c>
      <c r="L1200" s="3" t="s">
        <v>2496</v>
      </c>
      <c r="M1200" s="7">
        <f>VLOOKUP($I1200,'New Summary'!$E$8:$G$59,3,FALSE)</f>
        <v>25.3</v>
      </c>
      <c r="N1200" s="3">
        <v>2800</v>
      </c>
      <c r="O1200" s="3" t="s">
        <v>25</v>
      </c>
      <c r="P1200" s="3">
        <v>1</v>
      </c>
      <c r="Q1200" s="28">
        <f t="shared" si="244"/>
        <v>2.8</v>
      </c>
      <c r="R1200" s="40">
        <f t="shared" si="245"/>
        <v>70.84</v>
      </c>
      <c r="S1200" s="12">
        <v>0</v>
      </c>
      <c r="T1200" s="46">
        <f t="shared" si="248"/>
        <v>0</v>
      </c>
      <c r="U1200" s="15"/>
      <c r="V1200" s="3">
        <f t="shared" si="249"/>
        <v>2.8</v>
      </c>
      <c r="W1200" s="30" t="s">
        <v>2502</v>
      </c>
      <c r="X1200" s="41">
        <f t="shared" si="246"/>
        <v>70.84</v>
      </c>
      <c r="Y1200" s="41">
        <f t="shared" si="247"/>
        <v>0</v>
      </c>
      <c r="Z1200" s="5"/>
      <c r="AA1200" s="3">
        <v>1.96</v>
      </c>
      <c r="AB1200" s="3">
        <f t="shared" si="251"/>
        <v>0.83999999999999986</v>
      </c>
      <c r="AC1200" s="3">
        <f t="shared" si="252"/>
        <v>49.588000000000001</v>
      </c>
      <c r="AD1200">
        <v>1960</v>
      </c>
      <c r="AE1200" s="1">
        <f t="shared" si="241"/>
        <v>1.96</v>
      </c>
    </row>
    <row r="1201" spans="1:31" customFormat="1" ht="43.2" hidden="1" x14ac:dyDescent="0.3">
      <c r="A1201" s="65" t="str" cm="1">
        <f t="array" ref="A1201">_xlfn.IFS(M1201&gt;=65,"Heavy",M1201&lt;=25,"Light",M1201&gt;=26-64,"Medium")</f>
        <v>Medium</v>
      </c>
      <c r="B1201" s="1" t="s">
        <v>2787</v>
      </c>
      <c r="C1201" s="1" t="s">
        <v>2824</v>
      </c>
      <c r="D1201" s="3">
        <f t="shared" si="250"/>
        <v>1184</v>
      </c>
      <c r="E1201" s="4" t="s">
        <v>918</v>
      </c>
      <c r="F1201" s="3">
        <v>2</v>
      </c>
      <c r="G1201" s="3" t="s">
        <v>2827</v>
      </c>
      <c r="H1201" s="4" t="s">
        <v>1240</v>
      </c>
      <c r="I1201" s="3" t="s">
        <v>812</v>
      </c>
      <c r="J1201" s="3" t="s">
        <v>2819</v>
      </c>
      <c r="K1201" s="7" t="str">
        <f>VLOOKUP($I1201,'New Summary'!$E$8:$G$59,2,FALSE)</f>
        <v>T-100x200x8x12</v>
      </c>
      <c r="L1201" s="3" t="s">
        <v>2496</v>
      </c>
      <c r="M1201" s="7">
        <f>VLOOKUP($I1201,'New Summary'!$E$8:$G$59,3,FALSE)</f>
        <v>25.3</v>
      </c>
      <c r="N1201" s="3">
        <v>2800</v>
      </c>
      <c r="O1201" s="3" t="s">
        <v>25</v>
      </c>
      <c r="P1201" s="3">
        <v>1</v>
      </c>
      <c r="Q1201" s="28">
        <f t="shared" si="244"/>
        <v>2.8</v>
      </c>
      <c r="R1201" s="40">
        <f t="shared" si="245"/>
        <v>70.84</v>
      </c>
      <c r="S1201" s="12">
        <v>0</v>
      </c>
      <c r="T1201" s="46">
        <f t="shared" si="248"/>
        <v>0</v>
      </c>
      <c r="U1201" s="15"/>
      <c r="V1201" s="3">
        <f t="shared" si="249"/>
        <v>2.8</v>
      </c>
      <c r="W1201" s="30" t="s">
        <v>2502</v>
      </c>
      <c r="X1201" s="41">
        <f t="shared" si="246"/>
        <v>70.84</v>
      </c>
      <c r="Y1201" s="41">
        <f t="shared" si="247"/>
        <v>0</v>
      </c>
      <c r="Z1201" s="5"/>
      <c r="AA1201" s="3">
        <v>1.96</v>
      </c>
      <c r="AB1201" s="3">
        <f t="shared" si="251"/>
        <v>0.83999999999999986</v>
      </c>
      <c r="AC1201" s="3">
        <f t="shared" si="252"/>
        <v>49.588000000000001</v>
      </c>
      <c r="AD1201">
        <v>1960</v>
      </c>
      <c r="AE1201" s="1">
        <f t="shared" si="241"/>
        <v>1.96</v>
      </c>
    </row>
    <row r="1202" spans="1:31" customFormat="1" ht="43.2" hidden="1" x14ac:dyDescent="0.3">
      <c r="A1202" s="65" t="str" cm="1">
        <f t="array" ref="A1202">_xlfn.IFS(M1202&gt;=65,"Heavy",M1202&lt;=25,"Light",M1202&gt;=26-64,"Medium")</f>
        <v>Medium</v>
      </c>
      <c r="B1202" s="1" t="s">
        <v>2787</v>
      </c>
      <c r="C1202" s="1" t="s">
        <v>2824</v>
      </c>
      <c r="D1202" s="3">
        <f t="shared" si="250"/>
        <v>1185</v>
      </c>
      <c r="E1202" s="4" t="s">
        <v>918</v>
      </c>
      <c r="F1202" s="3">
        <v>2</v>
      </c>
      <c r="G1202" s="3" t="s">
        <v>2827</v>
      </c>
      <c r="H1202" s="4" t="s">
        <v>1231</v>
      </c>
      <c r="I1202" s="3" t="s">
        <v>812</v>
      </c>
      <c r="J1202" s="3" t="s">
        <v>2819</v>
      </c>
      <c r="K1202" s="7" t="str">
        <f>VLOOKUP($I1202,'New Summary'!$E$8:$G$59,2,FALSE)</f>
        <v>T-100x200x8x12</v>
      </c>
      <c r="L1202" s="3" t="s">
        <v>2496</v>
      </c>
      <c r="M1202" s="7">
        <f>VLOOKUP($I1202,'New Summary'!$E$8:$G$59,3,FALSE)</f>
        <v>25.3</v>
      </c>
      <c r="N1202" s="3">
        <v>2800</v>
      </c>
      <c r="O1202" s="3" t="s">
        <v>25</v>
      </c>
      <c r="P1202" s="3">
        <v>1</v>
      </c>
      <c r="Q1202" s="28">
        <f t="shared" si="244"/>
        <v>2.8</v>
      </c>
      <c r="R1202" s="40">
        <f t="shared" si="245"/>
        <v>70.84</v>
      </c>
      <c r="S1202" s="12">
        <v>0</v>
      </c>
      <c r="T1202" s="46">
        <f t="shared" si="248"/>
        <v>0</v>
      </c>
      <c r="U1202" s="15"/>
      <c r="V1202" s="3">
        <f t="shared" si="249"/>
        <v>2.8</v>
      </c>
      <c r="W1202" s="30" t="s">
        <v>2502</v>
      </c>
      <c r="X1202" s="41">
        <f t="shared" si="246"/>
        <v>70.84</v>
      </c>
      <c r="Y1202" s="41">
        <f t="shared" si="247"/>
        <v>0</v>
      </c>
      <c r="Z1202" s="5"/>
      <c r="AA1202" s="3">
        <v>1.96</v>
      </c>
      <c r="AB1202" s="3">
        <f t="shared" si="251"/>
        <v>0.83999999999999986</v>
      </c>
      <c r="AC1202" s="3">
        <f t="shared" si="252"/>
        <v>49.588000000000001</v>
      </c>
      <c r="AD1202">
        <v>1960</v>
      </c>
      <c r="AE1202" s="1">
        <f t="shared" si="241"/>
        <v>1.96</v>
      </c>
    </row>
    <row r="1203" spans="1:31" customFormat="1" ht="43.2" hidden="1" x14ac:dyDescent="0.3">
      <c r="A1203" s="65" t="str" cm="1">
        <f t="array" ref="A1203">_xlfn.IFS(M1203&gt;=65,"Heavy",M1203&lt;=25,"Light",M1203&gt;=26-64,"Medium")</f>
        <v>Medium</v>
      </c>
      <c r="B1203" s="1" t="s">
        <v>2787</v>
      </c>
      <c r="C1203" s="1" t="s">
        <v>2824</v>
      </c>
      <c r="D1203" s="3">
        <f t="shared" si="250"/>
        <v>1186</v>
      </c>
      <c r="E1203" s="4" t="s">
        <v>918</v>
      </c>
      <c r="F1203" s="3">
        <v>2</v>
      </c>
      <c r="G1203" s="3" t="s">
        <v>2827</v>
      </c>
      <c r="H1203" s="4" t="s">
        <v>1241</v>
      </c>
      <c r="I1203" s="3" t="s">
        <v>812</v>
      </c>
      <c r="J1203" s="3" t="s">
        <v>2819</v>
      </c>
      <c r="K1203" s="7" t="str">
        <f>VLOOKUP($I1203,'New Summary'!$E$8:$G$59,2,FALSE)</f>
        <v>T-100x200x8x12</v>
      </c>
      <c r="L1203" s="3" t="s">
        <v>2496</v>
      </c>
      <c r="M1203" s="7">
        <f>VLOOKUP($I1203,'New Summary'!$E$8:$G$59,3,FALSE)</f>
        <v>25.3</v>
      </c>
      <c r="N1203" s="3">
        <v>2800</v>
      </c>
      <c r="O1203" s="3" t="s">
        <v>25</v>
      </c>
      <c r="P1203" s="3">
        <v>1</v>
      </c>
      <c r="Q1203" s="28">
        <f t="shared" si="244"/>
        <v>2.8</v>
      </c>
      <c r="R1203" s="40">
        <f t="shared" si="245"/>
        <v>70.84</v>
      </c>
      <c r="S1203" s="12">
        <v>0</v>
      </c>
      <c r="T1203" s="46">
        <f t="shared" si="248"/>
        <v>0</v>
      </c>
      <c r="U1203" s="15"/>
      <c r="V1203" s="3">
        <f t="shared" si="249"/>
        <v>2.8</v>
      </c>
      <c r="W1203" s="30" t="s">
        <v>2502</v>
      </c>
      <c r="X1203" s="41">
        <f t="shared" si="246"/>
        <v>70.84</v>
      </c>
      <c r="Y1203" s="41">
        <f t="shared" si="247"/>
        <v>0</v>
      </c>
      <c r="Z1203" s="5"/>
      <c r="AA1203" s="3">
        <v>1.96</v>
      </c>
      <c r="AB1203" s="3">
        <f t="shared" si="251"/>
        <v>0.83999999999999986</v>
      </c>
      <c r="AC1203" s="3">
        <f t="shared" si="252"/>
        <v>49.588000000000001</v>
      </c>
      <c r="AD1203">
        <v>1960</v>
      </c>
      <c r="AE1203" s="1">
        <f t="shared" si="241"/>
        <v>1.96</v>
      </c>
    </row>
    <row r="1204" spans="1:31" customFormat="1" ht="43.2" hidden="1" x14ac:dyDescent="0.3">
      <c r="A1204" s="65" t="str" cm="1">
        <f t="array" ref="A1204">_xlfn.IFS(M1204&gt;=65,"Heavy",M1204&lt;=25,"Light",M1204&gt;=26-64,"Medium")</f>
        <v>Heavy</v>
      </c>
      <c r="B1204" s="1" t="s">
        <v>2787</v>
      </c>
      <c r="C1204" s="1" t="s">
        <v>2824</v>
      </c>
      <c r="D1204" s="3">
        <f t="shared" si="250"/>
        <v>1187</v>
      </c>
      <c r="E1204" s="4" t="s">
        <v>918</v>
      </c>
      <c r="F1204" s="3">
        <v>2</v>
      </c>
      <c r="G1204" s="3" t="s">
        <v>2827</v>
      </c>
      <c r="H1204" s="4" t="s">
        <v>1242</v>
      </c>
      <c r="I1204" s="3" t="s">
        <v>1173</v>
      </c>
      <c r="J1204" s="3" t="s">
        <v>2329</v>
      </c>
      <c r="K1204" s="7" t="str">
        <f>VLOOKUP($I1204,'New Summary'!$E$8:$G$59,2,FALSE)</f>
        <v>H-350x250x9x14</v>
      </c>
      <c r="L1204" s="3" t="s">
        <v>2496</v>
      </c>
      <c r="M1204" s="7">
        <f>VLOOKUP($I1204,'New Summary'!$E$8:$G$59,3,FALSE)</f>
        <v>79.7</v>
      </c>
      <c r="N1204" s="3">
        <v>6000</v>
      </c>
      <c r="O1204" s="3" t="s">
        <v>25</v>
      </c>
      <c r="P1204" s="3">
        <v>1</v>
      </c>
      <c r="Q1204" s="28">
        <f t="shared" ref="Q1204:Q1215" si="253">(N1204/1000)*P1204</f>
        <v>6</v>
      </c>
      <c r="R1204" s="28">
        <f t="shared" ref="R1204:R1215" si="254">Q1204*M1204</f>
        <v>478.20000000000005</v>
      </c>
      <c r="S1204" s="12">
        <v>0</v>
      </c>
      <c r="T1204" s="46">
        <f t="shared" si="248"/>
        <v>0</v>
      </c>
      <c r="U1204" s="15"/>
      <c r="V1204" s="3">
        <f t="shared" si="249"/>
        <v>6</v>
      </c>
      <c r="W1204" s="45" t="s">
        <v>2502</v>
      </c>
      <c r="X1204" s="47">
        <f t="shared" si="246"/>
        <v>478.20000000000005</v>
      </c>
      <c r="Y1204" s="47">
        <f t="shared" si="247"/>
        <v>0</v>
      </c>
      <c r="Z1204" s="5"/>
      <c r="AA1204" s="3">
        <v>3.6</v>
      </c>
      <c r="AB1204" s="3">
        <f t="shared" si="251"/>
        <v>2.4</v>
      </c>
      <c r="AC1204" s="3">
        <f t="shared" si="252"/>
        <v>286.92</v>
      </c>
      <c r="AD1204">
        <v>3600</v>
      </c>
      <c r="AE1204" s="1">
        <f t="shared" si="241"/>
        <v>3.6</v>
      </c>
    </row>
    <row r="1205" spans="1:31" customFormat="1" ht="43.2" hidden="1" x14ac:dyDescent="0.3">
      <c r="A1205" s="65" t="str" cm="1">
        <f t="array" ref="A1205">_xlfn.IFS(M1205&gt;=65,"Heavy",M1205&lt;=25,"Light",M1205&gt;=26-64,"Medium")</f>
        <v>Light</v>
      </c>
      <c r="B1205" s="1" t="s">
        <v>2787</v>
      </c>
      <c r="C1205" s="1" t="s">
        <v>2824</v>
      </c>
      <c r="D1205" s="3">
        <f t="shared" si="250"/>
        <v>1188</v>
      </c>
      <c r="E1205" s="4" t="s">
        <v>918</v>
      </c>
      <c r="F1205" s="3">
        <v>2</v>
      </c>
      <c r="G1205" s="3" t="s">
        <v>2827</v>
      </c>
      <c r="H1205" s="4" t="s">
        <v>1243</v>
      </c>
      <c r="I1205" s="3" t="s">
        <v>32</v>
      </c>
      <c r="J1205" s="3" t="s">
        <v>2340</v>
      </c>
      <c r="K1205" s="7" t="str">
        <f>VLOOKUP($I1205,'New Summary'!$E$8:$G$59,2,FALSE)</f>
        <v>H-200x100x4,5x7</v>
      </c>
      <c r="L1205" s="3" t="s">
        <v>2496</v>
      </c>
      <c r="M1205" s="7">
        <f>VLOOKUP($I1205,'New Summary'!$E$8:$G$59,3,FALSE)</f>
        <v>18.2</v>
      </c>
      <c r="N1205" s="3">
        <v>2200</v>
      </c>
      <c r="O1205" s="3" t="s">
        <v>25</v>
      </c>
      <c r="P1205" s="3">
        <v>1</v>
      </c>
      <c r="Q1205" s="28">
        <f t="shared" si="253"/>
        <v>2.2000000000000002</v>
      </c>
      <c r="R1205" s="28">
        <f t="shared" si="254"/>
        <v>40.04</v>
      </c>
      <c r="S1205" s="12">
        <v>0</v>
      </c>
      <c r="T1205" s="46">
        <f t="shared" si="248"/>
        <v>0</v>
      </c>
      <c r="U1205" s="15"/>
      <c r="V1205" s="3">
        <f t="shared" si="249"/>
        <v>2.2000000000000002</v>
      </c>
      <c r="W1205" s="30" t="s">
        <v>2502</v>
      </c>
      <c r="X1205" s="5">
        <f t="shared" si="246"/>
        <v>40.04</v>
      </c>
      <c r="Y1205" s="5">
        <f t="shared" si="247"/>
        <v>0</v>
      </c>
      <c r="Z1205" s="5"/>
      <c r="AA1205" s="3">
        <v>1.32</v>
      </c>
      <c r="AB1205" s="3">
        <f t="shared" si="251"/>
        <v>0.88000000000000012</v>
      </c>
      <c r="AC1205" s="3">
        <f t="shared" si="252"/>
        <v>24.024000000000001</v>
      </c>
      <c r="AD1205">
        <v>1320</v>
      </c>
      <c r="AE1205" s="1">
        <f t="shared" si="241"/>
        <v>1.32</v>
      </c>
    </row>
    <row r="1206" spans="1:31" customFormat="1" ht="43.2" hidden="1" x14ac:dyDescent="0.3">
      <c r="A1206" s="65" t="str" cm="1">
        <f t="array" ref="A1206">_xlfn.IFS(M1206&gt;=65,"Heavy",M1206&lt;=25,"Light",M1206&gt;=26-64,"Medium")</f>
        <v>Light</v>
      </c>
      <c r="B1206" s="1" t="s">
        <v>2787</v>
      </c>
      <c r="C1206" s="1" t="s">
        <v>2824</v>
      </c>
      <c r="D1206" s="3">
        <f t="shared" si="250"/>
        <v>1189</v>
      </c>
      <c r="E1206" s="4" t="s">
        <v>918</v>
      </c>
      <c r="F1206" s="3">
        <v>2</v>
      </c>
      <c r="G1206" s="3" t="s">
        <v>2827</v>
      </c>
      <c r="H1206" s="4" t="s">
        <v>1244</v>
      </c>
      <c r="I1206" s="3" t="s">
        <v>32</v>
      </c>
      <c r="J1206" s="3" t="s">
        <v>2340</v>
      </c>
      <c r="K1206" s="7" t="str">
        <f>VLOOKUP($I1206,'New Summary'!$E$8:$G$59,2,FALSE)</f>
        <v>H-200x100x4,5x7</v>
      </c>
      <c r="L1206" s="3" t="s">
        <v>2496</v>
      </c>
      <c r="M1206" s="7">
        <f>VLOOKUP($I1206,'New Summary'!$E$8:$G$59,3,FALSE)</f>
        <v>18.2</v>
      </c>
      <c r="N1206" s="3">
        <v>2200</v>
      </c>
      <c r="O1206" s="3" t="s">
        <v>25</v>
      </c>
      <c r="P1206" s="3">
        <v>1</v>
      </c>
      <c r="Q1206" s="28">
        <f t="shared" si="253"/>
        <v>2.2000000000000002</v>
      </c>
      <c r="R1206" s="28">
        <f t="shared" si="254"/>
        <v>40.04</v>
      </c>
      <c r="S1206" s="12">
        <v>0</v>
      </c>
      <c r="T1206" s="46">
        <f t="shared" si="248"/>
        <v>0</v>
      </c>
      <c r="U1206" s="15"/>
      <c r="V1206" s="3">
        <f t="shared" si="249"/>
        <v>2.2000000000000002</v>
      </c>
      <c r="W1206" s="30" t="s">
        <v>2502</v>
      </c>
      <c r="X1206" s="5">
        <f t="shared" si="246"/>
        <v>40.04</v>
      </c>
      <c r="Y1206" s="5">
        <f t="shared" si="247"/>
        <v>0</v>
      </c>
      <c r="Z1206" s="5"/>
      <c r="AA1206" s="3">
        <v>1.32</v>
      </c>
      <c r="AB1206" s="3">
        <f t="shared" si="251"/>
        <v>0.88000000000000012</v>
      </c>
      <c r="AC1206" s="3">
        <f t="shared" si="252"/>
        <v>24.024000000000001</v>
      </c>
      <c r="AD1206">
        <v>1320</v>
      </c>
      <c r="AE1206" s="1">
        <f t="shared" si="241"/>
        <v>1.32</v>
      </c>
    </row>
    <row r="1207" spans="1:31" customFormat="1" ht="43.2" hidden="1" x14ac:dyDescent="0.3">
      <c r="A1207" s="65" t="str" cm="1">
        <f t="array" ref="A1207">_xlfn.IFS(M1207&gt;=65,"Heavy",M1207&lt;=25,"Light",M1207&gt;=26-64,"Medium")</f>
        <v>Light</v>
      </c>
      <c r="B1207" s="1" t="s">
        <v>2787</v>
      </c>
      <c r="C1207" s="1" t="s">
        <v>2824</v>
      </c>
      <c r="D1207" s="3">
        <f t="shared" si="250"/>
        <v>1190</v>
      </c>
      <c r="E1207" s="4" t="s">
        <v>918</v>
      </c>
      <c r="F1207" s="3">
        <v>2</v>
      </c>
      <c r="G1207" s="3" t="s">
        <v>2827</v>
      </c>
      <c r="H1207" s="4" t="s">
        <v>1245</v>
      </c>
      <c r="I1207" s="3" t="s">
        <v>32</v>
      </c>
      <c r="J1207" s="3" t="s">
        <v>2340</v>
      </c>
      <c r="K1207" s="7" t="str">
        <f>VLOOKUP($I1207,'New Summary'!$E$8:$G$59,2,FALSE)</f>
        <v>H-200x100x4,5x7</v>
      </c>
      <c r="L1207" s="3" t="s">
        <v>2496</v>
      </c>
      <c r="M1207" s="7">
        <f>VLOOKUP($I1207,'New Summary'!$E$8:$G$59,3,FALSE)</f>
        <v>18.2</v>
      </c>
      <c r="N1207" s="3">
        <v>1350</v>
      </c>
      <c r="O1207" s="3" t="s">
        <v>25</v>
      </c>
      <c r="P1207" s="3">
        <v>1</v>
      </c>
      <c r="Q1207" s="28">
        <f t="shared" si="253"/>
        <v>1.35</v>
      </c>
      <c r="R1207" s="28">
        <f t="shared" si="254"/>
        <v>24.57</v>
      </c>
      <c r="S1207" s="12">
        <v>0</v>
      </c>
      <c r="T1207" s="46">
        <f t="shared" si="248"/>
        <v>0</v>
      </c>
      <c r="U1207" s="15"/>
      <c r="V1207" s="3">
        <f t="shared" si="249"/>
        <v>1.35</v>
      </c>
      <c r="W1207" s="30" t="s">
        <v>2502</v>
      </c>
      <c r="X1207" s="5">
        <f t="shared" si="246"/>
        <v>24.57</v>
      </c>
      <c r="Y1207" s="5">
        <f t="shared" si="247"/>
        <v>0</v>
      </c>
      <c r="Z1207" s="5"/>
      <c r="AA1207" s="3">
        <v>0.81</v>
      </c>
      <c r="AB1207" s="3">
        <f t="shared" si="251"/>
        <v>0.54</v>
      </c>
      <c r="AC1207" s="3">
        <f t="shared" si="252"/>
        <v>14.742000000000001</v>
      </c>
      <c r="AD1207">
        <v>810</v>
      </c>
      <c r="AE1207" s="1">
        <f t="shared" si="241"/>
        <v>0.81</v>
      </c>
    </row>
    <row r="1208" spans="1:31" customFormat="1" ht="43.2" hidden="1" x14ac:dyDescent="0.3">
      <c r="A1208" s="65" t="str" cm="1">
        <f t="array" ref="A1208">_xlfn.IFS(M1208&gt;=65,"Heavy",M1208&lt;=25,"Light",M1208&gt;=26-64,"Medium")</f>
        <v>Medium</v>
      </c>
      <c r="B1208" s="1" t="s">
        <v>2787</v>
      </c>
      <c r="C1208" s="1" t="s">
        <v>2824</v>
      </c>
      <c r="D1208" s="3">
        <f t="shared" si="250"/>
        <v>1191</v>
      </c>
      <c r="E1208" s="4" t="s">
        <v>918</v>
      </c>
      <c r="F1208" s="3">
        <v>2</v>
      </c>
      <c r="G1208" s="3" t="s">
        <v>2827</v>
      </c>
      <c r="H1208" s="4" t="s">
        <v>1246</v>
      </c>
      <c r="I1208" s="3" t="s">
        <v>22</v>
      </c>
      <c r="J1208" s="7" t="s">
        <v>2343</v>
      </c>
      <c r="K1208" s="7" t="str">
        <f>VLOOKUP($I1208,'New Summary'!$E$8:$G$59,2,FALSE)</f>
        <v>H-200x150x6x9</v>
      </c>
      <c r="L1208" s="7" t="s">
        <v>2496</v>
      </c>
      <c r="M1208" s="7">
        <f>VLOOKUP($I1208,'New Summary'!$E$8:$G$59,3,FALSE)</f>
        <v>30.6</v>
      </c>
      <c r="N1208" s="3">
        <v>6000</v>
      </c>
      <c r="O1208" s="3" t="s">
        <v>25</v>
      </c>
      <c r="P1208" s="3">
        <v>1</v>
      </c>
      <c r="Q1208" s="28">
        <f t="shared" si="253"/>
        <v>6</v>
      </c>
      <c r="R1208" s="28">
        <f t="shared" si="254"/>
        <v>183.60000000000002</v>
      </c>
      <c r="S1208" s="12">
        <v>0</v>
      </c>
      <c r="T1208" s="46">
        <f t="shared" si="248"/>
        <v>0</v>
      </c>
      <c r="U1208" s="15"/>
      <c r="V1208" s="3">
        <f t="shared" si="249"/>
        <v>6</v>
      </c>
      <c r="W1208" s="30" t="s">
        <v>2502</v>
      </c>
      <c r="X1208" s="29">
        <f t="shared" si="246"/>
        <v>183.60000000000002</v>
      </c>
      <c r="Y1208" s="29">
        <f t="shared" si="247"/>
        <v>0</v>
      </c>
      <c r="Z1208" s="5"/>
      <c r="AA1208" s="3">
        <v>3.6</v>
      </c>
      <c r="AB1208" s="3">
        <f t="shared" si="251"/>
        <v>2.4</v>
      </c>
      <c r="AC1208" s="3">
        <f t="shared" si="252"/>
        <v>110.16000000000001</v>
      </c>
      <c r="AD1208">
        <v>3600</v>
      </c>
      <c r="AE1208" s="1">
        <f t="shared" si="241"/>
        <v>3.6</v>
      </c>
    </row>
    <row r="1209" spans="1:31" customFormat="1" ht="43.2" hidden="1" x14ac:dyDescent="0.3">
      <c r="A1209" s="65" t="str" cm="1">
        <f t="array" ref="A1209">_xlfn.IFS(M1209&gt;=65,"Heavy",M1209&lt;=25,"Light",M1209&gt;=26-64,"Medium")</f>
        <v>Light</v>
      </c>
      <c r="B1209" s="1" t="s">
        <v>2787</v>
      </c>
      <c r="C1209" s="1" t="s">
        <v>2824</v>
      </c>
      <c r="D1209" s="3">
        <f t="shared" si="250"/>
        <v>1192</v>
      </c>
      <c r="E1209" s="4" t="s">
        <v>918</v>
      </c>
      <c r="F1209" s="3">
        <v>2</v>
      </c>
      <c r="G1209" s="3" t="s">
        <v>2827</v>
      </c>
      <c r="H1209" s="4" t="s">
        <v>1247</v>
      </c>
      <c r="I1209" s="3" t="s">
        <v>32</v>
      </c>
      <c r="J1209" s="3" t="s">
        <v>2340</v>
      </c>
      <c r="K1209" s="7" t="str">
        <f>VLOOKUP($I1209,'New Summary'!$E$8:$G$59,2,FALSE)</f>
        <v>H-200x100x4,5x7</v>
      </c>
      <c r="L1209" s="3" t="s">
        <v>2496</v>
      </c>
      <c r="M1209" s="7">
        <f>VLOOKUP($I1209,'New Summary'!$E$8:$G$59,3,FALSE)</f>
        <v>18.2</v>
      </c>
      <c r="N1209" s="3">
        <v>2200</v>
      </c>
      <c r="O1209" s="3" t="s">
        <v>25</v>
      </c>
      <c r="P1209" s="3">
        <v>1</v>
      </c>
      <c r="Q1209" s="28">
        <f t="shared" si="253"/>
        <v>2.2000000000000002</v>
      </c>
      <c r="R1209" s="28">
        <f t="shared" si="254"/>
        <v>40.04</v>
      </c>
      <c r="S1209" s="12">
        <v>0</v>
      </c>
      <c r="T1209" s="46">
        <f t="shared" si="248"/>
        <v>0</v>
      </c>
      <c r="U1209" s="15"/>
      <c r="V1209" s="3">
        <f t="shared" si="249"/>
        <v>2.2000000000000002</v>
      </c>
      <c r="W1209" s="30" t="s">
        <v>2502</v>
      </c>
      <c r="X1209" s="5">
        <f t="shared" si="246"/>
        <v>40.04</v>
      </c>
      <c r="Y1209" s="5">
        <f t="shared" si="247"/>
        <v>0</v>
      </c>
      <c r="Z1209" s="5"/>
      <c r="AA1209" s="3">
        <v>1.32</v>
      </c>
      <c r="AB1209" s="3">
        <f t="shared" si="251"/>
        <v>0.88000000000000012</v>
      </c>
      <c r="AC1209" s="3">
        <f t="shared" si="252"/>
        <v>24.024000000000001</v>
      </c>
      <c r="AD1209">
        <v>1320</v>
      </c>
      <c r="AE1209" s="1">
        <f t="shared" ref="AE1209:AE1272" si="255">AD1209/1000</f>
        <v>1.32</v>
      </c>
    </row>
    <row r="1210" spans="1:31" customFormat="1" ht="43.2" hidden="1" x14ac:dyDescent="0.3">
      <c r="A1210" s="65" t="str" cm="1">
        <f t="array" ref="A1210">_xlfn.IFS(M1210&gt;=65,"Heavy",M1210&lt;=25,"Light",M1210&gt;=26-64,"Medium")</f>
        <v>Light</v>
      </c>
      <c r="B1210" s="1" t="s">
        <v>2787</v>
      </c>
      <c r="C1210" s="1" t="s">
        <v>2824</v>
      </c>
      <c r="D1210" s="3">
        <f t="shared" si="250"/>
        <v>1193</v>
      </c>
      <c r="E1210" s="4" t="s">
        <v>918</v>
      </c>
      <c r="F1210" s="3">
        <v>2</v>
      </c>
      <c r="G1210" s="3" t="s">
        <v>2827</v>
      </c>
      <c r="H1210" s="4" t="s">
        <v>1248</v>
      </c>
      <c r="I1210" s="3" t="s">
        <v>32</v>
      </c>
      <c r="J1210" s="3" t="s">
        <v>2340</v>
      </c>
      <c r="K1210" s="7" t="str">
        <f>VLOOKUP($I1210,'New Summary'!$E$8:$G$59,2,FALSE)</f>
        <v>H-200x100x4,5x7</v>
      </c>
      <c r="L1210" s="3" t="s">
        <v>2496</v>
      </c>
      <c r="M1210" s="7">
        <f>VLOOKUP($I1210,'New Summary'!$E$8:$G$59,3,FALSE)</f>
        <v>18.2</v>
      </c>
      <c r="N1210" s="3">
        <v>2200</v>
      </c>
      <c r="O1210" s="3" t="s">
        <v>25</v>
      </c>
      <c r="P1210" s="3">
        <v>1</v>
      </c>
      <c r="Q1210" s="28">
        <f t="shared" si="253"/>
        <v>2.2000000000000002</v>
      </c>
      <c r="R1210" s="28">
        <f t="shared" si="254"/>
        <v>40.04</v>
      </c>
      <c r="S1210" s="12">
        <v>0</v>
      </c>
      <c r="T1210" s="46">
        <f t="shared" si="248"/>
        <v>0</v>
      </c>
      <c r="U1210" s="15"/>
      <c r="V1210" s="3">
        <f t="shared" si="249"/>
        <v>2.2000000000000002</v>
      </c>
      <c r="W1210" s="30" t="s">
        <v>2502</v>
      </c>
      <c r="X1210" s="5">
        <f t="shared" si="246"/>
        <v>40.04</v>
      </c>
      <c r="Y1210" s="5">
        <f t="shared" si="247"/>
        <v>0</v>
      </c>
      <c r="Z1210" s="5"/>
      <c r="AA1210" s="3">
        <v>1.32</v>
      </c>
      <c r="AB1210" s="3">
        <f t="shared" si="251"/>
        <v>0.88000000000000012</v>
      </c>
      <c r="AC1210" s="3">
        <f t="shared" si="252"/>
        <v>24.024000000000001</v>
      </c>
      <c r="AD1210">
        <v>1320</v>
      </c>
      <c r="AE1210" s="1">
        <f t="shared" si="255"/>
        <v>1.32</v>
      </c>
    </row>
    <row r="1211" spans="1:31" customFormat="1" ht="43.2" hidden="1" x14ac:dyDescent="0.3">
      <c r="A1211" s="65" t="str" cm="1">
        <f t="array" ref="A1211">_xlfn.IFS(M1211&gt;=65,"Heavy",M1211&lt;=25,"Light",M1211&gt;=26-64,"Medium")</f>
        <v>Light</v>
      </c>
      <c r="B1211" s="1" t="s">
        <v>2787</v>
      </c>
      <c r="C1211" s="1" t="s">
        <v>2824</v>
      </c>
      <c r="D1211" s="3">
        <f t="shared" si="250"/>
        <v>1194</v>
      </c>
      <c r="E1211" s="4" t="s">
        <v>918</v>
      </c>
      <c r="F1211" s="3">
        <v>2</v>
      </c>
      <c r="G1211" s="3" t="s">
        <v>2827</v>
      </c>
      <c r="H1211" s="4" t="s">
        <v>1249</v>
      </c>
      <c r="I1211" s="3" t="s">
        <v>32</v>
      </c>
      <c r="J1211" s="3" t="s">
        <v>2340</v>
      </c>
      <c r="K1211" s="7" t="str">
        <f>VLOOKUP($I1211,'New Summary'!$E$8:$G$59,2,FALSE)</f>
        <v>H-200x100x4,5x7</v>
      </c>
      <c r="L1211" s="3" t="s">
        <v>2496</v>
      </c>
      <c r="M1211" s="7">
        <f>VLOOKUP($I1211,'New Summary'!$E$8:$G$59,3,FALSE)</f>
        <v>18.2</v>
      </c>
      <c r="N1211" s="3">
        <v>1350</v>
      </c>
      <c r="O1211" s="3" t="s">
        <v>25</v>
      </c>
      <c r="P1211" s="3">
        <v>1</v>
      </c>
      <c r="Q1211" s="28">
        <f t="shared" si="253"/>
        <v>1.35</v>
      </c>
      <c r="R1211" s="28">
        <f t="shared" si="254"/>
        <v>24.57</v>
      </c>
      <c r="S1211" s="12">
        <v>0</v>
      </c>
      <c r="T1211" s="46">
        <f t="shared" si="248"/>
        <v>0</v>
      </c>
      <c r="U1211" s="15"/>
      <c r="V1211" s="3">
        <f t="shared" si="249"/>
        <v>1.35</v>
      </c>
      <c r="W1211" s="30" t="s">
        <v>2502</v>
      </c>
      <c r="X1211" s="5">
        <f t="shared" si="246"/>
        <v>24.57</v>
      </c>
      <c r="Y1211" s="5">
        <f t="shared" si="247"/>
        <v>0</v>
      </c>
      <c r="Z1211" s="5"/>
      <c r="AA1211" s="3">
        <v>0.81</v>
      </c>
      <c r="AB1211" s="3">
        <f t="shared" si="251"/>
        <v>0.54</v>
      </c>
      <c r="AC1211" s="3">
        <f t="shared" si="252"/>
        <v>14.742000000000001</v>
      </c>
      <c r="AD1211">
        <v>810</v>
      </c>
      <c r="AE1211" s="1">
        <f t="shared" si="255"/>
        <v>0.81</v>
      </c>
    </row>
    <row r="1212" spans="1:31" customFormat="1" ht="43.2" hidden="1" x14ac:dyDescent="0.3">
      <c r="A1212" s="65" t="str" cm="1">
        <f t="array" ref="A1212">_xlfn.IFS(M1212&gt;=65,"Heavy",M1212&lt;=25,"Light",M1212&gt;=26-64,"Medium")</f>
        <v>Heavy</v>
      </c>
      <c r="B1212" s="1" t="s">
        <v>2787</v>
      </c>
      <c r="C1212" s="1" t="s">
        <v>2824</v>
      </c>
      <c r="D1212" s="3">
        <f t="shared" si="250"/>
        <v>1195</v>
      </c>
      <c r="E1212" s="4" t="s">
        <v>918</v>
      </c>
      <c r="F1212" s="3">
        <v>2</v>
      </c>
      <c r="G1212" s="3" t="s">
        <v>2827</v>
      </c>
      <c r="H1212" s="4" t="s">
        <v>1250</v>
      </c>
      <c r="I1212" s="3" t="s">
        <v>1078</v>
      </c>
      <c r="J1212" s="3" t="s">
        <v>2337</v>
      </c>
      <c r="K1212" s="7" t="str">
        <f>VLOOKUP($I1212,'New Summary'!$E$8:$G$59,2,FALSE)</f>
        <v>H-600x200x10x15</v>
      </c>
      <c r="L1212" s="3" t="s">
        <v>2496</v>
      </c>
      <c r="M1212" s="7">
        <f>VLOOKUP($I1212,'New Summary'!$E$8:$G$59,3,FALSE)</f>
        <v>94.6</v>
      </c>
      <c r="N1212" s="3">
        <v>6000</v>
      </c>
      <c r="O1212" s="3" t="s">
        <v>25</v>
      </c>
      <c r="P1212" s="3">
        <v>1</v>
      </c>
      <c r="Q1212" s="28">
        <f t="shared" si="253"/>
        <v>6</v>
      </c>
      <c r="R1212" s="28">
        <f t="shared" si="254"/>
        <v>567.59999999999991</v>
      </c>
      <c r="S1212" s="12">
        <v>0</v>
      </c>
      <c r="T1212" s="46">
        <f t="shared" si="248"/>
        <v>0</v>
      </c>
      <c r="U1212" s="15"/>
      <c r="V1212" s="3">
        <f t="shared" si="249"/>
        <v>6</v>
      </c>
      <c r="W1212" s="30" t="s">
        <v>2502</v>
      </c>
      <c r="X1212" s="29">
        <f t="shared" si="246"/>
        <v>567.59999999999991</v>
      </c>
      <c r="Y1212" s="29">
        <f t="shared" si="247"/>
        <v>0</v>
      </c>
      <c r="Z1212" s="5"/>
      <c r="AA1212" s="3">
        <v>3.6</v>
      </c>
      <c r="AB1212" s="3">
        <f t="shared" si="251"/>
        <v>2.4</v>
      </c>
      <c r="AC1212" s="3">
        <f t="shared" si="252"/>
        <v>340.56</v>
      </c>
      <c r="AD1212">
        <v>3600</v>
      </c>
      <c r="AE1212" s="1">
        <f t="shared" si="255"/>
        <v>3.6</v>
      </c>
    </row>
    <row r="1213" spans="1:31" customFormat="1" ht="43.2" hidden="1" x14ac:dyDescent="0.3">
      <c r="A1213" s="65" t="str" cm="1">
        <f t="array" ref="A1213">_xlfn.IFS(M1213&gt;=65,"Heavy",M1213&lt;=25,"Light",M1213&gt;=26-64,"Medium")</f>
        <v>Heavy</v>
      </c>
      <c r="B1213" s="1" t="s">
        <v>2787</v>
      </c>
      <c r="C1213" s="1" t="s">
        <v>2824</v>
      </c>
      <c r="D1213" s="3">
        <f t="shared" si="250"/>
        <v>1196</v>
      </c>
      <c r="E1213" s="4" t="s">
        <v>918</v>
      </c>
      <c r="F1213" s="3">
        <v>2</v>
      </c>
      <c r="G1213" s="3" t="s">
        <v>2827</v>
      </c>
      <c r="H1213" s="4" t="s">
        <v>1251</v>
      </c>
      <c r="I1213" s="3" t="s">
        <v>1184</v>
      </c>
      <c r="J1213" s="3" t="s">
        <v>2330</v>
      </c>
      <c r="K1213" s="7" t="str">
        <f>VLOOKUP($I1213,'New Summary'!$E$8:$G$59,2,FALSE)</f>
        <v>H-350x250x9x14</v>
      </c>
      <c r="L1213" s="3" t="s">
        <v>2496</v>
      </c>
      <c r="M1213" s="7">
        <f>VLOOKUP($I1213,'New Summary'!$E$8:$G$59,3,FALSE)</f>
        <v>79.7</v>
      </c>
      <c r="N1213" s="3">
        <v>6000</v>
      </c>
      <c r="O1213" s="3" t="s">
        <v>25</v>
      </c>
      <c r="P1213" s="3">
        <v>1</v>
      </c>
      <c r="Q1213" s="28">
        <f t="shared" si="253"/>
        <v>6</v>
      </c>
      <c r="R1213" s="28">
        <f t="shared" si="254"/>
        <v>478.20000000000005</v>
      </c>
      <c r="S1213" s="12">
        <v>0</v>
      </c>
      <c r="T1213" s="46">
        <f t="shared" si="248"/>
        <v>0</v>
      </c>
      <c r="U1213" s="15"/>
      <c r="V1213" s="3">
        <f t="shared" si="249"/>
        <v>6</v>
      </c>
      <c r="W1213" s="30" t="s">
        <v>2502</v>
      </c>
      <c r="X1213" s="29">
        <f t="shared" si="246"/>
        <v>478.20000000000005</v>
      </c>
      <c r="Y1213" s="29">
        <f t="shared" si="247"/>
        <v>0</v>
      </c>
      <c r="Z1213" s="5"/>
      <c r="AA1213" s="3">
        <v>3.6</v>
      </c>
      <c r="AB1213" s="3">
        <f t="shared" si="251"/>
        <v>2.4</v>
      </c>
      <c r="AC1213" s="3">
        <f t="shared" si="252"/>
        <v>286.92</v>
      </c>
      <c r="AD1213">
        <v>3600</v>
      </c>
      <c r="AE1213" s="1">
        <f t="shared" si="255"/>
        <v>3.6</v>
      </c>
    </row>
    <row r="1214" spans="1:31" customFormat="1" ht="43.2" hidden="1" x14ac:dyDescent="0.3">
      <c r="A1214" s="65" t="str" cm="1">
        <f t="array" ref="A1214">_xlfn.IFS(M1214&gt;=65,"Heavy",M1214&lt;=25,"Light",M1214&gt;=26-64,"Medium")</f>
        <v>Medium</v>
      </c>
      <c r="B1214" s="1" t="s">
        <v>2787</v>
      </c>
      <c r="C1214" s="1" t="s">
        <v>2824</v>
      </c>
      <c r="D1214" s="3">
        <f t="shared" si="250"/>
        <v>1197</v>
      </c>
      <c r="E1214" s="4" t="s">
        <v>918</v>
      </c>
      <c r="F1214" s="3">
        <v>2</v>
      </c>
      <c r="G1214" s="3" t="s">
        <v>2827</v>
      </c>
      <c r="H1214" s="4" t="s">
        <v>1252</v>
      </c>
      <c r="I1214" s="3" t="s">
        <v>6</v>
      </c>
      <c r="J1214" s="7" t="s">
        <v>2344</v>
      </c>
      <c r="K1214" s="7" t="str">
        <f>VLOOKUP($I1214,'New Summary'!$E$8:$G$59,2,FALSE)</f>
        <v>H-200x200x8x12</v>
      </c>
      <c r="L1214" s="7" t="s">
        <v>2496</v>
      </c>
      <c r="M1214" s="7">
        <f>VLOOKUP($I1214,'New Summary'!$E$8:$G$59,3,FALSE)</f>
        <v>49.9</v>
      </c>
      <c r="N1214" s="3">
        <v>6000</v>
      </c>
      <c r="O1214" s="3" t="s">
        <v>25</v>
      </c>
      <c r="P1214" s="3">
        <v>1</v>
      </c>
      <c r="Q1214" s="28">
        <f t="shared" si="253"/>
        <v>6</v>
      </c>
      <c r="R1214" s="28">
        <f t="shared" si="254"/>
        <v>299.39999999999998</v>
      </c>
      <c r="S1214" s="12">
        <v>0</v>
      </c>
      <c r="T1214" s="46">
        <f t="shared" si="248"/>
        <v>0</v>
      </c>
      <c r="U1214" s="15"/>
      <c r="V1214" s="3">
        <f t="shared" si="249"/>
        <v>6</v>
      </c>
      <c r="W1214" s="30" t="s">
        <v>2502</v>
      </c>
      <c r="X1214" s="29">
        <f t="shared" si="246"/>
        <v>299.39999999999998</v>
      </c>
      <c r="Y1214" s="29">
        <f t="shared" si="247"/>
        <v>0</v>
      </c>
      <c r="Z1214" s="5"/>
      <c r="AA1214" s="3">
        <v>3.6</v>
      </c>
      <c r="AB1214" s="3">
        <f t="shared" si="251"/>
        <v>2.4</v>
      </c>
      <c r="AC1214" s="3">
        <f t="shared" si="252"/>
        <v>179.64</v>
      </c>
      <c r="AD1214">
        <v>3600</v>
      </c>
      <c r="AE1214" s="1">
        <f t="shared" si="255"/>
        <v>3.6</v>
      </c>
    </row>
    <row r="1215" spans="1:31" customFormat="1" ht="43.2" hidden="1" x14ac:dyDescent="0.3">
      <c r="A1215" s="65" t="str" cm="1">
        <f t="array" ref="A1215">_xlfn.IFS(M1215&gt;=65,"Heavy",M1215&lt;=25,"Light",M1215&gt;=26-64,"Medium")</f>
        <v>Medium</v>
      </c>
      <c r="B1215" s="1" t="s">
        <v>2787</v>
      </c>
      <c r="C1215" s="1" t="s">
        <v>2824</v>
      </c>
      <c r="D1215" s="3">
        <f t="shared" si="250"/>
        <v>1198</v>
      </c>
      <c r="E1215" s="4" t="s">
        <v>918</v>
      </c>
      <c r="F1215" s="3">
        <v>2</v>
      </c>
      <c r="G1215" s="3" t="s">
        <v>2827</v>
      </c>
      <c r="H1215" s="4" t="s">
        <v>1253</v>
      </c>
      <c r="I1215" s="3" t="s">
        <v>22</v>
      </c>
      <c r="J1215" s="7" t="s">
        <v>2343</v>
      </c>
      <c r="K1215" s="7" t="str">
        <f>VLOOKUP($I1215,'New Summary'!$E$8:$G$59,2,FALSE)</f>
        <v>H-200x150x6x9</v>
      </c>
      <c r="L1215" s="7" t="s">
        <v>2496</v>
      </c>
      <c r="M1215" s="7">
        <f>VLOOKUP($I1215,'New Summary'!$E$8:$G$59,3,FALSE)</f>
        <v>30.6</v>
      </c>
      <c r="N1215" s="3">
        <v>3000</v>
      </c>
      <c r="O1215" s="3" t="s">
        <v>25</v>
      </c>
      <c r="P1215" s="3">
        <v>1</v>
      </c>
      <c r="Q1215" s="28">
        <f t="shared" si="253"/>
        <v>3</v>
      </c>
      <c r="R1215" s="28">
        <f t="shared" si="254"/>
        <v>91.800000000000011</v>
      </c>
      <c r="S1215" s="12">
        <v>0</v>
      </c>
      <c r="T1215" s="46">
        <f t="shared" si="248"/>
        <v>0</v>
      </c>
      <c r="U1215" s="15"/>
      <c r="V1215" s="3">
        <f t="shared" si="249"/>
        <v>3</v>
      </c>
      <c r="W1215" s="30" t="s">
        <v>2502</v>
      </c>
      <c r="X1215" s="29">
        <f t="shared" si="246"/>
        <v>91.800000000000011</v>
      </c>
      <c r="Y1215" s="29">
        <f t="shared" si="247"/>
        <v>0</v>
      </c>
      <c r="Z1215" s="5"/>
      <c r="AA1215" s="3">
        <v>1.65</v>
      </c>
      <c r="AB1215" s="3">
        <f t="shared" si="251"/>
        <v>1.35</v>
      </c>
      <c r="AC1215" s="3">
        <f t="shared" si="252"/>
        <v>50.49</v>
      </c>
      <c r="AD1215">
        <v>1650</v>
      </c>
      <c r="AE1215" s="1">
        <f t="shared" si="255"/>
        <v>1.65</v>
      </c>
    </row>
    <row r="1216" spans="1:31" customFormat="1" ht="43.2" hidden="1" x14ac:dyDescent="0.3">
      <c r="A1216" s="65" t="str" cm="1">
        <f t="array" ref="A1216">_xlfn.IFS(M1216&gt;=65,"Heavy",M1216&lt;=25,"Light",M1216&gt;=26-64,"Medium")</f>
        <v>Heavy</v>
      </c>
      <c r="B1216" s="1" t="s">
        <v>2787</v>
      </c>
      <c r="C1216" s="1" t="s">
        <v>2824</v>
      </c>
      <c r="D1216" s="3">
        <f t="shared" si="250"/>
        <v>1199</v>
      </c>
      <c r="E1216" s="4" t="s">
        <v>918</v>
      </c>
      <c r="F1216" s="3">
        <v>2</v>
      </c>
      <c r="G1216" s="3" t="s">
        <v>2827</v>
      </c>
      <c r="H1216" s="4" t="s">
        <v>1254</v>
      </c>
      <c r="I1216" s="3" t="s">
        <v>1078</v>
      </c>
      <c r="J1216" s="3" t="s">
        <v>2337</v>
      </c>
      <c r="K1216" s="7" t="str">
        <f>VLOOKUP($I1216,'New Summary'!$E$8:$G$59,2,FALSE)</f>
        <v>H-600x200x10x15</v>
      </c>
      <c r="L1216" s="3" t="s">
        <v>2496</v>
      </c>
      <c r="M1216" s="7">
        <f>VLOOKUP($I1216,'New Summary'!$E$8:$G$59,3,FALSE)</f>
        <v>94.6</v>
      </c>
      <c r="N1216" s="3">
        <v>6000</v>
      </c>
      <c r="O1216" s="3" t="s">
        <v>25</v>
      </c>
      <c r="P1216" s="3">
        <v>1</v>
      </c>
      <c r="Q1216" s="28">
        <f t="shared" ref="Q1216:Q1223" si="256">(N1216/1000)*P1216</f>
        <v>6</v>
      </c>
      <c r="R1216" s="28">
        <f t="shared" ref="R1216:R1223" si="257">Q1216*M1216</f>
        <v>567.59999999999991</v>
      </c>
      <c r="S1216" s="12">
        <v>0</v>
      </c>
      <c r="T1216" s="46">
        <f t="shared" si="248"/>
        <v>0</v>
      </c>
      <c r="U1216" s="15"/>
      <c r="V1216" s="3">
        <f t="shared" si="249"/>
        <v>6</v>
      </c>
      <c r="W1216" s="30" t="s">
        <v>2502</v>
      </c>
      <c r="X1216" s="29">
        <f t="shared" si="246"/>
        <v>567.59999999999991</v>
      </c>
      <c r="Y1216" s="29">
        <f t="shared" si="247"/>
        <v>0</v>
      </c>
      <c r="Z1216" s="5"/>
      <c r="AA1216" s="3">
        <v>3.3</v>
      </c>
      <c r="AB1216" s="3">
        <f t="shared" si="251"/>
        <v>2.7</v>
      </c>
      <c r="AC1216" s="3">
        <f t="shared" si="252"/>
        <v>312.17999999999995</v>
      </c>
      <c r="AD1216">
        <v>3300</v>
      </c>
      <c r="AE1216" s="1">
        <f t="shared" si="255"/>
        <v>3.3</v>
      </c>
    </row>
    <row r="1217" spans="1:31" customFormat="1" ht="43.2" hidden="1" x14ac:dyDescent="0.3">
      <c r="A1217" s="65" t="str" cm="1">
        <f t="array" ref="A1217">_xlfn.IFS(M1217&gt;=65,"Heavy",M1217&lt;=25,"Light",M1217&gt;=26-64,"Medium")</f>
        <v>Heavy</v>
      </c>
      <c r="B1217" s="1" t="s">
        <v>2787</v>
      </c>
      <c r="C1217" s="1" t="s">
        <v>2824</v>
      </c>
      <c r="D1217" s="3">
        <f t="shared" si="250"/>
        <v>1200</v>
      </c>
      <c r="E1217" s="4" t="s">
        <v>918</v>
      </c>
      <c r="F1217" s="3">
        <v>2</v>
      </c>
      <c r="G1217" s="3" t="s">
        <v>2827</v>
      </c>
      <c r="H1217" s="4" t="s">
        <v>1255</v>
      </c>
      <c r="I1217" s="3" t="s">
        <v>1078</v>
      </c>
      <c r="J1217" s="3" t="s">
        <v>2337</v>
      </c>
      <c r="K1217" s="7" t="str">
        <f>VLOOKUP($I1217,'New Summary'!$E$8:$G$59,2,FALSE)</f>
        <v>H-600x200x10x15</v>
      </c>
      <c r="L1217" s="3" t="s">
        <v>2496</v>
      </c>
      <c r="M1217" s="7">
        <f>VLOOKUP($I1217,'New Summary'!$E$8:$G$59,3,FALSE)</f>
        <v>94.6</v>
      </c>
      <c r="N1217" s="3">
        <v>6000</v>
      </c>
      <c r="O1217" s="3" t="s">
        <v>25</v>
      </c>
      <c r="P1217" s="3">
        <v>1</v>
      </c>
      <c r="Q1217" s="28">
        <f t="shared" si="256"/>
        <v>6</v>
      </c>
      <c r="R1217" s="28">
        <f t="shared" si="257"/>
        <v>567.59999999999991</v>
      </c>
      <c r="S1217" s="12">
        <v>0</v>
      </c>
      <c r="T1217" s="46">
        <f t="shared" si="248"/>
        <v>0</v>
      </c>
      <c r="U1217" s="15"/>
      <c r="V1217" s="3">
        <f t="shared" si="249"/>
        <v>6</v>
      </c>
      <c r="W1217" s="30" t="s">
        <v>2502</v>
      </c>
      <c r="X1217" s="29">
        <f t="shared" si="246"/>
        <v>567.59999999999991</v>
      </c>
      <c r="Y1217" s="29">
        <f t="shared" si="247"/>
        <v>0</v>
      </c>
      <c r="Z1217" s="5"/>
      <c r="AA1217" s="3">
        <v>3.3</v>
      </c>
      <c r="AB1217" s="3">
        <f t="shared" si="251"/>
        <v>2.7</v>
      </c>
      <c r="AC1217" s="3">
        <f t="shared" si="252"/>
        <v>312.17999999999995</v>
      </c>
      <c r="AD1217">
        <v>3300</v>
      </c>
      <c r="AE1217" s="1">
        <f t="shared" si="255"/>
        <v>3.3</v>
      </c>
    </row>
    <row r="1218" spans="1:31" customFormat="1" ht="43.2" hidden="1" x14ac:dyDescent="0.3">
      <c r="A1218" s="65" t="str" cm="1">
        <f t="array" ref="A1218">_xlfn.IFS(M1218&gt;=65,"Heavy",M1218&lt;=25,"Light",M1218&gt;=26-64,"Medium")</f>
        <v>Heavy</v>
      </c>
      <c r="B1218" s="1" t="s">
        <v>2787</v>
      </c>
      <c r="C1218" s="1" t="s">
        <v>2824</v>
      </c>
      <c r="D1218" s="3">
        <f t="shared" si="250"/>
        <v>1201</v>
      </c>
      <c r="E1218" s="4" t="s">
        <v>918</v>
      </c>
      <c r="F1218" s="3">
        <v>2</v>
      </c>
      <c r="G1218" s="3" t="s">
        <v>2827</v>
      </c>
      <c r="H1218" s="4" t="s">
        <v>1256</v>
      </c>
      <c r="I1218" s="3" t="s">
        <v>1078</v>
      </c>
      <c r="J1218" s="3" t="s">
        <v>2337</v>
      </c>
      <c r="K1218" s="7" t="str">
        <f>VLOOKUP($I1218,'New Summary'!$E$8:$G$59,2,FALSE)</f>
        <v>H-600x200x10x15</v>
      </c>
      <c r="L1218" s="3" t="s">
        <v>2496</v>
      </c>
      <c r="M1218" s="7">
        <f>VLOOKUP($I1218,'New Summary'!$E$8:$G$59,3,FALSE)</f>
        <v>94.6</v>
      </c>
      <c r="N1218" s="3">
        <v>6000</v>
      </c>
      <c r="O1218" s="3" t="s">
        <v>25</v>
      </c>
      <c r="P1218" s="3">
        <v>1</v>
      </c>
      <c r="Q1218" s="28">
        <f t="shared" si="256"/>
        <v>6</v>
      </c>
      <c r="R1218" s="28">
        <f t="shared" si="257"/>
        <v>567.59999999999991</v>
      </c>
      <c r="S1218" s="12">
        <v>0</v>
      </c>
      <c r="T1218" s="46">
        <f t="shared" si="248"/>
        <v>0</v>
      </c>
      <c r="U1218" s="15"/>
      <c r="V1218" s="3">
        <f t="shared" si="249"/>
        <v>6</v>
      </c>
      <c r="W1218" s="30" t="s">
        <v>2502</v>
      </c>
      <c r="X1218" s="29">
        <f t="shared" si="246"/>
        <v>567.59999999999991</v>
      </c>
      <c r="Y1218" s="29">
        <f t="shared" si="247"/>
        <v>0</v>
      </c>
      <c r="Z1218" s="5"/>
      <c r="AA1218" s="3">
        <v>3.3</v>
      </c>
      <c r="AB1218" s="3">
        <f t="shared" si="251"/>
        <v>2.7</v>
      </c>
      <c r="AC1218" s="3">
        <f t="shared" si="252"/>
        <v>312.17999999999995</v>
      </c>
      <c r="AD1218">
        <v>3300</v>
      </c>
      <c r="AE1218" s="1">
        <f t="shared" si="255"/>
        <v>3.3</v>
      </c>
    </row>
    <row r="1219" spans="1:31" customFormat="1" ht="43.2" hidden="1" x14ac:dyDescent="0.3">
      <c r="A1219" s="65" t="str" cm="1">
        <f t="array" ref="A1219">_xlfn.IFS(M1219&gt;=65,"Heavy",M1219&lt;=25,"Light",M1219&gt;=26-64,"Medium")</f>
        <v>Heavy</v>
      </c>
      <c r="B1219" s="1" t="s">
        <v>2787</v>
      </c>
      <c r="C1219" s="1" t="s">
        <v>2824</v>
      </c>
      <c r="D1219" s="3">
        <f t="shared" si="250"/>
        <v>1202</v>
      </c>
      <c r="E1219" s="4" t="s">
        <v>918</v>
      </c>
      <c r="F1219" s="3">
        <v>2</v>
      </c>
      <c r="G1219" s="3" t="s">
        <v>2827</v>
      </c>
      <c r="H1219" s="4" t="s">
        <v>1257</v>
      </c>
      <c r="I1219" s="3" t="s">
        <v>1078</v>
      </c>
      <c r="J1219" s="3" t="s">
        <v>2337</v>
      </c>
      <c r="K1219" s="7" t="str">
        <f>VLOOKUP($I1219,'New Summary'!$E$8:$G$59,2,FALSE)</f>
        <v>H-600x200x10x15</v>
      </c>
      <c r="L1219" s="3" t="s">
        <v>2496</v>
      </c>
      <c r="M1219" s="7">
        <f>VLOOKUP($I1219,'New Summary'!$E$8:$G$59,3,FALSE)</f>
        <v>94.6</v>
      </c>
      <c r="N1219" s="3">
        <v>6000</v>
      </c>
      <c r="O1219" s="3" t="s">
        <v>25</v>
      </c>
      <c r="P1219" s="3">
        <v>1</v>
      </c>
      <c r="Q1219" s="28">
        <f t="shared" si="256"/>
        <v>6</v>
      </c>
      <c r="R1219" s="28">
        <f t="shared" si="257"/>
        <v>567.59999999999991</v>
      </c>
      <c r="S1219" s="12">
        <v>0</v>
      </c>
      <c r="T1219" s="46">
        <f t="shared" si="248"/>
        <v>0</v>
      </c>
      <c r="U1219" s="15"/>
      <c r="V1219" s="3">
        <f t="shared" si="249"/>
        <v>6</v>
      </c>
      <c r="W1219" s="30" t="s">
        <v>2502</v>
      </c>
      <c r="X1219" s="29">
        <f t="shared" si="246"/>
        <v>567.59999999999991</v>
      </c>
      <c r="Y1219" s="29">
        <f t="shared" si="247"/>
        <v>0</v>
      </c>
      <c r="Z1219" s="5"/>
      <c r="AA1219" s="3">
        <v>3.3</v>
      </c>
      <c r="AB1219" s="3">
        <f t="shared" si="251"/>
        <v>2.7</v>
      </c>
      <c r="AC1219" s="3">
        <f t="shared" si="252"/>
        <v>312.17999999999995</v>
      </c>
      <c r="AD1219">
        <v>3300</v>
      </c>
      <c r="AE1219" s="1">
        <f t="shared" si="255"/>
        <v>3.3</v>
      </c>
    </row>
    <row r="1220" spans="1:31" customFormat="1" ht="43.2" hidden="1" x14ac:dyDescent="0.3">
      <c r="A1220" s="65" t="str" cm="1">
        <f t="array" ref="A1220">_xlfn.IFS(M1220&gt;=65,"Heavy",M1220&lt;=25,"Light",M1220&gt;=26-64,"Medium")</f>
        <v>Medium</v>
      </c>
      <c r="B1220" s="1" t="s">
        <v>2787</v>
      </c>
      <c r="C1220" s="1" t="s">
        <v>2824</v>
      </c>
      <c r="D1220" s="3">
        <f t="shared" si="250"/>
        <v>1203</v>
      </c>
      <c r="E1220" s="4" t="s">
        <v>918</v>
      </c>
      <c r="F1220" s="3">
        <v>2</v>
      </c>
      <c r="G1220" s="3" t="s">
        <v>2827</v>
      </c>
      <c r="H1220" s="4" t="s">
        <v>1258</v>
      </c>
      <c r="I1220" s="3" t="s">
        <v>1193</v>
      </c>
      <c r="J1220" s="3" t="s">
        <v>2328</v>
      </c>
      <c r="K1220" s="7" t="str">
        <f>VLOOKUP($I1220,'New Summary'!$E$8:$G$59,2,FALSE)</f>
        <v>H-350x175x7x11</v>
      </c>
      <c r="L1220" s="3" t="s">
        <v>2496</v>
      </c>
      <c r="M1220" s="7">
        <f>VLOOKUP($I1220,'New Summary'!$E$8:$G$59,3,FALSE)</f>
        <v>49.6</v>
      </c>
      <c r="N1220" s="3">
        <v>6000</v>
      </c>
      <c r="O1220" s="3" t="s">
        <v>25</v>
      </c>
      <c r="P1220" s="3">
        <v>1</v>
      </c>
      <c r="Q1220" s="28">
        <f t="shared" si="256"/>
        <v>6</v>
      </c>
      <c r="R1220" s="28">
        <f t="shared" si="257"/>
        <v>297.60000000000002</v>
      </c>
      <c r="S1220" s="12">
        <v>0</v>
      </c>
      <c r="T1220" s="46">
        <f t="shared" si="248"/>
        <v>0</v>
      </c>
      <c r="U1220" s="15"/>
      <c r="V1220" s="3">
        <f t="shared" si="249"/>
        <v>6</v>
      </c>
      <c r="W1220" s="30" t="s">
        <v>2502</v>
      </c>
      <c r="X1220" s="29">
        <f t="shared" si="246"/>
        <v>297.60000000000002</v>
      </c>
      <c r="Y1220" s="29">
        <f t="shared" si="247"/>
        <v>0</v>
      </c>
      <c r="Z1220" s="5"/>
      <c r="AA1220" s="3">
        <v>3.3</v>
      </c>
      <c r="AB1220" s="3">
        <f t="shared" si="251"/>
        <v>2.7</v>
      </c>
      <c r="AC1220" s="3">
        <f t="shared" si="252"/>
        <v>163.68</v>
      </c>
      <c r="AD1220">
        <v>3300</v>
      </c>
      <c r="AE1220" s="1">
        <f t="shared" si="255"/>
        <v>3.3</v>
      </c>
    </row>
    <row r="1221" spans="1:31" customFormat="1" ht="43.2" hidden="1" x14ac:dyDescent="0.3">
      <c r="A1221" s="65" t="str" cm="1">
        <f t="array" ref="A1221">_xlfn.IFS(M1221&gt;=65,"Heavy",M1221&lt;=25,"Light",M1221&gt;=26-64,"Medium")</f>
        <v>Medium</v>
      </c>
      <c r="B1221" s="1" t="s">
        <v>2787</v>
      </c>
      <c r="C1221" s="1" t="s">
        <v>2824</v>
      </c>
      <c r="D1221" s="3">
        <f t="shared" si="250"/>
        <v>1204</v>
      </c>
      <c r="E1221" s="4" t="s">
        <v>918</v>
      </c>
      <c r="F1221" s="3">
        <v>2</v>
      </c>
      <c r="G1221" s="3" t="s">
        <v>2827</v>
      </c>
      <c r="H1221" s="4" t="s">
        <v>1259</v>
      </c>
      <c r="I1221" s="3" t="s">
        <v>1193</v>
      </c>
      <c r="J1221" s="3" t="s">
        <v>2328</v>
      </c>
      <c r="K1221" s="7" t="str">
        <f>VLOOKUP($I1221,'New Summary'!$E$8:$G$59,2,FALSE)</f>
        <v>H-350x175x7x11</v>
      </c>
      <c r="L1221" s="3" t="s">
        <v>2496</v>
      </c>
      <c r="M1221" s="7">
        <f>VLOOKUP($I1221,'New Summary'!$E$8:$G$59,3,FALSE)</f>
        <v>49.6</v>
      </c>
      <c r="N1221" s="3">
        <v>6000</v>
      </c>
      <c r="O1221" s="3" t="s">
        <v>25</v>
      </c>
      <c r="P1221" s="3">
        <v>1</v>
      </c>
      <c r="Q1221" s="28">
        <f t="shared" si="256"/>
        <v>6</v>
      </c>
      <c r="R1221" s="28">
        <f t="shared" si="257"/>
        <v>297.60000000000002</v>
      </c>
      <c r="S1221" s="12">
        <v>0</v>
      </c>
      <c r="T1221" s="46">
        <f t="shared" si="248"/>
        <v>0</v>
      </c>
      <c r="U1221" s="15"/>
      <c r="V1221" s="3">
        <f t="shared" si="249"/>
        <v>6</v>
      </c>
      <c r="W1221" s="30" t="s">
        <v>2502</v>
      </c>
      <c r="X1221" s="29">
        <f t="shared" si="246"/>
        <v>297.60000000000002</v>
      </c>
      <c r="Y1221" s="29">
        <f t="shared" si="247"/>
        <v>0</v>
      </c>
      <c r="Z1221" s="5"/>
      <c r="AA1221" s="3">
        <v>3.3</v>
      </c>
      <c r="AB1221" s="3">
        <f t="shared" si="251"/>
        <v>2.7</v>
      </c>
      <c r="AC1221" s="3">
        <f t="shared" si="252"/>
        <v>163.68</v>
      </c>
      <c r="AD1221">
        <v>3300</v>
      </c>
      <c r="AE1221" s="1">
        <f t="shared" si="255"/>
        <v>3.3</v>
      </c>
    </row>
    <row r="1222" spans="1:31" customFormat="1" ht="43.2" hidden="1" x14ac:dyDescent="0.3">
      <c r="A1222" s="65" t="str" cm="1">
        <f t="array" ref="A1222">_xlfn.IFS(M1222&gt;=65,"Heavy",M1222&lt;=25,"Light",M1222&gt;=26-64,"Medium")</f>
        <v>Medium</v>
      </c>
      <c r="B1222" s="1" t="s">
        <v>2787</v>
      </c>
      <c r="C1222" s="1" t="s">
        <v>2824</v>
      </c>
      <c r="D1222" s="3">
        <f t="shared" si="250"/>
        <v>1205</v>
      </c>
      <c r="E1222" s="4" t="s">
        <v>918</v>
      </c>
      <c r="F1222" s="3">
        <v>2</v>
      </c>
      <c r="G1222" s="3" t="s">
        <v>2827</v>
      </c>
      <c r="H1222" s="4" t="s">
        <v>1260</v>
      </c>
      <c r="I1222" s="3" t="s">
        <v>1196</v>
      </c>
      <c r="J1222" s="3" t="s">
        <v>2325</v>
      </c>
      <c r="K1222" s="7" t="str">
        <f>VLOOKUP($I1222,'New Summary'!$E$8:$G$59,2,FALSE)</f>
        <v>H-350x175x6x9</v>
      </c>
      <c r="L1222" s="3" t="s">
        <v>2496</v>
      </c>
      <c r="M1222" s="7">
        <f>VLOOKUP($I1222,'New Summary'!$E$8:$G$59,3,FALSE)</f>
        <v>41.4</v>
      </c>
      <c r="N1222" s="3">
        <v>6000</v>
      </c>
      <c r="O1222" s="3" t="s">
        <v>25</v>
      </c>
      <c r="P1222" s="3">
        <v>1</v>
      </c>
      <c r="Q1222" s="28">
        <f t="shared" si="256"/>
        <v>6</v>
      </c>
      <c r="R1222" s="40">
        <f t="shared" si="257"/>
        <v>248.39999999999998</v>
      </c>
      <c r="S1222" s="12">
        <v>0</v>
      </c>
      <c r="T1222" s="46">
        <f t="shared" si="248"/>
        <v>0</v>
      </c>
      <c r="U1222" s="15"/>
      <c r="V1222" s="3">
        <f t="shared" si="249"/>
        <v>6</v>
      </c>
      <c r="W1222" s="30" t="s">
        <v>2502</v>
      </c>
      <c r="X1222" s="41">
        <f t="shared" si="246"/>
        <v>248.39999999999998</v>
      </c>
      <c r="Y1222" s="41">
        <f t="shared" si="247"/>
        <v>0</v>
      </c>
      <c r="Z1222" s="5"/>
      <c r="AA1222" s="3">
        <v>3.6</v>
      </c>
      <c r="AB1222" s="3">
        <f t="shared" si="251"/>
        <v>2.4</v>
      </c>
      <c r="AC1222" s="3">
        <f t="shared" si="252"/>
        <v>149.04</v>
      </c>
      <c r="AD1222">
        <v>3600</v>
      </c>
      <c r="AE1222" s="1">
        <f t="shared" si="255"/>
        <v>3.6</v>
      </c>
    </row>
    <row r="1223" spans="1:31" customFormat="1" ht="43.2" hidden="1" x14ac:dyDescent="0.3">
      <c r="A1223" s="65" t="str" cm="1">
        <f t="array" ref="A1223">_xlfn.IFS(M1223&gt;=65,"Heavy",M1223&lt;=25,"Light",M1223&gt;=26-64,"Medium")</f>
        <v>Medium</v>
      </c>
      <c r="B1223" s="1" t="s">
        <v>2787</v>
      </c>
      <c r="C1223" s="1" t="s">
        <v>2824</v>
      </c>
      <c r="D1223" s="3">
        <f t="shared" si="250"/>
        <v>1206</v>
      </c>
      <c r="E1223" s="4" t="s">
        <v>918</v>
      </c>
      <c r="F1223" s="3">
        <v>2</v>
      </c>
      <c r="G1223" s="3" t="s">
        <v>2827</v>
      </c>
      <c r="H1223" s="4" t="s">
        <v>1261</v>
      </c>
      <c r="I1223" s="3" t="s">
        <v>1196</v>
      </c>
      <c r="J1223" s="3" t="s">
        <v>2325</v>
      </c>
      <c r="K1223" s="7" t="str">
        <f>VLOOKUP($I1223,'New Summary'!$E$8:$G$59,2,FALSE)</f>
        <v>H-350x175x6x9</v>
      </c>
      <c r="L1223" s="3" t="s">
        <v>2496</v>
      </c>
      <c r="M1223" s="7">
        <f>VLOOKUP($I1223,'New Summary'!$E$8:$G$59,3,FALSE)</f>
        <v>41.4</v>
      </c>
      <c r="N1223" s="3">
        <v>6000</v>
      </c>
      <c r="O1223" s="3" t="s">
        <v>25</v>
      </c>
      <c r="P1223" s="3">
        <v>1</v>
      </c>
      <c r="Q1223" s="28">
        <f t="shared" si="256"/>
        <v>6</v>
      </c>
      <c r="R1223" s="40">
        <f t="shared" si="257"/>
        <v>248.39999999999998</v>
      </c>
      <c r="S1223" s="12">
        <v>0</v>
      </c>
      <c r="T1223" s="46">
        <f t="shared" si="248"/>
        <v>0</v>
      </c>
      <c r="U1223" s="15"/>
      <c r="V1223" s="3">
        <f t="shared" si="249"/>
        <v>6</v>
      </c>
      <c r="W1223" s="30" t="s">
        <v>2502</v>
      </c>
      <c r="X1223" s="41">
        <f t="shared" si="246"/>
        <v>248.39999999999998</v>
      </c>
      <c r="Y1223" s="41">
        <f t="shared" si="247"/>
        <v>0</v>
      </c>
      <c r="Z1223" s="5"/>
      <c r="AA1223" s="3">
        <v>3.6</v>
      </c>
      <c r="AB1223" s="3">
        <f t="shared" si="251"/>
        <v>2.4</v>
      </c>
      <c r="AC1223" s="3">
        <f t="shared" si="252"/>
        <v>149.04</v>
      </c>
      <c r="AD1223">
        <v>3600</v>
      </c>
      <c r="AE1223" s="1">
        <f t="shared" si="255"/>
        <v>3.6</v>
      </c>
    </row>
    <row r="1224" spans="1:31" customFormat="1" ht="43.2" hidden="1" x14ac:dyDescent="0.3">
      <c r="A1224" s="65" t="str" cm="1">
        <f t="array" ref="A1224">_xlfn.IFS(M1224&gt;=65,"Heavy",M1224&lt;=25,"Light",M1224&gt;=26-64,"Medium")</f>
        <v>Heavy</v>
      </c>
      <c r="B1224" s="1" t="s">
        <v>2787</v>
      </c>
      <c r="C1224" s="1" t="s">
        <v>2824</v>
      </c>
      <c r="D1224" s="3">
        <f t="shared" si="250"/>
        <v>1207</v>
      </c>
      <c r="E1224" s="4" t="s">
        <v>918</v>
      </c>
      <c r="F1224" s="3">
        <v>2</v>
      </c>
      <c r="G1224" s="3" t="s">
        <v>2827</v>
      </c>
      <c r="H1224" s="4" t="s">
        <v>1262</v>
      </c>
      <c r="I1224" s="3" t="s">
        <v>1200</v>
      </c>
      <c r="J1224" s="3" t="s">
        <v>2334</v>
      </c>
      <c r="K1224" s="7" t="str">
        <f>VLOOKUP($I1224,'New Summary'!$E$8:$G$59,2,FALSE)</f>
        <v>H-400x200x9x15</v>
      </c>
      <c r="L1224" s="3" t="s">
        <v>2496</v>
      </c>
      <c r="M1224" s="7">
        <f>VLOOKUP($I1224,'New Summary'!$E$8:$G$59,3,FALSE)</f>
        <v>75.5</v>
      </c>
      <c r="N1224" s="3">
        <v>6000</v>
      </c>
      <c r="O1224" s="3" t="s">
        <v>25</v>
      </c>
      <c r="P1224" s="3">
        <v>1</v>
      </c>
      <c r="Q1224" s="28">
        <f>(N1224/1000)*P1224</f>
        <v>6</v>
      </c>
      <c r="R1224" s="28">
        <f>Q1224*M1224</f>
        <v>453</v>
      </c>
      <c r="S1224" s="12">
        <v>0</v>
      </c>
      <c r="T1224" s="46">
        <f t="shared" si="248"/>
        <v>0</v>
      </c>
      <c r="U1224" s="15"/>
      <c r="V1224" s="3">
        <f t="shared" si="249"/>
        <v>6</v>
      </c>
      <c r="W1224" s="30" t="s">
        <v>2502</v>
      </c>
      <c r="X1224" s="5">
        <f t="shared" si="246"/>
        <v>453</v>
      </c>
      <c r="Y1224" s="5">
        <f t="shared" si="247"/>
        <v>0</v>
      </c>
      <c r="Z1224" s="5"/>
      <c r="AA1224" s="3">
        <v>3.6</v>
      </c>
      <c r="AB1224" s="3">
        <f t="shared" si="251"/>
        <v>2.4</v>
      </c>
      <c r="AC1224" s="3">
        <f t="shared" si="252"/>
        <v>271.8</v>
      </c>
      <c r="AD1224">
        <v>3600</v>
      </c>
      <c r="AE1224" s="1">
        <f t="shared" si="255"/>
        <v>3.6</v>
      </c>
    </row>
    <row r="1225" spans="1:31" customFormat="1" ht="43.2" hidden="1" x14ac:dyDescent="0.3">
      <c r="A1225" s="65" t="str" cm="1">
        <f t="array" ref="A1225">_xlfn.IFS(M1225&gt;=65,"Heavy",M1225&lt;=25,"Light",M1225&gt;=26-64,"Medium")</f>
        <v>Medium</v>
      </c>
      <c r="B1225" s="1" t="s">
        <v>2787</v>
      </c>
      <c r="C1225" s="1" t="s">
        <v>2824</v>
      </c>
      <c r="D1225" s="3">
        <f t="shared" si="250"/>
        <v>1208</v>
      </c>
      <c r="E1225" s="4" t="s">
        <v>918</v>
      </c>
      <c r="F1225" s="3">
        <v>2</v>
      </c>
      <c r="G1225" s="3" t="s">
        <v>2827</v>
      </c>
      <c r="H1225" s="4" t="s">
        <v>1263</v>
      </c>
      <c r="I1225" s="3" t="s">
        <v>1196</v>
      </c>
      <c r="J1225" s="3" t="s">
        <v>2325</v>
      </c>
      <c r="K1225" s="7" t="str">
        <f>VLOOKUP($I1225,'New Summary'!$E$8:$G$59,2,FALSE)</f>
        <v>H-350x175x6x9</v>
      </c>
      <c r="L1225" s="3" t="s">
        <v>2496</v>
      </c>
      <c r="M1225" s="7">
        <f>VLOOKUP($I1225,'New Summary'!$E$8:$G$59,3,FALSE)</f>
        <v>41.4</v>
      </c>
      <c r="N1225" s="3">
        <v>6000</v>
      </c>
      <c r="O1225" s="3" t="s">
        <v>25</v>
      </c>
      <c r="P1225" s="3">
        <v>1</v>
      </c>
      <c r="Q1225" s="28">
        <f>(N1225/1000)*P1225</f>
        <v>6</v>
      </c>
      <c r="R1225" s="40">
        <f>Q1225*M1225</f>
        <v>248.39999999999998</v>
      </c>
      <c r="S1225" s="12">
        <v>0</v>
      </c>
      <c r="T1225" s="46">
        <f t="shared" si="248"/>
        <v>0</v>
      </c>
      <c r="U1225" s="15"/>
      <c r="V1225" s="3">
        <f t="shared" si="249"/>
        <v>6</v>
      </c>
      <c r="W1225" s="30" t="s">
        <v>2502</v>
      </c>
      <c r="X1225" s="41">
        <f t="shared" si="246"/>
        <v>248.39999999999998</v>
      </c>
      <c r="Y1225" s="41">
        <f t="shared" si="247"/>
        <v>0</v>
      </c>
      <c r="Z1225" s="5"/>
      <c r="AA1225" s="3">
        <v>3.6</v>
      </c>
      <c r="AB1225" s="3">
        <f t="shared" si="251"/>
        <v>2.4</v>
      </c>
      <c r="AC1225" s="3">
        <f t="shared" si="252"/>
        <v>149.04</v>
      </c>
      <c r="AD1225">
        <v>3600</v>
      </c>
      <c r="AE1225" s="1">
        <f t="shared" si="255"/>
        <v>3.6</v>
      </c>
    </row>
    <row r="1226" spans="1:31" customFormat="1" ht="43.2" hidden="1" x14ac:dyDescent="0.3">
      <c r="A1226" s="65" t="str" cm="1">
        <f t="array" ref="A1226">_xlfn.IFS(M1226&gt;=65,"Heavy",M1226&lt;=25,"Light",M1226&gt;=26-64,"Medium")</f>
        <v>Medium</v>
      </c>
      <c r="B1226" s="1" t="s">
        <v>2787</v>
      </c>
      <c r="C1226" s="1" t="s">
        <v>2824</v>
      </c>
      <c r="D1226" s="3">
        <f t="shared" si="250"/>
        <v>1209</v>
      </c>
      <c r="E1226" s="4" t="s">
        <v>918</v>
      </c>
      <c r="F1226" s="3">
        <v>2</v>
      </c>
      <c r="G1226" s="3" t="s">
        <v>2827</v>
      </c>
      <c r="H1226" s="4" t="s">
        <v>1264</v>
      </c>
      <c r="I1226" s="3" t="s">
        <v>1196</v>
      </c>
      <c r="J1226" s="3" t="s">
        <v>2325</v>
      </c>
      <c r="K1226" s="7" t="str">
        <f>VLOOKUP($I1226,'New Summary'!$E$8:$G$59,2,FALSE)</f>
        <v>H-350x175x6x9</v>
      </c>
      <c r="L1226" s="3" t="s">
        <v>2496</v>
      </c>
      <c r="M1226" s="7">
        <f>VLOOKUP($I1226,'New Summary'!$E$8:$G$59,3,FALSE)</f>
        <v>41.4</v>
      </c>
      <c r="N1226" s="3">
        <v>6000</v>
      </c>
      <c r="O1226" s="3" t="s">
        <v>25</v>
      </c>
      <c r="P1226" s="3">
        <v>1</v>
      </c>
      <c r="Q1226" s="28">
        <f>(N1226/1000)*P1226</f>
        <v>6</v>
      </c>
      <c r="R1226" s="40">
        <f>Q1226*M1226</f>
        <v>248.39999999999998</v>
      </c>
      <c r="S1226" s="12">
        <v>0</v>
      </c>
      <c r="T1226" s="46">
        <f t="shared" si="248"/>
        <v>0</v>
      </c>
      <c r="U1226" s="15"/>
      <c r="V1226" s="3">
        <f t="shared" si="249"/>
        <v>6</v>
      </c>
      <c r="W1226" s="30" t="s">
        <v>2502</v>
      </c>
      <c r="X1226" s="41">
        <f t="shared" si="246"/>
        <v>248.39999999999998</v>
      </c>
      <c r="Y1226" s="41">
        <f t="shared" si="247"/>
        <v>0</v>
      </c>
      <c r="Z1226" s="5"/>
      <c r="AA1226" s="3">
        <v>3.6</v>
      </c>
      <c r="AB1226" s="3">
        <f t="shared" si="251"/>
        <v>2.4</v>
      </c>
      <c r="AC1226" s="3">
        <f t="shared" si="252"/>
        <v>149.04</v>
      </c>
      <c r="AD1226">
        <v>3600</v>
      </c>
      <c r="AE1226" s="1">
        <f t="shared" si="255"/>
        <v>3.6</v>
      </c>
    </row>
    <row r="1227" spans="1:31" customFormat="1" ht="43.2" hidden="1" x14ac:dyDescent="0.3">
      <c r="A1227" s="65" t="str" cm="1">
        <f t="array" ref="A1227">_xlfn.IFS(M1227&gt;=65,"Heavy",M1227&lt;=25,"Light",M1227&gt;=26-64,"Medium")</f>
        <v>Heavy</v>
      </c>
      <c r="B1227" s="1" t="s">
        <v>2787</v>
      </c>
      <c r="C1227" s="1" t="s">
        <v>2824</v>
      </c>
      <c r="D1227" s="3">
        <f t="shared" si="250"/>
        <v>1210</v>
      </c>
      <c r="E1227" s="4" t="s">
        <v>918</v>
      </c>
      <c r="F1227" s="3">
        <v>2</v>
      </c>
      <c r="G1227" s="3" t="s">
        <v>2827</v>
      </c>
      <c r="H1227" s="4" t="s">
        <v>1265</v>
      </c>
      <c r="I1227" s="3" t="s">
        <v>1184</v>
      </c>
      <c r="J1227" s="3" t="s">
        <v>2330</v>
      </c>
      <c r="K1227" s="7" t="str">
        <f>VLOOKUP($I1227,'New Summary'!$E$8:$G$59,2,FALSE)</f>
        <v>H-350x250x9x14</v>
      </c>
      <c r="L1227" s="3" t="s">
        <v>2496</v>
      </c>
      <c r="M1227" s="7">
        <f>VLOOKUP($I1227,'New Summary'!$E$8:$G$59,3,FALSE)</f>
        <v>79.7</v>
      </c>
      <c r="N1227" s="3">
        <v>6000</v>
      </c>
      <c r="O1227" s="3" t="s">
        <v>25</v>
      </c>
      <c r="P1227" s="3">
        <v>1</v>
      </c>
      <c r="Q1227" s="28">
        <f>(N1227/1000)*P1227</f>
        <v>6</v>
      </c>
      <c r="R1227" s="28">
        <f>Q1227*M1227</f>
        <v>478.20000000000005</v>
      </c>
      <c r="S1227" s="12">
        <v>0</v>
      </c>
      <c r="T1227" s="46">
        <f t="shared" si="248"/>
        <v>0</v>
      </c>
      <c r="U1227" s="15"/>
      <c r="V1227" s="3">
        <f t="shared" si="249"/>
        <v>6</v>
      </c>
      <c r="W1227" s="30" t="s">
        <v>2502</v>
      </c>
      <c r="X1227" s="29">
        <f t="shared" si="246"/>
        <v>478.20000000000005</v>
      </c>
      <c r="Y1227" s="29">
        <f t="shared" si="247"/>
        <v>0</v>
      </c>
      <c r="Z1227" s="5"/>
      <c r="AA1227" s="3">
        <v>3.6</v>
      </c>
      <c r="AB1227" s="3">
        <f t="shared" si="251"/>
        <v>2.4</v>
      </c>
      <c r="AC1227" s="3">
        <f t="shared" si="252"/>
        <v>286.92</v>
      </c>
      <c r="AD1227">
        <v>3600</v>
      </c>
      <c r="AE1227" s="1">
        <f t="shared" si="255"/>
        <v>3.6</v>
      </c>
    </row>
    <row r="1228" spans="1:31" customFormat="1" ht="43.2" hidden="1" x14ac:dyDescent="0.3">
      <c r="A1228" s="65" t="str" cm="1">
        <f t="array" ref="A1228">_xlfn.IFS(M1228&gt;=65,"Heavy",M1228&lt;=25,"Light",M1228&gt;=26-64,"Medium")</f>
        <v>Medium</v>
      </c>
      <c r="B1228" s="1" t="s">
        <v>2787</v>
      </c>
      <c r="C1228" s="1" t="s">
        <v>2824</v>
      </c>
      <c r="D1228" s="3">
        <f t="shared" si="250"/>
        <v>1211</v>
      </c>
      <c r="E1228" s="4" t="s">
        <v>918</v>
      </c>
      <c r="F1228" s="3">
        <v>2</v>
      </c>
      <c r="G1228" s="3" t="s">
        <v>2827</v>
      </c>
      <c r="H1228" s="4" t="s">
        <v>1266</v>
      </c>
      <c r="I1228" s="3" t="s">
        <v>6</v>
      </c>
      <c r="J1228" s="7" t="s">
        <v>2344</v>
      </c>
      <c r="K1228" s="7" t="str">
        <f>VLOOKUP($I1228,'New Summary'!$E$8:$G$59,2,FALSE)</f>
        <v>H-200x200x8x12</v>
      </c>
      <c r="L1228" s="7" t="s">
        <v>2496</v>
      </c>
      <c r="M1228" s="7">
        <f>VLOOKUP($I1228,'New Summary'!$E$8:$G$59,3,FALSE)</f>
        <v>49.9</v>
      </c>
      <c r="N1228" s="3">
        <v>6000</v>
      </c>
      <c r="O1228" s="3" t="s">
        <v>25</v>
      </c>
      <c r="P1228" s="3">
        <v>1</v>
      </c>
      <c r="Q1228" s="28">
        <f>(N1228/1000)*P1228</f>
        <v>6</v>
      </c>
      <c r="R1228" s="28">
        <f>Q1228*M1228</f>
        <v>299.39999999999998</v>
      </c>
      <c r="S1228" s="12">
        <v>0</v>
      </c>
      <c r="T1228" s="46">
        <f t="shared" si="248"/>
        <v>0</v>
      </c>
      <c r="U1228" s="15"/>
      <c r="V1228" s="3">
        <f t="shared" si="249"/>
        <v>6</v>
      </c>
      <c r="W1228" s="30" t="s">
        <v>2502</v>
      </c>
      <c r="X1228" s="29">
        <f t="shared" si="246"/>
        <v>299.39999999999998</v>
      </c>
      <c r="Y1228" s="29">
        <f t="shared" si="247"/>
        <v>0</v>
      </c>
      <c r="Z1228" s="5"/>
      <c r="AA1228" s="3">
        <v>3.6</v>
      </c>
      <c r="AB1228" s="3">
        <f t="shared" si="251"/>
        <v>2.4</v>
      </c>
      <c r="AC1228" s="3">
        <f t="shared" si="252"/>
        <v>179.64</v>
      </c>
      <c r="AD1228">
        <v>3600</v>
      </c>
      <c r="AE1228" s="1">
        <f t="shared" si="255"/>
        <v>3.6</v>
      </c>
    </row>
    <row r="1229" spans="1:31" customFormat="1" ht="43.2" hidden="1" x14ac:dyDescent="0.3">
      <c r="A1229" s="65" t="str" cm="1">
        <f t="array" ref="A1229">_xlfn.IFS(M1229&gt;=65,"Heavy",M1229&lt;=25,"Light",M1229&gt;=26-64,"Medium")</f>
        <v>Medium</v>
      </c>
      <c r="B1229" s="1" t="s">
        <v>2787</v>
      </c>
      <c r="C1229" s="1" t="s">
        <v>2824</v>
      </c>
      <c r="D1229" s="3">
        <f t="shared" si="250"/>
        <v>1212</v>
      </c>
      <c r="E1229" s="4" t="s">
        <v>918</v>
      </c>
      <c r="F1229" s="3">
        <v>2</v>
      </c>
      <c r="G1229" s="3" t="s">
        <v>2827</v>
      </c>
      <c r="H1229" s="4" t="s">
        <v>1267</v>
      </c>
      <c r="I1229" s="3" t="s">
        <v>812</v>
      </c>
      <c r="J1229" s="3" t="s">
        <v>2819</v>
      </c>
      <c r="K1229" s="7" t="str">
        <f>VLOOKUP($I1229,'New Summary'!$E$8:$G$59,2,FALSE)</f>
        <v>T-100x200x8x12</v>
      </c>
      <c r="L1229" s="3" t="s">
        <v>2496</v>
      </c>
      <c r="M1229" s="7">
        <f>VLOOKUP($I1229,'New Summary'!$E$8:$G$59,3,FALSE)</f>
        <v>25.3</v>
      </c>
      <c r="N1229" s="3">
        <v>2800</v>
      </c>
      <c r="O1229" s="3" t="s">
        <v>25</v>
      </c>
      <c r="P1229" s="3">
        <v>1</v>
      </c>
      <c r="Q1229" s="28">
        <f t="shared" ref="Q1229:Q1268" si="258">(N1229/1000)*P1229</f>
        <v>2.8</v>
      </c>
      <c r="R1229" s="40">
        <f t="shared" ref="R1229:R1268" si="259">Q1229*M1229</f>
        <v>70.84</v>
      </c>
      <c r="S1229" s="12">
        <v>0</v>
      </c>
      <c r="T1229" s="46">
        <f t="shared" si="248"/>
        <v>0</v>
      </c>
      <c r="U1229" s="15"/>
      <c r="V1229" s="3">
        <f t="shared" si="249"/>
        <v>2.8</v>
      </c>
      <c r="W1229" s="30" t="s">
        <v>2502</v>
      </c>
      <c r="X1229" s="41">
        <f t="shared" si="246"/>
        <v>70.84</v>
      </c>
      <c r="Y1229" s="41">
        <f t="shared" si="247"/>
        <v>0</v>
      </c>
      <c r="Z1229" s="5"/>
      <c r="AA1229" s="3">
        <v>1.4</v>
      </c>
      <c r="AB1229" s="3">
        <f t="shared" si="251"/>
        <v>1.4</v>
      </c>
      <c r="AC1229" s="3">
        <f t="shared" si="252"/>
        <v>35.42</v>
      </c>
      <c r="AD1229">
        <v>1400</v>
      </c>
      <c r="AE1229" s="1">
        <f t="shared" si="255"/>
        <v>1.4</v>
      </c>
    </row>
    <row r="1230" spans="1:31" customFormat="1" ht="43.2" hidden="1" x14ac:dyDescent="0.3">
      <c r="A1230" s="65" t="str" cm="1">
        <f t="array" ref="A1230">_xlfn.IFS(M1230&gt;=65,"Heavy",M1230&lt;=25,"Light",M1230&gt;=26-64,"Medium")</f>
        <v>Medium</v>
      </c>
      <c r="B1230" s="1" t="s">
        <v>2787</v>
      </c>
      <c r="C1230" s="1" t="s">
        <v>2824</v>
      </c>
      <c r="D1230" s="3">
        <f t="shared" si="250"/>
        <v>1213</v>
      </c>
      <c r="E1230" s="4" t="s">
        <v>918</v>
      </c>
      <c r="F1230" s="3">
        <v>2</v>
      </c>
      <c r="G1230" s="3" t="s">
        <v>2827</v>
      </c>
      <c r="H1230" s="4" t="s">
        <v>1268</v>
      </c>
      <c r="I1230" s="3" t="s">
        <v>812</v>
      </c>
      <c r="J1230" s="3" t="s">
        <v>2819</v>
      </c>
      <c r="K1230" s="7" t="str">
        <f>VLOOKUP($I1230,'New Summary'!$E$8:$G$59,2,FALSE)</f>
        <v>T-100x200x8x12</v>
      </c>
      <c r="L1230" s="3" t="s">
        <v>2496</v>
      </c>
      <c r="M1230" s="7">
        <f>VLOOKUP($I1230,'New Summary'!$E$8:$G$59,3,FALSE)</f>
        <v>25.3</v>
      </c>
      <c r="N1230" s="3">
        <v>2800</v>
      </c>
      <c r="O1230" s="3" t="s">
        <v>25</v>
      </c>
      <c r="P1230" s="3">
        <v>1</v>
      </c>
      <c r="Q1230" s="28">
        <f t="shared" si="258"/>
        <v>2.8</v>
      </c>
      <c r="R1230" s="40">
        <f t="shared" si="259"/>
        <v>70.84</v>
      </c>
      <c r="S1230" s="12">
        <v>0</v>
      </c>
      <c r="T1230" s="46">
        <f t="shared" si="248"/>
        <v>0</v>
      </c>
      <c r="U1230" s="15"/>
      <c r="V1230" s="3">
        <f t="shared" si="249"/>
        <v>2.8</v>
      </c>
      <c r="W1230" s="30" t="s">
        <v>2502</v>
      </c>
      <c r="X1230" s="41">
        <f t="shared" ref="X1230:X1293" si="260">V1230*M1230</f>
        <v>70.84</v>
      </c>
      <c r="Y1230" s="41">
        <f t="shared" ref="Y1230:Y1293" si="261">T1230*M1230</f>
        <v>0</v>
      </c>
      <c r="Z1230" s="5"/>
      <c r="AA1230" s="3">
        <v>1.4</v>
      </c>
      <c r="AB1230" s="3">
        <f t="shared" si="251"/>
        <v>1.4</v>
      </c>
      <c r="AC1230" s="3">
        <f t="shared" si="252"/>
        <v>35.42</v>
      </c>
      <c r="AD1230">
        <v>1400</v>
      </c>
      <c r="AE1230" s="1">
        <f t="shared" si="255"/>
        <v>1.4</v>
      </c>
    </row>
    <row r="1231" spans="1:31" customFormat="1" ht="43.2" hidden="1" x14ac:dyDescent="0.3">
      <c r="A1231" s="65" t="str" cm="1">
        <f t="array" ref="A1231">_xlfn.IFS(M1231&gt;=65,"Heavy",M1231&lt;=25,"Light",M1231&gt;=26-64,"Medium")</f>
        <v>Medium</v>
      </c>
      <c r="B1231" s="1" t="s">
        <v>2787</v>
      </c>
      <c r="C1231" s="1" t="s">
        <v>2824</v>
      </c>
      <c r="D1231" s="3">
        <f t="shared" si="250"/>
        <v>1214</v>
      </c>
      <c r="E1231" s="4" t="s">
        <v>918</v>
      </c>
      <c r="F1231" s="3">
        <v>2</v>
      </c>
      <c r="G1231" s="3" t="s">
        <v>2827</v>
      </c>
      <c r="H1231" s="4" t="s">
        <v>1269</v>
      </c>
      <c r="I1231" s="3" t="s">
        <v>812</v>
      </c>
      <c r="J1231" s="3" t="s">
        <v>2819</v>
      </c>
      <c r="K1231" s="7" t="str">
        <f>VLOOKUP($I1231,'New Summary'!$E$8:$G$59,2,FALSE)</f>
        <v>T-100x200x8x12</v>
      </c>
      <c r="L1231" s="3" t="s">
        <v>2496</v>
      </c>
      <c r="M1231" s="7">
        <f>VLOOKUP($I1231,'New Summary'!$E$8:$G$59,3,FALSE)</f>
        <v>25.3</v>
      </c>
      <c r="N1231" s="3">
        <v>2800</v>
      </c>
      <c r="O1231" s="3" t="s">
        <v>25</v>
      </c>
      <c r="P1231" s="3">
        <v>1</v>
      </c>
      <c r="Q1231" s="28">
        <f t="shared" si="258"/>
        <v>2.8</v>
      </c>
      <c r="R1231" s="40">
        <f t="shared" si="259"/>
        <v>70.84</v>
      </c>
      <c r="S1231" s="12">
        <v>0</v>
      </c>
      <c r="T1231" s="46">
        <f t="shared" si="248"/>
        <v>0</v>
      </c>
      <c r="U1231" s="15"/>
      <c r="V1231" s="3">
        <f t="shared" si="249"/>
        <v>2.8</v>
      </c>
      <c r="W1231" s="30" t="s">
        <v>2502</v>
      </c>
      <c r="X1231" s="41">
        <f t="shared" si="260"/>
        <v>70.84</v>
      </c>
      <c r="Y1231" s="41">
        <f t="shared" si="261"/>
        <v>0</v>
      </c>
      <c r="Z1231" s="5"/>
      <c r="AA1231" s="3">
        <v>1.4</v>
      </c>
      <c r="AB1231" s="3">
        <f t="shared" si="251"/>
        <v>1.4</v>
      </c>
      <c r="AC1231" s="3">
        <f t="shared" si="252"/>
        <v>35.42</v>
      </c>
      <c r="AD1231">
        <v>1400</v>
      </c>
      <c r="AE1231" s="1">
        <f t="shared" si="255"/>
        <v>1.4</v>
      </c>
    </row>
    <row r="1232" spans="1:31" customFormat="1" ht="43.2" hidden="1" x14ac:dyDescent="0.3">
      <c r="A1232" s="65" t="str" cm="1">
        <f t="array" ref="A1232">_xlfn.IFS(M1232&gt;=65,"Heavy",M1232&lt;=25,"Light",M1232&gt;=26-64,"Medium")</f>
        <v>Medium</v>
      </c>
      <c r="B1232" s="1" t="s">
        <v>2787</v>
      </c>
      <c r="C1232" s="1" t="s">
        <v>2824</v>
      </c>
      <c r="D1232" s="3">
        <f t="shared" si="250"/>
        <v>1215</v>
      </c>
      <c r="E1232" s="4" t="s">
        <v>918</v>
      </c>
      <c r="F1232" s="3">
        <v>2</v>
      </c>
      <c r="G1232" s="3" t="s">
        <v>2827</v>
      </c>
      <c r="H1232" s="4" t="s">
        <v>1270</v>
      </c>
      <c r="I1232" s="3" t="s">
        <v>812</v>
      </c>
      <c r="J1232" s="3" t="s">
        <v>2819</v>
      </c>
      <c r="K1232" s="7" t="str">
        <f>VLOOKUP($I1232,'New Summary'!$E$8:$G$59,2,FALSE)</f>
        <v>T-100x200x8x12</v>
      </c>
      <c r="L1232" s="3" t="s">
        <v>2496</v>
      </c>
      <c r="M1232" s="7">
        <f>VLOOKUP($I1232,'New Summary'!$E$8:$G$59,3,FALSE)</f>
        <v>25.3</v>
      </c>
      <c r="N1232" s="3">
        <v>2800</v>
      </c>
      <c r="O1232" s="3" t="s">
        <v>25</v>
      </c>
      <c r="P1232" s="3">
        <v>1</v>
      </c>
      <c r="Q1232" s="28">
        <f t="shared" si="258"/>
        <v>2.8</v>
      </c>
      <c r="R1232" s="40">
        <f t="shared" si="259"/>
        <v>70.84</v>
      </c>
      <c r="S1232" s="12">
        <v>0</v>
      </c>
      <c r="T1232" s="46">
        <f t="shared" si="248"/>
        <v>0</v>
      </c>
      <c r="U1232" s="15"/>
      <c r="V1232" s="3">
        <f t="shared" si="249"/>
        <v>2.8</v>
      </c>
      <c r="W1232" s="30" t="s">
        <v>2502</v>
      </c>
      <c r="X1232" s="41">
        <f t="shared" si="260"/>
        <v>70.84</v>
      </c>
      <c r="Y1232" s="41">
        <f t="shared" si="261"/>
        <v>0</v>
      </c>
      <c r="Z1232" s="5"/>
      <c r="AA1232" s="3">
        <v>1.4</v>
      </c>
      <c r="AB1232" s="3">
        <f t="shared" si="251"/>
        <v>1.4</v>
      </c>
      <c r="AC1232" s="3">
        <f t="shared" si="252"/>
        <v>35.42</v>
      </c>
      <c r="AD1232">
        <v>1400</v>
      </c>
      <c r="AE1232" s="1">
        <f t="shared" si="255"/>
        <v>1.4</v>
      </c>
    </row>
    <row r="1233" spans="1:31" customFormat="1" ht="43.2" hidden="1" x14ac:dyDescent="0.3">
      <c r="A1233" s="65" t="str" cm="1">
        <f t="array" ref="A1233">_xlfn.IFS(M1233&gt;=65,"Heavy",M1233&lt;=25,"Light",M1233&gt;=26-64,"Medium")</f>
        <v>Medium</v>
      </c>
      <c r="B1233" s="1" t="s">
        <v>2787</v>
      </c>
      <c r="C1233" s="1" t="s">
        <v>2824</v>
      </c>
      <c r="D1233" s="3">
        <f t="shared" si="250"/>
        <v>1216</v>
      </c>
      <c r="E1233" s="4" t="s">
        <v>918</v>
      </c>
      <c r="F1233" s="3">
        <v>2</v>
      </c>
      <c r="G1233" s="3" t="s">
        <v>2827</v>
      </c>
      <c r="H1233" s="4" t="s">
        <v>1271</v>
      </c>
      <c r="I1233" s="3" t="s">
        <v>812</v>
      </c>
      <c r="J1233" s="3" t="s">
        <v>2819</v>
      </c>
      <c r="K1233" s="7" t="str">
        <f>VLOOKUP($I1233,'New Summary'!$E$8:$G$59,2,FALSE)</f>
        <v>T-100x200x8x12</v>
      </c>
      <c r="L1233" s="3" t="s">
        <v>2496</v>
      </c>
      <c r="M1233" s="7">
        <f>VLOOKUP($I1233,'New Summary'!$E$8:$G$59,3,FALSE)</f>
        <v>25.3</v>
      </c>
      <c r="N1233" s="3">
        <v>2800</v>
      </c>
      <c r="O1233" s="3" t="s">
        <v>25</v>
      </c>
      <c r="P1233" s="3">
        <v>1</v>
      </c>
      <c r="Q1233" s="28">
        <f t="shared" si="258"/>
        <v>2.8</v>
      </c>
      <c r="R1233" s="40">
        <f t="shared" si="259"/>
        <v>70.84</v>
      </c>
      <c r="S1233" s="12">
        <v>0</v>
      </c>
      <c r="T1233" s="46">
        <f t="shared" si="248"/>
        <v>0</v>
      </c>
      <c r="U1233" s="15"/>
      <c r="V1233" s="3">
        <f t="shared" si="249"/>
        <v>2.8</v>
      </c>
      <c r="W1233" s="30" t="s">
        <v>2502</v>
      </c>
      <c r="X1233" s="41">
        <f t="shared" si="260"/>
        <v>70.84</v>
      </c>
      <c r="Y1233" s="41">
        <f t="shared" si="261"/>
        <v>0</v>
      </c>
      <c r="Z1233" s="5"/>
      <c r="AA1233" s="3">
        <v>1.4</v>
      </c>
      <c r="AB1233" s="3">
        <f t="shared" si="251"/>
        <v>1.4</v>
      </c>
      <c r="AC1233" s="3">
        <f t="shared" si="252"/>
        <v>35.42</v>
      </c>
      <c r="AD1233">
        <v>1400</v>
      </c>
      <c r="AE1233" s="1">
        <f t="shared" si="255"/>
        <v>1.4</v>
      </c>
    </row>
    <row r="1234" spans="1:31" customFormat="1" ht="43.2" hidden="1" x14ac:dyDescent="0.3">
      <c r="A1234" s="65" t="str" cm="1">
        <f t="array" ref="A1234">_xlfn.IFS(M1234&gt;=65,"Heavy",M1234&lt;=25,"Light",M1234&gt;=26-64,"Medium")</f>
        <v>Medium</v>
      </c>
      <c r="B1234" s="1" t="s">
        <v>2787</v>
      </c>
      <c r="C1234" s="1" t="s">
        <v>2824</v>
      </c>
      <c r="D1234" s="3">
        <f t="shared" si="250"/>
        <v>1217</v>
      </c>
      <c r="E1234" s="4" t="s">
        <v>918</v>
      </c>
      <c r="F1234" s="3">
        <v>2</v>
      </c>
      <c r="G1234" s="3" t="s">
        <v>2827</v>
      </c>
      <c r="H1234" s="4" t="s">
        <v>1272</v>
      </c>
      <c r="I1234" s="3" t="s">
        <v>812</v>
      </c>
      <c r="J1234" s="3" t="s">
        <v>2819</v>
      </c>
      <c r="K1234" s="7" t="str">
        <f>VLOOKUP($I1234,'New Summary'!$E$8:$G$59,2,FALSE)</f>
        <v>T-100x200x8x12</v>
      </c>
      <c r="L1234" s="3" t="s">
        <v>2496</v>
      </c>
      <c r="M1234" s="7">
        <f>VLOOKUP($I1234,'New Summary'!$E$8:$G$59,3,FALSE)</f>
        <v>25.3</v>
      </c>
      <c r="N1234" s="3">
        <v>2800</v>
      </c>
      <c r="O1234" s="3" t="s">
        <v>25</v>
      </c>
      <c r="P1234" s="3">
        <v>1</v>
      </c>
      <c r="Q1234" s="28">
        <f t="shared" si="258"/>
        <v>2.8</v>
      </c>
      <c r="R1234" s="40">
        <f t="shared" si="259"/>
        <v>70.84</v>
      </c>
      <c r="S1234" s="12">
        <v>0</v>
      </c>
      <c r="T1234" s="46">
        <f t="shared" ref="T1234:T1297" si="262">Q1234*S1234</f>
        <v>0</v>
      </c>
      <c r="U1234" s="15"/>
      <c r="V1234" s="3">
        <f t="shared" ref="V1234:V1297" si="263">Q1234-T1234</f>
        <v>2.8</v>
      </c>
      <c r="W1234" s="30" t="s">
        <v>2502</v>
      </c>
      <c r="X1234" s="41">
        <f t="shared" si="260"/>
        <v>70.84</v>
      </c>
      <c r="Y1234" s="41">
        <f t="shared" si="261"/>
        <v>0</v>
      </c>
      <c r="Z1234" s="5"/>
      <c r="AA1234" s="3">
        <v>1.4</v>
      </c>
      <c r="AB1234" s="3">
        <f t="shared" si="251"/>
        <v>1.4</v>
      </c>
      <c r="AC1234" s="3">
        <f t="shared" si="252"/>
        <v>35.42</v>
      </c>
      <c r="AD1234">
        <v>1400</v>
      </c>
      <c r="AE1234" s="1">
        <f t="shared" si="255"/>
        <v>1.4</v>
      </c>
    </row>
    <row r="1235" spans="1:31" customFormat="1" ht="43.2" hidden="1" x14ac:dyDescent="0.3">
      <c r="A1235" s="65" t="str" cm="1">
        <f t="array" ref="A1235">_xlfn.IFS(M1235&gt;=65,"Heavy",M1235&lt;=25,"Light",M1235&gt;=26-64,"Medium")</f>
        <v>Medium</v>
      </c>
      <c r="B1235" s="1" t="s">
        <v>2787</v>
      </c>
      <c r="C1235" s="1" t="s">
        <v>2824</v>
      </c>
      <c r="D1235" s="3">
        <f t="shared" si="250"/>
        <v>1218</v>
      </c>
      <c r="E1235" s="4" t="s">
        <v>918</v>
      </c>
      <c r="F1235" s="3">
        <v>2</v>
      </c>
      <c r="G1235" s="3" t="s">
        <v>2827</v>
      </c>
      <c r="H1235" s="4" t="s">
        <v>1273</v>
      </c>
      <c r="I1235" s="3" t="s">
        <v>812</v>
      </c>
      <c r="J1235" s="3" t="s">
        <v>2819</v>
      </c>
      <c r="K1235" s="7" t="str">
        <f>VLOOKUP($I1235,'New Summary'!$E$8:$G$59,2,FALSE)</f>
        <v>T-100x200x8x12</v>
      </c>
      <c r="L1235" s="3" t="s">
        <v>2496</v>
      </c>
      <c r="M1235" s="7">
        <f>VLOOKUP($I1235,'New Summary'!$E$8:$G$59,3,FALSE)</f>
        <v>25.3</v>
      </c>
      <c r="N1235" s="3">
        <v>2800</v>
      </c>
      <c r="O1235" s="3" t="s">
        <v>25</v>
      </c>
      <c r="P1235" s="3">
        <v>1</v>
      </c>
      <c r="Q1235" s="28">
        <f t="shared" si="258"/>
        <v>2.8</v>
      </c>
      <c r="R1235" s="40">
        <f t="shared" si="259"/>
        <v>70.84</v>
      </c>
      <c r="S1235" s="12">
        <v>0</v>
      </c>
      <c r="T1235" s="46">
        <f t="shared" si="262"/>
        <v>0</v>
      </c>
      <c r="U1235" s="15"/>
      <c r="V1235" s="3">
        <f t="shared" si="263"/>
        <v>2.8</v>
      </c>
      <c r="W1235" s="30" t="s">
        <v>2502</v>
      </c>
      <c r="X1235" s="41">
        <f t="shared" si="260"/>
        <v>70.84</v>
      </c>
      <c r="Y1235" s="41">
        <f t="shared" si="261"/>
        <v>0</v>
      </c>
      <c r="Z1235" s="5"/>
      <c r="AA1235" s="3">
        <v>1.4</v>
      </c>
      <c r="AB1235" s="3">
        <f t="shared" si="251"/>
        <v>1.4</v>
      </c>
      <c r="AC1235" s="3">
        <f t="shared" si="252"/>
        <v>35.42</v>
      </c>
      <c r="AD1235">
        <v>1400</v>
      </c>
      <c r="AE1235" s="1">
        <f t="shared" si="255"/>
        <v>1.4</v>
      </c>
    </row>
    <row r="1236" spans="1:31" customFormat="1" ht="43.2" hidden="1" x14ac:dyDescent="0.3">
      <c r="A1236" s="65" t="str" cm="1">
        <f t="array" ref="A1236">_xlfn.IFS(M1236&gt;=65,"Heavy",M1236&lt;=25,"Light",M1236&gt;=26-64,"Medium")</f>
        <v>Medium</v>
      </c>
      <c r="B1236" s="1" t="s">
        <v>2787</v>
      </c>
      <c r="C1236" s="1" t="s">
        <v>2824</v>
      </c>
      <c r="D1236" s="3">
        <f t="shared" ref="D1236:D1299" si="264">D1235+1</f>
        <v>1219</v>
      </c>
      <c r="E1236" s="4" t="s">
        <v>918</v>
      </c>
      <c r="F1236" s="3">
        <v>2</v>
      </c>
      <c r="G1236" s="3" t="s">
        <v>2827</v>
      </c>
      <c r="H1236" s="4" t="s">
        <v>1274</v>
      </c>
      <c r="I1236" s="3" t="s">
        <v>812</v>
      </c>
      <c r="J1236" s="3" t="s">
        <v>2819</v>
      </c>
      <c r="K1236" s="7" t="str">
        <f>VLOOKUP($I1236,'New Summary'!$E$8:$G$59,2,FALSE)</f>
        <v>T-100x200x8x12</v>
      </c>
      <c r="L1236" s="3" t="s">
        <v>2496</v>
      </c>
      <c r="M1236" s="7">
        <f>VLOOKUP($I1236,'New Summary'!$E$8:$G$59,3,FALSE)</f>
        <v>25.3</v>
      </c>
      <c r="N1236" s="3">
        <v>2800</v>
      </c>
      <c r="O1236" s="3" t="s">
        <v>25</v>
      </c>
      <c r="P1236" s="3">
        <v>1</v>
      </c>
      <c r="Q1236" s="28">
        <f t="shared" si="258"/>
        <v>2.8</v>
      </c>
      <c r="R1236" s="40">
        <f t="shared" si="259"/>
        <v>70.84</v>
      </c>
      <c r="S1236" s="12">
        <v>0</v>
      </c>
      <c r="T1236" s="46">
        <f t="shared" si="262"/>
        <v>0</v>
      </c>
      <c r="U1236" s="15"/>
      <c r="V1236" s="3">
        <f t="shared" si="263"/>
        <v>2.8</v>
      </c>
      <c r="W1236" s="30" t="s">
        <v>2502</v>
      </c>
      <c r="X1236" s="41">
        <f t="shared" si="260"/>
        <v>70.84</v>
      </c>
      <c r="Y1236" s="41">
        <f t="shared" si="261"/>
        <v>0</v>
      </c>
      <c r="Z1236" s="5"/>
      <c r="AA1236" s="3">
        <v>1.4</v>
      </c>
      <c r="AB1236" s="3">
        <f t="shared" si="251"/>
        <v>1.4</v>
      </c>
      <c r="AC1236" s="3">
        <f t="shared" si="252"/>
        <v>35.42</v>
      </c>
      <c r="AD1236">
        <v>1400</v>
      </c>
      <c r="AE1236" s="1">
        <f t="shared" si="255"/>
        <v>1.4</v>
      </c>
    </row>
    <row r="1237" spans="1:31" customFormat="1" ht="43.2" hidden="1" x14ac:dyDescent="0.3">
      <c r="A1237" s="65" t="str" cm="1">
        <f t="array" ref="A1237">_xlfn.IFS(M1237&gt;=65,"Heavy",M1237&lt;=25,"Light",M1237&gt;=26-64,"Medium")</f>
        <v>Medium</v>
      </c>
      <c r="B1237" s="1" t="s">
        <v>2787</v>
      </c>
      <c r="C1237" s="1" t="s">
        <v>2824</v>
      </c>
      <c r="D1237" s="3">
        <f t="shared" si="264"/>
        <v>1220</v>
      </c>
      <c r="E1237" s="4" t="s">
        <v>918</v>
      </c>
      <c r="F1237" s="3">
        <v>2</v>
      </c>
      <c r="G1237" s="3" t="s">
        <v>2827</v>
      </c>
      <c r="H1237" s="4" t="s">
        <v>1275</v>
      </c>
      <c r="I1237" s="3" t="s">
        <v>812</v>
      </c>
      <c r="J1237" s="3" t="s">
        <v>2819</v>
      </c>
      <c r="K1237" s="7" t="str">
        <f>VLOOKUP($I1237,'New Summary'!$E$8:$G$59,2,FALSE)</f>
        <v>T-100x200x8x12</v>
      </c>
      <c r="L1237" s="3" t="s">
        <v>2496</v>
      </c>
      <c r="M1237" s="7">
        <f>VLOOKUP($I1237,'New Summary'!$E$8:$G$59,3,FALSE)</f>
        <v>25.3</v>
      </c>
      <c r="N1237" s="3">
        <v>2800</v>
      </c>
      <c r="O1237" s="3" t="s">
        <v>25</v>
      </c>
      <c r="P1237" s="3">
        <v>1</v>
      </c>
      <c r="Q1237" s="28">
        <f t="shared" si="258"/>
        <v>2.8</v>
      </c>
      <c r="R1237" s="40">
        <f t="shared" si="259"/>
        <v>70.84</v>
      </c>
      <c r="S1237" s="12">
        <v>0</v>
      </c>
      <c r="T1237" s="46">
        <f t="shared" si="262"/>
        <v>0</v>
      </c>
      <c r="U1237" s="15"/>
      <c r="V1237" s="3">
        <f t="shared" si="263"/>
        <v>2.8</v>
      </c>
      <c r="W1237" s="30" t="s">
        <v>2502</v>
      </c>
      <c r="X1237" s="41">
        <f t="shared" si="260"/>
        <v>70.84</v>
      </c>
      <c r="Y1237" s="41">
        <f t="shared" si="261"/>
        <v>0</v>
      </c>
      <c r="Z1237" s="5"/>
      <c r="AA1237" s="3">
        <v>1.4</v>
      </c>
      <c r="AB1237" s="3">
        <f t="shared" si="251"/>
        <v>1.4</v>
      </c>
      <c r="AC1237" s="3">
        <f t="shared" si="252"/>
        <v>35.42</v>
      </c>
      <c r="AD1237">
        <v>1400</v>
      </c>
      <c r="AE1237" s="1">
        <f t="shared" si="255"/>
        <v>1.4</v>
      </c>
    </row>
    <row r="1238" spans="1:31" customFormat="1" ht="43.2" hidden="1" x14ac:dyDescent="0.3">
      <c r="A1238" s="65" t="str" cm="1">
        <f t="array" ref="A1238">_xlfn.IFS(M1238&gt;=65,"Heavy",M1238&lt;=25,"Light",M1238&gt;=26-64,"Medium")</f>
        <v>Medium</v>
      </c>
      <c r="B1238" s="1" t="s">
        <v>2787</v>
      </c>
      <c r="C1238" s="1" t="s">
        <v>2824</v>
      </c>
      <c r="D1238" s="3">
        <f t="shared" si="264"/>
        <v>1221</v>
      </c>
      <c r="E1238" s="4" t="s">
        <v>918</v>
      </c>
      <c r="F1238" s="3">
        <v>2</v>
      </c>
      <c r="G1238" s="3" t="s">
        <v>2827</v>
      </c>
      <c r="H1238" s="4" t="s">
        <v>1276</v>
      </c>
      <c r="I1238" s="3" t="s">
        <v>812</v>
      </c>
      <c r="J1238" s="3" t="s">
        <v>2819</v>
      </c>
      <c r="K1238" s="7" t="str">
        <f>VLOOKUP($I1238,'New Summary'!$E$8:$G$59,2,FALSE)</f>
        <v>T-100x200x8x12</v>
      </c>
      <c r="L1238" s="3" t="s">
        <v>2496</v>
      </c>
      <c r="M1238" s="7">
        <f>VLOOKUP($I1238,'New Summary'!$E$8:$G$59,3,FALSE)</f>
        <v>25.3</v>
      </c>
      <c r="N1238" s="3">
        <v>2800</v>
      </c>
      <c r="O1238" s="3" t="s">
        <v>25</v>
      </c>
      <c r="P1238" s="3">
        <v>1</v>
      </c>
      <c r="Q1238" s="28">
        <f t="shared" si="258"/>
        <v>2.8</v>
      </c>
      <c r="R1238" s="40">
        <f t="shared" si="259"/>
        <v>70.84</v>
      </c>
      <c r="S1238" s="12">
        <v>0</v>
      </c>
      <c r="T1238" s="46">
        <f t="shared" si="262"/>
        <v>0</v>
      </c>
      <c r="U1238" s="15"/>
      <c r="V1238" s="3">
        <f t="shared" si="263"/>
        <v>2.8</v>
      </c>
      <c r="W1238" s="30" t="s">
        <v>2502</v>
      </c>
      <c r="X1238" s="41">
        <f t="shared" si="260"/>
        <v>70.84</v>
      </c>
      <c r="Y1238" s="41">
        <f t="shared" si="261"/>
        <v>0</v>
      </c>
      <c r="Z1238" s="5"/>
      <c r="AA1238" s="3">
        <v>1.4</v>
      </c>
      <c r="AB1238" s="3">
        <f t="shared" si="251"/>
        <v>1.4</v>
      </c>
      <c r="AC1238" s="3">
        <f t="shared" si="252"/>
        <v>35.42</v>
      </c>
      <c r="AD1238">
        <v>1400</v>
      </c>
      <c r="AE1238" s="1">
        <f t="shared" si="255"/>
        <v>1.4</v>
      </c>
    </row>
    <row r="1239" spans="1:31" customFormat="1" ht="43.2" hidden="1" x14ac:dyDescent="0.3">
      <c r="A1239" s="65" t="str" cm="1">
        <f t="array" ref="A1239">_xlfn.IFS(M1239&gt;=65,"Heavy",M1239&lt;=25,"Light",M1239&gt;=26-64,"Medium")</f>
        <v>Medium</v>
      </c>
      <c r="B1239" s="1" t="s">
        <v>2787</v>
      </c>
      <c r="C1239" s="1" t="s">
        <v>2824</v>
      </c>
      <c r="D1239" s="3">
        <f t="shared" si="264"/>
        <v>1222</v>
      </c>
      <c r="E1239" s="4" t="s">
        <v>918</v>
      </c>
      <c r="F1239" s="3">
        <v>2</v>
      </c>
      <c r="G1239" s="3" t="s">
        <v>2827</v>
      </c>
      <c r="H1239" s="4" t="s">
        <v>1277</v>
      </c>
      <c r="I1239" s="3" t="s">
        <v>812</v>
      </c>
      <c r="J1239" s="3" t="s">
        <v>2819</v>
      </c>
      <c r="K1239" s="7" t="str">
        <f>VLOOKUP($I1239,'New Summary'!$E$8:$G$59,2,FALSE)</f>
        <v>T-100x200x8x12</v>
      </c>
      <c r="L1239" s="3" t="s">
        <v>2496</v>
      </c>
      <c r="M1239" s="7">
        <f>VLOOKUP($I1239,'New Summary'!$E$8:$G$59,3,FALSE)</f>
        <v>25.3</v>
      </c>
      <c r="N1239" s="3">
        <v>2800</v>
      </c>
      <c r="O1239" s="3" t="s">
        <v>25</v>
      </c>
      <c r="P1239" s="3">
        <v>1</v>
      </c>
      <c r="Q1239" s="28">
        <f t="shared" si="258"/>
        <v>2.8</v>
      </c>
      <c r="R1239" s="40">
        <f t="shared" si="259"/>
        <v>70.84</v>
      </c>
      <c r="S1239" s="12">
        <v>0</v>
      </c>
      <c r="T1239" s="46">
        <f t="shared" si="262"/>
        <v>0</v>
      </c>
      <c r="U1239" s="15"/>
      <c r="V1239" s="3">
        <f t="shared" si="263"/>
        <v>2.8</v>
      </c>
      <c r="W1239" s="30" t="s">
        <v>2502</v>
      </c>
      <c r="X1239" s="41">
        <f t="shared" si="260"/>
        <v>70.84</v>
      </c>
      <c r="Y1239" s="41">
        <f t="shared" si="261"/>
        <v>0</v>
      </c>
      <c r="Z1239" s="5"/>
      <c r="AA1239" s="3">
        <v>1.4</v>
      </c>
      <c r="AB1239" s="3">
        <f t="shared" si="251"/>
        <v>1.4</v>
      </c>
      <c r="AC1239" s="3">
        <f t="shared" si="252"/>
        <v>35.42</v>
      </c>
      <c r="AD1239">
        <v>1400</v>
      </c>
      <c r="AE1239" s="1">
        <f t="shared" si="255"/>
        <v>1.4</v>
      </c>
    </row>
    <row r="1240" spans="1:31" customFormat="1" ht="43.2" hidden="1" x14ac:dyDescent="0.3">
      <c r="A1240" s="65" t="str" cm="1">
        <f t="array" ref="A1240">_xlfn.IFS(M1240&gt;=65,"Heavy",M1240&lt;=25,"Light",M1240&gt;=26-64,"Medium")</f>
        <v>Medium</v>
      </c>
      <c r="B1240" s="1" t="s">
        <v>2787</v>
      </c>
      <c r="C1240" s="1" t="s">
        <v>2824</v>
      </c>
      <c r="D1240" s="3">
        <f t="shared" si="264"/>
        <v>1223</v>
      </c>
      <c r="E1240" s="4" t="s">
        <v>918</v>
      </c>
      <c r="F1240" s="3">
        <v>2</v>
      </c>
      <c r="G1240" s="3" t="s">
        <v>2827</v>
      </c>
      <c r="H1240" s="4" t="s">
        <v>1278</v>
      </c>
      <c r="I1240" s="3" t="s">
        <v>812</v>
      </c>
      <c r="J1240" s="3" t="s">
        <v>2819</v>
      </c>
      <c r="K1240" s="7" t="str">
        <f>VLOOKUP($I1240,'New Summary'!$E$8:$G$59,2,FALSE)</f>
        <v>T-100x200x8x12</v>
      </c>
      <c r="L1240" s="3" t="s">
        <v>2496</v>
      </c>
      <c r="M1240" s="7">
        <f>VLOOKUP($I1240,'New Summary'!$E$8:$G$59,3,FALSE)</f>
        <v>25.3</v>
      </c>
      <c r="N1240" s="3">
        <v>2800</v>
      </c>
      <c r="O1240" s="3" t="s">
        <v>25</v>
      </c>
      <c r="P1240" s="3">
        <v>1</v>
      </c>
      <c r="Q1240" s="28">
        <f t="shared" si="258"/>
        <v>2.8</v>
      </c>
      <c r="R1240" s="40">
        <f t="shared" si="259"/>
        <v>70.84</v>
      </c>
      <c r="S1240" s="12">
        <v>0</v>
      </c>
      <c r="T1240" s="46">
        <f t="shared" si="262"/>
        <v>0</v>
      </c>
      <c r="U1240" s="15"/>
      <c r="V1240" s="3">
        <f t="shared" si="263"/>
        <v>2.8</v>
      </c>
      <c r="W1240" s="30" t="s">
        <v>2502</v>
      </c>
      <c r="X1240" s="41">
        <f t="shared" si="260"/>
        <v>70.84</v>
      </c>
      <c r="Y1240" s="41">
        <f t="shared" si="261"/>
        <v>0</v>
      </c>
      <c r="Z1240" s="5"/>
      <c r="AA1240" s="3">
        <v>1.4</v>
      </c>
      <c r="AB1240" s="3">
        <f t="shared" si="251"/>
        <v>1.4</v>
      </c>
      <c r="AC1240" s="3">
        <f t="shared" si="252"/>
        <v>35.42</v>
      </c>
      <c r="AD1240">
        <v>1400</v>
      </c>
      <c r="AE1240" s="1">
        <f t="shared" si="255"/>
        <v>1.4</v>
      </c>
    </row>
    <row r="1241" spans="1:31" customFormat="1" ht="43.2" hidden="1" x14ac:dyDescent="0.3">
      <c r="A1241" s="65" t="str" cm="1">
        <f t="array" ref="A1241">_xlfn.IFS(M1241&gt;=65,"Heavy",M1241&lt;=25,"Light",M1241&gt;=26-64,"Medium")</f>
        <v>Medium</v>
      </c>
      <c r="B1241" s="1" t="s">
        <v>2787</v>
      </c>
      <c r="C1241" s="1" t="s">
        <v>2824</v>
      </c>
      <c r="D1241" s="3">
        <f t="shared" si="264"/>
        <v>1224</v>
      </c>
      <c r="E1241" s="4" t="s">
        <v>918</v>
      </c>
      <c r="F1241" s="3">
        <v>2</v>
      </c>
      <c r="G1241" s="3" t="s">
        <v>2827</v>
      </c>
      <c r="H1241" s="4" t="s">
        <v>1279</v>
      </c>
      <c r="I1241" s="3" t="s">
        <v>812</v>
      </c>
      <c r="J1241" s="3" t="s">
        <v>2819</v>
      </c>
      <c r="K1241" s="7" t="str">
        <f>VLOOKUP($I1241,'New Summary'!$E$8:$G$59,2,FALSE)</f>
        <v>T-100x200x8x12</v>
      </c>
      <c r="L1241" s="3" t="s">
        <v>2496</v>
      </c>
      <c r="M1241" s="7">
        <f>VLOOKUP($I1241,'New Summary'!$E$8:$G$59,3,FALSE)</f>
        <v>25.3</v>
      </c>
      <c r="N1241" s="3">
        <v>2800</v>
      </c>
      <c r="O1241" s="3" t="s">
        <v>25</v>
      </c>
      <c r="P1241" s="3">
        <v>1</v>
      </c>
      <c r="Q1241" s="28">
        <f t="shared" si="258"/>
        <v>2.8</v>
      </c>
      <c r="R1241" s="40">
        <f t="shared" si="259"/>
        <v>70.84</v>
      </c>
      <c r="S1241" s="12">
        <v>0</v>
      </c>
      <c r="T1241" s="46">
        <f t="shared" si="262"/>
        <v>0</v>
      </c>
      <c r="U1241" s="15"/>
      <c r="V1241" s="3">
        <f t="shared" si="263"/>
        <v>2.8</v>
      </c>
      <c r="W1241" s="30" t="s">
        <v>2502</v>
      </c>
      <c r="X1241" s="41">
        <f t="shared" si="260"/>
        <v>70.84</v>
      </c>
      <c r="Y1241" s="41">
        <f t="shared" si="261"/>
        <v>0</v>
      </c>
      <c r="Z1241" s="5"/>
      <c r="AA1241" s="3">
        <v>1.4</v>
      </c>
      <c r="AB1241" s="3">
        <f t="shared" si="251"/>
        <v>1.4</v>
      </c>
      <c r="AC1241" s="3">
        <f t="shared" si="252"/>
        <v>35.42</v>
      </c>
      <c r="AD1241">
        <v>1400</v>
      </c>
      <c r="AE1241" s="1">
        <f t="shared" si="255"/>
        <v>1.4</v>
      </c>
    </row>
    <row r="1242" spans="1:31" customFormat="1" ht="43.2" hidden="1" x14ac:dyDescent="0.3">
      <c r="A1242" s="65" t="str" cm="1">
        <f t="array" ref="A1242">_xlfn.IFS(M1242&gt;=65,"Heavy",M1242&lt;=25,"Light",M1242&gt;=26-64,"Medium")</f>
        <v>Medium</v>
      </c>
      <c r="B1242" s="1" t="s">
        <v>2787</v>
      </c>
      <c r="C1242" s="1" t="s">
        <v>2824</v>
      </c>
      <c r="D1242" s="3">
        <f t="shared" si="264"/>
        <v>1225</v>
      </c>
      <c r="E1242" s="4" t="s">
        <v>918</v>
      </c>
      <c r="F1242" s="3">
        <v>2</v>
      </c>
      <c r="G1242" s="3" t="s">
        <v>2827</v>
      </c>
      <c r="H1242" s="4" t="s">
        <v>1280</v>
      </c>
      <c r="I1242" s="3" t="s">
        <v>812</v>
      </c>
      <c r="J1242" s="3" t="s">
        <v>2819</v>
      </c>
      <c r="K1242" s="7" t="str">
        <f>VLOOKUP($I1242,'New Summary'!$E$8:$G$59,2,FALSE)</f>
        <v>T-100x200x8x12</v>
      </c>
      <c r="L1242" s="3" t="s">
        <v>2496</v>
      </c>
      <c r="M1242" s="7">
        <f>VLOOKUP($I1242,'New Summary'!$E$8:$G$59,3,FALSE)</f>
        <v>25.3</v>
      </c>
      <c r="N1242" s="3">
        <v>2800</v>
      </c>
      <c r="O1242" s="3" t="s">
        <v>25</v>
      </c>
      <c r="P1242" s="3">
        <v>1</v>
      </c>
      <c r="Q1242" s="28">
        <f t="shared" si="258"/>
        <v>2.8</v>
      </c>
      <c r="R1242" s="40">
        <f t="shared" si="259"/>
        <v>70.84</v>
      </c>
      <c r="S1242" s="12">
        <v>0</v>
      </c>
      <c r="T1242" s="46">
        <f t="shared" si="262"/>
        <v>0</v>
      </c>
      <c r="U1242" s="15"/>
      <c r="V1242" s="3">
        <f t="shared" si="263"/>
        <v>2.8</v>
      </c>
      <c r="W1242" s="30" t="s">
        <v>2502</v>
      </c>
      <c r="X1242" s="41">
        <f t="shared" si="260"/>
        <v>70.84</v>
      </c>
      <c r="Y1242" s="41">
        <f t="shared" si="261"/>
        <v>0</v>
      </c>
      <c r="Z1242" s="5"/>
      <c r="AA1242" s="3">
        <v>1.4</v>
      </c>
      <c r="AB1242" s="3">
        <f t="shared" si="251"/>
        <v>1.4</v>
      </c>
      <c r="AC1242" s="3">
        <f t="shared" si="252"/>
        <v>35.42</v>
      </c>
      <c r="AD1242">
        <v>1400</v>
      </c>
      <c r="AE1242" s="1">
        <f t="shared" si="255"/>
        <v>1.4</v>
      </c>
    </row>
    <row r="1243" spans="1:31" customFormat="1" ht="43.2" hidden="1" x14ac:dyDescent="0.3">
      <c r="A1243" s="65" t="str" cm="1">
        <f t="array" ref="A1243">_xlfn.IFS(M1243&gt;=65,"Heavy",M1243&lt;=25,"Light",M1243&gt;=26-64,"Medium")</f>
        <v>Medium</v>
      </c>
      <c r="B1243" s="1" t="s">
        <v>2787</v>
      </c>
      <c r="C1243" s="1" t="s">
        <v>2824</v>
      </c>
      <c r="D1243" s="3">
        <f t="shared" si="264"/>
        <v>1226</v>
      </c>
      <c r="E1243" s="4" t="s">
        <v>918</v>
      </c>
      <c r="F1243" s="3">
        <v>2</v>
      </c>
      <c r="G1243" s="3" t="s">
        <v>2827</v>
      </c>
      <c r="H1243" s="4" t="s">
        <v>1281</v>
      </c>
      <c r="I1243" s="3" t="s">
        <v>812</v>
      </c>
      <c r="J1243" s="3" t="s">
        <v>2819</v>
      </c>
      <c r="K1243" s="7" t="str">
        <f>VLOOKUP($I1243,'New Summary'!$E$8:$G$59,2,FALSE)</f>
        <v>T-100x200x8x12</v>
      </c>
      <c r="L1243" s="3" t="s">
        <v>2496</v>
      </c>
      <c r="M1243" s="7">
        <f>VLOOKUP($I1243,'New Summary'!$E$8:$G$59,3,FALSE)</f>
        <v>25.3</v>
      </c>
      <c r="N1243" s="3">
        <v>2800</v>
      </c>
      <c r="O1243" s="3" t="s">
        <v>25</v>
      </c>
      <c r="P1243" s="3">
        <v>1</v>
      </c>
      <c r="Q1243" s="28">
        <f t="shared" si="258"/>
        <v>2.8</v>
      </c>
      <c r="R1243" s="40">
        <f t="shared" si="259"/>
        <v>70.84</v>
      </c>
      <c r="S1243" s="12">
        <v>0</v>
      </c>
      <c r="T1243" s="46">
        <f t="shared" si="262"/>
        <v>0</v>
      </c>
      <c r="U1243" s="15"/>
      <c r="V1243" s="3">
        <f t="shared" si="263"/>
        <v>2.8</v>
      </c>
      <c r="W1243" s="30" t="s">
        <v>2502</v>
      </c>
      <c r="X1243" s="41">
        <f t="shared" si="260"/>
        <v>70.84</v>
      </c>
      <c r="Y1243" s="41">
        <f t="shared" si="261"/>
        <v>0</v>
      </c>
      <c r="Z1243" s="5"/>
      <c r="AA1243" s="3">
        <v>1.4</v>
      </c>
      <c r="AB1243" s="3">
        <f t="shared" si="251"/>
        <v>1.4</v>
      </c>
      <c r="AC1243" s="3">
        <f t="shared" si="252"/>
        <v>35.42</v>
      </c>
      <c r="AD1243">
        <v>1400</v>
      </c>
      <c r="AE1243" s="1">
        <f t="shared" si="255"/>
        <v>1.4</v>
      </c>
    </row>
    <row r="1244" spans="1:31" customFormat="1" ht="43.2" hidden="1" x14ac:dyDescent="0.3">
      <c r="A1244" s="65" t="str" cm="1">
        <f t="array" ref="A1244">_xlfn.IFS(M1244&gt;=65,"Heavy",M1244&lt;=25,"Light",M1244&gt;=26-64,"Medium")</f>
        <v>Medium</v>
      </c>
      <c r="B1244" s="1" t="s">
        <v>2787</v>
      </c>
      <c r="C1244" s="1" t="s">
        <v>2824</v>
      </c>
      <c r="D1244" s="3">
        <f t="shared" si="264"/>
        <v>1227</v>
      </c>
      <c r="E1244" s="4" t="s">
        <v>918</v>
      </c>
      <c r="F1244" s="3">
        <v>2</v>
      </c>
      <c r="G1244" s="3" t="s">
        <v>2827</v>
      </c>
      <c r="H1244" s="4" t="s">
        <v>1282</v>
      </c>
      <c r="I1244" s="3" t="s">
        <v>812</v>
      </c>
      <c r="J1244" s="3" t="s">
        <v>2819</v>
      </c>
      <c r="K1244" s="7" t="str">
        <f>VLOOKUP($I1244,'New Summary'!$E$8:$G$59,2,FALSE)</f>
        <v>T-100x200x8x12</v>
      </c>
      <c r="L1244" s="3" t="s">
        <v>2496</v>
      </c>
      <c r="M1244" s="7">
        <f>VLOOKUP($I1244,'New Summary'!$E$8:$G$59,3,FALSE)</f>
        <v>25.3</v>
      </c>
      <c r="N1244" s="3">
        <v>2800</v>
      </c>
      <c r="O1244" s="3" t="s">
        <v>25</v>
      </c>
      <c r="P1244" s="3">
        <v>1</v>
      </c>
      <c r="Q1244" s="28">
        <f t="shared" si="258"/>
        <v>2.8</v>
      </c>
      <c r="R1244" s="40">
        <f t="shared" si="259"/>
        <v>70.84</v>
      </c>
      <c r="S1244" s="12">
        <v>0</v>
      </c>
      <c r="T1244" s="46">
        <f t="shared" si="262"/>
        <v>0</v>
      </c>
      <c r="U1244" s="15"/>
      <c r="V1244" s="3">
        <f t="shared" si="263"/>
        <v>2.8</v>
      </c>
      <c r="W1244" s="30" t="s">
        <v>2502</v>
      </c>
      <c r="X1244" s="41">
        <f t="shared" si="260"/>
        <v>70.84</v>
      </c>
      <c r="Y1244" s="41">
        <f t="shared" si="261"/>
        <v>0</v>
      </c>
      <c r="Z1244" s="5"/>
      <c r="AA1244" s="3">
        <v>1.4</v>
      </c>
      <c r="AB1244" s="3">
        <f t="shared" si="251"/>
        <v>1.4</v>
      </c>
      <c r="AC1244" s="3">
        <f t="shared" si="252"/>
        <v>35.42</v>
      </c>
      <c r="AD1244">
        <v>1400</v>
      </c>
      <c r="AE1244" s="1">
        <f t="shared" si="255"/>
        <v>1.4</v>
      </c>
    </row>
    <row r="1245" spans="1:31" customFormat="1" ht="43.2" hidden="1" x14ac:dyDescent="0.3">
      <c r="A1245" s="65" t="str" cm="1">
        <f t="array" ref="A1245">_xlfn.IFS(M1245&gt;=65,"Heavy",M1245&lt;=25,"Light",M1245&gt;=26-64,"Medium")</f>
        <v>Medium</v>
      </c>
      <c r="B1245" s="1" t="s">
        <v>2787</v>
      </c>
      <c r="C1245" s="1" t="s">
        <v>2824</v>
      </c>
      <c r="D1245" s="3">
        <f t="shared" si="264"/>
        <v>1228</v>
      </c>
      <c r="E1245" s="4" t="s">
        <v>918</v>
      </c>
      <c r="F1245" s="3">
        <v>2</v>
      </c>
      <c r="G1245" s="3" t="s">
        <v>2827</v>
      </c>
      <c r="H1245" s="4" t="s">
        <v>1283</v>
      </c>
      <c r="I1245" s="3" t="s">
        <v>812</v>
      </c>
      <c r="J1245" s="3" t="s">
        <v>2819</v>
      </c>
      <c r="K1245" s="7" t="str">
        <f>VLOOKUP($I1245,'New Summary'!$E$8:$G$59,2,FALSE)</f>
        <v>T-100x200x8x12</v>
      </c>
      <c r="L1245" s="3" t="s">
        <v>2496</v>
      </c>
      <c r="M1245" s="7">
        <f>VLOOKUP($I1245,'New Summary'!$E$8:$G$59,3,FALSE)</f>
        <v>25.3</v>
      </c>
      <c r="N1245" s="3">
        <v>2800</v>
      </c>
      <c r="O1245" s="3" t="s">
        <v>25</v>
      </c>
      <c r="P1245" s="3">
        <v>1</v>
      </c>
      <c r="Q1245" s="28">
        <f t="shared" si="258"/>
        <v>2.8</v>
      </c>
      <c r="R1245" s="40">
        <f t="shared" si="259"/>
        <v>70.84</v>
      </c>
      <c r="S1245" s="12">
        <v>0</v>
      </c>
      <c r="T1245" s="46">
        <f t="shared" si="262"/>
        <v>0</v>
      </c>
      <c r="U1245" s="15"/>
      <c r="V1245" s="3">
        <f t="shared" si="263"/>
        <v>2.8</v>
      </c>
      <c r="W1245" s="30" t="s">
        <v>2502</v>
      </c>
      <c r="X1245" s="41">
        <f t="shared" si="260"/>
        <v>70.84</v>
      </c>
      <c r="Y1245" s="41">
        <f t="shared" si="261"/>
        <v>0</v>
      </c>
      <c r="Z1245" s="5"/>
      <c r="AA1245" s="3">
        <v>1.4</v>
      </c>
      <c r="AB1245" s="3">
        <f t="shared" ref="AB1245:AB1308" si="265">Q1245-AA1245</f>
        <v>1.4</v>
      </c>
      <c r="AC1245" s="3">
        <f t="shared" ref="AC1245:AC1308" si="266">AA1245*M1245*P1245</f>
        <v>35.42</v>
      </c>
      <c r="AD1245">
        <v>1400</v>
      </c>
      <c r="AE1245" s="1">
        <f t="shared" si="255"/>
        <v>1.4</v>
      </c>
    </row>
    <row r="1246" spans="1:31" customFormat="1" ht="43.2" hidden="1" x14ac:dyDescent="0.3">
      <c r="A1246" s="65" t="str" cm="1">
        <f t="array" ref="A1246">_xlfn.IFS(M1246&gt;=65,"Heavy",M1246&lt;=25,"Light",M1246&gt;=26-64,"Medium")</f>
        <v>Medium</v>
      </c>
      <c r="B1246" s="1" t="s">
        <v>2787</v>
      </c>
      <c r="C1246" s="1" t="s">
        <v>2824</v>
      </c>
      <c r="D1246" s="3">
        <f t="shared" si="264"/>
        <v>1229</v>
      </c>
      <c r="E1246" s="4" t="s">
        <v>918</v>
      </c>
      <c r="F1246" s="3">
        <v>2</v>
      </c>
      <c r="G1246" s="3" t="s">
        <v>2827</v>
      </c>
      <c r="H1246" s="4" t="s">
        <v>1284</v>
      </c>
      <c r="I1246" s="3" t="s">
        <v>812</v>
      </c>
      <c r="J1246" s="3" t="s">
        <v>2819</v>
      </c>
      <c r="K1246" s="7" t="str">
        <f>VLOOKUP($I1246,'New Summary'!$E$8:$G$59,2,FALSE)</f>
        <v>T-100x200x8x12</v>
      </c>
      <c r="L1246" s="3" t="s">
        <v>2496</v>
      </c>
      <c r="M1246" s="7">
        <f>VLOOKUP($I1246,'New Summary'!$E$8:$G$59,3,FALSE)</f>
        <v>25.3</v>
      </c>
      <c r="N1246" s="3">
        <v>2800</v>
      </c>
      <c r="O1246" s="3" t="s">
        <v>25</v>
      </c>
      <c r="P1246" s="3">
        <v>1</v>
      </c>
      <c r="Q1246" s="28">
        <f t="shared" si="258"/>
        <v>2.8</v>
      </c>
      <c r="R1246" s="40">
        <f t="shared" si="259"/>
        <v>70.84</v>
      </c>
      <c r="S1246" s="12">
        <v>0</v>
      </c>
      <c r="T1246" s="46">
        <f t="shared" si="262"/>
        <v>0</v>
      </c>
      <c r="U1246" s="15"/>
      <c r="V1246" s="3">
        <f t="shared" si="263"/>
        <v>2.8</v>
      </c>
      <c r="W1246" s="30" t="s">
        <v>2502</v>
      </c>
      <c r="X1246" s="41">
        <f t="shared" si="260"/>
        <v>70.84</v>
      </c>
      <c r="Y1246" s="41">
        <f t="shared" si="261"/>
        <v>0</v>
      </c>
      <c r="Z1246" s="5"/>
      <c r="AA1246" s="3">
        <v>1.4</v>
      </c>
      <c r="AB1246" s="3">
        <f t="shared" si="265"/>
        <v>1.4</v>
      </c>
      <c r="AC1246" s="3">
        <f t="shared" si="266"/>
        <v>35.42</v>
      </c>
      <c r="AD1246">
        <v>1400</v>
      </c>
      <c r="AE1246" s="1">
        <f t="shared" si="255"/>
        <v>1.4</v>
      </c>
    </row>
    <row r="1247" spans="1:31" customFormat="1" ht="43.2" hidden="1" x14ac:dyDescent="0.3">
      <c r="A1247" s="65" t="str" cm="1">
        <f t="array" ref="A1247">_xlfn.IFS(M1247&gt;=65,"Heavy",M1247&lt;=25,"Light",M1247&gt;=26-64,"Medium")</f>
        <v>Medium</v>
      </c>
      <c r="B1247" s="1" t="s">
        <v>2787</v>
      </c>
      <c r="C1247" s="1" t="s">
        <v>2824</v>
      </c>
      <c r="D1247" s="3">
        <f t="shared" si="264"/>
        <v>1230</v>
      </c>
      <c r="E1247" s="4" t="s">
        <v>918</v>
      </c>
      <c r="F1247" s="3">
        <v>2</v>
      </c>
      <c r="G1247" s="3" t="s">
        <v>2827</v>
      </c>
      <c r="H1247" s="4" t="s">
        <v>1285</v>
      </c>
      <c r="I1247" s="3" t="s">
        <v>812</v>
      </c>
      <c r="J1247" s="3" t="s">
        <v>2819</v>
      </c>
      <c r="K1247" s="7" t="str">
        <f>VLOOKUP($I1247,'New Summary'!$E$8:$G$59,2,FALSE)</f>
        <v>T-100x200x8x12</v>
      </c>
      <c r="L1247" s="3" t="s">
        <v>2496</v>
      </c>
      <c r="M1247" s="7">
        <f>VLOOKUP($I1247,'New Summary'!$E$8:$G$59,3,FALSE)</f>
        <v>25.3</v>
      </c>
      <c r="N1247" s="3">
        <v>2800</v>
      </c>
      <c r="O1247" s="3" t="s">
        <v>25</v>
      </c>
      <c r="P1247" s="3">
        <v>1</v>
      </c>
      <c r="Q1247" s="28">
        <f t="shared" si="258"/>
        <v>2.8</v>
      </c>
      <c r="R1247" s="40">
        <f t="shared" si="259"/>
        <v>70.84</v>
      </c>
      <c r="S1247" s="12">
        <v>0</v>
      </c>
      <c r="T1247" s="46">
        <f t="shared" si="262"/>
        <v>0</v>
      </c>
      <c r="U1247" s="15"/>
      <c r="V1247" s="3">
        <f t="shared" si="263"/>
        <v>2.8</v>
      </c>
      <c r="W1247" s="30" t="s">
        <v>2502</v>
      </c>
      <c r="X1247" s="41">
        <f t="shared" si="260"/>
        <v>70.84</v>
      </c>
      <c r="Y1247" s="41">
        <f t="shared" si="261"/>
        <v>0</v>
      </c>
      <c r="Z1247" s="5"/>
      <c r="AA1247" s="3">
        <v>1.4</v>
      </c>
      <c r="AB1247" s="3">
        <f t="shared" si="265"/>
        <v>1.4</v>
      </c>
      <c r="AC1247" s="3">
        <f t="shared" si="266"/>
        <v>35.42</v>
      </c>
      <c r="AD1247">
        <v>1400</v>
      </c>
      <c r="AE1247" s="1">
        <f t="shared" si="255"/>
        <v>1.4</v>
      </c>
    </row>
    <row r="1248" spans="1:31" customFormat="1" ht="43.2" hidden="1" x14ac:dyDescent="0.3">
      <c r="A1248" s="65" t="str" cm="1">
        <f t="array" ref="A1248">_xlfn.IFS(M1248&gt;=65,"Heavy",M1248&lt;=25,"Light",M1248&gt;=26-64,"Medium")</f>
        <v>Medium</v>
      </c>
      <c r="B1248" s="1" t="s">
        <v>2787</v>
      </c>
      <c r="C1248" s="1" t="s">
        <v>2824</v>
      </c>
      <c r="D1248" s="3">
        <f t="shared" si="264"/>
        <v>1231</v>
      </c>
      <c r="E1248" s="4" t="s">
        <v>918</v>
      </c>
      <c r="F1248" s="3">
        <v>2</v>
      </c>
      <c r="G1248" s="3" t="s">
        <v>2827</v>
      </c>
      <c r="H1248" s="4" t="s">
        <v>1286</v>
      </c>
      <c r="I1248" s="3" t="s">
        <v>812</v>
      </c>
      <c r="J1248" s="3" t="s">
        <v>2819</v>
      </c>
      <c r="K1248" s="7" t="str">
        <f>VLOOKUP($I1248,'New Summary'!$E$8:$G$59,2,FALSE)</f>
        <v>T-100x200x8x12</v>
      </c>
      <c r="L1248" s="3" t="s">
        <v>2496</v>
      </c>
      <c r="M1248" s="7">
        <f>VLOOKUP($I1248,'New Summary'!$E$8:$G$59,3,FALSE)</f>
        <v>25.3</v>
      </c>
      <c r="N1248" s="3">
        <v>2800</v>
      </c>
      <c r="O1248" s="3" t="s">
        <v>25</v>
      </c>
      <c r="P1248" s="3">
        <v>1</v>
      </c>
      <c r="Q1248" s="28">
        <f t="shared" si="258"/>
        <v>2.8</v>
      </c>
      <c r="R1248" s="40">
        <f t="shared" si="259"/>
        <v>70.84</v>
      </c>
      <c r="S1248" s="12">
        <v>0</v>
      </c>
      <c r="T1248" s="46">
        <f t="shared" si="262"/>
        <v>0</v>
      </c>
      <c r="U1248" s="15"/>
      <c r="V1248" s="3">
        <f t="shared" si="263"/>
        <v>2.8</v>
      </c>
      <c r="W1248" s="30" t="s">
        <v>2502</v>
      </c>
      <c r="X1248" s="41">
        <f t="shared" si="260"/>
        <v>70.84</v>
      </c>
      <c r="Y1248" s="41">
        <f t="shared" si="261"/>
        <v>0</v>
      </c>
      <c r="Z1248" s="5"/>
      <c r="AA1248" s="3">
        <v>1.4</v>
      </c>
      <c r="AB1248" s="3">
        <f t="shared" si="265"/>
        <v>1.4</v>
      </c>
      <c r="AC1248" s="3">
        <f t="shared" si="266"/>
        <v>35.42</v>
      </c>
      <c r="AD1248">
        <v>1400</v>
      </c>
      <c r="AE1248" s="1">
        <f t="shared" si="255"/>
        <v>1.4</v>
      </c>
    </row>
    <row r="1249" spans="1:31" customFormat="1" ht="43.2" hidden="1" x14ac:dyDescent="0.3">
      <c r="A1249" s="65" t="str" cm="1">
        <f t="array" ref="A1249">_xlfn.IFS(M1249&gt;=65,"Heavy",M1249&lt;=25,"Light",M1249&gt;=26-64,"Medium")</f>
        <v>Medium</v>
      </c>
      <c r="B1249" s="1" t="s">
        <v>2787</v>
      </c>
      <c r="C1249" s="1" t="s">
        <v>2824</v>
      </c>
      <c r="D1249" s="3">
        <f t="shared" si="264"/>
        <v>1232</v>
      </c>
      <c r="E1249" s="4" t="s">
        <v>918</v>
      </c>
      <c r="F1249" s="3">
        <v>2</v>
      </c>
      <c r="G1249" s="3" t="s">
        <v>2827</v>
      </c>
      <c r="H1249" s="4" t="s">
        <v>1287</v>
      </c>
      <c r="I1249" s="3" t="s">
        <v>812</v>
      </c>
      <c r="J1249" s="3" t="s">
        <v>2819</v>
      </c>
      <c r="K1249" s="7" t="str">
        <f>VLOOKUP($I1249,'New Summary'!$E$8:$G$59,2,FALSE)</f>
        <v>T-100x200x8x12</v>
      </c>
      <c r="L1249" s="3" t="s">
        <v>2496</v>
      </c>
      <c r="M1249" s="7">
        <f>VLOOKUP($I1249,'New Summary'!$E$8:$G$59,3,FALSE)</f>
        <v>25.3</v>
      </c>
      <c r="N1249" s="3">
        <v>2800</v>
      </c>
      <c r="O1249" s="3" t="s">
        <v>25</v>
      </c>
      <c r="P1249" s="3">
        <v>1</v>
      </c>
      <c r="Q1249" s="28">
        <f t="shared" si="258"/>
        <v>2.8</v>
      </c>
      <c r="R1249" s="40">
        <f t="shared" si="259"/>
        <v>70.84</v>
      </c>
      <c r="S1249" s="12">
        <v>0</v>
      </c>
      <c r="T1249" s="46">
        <f t="shared" si="262"/>
        <v>0</v>
      </c>
      <c r="U1249" s="15"/>
      <c r="V1249" s="3">
        <f t="shared" si="263"/>
        <v>2.8</v>
      </c>
      <c r="W1249" s="30" t="s">
        <v>2502</v>
      </c>
      <c r="X1249" s="41">
        <f t="shared" si="260"/>
        <v>70.84</v>
      </c>
      <c r="Y1249" s="41">
        <f t="shared" si="261"/>
        <v>0</v>
      </c>
      <c r="Z1249" s="5"/>
      <c r="AA1249" s="3">
        <v>1.4</v>
      </c>
      <c r="AB1249" s="3">
        <f t="shared" si="265"/>
        <v>1.4</v>
      </c>
      <c r="AC1249" s="3">
        <f t="shared" si="266"/>
        <v>35.42</v>
      </c>
      <c r="AD1249">
        <v>1400</v>
      </c>
      <c r="AE1249" s="1">
        <f t="shared" si="255"/>
        <v>1.4</v>
      </c>
    </row>
    <row r="1250" spans="1:31" customFormat="1" ht="43.2" hidden="1" x14ac:dyDescent="0.3">
      <c r="A1250" s="65" t="str" cm="1">
        <f t="array" ref="A1250">_xlfn.IFS(M1250&gt;=65,"Heavy",M1250&lt;=25,"Light",M1250&gt;=26-64,"Medium")</f>
        <v>Medium</v>
      </c>
      <c r="B1250" s="1" t="s">
        <v>2787</v>
      </c>
      <c r="C1250" s="1" t="s">
        <v>2824</v>
      </c>
      <c r="D1250" s="3">
        <f t="shared" si="264"/>
        <v>1233</v>
      </c>
      <c r="E1250" s="4" t="s">
        <v>918</v>
      </c>
      <c r="F1250" s="3">
        <v>2</v>
      </c>
      <c r="G1250" s="3" t="s">
        <v>2827</v>
      </c>
      <c r="H1250" s="4" t="s">
        <v>1288</v>
      </c>
      <c r="I1250" s="3" t="s">
        <v>812</v>
      </c>
      <c r="J1250" s="3" t="s">
        <v>2819</v>
      </c>
      <c r="K1250" s="7" t="str">
        <f>VLOOKUP($I1250,'New Summary'!$E$8:$G$59,2,FALSE)</f>
        <v>T-100x200x8x12</v>
      </c>
      <c r="L1250" s="3" t="s">
        <v>2496</v>
      </c>
      <c r="M1250" s="7">
        <f>VLOOKUP($I1250,'New Summary'!$E$8:$G$59,3,FALSE)</f>
        <v>25.3</v>
      </c>
      <c r="N1250" s="3">
        <v>2800</v>
      </c>
      <c r="O1250" s="3" t="s">
        <v>25</v>
      </c>
      <c r="P1250" s="3">
        <v>1</v>
      </c>
      <c r="Q1250" s="28">
        <f t="shared" si="258"/>
        <v>2.8</v>
      </c>
      <c r="R1250" s="40">
        <f t="shared" si="259"/>
        <v>70.84</v>
      </c>
      <c r="S1250" s="12">
        <v>0</v>
      </c>
      <c r="T1250" s="46">
        <f t="shared" si="262"/>
        <v>0</v>
      </c>
      <c r="U1250" s="15"/>
      <c r="V1250" s="3">
        <f t="shared" si="263"/>
        <v>2.8</v>
      </c>
      <c r="W1250" s="30" t="s">
        <v>2502</v>
      </c>
      <c r="X1250" s="41">
        <f t="shared" si="260"/>
        <v>70.84</v>
      </c>
      <c r="Y1250" s="41">
        <f t="shared" si="261"/>
        <v>0</v>
      </c>
      <c r="Z1250" s="5"/>
      <c r="AA1250" s="3">
        <v>1.4</v>
      </c>
      <c r="AB1250" s="3">
        <f t="shared" si="265"/>
        <v>1.4</v>
      </c>
      <c r="AC1250" s="3">
        <f t="shared" si="266"/>
        <v>35.42</v>
      </c>
      <c r="AD1250">
        <v>1400</v>
      </c>
      <c r="AE1250" s="1">
        <f t="shared" si="255"/>
        <v>1.4</v>
      </c>
    </row>
    <row r="1251" spans="1:31" customFormat="1" ht="43.2" hidden="1" x14ac:dyDescent="0.3">
      <c r="A1251" s="65" t="str" cm="1">
        <f t="array" ref="A1251">_xlfn.IFS(M1251&gt;=65,"Heavy",M1251&lt;=25,"Light",M1251&gt;=26-64,"Medium")</f>
        <v>Medium</v>
      </c>
      <c r="B1251" s="1" t="s">
        <v>2787</v>
      </c>
      <c r="C1251" s="1" t="s">
        <v>2824</v>
      </c>
      <c r="D1251" s="3">
        <f t="shared" si="264"/>
        <v>1234</v>
      </c>
      <c r="E1251" s="4" t="s">
        <v>918</v>
      </c>
      <c r="F1251" s="3">
        <v>2</v>
      </c>
      <c r="G1251" s="3" t="s">
        <v>2827</v>
      </c>
      <c r="H1251" s="4" t="s">
        <v>1289</v>
      </c>
      <c r="I1251" s="3" t="s">
        <v>812</v>
      </c>
      <c r="J1251" s="3" t="s">
        <v>2819</v>
      </c>
      <c r="K1251" s="7" t="str">
        <f>VLOOKUP($I1251,'New Summary'!$E$8:$G$59,2,FALSE)</f>
        <v>T-100x200x8x12</v>
      </c>
      <c r="L1251" s="3" t="s">
        <v>2496</v>
      </c>
      <c r="M1251" s="7">
        <f>VLOOKUP($I1251,'New Summary'!$E$8:$G$59,3,FALSE)</f>
        <v>25.3</v>
      </c>
      <c r="N1251" s="3">
        <v>2800</v>
      </c>
      <c r="O1251" s="3" t="s">
        <v>25</v>
      </c>
      <c r="P1251" s="3">
        <v>1</v>
      </c>
      <c r="Q1251" s="28">
        <f t="shared" si="258"/>
        <v>2.8</v>
      </c>
      <c r="R1251" s="40">
        <f t="shared" si="259"/>
        <v>70.84</v>
      </c>
      <c r="S1251" s="12">
        <v>0</v>
      </c>
      <c r="T1251" s="46">
        <f t="shared" si="262"/>
        <v>0</v>
      </c>
      <c r="U1251" s="15"/>
      <c r="V1251" s="3">
        <f t="shared" si="263"/>
        <v>2.8</v>
      </c>
      <c r="W1251" s="30" t="s">
        <v>2502</v>
      </c>
      <c r="X1251" s="41">
        <f t="shared" si="260"/>
        <v>70.84</v>
      </c>
      <c r="Y1251" s="41">
        <f t="shared" si="261"/>
        <v>0</v>
      </c>
      <c r="Z1251" s="5"/>
      <c r="AA1251" s="3">
        <v>1.4</v>
      </c>
      <c r="AB1251" s="3">
        <f t="shared" si="265"/>
        <v>1.4</v>
      </c>
      <c r="AC1251" s="3">
        <f t="shared" si="266"/>
        <v>35.42</v>
      </c>
      <c r="AD1251">
        <v>1400</v>
      </c>
      <c r="AE1251" s="1">
        <f t="shared" si="255"/>
        <v>1.4</v>
      </c>
    </row>
    <row r="1252" spans="1:31" customFormat="1" ht="43.2" hidden="1" x14ac:dyDescent="0.3">
      <c r="A1252" s="65" t="str" cm="1">
        <f t="array" ref="A1252">_xlfn.IFS(M1252&gt;=65,"Heavy",M1252&lt;=25,"Light",M1252&gt;=26-64,"Medium")</f>
        <v>Medium</v>
      </c>
      <c r="B1252" s="1" t="s">
        <v>2787</v>
      </c>
      <c r="C1252" s="1" t="s">
        <v>2824</v>
      </c>
      <c r="D1252" s="3">
        <f t="shared" si="264"/>
        <v>1235</v>
      </c>
      <c r="E1252" s="4" t="s">
        <v>918</v>
      </c>
      <c r="F1252" s="3">
        <v>2</v>
      </c>
      <c r="G1252" s="3" t="s">
        <v>2827</v>
      </c>
      <c r="H1252" s="4" t="s">
        <v>1290</v>
      </c>
      <c r="I1252" s="3" t="s">
        <v>812</v>
      </c>
      <c r="J1252" s="3" t="s">
        <v>2819</v>
      </c>
      <c r="K1252" s="7" t="str">
        <f>VLOOKUP($I1252,'New Summary'!$E$8:$G$59,2,FALSE)</f>
        <v>T-100x200x8x12</v>
      </c>
      <c r="L1252" s="3" t="s">
        <v>2496</v>
      </c>
      <c r="M1252" s="7">
        <f>VLOOKUP($I1252,'New Summary'!$E$8:$G$59,3,FALSE)</f>
        <v>25.3</v>
      </c>
      <c r="N1252" s="3">
        <v>2800</v>
      </c>
      <c r="O1252" s="3" t="s">
        <v>25</v>
      </c>
      <c r="P1252" s="3">
        <v>1</v>
      </c>
      <c r="Q1252" s="28">
        <f t="shared" si="258"/>
        <v>2.8</v>
      </c>
      <c r="R1252" s="40">
        <f t="shared" si="259"/>
        <v>70.84</v>
      </c>
      <c r="S1252" s="12">
        <v>0</v>
      </c>
      <c r="T1252" s="46">
        <f t="shared" si="262"/>
        <v>0</v>
      </c>
      <c r="U1252" s="15"/>
      <c r="V1252" s="3">
        <f t="shared" si="263"/>
        <v>2.8</v>
      </c>
      <c r="W1252" s="30" t="s">
        <v>2502</v>
      </c>
      <c r="X1252" s="41">
        <f t="shared" si="260"/>
        <v>70.84</v>
      </c>
      <c r="Y1252" s="41">
        <f t="shared" si="261"/>
        <v>0</v>
      </c>
      <c r="Z1252" s="5"/>
      <c r="AA1252" s="3">
        <v>1.4</v>
      </c>
      <c r="AB1252" s="3">
        <f t="shared" si="265"/>
        <v>1.4</v>
      </c>
      <c r="AC1252" s="3">
        <f t="shared" si="266"/>
        <v>35.42</v>
      </c>
      <c r="AD1252">
        <v>1400</v>
      </c>
      <c r="AE1252" s="1">
        <f t="shared" si="255"/>
        <v>1.4</v>
      </c>
    </row>
    <row r="1253" spans="1:31" customFormat="1" ht="43.2" hidden="1" x14ac:dyDescent="0.3">
      <c r="A1253" s="65" t="str" cm="1">
        <f t="array" ref="A1253">_xlfn.IFS(M1253&gt;=65,"Heavy",M1253&lt;=25,"Light",M1253&gt;=26-64,"Medium")</f>
        <v>Medium</v>
      </c>
      <c r="B1253" s="1" t="s">
        <v>2787</v>
      </c>
      <c r="C1253" s="1" t="s">
        <v>2824</v>
      </c>
      <c r="D1253" s="3">
        <f t="shared" si="264"/>
        <v>1236</v>
      </c>
      <c r="E1253" s="4" t="s">
        <v>918</v>
      </c>
      <c r="F1253" s="3">
        <v>2</v>
      </c>
      <c r="G1253" s="3" t="s">
        <v>2827</v>
      </c>
      <c r="H1253" s="4" t="s">
        <v>1291</v>
      </c>
      <c r="I1253" s="3" t="s">
        <v>812</v>
      </c>
      <c r="J1253" s="3" t="s">
        <v>2819</v>
      </c>
      <c r="K1253" s="7" t="str">
        <f>VLOOKUP($I1253,'New Summary'!$E$8:$G$59,2,FALSE)</f>
        <v>T-100x200x8x12</v>
      </c>
      <c r="L1253" s="3" t="s">
        <v>2496</v>
      </c>
      <c r="M1253" s="7">
        <f>VLOOKUP($I1253,'New Summary'!$E$8:$G$59,3,FALSE)</f>
        <v>25.3</v>
      </c>
      <c r="N1253" s="3">
        <v>2800</v>
      </c>
      <c r="O1253" s="3" t="s">
        <v>25</v>
      </c>
      <c r="P1253" s="3">
        <v>1</v>
      </c>
      <c r="Q1253" s="28">
        <f t="shared" si="258"/>
        <v>2.8</v>
      </c>
      <c r="R1253" s="40">
        <f t="shared" si="259"/>
        <v>70.84</v>
      </c>
      <c r="S1253" s="12">
        <v>0</v>
      </c>
      <c r="T1253" s="46">
        <f t="shared" si="262"/>
        <v>0</v>
      </c>
      <c r="U1253" s="15"/>
      <c r="V1253" s="3">
        <f t="shared" si="263"/>
        <v>2.8</v>
      </c>
      <c r="W1253" s="30" t="s">
        <v>2502</v>
      </c>
      <c r="X1253" s="41">
        <f t="shared" si="260"/>
        <v>70.84</v>
      </c>
      <c r="Y1253" s="41">
        <f t="shared" si="261"/>
        <v>0</v>
      </c>
      <c r="Z1253" s="5"/>
      <c r="AA1253" s="3">
        <v>1.4</v>
      </c>
      <c r="AB1253" s="3">
        <f t="shared" si="265"/>
        <v>1.4</v>
      </c>
      <c r="AC1253" s="3">
        <f t="shared" si="266"/>
        <v>35.42</v>
      </c>
      <c r="AD1253">
        <v>1400</v>
      </c>
      <c r="AE1253" s="1">
        <f t="shared" si="255"/>
        <v>1.4</v>
      </c>
    </row>
    <row r="1254" spans="1:31" customFormat="1" ht="43.2" hidden="1" x14ac:dyDescent="0.3">
      <c r="A1254" s="65" t="str" cm="1">
        <f t="array" ref="A1254">_xlfn.IFS(M1254&gt;=65,"Heavy",M1254&lt;=25,"Light",M1254&gt;=26-64,"Medium")</f>
        <v>Medium</v>
      </c>
      <c r="B1254" s="1" t="s">
        <v>2787</v>
      </c>
      <c r="C1254" s="1" t="s">
        <v>2824</v>
      </c>
      <c r="D1254" s="3">
        <f t="shared" si="264"/>
        <v>1237</v>
      </c>
      <c r="E1254" s="4" t="s">
        <v>918</v>
      </c>
      <c r="F1254" s="3">
        <v>2</v>
      </c>
      <c r="G1254" s="3" t="s">
        <v>2827</v>
      </c>
      <c r="H1254" s="4" t="s">
        <v>1292</v>
      </c>
      <c r="I1254" s="3" t="s">
        <v>812</v>
      </c>
      <c r="J1254" s="3" t="s">
        <v>2819</v>
      </c>
      <c r="K1254" s="7" t="str">
        <f>VLOOKUP($I1254,'New Summary'!$E$8:$G$59,2,FALSE)</f>
        <v>T-100x200x8x12</v>
      </c>
      <c r="L1254" s="3" t="s">
        <v>2496</v>
      </c>
      <c r="M1254" s="7">
        <f>VLOOKUP($I1254,'New Summary'!$E$8:$G$59,3,FALSE)</f>
        <v>25.3</v>
      </c>
      <c r="N1254" s="3">
        <v>2800</v>
      </c>
      <c r="O1254" s="3" t="s">
        <v>25</v>
      </c>
      <c r="P1254" s="3">
        <v>1</v>
      </c>
      <c r="Q1254" s="28">
        <f t="shared" si="258"/>
        <v>2.8</v>
      </c>
      <c r="R1254" s="40">
        <f t="shared" si="259"/>
        <v>70.84</v>
      </c>
      <c r="S1254" s="12">
        <v>0</v>
      </c>
      <c r="T1254" s="46">
        <f t="shared" si="262"/>
        <v>0</v>
      </c>
      <c r="U1254" s="15"/>
      <c r="V1254" s="3">
        <f t="shared" si="263"/>
        <v>2.8</v>
      </c>
      <c r="W1254" s="30" t="s">
        <v>2502</v>
      </c>
      <c r="X1254" s="41">
        <f t="shared" si="260"/>
        <v>70.84</v>
      </c>
      <c r="Y1254" s="41">
        <f t="shared" si="261"/>
        <v>0</v>
      </c>
      <c r="Z1254" s="5"/>
      <c r="AA1254" s="3">
        <v>1.4</v>
      </c>
      <c r="AB1254" s="3">
        <f t="shared" si="265"/>
        <v>1.4</v>
      </c>
      <c r="AC1254" s="3">
        <f t="shared" si="266"/>
        <v>35.42</v>
      </c>
      <c r="AD1254">
        <v>1400</v>
      </c>
      <c r="AE1254" s="1">
        <f t="shared" si="255"/>
        <v>1.4</v>
      </c>
    </row>
    <row r="1255" spans="1:31" customFormat="1" ht="43.2" hidden="1" x14ac:dyDescent="0.3">
      <c r="A1255" s="65" t="str" cm="1">
        <f t="array" ref="A1255">_xlfn.IFS(M1255&gt;=65,"Heavy",M1255&lt;=25,"Light",M1255&gt;=26-64,"Medium")</f>
        <v>Medium</v>
      </c>
      <c r="B1255" s="1" t="s">
        <v>2787</v>
      </c>
      <c r="C1255" s="1" t="s">
        <v>2824</v>
      </c>
      <c r="D1255" s="3">
        <f t="shared" si="264"/>
        <v>1238</v>
      </c>
      <c r="E1255" s="4" t="s">
        <v>918</v>
      </c>
      <c r="F1255" s="3">
        <v>2</v>
      </c>
      <c r="G1255" s="3" t="s">
        <v>2827</v>
      </c>
      <c r="H1255" s="4" t="s">
        <v>1293</v>
      </c>
      <c r="I1255" s="3" t="s">
        <v>812</v>
      </c>
      <c r="J1255" s="3" t="s">
        <v>2819</v>
      </c>
      <c r="K1255" s="7" t="str">
        <f>VLOOKUP($I1255,'New Summary'!$E$8:$G$59,2,FALSE)</f>
        <v>T-100x200x8x12</v>
      </c>
      <c r="L1255" s="3" t="s">
        <v>2496</v>
      </c>
      <c r="M1255" s="7">
        <f>VLOOKUP($I1255,'New Summary'!$E$8:$G$59,3,FALSE)</f>
        <v>25.3</v>
      </c>
      <c r="N1255" s="3">
        <v>2800</v>
      </c>
      <c r="O1255" s="3" t="s">
        <v>25</v>
      </c>
      <c r="P1255" s="3">
        <v>1</v>
      </c>
      <c r="Q1255" s="28">
        <f t="shared" si="258"/>
        <v>2.8</v>
      </c>
      <c r="R1255" s="40">
        <f t="shared" si="259"/>
        <v>70.84</v>
      </c>
      <c r="S1255" s="12">
        <v>0</v>
      </c>
      <c r="T1255" s="46">
        <f t="shared" si="262"/>
        <v>0</v>
      </c>
      <c r="U1255" s="15"/>
      <c r="V1255" s="3">
        <f t="shared" si="263"/>
        <v>2.8</v>
      </c>
      <c r="W1255" s="30" t="s">
        <v>2502</v>
      </c>
      <c r="X1255" s="41">
        <f t="shared" si="260"/>
        <v>70.84</v>
      </c>
      <c r="Y1255" s="41">
        <f t="shared" si="261"/>
        <v>0</v>
      </c>
      <c r="Z1255" s="5"/>
      <c r="AA1255" s="3">
        <v>1.4</v>
      </c>
      <c r="AB1255" s="3">
        <f t="shared" si="265"/>
        <v>1.4</v>
      </c>
      <c r="AC1255" s="3">
        <f t="shared" si="266"/>
        <v>35.42</v>
      </c>
      <c r="AD1255">
        <v>1400</v>
      </c>
      <c r="AE1255" s="1">
        <f t="shared" si="255"/>
        <v>1.4</v>
      </c>
    </row>
    <row r="1256" spans="1:31" customFormat="1" ht="43.2" hidden="1" x14ac:dyDescent="0.3">
      <c r="A1256" s="65" t="str" cm="1">
        <f t="array" ref="A1256">_xlfn.IFS(M1256&gt;=65,"Heavy",M1256&lt;=25,"Light",M1256&gt;=26-64,"Medium")</f>
        <v>Medium</v>
      </c>
      <c r="B1256" s="1" t="s">
        <v>2787</v>
      </c>
      <c r="C1256" s="1" t="s">
        <v>2824</v>
      </c>
      <c r="D1256" s="3">
        <f t="shared" si="264"/>
        <v>1239</v>
      </c>
      <c r="E1256" s="4" t="s">
        <v>918</v>
      </c>
      <c r="F1256" s="3">
        <v>2</v>
      </c>
      <c r="G1256" s="3" t="s">
        <v>2827</v>
      </c>
      <c r="H1256" s="4" t="s">
        <v>1294</v>
      </c>
      <c r="I1256" s="3" t="s">
        <v>812</v>
      </c>
      <c r="J1256" s="3" t="s">
        <v>2819</v>
      </c>
      <c r="K1256" s="7" t="str">
        <f>VLOOKUP($I1256,'New Summary'!$E$8:$G$59,2,FALSE)</f>
        <v>T-100x200x8x12</v>
      </c>
      <c r="L1256" s="3" t="s">
        <v>2496</v>
      </c>
      <c r="M1256" s="7">
        <f>VLOOKUP($I1256,'New Summary'!$E$8:$G$59,3,FALSE)</f>
        <v>25.3</v>
      </c>
      <c r="N1256" s="3">
        <v>2800</v>
      </c>
      <c r="O1256" s="3" t="s">
        <v>25</v>
      </c>
      <c r="P1256" s="3">
        <v>1</v>
      </c>
      <c r="Q1256" s="28">
        <f t="shared" si="258"/>
        <v>2.8</v>
      </c>
      <c r="R1256" s="40">
        <f t="shared" si="259"/>
        <v>70.84</v>
      </c>
      <c r="S1256" s="12">
        <v>0</v>
      </c>
      <c r="T1256" s="46">
        <f t="shared" si="262"/>
        <v>0</v>
      </c>
      <c r="U1256" s="15"/>
      <c r="V1256" s="3">
        <f t="shared" si="263"/>
        <v>2.8</v>
      </c>
      <c r="W1256" s="30" t="s">
        <v>2502</v>
      </c>
      <c r="X1256" s="41">
        <f t="shared" si="260"/>
        <v>70.84</v>
      </c>
      <c r="Y1256" s="41">
        <f t="shared" si="261"/>
        <v>0</v>
      </c>
      <c r="Z1256" s="5"/>
      <c r="AA1256" s="3">
        <v>1.4</v>
      </c>
      <c r="AB1256" s="3">
        <f t="shared" si="265"/>
        <v>1.4</v>
      </c>
      <c r="AC1256" s="3">
        <f t="shared" si="266"/>
        <v>35.42</v>
      </c>
      <c r="AD1256">
        <v>1400</v>
      </c>
      <c r="AE1256" s="1">
        <f t="shared" si="255"/>
        <v>1.4</v>
      </c>
    </row>
    <row r="1257" spans="1:31" customFormat="1" ht="43.2" hidden="1" x14ac:dyDescent="0.3">
      <c r="A1257" s="65" t="str" cm="1">
        <f t="array" ref="A1257">_xlfn.IFS(M1257&gt;=65,"Heavy",M1257&lt;=25,"Light",M1257&gt;=26-64,"Medium")</f>
        <v>Medium</v>
      </c>
      <c r="B1257" s="1" t="s">
        <v>2787</v>
      </c>
      <c r="C1257" s="1" t="s">
        <v>2824</v>
      </c>
      <c r="D1257" s="3">
        <f t="shared" si="264"/>
        <v>1240</v>
      </c>
      <c r="E1257" s="4" t="s">
        <v>918</v>
      </c>
      <c r="F1257" s="3">
        <v>2</v>
      </c>
      <c r="G1257" s="3" t="s">
        <v>2827</v>
      </c>
      <c r="H1257" s="4" t="s">
        <v>1295</v>
      </c>
      <c r="I1257" s="3" t="s">
        <v>812</v>
      </c>
      <c r="J1257" s="3" t="s">
        <v>2819</v>
      </c>
      <c r="K1257" s="7" t="str">
        <f>VLOOKUP($I1257,'New Summary'!$E$8:$G$59,2,FALSE)</f>
        <v>T-100x200x8x12</v>
      </c>
      <c r="L1257" s="3" t="s">
        <v>2496</v>
      </c>
      <c r="M1257" s="7">
        <f>VLOOKUP($I1257,'New Summary'!$E$8:$G$59,3,FALSE)</f>
        <v>25.3</v>
      </c>
      <c r="N1257" s="3">
        <v>2800</v>
      </c>
      <c r="O1257" s="3" t="s">
        <v>25</v>
      </c>
      <c r="P1257" s="3">
        <v>1</v>
      </c>
      <c r="Q1257" s="28">
        <f t="shared" si="258"/>
        <v>2.8</v>
      </c>
      <c r="R1257" s="40">
        <f t="shared" si="259"/>
        <v>70.84</v>
      </c>
      <c r="S1257" s="12">
        <v>0</v>
      </c>
      <c r="T1257" s="46">
        <f t="shared" si="262"/>
        <v>0</v>
      </c>
      <c r="U1257" s="15"/>
      <c r="V1257" s="3">
        <f t="shared" si="263"/>
        <v>2.8</v>
      </c>
      <c r="W1257" s="30" t="s">
        <v>2502</v>
      </c>
      <c r="X1257" s="41">
        <f t="shared" si="260"/>
        <v>70.84</v>
      </c>
      <c r="Y1257" s="41">
        <f t="shared" si="261"/>
        <v>0</v>
      </c>
      <c r="Z1257" s="5"/>
      <c r="AA1257" s="3">
        <v>1.4</v>
      </c>
      <c r="AB1257" s="3">
        <f t="shared" si="265"/>
        <v>1.4</v>
      </c>
      <c r="AC1257" s="3">
        <f t="shared" si="266"/>
        <v>35.42</v>
      </c>
      <c r="AD1257">
        <v>1400</v>
      </c>
      <c r="AE1257" s="1">
        <f t="shared" si="255"/>
        <v>1.4</v>
      </c>
    </row>
    <row r="1258" spans="1:31" customFormat="1" ht="43.2" hidden="1" x14ac:dyDescent="0.3">
      <c r="A1258" s="65" t="str" cm="1">
        <f t="array" ref="A1258">_xlfn.IFS(M1258&gt;=65,"Heavy",M1258&lt;=25,"Light",M1258&gt;=26-64,"Medium")</f>
        <v>Medium</v>
      </c>
      <c r="B1258" s="1" t="s">
        <v>2787</v>
      </c>
      <c r="C1258" s="1" t="s">
        <v>2824</v>
      </c>
      <c r="D1258" s="3">
        <f t="shared" si="264"/>
        <v>1241</v>
      </c>
      <c r="E1258" s="4" t="s">
        <v>918</v>
      </c>
      <c r="F1258" s="3">
        <v>2</v>
      </c>
      <c r="G1258" s="3" t="s">
        <v>2827</v>
      </c>
      <c r="H1258" s="4" t="s">
        <v>1296</v>
      </c>
      <c r="I1258" s="3" t="s">
        <v>812</v>
      </c>
      <c r="J1258" s="3" t="s">
        <v>2819</v>
      </c>
      <c r="K1258" s="7" t="str">
        <f>VLOOKUP($I1258,'New Summary'!$E$8:$G$59,2,FALSE)</f>
        <v>T-100x200x8x12</v>
      </c>
      <c r="L1258" s="3" t="s">
        <v>2496</v>
      </c>
      <c r="M1258" s="7">
        <f>VLOOKUP($I1258,'New Summary'!$E$8:$G$59,3,FALSE)</f>
        <v>25.3</v>
      </c>
      <c r="N1258" s="3">
        <v>2800</v>
      </c>
      <c r="O1258" s="3" t="s">
        <v>25</v>
      </c>
      <c r="P1258" s="3">
        <v>1</v>
      </c>
      <c r="Q1258" s="28">
        <f t="shared" si="258"/>
        <v>2.8</v>
      </c>
      <c r="R1258" s="40">
        <f t="shared" si="259"/>
        <v>70.84</v>
      </c>
      <c r="S1258" s="12">
        <v>0</v>
      </c>
      <c r="T1258" s="46">
        <f t="shared" si="262"/>
        <v>0</v>
      </c>
      <c r="U1258" s="15"/>
      <c r="V1258" s="3">
        <f t="shared" si="263"/>
        <v>2.8</v>
      </c>
      <c r="W1258" s="30" t="s">
        <v>2502</v>
      </c>
      <c r="X1258" s="41">
        <f t="shared" si="260"/>
        <v>70.84</v>
      </c>
      <c r="Y1258" s="41">
        <f t="shared" si="261"/>
        <v>0</v>
      </c>
      <c r="Z1258" s="5"/>
      <c r="AA1258" s="3">
        <v>1.4</v>
      </c>
      <c r="AB1258" s="3">
        <f t="shared" si="265"/>
        <v>1.4</v>
      </c>
      <c r="AC1258" s="3">
        <f t="shared" si="266"/>
        <v>35.42</v>
      </c>
      <c r="AD1258">
        <v>1400</v>
      </c>
      <c r="AE1258" s="1">
        <f t="shared" si="255"/>
        <v>1.4</v>
      </c>
    </row>
    <row r="1259" spans="1:31" customFormat="1" ht="43.2" hidden="1" x14ac:dyDescent="0.3">
      <c r="A1259" s="65" t="str" cm="1">
        <f t="array" ref="A1259">_xlfn.IFS(M1259&gt;=65,"Heavy",M1259&lt;=25,"Light",M1259&gt;=26-64,"Medium")</f>
        <v>Medium</v>
      </c>
      <c r="B1259" s="1" t="s">
        <v>2787</v>
      </c>
      <c r="C1259" s="1" t="s">
        <v>2824</v>
      </c>
      <c r="D1259" s="3">
        <f t="shared" si="264"/>
        <v>1242</v>
      </c>
      <c r="E1259" s="4" t="s">
        <v>918</v>
      </c>
      <c r="F1259" s="3">
        <v>2</v>
      </c>
      <c r="G1259" s="3" t="s">
        <v>2827</v>
      </c>
      <c r="H1259" s="4" t="s">
        <v>1297</v>
      </c>
      <c r="I1259" s="3" t="s">
        <v>812</v>
      </c>
      <c r="J1259" s="3" t="s">
        <v>2819</v>
      </c>
      <c r="K1259" s="7" t="str">
        <f>VLOOKUP($I1259,'New Summary'!$E$8:$G$59,2,FALSE)</f>
        <v>T-100x200x8x12</v>
      </c>
      <c r="L1259" s="3" t="s">
        <v>2496</v>
      </c>
      <c r="M1259" s="7">
        <f>VLOOKUP($I1259,'New Summary'!$E$8:$G$59,3,FALSE)</f>
        <v>25.3</v>
      </c>
      <c r="N1259" s="3">
        <v>3050</v>
      </c>
      <c r="O1259" s="3" t="s">
        <v>25</v>
      </c>
      <c r="P1259" s="3">
        <v>1</v>
      </c>
      <c r="Q1259" s="28">
        <f t="shared" si="258"/>
        <v>3.05</v>
      </c>
      <c r="R1259" s="40">
        <f t="shared" si="259"/>
        <v>77.164999999999992</v>
      </c>
      <c r="S1259" s="12">
        <v>0</v>
      </c>
      <c r="T1259" s="46">
        <f t="shared" si="262"/>
        <v>0</v>
      </c>
      <c r="U1259" s="15"/>
      <c r="V1259" s="3">
        <f t="shared" si="263"/>
        <v>3.05</v>
      </c>
      <c r="W1259" s="30" t="s">
        <v>2502</v>
      </c>
      <c r="X1259" s="41">
        <f t="shared" si="260"/>
        <v>77.164999999999992</v>
      </c>
      <c r="Y1259" s="41">
        <f t="shared" si="261"/>
        <v>0</v>
      </c>
      <c r="Z1259" s="5"/>
      <c r="AA1259" s="3">
        <v>1.5249999999999999</v>
      </c>
      <c r="AB1259" s="3">
        <f t="shared" si="265"/>
        <v>1.5249999999999999</v>
      </c>
      <c r="AC1259" s="3">
        <f t="shared" si="266"/>
        <v>38.582499999999996</v>
      </c>
      <c r="AD1259">
        <v>1525</v>
      </c>
      <c r="AE1259" s="1">
        <f t="shared" si="255"/>
        <v>1.5249999999999999</v>
      </c>
    </row>
    <row r="1260" spans="1:31" customFormat="1" ht="43.2" hidden="1" x14ac:dyDescent="0.3">
      <c r="A1260" s="65" t="str" cm="1">
        <f t="array" ref="A1260">_xlfn.IFS(M1260&gt;=65,"Heavy",M1260&lt;=25,"Light",M1260&gt;=26-64,"Medium")</f>
        <v>Medium</v>
      </c>
      <c r="B1260" s="1" t="s">
        <v>2787</v>
      </c>
      <c r="C1260" s="1" t="s">
        <v>2824</v>
      </c>
      <c r="D1260" s="3">
        <f t="shared" si="264"/>
        <v>1243</v>
      </c>
      <c r="E1260" s="4" t="s">
        <v>918</v>
      </c>
      <c r="F1260" s="3">
        <v>2</v>
      </c>
      <c r="G1260" s="3" t="s">
        <v>2827</v>
      </c>
      <c r="H1260" s="4" t="s">
        <v>1298</v>
      </c>
      <c r="I1260" s="3" t="s">
        <v>812</v>
      </c>
      <c r="J1260" s="3" t="s">
        <v>2819</v>
      </c>
      <c r="K1260" s="7" t="str">
        <f>VLOOKUP($I1260,'New Summary'!$E$8:$G$59,2,FALSE)</f>
        <v>T-100x200x8x12</v>
      </c>
      <c r="L1260" s="3" t="s">
        <v>2496</v>
      </c>
      <c r="M1260" s="7">
        <f>VLOOKUP($I1260,'New Summary'!$E$8:$G$59,3,FALSE)</f>
        <v>25.3</v>
      </c>
      <c r="N1260" s="3">
        <v>3050</v>
      </c>
      <c r="O1260" s="3" t="s">
        <v>25</v>
      </c>
      <c r="P1260" s="3">
        <v>1</v>
      </c>
      <c r="Q1260" s="28">
        <f t="shared" si="258"/>
        <v>3.05</v>
      </c>
      <c r="R1260" s="40">
        <f t="shared" si="259"/>
        <v>77.164999999999992</v>
      </c>
      <c r="S1260" s="12">
        <v>0</v>
      </c>
      <c r="T1260" s="46">
        <f t="shared" si="262"/>
        <v>0</v>
      </c>
      <c r="U1260" s="15"/>
      <c r="V1260" s="3">
        <f t="shared" si="263"/>
        <v>3.05</v>
      </c>
      <c r="W1260" s="30" t="s">
        <v>2502</v>
      </c>
      <c r="X1260" s="41">
        <f t="shared" si="260"/>
        <v>77.164999999999992</v>
      </c>
      <c r="Y1260" s="41">
        <f t="shared" si="261"/>
        <v>0</v>
      </c>
      <c r="Z1260" s="5"/>
      <c r="AA1260" s="3">
        <v>1.5249999999999999</v>
      </c>
      <c r="AB1260" s="3">
        <f t="shared" si="265"/>
        <v>1.5249999999999999</v>
      </c>
      <c r="AC1260" s="3">
        <f t="shared" si="266"/>
        <v>38.582499999999996</v>
      </c>
      <c r="AD1260">
        <v>1525</v>
      </c>
      <c r="AE1260" s="1">
        <f t="shared" si="255"/>
        <v>1.5249999999999999</v>
      </c>
    </row>
    <row r="1261" spans="1:31" customFormat="1" ht="43.2" hidden="1" x14ac:dyDescent="0.3">
      <c r="A1261" s="65" t="str" cm="1">
        <f t="array" ref="A1261">_xlfn.IFS(M1261&gt;=65,"Heavy",M1261&lt;=25,"Light",M1261&gt;=26-64,"Medium")</f>
        <v>Medium</v>
      </c>
      <c r="B1261" s="1" t="s">
        <v>2787</v>
      </c>
      <c r="C1261" s="1" t="s">
        <v>2824</v>
      </c>
      <c r="D1261" s="3">
        <f t="shared" si="264"/>
        <v>1244</v>
      </c>
      <c r="E1261" s="4" t="s">
        <v>918</v>
      </c>
      <c r="F1261" s="3">
        <v>2</v>
      </c>
      <c r="G1261" s="3" t="s">
        <v>2827</v>
      </c>
      <c r="H1261" s="4" t="s">
        <v>1299</v>
      </c>
      <c r="I1261" s="3" t="s">
        <v>812</v>
      </c>
      <c r="J1261" s="3" t="s">
        <v>2819</v>
      </c>
      <c r="K1261" s="7" t="str">
        <f>VLOOKUP($I1261,'New Summary'!$E$8:$G$59,2,FALSE)</f>
        <v>T-100x200x8x12</v>
      </c>
      <c r="L1261" s="3" t="s">
        <v>2496</v>
      </c>
      <c r="M1261" s="7">
        <f>VLOOKUP($I1261,'New Summary'!$E$8:$G$59,3,FALSE)</f>
        <v>25.3</v>
      </c>
      <c r="N1261" s="3">
        <v>3050</v>
      </c>
      <c r="O1261" s="3" t="s">
        <v>25</v>
      </c>
      <c r="P1261" s="3">
        <v>1</v>
      </c>
      <c r="Q1261" s="28">
        <f t="shared" si="258"/>
        <v>3.05</v>
      </c>
      <c r="R1261" s="40">
        <f t="shared" si="259"/>
        <v>77.164999999999992</v>
      </c>
      <c r="S1261" s="12">
        <v>0</v>
      </c>
      <c r="T1261" s="46">
        <f t="shared" si="262"/>
        <v>0</v>
      </c>
      <c r="U1261" s="15"/>
      <c r="V1261" s="3">
        <f t="shared" si="263"/>
        <v>3.05</v>
      </c>
      <c r="W1261" s="30" t="s">
        <v>2502</v>
      </c>
      <c r="X1261" s="41">
        <f t="shared" si="260"/>
        <v>77.164999999999992</v>
      </c>
      <c r="Y1261" s="41">
        <f t="shared" si="261"/>
        <v>0</v>
      </c>
      <c r="Z1261" s="5"/>
      <c r="AA1261" s="3">
        <v>1.5249999999999999</v>
      </c>
      <c r="AB1261" s="3">
        <f t="shared" si="265"/>
        <v>1.5249999999999999</v>
      </c>
      <c r="AC1261" s="3">
        <f t="shared" si="266"/>
        <v>38.582499999999996</v>
      </c>
      <c r="AD1261">
        <v>1525</v>
      </c>
      <c r="AE1261" s="1">
        <f t="shared" si="255"/>
        <v>1.5249999999999999</v>
      </c>
    </row>
    <row r="1262" spans="1:31" customFormat="1" ht="43.2" hidden="1" x14ac:dyDescent="0.3">
      <c r="A1262" s="65" t="str" cm="1">
        <f t="array" ref="A1262">_xlfn.IFS(M1262&gt;=65,"Heavy",M1262&lt;=25,"Light",M1262&gt;=26-64,"Medium")</f>
        <v>Medium</v>
      </c>
      <c r="B1262" s="1" t="s">
        <v>2787</v>
      </c>
      <c r="C1262" s="1" t="s">
        <v>2824</v>
      </c>
      <c r="D1262" s="3">
        <f t="shared" si="264"/>
        <v>1245</v>
      </c>
      <c r="E1262" s="4" t="s">
        <v>918</v>
      </c>
      <c r="F1262" s="3">
        <v>2</v>
      </c>
      <c r="G1262" s="3" t="s">
        <v>2827</v>
      </c>
      <c r="H1262" s="4" t="s">
        <v>1300</v>
      </c>
      <c r="I1262" s="3" t="s">
        <v>812</v>
      </c>
      <c r="J1262" s="3" t="s">
        <v>2819</v>
      </c>
      <c r="K1262" s="7" t="str">
        <f>VLOOKUP($I1262,'New Summary'!$E$8:$G$59,2,FALSE)</f>
        <v>T-100x200x8x12</v>
      </c>
      <c r="L1262" s="3" t="s">
        <v>2496</v>
      </c>
      <c r="M1262" s="7">
        <f>VLOOKUP($I1262,'New Summary'!$E$8:$G$59,3,FALSE)</f>
        <v>25.3</v>
      </c>
      <c r="N1262" s="3">
        <v>3050</v>
      </c>
      <c r="O1262" s="3" t="s">
        <v>25</v>
      </c>
      <c r="P1262" s="3">
        <v>1</v>
      </c>
      <c r="Q1262" s="28">
        <f t="shared" si="258"/>
        <v>3.05</v>
      </c>
      <c r="R1262" s="40">
        <f t="shared" si="259"/>
        <v>77.164999999999992</v>
      </c>
      <c r="S1262" s="12">
        <v>0</v>
      </c>
      <c r="T1262" s="46">
        <f t="shared" si="262"/>
        <v>0</v>
      </c>
      <c r="U1262" s="15"/>
      <c r="V1262" s="3">
        <f t="shared" si="263"/>
        <v>3.05</v>
      </c>
      <c r="W1262" s="30" t="s">
        <v>2502</v>
      </c>
      <c r="X1262" s="41">
        <f t="shared" si="260"/>
        <v>77.164999999999992</v>
      </c>
      <c r="Y1262" s="41">
        <f t="shared" si="261"/>
        <v>0</v>
      </c>
      <c r="Z1262" s="5"/>
      <c r="AA1262" s="3">
        <v>1.5249999999999999</v>
      </c>
      <c r="AB1262" s="3">
        <f t="shared" si="265"/>
        <v>1.5249999999999999</v>
      </c>
      <c r="AC1262" s="3">
        <f t="shared" si="266"/>
        <v>38.582499999999996</v>
      </c>
      <c r="AD1262">
        <v>1525</v>
      </c>
      <c r="AE1262" s="1">
        <f t="shared" si="255"/>
        <v>1.5249999999999999</v>
      </c>
    </row>
    <row r="1263" spans="1:31" customFormat="1" ht="43.2" hidden="1" x14ac:dyDescent="0.3">
      <c r="A1263" s="65" t="str" cm="1">
        <f t="array" ref="A1263">_xlfn.IFS(M1263&gt;=65,"Heavy",M1263&lt;=25,"Light",M1263&gt;=26-64,"Medium")</f>
        <v>Medium</v>
      </c>
      <c r="B1263" s="1" t="s">
        <v>2787</v>
      </c>
      <c r="C1263" s="1" t="s">
        <v>2824</v>
      </c>
      <c r="D1263" s="3">
        <f t="shared" si="264"/>
        <v>1246</v>
      </c>
      <c r="E1263" s="4" t="s">
        <v>918</v>
      </c>
      <c r="F1263" s="3">
        <v>2</v>
      </c>
      <c r="G1263" s="3" t="s">
        <v>2827</v>
      </c>
      <c r="H1263" s="4" t="s">
        <v>1301</v>
      </c>
      <c r="I1263" s="3" t="s">
        <v>812</v>
      </c>
      <c r="J1263" s="3" t="s">
        <v>2819</v>
      </c>
      <c r="K1263" s="7" t="str">
        <f>VLOOKUP($I1263,'New Summary'!$E$8:$G$59,2,FALSE)</f>
        <v>T-100x200x8x12</v>
      </c>
      <c r="L1263" s="3" t="s">
        <v>2496</v>
      </c>
      <c r="M1263" s="7">
        <f>VLOOKUP($I1263,'New Summary'!$E$8:$G$59,3,FALSE)</f>
        <v>25.3</v>
      </c>
      <c r="N1263" s="3">
        <v>3050</v>
      </c>
      <c r="O1263" s="3" t="s">
        <v>25</v>
      </c>
      <c r="P1263" s="3">
        <v>1</v>
      </c>
      <c r="Q1263" s="28">
        <f t="shared" si="258"/>
        <v>3.05</v>
      </c>
      <c r="R1263" s="40">
        <f t="shared" si="259"/>
        <v>77.164999999999992</v>
      </c>
      <c r="S1263" s="12">
        <v>0</v>
      </c>
      <c r="T1263" s="46">
        <f t="shared" si="262"/>
        <v>0</v>
      </c>
      <c r="U1263" s="15"/>
      <c r="V1263" s="3">
        <f t="shared" si="263"/>
        <v>3.05</v>
      </c>
      <c r="W1263" s="30" t="s">
        <v>2502</v>
      </c>
      <c r="X1263" s="41">
        <f t="shared" si="260"/>
        <v>77.164999999999992</v>
      </c>
      <c r="Y1263" s="41">
        <f t="shared" si="261"/>
        <v>0</v>
      </c>
      <c r="Z1263" s="5"/>
      <c r="AA1263" s="3">
        <v>1.5249999999999999</v>
      </c>
      <c r="AB1263" s="3">
        <f t="shared" si="265"/>
        <v>1.5249999999999999</v>
      </c>
      <c r="AC1263" s="3">
        <f t="shared" si="266"/>
        <v>38.582499999999996</v>
      </c>
      <c r="AD1263">
        <v>1525</v>
      </c>
      <c r="AE1263" s="1">
        <f t="shared" si="255"/>
        <v>1.5249999999999999</v>
      </c>
    </row>
    <row r="1264" spans="1:31" customFormat="1" ht="43.2" hidden="1" x14ac:dyDescent="0.3">
      <c r="A1264" s="65" t="str" cm="1">
        <f t="array" ref="A1264">_xlfn.IFS(M1264&gt;=65,"Heavy",M1264&lt;=25,"Light",M1264&gt;=26-64,"Medium")</f>
        <v>Medium</v>
      </c>
      <c r="B1264" s="1" t="s">
        <v>2787</v>
      </c>
      <c r="C1264" s="1" t="s">
        <v>2824</v>
      </c>
      <c r="D1264" s="3">
        <f t="shared" si="264"/>
        <v>1247</v>
      </c>
      <c r="E1264" s="4" t="s">
        <v>918</v>
      </c>
      <c r="F1264" s="3">
        <v>2</v>
      </c>
      <c r="G1264" s="3" t="s">
        <v>2827</v>
      </c>
      <c r="H1264" s="4" t="s">
        <v>1302</v>
      </c>
      <c r="I1264" s="3" t="s">
        <v>812</v>
      </c>
      <c r="J1264" s="3" t="s">
        <v>2819</v>
      </c>
      <c r="K1264" s="7" t="str">
        <f>VLOOKUP($I1264,'New Summary'!$E$8:$G$59,2,FALSE)</f>
        <v>T-100x200x8x12</v>
      </c>
      <c r="L1264" s="3" t="s">
        <v>2496</v>
      </c>
      <c r="M1264" s="7">
        <f>VLOOKUP($I1264,'New Summary'!$E$8:$G$59,3,FALSE)</f>
        <v>25.3</v>
      </c>
      <c r="N1264" s="3">
        <v>3050</v>
      </c>
      <c r="O1264" s="3" t="s">
        <v>25</v>
      </c>
      <c r="P1264" s="3">
        <v>1</v>
      </c>
      <c r="Q1264" s="28">
        <f t="shared" si="258"/>
        <v>3.05</v>
      </c>
      <c r="R1264" s="40">
        <f t="shared" si="259"/>
        <v>77.164999999999992</v>
      </c>
      <c r="S1264" s="12">
        <v>0</v>
      </c>
      <c r="T1264" s="46">
        <f t="shared" si="262"/>
        <v>0</v>
      </c>
      <c r="U1264" s="15"/>
      <c r="V1264" s="3">
        <f t="shared" si="263"/>
        <v>3.05</v>
      </c>
      <c r="W1264" s="30" t="s">
        <v>2502</v>
      </c>
      <c r="X1264" s="41">
        <f t="shared" si="260"/>
        <v>77.164999999999992</v>
      </c>
      <c r="Y1264" s="41">
        <f t="shared" si="261"/>
        <v>0</v>
      </c>
      <c r="Z1264" s="5"/>
      <c r="AA1264" s="3">
        <v>1.5249999999999999</v>
      </c>
      <c r="AB1264" s="3">
        <f t="shared" si="265"/>
        <v>1.5249999999999999</v>
      </c>
      <c r="AC1264" s="3">
        <f t="shared" si="266"/>
        <v>38.582499999999996</v>
      </c>
      <c r="AD1264">
        <v>1525</v>
      </c>
      <c r="AE1264" s="1">
        <f t="shared" si="255"/>
        <v>1.5249999999999999</v>
      </c>
    </row>
    <row r="1265" spans="1:31" customFormat="1" ht="43.2" hidden="1" x14ac:dyDescent="0.3">
      <c r="A1265" s="65" t="str" cm="1">
        <f t="array" ref="A1265">_xlfn.IFS(M1265&gt;=65,"Heavy",M1265&lt;=25,"Light",M1265&gt;=26-64,"Medium")</f>
        <v>Medium</v>
      </c>
      <c r="B1265" s="1" t="s">
        <v>2787</v>
      </c>
      <c r="C1265" s="1" t="s">
        <v>2824</v>
      </c>
      <c r="D1265" s="3">
        <f t="shared" si="264"/>
        <v>1248</v>
      </c>
      <c r="E1265" s="4" t="s">
        <v>918</v>
      </c>
      <c r="F1265" s="3">
        <v>2</v>
      </c>
      <c r="G1265" s="3" t="s">
        <v>2827</v>
      </c>
      <c r="H1265" s="4" t="s">
        <v>1303</v>
      </c>
      <c r="I1265" s="3" t="s">
        <v>812</v>
      </c>
      <c r="J1265" s="3" t="s">
        <v>2819</v>
      </c>
      <c r="K1265" s="7" t="str">
        <f>VLOOKUP($I1265,'New Summary'!$E$8:$G$59,2,FALSE)</f>
        <v>T-100x200x8x12</v>
      </c>
      <c r="L1265" s="3" t="s">
        <v>2496</v>
      </c>
      <c r="M1265" s="7">
        <f>VLOOKUP($I1265,'New Summary'!$E$8:$G$59,3,FALSE)</f>
        <v>25.3</v>
      </c>
      <c r="N1265" s="3">
        <v>3050</v>
      </c>
      <c r="O1265" s="3" t="s">
        <v>25</v>
      </c>
      <c r="P1265" s="3">
        <v>1</v>
      </c>
      <c r="Q1265" s="28">
        <f t="shared" si="258"/>
        <v>3.05</v>
      </c>
      <c r="R1265" s="40">
        <f t="shared" si="259"/>
        <v>77.164999999999992</v>
      </c>
      <c r="S1265" s="12">
        <v>0</v>
      </c>
      <c r="T1265" s="46">
        <f t="shared" si="262"/>
        <v>0</v>
      </c>
      <c r="U1265" s="15"/>
      <c r="V1265" s="3">
        <f t="shared" si="263"/>
        <v>3.05</v>
      </c>
      <c r="W1265" s="30" t="s">
        <v>2502</v>
      </c>
      <c r="X1265" s="41">
        <f t="shared" si="260"/>
        <v>77.164999999999992</v>
      </c>
      <c r="Y1265" s="41">
        <f t="shared" si="261"/>
        <v>0</v>
      </c>
      <c r="Z1265" s="5"/>
      <c r="AA1265" s="3">
        <v>1.5249999999999999</v>
      </c>
      <c r="AB1265" s="3">
        <f t="shared" si="265"/>
        <v>1.5249999999999999</v>
      </c>
      <c r="AC1265" s="3">
        <f t="shared" si="266"/>
        <v>38.582499999999996</v>
      </c>
      <c r="AD1265">
        <v>1525</v>
      </c>
      <c r="AE1265" s="1">
        <f t="shared" si="255"/>
        <v>1.5249999999999999</v>
      </c>
    </row>
    <row r="1266" spans="1:31" customFormat="1" ht="43.2" hidden="1" x14ac:dyDescent="0.3">
      <c r="A1266" s="65" t="str" cm="1">
        <f t="array" ref="A1266">_xlfn.IFS(M1266&gt;=65,"Heavy",M1266&lt;=25,"Light",M1266&gt;=26-64,"Medium")</f>
        <v>Medium</v>
      </c>
      <c r="B1266" s="1" t="s">
        <v>2787</v>
      </c>
      <c r="C1266" s="1" t="s">
        <v>2824</v>
      </c>
      <c r="D1266" s="3">
        <f t="shared" si="264"/>
        <v>1249</v>
      </c>
      <c r="E1266" s="4" t="s">
        <v>918</v>
      </c>
      <c r="F1266" s="3">
        <v>2</v>
      </c>
      <c r="G1266" s="3" t="s">
        <v>2827</v>
      </c>
      <c r="H1266" s="4" t="s">
        <v>1304</v>
      </c>
      <c r="I1266" s="3" t="s">
        <v>812</v>
      </c>
      <c r="J1266" s="3" t="s">
        <v>2819</v>
      </c>
      <c r="K1266" s="7" t="str">
        <f>VLOOKUP($I1266,'New Summary'!$E$8:$G$59,2,FALSE)</f>
        <v>T-100x200x8x12</v>
      </c>
      <c r="L1266" s="3" t="s">
        <v>2496</v>
      </c>
      <c r="M1266" s="7">
        <f>VLOOKUP($I1266,'New Summary'!$E$8:$G$59,3,FALSE)</f>
        <v>25.3</v>
      </c>
      <c r="N1266" s="3">
        <v>3050</v>
      </c>
      <c r="O1266" s="3" t="s">
        <v>25</v>
      </c>
      <c r="P1266" s="3">
        <v>1</v>
      </c>
      <c r="Q1266" s="28">
        <f t="shared" si="258"/>
        <v>3.05</v>
      </c>
      <c r="R1266" s="40">
        <f t="shared" si="259"/>
        <v>77.164999999999992</v>
      </c>
      <c r="S1266" s="12">
        <v>0</v>
      </c>
      <c r="T1266" s="46">
        <f t="shared" si="262"/>
        <v>0</v>
      </c>
      <c r="U1266" s="15"/>
      <c r="V1266" s="3">
        <f t="shared" si="263"/>
        <v>3.05</v>
      </c>
      <c r="W1266" s="30" t="s">
        <v>2502</v>
      </c>
      <c r="X1266" s="41">
        <f t="shared" si="260"/>
        <v>77.164999999999992</v>
      </c>
      <c r="Y1266" s="41">
        <f t="shared" si="261"/>
        <v>0</v>
      </c>
      <c r="Z1266" s="5"/>
      <c r="AA1266" s="3">
        <v>1.5249999999999999</v>
      </c>
      <c r="AB1266" s="3">
        <f t="shared" si="265"/>
        <v>1.5249999999999999</v>
      </c>
      <c r="AC1266" s="3">
        <f t="shared" si="266"/>
        <v>38.582499999999996</v>
      </c>
      <c r="AD1266">
        <v>1525</v>
      </c>
      <c r="AE1266" s="1">
        <f t="shared" si="255"/>
        <v>1.5249999999999999</v>
      </c>
    </row>
    <row r="1267" spans="1:31" customFormat="1" ht="43.2" hidden="1" x14ac:dyDescent="0.3">
      <c r="A1267" s="65" t="str" cm="1">
        <f t="array" ref="A1267">_xlfn.IFS(M1267&gt;=65,"Heavy",M1267&lt;=25,"Light",M1267&gt;=26-64,"Medium")</f>
        <v>Medium</v>
      </c>
      <c r="B1267" s="1" t="s">
        <v>2787</v>
      </c>
      <c r="C1267" s="1" t="s">
        <v>2824</v>
      </c>
      <c r="D1267" s="3">
        <f t="shared" si="264"/>
        <v>1250</v>
      </c>
      <c r="E1267" s="4" t="s">
        <v>918</v>
      </c>
      <c r="F1267" s="3">
        <v>2</v>
      </c>
      <c r="G1267" s="3" t="s">
        <v>2827</v>
      </c>
      <c r="H1267" s="4" t="s">
        <v>1295</v>
      </c>
      <c r="I1267" s="3" t="s">
        <v>812</v>
      </c>
      <c r="J1267" s="3" t="s">
        <v>2819</v>
      </c>
      <c r="K1267" s="7" t="str">
        <f>VLOOKUP($I1267,'New Summary'!$E$8:$G$59,2,FALSE)</f>
        <v>T-100x200x8x12</v>
      </c>
      <c r="L1267" s="3" t="s">
        <v>2496</v>
      </c>
      <c r="M1267" s="7">
        <f>VLOOKUP($I1267,'New Summary'!$E$8:$G$59,3,FALSE)</f>
        <v>25.3</v>
      </c>
      <c r="N1267" s="3">
        <v>3050</v>
      </c>
      <c r="O1267" s="3" t="s">
        <v>25</v>
      </c>
      <c r="P1267" s="3">
        <v>1</v>
      </c>
      <c r="Q1267" s="28">
        <f t="shared" si="258"/>
        <v>3.05</v>
      </c>
      <c r="R1267" s="40">
        <f t="shared" si="259"/>
        <v>77.164999999999992</v>
      </c>
      <c r="S1267" s="12">
        <v>0</v>
      </c>
      <c r="T1267" s="46">
        <f t="shared" si="262"/>
        <v>0</v>
      </c>
      <c r="U1267" s="15"/>
      <c r="V1267" s="3">
        <f t="shared" si="263"/>
        <v>3.05</v>
      </c>
      <c r="W1267" s="30" t="s">
        <v>2502</v>
      </c>
      <c r="X1267" s="41">
        <f t="shared" si="260"/>
        <v>77.164999999999992</v>
      </c>
      <c r="Y1267" s="41">
        <f t="shared" si="261"/>
        <v>0</v>
      </c>
      <c r="Z1267" s="5"/>
      <c r="AA1267" s="3">
        <v>1.5249999999999999</v>
      </c>
      <c r="AB1267" s="3">
        <f t="shared" si="265"/>
        <v>1.5249999999999999</v>
      </c>
      <c r="AC1267" s="3">
        <f t="shared" si="266"/>
        <v>38.582499999999996</v>
      </c>
      <c r="AD1267">
        <v>1525</v>
      </c>
      <c r="AE1267" s="1">
        <f t="shared" si="255"/>
        <v>1.5249999999999999</v>
      </c>
    </row>
    <row r="1268" spans="1:31" customFormat="1" ht="43.2" hidden="1" x14ac:dyDescent="0.3">
      <c r="A1268" s="65" t="str" cm="1">
        <f t="array" ref="A1268">_xlfn.IFS(M1268&gt;=65,"Heavy",M1268&lt;=25,"Light",M1268&gt;=26-64,"Medium")</f>
        <v>Medium</v>
      </c>
      <c r="B1268" s="1" t="s">
        <v>2787</v>
      </c>
      <c r="C1268" s="1" t="s">
        <v>2824</v>
      </c>
      <c r="D1268" s="3">
        <f t="shared" si="264"/>
        <v>1251</v>
      </c>
      <c r="E1268" s="4" t="s">
        <v>918</v>
      </c>
      <c r="F1268" s="3">
        <v>2</v>
      </c>
      <c r="G1268" s="3" t="s">
        <v>2827</v>
      </c>
      <c r="H1268" s="4" t="s">
        <v>1305</v>
      </c>
      <c r="I1268" s="3" t="s">
        <v>812</v>
      </c>
      <c r="J1268" s="3" t="s">
        <v>2819</v>
      </c>
      <c r="K1268" s="7" t="str">
        <f>VLOOKUP($I1268,'New Summary'!$E$8:$G$59,2,FALSE)</f>
        <v>T-100x200x8x12</v>
      </c>
      <c r="L1268" s="3" t="s">
        <v>2496</v>
      </c>
      <c r="M1268" s="7">
        <f>VLOOKUP($I1268,'New Summary'!$E$8:$G$59,3,FALSE)</f>
        <v>25.3</v>
      </c>
      <c r="N1268" s="3">
        <v>3050</v>
      </c>
      <c r="O1268" s="3" t="s">
        <v>25</v>
      </c>
      <c r="P1268" s="3">
        <v>1</v>
      </c>
      <c r="Q1268" s="28">
        <f t="shared" si="258"/>
        <v>3.05</v>
      </c>
      <c r="R1268" s="40">
        <f t="shared" si="259"/>
        <v>77.164999999999992</v>
      </c>
      <c r="S1268" s="12">
        <v>0</v>
      </c>
      <c r="T1268" s="46">
        <f t="shared" si="262"/>
        <v>0</v>
      </c>
      <c r="U1268" s="15"/>
      <c r="V1268" s="3">
        <f t="shared" si="263"/>
        <v>3.05</v>
      </c>
      <c r="W1268" s="30" t="s">
        <v>2502</v>
      </c>
      <c r="X1268" s="41">
        <f t="shared" si="260"/>
        <v>77.164999999999992</v>
      </c>
      <c r="Y1268" s="41">
        <f t="shared" si="261"/>
        <v>0</v>
      </c>
      <c r="Z1268" s="5"/>
      <c r="AA1268" s="3">
        <v>1.5249999999999999</v>
      </c>
      <c r="AB1268" s="3">
        <f t="shared" si="265"/>
        <v>1.5249999999999999</v>
      </c>
      <c r="AC1268" s="3">
        <f t="shared" si="266"/>
        <v>38.582499999999996</v>
      </c>
      <c r="AD1268">
        <v>1525</v>
      </c>
      <c r="AE1268" s="1">
        <f t="shared" si="255"/>
        <v>1.5249999999999999</v>
      </c>
    </row>
    <row r="1269" spans="1:31" customFormat="1" ht="43.2" hidden="1" x14ac:dyDescent="0.3">
      <c r="A1269" s="65" t="str" cm="1">
        <f t="array" ref="A1269">_xlfn.IFS(M1269&gt;=65,"Heavy",M1269&lt;=25,"Light",M1269&gt;=26-64,"Medium")</f>
        <v>Heavy</v>
      </c>
      <c r="B1269" s="1" t="s">
        <v>2787</v>
      </c>
      <c r="C1269" s="1" t="s">
        <v>2824</v>
      </c>
      <c r="D1269" s="3">
        <f t="shared" si="264"/>
        <v>1252</v>
      </c>
      <c r="E1269" s="4" t="s">
        <v>918</v>
      </c>
      <c r="F1269" s="3">
        <v>2</v>
      </c>
      <c r="G1269" s="3" t="s">
        <v>2827</v>
      </c>
      <c r="H1269" s="4" t="s">
        <v>1306</v>
      </c>
      <c r="I1269" s="3" t="s">
        <v>1173</v>
      </c>
      <c r="J1269" s="3" t="s">
        <v>2329</v>
      </c>
      <c r="K1269" s="7" t="str">
        <f>VLOOKUP($I1269,'New Summary'!$E$8:$G$59,2,FALSE)</f>
        <v>H-350x250x9x14</v>
      </c>
      <c r="L1269" s="3" t="s">
        <v>2496</v>
      </c>
      <c r="M1269" s="7">
        <f>VLOOKUP($I1269,'New Summary'!$E$8:$G$59,3,FALSE)</f>
        <v>79.7</v>
      </c>
      <c r="N1269" s="3">
        <v>6000</v>
      </c>
      <c r="O1269" s="3" t="s">
        <v>25</v>
      </c>
      <c r="P1269" s="3">
        <v>1</v>
      </c>
      <c r="Q1269" s="28">
        <f t="shared" ref="Q1269:Q1280" si="267">(N1269/1000)*P1269</f>
        <v>6</v>
      </c>
      <c r="R1269" s="28">
        <f t="shared" ref="R1269:R1280" si="268">Q1269*M1269</f>
        <v>478.20000000000005</v>
      </c>
      <c r="S1269" s="12">
        <v>0</v>
      </c>
      <c r="T1269" s="46">
        <f t="shared" si="262"/>
        <v>0</v>
      </c>
      <c r="U1269" s="15"/>
      <c r="V1269" s="3">
        <f t="shared" si="263"/>
        <v>6</v>
      </c>
      <c r="W1269" s="45" t="s">
        <v>2502</v>
      </c>
      <c r="X1269" s="47">
        <f t="shared" si="260"/>
        <v>478.20000000000005</v>
      </c>
      <c r="Y1269" s="47">
        <f t="shared" si="261"/>
        <v>0</v>
      </c>
      <c r="Z1269" s="5"/>
      <c r="AA1269" s="3">
        <v>2.6999999999999997</v>
      </c>
      <c r="AB1269" s="3">
        <f t="shared" si="265"/>
        <v>3.3000000000000003</v>
      </c>
      <c r="AC1269" s="3">
        <f t="shared" si="266"/>
        <v>215.19</v>
      </c>
      <c r="AD1269">
        <v>2699.9999999999995</v>
      </c>
      <c r="AE1269" s="1">
        <f t="shared" si="255"/>
        <v>2.6999999999999997</v>
      </c>
    </row>
    <row r="1270" spans="1:31" customFormat="1" ht="43.2" hidden="1" x14ac:dyDescent="0.3">
      <c r="A1270" s="65" t="str" cm="1">
        <f t="array" ref="A1270">_xlfn.IFS(M1270&gt;=65,"Heavy",M1270&lt;=25,"Light",M1270&gt;=26-64,"Medium")</f>
        <v>Light</v>
      </c>
      <c r="B1270" s="1" t="s">
        <v>2787</v>
      </c>
      <c r="C1270" s="1" t="s">
        <v>2824</v>
      </c>
      <c r="D1270" s="3">
        <f t="shared" si="264"/>
        <v>1253</v>
      </c>
      <c r="E1270" s="4" t="s">
        <v>918</v>
      </c>
      <c r="F1270" s="3">
        <v>2</v>
      </c>
      <c r="G1270" s="3" t="s">
        <v>2827</v>
      </c>
      <c r="H1270" s="4" t="s">
        <v>1307</v>
      </c>
      <c r="I1270" s="3" t="s">
        <v>32</v>
      </c>
      <c r="J1270" s="3" t="s">
        <v>2340</v>
      </c>
      <c r="K1270" s="7" t="str">
        <f>VLOOKUP($I1270,'New Summary'!$E$8:$G$59,2,FALSE)</f>
        <v>H-200x100x4,5x7</v>
      </c>
      <c r="L1270" s="3" t="s">
        <v>2496</v>
      </c>
      <c r="M1270" s="7">
        <f>VLOOKUP($I1270,'New Summary'!$E$8:$G$59,3,FALSE)</f>
        <v>18.2</v>
      </c>
      <c r="N1270" s="3">
        <v>2200</v>
      </c>
      <c r="O1270" s="3" t="s">
        <v>25</v>
      </c>
      <c r="P1270" s="3">
        <v>1</v>
      </c>
      <c r="Q1270" s="28">
        <f t="shared" si="267"/>
        <v>2.2000000000000002</v>
      </c>
      <c r="R1270" s="28">
        <f t="shared" si="268"/>
        <v>40.04</v>
      </c>
      <c r="S1270" s="12">
        <v>0</v>
      </c>
      <c r="T1270" s="46">
        <f t="shared" si="262"/>
        <v>0</v>
      </c>
      <c r="U1270" s="15"/>
      <c r="V1270" s="3">
        <f t="shared" si="263"/>
        <v>2.2000000000000002</v>
      </c>
      <c r="W1270" s="30" t="s">
        <v>2502</v>
      </c>
      <c r="X1270" s="5">
        <f t="shared" si="260"/>
        <v>40.04</v>
      </c>
      <c r="Y1270" s="5">
        <f t="shared" si="261"/>
        <v>0</v>
      </c>
      <c r="Z1270" s="5"/>
      <c r="AA1270" s="3">
        <v>0.99</v>
      </c>
      <c r="AB1270" s="3">
        <f t="shared" si="265"/>
        <v>1.2100000000000002</v>
      </c>
      <c r="AC1270" s="3">
        <f t="shared" si="266"/>
        <v>18.018000000000001</v>
      </c>
      <c r="AD1270">
        <v>990</v>
      </c>
      <c r="AE1270" s="1">
        <f t="shared" si="255"/>
        <v>0.99</v>
      </c>
    </row>
    <row r="1271" spans="1:31" customFormat="1" ht="43.2" hidden="1" x14ac:dyDescent="0.3">
      <c r="A1271" s="65" t="str" cm="1">
        <f t="array" ref="A1271">_xlfn.IFS(M1271&gt;=65,"Heavy",M1271&lt;=25,"Light",M1271&gt;=26-64,"Medium")</f>
        <v>Light</v>
      </c>
      <c r="B1271" s="1" t="s">
        <v>2787</v>
      </c>
      <c r="C1271" s="1" t="s">
        <v>2824</v>
      </c>
      <c r="D1271" s="3">
        <f t="shared" si="264"/>
        <v>1254</v>
      </c>
      <c r="E1271" s="4" t="s">
        <v>918</v>
      </c>
      <c r="F1271" s="3">
        <v>2</v>
      </c>
      <c r="G1271" s="3" t="s">
        <v>2827</v>
      </c>
      <c r="H1271" s="4" t="s">
        <v>1308</v>
      </c>
      <c r="I1271" s="3" t="s">
        <v>32</v>
      </c>
      <c r="J1271" s="3" t="s">
        <v>2340</v>
      </c>
      <c r="K1271" s="7" t="str">
        <f>VLOOKUP($I1271,'New Summary'!$E$8:$G$59,2,FALSE)</f>
        <v>H-200x100x4,5x7</v>
      </c>
      <c r="L1271" s="3" t="s">
        <v>2496</v>
      </c>
      <c r="M1271" s="7">
        <f>VLOOKUP($I1271,'New Summary'!$E$8:$G$59,3,FALSE)</f>
        <v>18.2</v>
      </c>
      <c r="N1271" s="3">
        <v>2200</v>
      </c>
      <c r="O1271" s="3" t="s">
        <v>25</v>
      </c>
      <c r="P1271" s="3">
        <v>1</v>
      </c>
      <c r="Q1271" s="28">
        <f t="shared" si="267"/>
        <v>2.2000000000000002</v>
      </c>
      <c r="R1271" s="28">
        <f t="shared" si="268"/>
        <v>40.04</v>
      </c>
      <c r="S1271" s="12">
        <v>0</v>
      </c>
      <c r="T1271" s="46">
        <f t="shared" si="262"/>
        <v>0</v>
      </c>
      <c r="U1271" s="15"/>
      <c r="V1271" s="3">
        <f t="shared" si="263"/>
        <v>2.2000000000000002</v>
      </c>
      <c r="W1271" s="30" t="s">
        <v>2502</v>
      </c>
      <c r="X1271" s="5">
        <f t="shared" si="260"/>
        <v>40.04</v>
      </c>
      <c r="Y1271" s="5">
        <f t="shared" si="261"/>
        <v>0</v>
      </c>
      <c r="Z1271" s="5"/>
      <c r="AA1271" s="3">
        <v>0.99</v>
      </c>
      <c r="AB1271" s="3">
        <f t="shared" si="265"/>
        <v>1.2100000000000002</v>
      </c>
      <c r="AC1271" s="3">
        <f t="shared" si="266"/>
        <v>18.018000000000001</v>
      </c>
      <c r="AD1271">
        <v>990</v>
      </c>
      <c r="AE1271" s="1">
        <f t="shared" si="255"/>
        <v>0.99</v>
      </c>
    </row>
    <row r="1272" spans="1:31" customFormat="1" ht="43.2" hidden="1" x14ac:dyDescent="0.3">
      <c r="A1272" s="65" t="str" cm="1">
        <f t="array" ref="A1272">_xlfn.IFS(M1272&gt;=65,"Heavy",M1272&lt;=25,"Light",M1272&gt;=26-64,"Medium")</f>
        <v>Light</v>
      </c>
      <c r="B1272" s="1" t="s">
        <v>2787</v>
      </c>
      <c r="C1272" s="1" t="s">
        <v>2824</v>
      </c>
      <c r="D1272" s="3">
        <f t="shared" si="264"/>
        <v>1255</v>
      </c>
      <c r="E1272" s="4" t="s">
        <v>918</v>
      </c>
      <c r="F1272" s="3">
        <v>2</v>
      </c>
      <c r="G1272" s="3" t="s">
        <v>2827</v>
      </c>
      <c r="H1272" s="4" t="s">
        <v>1309</v>
      </c>
      <c r="I1272" s="3" t="s">
        <v>32</v>
      </c>
      <c r="J1272" s="3" t="s">
        <v>2340</v>
      </c>
      <c r="K1272" s="7" t="str">
        <f>VLOOKUP($I1272,'New Summary'!$E$8:$G$59,2,FALSE)</f>
        <v>H-200x100x4,5x7</v>
      </c>
      <c r="L1272" s="3" t="s">
        <v>2496</v>
      </c>
      <c r="M1272" s="7">
        <f>VLOOKUP($I1272,'New Summary'!$E$8:$G$59,3,FALSE)</f>
        <v>18.2</v>
      </c>
      <c r="N1272" s="3">
        <v>1350</v>
      </c>
      <c r="O1272" s="3" t="s">
        <v>25</v>
      </c>
      <c r="P1272" s="3">
        <v>1</v>
      </c>
      <c r="Q1272" s="28">
        <f t="shared" si="267"/>
        <v>1.35</v>
      </c>
      <c r="R1272" s="28">
        <f t="shared" si="268"/>
        <v>24.57</v>
      </c>
      <c r="S1272" s="12">
        <v>0</v>
      </c>
      <c r="T1272" s="46">
        <f t="shared" si="262"/>
        <v>0</v>
      </c>
      <c r="U1272" s="15"/>
      <c r="V1272" s="3">
        <f t="shared" si="263"/>
        <v>1.35</v>
      </c>
      <c r="W1272" s="30" t="s">
        <v>2502</v>
      </c>
      <c r="X1272" s="5">
        <f t="shared" si="260"/>
        <v>24.57</v>
      </c>
      <c r="Y1272" s="5">
        <f t="shared" si="261"/>
        <v>0</v>
      </c>
      <c r="Z1272" s="5"/>
      <c r="AA1272" s="3">
        <v>0.60749999999999993</v>
      </c>
      <c r="AB1272" s="3">
        <f t="shared" si="265"/>
        <v>0.74250000000000016</v>
      </c>
      <c r="AC1272" s="3">
        <f t="shared" si="266"/>
        <v>11.056499999999998</v>
      </c>
      <c r="AD1272">
        <v>607.49999999999989</v>
      </c>
      <c r="AE1272" s="1">
        <f t="shared" si="255"/>
        <v>0.60749999999999993</v>
      </c>
    </row>
    <row r="1273" spans="1:31" customFormat="1" ht="43.2" hidden="1" x14ac:dyDescent="0.3">
      <c r="A1273" s="65" t="str" cm="1">
        <f t="array" ref="A1273">_xlfn.IFS(M1273&gt;=65,"Heavy",M1273&lt;=25,"Light",M1273&gt;=26-64,"Medium")</f>
        <v>Medium</v>
      </c>
      <c r="B1273" s="1" t="s">
        <v>2787</v>
      </c>
      <c r="C1273" s="1" t="s">
        <v>2824</v>
      </c>
      <c r="D1273" s="3">
        <f t="shared" si="264"/>
        <v>1256</v>
      </c>
      <c r="E1273" s="4" t="s">
        <v>918</v>
      </c>
      <c r="F1273" s="3">
        <v>2</v>
      </c>
      <c r="G1273" s="3" t="s">
        <v>2827</v>
      </c>
      <c r="H1273" s="4" t="s">
        <v>1310</v>
      </c>
      <c r="I1273" s="3" t="s">
        <v>22</v>
      </c>
      <c r="J1273" s="7" t="s">
        <v>2343</v>
      </c>
      <c r="K1273" s="7" t="str">
        <f>VLOOKUP($I1273,'New Summary'!$E$8:$G$59,2,FALSE)</f>
        <v>H-200x150x6x9</v>
      </c>
      <c r="L1273" s="7" t="s">
        <v>2496</v>
      </c>
      <c r="M1273" s="7">
        <f>VLOOKUP($I1273,'New Summary'!$E$8:$G$59,3,FALSE)</f>
        <v>30.6</v>
      </c>
      <c r="N1273" s="3">
        <v>6000</v>
      </c>
      <c r="O1273" s="3" t="s">
        <v>25</v>
      </c>
      <c r="P1273" s="3">
        <v>1</v>
      </c>
      <c r="Q1273" s="28">
        <f t="shared" si="267"/>
        <v>6</v>
      </c>
      <c r="R1273" s="28">
        <f t="shared" si="268"/>
        <v>183.60000000000002</v>
      </c>
      <c r="S1273" s="12">
        <v>0</v>
      </c>
      <c r="T1273" s="46">
        <f t="shared" si="262"/>
        <v>0</v>
      </c>
      <c r="U1273" s="15"/>
      <c r="V1273" s="3">
        <f t="shared" si="263"/>
        <v>6</v>
      </c>
      <c r="W1273" s="30" t="s">
        <v>2502</v>
      </c>
      <c r="X1273" s="29">
        <f t="shared" si="260"/>
        <v>183.60000000000002</v>
      </c>
      <c r="Y1273" s="29">
        <f t="shared" si="261"/>
        <v>0</v>
      </c>
      <c r="Z1273" s="5"/>
      <c r="AA1273" s="3">
        <v>2.6999999999999997</v>
      </c>
      <c r="AB1273" s="3">
        <f t="shared" si="265"/>
        <v>3.3000000000000003</v>
      </c>
      <c r="AC1273" s="3">
        <f t="shared" si="266"/>
        <v>82.61999999999999</v>
      </c>
      <c r="AD1273">
        <v>2699.9999999999995</v>
      </c>
      <c r="AE1273" s="1">
        <f t="shared" ref="AE1273:AE1336" si="269">AD1273/1000</f>
        <v>2.6999999999999997</v>
      </c>
    </row>
    <row r="1274" spans="1:31" customFormat="1" ht="43.2" hidden="1" x14ac:dyDescent="0.3">
      <c r="A1274" s="65" t="str" cm="1">
        <f t="array" ref="A1274">_xlfn.IFS(M1274&gt;=65,"Heavy",M1274&lt;=25,"Light",M1274&gt;=26-64,"Medium")</f>
        <v>Light</v>
      </c>
      <c r="B1274" s="1" t="s">
        <v>2787</v>
      </c>
      <c r="C1274" s="1" t="s">
        <v>2824</v>
      </c>
      <c r="D1274" s="3">
        <f t="shared" si="264"/>
        <v>1257</v>
      </c>
      <c r="E1274" s="4" t="s">
        <v>918</v>
      </c>
      <c r="F1274" s="3">
        <v>2</v>
      </c>
      <c r="G1274" s="3" t="s">
        <v>2827</v>
      </c>
      <c r="H1274" s="4" t="s">
        <v>1311</v>
      </c>
      <c r="I1274" s="3" t="s">
        <v>32</v>
      </c>
      <c r="J1274" s="3" t="s">
        <v>2340</v>
      </c>
      <c r="K1274" s="7" t="str">
        <f>VLOOKUP($I1274,'New Summary'!$E$8:$G$59,2,FALSE)</f>
        <v>H-200x100x4,5x7</v>
      </c>
      <c r="L1274" s="3" t="s">
        <v>2496</v>
      </c>
      <c r="M1274" s="7">
        <f>VLOOKUP($I1274,'New Summary'!$E$8:$G$59,3,FALSE)</f>
        <v>18.2</v>
      </c>
      <c r="N1274" s="3">
        <v>2200</v>
      </c>
      <c r="O1274" s="3" t="s">
        <v>25</v>
      </c>
      <c r="P1274" s="3">
        <v>1</v>
      </c>
      <c r="Q1274" s="28">
        <f t="shared" si="267"/>
        <v>2.2000000000000002</v>
      </c>
      <c r="R1274" s="28">
        <f t="shared" si="268"/>
        <v>40.04</v>
      </c>
      <c r="S1274" s="12">
        <v>0</v>
      </c>
      <c r="T1274" s="46">
        <f t="shared" si="262"/>
        <v>0</v>
      </c>
      <c r="U1274" s="15"/>
      <c r="V1274" s="3">
        <f t="shared" si="263"/>
        <v>2.2000000000000002</v>
      </c>
      <c r="W1274" s="30" t="s">
        <v>2502</v>
      </c>
      <c r="X1274" s="5">
        <f t="shared" si="260"/>
        <v>40.04</v>
      </c>
      <c r="Y1274" s="5">
        <f t="shared" si="261"/>
        <v>0</v>
      </c>
      <c r="Z1274" s="5"/>
      <c r="AA1274" s="3">
        <v>0.99</v>
      </c>
      <c r="AB1274" s="3">
        <f t="shared" si="265"/>
        <v>1.2100000000000002</v>
      </c>
      <c r="AC1274" s="3">
        <f t="shared" si="266"/>
        <v>18.018000000000001</v>
      </c>
      <c r="AD1274">
        <v>990</v>
      </c>
      <c r="AE1274" s="1">
        <f t="shared" si="269"/>
        <v>0.99</v>
      </c>
    </row>
    <row r="1275" spans="1:31" customFormat="1" ht="43.2" hidden="1" x14ac:dyDescent="0.3">
      <c r="A1275" s="65" t="str" cm="1">
        <f t="array" ref="A1275">_xlfn.IFS(M1275&gt;=65,"Heavy",M1275&lt;=25,"Light",M1275&gt;=26-64,"Medium")</f>
        <v>Light</v>
      </c>
      <c r="B1275" s="1" t="s">
        <v>2787</v>
      </c>
      <c r="C1275" s="1" t="s">
        <v>2824</v>
      </c>
      <c r="D1275" s="3">
        <f t="shared" si="264"/>
        <v>1258</v>
      </c>
      <c r="E1275" s="4" t="s">
        <v>918</v>
      </c>
      <c r="F1275" s="3">
        <v>2</v>
      </c>
      <c r="G1275" s="3" t="s">
        <v>2827</v>
      </c>
      <c r="H1275" s="4" t="s">
        <v>1312</v>
      </c>
      <c r="I1275" s="3" t="s">
        <v>32</v>
      </c>
      <c r="J1275" s="3" t="s">
        <v>2340</v>
      </c>
      <c r="K1275" s="7" t="str">
        <f>VLOOKUP($I1275,'New Summary'!$E$8:$G$59,2,FALSE)</f>
        <v>H-200x100x4,5x7</v>
      </c>
      <c r="L1275" s="3" t="s">
        <v>2496</v>
      </c>
      <c r="M1275" s="7">
        <f>VLOOKUP($I1275,'New Summary'!$E$8:$G$59,3,FALSE)</f>
        <v>18.2</v>
      </c>
      <c r="N1275" s="3">
        <v>2200</v>
      </c>
      <c r="O1275" s="3" t="s">
        <v>25</v>
      </c>
      <c r="P1275" s="3">
        <v>1</v>
      </c>
      <c r="Q1275" s="28">
        <f t="shared" si="267"/>
        <v>2.2000000000000002</v>
      </c>
      <c r="R1275" s="28">
        <f t="shared" si="268"/>
        <v>40.04</v>
      </c>
      <c r="S1275" s="12">
        <v>0</v>
      </c>
      <c r="T1275" s="46">
        <f t="shared" si="262"/>
        <v>0</v>
      </c>
      <c r="U1275" s="15"/>
      <c r="V1275" s="3">
        <f t="shared" si="263"/>
        <v>2.2000000000000002</v>
      </c>
      <c r="W1275" s="30" t="s">
        <v>2502</v>
      </c>
      <c r="X1275" s="5">
        <f t="shared" si="260"/>
        <v>40.04</v>
      </c>
      <c r="Y1275" s="5">
        <f t="shared" si="261"/>
        <v>0</v>
      </c>
      <c r="Z1275" s="5"/>
      <c r="AA1275" s="3">
        <v>0.99</v>
      </c>
      <c r="AB1275" s="3">
        <f t="shared" si="265"/>
        <v>1.2100000000000002</v>
      </c>
      <c r="AC1275" s="3">
        <f t="shared" si="266"/>
        <v>18.018000000000001</v>
      </c>
      <c r="AD1275">
        <v>990</v>
      </c>
      <c r="AE1275" s="1">
        <f t="shared" si="269"/>
        <v>0.99</v>
      </c>
    </row>
    <row r="1276" spans="1:31" customFormat="1" ht="43.2" hidden="1" x14ac:dyDescent="0.3">
      <c r="A1276" s="65" t="str" cm="1">
        <f t="array" ref="A1276">_xlfn.IFS(M1276&gt;=65,"Heavy",M1276&lt;=25,"Light",M1276&gt;=26-64,"Medium")</f>
        <v>Light</v>
      </c>
      <c r="B1276" s="1" t="s">
        <v>2787</v>
      </c>
      <c r="C1276" s="1" t="s">
        <v>2824</v>
      </c>
      <c r="D1276" s="3">
        <f t="shared" si="264"/>
        <v>1259</v>
      </c>
      <c r="E1276" s="4" t="s">
        <v>918</v>
      </c>
      <c r="F1276" s="3">
        <v>2</v>
      </c>
      <c r="G1276" s="3" t="s">
        <v>2827</v>
      </c>
      <c r="H1276" s="4" t="s">
        <v>1313</v>
      </c>
      <c r="I1276" s="3" t="s">
        <v>32</v>
      </c>
      <c r="J1276" s="3" t="s">
        <v>2340</v>
      </c>
      <c r="K1276" s="7" t="str">
        <f>VLOOKUP($I1276,'New Summary'!$E$8:$G$59,2,FALSE)</f>
        <v>H-200x100x4,5x7</v>
      </c>
      <c r="L1276" s="3" t="s">
        <v>2496</v>
      </c>
      <c r="M1276" s="7">
        <f>VLOOKUP($I1276,'New Summary'!$E$8:$G$59,3,FALSE)</f>
        <v>18.2</v>
      </c>
      <c r="N1276" s="3">
        <v>1350</v>
      </c>
      <c r="O1276" s="3" t="s">
        <v>25</v>
      </c>
      <c r="P1276" s="3">
        <v>1</v>
      </c>
      <c r="Q1276" s="28">
        <f t="shared" si="267"/>
        <v>1.35</v>
      </c>
      <c r="R1276" s="28">
        <f t="shared" si="268"/>
        <v>24.57</v>
      </c>
      <c r="S1276" s="12">
        <v>0</v>
      </c>
      <c r="T1276" s="46">
        <f t="shared" si="262"/>
        <v>0</v>
      </c>
      <c r="U1276" s="15"/>
      <c r="V1276" s="3">
        <f t="shared" si="263"/>
        <v>1.35</v>
      </c>
      <c r="W1276" s="30" t="s">
        <v>2502</v>
      </c>
      <c r="X1276" s="5">
        <f t="shared" si="260"/>
        <v>24.57</v>
      </c>
      <c r="Y1276" s="5">
        <f t="shared" si="261"/>
        <v>0</v>
      </c>
      <c r="Z1276" s="5"/>
      <c r="AA1276" s="3">
        <v>0.60749999999999993</v>
      </c>
      <c r="AB1276" s="3">
        <f t="shared" si="265"/>
        <v>0.74250000000000016</v>
      </c>
      <c r="AC1276" s="3">
        <f t="shared" si="266"/>
        <v>11.056499999999998</v>
      </c>
      <c r="AD1276">
        <v>607.49999999999989</v>
      </c>
      <c r="AE1276" s="1">
        <f t="shared" si="269"/>
        <v>0.60749999999999993</v>
      </c>
    </row>
    <row r="1277" spans="1:31" customFormat="1" ht="43.2" hidden="1" x14ac:dyDescent="0.3">
      <c r="A1277" s="65" t="str" cm="1">
        <f t="array" ref="A1277">_xlfn.IFS(M1277&gt;=65,"Heavy",M1277&lt;=25,"Light",M1277&gt;=26-64,"Medium")</f>
        <v>Heavy</v>
      </c>
      <c r="B1277" s="1" t="s">
        <v>2787</v>
      </c>
      <c r="C1277" s="1" t="s">
        <v>2824</v>
      </c>
      <c r="D1277" s="3">
        <f t="shared" si="264"/>
        <v>1260</v>
      </c>
      <c r="E1277" s="4" t="s">
        <v>918</v>
      </c>
      <c r="F1277" s="3">
        <v>2</v>
      </c>
      <c r="G1277" s="3" t="s">
        <v>2827</v>
      </c>
      <c r="H1277" s="4" t="s">
        <v>1314</v>
      </c>
      <c r="I1277" s="3" t="s">
        <v>1078</v>
      </c>
      <c r="J1277" s="3" t="s">
        <v>2337</v>
      </c>
      <c r="K1277" s="7" t="str">
        <f>VLOOKUP($I1277,'New Summary'!$E$8:$G$59,2,FALSE)</f>
        <v>H-600x200x10x15</v>
      </c>
      <c r="L1277" s="3" t="s">
        <v>2496</v>
      </c>
      <c r="M1277" s="7">
        <f>VLOOKUP($I1277,'New Summary'!$E$8:$G$59,3,FALSE)</f>
        <v>94.6</v>
      </c>
      <c r="N1277" s="3">
        <v>6000</v>
      </c>
      <c r="O1277" s="3" t="s">
        <v>25</v>
      </c>
      <c r="P1277" s="3">
        <v>1</v>
      </c>
      <c r="Q1277" s="28">
        <f t="shared" si="267"/>
        <v>6</v>
      </c>
      <c r="R1277" s="28">
        <f t="shared" si="268"/>
        <v>567.59999999999991</v>
      </c>
      <c r="S1277" s="12">
        <v>0</v>
      </c>
      <c r="T1277" s="46">
        <f t="shared" si="262"/>
        <v>0</v>
      </c>
      <c r="U1277" s="15"/>
      <c r="V1277" s="3">
        <f t="shared" si="263"/>
        <v>6</v>
      </c>
      <c r="W1277" s="30" t="s">
        <v>2502</v>
      </c>
      <c r="X1277" s="29">
        <f t="shared" si="260"/>
        <v>567.59999999999991</v>
      </c>
      <c r="Y1277" s="29">
        <f t="shared" si="261"/>
        <v>0</v>
      </c>
      <c r="Z1277" s="5"/>
      <c r="AA1277" s="3">
        <v>2.6999999999999997</v>
      </c>
      <c r="AB1277" s="3">
        <f t="shared" si="265"/>
        <v>3.3000000000000003</v>
      </c>
      <c r="AC1277" s="3">
        <f t="shared" si="266"/>
        <v>255.41999999999996</v>
      </c>
      <c r="AD1277">
        <v>2699.9999999999995</v>
      </c>
      <c r="AE1277" s="1">
        <f t="shared" si="269"/>
        <v>2.6999999999999997</v>
      </c>
    </row>
    <row r="1278" spans="1:31" customFormat="1" ht="43.2" hidden="1" x14ac:dyDescent="0.3">
      <c r="A1278" s="65" t="str" cm="1">
        <f t="array" ref="A1278">_xlfn.IFS(M1278&gt;=65,"Heavy",M1278&lt;=25,"Light",M1278&gt;=26-64,"Medium")</f>
        <v>Heavy</v>
      </c>
      <c r="B1278" s="1" t="s">
        <v>2787</v>
      </c>
      <c r="C1278" s="1" t="s">
        <v>2824</v>
      </c>
      <c r="D1278" s="3">
        <f t="shared" si="264"/>
        <v>1261</v>
      </c>
      <c r="E1278" s="4" t="s">
        <v>918</v>
      </c>
      <c r="F1278" s="3">
        <v>2</v>
      </c>
      <c r="G1278" s="3" t="s">
        <v>2827</v>
      </c>
      <c r="H1278" s="4" t="s">
        <v>1315</v>
      </c>
      <c r="I1278" s="3" t="s">
        <v>1184</v>
      </c>
      <c r="J1278" s="3" t="s">
        <v>2330</v>
      </c>
      <c r="K1278" s="7" t="str">
        <f>VLOOKUP($I1278,'New Summary'!$E$8:$G$59,2,FALSE)</f>
        <v>H-350x250x9x14</v>
      </c>
      <c r="L1278" s="3" t="s">
        <v>2496</v>
      </c>
      <c r="M1278" s="7">
        <f>VLOOKUP($I1278,'New Summary'!$E$8:$G$59,3,FALSE)</f>
        <v>79.7</v>
      </c>
      <c r="N1278" s="3">
        <v>6000</v>
      </c>
      <c r="O1278" s="3" t="s">
        <v>25</v>
      </c>
      <c r="P1278" s="3">
        <v>1</v>
      </c>
      <c r="Q1278" s="28">
        <f t="shared" si="267"/>
        <v>6</v>
      </c>
      <c r="R1278" s="28">
        <f t="shared" si="268"/>
        <v>478.20000000000005</v>
      </c>
      <c r="S1278" s="12">
        <v>0</v>
      </c>
      <c r="T1278" s="46">
        <f t="shared" si="262"/>
        <v>0</v>
      </c>
      <c r="U1278" s="15"/>
      <c r="V1278" s="3">
        <f t="shared" si="263"/>
        <v>6</v>
      </c>
      <c r="W1278" s="30" t="s">
        <v>2502</v>
      </c>
      <c r="X1278" s="29">
        <f t="shared" si="260"/>
        <v>478.20000000000005</v>
      </c>
      <c r="Y1278" s="29">
        <f t="shared" si="261"/>
        <v>0</v>
      </c>
      <c r="Z1278" s="5"/>
      <c r="AA1278" s="3">
        <v>2.6999999999999997</v>
      </c>
      <c r="AB1278" s="3">
        <f t="shared" si="265"/>
        <v>3.3000000000000003</v>
      </c>
      <c r="AC1278" s="3">
        <f t="shared" si="266"/>
        <v>215.19</v>
      </c>
      <c r="AD1278">
        <v>2699.9999999999995</v>
      </c>
      <c r="AE1278" s="1">
        <f t="shared" si="269"/>
        <v>2.6999999999999997</v>
      </c>
    </row>
    <row r="1279" spans="1:31" customFormat="1" ht="43.2" hidden="1" x14ac:dyDescent="0.3">
      <c r="A1279" s="65" t="str" cm="1">
        <f t="array" ref="A1279">_xlfn.IFS(M1279&gt;=65,"Heavy",M1279&lt;=25,"Light",M1279&gt;=26-64,"Medium")</f>
        <v>Medium</v>
      </c>
      <c r="B1279" s="1" t="s">
        <v>2787</v>
      </c>
      <c r="C1279" s="1" t="s">
        <v>2824</v>
      </c>
      <c r="D1279" s="3">
        <f t="shared" si="264"/>
        <v>1262</v>
      </c>
      <c r="E1279" s="4" t="s">
        <v>918</v>
      </c>
      <c r="F1279" s="3">
        <v>2</v>
      </c>
      <c r="G1279" s="3" t="s">
        <v>2827</v>
      </c>
      <c r="H1279" s="4" t="s">
        <v>1316</v>
      </c>
      <c r="I1279" s="3" t="s">
        <v>6</v>
      </c>
      <c r="J1279" s="7" t="s">
        <v>2344</v>
      </c>
      <c r="K1279" s="7" t="str">
        <f>VLOOKUP($I1279,'New Summary'!$E$8:$G$59,2,FALSE)</f>
        <v>H-200x200x8x12</v>
      </c>
      <c r="L1279" s="7" t="s">
        <v>2496</v>
      </c>
      <c r="M1279" s="7">
        <f>VLOOKUP($I1279,'New Summary'!$E$8:$G$59,3,FALSE)</f>
        <v>49.9</v>
      </c>
      <c r="N1279" s="3">
        <v>6000</v>
      </c>
      <c r="O1279" s="3" t="s">
        <v>25</v>
      </c>
      <c r="P1279" s="3">
        <v>1</v>
      </c>
      <c r="Q1279" s="28">
        <f t="shared" si="267"/>
        <v>6</v>
      </c>
      <c r="R1279" s="28">
        <f t="shared" si="268"/>
        <v>299.39999999999998</v>
      </c>
      <c r="S1279" s="12">
        <v>0</v>
      </c>
      <c r="T1279" s="46">
        <f t="shared" si="262"/>
        <v>0</v>
      </c>
      <c r="U1279" s="15"/>
      <c r="V1279" s="3">
        <f t="shared" si="263"/>
        <v>6</v>
      </c>
      <c r="W1279" s="30" t="s">
        <v>2502</v>
      </c>
      <c r="X1279" s="29">
        <f t="shared" si="260"/>
        <v>299.39999999999998</v>
      </c>
      <c r="Y1279" s="29">
        <f t="shared" si="261"/>
        <v>0</v>
      </c>
      <c r="Z1279" s="5"/>
      <c r="AA1279" s="3">
        <v>2.6999999999999997</v>
      </c>
      <c r="AB1279" s="3">
        <f t="shared" si="265"/>
        <v>3.3000000000000003</v>
      </c>
      <c r="AC1279" s="3">
        <f t="shared" si="266"/>
        <v>134.72999999999999</v>
      </c>
      <c r="AD1279">
        <v>2699.9999999999995</v>
      </c>
      <c r="AE1279" s="1">
        <f t="shared" si="269"/>
        <v>2.6999999999999997</v>
      </c>
    </row>
    <row r="1280" spans="1:31" customFormat="1" ht="43.2" hidden="1" x14ac:dyDescent="0.3">
      <c r="A1280" s="65" t="str" cm="1">
        <f t="array" ref="A1280">_xlfn.IFS(M1280&gt;=65,"Heavy",M1280&lt;=25,"Light",M1280&gt;=26-64,"Medium")</f>
        <v>Medium</v>
      </c>
      <c r="B1280" s="1" t="s">
        <v>2787</v>
      </c>
      <c r="C1280" s="1" t="s">
        <v>2824</v>
      </c>
      <c r="D1280" s="3">
        <f t="shared" si="264"/>
        <v>1263</v>
      </c>
      <c r="E1280" s="4" t="s">
        <v>918</v>
      </c>
      <c r="F1280" s="3">
        <v>2</v>
      </c>
      <c r="G1280" s="3" t="s">
        <v>2827</v>
      </c>
      <c r="H1280" s="4" t="s">
        <v>1317</v>
      </c>
      <c r="I1280" s="3" t="s">
        <v>22</v>
      </c>
      <c r="J1280" s="7" t="s">
        <v>2343</v>
      </c>
      <c r="K1280" s="7" t="str">
        <f>VLOOKUP($I1280,'New Summary'!$E$8:$G$59,2,FALSE)</f>
        <v>H-200x150x6x9</v>
      </c>
      <c r="L1280" s="7" t="s">
        <v>2496</v>
      </c>
      <c r="M1280" s="7">
        <f>VLOOKUP($I1280,'New Summary'!$E$8:$G$59,3,FALSE)</f>
        <v>30.6</v>
      </c>
      <c r="N1280" s="3">
        <v>3000</v>
      </c>
      <c r="O1280" s="3" t="s">
        <v>25</v>
      </c>
      <c r="P1280" s="3">
        <v>1</v>
      </c>
      <c r="Q1280" s="28">
        <f t="shared" si="267"/>
        <v>3</v>
      </c>
      <c r="R1280" s="28">
        <f t="shared" si="268"/>
        <v>91.800000000000011</v>
      </c>
      <c r="S1280" s="12">
        <v>0</v>
      </c>
      <c r="T1280" s="46">
        <f t="shared" si="262"/>
        <v>0</v>
      </c>
      <c r="U1280" s="15"/>
      <c r="V1280" s="3">
        <f t="shared" si="263"/>
        <v>3</v>
      </c>
      <c r="W1280" s="30" t="s">
        <v>2502</v>
      </c>
      <c r="X1280" s="29">
        <f t="shared" si="260"/>
        <v>91.800000000000011</v>
      </c>
      <c r="Y1280" s="29">
        <f t="shared" si="261"/>
        <v>0</v>
      </c>
      <c r="Z1280" s="5"/>
      <c r="AA1280" s="3">
        <v>1.65</v>
      </c>
      <c r="AB1280" s="3">
        <f t="shared" si="265"/>
        <v>1.35</v>
      </c>
      <c r="AC1280" s="3">
        <f t="shared" si="266"/>
        <v>50.49</v>
      </c>
      <c r="AD1280">
        <v>1650</v>
      </c>
      <c r="AE1280" s="1">
        <f t="shared" si="269"/>
        <v>1.65</v>
      </c>
    </row>
    <row r="1281" spans="1:31" customFormat="1" ht="43.2" hidden="1" x14ac:dyDescent="0.3">
      <c r="A1281" s="65" t="str" cm="1">
        <f t="array" ref="A1281">_xlfn.IFS(M1281&gt;=65,"Heavy",M1281&lt;=25,"Light",M1281&gt;=26-64,"Medium")</f>
        <v>Heavy</v>
      </c>
      <c r="B1281" s="1" t="s">
        <v>2787</v>
      </c>
      <c r="C1281" s="1" t="s">
        <v>2824</v>
      </c>
      <c r="D1281" s="3">
        <f t="shared" si="264"/>
        <v>1264</v>
      </c>
      <c r="E1281" s="4" t="s">
        <v>918</v>
      </c>
      <c r="F1281" s="3">
        <v>2</v>
      </c>
      <c r="G1281" s="3" t="s">
        <v>2827</v>
      </c>
      <c r="H1281" s="4" t="s">
        <v>1318</v>
      </c>
      <c r="I1281" s="3" t="s">
        <v>1078</v>
      </c>
      <c r="J1281" s="3" t="s">
        <v>2337</v>
      </c>
      <c r="K1281" s="7" t="str">
        <f>VLOOKUP($I1281,'New Summary'!$E$8:$G$59,2,FALSE)</f>
        <v>H-600x200x10x15</v>
      </c>
      <c r="L1281" s="3" t="s">
        <v>2496</v>
      </c>
      <c r="M1281" s="7">
        <f>VLOOKUP($I1281,'New Summary'!$E$8:$G$59,3,FALSE)</f>
        <v>94.6</v>
      </c>
      <c r="N1281" s="3">
        <v>6000</v>
      </c>
      <c r="O1281" s="3" t="s">
        <v>25</v>
      </c>
      <c r="P1281" s="3">
        <v>1</v>
      </c>
      <c r="Q1281" s="28">
        <f t="shared" ref="Q1281:Q1288" si="270">(N1281/1000)*P1281</f>
        <v>6</v>
      </c>
      <c r="R1281" s="28">
        <f t="shared" ref="R1281:R1288" si="271">Q1281*M1281</f>
        <v>567.59999999999991</v>
      </c>
      <c r="S1281" s="12">
        <v>0</v>
      </c>
      <c r="T1281" s="46">
        <f t="shared" si="262"/>
        <v>0</v>
      </c>
      <c r="U1281" s="15"/>
      <c r="V1281" s="3">
        <f t="shared" si="263"/>
        <v>6</v>
      </c>
      <c r="W1281" s="30" t="s">
        <v>2502</v>
      </c>
      <c r="X1281" s="29">
        <f t="shared" si="260"/>
        <v>567.59999999999991</v>
      </c>
      <c r="Y1281" s="29">
        <f t="shared" si="261"/>
        <v>0</v>
      </c>
      <c r="Z1281" s="5"/>
      <c r="AA1281" s="3">
        <v>3.3</v>
      </c>
      <c r="AB1281" s="3">
        <f t="shared" si="265"/>
        <v>2.7</v>
      </c>
      <c r="AC1281" s="3">
        <f t="shared" si="266"/>
        <v>312.17999999999995</v>
      </c>
      <c r="AD1281">
        <v>3300</v>
      </c>
      <c r="AE1281" s="1">
        <f t="shared" si="269"/>
        <v>3.3</v>
      </c>
    </row>
    <row r="1282" spans="1:31" customFormat="1" ht="43.2" hidden="1" x14ac:dyDescent="0.3">
      <c r="A1282" s="65" t="str" cm="1">
        <f t="array" ref="A1282">_xlfn.IFS(M1282&gt;=65,"Heavy",M1282&lt;=25,"Light",M1282&gt;=26-64,"Medium")</f>
        <v>Heavy</v>
      </c>
      <c r="B1282" s="1" t="s">
        <v>2787</v>
      </c>
      <c r="C1282" s="1" t="s">
        <v>2824</v>
      </c>
      <c r="D1282" s="3">
        <f t="shared" si="264"/>
        <v>1265</v>
      </c>
      <c r="E1282" s="4" t="s">
        <v>918</v>
      </c>
      <c r="F1282" s="3">
        <v>2</v>
      </c>
      <c r="G1282" s="3" t="s">
        <v>2827</v>
      </c>
      <c r="H1282" s="4" t="s">
        <v>1319</v>
      </c>
      <c r="I1282" s="3" t="s">
        <v>1078</v>
      </c>
      <c r="J1282" s="3" t="s">
        <v>2337</v>
      </c>
      <c r="K1282" s="7" t="str">
        <f>VLOOKUP($I1282,'New Summary'!$E$8:$G$59,2,FALSE)</f>
        <v>H-600x200x10x15</v>
      </c>
      <c r="L1282" s="3" t="s">
        <v>2496</v>
      </c>
      <c r="M1282" s="7">
        <f>VLOOKUP($I1282,'New Summary'!$E$8:$G$59,3,FALSE)</f>
        <v>94.6</v>
      </c>
      <c r="N1282" s="3">
        <v>6000</v>
      </c>
      <c r="O1282" s="3" t="s">
        <v>25</v>
      </c>
      <c r="P1282" s="3">
        <v>1</v>
      </c>
      <c r="Q1282" s="28">
        <f t="shared" si="270"/>
        <v>6</v>
      </c>
      <c r="R1282" s="28">
        <f t="shared" si="271"/>
        <v>567.59999999999991</v>
      </c>
      <c r="S1282" s="12">
        <v>0</v>
      </c>
      <c r="T1282" s="46">
        <f t="shared" si="262"/>
        <v>0</v>
      </c>
      <c r="U1282" s="15"/>
      <c r="V1282" s="3">
        <f t="shared" si="263"/>
        <v>6</v>
      </c>
      <c r="W1282" s="30" t="s">
        <v>2502</v>
      </c>
      <c r="X1282" s="29">
        <f t="shared" si="260"/>
        <v>567.59999999999991</v>
      </c>
      <c r="Y1282" s="29">
        <f t="shared" si="261"/>
        <v>0</v>
      </c>
      <c r="Z1282" s="5"/>
      <c r="AA1282" s="3">
        <v>3.3</v>
      </c>
      <c r="AB1282" s="3">
        <f t="shared" si="265"/>
        <v>2.7</v>
      </c>
      <c r="AC1282" s="3">
        <f t="shared" si="266"/>
        <v>312.17999999999995</v>
      </c>
      <c r="AD1282">
        <v>3300</v>
      </c>
      <c r="AE1282" s="1">
        <f t="shared" si="269"/>
        <v>3.3</v>
      </c>
    </row>
    <row r="1283" spans="1:31" customFormat="1" ht="43.2" hidden="1" x14ac:dyDescent="0.3">
      <c r="A1283" s="65" t="str" cm="1">
        <f t="array" ref="A1283">_xlfn.IFS(M1283&gt;=65,"Heavy",M1283&lt;=25,"Light",M1283&gt;=26-64,"Medium")</f>
        <v>Heavy</v>
      </c>
      <c r="B1283" s="1" t="s">
        <v>2787</v>
      </c>
      <c r="C1283" s="1" t="s">
        <v>2824</v>
      </c>
      <c r="D1283" s="3">
        <f t="shared" si="264"/>
        <v>1266</v>
      </c>
      <c r="E1283" s="4" t="s">
        <v>918</v>
      </c>
      <c r="F1283" s="3">
        <v>2</v>
      </c>
      <c r="G1283" s="3" t="s">
        <v>2827</v>
      </c>
      <c r="H1283" s="4" t="s">
        <v>1320</v>
      </c>
      <c r="I1283" s="3" t="s">
        <v>1078</v>
      </c>
      <c r="J1283" s="3" t="s">
        <v>2337</v>
      </c>
      <c r="K1283" s="7" t="str">
        <f>VLOOKUP($I1283,'New Summary'!$E$8:$G$59,2,FALSE)</f>
        <v>H-600x200x10x15</v>
      </c>
      <c r="L1283" s="3" t="s">
        <v>2496</v>
      </c>
      <c r="M1283" s="7">
        <f>VLOOKUP($I1283,'New Summary'!$E$8:$G$59,3,FALSE)</f>
        <v>94.6</v>
      </c>
      <c r="N1283" s="3">
        <v>6000</v>
      </c>
      <c r="O1283" s="3" t="s">
        <v>25</v>
      </c>
      <c r="P1283" s="3">
        <v>1</v>
      </c>
      <c r="Q1283" s="28">
        <f t="shared" si="270"/>
        <v>6</v>
      </c>
      <c r="R1283" s="28">
        <f t="shared" si="271"/>
        <v>567.59999999999991</v>
      </c>
      <c r="S1283" s="12">
        <v>0</v>
      </c>
      <c r="T1283" s="46">
        <f t="shared" si="262"/>
        <v>0</v>
      </c>
      <c r="U1283" s="15"/>
      <c r="V1283" s="3">
        <f t="shared" si="263"/>
        <v>6</v>
      </c>
      <c r="W1283" s="30" t="s">
        <v>2502</v>
      </c>
      <c r="X1283" s="29">
        <f t="shared" si="260"/>
        <v>567.59999999999991</v>
      </c>
      <c r="Y1283" s="29">
        <f t="shared" si="261"/>
        <v>0</v>
      </c>
      <c r="Z1283" s="5"/>
      <c r="AA1283" s="3">
        <v>3.3</v>
      </c>
      <c r="AB1283" s="3">
        <f t="shared" si="265"/>
        <v>2.7</v>
      </c>
      <c r="AC1283" s="3">
        <f t="shared" si="266"/>
        <v>312.17999999999995</v>
      </c>
      <c r="AD1283">
        <v>3300</v>
      </c>
      <c r="AE1283" s="1">
        <f t="shared" si="269"/>
        <v>3.3</v>
      </c>
    </row>
    <row r="1284" spans="1:31" customFormat="1" ht="43.2" hidden="1" x14ac:dyDescent="0.3">
      <c r="A1284" s="65" t="str" cm="1">
        <f t="array" ref="A1284">_xlfn.IFS(M1284&gt;=65,"Heavy",M1284&lt;=25,"Light",M1284&gt;=26-64,"Medium")</f>
        <v>Heavy</v>
      </c>
      <c r="B1284" s="1" t="s">
        <v>2787</v>
      </c>
      <c r="C1284" s="1" t="s">
        <v>2824</v>
      </c>
      <c r="D1284" s="3">
        <f t="shared" si="264"/>
        <v>1267</v>
      </c>
      <c r="E1284" s="4" t="s">
        <v>918</v>
      </c>
      <c r="F1284" s="3">
        <v>2</v>
      </c>
      <c r="G1284" s="3" t="s">
        <v>2827</v>
      </c>
      <c r="H1284" s="4" t="s">
        <v>1321</v>
      </c>
      <c r="I1284" s="3" t="s">
        <v>1078</v>
      </c>
      <c r="J1284" s="3" t="s">
        <v>2337</v>
      </c>
      <c r="K1284" s="7" t="str">
        <f>VLOOKUP($I1284,'New Summary'!$E$8:$G$59,2,FALSE)</f>
        <v>H-600x200x10x15</v>
      </c>
      <c r="L1284" s="3" t="s">
        <v>2496</v>
      </c>
      <c r="M1284" s="7">
        <f>VLOOKUP($I1284,'New Summary'!$E$8:$G$59,3,FALSE)</f>
        <v>94.6</v>
      </c>
      <c r="N1284" s="3">
        <v>6000</v>
      </c>
      <c r="O1284" s="3" t="s">
        <v>25</v>
      </c>
      <c r="P1284" s="3">
        <v>1</v>
      </c>
      <c r="Q1284" s="28">
        <f t="shared" si="270"/>
        <v>6</v>
      </c>
      <c r="R1284" s="28">
        <f t="shared" si="271"/>
        <v>567.59999999999991</v>
      </c>
      <c r="S1284" s="12">
        <v>0</v>
      </c>
      <c r="T1284" s="46">
        <f t="shared" si="262"/>
        <v>0</v>
      </c>
      <c r="U1284" s="15"/>
      <c r="V1284" s="3">
        <f t="shared" si="263"/>
        <v>6</v>
      </c>
      <c r="W1284" s="30" t="s">
        <v>2502</v>
      </c>
      <c r="X1284" s="29">
        <f t="shared" si="260"/>
        <v>567.59999999999991</v>
      </c>
      <c r="Y1284" s="29">
        <f t="shared" si="261"/>
        <v>0</v>
      </c>
      <c r="Z1284" s="5"/>
      <c r="AA1284" s="3">
        <v>3.3</v>
      </c>
      <c r="AB1284" s="3">
        <f t="shared" si="265"/>
        <v>2.7</v>
      </c>
      <c r="AC1284" s="3">
        <f t="shared" si="266"/>
        <v>312.17999999999995</v>
      </c>
      <c r="AD1284">
        <v>3300</v>
      </c>
      <c r="AE1284" s="1">
        <f t="shared" si="269"/>
        <v>3.3</v>
      </c>
    </row>
    <row r="1285" spans="1:31" customFormat="1" ht="43.2" hidden="1" x14ac:dyDescent="0.3">
      <c r="A1285" s="65" t="str" cm="1">
        <f t="array" ref="A1285">_xlfn.IFS(M1285&gt;=65,"Heavy",M1285&lt;=25,"Light",M1285&gt;=26-64,"Medium")</f>
        <v>Medium</v>
      </c>
      <c r="B1285" s="1" t="s">
        <v>2787</v>
      </c>
      <c r="C1285" s="1" t="s">
        <v>2824</v>
      </c>
      <c r="D1285" s="3">
        <f t="shared" si="264"/>
        <v>1268</v>
      </c>
      <c r="E1285" s="4" t="s">
        <v>918</v>
      </c>
      <c r="F1285" s="3">
        <v>2</v>
      </c>
      <c r="G1285" s="3" t="s">
        <v>2827</v>
      </c>
      <c r="H1285" s="4" t="s">
        <v>1322</v>
      </c>
      <c r="I1285" s="3" t="s">
        <v>1193</v>
      </c>
      <c r="J1285" s="3" t="s">
        <v>2328</v>
      </c>
      <c r="K1285" s="7" t="str">
        <f>VLOOKUP($I1285,'New Summary'!$E$8:$G$59,2,FALSE)</f>
        <v>H-350x175x7x11</v>
      </c>
      <c r="L1285" s="3" t="s">
        <v>2496</v>
      </c>
      <c r="M1285" s="7">
        <f>VLOOKUP($I1285,'New Summary'!$E$8:$G$59,3,FALSE)</f>
        <v>49.6</v>
      </c>
      <c r="N1285" s="3">
        <v>6000</v>
      </c>
      <c r="O1285" s="3" t="s">
        <v>25</v>
      </c>
      <c r="P1285" s="3">
        <v>1</v>
      </c>
      <c r="Q1285" s="28">
        <f t="shared" si="270"/>
        <v>6</v>
      </c>
      <c r="R1285" s="28">
        <f t="shared" si="271"/>
        <v>297.60000000000002</v>
      </c>
      <c r="S1285" s="12">
        <v>0</v>
      </c>
      <c r="T1285" s="46">
        <f t="shared" si="262"/>
        <v>0</v>
      </c>
      <c r="U1285" s="15"/>
      <c r="V1285" s="3">
        <f t="shared" si="263"/>
        <v>6</v>
      </c>
      <c r="W1285" s="30" t="s">
        <v>2502</v>
      </c>
      <c r="X1285" s="29">
        <f t="shared" si="260"/>
        <v>297.60000000000002</v>
      </c>
      <c r="Y1285" s="29">
        <f t="shared" si="261"/>
        <v>0</v>
      </c>
      <c r="Z1285" s="5"/>
      <c r="AA1285" s="3">
        <v>3.3</v>
      </c>
      <c r="AB1285" s="3">
        <f t="shared" si="265"/>
        <v>2.7</v>
      </c>
      <c r="AC1285" s="3">
        <f t="shared" si="266"/>
        <v>163.68</v>
      </c>
      <c r="AD1285">
        <v>3300</v>
      </c>
      <c r="AE1285" s="1">
        <f t="shared" si="269"/>
        <v>3.3</v>
      </c>
    </row>
    <row r="1286" spans="1:31" customFormat="1" ht="43.2" hidden="1" x14ac:dyDescent="0.3">
      <c r="A1286" s="65" t="str" cm="1">
        <f t="array" ref="A1286">_xlfn.IFS(M1286&gt;=65,"Heavy",M1286&lt;=25,"Light",M1286&gt;=26-64,"Medium")</f>
        <v>Medium</v>
      </c>
      <c r="B1286" s="1" t="s">
        <v>2787</v>
      </c>
      <c r="C1286" s="1" t="s">
        <v>2824</v>
      </c>
      <c r="D1286" s="3">
        <f t="shared" si="264"/>
        <v>1269</v>
      </c>
      <c r="E1286" s="4" t="s">
        <v>918</v>
      </c>
      <c r="F1286" s="3">
        <v>2</v>
      </c>
      <c r="G1286" s="3" t="s">
        <v>2827</v>
      </c>
      <c r="H1286" s="4" t="s">
        <v>1323</v>
      </c>
      <c r="I1286" s="3" t="s">
        <v>1193</v>
      </c>
      <c r="J1286" s="3" t="s">
        <v>2328</v>
      </c>
      <c r="K1286" s="7" t="str">
        <f>VLOOKUP($I1286,'New Summary'!$E$8:$G$59,2,FALSE)</f>
        <v>H-350x175x7x11</v>
      </c>
      <c r="L1286" s="3" t="s">
        <v>2496</v>
      </c>
      <c r="M1286" s="7">
        <f>VLOOKUP($I1286,'New Summary'!$E$8:$G$59,3,FALSE)</f>
        <v>49.6</v>
      </c>
      <c r="N1286" s="3">
        <v>6000</v>
      </c>
      <c r="O1286" s="3" t="s">
        <v>25</v>
      </c>
      <c r="P1286" s="3">
        <v>1</v>
      </c>
      <c r="Q1286" s="28">
        <f t="shared" si="270"/>
        <v>6</v>
      </c>
      <c r="R1286" s="28">
        <f t="shared" si="271"/>
        <v>297.60000000000002</v>
      </c>
      <c r="S1286" s="12">
        <v>0</v>
      </c>
      <c r="T1286" s="46">
        <f t="shared" si="262"/>
        <v>0</v>
      </c>
      <c r="U1286" s="15"/>
      <c r="V1286" s="3">
        <f t="shared" si="263"/>
        <v>6</v>
      </c>
      <c r="W1286" s="30" t="s">
        <v>2502</v>
      </c>
      <c r="X1286" s="29">
        <f t="shared" si="260"/>
        <v>297.60000000000002</v>
      </c>
      <c r="Y1286" s="29">
        <f t="shared" si="261"/>
        <v>0</v>
      </c>
      <c r="Z1286" s="5"/>
      <c r="AA1286" s="3">
        <v>3.3</v>
      </c>
      <c r="AB1286" s="3">
        <f t="shared" si="265"/>
        <v>2.7</v>
      </c>
      <c r="AC1286" s="3">
        <f t="shared" si="266"/>
        <v>163.68</v>
      </c>
      <c r="AD1286">
        <v>3300</v>
      </c>
      <c r="AE1286" s="1">
        <f t="shared" si="269"/>
        <v>3.3</v>
      </c>
    </row>
    <row r="1287" spans="1:31" customFormat="1" ht="43.2" hidden="1" x14ac:dyDescent="0.3">
      <c r="A1287" s="65" t="str" cm="1">
        <f t="array" ref="A1287">_xlfn.IFS(M1287&gt;=65,"Heavy",M1287&lt;=25,"Light",M1287&gt;=26-64,"Medium")</f>
        <v>Medium</v>
      </c>
      <c r="B1287" s="1" t="s">
        <v>2787</v>
      </c>
      <c r="C1287" s="1" t="s">
        <v>2824</v>
      </c>
      <c r="D1287" s="3">
        <f t="shared" si="264"/>
        <v>1270</v>
      </c>
      <c r="E1287" s="4" t="s">
        <v>918</v>
      </c>
      <c r="F1287" s="3">
        <v>2</v>
      </c>
      <c r="G1287" s="3" t="s">
        <v>2827</v>
      </c>
      <c r="H1287" s="4" t="s">
        <v>1324</v>
      </c>
      <c r="I1287" s="3" t="s">
        <v>1196</v>
      </c>
      <c r="J1287" s="3" t="s">
        <v>2325</v>
      </c>
      <c r="K1287" s="7" t="str">
        <f>VLOOKUP($I1287,'New Summary'!$E$8:$G$59,2,FALSE)</f>
        <v>H-350x175x6x9</v>
      </c>
      <c r="L1287" s="3" t="s">
        <v>2496</v>
      </c>
      <c r="M1287" s="7">
        <f>VLOOKUP($I1287,'New Summary'!$E$8:$G$59,3,FALSE)</f>
        <v>41.4</v>
      </c>
      <c r="N1287" s="3">
        <v>6000</v>
      </c>
      <c r="O1287" s="3" t="s">
        <v>25</v>
      </c>
      <c r="P1287" s="3">
        <v>1</v>
      </c>
      <c r="Q1287" s="28">
        <f t="shared" si="270"/>
        <v>6</v>
      </c>
      <c r="R1287" s="40">
        <f t="shared" si="271"/>
        <v>248.39999999999998</v>
      </c>
      <c r="S1287" s="12">
        <v>0</v>
      </c>
      <c r="T1287" s="46">
        <f t="shared" si="262"/>
        <v>0</v>
      </c>
      <c r="U1287" s="15"/>
      <c r="V1287" s="3">
        <f t="shared" si="263"/>
        <v>6</v>
      </c>
      <c r="W1287" s="30" t="s">
        <v>2502</v>
      </c>
      <c r="X1287" s="41">
        <f t="shared" si="260"/>
        <v>248.39999999999998</v>
      </c>
      <c r="Y1287" s="41">
        <f t="shared" si="261"/>
        <v>0</v>
      </c>
      <c r="Z1287" s="5"/>
      <c r="AA1287" s="3">
        <v>3</v>
      </c>
      <c r="AB1287" s="3">
        <f t="shared" si="265"/>
        <v>3</v>
      </c>
      <c r="AC1287" s="3">
        <f t="shared" si="266"/>
        <v>124.19999999999999</v>
      </c>
      <c r="AD1287">
        <v>3000</v>
      </c>
      <c r="AE1287" s="1">
        <f t="shared" si="269"/>
        <v>3</v>
      </c>
    </row>
    <row r="1288" spans="1:31" customFormat="1" ht="43.2" hidden="1" x14ac:dyDescent="0.3">
      <c r="A1288" s="65" t="str" cm="1">
        <f t="array" ref="A1288">_xlfn.IFS(M1288&gt;=65,"Heavy",M1288&lt;=25,"Light",M1288&gt;=26-64,"Medium")</f>
        <v>Medium</v>
      </c>
      <c r="B1288" s="1" t="s">
        <v>2787</v>
      </c>
      <c r="C1288" s="1" t="s">
        <v>2824</v>
      </c>
      <c r="D1288" s="3">
        <f t="shared" si="264"/>
        <v>1271</v>
      </c>
      <c r="E1288" s="4" t="s">
        <v>918</v>
      </c>
      <c r="F1288" s="3">
        <v>2</v>
      </c>
      <c r="G1288" s="3" t="s">
        <v>2827</v>
      </c>
      <c r="H1288" s="4" t="s">
        <v>1325</v>
      </c>
      <c r="I1288" s="3" t="s">
        <v>1196</v>
      </c>
      <c r="J1288" s="3" t="s">
        <v>2325</v>
      </c>
      <c r="K1288" s="7" t="str">
        <f>VLOOKUP($I1288,'New Summary'!$E$8:$G$59,2,FALSE)</f>
        <v>H-350x175x6x9</v>
      </c>
      <c r="L1288" s="3" t="s">
        <v>2496</v>
      </c>
      <c r="M1288" s="7">
        <f>VLOOKUP($I1288,'New Summary'!$E$8:$G$59,3,FALSE)</f>
        <v>41.4</v>
      </c>
      <c r="N1288" s="3">
        <v>6000</v>
      </c>
      <c r="O1288" s="3" t="s">
        <v>25</v>
      </c>
      <c r="P1288" s="3">
        <v>1</v>
      </c>
      <c r="Q1288" s="28">
        <f t="shared" si="270"/>
        <v>6</v>
      </c>
      <c r="R1288" s="40">
        <f t="shared" si="271"/>
        <v>248.39999999999998</v>
      </c>
      <c r="S1288" s="12">
        <v>0</v>
      </c>
      <c r="T1288" s="46">
        <f t="shared" si="262"/>
        <v>0</v>
      </c>
      <c r="U1288" s="15"/>
      <c r="V1288" s="3">
        <f t="shared" si="263"/>
        <v>6</v>
      </c>
      <c r="W1288" s="30" t="s">
        <v>2502</v>
      </c>
      <c r="X1288" s="41">
        <f t="shared" si="260"/>
        <v>248.39999999999998</v>
      </c>
      <c r="Y1288" s="41">
        <f t="shared" si="261"/>
        <v>0</v>
      </c>
      <c r="Z1288" s="5"/>
      <c r="AA1288" s="3">
        <v>3</v>
      </c>
      <c r="AB1288" s="3">
        <f t="shared" si="265"/>
        <v>3</v>
      </c>
      <c r="AC1288" s="3">
        <f t="shared" si="266"/>
        <v>124.19999999999999</v>
      </c>
      <c r="AD1288">
        <v>3000</v>
      </c>
      <c r="AE1288" s="1">
        <f t="shared" si="269"/>
        <v>3</v>
      </c>
    </row>
    <row r="1289" spans="1:31" customFormat="1" ht="43.2" hidden="1" x14ac:dyDescent="0.3">
      <c r="A1289" s="65" t="str" cm="1">
        <f t="array" ref="A1289">_xlfn.IFS(M1289&gt;=65,"Heavy",M1289&lt;=25,"Light",M1289&gt;=26-64,"Medium")</f>
        <v>Heavy</v>
      </c>
      <c r="B1289" s="1" t="s">
        <v>2787</v>
      </c>
      <c r="C1289" s="1" t="s">
        <v>2824</v>
      </c>
      <c r="D1289" s="3">
        <f t="shared" si="264"/>
        <v>1272</v>
      </c>
      <c r="E1289" s="4" t="s">
        <v>918</v>
      </c>
      <c r="F1289" s="3">
        <v>2</v>
      </c>
      <c r="G1289" s="3" t="s">
        <v>2827</v>
      </c>
      <c r="H1289" s="4" t="s">
        <v>1326</v>
      </c>
      <c r="I1289" s="3" t="s">
        <v>1200</v>
      </c>
      <c r="J1289" s="3" t="s">
        <v>2334</v>
      </c>
      <c r="K1289" s="7" t="str">
        <f>VLOOKUP($I1289,'New Summary'!$E$8:$G$59,2,FALSE)</f>
        <v>H-400x200x9x15</v>
      </c>
      <c r="L1289" s="3" t="s">
        <v>2496</v>
      </c>
      <c r="M1289" s="7">
        <f>VLOOKUP($I1289,'New Summary'!$E$8:$G$59,3,FALSE)</f>
        <v>75.5</v>
      </c>
      <c r="N1289" s="3">
        <v>6000</v>
      </c>
      <c r="O1289" s="3" t="s">
        <v>25</v>
      </c>
      <c r="P1289" s="3">
        <v>1</v>
      </c>
      <c r="Q1289" s="28">
        <f>(N1289/1000)*P1289</f>
        <v>6</v>
      </c>
      <c r="R1289" s="28">
        <f>Q1289*M1289</f>
        <v>453</v>
      </c>
      <c r="S1289" s="12">
        <v>0</v>
      </c>
      <c r="T1289" s="46">
        <f t="shared" si="262"/>
        <v>0</v>
      </c>
      <c r="U1289" s="15"/>
      <c r="V1289" s="3">
        <f t="shared" si="263"/>
        <v>6</v>
      </c>
      <c r="W1289" s="30" t="s">
        <v>2502</v>
      </c>
      <c r="X1289" s="5">
        <f t="shared" si="260"/>
        <v>453</v>
      </c>
      <c r="Y1289" s="5">
        <f t="shared" si="261"/>
        <v>0</v>
      </c>
      <c r="Z1289" s="5"/>
      <c r="AA1289" s="3">
        <v>3</v>
      </c>
      <c r="AB1289" s="3">
        <f t="shared" si="265"/>
        <v>3</v>
      </c>
      <c r="AC1289" s="3">
        <f t="shared" si="266"/>
        <v>226.5</v>
      </c>
      <c r="AD1289">
        <v>3000</v>
      </c>
      <c r="AE1289" s="1">
        <f t="shared" si="269"/>
        <v>3</v>
      </c>
    </row>
    <row r="1290" spans="1:31" customFormat="1" ht="43.2" hidden="1" x14ac:dyDescent="0.3">
      <c r="A1290" s="65" t="str" cm="1">
        <f t="array" ref="A1290">_xlfn.IFS(M1290&gt;=65,"Heavy",M1290&lt;=25,"Light",M1290&gt;=26-64,"Medium")</f>
        <v>Medium</v>
      </c>
      <c r="B1290" s="1" t="s">
        <v>2787</v>
      </c>
      <c r="C1290" s="1" t="s">
        <v>2824</v>
      </c>
      <c r="D1290" s="3">
        <f t="shared" si="264"/>
        <v>1273</v>
      </c>
      <c r="E1290" s="4" t="s">
        <v>918</v>
      </c>
      <c r="F1290" s="3">
        <v>2</v>
      </c>
      <c r="G1290" s="3" t="s">
        <v>2827</v>
      </c>
      <c r="H1290" s="4" t="s">
        <v>1327</v>
      </c>
      <c r="I1290" s="3" t="s">
        <v>1196</v>
      </c>
      <c r="J1290" s="3" t="s">
        <v>2325</v>
      </c>
      <c r="K1290" s="7" t="str">
        <f>VLOOKUP($I1290,'New Summary'!$E$8:$G$59,2,FALSE)</f>
        <v>H-350x175x6x9</v>
      </c>
      <c r="L1290" s="3" t="s">
        <v>2496</v>
      </c>
      <c r="M1290" s="7">
        <f>VLOOKUP($I1290,'New Summary'!$E$8:$G$59,3,FALSE)</f>
        <v>41.4</v>
      </c>
      <c r="N1290" s="3">
        <v>6000</v>
      </c>
      <c r="O1290" s="3" t="s">
        <v>25</v>
      </c>
      <c r="P1290" s="3">
        <v>1</v>
      </c>
      <c r="Q1290" s="28">
        <f>(N1290/1000)*P1290</f>
        <v>6</v>
      </c>
      <c r="R1290" s="40">
        <f>Q1290*M1290</f>
        <v>248.39999999999998</v>
      </c>
      <c r="S1290" s="12">
        <v>0</v>
      </c>
      <c r="T1290" s="46">
        <f t="shared" si="262"/>
        <v>0</v>
      </c>
      <c r="U1290" s="15"/>
      <c r="V1290" s="3">
        <f t="shared" si="263"/>
        <v>6</v>
      </c>
      <c r="W1290" s="30" t="s">
        <v>2502</v>
      </c>
      <c r="X1290" s="41">
        <f t="shared" si="260"/>
        <v>248.39999999999998</v>
      </c>
      <c r="Y1290" s="41">
        <f t="shared" si="261"/>
        <v>0</v>
      </c>
      <c r="Z1290" s="5"/>
      <c r="AA1290" s="3">
        <v>3</v>
      </c>
      <c r="AB1290" s="3">
        <f t="shared" si="265"/>
        <v>3</v>
      </c>
      <c r="AC1290" s="3">
        <f t="shared" si="266"/>
        <v>124.19999999999999</v>
      </c>
      <c r="AD1290">
        <v>3000</v>
      </c>
      <c r="AE1290" s="1">
        <f t="shared" si="269"/>
        <v>3</v>
      </c>
    </row>
    <row r="1291" spans="1:31" customFormat="1" ht="43.2" hidden="1" x14ac:dyDescent="0.3">
      <c r="A1291" s="65" t="str" cm="1">
        <f t="array" ref="A1291">_xlfn.IFS(M1291&gt;=65,"Heavy",M1291&lt;=25,"Light",M1291&gt;=26-64,"Medium")</f>
        <v>Medium</v>
      </c>
      <c r="B1291" s="1" t="s">
        <v>2787</v>
      </c>
      <c r="C1291" s="1" t="s">
        <v>2824</v>
      </c>
      <c r="D1291" s="3">
        <f t="shared" si="264"/>
        <v>1274</v>
      </c>
      <c r="E1291" s="4" t="s">
        <v>918</v>
      </c>
      <c r="F1291" s="3">
        <v>2</v>
      </c>
      <c r="G1291" s="3" t="s">
        <v>2827</v>
      </c>
      <c r="H1291" s="4" t="s">
        <v>1328</v>
      </c>
      <c r="I1291" s="3" t="s">
        <v>1196</v>
      </c>
      <c r="J1291" s="3" t="s">
        <v>2325</v>
      </c>
      <c r="K1291" s="7" t="str">
        <f>VLOOKUP($I1291,'New Summary'!$E$8:$G$59,2,FALSE)</f>
        <v>H-350x175x6x9</v>
      </c>
      <c r="L1291" s="3" t="s">
        <v>2496</v>
      </c>
      <c r="M1291" s="7">
        <f>VLOOKUP($I1291,'New Summary'!$E$8:$G$59,3,FALSE)</f>
        <v>41.4</v>
      </c>
      <c r="N1291" s="3">
        <v>6000</v>
      </c>
      <c r="O1291" s="3" t="s">
        <v>25</v>
      </c>
      <c r="P1291" s="3">
        <v>1</v>
      </c>
      <c r="Q1291" s="28">
        <f>(N1291/1000)*P1291</f>
        <v>6</v>
      </c>
      <c r="R1291" s="40">
        <f>Q1291*M1291</f>
        <v>248.39999999999998</v>
      </c>
      <c r="S1291" s="12">
        <v>0</v>
      </c>
      <c r="T1291" s="46">
        <f t="shared" si="262"/>
        <v>0</v>
      </c>
      <c r="U1291" s="15"/>
      <c r="V1291" s="3">
        <f t="shared" si="263"/>
        <v>6</v>
      </c>
      <c r="W1291" s="30" t="s">
        <v>2502</v>
      </c>
      <c r="X1291" s="41">
        <f t="shared" si="260"/>
        <v>248.39999999999998</v>
      </c>
      <c r="Y1291" s="41">
        <f t="shared" si="261"/>
        <v>0</v>
      </c>
      <c r="Z1291" s="5"/>
      <c r="AA1291" s="3">
        <v>3</v>
      </c>
      <c r="AB1291" s="3">
        <f t="shared" si="265"/>
        <v>3</v>
      </c>
      <c r="AC1291" s="3">
        <f t="shared" si="266"/>
        <v>124.19999999999999</v>
      </c>
      <c r="AD1291">
        <v>3000</v>
      </c>
      <c r="AE1291" s="1">
        <f t="shared" si="269"/>
        <v>3</v>
      </c>
    </row>
    <row r="1292" spans="1:31" customFormat="1" ht="43.2" hidden="1" x14ac:dyDescent="0.3">
      <c r="A1292" s="65" t="str" cm="1">
        <f t="array" ref="A1292">_xlfn.IFS(M1292&gt;=65,"Heavy",M1292&lt;=25,"Light",M1292&gt;=26-64,"Medium")</f>
        <v>Heavy</v>
      </c>
      <c r="B1292" s="1" t="s">
        <v>2787</v>
      </c>
      <c r="C1292" s="1" t="s">
        <v>2824</v>
      </c>
      <c r="D1292" s="3">
        <f t="shared" si="264"/>
        <v>1275</v>
      </c>
      <c r="E1292" s="4" t="s">
        <v>918</v>
      </c>
      <c r="F1292" s="3">
        <v>2</v>
      </c>
      <c r="G1292" s="3" t="s">
        <v>2827</v>
      </c>
      <c r="H1292" s="4" t="s">
        <v>1329</v>
      </c>
      <c r="I1292" s="3" t="s">
        <v>1184</v>
      </c>
      <c r="J1292" s="3" t="s">
        <v>2330</v>
      </c>
      <c r="K1292" s="7" t="str">
        <f>VLOOKUP($I1292,'New Summary'!$E$8:$G$59,2,FALSE)</f>
        <v>H-350x250x9x14</v>
      </c>
      <c r="L1292" s="3" t="s">
        <v>2496</v>
      </c>
      <c r="M1292" s="7">
        <f>VLOOKUP($I1292,'New Summary'!$E$8:$G$59,3,FALSE)</f>
        <v>79.7</v>
      </c>
      <c r="N1292" s="3">
        <v>6000</v>
      </c>
      <c r="O1292" s="3" t="s">
        <v>25</v>
      </c>
      <c r="P1292" s="3">
        <v>1</v>
      </c>
      <c r="Q1292" s="28">
        <f>(N1292/1000)*P1292</f>
        <v>6</v>
      </c>
      <c r="R1292" s="28">
        <f>Q1292*M1292</f>
        <v>478.20000000000005</v>
      </c>
      <c r="S1292" s="12">
        <v>0</v>
      </c>
      <c r="T1292" s="46">
        <f t="shared" si="262"/>
        <v>0</v>
      </c>
      <c r="U1292" s="15"/>
      <c r="V1292" s="3">
        <f t="shared" si="263"/>
        <v>6</v>
      </c>
      <c r="W1292" s="30" t="s">
        <v>2502</v>
      </c>
      <c r="X1292" s="29">
        <f t="shared" si="260"/>
        <v>478.20000000000005</v>
      </c>
      <c r="Y1292" s="29">
        <f t="shared" si="261"/>
        <v>0</v>
      </c>
      <c r="Z1292" s="5"/>
      <c r="AA1292" s="3">
        <v>3</v>
      </c>
      <c r="AB1292" s="3">
        <f t="shared" si="265"/>
        <v>3</v>
      </c>
      <c r="AC1292" s="3">
        <f t="shared" si="266"/>
        <v>239.10000000000002</v>
      </c>
      <c r="AD1292">
        <v>3000</v>
      </c>
      <c r="AE1292" s="1">
        <f t="shared" si="269"/>
        <v>3</v>
      </c>
    </row>
    <row r="1293" spans="1:31" customFormat="1" ht="43.2" hidden="1" x14ac:dyDescent="0.3">
      <c r="A1293" s="65" t="str" cm="1">
        <f t="array" ref="A1293">_xlfn.IFS(M1293&gt;=65,"Heavy",M1293&lt;=25,"Light",M1293&gt;=26-64,"Medium")</f>
        <v>Medium</v>
      </c>
      <c r="B1293" s="1" t="s">
        <v>2787</v>
      </c>
      <c r="C1293" s="1" t="s">
        <v>2824</v>
      </c>
      <c r="D1293" s="3">
        <f t="shared" si="264"/>
        <v>1276</v>
      </c>
      <c r="E1293" s="4" t="s">
        <v>918</v>
      </c>
      <c r="F1293" s="3">
        <v>2</v>
      </c>
      <c r="G1293" s="3" t="s">
        <v>2827</v>
      </c>
      <c r="H1293" s="4" t="s">
        <v>1354</v>
      </c>
      <c r="I1293" s="3" t="s">
        <v>812</v>
      </c>
      <c r="J1293" s="3" t="s">
        <v>2819</v>
      </c>
      <c r="K1293" s="7" t="str">
        <f>VLOOKUP($I1293,'New Summary'!$E$8:$G$59,2,FALSE)</f>
        <v>T-100x200x8x12</v>
      </c>
      <c r="L1293" s="3" t="s">
        <v>2496</v>
      </c>
      <c r="M1293" s="7">
        <f>VLOOKUP($I1293,'New Summary'!$E$8:$G$59,3,FALSE)</f>
        <v>25.3</v>
      </c>
      <c r="N1293" s="3">
        <v>2800</v>
      </c>
      <c r="O1293" s="3" t="s">
        <v>25</v>
      </c>
      <c r="P1293" s="3">
        <v>1</v>
      </c>
      <c r="Q1293" s="28">
        <f t="shared" ref="Q1293:Q1328" si="272">(N1293/1000)*P1293</f>
        <v>2.8</v>
      </c>
      <c r="R1293" s="40">
        <f t="shared" ref="R1293:R1328" si="273">Q1293*M1293</f>
        <v>70.84</v>
      </c>
      <c r="S1293" s="12">
        <v>0</v>
      </c>
      <c r="T1293" s="46">
        <f t="shared" si="262"/>
        <v>0</v>
      </c>
      <c r="U1293" s="15"/>
      <c r="V1293" s="3">
        <f t="shared" si="263"/>
        <v>2.8</v>
      </c>
      <c r="W1293" s="30" t="s">
        <v>2502</v>
      </c>
      <c r="X1293" s="41">
        <f t="shared" si="260"/>
        <v>70.84</v>
      </c>
      <c r="Y1293" s="41">
        <f t="shared" si="261"/>
        <v>0</v>
      </c>
      <c r="Z1293" s="5"/>
      <c r="AA1293" s="3">
        <v>1.2599999999999998</v>
      </c>
      <c r="AB1293" s="3">
        <f t="shared" si="265"/>
        <v>1.54</v>
      </c>
      <c r="AC1293" s="3">
        <f t="shared" si="266"/>
        <v>31.877999999999997</v>
      </c>
      <c r="AD1293">
        <v>1259.9999999999998</v>
      </c>
      <c r="AE1293" s="1">
        <f t="shared" si="269"/>
        <v>1.2599999999999998</v>
      </c>
    </row>
    <row r="1294" spans="1:31" customFormat="1" ht="43.2" hidden="1" x14ac:dyDescent="0.3">
      <c r="A1294" s="65" t="str" cm="1">
        <f t="array" ref="A1294">_xlfn.IFS(M1294&gt;=65,"Heavy",M1294&lt;=25,"Light",M1294&gt;=26-64,"Medium")</f>
        <v>Medium</v>
      </c>
      <c r="B1294" s="1" t="s">
        <v>2787</v>
      </c>
      <c r="C1294" s="1" t="s">
        <v>2824</v>
      </c>
      <c r="D1294" s="3">
        <f t="shared" si="264"/>
        <v>1277</v>
      </c>
      <c r="E1294" s="4" t="s">
        <v>918</v>
      </c>
      <c r="F1294" s="3">
        <v>2</v>
      </c>
      <c r="G1294" s="3" t="s">
        <v>2827</v>
      </c>
      <c r="H1294" s="4" t="s">
        <v>1355</v>
      </c>
      <c r="I1294" s="3" t="s">
        <v>812</v>
      </c>
      <c r="J1294" s="3" t="s">
        <v>2819</v>
      </c>
      <c r="K1294" s="7" t="str">
        <f>VLOOKUP($I1294,'New Summary'!$E$8:$G$59,2,FALSE)</f>
        <v>T-100x200x8x12</v>
      </c>
      <c r="L1294" s="3" t="s">
        <v>2496</v>
      </c>
      <c r="M1294" s="7">
        <f>VLOOKUP($I1294,'New Summary'!$E$8:$G$59,3,FALSE)</f>
        <v>25.3</v>
      </c>
      <c r="N1294" s="3">
        <v>2800</v>
      </c>
      <c r="O1294" s="3" t="s">
        <v>25</v>
      </c>
      <c r="P1294" s="3">
        <v>1</v>
      </c>
      <c r="Q1294" s="28">
        <f t="shared" si="272"/>
        <v>2.8</v>
      </c>
      <c r="R1294" s="40">
        <f t="shared" si="273"/>
        <v>70.84</v>
      </c>
      <c r="S1294" s="12">
        <v>0</v>
      </c>
      <c r="T1294" s="46">
        <f t="shared" si="262"/>
        <v>0</v>
      </c>
      <c r="U1294" s="15"/>
      <c r="V1294" s="3">
        <f t="shared" si="263"/>
        <v>2.8</v>
      </c>
      <c r="W1294" s="30" t="s">
        <v>2502</v>
      </c>
      <c r="X1294" s="41">
        <f t="shared" ref="X1294:X1357" si="274">V1294*M1294</f>
        <v>70.84</v>
      </c>
      <c r="Y1294" s="41">
        <f t="shared" ref="Y1294:Y1357" si="275">T1294*M1294</f>
        <v>0</v>
      </c>
      <c r="Z1294" s="5"/>
      <c r="AA1294" s="3">
        <v>1.2599999999999998</v>
      </c>
      <c r="AB1294" s="3">
        <f t="shared" si="265"/>
        <v>1.54</v>
      </c>
      <c r="AC1294" s="3">
        <f t="shared" si="266"/>
        <v>31.877999999999997</v>
      </c>
      <c r="AD1294">
        <v>1259.9999999999998</v>
      </c>
      <c r="AE1294" s="1">
        <f t="shared" si="269"/>
        <v>1.2599999999999998</v>
      </c>
    </row>
    <row r="1295" spans="1:31" customFormat="1" ht="43.2" hidden="1" x14ac:dyDescent="0.3">
      <c r="A1295" s="65" t="str" cm="1">
        <f t="array" ref="A1295">_xlfn.IFS(M1295&gt;=65,"Heavy",M1295&lt;=25,"Light",M1295&gt;=26-64,"Medium")</f>
        <v>Medium</v>
      </c>
      <c r="B1295" s="1" t="s">
        <v>2787</v>
      </c>
      <c r="C1295" s="1" t="s">
        <v>2824</v>
      </c>
      <c r="D1295" s="3">
        <f t="shared" si="264"/>
        <v>1278</v>
      </c>
      <c r="E1295" s="4" t="s">
        <v>918</v>
      </c>
      <c r="F1295" s="3">
        <v>2</v>
      </c>
      <c r="G1295" s="3" t="s">
        <v>2827</v>
      </c>
      <c r="H1295" s="4" t="s">
        <v>1356</v>
      </c>
      <c r="I1295" s="3" t="s">
        <v>812</v>
      </c>
      <c r="J1295" s="3" t="s">
        <v>2819</v>
      </c>
      <c r="K1295" s="7" t="str">
        <f>VLOOKUP($I1295,'New Summary'!$E$8:$G$59,2,FALSE)</f>
        <v>T-100x200x8x12</v>
      </c>
      <c r="L1295" s="3" t="s">
        <v>2496</v>
      </c>
      <c r="M1295" s="7">
        <f>VLOOKUP($I1295,'New Summary'!$E$8:$G$59,3,FALSE)</f>
        <v>25.3</v>
      </c>
      <c r="N1295" s="3">
        <v>2800</v>
      </c>
      <c r="O1295" s="3" t="s">
        <v>25</v>
      </c>
      <c r="P1295" s="3">
        <v>1</v>
      </c>
      <c r="Q1295" s="28">
        <f t="shared" si="272"/>
        <v>2.8</v>
      </c>
      <c r="R1295" s="40">
        <f t="shared" si="273"/>
        <v>70.84</v>
      </c>
      <c r="S1295" s="12">
        <v>0</v>
      </c>
      <c r="T1295" s="46">
        <f t="shared" si="262"/>
        <v>0</v>
      </c>
      <c r="U1295" s="15"/>
      <c r="V1295" s="3">
        <f t="shared" si="263"/>
        <v>2.8</v>
      </c>
      <c r="W1295" s="30" t="s">
        <v>2502</v>
      </c>
      <c r="X1295" s="41">
        <f t="shared" si="274"/>
        <v>70.84</v>
      </c>
      <c r="Y1295" s="41">
        <f t="shared" si="275"/>
        <v>0</v>
      </c>
      <c r="Z1295" s="5"/>
      <c r="AA1295" s="3">
        <v>1.2599999999999998</v>
      </c>
      <c r="AB1295" s="3">
        <f t="shared" si="265"/>
        <v>1.54</v>
      </c>
      <c r="AC1295" s="3">
        <f t="shared" si="266"/>
        <v>31.877999999999997</v>
      </c>
      <c r="AD1295">
        <v>1259.9999999999998</v>
      </c>
      <c r="AE1295" s="1">
        <f t="shared" si="269"/>
        <v>1.2599999999999998</v>
      </c>
    </row>
    <row r="1296" spans="1:31" customFormat="1" ht="43.2" hidden="1" x14ac:dyDescent="0.3">
      <c r="A1296" s="65" t="str" cm="1">
        <f t="array" ref="A1296">_xlfn.IFS(M1296&gt;=65,"Heavy",M1296&lt;=25,"Light",M1296&gt;=26-64,"Medium")</f>
        <v>Medium</v>
      </c>
      <c r="B1296" s="1" t="s">
        <v>2787</v>
      </c>
      <c r="C1296" s="1" t="s">
        <v>2824</v>
      </c>
      <c r="D1296" s="3">
        <f t="shared" si="264"/>
        <v>1279</v>
      </c>
      <c r="E1296" s="4" t="s">
        <v>918</v>
      </c>
      <c r="F1296" s="3">
        <v>2</v>
      </c>
      <c r="G1296" s="3" t="s">
        <v>2827</v>
      </c>
      <c r="H1296" s="4" t="s">
        <v>1357</v>
      </c>
      <c r="I1296" s="3" t="s">
        <v>812</v>
      </c>
      <c r="J1296" s="3" t="s">
        <v>2819</v>
      </c>
      <c r="K1296" s="7" t="str">
        <f>VLOOKUP($I1296,'New Summary'!$E$8:$G$59,2,FALSE)</f>
        <v>T-100x200x8x12</v>
      </c>
      <c r="L1296" s="3" t="s">
        <v>2496</v>
      </c>
      <c r="M1296" s="7">
        <f>VLOOKUP($I1296,'New Summary'!$E$8:$G$59,3,FALSE)</f>
        <v>25.3</v>
      </c>
      <c r="N1296" s="3">
        <v>2800</v>
      </c>
      <c r="O1296" s="3" t="s">
        <v>25</v>
      </c>
      <c r="P1296" s="3">
        <v>1</v>
      </c>
      <c r="Q1296" s="28">
        <f t="shared" si="272"/>
        <v>2.8</v>
      </c>
      <c r="R1296" s="40">
        <f t="shared" si="273"/>
        <v>70.84</v>
      </c>
      <c r="S1296" s="12">
        <v>0</v>
      </c>
      <c r="T1296" s="46">
        <f t="shared" si="262"/>
        <v>0</v>
      </c>
      <c r="U1296" s="15"/>
      <c r="V1296" s="3">
        <f t="shared" si="263"/>
        <v>2.8</v>
      </c>
      <c r="W1296" s="30" t="s">
        <v>2502</v>
      </c>
      <c r="X1296" s="41">
        <f t="shared" si="274"/>
        <v>70.84</v>
      </c>
      <c r="Y1296" s="41">
        <f t="shared" si="275"/>
        <v>0</v>
      </c>
      <c r="Z1296" s="5"/>
      <c r="AA1296" s="3">
        <v>1.2599999999999998</v>
      </c>
      <c r="AB1296" s="3">
        <f t="shared" si="265"/>
        <v>1.54</v>
      </c>
      <c r="AC1296" s="3">
        <f t="shared" si="266"/>
        <v>31.877999999999997</v>
      </c>
      <c r="AD1296">
        <v>1259.9999999999998</v>
      </c>
      <c r="AE1296" s="1">
        <f t="shared" si="269"/>
        <v>1.2599999999999998</v>
      </c>
    </row>
    <row r="1297" spans="1:31" customFormat="1" ht="43.2" hidden="1" x14ac:dyDescent="0.3">
      <c r="A1297" s="65" t="str" cm="1">
        <f t="array" ref="A1297">_xlfn.IFS(M1297&gt;=65,"Heavy",M1297&lt;=25,"Light",M1297&gt;=26-64,"Medium")</f>
        <v>Medium</v>
      </c>
      <c r="B1297" s="1" t="s">
        <v>2787</v>
      </c>
      <c r="C1297" s="1" t="s">
        <v>2824</v>
      </c>
      <c r="D1297" s="3">
        <f t="shared" si="264"/>
        <v>1280</v>
      </c>
      <c r="E1297" s="4" t="s">
        <v>918</v>
      </c>
      <c r="F1297" s="3">
        <v>2</v>
      </c>
      <c r="G1297" s="3" t="s">
        <v>2827</v>
      </c>
      <c r="H1297" s="4" t="s">
        <v>1358</v>
      </c>
      <c r="I1297" s="3" t="s">
        <v>812</v>
      </c>
      <c r="J1297" s="3" t="s">
        <v>2819</v>
      </c>
      <c r="K1297" s="7" t="str">
        <f>VLOOKUP($I1297,'New Summary'!$E$8:$G$59,2,FALSE)</f>
        <v>T-100x200x8x12</v>
      </c>
      <c r="L1297" s="3" t="s">
        <v>2496</v>
      </c>
      <c r="M1297" s="7">
        <f>VLOOKUP($I1297,'New Summary'!$E$8:$G$59,3,FALSE)</f>
        <v>25.3</v>
      </c>
      <c r="N1297" s="3">
        <v>2800</v>
      </c>
      <c r="O1297" s="3" t="s">
        <v>25</v>
      </c>
      <c r="P1297" s="3">
        <v>1</v>
      </c>
      <c r="Q1297" s="28">
        <f t="shared" si="272"/>
        <v>2.8</v>
      </c>
      <c r="R1297" s="40">
        <f t="shared" si="273"/>
        <v>70.84</v>
      </c>
      <c r="S1297" s="12">
        <v>0</v>
      </c>
      <c r="T1297" s="46">
        <f t="shared" si="262"/>
        <v>0</v>
      </c>
      <c r="U1297" s="15"/>
      <c r="V1297" s="3">
        <f t="shared" si="263"/>
        <v>2.8</v>
      </c>
      <c r="W1297" s="30" t="s">
        <v>2502</v>
      </c>
      <c r="X1297" s="41">
        <f t="shared" si="274"/>
        <v>70.84</v>
      </c>
      <c r="Y1297" s="41">
        <f t="shared" si="275"/>
        <v>0</v>
      </c>
      <c r="Z1297" s="5"/>
      <c r="AA1297" s="3">
        <v>1.2599999999999998</v>
      </c>
      <c r="AB1297" s="3">
        <f t="shared" si="265"/>
        <v>1.54</v>
      </c>
      <c r="AC1297" s="3">
        <f t="shared" si="266"/>
        <v>31.877999999999997</v>
      </c>
      <c r="AD1297">
        <v>1259.9999999999998</v>
      </c>
      <c r="AE1297" s="1">
        <f t="shared" si="269"/>
        <v>1.2599999999999998</v>
      </c>
    </row>
    <row r="1298" spans="1:31" customFormat="1" ht="43.2" hidden="1" x14ac:dyDescent="0.3">
      <c r="A1298" s="65" t="str" cm="1">
        <f t="array" ref="A1298">_xlfn.IFS(M1298&gt;=65,"Heavy",M1298&lt;=25,"Light",M1298&gt;=26-64,"Medium")</f>
        <v>Medium</v>
      </c>
      <c r="B1298" s="1" t="s">
        <v>2787</v>
      </c>
      <c r="C1298" s="1" t="s">
        <v>2824</v>
      </c>
      <c r="D1298" s="3">
        <f t="shared" si="264"/>
        <v>1281</v>
      </c>
      <c r="E1298" s="4" t="s">
        <v>918</v>
      </c>
      <c r="F1298" s="3">
        <v>2</v>
      </c>
      <c r="G1298" s="3" t="s">
        <v>2827</v>
      </c>
      <c r="H1298" s="4" t="s">
        <v>1359</v>
      </c>
      <c r="I1298" s="3" t="s">
        <v>812</v>
      </c>
      <c r="J1298" s="3" t="s">
        <v>2819</v>
      </c>
      <c r="K1298" s="7" t="str">
        <f>VLOOKUP($I1298,'New Summary'!$E$8:$G$59,2,FALSE)</f>
        <v>T-100x200x8x12</v>
      </c>
      <c r="L1298" s="3" t="s">
        <v>2496</v>
      </c>
      <c r="M1298" s="7">
        <f>VLOOKUP($I1298,'New Summary'!$E$8:$G$59,3,FALSE)</f>
        <v>25.3</v>
      </c>
      <c r="N1298" s="3">
        <v>2800</v>
      </c>
      <c r="O1298" s="3" t="s">
        <v>25</v>
      </c>
      <c r="P1298" s="3">
        <v>1</v>
      </c>
      <c r="Q1298" s="28">
        <f t="shared" si="272"/>
        <v>2.8</v>
      </c>
      <c r="R1298" s="40">
        <f t="shared" si="273"/>
        <v>70.84</v>
      </c>
      <c r="S1298" s="12">
        <v>0</v>
      </c>
      <c r="T1298" s="46">
        <f t="shared" ref="T1298:T1361" si="276">Q1298*S1298</f>
        <v>0</v>
      </c>
      <c r="U1298" s="15"/>
      <c r="V1298" s="3">
        <f t="shared" ref="V1298:V1361" si="277">Q1298-T1298</f>
        <v>2.8</v>
      </c>
      <c r="W1298" s="30" t="s">
        <v>2502</v>
      </c>
      <c r="X1298" s="41">
        <f t="shared" si="274"/>
        <v>70.84</v>
      </c>
      <c r="Y1298" s="41">
        <f t="shared" si="275"/>
        <v>0</v>
      </c>
      <c r="Z1298" s="5"/>
      <c r="AA1298" s="3">
        <v>1.2599999999999998</v>
      </c>
      <c r="AB1298" s="3">
        <f t="shared" si="265"/>
        <v>1.54</v>
      </c>
      <c r="AC1298" s="3">
        <f t="shared" si="266"/>
        <v>31.877999999999997</v>
      </c>
      <c r="AD1298">
        <v>1259.9999999999998</v>
      </c>
      <c r="AE1298" s="1">
        <f t="shared" si="269"/>
        <v>1.2599999999999998</v>
      </c>
    </row>
    <row r="1299" spans="1:31" customFormat="1" ht="43.2" hidden="1" x14ac:dyDescent="0.3">
      <c r="A1299" s="65" t="str" cm="1">
        <f t="array" ref="A1299">_xlfn.IFS(M1299&gt;=65,"Heavy",M1299&lt;=25,"Light",M1299&gt;=26-64,"Medium")</f>
        <v>Medium</v>
      </c>
      <c r="B1299" s="1" t="s">
        <v>2787</v>
      </c>
      <c r="C1299" s="1" t="s">
        <v>2824</v>
      </c>
      <c r="D1299" s="3">
        <f t="shared" si="264"/>
        <v>1282</v>
      </c>
      <c r="E1299" s="4" t="s">
        <v>918</v>
      </c>
      <c r="F1299" s="3">
        <v>2</v>
      </c>
      <c r="G1299" s="3" t="s">
        <v>2827</v>
      </c>
      <c r="H1299" s="4" t="s">
        <v>1360</v>
      </c>
      <c r="I1299" s="3" t="s">
        <v>812</v>
      </c>
      <c r="J1299" s="3" t="s">
        <v>2819</v>
      </c>
      <c r="K1299" s="7" t="str">
        <f>VLOOKUP($I1299,'New Summary'!$E$8:$G$59,2,FALSE)</f>
        <v>T-100x200x8x12</v>
      </c>
      <c r="L1299" s="3" t="s">
        <v>2496</v>
      </c>
      <c r="M1299" s="7">
        <f>VLOOKUP($I1299,'New Summary'!$E$8:$G$59,3,FALSE)</f>
        <v>25.3</v>
      </c>
      <c r="N1299" s="3">
        <v>2800</v>
      </c>
      <c r="O1299" s="3" t="s">
        <v>25</v>
      </c>
      <c r="P1299" s="3">
        <v>1</v>
      </c>
      <c r="Q1299" s="28">
        <f t="shared" si="272"/>
        <v>2.8</v>
      </c>
      <c r="R1299" s="40">
        <f t="shared" si="273"/>
        <v>70.84</v>
      </c>
      <c r="S1299" s="12">
        <v>0</v>
      </c>
      <c r="T1299" s="46">
        <f t="shared" si="276"/>
        <v>0</v>
      </c>
      <c r="U1299" s="15"/>
      <c r="V1299" s="3">
        <f t="shared" si="277"/>
        <v>2.8</v>
      </c>
      <c r="W1299" s="30" t="s">
        <v>2502</v>
      </c>
      <c r="X1299" s="41">
        <f t="shared" si="274"/>
        <v>70.84</v>
      </c>
      <c r="Y1299" s="41">
        <f t="shared" si="275"/>
        <v>0</v>
      </c>
      <c r="Z1299" s="5"/>
      <c r="AA1299" s="3">
        <v>1.2599999999999998</v>
      </c>
      <c r="AB1299" s="3">
        <f t="shared" si="265"/>
        <v>1.54</v>
      </c>
      <c r="AC1299" s="3">
        <f t="shared" si="266"/>
        <v>31.877999999999997</v>
      </c>
      <c r="AD1299">
        <v>1259.9999999999998</v>
      </c>
      <c r="AE1299" s="1">
        <f t="shared" si="269"/>
        <v>1.2599999999999998</v>
      </c>
    </row>
    <row r="1300" spans="1:31" customFormat="1" ht="43.2" hidden="1" x14ac:dyDescent="0.3">
      <c r="A1300" s="65" t="str" cm="1">
        <f t="array" ref="A1300">_xlfn.IFS(M1300&gt;=65,"Heavy",M1300&lt;=25,"Light",M1300&gt;=26-64,"Medium")</f>
        <v>Medium</v>
      </c>
      <c r="B1300" s="1" t="s">
        <v>2787</v>
      </c>
      <c r="C1300" s="1" t="s">
        <v>2824</v>
      </c>
      <c r="D1300" s="3">
        <f t="shared" ref="D1300:D1363" si="278">D1299+1</f>
        <v>1283</v>
      </c>
      <c r="E1300" s="4" t="s">
        <v>918</v>
      </c>
      <c r="F1300" s="3">
        <v>2</v>
      </c>
      <c r="G1300" s="3" t="s">
        <v>2827</v>
      </c>
      <c r="H1300" s="4" t="s">
        <v>1361</v>
      </c>
      <c r="I1300" s="3" t="s">
        <v>812</v>
      </c>
      <c r="J1300" s="3" t="s">
        <v>2819</v>
      </c>
      <c r="K1300" s="7" t="str">
        <f>VLOOKUP($I1300,'New Summary'!$E$8:$G$59,2,FALSE)</f>
        <v>T-100x200x8x12</v>
      </c>
      <c r="L1300" s="3" t="s">
        <v>2496</v>
      </c>
      <c r="M1300" s="7">
        <f>VLOOKUP($I1300,'New Summary'!$E$8:$G$59,3,FALSE)</f>
        <v>25.3</v>
      </c>
      <c r="N1300" s="3">
        <v>2800</v>
      </c>
      <c r="O1300" s="3" t="s">
        <v>25</v>
      </c>
      <c r="P1300" s="3">
        <v>1</v>
      </c>
      <c r="Q1300" s="28">
        <f t="shared" si="272"/>
        <v>2.8</v>
      </c>
      <c r="R1300" s="40">
        <f t="shared" si="273"/>
        <v>70.84</v>
      </c>
      <c r="S1300" s="12">
        <v>0</v>
      </c>
      <c r="T1300" s="46">
        <f t="shared" si="276"/>
        <v>0</v>
      </c>
      <c r="U1300" s="15"/>
      <c r="V1300" s="3">
        <f t="shared" si="277"/>
        <v>2.8</v>
      </c>
      <c r="W1300" s="30" t="s">
        <v>2502</v>
      </c>
      <c r="X1300" s="41">
        <f t="shared" si="274"/>
        <v>70.84</v>
      </c>
      <c r="Y1300" s="41">
        <f t="shared" si="275"/>
        <v>0</v>
      </c>
      <c r="Z1300" s="5"/>
      <c r="AA1300" s="3">
        <v>1.2599999999999998</v>
      </c>
      <c r="AB1300" s="3">
        <f t="shared" si="265"/>
        <v>1.54</v>
      </c>
      <c r="AC1300" s="3">
        <f t="shared" si="266"/>
        <v>31.877999999999997</v>
      </c>
      <c r="AD1300">
        <v>1259.9999999999998</v>
      </c>
      <c r="AE1300" s="1">
        <f t="shared" si="269"/>
        <v>1.2599999999999998</v>
      </c>
    </row>
    <row r="1301" spans="1:31" customFormat="1" ht="43.2" hidden="1" x14ac:dyDescent="0.3">
      <c r="A1301" s="65" t="str" cm="1">
        <f t="array" ref="A1301">_xlfn.IFS(M1301&gt;=65,"Heavy",M1301&lt;=25,"Light",M1301&gt;=26-64,"Medium")</f>
        <v>Medium</v>
      </c>
      <c r="B1301" s="1" t="s">
        <v>2787</v>
      </c>
      <c r="C1301" s="1" t="s">
        <v>2824</v>
      </c>
      <c r="D1301" s="3">
        <f t="shared" si="278"/>
        <v>1284</v>
      </c>
      <c r="E1301" s="4" t="s">
        <v>918</v>
      </c>
      <c r="F1301" s="3">
        <v>2</v>
      </c>
      <c r="G1301" s="3" t="s">
        <v>2827</v>
      </c>
      <c r="H1301" s="4" t="s">
        <v>1362</v>
      </c>
      <c r="I1301" s="3" t="s">
        <v>812</v>
      </c>
      <c r="J1301" s="3" t="s">
        <v>2819</v>
      </c>
      <c r="K1301" s="7" t="str">
        <f>VLOOKUP($I1301,'New Summary'!$E$8:$G$59,2,FALSE)</f>
        <v>T-100x200x8x12</v>
      </c>
      <c r="L1301" s="3" t="s">
        <v>2496</v>
      </c>
      <c r="M1301" s="7">
        <f>VLOOKUP($I1301,'New Summary'!$E$8:$G$59,3,FALSE)</f>
        <v>25.3</v>
      </c>
      <c r="N1301" s="3">
        <v>2800</v>
      </c>
      <c r="O1301" s="3" t="s">
        <v>25</v>
      </c>
      <c r="P1301" s="3">
        <v>1</v>
      </c>
      <c r="Q1301" s="28">
        <f t="shared" si="272"/>
        <v>2.8</v>
      </c>
      <c r="R1301" s="40">
        <f t="shared" si="273"/>
        <v>70.84</v>
      </c>
      <c r="S1301" s="12">
        <v>0</v>
      </c>
      <c r="T1301" s="46">
        <f t="shared" si="276"/>
        <v>0</v>
      </c>
      <c r="U1301" s="15"/>
      <c r="V1301" s="3">
        <f t="shared" si="277"/>
        <v>2.8</v>
      </c>
      <c r="W1301" s="30" t="s">
        <v>2502</v>
      </c>
      <c r="X1301" s="41">
        <f t="shared" si="274"/>
        <v>70.84</v>
      </c>
      <c r="Y1301" s="41">
        <f t="shared" si="275"/>
        <v>0</v>
      </c>
      <c r="Z1301" s="5"/>
      <c r="AA1301" s="3">
        <v>1.2599999999999998</v>
      </c>
      <c r="AB1301" s="3">
        <f t="shared" si="265"/>
        <v>1.54</v>
      </c>
      <c r="AC1301" s="3">
        <f t="shared" si="266"/>
        <v>31.877999999999997</v>
      </c>
      <c r="AD1301">
        <v>1259.9999999999998</v>
      </c>
      <c r="AE1301" s="1">
        <f t="shared" si="269"/>
        <v>1.2599999999999998</v>
      </c>
    </row>
    <row r="1302" spans="1:31" customFormat="1" ht="43.2" hidden="1" x14ac:dyDescent="0.3">
      <c r="A1302" s="65" t="str" cm="1">
        <f t="array" ref="A1302">_xlfn.IFS(M1302&gt;=65,"Heavy",M1302&lt;=25,"Light",M1302&gt;=26-64,"Medium")</f>
        <v>Medium</v>
      </c>
      <c r="B1302" s="1" t="s">
        <v>2787</v>
      </c>
      <c r="C1302" s="1" t="s">
        <v>2824</v>
      </c>
      <c r="D1302" s="3">
        <f t="shared" si="278"/>
        <v>1285</v>
      </c>
      <c r="E1302" s="4" t="s">
        <v>918</v>
      </c>
      <c r="F1302" s="3">
        <v>2</v>
      </c>
      <c r="G1302" s="3" t="s">
        <v>2827</v>
      </c>
      <c r="H1302" s="4" t="s">
        <v>1363</v>
      </c>
      <c r="I1302" s="3" t="s">
        <v>812</v>
      </c>
      <c r="J1302" s="3" t="s">
        <v>2819</v>
      </c>
      <c r="K1302" s="7" t="str">
        <f>VLOOKUP($I1302,'New Summary'!$E$8:$G$59,2,FALSE)</f>
        <v>T-100x200x8x12</v>
      </c>
      <c r="L1302" s="3" t="s">
        <v>2496</v>
      </c>
      <c r="M1302" s="7">
        <f>VLOOKUP($I1302,'New Summary'!$E$8:$G$59,3,FALSE)</f>
        <v>25.3</v>
      </c>
      <c r="N1302" s="3">
        <v>2800</v>
      </c>
      <c r="O1302" s="3" t="s">
        <v>25</v>
      </c>
      <c r="P1302" s="3">
        <v>1</v>
      </c>
      <c r="Q1302" s="28">
        <f t="shared" si="272"/>
        <v>2.8</v>
      </c>
      <c r="R1302" s="40">
        <f t="shared" si="273"/>
        <v>70.84</v>
      </c>
      <c r="S1302" s="12">
        <v>0</v>
      </c>
      <c r="T1302" s="46">
        <f t="shared" si="276"/>
        <v>0</v>
      </c>
      <c r="U1302" s="15"/>
      <c r="V1302" s="3">
        <f t="shared" si="277"/>
        <v>2.8</v>
      </c>
      <c r="W1302" s="30" t="s">
        <v>2502</v>
      </c>
      <c r="X1302" s="41">
        <f t="shared" si="274"/>
        <v>70.84</v>
      </c>
      <c r="Y1302" s="41">
        <f t="shared" si="275"/>
        <v>0</v>
      </c>
      <c r="Z1302" s="5"/>
      <c r="AA1302" s="3">
        <v>1.2599999999999998</v>
      </c>
      <c r="AB1302" s="3">
        <f t="shared" si="265"/>
        <v>1.54</v>
      </c>
      <c r="AC1302" s="3">
        <f t="shared" si="266"/>
        <v>31.877999999999997</v>
      </c>
      <c r="AD1302">
        <v>1259.9999999999998</v>
      </c>
      <c r="AE1302" s="1">
        <f t="shared" si="269"/>
        <v>1.2599999999999998</v>
      </c>
    </row>
    <row r="1303" spans="1:31" customFormat="1" ht="43.2" hidden="1" x14ac:dyDescent="0.3">
      <c r="A1303" s="65" t="str" cm="1">
        <f t="array" ref="A1303">_xlfn.IFS(M1303&gt;=65,"Heavy",M1303&lt;=25,"Light",M1303&gt;=26-64,"Medium")</f>
        <v>Medium</v>
      </c>
      <c r="B1303" s="1" t="s">
        <v>2787</v>
      </c>
      <c r="C1303" s="1" t="s">
        <v>2824</v>
      </c>
      <c r="D1303" s="3">
        <f t="shared" si="278"/>
        <v>1286</v>
      </c>
      <c r="E1303" s="4" t="s">
        <v>918</v>
      </c>
      <c r="F1303" s="3">
        <v>2</v>
      </c>
      <c r="G1303" s="3" t="s">
        <v>2827</v>
      </c>
      <c r="H1303" s="4" t="s">
        <v>1364</v>
      </c>
      <c r="I1303" s="3" t="s">
        <v>812</v>
      </c>
      <c r="J1303" s="3" t="s">
        <v>2819</v>
      </c>
      <c r="K1303" s="7" t="str">
        <f>VLOOKUP($I1303,'New Summary'!$E$8:$G$59,2,FALSE)</f>
        <v>T-100x200x8x12</v>
      </c>
      <c r="L1303" s="3" t="s">
        <v>2496</v>
      </c>
      <c r="M1303" s="7">
        <f>VLOOKUP($I1303,'New Summary'!$E$8:$G$59,3,FALSE)</f>
        <v>25.3</v>
      </c>
      <c r="N1303" s="3">
        <v>2800</v>
      </c>
      <c r="O1303" s="3" t="s">
        <v>25</v>
      </c>
      <c r="P1303" s="3">
        <v>1</v>
      </c>
      <c r="Q1303" s="28">
        <f t="shared" si="272"/>
        <v>2.8</v>
      </c>
      <c r="R1303" s="40">
        <f t="shared" si="273"/>
        <v>70.84</v>
      </c>
      <c r="S1303" s="12">
        <v>0</v>
      </c>
      <c r="T1303" s="46">
        <f t="shared" si="276"/>
        <v>0</v>
      </c>
      <c r="U1303" s="15"/>
      <c r="V1303" s="3">
        <f t="shared" si="277"/>
        <v>2.8</v>
      </c>
      <c r="W1303" s="30" t="s">
        <v>2502</v>
      </c>
      <c r="X1303" s="41">
        <f t="shared" si="274"/>
        <v>70.84</v>
      </c>
      <c r="Y1303" s="41">
        <f t="shared" si="275"/>
        <v>0</v>
      </c>
      <c r="Z1303" s="5"/>
      <c r="AA1303" s="3">
        <v>1.2599999999999998</v>
      </c>
      <c r="AB1303" s="3">
        <f t="shared" si="265"/>
        <v>1.54</v>
      </c>
      <c r="AC1303" s="3">
        <f t="shared" si="266"/>
        <v>31.877999999999997</v>
      </c>
      <c r="AD1303">
        <v>1259.9999999999998</v>
      </c>
      <c r="AE1303" s="1">
        <f t="shared" si="269"/>
        <v>1.2599999999999998</v>
      </c>
    </row>
    <row r="1304" spans="1:31" customFormat="1" ht="43.2" hidden="1" x14ac:dyDescent="0.3">
      <c r="A1304" s="65" t="str" cm="1">
        <f t="array" ref="A1304">_xlfn.IFS(M1304&gt;=65,"Heavy",M1304&lt;=25,"Light",M1304&gt;=26-64,"Medium")</f>
        <v>Medium</v>
      </c>
      <c r="B1304" s="1" t="s">
        <v>2787</v>
      </c>
      <c r="C1304" s="1" t="s">
        <v>2824</v>
      </c>
      <c r="D1304" s="3">
        <f t="shared" si="278"/>
        <v>1287</v>
      </c>
      <c r="E1304" s="4" t="s">
        <v>918</v>
      </c>
      <c r="F1304" s="3">
        <v>2</v>
      </c>
      <c r="G1304" s="3" t="s">
        <v>2827</v>
      </c>
      <c r="H1304" s="4" t="s">
        <v>1365</v>
      </c>
      <c r="I1304" s="3" t="s">
        <v>812</v>
      </c>
      <c r="J1304" s="3" t="s">
        <v>2819</v>
      </c>
      <c r="K1304" s="7" t="str">
        <f>VLOOKUP($I1304,'New Summary'!$E$8:$G$59,2,FALSE)</f>
        <v>T-100x200x8x12</v>
      </c>
      <c r="L1304" s="3" t="s">
        <v>2496</v>
      </c>
      <c r="M1304" s="7">
        <f>VLOOKUP($I1304,'New Summary'!$E$8:$G$59,3,FALSE)</f>
        <v>25.3</v>
      </c>
      <c r="N1304" s="3">
        <v>2800</v>
      </c>
      <c r="O1304" s="3" t="s">
        <v>25</v>
      </c>
      <c r="P1304" s="3">
        <v>1</v>
      </c>
      <c r="Q1304" s="28">
        <f t="shared" si="272"/>
        <v>2.8</v>
      </c>
      <c r="R1304" s="40">
        <f t="shared" si="273"/>
        <v>70.84</v>
      </c>
      <c r="S1304" s="12">
        <v>0</v>
      </c>
      <c r="T1304" s="46">
        <f t="shared" si="276"/>
        <v>0</v>
      </c>
      <c r="U1304" s="15"/>
      <c r="V1304" s="3">
        <f t="shared" si="277"/>
        <v>2.8</v>
      </c>
      <c r="W1304" s="30" t="s">
        <v>2502</v>
      </c>
      <c r="X1304" s="41">
        <f t="shared" si="274"/>
        <v>70.84</v>
      </c>
      <c r="Y1304" s="41">
        <f t="shared" si="275"/>
        <v>0</v>
      </c>
      <c r="Z1304" s="5"/>
      <c r="AA1304" s="3">
        <v>1.54</v>
      </c>
      <c r="AB1304" s="3">
        <f t="shared" si="265"/>
        <v>1.2599999999999998</v>
      </c>
      <c r="AC1304" s="3">
        <f t="shared" si="266"/>
        <v>38.962000000000003</v>
      </c>
      <c r="AD1304">
        <v>1540</v>
      </c>
      <c r="AE1304" s="1">
        <f t="shared" si="269"/>
        <v>1.54</v>
      </c>
    </row>
    <row r="1305" spans="1:31" customFormat="1" ht="43.2" hidden="1" x14ac:dyDescent="0.3">
      <c r="A1305" s="65" t="str" cm="1">
        <f t="array" ref="A1305">_xlfn.IFS(M1305&gt;=65,"Heavy",M1305&lt;=25,"Light",M1305&gt;=26-64,"Medium")</f>
        <v>Medium</v>
      </c>
      <c r="B1305" s="1" t="s">
        <v>2787</v>
      </c>
      <c r="C1305" s="1" t="s">
        <v>2824</v>
      </c>
      <c r="D1305" s="3">
        <f t="shared" si="278"/>
        <v>1288</v>
      </c>
      <c r="E1305" s="4" t="s">
        <v>918</v>
      </c>
      <c r="F1305" s="3">
        <v>2</v>
      </c>
      <c r="G1305" s="3" t="s">
        <v>2827</v>
      </c>
      <c r="H1305" s="4" t="s">
        <v>1366</v>
      </c>
      <c r="I1305" s="3" t="s">
        <v>812</v>
      </c>
      <c r="J1305" s="3" t="s">
        <v>2819</v>
      </c>
      <c r="K1305" s="7" t="str">
        <f>VLOOKUP($I1305,'New Summary'!$E$8:$G$59,2,FALSE)</f>
        <v>T-100x200x8x12</v>
      </c>
      <c r="L1305" s="3" t="s">
        <v>2496</v>
      </c>
      <c r="M1305" s="7">
        <f>VLOOKUP($I1305,'New Summary'!$E$8:$G$59,3,FALSE)</f>
        <v>25.3</v>
      </c>
      <c r="N1305" s="3">
        <v>2800</v>
      </c>
      <c r="O1305" s="3" t="s">
        <v>25</v>
      </c>
      <c r="P1305" s="3">
        <v>1</v>
      </c>
      <c r="Q1305" s="28">
        <f t="shared" si="272"/>
        <v>2.8</v>
      </c>
      <c r="R1305" s="40">
        <f t="shared" si="273"/>
        <v>70.84</v>
      </c>
      <c r="S1305" s="12">
        <v>0</v>
      </c>
      <c r="T1305" s="46">
        <f t="shared" si="276"/>
        <v>0</v>
      </c>
      <c r="U1305" s="15"/>
      <c r="V1305" s="3">
        <f t="shared" si="277"/>
        <v>2.8</v>
      </c>
      <c r="W1305" s="30" t="s">
        <v>2502</v>
      </c>
      <c r="X1305" s="41">
        <f t="shared" si="274"/>
        <v>70.84</v>
      </c>
      <c r="Y1305" s="41">
        <f t="shared" si="275"/>
        <v>0</v>
      </c>
      <c r="Z1305" s="5"/>
      <c r="AA1305" s="3">
        <v>1.54</v>
      </c>
      <c r="AB1305" s="3">
        <f t="shared" si="265"/>
        <v>1.2599999999999998</v>
      </c>
      <c r="AC1305" s="3">
        <f t="shared" si="266"/>
        <v>38.962000000000003</v>
      </c>
      <c r="AD1305">
        <v>1540</v>
      </c>
      <c r="AE1305" s="1">
        <f t="shared" si="269"/>
        <v>1.54</v>
      </c>
    </row>
    <row r="1306" spans="1:31" customFormat="1" ht="43.2" hidden="1" x14ac:dyDescent="0.3">
      <c r="A1306" s="65" t="str" cm="1">
        <f t="array" ref="A1306">_xlfn.IFS(M1306&gt;=65,"Heavy",M1306&lt;=25,"Light",M1306&gt;=26-64,"Medium")</f>
        <v>Medium</v>
      </c>
      <c r="B1306" s="1" t="s">
        <v>2787</v>
      </c>
      <c r="C1306" s="1" t="s">
        <v>2824</v>
      </c>
      <c r="D1306" s="3">
        <f t="shared" si="278"/>
        <v>1289</v>
      </c>
      <c r="E1306" s="4" t="s">
        <v>918</v>
      </c>
      <c r="F1306" s="3">
        <v>2</v>
      </c>
      <c r="G1306" s="3" t="s">
        <v>2827</v>
      </c>
      <c r="H1306" s="4" t="s">
        <v>1367</v>
      </c>
      <c r="I1306" s="3" t="s">
        <v>812</v>
      </c>
      <c r="J1306" s="3" t="s">
        <v>2819</v>
      </c>
      <c r="K1306" s="7" t="str">
        <f>VLOOKUP($I1306,'New Summary'!$E$8:$G$59,2,FALSE)</f>
        <v>T-100x200x8x12</v>
      </c>
      <c r="L1306" s="3" t="s">
        <v>2496</v>
      </c>
      <c r="M1306" s="7">
        <f>VLOOKUP($I1306,'New Summary'!$E$8:$G$59,3,FALSE)</f>
        <v>25.3</v>
      </c>
      <c r="N1306" s="3">
        <v>2800</v>
      </c>
      <c r="O1306" s="3" t="s">
        <v>25</v>
      </c>
      <c r="P1306" s="3">
        <v>1</v>
      </c>
      <c r="Q1306" s="28">
        <f t="shared" si="272"/>
        <v>2.8</v>
      </c>
      <c r="R1306" s="40">
        <f t="shared" si="273"/>
        <v>70.84</v>
      </c>
      <c r="S1306" s="12">
        <v>0</v>
      </c>
      <c r="T1306" s="46">
        <f t="shared" si="276"/>
        <v>0</v>
      </c>
      <c r="U1306" s="15"/>
      <c r="V1306" s="3">
        <f t="shared" si="277"/>
        <v>2.8</v>
      </c>
      <c r="W1306" s="30" t="s">
        <v>2502</v>
      </c>
      <c r="X1306" s="41">
        <f t="shared" si="274"/>
        <v>70.84</v>
      </c>
      <c r="Y1306" s="41">
        <f t="shared" si="275"/>
        <v>0</v>
      </c>
      <c r="Z1306" s="5"/>
      <c r="AA1306" s="3">
        <v>1.54</v>
      </c>
      <c r="AB1306" s="3">
        <f t="shared" si="265"/>
        <v>1.2599999999999998</v>
      </c>
      <c r="AC1306" s="3">
        <f t="shared" si="266"/>
        <v>38.962000000000003</v>
      </c>
      <c r="AD1306">
        <v>1540</v>
      </c>
      <c r="AE1306" s="1">
        <f t="shared" si="269"/>
        <v>1.54</v>
      </c>
    </row>
    <row r="1307" spans="1:31" customFormat="1" ht="43.2" hidden="1" x14ac:dyDescent="0.3">
      <c r="A1307" s="65" t="str" cm="1">
        <f t="array" ref="A1307">_xlfn.IFS(M1307&gt;=65,"Heavy",M1307&lt;=25,"Light",M1307&gt;=26-64,"Medium")</f>
        <v>Medium</v>
      </c>
      <c r="B1307" s="1" t="s">
        <v>2787</v>
      </c>
      <c r="C1307" s="1" t="s">
        <v>2824</v>
      </c>
      <c r="D1307" s="3">
        <f t="shared" si="278"/>
        <v>1290</v>
      </c>
      <c r="E1307" s="4" t="s">
        <v>918</v>
      </c>
      <c r="F1307" s="3">
        <v>2</v>
      </c>
      <c r="G1307" s="3" t="s">
        <v>2827</v>
      </c>
      <c r="H1307" s="4" t="s">
        <v>1368</v>
      </c>
      <c r="I1307" s="3" t="s">
        <v>812</v>
      </c>
      <c r="J1307" s="3" t="s">
        <v>2819</v>
      </c>
      <c r="K1307" s="7" t="str">
        <f>VLOOKUP($I1307,'New Summary'!$E$8:$G$59,2,FALSE)</f>
        <v>T-100x200x8x12</v>
      </c>
      <c r="L1307" s="3" t="s">
        <v>2496</v>
      </c>
      <c r="M1307" s="7">
        <f>VLOOKUP($I1307,'New Summary'!$E$8:$G$59,3,FALSE)</f>
        <v>25.3</v>
      </c>
      <c r="N1307" s="3">
        <v>2800</v>
      </c>
      <c r="O1307" s="3" t="s">
        <v>25</v>
      </c>
      <c r="P1307" s="3">
        <v>1</v>
      </c>
      <c r="Q1307" s="28">
        <f t="shared" si="272"/>
        <v>2.8</v>
      </c>
      <c r="R1307" s="40">
        <f t="shared" si="273"/>
        <v>70.84</v>
      </c>
      <c r="S1307" s="12">
        <v>0</v>
      </c>
      <c r="T1307" s="46">
        <f t="shared" si="276"/>
        <v>0</v>
      </c>
      <c r="U1307" s="15"/>
      <c r="V1307" s="3">
        <f t="shared" si="277"/>
        <v>2.8</v>
      </c>
      <c r="W1307" s="30" t="s">
        <v>2502</v>
      </c>
      <c r="X1307" s="41">
        <f t="shared" si="274"/>
        <v>70.84</v>
      </c>
      <c r="Y1307" s="41">
        <f t="shared" si="275"/>
        <v>0</v>
      </c>
      <c r="Z1307" s="5"/>
      <c r="AA1307" s="3">
        <v>1.54</v>
      </c>
      <c r="AB1307" s="3">
        <f t="shared" si="265"/>
        <v>1.2599999999999998</v>
      </c>
      <c r="AC1307" s="3">
        <f t="shared" si="266"/>
        <v>38.962000000000003</v>
      </c>
      <c r="AD1307">
        <v>1540</v>
      </c>
      <c r="AE1307" s="1">
        <f t="shared" si="269"/>
        <v>1.54</v>
      </c>
    </row>
    <row r="1308" spans="1:31" customFormat="1" ht="43.2" hidden="1" x14ac:dyDescent="0.3">
      <c r="A1308" s="65" t="str" cm="1">
        <f t="array" ref="A1308">_xlfn.IFS(M1308&gt;=65,"Heavy",M1308&lt;=25,"Light",M1308&gt;=26-64,"Medium")</f>
        <v>Medium</v>
      </c>
      <c r="B1308" s="1" t="s">
        <v>2787</v>
      </c>
      <c r="C1308" s="1" t="s">
        <v>2824</v>
      </c>
      <c r="D1308" s="3">
        <f t="shared" si="278"/>
        <v>1291</v>
      </c>
      <c r="E1308" s="4" t="s">
        <v>918</v>
      </c>
      <c r="F1308" s="3">
        <v>2</v>
      </c>
      <c r="G1308" s="3" t="s">
        <v>2827</v>
      </c>
      <c r="H1308" s="4" t="s">
        <v>1369</v>
      </c>
      <c r="I1308" s="3" t="s">
        <v>812</v>
      </c>
      <c r="J1308" s="3" t="s">
        <v>2819</v>
      </c>
      <c r="K1308" s="7" t="str">
        <f>VLOOKUP($I1308,'New Summary'!$E$8:$G$59,2,FALSE)</f>
        <v>T-100x200x8x12</v>
      </c>
      <c r="L1308" s="3" t="s">
        <v>2496</v>
      </c>
      <c r="M1308" s="7">
        <f>VLOOKUP($I1308,'New Summary'!$E$8:$G$59,3,FALSE)</f>
        <v>25.3</v>
      </c>
      <c r="N1308" s="3">
        <v>2800</v>
      </c>
      <c r="O1308" s="3" t="s">
        <v>25</v>
      </c>
      <c r="P1308" s="3">
        <v>1</v>
      </c>
      <c r="Q1308" s="28">
        <f t="shared" si="272"/>
        <v>2.8</v>
      </c>
      <c r="R1308" s="40">
        <f t="shared" si="273"/>
        <v>70.84</v>
      </c>
      <c r="S1308" s="12">
        <v>0</v>
      </c>
      <c r="T1308" s="46">
        <f t="shared" si="276"/>
        <v>0</v>
      </c>
      <c r="U1308" s="15"/>
      <c r="V1308" s="3">
        <f t="shared" si="277"/>
        <v>2.8</v>
      </c>
      <c r="W1308" s="30" t="s">
        <v>2502</v>
      </c>
      <c r="X1308" s="41">
        <f t="shared" si="274"/>
        <v>70.84</v>
      </c>
      <c r="Y1308" s="41">
        <f t="shared" si="275"/>
        <v>0</v>
      </c>
      <c r="Z1308" s="5"/>
      <c r="AA1308" s="3">
        <v>1.54</v>
      </c>
      <c r="AB1308" s="3">
        <f t="shared" si="265"/>
        <v>1.2599999999999998</v>
      </c>
      <c r="AC1308" s="3">
        <f t="shared" si="266"/>
        <v>38.962000000000003</v>
      </c>
      <c r="AD1308">
        <v>1540</v>
      </c>
      <c r="AE1308" s="1">
        <f t="shared" si="269"/>
        <v>1.54</v>
      </c>
    </row>
    <row r="1309" spans="1:31" customFormat="1" ht="43.2" hidden="1" x14ac:dyDescent="0.3">
      <c r="A1309" s="65" t="str" cm="1">
        <f t="array" ref="A1309">_xlfn.IFS(M1309&gt;=65,"Heavy",M1309&lt;=25,"Light",M1309&gt;=26-64,"Medium")</f>
        <v>Medium</v>
      </c>
      <c r="B1309" s="1" t="s">
        <v>2787</v>
      </c>
      <c r="C1309" s="1" t="s">
        <v>2824</v>
      </c>
      <c r="D1309" s="3">
        <f t="shared" si="278"/>
        <v>1292</v>
      </c>
      <c r="E1309" s="4" t="s">
        <v>918</v>
      </c>
      <c r="F1309" s="3">
        <v>2</v>
      </c>
      <c r="G1309" s="3" t="s">
        <v>2827</v>
      </c>
      <c r="H1309" s="4" t="s">
        <v>1370</v>
      </c>
      <c r="I1309" s="3" t="s">
        <v>812</v>
      </c>
      <c r="J1309" s="3" t="s">
        <v>2819</v>
      </c>
      <c r="K1309" s="7" t="str">
        <f>VLOOKUP($I1309,'New Summary'!$E$8:$G$59,2,FALSE)</f>
        <v>T-100x200x8x12</v>
      </c>
      <c r="L1309" s="3" t="s">
        <v>2496</v>
      </c>
      <c r="M1309" s="7">
        <f>VLOOKUP($I1309,'New Summary'!$E$8:$G$59,3,FALSE)</f>
        <v>25.3</v>
      </c>
      <c r="N1309" s="3">
        <v>2800</v>
      </c>
      <c r="O1309" s="3" t="s">
        <v>25</v>
      </c>
      <c r="P1309" s="3">
        <v>1</v>
      </c>
      <c r="Q1309" s="28">
        <f t="shared" si="272"/>
        <v>2.8</v>
      </c>
      <c r="R1309" s="40">
        <f t="shared" si="273"/>
        <v>70.84</v>
      </c>
      <c r="S1309" s="12">
        <v>0</v>
      </c>
      <c r="T1309" s="46">
        <f t="shared" si="276"/>
        <v>0</v>
      </c>
      <c r="U1309" s="15"/>
      <c r="V1309" s="3">
        <f t="shared" si="277"/>
        <v>2.8</v>
      </c>
      <c r="W1309" s="30" t="s">
        <v>2502</v>
      </c>
      <c r="X1309" s="41">
        <f t="shared" si="274"/>
        <v>70.84</v>
      </c>
      <c r="Y1309" s="41">
        <f t="shared" si="275"/>
        <v>0</v>
      </c>
      <c r="Z1309" s="5"/>
      <c r="AA1309" s="3">
        <v>1.54</v>
      </c>
      <c r="AB1309" s="3">
        <f t="shared" ref="AB1309:AB1372" si="279">Q1309-AA1309</f>
        <v>1.2599999999999998</v>
      </c>
      <c r="AC1309" s="3">
        <f t="shared" ref="AC1309:AC1372" si="280">AA1309*M1309*P1309</f>
        <v>38.962000000000003</v>
      </c>
      <c r="AD1309">
        <v>1540</v>
      </c>
      <c r="AE1309" s="1">
        <f t="shared" si="269"/>
        <v>1.54</v>
      </c>
    </row>
    <row r="1310" spans="1:31" customFormat="1" ht="43.2" hidden="1" x14ac:dyDescent="0.3">
      <c r="A1310" s="65" t="str" cm="1">
        <f t="array" ref="A1310">_xlfn.IFS(M1310&gt;=65,"Heavy",M1310&lt;=25,"Light",M1310&gt;=26-64,"Medium")</f>
        <v>Medium</v>
      </c>
      <c r="B1310" s="1" t="s">
        <v>2787</v>
      </c>
      <c r="C1310" s="1" t="s">
        <v>2824</v>
      </c>
      <c r="D1310" s="3">
        <f t="shared" si="278"/>
        <v>1293</v>
      </c>
      <c r="E1310" s="4" t="s">
        <v>918</v>
      </c>
      <c r="F1310" s="3">
        <v>2</v>
      </c>
      <c r="G1310" s="3" t="s">
        <v>2827</v>
      </c>
      <c r="H1310" s="4" t="s">
        <v>1371</v>
      </c>
      <c r="I1310" s="3" t="s">
        <v>812</v>
      </c>
      <c r="J1310" s="3" t="s">
        <v>2819</v>
      </c>
      <c r="K1310" s="7" t="str">
        <f>VLOOKUP($I1310,'New Summary'!$E$8:$G$59,2,FALSE)</f>
        <v>T-100x200x8x12</v>
      </c>
      <c r="L1310" s="3" t="s">
        <v>2496</v>
      </c>
      <c r="M1310" s="7">
        <f>VLOOKUP($I1310,'New Summary'!$E$8:$G$59,3,FALSE)</f>
        <v>25.3</v>
      </c>
      <c r="N1310" s="3">
        <v>2800</v>
      </c>
      <c r="O1310" s="3" t="s">
        <v>25</v>
      </c>
      <c r="P1310" s="3">
        <v>1</v>
      </c>
      <c r="Q1310" s="28">
        <f t="shared" si="272"/>
        <v>2.8</v>
      </c>
      <c r="R1310" s="40">
        <f t="shared" si="273"/>
        <v>70.84</v>
      </c>
      <c r="S1310" s="12">
        <v>0</v>
      </c>
      <c r="T1310" s="46">
        <f t="shared" si="276"/>
        <v>0</v>
      </c>
      <c r="U1310" s="15"/>
      <c r="V1310" s="3">
        <f t="shared" si="277"/>
        <v>2.8</v>
      </c>
      <c r="W1310" s="30" t="s">
        <v>2502</v>
      </c>
      <c r="X1310" s="41">
        <f t="shared" si="274"/>
        <v>70.84</v>
      </c>
      <c r="Y1310" s="41">
        <f t="shared" si="275"/>
        <v>0</v>
      </c>
      <c r="Z1310" s="5"/>
      <c r="AA1310" s="3">
        <v>1.54</v>
      </c>
      <c r="AB1310" s="3">
        <f t="shared" si="279"/>
        <v>1.2599999999999998</v>
      </c>
      <c r="AC1310" s="3">
        <f t="shared" si="280"/>
        <v>38.962000000000003</v>
      </c>
      <c r="AD1310">
        <v>1540</v>
      </c>
      <c r="AE1310" s="1">
        <f t="shared" si="269"/>
        <v>1.54</v>
      </c>
    </row>
    <row r="1311" spans="1:31" customFormat="1" ht="43.2" hidden="1" x14ac:dyDescent="0.3">
      <c r="A1311" s="65" t="str" cm="1">
        <f t="array" ref="A1311">_xlfn.IFS(M1311&gt;=65,"Heavy",M1311&lt;=25,"Light",M1311&gt;=26-64,"Medium")</f>
        <v>Medium</v>
      </c>
      <c r="B1311" s="1" t="s">
        <v>2787</v>
      </c>
      <c r="C1311" s="1" t="s">
        <v>2824</v>
      </c>
      <c r="D1311" s="3">
        <f t="shared" si="278"/>
        <v>1294</v>
      </c>
      <c r="E1311" s="4" t="s">
        <v>918</v>
      </c>
      <c r="F1311" s="3">
        <v>2</v>
      </c>
      <c r="G1311" s="3" t="s">
        <v>2827</v>
      </c>
      <c r="H1311" s="4" t="s">
        <v>1372</v>
      </c>
      <c r="I1311" s="3" t="s">
        <v>812</v>
      </c>
      <c r="J1311" s="3" t="s">
        <v>2819</v>
      </c>
      <c r="K1311" s="7" t="str">
        <f>VLOOKUP($I1311,'New Summary'!$E$8:$G$59,2,FALSE)</f>
        <v>T-100x200x8x12</v>
      </c>
      <c r="L1311" s="3" t="s">
        <v>2496</v>
      </c>
      <c r="M1311" s="7">
        <f>VLOOKUP($I1311,'New Summary'!$E$8:$G$59,3,FALSE)</f>
        <v>25.3</v>
      </c>
      <c r="N1311" s="3">
        <v>2800</v>
      </c>
      <c r="O1311" s="3" t="s">
        <v>25</v>
      </c>
      <c r="P1311" s="3">
        <v>1</v>
      </c>
      <c r="Q1311" s="28">
        <f t="shared" si="272"/>
        <v>2.8</v>
      </c>
      <c r="R1311" s="40">
        <f t="shared" si="273"/>
        <v>70.84</v>
      </c>
      <c r="S1311" s="12">
        <v>0</v>
      </c>
      <c r="T1311" s="46">
        <f t="shared" si="276"/>
        <v>0</v>
      </c>
      <c r="U1311" s="15"/>
      <c r="V1311" s="3">
        <f t="shared" si="277"/>
        <v>2.8</v>
      </c>
      <c r="W1311" s="30" t="s">
        <v>2502</v>
      </c>
      <c r="X1311" s="41">
        <f t="shared" si="274"/>
        <v>70.84</v>
      </c>
      <c r="Y1311" s="41">
        <f t="shared" si="275"/>
        <v>0</v>
      </c>
      <c r="Z1311" s="5"/>
      <c r="AA1311" s="3">
        <v>1.4</v>
      </c>
      <c r="AB1311" s="3">
        <f t="shared" si="279"/>
        <v>1.4</v>
      </c>
      <c r="AC1311" s="3">
        <f t="shared" si="280"/>
        <v>35.42</v>
      </c>
      <c r="AD1311">
        <v>1400</v>
      </c>
      <c r="AE1311" s="1">
        <f t="shared" si="269"/>
        <v>1.4</v>
      </c>
    </row>
    <row r="1312" spans="1:31" customFormat="1" ht="43.2" hidden="1" x14ac:dyDescent="0.3">
      <c r="A1312" s="65" t="str" cm="1">
        <f t="array" ref="A1312">_xlfn.IFS(M1312&gt;=65,"Heavy",M1312&lt;=25,"Light",M1312&gt;=26-64,"Medium")</f>
        <v>Medium</v>
      </c>
      <c r="B1312" s="1" t="s">
        <v>2787</v>
      </c>
      <c r="C1312" s="1" t="s">
        <v>2824</v>
      </c>
      <c r="D1312" s="3">
        <f t="shared" si="278"/>
        <v>1295</v>
      </c>
      <c r="E1312" s="4" t="s">
        <v>918</v>
      </c>
      <c r="F1312" s="3">
        <v>2</v>
      </c>
      <c r="G1312" s="3" t="s">
        <v>2827</v>
      </c>
      <c r="H1312" s="4" t="s">
        <v>1373</v>
      </c>
      <c r="I1312" s="3" t="s">
        <v>812</v>
      </c>
      <c r="J1312" s="3" t="s">
        <v>2819</v>
      </c>
      <c r="K1312" s="7" t="str">
        <f>VLOOKUP($I1312,'New Summary'!$E$8:$G$59,2,FALSE)</f>
        <v>T-100x200x8x12</v>
      </c>
      <c r="L1312" s="3" t="s">
        <v>2496</v>
      </c>
      <c r="M1312" s="7">
        <f>VLOOKUP($I1312,'New Summary'!$E$8:$G$59,3,FALSE)</f>
        <v>25.3</v>
      </c>
      <c r="N1312" s="3">
        <v>2800</v>
      </c>
      <c r="O1312" s="3" t="s">
        <v>25</v>
      </c>
      <c r="P1312" s="3">
        <v>1</v>
      </c>
      <c r="Q1312" s="28">
        <f t="shared" si="272"/>
        <v>2.8</v>
      </c>
      <c r="R1312" s="40">
        <f t="shared" si="273"/>
        <v>70.84</v>
      </c>
      <c r="S1312" s="12">
        <v>0</v>
      </c>
      <c r="T1312" s="46">
        <f t="shared" si="276"/>
        <v>0</v>
      </c>
      <c r="U1312" s="15"/>
      <c r="V1312" s="3">
        <f t="shared" si="277"/>
        <v>2.8</v>
      </c>
      <c r="W1312" s="30" t="s">
        <v>2502</v>
      </c>
      <c r="X1312" s="41">
        <f t="shared" si="274"/>
        <v>70.84</v>
      </c>
      <c r="Y1312" s="41">
        <f t="shared" si="275"/>
        <v>0</v>
      </c>
      <c r="Z1312" s="5"/>
      <c r="AA1312" s="3">
        <v>1.4</v>
      </c>
      <c r="AB1312" s="3">
        <f t="shared" si="279"/>
        <v>1.4</v>
      </c>
      <c r="AC1312" s="3">
        <f t="shared" si="280"/>
        <v>35.42</v>
      </c>
      <c r="AD1312">
        <v>1400</v>
      </c>
      <c r="AE1312" s="1">
        <f t="shared" si="269"/>
        <v>1.4</v>
      </c>
    </row>
    <row r="1313" spans="1:31" customFormat="1" ht="43.2" hidden="1" x14ac:dyDescent="0.3">
      <c r="A1313" s="65" t="str" cm="1">
        <f t="array" ref="A1313">_xlfn.IFS(M1313&gt;=65,"Heavy",M1313&lt;=25,"Light",M1313&gt;=26-64,"Medium")</f>
        <v>Medium</v>
      </c>
      <c r="B1313" s="1" t="s">
        <v>2787</v>
      </c>
      <c r="C1313" s="1" t="s">
        <v>2824</v>
      </c>
      <c r="D1313" s="3">
        <f t="shared" si="278"/>
        <v>1296</v>
      </c>
      <c r="E1313" s="4" t="s">
        <v>918</v>
      </c>
      <c r="F1313" s="3">
        <v>2</v>
      </c>
      <c r="G1313" s="3" t="s">
        <v>2827</v>
      </c>
      <c r="H1313" s="4" t="s">
        <v>1374</v>
      </c>
      <c r="I1313" s="3" t="s">
        <v>812</v>
      </c>
      <c r="J1313" s="3" t="s">
        <v>2819</v>
      </c>
      <c r="K1313" s="7" t="str">
        <f>VLOOKUP($I1313,'New Summary'!$E$8:$G$59,2,FALSE)</f>
        <v>T-100x200x8x12</v>
      </c>
      <c r="L1313" s="3" t="s">
        <v>2496</v>
      </c>
      <c r="M1313" s="7">
        <f>VLOOKUP($I1313,'New Summary'!$E$8:$G$59,3,FALSE)</f>
        <v>25.3</v>
      </c>
      <c r="N1313" s="3">
        <v>2800</v>
      </c>
      <c r="O1313" s="3" t="s">
        <v>25</v>
      </c>
      <c r="P1313" s="3">
        <v>1</v>
      </c>
      <c r="Q1313" s="28">
        <f t="shared" si="272"/>
        <v>2.8</v>
      </c>
      <c r="R1313" s="40">
        <f t="shared" si="273"/>
        <v>70.84</v>
      </c>
      <c r="S1313" s="12">
        <v>0</v>
      </c>
      <c r="T1313" s="46">
        <f t="shared" si="276"/>
        <v>0</v>
      </c>
      <c r="U1313" s="15"/>
      <c r="V1313" s="3">
        <f t="shared" si="277"/>
        <v>2.8</v>
      </c>
      <c r="W1313" s="30" t="s">
        <v>2502</v>
      </c>
      <c r="X1313" s="41">
        <f t="shared" si="274"/>
        <v>70.84</v>
      </c>
      <c r="Y1313" s="41">
        <f t="shared" si="275"/>
        <v>0</v>
      </c>
      <c r="Z1313" s="5"/>
      <c r="AA1313" s="3">
        <v>1.4</v>
      </c>
      <c r="AB1313" s="3">
        <f t="shared" si="279"/>
        <v>1.4</v>
      </c>
      <c r="AC1313" s="3">
        <f t="shared" si="280"/>
        <v>35.42</v>
      </c>
      <c r="AD1313">
        <v>1400</v>
      </c>
      <c r="AE1313" s="1">
        <f t="shared" si="269"/>
        <v>1.4</v>
      </c>
    </row>
    <row r="1314" spans="1:31" customFormat="1" ht="43.2" hidden="1" x14ac:dyDescent="0.3">
      <c r="A1314" s="65" t="str" cm="1">
        <f t="array" ref="A1314">_xlfn.IFS(M1314&gt;=65,"Heavy",M1314&lt;=25,"Light",M1314&gt;=26-64,"Medium")</f>
        <v>Medium</v>
      </c>
      <c r="B1314" s="1" t="s">
        <v>2787</v>
      </c>
      <c r="C1314" s="1" t="s">
        <v>2824</v>
      </c>
      <c r="D1314" s="3">
        <f t="shared" si="278"/>
        <v>1297</v>
      </c>
      <c r="E1314" s="4" t="s">
        <v>918</v>
      </c>
      <c r="F1314" s="3">
        <v>2</v>
      </c>
      <c r="G1314" s="3" t="s">
        <v>2827</v>
      </c>
      <c r="H1314" s="4" t="s">
        <v>1375</v>
      </c>
      <c r="I1314" s="3" t="s">
        <v>812</v>
      </c>
      <c r="J1314" s="3" t="s">
        <v>2819</v>
      </c>
      <c r="K1314" s="7" t="str">
        <f>VLOOKUP($I1314,'New Summary'!$E$8:$G$59,2,FALSE)</f>
        <v>T-100x200x8x12</v>
      </c>
      <c r="L1314" s="3" t="s">
        <v>2496</v>
      </c>
      <c r="M1314" s="7">
        <f>VLOOKUP($I1314,'New Summary'!$E$8:$G$59,3,FALSE)</f>
        <v>25.3</v>
      </c>
      <c r="N1314" s="3">
        <v>2800</v>
      </c>
      <c r="O1314" s="3" t="s">
        <v>25</v>
      </c>
      <c r="P1314" s="3">
        <v>1</v>
      </c>
      <c r="Q1314" s="28">
        <f t="shared" si="272"/>
        <v>2.8</v>
      </c>
      <c r="R1314" s="40">
        <f t="shared" si="273"/>
        <v>70.84</v>
      </c>
      <c r="S1314" s="12">
        <v>0</v>
      </c>
      <c r="T1314" s="46">
        <f t="shared" si="276"/>
        <v>0</v>
      </c>
      <c r="U1314" s="15"/>
      <c r="V1314" s="3">
        <f t="shared" si="277"/>
        <v>2.8</v>
      </c>
      <c r="W1314" s="30" t="s">
        <v>2502</v>
      </c>
      <c r="X1314" s="41">
        <f t="shared" si="274"/>
        <v>70.84</v>
      </c>
      <c r="Y1314" s="41">
        <f t="shared" si="275"/>
        <v>0</v>
      </c>
      <c r="Z1314" s="5"/>
      <c r="AA1314" s="3">
        <v>1.4</v>
      </c>
      <c r="AB1314" s="3">
        <f t="shared" si="279"/>
        <v>1.4</v>
      </c>
      <c r="AC1314" s="3">
        <f t="shared" si="280"/>
        <v>35.42</v>
      </c>
      <c r="AD1314">
        <v>1400</v>
      </c>
      <c r="AE1314" s="1">
        <f t="shared" si="269"/>
        <v>1.4</v>
      </c>
    </row>
    <row r="1315" spans="1:31" customFormat="1" ht="43.2" hidden="1" x14ac:dyDescent="0.3">
      <c r="A1315" s="65" t="str" cm="1">
        <f t="array" ref="A1315">_xlfn.IFS(M1315&gt;=65,"Heavy",M1315&lt;=25,"Light",M1315&gt;=26-64,"Medium")</f>
        <v>Medium</v>
      </c>
      <c r="B1315" s="1" t="s">
        <v>2787</v>
      </c>
      <c r="C1315" s="1" t="s">
        <v>2824</v>
      </c>
      <c r="D1315" s="3">
        <f t="shared" si="278"/>
        <v>1298</v>
      </c>
      <c r="E1315" s="4" t="s">
        <v>918</v>
      </c>
      <c r="F1315" s="3">
        <v>2</v>
      </c>
      <c r="G1315" s="3" t="s">
        <v>2827</v>
      </c>
      <c r="H1315" s="4" t="s">
        <v>1376</v>
      </c>
      <c r="I1315" s="3" t="s">
        <v>812</v>
      </c>
      <c r="J1315" s="3" t="s">
        <v>2819</v>
      </c>
      <c r="K1315" s="7" t="str">
        <f>VLOOKUP($I1315,'New Summary'!$E$8:$G$59,2,FALSE)</f>
        <v>T-100x200x8x12</v>
      </c>
      <c r="L1315" s="3" t="s">
        <v>2496</v>
      </c>
      <c r="M1315" s="7">
        <f>VLOOKUP($I1315,'New Summary'!$E$8:$G$59,3,FALSE)</f>
        <v>25.3</v>
      </c>
      <c r="N1315" s="3">
        <v>2800</v>
      </c>
      <c r="O1315" s="3" t="s">
        <v>25</v>
      </c>
      <c r="P1315" s="3">
        <v>1</v>
      </c>
      <c r="Q1315" s="28">
        <f t="shared" si="272"/>
        <v>2.8</v>
      </c>
      <c r="R1315" s="40">
        <f t="shared" si="273"/>
        <v>70.84</v>
      </c>
      <c r="S1315" s="12">
        <v>0</v>
      </c>
      <c r="T1315" s="46">
        <f t="shared" si="276"/>
        <v>0</v>
      </c>
      <c r="U1315" s="15"/>
      <c r="V1315" s="3">
        <f t="shared" si="277"/>
        <v>2.8</v>
      </c>
      <c r="W1315" s="30" t="s">
        <v>2502</v>
      </c>
      <c r="X1315" s="41">
        <f t="shared" si="274"/>
        <v>70.84</v>
      </c>
      <c r="Y1315" s="41">
        <f t="shared" si="275"/>
        <v>0</v>
      </c>
      <c r="Z1315" s="5"/>
      <c r="AA1315" s="3">
        <v>1.4</v>
      </c>
      <c r="AB1315" s="3">
        <f t="shared" si="279"/>
        <v>1.4</v>
      </c>
      <c r="AC1315" s="3">
        <f t="shared" si="280"/>
        <v>35.42</v>
      </c>
      <c r="AD1315">
        <v>1400</v>
      </c>
      <c r="AE1315" s="1">
        <f t="shared" si="269"/>
        <v>1.4</v>
      </c>
    </row>
    <row r="1316" spans="1:31" customFormat="1" ht="43.2" hidden="1" x14ac:dyDescent="0.3">
      <c r="A1316" s="65" t="str" cm="1">
        <f t="array" ref="A1316">_xlfn.IFS(M1316&gt;=65,"Heavy",M1316&lt;=25,"Light",M1316&gt;=26-64,"Medium")</f>
        <v>Medium</v>
      </c>
      <c r="B1316" s="1" t="s">
        <v>2787</v>
      </c>
      <c r="C1316" s="1" t="s">
        <v>2824</v>
      </c>
      <c r="D1316" s="3">
        <f t="shared" si="278"/>
        <v>1299</v>
      </c>
      <c r="E1316" s="4" t="s">
        <v>918</v>
      </c>
      <c r="F1316" s="3">
        <v>2</v>
      </c>
      <c r="G1316" s="3" t="s">
        <v>2827</v>
      </c>
      <c r="H1316" s="4" t="s">
        <v>1377</v>
      </c>
      <c r="I1316" s="3" t="s">
        <v>812</v>
      </c>
      <c r="J1316" s="3" t="s">
        <v>2819</v>
      </c>
      <c r="K1316" s="7" t="str">
        <f>VLOOKUP($I1316,'New Summary'!$E$8:$G$59,2,FALSE)</f>
        <v>T-100x200x8x12</v>
      </c>
      <c r="L1316" s="3" t="s">
        <v>2496</v>
      </c>
      <c r="M1316" s="7">
        <f>VLOOKUP($I1316,'New Summary'!$E$8:$G$59,3,FALSE)</f>
        <v>25.3</v>
      </c>
      <c r="N1316" s="3">
        <v>2800</v>
      </c>
      <c r="O1316" s="3" t="s">
        <v>25</v>
      </c>
      <c r="P1316" s="3">
        <v>1</v>
      </c>
      <c r="Q1316" s="28">
        <f t="shared" si="272"/>
        <v>2.8</v>
      </c>
      <c r="R1316" s="40">
        <f t="shared" si="273"/>
        <v>70.84</v>
      </c>
      <c r="S1316" s="12">
        <v>0</v>
      </c>
      <c r="T1316" s="46">
        <f t="shared" si="276"/>
        <v>0</v>
      </c>
      <c r="U1316" s="15"/>
      <c r="V1316" s="3">
        <f t="shared" si="277"/>
        <v>2.8</v>
      </c>
      <c r="W1316" s="30" t="s">
        <v>2502</v>
      </c>
      <c r="X1316" s="41">
        <f t="shared" si="274"/>
        <v>70.84</v>
      </c>
      <c r="Y1316" s="41">
        <f t="shared" si="275"/>
        <v>0</v>
      </c>
      <c r="Z1316" s="5"/>
      <c r="AA1316" s="3">
        <v>1.4</v>
      </c>
      <c r="AB1316" s="3">
        <f t="shared" si="279"/>
        <v>1.4</v>
      </c>
      <c r="AC1316" s="3">
        <f t="shared" si="280"/>
        <v>35.42</v>
      </c>
      <c r="AD1316">
        <v>1400</v>
      </c>
      <c r="AE1316" s="1">
        <f t="shared" si="269"/>
        <v>1.4</v>
      </c>
    </row>
    <row r="1317" spans="1:31" customFormat="1" ht="43.2" hidden="1" x14ac:dyDescent="0.3">
      <c r="A1317" s="65" t="str" cm="1">
        <f t="array" ref="A1317">_xlfn.IFS(M1317&gt;=65,"Heavy",M1317&lt;=25,"Light",M1317&gt;=26-64,"Medium")</f>
        <v>Medium</v>
      </c>
      <c r="B1317" s="1" t="s">
        <v>2787</v>
      </c>
      <c r="C1317" s="1" t="s">
        <v>2824</v>
      </c>
      <c r="D1317" s="3">
        <f t="shared" si="278"/>
        <v>1300</v>
      </c>
      <c r="E1317" s="4" t="s">
        <v>918</v>
      </c>
      <c r="F1317" s="3">
        <v>2</v>
      </c>
      <c r="G1317" s="3" t="s">
        <v>2827</v>
      </c>
      <c r="H1317" s="4" t="s">
        <v>1378</v>
      </c>
      <c r="I1317" s="3" t="s">
        <v>812</v>
      </c>
      <c r="J1317" s="3" t="s">
        <v>2819</v>
      </c>
      <c r="K1317" s="7" t="str">
        <f>VLOOKUP($I1317,'New Summary'!$E$8:$G$59,2,FALSE)</f>
        <v>T-100x200x8x12</v>
      </c>
      <c r="L1317" s="3" t="s">
        <v>2496</v>
      </c>
      <c r="M1317" s="7">
        <f>VLOOKUP($I1317,'New Summary'!$E$8:$G$59,3,FALSE)</f>
        <v>25.3</v>
      </c>
      <c r="N1317" s="3">
        <v>2800</v>
      </c>
      <c r="O1317" s="3" t="s">
        <v>25</v>
      </c>
      <c r="P1317" s="3">
        <v>1</v>
      </c>
      <c r="Q1317" s="28">
        <f t="shared" si="272"/>
        <v>2.8</v>
      </c>
      <c r="R1317" s="40">
        <f t="shared" si="273"/>
        <v>70.84</v>
      </c>
      <c r="S1317" s="12">
        <v>0</v>
      </c>
      <c r="T1317" s="46">
        <f t="shared" si="276"/>
        <v>0</v>
      </c>
      <c r="U1317" s="15"/>
      <c r="V1317" s="3">
        <f t="shared" si="277"/>
        <v>2.8</v>
      </c>
      <c r="W1317" s="30" t="s">
        <v>2502</v>
      </c>
      <c r="X1317" s="41">
        <f t="shared" si="274"/>
        <v>70.84</v>
      </c>
      <c r="Y1317" s="41">
        <f t="shared" si="275"/>
        <v>0</v>
      </c>
      <c r="Z1317" s="5"/>
      <c r="AA1317" s="3">
        <v>1.2599999999999998</v>
      </c>
      <c r="AB1317" s="3">
        <f t="shared" si="279"/>
        <v>1.54</v>
      </c>
      <c r="AC1317" s="3">
        <f t="shared" si="280"/>
        <v>31.877999999999997</v>
      </c>
      <c r="AD1317">
        <v>1259.9999999999998</v>
      </c>
      <c r="AE1317" s="1">
        <f t="shared" si="269"/>
        <v>1.2599999999999998</v>
      </c>
    </row>
    <row r="1318" spans="1:31" customFormat="1" ht="43.2" hidden="1" x14ac:dyDescent="0.3">
      <c r="A1318" s="65" t="str" cm="1">
        <f t="array" ref="A1318">_xlfn.IFS(M1318&gt;=65,"Heavy",M1318&lt;=25,"Light",M1318&gt;=26-64,"Medium")</f>
        <v>Medium</v>
      </c>
      <c r="B1318" s="1" t="s">
        <v>2787</v>
      </c>
      <c r="C1318" s="1" t="s">
        <v>2824</v>
      </c>
      <c r="D1318" s="3">
        <f t="shared" si="278"/>
        <v>1301</v>
      </c>
      <c r="E1318" s="4" t="s">
        <v>918</v>
      </c>
      <c r="F1318" s="3">
        <v>2</v>
      </c>
      <c r="G1318" s="3" t="s">
        <v>2827</v>
      </c>
      <c r="H1318" s="4" t="s">
        <v>1379</v>
      </c>
      <c r="I1318" s="3" t="s">
        <v>812</v>
      </c>
      <c r="J1318" s="3" t="s">
        <v>2819</v>
      </c>
      <c r="K1318" s="7" t="str">
        <f>VLOOKUP($I1318,'New Summary'!$E$8:$G$59,2,FALSE)</f>
        <v>T-100x200x8x12</v>
      </c>
      <c r="L1318" s="3" t="s">
        <v>2496</v>
      </c>
      <c r="M1318" s="7">
        <f>VLOOKUP($I1318,'New Summary'!$E$8:$G$59,3,FALSE)</f>
        <v>25.3</v>
      </c>
      <c r="N1318" s="3">
        <v>2800</v>
      </c>
      <c r="O1318" s="3" t="s">
        <v>25</v>
      </c>
      <c r="P1318" s="3">
        <v>1</v>
      </c>
      <c r="Q1318" s="28">
        <f t="shared" si="272"/>
        <v>2.8</v>
      </c>
      <c r="R1318" s="40">
        <f t="shared" si="273"/>
        <v>70.84</v>
      </c>
      <c r="S1318" s="12">
        <v>0</v>
      </c>
      <c r="T1318" s="46">
        <f t="shared" si="276"/>
        <v>0</v>
      </c>
      <c r="U1318" s="15"/>
      <c r="V1318" s="3">
        <f t="shared" si="277"/>
        <v>2.8</v>
      </c>
      <c r="W1318" s="30" t="s">
        <v>2502</v>
      </c>
      <c r="X1318" s="41">
        <f t="shared" si="274"/>
        <v>70.84</v>
      </c>
      <c r="Y1318" s="41">
        <f t="shared" si="275"/>
        <v>0</v>
      </c>
      <c r="Z1318" s="5"/>
      <c r="AA1318" s="3">
        <v>1.2599999999999998</v>
      </c>
      <c r="AB1318" s="3">
        <f t="shared" si="279"/>
        <v>1.54</v>
      </c>
      <c r="AC1318" s="3">
        <f t="shared" si="280"/>
        <v>31.877999999999997</v>
      </c>
      <c r="AD1318">
        <v>1259.9999999999998</v>
      </c>
      <c r="AE1318" s="1">
        <f t="shared" si="269"/>
        <v>1.2599999999999998</v>
      </c>
    </row>
    <row r="1319" spans="1:31" customFormat="1" ht="43.2" hidden="1" x14ac:dyDescent="0.3">
      <c r="A1319" s="65" t="str" cm="1">
        <f t="array" ref="A1319">_xlfn.IFS(M1319&gt;=65,"Heavy",M1319&lt;=25,"Light",M1319&gt;=26-64,"Medium")</f>
        <v>Medium</v>
      </c>
      <c r="B1319" s="1" t="s">
        <v>2787</v>
      </c>
      <c r="C1319" s="1" t="s">
        <v>2824</v>
      </c>
      <c r="D1319" s="3">
        <f t="shared" si="278"/>
        <v>1302</v>
      </c>
      <c r="E1319" s="4" t="s">
        <v>918</v>
      </c>
      <c r="F1319" s="3">
        <v>2</v>
      </c>
      <c r="G1319" s="3" t="s">
        <v>2827</v>
      </c>
      <c r="H1319" s="4" t="s">
        <v>1380</v>
      </c>
      <c r="I1319" s="3" t="s">
        <v>812</v>
      </c>
      <c r="J1319" s="3" t="s">
        <v>2819</v>
      </c>
      <c r="K1319" s="7" t="str">
        <f>VLOOKUP($I1319,'New Summary'!$E$8:$G$59,2,FALSE)</f>
        <v>T-100x200x8x12</v>
      </c>
      <c r="L1319" s="3" t="s">
        <v>2496</v>
      </c>
      <c r="M1319" s="7">
        <f>VLOOKUP($I1319,'New Summary'!$E$8:$G$59,3,FALSE)</f>
        <v>25.3</v>
      </c>
      <c r="N1319" s="3">
        <v>2800</v>
      </c>
      <c r="O1319" s="3" t="s">
        <v>25</v>
      </c>
      <c r="P1319" s="3">
        <v>1</v>
      </c>
      <c r="Q1319" s="28">
        <f t="shared" si="272"/>
        <v>2.8</v>
      </c>
      <c r="R1319" s="40">
        <f t="shared" si="273"/>
        <v>70.84</v>
      </c>
      <c r="S1319" s="12">
        <v>0</v>
      </c>
      <c r="T1319" s="46">
        <f t="shared" si="276"/>
        <v>0</v>
      </c>
      <c r="U1319" s="15"/>
      <c r="V1319" s="3">
        <f t="shared" si="277"/>
        <v>2.8</v>
      </c>
      <c r="W1319" s="30" t="s">
        <v>2502</v>
      </c>
      <c r="X1319" s="41">
        <f t="shared" si="274"/>
        <v>70.84</v>
      </c>
      <c r="Y1319" s="41">
        <f t="shared" si="275"/>
        <v>0</v>
      </c>
      <c r="Z1319" s="5"/>
      <c r="AA1319" s="3">
        <v>1.2599999999999998</v>
      </c>
      <c r="AB1319" s="3">
        <f t="shared" si="279"/>
        <v>1.54</v>
      </c>
      <c r="AC1319" s="3">
        <f t="shared" si="280"/>
        <v>31.877999999999997</v>
      </c>
      <c r="AD1319">
        <v>1259.9999999999998</v>
      </c>
      <c r="AE1319" s="1">
        <f t="shared" si="269"/>
        <v>1.2599999999999998</v>
      </c>
    </row>
    <row r="1320" spans="1:31" customFormat="1" ht="43.2" hidden="1" x14ac:dyDescent="0.3">
      <c r="A1320" s="65" t="str" cm="1">
        <f t="array" ref="A1320">_xlfn.IFS(M1320&gt;=65,"Heavy",M1320&lt;=25,"Light",M1320&gt;=26-64,"Medium")</f>
        <v>Medium</v>
      </c>
      <c r="B1320" s="1" t="s">
        <v>2787</v>
      </c>
      <c r="C1320" s="1" t="s">
        <v>2824</v>
      </c>
      <c r="D1320" s="3">
        <f t="shared" si="278"/>
        <v>1303</v>
      </c>
      <c r="E1320" s="4" t="s">
        <v>918</v>
      </c>
      <c r="F1320" s="3">
        <v>2</v>
      </c>
      <c r="G1320" s="3" t="s">
        <v>2827</v>
      </c>
      <c r="H1320" s="4" t="s">
        <v>1381</v>
      </c>
      <c r="I1320" s="3" t="s">
        <v>812</v>
      </c>
      <c r="J1320" s="3" t="s">
        <v>2819</v>
      </c>
      <c r="K1320" s="7" t="str">
        <f>VLOOKUP($I1320,'New Summary'!$E$8:$G$59,2,FALSE)</f>
        <v>T-100x200x8x12</v>
      </c>
      <c r="L1320" s="3" t="s">
        <v>2496</v>
      </c>
      <c r="M1320" s="7">
        <f>VLOOKUP($I1320,'New Summary'!$E$8:$G$59,3,FALSE)</f>
        <v>25.3</v>
      </c>
      <c r="N1320" s="3">
        <v>2800</v>
      </c>
      <c r="O1320" s="3" t="s">
        <v>25</v>
      </c>
      <c r="P1320" s="3">
        <v>1</v>
      </c>
      <c r="Q1320" s="28">
        <f t="shared" si="272"/>
        <v>2.8</v>
      </c>
      <c r="R1320" s="40">
        <f t="shared" si="273"/>
        <v>70.84</v>
      </c>
      <c r="S1320" s="12">
        <v>0</v>
      </c>
      <c r="T1320" s="46">
        <f t="shared" si="276"/>
        <v>0</v>
      </c>
      <c r="U1320" s="15"/>
      <c r="V1320" s="3">
        <f t="shared" si="277"/>
        <v>2.8</v>
      </c>
      <c r="W1320" s="30" t="s">
        <v>2502</v>
      </c>
      <c r="X1320" s="41">
        <f t="shared" si="274"/>
        <v>70.84</v>
      </c>
      <c r="Y1320" s="41">
        <f t="shared" si="275"/>
        <v>0</v>
      </c>
      <c r="Z1320" s="5"/>
      <c r="AA1320" s="3">
        <v>1.2599999999999998</v>
      </c>
      <c r="AB1320" s="3">
        <f t="shared" si="279"/>
        <v>1.54</v>
      </c>
      <c r="AC1320" s="3">
        <f t="shared" si="280"/>
        <v>31.877999999999997</v>
      </c>
      <c r="AD1320">
        <v>1259.9999999999998</v>
      </c>
      <c r="AE1320" s="1">
        <f t="shared" si="269"/>
        <v>1.2599999999999998</v>
      </c>
    </row>
    <row r="1321" spans="1:31" customFormat="1" ht="43.2" hidden="1" x14ac:dyDescent="0.3">
      <c r="A1321" s="65" t="str" cm="1">
        <f t="array" ref="A1321">_xlfn.IFS(M1321&gt;=65,"Heavy",M1321&lt;=25,"Light",M1321&gt;=26-64,"Medium")</f>
        <v>Medium</v>
      </c>
      <c r="B1321" s="1" t="s">
        <v>2787</v>
      </c>
      <c r="C1321" s="1" t="s">
        <v>2824</v>
      </c>
      <c r="D1321" s="3">
        <f t="shared" si="278"/>
        <v>1304</v>
      </c>
      <c r="E1321" s="4" t="s">
        <v>918</v>
      </c>
      <c r="F1321" s="3">
        <v>2</v>
      </c>
      <c r="G1321" s="3" t="s">
        <v>2827</v>
      </c>
      <c r="H1321" s="4" t="s">
        <v>1382</v>
      </c>
      <c r="I1321" s="3" t="s">
        <v>812</v>
      </c>
      <c r="J1321" s="3" t="s">
        <v>2819</v>
      </c>
      <c r="K1321" s="7" t="str">
        <f>VLOOKUP($I1321,'New Summary'!$E$8:$G$59,2,FALSE)</f>
        <v>T-100x200x8x12</v>
      </c>
      <c r="L1321" s="3" t="s">
        <v>2496</v>
      </c>
      <c r="M1321" s="7">
        <f>VLOOKUP($I1321,'New Summary'!$E$8:$G$59,3,FALSE)</f>
        <v>25.3</v>
      </c>
      <c r="N1321" s="3">
        <v>2800</v>
      </c>
      <c r="O1321" s="3" t="s">
        <v>25</v>
      </c>
      <c r="P1321" s="3">
        <v>1</v>
      </c>
      <c r="Q1321" s="28">
        <f t="shared" si="272"/>
        <v>2.8</v>
      </c>
      <c r="R1321" s="40">
        <f t="shared" si="273"/>
        <v>70.84</v>
      </c>
      <c r="S1321" s="12">
        <v>0</v>
      </c>
      <c r="T1321" s="46">
        <f t="shared" si="276"/>
        <v>0</v>
      </c>
      <c r="U1321" s="15"/>
      <c r="V1321" s="3">
        <f t="shared" si="277"/>
        <v>2.8</v>
      </c>
      <c r="W1321" s="30" t="s">
        <v>2502</v>
      </c>
      <c r="X1321" s="41">
        <f t="shared" si="274"/>
        <v>70.84</v>
      </c>
      <c r="Y1321" s="41">
        <f t="shared" si="275"/>
        <v>0</v>
      </c>
      <c r="Z1321" s="5"/>
      <c r="AA1321" s="3">
        <v>1.2599999999999998</v>
      </c>
      <c r="AB1321" s="3">
        <f t="shared" si="279"/>
        <v>1.54</v>
      </c>
      <c r="AC1321" s="3">
        <f t="shared" si="280"/>
        <v>31.877999999999997</v>
      </c>
      <c r="AD1321">
        <v>1259.9999999999998</v>
      </c>
      <c r="AE1321" s="1">
        <f t="shared" si="269"/>
        <v>1.2599999999999998</v>
      </c>
    </row>
    <row r="1322" spans="1:31" customFormat="1" ht="43.2" hidden="1" x14ac:dyDescent="0.3">
      <c r="A1322" s="65" t="str" cm="1">
        <f t="array" ref="A1322">_xlfn.IFS(M1322&gt;=65,"Heavy",M1322&lt;=25,"Light",M1322&gt;=26-64,"Medium")</f>
        <v>Medium</v>
      </c>
      <c r="B1322" s="1" t="s">
        <v>2787</v>
      </c>
      <c r="C1322" s="1" t="s">
        <v>2824</v>
      </c>
      <c r="D1322" s="3">
        <f t="shared" si="278"/>
        <v>1305</v>
      </c>
      <c r="E1322" s="4" t="s">
        <v>918</v>
      </c>
      <c r="F1322" s="3">
        <v>2</v>
      </c>
      <c r="G1322" s="3" t="s">
        <v>2827</v>
      </c>
      <c r="H1322" s="4" t="s">
        <v>1383</v>
      </c>
      <c r="I1322" s="3" t="s">
        <v>812</v>
      </c>
      <c r="J1322" s="3" t="s">
        <v>2819</v>
      </c>
      <c r="K1322" s="7" t="str">
        <f>VLOOKUP($I1322,'New Summary'!$E$8:$G$59,2,FALSE)</f>
        <v>T-100x200x8x12</v>
      </c>
      <c r="L1322" s="3" t="s">
        <v>2496</v>
      </c>
      <c r="M1322" s="7">
        <f>VLOOKUP($I1322,'New Summary'!$E$8:$G$59,3,FALSE)</f>
        <v>25.3</v>
      </c>
      <c r="N1322" s="3">
        <v>3050</v>
      </c>
      <c r="O1322" s="3" t="s">
        <v>25</v>
      </c>
      <c r="P1322" s="3">
        <v>1</v>
      </c>
      <c r="Q1322" s="28">
        <f t="shared" si="272"/>
        <v>3.05</v>
      </c>
      <c r="R1322" s="40">
        <f t="shared" si="273"/>
        <v>77.164999999999992</v>
      </c>
      <c r="S1322" s="12">
        <v>0</v>
      </c>
      <c r="T1322" s="46">
        <f t="shared" si="276"/>
        <v>0</v>
      </c>
      <c r="U1322" s="15"/>
      <c r="V1322" s="3">
        <f t="shared" si="277"/>
        <v>3.05</v>
      </c>
      <c r="W1322" s="30" t="s">
        <v>2502</v>
      </c>
      <c r="X1322" s="41">
        <f t="shared" si="274"/>
        <v>77.164999999999992</v>
      </c>
      <c r="Y1322" s="41">
        <f t="shared" si="275"/>
        <v>0</v>
      </c>
      <c r="Z1322" s="5"/>
      <c r="AA1322" s="3">
        <v>1.3724999999999998</v>
      </c>
      <c r="AB1322" s="3">
        <f t="shared" si="279"/>
        <v>1.6775</v>
      </c>
      <c r="AC1322" s="3">
        <f t="shared" si="280"/>
        <v>34.724249999999998</v>
      </c>
      <c r="AD1322">
        <v>1372.4999999999998</v>
      </c>
      <c r="AE1322" s="1">
        <f t="shared" si="269"/>
        <v>1.3724999999999998</v>
      </c>
    </row>
    <row r="1323" spans="1:31" customFormat="1" ht="43.2" hidden="1" x14ac:dyDescent="0.3">
      <c r="A1323" s="65" t="str" cm="1">
        <f t="array" ref="A1323">_xlfn.IFS(M1323&gt;=65,"Heavy",M1323&lt;=25,"Light",M1323&gt;=26-64,"Medium")</f>
        <v>Medium</v>
      </c>
      <c r="B1323" s="1" t="s">
        <v>2787</v>
      </c>
      <c r="C1323" s="1" t="s">
        <v>2824</v>
      </c>
      <c r="D1323" s="3">
        <f t="shared" si="278"/>
        <v>1306</v>
      </c>
      <c r="E1323" s="4" t="s">
        <v>918</v>
      </c>
      <c r="F1323" s="3">
        <v>2</v>
      </c>
      <c r="G1323" s="3" t="s">
        <v>2827</v>
      </c>
      <c r="H1323" s="4" t="s">
        <v>1384</v>
      </c>
      <c r="I1323" s="3" t="s">
        <v>812</v>
      </c>
      <c r="J1323" s="3" t="s">
        <v>2819</v>
      </c>
      <c r="K1323" s="7" t="str">
        <f>VLOOKUP($I1323,'New Summary'!$E$8:$G$59,2,FALSE)</f>
        <v>T-100x200x8x12</v>
      </c>
      <c r="L1323" s="3" t="s">
        <v>2496</v>
      </c>
      <c r="M1323" s="7">
        <f>VLOOKUP($I1323,'New Summary'!$E$8:$G$59,3,FALSE)</f>
        <v>25.3</v>
      </c>
      <c r="N1323" s="3">
        <v>3050</v>
      </c>
      <c r="O1323" s="3" t="s">
        <v>25</v>
      </c>
      <c r="P1323" s="3">
        <v>1</v>
      </c>
      <c r="Q1323" s="28">
        <f t="shared" si="272"/>
        <v>3.05</v>
      </c>
      <c r="R1323" s="40">
        <f t="shared" si="273"/>
        <v>77.164999999999992</v>
      </c>
      <c r="S1323" s="12">
        <v>0</v>
      </c>
      <c r="T1323" s="46">
        <f t="shared" si="276"/>
        <v>0</v>
      </c>
      <c r="U1323" s="15"/>
      <c r="V1323" s="3">
        <f t="shared" si="277"/>
        <v>3.05</v>
      </c>
      <c r="W1323" s="30" t="s">
        <v>2502</v>
      </c>
      <c r="X1323" s="41">
        <f t="shared" si="274"/>
        <v>77.164999999999992</v>
      </c>
      <c r="Y1323" s="41">
        <f t="shared" si="275"/>
        <v>0</v>
      </c>
      <c r="Z1323" s="5"/>
      <c r="AA1323" s="3">
        <v>1.3724999999999998</v>
      </c>
      <c r="AB1323" s="3">
        <f t="shared" si="279"/>
        <v>1.6775</v>
      </c>
      <c r="AC1323" s="3">
        <f t="shared" si="280"/>
        <v>34.724249999999998</v>
      </c>
      <c r="AD1323">
        <v>1372.4999999999998</v>
      </c>
      <c r="AE1323" s="1">
        <f t="shared" si="269"/>
        <v>1.3724999999999998</v>
      </c>
    </row>
    <row r="1324" spans="1:31" customFormat="1" ht="43.2" hidden="1" x14ac:dyDescent="0.3">
      <c r="A1324" s="65" t="str" cm="1">
        <f t="array" ref="A1324">_xlfn.IFS(M1324&gt;=65,"Heavy",M1324&lt;=25,"Light",M1324&gt;=26-64,"Medium")</f>
        <v>Medium</v>
      </c>
      <c r="B1324" s="1" t="s">
        <v>2787</v>
      </c>
      <c r="C1324" s="1" t="s">
        <v>2824</v>
      </c>
      <c r="D1324" s="3">
        <f t="shared" si="278"/>
        <v>1307</v>
      </c>
      <c r="E1324" s="4" t="s">
        <v>918</v>
      </c>
      <c r="F1324" s="3">
        <v>2</v>
      </c>
      <c r="G1324" s="3" t="s">
        <v>2827</v>
      </c>
      <c r="H1324" s="4" t="s">
        <v>1385</v>
      </c>
      <c r="I1324" s="3" t="s">
        <v>812</v>
      </c>
      <c r="J1324" s="3" t="s">
        <v>2819</v>
      </c>
      <c r="K1324" s="7" t="str">
        <f>VLOOKUP($I1324,'New Summary'!$E$8:$G$59,2,FALSE)</f>
        <v>T-100x200x8x12</v>
      </c>
      <c r="L1324" s="3" t="s">
        <v>2496</v>
      </c>
      <c r="M1324" s="7">
        <f>VLOOKUP($I1324,'New Summary'!$E$8:$G$59,3,FALSE)</f>
        <v>25.3</v>
      </c>
      <c r="N1324" s="3">
        <v>3050</v>
      </c>
      <c r="O1324" s="3" t="s">
        <v>25</v>
      </c>
      <c r="P1324" s="3">
        <v>1</v>
      </c>
      <c r="Q1324" s="28">
        <f t="shared" si="272"/>
        <v>3.05</v>
      </c>
      <c r="R1324" s="40">
        <f t="shared" si="273"/>
        <v>77.164999999999992</v>
      </c>
      <c r="S1324" s="12">
        <v>0</v>
      </c>
      <c r="T1324" s="46">
        <f t="shared" si="276"/>
        <v>0</v>
      </c>
      <c r="U1324" s="15"/>
      <c r="V1324" s="3">
        <f t="shared" si="277"/>
        <v>3.05</v>
      </c>
      <c r="W1324" s="30" t="s">
        <v>2502</v>
      </c>
      <c r="X1324" s="41">
        <f t="shared" si="274"/>
        <v>77.164999999999992</v>
      </c>
      <c r="Y1324" s="41">
        <f t="shared" si="275"/>
        <v>0</v>
      </c>
      <c r="Z1324" s="5"/>
      <c r="AA1324" s="3">
        <v>1.3724999999999998</v>
      </c>
      <c r="AB1324" s="3">
        <f t="shared" si="279"/>
        <v>1.6775</v>
      </c>
      <c r="AC1324" s="3">
        <f t="shared" si="280"/>
        <v>34.724249999999998</v>
      </c>
      <c r="AD1324">
        <v>1372.4999999999998</v>
      </c>
      <c r="AE1324" s="1">
        <f t="shared" si="269"/>
        <v>1.3724999999999998</v>
      </c>
    </row>
    <row r="1325" spans="1:31" customFormat="1" ht="43.2" hidden="1" x14ac:dyDescent="0.3">
      <c r="A1325" s="65" t="str" cm="1">
        <f t="array" ref="A1325">_xlfn.IFS(M1325&gt;=65,"Heavy",M1325&lt;=25,"Light",M1325&gt;=26-64,"Medium")</f>
        <v>Medium</v>
      </c>
      <c r="B1325" s="1" t="s">
        <v>2787</v>
      </c>
      <c r="C1325" s="1" t="s">
        <v>2824</v>
      </c>
      <c r="D1325" s="3">
        <f t="shared" si="278"/>
        <v>1308</v>
      </c>
      <c r="E1325" s="4" t="s">
        <v>918</v>
      </c>
      <c r="F1325" s="3">
        <v>2</v>
      </c>
      <c r="G1325" s="3" t="s">
        <v>2827</v>
      </c>
      <c r="H1325" s="4" t="s">
        <v>1386</v>
      </c>
      <c r="I1325" s="3" t="s">
        <v>812</v>
      </c>
      <c r="J1325" s="3" t="s">
        <v>2819</v>
      </c>
      <c r="K1325" s="7" t="str">
        <f>VLOOKUP($I1325,'New Summary'!$E$8:$G$59,2,FALSE)</f>
        <v>T-100x200x8x12</v>
      </c>
      <c r="L1325" s="3" t="s">
        <v>2496</v>
      </c>
      <c r="M1325" s="7">
        <f>VLOOKUP($I1325,'New Summary'!$E$8:$G$59,3,FALSE)</f>
        <v>25.3</v>
      </c>
      <c r="N1325" s="3">
        <v>3050</v>
      </c>
      <c r="O1325" s="3" t="s">
        <v>25</v>
      </c>
      <c r="P1325" s="3">
        <v>1</v>
      </c>
      <c r="Q1325" s="28">
        <f t="shared" si="272"/>
        <v>3.05</v>
      </c>
      <c r="R1325" s="40">
        <f t="shared" si="273"/>
        <v>77.164999999999992</v>
      </c>
      <c r="S1325" s="12">
        <v>0</v>
      </c>
      <c r="T1325" s="46">
        <f t="shared" si="276"/>
        <v>0</v>
      </c>
      <c r="U1325" s="15"/>
      <c r="V1325" s="3">
        <f t="shared" si="277"/>
        <v>3.05</v>
      </c>
      <c r="W1325" s="30" t="s">
        <v>2502</v>
      </c>
      <c r="X1325" s="41">
        <f t="shared" si="274"/>
        <v>77.164999999999992</v>
      </c>
      <c r="Y1325" s="41">
        <f t="shared" si="275"/>
        <v>0</v>
      </c>
      <c r="Z1325" s="5"/>
      <c r="AA1325" s="3">
        <v>1.3724999999999998</v>
      </c>
      <c r="AB1325" s="3">
        <f t="shared" si="279"/>
        <v>1.6775</v>
      </c>
      <c r="AC1325" s="3">
        <f t="shared" si="280"/>
        <v>34.724249999999998</v>
      </c>
      <c r="AD1325">
        <v>1372.4999999999998</v>
      </c>
      <c r="AE1325" s="1">
        <f t="shared" si="269"/>
        <v>1.3724999999999998</v>
      </c>
    </row>
    <row r="1326" spans="1:31" customFormat="1" ht="43.2" hidden="1" x14ac:dyDescent="0.3">
      <c r="A1326" s="65" t="str" cm="1">
        <f t="array" ref="A1326">_xlfn.IFS(M1326&gt;=65,"Heavy",M1326&lt;=25,"Light",M1326&gt;=26-64,"Medium")</f>
        <v>Medium</v>
      </c>
      <c r="B1326" s="1" t="s">
        <v>2787</v>
      </c>
      <c r="C1326" s="1" t="s">
        <v>2824</v>
      </c>
      <c r="D1326" s="3">
        <f t="shared" si="278"/>
        <v>1309</v>
      </c>
      <c r="E1326" s="4" t="s">
        <v>918</v>
      </c>
      <c r="F1326" s="3">
        <v>2</v>
      </c>
      <c r="G1326" s="3" t="s">
        <v>2827</v>
      </c>
      <c r="H1326" s="4" t="s">
        <v>1387</v>
      </c>
      <c r="I1326" s="3" t="s">
        <v>812</v>
      </c>
      <c r="J1326" s="3" t="s">
        <v>2819</v>
      </c>
      <c r="K1326" s="7" t="str">
        <f>VLOOKUP($I1326,'New Summary'!$E$8:$G$59,2,FALSE)</f>
        <v>T-100x200x8x12</v>
      </c>
      <c r="L1326" s="3" t="s">
        <v>2496</v>
      </c>
      <c r="M1326" s="7">
        <f>VLOOKUP($I1326,'New Summary'!$E$8:$G$59,3,FALSE)</f>
        <v>25.3</v>
      </c>
      <c r="N1326" s="3">
        <v>3050</v>
      </c>
      <c r="O1326" s="3" t="s">
        <v>25</v>
      </c>
      <c r="P1326" s="3">
        <v>1</v>
      </c>
      <c r="Q1326" s="28">
        <f t="shared" si="272"/>
        <v>3.05</v>
      </c>
      <c r="R1326" s="40">
        <f t="shared" si="273"/>
        <v>77.164999999999992</v>
      </c>
      <c r="S1326" s="12">
        <v>0</v>
      </c>
      <c r="T1326" s="46">
        <f t="shared" si="276"/>
        <v>0</v>
      </c>
      <c r="U1326" s="15"/>
      <c r="V1326" s="3">
        <f t="shared" si="277"/>
        <v>3.05</v>
      </c>
      <c r="W1326" s="30" t="s">
        <v>2502</v>
      </c>
      <c r="X1326" s="41">
        <f t="shared" si="274"/>
        <v>77.164999999999992</v>
      </c>
      <c r="Y1326" s="41">
        <f t="shared" si="275"/>
        <v>0</v>
      </c>
      <c r="Z1326" s="5"/>
      <c r="AA1326" s="3">
        <v>1.3724999999999998</v>
      </c>
      <c r="AB1326" s="3">
        <f t="shared" si="279"/>
        <v>1.6775</v>
      </c>
      <c r="AC1326" s="3">
        <f t="shared" si="280"/>
        <v>34.724249999999998</v>
      </c>
      <c r="AD1326">
        <v>1372.4999999999998</v>
      </c>
      <c r="AE1326" s="1">
        <f t="shared" si="269"/>
        <v>1.3724999999999998</v>
      </c>
    </row>
    <row r="1327" spans="1:31" customFormat="1" ht="43.2" hidden="1" x14ac:dyDescent="0.3">
      <c r="A1327" s="65" t="str" cm="1">
        <f t="array" ref="A1327">_xlfn.IFS(M1327&gt;=65,"Heavy",M1327&lt;=25,"Light",M1327&gt;=26-64,"Medium")</f>
        <v>Medium</v>
      </c>
      <c r="B1327" s="1" t="s">
        <v>2787</v>
      </c>
      <c r="C1327" s="1" t="s">
        <v>2824</v>
      </c>
      <c r="D1327" s="3">
        <f t="shared" si="278"/>
        <v>1310</v>
      </c>
      <c r="E1327" s="4" t="s">
        <v>918</v>
      </c>
      <c r="F1327" s="3">
        <v>2</v>
      </c>
      <c r="G1327" s="3" t="s">
        <v>2827</v>
      </c>
      <c r="H1327" s="4" t="s">
        <v>1388</v>
      </c>
      <c r="I1327" s="3" t="s">
        <v>812</v>
      </c>
      <c r="J1327" s="3" t="s">
        <v>2819</v>
      </c>
      <c r="K1327" s="7" t="str">
        <f>VLOOKUP($I1327,'New Summary'!$E$8:$G$59,2,FALSE)</f>
        <v>T-100x200x8x12</v>
      </c>
      <c r="L1327" s="3" t="s">
        <v>2496</v>
      </c>
      <c r="M1327" s="7">
        <f>VLOOKUP($I1327,'New Summary'!$E$8:$G$59,3,FALSE)</f>
        <v>25.3</v>
      </c>
      <c r="N1327" s="3">
        <v>3050</v>
      </c>
      <c r="O1327" s="3" t="s">
        <v>25</v>
      </c>
      <c r="P1327" s="3">
        <v>1</v>
      </c>
      <c r="Q1327" s="28">
        <f t="shared" si="272"/>
        <v>3.05</v>
      </c>
      <c r="R1327" s="40">
        <f t="shared" si="273"/>
        <v>77.164999999999992</v>
      </c>
      <c r="S1327" s="12">
        <v>0</v>
      </c>
      <c r="T1327" s="46">
        <f t="shared" si="276"/>
        <v>0</v>
      </c>
      <c r="U1327" s="15"/>
      <c r="V1327" s="3">
        <f t="shared" si="277"/>
        <v>3.05</v>
      </c>
      <c r="W1327" s="30" t="s">
        <v>2502</v>
      </c>
      <c r="X1327" s="41">
        <f t="shared" si="274"/>
        <v>77.164999999999992</v>
      </c>
      <c r="Y1327" s="41">
        <f t="shared" si="275"/>
        <v>0</v>
      </c>
      <c r="Z1327" s="5"/>
      <c r="AA1327" s="3">
        <v>1.3724999999999998</v>
      </c>
      <c r="AB1327" s="3">
        <f t="shared" si="279"/>
        <v>1.6775</v>
      </c>
      <c r="AC1327" s="3">
        <f t="shared" si="280"/>
        <v>34.724249999999998</v>
      </c>
      <c r="AD1327">
        <v>1372.4999999999998</v>
      </c>
      <c r="AE1327" s="1">
        <f t="shared" si="269"/>
        <v>1.3724999999999998</v>
      </c>
    </row>
    <row r="1328" spans="1:31" customFormat="1" ht="43.2" hidden="1" x14ac:dyDescent="0.3">
      <c r="A1328" s="65" t="str" cm="1">
        <f t="array" ref="A1328">_xlfn.IFS(M1328&gt;=65,"Heavy",M1328&lt;=25,"Light",M1328&gt;=26-64,"Medium")</f>
        <v>Medium</v>
      </c>
      <c r="B1328" s="1" t="s">
        <v>2787</v>
      </c>
      <c r="C1328" s="1" t="s">
        <v>2824</v>
      </c>
      <c r="D1328" s="3">
        <f t="shared" si="278"/>
        <v>1311</v>
      </c>
      <c r="E1328" s="4" t="s">
        <v>918</v>
      </c>
      <c r="F1328" s="3">
        <v>2</v>
      </c>
      <c r="G1328" s="3" t="s">
        <v>2827</v>
      </c>
      <c r="H1328" s="4" t="s">
        <v>1389</v>
      </c>
      <c r="I1328" s="3" t="s">
        <v>812</v>
      </c>
      <c r="J1328" s="3" t="s">
        <v>2819</v>
      </c>
      <c r="K1328" s="7" t="str">
        <f>VLOOKUP($I1328,'New Summary'!$E$8:$G$59,2,FALSE)</f>
        <v>T-100x200x8x12</v>
      </c>
      <c r="L1328" s="3" t="s">
        <v>2496</v>
      </c>
      <c r="M1328" s="7">
        <f>VLOOKUP($I1328,'New Summary'!$E$8:$G$59,3,FALSE)</f>
        <v>25.3</v>
      </c>
      <c r="N1328" s="3">
        <v>3050</v>
      </c>
      <c r="O1328" s="3" t="s">
        <v>25</v>
      </c>
      <c r="P1328" s="3">
        <v>1</v>
      </c>
      <c r="Q1328" s="28">
        <f t="shared" si="272"/>
        <v>3.05</v>
      </c>
      <c r="R1328" s="40">
        <f t="shared" si="273"/>
        <v>77.164999999999992</v>
      </c>
      <c r="S1328" s="12">
        <v>0</v>
      </c>
      <c r="T1328" s="46">
        <f t="shared" si="276"/>
        <v>0</v>
      </c>
      <c r="U1328" s="15"/>
      <c r="V1328" s="3">
        <f t="shared" si="277"/>
        <v>3.05</v>
      </c>
      <c r="W1328" s="30" t="s">
        <v>2502</v>
      </c>
      <c r="X1328" s="41">
        <f t="shared" si="274"/>
        <v>77.164999999999992</v>
      </c>
      <c r="Y1328" s="41">
        <f t="shared" si="275"/>
        <v>0</v>
      </c>
      <c r="Z1328" s="5"/>
      <c r="AA1328" s="3">
        <v>1.6775</v>
      </c>
      <c r="AB1328" s="3">
        <f t="shared" si="279"/>
        <v>1.3724999999999998</v>
      </c>
      <c r="AC1328" s="3">
        <f t="shared" si="280"/>
        <v>42.440750000000001</v>
      </c>
      <c r="AD1328">
        <v>1677.5</v>
      </c>
      <c r="AE1328" s="1">
        <f t="shared" si="269"/>
        <v>1.6775</v>
      </c>
    </row>
    <row r="1329" spans="1:31" customFormat="1" ht="43.2" hidden="1" x14ac:dyDescent="0.3">
      <c r="A1329" s="65" t="str" cm="1">
        <f t="array" ref="A1329">_xlfn.IFS(M1329&gt;=65,"Heavy",M1329&lt;=25,"Light",M1329&gt;=26-64,"Medium")</f>
        <v>Heavy</v>
      </c>
      <c r="B1329" s="1" t="s">
        <v>2787</v>
      </c>
      <c r="C1329" s="1" t="s">
        <v>2824</v>
      </c>
      <c r="D1329" s="3">
        <f t="shared" si="278"/>
        <v>1312</v>
      </c>
      <c r="E1329" s="4" t="s">
        <v>918</v>
      </c>
      <c r="F1329" s="3">
        <v>2</v>
      </c>
      <c r="G1329" s="3" t="s">
        <v>2827</v>
      </c>
      <c r="H1329" s="4" t="s">
        <v>1330</v>
      </c>
      <c r="I1329" s="3" t="s">
        <v>1173</v>
      </c>
      <c r="J1329" s="3" t="s">
        <v>2329</v>
      </c>
      <c r="K1329" s="7" t="str">
        <f>VLOOKUP($I1329,'New Summary'!$E$8:$G$59,2,FALSE)</f>
        <v>H-350x250x9x14</v>
      </c>
      <c r="L1329" s="3" t="s">
        <v>2496</v>
      </c>
      <c r="M1329" s="7">
        <f>VLOOKUP($I1329,'New Summary'!$E$8:$G$59,3,FALSE)</f>
        <v>79.7</v>
      </c>
      <c r="N1329" s="3">
        <v>6000</v>
      </c>
      <c r="O1329" s="3" t="s">
        <v>25</v>
      </c>
      <c r="P1329" s="3">
        <v>1</v>
      </c>
      <c r="Q1329" s="28">
        <f t="shared" ref="Q1329:Q1340" si="281">(N1329/1000)*P1329</f>
        <v>6</v>
      </c>
      <c r="R1329" s="28">
        <f t="shared" ref="R1329:R1340" si="282">Q1329*M1329</f>
        <v>478.20000000000005</v>
      </c>
      <c r="S1329" s="12">
        <v>0</v>
      </c>
      <c r="T1329" s="46">
        <f t="shared" si="276"/>
        <v>0</v>
      </c>
      <c r="U1329" s="15"/>
      <c r="V1329" s="3">
        <f t="shared" si="277"/>
        <v>6</v>
      </c>
      <c r="W1329" s="45" t="s">
        <v>2502</v>
      </c>
      <c r="X1329" s="47">
        <f t="shared" si="274"/>
        <v>478.20000000000005</v>
      </c>
      <c r="Y1329" s="47">
        <f t="shared" si="275"/>
        <v>0</v>
      </c>
      <c r="Z1329" s="5"/>
      <c r="AA1329" s="3">
        <v>2.6999999999999997</v>
      </c>
      <c r="AB1329" s="3">
        <f t="shared" si="279"/>
        <v>3.3000000000000003</v>
      </c>
      <c r="AC1329" s="3">
        <f t="shared" si="280"/>
        <v>215.19</v>
      </c>
      <c r="AD1329">
        <v>2699.9999999999995</v>
      </c>
      <c r="AE1329" s="1">
        <f t="shared" si="269"/>
        <v>2.6999999999999997</v>
      </c>
    </row>
    <row r="1330" spans="1:31" customFormat="1" ht="43.2" hidden="1" x14ac:dyDescent="0.3">
      <c r="A1330" s="65" t="str" cm="1">
        <f t="array" ref="A1330">_xlfn.IFS(M1330&gt;=65,"Heavy",M1330&lt;=25,"Light",M1330&gt;=26-64,"Medium")</f>
        <v>Light</v>
      </c>
      <c r="B1330" s="1" t="s">
        <v>2787</v>
      </c>
      <c r="C1330" s="1" t="s">
        <v>2824</v>
      </c>
      <c r="D1330" s="3">
        <f t="shared" si="278"/>
        <v>1313</v>
      </c>
      <c r="E1330" s="4" t="s">
        <v>918</v>
      </c>
      <c r="F1330" s="3">
        <v>2</v>
      </c>
      <c r="G1330" s="3" t="s">
        <v>2827</v>
      </c>
      <c r="H1330" s="4" t="s">
        <v>1331</v>
      </c>
      <c r="I1330" s="3" t="s">
        <v>32</v>
      </c>
      <c r="J1330" s="3" t="s">
        <v>2340</v>
      </c>
      <c r="K1330" s="7" t="str">
        <f>VLOOKUP($I1330,'New Summary'!$E$8:$G$59,2,FALSE)</f>
        <v>H-200x100x4,5x7</v>
      </c>
      <c r="L1330" s="3" t="s">
        <v>2496</v>
      </c>
      <c r="M1330" s="7">
        <f>VLOOKUP($I1330,'New Summary'!$E$8:$G$59,3,FALSE)</f>
        <v>18.2</v>
      </c>
      <c r="N1330" s="3">
        <v>2200</v>
      </c>
      <c r="O1330" s="3" t="s">
        <v>25</v>
      </c>
      <c r="P1330" s="3">
        <v>1</v>
      </c>
      <c r="Q1330" s="28">
        <f t="shared" si="281"/>
        <v>2.2000000000000002</v>
      </c>
      <c r="R1330" s="28">
        <f t="shared" si="282"/>
        <v>40.04</v>
      </c>
      <c r="S1330" s="12">
        <v>0</v>
      </c>
      <c r="T1330" s="46">
        <f t="shared" si="276"/>
        <v>0</v>
      </c>
      <c r="U1330" s="15"/>
      <c r="V1330" s="3">
        <f t="shared" si="277"/>
        <v>2.2000000000000002</v>
      </c>
      <c r="W1330" s="30" t="s">
        <v>2502</v>
      </c>
      <c r="X1330" s="5">
        <f t="shared" si="274"/>
        <v>40.04</v>
      </c>
      <c r="Y1330" s="5">
        <f t="shared" si="275"/>
        <v>0</v>
      </c>
      <c r="Z1330" s="5"/>
      <c r="AA1330" s="3">
        <v>0.99</v>
      </c>
      <c r="AB1330" s="3">
        <f t="shared" si="279"/>
        <v>1.2100000000000002</v>
      </c>
      <c r="AC1330" s="3">
        <f t="shared" si="280"/>
        <v>18.018000000000001</v>
      </c>
      <c r="AD1330">
        <v>990</v>
      </c>
      <c r="AE1330" s="1">
        <f t="shared" si="269"/>
        <v>0.99</v>
      </c>
    </row>
    <row r="1331" spans="1:31" customFormat="1" ht="43.2" hidden="1" x14ac:dyDescent="0.3">
      <c r="A1331" s="65" t="str" cm="1">
        <f t="array" ref="A1331">_xlfn.IFS(M1331&gt;=65,"Heavy",M1331&lt;=25,"Light",M1331&gt;=26-64,"Medium")</f>
        <v>Light</v>
      </c>
      <c r="B1331" s="1" t="s">
        <v>2787</v>
      </c>
      <c r="C1331" s="1" t="s">
        <v>2824</v>
      </c>
      <c r="D1331" s="3">
        <f t="shared" si="278"/>
        <v>1314</v>
      </c>
      <c r="E1331" s="4" t="s">
        <v>918</v>
      </c>
      <c r="F1331" s="3">
        <v>2</v>
      </c>
      <c r="G1331" s="3" t="s">
        <v>2827</v>
      </c>
      <c r="H1331" s="4" t="s">
        <v>1332</v>
      </c>
      <c r="I1331" s="3" t="s">
        <v>32</v>
      </c>
      <c r="J1331" s="3" t="s">
        <v>2340</v>
      </c>
      <c r="K1331" s="7" t="str">
        <f>VLOOKUP($I1331,'New Summary'!$E$8:$G$59,2,FALSE)</f>
        <v>H-200x100x4,5x7</v>
      </c>
      <c r="L1331" s="3" t="s">
        <v>2496</v>
      </c>
      <c r="M1331" s="7">
        <f>VLOOKUP($I1331,'New Summary'!$E$8:$G$59,3,FALSE)</f>
        <v>18.2</v>
      </c>
      <c r="N1331" s="3">
        <v>2200</v>
      </c>
      <c r="O1331" s="3" t="s">
        <v>25</v>
      </c>
      <c r="P1331" s="3">
        <v>1</v>
      </c>
      <c r="Q1331" s="28">
        <f t="shared" si="281"/>
        <v>2.2000000000000002</v>
      </c>
      <c r="R1331" s="28">
        <f t="shared" si="282"/>
        <v>40.04</v>
      </c>
      <c r="S1331" s="12">
        <v>0</v>
      </c>
      <c r="T1331" s="46">
        <f t="shared" si="276"/>
        <v>0</v>
      </c>
      <c r="U1331" s="15"/>
      <c r="V1331" s="3">
        <f t="shared" si="277"/>
        <v>2.2000000000000002</v>
      </c>
      <c r="W1331" s="30" t="s">
        <v>2502</v>
      </c>
      <c r="X1331" s="5">
        <f t="shared" si="274"/>
        <v>40.04</v>
      </c>
      <c r="Y1331" s="5">
        <f t="shared" si="275"/>
        <v>0</v>
      </c>
      <c r="Z1331" s="5"/>
      <c r="AA1331" s="3">
        <v>0.99</v>
      </c>
      <c r="AB1331" s="3">
        <f t="shared" si="279"/>
        <v>1.2100000000000002</v>
      </c>
      <c r="AC1331" s="3">
        <f t="shared" si="280"/>
        <v>18.018000000000001</v>
      </c>
      <c r="AD1331">
        <v>990</v>
      </c>
      <c r="AE1331" s="1">
        <f t="shared" si="269"/>
        <v>0.99</v>
      </c>
    </row>
    <row r="1332" spans="1:31" customFormat="1" ht="43.2" hidden="1" x14ac:dyDescent="0.3">
      <c r="A1332" s="65" t="str" cm="1">
        <f t="array" ref="A1332">_xlfn.IFS(M1332&gt;=65,"Heavy",M1332&lt;=25,"Light",M1332&gt;=26-64,"Medium")</f>
        <v>Light</v>
      </c>
      <c r="B1332" s="1" t="s">
        <v>2787</v>
      </c>
      <c r="C1332" s="1" t="s">
        <v>2824</v>
      </c>
      <c r="D1332" s="3">
        <f t="shared" si="278"/>
        <v>1315</v>
      </c>
      <c r="E1332" s="4" t="s">
        <v>918</v>
      </c>
      <c r="F1332" s="3">
        <v>2</v>
      </c>
      <c r="G1332" s="3" t="s">
        <v>2827</v>
      </c>
      <c r="H1332" s="4" t="s">
        <v>1333</v>
      </c>
      <c r="I1332" s="3" t="s">
        <v>32</v>
      </c>
      <c r="J1332" s="3" t="s">
        <v>2340</v>
      </c>
      <c r="K1332" s="7" t="str">
        <f>VLOOKUP($I1332,'New Summary'!$E$8:$G$59,2,FALSE)</f>
        <v>H-200x100x4,5x7</v>
      </c>
      <c r="L1332" s="3" t="s">
        <v>2496</v>
      </c>
      <c r="M1332" s="7">
        <f>VLOOKUP($I1332,'New Summary'!$E$8:$G$59,3,FALSE)</f>
        <v>18.2</v>
      </c>
      <c r="N1332" s="3">
        <v>1350</v>
      </c>
      <c r="O1332" s="3" t="s">
        <v>25</v>
      </c>
      <c r="P1332" s="3">
        <v>1</v>
      </c>
      <c r="Q1332" s="28">
        <f t="shared" si="281"/>
        <v>1.35</v>
      </c>
      <c r="R1332" s="28">
        <f t="shared" si="282"/>
        <v>24.57</v>
      </c>
      <c r="S1332" s="12">
        <v>0</v>
      </c>
      <c r="T1332" s="46">
        <f t="shared" si="276"/>
        <v>0</v>
      </c>
      <c r="U1332" s="15"/>
      <c r="V1332" s="3">
        <f t="shared" si="277"/>
        <v>1.35</v>
      </c>
      <c r="W1332" s="30" t="s">
        <v>2502</v>
      </c>
      <c r="X1332" s="5">
        <f t="shared" si="274"/>
        <v>24.57</v>
      </c>
      <c r="Y1332" s="5">
        <f t="shared" si="275"/>
        <v>0</v>
      </c>
      <c r="Z1332" s="5"/>
      <c r="AA1332" s="3">
        <v>0.60749999999999993</v>
      </c>
      <c r="AB1332" s="3">
        <f t="shared" si="279"/>
        <v>0.74250000000000016</v>
      </c>
      <c r="AC1332" s="3">
        <f t="shared" si="280"/>
        <v>11.056499999999998</v>
      </c>
      <c r="AD1332">
        <v>607.49999999999989</v>
      </c>
      <c r="AE1332" s="1">
        <f t="shared" si="269"/>
        <v>0.60749999999999993</v>
      </c>
    </row>
    <row r="1333" spans="1:31" customFormat="1" ht="43.2" hidden="1" x14ac:dyDescent="0.3">
      <c r="A1333" s="65" t="str" cm="1">
        <f t="array" ref="A1333">_xlfn.IFS(M1333&gt;=65,"Heavy",M1333&lt;=25,"Light",M1333&gt;=26-64,"Medium")</f>
        <v>Medium</v>
      </c>
      <c r="B1333" s="1" t="s">
        <v>2787</v>
      </c>
      <c r="C1333" s="1" t="s">
        <v>2824</v>
      </c>
      <c r="D1333" s="3">
        <f t="shared" si="278"/>
        <v>1316</v>
      </c>
      <c r="E1333" s="4" t="s">
        <v>918</v>
      </c>
      <c r="F1333" s="3">
        <v>2</v>
      </c>
      <c r="G1333" s="3" t="s">
        <v>2827</v>
      </c>
      <c r="H1333" s="4" t="s">
        <v>1334</v>
      </c>
      <c r="I1333" s="3" t="s">
        <v>22</v>
      </c>
      <c r="J1333" s="7" t="s">
        <v>2343</v>
      </c>
      <c r="K1333" s="7" t="str">
        <f>VLOOKUP($I1333,'New Summary'!$E$8:$G$59,2,FALSE)</f>
        <v>H-200x150x6x9</v>
      </c>
      <c r="L1333" s="7" t="s">
        <v>2496</v>
      </c>
      <c r="M1333" s="7">
        <f>VLOOKUP($I1333,'New Summary'!$E$8:$G$59,3,FALSE)</f>
        <v>30.6</v>
      </c>
      <c r="N1333" s="3">
        <v>6000</v>
      </c>
      <c r="O1333" s="3" t="s">
        <v>25</v>
      </c>
      <c r="P1333" s="3">
        <v>1</v>
      </c>
      <c r="Q1333" s="28">
        <f t="shared" si="281"/>
        <v>6</v>
      </c>
      <c r="R1333" s="28">
        <f t="shared" si="282"/>
        <v>183.60000000000002</v>
      </c>
      <c r="S1333" s="12">
        <v>0</v>
      </c>
      <c r="T1333" s="46">
        <f t="shared" si="276"/>
        <v>0</v>
      </c>
      <c r="U1333" s="15"/>
      <c r="V1333" s="3">
        <f t="shared" si="277"/>
        <v>6</v>
      </c>
      <c r="W1333" s="30" t="s">
        <v>2502</v>
      </c>
      <c r="X1333" s="29">
        <f t="shared" si="274"/>
        <v>183.60000000000002</v>
      </c>
      <c r="Y1333" s="29">
        <f t="shared" si="275"/>
        <v>0</v>
      </c>
      <c r="Z1333" s="5"/>
      <c r="AA1333" s="3">
        <v>2.6999999999999997</v>
      </c>
      <c r="AB1333" s="3">
        <f t="shared" si="279"/>
        <v>3.3000000000000003</v>
      </c>
      <c r="AC1333" s="3">
        <f t="shared" si="280"/>
        <v>82.61999999999999</v>
      </c>
      <c r="AD1333">
        <v>2699.9999999999995</v>
      </c>
      <c r="AE1333" s="1">
        <f t="shared" si="269"/>
        <v>2.6999999999999997</v>
      </c>
    </row>
    <row r="1334" spans="1:31" customFormat="1" ht="43.2" hidden="1" x14ac:dyDescent="0.3">
      <c r="A1334" s="65" t="str" cm="1">
        <f t="array" ref="A1334">_xlfn.IFS(M1334&gt;=65,"Heavy",M1334&lt;=25,"Light",M1334&gt;=26-64,"Medium")</f>
        <v>Light</v>
      </c>
      <c r="B1334" s="1" t="s">
        <v>2787</v>
      </c>
      <c r="C1334" s="1" t="s">
        <v>2824</v>
      </c>
      <c r="D1334" s="3">
        <f t="shared" si="278"/>
        <v>1317</v>
      </c>
      <c r="E1334" s="4" t="s">
        <v>918</v>
      </c>
      <c r="F1334" s="3">
        <v>2</v>
      </c>
      <c r="G1334" s="3" t="s">
        <v>2827</v>
      </c>
      <c r="H1334" s="4" t="s">
        <v>1335</v>
      </c>
      <c r="I1334" s="3" t="s">
        <v>32</v>
      </c>
      <c r="J1334" s="3" t="s">
        <v>2340</v>
      </c>
      <c r="K1334" s="7" t="str">
        <f>VLOOKUP($I1334,'New Summary'!$E$8:$G$59,2,FALSE)</f>
        <v>H-200x100x4,5x7</v>
      </c>
      <c r="L1334" s="3" t="s">
        <v>2496</v>
      </c>
      <c r="M1334" s="7">
        <f>VLOOKUP($I1334,'New Summary'!$E$8:$G$59,3,FALSE)</f>
        <v>18.2</v>
      </c>
      <c r="N1334" s="3">
        <v>2200</v>
      </c>
      <c r="O1334" s="3" t="s">
        <v>25</v>
      </c>
      <c r="P1334" s="3">
        <v>1</v>
      </c>
      <c r="Q1334" s="28">
        <f t="shared" si="281"/>
        <v>2.2000000000000002</v>
      </c>
      <c r="R1334" s="28">
        <f t="shared" si="282"/>
        <v>40.04</v>
      </c>
      <c r="S1334" s="12">
        <v>0</v>
      </c>
      <c r="T1334" s="46">
        <f t="shared" si="276"/>
        <v>0</v>
      </c>
      <c r="U1334" s="15"/>
      <c r="V1334" s="3">
        <f t="shared" si="277"/>
        <v>2.2000000000000002</v>
      </c>
      <c r="W1334" s="30" t="s">
        <v>2502</v>
      </c>
      <c r="X1334" s="5">
        <f t="shared" si="274"/>
        <v>40.04</v>
      </c>
      <c r="Y1334" s="5">
        <f t="shared" si="275"/>
        <v>0</v>
      </c>
      <c r="Z1334" s="5"/>
      <c r="AA1334" s="3">
        <v>0.99</v>
      </c>
      <c r="AB1334" s="3">
        <f t="shared" si="279"/>
        <v>1.2100000000000002</v>
      </c>
      <c r="AC1334" s="3">
        <f t="shared" si="280"/>
        <v>18.018000000000001</v>
      </c>
      <c r="AD1334">
        <v>990</v>
      </c>
      <c r="AE1334" s="1">
        <f t="shared" si="269"/>
        <v>0.99</v>
      </c>
    </row>
    <row r="1335" spans="1:31" customFormat="1" ht="43.2" hidden="1" x14ac:dyDescent="0.3">
      <c r="A1335" s="65" t="str" cm="1">
        <f t="array" ref="A1335">_xlfn.IFS(M1335&gt;=65,"Heavy",M1335&lt;=25,"Light",M1335&gt;=26-64,"Medium")</f>
        <v>Light</v>
      </c>
      <c r="B1335" s="1" t="s">
        <v>2787</v>
      </c>
      <c r="C1335" s="1" t="s">
        <v>2824</v>
      </c>
      <c r="D1335" s="3">
        <f t="shared" si="278"/>
        <v>1318</v>
      </c>
      <c r="E1335" s="4" t="s">
        <v>918</v>
      </c>
      <c r="F1335" s="3">
        <v>2</v>
      </c>
      <c r="G1335" s="3" t="s">
        <v>2827</v>
      </c>
      <c r="H1335" s="4" t="s">
        <v>1336</v>
      </c>
      <c r="I1335" s="3" t="s">
        <v>32</v>
      </c>
      <c r="J1335" s="3" t="s">
        <v>2340</v>
      </c>
      <c r="K1335" s="7" t="str">
        <f>VLOOKUP($I1335,'New Summary'!$E$8:$G$59,2,FALSE)</f>
        <v>H-200x100x4,5x7</v>
      </c>
      <c r="L1335" s="3" t="s">
        <v>2496</v>
      </c>
      <c r="M1335" s="7">
        <f>VLOOKUP($I1335,'New Summary'!$E$8:$G$59,3,FALSE)</f>
        <v>18.2</v>
      </c>
      <c r="N1335" s="3">
        <v>2200</v>
      </c>
      <c r="O1335" s="3" t="s">
        <v>25</v>
      </c>
      <c r="P1335" s="3">
        <v>1</v>
      </c>
      <c r="Q1335" s="28">
        <f t="shared" si="281"/>
        <v>2.2000000000000002</v>
      </c>
      <c r="R1335" s="28">
        <f t="shared" si="282"/>
        <v>40.04</v>
      </c>
      <c r="S1335" s="12">
        <v>0</v>
      </c>
      <c r="T1335" s="46">
        <f t="shared" si="276"/>
        <v>0</v>
      </c>
      <c r="U1335" s="15"/>
      <c r="V1335" s="3">
        <f t="shared" si="277"/>
        <v>2.2000000000000002</v>
      </c>
      <c r="W1335" s="30" t="s">
        <v>2502</v>
      </c>
      <c r="X1335" s="5">
        <f t="shared" si="274"/>
        <v>40.04</v>
      </c>
      <c r="Y1335" s="5">
        <f t="shared" si="275"/>
        <v>0</v>
      </c>
      <c r="Z1335" s="5"/>
      <c r="AA1335" s="3">
        <v>0.99</v>
      </c>
      <c r="AB1335" s="3">
        <f t="shared" si="279"/>
        <v>1.2100000000000002</v>
      </c>
      <c r="AC1335" s="3">
        <f t="shared" si="280"/>
        <v>18.018000000000001</v>
      </c>
      <c r="AD1335">
        <v>990</v>
      </c>
      <c r="AE1335" s="1">
        <f t="shared" si="269"/>
        <v>0.99</v>
      </c>
    </row>
    <row r="1336" spans="1:31" customFormat="1" ht="43.2" hidden="1" x14ac:dyDescent="0.3">
      <c r="A1336" s="65" t="str" cm="1">
        <f t="array" ref="A1336">_xlfn.IFS(M1336&gt;=65,"Heavy",M1336&lt;=25,"Light",M1336&gt;=26-64,"Medium")</f>
        <v>Light</v>
      </c>
      <c r="B1336" s="1" t="s">
        <v>2787</v>
      </c>
      <c r="C1336" s="1" t="s">
        <v>2824</v>
      </c>
      <c r="D1336" s="3">
        <f t="shared" si="278"/>
        <v>1319</v>
      </c>
      <c r="E1336" s="4" t="s">
        <v>918</v>
      </c>
      <c r="F1336" s="3">
        <v>2</v>
      </c>
      <c r="G1336" s="3" t="s">
        <v>2827</v>
      </c>
      <c r="H1336" s="4" t="s">
        <v>1337</v>
      </c>
      <c r="I1336" s="3" t="s">
        <v>32</v>
      </c>
      <c r="J1336" s="3" t="s">
        <v>2340</v>
      </c>
      <c r="K1336" s="7" t="str">
        <f>VLOOKUP($I1336,'New Summary'!$E$8:$G$59,2,FALSE)</f>
        <v>H-200x100x4,5x7</v>
      </c>
      <c r="L1336" s="3" t="s">
        <v>2496</v>
      </c>
      <c r="M1336" s="7">
        <f>VLOOKUP($I1336,'New Summary'!$E$8:$G$59,3,FALSE)</f>
        <v>18.2</v>
      </c>
      <c r="N1336" s="3">
        <v>1350</v>
      </c>
      <c r="O1336" s="3" t="s">
        <v>25</v>
      </c>
      <c r="P1336" s="3">
        <v>1</v>
      </c>
      <c r="Q1336" s="28">
        <f t="shared" si="281"/>
        <v>1.35</v>
      </c>
      <c r="R1336" s="28">
        <f t="shared" si="282"/>
        <v>24.57</v>
      </c>
      <c r="S1336" s="12">
        <v>0</v>
      </c>
      <c r="T1336" s="46">
        <f t="shared" si="276"/>
        <v>0</v>
      </c>
      <c r="U1336" s="15"/>
      <c r="V1336" s="3">
        <f t="shared" si="277"/>
        <v>1.35</v>
      </c>
      <c r="W1336" s="30" t="s">
        <v>2502</v>
      </c>
      <c r="X1336" s="5">
        <f t="shared" si="274"/>
        <v>24.57</v>
      </c>
      <c r="Y1336" s="5">
        <f t="shared" si="275"/>
        <v>0</v>
      </c>
      <c r="Z1336" s="5"/>
      <c r="AA1336" s="3">
        <v>0.60749999999999993</v>
      </c>
      <c r="AB1336" s="3">
        <f t="shared" si="279"/>
        <v>0.74250000000000016</v>
      </c>
      <c r="AC1336" s="3">
        <f t="shared" si="280"/>
        <v>11.056499999999998</v>
      </c>
      <c r="AD1336">
        <v>607.49999999999989</v>
      </c>
      <c r="AE1336" s="1">
        <f t="shared" si="269"/>
        <v>0.60749999999999993</v>
      </c>
    </row>
    <row r="1337" spans="1:31" customFormat="1" ht="43.2" hidden="1" x14ac:dyDescent="0.3">
      <c r="A1337" s="65" t="str" cm="1">
        <f t="array" ref="A1337">_xlfn.IFS(M1337&gt;=65,"Heavy",M1337&lt;=25,"Light",M1337&gt;=26-64,"Medium")</f>
        <v>Heavy</v>
      </c>
      <c r="B1337" s="1" t="s">
        <v>2787</v>
      </c>
      <c r="C1337" s="1" t="s">
        <v>2824</v>
      </c>
      <c r="D1337" s="3">
        <f t="shared" si="278"/>
        <v>1320</v>
      </c>
      <c r="E1337" s="4" t="s">
        <v>918</v>
      </c>
      <c r="F1337" s="3">
        <v>2</v>
      </c>
      <c r="G1337" s="3" t="s">
        <v>2827</v>
      </c>
      <c r="H1337" s="4" t="s">
        <v>1338</v>
      </c>
      <c r="I1337" s="3" t="s">
        <v>1078</v>
      </c>
      <c r="J1337" s="3" t="s">
        <v>2337</v>
      </c>
      <c r="K1337" s="7" t="str">
        <f>VLOOKUP($I1337,'New Summary'!$E$8:$G$59,2,FALSE)</f>
        <v>H-600x200x10x15</v>
      </c>
      <c r="L1337" s="3" t="s">
        <v>2496</v>
      </c>
      <c r="M1337" s="7">
        <f>VLOOKUP($I1337,'New Summary'!$E$8:$G$59,3,FALSE)</f>
        <v>94.6</v>
      </c>
      <c r="N1337" s="3">
        <v>6000</v>
      </c>
      <c r="O1337" s="3" t="s">
        <v>25</v>
      </c>
      <c r="P1337" s="3">
        <v>1</v>
      </c>
      <c r="Q1337" s="28">
        <f t="shared" si="281"/>
        <v>6</v>
      </c>
      <c r="R1337" s="28">
        <f t="shared" si="282"/>
        <v>567.59999999999991</v>
      </c>
      <c r="S1337" s="12">
        <v>0</v>
      </c>
      <c r="T1337" s="46">
        <f t="shared" si="276"/>
        <v>0</v>
      </c>
      <c r="U1337" s="15"/>
      <c r="V1337" s="3">
        <f t="shared" si="277"/>
        <v>6</v>
      </c>
      <c r="W1337" s="30" t="s">
        <v>2502</v>
      </c>
      <c r="X1337" s="29">
        <f t="shared" si="274"/>
        <v>567.59999999999991</v>
      </c>
      <c r="Y1337" s="29">
        <f t="shared" si="275"/>
        <v>0</v>
      </c>
      <c r="Z1337" s="5"/>
      <c r="AA1337" s="3">
        <v>2.6999999999999997</v>
      </c>
      <c r="AB1337" s="3">
        <f t="shared" si="279"/>
        <v>3.3000000000000003</v>
      </c>
      <c r="AC1337" s="3">
        <f t="shared" si="280"/>
        <v>255.41999999999996</v>
      </c>
      <c r="AD1337">
        <v>2699.9999999999995</v>
      </c>
      <c r="AE1337" s="1">
        <f t="shared" ref="AE1337:AE1400" si="283">AD1337/1000</f>
        <v>2.6999999999999997</v>
      </c>
    </row>
    <row r="1338" spans="1:31" customFormat="1" ht="43.2" hidden="1" x14ac:dyDescent="0.3">
      <c r="A1338" s="65" t="str" cm="1">
        <f t="array" ref="A1338">_xlfn.IFS(M1338&gt;=65,"Heavy",M1338&lt;=25,"Light",M1338&gt;=26-64,"Medium")</f>
        <v>Heavy</v>
      </c>
      <c r="B1338" s="1" t="s">
        <v>2787</v>
      </c>
      <c r="C1338" s="1" t="s">
        <v>2824</v>
      </c>
      <c r="D1338" s="3">
        <f t="shared" si="278"/>
        <v>1321</v>
      </c>
      <c r="E1338" s="4" t="s">
        <v>918</v>
      </c>
      <c r="F1338" s="3">
        <v>2</v>
      </c>
      <c r="G1338" s="3" t="s">
        <v>2827</v>
      </c>
      <c r="H1338" s="4" t="s">
        <v>1339</v>
      </c>
      <c r="I1338" s="3" t="s">
        <v>1184</v>
      </c>
      <c r="J1338" s="3" t="s">
        <v>2330</v>
      </c>
      <c r="K1338" s="7" t="str">
        <f>VLOOKUP($I1338,'New Summary'!$E$8:$G$59,2,FALSE)</f>
        <v>H-350x250x9x14</v>
      </c>
      <c r="L1338" s="3" t="s">
        <v>2496</v>
      </c>
      <c r="M1338" s="7">
        <f>VLOOKUP($I1338,'New Summary'!$E$8:$G$59,3,FALSE)</f>
        <v>79.7</v>
      </c>
      <c r="N1338" s="3">
        <v>6000</v>
      </c>
      <c r="O1338" s="3" t="s">
        <v>25</v>
      </c>
      <c r="P1338" s="3">
        <v>1</v>
      </c>
      <c r="Q1338" s="28">
        <f t="shared" si="281"/>
        <v>6</v>
      </c>
      <c r="R1338" s="28">
        <f t="shared" si="282"/>
        <v>478.20000000000005</v>
      </c>
      <c r="S1338" s="12">
        <v>0</v>
      </c>
      <c r="T1338" s="46">
        <f t="shared" si="276"/>
        <v>0</v>
      </c>
      <c r="U1338" s="15"/>
      <c r="V1338" s="3">
        <f t="shared" si="277"/>
        <v>6</v>
      </c>
      <c r="W1338" s="30" t="s">
        <v>2502</v>
      </c>
      <c r="X1338" s="29">
        <f t="shared" si="274"/>
        <v>478.20000000000005</v>
      </c>
      <c r="Y1338" s="29">
        <f t="shared" si="275"/>
        <v>0</v>
      </c>
      <c r="Z1338" s="5"/>
      <c r="AA1338" s="3">
        <v>2.6999999999999997</v>
      </c>
      <c r="AB1338" s="3">
        <f t="shared" si="279"/>
        <v>3.3000000000000003</v>
      </c>
      <c r="AC1338" s="3">
        <f t="shared" si="280"/>
        <v>215.19</v>
      </c>
      <c r="AD1338">
        <v>2699.9999999999995</v>
      </c>
      <c r="AE1338" s="1">
        <f t="shared" si="283"/>
        <v>2.6999999999999997</v>
      </c>
    </row>
    <row r="1339" spans="1:31" customFormat="1" ht="43.2" hidden="1" x14ac:dyDescent="0.3">
      <c r="A1339" s="65" t="str" cm="1">
        <f t="array" ref="A1339">_xlfn.IFS(M1339&gt;=65,"Heavy",M1339&lt;=25,"Light",M1339&gt;=26-64,"Medium")</f>
        <v>Medium</v>
      </c>
      <c r="B1339" s="1" t="s">
        <v>2787</v>
      </c>
      <c r="C1339" s="1" t="s">
        <v>2824</v>
      </c>
      <c r="D1339" s="3">
        <f t="shared" si="278"/>
        <v>1322</v>
      </c>
      <c r="E1339" s="4" t="s">
        <v>918</v>
      </c>
      <c r="F1339" s="3">
        <v>2</v>
      </c>
      <c r="G1339" s="3" t="s">
        <v>2827</v>
      </c>
      <c r="H1339" s="4" t="s">
        <v>1340</v>
      </c>
      <c r="I1339" s="3" t="s">
        <v>6</v>
      </c>
      <c r="J1339" s="7" t="s">
        <v>2344</v>
      </c>
      <c r="K1339" s="7" t="str">
        <f>VLOOKUP($I1339,'New Summary'!$E$8:$G$59,2,FALSE)</f>
        <v>H-200x200x8x12</v>
      </c>
      <c r="L1339" s="7" t="s">
        <v>2496</v>
      </c>
      <c r="M1339" s="7">
        <f>VLOOKUP($I1339,'New Summary'!$E$8:$G$59,3,FALSE)</f>
        <v>49.9</v>
      </c>
      <c r="N1339" s="3">
        <v>6000</v>
      </c>
      <c r="O1339" s="3" t="s">
        <v>25</v>
      </c>
      <c r="P1339" s="3">
        <v>1</v>
      </c>
      <c r="Q1339" s="28">
        <f t="shared" si="281"/>
        <v>6</v>
      </c>
      <c r="R1339" s="28">
        <f t="shared" si="282"/>
        <v>299.39999999999998</v>
      </c>
      <c r="S1339" s="12">
        <v>0</v>
      </c>
      <c r="T1339" s="46">
        <f t="shared" si="276"/>
        <v>0</v>
      </c>
      <c r="U1339" s="15"/>
      <c r="V1339" s="3">
        <f t="shared" si="277"/>
        <v>6</v>
      </c>
      <c r="W1339" s="30" t="s">
        <v>2502</v>
      </c>
      <c r="X1339" s="29">
        <f t="shared" si="274"/>
        <v>299.39999999999998</v>
      </c>
      <c r="Y1339" s="29">
        <f t="shared" si="275"/>
        <v>0</v>
      </c>
      <c r="Z1339" s="5"/>
      <c r="AA1339" s="3">
        <v>2.6999999999999997</v>
      </c>
      <c r="AB1339" s="3">
        <f t="shared" si="279"/>
        <v>3.3000000000000003</v>
      </c>
      <c r="AC1339" s="3">
        <f t="shared" si="280"/>
        <v>134.72999999999999</v>
      </c>
      <c r="AD1339">
        <v>2699.9999999999995</v>
      </c>
      <c r="AE1339" s="1">
        <f t="shared" si="283"/>
        <v>2.6999999999999997</v>
      </c>
    </row>
    <row r="1340" spans="1:31" customFormat="1" ht="43.2" hidden="1" x14ac:dyDescent="0.3">
      <c r="A1340" s="65" t="str" cm="1">
        <f t="array" ref="A1340">_xlfn.IFS(M1340&gt;=65,"Heavy",M1340&lt;=25,"Light",M1340&gt;=26-64,"Medium")</f>
        <v>Medium</v>
      </c>
      <c r="B1340" s="1" t="s">
        <v>2787</v>
      </c>
      <c r="C1340" s="1" t="s">
        <v>2824</v>
      </c>
      <c r="D1340" s="3">
        <f t="shared" si="278"/>
        <v>1323</v>
      </c>
      <c r="E1340" s="4" t="s">
        <v>918</v>
      </c>
      <c r="F1340" s="3">
        <v>2</v>
      </c>
      <c r="G1340" s="3" t="s">
        <v>2827</v>
      </c>
      <c r="H1340" s="4" t="s">
        <v>1341</v>
      </c>
      <c r="I1340" s="3" t="s">
        <v>22</v>
      </c>
      <c r="J1340" s="7" t="s">
        <v>2343</v>
      </c>
      <c r="K1340" s="7" t="str">
        <f>VLOOKUP($I1340,'New Summary'!$E$8:$G$59,2,FALSE)</f>
        <v>H-200x150x6x9</v>
      </c>
      <c r="L1340" s="7" t="s">
        <v>2496</v>
      </c>
      <c r="M1340" s="7">
        <f>VLOOKUP($I1340,'New Summary'!$E$8:$G$59,3,FALSE)</f>
        <v>30.6</v>
      </c>
      <c r="N1340" s="3">
        <v>3000</v>
      </c>
      <c r="O1340" s="3" t="s">
        <v>25</v>
      </c>
      <c r="P1340" s="3">
        <v>1</v>
      </c>
      <c r="Q1340" s="28">
        <f t="shared" si="281"/>
        <v>3</v>
      </c>
      <c r="R1340" s="28">
        <f t="shared" si="282"/>
        <v>91.800000000000011</v>
      </c>
      <c r="S1340" s="12">
        <v>0</v>
      </c>
      <c r="T1340" s="46">
        <f t="shared" si="276"/>
        <v>0</v>
      </c>
      <c r="U1340" s="15"/>
      <c r="V1340" s="3">
        <f t="shared" si="277"/>
        <v>3</v>
      </c>
      <c r="W1340" s="30" t="s">
        <v>2502</v>
      </c>
      <c r="X1340" s="29">
        <f t="shared" si="274"/>
        <v>91.800000000000011</v>
      </c>
      <c r="Y1340" s="29">
        <f t="shared" si="275"/>
        <v>0</v>
      </c>
      <c r="Z1340" s="5"/>
      <c r="AA1340" s="3">
        <v>1.65</v>
      </c>
      <c r="AB1340" s="3">
        <f t="shared" si="279"/>
        <v>1.35</v>
      </c>
      <c r="AC1340" s="3">
        <f t="shared" si="280"/>
        <v>50.49</v>
      </c>
      <c r="AD1340">
        <v>1650</v>
      </c>
      <c r="AE1340" s="1">
        <f t="shared" si="283"/>
        <v>1.65</v>
      </c>
    </row>
    <row r="1341" spans="1:31" customFormat="1" ht="43.2" hidden="1" x14ac:dyDescent="0.3">
      <c r="A1341" s="65" t="str" cm="1">
        <f t="array" ref="A1341">_xlfn.IFS(M1341&gt;=65,"Heavy",M1341&lt;=25,"Light",M1341&gt;=26-64,"Medium")</f>
        <v>Heavy</v>
      </c>
      <c r="B1341" s="1" t="s">
        <v>2787</v>
      </c>
      <c r="C1341" s="1" t="s">
        <v>2824</v>
      </c>
      <c r="D1341" s="3">
        <f t="shared" si="278"/>
        <v>1324</v>
      </c>
      <c r="E1341" s="4" t="s">
        <v>918</v>
      </c>
      <c r="F1341" s="3">
        <v>2</v>
      </c>
      <c r="G1341" s="3" t="s">
        <v>2827</v>
      </c>
      <c r="H1341" s="4" t="s">
        <v>1342</v>
      </c>
      <c r="I1341" s="3" t="s">
        <v>1078</v>
      </c>
      <c r="J1341" s="3" t="s">
        <v>2337</v>
      </c>
      <c r="K1341" s="7" t="str">
        <f>VLOOKUP($I1341,'New Summary'!$E$8:$G$59,2,FALSE)</f>
        <v>H-600x200x10x15</v>
      </c>
      <c r="L1341" s="3" t="s">
        <v>2496</v>
      </c>
      <c r="M1341" s="7">
        <f>VLOOKUP($I1341,'New Summary'!$E$8:$G$59,3,FALSE)</f>
        <v>94.6</v>
      </c>
      <c r="N1341" s="3">
        <v>6000</v>
      </c>
      <c r="O1341" s="3" t="s">
        <v>25</v>
      </c>
      <c r="P1341" s="3">
        <v>1</v>
      </c>
      <c r="Q1341" s="28">
        <f t="shared" ref="Q1341:Q1348" si="284">(N1341/1000)*P1341</f>
        <v>6</v>
      </c>
      <c r="R1341" s="28">
        <f t="shared" ref="R1341:R1348" si="285">Q1341*M1341</f>
        <v>567.59999999999991</v>
      </c>
      <c r="S1341" s="12">
        <v>0</v>
      </c>
      <c r="T1341" s="46">
        <f t="shared" si="276"/>
        <v>0</v>
      </c>
      <c r="U1341" s="15"/>
      <c r="V1341" s="3">
        <f t="shared" si="277"/>
        <v>6</v>
      </c>
      <c r="W1341" s="30" t="s">
        <v>2502</v>
      </c>
      <c r="X1341" s="29">
        <f t="shared" si="274"/>
        <v>567.59999999999991</v>
      </c>
      <c r="Y1341" s="29">
        <f t="shared" si="275"/>
        <v>0</v>
      </c>
      <c r="Z1341" s="5"/>
      <c r="AA1341" s="3">
        <v>3.3</v>
      </c>
      <c r="AB1341" s="3">
        <f t="shared" si="279"/>
        <v>2.7</v>
      </c>
      <c r="AC1341" s="3">
        <f t="shared" si="280"/>
        <v>312.17999999999995</v>
      </c>
      <c r="AD1341">
        <v>3300</v>
      </c>
      <c r="AE1341" s="1">
        <f t="shared" si="283"/>
        <v>3.3</v>
      </c>
    </row>
    <row r="1342" spans="1:31" customFormat="1" ht="43.2" hidden="1" x14ac:dyDescent="0.3">
      <c r="A1342" s="65" t="str" cm="1">
        <f t="array" ref="A1342">_xlfn.IFS(M1342&gt;=65,"Heavy",M1342&lt;=25,"Light",M1342&gt;=26-64,"Medium")</f>
        <v>Heavy</v>
      </c>
      <c r="B1342" s="1" t="s">
        <v>2787</v>
      </c>
      <c r="C1342" s="1" t="s">
        <v>2824</v>
      </c>
      <c r="D1342" s="3">
        <f t="shared" si="278"/>
        <v>1325</v>
      </c>
      <c r="E1342" s="4" t="s">
        <v>918</v>
      </c>
      <c r="F1342" s="3">
        <v>2</v>
      </c>
      <c r="G1342" s="3" t="s">
        <v>2827</v>
      </c>
      <c r="H1342" s="4" t="s">
        <v>1343</v>
      </c>
      <c r="I1342" s="3" t="s">
        <v>1078</v>
      </c>
      <c r="J1342" s="3" t="s">
        <v>2337</v>
      </c>
      <c r="K1342" s="7" t="str">
        <f>VLOOKUP($I1342,'New Summary'!$E$8:$G$59,2,FALSE)</f>
        <v>H-600x200x10x15</v>
      </c>
      <c r="L1342" s="3" t="s">
        <v>2496</v>
      </c>
      <c r="M1342" s="7">
        <f>VLOOKUP($I1342,'New Summary'!$E$8:$G$59,3,FALSE)</f>
        <v>94.6</v>
      </c>
      <c r="N1342" s="3">
        <v>6000</v>
      </c>
      <c r="O1342" s="3" t="s">
        <v>25</v>
      </c>
      <c r="P1342" s="3">
        <v>1</v>
      </c>
      <c r="Q1342" s="28">
        <f t="shared" si="284"/>
        <v>6</v>
      </c>
      <c r="R1342" s="28">
        <f t="shared" si="285"/>
        <v>567.59999999999991</v>
      </c>
      <c r="S1342" s="12">
        <v>0</v>
      </c>
      <c r="T1342" s="46">
        <f t="shared" si="276"/>
        <v>0</v>
      </c>
      <c r="U1342" s="15"/>
      <c r="V1342" s="3">
        <f t="shared" si="277"/>
        <v>6</v>
      </c>
      <c r="W1342" s="30" t="s">
        <v>2502</v>
      </c>
      <c r="X1342" s="29">
        <f t="shared" si="274"/>
        <v>567.59999999999991</v>
      </c>
      <c r="Y1342" s="29">
        <f t="shared" si="275"/>
        <v>0</v>
      </c>
      <c r="Z1342" s="5"/>
      <c r="AA1342" s="3">
        <v>3.3</v>
      </c>
      <c r="AB1342" s="3">
        <f t="shared" si="279"/>
        <v>2.7</v>
      </c>
      <c r="AC1342" s="3">
        <f t="shared" si="280"/>
        <v>312.17999999999995</v>
      </c>
      <c r="AD1342">
        <v>3300</v>
      </c>
      <c r="AE1342" s="1">
        <f t="shared" si="283"/>
        <v>3.3</v>
      </c>
    </row>
    <row r="1343" spans="1:31" customFormat="1" ht="43.2" hidden="1" x14ac:dyDescent="0.3">
      <c r="A1343" s="65" t="str" cm="1">
        <f t="array" ref="A1343">_xlfn.IFS(M1343&gt;=65,"Heavy",M1343&lt;=25,"Light",M1343&gt;=26-64,"Medium")</f>
        <v>Heavy</v>
      </c>
      <c r="B1343" s="1" t="s">
        <v>2787</v>
      </c>
      <c r="C1343" s="1" t="s">
        <v>2824</v>
      </c>
      <c r="D1343" s="3">
        <f t="shared" si="278"/>
        <v>1326</v>
      </c>
      <c r="E1343" s="4" t="s">
        <v>918</v>
      </c>
      <c r="F1343" s="3">
        <v>2</v>
      </c>
      <c r="G1343" s="3" t="s">
        <v>2827</v>
      </c>
      <c r="H1343" s="4" t="s">
        <v>1344</v>
      </c>
      <c r="I1343" s="3" t="s">
        <v>1078</v>
      </c>
      <c r="J1343" s="3" t="s">
        <v>2337</v>
      </c>
      <c r="K1343" s="7" t="str">
        <f>VLOOKUP($I1343,'New Summary'!$E$8:$G$59,2,FALSE)</f>
        <v>H-600x200x10x15</v>
      </c>
      <c r="L1343" s="3" t="s">
        <v>2496</v>
      </c>
      <c r="M1343" s="7">
        <f>VLOOKUP($I1343,'New Summary'!$E$8:$G$59,3,FALSE)</f>
        <v>94.6</v>
      </c>
      <c r="N1343" s="3">
        <v>6000</v>
      </c>
      <c r="O1343" s="3" t="s">
        <v>25</v>
      </c>
      <c r="P1343" s="3">
        <v>1</v>
      </c>
      <c r="Q1343" s="28">
        <f t="shared" si="284"/>
        <v>6</v>
      </c>
      <c r="R1343" s="28">
        <f t="shared" si="285"/>
        <v>567.59999999999991</v>
      </c>
      <c r="S1343" s="12">
        <v>0</v>
      </c>
      <c r="T1343" s="46">
        <f t="shared" si="276"/>
        <v>0</v>
      </c>
      <c r="U1343" s="15"/>
      <c r="V1343" s="3">
        <f t="shared" si="277"/>
        <v>6</v>
      </c>
      <c r="W1343" s="30" t="s">
        <v>2502</v>
      </c>
      <c r="X1343" s="29">
        <f t="shared" si="274"/>
        <v>567.59999999999991</v>
      </c>
      <c r="Y1343" s="29">
        <f t="shared" si="275"/>
        <v>0</v>
      </c>
      <c r="Z1343" s="5"/>
      <c r="AA1343" s="3">
        <v>3.3</v>
      </c>
      <c r="AB1343" s="3">
        <f t="shared" si="279"/>
        <v>2.7</v>
      </c>
      <c r="AC1343" s="3">
        <f t="shared" si="280"/>
        <v>312.17999999999995</v>
      </c>
      <c r="AD1343">
        <v>3300</v>
      </c>
      <c r="AE1343" s="1">
        <f t="shared" si="283"/>
        <v>3.3</v>
      </c>
    </row>
    <row r="1344" spans="1:31" customFormat="1" ht="43.2" hidden="1" x14ac:dyDescent="0.3">
      <c r="A1344" s="65" t="str" cm="1">
        <f t="array" ref="A1344">_xlfn.IFS(M1344&gt;=65,"Heavy",M1344&lt;=25,"Light",M1344&gt;=26-64,"Medium")</f>
        <v>Heavy</v>
      </c>
      <c r="B1344" s="1" t="s">
        <v>2787</v>
      </c>
      <c r="C1344" s="1" t="s">
        <v>2824</v>
      </c>
      <c r="D1344" s="3">
        <f t="shared" si="278"/>
        <v>1327</v>
      </c>
      <c r="E1344" s="4" t="s">
        <v>918</v>
      </c>
      <c r="F1344" s="3">
        <v>2</v>
      </c>
      <c r="G1344" s="3" t="s">
        <v>2827</v>
      </c>
      <c r="H1344" s="4" t="s">
        <v>1345</v>
      </c>
      <c r="I1344" s="3" t="s">
        <v>1078</v>
      </c>
      <c r="J1344" s="3" t="s">
        <v>2337</v>
      </c>
      <c r="K1344" s="7" t="str">
        <f>VLOOKUP($I1344,'New Summary'!$E$8:$G$59,2,FALSE)</f>
        <v>H-600x200x10x15</v>
      </c>
      <c r="L1344" s="3" t="s">
        <v>2496</v>
      </c>
      <c r="M1344" s="7">
        <f>VLOOKUP($I1344,'New Summary'!$E$8:$G$59,3,FALSE)</f>
        <v>94.6</v>
      </c>
      <c r="N1344" s="3">
        <v>6000</v>
      </c>
      <c r="O1344" s="3" t="s">
        <v>25</v>
      </c>
      <c r="P1344" s="3">
        <v>1</v>
      </c>
      <c r="Q1344" s="28">
        <f t="shared" si="284"/>
        <v>6</v>
      </c>
      <c r="R1344" s="28">
        <f t="shared" si="285"/>
        <v>567.59999999999991</v>
      </c>
      <c r="S1344" s="12">
        <v>0</v>
      </c>
      <c r="T1344" s="46">
        <f t="shared" si="276"/>
        <v>0</v>
      </c>
      <c r="U1344" s="15"/>
      <c r="V1344" s="3">
        <f t="shared" si="277"/>
        <v>6</v>
      </c>
      <c r="W1344" s="30" t="s">
        <v>2502</v>
      </c>
      <c r="X1344" s="29">
        <f t="shared" si="274"/>
        <v>567.59999999999991</v>
      </c>
      <c r="Y1344" s="29">
        <f t="shared" si="275"/>
        <v>0</v>
      </c>
      <c r="Z1344" s="5"/>
      <c r="AA1344" s="3">
        <v>3.3</v>
      </c>
      <c r="AB1344" s="3">
        <f t="shared" si="279"/>
        <v>2.7</v>
      </c>
      <c r="AC1344" s="3">
        <f t="shared" si="280"/>
        <v>312.17999999999995</v>
      </c>
      <c r="AD1344">
        <v>3300</v>
      </c>
      <c r="AE1344" s="1">
        <f t="shared" si="283"/>
        <v>3.3</v>
      </c>
    </row>
    <row r="1345" spans="1:31" customFormat="1" ht="43.2" hidden="1" x14ac:dyDescent="0.3">
      <c r="A1345" s="65" t="str" cm="1">
        <f t="array" ref="A1345">_xlfn.IFS(M1345&gt;=65,"Heavy",M1345&lt;=25,"Light",M1345&gt;=26-64,"Medium")</f>
        <v>Medium</v>
      </c>
      <c r="B1345" s="1" t="s">
        <v>2787</v>
      </c>
      <c r="C1345" s="1" t="s">
        <v>2824</v>
      </c>
      <c r="D1345" s="3">
        <f t="shared" si="278"/>
        <v>1328</v>
      </c>
      <c r="E1345" s="4" t="s">
        <v>918</v>
      </c>
      <c r="F1345" s="3">
        <v>2</v>
      </c>
      <c r="G1345" s="3" t="s">
        <v>2827</v>
      </c>
      <c r="H1345" s="4" t="s">
        <v>1346</v>
      </c>
      <c r="I1345" s="3" t="s">
        <v>1193</v>
      </c>
      <c r="J1345" s="3" t="s">
        <v>2328</v>
      </c>
      <c r="K1345" s="7" t="str">
        <f>VLOOKUP($I1345,'New Summary'!$E$8:$G$59,2,FALSE)</f>
        <v>H-350x175x7x11</v>
      </c>
      <c r="L1345" s="3" t="s">
        <v>2496</v>
      </c>
      <c r="M1345" s="7">
        <f>VLOOKUP($I1345,'New Summary'!$E$8:$G$59,3,FALSE)</f>
        <v>49.6</v>
      </c>
      <c r="N1345" s="3">
        <v>6000</v>
      </c>
      <c r="O1345" s="3" t="s">
        <v>25</v>
      </c>
      <c r="P1345" s="3">
        <v>1</v>
      </c>
      <c r="Q1345" s="28">
        <f t="shared" si="284"/>
        <v>6</v>
      </c>
      <c r="R1345" s="28">
        <f t="shared" si="285"/>
        <v>297.60000000000002</v>
      </c>
      <c r="S1345" s="12">
        <v>0</v>
      </c>
      <c r="T1345" s="46">
        <f t="shared" si="276"/>
        <v>0</v>
      </c>
      <c r="U1345" s="15"/>
      <c r="V1345" s="3">
        <f t="shared" si="277"/>
        <v>6</v>
      </c>
      <c r="W1345" s="30" t="s">
        <v>2502</v>
      </c>
      <c r="X1345" s="29">
        <f t="shared" si="274"/>
        <v>297.60000000000002</v>
      </c>
      <c r="Y1345" s="29">
        <f t="shared" si="275"/>
        <v>0</v>
      </c>
      <c r="Z1345" s="5"/>
      <c r="AA1345" s="3">
        <v>3.3</v>
      </c>
      <c r="AB1345" s="3">
        <f t="shared" si="279"/>
        <v>2.7</v>
      </c>
      <c r="AC1345" s="3">
        <f t="shared" si="280"/>
        <v>163.68</v>
      </c>
      <c r="AD1345">
        <v>3300</v>
      </c>
      <c r="AE1345" s="1">
        <f t="shared" si="283"/>
        <v>3.3</v>
      </c>
    </row>
    <row r="1346" spans="1:31" customFormat="1" ht="43.2" hidden="1" x14ac:dyDescent="0.3">
      <c r="A1346" s="65" t="str" cm="1">
        <f t="array" ref="A1346">_xlfn.IFS(M1346&gt;=65,"Heavy",M1346&lt;=25,"Light",M1346&gt;=26-64,"Medium")</f>
        <v>Medium</v>
      </c>
      <c r="B1346" s="1" t="s">
        <v>2787</v>
      </c>
      <c r="C1346" s="1" t="s">
        <v>2824</v>
      </c>
      <c r="D1346" s="3">
        <f t="shared" si="278"/>
        <v>1329</v>
      </c>
      <c r="E1346" s="4" t="s">
        <v>918</v>
      </c>
      <c r="F1346" s="3">
        <v>2</v>
      </c>
      <c r="G1346" s="3" t="s">
        <v>2827</v>
      </c>
      <c r="H1346" s="4" t="s">
        <v>1347</v>
      </c>
      <c r="I1346" s="3" t="s">
        <v>1193</v>
      </c>
      <c r="J1346" s="3" t="s">
        <v>2328</v>
      </c>
      <c r="K1346" s="7" t="str">
        <f>VLOOKUP($I1346,'New Summary'!$E$8:$G$59,2,FALSE)</f>
        <v>H-350x175x7x11</v>
      </c>
      <c r="L1346" s="3" t="s">
        <v>2496</v>
      </c>
      <c r="M1346" s="7">
        <f>VLOOKUP($I1346,'New Summary'!$E$8:$G$59,3,FALSE)</f>
        <v>49.6</v>
      </c>
      <c r="N1346" s="3">
        <v>6000</v>
      </c>
      <c r="O1346" s="3" t="s">
        <v>25</v>
      </c>
      <c r="P1346" s="3">
        <v>1</v>
      </c>
      <c r="Q1346" s="28">
        <f t="shared" si="284"/>
        <v>6</v>
      </c>
      <c r="R1346" s="28">
        <f t="shared" si="285"/>
        <v>297.60000000000002</v>
      </c>
      <c r="S1346" s="12">
        <v>0</v>
      </c>
      <c r="T1346" s="46">
        <f t="shared" si="276"/>
        <v>0</v>
      </c>
      <c r="U1346" s="15"/>
      <c r="V1346" s="3">
        <f t="shared" si="277"/>
        <v>6</v>
      </c>
      <c r="W1346" s="30" t="s">
        <v>2502</v>
      </c>
      <c r="X1346" s="29">
        <f t="shared" si="274"/>
        <v>297.60000000000002</v>
      </c>
      <c r="Y1346" s="29">
        <f t="shared" si="275"/>
        <v>0</v>
      </c>
      <c r="Z1346" s="5"/>
      <c r="AA1346" s="3">
        <v>3.3</v>
      </c>
      <c r="AB1346" s="3">
        <f t="shared" si="279"/>
        <v>2.7</v>
      </c>
      <c r="AC1346" s="3">
        <f t="shared" si="280"/>
        <v>163.68</v>
      </c>
      <c r="AD1346">
        <v>3300</v>
      </c>
      <c r="AE1346" s="1">
        <f t="shared" si="283"/>
        <v>3.3</v>
      </c>
    </row>
    <row r="1347" spans="1:31" customFormat="1" ht="43.2" hidden="1" x14ac:dyDescent="0.3">
      <c r="A1347" s="65" t="str" cm="1">
        <f t="array" ref="A1347">_xlfn.IFS(M1347&gt;=65,"Heavy",M1347&lt;=25,"Light",M1347&gt;=26-64,"Medium")</f>
        <v>Medium</v>
      </c>
      <c r="B1347" s="1" t="s">
        <v>2787</v>
      </c>
      <c r="C1347" s="1" t="s">
        <v>2824</v>
      </c>
      <c r="D1347" s="3">
        <f t="shared" si="278"/>
        <v>1330</v>
      </c>
      <c r="E1347" s="4" t="s">
        <v>918</v>
      </c>
      <c r="F1347" s="3">
        <v>2</v>
      </c>
      <c r="G1347" s="3" t="s">
        <v>2827</v>
      </c>
      <c r="H1347" s="4" t="s">
        <v>1348</v>
      </c>
      <c r="I1347" s="3" t="s">
        <v>1196</v>
      </c>
      <c r="J1347" s="3" t="s">
        <v>2325</v>
      </c>
      <c r="K1347" s="7" t="str">
        <f>VLOOKUP($I1347,'New Summary'!$E$8:$G$59,2,FALSE)</f>
        <v>H-350x175x6x9</v>
      </c>
      <c r="L1347" s="3" t="s">
        <v>2496</v>
      </c>
      <c r="M1347" s="7">
        <f>VLOOKUP($I1347,'New Summary'!$E$8:$G$59,3,FALSE)</f>
        <v>41.4</v>
      </c>
      <c r="N1347" s="3">
        <v>6000</v>
      </c>
      <c r="O1347" s="3" t="s">
        <v>25</v>
      </c>
      <c r="P1347" s="3">
        <v>1</v>
      </c>
      <c r="Q1347" s="28">
        <f t="shared" si="284"/>
        <v>6</v>
      </c>
      <c r="R1347" s="40">
        <f t="shared" si="285"/>
        <v>248.39999999999998</v>
      </c>
      <c r="S1347" s="12">
        <v>0</v>
      </c>
      <c r="T1347" s="46">
        <f t="shared" si="276"/>
        <v>0</v>
      </c>
      <c r="U1347" s="15"/>
      <c r="V1347" s="3">
        <f t="shared" si="277"/>
        <v>6</v>
      </c>
      <c r="W1347" s="30" t="s">
        <v>2502</v>
      </c>
      <c r="X1347" s="41">
        <f t="shared" si="274"/>
        <v>248.39999999999998</v>
      </c>
      <c r="Y1347" s="41">
        <f t="shared" si="275"/>
        <v>0</v>
      </c>
      <c r="Z1347" s="5"/>
      <c r="AA1347" s="3">
        <v>3</v>
      </c>
      <c r="AB1347" s="3">
        <f t="shared" si="279"/>
        <v>3</v>
      </c>
      <c r="AC1347" s="3">
        <f t="shared" si="280"/>
        <v>124.19999999999999</v>
      </c>
      <c r="AD1347">
        <v>3000</v>
      </c>
      <c r="AE1347" s="1">
        <f t="shared" si="283"/>
        <v>3</v>
      </c>
    </row>
    <row r="1348" spans="1:31" customFormat="1" ht="43.2" hidden="1" x14ac:dyDescent="0.3">
      <c r="A1348" s="65" t="str" cm="1">
        <f t="array" ref="A1348">_xlfn.IFS(M1348&gt;=65,"Heavy",M1348&lt;=25,"Light",M1348&gt;=26-64,"Medium")</f>
        <v>Medium</v>
      </c>
      <c r="B1348" s="1" t="s">
        <v>2787</v>
      </c>
      <c r="C1348" s="1" t="s">
        <v>2824</v>
      </c>
      <c r="D1348" s="3">
        <f t="shared" si="278"/>
        <v>1331</v>
      </c>
      <c r="E1348" s="4" t="s">
        <v>918</v>
      </c>
      <c r="F1348" s="3">
        <v>2</v>
      </c>
      <c r="G1348" s="3" t="s">
        <v>2827</v>
      </c>
      <c r="H1348" s="4" t="s">
        <v>1349</v>
      </c>
      <c r="I1348" s="3" t="s">
        <v>1196</v>
      </c>
      <c r="J1348" s="3" t="s">
        <v>2325</v>
      </c>
      <c r="K1348" s="7" t="str">
        <f>VLOOKUP($I1348,'New Summary'!$E$8:$G$59,2,FALSE)</f>
        <v>H-350x175x6x9</v>
      </c>
      <c r="L1348" s="3" t="s">
        <v>2496</v>
      </c>
      <c r="M1348" s="7">
        <f>VLOOKUP($I1348,'New Summary'!$E$8:$G$59,3,FALSE)</f>
        <v>41.4</v>
      </c>
      <c r="N1348" s="3">
        <v>6000</v>
      </c>
      <c r="O1348" s="3" t="s">
        <v>25</v>
      </c>
      <c r="P1348" s="3">
        <v>1</v>
      </c>
      <c r="Q1348" s="28">
        <f t="shared" si="284"/>
        <v>6</v>
      </c>
      <c r="R1348" s="40">
        <f t="shared" si="285"/>
        <v>248.39999999999998</v>
      </c>
      <c r="S1348" s="12">
        <v>0</v>
      </c>
      <c r="T1348" s="46">
        <f t="shared" si="276"/>
        <v>0</v>
      </c>
      <c r="U1348" s="15"/>
      <c r="V1348" s="3">
        <f t="shared" si="277"/>
        <v>6</v>
      </c>
      <c r="W1348" s="30" t="s">
        <v>2502</v>
      </c>
      <c r="X1348" s="41">
        <f t="shared" si="274"/>
        <v>248.39999999999998</v>
      </c>
      <c r="Y1348" s="41">
        <f t="shared" si="275"/>
        <v>0</v>
      </c>
      <c r="Z1348" s="5"/>
      <c r="AA1348" s="3">
        <v>3</v>
      </c>
      <c r="AB1348" s="3">
        <f t="shared" si="279"/>
        <v>3</v>
      </c>
      <c r="AC1348" s="3">
        <f t="shared" si="280"/>
        <v>124.19999999999999</v>
      </c>
      <c r="AD1348">
        <v>3000</v>
      </c>
      <c r="AE1348" s="1">
        <f t="shared" si="283"/>
        <v>3</v>
      </c>
    </row>
    <row r="1349" spans="1:31" customFormat="1" ht="43.2" hidden="1" x14ac:dyDescent="0.3">
      <c r="A1349" s="65" t="str" cm="1">
        <f t="array" ref="A1349">_xlfn.IFS(M1349&gt;=65,"Heavy",M1349&lt;=25,"Light",M1349&gt;=26-64,"Medium")</f>
        <v>Heavy</v>
      </c>
      <c r="B1349" s="1" t="s">
        <v>2787</v>
      </c>
      <c r="C1349" s="1" t="s">
        <v>2824</v>
      </c>
      <c r="D1349" s="3">
        <f t="shared" si="278"/>
        <v>1332</v>
      </c>
      <c r="E1349" s="4" t="s">
        <v>918</v>
      </c>
      <c r="F1349" s="3">
        <v>2</v>
      </c>
      <c r="G1349" s="3" t="s">
        <v>2827</v>
      </c>
      <c r="H1349" s="4" t="s">
        <v>1350</v>
      </c>
      <c r="I1349" s="3" t="s">
        <v>1200</v>
      </c>
      <c r="J1349" s="3" t="s">
        <v>2334</v>
      </c>
      <c r="K1349" s="7" t="str">
        <f>VLOOKUP($I1349,'New Summary'!$E$8:$G$59,2,FALSE)</f>
        <v>H-400x200x9x15</v>
      </c>
      <c r="L1349" s="3" t="s">
        <v>2496</v>
      </c>
      <c r="M1349" s="7">
        <f>VLOOKUP($I1349,'New Summary'!$E$8:$G$59,3,FALSE)</f>
        <v>75.5</v>
      </c>
      <c r="N1349" s="3">
        <v>6000</v>
      </c>
      <c r="O1349" s="3" t="s">
        <v>25</v>
      </c>
      <c r="P1349" s="3">
        <v>1</v>
      </c>
      <c r="Q1349" s="28">
        <f>(N1349/1000)*P1349</f>
        <v>6</v>
      </c>
      <c r="R1349" s="28">
        <f>Q1349*M1349</f>
        <v>453</v>
      </c>
      <c r="S1349" s="12">
        <v>0</v>
      </c>
      <c r="T1349" s="46">
        <f t="shared" si="276"/>
        <v>0</v>
      </c>
      <c r="U1349" s="15"/>
      <c r="V1349" s="3">
        <f t="shared" si="277"/>
        <v>6</v>
      </c>
      <c r="W1349" s="30" t="s">
        <v>2502</v>
      </c>
      <c r="X1349" s="5">
        <f t="shared" si="274"/>
        <v>453</v>
      </c>
      <c r="Y1349" s="5">
        <f t="shared" si="275"/>
        <v>0</v>
      </c>
      <c r="Z1349" s="5"/>
      <c r="AA1349" s="3">
        <v>3</v>
      </c>
      <c r="AB1349" s="3">
        <f t="shared" si="279"/>
        <v>3</v>
      </c>
      <c r="AC1349" s="3">
        <f t="shared" si="280"/>
        <v>226.5</v>
      </c>
      <c r="AD1349">
        <v>3000</v>
      </c>
      <c r="AE1349" s="1">
        <f t="shared" si="283"/>
        <v>3</v>
      </c>
    </row>
    <row r="1350" spans="1:31" customFormat="1" ht="43.2" hidden="1" x14ac:dyDescent="0.3">
      <c r="A1350" s="65" t="str" cm="1">
        <f t="array" ref="A1350">_xlfn.IFS(M1350&gt;=65,"Heavy",M1350&lt;=25,"Light",M1350&gt;=26-64,"Medium")</f>
        <v>Medium</v>
      </c>
      <c r="B1350" s="1" t="s">
        <v>2787</v>
      </c>
      <c r="C1350" s="1" t="s">
        <v>2824</v>
      </c>
      <c r="D1350" s="3">
        <f t="shared" si="278"/>
        <v>1333</v>
      </c>
      <c r="E1350" s="4" t="s">
        <v>918</v>
      </c>
      <c r="F1350" s="3">
        <v>2</v>
      </c>
      <c r="G1350" s="3" t="s">
        <v>2827</v>
      </c>
      <c r="H1350" s="4" t="s">
        <v>1351</v>
      </c>
      <c r="I1350" s="3" t="s">
        <v>1196</v>
      </c>
      <c r="J1350" s="3" t="s">
        <v>2325</v>
      </c>
      <c r="K1350" s="7" t="str">
        <f>VLOOKUP($I1350,'New Summary'!$E$8:$G$59,2,FALSE)</f>
        <v>H-350x175x6x9</v>
      </c>
      <c r="L1350" s="3" t="s">
        <v>2496</v>
      </c>
      <c r="M1350" s="7">
        <f>VLOOKUP($I1350,'New Summary'!$E$8:$G$59,3,FALSE)</f>
        <v>41.4</v>
      </c>
      <c r="N1350" s="3">
        <v>6000</v>
      </c>
      <c r="O1350" s="3" t="s">
        <v>25</v>
      </c>
      <c r="P1350" s="3">
        <v>1</v>
      </c>
      <c r="Q1350" s="28">
        <f>(N1350/1000)*P1350</f>
        <v>6</v>
      </c>
      <c r="R1350" s="40">
        <f>Q1350*M1350</f>
        <v>248.39999999999998</v>
      </c>
      <c r="S1350" s="12">
        <v>0</v>
      </c>
      <c r="T1350" s="46">
        <f t="shared" si="276"/>
        <v>0</v>
      </c>
      <c r="U1350" s="15"/>
      <c r="V1350" s="3">
        <f t="shared" si="277"/>
        <v>6</v>
      </c>
      <c r="W1350" s="30" t="s">
        <v>2502</v>
      </c>
      <c r="X1350" s="41">
        <f t="shared" si="274"/>
        <v>248.39999999999998</v>
      </c>
      <c r="Y1350" s="41">
        <f t="shared" si="275"/>
        <v>0</v>
      </c>
      <c r="Z1350" s="5"/>
      <c r="AA1350" s="3">
        <v>3</v>
      </c>
      <c r="AB1350" s="3">
        <f t="shared" si="279"/>
        <v>3</v>
      </c>
      <c r="AC1350" s="3">
        <f t="shared" si="280"/>
        <v>124.19999999999999</v>
      </c>
      <c r="AD1350">
        <v>3000</v>
      </c>
      <c r="AE1350" s="1">
        <f t="shared" si="283"/>
        <v>3</v>
      </c>
    </row>
    <row r="1351" spans="1:31" customFormat="1" ht="43.2" hidden="1" x14ac:dyDescent="0.3">
      <c r="A1351" s="65" t="str" cm="1">
        <f t="array" ref="A1351">_xlfn.IFS(M1351&gt;=65,"Heavy",M1351&lt;=25,"Light",M1351&gt;=26-64,"Medium")</f>
        <v>Medium</v>
      </c>
      <c r="B1351" s="1" t="s">
        <v>2787</v>
      </c>
      <c r="C1351" s="1" t="s">
        <v>2824</v>
      </c>
      <c r="D1351" s="3">
        <f t="shared" si="278"/>
        <v>1334</v>
      </c>
      <c r="E1351" s="4" t="s">
        <v>918</v>
      </c>
      <c r="F1351" s="3">
        <v>2</v>
      </c>
      <c r="G1351" s="3" t="s">
        <v>2827</v>
      </c>
      <c r="H1351" s="4" t="s">
        <v>1352</v>
      </c>
      <c r="I1351" s="3" t="s">
        <v>1196</v>
      </c>
      <c r="J1351" s="3" t="s">
        <v>2325</v>
      </c>
      <c r="K1351" s="7" t="str">
        <f>VLOOKUP($I1351,'New Summary'!$E$8:$G$59,2,FALSE)</f>
        <v>H-350x175x6x9</v>
      </c>
      <c r="L1351" s="3" t="s">
        <v>2496</v>
      </c>
      <c r="M1351" s="7">
        <f>VLOOKUP($I1351,'New Summary'!$E$8:$G$59,3,FALSE)</f>
        <v>41.4</v>
      </c>
      <c r="N1351" s="3">
        <v>6000</v>
      </c>
      <c r="O1351" s="3" t="s">
        <v>25</v>
      </c>
      <c r="P1351" s="3">
        <v>1</v>
      </c>
      <c r="Q1351" s="28">
        <f>(N1351/1000)*P1351</f>
        <v>6</v>
      </c>
      <c r="R1351" s="40">
        <f>Q1351*M1351</f>
        <v>248.39999999999998</v>
      </c>
      <c r="S1351" s="12">
        <v>0</v>
      </c>
      <c r="T1351" s="46">
        <f t="shared" si="276"/>
        <v>0</v>
      </c>
      <c r="U1351" s="15"/>
      <c r="V1351" s="3">
        <f t="shared" si="277"/>
        <v>6</v>
      </c>
      <c r="W1351" s="30" t="s">
        <v>2502</v>
      </c>
      <c r="X1351" s="41">
        <f t="shared" si="274"/>
        <v>248.39999999999998</v>
      </c>
      <c r="Y1351" s="41">
        <f t="shared" si="275"/>
        <v>0</v>
      </c>
      <c r="Z1351" s="5"/>
      <c r="AA1351" s="3">
        <v>3</v>
      </c>
      <c r="AB1351" s="3">
        <f t="shared" si="279"/>
        <v>3</v>
      </c>
      <c r="AC1351" s="3">
        <f t="shared" si="280"/>
        <v>124.19999999999999</v>
      </c>
      <c r="AD1351">
        <v>3000</v>
      </c>
      <c r="AE1351" s="1">
        <f t="shared" si="283"/>
        <v>3</v>
      </c>
    </row>
    <row r="1352" spans="1:31" customFormat="1" ht="43.2" hidden="1" x14ac:dyDescent="0.3">
      <c r="A1352" s="65" t="str" cm="1">
        <f t="array" ref="A1352">_xlfn.IFS(M1352&gt;=65,"Heavy",M1352&lt;=25,"Light",M1352&gt;=26-64,"Medium")</f>
        <v>Heavy</v>
      </c>
      <c r="B1352" s="1" t="s">
        <v>2787</v>
      </c>
      <c r="C1352" s="1" t="s">
        <v>2824</v>
      </c>
      <c r="D1352" s="3">
        <f t="shared" si="278"/>
        <v>1335</v>
      </c>
      <c r="E1352" s="4" t="s">
        <v>918</v>
      </c>
      <c r="F1352" s="3">
        <v>2</v>
      </c>
      <c r="G1352" s="3" t="s">
        <v>2827</v>
      </c>
      <c r="H1352" s="4" t="s">
        <v>1353</v>
      </c>
      <c r="I1352" s="3" t="s">
        <v>1184</v>
      </c>
      <c r="J1352" s="3" t="s">
        <v>2330</v>
      </c>
      <c r="K1352" s="7" t="str">
        <f>VLOOKUP($I1352,'New Summary'!$E$8:$G$59,2,FALSE)</f>
        <v>H-350x250x9x14</v>
      </c>
      <c r="L1352" s="3" t="s">
        <v>2496</v>
      </c>
      <c r="M1352" s="7">
        <f>VLOOKUP($I1352,'New Summary'!$E$8:$G$59,3,FALSE)</f>
        <v>79.7</v>
      </c>
      <c r="N1352" s="3">
        <v>6000</v>
      </c>
      <c r="O1352" s="3" t="s">
        <v>25</v>
      </c>
      <c r="P1352" s="3">
        <v>1</v>
      </c>
      <c r="Q1352" s="28">
        <f>(N1352/1000)*P1352</f>
        <v>6</v>
      </c>
      <c r="R1352" s="28">
        <f>Q1352*M1352</f>
        <v>478.20000000000005</v>
      </c>
      <c r="S1352" s="12">
        <v>0</v>
      </c>
      <c r="T1352" s="46">
        <f t="shared" si="276"/>
        <v>0</v>
      </c>
      <c r="U1352" s="15"/>
      <c r="V1352" s="3">
        <f t="shared" si="277"/>
        <v>6</v>
      </c>
      <c r="W1352" s="30" t="s">
        <v>2502</v>
      </c>
      <c r="X1352" s="29">
        <f t="shared" si="274"/>
        <v>478.20000000000005</v>
      </c>
      <c r="Y1352" s="29">
        <f t="shared" si="275"/>
        <v>0</v>
      </c>
      <c r="Z1352" s="5"/>
      <c r="AA1352" s="3">
        <v>3</v>
      </c>
      <c r="AB1352" s="3">
        <f t="shared" si="279"/>
        <v>3</v>
      </c>
      <c r="AC1352" s="3">
        <f t="shared" si="280"/>
        <v>239.10000000000002</v>
      </c>
      <c r="AD1352">
        <v>3000</v>
      </c>
      <c r="AE1352" s="1">
        <f t="shared" si="283"/>
        <v>3</v>
      </c>
    </row>
    <row r="1353" spans="1:31" customFormat="1" ht="43.2" hidden="1" x14ac:dyDescent="0.3">
      <c r="A1353" s="65" t="str" cm="1">
        <f t="array" ref="A1353">_xlfn.IFS(M1353&gt;=65,"Heavy",M1353&lt;=25,"Light",M1353&gt;=26-64,"Medium")</f>
        <v>Medium</v>
      </c>
      <c r="B1353" s="1" t="s">
        <v>2787</v>
      </c>
      <c r="C1353" s="1" t="s">
        <v>2824</v>
      </c>
      <c r="D1353" s="3">
        <f t="shared" si="278"/>
        <v>1336</v>
      </c>
      <c r="E1353" s="4" t="s">
        <v>918</v>
      </c>
      <c r="F1353" s="3">
        <v>2</v>
      </c>
      <c r="G1353" s="3" t="s">
        <v>2827</v>
      </c>
      <c r="H1353" s="4" t="s">
        <v>1390</v>
      </c>
      <c r="I1353" s="3" t="s">
        <v>812</v>
      </c>
      <c r="J1353" s="3" t="s">
        <v>2819</v>
      </c>
      <c r="K1353" s="7" t="str">
        <f>VLOOKUP($I1353,'New Summary'!$E$8:$G$59,2,FALSE)</f>
        <v>T-100x200x8x12</v>
      </c>
      <c r="L1353" s="3" t="s">
        <v>2496</v>
      </c>
      <c r="M1353" s="7">
        <f>VLOOKUP($I1353,'New Summary'!$E$8:$G$59,3,FALSE)</f>
        <v>25.3</v>
      </c>
      <c r="N1353" s="3">
        <v>2800</v>
      </c>
      <c r="O1353" s="3" t="s">
        <v>25</v>
      </c>
      <c r="P1353" s="3">
        <v>1</v>
      </c>
      <c r="Q1353" s="28">
        <f t="shared" ref="Q1353:Q1416" si="286">(N1353/1000)*P1353</f>
        <v>2.8</v>
      </c>
      <c r="R1353" s="40">
        <f t="shared" ref="R1353:R1416" si="287">Q1353*M1353</f>
        <v>70.84</v>
      </c>
      <c r="S1353" s="12">
        <v>0</v>
      </c>
      <c r="T1353" s="46">
        <f t="shared" si="276"/>
        <v>0</v>
      </c>
      <c r="U1353" s="15"/>
      <c r="V1353" s="3">
        <f t="shared" si="277"/>
        <v>2.8</v>
      </c>
      <c r="W1353" s="30" t="s">
        <v>2502</v>
      </c>
      <c r="X1353" s="41">
        <f t="shared" si="274"/>
        <v>70.84</v>
      </c>
      <c r="Y1353" s="41">
        <f t="shared" si="275"/>
        <v>0</v>
      </c>
      <c r="Z1353" s="5"/>
      <c r="AA1353" s="3">
        <v>1.2599999999999998</v>
      </c>
      <c r="AB1353" s="3">
        <f t="shared" si="279"/>
        <v>1.54</v>
      </c>
      <c r="AC1353" s="3">
        <f t="shared" si="280"/>
        <v>31.877999999999997</v>
      </c>
      <c r="AD1353">
        <v>1259.9999999999998</v>
      </c>
      <c r="AE1353" s="1">
        <f t="shared" si="283"/>
        <v>1.2599999999999998</v>
      </c>
    </row>
    <row r="1354" spans="1:31" customFormat="1" ht="43.2" hidden="1" x14ac:dyDescent="0.3">
      <c r="A1354" s="65" t="str" cm="1">
        <f t="array" ref="A1354">_xlfn.IFS(M1354&gt;=65,"Heavy",M1354&lt;=25,"Light",M1354&gt;=26-64,"Medium")</f>
        <v>Medium</v>
      </c>
      <c r="B1354" s="1" t="s">
        <v>2787</v>
      </c>
      <c r="C1354" s="1" t="s">
        <v>2824</v>
      </c>
      <c r="D1354" s="3">
        <f t="shared" si="278"/>
        <v>1337</v>
      </c>
      <c r="E1354" s="4" t="s">
        <v>918</v>
      </c>
      <c r="F1354" s="3">
        <v>2</v>
      </c>
      <c r="G1354" s="3" t="s">
        <v>2827</v>
      </c>
      <c r="H1354" s="4" t="s">
        <v>1391</v>
      </c>
      <c r="I1354" s="3" t="s">
        <v>812</v>
      </c>
      <c r="J1354" s="3" t="s">
        <v>2819</v>
      </c>
      <c r="K1354" s="7" t="str">
        <f>VLOOKUP($I1354,'New Summary'!$E$8:$G$59,2,FALSE)</f>
        <v>T-100x200x8x12</v>
      </c>
      <c r="L1354" s="3" t="s">
        <v>2496</v>
      </c>
      <c r="M1354" s="7">
        <f>VLOOKUP($I1354,'New Summary'!$E$8:$G$59,3,FALSE)</f>
        <v>25.3</v>
      </c>
      <c r="N1354" s="3">
        <v>2800</v>
      </c>
      <c r="O1354" s="3" t="s">
        <v>25</v>
      </c>
      <c r="P1354" s="3">
        <v>1</v>
      </c>
      <c r="Q1354" s="28">
        <f t="shared" si="286"/>
        <v>2.8</v>
      </c>
      <c r="R1354" s="40">
        <f t="shared" si="287"/>
        <v>70.84</v>
      </c>
      <c r="S1354" s="12">
        <v>0</v>
      </c>
      <c r="T1354" s="46">
        <f t="shared" si="276"/>
        <v>0</v>
      </c>
      <c r="U1354" s="15"/>
      <c r="V1354" s="3">
        <f t="shared" si="277"/>
        <v>2.8</v>
      </c>
      <c r="W1354" s="30" t="s">
        <v>2502</v>
      </c>
      <c r="X1354" s="41">
        <f t="shared" si="274"/>
        <v>70.84</v>
      </c>
      <c r="Y1354" s="41">
        <f t="shared" si="275"/>
        <v>0</v>
      </c>
      <c r="Z1354" s="5"/>
      <c r="AA1354" s="3">
        <v>1.2599999999999998</v>
      </c>
      <c r="AB1354" s="3">
        <f t="shared" si="279"/>
        <v>1.54</v>
      </c>
      <c r="AC1354" s="3">
        <f t="shared" si="280"/>
        <v>31.877999999999997</v>
      </c>
      <c r="AD1354">
        <v>1259.9999999999998</v>
      </c>
      <c r="AE1354" s="1">
        <f t="shared" si="283"/>
        <v>1.2599999999999998</v>
      </c>
    </row>
    <row r="1355" spans="1:31" customFormat="1" ht="43.2" hidden="1" x14ac:dyDescent="0.3">
      <c r="A1355" s="65" t="str" cm="1">
        <f t="array" ref="A1355">_xlfn.IFS(M1355&gt;=65,"Heavy",M1355&lt;=25,"Light",M1355&gt;=26-64,"Medium")</f>
        <v>Medium</v>
      </c>
      <c r="B1355" s="1" t="s">
        <v>2787</v>
      </c>
      <c r="C1355" s="1" t="s">
        <v>2824</v>
      </c>
      <c r="D1355" s="3">
        <f t="shared" si="278"/>
        <v>1338</v>
      </c>
      <c r="E1355" s="4" t="s">
        <v>918</v>
      </c>
      <c r="F1355" s="3">
        <v>2</v>
      </c>
      <c r="G1355" s="3" t="s">
        <v>2827</v>
      </c>
      <c r="H1355" s="4" t="s">
        <v>1392</v>
      </c>
      <c r="I1355" s="3" t="s">
        <v>812</v>
      </c>
      <c r="J1355" s="3" t="s">
        <v>2819</v>
      </c>
      <c r="K1355" s="7" t="str">
        <f>VLOOKUP($I1355,'New Summary'!$E$8:$G$59,2,FALSE)</f>
        <v>T-100x200x8x12</v>
      </c>
      <c r="L1355" s="3" t="s">
        <v>2496</v>
      </c>
      <c r="M1355" s="7">
        <f>VLOOKUP($I1355,'New Summary'!$E$8:$G$59,3,FALSE)</f>
        <v>25.3</v>
      </c>
      <c r="N1355" s="3">
        <v>2800</v>
      </c>
      <c r="O1355" s="3" t="s">
        <v>25</v>
      </c>
      <c r="P1355" s="3">
        <v>1</v>
      </c>
      <c r="Q1355" s="28">
        <f t="shared" si="286"/>
        <v>2.8</v>
      </c>
      <c r="R1355" s="40">
        <f t="shared" si="287"/>
        <v>70.84</v>
      </c>
      <c r="S1355" s="12">
        <v>0</v>
      </c>
      <c r="T1355" s="46">
        <f t="shared" si="276"/>
        <v>0</v>
      </c>
      <c r="U1355" s="15"/>
      <c r="V1355" s="3">
        <f t="shared" si="277"/>
        <v>2.8</v>
      </c>
      <c r="W1355" s="30" t="s">
        <v>2502</v>
      </c>
      <c r="X1355" s="41">
        <f t="shared" si="274"/>
        <v>70.84</v>
      </c>
      <c r="Y1355" s="41">
        <f t="shared" si="275"/>
        <v>0</v>
      </c>
      <c r="Z1355" s="5"/>
      <c r="AA1355" s="3">
        <v>1.2599999999999998</v>
      </c>
      <c r="AB1355" s="3">
        <f t="shared" si="279"/>
        <v>1.54</v>
      </c>
      <c r="AC1355" s="3">
        <f t="shared" si="280"/>
        <v>31.877999999999997</v>
      </c>
      <c r="AD1355">
        <v>1259.9999999999998</v>
      </c>
      <c r="AE1355" s="1">
        <f t="shared" si="283"/>
        <v>1.2599999999999998</v>
      </c>
    </row>
    <row r="1356" spans="1:31" customFormat="1" ht="43.2" hidden="1" x14ac:dyDescent="0.3">
      <c r="A1356" s="65" t="str" cm="1">
        <f t="array" ref="A1356">_xlfn.IFS(M1356&gt;=65,"Heavy",M1356&lt;=25,"Light",M1356&gt;=26-64,"Medium")</f>
        <v>Medium</v>
      </c>
      <c r="B1356" s="1" t="s">
        <v>2787</v>
      </c>
      <c r="C1356" s="1" t="s">
        <v>2824</v>
      </c>
      <c r="D1356" s="3">
        <f t="shared" si="278"/>
        <v>1339</v>
      </c>
      <c r="E1356" s="4" t="s">
        <v>918</v>
      </c>
      <c r="F1356" s="3">
        <v>2</v>
      </c>
      <c r="G1356" s="3" t="s">
        <v>2827</v>
      </c>
      <c r="H1356" s="4" t="s">
        <v>1393</v>
      </c>
      <c r="I1356" s="3" t="s">
        <v>812</v>
      </c>
      <c r="J1356" s="3" t="s">
        <v>2819</v>
      </c>
      <c r="K1356" s="7" t="str">
        <f>VLOOKUP($I1356,'New Summary'!$E$8:$G$59,2,FALSE)</f>
        <v>T-100x200x8x12</v>
      </c>
      <c r="L1356" s="3" t="s">
        <v>2496</v>
      </c>
      <c r="M1356" s="7">
        <f>VLOOKUP($I1356,'New Summary'!$E$8:$G$59,3,FALSE)</f>
        <v>25.3</v>
      </c>
      <c r="N1356" s="3">
        <v>2800</v>
      </c>
      <c r="O1356" s="3" t="s">
        <v>25</v>
      </c>
      <c r="P1356" s="3">
        <v>1</v>
      </c>
      <c r="Q1356" s="28">
        <f t="shared" si="286"/>
        <v>2.8</v>
      </c>
      <c r="R1356" s="40">
        <f t="shared" si="287"/>
        <v>70.84</v>
      </c>
      <c r="S1356" s="12">
        <v>0</v>
      </c>
      <c r="T1356" s="46">
        <f t="shared" si="276"/>
        <v>0</v>
      </c>
      <c r="U1356" s="15"/>
      <c r="V1356" s="3">
        <f t="shared" si="277"/>
        <v>2.8</v>
      </c>
      <c r="W1356" s="30" t="s">
        <v>2502</v>
      </c>
      <c r="X1356" s="41">
        <f t="shared" si="274"/>
        <v>70.84</v>
      </c>
      <c r="Y1356" s="41">
        <f t="shared" si="275"/>
        <v>0</v>
      </c>
      <c r="Z1356" s="5"/>
      <c r="AA1356" s="3">
        <v>1.2599999999999998</v>
      </c>
      <c r="AB1356" s="3">
        <f t="shared" si="279"/>
        <v>1.54</v>
      </c>
      <c r="AC1356" s="3">
        <f t="shared" si="280"/>
        <v>31.877999999999997</v>
      </c>
      <c r="AD1356">
        <v>1259.9999999999998</v>
      </c>
      <c r="AE1356" s="1">
        <f t="shared" si="283"/>
        <v>1.2599999999999998</v>
      </c>
    </row>
    <row r="1357" spans="1:31" customFormat="1" ht="43.2" hidden="1" x14ac:dyDescent="0.3">
      <c r="A1357" s="65" t="str" cm="1">
        <f t="array" ref="A1357">_xlfn.IFS(M1357&gt;=65,"Heavy",M1357&lt;=25,"Light",M1357&gt;=26-64,"Medium")</f>
        <v>Medium</v>
      </c>
      <c r="B1357" s="1" t="s">
        <v>2787</v>
      </c>
      <c r="C1357" s="1" t="s">
        <v>2824</v>
      </c>
      <c r="D1357" s="3">
        <f t="shared" si="278"/>
        <v>1340</v>
      </c>
      <c r="E1357" s="4" t="s">
        <v>918</v>
      </c>
      <c r="F1357" s="3">
        <v>2</v>
      </c>
      <c r="G1357" s="3" t="s">
        <v>2827</v>
      </c>
      <c r="H1357" s="4" t="s">
        <v>1394</v>
      </c>
      <c r="I1357" s="3" t="s">
        <v>812</v>
      </c>
      <c r="J1357" s="3" t="s">
        <v>2819</v>
      </c>
      <c r="K1357" s="7" t="str">
        <f>VLOOKUP($I1357,'New Summary'!$E$8:$G$59,2,FALSE)</f>
        <v>T-100x200x8x12</v>
      </c>
      <c r="L1357" s="3" t="s">
        <v>2496</v>
      </c>
      <c r="M1357" s="7">
        <f>VLOOKUP($I1357,'New Summary'!$E$8:$G$59,3,FALSE)</f>
        <v>25.3</v>
      </c>
      <c r="N1357" s="3">
        <v>2800</v>
      </c>
      <c r="O1357" s="3" t="s">
        <v>25</v>
      </c>
      <c r="P1357" s="3">
        <v>1</v>
      </c>
      <c r="Q1357" s="28">
        <f t="shared" si="286"/>
        <v>2.8</v>
      </c>
      <c r="R1357" s="40">
        <f t="shared" si="287"/>
        <v>70.84</v>
      </c>
      <c r="S1357" s="12">
        <v>0</v>
      </c>
      <c r="T1357" s="46">
        <f t="shared" si="276"/>
        <v>0</v>
      </c>
      <c r="U1357" s="15"/>
      <c r="V1357" s="3">
        <f t="shared" si="277"/>
        <v>2.8</v>
      </c>
      <c r="W1357" s="30" t="s">
        <v>2502</v>
      </c>
      <c r="X1357" s="41">
        <f t="shared" si="274"/>
        <v>70.84</v>
      </c>
      <c r="Y1357" s="41">
        <f t="shared" si="275"/>
        <v>0</v>
      </c>
      <c r="Z1357" s="5"/>
      <c r="AA1357" s="3">
        <v>1.2599999999999998</v>
      </c>
      <c r="AB1357" s="3">
        <f t="shared" si="279"/>
        <v>1.54</v>
      </c>
      <c r="AC1357" s="3">
        <f t="shared" si="280"/>
        <v>31.877999999999997</v>
      </c>
      <c r="AD1357">
        <v>1259.9999999999998</v>
      </c>
      <c r="AE1357" s="1">
        <f t="shared" si="283"/>
        <v>1.2599999999999998</v>
      </c>
    </row>
    <row r="1358" spans="1:31" customFormat="1" ht="43.2" hidden="1" x14ac:dyDescent="0.3">
      <c r="A1358" s="65" t="str" cm="1">
        <f t="array" ref="A1358">_xlfn.IFS(M1358&gt;=65,"Heavy",M1358&lt;=25,"Light",M1358&gt;=26-64,"Medium")</f>
        <v>Medium</v>
      </c>
      <c r="B1358" s="1" t="s">
        <v>2787</v>
      </c>
      <c r="C1358" s="1" t="s">
        <v>2824</v>
      </c>
      <c r="D1358" s="3">
        <f t="shared" si="278"/>
        <v>1341</v>
      </c>
      <c r="E1358" s="4" t="s">
        <v>918</v>
      </c>
      <c r="F1358" s="3">
        <v>2</v>
      </c>
      <c r="G1358" s="3" t="s">
        <v>2827</v>
      </c>
      <c r="H1358" s="4" t="s">
        <v>1395</v>
      </c>
      <c r="I1358" s="3" t="s">
        <v>812</v>
      </c>
      <c r="J1358" s="3" t="s">
        <v>2819</v>
      </c>
      <c r="K1358" s="7" t="str">
        <f>VLOOKUP($I1358,'New Summary'!$E$8:$G$59,2,FALSE)</f>
        <v>T-100x200x8x12</v>
      </c>
      <c r="L1358" s="3" t="s">
        <v>2496</v>
      </c>
      <c r="M1358" s="7">
        <f>VLOOKUP($I1358,'New Summary'!$E$8:$G$59,3,FALSE)</f>
        <v>25.3</v>
      </c>
      <c r="N1358" s="3">
        <v>2800</v>
      </c>
      <c r="O1358" s="3" t="s">
        <v>25</v>
      </c>
      <c r="P1358" s="3">
        <v>1</v>
      </c>
      <c r="Q1358" s="28">
        <f t="shared" si="286"/>
        <v>2.8</v>
      </c>
      <c r="R1358" s="40">
        <f t="shared" si="287"/>
        <v>70.84</v>
      </c>
      <c r="S1358" s="12">
        <v>0</v>
      </c>
      <c r="T1358" s="46">
        <f t="shared" si="276"/>
        <v>0</v>
      </c>
      <c r="U1358" s="15"/>
      <c r="V1358" s="3">
        <f t="shared" si="277"/>
        <v>2.8</v>
      </c>
      <c r="W1358" s="30" t="s">
        <v>2502</v>
      </c>
      <c r="X1358" s="41">
        <f t="shared" ref="X1358:X1421" si="288">V1358*M1358</f>
        <v>70.84</v>
      </c>
      <c r="Y1358" s="41">
        <f t="shared" ref="Y1358:Y1421" si="289">T1358*M1358</f>
        <v>0</v>
      </c>
      <c r="Z1358" s="5"/>
      <c r="AA1358" s="3">
        <v>1.2599999999999998</v>
      </c>
      <c r="AB1358" s="3">
        <f t="shared" si="279"/>
        <v>1.54</v>
      </c>
      <c r="AC1358" s="3">
        <f t="shared" si="280"/>
        <v>31.877999999999997</v>
      </c>
      <c r="AD1358">
        <v>1259.9999999999998</v>
      </c>
      <c r="AE1358" s="1">
        <f t="shared" si="283"/>
        <v>1.2599999999999998</v>
      </c>
    </row>
    <row r="1359" spans="1:31" customFormat="1" ht="43.2" hidden="1" x14ac:dyDescent="0.3">
      <c r="A1359" s="65" t="str" cm="1">
        <f t="array" ref="A1359">_xlfn.IFS(M1359&gt;=65,"Heavy",M1359&lt;=25,"Light",M1359&gt;=26-64,"Medium")</f>
        <v>Medium</v>
      </c>
      <c r="B1359" s="1" t="s">
        <v>2787</v>
      </c>
      <c r="C1359" s="1" t="s">
        <v>2824</v>
      </c>
      <c r="D1359" s="3">
        <f t="shared" si="278"/>
        <v>1342</v>
      </c>
      <c r="E1359" s="4" t="s">
        <v>918</v>
      </c>
      <c r="F1359" s="3">
        <v>2</v>
      </c>
      <c r="G1359" s="3" t="s">
        <v>2827</v>
      </c>
      <c r="H1359" s="4" t="s">
        <v>1396</v>
      </c>
      <c r="I1359" s="3" t="s">
        <v>812</v>
      </c>
      <c r="J1359" s="3" t="s">
        <v>2819</v>
      </c>
      <c r="K1359" s="7" t="str">
        <f>VLOOKUP($I1359,'New Summary'!$E$8:$G$59,2,FALSE)</f>
        <v>T-100x200x8x12</v>
      </c>
      <c r="L1359" s="3" t="s">
        <v>2496</v>
      </c>
      <c r="M1359" s="7">
        <f>VLOOKUP($I1359,'New Summary'!$E$8:$G$59,3,FALSE)</f>
        <v>25.3</v>
      </c>
      <c r="N1359" s="3">
        <v>2800</v>
      </c>
      <c r="O1359" s="3" t="s">
        <v>25</v>
      </c>
      <c r="P1359" s="3">
        <v>1</v>
      </c>
      <c r="Q1359" s="28">
        <f t="shared" si="286"/>
        <v>2.8</v>
      </c>
      <c r="R1359" s="40">
        <f t="shared" si="287"/>
        <v>70.84</v>
      </c>
      <c r="S1359" s="12">
        <v>0</v>
      </c>
      <c r="T1359" s="46">
        <f t="shared" si="276"/>
        <v>0</v>
      </c>
      <c r="U1359" s="15"/>
      <c r="V1359" s="3">
        <f t="shared" si="277"/>
        <v>2.8</v>
      </c>
      <c r="W1359" s="30" t="s">
        <v>2502</v>
      </c>
      <c r="X1359" s="41">
        <f t="shared" si="288"/>
        <v>70.84</v>
      </c>
      <c r="Y1359" s="41">
        <f t="shared" si="289"/>
        <v>0</v>
      </c>
      <c r="Z1359" s="5"/>
      <c r="AA1359" s="3">
        <v>1.2599999999999998</v>
      </c>
      <c r="AB1359" s="3">
        <f t="shared" si="279"/>
        <v>1.54</v>
      </c>
      <c r="AC1359" s="3">
        <f t="shared" si="280"/>
        <v>31.877999999999997</v>
      </c>
      <c r="AD1359">
        <v>1259.9999999999998</v>
      </c>
      <c r="AE1359" s="1">
        <f t="shared" si="283"/>
        <v>1.2599999999999998</v>
      </c>
    </row>
    <row r="1360" spans="1:31" customFormat="1" ht="43.2" hidden="1" x14ac:dyDescent="0.3">
      <c r="A1360" s="65" t="str" cm="1">
        <f t="array" ref="A1360">_xlfn.IFS(M1360&gt;=65,"Heavy",M1360&lt;=25,"Light",M1360&gt;=26-64,"Medium")</f>
        <v>Medium</v>
      </c>
      <c r="B1360" s="1" t="s">
        <v>2787</v>
      </c>
      <c r="C1360" s="1" t="s">
        <v>2824</v>
      </c>
      <c r="D1360" s="3">
        <f t="shared" si="278"/>
        <v>1343</v>
      </c>
      <c r="E1360" s="4" t="s">
        <v>918</v>
      </c>
      <c r="F1360" s="3">
        <v>2</v>
      </c>
      <c r="G1360" s="3" t="s">
        <v>2827</v>
      </c>
      <c r="H1360" s="4" t="s">
        <v>1397</v>
      </c>
      <c r="I1360" s="3" t="s">
        <v>812</v>
      </c>
      <c r="J1360" s="3" t="s">
        <v>2819</v>
      </c>
      <c r="K1360" s="7" t="str">
        <f>VLOOKUP($I1360,'New Summary'!$E$8:$G$59,2,FALSE)</f>
        <v>T-100x200x8x12</v>
      </c>
      <c r="L1360" s="3" t="s">
        <v>2496</v>
      </c>
      <c r="M1360" s="7">
        <f>VLOOKUP($I1360,'New Summary'!$E$8:$G$59,3,FALSE)</f>
        <v>25.3</v>
      </c>
      <c r="N1360" s="3">
        <v>2800</v>
      </c>
      <c r="O1360" s="3" t="s">
        <v>25</v>
      </c>
      <c r="P1360" s="3">
        <v>1</v>
      </c>
      <c r="Q1360" s="28">
        <f t="shared" si="286"/>
        <v>2.8</v>
      </c>
      <c r="R1360" s="40">
        <f t="shared" si="287"/>
        <v>70.84</v>
      </c>
      <c r="S1360" s="12">
        <v>0</v>
      </c>
      <c r="T1360" s="46">
        <f t="shared" si="276"/>
        <v>0</v>
      </c>
      <c r="U1360" s="15"/>
      <c r="V1360" s="3">
        <f t="shared" si="277"/>
        <v>2.8</v>
      </c>
      <c r="W1360" s="30" t="s">
        <v>2502</v>
      </c>
      <c r="X1360" s="41">
        <f t="shared" si="288"/>
        <v>70.84</v>
      </c>
      <c r="Y1360" s="41">
        <f t="shared" si="289"/>
        <v>0</v>
      </c>
      <c r="Z1360" s="5"/>
      <c r="AA1360" s="3">
        <v>1.2599999999999998</v>
      </c>
      <c r="AB1360" s="3">
        <f t="shared" si="279"/>
        <v>1.54</v>
      </c>
      <c r="AC1360" s="3">
        <f t="shared" si="280"/>
        <v>31.877999999999997</v>
      </c>
      <c r="AD1360">
        <v>1259.9999999999998</v>
      </c>
      <c r="AE1360" s="1">
        <f t="shared" si="283"/>
        <v>1.2599999999999998</v>
      </c>
    </row>
    <row r="1361" spans="1:31" customFormat="1" ht="43.2" hidden="1" x14ac:dyDescent="0.3">
      <c r="A1361" s="65" t="str" cm="1">
        <f t="array" ref="A1361">_xlfn.IFS(M1361&gt;=65,"Heavy",M1361&lt;=25,"Light",M1361&gt;=26-64,"Medium")</f>
        <v>Medium</v>
      </c>
      <c r="B1361" s="1" t="s">
        <v>2787</v>
      </c>
      <c r="C1361" s="1" t="s">
        <v>2824</v>
      </c>
      <c r="D1361" s="3">
        <f t="shared" si="278"/>
        <v>1344</v>
      </c>
      <c r="E1361" s="4" t="s">
        <v>918</v>
      </c>
      <c r="F1361" s="3">
        <v>2</v>
      </c>
      <c r="G1361" s="3" t="s">
        <v>2827</v>
      </c>
      <c r="H1361" s="4" t="s">
        <v>1398</v>
      </c>
      <c r="I1361" s="3" t="s">
        <v>812</v>
      </c>
      <c r="J1361" s="3" t="s">
        <v>2819</v>
      </c>
      <c r="K1361" s="7" t="str">
        <f>VLOOKUP($I1361,'New Summary'!$E$8:$G$59,2,FALSE)</f>
        <v>T-100x200x8x12</v>
      </c>
      <c r="L1361" s="3" t="s">
        <v>2496</v>
      </c>
      <c r="M1361" s="7">
        <f>VLOOKUP($I1361,'New Summary'!$E$8:$G$59,3,FALSE)</f>
        <v>25.3</v>
      </c>
      <c r="N1361" s="3">
        <v>2800</v>
      </c>
      <c r="O1361" s="3" t="s">
        <v>25</v>
      </c>
      <c r="P1361" s="3">
        <v>1</v>
      </c>
      <c r="Q1361" s="28">
        <f t="shared" si="286"/>
        <v>2.8</v>
      </c>
      <c r="R1361" s="40">
        <f t="shared" si="287"/>
        <v>70.84</v>
      </c>
      <c r="S1361" s="12">
        <v>0</v>
      </c>
      <c r="T1361" s="46">
        <f t="shared" si="276"/>
        <v>0</v>
      </c>
      <c r="U1361" s="15"/>
      <c r="V1361" s="3">
        <f t="shared" si="277"/>
        <v>2.8</v>
      </c>
      <c r="W1361" s="30" t="s">
        <v>2502</v>
      </c>
      <c r="X1361" s="41">
        <f t="shared" si="288"/>
        <v>70.84</v>
      </c>
      <c r="Y1361" s="41">
        <f t="shared" si="289"/>
        <v>0</v>
      </c>
      <c r="Z1361" s="5"/>
      <c r="AA1361" s="3">
        <v>1.2599999999999998</v>
      </c>
      <c r="AB1361" s="3">
        <f t="shared" si="279"/>
        <v>1.54</v>
      </c>
      <c r="AC1361" s="3">
        <f t="shared" si="280"/>
        <v>31.877999999999997</v>
      </c>
      <c r="AD1361">
        <v>1259.9999999999998</v>
      </c>
      <c r="AE1361" s="1">
        <f t="shared" si="283"/>
        <v>1.2599999999999998</v>
      </c>
    </row>
    <row r="1362" spans="1:31" customFormat="1" ht="43.2" hidden="1" x14ac:dyDescent="0.3">
      <c r="A1362" s="65" t="str" cm="1">
        <f t="array" ref="A1362">_xlfn.IFS(M1362&gt;=65,"Heavy",M1362&lt;=25,"Light",M1362&gt;=26-64,"Medium")</f>
        <v>Medium</v>
      </c>
      <c r="B1362" s="1" t="s">
        <v>2787</v>
      </c>
      <c r="C1362" s="1" t="s">
        <v>2824</v>
      </c>
      <c r="D1362" s="3">
        <f t="shared" si="278"/>
        <v>1345</v>
      </c>
      <c r="E1362" s="4" t="s">
        <v>918</v>
      </c>
      <c r="F1362" s="3">
        <v>2</v>
      </c>
      <c r="G1362" s="3" t="s">
        <v>2827</v>
      </c>
      <c r="H1362" s="4" t="s">
        <v>1399</v>
      </c>
      <c r="I1362" s="3" t="s">
        <v>812</v>
      </c>
      <c r="J1362" s="3" t="s">
        <v>2819</v>
      </c>
      <c r="K1362" s="7" t="str">
        <f>VLOOKUP($I1362,'New Summary'!$E$8:$G$59,2,FALSE)</f>
        <v>T-100x200x8x12</v>
      </c>
      <c r="L1362" s="3" t="s">
        <v>2496</v>
      </c>
      <c r="M1362" s="7">
        <f>VLOOKUP($I1362,'New Summary'!$E$8:$G$59,3,FALSE)</f>
        <v>25.3</v>
      </c>
      <c r="N1362" s="3">
        <v>2800</v>
      </c>
      <c r="O1362" s="3" t="s">
        <v>25</v>
      </c>
      <c r="P1362" s="3">
        <v>1</v>
      </c>
      <c r="Q1362" s="28">
        <f t="shared" si="286"/>
        <v>2.8</v>
      </c>
      <c r="R1362" s="40">
        <f t="shared" si="287"/>
        <v>70.84</v>
      </c>
      <c r="S1362" s="12">
        <v>0</v>
      </c>
      <c r="T1362" s="46">
        <f t="shared" ref="T1362:T1425" si="290">Q1362*S1362</f>
        <v>0</v>
      </c>
      <c r="U1362" s="15"/>
      <c r="V1362" s="3">
        <f t="shared" ref="V1362:V1425" si="291">Q1362-T1362</f>
        <v>2.8</v>
      </c>
      <c r="W1362" s="30" t="s">
        <v>2502</v>
      </c>
      <c r="X1362" s="41">
        <f t="shared" si="288"/>
        <v>70.84</v>
      </c>
      <c r="Y1362" s="41">
        <f t="shared" si="289"/>
        <v>0</v>
      </c>
      <c r="Z1362" s="5"/>
      <c r="AA1362" s="3">
        <v>1.2599999999999998</v>
      </c>
      <c r="AB1362" s="3">
        <f t="shared" si="279"/>
        <v>1.54</v>
      </c>
      <c r="AC1362" s="3">
        <f t="shared" si="280"/>
        <v>31.877999999999997</v>
      </c>
      <c r="AD1362">
        <v>1259.9999999999998</v>
      </c>
      <c r="AE1362" s="1">
        <f t="shared" si="283"/>
        <v>1.2599999999999998</v>
      </c>
    </row>
    <row r="1363" spans="1:31" customFormat="1" ht="43.2" hidden="1" x14ac:dyDescent="0.3">
      <c r="A1363" s="65" t="str" cm="1">
        <f t="array" ref="A1363">_xlfn.IFS(M1363&gt;=65,"Heavy",M1363&lt;=25,"Light",M1363&gt;=26-64,"Medium")</f>
        <v>Medium</v>
      </c>
      <c r="B1363" s="1" t="s">
        <v>2787</v>
      </c>
      <c r="C1363" s="1" t="s">
        <v>2824</v>
      </c>
      <c r="D1363" s="3">
        <f t="shared" si="278"/>
        <v>1346</v>
      </c>
      <c r="E1363" s="4" t="s">
        <v>918</v>
      </c>
      <c r="F1363" s="3">
        <v>2</v>
      </c>
      <c r="G1363" s="3" t="s">
        <v>2827</v>
      </c>
      <c r="H1363" s="4" t="s">
        <v>1400</v>
      </c>
      <c r="I1363" s="3" t="s">
        <v>812</v>
      </c>
      <c r="J1363" s="3" t="s">
        <v>2819</v>
      </c>
      <c r="K1363" s="7" t="str">
        <f>VLOOKUP($I1363,'New Summary'!$E$8:$G$59,2,FALSE)</f>
        <v>T-100x200x8x12</v>
      </c>
      <c r="L1363" s="3" t="s">
        <v>2496</v>
      </c>
      <c r="M1363" s="7">
        <f>VLOOKUP($I1363,'New Summary'!$E$8:$G$59,3,FALSE)</f>
        <v>25.3</v>
      </c>
      <c r="N1363" s="3">
        <v>2800</v>
      </c>
      <c r="O1363" s="3" t="s">
        <v>25</v>
      </c>
      <c r="P1363" s="3">
        <v>1</v>
      </c>
      <c r="Q1363" s="28">
        <f t="shared" si="286"/>
        <v>2.8</v>
      </c>
      <c r="R1363" s="40">
        <f t="shared" si="287"/>
        <v>70.84</v>
      </c>
      <c r="S1363" s="12">
        <v>0</v>
      </c>
      <c r="T1363" s="46">
        <f t="shared" si="290"/>
        <v>0</v>
      </c>
      <c r="U1363" s="15"/>
      <c r="V1363" s="3">
        <f t="shared" si="291"/>
        <v>2.8</v>
      </c>
      <c r="W1363" s="30" t="s">
        <v>2502</v>
      </c>
      <c r="X1363" s="41">
        <f t="shared" si="288"/>
        <v>70.84</v>
      </c>
      <c r="Y1363" s="41">
        <f t="shared" si="289"/>
        <v>0</v>
      </c>
      <c r="Z1363" s="5"/>
      <c r="AA1363" s="3">
        <v>1.2599999999999998</v>
      </c>
      <c r="AB1363" s="3">
        <f t="shared" si="279"/>
        <v>1.54</v>
      </c>
      <c r="AC1363" s="3">
        <f t="shared" si="280"/>
        <v>31.877999999999997</v>
      </c>
      <c r="AD1363">
        <v>1259.9999999999998</v>
      </c>
      <c r="AE1363" s="1">
        <f t="shared" si="283"/>
        <v>1.2599999999999998</v>
      </c>
    </row>
    <row r="1364" spans="1:31" customFormat="1" ht="43.2" hidden="1" x14ac:dyDescent="0.3">
      <c r="A1364" s="65" t="str" cm="1">
        <f t="array" ref="A1364">_xlfn.IFS(M1364&gt;=65,"Heavy",M1364&lt;=25,"Light",M1364&gt;=26-64,"Medium")</f>
        <v>Medium</v>
      </c>
      <c r="B1364" s="1" t="s">
        <v>2787</v>
      </c>
      <c r="C1364" s="1" t="s">
        <v>2824</v>
      </c>
      <c r="D1364" s="3">
        <f t="shared" ref="D1364:D1427" si="292">D1363+1</f>
        <v>1347</v>
      </c>
      <c r="E1364" s="4" t="s">
        <v>918</v>
      </c>
      <c r="F1364" s="3">
        <v>2</v>
      </c>
      <c r="G1364" s="3" t="s">
        <v>2827</v>
      </c>
      <c r="H1364" s="4" t="s">
        <v>1401</v>
      </c>
      <c r="I1364" s="3" t="s">
        <v>812</v>
      </c>
      <c r="J1364" s="3" t="s">
        <v>2819</v>
      </c>
      <c r="K1364" s="7" t="str">
        <f>VLOOKUP($I1364,'New Summary'!$E$8:$G$59,2,FALSE)</f>
        <v>T-100x200x8x12</v>
      </c>
      <c r="L1364" s="3" t="s">
        <v>2496</v>
      </c>
      <c r="M1364" s="7">
        <f>VLOOKUP($I1364,'New Summary'!$E$8:$G$59,3,FALSE)</f>
        <v>25.3</v>
      </c>
      <c r="N1364" s="3">
        <v>2800</v>
      </c>
      <c r="O1364" s="3" t="s">
        <v>25</v>
      </c>
      <c r="P1364" s="3">
        <v>1</v>
      </c>
      <c r="Q1364" s="28">
        <f t="shared" si="286"/>
        <v>2.8</v>
      </c>
      <c r="R1364" s="40">
        <f t="shared" si="287"/>
        <v>70.84</v>
      </c>
      <c r="S1364" s="12">
        <v>0</v>
      </c>
      <c r="T1364" s="46">
        <f t="shared" si="290"/>
        <v>0</v>
      </c>
      <c r="U1364" s="15"/>
      <c r="V1364" s="3">
        <f t="shared" si="291"/>
        <v>2.8</v>
      </c>
      <c r="W1364" s="30" t="s">
        <v>2502</v>
      </c>
      <c r="X1364" s="41">
        <f t="shared" si="288"/>
        <v>70.84</v>
      </c>
      <c r="Y1364" s="41">
        <f t="shared" si="289"/>
        <v>0</v>
      </c>
      <c r="Z1364" s="5"/>
      <c r="AA1364" s="3">
        <v>1.2599999999999998</v>
      </c>
      <c r="AB1364" s="3">
        <f t="shared" si="279"/>
        <v>1.54</v>
      </c>
      <c r="AC1364" s="3">
        <f t="shared" si="280"/>
        <v>31.877999999999997</v>
      </c>
      <c r="AD1364">
        <v>1259.9999999999998</v>
      </c>
      <c r="AE1364" s="1">
        <f t="shared" si="283"/>
        <v>1.2599999999999998</v>
      </c>
    </row>
    <row r="1365" spans="1:31" customFormat="1" ht="43.2" hidden="1" x14ac:dyDescent="0.3">
      <c r="A1365" s="65" t="str" cm="1">
        <f t="array" ref="A1365">_xlfn.IFS(M1365&gt;=65,"Heavy",M1365&lt;=25,"Light",M1365&gt;=26-64,"Medium")</f>
        <v>Medium</v>
      </c>
      <c r="B1365" s="1" t="s">
        <v>2787</v>
      </c>
      <c r="C1365" s="1" t="s">
        <v>2824</v>
      </c>
      <c r="D1365" s="3">
        <f t="shared" si="292"/>
        <v>1348</v>
      </c>
      <c r="E1365" s="4" t="s">
        <v>918</v>
      </c>
      <c r="F1365" s="3">
        <v>2</v>
      </c>
      <c r="G1365" s="3" t="s">
        <v>2827</v>
      </c>
      <c r="H1365" s="4" t="s">
        <v>1402</v>
      </c>
      <c r="I1365" s="3" t="s">
        <v>812</v>
      </c>
      <c r="J1365" s="3" t="s">
        <v>2819</v>
      </c>
      <c r="K1365" s="7" t="str">
        <f>VLOOKUP($I1365,'New Summary'!$E$8:$G$59,2,FALSE)</f>
        <v>T-100x200x8x12</v>
      </c>
      <c r="L1365" s="3" t="s">
        <v>2496</v>
      </c>
      <c r="M1365" s="7">
        <f>VLOOKUP($I1365,'New Summary'!$E$8:$G$59,3,FALSE)</f>
        <v>25.3</v>
      </c>
      <c r="N1365" s="3">
        <v>2800</v>
      </c>
      <c r="O1365" s="3" t="s">
        <v>25</v>
      </c>
      <c r="P1365" s="3">
        <v>1</v>
      </c>
      <c r="Q1365" s="28">
        <f t="shared" si="286"/>
        <v>2.8</v>
      </c>
      <c r="R1365" s="40">
        <f t="shared" si="287"/>
        <v>70.84</v>
      </c>
      <c r="S1365" s="12">
        <v>0</v>
      </c>
      <c r="T1365" s="46">
        <f t="shared" si="290"/>
        <v>0</v>
      </c>
      <c r="U1365" s="15"/>
      <c r="V1365" s="3">
        <f t="shared" si="291"/>
        <v>2.8</v>
      </c>
      <c r="W1365" s="30" t="s">
        <v>2502</v>
      </c>
      <c r="X1365" s="41">
        <f t="shared" si="288"/>
        <v>70.84</v>
      </c>
      <c r="Y1365" s="41">
        <f t="shared" si="289"/>
        <v>0</v>
      </c>
      <c r="Z1365" s="5"/>
      <c r="AA1365" s="3">
        <v>1.2599999999999998</v>
      </c>
      <c r="AB1365" s="3">
        <f t="shared" si="279"/>
        <v>1.54</v>
      </c>
      <c r="AC1365" s="3">
        <f t="shared" si="280"/>
        <v>31.877999999999997</v>
      </c>
      <c r="AD1365">
        <v>1259.9999999999998</v>
      </c>
      <c r="AE1365" s="1">
        <f t="shared" si="283"/>
        <v>1.2599999999999998</v>
      </c>
    </row>
    <row r="1366" spans="1:31" customFormat="1" ht="43.2" hidden="1" x14ac:dyDescent="0.3">
      <c r="A1366" s="65" t="str" cm="1">
        <f t="array" ref="A1366">_xlfn.IFS(M1366&gt;=65,"Heavy",M1366&lt;=25,"Light",M1366&gt;=26-64,"Medium")</f>
        <v>Medium</v>
      </c>
      <c r="B1366" s="1" t="s">
        <v>2787</v>
      </c>
      <c r="C1366" s="1" t="s">
        <v>2824</v>
      </c>
      <c r="D1366" s="3">
        <f t="shared" si="292"/>
        <v>1349</v>
      </c>
      <c r="E1366" s="4" t="s">
        <v>918</v>
      </c>
      <c r="F1366" s="3">
        <v>2</v>
      </c>
      <c r="G1366" s="3" t="s">
        <v>2827</v>
      </c>
      <c r="H1366" s="4" t="s">
        <v>1403</v>
      </c>
      <c r="I1366" s="3" t="s">
        <v>812</v>
      </c>
      <c r="J1366" s="3" t="s">
        <v>2819</v>
      </c>
      <c r="K1366" s="7" t="str">
        <f>VLOOKUP($I1366,'New Summary'!$E$8:$G$59,2,FALSE)</f>
        <v>T-100x200x8x12</v>
      </c>
      <c r="L1366" s="3" t="s">
        <v>2496</v>
      </c>
      <c r="M1366" s="7">
        <f>VLOOKUP($I1366,'New Summary'!$E$8:$G$59,3,FALSE)</f>
        <v>25.3</v>
      </c>
      <c r="N1366" s="3">
        <v>2800</v>
      </c>
      <c r="O1366" s="3" t="s">
        <v>25</v>
      </c>
      <c r="P1366" s="3">
        <v>1</v>
      </c>
      <c r="Q1366" s="28">
        <f t="shared" si="286"/>
        <v>2.8</v>
      </c>
      <c r="R1366" s="40">
        <f t="shared" si="287"/>
        <v>70.84</v>
      </c>
      <c r="S1366" s="12">
        <v>0</v>
      </c>
      <c r="T1366" s="46">
        <f t="shared" si="290"/>
        <v>0</v>
      </c>
      <c r="U1366" s="15"/>
      <c r="V1366" s="3">
        <f t="shared" si="291"/>
        <v>2.8</v>
      </c>
      <c r="W1366" s="30" t="s">
        <v>2502</v>
      </c>
      <c r="X1366" s="41">
        <f t="shared" si="288"/>
        <v>70.84</v>
      </c>
      <c r="Y1366" s="41">
        <f t="shared" si="289"/>
        <v>0</v>
      </c>
      <c r="Z1366" s="5"/>
      <c r="AA1366" s="3">
        <v>1.2599999999999998</v>
      </c>
      <c r="AB1366" s="3">
        <f t="shared" si="279"/>
        <v>1.54</v>
      </c>
      <c r="AC1366" s="3">
        <f t="shared" si="280"/>
        <v>31.877999999999997</v>
      </c>
      <c r="AD1366">
        <v>1259.9999999999998</v>
      </c>
      <c r="AE1366" s="1">
        <f t="shared" si="283"/>
        <v>1.2599999999999998</v>
      </c>
    </row>
    <row r="1367" spans="1:31" customFormat="1" ht="43.2" hidden="1" x14ac:dyDescent="0.3">
      <c r="A1367" s="65" t="str" cm="1">
        <f t="array" ref="A1367">_xlfn.IFS(M1367&gt;=65,"Heavy",M1367&lt;=25,"Light",M1367&gt;=26-64,"Medium")</f>
        <v>Medium</v>
      </c>
      <c r="B1367" s="1" t="s">
        <v>2787</v>
      </c>
      <c r="C1367" s="1" t="s">
        <v>2824</v>
      </c>
      <c r="D1367" s="3">
        <f t="shared" si="292"/>
        <v>1350</v>
      </c>
      <c r="E1367" s="4" t="s">
        <v>918</v>
      </c>
      <c r="F1367" s="3">
        <v>2</v>
      </c>
      <c r="G1367" s="3" t="s">
        <v>2827</v>
      </c>
      <c r="H1367" s="4" t="s">
        <v>1404</v>
      </c>
      <c r="I1367" s="3" t="s">
        <v>812</v>
      </c>
      <c r="J1367" s="3" t="s">
        <v>2819</v>
      </c>
      <c r="K1367" s="7" t="str">
        <f>VLOOKUP($I1367,'New Summary'!$E$8:$G$59,2,FALSE)</f>
        <v>T-100x200x8x12</v>
      </c>
      <c r="L1367" s="3" t="s">
        <v>2496</v>
      </c>
      <c r="M1367" s="7">
        <f>VLOOKUP($I1367,'New Summary'!$E$8:$G$59,3,FALSE)</f>
        <v>25.3</v>
      </c>
      <c r="N1367" s="3">
        <v>2800</v>
      </c>
      <c r="O1367" s="3" t="s">
        <v>25</v>
      </c>
      <c r="P1367" s="3">
        <v>1</v>
      </c>
      <c r="Q1367" s="28">
        <f t="shared" si="286"/>
        <v>2.8</v>
      </c>
      <c r="R1367" s="40">
        <f t="shared" si="287"/>
        <v>70.84</v>
      </c>
      <c r="S1367" s="12">
        <v>0</v>
      </c>
      <c r="T1367" s="46">
        <f t="shared" si="290"/>
        <v>0</v>
      </c>
      <c r="U1367" s="15"/>
      <c r="V1367" s="3">
        <f t="shared" si="291"/>
        <v>2.8</v>
      </c>
      <c r="W1367" s="30" t="s">
        <v>2502</v>
      </c>
      <c r="X1367" s="41">
        <f t="shared" si="288"/>
        <v>70.84</v>
      </c>
      <c r="Y1367" s="41">
        <f t="shared" si="289"/>
        <v>0</v>
      </c>
      <c r="Z1367" s="5"/>
      <c r="AA1367" s="3">
        <v>1.2599999999999998</v>
      </c>
      <c r="AB1367" s="3">
        <f t="shared" si="279"/>
        <v>1.54</v>
      </c>
      <c r="AC1367" s="3">
        <f t="shared" si="280"/>
        <v>31.877999999999997</v>
      </c>
      <c r="AD1367">
        <v>1259.9999999999998</v>
      </c>
      <c r="AE1367" s="1">
        <f t="shared" si="283"/>
        <v>1.2599999999999998</v>
      </c>
    </row>
    <row r="1368" spans="1:31" customFormat="1" ht="43.2" hidden="1" x14ac:dyDescent="0.3">
      <c r="A1368" s="65" t="str" cm="1">
        <f t="array" ref="A1368">_xlfn.IFS(M1368&gt;=65,"Heavy",M1368&lt;=25,"Light",M1368&gt;=26-64,"Medium")</f>
        <v>Medium</v>
      </c>
      <c r="B1368" s="1" t="s">
        <v>2787</v>
      </c>
      <c r="C1368" s="1" t="s">
        <v>2824</v>
      </c>
      <c r="D1368" s="3">
        <f t="shared" si="292"/>
        <v>1351</v>
      </c>
      <c r="E1368" s="4" t="s">
        <v>918</v>
      </c>
      <c r="F1368" s="3">
        <v>2</v>
      </c>
      <c r="G1368" s="3" t="s">
        <v>2827</v>
      </c>
      <c r="H1368" s="4" t="s">
        <v>1405</v>
      </c>
      <c r="I1368" s="3" t="s">
        <v>812</v>
      </c>
      <c r="J1368" s="3" t="s">
        <v>2819</v>
      </c>
      <c r="K1368" s="7" t="str">
        <f>VLOOKUP($I1368,'New Summary'!$E$8:$G$59,2,FALSE)</f>
        <v>T-100x200x8x12</v>
      </c>
      <c r="L1368" s="3" t="s">
        <v>2496</v>
      </c>
      <c r="M1368" s="7">
        <f>VLOOKUP($I1368,'New Summary'!$E$8:$G$59,3,FALSE)</f>
        <v>25.3</v>
      </c>
      <c r="N1368" s="3">
        <v>2800</v>
      </c>
      <c r="O1368" s="3" t="s">
        <v>25</v>
      </c>
      <c r="P1368" s="3">
        <v>1</v>
      </c>
      <c r="Q1368" s="28">
        <f t="shared" si="286"/>
        <v>2.8</v>
      </c>
      <c r="R1368" s="40">
        <f t="shared" si="287"/>
        <v>70.84</v>
      </c>
      <c r="S1368" s="12">
        <v>0</v>
      </c>
      <c r="T1368" s="46">
        <f t="shared" si="290"/>
        <v>0</v>
      </c>
      <c r="U1368" s="15"/>
      <c r="V1368" s="3">
        <f t="shared" si="291"/>
        <v>2.8</v>
      </c>
      <c r="W1368" s="30" t="s">
        <v>2502</v>
      </c>
      <c r="X1368" s="41">
        <f t="shared" si="288"/>
        <v>70.84</v>
      </c>
      <c r="Y1368" s="41">
        <f t="shared" si="289"/>
        <v>0</v>
      </c>
      <c r="Z1368" s="5"/>
      <c r="AA1368" s="3">
        <v>1.2599999999999998</v>
      </c>
      <c r="AB1368" s="3">
        <f t="shared" si="279"/>
        <v>1.54</v>
      </c>
      <c r="AC1368" s="3">
        <f t="shared" si="280"/>
        <v>31.877999999999997</v>
      </c>
      <c r="AD1368">
        <v>1259.9999999999998</v>
      </c>
      <c r="AE1368" s="1">
        <f t="shared" si="283"/>
        <v>1.2599999999999998</v>
      </c>
    </row>
    <row r="1369" spans="1:31" customFormat="1" ht="43.2" hidden="1" x14ac:dyDescent="0.3">
      <c r="A1369" s="65" t="str" cm="1">
        <f t="array" ref="A1369">_xlfn.IFS(M1369&gt;=65,"Heavy",M1369&lt;=25,"Light",M1369&gt;=26-64,"Medium")</f>
        <v>Medium</v>
      </c>
      <c r="B1369" s="1" t="s">
        <v>2787</v>
      </c>
      <c r="C1369" s="1" t="s">
        <v>2824</v>
      </c>
      <c r="D1369" s="3">
        <f t="shared" si="292"/>
        <v>1352</v>
      </c>
      <c r="E1369" s="4" t="s">
        <v>918</v>
      </c>
      <c r="F1369" s="3">
        <v>2</v>
      </c>
      <c r="G1369" s="3" t="s">
        <v>2827</v>
      </c>
      <c r="H1369" s="4" t="s">
        <v>1406</v>
      </c>
      <c r="I1369" s="3" t="s">
        <v>812</v>
      </c>
      <c r="J1369" s="3" t="s">
        <v>2819</v>
      </c>
      <c r="K1369" s="7" t="str">
        <f>VLOOKUP($I1369,'New Summary'!$E$8:$G$59,2,FALSE)</f>
        <v>T-100x200x8x12</v>
      </c>
      <c r="L1369" s="3" t="s">
        <v>2496</v>
      </c>
      <c r="M1369" s="7">
        <f>VLOOKUP($I1369,'New Summary'!$E$8:$G$59,3,FALSE)</f>
        <v>25.3</v>
      </c>
      <c r="N1369" s="3">
        <v>2800</v>
      </c>
      <c r="O1369" s="3" t="s">
        <v>25</v>
      </c>
      <c r="P1369" s="3">
        <v>1</v>
      </c>
      <c r="Q1369" s="28">
        <f t="shared" si="286"/>
        <v>2.8</v>
      </c>
      <c r="R1369" s="40">
        <f t="shared" si="287"/>
        <v>70.84</v>
      </c>
      <c r="S1369" s="12">
        <v>0</v>
      </c>
      <c r="T1369" s="46">
        <f t="shared" si="290"/>
        <v>0</v>
      </c>
      <c r="U1369" s="15"/>
      <c r="V1369" s="3">
        <f t="shared" si="291"/>
        <v>2.8</v>
      </c>
      <c r="W1369" s="30" t="s">
        <v>2502</v>
      </c>
      <c r="X1369" s="41">
        <f t="shared" si="288"/>
        <v>70.84</v>
      </c>
      <c r="Y1369" s="41">
        <f t="shared" si="289"/>
        <v>0</v>
      </c>
      <c r="Z1369" s="5"/>
      <c r="AA1369" s="3">
        <v>1.2599999999999998</v>
      </c>
      <c r="AB1369" s="3">
        <f t="shared" si="279"/>
        <v>1.54</v>
      </c>
      <c r="AC1369" s="3">
        <f t="shared" si="280"/>
        <v>31.877999999999997</v>
      </c>
      <c r="AD1369">
        <v>1259.9999999999998</v>
      </c>
      <c r="AE1369" s="1">
        <f t="shared" si="283"/>
        <v>1.2599999999999998</v>
      </c>
    </row>
    <row r="1370" spans="1:31" customFormat="1" ht="43.2" hidden="1" x14ac:dyDescent="0.3">
      <c r="A1370" s="65" t="str" cm="1">
        <f t="array" ref="A1370">_xlfn.IFS(M1370&gt;=65,"Heavy",M1370&lt;=25,"Light",M1370&gt;=26-64,"Medium")</f>
        <v>Medium</v>
      </c>
      <c r="B1370" s="1" t="s">
        <v>2787</v>
      </c>
      <c r="C1370" s="1" t="s">
        <v>2824</v>
      </c>
      <c r="D1370" s="3">
        <f t="shared" si="292"/>
        <v>1353</v>
      </c>
      <c r="E1370" s="4" t="s">
        <v>918</v>
      </c>
      <c r="F1370" s="3">
        <v>2</v>
      </c>
      <c r="G1370" s="3" t="s">
        <v>2827</v>
      </c>
      <c r="H1370" s="4" t="s">
        <v>1407</v>
      </c>
      <c r="I1370" s="3" t="s">
        <v>812</v>
      </c>
      <c r="J1370" s="3" t="s">
        <v>2819</v>
      </c>
      <c r="K1370" s="7" t="str">
        <f>VLOOKUP($I1370,'New Summary'!$E$8:$G$59,2,FALSE)</f>
        <v>T-100x200x8x12</v>
      </c>
      <c r="L1370" s="3" t="s">
        <v>2496</v>
      </c>
      <c r="M1370" s="7">
        <f>VLOOKUP($I1370,'New Summary'!$E$8:$G$59,3,FALSE)</f>
        <v>25.3</v>
      </c>
      <c r="N1370" s="3">
        <v>2800</v>
      </c>
      <c r="O1370" s="3" t="s">
        <v>25</v>
      </c>
      <c r="P1370" s="3">
        <v>1</v>
      </c>
      <c r="Q1370" s="28">
        <f t="shared" si="286"/>
        <v>2.8</v>
      </c>
      <c r="R1370" s="40">
        <f t="shared" si="287"/>
        <v>70.84</v>
      </c>
      <c r="S1370" s="12">
        <v>0</v>
      </c>
      <c r="T1370" s="46">
        <f t="shared" si="290"/>
        <v>0</v>
      </c>
      <c r="U1370" s="15"/>
      <c r="V1370" s="3">
        <f t="shared" si="291"/>
        <v>2.8</v>
      </c>
      <c r="W1370" s="30" t="s">
        <v>2502</v>
      </c>
      <c r="X1370" s="41">
        <f t="shared" si="288"/>
        <v>70.84</v>
      </c>
      <c r="Y1370" s="41">
        <f t="shared" si="289"/>
        <v>0</v>
      </c>
      <c r="Z1370" s="5"/>
      <c r="AA1370" s="3">
        <v>1.2599999999999998</v>
      </c>
      <c r="AB1370" s="3">
        <f t="shared" si="279"/>
        <v>1.54</v>
      </c>
      <c r="AC1370" s="3">
        <f t="shared" si="280"/>
        <v>31.877999999999997</v>
      </c>
      <c r="AD1370">
        <v>1259.9999999999998</v>
      </c>
      <c r="AE1370" s="1">
        <f t="shared" si="283"/>
        <v>1.2599999999999998</v>
      </c>
    </row>
    <row r="1371" spans="1:31" customFormat="1" ht="43.2" hidden="1" x14ac:dyDescent="0.3">
      <c r="A1371" s="65" t="str" cm="1">
        <f t="array" ref="A1371">_xlfn.IFS(M1371&gt;=65,"Heavy",M1371&lt;=25,"Light",M1371&gt;=26-64,"Medium")</f>
        <v>Medium</v>
      </c>
      <c r="B1371" s="1" t="s">
        <v>2787</v>
      </c>
      <c r="C1371" s="1" t="s">
        <v>2824</v>
      </c>
      <c r="D1371" s="3">
        <f t="shared" si="292"/>
        <v>1354</v>
      </c>
      <c r="E1371" s="4" t="s">
        <v>918</v>
      </c>
      <c r="F1371" s="3">
        <v>2</v>
      </c>
      <c r="G1371" s="3" t="s">
        <v>2827</v>
      </c>
      <c r="H1371" s="4" t="s">
        <v>1408</v>
      </c>
      <c r="I1371" s="3" t="s">
        <v>812</v>
      </c>
      <c r="J1371" s="3" t="s">
        <v>2819</v>
      </c>
      <c r="K1371" s="7" t="str">
        <f>VLOOKUP($I1371,'New Summary'!$E$8:$G$59,2,FALSE)</f>
        <v>T-100x200x8x12</v>
      </c>
      <c r="L1371" s="3" t="s">
        <v>2496</v>
      </c>
      <c r="M1371" s="7">
        <f>VLOOKUP($I1371,'New Summary'!$E$8:$G$59,3,FALSE)</f>
        <v>25.3</v>
      </c>
      <c r="N1371" s="3">
        <v>2800</v>
      </c>
      <c r="O1371" s="3" t="s">
        <v>25</v>
      </c>
      <c r="P1371" s="3">
        <v>1</v>
      </c>
      <c r="Q1371" s="28">
        <f t="shared" si="286"/>
        <v>2.8</v>
      </c>
      <c r="R1371" s="40">
        <f t="shared" si="287"/>
        <v>70.84</v>
      </c>
      <c r="S1371" s="12">
        <v>0</v>
      </c>
      <c r="T1371" s="46">
        <f t="shared" si="290"/>
        <v>0</v>
      </c>
      <c r="U1371" s="15"/>
      <c r="V1371" s="3">
        <f t="shared" si="291"/>
        <v>2.8</v>
      </c>
      <c r="W1371" s="30" t="s">
        <v>2502</v>
      </c>
      <c r="X1371" s="41">
        <f t="shared" si="288"/>
        <v>70.84</v>
      </c>
      <c r="Y1371" s="41">
        <f t="shared" si="289"/>
        <v>0</v>
      </c>
      <c r="Z1371" s="5"/>
      <c r="AA1371" s="3">
        <v>1.2599999999999998</v>
      </c>
      <c r="AB1371" s="3">
        <f t="shared" si="279"/>
        <v>1.54</v>
      </c>
      <c r="AC1371" s="3">
        <f t="shared" si="280"/>
        <v>31.877999999999997</v>
      </c>
      <c r="AD1371">
        <v>1259.9999999999998</v>
      </c>
      <c r="AE1371" s="1">
        <f t="shared" si="283"/>
        <v>1.2599999999999998</v>
      </c>
    </row>
    <row r="1372" spans="1:31" customFormat="1" ht="43.2" hidden="1" x14ac:dyDescent="0.3">
      <c r="A1372" s="65" t="str" cm="1">
        <f t="array" ref="A1372">_xlfn.IFS(M1372&gt;=65,"Heavy",M1372&lt;=25,"Light",M1372&gt;=26-64,"Medium")</f>
        <v>Medium</v>
      </c>
      <c r="B1372" s="1" t="s">
        <v>2787</v>
      </c>
      <c r="C1372" s="1" t="s">
        <v>2824</v>
      </c>
      <c r="D1372" s="3">
        <f t="shared" si="292"/>
        <v>1355</v>
      </c>
      <c r="E1372" s="4" t="s">
        <v>918</v>
      </c>
      <c r="F1372" s="3">
        <v>2</v>
      </c>
      <c r="G1372" s="3" t="s">
        <v>2827</v>
      </c>
      <c r="H1372" s="4" t="s">
        <v>1409</v>
      </c>
      <c r="I1372" s="3" t="s">
        <v>812</v>
      </c>
      <c r="J1372" s="3" t="s">
        <v>2819</v>
      </c>
      <c r="K1372" s="7" t="str">
        <f>VLOOKUP($I1372,'New Summary'!$E$8:$G$59,2,FALSE)</f>
        <v>T-100x200x8x12</v>
      </c>
      <c r="L1372" s="3" t="s">
        <v>2496</v>
      </c>
      <c r="M1372" s="7">
        <f>VLOOKUP($I1372,'New Summary'!$E$8:$G$59,3,FALSE)</f>
        <v>25.3</v>
      </c>
      <c r="N1372" s="3">
        <v>2800</v>
      </c>
      <c r="O1372" s="3" t="s">
        <v>25</v>
      </c>
      <c r="P1372" s="3">
        <v>1</v>
      </c>
      <c r="Q1372" s="28">
        <f t="shared" si="286"/>
        <v>2.8</v>
      </c>
      <c r="R1372" s="40">
        <f t="shared" si="287"/>
        <v>70.84</v>
      </c>
      <c r="S1372" s="12">
        <v>0</v>
      </c>
      <c r="T1372" s="46">
        <f t="shared" si="290"/>
        <v>0</v>
      </c>
      <c r="U1372" s="15"/>
      <c r="V1372" s="3">
        <f t="shared" si="291"/>
        <v>2.8</v>
      </c>
      <c r="W1372" s="30" t="s">
        <v>2502</v>
      </c>
      <c r="X1372" s="41">
        <f t="shared" si="288"/>
        <v>70.84</v>
      </c>
      <c r="Y1372" s="41">
        <f t="shared" si="289"/>
        <v>0</v>
      </c>
      <c r="Z1372" s="5"/>
      <c r="AA1372" s="3">
        <v>1.2599999999999998</v>
      </c>
      <c r="AB1372" s="3">
        <f t="shared" si="279"/>
        <v>1.54</v>
      </c>
      <c r="AC1372" s="3">
        <f t="shared" si="280"/>
        <v>31.877999999999997</v>
      </c>
      <c r="AD1372">
        <v>1259.9999999999998</v>
      </c>
      <c r="AE1372" s="1">
        <f t="shared" si="283"/>
        <v>1.2599999999999998</v>
      </c>
    </row>
    <row r="1373" spans="1:31" customFormat="1" ht="43.2" hidden="1" x14ac:dyDescent="0.3">
      <c r="A1373" s="65" t="str" cm="1">
        <f t="array" ref="A1373">_xlfn.IFS(M1373&gt;=65,"Heavy",M1373&lt;=25,"Light",M1373&gt;=26-64,"Medium")</f>
        <v>Medium</v>
      </c>
      <c r="B1373" s="1" t="s">
        <v>2787</v>
      </c>
      <c r="C1373" s="1" t="s">
        <v>2824</v>
      </c>
      <c r="D1373" s="3">
        <f t="shared" si="292"/>
        <v>1356</v>
      </c>
      <c r="E1373" s="4" t="s">
        <v>918</v>
      </c>
      <c r="F1373" s="3">
        <v>2</v>
      </c>
      <c r="G1373" s="3" t="s">
        <v>2827</v>
      </c>
      <c r="H1373" s="4" t="s">
        <v>1410</v>
      </c>
      <c r="I1373" s="3" t="s">
        <v>812</v>
      </c>
      <c r="J1373" s="3" t="s">
        <v>2819</v>
      </c>
      <c r="K1373" s="7" t="str">
        <f>VLOOKUP($I1373,'New Summary'!$E$8:$G$59,2,FALSE)</f>
        <v>T-100x200x8x12</v>
      </c>
      <c r="L1373" s="3" t="s">
        <v>2496</v>
      </c>
      <c r="M1373" s="7">
        <f>VLOOKUP($I1373,'New Summary'!$E$8:$G$59,3,FALSE)</f>
        <v>25.3</v>
      </c>
      <c r="N1373" s="3">
        <v>2800</v>
      </c>
      <c r="O1373" s="3" t="s">
        <v>25</v>
      </c>
      <c r="P1373" s="3">
        <v>1</v>
      </c>
      <c r="Q1373" s="28">
        <f t="shared" si="286"/>
        <v>2.8</v>
      </c>
      <c r="R1373" s="40">
        <f t="shared" si="287"/>
        <v>70.84</v>
      </c>
      <c r="S1373" s="12">
        <v>0</v>
      </c>
      <c r="T1373" s="46">
        <f t="shared" si="290"/>
        <v>0</v>
      </c>
      <c r="U1373" s="15"/>
      <c r="V1373" s="3">
        <f t="shared" si="291"/>
        <v>2.8</v>
      </c>
      <c r="W1373" s="30" t="s">
        <v>2502</v>
      </c>
      <c r="X1373" s="41">
        <f t="shared" si="288"/>
        <v>70.84</v>
      </c>
      <c r="Y1373" s="41">
        <f t="shared" si="289"/>
        <v>0</v>
      </c>
      <c r="Z1373" s="5"/>
      <c r="AA1373" s="3">
        <v>1.54</v>
      </c>
      <c r="AB1373" s="3">
        <f t="shared" ref="AB1373:AB1436" si="293">Q1373-AA1373</f>
        <v>1.2599999999999998</v>
      </c>
      <c r="AC1373" s="3">
        <f t="shared" ref="AC1373:AC1436" si="294">AA1373*M1373*P1373</f>
        <v>38.962000000000003</v>
      </c>
      <c r="AD1373">
        <v>1540</v>
      </c>
      <c r="AE1373" s="1">
        <f t="shared" si="283"/>
        <v>1.54</v>
      </c>
    </row>
    <row r="1374" spans="1:31" customFormat="1" ht="43.2" hidden="1" x14ac:dyDescent="0.3">
      <c r="A1374" s="65" t="str" cm="1">
        <f t="array" ref="A1374">_xlfn.IFS(M1374&gt;=65,"Heavy",M1374&lt;=25,"Light",M1374&gt;=26-64,"Medium")</f>
        <v>Medium</v>
      </c>
      <c r="B1374" s="1" t="s">
        <v>2787</v>
      </c>
      <c r="C1374" s="1" t="s">
        <v>2824</v>
      </c>
      <c r="D1374" s="3">
        <f t="shared" si="292"/>
        <v>1357</v>
      </c>
      <c r="E1374" s="4" t="s">
        <v>918</v>
      </c>
      <c r="F1374" s="3">
        <v>2</v>
      </c>
      <c r="G1374" s="3" t="s">
        <v>2827</v>
      </c>
      <c r="H1374" s="4" t="s">
        <v>1411</v>
      </c>
      <c r="I1374" s="3" t="s">
        <v>812</v>
      </c>
      <c r="J1374" s="3" t="s">
        <v>2819</v>
      </c>
      <c r="K1374" s="7" t="str">
        <f>VLOOKUP($I1374,'New Summary'!$E$8:$G$59,2,FALSE)</f>
        <v>T-100x200x8x12</v>
      </c>
      <c r="L1374" s="3" t="s">
        <v>2496</v>
      </c>
      <c r="M1374" s="7">
        <f>VLOOKUP($I1374,'New Summary'!$E$8:$G$59,3,FALSE)</f>
        <v>25.3</v>
      </c>
      <c r="N1374" s="3">
        <v>3050</v>
      </c>
      <c r="O1374" s="3" t="s">
        <v>25</v>
      </c>
      <c r="P1374" s="3">
        <v>1</v>
      </c>
      <c r="Q1374" s="28">
        <f t="shared" si="286"/>
        <v>3.05</v>
      </c>
      <c r="R1374" s="40">
        <f t="shared" si="287"/>
        <v>77.164999999999992</v>
      </c>
      <c r="S1374" s="12">
        <v>0</v>
      </c>
      <c r="T1374" s="46">
        <f t="shared" si="290"/>
        <v>0</v>
      </c>
      <c r="U1374" s="15"/>
      <c r="V1374" s="3">
        <f t="shared" si="291"/>
        <v>3.05</v>
      </c>
      <c r="W1374" s="30" t="s">
        <v>2502</v>
      </c>
      <c r="X1374" s="41">
        <f t="shared" si="288"/>
        <v>77.164999999999992</v>
      </c>
      <c r="Y1374" s="41">
        <f t="shared" si="289"/>
        <v>0</v>
      </c>
      <c r="Z1374" s="5"/>
      <c r="AA1374" s="3">
        <v>1.6775</v>
      </c>
      <c r="AB1374" s="3">
        <f t="shared" si="293"/>
        <v>1.3724999999999998</v>
      </c>
      <c r="AC1374" s="3">
        <f t="shared" si="294"/>
        <v>42.440750000000001</v>
      </c>
      <c r="AD1374">
        <v>1677.5</v>
      </c>
      <c r="AE1374" s="1">
        <f t="shared" si="283"/>
        <v>1.6775</v>
      </c>
    </row>
    <row r="1375" spans="1:31" customFormat="1" ht="43.2" hidden="1" x14ac:dyDescent="0.3">
      <c r="A1375" s="65" t="str" cm="1">
        <f t="array" ref="A1375">_xlfn.IFS(M1375&gt;=65,"Heavy",M1375&lt;=25,"Light",M1375&gt;=26-64,"Medium")</f>
        <v>Medium</v>
      </c>
      <c r="B1375" s="1" t="s">
        <v>2787</v>
      </c>
      <c r="C1375" s="1" t="s">
        <v>2824</v>
      </c>
      <c r="D1375" s="3">
        <f t="shared" si="292"/>
        <v>1358</v>
      </c>
      <c r="E1375" s="4" t="s">
        <v>918</v>
      </c>
      <c r="F1375" s="3">
        <v>2</v>
      </c>
      <c r="G1375" s="3" t="s">
        <v>2827</v>
      </c>
      <c r="H1375" s="4" t="s">
        <v>1412</v>
      </c>
      <c r="I1375" s="3" t="s">
        <v>812</v>
      </c>
      <c r="J1375" s="3" t="s">
        <v>2819</v>
      </c>
      <c r="K1375" s="7" t="str">
        <f>VLOOKUP($I1375,'New Summary'!$E$8:$G$59,2,FALSE)</f>
        <v>T-100x200x8x12</v>
      </c>
      <c r="L1375" s="3" t="s">
        <v>2496</v>
      </c>
      <c r="M1375" s="7">
        <f>VLOOKUP($I1375,'New Summary'!$E$8:$G$59,3,FALSE)</f>
        <v>25.3</v>
      </c>
      <c r="N1375" s="3">
        <v>3050</v>
      </c>
      <c r="O1375" s="3" t="s">
        <v>25</v>
      </c>
      <c r="P1375" s="3">
        <v>1</v>
      </c>
      <c r="Q1375" s="28">
        <f t="shared" si="286"/>
        <v>3.05</v>
      </c>
      <c r="R1375" s="40">
        <f t="shared" si="287"/>
        <v>77.164999999999992</v>
      </c>
      <c r="S1375" s="12">
        <v>0</v>
      </c>
      <c r="T1375" s="46">
        <f t="shared" si="290"/>
        <v>0</v>
      </c>
      <c r="U1375" s="15"/>
      <c r="V1375" s="3">
        <f t="shared" si="291"/>
        <v>3.05</v>
      </c>
      <c r="W1375" s="30" t="s">
        <v>2502</v>
      </c>
      <c r="X1375" s="41">
        <f t="shared" si="288"/>
        <v>77.164999999999992</v>
      </c>
      <c r="Y1375" s="41">
        <f t="shared" si="289"/>
        <v>0</v>
      </c>
      <c r="Z1375" s="5"/>
      <c r="AA1375" s="3">
        <v>1.6775</v>
      </c>
      <c r="AB1375" s="3">
        <f t="shared" si="293"/>
        <v>1.3724999999999998</v>
      </c>
      <c r="AC1375" s="3">
        <f t="shared" si="294"/>
        <v>42.440750000000001</v>
      </c>
      <c r="AD1375">
        <v>1677.5</v>
      </c>
      <c r="AE1375" s="1">
        <f t="shared" si="283"/>
        <v>1.6775</v>
      </c>
    </row>
    <row r="1376" spans="1:31" customFormat="1" ht="43.2" hidden="1" x14ac:dyDescent="0.3">
      <c r="A1376" s="65" t="str" cm="1">
        <f t="array" ref="A1376">_xlfn.IFS(M1376&gt;=65,"Heavy",M1376&lt;=25,"Light",M1376&gt;=26-64,"Medium")</f>
        <v>Medium</v>
      </c>
      <c r="B1376" s="1" t="s">
        <v>2787</v>
      </c>
      <c r="C1376" s="1" t="s">
        <v>2824</v>
      </c>
      <c r="D1376" s="3">
        <f t="shared" si="292"/>
        <v>1359</v>
      </c>
      <c r="E1376" s="4" t="s">
        <v>918</v>
      </c>
      <c r="F1376" s="3">
        <v>2</v>
      </c>
      <c r="G1376" s="3" t="s">
        <v>2827</v>
      </c>
      <c r="H1376" s="4" t="s">
        <v>1413</v>
      </c>
      <c r="I1376" s="3" t="s">
        <v>812</v>
      </c>
      <c r="J1376" s="3" t="s">
        <v>2819</v>
      </c>
      <c r="K1376" s="7" t="str">
        <f>VLOOKUP($I1376,'New Summary'!$E$8:$G$59,2,FALSE)</f>
        <v>T-100x200x8x12</v>
      </c>
      <c r="L1376" s="3" t="s">
        <v>2496</v>
      </c>
      <c r="M1376" s="7">
        <f>VLOOKUP($I1376,'New Summary'!$E$8:$G$59,3,FALSE)</f>
        <v>25.3</v>
      </c>
      <c r="N1376" s="3">
        <v>3050</v>
      </c>
      <c r="O1376" s="3" t="s">
        <v>25</v>
      </c>
      <c r="P1376" s="3">
        <v>1</v>
      </c>
      <c r="Q1376" s="28">
        <f t="shared" si="286"/>
        <v>3.05</v>
      </c>
      <c r="R1376" s="40">
        <f t="shared" si="287"/>
        <v>77.164999999999992</v>
      </c>
      <c r="S1376" s="12">
        <v>0</v>
      </c>
      <c r="T1376" s="46">
        <f t="shared" si="290"/>
        <v>0</v>
      </c>
      <c r="U1376" s="15"/>
      <c r="V1376" s="3">
        <f t="shared" si="291"/>
        <v>3.05</v>
      </c>
      <c r="W1376" s="30" t="s">
        <v>2502</v>
      </c>
      <c r="X1376" s="41">
        <f t="shared" si="288"/>
        <v>77.164999999999992</v>
      </c>
      <c r="Y1376" s="41">
        <f t="shared" si="289"/>
        <v>0</v>
      </c>
      <c r="Z1376" s="5"/>
      <c r="AA1376" s="3">
        <v>1.6775</v>
      </c>
      <c r="AB1376" s="3">
        <f t="shared" si="293"/>
        <v>1.3724999999999998</v>
      </c>
      <c r="AC1376" s="3">
        <f t="shared" si="294"/>
        <v>42.440750000000001</v>
      </c>
      <c r="AD1376">
        <v>1677.5</v>
      </c>
      <c r="AE1376" s="1">
        <f t="shared" si="283"/>
        <v>1.6775</v>
      </c>
    </row>
    <row r="1377" spans="1:31" customFormat="1" ht="43.2" hidden="1" x14ac:dyDescent="0.3">
      <c r="A1377" s="65" t="str" cm="1">
        <f t="array" ref="A1377">_xlfn.IFS(M1377&gt;=65,"Heavy",M1377&lt;=25,"Light",M1377&gt;=26-64,"Medium")</f>
        <v>Medium</v>
      </c>
      <c r="B1377" s="1" t="s">
        <v>2787</v>
      </c>
      <c r="C1377" s="1" t="s">
        <v>2824</v>
      </c>
      <c r="D1377" s="3">
        <f t="shared" si="292"/>
        <v>1360</v>
      </c>
      <c r="E1377" s="4" t="s">
        <v>918</v>
      </c>
      <c r="F1377" s="3">
        <v>2</v>
      </c>
      <c r="G1377" s="3" t="s">
        <v>2827</v>
      </c>
      <c r="H1377" s="4" t="s">
        <v>1414</v>
      </c>
      <c r="I1377" s="3" t="s">
        <v>812</v>
      </c>
      <c r="J1377" s="3" t="s">
        <v>2819</v>
      </c>
      <c r="K1377" s="7" t="str">
        <f>VLOOKUP($I1377,'New Summary'!$E$8:$G$59,2,FALSE)</f>
        <v>T-100x200x8x12</v>
      </c>
      <c r="L1377" s="3" t="s">
        <v>2496</v>
      </c>
      <c r="M1377" s="7">
        <f>VLOOKUP($I1377,'New Summary'!$E$8:$G$59,3,FALSE)</f>
        <v>25.3</v>
      </c>
      <c r="N1377" s="3">
        <v>3050</v>
      </c>
      <c r="O1377" s="3" t="s">
        <v>25</v>
      </c>
      <c r="P1377" s="3">
        <v>1</v>
      </c>
      <c r="Q1377" s="28">
        <f t="shared" si="286"/>
        <v>3.05</v>
      </c>
      <c r="R1377" s="40">
        <f t="shared" si="287"/>
        <v>77.164999999999992</v>
      </c>
      <c r="S1377" s="12">
        <v>0</v>
      </c>
      <c r="T1377" s="46">
        <f t="shared" si="290"/>
        <v>0</v>
      </c>
      <c r="U1377" s="15"/>
      <c r="V1377" s="3">
        <f t="shared" si="291"/>
        <v>3.05</v>
      </c>
      <c r="W1377" s="30" t="s">
        <v>2502</v>
      </c>
      <c r="X1377" s="41">
        <f t="shared" si="288"/>
        <v>77.164999999999992</v>
      </c>
      <c r="Y1377" s="41">
        <f t="shared" si="289"/>
        <v>0</v>
      </c>
      <c r="Z1377" s="5"/>
      <c r="AA1377" s="3">
        <v>1.6775</v>
      </c>
      <c r="AB1377" s="3">
        <f t="shared" si="293"/>
        <v>1.3724999999999998</v>
      </c>
      <c r="AC1377" s="3">
        <f t="shared" si="294"/>
        <v>42.440750000000001</v>
      </c>
      <c r="AD1377">
        <v>1677.5</v>
      </c>
      <c r="AE1377" s="1">
        <f t="shared" si="283"/>
        <v>1.6775</v>
      </c>
    </row>
    <row r="1378" spans="1:31" customFormat="1" ht="43.2" hidden="1" x14ac:dyDescent="0.3">
      <c r="A1378" s="65" t="str" cm="1">
        <f t="array" ref="A1378">_xlfn.IFS(M1378&gt;=65,"Heavy",M1378&lt;=25,"Light",M1378&gt;=26-64,"Medium")</f>
        <v>Medium</v>
      </c>
      <c r="B1378" s="1" t="s">
        <v>2787</v>
      </c>
      <c r="C1378" s="1" t="s">
        <v>2824</v>
      </c>
      <c r="D1378" s="3">
        <f t="shared" si="292"/>
        <v>1361</v>
      </c>
      <c r="E1378" s="4" t="s">
        <v>918</v>
      </c>
      <c r="F1378" s="3">
        <v>2</v>
      </c>
      <c r="G1378" s="3" t="s">
        <v>2827</v>
      </c>
      <c r="H1378" s="4" t="s">
        <v>1415</v>
      </c>
      <c r="I1378" s="3" t="s">
        <v>812</v>
      </c>
      <c r="J1378" s="3" t="s">
        <v>2819</v>
      </c>
      <c r="K1378" s="7" t="str">
        <f>VLOOKUP($I1378,'New Summary'!$E$8:$G$59,2,FALSE)</f>
        <v>T-100x200x8x12</v>
      </c>
      <c r="L1378" s="3" t="s">
        <v>2496</v>
      </c>
      <c r="M1378" s="7">
        <f>VLOOKUP($I1378,'New Summary'!$E$8:$G$59,3,FALSE)</f>
        <v>25.3</v>
      </c>
      <c r="N1378" s="3">
        <v>3050</v>
      </c>
      <c r="O1378" s="3" t="s">
        <v>25</v>
      </c>
      <c r="P1378" s="3">
        <v>1</v>
      </c>
      <c r="Q1378" s="28">
        <f t="shared" si="286"/>
        <v>3.05</v>
      </c>
      <c r="R1378" s="40">
        <f t="shared" si="287"/>
        <v>77.164999999999992</v>
      </c>
      <c r="S1378" s="12">
        <v>0</v>
      </c>
      <c r="T1378" s="46">
        <f t="shared" si="290"/>
        <v>0</v>
      </c>
      <c r="U1378" s="15"/>
      <c r="V1378" s="3">
        <f t="shared" si="291"/>
        <v>3.05</v>
      </c>
      <c r="W1378" s="30" t="s">
        <v>2502</v>
      </c>
      <c r="X1378" s="41">
        <f t="shared" si="288"/>
        <v>77.164999999999992</v>
      </c>
      <c r="Y1378" s="41">
        <f t="shared" si="289"/>
        <v>0</v>
      </c>
      <c r="Z1378" s="5"/>
      <c r="AA1378" s="3">
        <v>1.6775</v>
      </c>
      <c r="AB1378" s="3">
        <f t="shared" si="293"/>
        <v>1.3724999999999998</v>
      </c>
      <c r="AC1378" s="3">
        <f t="shared" si="294"/>
        <v>42.440750000000001</v>
      </c>
      <c r="AD1378">
        <v>1677.5</v>
      </c>
      <c r="AE1378" s="1">
        <f t="shared" si="283"/>
        <v>1.6775</v>
      </c>
    </row>
    <row r="1379" spans="1:31" customFormat="1" ht="43.2" hidden="1" x14ac:dyDescent="0.3">
      <c r="A1379" s="65" t="str" cm="1">
        <f t="array" ref="A1379">_xlfn.IFS(M1379&gt;=65,"Heavy",M1379&lt;=25,"Light",M1379&gt;=26-64,"Medium")</f>
        <v>Medium</v>
      </c>
      <c r="B1379" s="1" t="s">
        <v>2787</v>
      </c>
      <c r="C1379" s="1" t="s">
        <v>2824</v>
      </c>
      <c r="D1379" s="3">
        <f t="shared" si="292"/>
        <v>1362</v>
      </c>
      <c r="E1379" s="4" t="s">
        <v>918</v>
      </c>
      <c r="F1379" s="3">
        <v>2</v>
      </c>
      <c r="G1379" s="3" t="s">
        <v>2827</v>
      </c>
      <c r="H1379" s="4" t="s">
        <v>1416</v>
      </c>
      <c r="I1379" s="3" t="s">
        <v>812</v>
      </c>
      <c r="J1379" s="3" t="s">
        <v>2819</v>
      </c>
      <c r="K1379" s="7" t="str">
        <f>VLOOKUP($I1379,'New Summary'!$E$8:$G$59,2,FALSE)</f>
        <v>T-100x200x8x12</v>
      </c>
      <c r="L1379" s="3" t="s">
        <v>2496</v>
      </c>
      <c r="M1379" s="7">
        <f>VLOOKUP($I1379,'New Summary'!$E$8:$G$59,3,FALSE)</f>
        <v>25.3</v>
      </c>
      <c r="N1379" s="3">
        <v>3050</v>
      </c>
      <c r="O1379" s="3" t="s">
        <v>25</v>
      </c>
      <c r="P1379" s="3">
        <v>1</v>
      </c>
      <c r="Q1379" s="28">
        <f t="shared" si="286"/>
        <v>3.05</v>
      </c>
      <c r="R1379" s="40">
        <f t="shared" si="287"/>
        <v>77.164999999999992</v>
      </c>
      <c r="S1379" s="12">
        <v>0</v>
      </c>
      <c r="T1379" s="46">
        <f t="shared" si="290"/>
        <v>0</v>
      </c>
      <c r="U1379" s="15"/>
      <c r="V1379" s="3">
        <f t="shared" si="291"/>
        <v>3.05</v>
      </c>
      <c r="W1379" s="30" t="s">
        <v>2502</v>
      </c>
      <c r="X1379" s="41">
        <f t="shared" si="288"/>
        <v>77.164999999999992</v>
      </c>
      <c r="Y1379" s="41">
        <f t="shared" si="289"/>
        <v>0</v>
      </c>
      <c r="Z1379" s="5"/>
      <c r="AA1379" s="3">
        <v>1.6775</v>
      </c>
      <c r="AB1379" s="3">
        <f t="shared" si="293"/>
        <v>1.3724999999999998</v>
      </c>
      <c r="AC1379" s="3">
        <f t="shared" si="294"/>
        <v>42.440750000000001</v>
      </c>
      <c r="AD1379">
        <v>1677.5</v>
      </c>
      <c r="AE1379" s="1">
        <f t="shared" si="283"/>
        <v>1.6775</v>
      </c>
    </row>
    <row r="1380" spans="1:31" customFormat="1" ht="43.2" hidden="1" x14ac:dyDescent="0.3">
      <c r="A1380" s="65" t="str" cm="1">
        <f t="array" ref="A1380">_xlfn.IFS(M1380&gt;=65,"Heavy",M1380&lt;=25,"Light",M1380&gt;=26-64,"Medium")</f>
        <v>Medium</v>
      </c>
      <c r="B1380" s="1" t="s">
        <v>2787</v>
      </c>
      <c r="C1380" s="1" t="s">
        <v>2824</v>
      </c>
      <c r="D1380" s="3">
        <f t="shared" si="292"/>
        <v>1363</v>
      </c>
      <c r="E1380" s="4" t="s">
        <v>918</v>
      </c>
      <c r="F1380" s="3">
        <v>2</v>
      </c>
      <c r="G1380" s="3" t="s">
        <v>2827</v>
      </c>
      <c r="H1380" s="4" t="s">
        <v>1417</v>
      </c>
      <c r="I1380" s="3" t="s">
        <v>812</v>
      </c>
      <c r="J1380" s="3" t="s">
        <v>2819</v>
      </c>
      <c r="K1380" s="7" t="str">
        <f>VLOOKUP($I1380,'New Summary'!$E$8:$G$59,2,FALSE)</f>
        <v>T-100x200x8x12</v>
      </c>
      <c r="L1380" s="3" t="s">
        <v>2496</v>
      </c>
      <c r="M1380" s="7">
        <f>VLOOKUP($I1380,'New Summary'!$E$8:$G$59,3,FALSE)</f>
        <v>25.3</v>
      </c>
      <c r="N1380" s="3">
        <v>3050</v>
      </c>
      <c r="O1380" s="3" t="s">
        <v>25</v>
      </c>
      <c r="P1380" s="3">
        <v>1</v>
      </c>
      <c r="Q1380" s="28">
        <f t="shared" si="286"/>
        <v>3.05</v>
      </c>
      <c r="R1380" s="40">
        <f t="shared" si="287"/>
        <v>77.164999999999992</v>
      </c>
      <c r="S1380" s="12">
        <v>0</v>
      </c>
      <c r="T1380" s="46">
        <f t="shared" si="290"/>
        <v>0</v>
      </c>
      <c r="U1380" s="15"/>
      <c r="V1380" s="3">
        <f t="shared" si="291"/>
        <v>3.05</v>
      </c>
      <c r="W1380" s="30" t="s">
        <v>2502</v>
      </c>
      <c r="X1380" s="41">
        <f t="shared" si="288"/>
        <v>77.164999999999992</v>
      </c>
      <c r="Y1380" s="41">
        <f t="shared" si="289"/>
        <v>0</v>
      </c>
      <c r="Z1380" s="5"/>
      <c r="AA1380" s="3">
        <v>1.5249999999999999</v>
      </c>
      <c r="AB1380" s="3">
        <f t="shared" si="293"/>
        <v>1.5249999999999999</v>
      </c>
      <c r="AC1380" s="3">
        <f t="shared" si="294"/>
        <v>38.582499999999996</v>
      </c>
      <c r="AD1380">
        <v>1525</v>
      </c>
      <c r="AE1380" s="1">
        <f t="shared" si="283"/>
        <v>1.5249999999999999</v>
      </c>
    </row>
    <row r="1381" spans="1:31" customFormat="1" ht="43.2" hidden="1" x14ac:dyDescent="0.3">
      <c r="A1381" s="65" t="str" cm="1">
        <f t="array" ref="A1381">_xlfn.IFS(M1381&gt;=65,"Heavy",M1381&lt;=25,"Light",M1381&gt;=26-64,"Medium")</f>
        <v>Medium</v>
      </c>
      <c r="B1381" s="1" t="s">
        <v>2787</v>
      </c>
      <c r="C1381" s="1" t="s">
        <v>2824</v>
      </c>
      <c r="D1381" s="3">
        <f t="shared" si="292"/>
        <v>1364</v>
      </c>
      <c r="E1381" s="4" t="s">
        <v>918</v>
      </c>
      <c r="F1381" s="3">
        <v>2</v>
      </c>
      <c r="G1381" s="3" t="s">
        <v>2827</v>
      </c>
      <c r="H1381" s="4" t="s">
        <v>1418</v>
      </c>
      <c r="I1381" s="3" t="s">
        <v>812</v>
      </c>
      <c r="J1381" s="3" t="s">
        <v>2819</v>
      </c>
      <c r="K1381" s="7" t="str">
        <f>VLOOKUP($I1381,'New Summary'!$E$8:$G$59,2,FALSE)</f>
        <v>T-100x200x8x12</v>
      </c>
      <c r="L1381" s="3" t="s">
        <v>2496</v>
      </c>
      <c r="M1381" s="7">
        <f>VLOOKUP($I1381,'New Summary'!$E$8:$G$59,3,FALSE)</f>
        <v>25.3</v>
      </c>
      <c r="N1381" s="3">
        <v>3050</v>
      </c>
      <c r="O1381" s="3" t="s">
        <v>25</v>
      </c>
      <c r="P1381" s="3">
        <v>1</v>
      </c>
      <c r="Q1381" s="28">
        <f t="shared" si="286"/>
        <v>3.05</v>
      </c>
      <c r="R1381" s="40">
        <f t="shared" si="287"/>
        <v>77.164999999999992</v>
      </c>
      <c r="S1381" s="12">
        <v>0</v>
      </c>
      <c r="T1381" s="46">
        <f t="shared" si="290"/>
        <v>0</v>
      </c>
      <c r="U1381" s="15"/>
      <c r="V1381" s="3">
        <f t="shared" si="291"/>
        <v>3.05</v>
      </c>
      <c r="W1381" s="30" t="s">
        <v>2502</v>
      </c>
      <c r="X1381" s="41">
        <f t="shared" si="288"/>
        <v>77.164999999999992</v>
      </c>
      <c r="Y1381" s="41">
        <f t="shared" si="289"/>
        <v>0</v>
      </c>
      <c r="Z1381" s="5"/>
      <c r="AA1381" s="3">
        <v>1.5249999999999999</v>
      </c>
      <c r="AB1381" s="3">
        <f t="shared" si="293"/>
        <v>1.5249999999999999</v>
      </c>
      <c r="AC1381" s="3">
        <f t="shared" si="294"/>
        <v>38.582499999999996</v>
      </c>
      <c r="AD1381">
        <v>1525</v>
      </c>
      <c r="AE1381" s="1">
        <f t="shared" si="283"/>
        <v>1.5249999999999999</v>
      </c>
    </row>
    <row r="1382" spans="1:31" customFormat="1" ht="43.2" hidden="1" x14ac:dyDescent="0.3">
      <c r="A1382" s="65" t="str" cm="1">
        <f t="array" ref="A1382">_xlfn.IFS(M1382&gt;=65,"Heavy",M1382&lt;=25,"Light",M1382&gt;=26-64,"Medium")</f>
        <v>Medium</v>
      </c>
      <c r="B1382" s="1" t="s">
        <v>2787</v>
      </c>
      <c r="C1382" s="1" t="s">
        <v>2824</v>
      </c>
      <c r="D1382" s="3">
        <f t="shared" si="292"/>
        <v>1365</v>
      </c>
      <c r="E1382" s="4" t="s">
        <v>918</v>
      </c>
      <c r="F1382" s="3">
        <v>2</v>
      </c>
      <c r="G1382" s="3" t="s">
        <v>2827</v>
      </c>
      <c r="H1382" s="4" t="s">
        <v>1419</v>
      </c>
      <c r="I1382" s="3" t="s">
        <v>812</v>
      </c>
      <c r="J1382" s="3" t="s">
        <v>2819</v>
      </c>
      <c r="K1382" s="7" t="str">
        <f>VLOOKUP($I1382,'New Summary'!$E$8:$G$59,2,FALSE)</f>
        <v>T-100x200x8x12</v>
      </c>
      <c r="L1382" s="3" t="s">
        <v>2496</v>
      </c>
      <c r="M1382" s="7">
        <f>VLOOKUP($I1382,'New Summary'!$E$8:$G$59,3,FALSE)</f>
        <v>25.3</v>
      </c>
      <c r="N1382" s="3">
        <v>3050</v>
      </c>
      <c r="O1382" s="3" t="s">
        <v>25</v>
      </c>
      <c r="P1382" s="3">
        <v>1</v>
      </c>
      <c r="Q1382" s="28">
        <f t="shared" si="286"/>
        <v>3.05</v>
      </c>
      <c r="R1382" s="40">
        <f t="shared" si="287"/>
        <v>77.164999999999992</v>
      </c>
      <c r="S1382" s="12">
        <v>0</v>
      </c>
      <c r="T1382" s="46">
        <f t="shared" si="290"/>
        <v>0</v>
      </c>
      <c r="U1382" s="15"/>
      <c r="V1382" s="3">
        <f t="shared" si="291"/>
        <v>3.05</v>
      </c>
      <c r="W1382" s="30" t="s">
        <v>2502</v>
      </c>
      <c r="X1382" s="41">
        <f t="shared" si="288"/>
        <v>77.164999999999992</v>
      </c>
      <c r="Y1382" s="41">
        <f t="shared" si="289"/>
        <v>0</v>
      </c>
      <c r="Z1382" s="5"/>
      <c r="AA1382" s="3">
        <v>1.5249999999999999</v>
      </c>
      <c r="AB1382" s="3">
        <f t="shared" si="293"/>
        <v>1.5249999999999999</v>
      </c>
      <c r="AC1382" s="3">
        <f t="shared" si="294"/>
        <v>38.582499999999996</v>
      </c>
      <c r="AD1382">
        <v>1525</v>
      </c>
      <c r="AE1382" s="1">
        <f t="shared" si="283"/>
        <v>1.5249999999999999</v>
      </c>
    </row>
    <row r="1383" spans="1:31" customFormat="1" ht="43.2" hidden="1" x14ac:dyDescent="0.3">
      <c r="A1383" s="65" t="str" cm="1">
        <f t="array" ref="A1383">_xlfn.IFS(M1383&gt;=65,"Heavy",M1383&lt;=25,"Light",M1383&gt;=26-64,"Medium")</f>
        <v>Medium</v>
      </c>
      <c r="B1383" s="1" t="s">
        <v>2787</v>
      </c>
      <c r="C1383" s="1" t="s">
        <v>2824</v>
      </c>
      <c r="D1383" s="3">
        <f t="shared" si="292"/>
        <v>1366</v>
      </c>
      <c r="E1383" s="4" t="s">
        <v>918</v>
      </c>
      <c r="F1383" s="3">
        <v>2</v>
      </c>
      <c r="G1383" s="3" t="s">
        <v>2827</v>
      </c>
      <c r="H1383" s="4" t="s">
        <v>1420</v>
      </c>
      <c r="I1383" s="3" t="s">
        <v>812</v>
      </c>
      <c r="J1383" s="3" t="s">
        <v>2819</v>
      </c>
      <c r="K1383" s="7" t="str">
        <f>VLOOKUP($I1383,'New Summary'!$E$8:$G$59,2,FALSE)</f>
        <v>T-100x200x8x12</v>
      </c>
      <c r="L1383" s="3" t="s">
        <v>2496</v>
      </c>
      <c r="M1383" s="7">
        <f>VLOOKUP($I1383,'New Summary'!$E$8:$G$59,3,FALSE)</f>
        <v>25.3</v>
      </c>
      <c r="N1383" s="3">
        <v>3050</v>
      </c>
      <c r="O1383" s="3" t="s">
        <v>25</v>
      </c>
      <c r="P1383" s="3">
        <v>1</v>
      </c>
      <c r="Q1383" s="28">
        <f t="shared" si="286"/>
        <v>3.05</v>
      </c>
      <c r="R1383" s="40">
        <f t="shared" si="287"/>
        <v>77.164999999999992</v>
      </c>
      <c r="S1383" s="12">
        <v>0</v>
      </c>
      <c r="T1383" s="46">
        <f t="shared" si="290"/>
        <v>0</v>
      </c>
      <c r="U1383" s="15"/>
      <c r="V1383" s="3">
        <f t="shared" si="291"/>
        <v>3.05</v>
      </c>
      <c r="W1383" s="30" t="s">
        <v>2502</v>
      </c>
      <c r="X1383" s="41">
        <f t="shared" si="288"/>
        <v>77.164999999999992</v>
      </c>
      <c r="Y1383" s="41">
        <f t="shared" si="289"/>
        <v>0</v>
      </c>
      <c r="Z1383" s="5"/>
      <c r="AA1383" s="3">
        <v>1.5249999999999999</v>
      </c>
      <c r="AB1383" s="3">
        <f t="shared" si="293"/>
        <v>1.5249999999999999</v>
      </c>
      <c r="AC1383" s="3">
        <f t="shared" si="294"/>
        <v>38.582499999999996</v>
      </c>
      <c r="AD1383">
        <v>1525</v>
      </c>
      <c r="AE1383" s="1">
        <f t="shared" si="283"/>
        <v>1.5249999999999999</v>
      </c>
    </row>
    <row r="1384" spans="1:31" customFormat="1" ht="43.2" hidden="1" x14ac:dyDescent="0.3">
      <c r="A1384" s="65" t="str" cm="1">
        <f t="array" ref="A1384">_xlfn.IFS(M1384&gt;=65,"Heavy",M1384&lt;=25,"Light",M1384&gt;=26-64,"Medium")</f>
        <v>Medium</v>
      </c>
      <c r="B1384" s="1" t="s">
        <v>2787</v>
      </c>
      <c r="C1384" s="1" t="s">
        <v>2824</v>
      </c>
      <c r="D1384" s="3">
        <f t="shared" si="292"/>
        <v>1367</v>
      </c>
      <c r="E1384" s="4" t="s">
        <v>918</v>
      </c>
      <c r="F1384" s="3">
        <v>2</v>
      </c>
      <c r="G1384" s="3" t="s">
        <v>2827</v>
      </c>
      <c r="H1384" s="4" t="s">
        <v>1421</v>
      </c>
      <c r="I1384" s="3" t="s">
        <v>812</v>
      </c>
      <c r="J1384" s="3" t="s">
        <v>2819</v>
      </c>
      <c r="K1384" s="7" t="str">
        <f>VLOOKUP($I1384,'New Summary'!$E$8:$G$59,2,FALSE)</f>
        <v>T-100x200x8x12</v>
      </c>
      <c r="L1384" s="3" t="s">
        <v>2496</v>
      </c>
      <c r="M1384" s="7">
        <f>VLOOKUP($I1384,'New Summary'!$E$8:$G$59,3,FALSE)</f>
        <v>25.3</v>
      </c>
      <c r="N1384" s="3">
        <v>3050</v>
      </c>
      <c r="O1384" s="3" t="s">
        <v>25</v>
      </c>
      <c r="P1384" s="3">
        <v>1</v>
      </c>
      <c r="Q1384" s="28">
        <f t="shared" si="286"/>
        <v>3.05</v>
      </c>
      <c r="R1384" s="40">
        <f t="shared" si="287"/>
        <v>77.164999999999992</v>
      </c>
      <c r="S1384" s="12">
        <v>0</v>
      </c>
      <c r="T1384" s="46">
        <f t="shared" si="290"/>
        <v>0</v>
      </c>
      <c r="U1384" s="15"/>
      <c r="V1384" s="3">
        <f t="shared" si="291"/>
        <v>3.05</v>
      </c>
      <c r="W1384" s="30" t="s">
        <v>2502</v>
      </c>
      <c r="X1384" s="41">
        <f t="shared" si="288"/>
        <v>77.164999999999992</v>
      </c>
      <c r="Y1384" s="41">
        <f t="shared" si="289"/>
        <v>0</v>
      </c>
      <c r="Z1384" s="5"/>
      <c r="AA1384" s="3">
        <v>1.5249999999999999</v>
      </c>
      <c r="AB1384" s="3">
        <f t="shared" si="293"/>
        <v>1.5249999999999999</v>
      </c>
      <c r="AC1384" s="3">
        <f t="shared" si="294"/>
        <v>38.582499999999996</v>
      </c>
      <c r="AD1384">
        <v>1525</v>
      </c>
      <c r="AE1384" s="1">
        <f t="shared" si="283"/>
        <v>1.5249999999999999</v>
      </c>
    </row>
    <row r="1385" spans="1:31" customFormat="1" ht="43.2" hidden="1" x14ac:dyDescent="0.3">
      <c r="A1385" s="65" t="str" cm="1">
        <f t="array" ref="A1385">_xlfn.IFS(M1385&gt;=65,"Heavy",M1385&lt;=25,"Light",M1385&gt;=26-64,"Medium")</f>
        <v>Medium</v>
      </c>
      <c r="B1385" s="1" t="s">
        <v>2787</v>
      </c>
      <c r="C1385" s="1" t="s">
        <v>2824</v>
      </c>
      <c r="D1385" s="3">
        <f t="shared" si="292"/>
        <v>1368</v>
      </c>
      <c r="E1385" s="4" t="s">
        <v>918</v>
      </c>
      <c r="F1385" s="3">
        <v>2</v>
      </c>
      <c r="G1385" s="3" t="s">
        <v>2827</v>
      </c>
      <c r="H1385" s="4" t="s">
        <v>1422</v>
      </c>
      <c r="I1385" s="3" t="s">
        <v>812</v>
      </c>
      <c r="J1385" s="3" t="s">
        <v>2819</v>
      </c>
      <c r="K1385" s="7" t="str">
        <f>VLOOKUP($I1385,'New Summary'!$E$8:$G$59,2,FALSE)</f>
        <v>T-100x200x8x12</v>
      </c>
      <c r="L1385" s="3" t="s">
        <v>2496</v>
      </c>
      <c r="M1385" s="7">
        <f>VLOOKUP($I1385,'New Summary'!$E$8:$G$59,3,FALSE)</f>
        <v>25.3</v>
      </c>
      <c r="N1385" s="3">
        <v>3050</v>
      </c>
      <c r="O1385" s="3" t="s">
        <v>25</v>
      </c>
      <c r="P1385" s="3">
        <v>1</v>
      </c>
      <c r="Q1385" s="28">
        <f t="shared" si="286"/>
        <v>3.05</v>
      </c>
      <c r="R1385" s="40">
        <f t="shared" si="287"/>
        <v>77.164999999999992</v>
      </c>
      <c r="S1385" s="12">
        <v>0</v>
      </c>
      <c r="T1385" s="46">
        <f t="shared" si="290"/>
        <v>0</v>
      </c>
      <c r="U1385" s="15"/>
      <c r="V1385" s="3">
        <f t="shared" si="291"/>
        <v>3.05</v>
      </c>
      <c r="W1385" s="30" t="s">
        <v>2502</v>
      </c>
      <c r="X1385" s="41">
        <f t="shared" si="288"/>
        <v>77.164999999999992</v>
      </c>
      <c r="Y1385" s="41">
        <f t="shared" si="289"/>
        <v>0</v>
      </c>
      <c r="Z1385" s="5"/>
      <c r="AA1385" s="3">
        <v>1.5249999999999999</v>
      </c>
      <c r="AB1385" s="3">
        <f t="shared" si="293"/>
        <v>1.5249999999999999</v>
      </c>
      <c r="AC1385" s="3">
        <f t="shared" si="294"/>
        <v>38.582499999999996</v>
      </c>
      <c r="AD1385">
        <v>1525</v>
      </c>
      <c r="AE1385" s="1">
        <f t="shared" si="283"/>
        <v>1.5249999999999999</v>
      </c>
    </row>
    <row r="1386" spans="1:31" customFormat="1" ht="43.2" hidden="1" x14ac:dyDescent="0.3">
      <c r="A1386" s="65" t="str" cm="1">
        <f t="array" ref="A1386">_xlfn.IFS(M1386&gt;=65,"Heavy",M1386&lt;=25,"Light",M1386&gt;=26-64,"Medium")</f>
        <v>Medium</v>
      </c>
      <c r="B1386" s="1" t="s">
        <v>2787</v>
      </c>
      <c r="C1386" s="1" t="s">
        <v>2824</v>
      </c>
      <c r="D1386" s="3">
        <f t="shared" si="292"/>
        <v>1369</v>
      </c>
      <c r="E1386" s="4" t="s">
        <v>918</v>
      </c>
      <c r="F1386" s="3">
        <v>2</v>
      </c>
      <c r="G1386" s="3" t="s">
        <v>2827</v>
      </c>
      <c r="H1386" s="4" t="s">
        <v>1423</v>
      </c>
      <c r="I1386" s="3" t="s">
        <v>812</v>
      </c>
      <c r="J1386" s="3" t="s">
        <v>2819</v>
      </c>
      <c r="K1386" s="7" t="str">
        <f>VLOOKUP($I1386,'New Summary'!$E$8:$G$59,2,FALSE)</f>
        <v>T-100x200x8x12</v>
      </c>
      <c r="L1386" s="3" t="s">
        <v>2496</v>
      </c>
      <c r="M1386" s="7">
        <f>VLOOKUP($I1386,'New Summary'!$E$8:$G$59,3,FALSE)</f>
        <v>25.3</v>
      </c>
      <c r="N1386" s="3">
        <v>3050</v>
      </c>
      <c r="O1386" s="3" t="s">
        <v>25</v>
      </c>
      <c r="P1386" s="3">
        <v>1</v>
      </c>
      <c r="Q1386" s="28">
        <f t="shared" si="286"/>
        <v>3.05</v>
      </c>
      <c r="R1386" s="40">
        <f t="shared" si="287"/>
        <v>77.164999999999992</v>
      </c>
      <c r="S1386" s="12">
        <v>0</v>
      </c>
      <c r="T1386" s="46">
        <f t="shared" si="290"/>
        <v>0</v>
      </c>
      <c r="U1386" s="15"/>
      <c r="V1386" s="3">
        <f t="shared" si="291"/>
        <v>3.05</v>
      </c>
      <c r="W1386" s="30" t="s">
        <v>2502</v>
      </c>
      <c r="X1386" s="41">
        <f t="shared" si="288"/>
        <v>77.164999999999992</v>
      </c>
      <c r="Y1386" s="41">
        <f t="shared" si="289"/>
        <v>0</v>
      </c>
      <c r="Z1386" s="5"/>
      <c r="AA1386" s="3">
        <v>1.6775</v>
      </c>
      <c r="AB1386" s="3">
        <f t="shared" si="293"/>
        <v>1.3724999999999998</v>
      </c>
      <c r="AC1386" s="3">
        <f t="shared" si="294"/>
        <v>42.440750000000001</v>
      </c>
      <c r="AD1386">
        <v>1677.5</v>
      </c>
      <c r="AE1386" s="1">
        <f t="shared" si="283"/>
        <v>1.6775</v>
      </c>
    </row>
    <row r="1387" spans="1:31" customFormat="1" ht="43.2" hidden="1" x14ac:dyDescent="0.3">
      <c r="A1387" s="65" t="str" cm="1">
        <f t="array" ref="A1387">_xlfn.IFS(M1387&gt;=65,"Heavy",M1387&lt;=25,"Light",M1387&gt;=26-64,"Medium")</f>
        <v>Medium</v>
      </c>
      <c r="B1387" s="1" t="s">
        <v>2787</v>
      </c>
      <c r="C1387" s="1" t="s">
        <v>2824</v>
      </c>
      <c r="D1387" s="3">
        <f t="shared" si="292"/>
        <v>1370</v>
      </c>
      <c r="E1387" s="4" t="s">
        <v>918</v>
      </c>
      <c r="F1387" s="3">
        <v>2</v>
      </c>
      <c r="G1387" s="3" t="s">
        <v>2827</v>
      </c>
      <c r="H1387" s="4" t="s">
        <v>1424</v>
      </c>
      <c r="I1387" s="3" t="s">
        <v>812</v>
      </c>
      <c r="J1387" s="3" t="s">
        <v>2819</v>
      </c>
      <c r="K1387" s="7" t="str">
        <f>VLOOKUP($I1387,'New Summary'!$E$8:$G$59,2,FALSE)</f>
        <v>T-100x200x8x12</v>
      </c>
      <c r="L1387" s="3" t="s">
        <v>2496</v>
      </c>
      <c r="M1387" s="7">
        <f>VLOOKUP($I1387,'New Summary'!$E$8:$G$59,3,FALSE)</f>
        <v>25.3</v>
      </c>
      <c r="N1387" s="3">
        <v>3050</v>
      </c>
      <c r="O1387" s="3" t="s">
        <v>25</v>
      </c>
      <c r="P1387" s="3">
        <v>1</v>
      </c>
      <c r="Q1387" s="28">
        <f t="shared" si="286"/>
        <v>3.05</v>
      </c>
      <c r="R1387" s="40">
        <f t="shared" si="287"/>
        <v>77.164999999999992</v>
      </c>
      <c r="S1387" s="12">
        <v>0</v>
      </c>
      <c r="T1387" s="46">
        <f t="shared" si="290"/>
        <v>0</v>
      </c>
      <c r="U1387" s="15"/>
      <c r="V1387" s="3">
        <f t="shared" si="291"/>
        <v>3.05</v>
      </c>
      <c r="W1387" s="30" t="s">
        <v>2502</v>
      </c>
      <c r="X1387" s="41">
        <f t="shared" si="288"/>
        <v>77.164999999999992</v>
      </c>
      <c r="Y1387" s="41">
        <f t="shared" si="289"/>
        <v>0</v>
      </c>
      <c r="Z1387" s="5"/>
      <c r="AA1387" s="3">
        <v>1.6775</v>
      </c>
      <c r="AB1387" s="3">
        <f t="shared" si="293"/>
        <v>1.3724999999999998</v>
      </c>
      <c r="AC1387" s="3">
        <f t="shared" si="294"/>
        <v>42.440750000000001</v>
      </c>
      <c r="AD1387">
        <v>1677.5</v>
      </c>
      <c r="AE1387" s="1">
        <f t="shared" si="283"/>
        <v>1.6775</v>
      </c>
    </row>
    <row r="1388" spans="1:31" customFormat="1" ht="43.2" hidden="1" x14ac:dyDescent="0.3">
      <c r="A1388" s="65" t="str" cm="1">
        <f t="array" ref="A1388">_xlfn.IFS(M1388&gt;=65,"Heavy",M1388&lt;=25,"Light",M1388&gt;=26-64,"Medium")</f>
        <v>Medium</v>
      </c>
      <c r="B1388" s="1" t="s">
        <v>2787</v>
      </c>
      <c r="C1388" s="1" t="s">
        <v>2824</v>
      </c>
      <c r="D1388" s="3">
        <f t="shared" si="292"/>
        <v>1371</v>
      </c>
      <c r="E1388" s="4" t="s">
        <v>918</v>
      </c>
      <c r="F1388" s="3">
        <v>2</v>
      </c>
      <c r="G1388" s="3" t="s">
        <v>2827</v>
      </c>
      <c r="H1388" s="4" t="s">
        <v>1425</v>
      </c>
      <c r="I1388" s="3" t="s">
        <v>812</v>
      </c>
      <c r="J1388" s="3" t="s">
        <v>2819</v>
      </c>
      <c r="K1388" s="7" t="str">
        <f>VLOOKUP($I1388,'New Summary'!$E$8:$G$59,2,FALSE)</f>
        <v>T-100x200x8x12</v>
      </c>
      <c r="L1388" s="3" t="s">
        <v>2496</v>
      </c>
      <c r="M1388" s="7">
        <f>VLOOKUP($I1388,'New Summary'!$E$8:$G$59,3,FALSE)</f>
        <v>25.3</v>
      </c>
      <c r="N1388" s="3">
        <v>3050</v>
      </c>
      <c r="O1388" s="3" t="s">
        <v>25</v>
      </c>
      <c r="P1388" s="3">
        <v>1</v>
      </c>
      <c r="Q1388" s="28">
        <f t="shared" si="286"/>
        <v>3.05</v>
      </c>
      <c r="R1388" s="40">
        <f t="shared" si="287"/>
        <v>77.164999999999992</v>
      </c>
      <c r="S1388" s="12">
        <v>0</v>
      </c>
      <c r="T1388" s="46">
        <f t="shared" si="290"/>
        <v>0</v>
      </c>
      <c r="U1388" s="15"/>
      <c r="V1388" s="3">
        <f t="shared" si="291"/>
        <v>3.05</v>
      </c>
      <c r="W1388" s="30" t="s">
        <v>2502</v>
      </c>
      <c r="X1388" s="41">
        <f t="shared" si="288"/>
        <v>77.164999999999992</v>
      </c>
      <c r="Y1388" s="41">
        <f t="shared" si="289"/>
        <v>0</v>
      </c>
      <c r="Z1388" s="5"/>
      <c r="AA1388" s="3">
        <v>1.6775</v>
      </c>
      <c r="AB1388" s="3">
        <f t="shared" si="293"/>
        <v>1.3724999999999998</v>
      </c>
      <c r="AC1388" s="3">
        <f t="shared" si="294"/>
        <v>42.440750000000001</v>
      </c>
      <c r="AD1388">
        <v>1677.5</v>
      </c>
      <c r="AE1388" s="1">
        <f t="shared" si="283"/>
        <v>1.6775</v>
      </c>
    </row>
    <row r="1389" spans="1:31" customFormat="1" ht="43.2" hidden="1" x14ac:dyDescent="0.3">
      <c r="A1389" s="65" t="str" cm="1">
        <f t="array" ref="A1389">_xlfn.IFS(M1389&gt;=65,"Heavy",M1389&lt;=25,"Light",M1389&gt;=26-64,"Medium")</f>
        <v>Light</v>
      </c>
      <c r="B1389" s="1" t="s">
        <v>2787</v>
      </c>
      <c r="C1389" s="1" t="s">
        <v>2824</v>
      </c>
      <c r="D1389" s="3">
        <f t="shared" si="292"/>
        <v>1372</v>
      </c>
      <c r="E1389" s="4" t="s">
        <v>918</v>
      </c>
      <c r="F1389" s="3">
        <v>2</v>
      </c>
      <c r="G1389" s="3" t="s">
        <v>2827</v>
      </c>
      <c r="H1389" s="4" t="s">
        <v>1427</v>
      </c>
      <c r="I1389" s="3" t="s">
        <v>1426</v>
      </c>
      <c r="J1389" s="3" t="s">
        <v>2340</v>
      </c>
      <c r="K1389" s="7" t="str">
        <f>VLOOKUP($I1389,'New Summary'!$E$8:$G$59,2,FALSE)</f>
        <v>H-200x100x4,5x7</v>
      </c>
      <c r="L1389" s="3" t="s">
        <v>2496</v>
      </c>
      <c r="M1389" s="7">
        <f>VLOOKUP($I1389,'New Summary'!$E$8:$G$59,3,FALSE)</f>
        <v>18.2</v>
      </c>
      <c r="N1389" s="3">
        <v>6700</v>
      </c>
      <c r="O1389" s="3" t="s">
        <v>25</v>
      </c>
      <c r="P1389" s="3">
        <v>1</v>
      </c>
      <c r="Q1389" s="28">
        <f t="shared" si="286"/>
        <v>6.7</v>
      </c>
      <c r="R1389" s="28">
        <f t="shared" si="287"/>
        <v>121.94</v>
      </c>
      <c r="S1389" s="12">
        <v>0</v>
      </c>
      <c r="T1389" s="46">
        <f t="shared" si="290"/>
        <v>0</v>
      </c>
      <c r="U1389" s="15"/>
      <c r="V1389" s="3">
        <f t="shared" si="291"/>
        <v>6.7</v>
      </c>
      <c r="W1389" s="30" t="s">
        <v>2502</v>
      </c>
      <c r="X1389" s="5">
        <f t="shared" si="288"/>
        <v>121.94</v>
      </c>
      <c r="Y1389" s="5">
        <f t="shared" si="289"/>
        <v>0</v>
      </c>
      <c r="Z1389" s="5"/>
      <c r="AA1389" s="3">
        <v>4.6900000000000004</v>
      </c>
      <c r="AB1389" s="3">
        <f t="shared" si="293"/>
        <v>2.0099999999999998</v>
      </c>
      <c r="AC1389" s="3">
        <f t="shared" si="294"/>
        <v>85.358000000000004</v>
      </c>
      <c r="AD1389">
        <v>4690</v>
      </c>
      <c r="AE1389" s="1">
        <f t="shared" si="283"/>
        <v>4.6900000000000004</v>
      </c>
    </row>
    <row r="1390" spans="1:31" customFormat="1" ht="43.2" hidden="1" x14ac:dyDescent="0.3">
      <c r="A1390" s="65" t="str" cm="1">
        <f t="array" ref="A1390">_xlfn.IFS(M1390&gt;=65,"Heavy",M1390&lt;=25,"Light",M1390&gt;=26-64,"Medium")</f>
        <v>Light</v>
      </c>
      <c r="B1390" s="1" t="s">
        <v>2787</v>
      </c>
      <c r="C1390" s="1" t="s">
        <v>2824</v>
      </c>
      <c r="D1390" s="3">
        <f t="shared" si="292"/>
        <v>1373</v>
      </c>
      <c r="E1390" s="4" t="s">
        <v>918</v>
      </c>
      <c r="F1390" s="3">
        <v>2</v>
      </c>
      <c r="G1390" s="3" t="s">
        <v>2827</v>
      </c>
      <c r="H1390" s="4" t="s">
        <v>1428</v>
      </c>
      <c r="I1390" s="3" t="s">
        <v>1426</v>
      </c>
      <c r="J1390" s="3" t="s">
        <v>2340</v>
      </c>
      <c r="K1390" s="7" t="str">
        <f>VLOOKUP($I1390,'New Summary'!$E$8:$G$59,2,FALSE)</f>
        <v>H-200x100x4,5x7</v>
      </c>
      <c r="L1390" s="3" t="s">
        <v>2496</v>
      </c>
      <c r="M1390" s="7">
        <f>VLOOKUP($I1390,'New Summary'!$E$8:$G$59,3,FALSE)</f>
        <v>18.2</v>
      </c>
      <c r="N1390" s="3">
        <v>6700</v>
      </c>
      <c r="O1390" s="3" t="s">
        <v>25</v>
      </c>
      <c r="P1390" s="3">
        <v>1</v>
      </c>
      <c r="Q1390" s="28">
        <f t="shared" si="286"/>
        <v>6.7</v>
      </c>
      <c r="R1390" s="28">
        <f t="shared" si="287"/>
        <v>121.94</v>
      </c>
      <c r="S1390" s="12">
        <v>0</v>
      </c>
      <c r="T1390" s="46">
        <f t="shared" si="290"/>
        <v>0</v>
      </c>
      <c r="U1390" s="15"/>
      <c r="V1390" s="3">
        <f t="shared" si="291"/>
        <v>6.7</v>
      </c>
      <c r="W1390" s="30" t="s">
        <v>2502</v>
      </c>
      <c r="X1390" s="5">
        <f t="shared" si="288"/>
        <v>121.94</v>
      </c>
      <c r="Y1390" s="5">
        <f t="shared" si="289"/>
        <v>0</v>
      </c>
      <c r="Z1390" s="5"/>
      <c r="AA1390" s="3">
        <v>4.6900000000000004</v>
      </c>
      <c r="AB1390" s="3">
        <f t="shared" si="293"/>
        <v>2.0099999999999998</v>
      </c>
      <c r="AC1390" s="3">
        <f t="shared" si="294"/>
        <v>85.358000000000004</v>
      </c>
      <c r="AD1390">
        <v>4690</v>
      </c>
      <c r="AE1390" s="1">
        <f t="shared" si="283"/>
        <v>4.6900000000000004</v>
      </c>
    </row>
    <row r="1391" spans="1:31" customFormat="1" ht="43.2" hidden="1" x14ac:dyDescent="0.3">
      <c r="A1391" s="65" t="str" cm="1">
        <f t="array" ref="A1391">_xlfn.IFS(M1391&gt;=65,"Heavy",M1391&lt;=25,"Light",M1391&gt;=26-64,"Medium")</f>
        <v>Light</v>
      </c>
      <c r="B1391" s="1" t="s">
        <v>2787</v>
      </c>
      <c r="C1391" s="1" t="s">
        <v>2824</v>
      </c>
      <c r="D1391" s="3">
        <f t="shared" si="292"/>
        <v>1374</v>
      </c>
      <c r="E1391" s="4" t="s">
        <v>918</v>
      </c>
      <c r="F1391" s="3">
        <v>2</v>
      </c>
      <c r="G1391" s="3" t="s">
        <v>2827</v>
      </c>
      <c r="H1391" s="4" t="s">
        <v>1429</v>
      </c>
      <c r="I1391" s="3" t="s">
        <v>1426</v>
      </c>
      <c r="J1391" s="3" t="s">
        <v>2340</v>
      </c>
      <c r="K1391" s="7" t="str">
        <f>VLOOKUP($I1391,'New Summary'!$E$8:$G$59,2,FALSE)</f>
        <v>H-200x100x4,5x7</v>
      </c>
      <c r="L1391" s="3" t="s">
        <v>2496</v>
      </c>
      <c r="M1391" s="7">
        <f>VLOOKUP($I1391,'New Summary'!$E$8:$G$59,3,FALSE)</f>
        <v>18.2</v>
      </c>
      <c r="N1391" s="3">
        <v>6700</v>
      </c>
      <c r="O1391" s="3" t="s">
        <v>25</v>
      </c>
      <c r="P1391" s="3">
        <v>1</v>
      </c>
      <c r="Q1391" s="28">
        <f t="shared" si="286"/>
        <v>6.7</v>
      </c>
      <c r="R1391" s="28">
        <f t="shared" si="287"/>
        <v>121.94</v>
      </c>
      <c r="S1391" s="12">
        <v>0</v>
      </c>
      <c r="T1391" s="46">
        <f t="shared" si="290"/>
        <v>0</v>
      </c>
      <c r="U1391" s="15"/>
      <c r="V1391" s="3">
        <f t="shared" si="291"/>
        <v>6.7</v>
      </c>
      <c r="W1391" s="30" t="s">
        <v>2502</v>
      </c>
      <c r="X1391" s="5">
        <f t="shared" si="288"/>
        <v>121.94</v>
      </c>
      <c r="Y1391" s="5">
        <f t="shared" si="289"/>
        <v>0</v>
      </c>
      <c r="Z1391" s="5"/>
      <c r="AA1391" s="3">
        <v>4.6900000000000004</v>
      </c>
      <c r="AB1391" s="3">
        <f t="shared" si="293"/>
        <v>2.0099999999999998</v>
      </c>
      <c r="AC1391" s="3">
        <f t="shared" si="294"/>
        <v>85.358000000000004</v>
      </c>
      <c r="AD1391">
        <v>4690</v>
      </c>
      <c r="AE1391" s="1">
        <f t="shared" si="283"/>
        <v>4.6900000000000004</v>
      </c>
    </row>
    <row r="1392" spans="1:31" customFormat="1" ht="43.2" hidden="1" x14ac:dyDescent="0.3">
      <c r="A1392" s="65" t="str" cm="1">
        <f t="array" ref="A1392">_xlfn.IFS(M1392&gt;=65,"Heavy",M1392&lt;=25,"Light",M1392&gt;=26-64,"Medium")</f>
        <v>Light</v>
      </c>
      <c r="B1392" s="1" t="s">
        <v>2787</v>
      </c>
      <c r="C1392" s="1" t="s">
        <v>2824</v>
      </c>
      <c r="D1392" s="3">
        <f t="shared" si="292"/>
        <v>1375</v>
      </c>
      <c r="E1392" s="4" t="s">
        <v>918</v>
      </c>
      <c r="F1392" s="3">
        <v>2</v>
      </c>
      <c r="G1392" s="3" t="s">
        <v>2827</v>
      </c>
      <c r="H1392" s="4" t="s">
        <v>1430</v>
      </c>
      <c r="I1392" s="3" t="s">
        <v>1426</v>
      </c>
      <c r="J1392" s="3" t="s">
        <v>2340</v>
      </c>
      <c r="K1392" s="7" t="str">
        <f>VLOOKUP($I1392,'New Summary'!$E$8:$G$59,2,FALSE)</f>
        <v>H-200x100x4,5x7</v>
      </c>
      <c r="L1392" s="3" t="s">
        <v>2496</v>
      </c>
      <c r="M1392" s="7">
        <f>VLOOKUP($I1392,'New Summary'!$E$8:$G$59,3,FALSE)</f>
        <v>18.2</v>
      </c>
      <c r="N1392" s="3">
        <v>6700</v>
      </c>
      <c r="O1392" s="3" t="s">
        <v>25</v>
      </c>
      <c r="P1392" s="3">
        <v>1</v>
      </c>
      <c r="Q1392" s="28">
        <f t="shared" si="286"/>
        <v>6.7</v>
      </c>
      <c r="R1392" s="28">
        <f t="shared" si="287"/>
        <v>121.94</v>
      </c>
      <c r="S1392" s="12">
        <v>0</v>
      </c>
      <c r="T1392" s="46">
        <f t="shared" si="290"/>
        <v>0</v>
      </c>
      <c r="U1392" s="15"/>
      <c r="V1392" s="3">
        <f t="shared" si="291"/>
        <v>6.7</v>
      </c>
      <c r="W1392" s="30" t="s">
        <v>2502</v>
      </c>
      <c r="X1392" s="5">
        <f t="shared" si="288"/>
        <v>121.94</v>
      </c>
      <c r="Y1392" s="5">
        <f t="shared" si="289"/>
        <v>0</v>
      </c>
      <c r="Z1392" s="5"/>
      <c r="AA1392" s="3">
        <v>4.6900000000000004</v>
      </c>
      <c r="AB1392" s="3">
        <f t="shared" si="293"/>
        <v>2.0099999999999998</v>
      </c>
      <c r="AC1392" s="3">
        <f t="shared" si="294"/>
        <v>85.358000000000004</v>
      </c>
      <c r="AD1392">
        <v>4690</v>
      </c>
      <c r="AE1392" s="1">
        <f t="shared" si="283"/>
        <v>4.6900000000000004</v>
      </c>
    </row>
    <row r="1393" spans="1:31" customFormat="1" ht="43.2" hidden="1" x14ac:dyDescent="0.3">
      <c r="A1393" s="65" t="str" cm="1">
        <f t="array" ref="A1393">_xlfn.IFS(M1393&gt;=65,"Heavy",M1393&lt;=25,"Light",M1393&gt;=26-64,"Medium")</f>
        <v>Light</v>
      </c>
      <c r="B1393" s="1" t="s">
        <v>2787</v>
      </c>
      <c r="C1393" s="1" t="s">
        <v>2824</v>
      </c>
      <c r="D1393" s="3">
        <f t="shared" si="292"/>
        <v>1376</v>
      </c>
      <c r="E1393" s="4" t="s">
        <v>918</v>
      </c>
      <c r="F1393" s="3">
        <v>2</v>
      </c>
      <c r="G1393" s="3" t="s">
        <v>2827</v>
      </c>
      <c r="H1393" s="4" t="s">
        <v>1431</v>
      </c>
      <c r="I1393" s="3" t="s">
        <v>1426</v>
      </c>
      <c r="J1393" s="3" t="s">
        <v>2340</v>
      </c>
      <c r="K1393" s="7" t="str">
        <f>VLOOKUP($I1393,'New Summary'!$E$8:$G$59,2,FALSE)</f>
        <v>H-200x100x4,5x7</v>
      </c>
      <c r="L1393" s="3" t="s">
        <v>2496</v>
      </c>
      <c r="M1393" s="7">
        <f>VLOOKUP($I1393,'New Summary'!$E$8:$G$59,3,FALSE)</f>
        <v>18.2</v>
      </c>
      <c r="N1393" s="3">
        <v>6700</v>
      </c>
      <c r="O1393" s="3" t="s">
        <v>25</v>
      </c>
      <c r="P1393" s="3">
        <v>1</v>
      </c>
      <c r="Q1393" s="28">
        <f t="shared" si="286"/>
        <v>6.7</v>
      </c>
      <c r="R1393" s="28">
        <f t="shared" si="287"/>
        <v>121.94</v>
      </c>
      <c r="S1393" s="12">
        <v>0</v>
      </c>
      <c r="T1393" s="46">
        <f t="shared" si="290"/>
        <v>0</v>
      </c>
      <c r="U1393" s="15"/>
      <c r="V1393" s="3">
        <f t="shared" si="291"/>
        <v>6.7</v>
      </c>
      <c r="W1393" s="30" t="s">
        <v>2502</v>
      </c>
      <c r="X1393" s="5">
        <f t="shared" si="288"/>
        <v>121.94</v>
      </c>
      <c r="Y1393" s="5">
        <f t="shared" si="289"/>
        <v>0</v>
      </c>
      <c r="Z1393" s="5"/>
      <c r="AA1393" s="3">
        <v>4.6900000000000004</v>
      </c>
      <c r="AB1393" s="3">
        <f t="shared" si="293"/>
        <v>2.0099999999999998</v>
      </c>
      <c r="AC1393" s="3">
        <f t="shared" si="294"/>
        <v>85.358000000000004</v>
      </c>
      <c r="AD1393">
        <v>4690</v>
      </c>
      <c r="AE1393" s="1">
        <f t="shared" si="283"/>
        <v>4.6900000000000004</v>
      </c>
    </row>
    <row r="1394" spans="1:31" customFormat="1" ht="43.2" hidden="1" x14ac:dyDescent="0.3">
      <c r="A1394" s="65" t="str" cm="1">
        <f t="array" ref="A1394">_xlfn.IFS(M1394&gt;=65,"Heavy",M1394&lt;=25,"Light",M1394&gt;=26-64,"Medium")</f>
        <v>Light</v>
      </c>
      <c r="B1394" s="1" t="s">
        <v>2787</v>
      </c>
      <c r="C1394" s="1" t="s">
        <v>2824</v>
      </c>
      <c r="D1394" s="3">
        <f t="shared" si="292"/>
        <v>1377</v>
      </c>
      <c r="E1394" s="4" t="s">
        <v>918</v>
      </c>
      <c r="F1394" s="3">
        <v>2</v>
      </c>
      <c r="G1394" s="3" t="s">
        <v>2827</v>
      </c>
      <c r="H1394" s="4" t="s">
        <v>1432</v>
      </c>
      <c r="I1394" s="3" t="s">
        <v>1426</v>
      </c>
      <c r="J1394" s="3" t="s">
        <v>2340</v>
      </c>
      <c r="K1394" s="7" t="str">
        <f>VLOOKUP($I1394,'New Summary'!$E$8:$G$59,2,FALSE)</f>
        <v>H-200x100x4,5x7</v>
      </c>
      <c r="L1394" s="3" t="s">
        <v>2496</v>
      </c>
      <c r="M1394" s="7">
        <f>VLOOKUP($I1394,'New Summary'!$E$8:$G$59,3,FALSE)</f>
        <v>18.2</v>
      </c>
      <c r="N1394" s="3">
        <v>6700</v>
      </c>
      <c r="O1394" s="3" t="s">
        <v>25</v>
      </c>
      <c r="P1394" s="3">
        <v>1</v>
      </c>
      <c r="Q1394" s="28">
        <f t="shared" si="286"/>
        <v>6.7</v>
      </c>
      <c r="R1394" s="28">
        <f t="shared" si="287"/>
        <v>121.94</v>
      </c>
      <c r="S1394" s="12">
        <v>0</v>
      </c>
      <c r="T1394" s="46">
        <f t="shared" si="290"/>
        <v>0</v>
      </c>
      <c r="U1394" s="15"/>
      <c r="V1394" s="3">
        <f t="shared" si="291"/>
        <v>6.7</v>
      </c>
      <c r="W1394" s="30" t="s">
        <v>2502</v>
      </c>
      <c r="X1394" s="5">
        <f t="shared" si="288"/>
        <v>121.94</v>
      </c>
      <c r="Y1394" s="5">
        <f t="shared" si="289"/>
        <v>0</v>
      </c>
      <c r="Z1394" s="5"/>
      <c r="AA1394" s="3">
        <v>4.6900000000000004</v>
      </c>
      <c r="AB1394" s="3">
        <f t="shared" si="293"/>
        <v>2.0099999999999998</v>
      </c>
      <c r="AC1394" s="3">
        <f t="shared" si="294"/>
        <v>85.358000000000004</v>
      </c>
      <c r="AD1394">
        <v>4690</v>
      </c>
      <c r="AE1394" s="1">
        <f t="shared" si="283"/>
        <v>4.6900000000000004</v>
      </c>
    </row>
    <row r="1395" spans="1:31" customFormat="1" ht="43.2" hidden="1" x14ac:dyDescent="0.3">
      <c r="A1395" s="65" t="str" cm="1">
        <f t="array" ref="A1395">_xlfn.IFS(M1395&gt;=65,"Heavy",M1395&lt;=25,"Light",M1395&gt;=26-64,"Medium")</f>
        <v>Light</v>
      </c>
      <c r="B1395" s="1" t="s">
        <v>2787</v>
      </c>
      <c r="C1395" s="1" t="s">
        <v>2824</v>
      </c>
      <c r="D1395" s="3">
        <f t="shared" si="292"/>
        <v>1378</v>
      </c>
      <c r="E1395" s="4" t="s">
        <v>918</v>
      </c>
      <c r="F1395" s="3">
        <v>2</v>
      </c>
      <c r="G1395" s="3" t="s">
        <v>2827</v>
      </c>
      <c r="H1395" s="4" t="s">
        <v>1433</v>
      </c>
      <c r="I1395" s="3" t="s">
        <v>1426</v>
      </c>
      <c r="J1395" s="3" t="s">
        <v>2340</v>
      </c>
      <c r="K1395" s="7" t="str">
        <f>VLOOKUP($I1395,'New Summary'!$E$8:$G$59,2,FALSE)</f>
        <v>H-200x100x4,5x7</v>
      </c>
      <c r="L1395" s="3" t="s">
        <v>2496</v>
      </c>
      <c r="M1395" s="7">
        <f>VLOOKUP($I1395,'New Summary'!$E$8:$G$59,3,FALSE)</f>
        <v>18.2</v>
      </c>
      <c r="N1395" s="3">
        <v>6700</v>
      </c>
      <c r="O1395" s="3" t="s">
        <v>25</v>
      </c>
      <c r="P1395" s="3">
        <v>1</v>
      </c>
      <c r="Q1395" s="28">
        <f t="shared" si="286"/>
        <v>6.7</v>
      </c>
      <c r="R1395" s="28">
        <f t="shared" si="287"/>
        <v>121.94</v>
      </c>
      <c r="S1395" s="12">
        <v>0</v>
      </c>
      <c r="T1395" s="46">
        <f t="shared" si="290"/>
        <v>0</v>
      </c>
      <c r="U1395" s="15"/>
      <c r="V1395" s="3">
        <f t="shared" si="291"/>
        <v>6.7</v>
      </c>
      <c r="W1395" s="30" t="s">
        <v>2502</v>
      </c>
      <c r="X1395" s="5">
        <f t="shared" si="288"/>
        <v>121.94</v>
      </c>
      <c r="Y1395" s="5">
        <f t="shared" si="289"/>
        <v>0</v>
      </c>
      <c r="Z1395" s="5"/>
      <c r="AA1395" s="3">
        <v>4.6900000000000004</v>
      </c>
      <c r="AB1395" s="3">
        <f t="shared" si="293"/>
        <v>2.0099999999999998</v>
      </c>
      <c r="AC1395" s="3">
        <f t="shared" si="294"/>
        <v>85.358000000000004</v>
      </c>
      <c r="AD1395">
        <v>4690</v>
      </c>
      <c r="AE1395" s="1">
        <f t="shared" si="283"/>
        <v>4.6900000000000004</v>
      </c>
    </row>
    <row r="1396" spans="1:31" customFormat="1" ht="43.2" hidden="1" x14ac:dyDescent="0.3">
      <c r="A1396" s="65" t="str" cm="1">
        <f t="array" ref="A1396">_xlfn.IFS(M1396&gt;=65,"Heavy",M1396&lt;=25,"Light",M1396&gt;=26-64,"Medium")</f>
        <v>Light</v>
      </c>
      <c r="B1396" s="1" t="s">
        <v>2787</v>
      </c>
      <c r="C1396" s="1" t="s">
        <v>2824</v>
      </c>
      <c r="D1396" s="3">
        <f t="shared" si="292"/>
        <v>1379</v>
      </c>
      <c r="E1396" s="4" t="s">
        <v>918</v>
      </c>
      <c r="F1396" s="3">
        <v>2</v>
      </c>
      <c r="G1396" s="3" t="s">
        <v>2827</v>
      </c>
      <c r="H1396" s="4" t="s">
        <v>1434</v>
      </c>
      <c r="I1396" s="3" t="s">
        <v>1426</v>
      </c>
      <c r="J1396" s="3" t="s">
        <v>2340</v>
      </c>
      <c r="K1396" s="7" t="str">
        <f>VLOOKUP($I1396,'New Summary'!$E$8:$G$59,2,FALSE)</f>
        <v>H-200x100x4,5x7</v>
      </c>
      <c r="L1396" s="3" t="s">
        <v>2496</v>
      </c>
      <c r="M1396" s="7">
        <f>VLOOKUP($I1396,'New Summary'!$E$8:$G$59,3,FALSE)</f>
        <v>18.2</v>
      </c>
      <c r="N1396" s="3">
        <v>6700</v>
      </c>
      <c r="O1396" s="3" t="s">
        <v>25</v>
      </c>
      <c r="P1396" s="3">
        <v>1</v>
      </c>
      <c r="Q1396" s="28">
        <f t="shared" si="286"/>
        <v>6.7</v>
      </c>
      <c r="R1396" s="28">
        <f t="shared" si="287"/>
        <v>121.94</v>
      </c>
      <c r="S1396" s="12">
        <v>0</v>
      </c>
      <c r="T1396" s="46">
        <f t="shared" si="290"/>
        <v>0</v>
      </c>
      <c r="U1396" s="15"/>
      <c r="V1396" s="3">
        <f t="shared" si="291"/>
        <v>6.7</v>
      </c>
      <c r="W1396" s="30" t="s">
        <v>2502</v>
      </c>
      <c r="X1396" s="5">
        <f t="shared" si="288"/>
        <v>121.94</v>
      </c>
      <c r="Y1396" s="5">
        <f t="shared" si="289"/>
        <v>0</v>
      </c>
      <c r="Z1396" s="5"/>
      <c r="AA1396" s="3">
        <v>4.6900000000000004</v>
      </c>
      <c r="AB1396" s="3">
        <f t="shared" si="293"/>
        <v>2.0099999999999998</v>
      </c>
      <c r="AC1396" s="3">
        <f t="shared" si="294"/>
        <v>85.358000000000004</v>
      </c>
      <c r="AD1396">
        <v>4690</v>
      </c>
      <c r="AE1396" s="1">
        <f t="shared" si="283"/>
        <v>4.6900000000000004</v>
      </c>
    </row>
    <row r="1397" spans="1:31" customFormat="1" ht="43.2" hidden="1" x14ac:dyDescent="0.3">
      <c r="A1397" s="65" t="str" cm="1">
        <f t="array" ref="A1397">_xlfn.IFS(M1397&gt;=65,"Heavy",M1397&lt;=25,"Light",M1397&gt;=26-64,"Medium")</f>
        <v>Light</v>
      </c>
      <c r="B1397" s="1" t="s">
        <v>2787</v>
      </c>
      <c r="C1397" s="1" t="s">
        <v>2824</v>
      </c>
      <c r="D1397" s="3">
        <f t="shared" si="292"/>
        <v>1380</v>
      </c>
      <c r="E1397" s="4" t="s">
        <v>918</v>
      </c>
      <c r="F1397" s="3">
        <v>2</v>
      </c>
      <c r="G1397" s="3" t="s">
        <v>2827</v>
      </c>
      <c r="H1397" s="4" t="s">
        <v>1435</v>
      </c>
      <c r="I1397" s="3" t="s">
        <v>1426</v>
      </c>
      <c r="J1397" s="3" t="s">
        <v>2340</v>
      </c>
      <c r="K1397" s="7" t="str">
        <f>VLOOKUP($I1397,'New Summary'!$E$8:$G$59,2,FALSE)</f>
        <v>H-200x100x4,5x7</v>
      </c>
      <c r="L1397" s="3" t="s">
        <v>2496</v>
      </c>
      <c r="M1397" s="7">
        <f>VLOOKUP($I1397,'New Summary'!$E$8:$G$59,3,FALSE)</f>
        <v>18.2</v>
      </c>
      <c r="N1397" s="3">
        <v>6700</v>
      </c>
      <c r="O1397" s="3" t="s">
        <v>25</v>
      </c>
      <c r="P1397" s="3">
        <v>1</v>
      </c>
      <c r="Q1397" s="28">
        <f t="shared" si="286"/>
        <v>6.7</v>
      </c>
      <c r="R1397" s="28">
        <f t="shared" si="287"/>
        <v>121.94</v>
      </c>
      <c r="S1397" s="12">
        <v>0</v>
      </c>
      <c r="T1397" s="46">
        <f t="shared" si="290"/>
        <v>0</v>
      </c>
      <c r="U1397" s="15"/>
      <c r="V1397" s="3">
        <f t="shared" si="291"/>
        <v>6.7</v>
      </c>
      <c r="W1397" s="30" t="s">
        <v>2502</v>
      </c>
      <c r="X1397" s="5">
        <f t="shared" si="288"/>
        <v>121.94</v>
      </c>
      <c r="Y1397" s="5">
        <f t="shared" si="289"/>
        <v>0</v>
      </c>
      <c r="Z1397" s="5"/>
      <c r="AA1397" s="3">
        <v>4.6900000000000004</v>
      </c>
      <c r="AB1397" s="3">
        <f t="shared" si="293"/>
        <v>2.0099999999999998</v>
      </c>
      <c r="AC1397" s="3">
        <f t="shared" si="294"/>
        <v>85.358000000000004</v>
      </c>
      <c r="AD1397">
        <v>4690</v>
      </c>
      <c r="AE1397" s="1">
        <f t="shared" si="283"/>
        <v>4.6900000000000004</v>
      </c>
    </row>
    <row r="1398" spans="1:31" customFormat="1" ht="43.2" hidden="1" x14ac:dyDescent="0.3">
      <c r="A1398" s="65" t="str" cm="1">
        <f t="array" ref="A1398">_xlfn.IFS(M1398&gt;=65,"Heavy",M1398&lt;=25,"Light",M1398&gt;=26-64,"Medium")</f>
        <v>Light</v>
      </c>
      <c r="B1398" s="1" t="s">
        <v>2787</v>
      </c>
      <c r="C1398" s="1" t="s">
        <v>2824</v>
      </c>
      <c r="D1398" s="3">
        <f t="shared" si="292"/>
        <v>1381</v>
      </c>
      <c r="E1398" s="4" t="s">
        <v>918</v>
      </c>
      <c r="F1398" s="3">
        <v>2</v>
      </c>
      <c r="G1398" s="3" t="s">
        <v>2827</v>
      </c>
      <c r="H1398" s="4" t="s">
        <v>1436</v>
      </c>
      <c r="I1398" s="3" t="s">
        <v>1426</v>
      </c>
      <c r="J1398" s="3" t="s">
        <v>2340</v>
      </c>
      <c r="K1398" s="7" t="str">
        <f>VLOOKUP($I1398,'New Summary'!$E$8:$G$59,2,FALSE)</f>
        <v>H-200x100x4,5x7</v>
      </c>
      <c r="L1398" s="3" t="s">
        <v>2496</v>
      </c>
      <c r="M1398" s="7">
        <f>VLOOKUP($I1398,'New Summary'!$E$8:$G$59,3,FALSE)</f>
        <v>18.2</v>
      </c>
      <c r="N1398" s="3">
        <v>6700</v>
      </c>
      <c r="O1398" s="3" t="s">
        <v>25</v>
      </c>
      <c r="P1398" s="3">
        <v>1</v>
      </c>
      <c r="Q1398" s="28">
        <f t="shared" si="286"/>
        <v>6.7</v>
      </c>
      <c r="R1398" s="28">
        <f t="shared" si="287"/>
        <v>121.94</v>
      </c>
      <c r="S1398" s="12">
        <v>0</v>
      </c>
      <c r="T1398" s="46">
        <f t="shared" si="290"/>
        <v>0</v>
      </c>
      <c r="U1398" s="15"/>
      <c r="V1398" s="3">
        <f t="shared" si="291"/>
        <v>6.7</v>
      </c>
      <c r="W1398" s="30" t="s">
        <v>2502</v>
      </c>
      <c r="X1398" s="5">
        <f t="shared" si="288"/>
        <v>121.94</v>
      </c>
      <c r="Y1398" s="5">
        <f t="shared" si="289"/>
        <v>0</v>
      </c>
      <c r="Z1398" s="5"/>
      <c r="AA1398" s="3">
        <v>4.6900000000000004</v>
      </c>
      <c r="AB1398" s="3">
        <f t="shared" si="293"/>
        <v>2.0099999999999998</v>
      </c>
      <c r="AC1398" s="3">
        <f t="shared" si="294"/>
        <v>85.358000000000004</v>
      </c>
      <c r="AD1398">
        <v>4690</v>
      </c>
      <c r="AE1398" s="1">
        <f t="shared" si="283"/>
        <v>4.6900000000000004</v>
      </c>
    </row>
    <row r="1399" spans="1:31" customFormat="1" ht="43.2" hidden="1" x14ac:dyDescent="0.3">
      <c r="A1399" s="65" t="str" cm="1">
        <f t="array" ref="A1399">_xlfn.IFS(M1399&gt;=65,"Heavy",M1399&lt;=25,"Light",M1399&gt;=26-64,"Medium")</f>
        <v>Light</v>
      </c>
      <c r="B1399" s="1" t="s">
        <v>2787</v>
      </c>
      <c r="C1399" s="1" t="s">
        <v>2824</v>
      </c>
      <c r="D1399" s="3">
        <f t="shared" si="292"/>
        <v>1382</v>
      </c>
      <c r="E1399" s="4" t="s">
        <v>918</v>
      </c>
      <c r="F1399" s="3">
        <v>2</v>
      </c>
      <c r="G1399" s="3" t="s">
        <v>2827</v>
      </c>
      <c r="H1399" s="4" t="s">
        <v>1437</v>
      </c>
      <c r="I1399" s="3" t="s">
        <v>1426</v>
      </c>
      <c r="J1399" s="3" t="s">
        <v>2340</v>
      </c>
      <c r="K1399" s="7" t="str">
        <f>VLOOKUP($I1399,'New Summary'!$E$8:$G$59,2,FALSE)</f>
        <v>H-200x100x4,5x7</v>
      </c>
      <c r="L1399" s="3" t="s">
        <v>2496</v>
      </c>
      <c r="M1399" s="7">
        <f>VLOOKUP($I1399,'New Summary'!$E$8:$G$59,3,FALSE)</f>
        <v>18.2</v>
      </c>
      <c r="N1399" s="3">
        <v>6700</v>
      </c>
      <c r="O1399" s="3" t="s">
        <v>25</v>
      </c>
      <c r="P1399" s="3">
        <v>1</v>
      </c>
      <c r="Q1399" s="28">
        <f t="shared" si="286"/>
        <v>6.7</v>
      </c>
      <c r="R1399" s="28">
        <f t="shared" si="287"/>
        <v>121.94</v>
      </c>
      <c r="S1399" s="12">
        <v>0</v>
      </c>
      <c r="T1399" s="46">
        <f t="shared" si="290"/>
        <v>0</v>
      </c>
      <c r="U1399" s="15"/>
      <c r="V1399" s="3">
        <f t="shared" si="291"/>
        <v>6.7</v>
      </c>
      <c r="W1399" s="30" t="s">
        <v>2502</v>
      </c>
      <c r="X1399" s="5">
        <f t="shared" si="288"/>
        <v>121.94</v>
      </c>
      <c r="Y1399" s="5">
        <f t="shared" si="289"/>
        <v>0</v>
      </c>
      <c r="Z1399" s="5"/>
      <c r="AA1399" s="3">
        <v>4.6900000000000004</v>
      </c>
      <c r="AB1399" s="3">
        <f t="shared" si="293"/>
        <v>2.0099999999999998</v>
      </c>
      <c r="AC1399" s="3">
        <f t="shared" si="294"/>
        <v>85.358000000000004</v>
      </c>
      <c r="AD1399">
        <v>4690</v>
      </c>
      <c r="AE1399" s="1">
        <f t="shared" si="283"/>
        <v>4.6900000000000004</v>
      </c>
    </row>
    <row r="1400" spans="1:31" customFormat="1" ht="43.2" hidden="1" x14ac:dyDescent="0.3">
      <c r="A1400" s="65" t="str" cm="1">
        <f t="array" ref="A1400">_xlfn.IFS(M1400&gt;=65,"Heavy",M1400&lt;=25,"Light",M1400&gt;=26-64,"Medium")</f>
        <v>Light</v>
      </c>
      <c r="B1400" s="1" t="s">
        <v>2787</v>
      </c>
      <c r="C1400" s="1" t="s">
        <v>2824</v>
      </c>
      <c r="D1400" s="3">
        <f t="shared" si="292"/>
        <v>1383</v>
      </c>
      <c r="E1400" s="4" t="s">
        <v>918</v>
      </c>
      <c r="F1400" s="3">
        <v>2</v>
      </c>
      <c r="G1400" s="3" t="s">
        <v>2827</v>
      </c>
      <c r="H1400" s="4" t="s">
        <v>1438</v>
      </c>
      <c r="I1400" s="3" t="s">
        <v>1426</v>
      </c>
      <c r="J1400" s="3" t="s">
        <v>2340</v>
      </c>
      <c r="K1400" s="7" t="str">
        <f>VLOOKUP($I1400,'New Summary'!$E$8:$G$59,2,FALSE)</f>
        <v>H-200x100x4,5x7</v>
      </c>
      <c r="L1400" s="3" t="s">
        <v>2496</v>
      </c>
      <c r="M1400" s="7">
        <f>VLOOKUP($I1400,'New Summary'!$E$8:$G$59,3,FALSE)</f>
        <v>18.2</v>
      </c>
      <c r="N1400" s="3">
        <v>6700</v>
      </c>
      <c r="O1400" s="3" t="s">
        <v>25</v>
      </c>
      <c r="P1400" s="3">
        <v>1</v>
      </c>
      <c r="Q1400" s="28">
        <f t="shared" si="286"/>
        <v>6.7</v>
      </c>
      <c r="R1400" s="28">
        <f t="shared" si="287"/>
        <v>121.94</v>
      </c>
      <c r="S1400" s="12">
        <v>0</v>
      </c>
      <c r="T1400" s="46">
        <f t="shared" si="290"/>
        <v>0</v>
      </c>
      <c r="U1400" s="15"/>
      <c r="V1400" s="3">
        <f t="shared" si="291"/>
        <v>6.7</v>
      </c>
      <c r="W1400" s="30" t="s">
        <v>2502</v>
      </c>
      <c r="X1400" s="5">
        <f t="shared" si="288"/>
        <v>121.94</v>
      </c>
      <c r="Y1400" s="5">
        <f t="shared" si="289"/>
        <v>0</v>
      </c>
      <c r="Z1400" s="5"/>
      <c r="AA1400" s="3">
        <v>4.6900000000000004</v>
      </c>
      <c r="AB1400" s="3">
        <f t="shared" si="293"/>
        <v>2.0099999999999998</v>
      </c>
      <c r="AC1400" s="3">
        <f t="shared" si="294"/>
        <v>85.358000000000004</v>
      </c>
      <c r="AD1400">
        <v>4690</v>
      </c>
      <c r="AE1400" s="1">
        <f t="shared" si="283"/>
        <v>4.6900000000000004</v>
      </c>
    </row>
    <row r="1401" spans="1:31" customFormat="1" ht="43.2" hidden="1" x14ac:dyDescent="0.3">
      <c r="A1401" s="65" t="str" cm="1">
        <f t="array" ref="A1401">_xlfn.IFS(M1401&gt;=65,"Heavy",M1401&lt;=25,"Light",M1401&gt;=26-64,"Medium")</f>
        <v>Light</v>
      </c>
      <c r="B1401" s="1" t="s">
        <v>2787</v>
      </c>
      <c r="C1401" s="1" t="s">
        <v>2824</v>
      </c>
      <c r="D1401" s="3">
        <f t="shared" si="292"/>
        <v>1384</v>
      </c>
      <c r="E1401" s="4" t="s">
        <v>918</v>
      </c>
      <c r="F1401" s="3">
        <v>2</v>
      </c>
      <c r="G1401" s="3" t="s">
        <v>2827</v>
      </c>
      <c r="H1401" s="4" t="s">
        <v>1439</v>
      </c>
      <c r="I1401" s="3" t="s">
        <v>1426</v>
      </c>
      <c r="J1401" s="3" t="s">
        <v>2340</v>
      </c>
      <c r="K1401" s="7" t="str">
        <f>VLOOKUP($I1401,'New Summary'!$E$8:$G$59,2,FALSE)</f>
        <v>H-200x100x4,5x7</v>
      </c>
      <c r="L1401" s="3" t="s">
        <v>2496</v>
      </c>
      <c r="M1401" s="7">
        <f>VLOOKUP($I1401,'New Summary'!$E$8:$G$59,3,FALSE)</f>
        <v>18.2</v>
      </c>
      <c r="N1401" s="3">
        <v>6700</v>
      </c>
      <c r="O1401" s="3" t="s">
        <v>25</v>
      </c>
      <c r="P1401" s="3">
        <v>1</v>
      </c>
      <c r="Q1401" s="28">
        <f t="shared" si="286"/>
        <v>6.7</v>
      </c>
      <c r="R1401" s="28">
        <f t="shared" si="287"/>
        <v>121.94</v>
      </c>
      <c r="S1401" s="12">
        <v>0</v>
      </c>
      <c r="T1401" s="46">
        <f t="shared" si="290"/>
        <v>0</v>
      </c>
      <c r="U1401" s="15"/>
      <c r="V1401" s="3">
        <f t="shared" si="291"/>
        <v>6.7</v>
      </c>
      <c r="W1401" s="30" t="s">
        <v>2502</v>
      </c>
      <c r="X1401" s="5">
        <f t="shared" si="288"/>
        <v>121.94</v>
      </c>
      <c r="Y1401" s="5">
        <f t="shared" si="289"/>
        <v>0</v>
      </c>
      <c r="Z1401" s="5"/>
      <c r="AA1401" s="3">
        <v>4.6900000000000004</v>
      </c>
      <c r="AB1401" s="3">
        <f t="shared" si="293"/>
        <v>2.0099999999999998</v>
      </c>
      <c r="AC1401" s="3">
        <f t="shared" si="294"/>
        <v>85.358000000000004</v>
      </c>
      <c r="AD1401">
        <v>4690</v>
      </c>
      <c r="AE1401" s="1">
        <f t="shared" ref="AE1401:AE1464" si="295">AD1401/1000</f>
        <v>4.6900000000000004</v>
      </c>
    </row>
    <row r="1402" spans="1:31" customFormat="1" ht="43.2" hidden="1" x14ac:dyDescent="0.3">
      <c r="A1402" s="65" t="str" cm="1">
        <f t="array" ref="A1402">_xlfn.IFS(M1402&gt;=65,"Heavy",M1402&lt;=25,"Light",M1402&gt;=26-64,"Medium")</f>
        <v>Light</v>
      </c>
      <c r="B1402" s="1" t="s">
        <v>2787</v>
      </c>
      <c r="C1402" s="1" t="s">
        <v>2824</v>
      </c>
      <c r="D1402" s="3">
        <f t="shared" si="292"/>
        <v>1385</v>
      </c>
      <c r="E1402" s="4" t="s">
        <v>918</v>
      </c>
      <c r="F1402" s="3">
        <v>2</v>
      </c>
      <c r="G1402" s="3" t="s">
        <v>2827</v>
      </c>
      <c r="H1402" s="4" t="s">
        <v>1440</v>
      </c>
      <c r="I1402" s="3" t="s">
        <v>1426</v>
      </c>
      <c r="J1402" s="3" t="s">
        <v>2340</v>
      </c>
      <c r="K1402" s="7" t="str">
        <f>VLOOKUP($I1402,'New Summary'!$E$8:$G$59,2,FALSE)</f>
        <v>H-200x100x4,5x7</v>
      </c>
      <c r="L1402" s="3" t="s">
        <v>2496</v>
      </c>
      <c r="M1402" s="7">
        <f>VLOOKUP($I1402,'New Summary'!$E$8:$G$59,3,FALSE)</f>
        <v>18.2</v>
      </c>
      <c r="N1402" s="3">
        <v>6700</v>
      </c>
      <c r="O1402" s="3" t="s">
        <v>25</v>
      </c>
      <c r="P1402" s="3">
        <v>1</v>
      </c>
      <c r="Q1402" s="28">
        <f t="shared" si="286"/>
        <v>6.7</v>
      </c>
      <c r="R1402" s="28">
        <f t="shared" si="287"/>
        <v>121.94</v>
      </c>
      <c r="S1402" s="12">
        <v>0</v>
      </c>
      <c r="T1402" s="46">
        <f t="shared" si="290"/>
        <v>0</v>
      </c>
      <c r="U1402" s="15"/>
      <c r="V1402" s="3">
        <f t="shared" si="291"/>
        <v>6.7</v>
      </c>
      <c r="W1402" s="30" t="s">
        <v>2502</v>
      </c>
      <c r="X1402" s="5">
        <f t="shared" si="288"/>
        <v>121.94</v>
      </c>
      <c r="Y1402" s="5">
        <f t="shared" si="289"/>
        <v>0</v>
      </c>
      <c r="Z1402" s="5"/>
      <c r="AA1402" s="3">
        <v>4.6900000000000004</v>
      </c>
      <c r="AB1402" s="3">
        <f t="shared" si="293"/>
        <v>2.0099999999999998</v>
      </c>
      <c r="AC1402" s="3">
        <f t="shared" si="294"/>
        <v>85.358000000000004</v>
      </c>
      <c r="AD1402">
        <v>4690</v>
      </c>
      <c r="AE1402" s="1">
        <f t="shared" si="295"/>
        <v>4.6900000000000004</v>
      </c>
    </row>
    <row r="1403" spans="1:31" customFormat="1" ht="43.2" hidden="1" x14ac:dyDescent="0.3">
      <c r="A1403" s="65" t="str" cm="1">
        <f t="array" ref="A1403">_xlfn.IFS(M1403&gt;=65,"Heavy",M1403&lt;=25,"Light",M1403&gt;=26-64,"Medium")</f>
        <v>Light</v>
      </c>
      <c r="B1403" s="1" t="s">
        <v>2787</v>
      </c>
      <c r="C1403" s="1" t="s">
        <v>2824</v>
      </c>
      <c r="D1403" s="3">
        <f t="shared" si="292"/>
        <v>1386</v>
      </c>
      <c r="E1403" s="4" t="s">
        <v>918</v>
      </c>
      <c r="F1403" s="3">
        <v>2</v>
      </c>
      <c r="G1403" s="3" t="s">
        <v>2827</v>
      </c>
      <c r="H1403" s="4" t="s">
        <v>1441</v>
      </c>
      <c r="I1403" s="3" t="s">
        <v>1426</v>
      </c>
      <c r="J1403" s="3" t="s">
        <v>2340</v>
      </c>
      <c r="K1403" s="7" t="str">
        <f>VLOOKUP($I1403,'New Summary'!$E$8:$G$59,2,FALSE)</f>
        <v>H-200x100x4,5x7</v>
      </c>
      <c r="L1403" s="3" t="s">
        <v>2496</v>
      </c>
      <c r="M1403" s="7">
        <f>VLOOKUP($I1403,'New Summary'!$E$8:$G$59,3,FALSE)</f>
        <v>18.2</v>
      </c>
      <c r="N1403" s="3">
        <v>6700</v>
      </c>
      <c r="O1403" s="3" t="s">
        <v>25</v>
      </c>
      <c r="P1403" s="3">
        <v>1</v>
      </c>
      <c r="Q1403" s="28">
        <f t="shared" si="286"/>
        <v>6.7</v>
      </c>
      <c r="R1403" s="28">
        <f t="shared" si="287"/>
        <v>121.94</v>
      </c>
      <c r="S1403" s="12">
        <v>0</v>
      </c>
      <c r="T1403" s="46">
        <f t="shared" si="290"/>
        <v>0</v>
      </c>
      <c r="U1403" s="15"/>
      <c r="V1403" s="3">
        <f t="shared" si="291"/>
        <v>6.7</v>
      </c>
      <c r="W1403" s="30" t="s">
        <v>2502</v>
      </c>
      <c r="X1403" s="5">
        <f t="shared" si="288"/>
        <v>121.94</v>
      </c>
      <c r="Y1403" s="5">
        <f t="shared" si="289"/>
        <v>0</v>
      </c>
      <c r="Z1403" s="5"/>
      <c r="AA1403" s="3">
        <v>4.6900000000000004</v>
      </c>
      <c r="AB1403" s="3">
        <f t="shared" si="293"/>
        <v>2.0099999999999998</v>
      </c>
      <c r="AC1403" s="3">
        <f t="shared" si="294"/>
        <v>85.358000000000004</v>
      </c>
      <c r="AD1403">
        <v>4690</v>
      </c>
      <c r="AE1403" s="1">
        <f t="shared" si="295"/>
        <v>4.6900000000000004</v>
      </c>
    </row>
    <row r="1404" spans="1:31" customFormat="1" ht="43.2" hidden="1" x14ac:dyDescent="0.3">
      <c r="A1404" s="65" t="str" cm="1">
        <f t="array" ref="A1404">_xlfn.IFS(M1404&gt;=65,"Heavy",M1404&lt;=25,"Light",M1404&gt;=26-64,"Medium")</f>
        <v>Light</v>
      </c>
      <c r="B1404" s="1" t="s">
        <v>2787</v>
      </c>
      <c r="C1404" s="1" t="s">
        <v>2824</v>
      </c>
      <c r="D1404" s="3">
        <f t="shared" si="292"/>
        <v>1387</v>
      </c>
      <c r="E1404" s="4" t="s">
        <v>918</v>
      </c>
      <c r="F1404" s="3">
        <v>2</v>
      </c>
      <c r="G1404" s="3" t="s">
        <v>2827</v>
      </c>
      <c r="H1404" s="4" t="s">
        <v>1442</v>
      </c>
      <c r="I1404" s="3" t="s">
        <v>1426</v>
      </c>
      <c r="J1404" s="3" t="s">
        <v>2340</v>
      </c>
      <c r="K1404" s="7" t="str">
        <f>VLOOKUP($I1404,'New Summary'!$E$8:$G$59,2,FALSE)</f>
        <v>H-200x100x4,5x7</v>
      </c>
      <c r="L1404" s="3" t="s">
        <v>2496</v>
      </c>
      <c r="M1404" s="7">
        <f>VLOOKUP($I1404,'New Summary'!$E$8:$G$59,3,FALSE)</f>
        <v>18.2</v>
      </c>
      <c r="N1404" s="3">
        <v>6700</v>
      </c>
      <c r="O1404" s="3" t="s">
        <v>25</v>
      </c>
      <c r="P1404" s="3">
        <v>1</v>
      </c>
      <c r="Q1404" s="28">
        <f t="shared" si="286"/>
        <v>6.7</v>
      </c>
      <c r="R1404" s="28">
        <f t="shared" si="287"/>
        <v>121.94</v>
      </c>
      <c r="S1404" s="12">
        <v>0</v>
      </c>
      <c r="T1404" s="46">
        <f t="shared" si="290"/>
        <v>0</v>
      </c>
      <c r="U1404" s="15"/>
      <c r="V1404" s="3">
        <f t="shared" si="291"/>
        <v>6.7</v>
      </c>
      <c r="W1404" s="30" t="s">
        <v>2502</v>
      </c>
      <c r="X1404" s="5">
        <f t="shared" si="288"/>
        <v>121.94</v>
      </c>
      <c r="Y1404" s="5">
        <f t="shared" si="289"/>
        <v>0</v>
      </c>
      <c r="Z1404" s="5"/>
      <c r="AA1404" s="3">
        <v>4.6900000000000004</v>
      </c>
      <c r="AB1404" s="3">
        <f t="shared" si="293"/>
        <v>2.0099999999999998</v>
      </c>
      <c r="AC1404" s="3">
        <f t="shared" si="294"/>
        <v>85.358000000000004</v>
      </c>
      <c r="AD1404">
        <v>4690</v>
      </c>
      <c r="AE1404" s="1">
        <f t="shared" si="295"/>
        <v>4.6900000000000004</v>
      </c>
    </row>
    <row r="1405" spans="1:31" customFormat="1" ht="43.2" hidden="1" x14ac:dyDescent="0.3">
      <c r="A1405" s="65" t="str" cm="1">
        <f t="array" ref="A1405">_xlfn.IFS(M1405&gt;=65,"Heavy",M1405&lt;=25,"Light",M1405&gt;=26-64,"Medium")</f>
        <v>Light</v>
      </c>
      <c r="B1405" s="1" t="s">
        <v>2787</v>
      </c>
      <c r="C1405" s="1" t="s">
        <v>2824</v>
      </c>
      <c r="D1405" s="3">
        <f t="shared" si="292"/>
        <v>1388</v>
      </c>
      <c r="E1405" s="4" t="s">
        <v>918</v>
      </c>
      <c r="F1405" s="3">
        <v>2</v>
      </c>
      <c r="G1405" s="3" t="s">
        <v>2827</v>
      </c>
      <c r="H1405" s="4" t="s">
        <v>1443</v>
      </c>
      <c r="I1405" s="3" t="s">
        <v>1426</v>
      </c>
      <c r="J1405" s="3" t="s">
        <v>2340</v>
      </c>
      <c r="K1405" s="7" t="str">
        <f>VLOOKUP($I1405,'New Summary'!$E$8:$G$59,2,FALSE)</f>
        <v>H-200x100x4,5x7</v>
      </c>
      <c r="L1405" s="3" t="s">
        <v>2496</v>
      </c>
      <c r="M1405" s="7">
        <f>VLOOKUP($I1405,'New Summary'!$E$8:$G$59,3,FALSE)</f>
        <v>18.2</v>
      </c>
      <c r="N1405" s="3">
        <v>6700</v>
      </c>
      <c r="O1405" s="3" t="s">
        <v>25</v>
      </c>
      <c r="P1405" s="3">
        <v>1</v>
      </c>
      <c r="Q1405" s="28">
        <f t="shared" si="286"/>
        <v>6.7</v>
      </c>
      <c r="R1405" s="28">
        <f t="shared" si="287"/>
        <v>121.94</v>
      </c>
      <c r="S1405" s="12">
        <v>0</v>
      </c>
      <c r="T1405" s="46">
        <f t="shared" si="290"/>
        <v>0</v>
      </c>
      <c r="U1405" s="15"/>
      <c r="V1405" s="3">
        <f t="shared" si="291"/>
        <v>6.7</v>
      </c>
      <c r="W1405" s="30" t="s">
        <v>2502</v>
      </c>
      <c r="X1405" s="5">
        <f t="shared" si="288"/>
        <v>121.94</v>
      </c>
      <c r="Y1405" s="5">
        <f t="shared" si="289"/>
        <v>0</v>
      </c>
      <c r="Z1405" s="5"/>
      <c r="AA1405" s="3">
        <v>4.6900000000000004</v>
      </c>
      <c r="AB1405" s="3">
        <f t="shared" si="293"/>
        <v>2.0099999999999998</v>
      </c>
      <c r="AC1405" s="3">
        <f t="shared" si="294"/>
        <v>85.358000000000004</v>
      </c>
      <c r="AD1405">
        <v>4690</v>
      </c>
      <c r="AE1405" s="1">
        <f t="shared" si="295"/>
        <v>4.6900000000000004</v>
      </c>
    </row>
    <row r="1406" spans="1:31" customFormat="1" ht="43.2" hidden="1" x14ac:dyDescent="0.3">
      <c r="A1406" s="65" t="str" cm="1">
        <f t="array" ref="A1406">_xlfn.IFS(M1406&gt;=65,"Heavy",M1406&lt;=25,"Light",M1406&gt;=26-64,"Medium")</f>
        <v>Light</v>
      </c>
      <c r="B1406" s="1" t="s">
        <v>2787</v>
      </c>
      <c r="C1406" s="1" t="s">
        <v>2824</v>
      </c>
      <c r="D1406" s="3">
        <f t="shared" si="292"/>
        <v>1389</v>
      </c>
      <c r="E1406" s="4" t="s">
        <v>918</v>
      </c>
      <c r="F1406" s="3">
        <v>2</v>
      </c>
      <c r="G1406" s="3" t="s">
        <v>2827</v>
      </c>
      <c r="H1406" s="4" t="s">
        <v>1444</v>
      </c>
      <c r="I1406" s="3" t="s">
        <v>1426</v>
      </c>
      <c r="J1406" s="3" t="s">
        <v>2340</v>
      </c>
      <c r="K1406" s="7" t="str">
        <f>VLOOKUP($I1406,'New Summary'!$E$8:$G$59,2,FALSE)</f>
        <v>H-200x100x4,5x7</v>
      </c>
      <c r="L1406" s="3" t="s">
        <v>2496</v>
      </c>
      <c r="M1406" s="7">
        <f>VLOOKUP($I1406,'New Summary'!$E$8:$G$59,3,FALSE)</f>
        <v>18.2</v>
      </c>
      <c r="N1406" s="3">
        <v>6700</v>
      </c>
      <c r="O1406" s="3" t="s">
        <v>25</v>
      </c>
      <c r="P1406" s="3">
        <v>1</v>
      </c>
      <c r="Q1406" s="28">
        <f t="shared" si="286"/>
        <v>6.7</v>
      </c>
      <c r="R1406" s="28">
        <f t="shared" si="287"/>
        <v>121.94</v>
      </c>
      <c r="S1406" s="12">
        <v>0</v>
      </c>
      <c r="T1406" s="46">
        <f t="shared" si="290"/>
        <v>0</v>
      </c>
      <c r="U1406" s="15"/>
      <c r="V1406" s="3">
        <f t="shared" si="291"/>
        <v>6.7</v>
      </c>
      <c r="W1406" s="30" t="s">
        <v>2502</v>
      </c>
      <c r="X1406" s="5">
        <f t="shared" si="288"/>
        <v>121.94</v>
      </c>
      <c r="Y1406" s="5">
        <f t="shared" si="289"/>
        <v>0</v>
      </c>
      <c r="Z1406" s="5"/>
      <c r="AA1406" s="3">
        <v>4.6900000000000004</v>
      </c>
      <c r="AB1406" s="3">
        <f t="shared" si="293"/>
        <v>2.0099999999999998</v>
      </c>
      <c r="AC1406" s="3">
        <f t="shared" si="294"/>
        <v>85.358000000000004</v>
      </c>
      <c r="AD1406">
        <v>4690</v>
      </c>
      <c r="AE1406" s="1">
        <f t="shared" si="295"/>
        <v>4.6900000000000004</v>
      </c>
    </row>
    <row r="1407" spans="1:31" customFormat="1" ht="43.2" hidden="1" x14ac:dyDescent="0.3">
      <c r="A1407" s="65" t="str" cm="1">
        <f t="array" ref="A1407">_xlfn.IFS(M1407&gt;=65,"Heavy",M1407&lt;=25,"Light",M1407&gt;=26-64,"Medium")</f>
        <v>Light</v>
      </c>
      <c r="B1407" s="1" t="s">
        <v>2787</v>
      </c>
      <c r="C1407" s="1" t="s">
        <v>2824</v>
      </c>
      <c r="D1407" s="3">
        <f t="shared" si="292"/>
        <v>1390</v>
      </c>
      <c r="E1407" s="4" t="s">
        <v>918</v>
      </c>
      <c r="F1407" s="3">
        <v>2</v>
      </c>
      <c r="G1407" s="3" t="s">
        <v>2827</v>
      </c>
      <c r="H1407" s="4" t="s">
        <v>1445</v>
      </c>
      <c r="I1407" s="3" t="s">
        <v>1426</v>
      </c>
      <c r="J1407" s="3" t="s">
        <v>2340</v>
      </c>
      <c r="K1407" s="7" t="str">
        <f>VLOOKUP($I1407,'New Summary'!$E$8:$G$59,2,FALSE)</f>
        <v>H-200x100x4,5x7</v>
      </c>
      <c r="L1407" s="3" t="s">
        <v>2496</v>
      </c>
      <c r="M1407" s="7">
        <f>VLOOKUP($I1407,'New Summary'!$E$8:$G$59,3,FALSE)</f>
        <v>18.2</v>
      </c>
      <c r="N1407" s="3">
        <v>6700</v>
      </c>
      <c r="O1407" s="3" t="s">
        <v>25</v>
      </c>
      <c r="P1407" s="3">
        <v>1</v>
      </c>
      <c r="Q1407" s="28">
        <f t="shared" si="286"/>
        <v>6.7</v>
      </c>
      <c r="R1407" s="28">
        <f t="shared" si="287"/>
        <v>121.94</v>
      </c>
      <c r="S1407" s="12">
        <v>0</v>
      </c>
      <c r="T1407" s="46">
        <f t="shared" si="290"/>
        <v>0</v>
      </c>
      <c r="U1407" s="15"/>
      <c r="V1407" s="3">
        <f t="shared" si="291"/>
        <v>6.7</v>
      </c>
      <c r="W1407" s="30" t="s">
        <v>2502</v>
      </c>
      <c r="X1407" s="5">
        <f t="shared" si="288"/>
        <v>121.94</v>
      </c>
      <c r="Y1407" s="5">
        <f t="shared" si="289"/>
        <v>0</v>
      </c>
      <c r="Z1407" s="5"/>
      <c r="AA1407" s="3">
        <v>4.6900000000000004</v>
      </c>
      <c r="AB1407" s="3">
        <f t="shared" si="293"/>
        <v>2.0099999999999998</v>
      </c>
      <c r="AC1407" s="3">
        <f t="shared" si="294"/>
        <v>85.358000000000004</v>
      </c>
      <c r="AD1407">
        <v>4690</v>
      </c>
      <c r="AE1407" s="1">
        <f t="shared" si="295"/>
        <v>4.6900000000000004</v>
      </c>
    </row>
    <row r="1408" spans="1:31" customFormat="1" ht="43.2" hidden="1" x14ac:dyDescent="0.3">
      <c r="A1408" s="65" t="str" cm="1">
        <f t="array" ref="A1408">_xlfn.IFS(M1408&gt;=65,"Heavy",M1408&lt;=25,"Light",M1408&gt;=26-64,"Medium")</f>
        <v>Light</v>
      </c>
      <c r="B1408" s="1" t="s">
        <v>2787</v>
      </c>
      <c r="C1408" s="1" t="s">
        <v>2824</v>
      </c>
      <c r="D1408" s="3">
        <f t="shared" si="292"/>
        <v>1391</v>
      </c>
      <c r="E1408" s="4" t="s">
        <v>918</v>
      </c>
      <c r="F1408" s="3">
        <v>2</v>
      </c>
      <c r="G1408" s="3" t="s">
        <v>2827</v>
      </c>
      <c r="H1408" s="4" t="s">
        <v>1446</v>
      </c>
      <c r="I1408" s="3" t="s">
        <v>1426</v>
      </c>
      <c r="J1408" s="3" t="s">
        <v>2340</v>
      </c>
      <c r="K1408" s="7" t="str">
        <f>VLOOKUP($I1408,'New Summary'!$E$8:$G$59,2,FALSE)</f>
        <v>H-200x100x4,5x7</v>
      </c>
      <c r="L1408" s="3" t="s">
        <v>2496</v>
      </c>
      <c r="M1408" s="7">
        <f>VLOOKUP($I1408,'New Summary'!$E$8:$G$59,3,FALSE)</f>
        <v>18.2</v>
      </c>
      <c r="N1408" s="3">
        <v>6700</v>
      </c>
      <c r="O1408" s="3" t="s">
        <v>25</v>
      </c>
      <c r="P1408" s="3">
        <v>1</v>
      </c>
      <c r="Q1408" s="28">
        <f t="shared" si="286"/>
        <v>6.7</v>
      </c>
      <c r="R1408" s="28">
        <f t="shared" si="287"/>
        <v>121.94</v>
      </c>
      <c r="S1408" s="12">
        <v>0</v>
      </c>
      <c r="T1408" s="46">
        <f t="shared" si="290"/>
        <v>0</v>
      </c>
      <c r="U1408" s="15"/>
      <c r="V1408" s="3">
        <f t="shared" si="291"/>
        <v>6.7</v>
      </c>
      <c r="W1408" s="30" t="s">
        <v>2502</v>
      </c>
      <c r="X1408" s="5">
        <f t="shared" si="288"/>
        <v>121.94</v>
      </c>
      <c r="Y1408" s="5">
        <f t="shared" si="289"/>
        <v>0</v>
      </c>
      <c r="Z1408" s="5"/>
      <c r="AA1408" s="3">
        <v>4.6900000000000004</v>
      </c>
      <c r="AB1408" s="3">
        <f t="shared" si="293"/>
        <v>2.0099999999999998</v>
      </c>
      <c r="AC1408" s="3">
        <f t="shared" si="294"/>
        <v>85.358000000000004</v>
      </c>
      <c r="AD1408">
        <v>4690</v>
      </c>
      <c r="AE1408" s="1">
        <f t="shared" si="295"/>
        <v>4.6900000000000004</v>
      </c>
    </row>
    <row r="1409" spans="1:31" customFormat="1" ht="43.2" hidden="1" x14ac:dyDescent="0.3">
      <c r="A1409" s="65" t="str" cm="1">
        <f t="array" ref="A1409">_xlfn.IFS(M1409&gt;=65,"Heavy",M1409&lt;=25,"Light",M1409&gt;=26-64,"Medium")</f>
        <v>Light</v>
      </c>
      <c r="B1409" s="1" t="s">
        <v>2787</v>
      </c>
      <c r="C1409" s="1" t="s">
        <v>2824</v>
      </c>
      <c r="D1409" s="3">
        <f t="shared" si="292"/>
        <v>1392</v>
      </c>
      <c r="E1409" s="4" t="s">
        <v>918</v>
      </c>
      <c r="F1409" s="3">
        <v>2</v>
      </c>
      <c r="G1409" s="3" t="s">
        <v>2827</v>
      </c>
      <c r="H1409" s="4" t="s">
        <v>1447</v>
      </c>
      <c r="I1409" s="3" t="s">
        <v>1426</v>
      </c>
      <c r="J1409" s="3" t="s">
        <v>2340</v>
      </c>
      <c r="K1409" s="7" t="str">
        <f>VLOOKUP($I1409,'New Summary'!$E$8:$G$59,2,FALSE)</f>
        <v>H-200x100x4,5x7</v>
      </c>
      <c r="L1409" s="3" t="s">
        <v>2496</v>
      </c>
      <c r="M1409" s="7">
        <f>VLOOKUP($I1409,'New Summary'!$E$8:$G$59,3,FALSE)</f>
        <v>18.2</v>
      </c>
      <c r="N1409" s="3">
        <v>7000</v>
      </c>
      <c r="O1409" s="3" t="s">
        <v>25</v>
      </c>
      <c r="P1409" s="3">
        <v>1</v>
      </c>
      <c r="Q1409" s="28">
        <f t="shared" si="286"/>
        <v>7</v>
      </c>
      <c r="R1409" s="28">
        <f t="shared" si="287"/>
        <v>127.39999999999999</v>
      </c>
      <c r="S1409" s="12">
        <v>0</v>
      </c>
      <c r="T1409" s="46">
        <f t="shared" si="290"/>
        <v>0</v>
      </c>
      <c r="U1409" s="15"/>
      <c r="V1409" s="3">
        <f t="shared" si="291"/>
        <v>7</v>
      </c>
      <c r="W1409" s="30" t="s">
        <v>2502</v>
      </c>
      <c r="X1409" s="5">
        <f t="shared" si="288"/>
        <v>127.39999999999999</v>
      </c>
      <c r="Y1409" s="5">
        <f t="shared" si="289"/>
        <v>0</v>
      </c>
      <c r="Z1409" s="5"/>
      <c r="AA1409" s="3">
        <v>4.9000000000000004</v>
      </c>
      <c r="AB1409" s="3">
        <f t="shared" si="293"/>
        <v>2.0999999999999996</v>
      </c>
      <c r="AC1409" s="3">
        <f t="shared" si="294"/>
        <v>89.18</v>
      </c>
      <c r="AD1409">
        <v>4900</v>
      </c>
      <c r="AE1409" s="1">
        <f t="shared" si="295"/>
        <v>4.9000000000000004</v>
      </c>
    </row>
    <row r="1410" spans="1:31" customFormat="1" ht="43.2" hidden="1" x14ac:dyDescent="0.3">
      <c r="A1410" s="65" t="str" cm="1">
        <f t="array" ref="A1410">_xlfn.IFS(M1410&gt;=65,"Heavy",M1410&lt;=25,"Light",M1410&gt;=26-64,"Medium")</f>
        <v>Light</v>
      </c>
      <c r="B1410" s="1" t="s">
        <v>2787</v>
      </c>
      <c r="C1410" s="1" t="s">
        <v>2824</v>
      </c>
      <c r="D1410" s="3">
        <f t="shared" si="292"/>
        <v>1393</v>
      </c>
      <c r="E1410" s="4" t="s">
        <v>918</v>
      </c>
      <c r="F1410" s="3">
        <v>2</v>
      </c>
      <c r="G1410" s="3" t="s">
        <v>2827</v>
      </c>
      <c r="H1410" s="4" t="s">
        <v>1448</v>
      </c>
      <c r="I1410" s="3" t="s">
        <v>1426</v>
      </c>
      <c r="J1410" s="3" t="s">
        <v>2340</v>
      </c>
      <c r="K1410" s="7" t="str">
        <f>VLOOKUP($I1410,'New Summary'!$E$8:$G$59,2,FALSE)</f>
        <v>H-200x100x4,5x7</v>
      </c>
      <c r="L1410" s="3" t="s">
        <v>2496</v>
      </c>
      <c r="M1410" s="7">
        <f>VLOOKUP($I1410,'New Summary'!$E$8:$G$59,3,FALSE)</f>
        <v>18.2</v>
      </c>
      <c r="N1410" s="3">
        <v>7000</v>
      </c>
      <c r="O1410" s="3" t="s">
        <v>25</v>
      </c>
      <c r="P1410" s="3">
        <v>1</v>
      </c>
      <c r="Q1410" s="28">
        <f t="shared" si="286"/>
        <v>7</v>
      </c>
      <c r="R1410" s="28">
        <f t="shared" si="287"/>
        <v>127.39999999999999</v>
      </c>
      <c r="S1410" s="12">
        <v>0</v>
      </c>
      <c r="T1410" s="46">
        <f t="shared" si="290"/>
        <v>0</v>
      </c>
      <c r="U1410" s="15"/>
      <c r="V1410" s="3">
        <f t="shared" si="291"/>
        <v>7</v>
      </c>
      <c r="W1410" s="30" t="s">
        <v>2502</v>
      </c>
      <c r="X1410" s="5">
        <f t="shared" si="288"/>
        <v>127.39999999999999</v>
      </c>
      <c r="Y1410" s="5">
        <f t="shared" si="289"/>
        <v>0</v>
      </c>
      <c r="Z1410" s="5"/>
      <c r="AA1410" s="3">
        <v>4.9000000000000004</v>
      </c>
      <c r="AB1410" s="3">
        <f t="shared" si="293"/>
        <v>2.0999999999999996</v>
      </c>
      <c r="AC1410" s="3">
        <f t="shared" si="294"/>
        <v>89.18</v>
      </c>
      <c r="AD1410">
        <v>4900</v>
      </c>
      <c r="AE1410" s="1">
        <f t="shared" si="295"/>
        <v>4.9000000000000004</v>
      </c>
    </row>
    <row r="1411" spans="1:31" customFormat="1" ht="43.2" hidden="1" x14ac:dyDescent="0.3">
      <c r="A1411" s="65" t="str" cm="1">
        <f t="array" ref="A1411">_xlfn.IFS(M1411&gt;=65,"Heavy",M1411&lt;=25,"Light",M1411&gt;=26-64,"Medium")</f>
        <v>Light</v>
      </c>
      <c r="B1411" s="1" t="s">
        <v>2787</v>
      </c>
      <c r="C1411" s="1" t="s">
        <v>2824</v>
      </c>
      <c r="D1411" s="3">
        <f t="shared" si="292"/>
        <v>1394</v>
      </c>
      <c r="E1411" s="4" t="s">
        <v>918</v>
      </c>
      <c r="F1411" s="3">
        <v>2</v>
      </c>
      <c r="G1411" s="3" t="s">
        <v>2827</v>
      </c>
      <c r="H1411" s="4" t="s">
        <v>1449</v>
      </c>
      <c r="I1411" s="3" t="s">
        <v>1426</v>
      </c>
      <c r="J1411" s="3" t="s">
        <v>2340</v>
      </c>
      <c r="K1411" s="7" t="str">
        <f>VLOOKUP($I1411,'New Summary'!$E$8:$G$59,2,FALSE)</f>
        <v>H-200x100x4,5x7</v>
      </c>
      <c r="L1411" s="3" t="s">
        <v>2496</v>
      </c>
      <c r="M1411" s="7">
        <f>VLOOKUP($I1411,'New Summary'!$E$8:$G$59,3,FALSE)</f>
        <v>18.2</v>
      </c>
      <c r="N1411" s="3">
        <v>7000</v>
      </c>
      <c r="O1411" s="3" t="s">
        <v>25</v>
      </c>
      <c r="P1411" s="3">
        <v>1</v>
      </c>
      <c r="Q1411" s="28">
        <f t="shared" si="286"/>
        <v>7</v>
      </c>
      <c r="R1411" s="28">
        <f t="shared" si="287"/>
        <v>127.39999999999999</v>
      </c>
      <c r="S1411" s="12">
        <v>0</v>
      </c>
      <c r="T1411" s="46">
        <f t="shared" si="290"/>
        <v>0</v>
      </c>
      <c r="U1411" s="15"/>
      <c r="V1411" s="3">
        <f t="shared" si="291"/>
        <v>7</v>
      </c>
      <c r="W1411" s="30" t="s">
        <v>2502</v>
      </c>
      <c r="X1411" s="5">
        <f t="shared" si="288"/>
        <v>127.39999999999999</v>
      </c>
      <c r="Y1411" s="5">
        <f t="shared" si="289"/>
        <v>0</v>
      </c>
      <c r="Z1411" s="5"/>
      <c r="AA1411" s="3">
        <v>4.9000000000000004</v>
      </c>
      <c r="AB1411" s="3">
        <f t="shared" si="293"/>
        <v>2.0999999999999996</v>
      </c>
      <c r="AC1411" s="3">
        <f t="shared" si="294"/>
        <v>89.18</v>
      </c>
      <c r="AD1411">
        <v>4900</v>
      </c>
      <c r="AE1411" s="1">
        <f t="shared" si="295"/>
        <v>4.9000000000000004</v>
      </c>
    </row>
    <row r="1412" spans="1:31" customFormat="1" ht="43.2" hidden="1" x14ac:dyDescent="0.3">
      <c r="A1412" s="65" t="str" cm="1">
        <f t="array" ref="A1412">_xlfn.IFS(M1412&gt;=65,"Heavy",M1412&lt;=25,"Light",M1412&gt;=26-64,"Medium")</f>
        <v>Light</v>
      </c>
      <c r="B1412" s="1" t="s">
        <v>2787</v>
      </c>
      <c r="C1412" s="1" t="s">
        <v>2824</v>
      </c>
      <c r="D1412" s="3">
        <f t="shared" si="292"/>
        <v>1395</v>
      </c>
      <c r="E1412" s="4" t="s">
        <v>918</v>
      </c>
      <c r="F1412" s="3">
        <v>2</v>
      </c>
      <c r="G1412" s="3" t="s">
        <v>2827</v>
      </c>
      <c r="H1412" s="4" t="s">
        <v>1450</v>
      </c>
      <c r="I1412" s="3" t="s">
        <v>1426</v>
      </c>
      <c r="J1412" s="3" t="s">
        <v>2340</v>
      </c>
      <c r="K1412" s="7" t="str">
        <f>VLOOKUP($I1412,'New Summary'!$E$8:$G$59,2,FALSE)</f>
        <v>H-200x100x4,5x7</v>
      </c>
      <c r="L1412" s="3" t="s">
        <v>2496</v>
      </c>
      <c r="M1412" s="7">
        <f>VLOOKUP($I1412,'New Summary'!$E$8:$G$59,3,FALSE)</f>
        <v>18.2</v>
      </c>
      <c r="N1412" s="3">
        <v>7000</v>
      </c>
      <c r="O1412" s="3" t="s">
        <v>25</v>
      </c>
      <c r="P1412" s="3">
        <v>1</v>
      </c>
      <c r="Q1412" s="28">
        <f t="shared" si="286"/>
        <v>7</v>
      </c>
      <c r="R1412" s="28">
        <f t="shared" si="287"/>
        <v>127.39999999999999</v>
      </c>
      <c r="S1412" s="12">
        <v>0</v>
      </c>
      <c r="T1412" s="46">
        <f t="shared" si="290"/>
        <v>0</v>
      </c>
      <c r="U1412" s="15"/>
      <c r="V1412" s="3">
        <f t="shared" si="291"/>
        <v>7</v>
      </c>
      <c r="W1412" s="30" t="s">
        <v>2502</v>
      </c>
      <c r="X1412" s="5">
        <f t="shared" si="288"/>
        <v>127.39999999999999</v>
      </c>
      <c r="Y1412" s="5">
        <f t="shared" si="289"/>
        <v>0</v>
      </c>
      <c r="Z1412" s="5"/>
      <c r="AA1412" s="3">
        <v>4.9000000000000004</v>
      </c>
      <c r="AB1412" s="3">
        <f t="shared" si="293"/>
        <v>2.0999999999999996</v>
      </c>
      <c r="AC1412" s="3">
        <f t="shared" si="294"/>
        <v>89.18</v>
      </c>
      <c r="AD1412">
        <v>4900</v>
      </c>
      <c r="AE1412" s="1">
        <f t="shared" si="295"/>
        <v>4.9000000000000004</v>
      </c>
    </row>
    <row r="1413" spans="1:31" customFormat="1" ht="43.2" hidden="1" x14ac:dyDescent="0.3">
      <c r="A1413" s="65" t="str" cm="1">
        <f t="array" ref="A1413">_xlfn.IFS(M1413&gt;=65,"Heavy",M1413&lt;=25,"Light",M1413&gt;=26-64,"Medium")</f>
        <v>Light</v>
      </c>
      <c r="B1413" s="1" t="s">
        <v>2787</v>
      </c>
      <c r="C1413" s="1" t="s">
        <v>2824</v>
      </c>
      <c r="D1413" s="3">
        <f t="shared" si="292"/>
        <v>1396</v>
      </c>
      <c r="E1413" s="4" t="s">
        <v>918</v>
      </c>
      <c r="F1413" s="3">
        <v>2</v>
      </c>
      <c r="G1413" s="3" t="s">
        <v>2827</v>
      </c>
      <c r="H1413" s="4" t="s">
        <v>1451</v>
      </c>
      <c r="I1413" s="3" t="s">
        <v>1426</v>
      </c>
      <c r="J1413" s="3" t="s">
        <v>2340</v>
      </c>
      <c r="K1413" s="7" t="str">
        <f>VLOOKUP($I1413,'New Summary'!$E$8:$G$59,2,FALSE)</f>
        <v>H-200x100x4,5x7</v>
      </c>
      <c r="L1413" s="3" t="s">
        <v>2496</v>
      </c>
      <c r="M1413" s="7">
        <f>VLOOKUP($I1413,'New Summary'!$E$8:$G$59,3,FALSE)</f>
        <v>18.2</v>
      </c>
      <c r="N1413" s="3">
        <v>7000</v>
      </c>
      <c r="O1413" s="3" t="s">
        <v>25</v>
      </c>
      <c r="P1413" s="3">
        <v>1</v>
      </c>
      <c r="Q1413" s="28">
        <f t="shared" si="286"/>
        <v>7</v>
      </c>
      <c r="R1413" s="28">
        <f t="shared" si="287"/>
        <v>127.39999999999999</v>
      </c>
      <c r="S1413" s="12">
        <v>0</v>
      </c>
      <c r="T1413" s="46">
        <f t="shared" si="290"/>
        <v>0</v>
      </c>
      <c r="U1413" s="15"/>
      <c r="V1413" s="3">
        <f t="shared" si="291"/>
        <v>7</v>
      </c>
      <c r="W1413" s="30" t="s">
        <v>2502</v>
      </c>
      <c r="X1413" s="5">
        <f t="shared" si="288"/>
        <v>127.39999999999999</v>
      </c>
      <c r="Y1413" s="5">
        <f t="shared" si="289"/>
        <v>0</v>
      </c>
      <c r="Z1413" s="5"/>
      <c r="AA1413" s="3">
        <v>4.9000000000000004</v>
      </c>
      <c r="AB1413" s="3">
        <f t="shared" si="293"/>
        <v>2.0999999999999996</v>
      </c>
      <c r="AC1413" s="3">
        <f t="shared" si="294"/>
        <v>89.18</v>
      </c>
      <c r="AD1413">
        <v>4900</v>
      </c>
      <c r="AE1413" s="1">
        <f t="shared" si="295"/>
        <v>4.9000000000000004</v>
      </c>
    </row>
    <row r="1414" spans="1:31" customFormat="1" ht="43.2" hidden="1" x14ac:dyDescent="0.3">
      <c r="A1414" s="65" t="str" cm="1">
        <f t="array" ref="A1414">_xlfn.IFS(M1414&gt;=65,"Heavy",M1414&lt;=25,"Light",M1414&gt;=26-64,"Medium")</f>
        <v>Light</v>
      </c>
      <c r="B1414" s="1" t="s">
        <v>2787</v>
      </c>
      <c r="C1414" s="1" t="s">
        <v>2824</v>
      </c>
      <c r="D1414" s="3">
        <f t="shared" si="292"/>
        <v>1397</v>
      </c>
      <c r="E1414" s="4" t="s">
        <v>918</v>
      </c>
      <c r="F1414" s="3">
        <v>2</v>
      </c>
      <c r="G1414" s="3" t="s">
        <v>2827</v>
      </c>
      <c r="H1414" s="4" t="s">
        <v>1452</v>
      </c>
      <c r="I1414" s="3" t="s">
        <v>1426</v>
      </c>
      <c r="J1414" s="3" t="s">
        <v>2340</v>
      </c>
      <c r="K1414" s="7" t="str">
        <f>VLOOKUP($I1414,'New Summary'!$E$8:$G$59,2,FALSE)</f>
        <v>H-200x100x4,5x7</v>
      </c>
      <c r="L1414" s="3" t="s">
        <v>2496</v>
      </c>
      <c r="M1414" s="7">
        <f>VLOOKUP($I1414,'New Summary'!$E$8:$G$59,3,FALSE)</f>
        <v>18.2</v>
      </c>
      <c r="N1414" s="3">
        <v>7000</v>
      </c>
      <c r="O1414" s="3" t="s">
        <v>25</v>
      </c>
      <c r="P1414" s="3">
        <v>1</v>
      </c>
      <c r="Q1414" s="28">
        <f t="shared" si="286"/>
        <v>7</v>
      </c>
      <c r="R1414" s="28">
        <f t="shared" si="287"/>
        <v>127.39999999999999</v>
      </c>
      <c r="S1414" s="12">
        <v>0</v>
      </c>
      <c r="T1414" s="46">
        <f t="shared" si="290"/>
        <v>0</v>
      </c>
      <c r="U1414" s="15"/>
      <c r="V1414" s="3">
        <f t="shared" si="291"/>
        <v>7</v>
      </c>
      <c r="W1414" s="30" t="s">
        <v>2502</v>
      </c>
      <c r="X1414" s="5">
        <f t="shared" si="288"/>
        <v>127.39999999999999</v>
      </c>
      <c r="Y1414" s="5">
        <f t="shared" si="289"/>
        <v>0</v>
      </c>
      <c r="Z1414" s="5"/>
      <c r="AA1414" s="3">
        <v>4.9000000000000004</v>
      </c>
      <c r="AB1414" s="3">
        <f t="shared" si="293"/>
        <v>2.0999999999999996</v>
      </c>
      <c r="AC1414" s="3">
        <f t="shared" si="294"/>
        <v>89.18</v>
      </c>
      <c r="AD1414">
        <v>4900</v>
      </c>
      <c r="AE1414" s="1">
        <f t="shared" si="295"/>
        <v>4.9000000000000004</v>
      </c>
    </row>
    <row r="1415" spans="1:31" customFormat="1" ht="43.2" hidden="1" x14ac:dyDescent="0.3">
      <c r="A1415" s="65" t="str" cm="1">
        <f t="array" ref="A1415">_xlfn.IFS(M1415&gt;=65,"Heavy",M1415&lt;=25,"Light",M1415&gt;=26-64,"Medium")</f>
        <v>Light</v>
      </c>
      <c r="B1415" s="1" t="s">
        <v>2787</v>
      </c>
      <c r="C1415" s="1" t="s">
        <v>2824</v>
      </c>
      <c r="D1415" s="3">
        <f t="shared" si="292"/>
        <v>1398</v>
      </c>
      <c r="E1415" s="4" t="s">
        <v>918</v>
      </c>
      <c r="F1415" s="3">
        <v>2</v>
      </c>
      <c r="G1415" s="3" t="s">
        <v>2827</v>
      </c>
      <c r="H1415" s="4" t="s">
        <v>1453</v>
      </c>
      <c r="I1415" s="3" t="s">
        <v>1426</v>
      </c>
      <c r="J1415" s="3" t="s">
        <v>2340</v>
      </c>
      <c r="K1415" s="7" t="str">
        <f>VLOOKUP($I1415,'New Summary'!$E$8:$G$59,2,FALSE)</f>
        <v>H-200x100x4,5x7</v>
      </c>
      <c r="L1415" s="3" t="s">
        <v>2496</v>
      </c>
      <c r="M1415" s="7">
        <f>VLOOKUP($I1415,'New Summary'!$E$8:$G$59,3,FALSE)</f>
        <v>18.2</v>
      </c>
      <c r="N1415" s="3">
        <v>7000</v>
      </c>
      <c r="O1415" s="3" t="s">
        <v>25</v>
      </c>
      <c r="P1415" s="3">
        <v>1</v>
      </c>
      <c r="Q1415" s="28">
        <f t="shared" si="286"/>
        <v>7</v>
      </c>
      <c r="R1415" s="28">
        <f t="shared" si="287"/>
        <v>127.39999999999999</v>
      </c>
      <c r="S1415" s="12">
        <v>0</v>
      </c>
      <c r="T1415" s="46">
        <f t="shared" si="290"/>
        <v>0</v>
      </c>
      <c r="U1415" s="15"/>
      <c r="V1415" s="3">
        <f t="shared" si="291"/>
        <v>7</v>
      </c>
      <c r="W1415" s="30" t="s">
        <v>2502</v>
      </c>
      <c r="X1415" s="5">
        <f t="shared" si="288"/>
        <v>127.39999999999999</v>
      </c>
      <c r="Y1415" s="5">
        <f t="shared" si="289"/>
        <v>0</v>
      </c>
      <c r="Z1415" s="5"/>
      <c r="AA1415" s="3">
        <v>4.9000000000000004</v>
      </c>
      <c r="AB1415" s="3">
        <f t="shared" si="293"/>
        <v>2.0999999999999996</v>
      </c>
      <c r="AC1415" s="3">
        <f t="shared" si="294"/>
        <v>89.18</v>
      </c>
      <c r="AD1415">
        <v>4900</v>
      </c>
      <c r="AE1415" s="1">
        <f t="shared" si="295"/>
        <v>4.9000000000000004</v>
      </c>
    </row>
    <row r="1416" spans="1:31" customFormat="1" ht="43.2" hidden="1" x14ac:dyDescent="0.3">
      <c r="A1416" s="65" t="str" cm="1">
        <f t="array" ref="A1416">_xlfn.IFS(M1416&gt;=65,"Heavy",M1416&lt;=25,"Light",M1416&gt;=26-64,"Medium")</f>
        <v>Light</v>
      </c>
      <c r="B1416" s="1" t="s">
        <v>2787</v>
      </c>
      <c r="C1416" s="1" t="s">
        <v>2824</v>
      </c>
      <c r="D1416" s="3">
        <f t="shared" si="292"/>
        <v>1399</v>
      </c>
      <c r="E1416" s="4" t="s">
        <v>918</v>
      </c>
      <c r="F1416" s="3">
        <v>2</v>
      </c>
      <c r="G1416" s="3" t="s">
        <v>2827</v>
      </c>
      <c r="H1416" s="4" t="s">
        <v>1454</v>
      </c>
      <c r="I1416" s="3" t="s">
        <v>1426</v>
      </c>
      <c r="J1416" s="3" t="s">
        <v>2340</v>
      </c>
      <c r="K1416" s="7" t="str">
        <f>VLOOKUP($I1416,'New Summary'!$E$8:$G$59,2,FALSE)</f>
        <v>H-200x100x4,5x7</v>
      </c>
      <c r="L1416" s="3" t="s">
        <v>2496</v>
      </c>
      <c r="M1416" s="7">
        <f>VLOOKUP($I1416,'New Summary'!$E$8:$G$59,3,FALSE)</f>
        <v>18.2</v>
      </c>
      <c r="N1416" s="3">
        <v>7000</v>
      </c>
      <c r="O1416" s="3" t="s">
        <v>25</v>
      </c>
      <c r="P1416" s="3">
        <v>1</v>
      </c>
      <c r="Q1416" s="28">
        <f t="shared" si="286"/>
        <v>7</v>
      </c>
      <c r="R1416" s="28">
        <f t="shared" si="287"/>
        <v>127.39999999999999</v>
      </c>
      <c r="S1416" s="12">
        <v>0</v>
      </c>
      <c r="T1416" s="46">
        <f t="shared" si="290"/>
        <v>0</v>
      </c>
      <c r="U1416" s="15"/>
      <c r="V1416" s="3">
        <f t="shared" si="291"/>
        <v>7</v>
      </c>
      <c r="W1416" s="30" t="s">
        <v>2502</v>
      </c>
      <c r="X1416" s="5">
        <f t="shared" si="288"/>
        <v>127.39999999999999</v>
      </c>
      <c r="Y1416" s="5">
        <f t="shared" si="289"/>
        <v>0</v>
      </c>
      <c r="Z1416" s="5"/>
      <c r="AA1416" s="3">
        <v>4.9000000000000004</v>
      </c>
      <c r="AB1416" s="3">
        <f t="shared" si="293"/>
        <v>2.0999999999999996</v>
      </c>
      <c r="AC1416" s="3">
        <f t="shared" si="294"/>
        <v>89.18</v>
      </c>
      <c r="AD1416">
        <v>4900</v>
      </c>
      <c r="AE1416" s="1">
        <f t="shared" si="295"/>
        <v>4.9000000000000004</v>
      </c>
    </row>
    <row r="1417" spans="1:31" customFormat="1" ht="43.2" hidden="1" x14ac:dyDescent="0.3">
      <c r="A1417" s="65" t="str" cm="1">
        <f t="array" ref="A1417">_xlfn.IFS(M1417&gt;=65,"Heavy",M1417&lt;=25,"Light",M1417&gt;=26-64,"Medium")</f>
        <v>Light</v>
      </c>
      <c r="B1417" s="1" t="s">
        <v>2787</v>
      </c>
      <c r="C1417" s="1" t="s">
        <v>2824</v>
      </c>
      <c r="D1417" s="3">
        <f t="shared" si="292"/>
        <v>1400</v>
      </c>
      <c r="E1417" s="4" t="s">
        <v>918</v>
      </c>
      <c r="F1417" s="3">
        <v>2</v>
      </c>
      <c r="G1417" s="3" t="s">
        <v>2827</v>
      </c>
      <c r="H1417" s="4" t="s">
        <v>1455</v>
      </c>
      <c r="I1417" s="3" t="s">
        <v>1426</v>
      </c>
      <c r="J1417" s="3" t="s">
        <v>2340</v>
      </c>
      <c r="K1417" s="7" t="str">
        <f>VLOOKUP($I1417,'New Summary'!$E$8:$G$59,2,FALSE)</f>
        <v>H-200x100x4,5x7</v>
      </c>
      <c r="L1417" s="3" t="s">
        <v>2496</v>
      </c>
      <c r="M1417" s="7">
        <f>VLOOKUP($I1417,'New Summary'!$E$8:$G$59,3,FALSE)</f>
        <v>18.2</v>
      </c>
      <c r="N1417" s="3">
        <v>7000</v>
      </c>
      <c r="O1417" s="3" t="s">
        <v>25</v>
      </c>
      <c r="P1417" s="3">
        <v>1</v>
      </c>
      <c r="Q1417" s="28">
        <f t="shared" ref="Q1417:Q1472" si="296">(N1417/1000)*P1417</f>
        <v>7</v>
      </c>
      <c r="R1417" s="28">
        <f t="shared" ref="R1417:R1472" si="297">Q1417*M1417</f>
        <v>127.39999999999999</v>
      </c>
      <c r="S1417" s="12">
        <v>0</v>
      </c>
      <c r="T1417" s="46">
        <f t="shared" si="290"/>
        <v>0</v>
      </c>
      <c r="U1417" s="15"/>
      <c r="V1417" s="3">
        <f t="shared" si="291"/>
        <v>7</v>
      </c>
      <c r="W1417" s="30" t="s">
        <v>2502</v>
      </c>
      <c r="X1417" s="5">
        <f t="shared" si="288"/>
        <v>127.39999999999999</v>
      </c>
      <c r="Y1417" s="5">
        <f t="shared" si="289"/>
        <v>0</v>
      </c>
      <c r="Z1417" s="5"/>
      <c r="AA1417" s="3">
        <v>4.9000000000000004</v>
      </c>
      <c r="AB1417" s="3">
        <f t="shared" si="293"/>
        <v>2.0999999999999996</v>
      </c>
      <c r="AC1417" s="3">
        <f t="shared" si="294"/>
        <v>89.18</v>
      </c>
      <c r="AD1417">
        <v>4900</v>
      </c>
      <c r="AE1417" s="1">
        <f t="shared" si="295"/>
        <v>4.9000000000000004</v>
      </c>
    </row>
    <row r="1418" spans="1:31" customFormat="1" ht="43.2" hidden="1" x14ac:dyDescent="0.3">
      <c r="A1418" s="65" t="str" cm="1">
        <f t="array" ref="A1418">_xlfn.IFS(M1418&gt;=65,"Heavy",M1418&lt;=25,"Light",M1418&gt;=26-64,"Medium")</f>
        <v>Light</v>
      </c>
      <c r="B1418" s="1" t="s">
        <v>2787</v>
      </c>
      <c r="C1418" s="1" t="s">
        <v>2824</v>
      </c>
      <c r="D1418" s="3">
        <f t="shared" si="292"/>
        <v>1401</v>
      </c>
      <c r="E1418" s="4" t="s">
        <v>918</v>
      </c>
      <c r="F1418" s="3">
        <v>2</v>
      </c>
      <c r="G1418" s="3" t="s">
        <v>2827</v>
      </c>
      <c r="H1418" s="4" t="s">
        <v>1456</v>
      </c>
      <c r="I1418" s="3" t="s">
        <v>1426</v>
      </c>
      <c r="J1418" s="3" t="s">
        <v>2340</v>
      </c>
      <c r="K1418" s="7" t="str">
        <f>VLOOKUP($I1418,'New Summary'!$E$8:$G$59,2,FALSE)</f>
        <v>H-200x100x4,5x7</v>
      </c>
      <c r="L1418" s="3" t="s">
        <v>2496</v>
      </c>
      <c r="M1418" s="7">
        <f>VLOOKUP($I1418,'New Summary'!$E$8:$G$59,3,FALSE)</f>
        <v>18.2</v>
      </c>
      <c r="N1418" s="3">
        <v>7000</v>
      </c>
      <c r="O1418" s="3" t="s">
        <v>25</v>
      </c>
      <c r="P1418" s="3">
        <v>1</v>
      </c>
      <c r="Q1418" s="28">
        <f t="shared" si="296"/>
        <v>7</v>
      </c>
      <c r="R1418" s="28">
        <f t="shared" si="297"/>
        <v>127.39999999999999</v>
      </c>
      <c r="S1418" s="12">
        <v>0</v>
      </c>
      <c r="T1418" s="46">
        <f t="shared" si="290"/>
        <v>0</v>
      </c>
      <c r="U1418" s="15"/>
      <c r="V1418" s="3">
        <f t="shared" si="291"/>
        <v>7</v>
      </c>
      <c r="W1418" s="30" t="s">
        <v>2502</v>
      </c>
      <c r="X1418" s="5">
        <f t="shared" si="288"/>
        <v>127.39999999999999</v>
      </c>
      <c r="Y1418" s="5">
        <f t="shared" si="289"/>
        <v>0</v>
      </c>
      <c r="Z1418" s="5"/>
      <c r="AA1418" s="3">
        <v>4.9000000000000004</v>
      </c>
      <c r="AB1418" s="3">
        <f t="shared" si="293"/>
        <v>2.0999999999999996</v>
      </c>
      <c r="AC1418" s="3">
        <f t="shared" si="294"/>
        <v>89.18</v>
      </c>
      <c r="AD1418">
        <v>4900</v>
      </c>
      <c r="AE1418" s="1">
        <f t="shared" si="295"/>
        <v>4.9000000000000004</v>
      </c>
    </row>
    <row r="1419" spans="1:31" customFormat="1" ht="43.2" hidden="1" x14ac:dyDescent="0.3">
      <c r="A1419" s="65" t="str" cm="1">
        <f t="array" ref="A1419">_xlfn.IFS(M1419&gt;=65,"Heavy",M1419&lt;=25,"Light",M1419&gt;=26-64,"Medium")</f>
        <v>Light</v>
      </c>
      <c r="B1419" s="1" t="s">
        <v>2787</v>
      </c>
      <c r="C1419" s="1" t="s">
        <v>2824</v>
      </c>
      <c r="D1419" s="3">
        <f t="shared" si="292"/>
        <v>1402</v>
      </c>
      <c r="E1419" s="4" t="s">
        <v>918</v>
      </c>
      <c r="F1419" s="3">
        <v>2</v>
      </c>
      <c r="G1419" s="3" t="s">
        <v>2827</v>
      </c>
      <c r="H1419" s="4" t="s">
        <v>1457</v>
      </c>
      <c r="I1419" s="3" t="s">
        <v>1426</v>
      </c>
      <c r="J1419" s="3" t="s">
        <v>2340</v>
      </c>
      <c r="K1419" s="7" t="str">
        <f>VLOOKUP($I1419,'New Summary'!$E$8:$G$59,2,FALSE)</f>
        <v>H-200x100x4,5x7</v>
      </c>
      <c r="L1419" s="3" t="s">
        <v>2496</v>
      </c>
      <c r="M1419" s="7">
        <f>VLOOKUP($I1419,'New Summary'!$E$8:$G$59,3,FALSE)</f>
        <v>18.2</v>
      </c>
      <c r="N1419" s="3">
        <v>7000</v>
      </c>
      <c r="O1419" s="3" t="s">
        <v>25</v>
      </c>
      <c r="P1419" s="3">
        <v>1</v>
      </c>
      <c r="Q1419" s="28">
        <f t="shared" si="296"/>
        <v>7</v>
      </c>
      <c r="R1419" s="28">
        <f t="shared" si="297"/>
        <v>127.39999999999999</v>
      </c>
      <c r="S1419" s="12">
        <v>0</v>
      </c>
      <c r="T1419" s="46">
        <f t="shared" si="290"/>
        <v>0</v>
      </c>
      <c r="U1419" s="15"/>
      <c r="V1419" s="3">
        <f t="shared" si="291"/>
        <v>7</v>
      </c>
      <c r="W1419" s="30" t="s">
        <v>2502</v>
      </c>
      <c r="X1419" s="5">
        <f t="shared" si="288"/>
        <v>127.39999999999999</v>
      </c>
      <c r="Y1419" s="5">
        <f t="shared" si="289"/>
        <v>0</v>
      </c>
      <c r="Z1419" s="5"/>
      <c r="AA1419" s="3">
        <v>4.9000000000000004</v>
      </c>
      <c r="AB1419" s="3">
        <f t="shared" si="293"/>
        <v>2.0999999999999996</v>
      </c>
      <c r="AC1419" s="3">
        <f t="shared" si="294"/>
        <v>89.18</v>
      </c>
      <c r="AD1419">
        <v>4900</v>
      </c>
      <c r="AE1419" s="1">
        <f t="shared" si="295"/>
        <v>4.9000000000000004</v>
      </c>
    </row>
    <row r="1420" spans="1:31" customFormat="1" ht="43.2" hidden="1" x14ac:dyDescent="0.3">
      <c r="A1420" s="65" t="str" cm="1">
        <f t="array" ref="A1420">_xlfn.IFS(M1420&gt;=65,"Heavy",M1420&lt;=25,"Light",M1420&gt;=26-64,"Medium")</f>
        <v>Light</v>
      </c>
      <c r="B1420" s="1" t="s">
        <v>2787</v>
      </c>
      <c r="C1420" s="1" t="s">
        <v>2824</v>
      </c>
      <c r="D1420" s="3">
        <f t="shared" si="292"/>
        <v>1403</v>
      </c>
      <c r="E1420" s="4" t="s">
        <v>918</v>
      </c>
      <c r="F1420" s="3">
        <v>2</v>
      </c>
      <c r="G1420" s="3" t="s">
        <v>2827</v>
      </c>
      <c r="H1420" s="4" t="s">
        <v>1458</v>
      </c>
      <c r="I1420" s="3" t="s">
        <v>1426</v>
      </c>
      <c r="J1420" s="3" t="s">
        <v>2340</v>
      </c>
      <c r="K1420" s="7" t="str">
        <f>VLOOKUP($I1420,'New Summary'!$E$8:$G$59,2,FALSE)</f>
        <v>H-200x100x4,5x7</v>
      </c>
      <c r="L1420" s="3" t="s">
        <v>2496</v>
      </c>
      <c r="M1420" s="7">
        <f>VLOOKUP($I1420,'New Summary'!$E$8:$G$59,3,FALSE)</f>
        <v>18.2</v>
      </c>
      <c r="N1420" s="3">
        <v>7000</v>
      </c>
      <c r="O1420" s="3" t="s">
        <v>25</v>
      </c>
      <c r="P1420" s="3">
        <v>1</v>
      </c>
      <c r="Q1420" s="28">
        <f t="shared" si="296"/>
        <v>7</v>
      </c>
      <c r="R1420" s="28">
        <f t="shared" si="297"/>
        <v>127.39999999999999</v>
      </c>
      <c r="S1420" s="12">
        <v>0</v>
      </c>
      <c r="T1420" s="46">
        <f t="shared" si="290"/>
        <v>0</v>
      </c>
      <c r="U1420" s="15"/>
      <c r="V1420" s="3">
        <f t="shared" si="291"/>
        <v>7</v>
      </c>
      <c r="W1420" s="30" t="s">
        <v>2502</v>
      </c>
      <c r="X1420" s="5">
        <f t="shared" si="288"/>
        <v>127.39999999999999</v>
      </c>
      <c r="Y1420" s="5">
        <f t="shared" si="289"/>
        <v>0</v>
      </c>
      <c r="Z1420" s="5"/>
      <c r="AA1420" s="3">
        <v>4.9000000000000004</v>
      </c>
      <c r="AB1420" s="3">
        <f t="shared" si="293"/>
        <v>2.0999999999999996</v>
      </c>
      <c r="AC1420" s="3">
        <f t="shared" si="294"/>
        <v>89.18</v>
      </c>
      <c r="AD1420">
        <v>4900</v>
      </c>
      <c r="AE1420" s="1">
        <f t="shared" si="295"/>
        <v>4.9000000000000004</v>
      </c>
    </row>
    <row r="1421" spans="1:31" customFormat="1" ht="43.2" hidden="1" x14ac:dyDescent="0.3">
      <c r="A1421" s="65" t="str" cm="1">
        <f t="array" ref="A1421">_xlfn.IFS(M1421&gt;=65,"Heavy",M1421&lt;=25,"Light",M1421&gt;=26-64,"Medium")</f>
        <v>Light</v>
      </c>
      <c r="B1421" s="1" t="s">
        <v>2787</v>
      </c>
      <c r="C1421" s="1" t="s">
        <v>2824</v>
      </c>
      <c r="D1421" s="3">
        <f t="shared" si="292"/>
        <v>1404</v>
      </c>
      <c r="E1421" s="4" t="s">
        <v>918</v>
      </c>
      <c r="F1421" s="3">
        <v>2</v>
      </c>
      <c r="G1421" s="3" t="s">
        <v>2827</v>
      </c>
      <c r="H1421" s="4" t="s">
        <v>1459</v>
      </c>
      <c r="I1421" s="3" t="s">
        <v>1426</v>
      </c>
      <c r="J1421" s="3" t="s">
        <v>2340</v>
      </c>
      <c r="K1421" s="7" t="str">
        <f>VLOOKUP($I1421,'New Summary'!$E$8:$G$59,2,FALSE)</f>
        <v>H-200x100x4,5x7</v>
      </c>
      <c r="L1421" s="3" t="s">
        <v>2496</v>
      </c>
      <c r="M1421" s="7">
        <f>VLOOKUP($I1421,'New Summary'!$E$8:$G$59,3,FALSE)</f>
        <v>18.2</v>
      </c>
      <c r="N1421" s="3">
        <v>7000</v>
      </c>
      <c r="O1421" s="3" t="s">
        <v>25</v>
      </c>
      <c r="P1421" s="3">
        <v>1</v>
      </c>
      <c r="Q1421" s="28">
        <f t="shared" si="296"/>
        <v>7</v>
      </c>
      <c r="R1421" s="28">
        <f t="shared" si="297"/>
        <v>127.39999999999999</v>
      </c>
      <c r="S1421" s="12">
        <v>0</v>
      </c>
      <c r="T1421" s="46">
        <f t="shared" si="290"/>
        <v>0</v>
      </c>
      <c r="U1421" s="15"/>
      <c r="V1421" s="3">
        <f t="shared" si="291"/>
        <v>7</v>
      </c>
      <c r="W1421" s="30" t="s">
        <v>2502</v>
      </c>
      <c r="X1421" s="5">
        <f t="shared" si="288"/>
        <v>127.39999999999999</v>
      </c>
      <c r="Y1421" s="5">
        <f t="shared" si="289"/>
        <v>0</v>
      </c>
      <c r="Z1421" s="5"/>
      <c r="AA1421" s="3">
        <v>4.9000000000000004</v>
      </c>
      <c r="AB1421" s="3">
        <f t="shared" si="293"/>
        <v>2.0999999999999996</v>
      </c>
      <c r="AC1421" s="3">
        <f t="shared" si="294"/>
        <v>89.18</v>
      </c>
      <c r="AD1421">
        <v>4900</v>
      </c>
      <c r="AE1421" s="1">
        <f t="shared" si="295"/>
        <v>4.9000000000000004</v>
      </c>
    </row>
    <row r="1422" spans="1:31" customFormat="1" ht="43.2" hidden="1" x14ac:dyDescent="0.3">
      <c r="A1422" s="65" t="str" cm="1">
        <f t="array" ref="A1422">_xlfn.IFS(M1422&gt;=65,"Heavy",M1422&lt;=25,"Light",M1422&gt;=26-64,"Medium")</f>
        <v>Light</v>
      </c>
      <c r="B1422" s="1" t="s">
        <v>2787</v>
      </c>
      <c r="C1422" s="1" t="s">
        <v>2824</v>
      </c>
      <c r="D1422" s="3">
        <f t="shared" si="292"/>
        <v>1405</v>
      </c>
      <c r="E1422" s="4" t="s">
        <v>918</v>
      </c>
      <c r="F1422" s="3">
        <v>2</v>
      </c>
      <c r="G1422" s="3" t="s">
        <v>2827</v>
      </c>
      <c r="H1422" s="4" t="s">
        <v>1460</v>
      </c>
      <c r="I1422" s="3" t="s">
        <v>1426</v>
      </c>
      <c r="J1422" s="3" t="s">
        <v>2340</v>
      </c>
      <c r="K1422" s="7" t="str">
        <f>VLOOKUP($I1422,'New Summary'!$E$8:$G$59,2,FALSE)</f>
        <v>H-200x100x4,5x7</v>
      </c>
      <c r="L1422" s="3" t="s">
        <v>2496</v>
      </c>
      <c r="M1422" s="7">
        <f>VLOOKUP($I1422,'New Summary'!$E$8:$G$59,3,FALSE)</f>
        <v>18.2</v>
      </c>
      <c r="N1422" s="3">
        <v>6800</v>
      </c>
      <c r="O1422" s="3" t="s">
        <v>25</v>
      </c>
      <c r="P1422" s="3">
        <v>1</v>
      </c>
      <c r="Q1422" s="28">
        <f t="shared" si="296"/>
        <v>6.8</v>
      </c>
      <c r="R1422" s="28">
        <f t="shared" si="297"/>
        <v>123.75999999999999</v>
      </c>
      <c r="S1422" s="12">
        <v>0</v>
      </c>
      <c r="T1422" s="46">
        <f t="shared" si="290"/>
        <v>0</v>
      </c>
      <c r="U1422" s="15"/>
      <c r="V1422" s="3">
        <f t="shared" si="291"/>
        <v>6.8</v>
      </c>
      <c r="W1422" s="30" t="s">
        <v>2502</v>
      </c>
      <c r="X1422" s="5">
        <f t="shared" ref="X1422:X1485" si="298">V1422*M1422</f>
        <v>123.75999999999999</v>
      </c>
      <c r="Y1422" s="5">
        <f t="shared" ref="Y1422:Y1485" si="299">T1422*M1422</f>
        <v>0</v>
      </c>
      <c r="Z1422" s="5"/>
      <c r="AA1422" s="3">
        <v>4.76</v>
      </c>
      <c r="AB1422" s="3">
        <f t="shared" si="293"/>
        <v>2.04</v>
      </c>
      <c r="AC1422" s="3">
        <f t="shared" si="294"/>
        <v>86.631999999999991</v>
      </c>
      <c r="AD1422">
        <v>4760</v>
      </c>
      <c r="AE1422" s="1">
        <f t="shared" si="295"/>
        <v>4.76</v>
      </c>
    </row>
    <row r="1423" spans="1:31" customFormat="1" ht="43.2" hidden="1" x14ac:dyDescent="0.3">
      <c r="A1423" s="65" t="str" cm="1">
        <f t="array" ref="A1423">_xlfn.IFS(M1423&gt;=65,"Heavy",M1423&lt;=25,"Light",M1423&gt;=26-64,"Medium")</f>
        <v>Light</v>
      </c>
      <c r="B1423" s="1" t="s">
        <v>2787</v>
      </c>
      <c r="C1423" s="1" t="s">
        <v>2824</v>
      </c>
      <c r="D1423" s="3">
        <f t="shared" si="292"/>
        <v>1406</v>
      </c>
      <c r="E1423" s="4" t="s">
        <v>918</v>
      </c>
      <c r="F1423" s="3">
        <v>2</v>
      </c>
      <c r="G1423" s="3" t="s">
        <v>2827</v>
      </c>
      <c r="H1423" s="4" t="s">
        <v>1461</v>
      </c>
      <c r="I1423" s="3" t="s">
        <v>1426</v>
      </c>
      <c r="J1423" s="3" t="s">
        <v>2340</v>
      </c>
      <c r="K1423" s="7" t="str">
        <f>VLOOKUP($I1423,'New Summary'!$E$8:$G$59,2,FALSE)</f>
        <v>H-200x100x4,5x7</v>
      </c>
      <c r="L1423" s="3" t="s">
        <v>2496</v>
      </c>
      <c r="M1423" s="7">
        <f>VLOOKUP($I1423,'New Summary'!$E$8:$G$59,3,FALSE)</f>
        <v>18.2</v>
      </c>
      <c r="N1423" s="3">
        <v>6800</v>
      </c>
      <c r="O1423" s="3" t="s">
        <v>25</v>
      </c>
      <c r="P1423" s="3">
        <v>1</v>
      </c>
      <c r="Q1423" s="28">
        <f t="shared" si="296"/>
        <v>6.8</v>
      </c>
      <c r="R1423" s="28">
        <f t="shared" si="297"/>
        <v>123.75999999999999</v>
      </c>
      <c r="S1423" s="12">
        <v>0</v>
      </c>
      <c r="T1423" s="46">
        <f t="shared" si="290"/>
        <v>0</v>
      </c>
      <c r="U1423" s="15"/>
      <c r="V1423" s="3">
        <f t="shared" si="291"/>
        <v>6.8</v>
      </c>
      <c r="W1423" s="30" t="s">
        <v>2502</v>
      </c>
      <c r="X1423" s="5">
        <f t="shared" si="298"/>
        <v>123.75999999999999</v>
      </c>
      <c r="Y1423" s="5">
        <f t="shared" si="299"/>
        <v>0</v>
      </c>
      <c r="Z1423" s="5"/>
      <c r="AA1423" s="3">
        <v>4.76</v>
      </c>
      <c r="AB1423" s="3">
        <f t="shared" si="293"/>
        <v>2.04</v>
      </c>
      <c r="AC1423" s="3">
        <f t="shared" si="294"/>
        <v>86.631999999999991</v>
      </c>
      <c r="AD1423">
        <v>4760</v>
      </c>
      <c r="AE1423" s="1">
        <f t="shared" si="295"/>
        <v>4.76</v>
      </c>
    </row>
    <row r="1424" spans="1:31" customFormat="1" ht="43.2" hidden="1" x14ac:dyDescent="0.3">
      <c r="A1424" s="65" t="str" cm="1">
        <f t="array" ref="A1424">_xlfn.IFS(M1424&gt;=65,"Heavy",M1424&lt;=25,"Light",M1424&gt;=26-64,"Medium")</f>
        <v>Light</v>
      </c>
      <c r="B1424" s="1" t="s">
        <v>2787</v>
      </c>
      <c r="C1424" s="1" t="s">
        <v>2824</v>
      </c>
      <c r="D1424" s="3">
        <f t="shared" si="292"/>
        <v>1407</v>
      </c>
      <c r="E1424" s="4" t="s">
        <v>918</v>
      </c>
      <c r="F1424" s="3">
        <v>2</v>
      </c>
      <c r="G1424" s="3" t="s">
        <v>2827</v>
      </c>
      <c r="H1424" s="4" t="s">
        <v>1462</v>
      </c>
      <c r="I1424" s="3" t="s">
        <v>1426</v>
      </c>
      <c r="J1424" s="3" t="s">
        <v>2340</v>
      </c>
      <c r="K1424" s="7" t="str">
        <f>VLOOKUP($I1424,'New Summary'!$E$8:$G$59,2,FALSE)</f>
        <v>H-200x100x4,5x7</v>
      </c>
      <c r="L1424" s="3" t="s">
        <v>2496</v>
      </c>
      <c r="M1424" s="7">
        <f>VLOOKUP($I1424,'New Summary'!$E$8:$G$59,3,FALSE)</f>
        <v>18.2</v>
      </c>
      <c r="N1424" s="3">
        <v>6800</v>
      </c>
      <c r="O1424" s="3" t="s">
        <v>25</v>
      </c>
      <c r="P1424" s="3">
        <v>1</v>
      </c>
      <c r="Q1424" s="28">
        <f t="shared" si="296"/>
        <v>6.8</v>
      </c>
      <c r="R1424" s="28">
        <f t="shared" si="297"/>
        <v>123.75999999999999</v>
      </c>
      <c r="S1424" s="12">
        <v>0</v>
      </c>
      <c r="T1424" s="46">
        <f t="shared" si="290"/>
        <v>0</v>
      </c>
      <c r="U1424" s="15"/>
      <c r="V1424" s="3">
        <f t="shared" si="291"/>
        <v>6.8</v>
      </c>
      <c r="W1424" s="30" t="s">
        <v>2502</v>
      </c>
      <c r="X1424" s="5">
        <f t="shared" si="298"/>
        <v>123.75999999999999</v>
      </c>
      <c r="Y1424" s="5">
        <f t="shared" si="299"/>
        <v>0</v>
      </c>
      <c r="Z1424" s="5"/>
      <c r="AA1424" s="3">
        <v>4.76</v>
      </c>
      <c r="AB1424" s="3">
        <f t="shared" si="293"/>
        <v>2.04</v>
      </c>
      <c r="AC1424" s="3">
        <f t="shared" si="294"/>
        <v>86.631999999999991</v>
      </c>
      <c r="AD1424">
        <v>4760</v>
      </c>
      <c r="AE1424" s="1">
        <f t="shared" si="295"/>
        <v>4.76</v>
      </c>
    </row>
    <row r="1425" spans="1:31" customFormat="1" ht="43.2" hidden="1" x14ac:dyDescent="0.3">
      <c r="A1425" s="65" t="str" cm="1">
        <f t="array" ref="A1425">_xlfn.IFS(M1425&gt;=65,"Heavy",M1425&lt;=25,"Light",M1425&gt;=26-64,"Medium")</f>
        <v>Light</v>
      </c>
      <c r="B1425" s="1" t="s">
        <v>2787</v>
      </c>
      <c r="C1425" s="1" t="s">
        <v>2824</v>
      </c>
      <c r="D1425" s="3">
        <f t="shared" si="292"/>
        <v>1408</v>
      </c>
      <c r="E1425" s="4" t="s">
        <v>918</v>
      </c>
      <c r="F1425" s="3">
        <v>2</v>
      </c>
      <c r="G1425" s="3" t="s">
        <v>2827</v>
      </c>
      <c r="H1425" s="4" t="s">
        <v>1463</v>
      </c>
      <c r="I1425" s="3" t="s">
        <v>1426</v>
      </c>
      <c r="J1425" s="3" t="s">
        <v>2340</v>
      </c>
      <c r="K1425" s="7" t="str">
        <f>VLOOKUP($I1425,'New Summary'!$E$8:$G$59,2,FALSE)</f>
        <v>H-200x100x4,5x7</v>
      </c>
      <c r="L1425" s="3" t="s">
        <v>2496</v>
      </c>
      <c r="M1425" s="7">
        <f>VLOOKUP($I1425,'New Summary'!$E$8:$G$59,3,FALSE)</f>
        <v>18.2</v>
      </c>
      <c r="N1425" s="3">
        <v>6800</v>
      </c>
      <c r="O1425" s="3" t="s">
        <v>25</v>
      </c>
      <c r="P1425" s="3">
        <v>1</v>
      </c>
      <c r="Q1425" s="28">
        <f t="shared" si="296"/>
        <v>6.8</v>
      </c>
      <c r="R1425" s="28">
        <f t="shared" si="297"/>
        <v>123.75999999999999</v>
      </c>
      <c r="S1425" s="12">
        <v>0</v>
      </c>
      <c r="T1425" s="46">
        <f t="shared" si="290"/>
        <v>0</v>
      </c>
      <c r="U1425" s="15"/>
      <c r="V1425" s="3">
        <f t="shared" si="291"/>
        <v>6.8</v>
      </c>
      <c r="W1425" s="30" t="s">
        <v>2502</v>
      </c>
      <c r="X1425" s="5">
        <f t="shared" si="298"/>
        <v>123.75999999999999</v>
      </c>
      <c r="Y1425" s="5">
        <f t="shared" si="299"/>
        <v>0</v>
      </c>
      <c r="Z1425" s="5"/>
      <c r="AA1425" s="3">
        <v>4.76</v>
      </c>
      <c r="AB1425" s="3">
        <f t="shared" si="293"/>
        <v>2.04</v>
      </c>
      <c r="AC1425" s="3">
        <f t="shared" si="294"/>
        <v>86.631999999999991</v>
      </c>
      <c r="AD1425">
        <v>4760</v>
      </c>
      <c r="AE1425" s="1">
        <f t="shared" si="295"/>
        <v>4.76</v>
      </c>
    </row>
    <row r="1426" spans="1:31" customFormat="1" ht="43.2" hidden="1" x14ac:dyDescent="0.3">
      <c r="A1426" s="65" t="str" cm="1">
        <f t="array" ref="A1426">_xlfn.IFS(M1426&gt;=65,"Heavy",M1426&lt;=25,"Light",M1426&gt;=26-64,"Medium")</f>
        <v>Light</v>
      </c>
      <c r="B1426" s="1" t="s">
        <v>2787</v>
      </c>
      <c r="C1426" s="1" t="s">
        <v>2824</v>
      </c>
      <c r="D1426" s="3">
        <f t="shared" si="292"/>
        <v>1409</v>
      </c>
      <c r="E1426" s="4" t="s">
        <v>918</v>
      </c>
      <c r="F1426" s="3">
        <v>2</v>
      </c>
      <c r="G1426" s="3" t="s">
        <v>2827</v>
      </c>
      <c r="H1426" s="4" t="s">
        <v>1464</v>
      </c>
      <c r="I1426" s="3" t="s">
        <v>1426</v>
      </c>
      <c r="J1426" s="3" t="s">
        <v>2340</v>
      </c>
      <c r="K1426" s="7" t="str">
        <f>VLOOKUP($I1426,'New Summary'!$E$8:$G$59,2,FALSE)</f>
        <v>H-200x100x4,5x7</v>
      </c>
      <c r="L1426" s="3" t="s">
        <v>2496</v>
      </c>
      <c r="M1426" s="7">
        <f>VLOOKUP($I1426,'New Summary'!$E$8:$G$59,3,FALSE)</f>
        <v>18.2</v>
      </c>
      <c r="N1426" s="3">
        <v>6800</v>
      </c>
      <c r="O1426" s="3" t="s">
        <v>25</v>
      </c>
      <c r="P1426" s="3">
        <v>1</v>
      </c>
      <c r="Q1426" s="28">
        <f t="shared" si="296"/>
        <v>6.8</v>
      </c>
      <c r="R1426" s="28">
        <f t="shared" si="297"/>
        <v>123.75999999999999</v>
      </c>
      <c r="S1426" s="12">
        <v>0</v>
      </c>
      <c r="T1426" s="46">
        <f t="shared" ref="T1426:T1489" si="300">Q1426*S1426</f>
        <v>0</v>
      </c>
      <c r="U1426" s="15"/>
      <c r="V1426" s="3">
        <f t="shared" ref="V1426:V1489" si="301">Q1426-T1426</f>
        <v>6.8</v>
      </c>
      <c r="W1426" s="30" t="s">
        <v>2502</v>
      </c>
      <c r="X1426" s="5">
        <f t="shared" si="298"/>
        <v>123.75999999999999</v>
      </c>
      <c r="Y1426" s="5">
        <f t="shared" si="299"/>
        <v>0</v>
      </c>
      <c r="Z1426" s="5"/>
      <c r="AA1426" s="3">
        <v>4.76</v>
      </c>
      <c r="AB1426" s="3">
        <f t="shared" si="293"/>
        <v>2.04</v>
      </c>
      <c r="AC1426" s="3">
        <f t="shared" si="294"/>
        <v>86.631999999999991</v>
      </c>
      <c r="AD1426">
        <v>4760</v>
      </c>
      <c r="AE1426" s="1">
        <f t="shared" si="295"/>
        <v>4.76</v>
      </c>
    </row>
    <row r="1427" spans="1:31" customFormat="1" ht="43.2" hidden="1" x14ac:dyDescent="0.3">
      <c r="A1427" s="65" t="str" cm="1">
        <f t="array" ref="A1427">_xlfn.IFS(M1427&gt;=65,"Heavy",M1427&lt;=25,"Light",M1427&gt;=26-64,"Medium")</f>
        <v>Light</v>
      </c>
      <c r="B1427" s="1" t="s">
        <v>2787</v>
      </c>
      <c r="C1427" s="1" t="s">
        <v>2824</v>
      </c>
      <c r="D1427" s="3">
        <f t="shared" si="292"/>
        <v>1410</v>
      </c>
      <c r="E1427" s="4" t="s">
        <v>918</v>
      </c>
      <c r="F1427" s="3">
        <v>2</v>
      </c>
      <c r="G1427" s="3" t="s">
        <v>2827</v>
      </c>
      <c r="H1427" s="4" t="s">
        <v>1465</v>
      </c>
      <c r="I1427" s="3" t="s">
        <v>1426</v>
      </c>
      <c r="J1427" s="3" t="s">
        <v>2340</v>
      </c>
      <c r="K1427" s="7" t="str">
        <f>VLOOKUP($I1427,'New Summary'!$E$8:$G$59,2,FALSE)</f>
        <v>H-200x100x4,5x7</v>
      </c>
      <c r="L1427" s="3" t="s">
        <v>2496</v>
      </c>
      <c r="M1427" s="7">
        <f>VLOOKUP($I1427,'New Summary'!$E$8:$G$59,3,FALSE)</f>
        <v>18.2</v>
      </c>
      <c r="N1427" s="3">
        <v>6800</v>
      </c>
      <c r="O1427" s="3" t="s">
        <v>25</v>
      </c>
      <c r="P1427" s="3">
        <v>1</v>
      </c>
      <c r="Q1427" s="28">
        <f t="shared" si="296"/>
        <v>6.8</v>
      </c>
      <c r="R1427" s="28">
        <f t="shared" si="297"/>
        <v>123.75999999999999</v>
      </c>
      <c r="S1427" s="12">
        <v>0</v>
      </c>
      <c r="T1427" s="46">
        <f t="shared" si="300"/>
        <v>0</v>
      </c>
      <c r="U1427" s="15"/>
      <c r="V1427" s="3">
        <f t="shared" si="301"/>
        <v>6.8</v>
      </c>
      <c r="W1427" s="30" t="s">
        <v>2502</v>
      </c>
      <c r="X1427" s="5">
        <f t="shared" si="298"/>
        <v>123.75999999999999</v>
      </c>
      <c r="Y1427" s="5">
        <f t="shared" si="299"/>
        <v>0</v>
      </c>
      <c r="Z1427" s="5"/>
      <c r="AA1427" s="3">
        <v>4.76</v>
      </c>
      <c r="AB1427" s="3">
        <f t="shared" si="293"/>
        <v>2.04</v>
      </c>
      <c r="AC1427" s="3">
        <f t="shared" si="294"/>
        <v>86.631999999999991</v>
      </c>
      <c r="AD1427">
        <v>4760</v>
      </c>
      <c r="AE1427" s="1">
        <f t="shared" si="295"/>
        <v>4.76</v>
      </c>
    </row>
    <row r="1428" spans="1:31" customFormat="1" ht="43.2" hidden="1" x14ac:dyDescent="0.3">
      <c r="A1428" s="65" t="str" cm="1">
        <f t="array" ref="A1428">_xlfn.IFS(M1428&gt;=65,"Heavy",M1428&lt;=25,"Light",M1428&gt;=26-64,"Medium")</f>
        <v>Light</v>
      </c>
      <c r="B1428" s="1" t="s">
        <v>2787</v>
      </c>
      <c r="C1428" s="1" t="s">
        <v>2824</v>
      </c>
      <c r="D1428" s="3">
        <f t="shared" ref="D1428:D1491" si="302">D1427+1</f>
        <v>1411</v>
      </c>
      <c r="E1428" s="4" t="s">
        <v>918</v>
      </c>
      <c r="F1428" s="3">
        <v>2</v>
      </c>
      <c r="G1428" s="3" t="s">
        <v>2827</v>
      </c>
      <c r="H1428" s="4" t="s">
        <v>1466</v>
      </c>
      <c r="I1428" s="3" t="s">
        <v>1426</v>
      </c>
      <c r="J1428" s="3" t="s">
        <v>2340</v>
      </c>
      <c r="K1428" s="7" t="str">
        <f>VLOOKUP($I1428,'New Summary'!$E$8:$G$59,2,FALSE)</f>
        <v>H-200x100x4,5x7</v>
      </c>
      <c r="L1428" s="3" t="s">
        <v>2496</v>
      </c>
      <c r="M1428" s="7">
        <f>VLOOKUP($I1428,'New Summary'!$E$8:$G$59,3,FALSE)</f>
        <v>18.2</v>
      </c>
      <c r="N1428" s="3">
        <v>6800</v>
      </c>
      <c r="O1428" s="3" t="s">
        <v>25</v>
      </c>
      <c r="P1428" s="3">
        <v>1</v>
      </c>
      <c r="Q1428" s="28">
        <f t="shared" si="296"/>
        <v>6.8</v>
      </c>
      <c r="R1428" s="28">
        <f t="shared" si="297"/>
        <v>123.75999999999999</v>
      </c>
      <c r="S1428" s="12">
        <v>0</v>
      </c>
      <c r="T1428" s="46">
        <f t="shared" si="300"/>
        <v>0</v>
      </c>
      <c r="U1428" s="15"/>
      <c r="V1428" s="3">
        <f t="shared" si="301"/>
        <v>6.8</v>
      </c>
      <c r="W1428" s="30" t="s">
        <v>2502</v>
      </c>
      <c r="X1428" s="5">
        <f t="shared" si="298"/>
        <v>123.75999999999999</v>
      </c>
      <c r="Y1428" s="5">
        <f t="shared" si="299"/>
        <v>0</v>
      </c>
      <c r="Z1428" s="5"/>
      <c r="AA1428" s="3">
        <v>4.76</v>
      </c>
      <c r="AB1428" s="3">
        <f t="shared" si="293"/>
        <v>2.04</v>
      </c>
      <c r="AC1428" s="3">
        <f t="shared" si="294"/>
        <v>86.631999999999991</v>
      </c>
      <c r="AD1428">
        <v>4760</v>
      </c>
      <c r="AE1428" s="1">
        <f t="shared" si="295"/>
        <v>4.76</v>
      </c>
    </row>
    <row r="1429" spans="1:31" customFormat="1" ht="43.2" hidden="1" x14ac:dyDescent="0.3">
      <c r="A1429" s="65" t="str" cm="1">
        <f t="array" ref="A1429">_xlfn.IFS(M1429&gt;=65,"Heavy",M1429&lt;=25,"Light",M1429&gt;=26-64,"Medium")</f>
        <v>Light</v>
      </c>
      <c r="B1429" s="1" t="s">
        <v>2787</v>
      </c>
      <c r="C1429" s="1" t="s">
        <v>2824</v>
      </c>
      <c r="D1429" s="3">
        <f t="shared" si="302"/>
        <v>1412</v>
      </c>
      <c r="E1429" s="4" t="s">
        <v>918</v>
      </c>
      <c r="F1429" s="3">
        <v>2</v>
      </c>
      <c r="G1429" s="3" t="s">
        <v>2827</v>
      </c>
      <c r="H1429" s="4" t="s">
        <v>1467</v>
      </c>
      <c r="I1429" s="3" t="s">
        <v>1426</v>
      </c>
      <c r="J1429" s="3" t="s">
        <v>2340</v>
      </c>
      <c r="K1429" s="7" t="str">
        <f>VLOOKUP($I1429,'New Summary'!$E$8:$G$59,2,FALSE)</f>
        <v>H-200x100x4,5x7</v>
      </c>
      <c r="L1429" s="3" t="s">
        <v>2496</v>
      </c>
      <c r="M1429" s="7">
        <f>VLOOKUP($I1429,'New Summary'!$E$8:$G$59,3,FALSE)</f>
        <v>18.2</v>
      </c>
      <c r="N1429" s="3">
        <v>6800</v>
      </c>
      <c r="O1429" s="3" t="s">
        <v>25</v>
      </c>
      <c r="P1429" s="3">
        <v>1</v>
      </c>
      <c r="Q1429" s="28">
        <f t="shared" si="296"/>
        <v>6.8</v>
      </c>
      <c r="R1429" s="28">
        <f t="shared" si="297"/>
        <v>123.75999999999999</v>
      </c>
      <c r="S1429" s="12">
        <v>0</v>
      </c>
      <c r="T1429" s="46">
        <f t="shared" si="300"/>
        <v>0</v>
      </c>
      <c r="U1429" s="15"/>
      <c r="V1429" s="3">
        <f t="shared" si="301"/>
        <v>6.8</v>
      </c>
      <c r="W1429" s="30" t="s">
        <v>2502</v>
      </c>
      <c r="X1429" s="5">
        <f t="shared" si="298"/>
        <v>123.75999999999999</v>
      </c>
      <c r="Y1429" s="5">
        <f t="shared" si="299"/>
        <v>0</v>
      </c>
      <c r="Z1429" s="5"/>
      <c r="AA1429" s="3">
        <v>4.76</v>
      </c>
      <c r="AB1429" s="3">
        <f t="shared" si="293"/>
        <v>2.04</v>
      </c>
      <c r="AC1429" s="3">
        <f t="shared" si="294"/>
        <v>86.631999999999991</v>
      </c>
      <c r="AD1429">
        <v>4760</v>
      </c>
      <c r="AE1429" s="1">
        <f t="shared" si="295"/>
        <v>4.76</v>
      </c>
    </row>
    <row r="1430" spans="1:31" customFormat="1" ht="43.2" hidden="1" x14ac:dyDescent="0.3">
      <c r="A1430" s="65" t="str" cm="1">
        <f t="array" ref="A1430">_xlfn.IFS(M1430&gt;=65,"Heavy",M1430&lt;=25,"Light",M1430&gt;=26-64,"Medium")</f>
        <v>Light</v>
      </c>
      <c r="B1430" s="1" t="s">
        <v>2787</v>
      </c>
      <c r="C1430" s="1" t="s">
        <v>2824</v>
      </c>
      <c r="D1430" s="3">
        <f t="shared" si="302"/>
        <v>1413</v>
      </c>
      <c r="E1430" s="4" t="s">
        <v>918</v>
      </c>
      <c r="F1430" s="3">
        <v>2</v>
      </c>
      <c r="G1430" s="3" t="s">
        <v>2827</v>
      </c>
      <c r="H1430" s="4" t="s">
        <v>1468</v>
      </c>
      <c r="I1430" s="3" t="s">
        <v>1426</v>
      </c>
      <c r="J1430" s="3" t="s">
        <v>2340</v>
      </c>
      <c r="K1430" s="7" t="str">
        <f>VLOOKUP($I1430,'New Summary'!$E$8:$G$59,2,FALSE)</f>
        <v>H-200x100x4,5x7</v>
      </c>
      <c r="L1430" s="3" t="s">
        <v>2496</v>
      </c>
      <c r="M1430" s="7">
        <f>VLOOKUP($I1430,'New Summary'!$E$8:$G$59,3,FALSE)</f>
        <v>18.2</v>
      </c>
      <c r="N1430" s="3">
        <v>6800</v>
      </c>
      <c r="O1430" s="3" t="s">
        <v>25</v>
      </c>
      <c r="P1430" s="3">
        <v>1</v>
      </c>
      <c r="Q1430" s="28">
        <f t="shared" si="296"/>
        <v>6.8</v>
      </c>
      <c r="R1430" s="28">
        <f t="shared" si="297"/>
        <v>123.75999999999999</v>
      </c>
      <c r="S1430" s="12">
        <v>0</v>
      </c>
      <c r="T1430" s="46">
        <f t="shared" si="300"/>
        <v>0</v>
      </c>
      <c r="U1430" s="15"/>
      <c r="V1430" s="3">
        <f t="shared" si="301"/>
        <v>6.8</v>
      </c>
      <c r="W1430" s="30" t="s">
        <v>2502</v>
      </c>
      <c r="X1430" s="5">
        <f t="shared" si="298"/>
        <v>123.75999999999999</v>
      </c>
      <c r="Y1430" s="5">
        <f t="shared" si="299"/>
        <v>0</v>
      </c>
      <c r="Z1430" s="5"/>
      <c r="AA1430" s="3">
        <v>4.76</v>
      </c>
      <c r="AB1430" s="3">
        <f t="shared" si="293"/>
        <v>2.04</v>
      </c>
      <c r="AC1430" s="3">
        <f t="shared" si="294"/>
        <v>86.631999999999991</v>
      </c>
      <c r="AD1430">
        <v>4760</v>
      </c>
      <c r="AE1430" s="1">
        <f t="shared" si="295"/>
        <v>4.76</v>
      </c>
    </row>
    <row r="1431" spans="1:31" customFormat="1" ht="43.2" hidden="1" x14ac:dyDescent="0.3">
      <c r="A1431" s="65" t="str" cm="1">
        <f t="array" ref="A1431">_xlfn.IFS(M1431&gt;=65,"Heavy",M1431&lt;=25,"Light",M1431&gt;=26-64,"Medium")</f>
        <v>Light</v>
      </c>
      <c r="B1431" s="1" t="s">
        <v>2787</v>
      </c>
      <c r="C1431" s="1" t="s">
        <v>2824</v>
      </c>
      <c r="D1431" s="3">
        <f t="shared" si="302"/>
        <v>1414</v>
      </c>
      <c r="E1431" s="4" t="s">
        <v>918</v>
      </c>
      <c r="F1431" s="3">
        <v>2</v>
      </c>
      <c r="G1431" s="3" t="s">
        <v>2827</v>
      </c>
      <c r="H1431" s="4" t="s">
        <v>1469</v>
      </c>
      <c r="I1431" s="3" t="s">
        <v>1426</v>
      </c>
      <c r="J1431" s="3" t="s">
        <v>2340</v>
      </c>
      <c r="K1431" s="7" t="str">
        <f>VLOOKUP($I1431,'New Summary'!$E$8:$G$59,2,FALSE)</f>
        <v>H-200x100x4,5x7</v>
      </c>
      <c r="L1431" s="3" t="s">
        <v>2496</v>
      </c>
      <c r="M1431" s="7">
        <f>VLOOKUP($I1431,'New Summary'!$E$8:$G$59,3,FALSE)</f>
        <v>18.2</v>
      </c>
      <c r="N1431" s="3">
        <v>6800</v>
      </c>
      <c r="O1431" s="3" t="s">
        <v>25</v>
      </c>
      <c r="P1431" s="3">
        <v>1</v>
      </c>
      <c r="Q1431" s="28">
        <f t="shared" si="296"/>
        <v>6.8</v>
      </c>
      <c r="R1431" s="28">
        <f t="shared" si="297"/>
        <v>123.75999999999999</v>
      </c>
      <c r="S1431" s="12">
        <v>0</v>
      </c>
      <c r="T1431" s="46">
        <f t="shared" si="300"/>
        <v>0</v>
      </c>
      <c r="U1431" s="15"/>
      <c r="V1431" s="3">
        <f t="shared" si="301"/>
        <v>6.8</v>
      </c>
      <c r="W1431" s="30" t="s">
        <v>2502</v>
      </c>
      <c r="X1431" s="5">
        <f t="shared" si="298"/>
        <v>123.75999999999999</v>
      </c>
      <c r="Y1431" s="5">
        <f t="shared" si="299"/>
        <v>0</v>
      </c>
      <c r="Z1431" s="5"/>
      <c r="AA1431" s="3">
        <v>4.76</v>
      </c>
      <c r="AB1431" s="3">
        <f t="shared" si="293"/>
        <v>2.04</v>
      </c>
      <c r="AC1431" s="3">
        <f t="shared" si="294"/>
        <v>86.631999999999991</v>
      </c>
      <c r="AD1431">
        <v>4760</v>
      </c>
      <c r="AE1431" s="1">
        <f t="shared" si="295"/>
        <v>4.76</v>
      </c>
    </row>
    <row r="1432" spans="1:31" customFormat="1" ht="43.2" hidden="1" x14ac:dyDescent="0.3">
      <c r="A1432" s="65" t="str" cm="1">
        <f t="array" ref="A1432">_xlfn.IFS(M1432&gt;=65,"Heavy",M1432&lt;=25,"Light",M1432&gt;=26-64,"Medium")</f>
        <v>Light</v>
      </c>
      <c r="B1432" s="1" t="s">
        <v>2787</v>
      </c>
      <c r="C1432" s="1" t="s">
        <v>2824</v>
      </c>
      <c r="D1432" s="3">
        <f t="shared" si="302"/>
        <v>1415</v>
      </c>
      <c r="E1432" s="4" t="s">
        <v>918</v>
      </c>
      <c r="F1432" s="3">
        <v>2</v>
      </c>
      <c r="G1432" s="3" t="s">
        <v>2827</v>
      </c>
      <c r="H1432" s="4" t="s">
        <v>1470</v>
      </c>
      <c r="I1432" s="3" t="s">
        <v>1426</v>
      </c>
      <c r="J1432" s="3" t="s">
        <v>2340</v>
      </c>
      <c r="K1432" s="7" t="str">
        <f>VLOOKUP($I1432,'New Summary'!$E$8:$G$59,2,FALSE)</f>
        <v>H-200x100x4,5x7</v>
      </c>
      <c r="L1432" s="3" t="s">
        <v>2496</v>
      </c>
      <c r="M1432" s="7">
        <f>VLOOKUP($I1432,'New Summary'!$E$8:$G$59,3,FALSE)</f>
        <v>18.2</v>
      </c>
      <c r="N1432" s="3">
        <v>6800</v>
      </c>
      <c r="O1432" s="3" t="s">
        <v>25</v>
      </c>
      <c r="P1432" s="3">
        <v>1</v>
      </c>
      <c r="Q1432" s="28">
        <f t="shared" si="296"/>
        <v>6.8</v>
      </c>
      <c r="R1432" s="28">
        <f t="shared" si="297"/>
        <v>123.75999999999999</v>
      </c>
      <c r="S1432" s="12">
        <v>0</v>
      </c>
      <c r="T1432" s="46">
        <f t="shared" si="300"/>
        <v>0</v>
      </c>
      <c r="U1432" s="15"/>
      <c r="V1432" s="3">
        <f t="shared" si="301"/>
        <v>6.8</v>
      </c>
      <c r="W1432" s="30" t="s">
        <v>2502</v>
      </c>
      <c r="X1432" s="5">
        <f t="shared" si="298"/>
        <v>123.75999999999999</v>
      </c>
      <c r="Y1432" s="5">
        <f t="shared" si="299"/>
        <v>0</v>
      </c>
      <c r="Z1432" s="5"/>
      <c r="AA1432" s="3">
        <v>4.76</v>
      </c>
      <c r="AB1432" s="3">
        <f t="shared" si="293"/>
        <v>2.04</v>
      </c>
      <c r="AC1432" s="3">
        <f t="shared" si="294"/>
        <v>86.631999999999991</v>
      </c>
      <c r="AD1432">
        <v>4760</v>
      </c>
      <c r="AE1432" s="1">
        <f t="shared" si="295"/>
        <v>4.76</v>
      </c>
    </row>
    <row r="1433" spans="1:31" customFormat="1" ht="43.2" hidden="1" x14ac:dyDescent="0.3">
      <c r="A1433" s="65" t="str" cm="1">
        <f t="array" ref="A1433">_xlfn.IFS(M1433&gt;=65,"Heavy",M1433&lt;=25,"Light",M1433&gt;=26-64,"Medium")</f>
        <v>Light</v>
      </c>
      <c r="B1433" s="1" t="s">
        <v>2787</v>
      </c>
      <c r="C1433" s="1" t="s">
        <v>2824</v>
      </c>
      <c r="D1433" s="3">
        <f t="shared" si="302"/>
        <v>1416</v>
      </c>
      <c r="E1433" s="4" t="s">
        <v>918</v>
      </c>
      <c r="F1433" s="3">
        <v>2</v>
      </c>
      <c r="G1433" s="3" t="s">
        <v>2827</v>
      </c>
      <c r="H1433" s="4" t="s">
        <v>1471</v>
      </c>
      <c r="I1433" s="3" t="s">
        <v>1426</v>
      </c>
      <c r="J1433" s="3" t="s">
        <v>2340</v>
      </c>
      <c r="K1433" s="7" t="str">
        <f>VLOOKUP($I1433,'New Summary'!$E$8:$G$59,2,FALSE)</f>
        <v>H-200x100x4,5x7</v>
      </c>
      <c r="L1433" s="3" t="s">
        <v>2496</v>
      </c>
      <c r="M1433" s="7">
        <f>VLOOKUP($I1433,'New Summary'!$E$8:$G$59,3,FALSE)</f>
        <v>18.2</v>
      </c>
      <c r="N1433" s="3">
        <v>6800</v>
      </c>
      <c r="O1433" s="3" t="s">
        <v>25</v>
      </c>
      <c r="P1433" s="3">
        <v>1</v>
      </c>
      <c r="Q1433" s="28">
        <f t="shared" si="296"/>
        <v>6.8</v>
      </c>
      <c r="R1433" s="28">
        <f t="shared" si="297"/>
        <v>123.75999999999999</v>
      </c>
      <c r="S1433" s="12">
        <v>0</v>
      </c>
      <c r="T1433" s="46">
        <f t="shared" si="300"/>
        <v>0</v>
      </c>
      <c r="U1433" s="15"/>
      <c r="V1433" s="3">
        <f t="shared" si="301"/>
        <v>6.8</v>
      </c>
      <c r="W1433" s="30" t="s">
        <v>2502</v>
      </c>
      <c r="X1433" s="5">
        <f t="shared" si="298"/>
        <v>123.75999999999999</v>
      </c>
      <c r="Y1433" s="5">
        <f t="shared" si="299"/>
        <v>0</v>
      </c>
      <c r="Z1433" s="5"/>
      <c r="AA1433" s="3">
        <v>4.76</v>
      </c>
      <c r="AB1433" s="3">
        <f t="shared" si="293"/>
        <v>2.04</v>
      </c>
      <c r="AC1433" s="3">
        <f t="shared" si="294"/>
        <v>86.631999999999991</v>
      </c>
      <c r="AD1433">
        <v>4760</v>
      </c>
      <c r="AE1433" s="1">
        <f t="shared" si="295"/>
        <v>4.76</v>
      </c>
    </row>
    <row r="1434" spans="1:31" customFormat="1" ht="43.2" hidden="1" x14ac:dyDescent="0.3">
      <c r="A1434" s="65" t="str" cm="1">
        <f t="array" ref="A1434">_xlfn.IFS(M1434&gt;=65,"Heavy",M1434&lt;=25,"Light",M1434&gt;=26-64,"Medium")</f>
        <v>Light</v>
      </c>
      <c r="B1434" s="1" t="s">
        <v>2787</v>
      </c>
      <c r="C1434" s="1" t="s">
        <v>2824</v>
      </c>
      <c r="D1434" s="3">
        <f t="shared" si="302"/>
        <v>1417</v>
      </c>
      <c r="E1434" s="4" t="s">
        <v>918</v>
      </c>
      <c r="F1434" s="3">
        <v>2</v>
      </c>
      <c r="G1434" s="3" t="s">
        <v>2827</v>
      </c>
      <c r="H1434" s="4" t="s">
        <v>1472</v>
      </c>
      <c r="I1434" s="3" t="s">
        <v>1426</v>
      </c>
      <c r="J1434" s="3" t="s">
        <v>2340</v>
      </c>
      <c r="K1434" s="7" t="str">
        <f>VLOOKUP($I1434,'New Summary'!$E$8:$G$59,2,FALSE)</f>
        <v>H-200x100x4,5x7</v>
      </c>
      <c r="L1434" s="3" t="s">
        <v>2496</v>
      </c>
      <c r="M1434" s="7">
        <f>VLOOKUP($I1434,'New Summary'!$E$8:$G$59,3,FALSE)</f>
        <v>18.2</v>
      </c>
      <c r="N1434" s="3">
        <v>6800</v>
      </c>
      <c r="O1434" s="3" t="s">
        <v>25</v>
      </c>
      <c r="P1434" s="3">
        <v>1</v>
      </c>
      <c r="Q1434" s="28">
        <f t="shared" si="296"/>
        <v>6.8</v>
      </c>
      <c r="R1434" s="28">
        <f t="shared" si="297"/>
        <v>123.75999999999999</v>
      </c>
      <c r="S1434" s="12">
        <v>0</v>
      </c>
      <c r="T1434" s="46">
        <f t="shared" si="300"/>
        <v>0</v>
      </c>
      <c r="U1434" s="15"/>
      <c r="V1434" s="3">
        <f t="shared" si="301"/>
        <v>6.8</v>
      </c>
      <c r="W1434" s="30" t="s">
        <v>2502</v>
      </c>
      <c r="X1434" s="5">
        <f t="shared" si="298"/>
        <v>123.75999999999999</v>
      </c>
      <c r="Y1434" s="5">
        <f t="shared" si="299"/>
        <v>0</v>
      </c>
      <c r="Z1434" s="5"/>
      <c r="AA1434" s="3">
        <v>4.76</v>
      </c>
      <c r="AB1434" s="3">
        <f t="shared" si="293"/>
        <v>2.04</v>
      </c>
      <c r="AC1434" s="3">
        <f t="shared" si="294"/>
        <v>86.631999999999991</v>
      </c>
      <c r="AD1434">
        <v>4760</v>
      </c>
      <c r="AE1434" s="1">
        <f t="shared" si="295"/>
        <v>4.76</v>
      </c>
    </row>
    <row r="1435" spans="1:31" customFormat="1" ht="43.2" hidden="1" x14ac:dyDescent="0.3">
      <c r="A1435" s="65" t="str" cm="1">
        <f t="array" ref="A1435">_xlfn.IFS(M1435&gt;=65,"Heavy",M1435&lt;=25,"Light",M1435&gt;=26-64,"Medium")</f>
        <v>Light</v>
      </c>
      <c r="B1435" s="1" t="s">
        <v>2787</v>
      </c>
      <c r="C1435" s="1" t="s">
        <v>2824</v>
      </c>
      <c r="D1435" s="3">
        <f t="shared" si="302"/>
        <v>1418</v>
      </c>
      <c r="E1435" s="4" t="s">
        <v>918</v>
      </c>
      <c r="F1435" s="3">
        <v>2</v>
      </c>
      <c r="G1435" s="3" t="s">
        <v>2827</v>
      </c>
      <c r="H1435" s="4" t="s">
        <v>1473</v>
      </c>
      <c r="I1435" s="3" t="s">
        <v>1426</v>
      </c>
      <c r="J1435" s="3" t="s">
        <v>2340</v>
      </c>
      <c r="K1435" s="7" t="str">
        <f>VLOOKUP($I1435,'New Summary'!$E$8:$G$59,2,FALSE)</f>
        <v>H-200x100x4,5x7</v>
      </c>
      <c r="L1435" s="3" t="s">
        <v>2496</v>
      </c>
      <c r="M1435" s="7">
        <f>VLOOKUP($I1435,'New Summary'!$E$8:$G$59,3,FALSE)</f>
        <v>18.2</v>
      </c>
      <c r="N1435" s="3">
        <v>6800</v>
      </c>
      <c r="O1435" s="3" t="s">
        <v>25</v>
      </c>
      <c r="P1435" s="3">
        <v>1</v>
      </c>
      <c r="Q1435" s="28">
        <f t="shared" si="296"/>
        <v>6.8</v>
      </c>
      <c r="R1435" s="28">
        <f t="shared" si="297"/>
        <v>123.75999999999999</v>
      </c>
      <c r="S1435" s="12">
        <v>0</v>
      </c>
      <c r="T1435" s="46">
        <f t="shared" si="300"/>
        <v>0</v>
      </c>
      <c r="U1435" s="15"/>
      <c r="V1435" s="3">
        <f t="shared" si="301"/>
        <v>6.8</v>
      </c>
      <c r="W1435" s="30" t="s">
        <v>2502</v>
      </c>
      <c r="X1435" s="5">
        <f t="shared" si="298"/>
        <v>123.75999999999999</v>
      </c>
      <c r="Y1435" s="5">
        <f t="shared" si="299"/>
        <v>0</v>
      </c>
      <c r="Z1435" s="5"/>
      <c r="AA1435" s="3">
        <v>4.76</v>
      </c>
      <c r="AB1435" s="3">
        <f t="shared" si="293"/>
        <v>2.04</v>
      </c>
      <c r="AC1435" s="3">
        <f t="shared" si="294"/>
        <v>86.631999999999991</v>
      </c>
      <c r="AD1435">
        <v>4760</v>
      </c>
      <c r="AE1435" s="1">
        <f t="shared" si="295"/>
        <v>4.76</v>
      </c>
    </row>
    <row r="1436" spans="1:31" customFormat="1" ht="43.2" hidden="1" x14ac:dyDescent="0.3">
      <c r="A1436" s="65" t="str" cm="1">
        <f t="array" ref="A1436">_xlfn.IFS(M1436&gt;=65,"Heavy",M1436&lt;=25,"Light",M1436&gt;=26-64,"Medium")</f>
        <v>Light</v>
      </c>
      <c r="B1436" s="1" t="s">
        <v>2787</v>
      </c>
      <c r="C1436" s="1" t="s">
        <v>2824</v>
      </c>
      <c r="D1436" s="3">
        <f t="shared" si="302"/>
        <v>1419</v>
      </c>
      <c r="E1436" s="4" t="s">
        <v>918</v>
      </c>
      <c r="F1436" s="3">
        <v>2</v>
      </c>
      <c r="G1436" s="3" t="s">
        <v>2827</v>
      </c>
      <c r="H1436" s="4" t="s">
        <v>1474</v>
      </c>
      <c r="I1436" s="3" t="s">
        <v>1426</v>
      </c>
      <c r="J1436" s="3" t="s">
        <v>2340</v>
      </c>
      <c r="K1436" s="7" t="str">
        <f>VLOOKUP($I1436,'New Summary'!$E$8:$G$59,2,FALSE)</f>
        <v>H-200x100x4,5x7</v>
      </c>
      <c r="L1436" s="3" t="s">
        <v>2496</v>
      </c>
      <c r="M1436" s="7">
        <f>VLOOKUP($I1436,'New Summary'!$E$8:$G$59,3,FALSE)</f>
        <v>18.2</v>
      </c>
      <c r="N1436" s="3">
        <v>6800</v>
      </c>
      <c r="O1436" s="3" t="s">
        <v>25</v>
      </c>
      <c r="P1436" s="3">
        <v>1</v>
      </c>
      <c r="Q1436" s="28">
        <f t="shared" si="296"/>
        <v>6.8</v>
      </c>
      <c r="R1436" s="28">
        <f t="shared" si="297"/>
        <v>123.75999999999999</v>
      </c>
      <c r="S1436" s="12">
        <v>0</v>
      </c>
      <c r="T1436" s="46">
        <f t="shared" si="300"/>
        <v>0</v>
      </c>
      <c r="U1436" s="15"/>
      <c r="V1436" s="3">
        <f t="shared" si="301"/>
        <v>6.8</v>
      </c>
      <c r="W1436" s="30" t="s">
        <v>2502</v>
      </c>
      <c r="X1436" s="5">
        <f t="shared" si="298"/>
        <v>123.75999999999999</v>
      </c>
      <c r="Y1436" s="5">
        <f t="shared" si="299"/>
        <v>0</v>
      </c>
      <c r="Z1436" s="5"/>
      <c r="AA1436" s="3">
        <v>4.76</v>
      </c>
      <c r="AB1436" s="3">
        <f t="shared" si="293"/>
        <v>2.04</v>
      </c>
      <c r="AC1436" s="3">
        <f t="shared" si="294"/>
        <v>86.631999999999991</v>
      </c>
      <c r="AD1436">
        <v>4760</v>
      </c>
      <c r="AE1436" s="1">
        <f t="shared" si="295"/>
        <v>4.76</v>
      </c>
    </row>
    <row r="1437" spans="1:31" customFormat="1" ht="43.2" hidden="1" x14ac:dyDescent="0.3">
      <c r="A1437" s="65" t="str" cm="1">
        <f t="array" ref="A1437">_xlfn.IFS(M1437&gt;=65,"Heavy",M1437&lt;=25,"Light",M1437&gt;=26-64,"Medium")</f>
        <v>Light</v>
      </c>
      <c r="B1437" s="1" t="s">
        <v>2787</v>
      </c>
      <c r="C1437" s="1" t="s">
        <v>2824</v>
      </c>
      <c r="D1437" s="3">
        <f t="shared" si="302"/>
        <v>1420</v>
      </c>
      <c r="E1437" s="4" t="s">
        <v>918</v>
      </c>
      <c r="F1437" s="3">
        <v>2</v>
      </c>
      <c r="G1437" s="3" t="s">
        <v>2827</v>
      </c>
      <c r="H1437" s="4" t="s">
        <v>1475</v>
      </c>
      <c r="I1437" s="3" t="s">
        <v>1426</v>
      </c>
      <c r="J1437" s="3" t="s">
        <v>2340</v>
      </c>
      <c r="K1437" s="7" t="str">
        <f>VLOOKUP($I1437,'New Summary'!$E$8:$G$59,2,FALSE)</f>
        <v>H-200x100x4,5x7</v>
      </c>
      <c r="L1437" s="3" t="s">
        <v>2496</v>
      </c>
      <c r="M1437" s="7">
        <f>VLOOKUP($I1437,'New Summary'!$E$8:$G$59,3,FALSE)</f>
        <v>18.2</v>
      </c>
      <c r="N1437" s="3">
        <v>6800</v>
      </c>
      <c r="O1437" s="3" t="s">
        <v>25</v>
      </c>
      <c r="P1437" s="3">
        <v>1</v>
      </c>
      <c r="Q1437" s="28">
        <f t="shared" si="296"/>
        <v>6.8</v>
      </c>
      <c r="R1437" s="28">
        <f t="shared" si="297"/>
        <v>123.75999999999999</v>
      </c>
      <c r="S1437" s="12">
        <v>0</v>
      </c>
      <c r="T1437" s="46">
        <f t="shared" si="300"/>
        <v>0</v>
      </c>
      <c r="U1437" s="15"/>
      <c r="V1437" s="3">
        <f t="shared" si="301"/>
        <v>6.8</v>
      </c>
      <c r="W1437" s="30" t="s">
        <v>2502</v>
      </c>
      <c r="X1437" s="5">
        <f t="shared" si="298"/>
        <v>123.75999999999999</v>
      </c>
      <c r="Y1437" s="5">
        <f t="shared" si="299"/>
        <v>0</v>
      </c>
      <c r="Z1437" s="5"/>
      <c r="AA1437" s="3">
        <v>4.76</v>
      </c>
      <c r="AB1437" s="3">
        <f t="shared" ref="AB1437:AB1500" si="303">Q1437-AA1437</f>
        <v>2.04</v>
      </c>
      <c r="AC1437" s="3">
        <f t="shared" ref="AC1437:AC1500" si="304">AA1437*M1437*P1437</f>
        <v>86.631999999999991</v>
      </c>
      <c r="AD1437">
        <v>4760</v>
      </c>
      <c r="AE1437" s="1">
        <f t="shared" si="295"/>
        <v>4.76</v>
      </c>
    </row>
    <row r="1438" spans="1:31" customFormat="1" ht="43.2" hidden="1" x14ac:dyDescent="0.3">
      <c r="A1438" s="65" t="str" cm="1">
        <f t="array" ref="A1438">_xlfn.IFS(M1438&gt;=65,"Heavy",M1438&lt;=25,"Light",M1438&gt;=26-64,"Medium")</f>
        <v>Light</v>
      </c>
      <c r="B1438" s="1" t="s">
        <v>2787</v>
      </c>
      <c r="C1438" s="1" t="s">
        <v>2824</v>
      </c>
      <c r="D1438" s="3">
        <f t="shared" si="302"/>
        <v>1421</v>
      </c>
      <c r="E1438" s="4" t="s">
        <v>918</v>
      </c>
      <c r="F1438" s="3">
        <v>2</v>
      </c>
      <c r="G1438" s="3" t="s">
        <v>2827</v>
      </c>
      <c r="H1438" s="4" t="s">
        <v>1476</v>
      </c>
      <c r="I1438" s="3" t="s">
        <v>1426</v>
      </c>
      <c r="J1438" s="3" t="s">
        <v>2340</v>
      </c>
      <c r="K1438" s="7" t="str">
        <f>VLOOKUP($I1438,'New Summary'!$E$8:$G$59,2,FALSE)</f>
        <v>H-200x100x4,5x7</v>
      </c>
      <c r="L1438" s="3" t="s">
        <v>2496</v>
      </c>
      <c r="M1438" s="7">
        <f>VLOOKUP($I1438,'New Summary'!$E$8:$G$59,3,FALSE)</f>
        <v>18.2</v>
      </c>
      <c r="N1438" s="3">
        <v>6800</v>
      </c>
      <c r="O1438" s="3" t="s">
        <v>25</v>
      </c>
      <c r="P1438" s="3">
        <v>1</v>
      </c>
      <c r="Q1438" s="28">
        <f t="shared" si="296"/>
        <v>6.8</v>
      </c>
      <c r="R1438" s="28">
        <f t="shared" si="297"/>
        <v>123.75999999999999</v>
      </c>
      <c r="S1438" s="12">
        <v>0</v>
      </c>
      <c r="T1438" s="46">
        <f t="shared" si="300"/>
        <v>0</v>
      </c>
      <c r="U1438" s="15"/>
      <c r="V1438" s="3">
        <f t="shared" si="301"/>
        <v>6.8</v>
      </c>
      <c r="W1438" s="30" t="s">
        <v>2502</v>
      </c>
      <c r="X1438" s="5">
        <f t="shared" si="298"/>
        <v>123.75999999999999</v>
      </c>
      <c r="Y1438" s="5">
        <f t="shared" si="299"/>
        <v>0</v>
      </c>
      <c r="Z1438" s="5"/>
      <c r="AA1438" s="3">
        <v>4.76</v>
      </c>
      <c r="AB1438" s="3">
        <f t="shared" si="303"/>
        <v>2.04</v>
      </c>
      <c r="AC1438" s="3">
        <f t="shared" si="304"/>
        <v>86.631999999999991</v>
      </c>
      <c r="AD1438">
        <v>4760</v>
      </c>
      <c r="AE1438" s="1">
        <f t="shared" si="295"/>
        <v>4.76</v>
      </c>
    </row>
    <row r="1439" spans="1:31" customFormat="1" ht="43.2" hidden="1" x14ac:dyDescent="0.3">
      <c r="A1439" s="65" t="str" cm="1">
        <f t="array" ref="A1439">_xlfn.IFS(M1439&gt;=65,"Heavy",M1439&lt;=25,"Light",M1439&gt;=26-64,"Medium")</f>
        <v>Light</v>
      </c>
      <c r="B1439" s="1" t="s">
        <v>2787</v>
      </c>
      <c r="C1439" s="1" t="s">
        <v>2824</v>
      </c>
      <c r="D1439" s="3">
        <f t="shared" si="302"/>
        <v>1422</v>
      </c>
      <c r="E1439" s="4" t="s">
        <v>918</v>
      </c>
      <c r="F1439" s="3">
        <v>2</v>
      </c>
      <c r="G1439" s="3" t="s">
        <v>2827</v>
      </c>
      <c r="H1439" s="4" t="s">
        <v>1477</v>
      </c>
      <c r="I1439" s="3" t="s">
        <v>1426</v>
      </c>
      <c r="J1439" s="3" t="s">
        <v>2340</v>
      </c>
      <c r="K1439" s="7" t="str">
        <f>VLOOKUP($I1439,'New Summary'!$E$8:$G$59,2,FALSE)</f>
        <v>H-200x100x4,5x7</v>
      </c>
      <c r="L1439" s="3" t="s">
        <v>2496</v>
      </c>
      <c r="M1439" s="7">
        <f>VLOOKUP($I1439,'New Summary'!$E$8:$G$59,3,FALSE)</f>
        <v>18.2</v>
      </c>
      <c r="N1439" s="3">
        <v>6800</v>
      </c>
      <c r="O1439" s="3" t="s">
        <v>25</v>
      </c>
      <c r="P1439" s="3">
        <v>1</v>
      </c>
      <c r="Q1439" s="28">
        <f t="shared" si="296"/>
        <v>6.8</v>
      </c>
      <c r="R1439" s="28">
        <f t="shared" si="297"/>
        <v>123.75999999999999</v>
      </c>
      <c r="S1439" s="12">
        <v>0</v>
      </c>
      <c r="T1439" s="46">
        <f t="shared" si="300"/>
        <v>0</v>
      </c>
      <c r="U1439" s="15"/>
      <c r="V1439" s="3">
        <f t="shared" si="301"/>
        <v>6.8</v>
      </c>
      <c r="W1439" s="30" t="s">
        <v>2502</v>
      </c>
      <c r="X1439" s="5">
        <f t="shared" si="298"/>
        <v>123.75999999999999</v>
      </c>
      <c r="Y1439" s="5">
        <f t="shared" si="299"/>
        <v>0</v>
      </c>
      <c r="Z1439" s="5"/>
      <c r="AA1439" s="3">
        <v>4.76</v>
      </c>
      <c r="AB1439" s="3">
        <f t="shared" si="303"/>
        <v>2.04</v>
      </c>
      <c r="AC1439" s="3">
        <f t="shared" si="304"/>
        <v>86.631999999999991</v>
      </c>
      <c r="AD1439">
        <v>4760</v>
      </c>
      <c r="AE1439" s="1">
        <f t="shared" si="295"/>
        <v>4.76</v>
      </c>
    </row>
    <row r="1440" spans="1:31" customFormat="1" ht="43.2" hidden="1" x14ac:dyDescent="0.3">
      <c r="A1440" s="65" t="str" cm="1">
        <f t="array" ref="A1440">_xlfn.IFS(M1440&gt;=65,"Heavy",M1440&lt;=25,"Light",M1440&gt;=26-64,"Medium")</f>
        <v>Light</v>
      </c>
      <c r="B1440" s="1" t="s">
        <v>2787</v>
      </c>
      <c r="C1440" s="1" t="s">
        <v>2824</v>
      </c>
      <c r="D1440" s="3">
        <f t="shared" si="302"/>
        <v>1423</v>
      </c>
      <c r="E1440" s="4" t="s">
        <v>918</v>
      </c>
      <c r="F1440" s="3">
        <v>2</v>
      </c>
      <c r="G1440" s="3" t="s">
        <v>2827</v>
      </c>
      <c r="H1440" s="4" t="s">
        <v>1478</v>
      </c>
      <c r="I1440" s="3" t="s">
        <v>1426</v>
      </c>
      <c r="J1440" s="3" t="s">
        <v>2340</v>
      </c>
      <c r="K1440" s="7" t="str">
        <f>VLOOKUP($I1440,'New Summary'!$E$8:$G$59,2,FALSE)</f>
        <v>H-200x100x4,5x7</v>
      </c>
      <c r="L1440" s="3" t="s">
        <v>2496</v>
      </c>
      <c r="M1440" s="7">
        <f>VLOOKUP($I1440,'New Summary'!$E$8:$G$59,3,FALSE)</f>
        <v>18.2</v>
      </c>
      <c r="N1440" s="3">
        <v>6800</v>
      </c>
      <c r="O1440" s="3" t="s">
        <v>25</v>
      </c>
      <c r="P1440" s="3">
        <v>1</v>
      </c>
      <c r="Q1440" s="28">
        <f t="shared" si="296"/>
        <v>6.8</v>
      </c>
      <c r="R1440" s="28">
        <f t="shared" si="297"/>
        <v>123.75999999999999</v>
      </c>
      <c r="S1440" s="12">
        <v>0</v>
      </c>
      <c r="T1440" s="46">
        <f t="shared" si="300"/>
        <v>0</v>
      </c>
      <c r="U1440" s="15"/>
      <c r="V1440" s="3">
        <f t="shared" si="301"/>
        <v>6.8</v>
      </c>
      <c r="W1440" s="30" t="s">
        <v>2502</v>
      </c>
      <c r="X1440" s="5">
        <f t="shared" si="298"/>
        <v>123.75999999999999</v>
      </c>
      <c r="Y1440" s="5">
        <f t="shared" si="299"/>
        <v>0</v>
      </c>
      <c r="Z1440" s="5"/>
      <c r="AA1440" s="3">
        <v>4.76</v>
      </c>
      <c r="AB1440" s="3">
        <f t="shared" si="303"/>
        <v>2.04</v>
      </c>
      <c r="AC1440" s="3">
        <f t="shared" si="304"/>
        <v>86.631999999999991</v>
      </c>
      <c r="AD1440">
        <v>4760</v>
      </c>
      <c r="AE1440" s="1">
        <f t="shared" si="295"/>
        <v>4.76</v>
      </c>
    </row>
    <row r="1441" spans="1:31" customFormat="1" ht="43.2" hidden="1" x14ac:dyDescent="0.3">
      <c r="A1441" s="65" t="str" cm="1">
        <f t="array" ref="A1441">_xlfn.IFS(M1441&gt;=65,"Heavy",M1441&lt;=25,"Light",M1441&gt;=26-64,"Medium")</f>
        <v>Light</v>
      </c>
      <c r="B1441" s="1" t="s">
        <v>2787</v>
      </c>
      <c r="C1441" s="1" t="s">
        <v>2824</v>
      </c>
      <c r="D1441" s="3">
        <f t="shared" si="302"/>
        <v>1424</v>
      </c>
      <c r="E1441" s="4" t="s">
        <v>918</v>
      </c>
      <c r="F1441" s="3">
        <v>2</v>
      </c>
      <c r="G1441" s="3" t="s">
        <v>2827</v>
      </c>
      <c r="H1441" s="4" t="s">
        <v>1479</v>
      </c>
      <c r="I1441" s="3" t="s">
        <v>1426</v>
      </c>
      <c r="J1441" s="3" t="s">
        <v>2340</v>
      </c>
      <c r="K1441" s="7" t="str">
        <f>VLOOKUP($I1441,'New Summary'!$E$8:$G$59,2,FALSE)</f>
        <v>H-200x100x4,5x7</v>
      </c>
      <c r="L1441" s="3" t="s">
        <v>2496</v>
      </c>
      <c r="M1441" s="7">
        <f>VLOOKUP($I1441,'New Summary'!$E$8:$G$59,3,FALSE)</f>
        <v>18.2</v>
      </c>
      <c r="N1441" s="3">
        <v>6800</v>
      </c>
      <c r="O1441" s="3" t="s">
        <v>25</v>
      </c>
      <c r="P1441" s="3">
        <v>1</v>
      </c>
      <c r="Q1441" s="28">
        <f t="shared" si="296"/>
        <v>6.8</v>
      </c>
      <c r="R1441" s="28">
        <f t="shared" si="297"/>
        <v>123.75999999999999</v>
      </c>
      <c r="S1441" s="12">
        <v>0</v>
      </c>
      <c r="T1441" s="46">
        <f t="shared" si="300"/>
        <v>0</v>
      </c>
      <c r="U1441" s="15"/>
      <c r="V1441" s="3">
        <f t="shared" si="301"/>
        <v>6.8</v>
      </c>
      <c r="W1441" s="30" t="s">
        <v>2502</v>
      </c>
      <c r="X1441" s="5">
        <f t="shared" si="298"/>
        <v>123.75999999999999</v>
      </c>
      <c r="Y1441" s="5">
        <f t="shared" si="299"/>
        <v>0</v>
      </c>
      <c r="Z1441" s="5"/>
      <c r="AA1441" s="3">
        <v>4.76</v>
      </c>
      <c r="AB1441" s="3">
        <f t="shared" si="303"/>
        <v>2.04</v>
      </c>
      <c r="AC1441" s="3">
        <f t="shared" si="304"/>
        <v>86.631999999999991</v>
      </c>
      <c r="AD1441">
        <v>4760</v>
      </c>
      <c r="AE1441" s="1">
        <f t="shared" si="295"/>
        <v>4.76</v>
      </c>
    </row>
    <row r="1442" spans="1:31" customFormat="1" ht="43.2" hidden="1" x14ac:dyDescent="0.3">
      <c r="A1442" s="65" t="str" cm="1">
        <f t="array" ref="A1442">_xlfn.IFS(M1442&gt;=65,"Heavy",M1442&lt;=25,"Light",M1442&gt;=26-64,"Medium")</f>
        <v>Light</v>
      </c>
      <c r="B1442" s="1" t="s">
        <v>2787</v>
      </c>
      <c r="C1442" s="1" t="s">
        <v>2824</v>
      </c>
      <c r="D1442" s="3">
        <f t="shared" si="302"/>
        <v>1425</v>
      </c>
      <c r="E1442" s="4" t="s">
        <v>918</v>
      </c>
      <c r="F1442" s="3">
        <v>2</v>
      </c>
      <c r="G1442" s="3" t="s">
        <v>2827</v>
      </c>
      <c r="H1442" s="4" t="s">
        <v>1480</v>
      </c>
      <c r="I1442" s="3" t="s">
        <v>1426</v>
      </c>
      <c r="J1442" s="3" t="s">
        <v>2340</v>
      </c>
      <c r="K1442" s="7" t="str">
        <f>VLOOKUP($I1442,'New Summary'!$E$8:$G$59,2,FALSE)</f>
        <v>H-200x100x4,5x7</v>
      </c>
      <c r="L1442" s="3" t="s">
        <v>2496</v>
      </c>
      <c r="M1442" s="7">
        <f>VLOOKUP($I1442,'New Summary'!$E$8:$G$59,3,FALSE)</f>
        <v>18.2</v>
      </c>
      <c r="N1442" s="3">
        <v>6800</v>
      </c>
      <c r="O1442" s="3" t="s">
        <v>25</v>
      </c>
      <c r="P1442" s="3">
        <v>1</v>
      </c>
      <c r="Q1442" s="28">
        <f t="shared" si="296"/>
        <v>6.8</v>
      </c>
      <c r="R1442" s="28">
        <f t="shared" si="297"/>
        <v>123.75999999999999</v>
      </c>
      <c r="S1442" s="12">
        <v>0</v>
      </c>
      <c r="T1442" s="46">
        <f t="shared" si="300"/>
        <v>0</v>
      </c>
      <c r="U1442" s="15"/>
      <c r="V1442" s="3">
        <f t="shared" si="301"/>
        <v>6.8</v>
      </c>
      <c r="W1442" s="30" t="s">
        <v>2502</v>
      </c>
      <c r="X1442" s="5">
        <f t="shared" si="298"/>
        <v>123.75999999999999</v>
      </c>
      <c r="Y1442" s="5">
        <f t="shared" si="299"/>
        <v>0</v>
      </c>
      <c r="Z1442" s="5"/>
      <c r="AA1442" s="3">
        <v>4.76</v>
      </c>
      <c r="AB1442" s="3">
        <f t="shared" si="303"/>
        <v>2.04</v>
      </c>
      <c r="AC1442" s="3">
        <f t="shared" si="304"/>
        <v>86.631999999999991</v>
      </c>
      <c r="AD1442">
        <v>4760</v>
      </c>
      <c r="AE1442" s="1">
        <f t="shared" si="295"/>
        <v>4.76</v>
      </c>
    </row>
    <row r="1443" spans="1:31" customFormat="1" ht="43.2" hidden="1" x14ac:dyDescent="0.3">
      <c r="A1443" s="65" t="str" cm="1">
        <f t="array" ref="A1443">_xlfn.IFS(M1443&gt;=65,"Heavy",M1443&lt;=25,"Light",M1443&gt;=26-64,"Medium")</f>
        <v>Light</v>
      </c>
      <c r="B1443" s="1" t="s">
        <v>2787</v>
      </c>
      <c r="C1443" s="1" t="s">
        <v>2824</v>
      </c>
      <c r="D1443" s="3">
        <f t="shared" si="302"/>
        <v>1426</v>
      </c>
      <c r="E1443" s="4" t="s">
        <v>918</v>
      </c>
      <c r="F1443" s="3">
        <v>2</v>
      </c>
      <c r="G1443" s="3" t="s">
        <v>2827</v>
      </c>
      <c r="H1443" s="4" t="s">
        <v>1481</v>
      </c>
      <c r="I1443" s="3" t="s">
        <v>1426</v>
      </c>
      <c r="J1443" s="3" t="s">
        <v>2340</v>
      </c>
      <c r="K1443" s="7" t="str">
        <f>VLOOKUP($I1443,'New Summary'!$E$8:$G$59,2,FALSE)</f>
        <v>H-200x100x4,5x7</v>
      </c>
      <c r="L1443" s="3" t="s">
        <v>2496</v>
      </c>
      <c r="M1443" s="7">
        <f>VLOOKUP($I1443,'New Summary'!$E$8:$G$59,3,FALSE)</f>
        <v>18.2</v>
      </c>
      <c r="N1443" s="3">
        <v>6800</v>
      </c>
      <c r="O1443" s="3" t="s">
        <v>25</v>
      </c>
      <c r="P1443" s="3">
        <v>1</v>
      </c>
      <c r="Q1443" s="28">
        <f t="shared" si="296"/>
        <v>6.8</v>
      </c>
      <c r="R1443" s="28">
        <f t="shared" si="297"/>
        <v>123.75999999999999</v>
      </c>
      <c r="S1443" s="12">
        <v>0</v>
      </c>
      <c r="T1443" s="46">
        <f t="shared" si="300"/>
        <v>0</v>
      </c>
      <c r="U1443" s="15"/>
      <c r="V1443" s="3">
        <f t="shared" si="301"/>
        <v>6.8</v>
      </c>
      <c r="W1443" s="30" t="s">
        <v>2502</v>
      </c>
      <c r="X1443" s="5">
        <f t="shared" si="298"/>
        <v>123.75999999999999</v>
      </c>
      <c r="Y1443" s="5">
        <f t="shared" si="299"/>
        <v>0</v>
      </c>
      <c r="Z1443" s="5"/>
      <c r="AA1443" s="3">
        <v>4.76</v>
      </c>
      <c r="AB1443" s="3">
        <f t="shared" si="303"/>
        <v>2.04</v>
      </c>
      <c r="AC1443" s="3">
        <f t="shared" si="304"/>
        <v>86.631999999999991</v>
      </c>
      <c r="AD1443">
        <v>4760</v>
      </c>
      <c r="AE1443" s="1">
        <f t="shared" si="295"/>
        <v>4.76</v>
      </c>
    </row>
    <row r="1444" spans="1:31" customFormat="1" ht="43.2" hidden="1" x14ac:dyDescent="0.3">
      <c r="A1444" s="65" t="str" cm="1">
        <f t="array" ref="A1444">_xlfn.IFS(M1444&gt;=65,"Heavy",M1444&lt;=25,"Light",M1444&gt;=26-64,"Medium")</f>
        <v>Light</v>
      </c>
      <c r="B1444" s="1" t="s">
        <v>2787</v>
      </c>
      <c r="C1444" s="1" t="s">
        <v>2824</v>
      </c>
      <c r="D1444" s="3">
        <f t="shared" si="302"/>
        <v>1427</v>
      </c>
      <c r="E1444" s="4" t="s">
        <v>918</v>
      </c>
      <c r="F1444" s="3">
        <v>2</v>
      </c>
      <c r="G1444" s="3" t="s">
        <v>2827</v>
      </c>
      <c r="H1444" s="4" t="s">
        <v>1482</v>
      </c>
      <c r="I1444" s="3" t="s">
        <v>1426</v>
      </c>
      <c r="J1444" s="3" t="s">
        <v>2340</v>
      </c>
      <c r="K1444" s="7" t="str">
        <f>VLOOKUP($I1444,'New Summary'!$E$8:$G$59,2,FALSE)</f>
        <v>H-200x100x4,5x7</v>
      </c>
      <c r="L1444" s="3" t="s">
        <v>2496</v>
      </c>
      <c r="M1444" s="7">
        <f>VLOOKUP($I1444,'New Summary'!$E$8:$G$59,3,FALSE)</f>
        <v>18.2</v>
      </c>
      <c r="N1444" s="3">
        <v>6800</v>
      </c>
      <c r="O1444" s="3" t="s">
        <v>25</v>
      </c>
      <c r="P1444" s="3">
        <v>1</v>
      </c>
      <c r="Q1444" s="28">
        <f t="shared" si="296"/>
        <v>6.8</v>
      </c>
      <c r="R1444" s="28">
        <f t="shared" si="297"/>
        <v>123.75999999999999</v>
      </c>
      <c r="S1444" s="12">
        <v>0</v>
      </c>
      <c r="T1444" s="46">
        <f t="shared" si="300"/>
        <v>0</v>
      </c>
      <c r="U1444" s="15"/>
      <c r="V1444" s="3">
        <f t="shared" si="301"/>
        <v>6.8</v>
      </c>
      <c r="W1444" s="30" t="s">
        <v>2502</v>
      </c>
      <c r="X1444" s="5">
        <f t="shared" si="298"/>
        <v>123.75999999999999</v>
      </c>
      <c r="Y1444" s="5">
        <f t="shared" si="299"/>
        <v>0</v>
      </c>
      <c r="Z1444" s="5"/>
      <c r="AA1444" s="3">
        <v>4.76</v>
      </c>
      <c r="AB1444" s="3">
        <f t="shared" si="303"/>
        <v>2.04</v>
      </c>
      <c r="AC1444" s="3">
        <f t="shared" si="304"/>
        <v>86.631999999999991</v>
      </c>
      <c r="AD1444">
        <v>4760</v>
      </c>
      <c r="AE1444" s="1">
        <f t="shared" si="295"/>
        <v>4.76</v>
      </c>
    </row>
    <row r="1445" spans="1:31" customFormat="1" ht="43.2" hidden="1" x14ac:dyDescent="0.3">
      <c r="A1445" s="65" t="str" cm="1">
        <f t="array" ref="A1445">_xlfn.IFS(M1445&gt;=65,"Heavy",M1445&lt;=25,"Light",M1445&gt;=26-64,"Medium")</f>
        <v>Light</v>
      </c>
      <c r="B1445" s="1" t="s">
        <v>2787</v>
      </c>
      <c r="C1445" s="1" t="s">
        <v>2824</v>
      </c>
      <c r="D1445" s="3">
        <f t="shared" si="302"/>
        <v>1428</v>
      </c>
      <c r="E1445" s="4" t="s">
        <v>918</v>
      </c>
      <c r="F1445" s="3">
        <v>2</v>
      </c>
      <c r="G1445" s="3" t="s">
        <v>2827</v>
      </c>
      <c r="H1445" s="4" t="s">
        <v>1483</v>
      </c>
      <c r="I1445" s="3" t="s">
        <v>1426</v>
      </c>
      <c r="J1445" s="3" t="s">
        <v>2340</v>
      </c>
      <c r="K1445" s="7" t="str">
        <f>VLOOKUP($I1445,'New Summary'!$E$8:$G$59,2,FALSE)</f>
        <v>H-200x100x4,5x7</v>
      </c>
      <c r="L1445" s="3" t="s">
        <v>2496</v>
      </c>
      <c r="M1445" s="7">
        <f>VLOOKUP($I1445,'New Summary'!$E$8:$G$59,3,FALSE)</f>
        <v>18.2</v>
      </c>
      <c r="N1445" s="3">
        <v>6800</v>
      </c>
      <c r="O1445" s="3" t="s">
        <v>25</v>
      </c>
      <c r="P1445" s="3">
        <v>1</v>
      </c>
      <c r="Q1445" s="28">
        <f t="shared" si="296"/>
        <v>6.8</v>
      </c>
      <c r="R1445" s="28">
        <f t="shared" si="297"/>
        <v>123.75999999999999</v>
      </c>
      <c r="S1445" s="12">
        <v>0</v>
      </c>
      <c r="T1445" s="46">
        <f t="shared" si="300"/>
        <v>0</v>
      </c>
      <c r="U1445" s="15"/>
      <c r="V1445" s="3">
        <f t="shared" si="301"/>
        <v>6.8</v>
      </c>
      <c r="W1445" s="30" t="s">
        <v>2502</v>
      </c>
      <c r="X1445" s="5">
        <f t="shared" si="298"/>
        <v>123.75999999999999</v>
      </c>
      <c r="Y1445" s="5">
        <f t="shared" si="299"/>
        <v>0</v>
      </c>
      <c r="Z1445" s="5"/>
      <c r="AA1445" s="3">
        <v>4.76</v>
      </c>
      <c r="AB1445" s="3">
        <f t="shared" si="303"/>
        <v>2.04</v>
      </c>
      <c r="AC1445" s="3">
        <f t="shared" si="304"/>
        <v>86.631999999999991</v>
      </c>
      <c r="AD1445">
        <v>4760</v>
      </c>
      <c r="AE1445" s="1">
        <f t="shared" si="295"/>
        <v>4.76</v>
      </c>
    </row>
    <row r="1446" spans="1:31" customFormat="1" ht="43.2" hidden="1" x14ac:dyDescent="0.3">
      <c r="A1446" s="65" t="str" cm="1">
        <f t="array" ref="A1446">_xlfn.IFS(M1446&gt;=65,"Heavy",M1446&lt;=25,"Light",M1446&gt;=26-64,"Medium")</f>
        <v>Light</v>
      </c>
      <c r="B1446" s="1" t="s">
        <v>2787</v>
      </c>
      <c r="C1446" s="1" t="s">
        <v>2824</v>
      </c>
      <c r="D1446" s="3">
        <f t="shared" si="302"/>
        <v>1429</v>
      </c>
      <c r="E1446" s="4" t="s">
        <v>918</v>
      </c>
      <c r="F1446" s="3">
        <v>2</v>
      </c>
      <c r="G1446" s="3" t="s">
        <v>2827</v>
      </c>
      <c r="H1446" s="4" t="s">
        <v>1484</v>
      </c>
      <c r="I1446" s="3" t="s">
        <v>1426</v>
      </c>
      <c r="J1446" s="3" t="s">
        <v>2340</v>
      </c>
      <c r="K1446" s="7" t="str">
        <f>VLOOKUP($I1446,'New Summary'!$E$8:$G$59,2,FALSE)</f>
        <v>H-200x100x4,5x7</v>
      </c>
      <c r="L1446" s="3" t="s">
        <v>2496</v>
      </c>
      <c r="M1446" s="7">
        <f>VLOOKUP($I1446,'New Summary'!$E$8:$G$59,3,FALSE)</f>
        <v>18.2</v>
      </c>
      <c r="N1446" s="3">
        <v>6800</v>
      </c>
      <c r="O1446" s="3" t="s">
        <v>25</v>
      </c>
      <c r="P1446" s="3">
        <v>1</v>
      </c>
      <c r="Q1446" s="28">
        <f t="shared" si="296"/>
        <v>6.8</v>
      </c>
      <c r="R1446" s="28">
        <f t="shared" si="297"/>
        <v>123.75999999999999</v>
      </c>
      <c r="S1446" s="12">
        <v>0</v>
      </c>
      <c r="T1446" s="46">
        <f t="shared" si="300"/>
        <v>0</v>
      </c>
      <c r="U1446" s="15"/>
      <c r="V1446" s="3">
        <f t="shared" si="301"/>
        <v>6.8</v>
      </c>
      <c r="W1446" s="30" t="s">
        <v>2502</v>
      </c>
      <c r="X1446" s="5">
        <f t="shared" si="298"/>
        <v>123.75999999999999</v>
      </c>
      <c r="Y1446" s="5">
        <f t="shared" si="299"/>
        <v>0</v>
      </c>
      <c r="Z1446" s="5"/>
      <c r="AA1446" s="3">
        <v>4.76</v>
      </c>
      <c r="AB1446" s="3">
        <f t="shared" si="303"/>
        <v>2.04</v>
      </c>
      <c r="AC1446" s="3">
        <f t="shared" si="304"/>
        <v>86.631999999999991</v>
      </c>
      <c r="AD1446">
        <v>4760</v>
      </c>
      <c r="AE1446" s="1">
        <f t="shared" si="295"/>
        <v>4.76</v>
      </c>
    </row>
    <row r="1447" spans="1:31" customFormat="1" ht="43.2" hidden="1" x14ac:dyDescent="0.3">
      <c r="A1447" s="65" t="str" cm="1">
        <f t="array" ref="A1447">_xlfn.IFS(M1447&gt;=65,"Heavy",M1447&lt;=25,"Light",M1447&gt;=26-64,"Medium")</f>
        <v>Light</v>
      </c>
      <c r="B1447" s="1" t="s">
        <v>2787</v>
      </c>
      <c r="C1447" s="1" t="s">
        <v>2824</v>
      </c>
      <c r="D1447" s="3">
        <f t="shared" si="302"/>
        <v>1430</v>
      </c>
      <c r="E1447" s="4" t="s">
        <v>918</v>
      </c>
      <c r="F1447" s="3">
        <v>2</v>
      </c>
      <c r="G1447" s="3" t="s">
        <v>2827</v>
      </c>
      <c r="H1447" s="4" t="s">
        <v>1485</v>
      </c>
      <c r="I1447" s="3" t="s">
        <v>1426</v>
      </c>
      <c r="J1447" s="3" t="s">
        <v>2340</v>
      </c>
      <c r="K1447" s="7" t="str">
        <f>VLOOKUP($I1447,'New Summary'!$E$8:$G$59,2,FALSE)</f>
        <v>H-200x100x4,5x7</v>
      </c>
      <c r="L1447" s="3" t="s">
        <v>2496</v>
      </c>
      <c r="M1447" s="7">
        <f>VLOOKUP($I1447,'New Summary'!$E$8:$G$59,3,FALSE)</f>
        <v>18.2</v>
      </c>
      <c r="N1447" s="3">
        <v>6800</v>
      </c>
      <c r="O1447" s="3" t="s">
        <v>25</v>
      </c>
      <c r="P1447" s="3">
        <v>1</v>
      </c>
      <c r="Q1447" s="28">
        <f t="shared" si="296"/>
        <v>6.8</v>
      </c>
      <c r="R1447" s="28">
        <f t="shared" si="297"/>
        <v>123.75999999999999</v>
      </c>
      <c r="S1447" s="12">
        <v>0</v>
      </c>
      <c r="T1447" s="46">
        <f t="shared" si="300"/>
        <v>0</v>
      </c>
      <c r="U1447" s="15"/>
      <c r="V1447" s="3">
        <f t="shared" si="301"/>
        <v>6.8</v>
      </c>
      <c r="W1447" s="30" t="s">
        <v>2502</v>
      </c>
      <c r="X1447" s="5">
        <f t="shared" si="298"/>
        <v>123.75999999999999</v>
      </c>
      <c r="Y1447" s="5">
        <f t="shared" si="299"/>
        <v>0</v>
      </c>
      <c r="Z1447" s="5"/>
      <c r="AA1447" s="3">
        <v>4.76</v>
      </c>
      <c r="AB1447" s="3">
        <f t="shared" si="303"/>
        <v>2.04</v>
      </c>
      <c r="AC1447" s="3">
        <f t="shared" si="304"/>
        <v>86.631999999999991</v>
      </c>
      <c r="AD1447">
        <v>4760</v>
      </c>
      <c r="AE1447" s="1">
        <f t="shared" si="295"/>
        <v>4.76</v>
      </c>
    </row>
    <row r="1448" spans="1:31" customFormat="1" ht="43.2" hidden="1" x14ac:dyDescent="0.3">
      <c r="A1448" s="65" t="str" cm="1">
        <f t="array" ref="A1448">_xlfn.IFS(M1448&gt;=65,"Heavy",M1448&lt;=25,"Light",M1448&gt;=26-64,"Medium")</f>
        <v>Light</v>
      </c>
      <c r="B1448" s="1" t="s">
        <v>2787</v>
      </c>
      <c r="C1448" s="1" t="s">
        <v>2824</v>
      </c>
      <c r="D1448" s="3">
        <f t="shared" si="302"/>
        <v>1431</v>
      </c>
      <c r="E1448" s="4" t="s">
        <v>918</v>
      </c>
      <c r="F1448" s="3">
        <v>2</v>
      </c>
      <c r="G1448" s="3" t="s">
        <v>2827</v>
      </c>
      <c r="H1448" s="4" t="s">
        <v>1486</v>
      </c>
      <c r="I1448" s="3" t="s">
        <v>1426</v>
      </c>
      <c r="J1448" s="3" t="s">
        <v>2340</v>
      </c>
      <c r="K1448" s="7" t="str">
        <f>VLOOKUP($I1448,'New Summary'!$E$8:$G$59,2,FALSE)</f>
        <v>H-200x100x4,5x7</v>
      </c>
      <c r="L1448" s="3" t="s">
        <v>2496</v>
      </c>
      <c r="M1448" s="7">
        <f>VLOOKUP($I1448,'New Summary'!$E$8:$G$59,3,FALSE)</f>
        <v>18.2</v>
      </c>
      <c r="N1448" s="3">
        <v>6800</v>
      </c>
      <c r="O1448" s="3" t="s">
        <v>25</v>
      </c>
      <c r="P1448" s="3">
        <v>1</v>
      </c>
      <c r="Q1448" s="28">
        <f t="shared" si="296"/>
        <v>6.8</v>
      </c>
      <c r="R1448" s="28">
        <f t="shared" si="297"/>
        <v>123.75999999999999</v>
      </c>
      <c r="S1448" s="12">
        <v>0</v>
      </c>
      <c r="T1448" s="46">
        <f t="shared" si="300"/>
        <v>0</v>
      </c>
      <c r="U1448" s="15"/>
      <c r="V1448" s="3">
        <f t="shared" si="301"/>
        <v>6.8</v>
      </c>
      <c r="W1448" s="30" t="s">
        <v>2502</v>
      </c>
      <c r="X1448" s="5">
        <f t="shared" si="298"/>
        <v>123.75999999999999</v>
      </c>
      <c r="Y1448" s="5">
        <f t="shared" si="299"/>
        <v>0</v>
      </c>
      <c r="Z1448" s="5"/>
      <c r="AA1448" s="3">
        <v>4.76</v>
      </c>
      <c r="AB1448" s="3">
        <f t="shared" si="303"/>
        <v>2.04</v>
      </c>
      <c r="AC1448" s="3">
        <f t="shared" si="304"/>
        <v>86.631999999999991</v>
      </c>
      <c r="AD1448">
        <v>4760</v>
      </c>
      <c r="AE1448" s="1">
        <f t="shared" si="295"/>
        <v>4.76</v>
      </c>
    </row>
    <row r="1449" spans="1:31" customFormat="1" ht="43.2" hidden="1" x14ac:dyDescent="0.3">
      <c r="A1449" s="65" t="str" cm="1">
        <f t="array" ref="A1449">_xlfn.IFS(M1449&gt;=65,"Heavy",M1449&lt;=25,"Light",M1449&gt;=26-64,"Medium")</f>
        <v>Light</v>
      </c>
      <c r="B1449" s="1" t="s">
        <v>2787</v>
      </c>
      <c r="C1449" s="1" t="s">
        <v>2824</v>
      </c>
      <c r="D1449" s="3">
        <f t="shared" si="302"/>
        <v>1432</v>
      </c>
      <c r="E1449" s="4" t="s">
        <v>918</v>
      </c>
      <c r="F1449" s="3">
        <v>2</v>
      </c>
      <c r="G1449" s="3" t="s">
        <v>2827</v>
      </c>
      <c r="H1449" s="4" t="s">
        <v>1487</v>
      </c>
      <c r="I1449" s="3" t="s">
        <v>1426</v>
      </c>
      <c r="J1449" s="3" t="s">
        <v>2340</v>
      </c>
      <c r="K1449" s="7" t="str">
        <f>VLOOKUP($I1449,'New Summary'!$E$8:$G$59,2,FALSE)</f>
        <v>H-200x100x4,5x7</v>
      </c>
      <c r="L1449" s="3" t="s">
        <v>2496</v>
      </c>
      <c r="M1449" s="7">
        <f>VLOOKUP($I1449,'New Summary'!$E$8:$G$59,3,FALSE)</f>
        <v>18.2</v>
      </c>
      <c r="N1449" s="3">
        <v>6800</v>
      </c>
      <c r="O1449" s="3" t="s">
        <v>25</v>
      </c>
      <c r="P1449" s="3">
        <v>1</v>
      </c>
      <c r="Q1449" s="28">
        <f t="shared" si="296"/>
        <v>6.8</v>
      </c>
      <c r="R1449" s="28">
        <f t="shared" si="297"/>
        <v>123.75999999999999</v>
      </c>
      <c r="S1449" s="12">
        <v>0</v>
      </c>
      <c r="T1449" s="46">
        <f t="shared" si="300"/>
        <v>0</v>
      </c>
      <c r="U1449" s="15"/>
      <c r="V1449" s="3">
        <f t="shared" si="301"/>
        <v>6.8</v>
      </c>
      <c r="W1449" s="30" t="s">
        <v>2502</v>
      </c>
      <c r="X1449" s="5">
        <f t="shared" si="298"/>
        <v>123.75999999999999</v>
      </c>
      <c r="Y1449" s="5">
        <f t="shared" si="299"/>
        <v>0</v>
      </c>
      <c r="Z1449" s="5"/>
      <c r="AA1449" s="3">
        <v>4.76</v>
      </c>
      <c r="AB1449" s="3">
        <f t="shared" si="303"/>
        <v>2.04</v>
      </c>
      <c r="AC1449" s="3">
        <f t="shared" si="304"/>
        <v>86.631999999999991</v>
      </c>
      <c r="AD1449">
        <v>4760</v>
      </c>
      <c r="AE1449" s="1">
        <f t="shared" si="295"/>
        <v>4.76</v>
      </c>
    </row>
    <row r="1450" spans="1:31" customFormat="1" ht="43.2" hidden="1" x14ac:dyDescent="0.3">
      <c r="A1450" s="65" t="str" cm="1">
        <f t="array" ref="A1450">_xlfn.IFS(M1450&gt;=65,"Heavy",M1450&lt;=25,"Light",M1450&gt;=26-64,"Medium")</f>
        <v>Light</v>
      </c>
      <c r="B1450" s="1" t="s">
        <v>2787</v>
      </c>
      <c r="C1450" s="1" t="s">
        <v>2824</v>
      </c>
      <c r="D1450" s="3">
        <f t="shared" si="302"/>
        <v>1433</v>
      </c>
      <c r="E1450" s="4" t="s">
        <v>918</v>
      </c>
      <c r="F1450" s="3">
        <v>2</v>
      </c>
      <c r="G1450" s="3" t="s">
        <v>2827</v>
      </c>
      <c r="H1450" s="4" t="s">
        <v>1488</v>
      </c>
      <c r="I1450" s="3" t="s">
        <v>1426</v>
      </c>
      <c r="J1450" s="3" t="s">
        <v>2340</v>
      </c>
      <c r="K1450" s="7" t="str">
        <f>VLOOKUP($I1450,'New Summary'!$E$8:$G$59,2,FALSE)</f>
        <v>H-200x100x4,5x7</v>
      </c>
      <c r="L1450" s="3" t="s">
        <v>2496</v>
      </c>
      <c r="M1450" s="7">
        <f>VLOOKUP($I1450,'New Summary'!$E$8:$G$59,3,FALSE)</f>
        <v>18.2</v>
      </c>
      <c r="N1450" s="3">
        <v>6800</v>
      </c>
      <c r="O1450" s="3" t="s">
        <v>25</v>
      </c>
      <c r="P1450" s="3">
        <v>1</v>
      </c>
      <c r="Q1450" s="28">
        <f t="shared" si="296"/>
        <v>6.8</v>
      </c>
      <c r="R1450" s="28">
        <f t="shared" si="297"/>
        <v>123.75999999999999</v>
      </c>
      <c r="S1450" s="12">
        <v>0</v>
      </c>
      <c r="T1450" s="46">
        <f t="shared" si="300"/>
        <v>0</v>
      </c>
      <c r="U1450" s="15"/>
      <c r="V1450" s="3">
        <f t="shared" si="301"/>
        <v>6.8</v>
      </c>
      <c r="W1450" s="30" t="s">
        <v>2502</v>
      </c>
      <c r="X1450" s="5">
        <f t="shared" si="298"/>
        <v>123.75999999999999</v>
      </c>
      <c r="Y1450" s="5">
        <f t="shared" si="299"/>
        <v>0</v>
      </c>
      <c r="Z1450" s="5"/>
      <c r="AA1450" s="3">
        <v>4.76</v>
      </c>
      <c r="AB1450" s="3">
        <f t="shared" si="303"/>
        <v>2.04</v>
      </c>
      <c r="AC1450" s="3">
        <f t="shared" si="304"/>
        <v>86.631999999999991</v>
      </c>
      <c r="AD1450">
        <v>4760</v>
      </c>
      <c r="AE1450" s="1">
        <f t="shared" si="295"/>
        <v>4.76</v>
      </c>
    </row>
    <row r="1451" spans="1:31" customFormat="1" ht="43.2" hidden="1" x14ac:dyDescent="0.3">
      <c r="A1451" s="65" t="str" cm="1">
        <f t="array" ref="A1451">_xlfn.IFS(M1451&gt;=65,"Heavy",M1451&lt;=25,"Light",M1451&gt;=26-64,"Medium")</f>
        <v>Light</v>
      </c>
      <c r="B1451" s="1" t="s">
        <v>2787</v>
      </c>
      <c r="C1451" s="1" t="s">
        <v>2824</v>
      </c>
      <c r="D1451" s="3">
        <f t="shared" si="302"/>
        <v>1434</v>
      </c>
      <c r="E1451" s="4" t="s">
        <v>918</v>
      </c>
      <c r="F1451" s="3">
        <v>2</v>
      </c>
      <c r="G1451" s="3" t="s">
        <v>2827</v>
      </c>
      <c r="H1451" s="4" t="s">
        <v>1489</v>
      </c>
      <c r="I1451" s="3" t="s">
        <v>1426</v>
      </c>
      <c r="J1451" s="3" t="s">
        <v>2340</v>
      </c>
      <c r="K1451" s="7" t="str">
        <f>VLOOKUP($I1451,'New Summary'!$E$8:$G$59,2,FALSE)</f>
        <v>H-200x100x4,5x7</v>
      </c>
      <c r="L1451" s="3" t="s">
        <v>2496</v>
      </c>
      <c r="M1451" s="7">
        <f>VLOOKUP($I1451,'New Summary'!$E$8:$G$59,3,FALSE)</f>
        <v>18.2</v>
      </c>
      <c r="N1451" s="3">
        <v>6800</v>
      </c>
      <c r="O1451" s="3" t="s">
        <v>25</v>
      </c>
      <c r="P1451" s="3">
        <v>1</v>
      </c>
      <c r="Q1451" s="28">
        <f t="shared" si="296"/>
        <v>6.8</v>
      </c>
      <c r="R1451" s="28">
        <f t="shared" si="297"/>
        <v>123.75999999999999</v>
      </c>
      <c r="S1451" s="12">
        <v>0</v>
      </c>
      <c r="T1451" s="46">
        <f t="shared" si="300"/>
        <v>0</v>
      </c>
      <c r="U1451" s="15"/>
      <c r="V1451" s="3">
        <f t="shared" si="301"/>
        <v>6.8</v>
      </c>
      <c r="W1451" s="30" t="s">
        <v>2502</v>
      </c>
      <c r="X1451" s="5">
        <f t="shared" si="298"/>
        <v>123.75999999999999</v>
      </c>
      <c r="Y1451" s="5">
        <f t="shared" si="299"/>
        <v>0</v>
      </c>
      <c r="Z1451" s="5"/>
      <c r="AA1451" s="3">
        <v>4.76</v>
      </c>
      <c r="AB1451" s="3">
        <f t="shared" si="303"/>
        <v>2.04</v>
      </c>
      <c r="AC1451" s="3">
        <f t="shared" si="304"/>
        <v>86.631999999999991</v>
      </c>
      <c r="AD1451">
        <v>4760</v>
      </c>
      <c r="AE1451" s="1">
        <f t="shared" si="295"/>
        <v>4.76</v>
      </c>
    </row>
    <row r="1452" spans="1:31" customFormat="1" ht="43.2" hidden="1" x14ac:dyDescent="0.3">
      <c r="A1452" s="65" t="str" cm="1">
        <f t="array" ref="A1452">_xlfn.IFS(M1452&gt;=65,"Heavy",M1452&lt;=25,"Light",M1452&gt;=26-64,"Medium")</f>
        <v>Light</v>
      </c>
      <c r="B1452" s="1" t="s">
        <v>2787</v>
      </c>
      <c r="C1452" s="1" t="s">
        <v>2824</v>
      </c>
      <c r="D1452" s="3">
        <f t="shared" si="302"/>
        <v>1435</v>
      </c>
      <c r="E1452" s="4" t="s">
        <v>918</v>
      </c>
      <c r="F1452" s="3">
        <v>2</v>
      </c>
      <c r="G1452" s="3" t="s">
        <v>2827</v>
      </c>
      <c r="H1452" s="4" t="s">
        <v>1490</v>
      </c>
      <c r="I1452" s="3" t="s">
        <v>1426</v>
      </c>
      <c r="J1452" s="3" t="s">
        <v>2340</v>
      </c>
      <c r="K1452" s="7" t="str">
        <f>VLOOKUP($I1452,'New Summary'!$E$8:$G$59,2,FALSE)</f>
        <v>H-200x100x4,5x7</v>
      </c>
      <c r="L1452" s="3" t="s">
        <v>2496</v>
      </c>
      <c r="M1452" s="7">
        <f>VLOOKUP($I1452,'New Summary'!$E$8:$G$59,3,FALSE)</f>
        <v>18.2</v>
      </c>
      <c r="N1452" s="3">
        <v>6800</v>
      </c>
      <c r="O1452" s="3" t="s">
        <v>25</v>
      </c>
      <c r="P1452" s="3">
        <v>1</v>
      </c>
      <c r="Q1452" s="28">
        <f t="shared" si="296"/>
        <v>6.8</v>
      </c>
      <c r="R1452" s="28">
        <f t="shared" si="297"/>
        <v>123.75999999999999</v>
      </c>
      <c r="S1452" s="12">
        <v>0</v>
      </c>
      <c r="T1452" s="46">
        <f t="shared" si="300"/>
        <v>0</v>
      </c>
      <c r="U1452" s="15"/>
      <c r="V1452" s="3">
        <f t="shared" si="301"/>
        <v>6.8</v>
      </c>
      <c r="W1452" s="30" t="s">
        <v>2502</v>
      </c>
      <c r="X1452" s="5">
        <f t="shared" si="298"/>
        <v>123.75999999999999</v>
      </c>
      <c r="Y1452" s="5">
        <f t="shared" si="299"/>
        <v>0</v>
      </c>
      <c r="Z1452" s="5"/>
      <c r="AA1452" s="3">
        <v>4.76</v>
      </c>
      <c r="AB1452" s="3">
        <f t="shared" si="303"/>
        <v>2.04</v>
      </c>
      <c r="AC1452" s="3">
        <f t="shared" si="304"/>
        <v>86.631999999999991</v>
      </c>
      <c r="AD1452">
        <v>4760</v>
      </c>
      <c r="AE1452" s="1">
        <f t="shared" si="295"/>
        <v>4.76</v>
      </c>
    </row>
    <row r="1453" spans="1:31" customFormat="1" ht="43.2" hidden="1" x14ac:dyDescent="0.3">
      <c r="A1453" s="65" t="str" cm="1">
        <f t="array" ref="A1453">_xlfn.IFS(M1453&gt;=65,"Heavy",M1453&lt;=25,"Light",M1453&gt;=26-64,"Medium")</f>
        <v>Light</v>
      </c>
      <c r="B1453" s="1" t="s">
        <v>2787</v>
      </c>
      <c r="C1453" s="1" t="s">
        <v>2824</v>
      </c>
      <c r="D1453" s="3">
        <f t="shared" si="302"/>
        <v>1436</v>
      </c>
      <c r="E1453" s="4" t="s">
        <v>918</v>
      </c>
      <c r="F1453" s="3">
        <v>2</v>
      </c>
      <c r="G1453" s="3" t="s">
        <v>2827</v>
      </c>
      <c r="H1453" s="4" t="s">
        <v>1491</v>
      </c>
      <c r="I1453" s="3" t="s">
        <v>1426</v>
      </c>
      <c r="J1453" s="3" t="s">
        <v>2340</v>
      </c>
      <c r="K1453" s="7" t="str">
        <f>VLOOKUP($I1453,'New Summary'!$E$8:$G$59,2,FALSE)</f>
        <v>H-200x100x4,5x7</v>
      </c>
      <c r="L1453" s="3" t="s">
        <v>2496</v>
      </c>
      <c r="M1453" s="7">
        <f>VLOOKUP($I1453,'New Summary'!$E$8:$G$59,3,FALSE)</f>
        <v>18.2</v>
      </c>
      <c r="N1453" s="3">
        <v>6800</v>
      </c>
      <c r="O1453" s="3" t="s">
        <v>25</v>
      </c>
      <c r="P1453" s="3">
        <v>1</v>
      </c>
      <c r="Q1453" s="28">
        <f t="shared" si="296"/>
        <v>6.8</v>
      </c>
      <c r="R1453" s="28">
        <f t="shared" si="297"/>
        <v>123.75999999999999</v>
      </c>
      <c r="S1453" s="12">
        <v>0</v>
      </c>
      <c r="T1453" s="46">
        <f t="shared" si="300"/>
        <v>0</v>
      </c>
      <c r="U1453" s="15"/>
      <c r="V1453" s="3">
        <f t="shared" si="301"/>
        <v>6.8</v>
      </c>
      <c r="W1453" s="30" t="s">
        <v>2502</v>
      </c>
      <c r="X1453" s="5">
        <f t="shared" si="298"/>
        <v>123.75999999999999</v>
      </c>
      <c r="Y1453" s="5">
        <f t="shared" si="299"/>
        <v>0</v>
      </c>
      <c r="Z1453" s="5"/>
      <c r="AA1453" s="3">
        <v>4.76</v>
      </c>
      <c r="AB1453" s="3">
        <f t="shared" si="303"/>
        <v>2.04</v>
      </c>
      <c r="AC1453" s="3">
        <f t="shared" si="304"/>
        <v>86.631999999999991</v>
      </c>
      <c r="AD1453">
        <v>4760</v>
      </c>
      <c r="AE1453" s="1">
        <f t="shared" si="295"/>
        <v>4.76</v>
      </c>
    </row>
    <row r="1454" spans="1:31" customFormat="1" ht="43.2" hidden="1" x14ac:dyDescent="0.3">
      <c r="A1454" s="65" t="str" cm="1">
        <f t="array" ref="A1454">_xlfn.IFS(M1454&gt;=65,"Heavy",M1454&lt;=25,"Light",M1454&gt;=26-64,"Medium")</f>
        <v>Light</v>
      </c>
      <c r="B1454" s="1" t="s">
        <v>2787</v>
      </c>
      <c r="C1454" s="1" t="s">
        <v>2824</v>
      </c>
      <c r="D1454" s="3">
        <f t="shared" si="302"/>
        <v>1437</v>
      </c>
      <c r="E1454" s="4" t="s">
        <v>918</v>
      </c>
      <c r="F1454" s="3">
        <v>2</v>
      </c>
      <c r="G1454" s="3" t="s">
        <v>2827</v>
      </c>
      <c r="H1454" s="4" t="s">
        <v>1492</v>
      </c>
      <c r="I1454" s="3" t="s">
        <v>1426</v>
      </c>
      <c r="J1454" s="3" t="s">
        <v>2340</v>
      </c>
      <c r="K1454" s="7" t="str">
        <f>VLOOKUP($I1454,'New Summary'!$E$8:$G$59,2,FALSE)</f>
        <v>H-200x100x4,5x7</v>
      </c>
      <c r="L1454" s="3" t="s">
        <v>2496</v>
      </c>
      <c r="M1454" s="7">
        <f>VLOOKUP($I1454,'New Summary'!$E$8:$G$59,3,FALSE)</f>
        <v>18.2</v>
      </c>
      <c r="N1454" s="3">
        <v>6800</v>
      </c>
      <c r="O1454" s="3" t="s">
        <v>25</v>
      </c>
      <c r="P1454" s="3">
        <v>1</v>
      </c>
      <c r="Q1454" s="28">
        <f t="shared" si="296"/>
        <v>6.8</v>
      </c>
      <c r="R1454" s="28">
        <f t="shared" si="297"/>
        <v>123.75999999999999</v>
      </c>
      <c r="S1454" s="12">
        <v>0</v>
      </c>
      <c r="T1454" s="46">
        <f t="shared" si="300"/>
        <v>0</v>
      </c>
      <c r="U1454" s="15"/>
      <c r="V1454" s="3">
        <f t="shared" si="301"/>
        <v>6.8</v>
      </c>
      <c r="W1454" s="30" t="s">
        <v>2502</v>
      </c>
      <c r="X1454" s="5">
        <f t="shared" si="298"/>
        <v>123.75999999999999</v>
      </c>
      <c r="Y1454" s="5">
        <f t="shared" si="299"/>
        <v>0</v>
      </c>
      <c r="Z1454" s="5"/>
      <c r="AA1454" s="3">
        <v>4.76</v>
      </c>
      <c r="AB1454" s="3">
        <f t="shared" si="303"/>
        <v>2.04</v>
      </c>
      <c r="AC1454" s="3">
        <f t="shared" si="304"/>
        <v>86.631999999999991</v>
      </c>
      <c r="AD1454">
        <v>4760</v>
      </c>
      <c r="AE1454" s="1">
        <f t="shared" si="295"/>
        <v>4.76</v>
      </c>
    </row>
    <row r="1455" spans="1:31" customFormat="1" ht="43.2" hidden="1" x14ac:dyDescent="0.3">
      <c r="A1455" s="65" t="str" cm="1">
        <f t="array" ref="A1455">_xlfn.IFS(M1455&gt;=65,"Heavy",M1455&lt;=25,"Light",M1455&gt;=26-64,"Medium")</f>
        <v>Light</v>
      </c>
      <c r="B1455" s="1" t="s">
        <v>2787</v>
      </c>
      <c r="C1455" s="1" t="s">
        <v>2824</v>
      </c>
      <c r="D1455" s="3">
        <f t="shared" si="302"/>
        <v>1438</v>
      </c>
      <c r="E1455" s="4" t="s">
        <v>918</v>
      </c>
      <c r="F1455" s="3">
        <v>2</v>
      </c>
      <c r="G1455" s="3" t="s">
        <v>2827</v>
      </c>
      <c r="H1455" s="4" t="s">
        <v>1493</v>
      </c>
      <c r="I1455" s="3" t="s">
        <v>1426</v>
      </c>
      <c r="J1455" s="3" t="s">
        <v>2340</v>
      </c>
      <c r="K1455" s="7" t="str">
        <f>VLOOKUP($I1455,'New Summary'!$E$8:$G$59,2,FALSE)</f>
        <v>H-200x100x4,5x7</v>
      </c>
      <c r="L1455" s="3" t="s">
        <v>2496</v>
      </c>
      <c r="M1455" s="7">
        <f>VLOOKUP($I1455,'New Summary'!$E$8:$G$59,3,FALSE)</f>
        <v>18.2</v>
      </c>
      <c r="N1455" s="3">
        <v>6800</v>
      </c>
      <c r="O1455" s="3" t="s">
        <v>25</v>
      </c>
      <c r="P1455" s="3">
        <v>1</v>
      </c>
      <c r="Q1455" s="28">
        <f t="shared" si="296"/>
        <v>6.8</v>
      </c>
      <c r="R1455" s="28">
        <f t="shared" si="297"/>
        <v>123.75999999999999</v>
      </c>
      <c r="S1455" s="12">
        <v>0</v>
      </c>
      <c r="T1455" s="46">
        <f t="shared" si="300"/>
        <v>0</v>
      </c>
      <c r="U1455" s="15"/>
      <c r="V1455" s="3">
        <f t="shared" si="301"/>
        <v>6.8</v>
      </c>
      <c r="W1455" s="30" t="s">
        <v>2502</v>
      </c>
      <c r="X1455" s="5">
        <f t="shared" si="298"/>
        <v>123.75999999999999</v>
      </c>
      <c r="Y1455" s="5">
        <f t="shared" si="299"/>
        <v>0</v>
      </c>
      <c r="Z1455" s="5"/>
      <c r="AA1455" s="3">
        <v>4.76</v>
      </c>
      <c r="AB1455" s="3">
        <f t="shared" si="303"/>
        <v>2.04</v>
      </c>
      <c r="AC1455" s="3">
        <f t="shared" si="304"/>
        <v>86.631999999999991</v>
      </c>
      <c r="AD1455">
        <v>4760</v>
      </c>
      <c r="AE1455" s="1">
        <f t="shared" si="295"/>
        <v>4.76</v>
      </c>
    </row>
    <row r="1456" spans="1:31" customFormat="1" ht="43.2" hidden="1" x14ac:dyDescent="0.3">
      <c r="A1456" s="65" t="str" cm="1">
        <f t="array" ref="A1456">_xlfn.IFS(M1456&gt;=65,"Heavy",M1456&lt;=25,"Light",M1456&gt;=26-64,"Medium")</f>
        <v>Light</v>
      </c>
      <c r="B1456" s="1" t="s">
        <v>2787</v>
      </c>
      <c r="C1456" s="1" t="s">
        <v>2824</v>
      </c>
      <c r="D1456" s="3">
        <f t="shared" si="302"/>
        <v>1439</v>
      </c>
      <c r="E1456" s="4" t="s">
        <v>918</v>
      </c>
      <c r="F1456" s="3">
        <v>2</v>
      </c>
      <c r="G1456" s="3" t="s">
        <v>2827</v>
      </c>
      <c r="H1456" s="4" t="s">
        <v>1494</v>
      </c>
      <c r="I1456" s="3" t="s">
        <v>1426</v>
      </c>
      <c r="J1456" s="3" t="s">
        <v>2340</v>
      </c>
      <c r="K1456" s="7" t="str">
        <f>VLOOKUP($I1456,'New Summary'!$E$8:$G$59,2,FALSE)</f>
        <v>H-200x100x4,5x7</v>
      </c>
      <c r="L1456" s="3" t="s">
        <v>2496</v>
      </c>
      <c r="M1456" s="7">
        <f>VLOOKUP($I1456,'New Summary'!$E$8:$G$59,3,FALSE)</f>
        <v>18.2</v>
      </c>
      <c r="N1456" s="3">
        <v>6800</v>
      </c>
      <c r="O1456" s="3" t="s">
        <v>25</v>
      </c>
      <c r="P1456" s="3">
        <v>1</v>
      </c>
      <c r="Q1456" s="28">
        <f t="shared" si="296"/>
        <v>6.8</v>
      </c>
      <c r="R1456" s="28">
        <f t="shared" si="297"/>
        <v>123.75999999999999</v>
      </c>
      <c r="S1456" s="12">
        <v>0</v>
      </c>
      <c r="T1456" s="46">
        <f t="shared" si="300"/>
        <v>0</v>
      </c>
      <c r="U1456" s="15"/>
      <c r="V1456" s="3">
        <f t="shared" si="301"/>
        <v>6.8</v>
      </c>
      <c r="W1456" s="30" t="s">
        <v>2502</v>
      </c>
      <c r="X1456" s="5">
        <f t="shared" si="298"/>
        <v>123.75999999999999</v>
      </c>
      <c r="Y1456" s="5">
        <f t="shared" si="299"/>
        <v>0</v>
      </c>
      <c r="Z1456" s="5"/>
      <c r="AA1456" s="3">
        <v>4.76</v>
      </c>
      <c r="AB1456" s="3">
        <f t="shared" si="303"/>
        <v>2.04</v>
      </c>
      <c r="AC1456" s="3">
        <f t="shared" si="304"/>
        <v>86.631999999999991</v>
      </c>
      <c r="AD1456">
        <v>4760</v>
      </c>
      <c r="AE1456" s="1">
        <f t="shared" si="295"/>
        <v>4.76</v>
      </c>
    </row>
    <row r="1457" spans="1:31" customFormat="1" ht="43.2" hidden="1" x14ac:dyDescent="0.3">
      <c r="A1457" s="65" t="str" cm="1">
        <f t="array" ref="A1457">_xlfn.IFS(M1457&gt;=65,"Heavy",M1457&lt;=25,"Light",M1457&gt;=26-64,"Medium")</f>
        <v>Light</v>
      </c>
      <c r="B1457" s="1" t="s">
        <v>2787</v>
      </c>
      <c r="C1457" s="1" t="s">
        <v>2824</v>
      </c>
      <c r="D1457" s="3">
        <f t="shared" si="302"/>
        <v>1440</v>
      </c>
      <c r="E1457" s="4" t="s">
        <v>918</v>
      </c>
      <c r="F1457" s="3">
        <v>2</v>
      </c>
      <c r="G1457" s="3" t="s">
        <v>2827</v>
      </c>
      <c r="H1457" s="4" t="s">
        <v>1495</v>
      </c>
      <c r="I1457" s="3" t="s">
        <v>1426</v>
      </c>
      <c r="J1457" s="3" t="s">
        <v>2340</v>
      </c>
      <c r="K1457" s="7" t="str">
        <f>VLOOKUP($I1457,'New Summary'!$E$8:$G$59,2,FALSE)</f>
        <v>H-200x100x4,5x7</v>
      </c>
      <c r="L1457" s="3" t="s">
        <v>2496</v>
      </c>
      <c r="M1457" s="7">
        <f>VLOOKUP($I1457,'New Summary'!$E$8:$G$59,3,FALSE)</f>
        <v>18.2</v>
      </c>
      <c r="N1457" s="3">
        <v>6800</v>
      </c>
      <c r="O1457" s="3" t="s">
        <v>25</v>
      </c>
      <c r="P1457" s="3">
        <v>1</v>
      </c>
      <c r="Q1457" s="28">
        <f t="shared" si="296"/>
        <v>6.8</v>
      </c>
      <c r="R1457" s="28">
        <f t="shared" si="297"/>
        <v>123.75999999999999</v>
      </c>
      <c r="S1457" s="12">
        <v>0</v>
      </c>
      <c r="T1457" s="46">
        <f t="shared" si="300"/>
        <v>0</v>
      </c>
      <c r="U1457" s="15"/>
      <c r="V1457" s="3">
        <f t="shared" si="301"/>
        <v>6.8</v>
      </c>
      <c r="W1457" s="30" t="s">
        <v>2502</v>
      </c>
      <c r="X1457" s="5">
        <f t="shared" si="298"/>
        <v>123.75999999999999</v>
      </c>
      <c r="Y1457" s="5">
        <f t="shared" si="299"/>
        <v>0</v>
      </c>
      <c r="Z1457" s="5"/>
      <c r="AA1457" s="3">
        <v>4.76</v>
      </c>
      <c r="AB1457" s="3">
        <f t="shared" si="303"/>
        <v>2.04</v>
      </c>
      <c r="AC1457" s="3">
        <f t="shared" si="304"/>
        <v>86.631999999999991</v>
      </c>
      <c r="AD1457">
        <v>4760</v>
      </c>
      <c r="AE1457" s="1">
        <f t="shared" si="295"/>
        <v>4.76</v>
      </c>
    </row>
    <row r="1458" spans="1:31" customFormat="1" ht="43.2" hidden="1" x14ac:dyDescent="0.3">
      <c r="A1458" s="65" t="str" cm="1">
        <f t="array" ref="A1458">_xlfn.IFS(M1458&gt;=65,"Heavy",M1458&lt;=25,"Light",M1458&gt;=26-64,"Medium")</f>
        <v>Light</v>
      </c>
      <c r="B1458" s="1" t="s">
        <v>2787</v>
      </c>
      <c r="C1458" s="1" t="s">
        <v>2824</v>
      </c>
      <c r="D1458" s="3">
        <f t="shared" si="302"/>
        <v>1441</v>
      </c>
      <c r="E1458" s="4" t="s">
        <v>918</v>
      </c>
      <c r="F1458" s="3">
        <v>2</v>
      </c>
      <c r="G1458" s="3" t="s">
        <v>2827</v>
      </c>
      <c r="H1458" s="4" t="s">
        <v>1496</v>
      </c>
      <c r="I1458" s="3" t="s">
        <v>1426</v>
      </c>
      <c r="J1458" s="3" t="s">
        <v>2340</v>
      </c>
      <c r="K1458" s="7" t="str">
        <f>VLOOKUP($I1458,'New Summary'!$E$8:$G$59,2,FALSE)</f>
        <v>H-200x100x4,5x7</v>
      </c>
      <c r="L1458" s="3" t="s">
        <v>2496</v>
      </c>
      <c r="M1458" s="7">
        <f>VLOOKUP($I1458,'New Summary'!$E$8:$G$59,3,FALSE)</f>
        <v>18.2</v>
      </c>
      <c r="N1458" s="3">
        <v>6800</v>
      </c>
      <c r="O1458" s="3" t="s">
        <v>25</v>
      </c>
      <c r="P1458" s="3">
        <v>1</v>
      </c>
      <c r="Q1458" s="28">
        <f t="shared" si="296"/>
        <v>6.8</v>
      </c>
      <c r="R1458" s="28">
        <f t="shared" si="297"/>
        <v>123.75999999999999</v>
      </c>
      <c r="S1458" s="12">
        <v>0</v>
      </c>
      <c r="T1458" s="46">
        <f t="shared" si="300"/>
        <v>0</v>
      </c>
      <c r="U1458" s="15"/>
      <c r="V1458" s="3">
        <f t="shared" si="301"/>
        <v>6.8</v>
      </c>
      <c r="W1458" s="30" t="s">
        <v>2502</v>
      </c>
      <c r="X1458" s="5">
        <f t="shared" si="298"/>
        <v>123.75999999999999</v>
      </c>
      <c r="Y1458" s="5">
        <f t="shared" si="299"/>
        <v>0</v>
      </c>
      <c r="Z1458" s="5"/>
      <c r="AA1458" s="3">
        <v>4.76</v>
      </c>
      <c r="AB1458" s="3">
        <f t="shared" si="303"/>
        <v>2.04</v>
      </c>
      <c r="AC1458" s="3">
        <f t="shared" si="304"/>
        <v>86.631999999999991</v>
      </c>
      <c r="AD1458">
        <v>4760</v>
      </c>
      <c r="AE1458" s="1">
        <f t="shared" si="295"/>
        <v>4.76</v>
      </c>
    </row>
    <row r="1459" spans="1:31" customFormat="1" ht="43.2" hidden="1" x14ac:dyDescent="0.3">
      <c r="A1459" s="65" t="str" cm="1">
        <f t="array" ref="A1459">_xlfn.IFS(M1459&gt;=65,"Heavy",M1459&lt;=25,"Light",M1459&gt;=26-64,"Medium")</f>
        <v>Light</v>
      </c>
      <c r="B1459" s="1" t="s">
        <v>2787</v>
      </c>
      <c r="C1459" s="1" t="s">
        <v>2824</v>
      </c>
      <c r="D1459" s="3">
        <f t="shared" si="302"/>
        <v>1442</v>
      </c>
      <c r="E1459" s="4" t="s">
        <v>918</v>
      </c>
      <c r="F1459" s="3">
        <v>2</v>
      </c>
      <c r="G1459" s="3" t="s">
        <v>2827</v>
      </c>
      <c r="H1459" s="4" t="s">
        <v>1497</v>
      </c>
      <c r="I1459" s="3" t="s">
        <v>1426</v>
      </c>
      <c r="J1459" s="3" t="s">
        <v>2340</v>
      </c>
      <c r="K1459" s="7" t="str">
        <f>VLOOKUP($I1459,'New Summary'!$E$8:$G$59,2,FALSE)</f>
        <v>H-200x100x4,5x7</v>
      </c>
      <c r="L1459" s="3" t="s">
        <v>2496</v>
      </c>
      <c r="M1459" s="7">
        <f>VLOOKUP($I1459,'New Summary'!$E$8:$G$59,3,FALSE)</f>
        <v>18.2</v>
      </c>
      <c r="N1459" s="3">
        <v>6800</v>
      </c>
      <c r="O1459" s="3" t="s">
        <v>25</v>
      </c>
      <c r="P1459" s="3">
        <v>1</v>
      </c>
      <c r="Q1459" s="28">
        <f t="shared" si="296"/>
        <v>6.8</v>
      </c>
      <c r="R1459" s="28">
        <f t="shared" si="297"/>
        <v>123.75999999999999</v>
      </c>
      <c r="S1459" s="12">
        <v>0</v>
      </c>
      <c r="T1459" s="46">
        <f t="shared" si="300"/>
        <v>0</v>
      </c>
      <c r="U1459" s="15"/>
      <c r="V1459" s="3">
        <f t="shared" si="301"/>
        <v>6.8</v>
      </c>
      <c r="W1459" s="30" t="s">
        <v>2502</v>
      </c>
      <c r="X1459" s="5">
        <f t="shared" si="298"/>
        <v>123.75999999999999</v>
      </c>
      <c r="Y1459" s="5">
        <f t="shared" si="299"/>
        <v>0</v>
      </c>
      <c r="Z1459" s="5"/>
      <c r="AA1459" s="3">
        <v>4.76</v>
      </c>
      <c r="AB1459" s="3">
        <f t="shared" si="303"/>
        <v>2.04</v>
      </c>
      <c r="AC1459" s="3">
        <f t="shared" si="304"/>
        <v>86.631999999999991</v>
      </c>
      <c r="AD1459">
        <v>4760</v>
      </c>
      <c r="AE1459" s="1">
        <f t="shared" si="295"/>
        <v>4.76</v>
      </c>
    </row>
    <row r="1460" spans="1:31" customFormat="1" ht="43.2" hidden="1" x14ac:dyDescent="0.3">
      <c r="A1460" s="65" t="str" cm="1">
        <f t="array" ref="A1460">_xlfn.IFS(M1460&gt;=65,"Heavy",M1460&lt;=25,"Light",M1460&gt;=26-64,"Medium")</f>
        <v>Light</v>
      </c>
      <c r="B1460" s="1" t="s">
        <v>2787</v>
      </c>
      <c r="C1460" s="1" t="s">
        <v>2824</v>
      </c>
      <c r="D1460" s="3">
        <f t="shared" si="302"/>
        <v>1443</v>
      </c>
      <c r="E1460" s="4" t="s">
        <v>918</v>
      </c>
      <c r="F1460" s="3">
        <v>2</v>
      </c>
      <c r="G1460" s="3" t="s">
        <v>2827</v>
      </c>
      <c r="H1460" s="4" t="s">
        <v>1498</v>
      </c>
      <c r="I1460" s="3" t="s">
        <v>1426</v>
      </c>
      <c r="J1460" s="3" t="s">
        <v>2340</v>
      </c>
      <c r="K1460" s="7" t="str">
        <f>VLOOKUP($I1460,'New Summary'!$E$8:$G$59,2,FALSE)</f>
        <v>H-200x100x4,5x7</v>
      </c>
      <c r="L1460" s="3" t="s">
        <v>2496</v>
      </c>
      <c r="M1460" s="7">
        <f>VLOOKUP($I1460,'New Summary'!$E$8:$G$59,3,FALSE)</f>
        <v>18.2</v>
      </c>
      <c r="N1460" s="3">
        <v>6800</v>
      </c>
      <c r="O1460" s="3" t="s">
        <v>25</v>
      </c>
      <c r="P1460" s="3">
        <v>1</v>
      </c>
      <c r="Q1460" s="28">
        <f t="shared" si="296"/>
        <v>6.8</v>
      </c>
      <c r="R1460" s="28">
        <f t="shared" si="297"/>
        <v>123.75999999999999</v>
      </c>
      <c r="S1460" s="12">
        <v>0</v>
      </c>
      <c r="T1460" s="46">
        <f t="shared" si="300"/>
        <v>0</v>
      </c>
      <c r="U1460" s="15"/>
      <c r="V1460" s="3">
        <f t="shared" si="301"/>
        <v>6.8</v>
      </c>
      <c r="W1460" s="30" t="s">
        <v>2502</v>
      </c>
      <c r="X1460" s="5">
        <f t="shared" si="298"/>
        <v>123.75999999999999</v>
      </c>
      <c r="Y1460" s="5">
        <f t="shared" si="299"/>
        <v>0</v>
      </c>
      <c r="Z1460" s="5"/>
      <c r="AA1460" s="3">
        <v>4.76</v>
      </c>
      <c r="AB1460" s="3">
        <f t="shared" si="303"/>
        <v>2.04</v>
      </c>
      <c r="AC1460" s="3">
        <f t="shared" si="304"/>
        <v>86.631999999999991</v>
      </c>
      <c r="AD1460">
        <v>4760</v>
      </c>
      <c r="AE1460" s="1">
        <f t="shared" si="295"/>
        <v>4.76</v>
      </c>
    </row>
    <row r="1461" spans="1:31" customFormat="1" ht="43.2" hidden="1" x14ac:dyDescent="0.3">
      <c r="A1461" s="65" t="str" cm="1">
        <f t="array" ref="A1461">_xlfn.IFS(M1461&gt;=65,"Heavy",M1461&lt;=25,"Light",M1461&gt;=26-64,"Medium")</f>
        <v>Light</v>
      </c>
      <c r="B1461" s="1" t="s">
        <v>2787</v>
      </c>
      <c r="C1461" s="1" t="s">
        <v>2824</v>
      </c>
      <c r="D1461" s="3">
        <f t="shared" si="302"/>
        <v>1444</v>
      </c>
      <c r="E1461" s="4" t="s">
        <v>918</v>
      </c>
      <c r="F1461" s="3">
        <v>2</v>
      </c>
      <c r="G1461" s="3" t="s">
        <v>2827</v>
      </c>
      <c r="H1461" s="4" t="s">
        <v>1499</v>
      </c>
      <c r="I1461" s="3" t="s">
        <v>1426</v>
      </c>
      <c r="J1461" s="3" t="s">
        <v>2340</v>
      </c>
      <c r="K1461" s="7" t="str">
        <f>VLOOKUP($I1461,'New Summary'!$E$8:$G$59,2,FALSE)</f>
        <v>H-200x100x4,5x7</v>
      </c>
      <c r="L1461" s="3" t="s">
        <v>2496</v>
      </c>
      <c r="M1461" s="7">
        <f>VLOOKUP($I1461,'New Summary'!$E$8:$G$59,3,FALSE)</f>
        <v>18.2</v>
      </c>
      <c r="N1461" s="3">
        <v>6800</v>
      </c>
      <c r="O1461" s="3" t="s">
        <v>25</v>
      </c>
      <c r="P1461" s="3">
        <v>1</v>
      </c>
      <c r="Q1461" s="28">
        <f t="shared" si="296"/>
        <v>6.8</v>
      </c>
      <c r="R1461" s="28">
        <f t="shared" si="297"/>
        <v>123.75999999999999</v>
      </c>
      <c r="S1461" s="12">
        <v>0</v>
      </c>
      <c r="T1461" s="46">
        <f t="shared" si="300"/>
        <v>0</v>
      </c>
      <c r="U1461" s="15"/>
      <c r="V1461" s="3">
        <f t="shared" si="301"/>
        <v>6.8</v>
      </c>
      <c r="W1461" s="30" t="s">
        <v>2502</v>
      </c>
      <c r="X1461" s="5">
        <f t="shared" si="298"/>
        <v>123.75999999999999</v>
      </c>
      <c r="Y1461" s="5">
        <f t="shared" si="299"/>
        <v>0</v>
      </c>
      <c r="Z1461" s="5"/>
      <c r="AA1461" s="3">
        <v>4.76</v>
      </c>
      <c r="AB1461" s="3">
        <f t="shared" si="303"/>
        <v>2.04</v>
      </c>
      <c r="AC1461" s="3">
        <f t="shared" si="304"/>
        <v>86.631999999999991</v>
      </c>
      <c r="AD1461">
        <v>4760</v>
      </c>
      <c r="AE1461" s="1">
        <f t="shared" si="295"/>
        <v>4.76</v>
      </c>
    </row>
    <row r="1462" spans="1:31" customFormat="1" ht="43.2" hidden="1" x14ac:dyDescent="0.3">
      <c r="A1462" s="65" t="str" cm="1">
        <f t="array" ref="A1462">_xlfn.IFS(M1462&gt;=65,"Heavy",M1462&lt;=25,"Light",M1462&gt;=26-64,"Medium")</f>
        <v>Light</v>
      </c>
      <c r="B1462" s="1" t="s">
        <v>2787</v>
      </c>
      <c r="C1462" s="1" t="s">
        <v>2824</v>
      </c>
      <c r="D1462" s="3">
        <f t="shared" si="302"/>
        <v>1445</v>
      </c>
      <c r="E1462" s="4" t="s">
        <v>918</v>
      </c>
      <c r="F1462" s="3">
        <v>2</v>
      </c>
      <c r="G1462" s="3" t="s">
        <v>2827</v>
      </c>
      <c r="H1462" s="4" t="s">
        <v>1500</v>
      </c>
      <c r="I1462" s="3" t="s">
        <v>1426</v>
      </c>
      <c r="J1462" s="3" t="s">
        <v>2340</v>
      </c>
      <c r="K1462" s="7" t="str">
        <f>VLOOKUP($I1462,'New Summary'!$E$8:$G$59,2,FALSE)</f>
        <v>H-200x100x4,5x7</v>
      </c>
      <c r="L1462" s="3" t="s">
        <v>2496</v>
      </c>
      <c r="M1462" s="7">
        <f>VLOOKUP($I1462,'New Summary'!$E$8:$G$59,3,FALSE)</f>
        <v>18.2</v>
      </c>
      <c r="N1462" s="3">
        <v>6800</v>
      </c>
      <c r="O1462" s="3" t="s">
        <v>25</v>
      </c>
      <c r="P1462" s="3">
        <v>1</v>
      </c>
      <c r="Q1462" s="28">
        <f t="shared" si="296"/>
        <v>6.8</v>
      </c>
      <c r="R1462" s="28">
        <f t="shared" si="297"/>
        <v>123.75999999999999</v>
      </c>
      <c r="S1462" s="12">
        <v>0</v>
      </c>
      <c r="T1462" s="46">
        <f t="shared" si="300"/>
        <v>0</v>
      </c>
      <c r="U1462" s="15"/>
      <c r="V1462" s="3">
        <f t="shared" si="301"/>
        <v>6.8</v>
      </c>
      <c r="W1462" s="30" t="s">
        <v>2502</v>
      </c>
      <c r="X1462" s="5">
        <f t="shared" si="298"/>
        <v>123.75999999999999</v>
      </c>
      <c r="Y1462" s="5">
        <f t="shared" si="299"/>
        <v>0</v>
      </c>
      <c r="Z1462" s="5"/>
      <c r="AA1462" s="3">
        <v>4.76</v>
      </c>
      <c r="AB1462" s="3">
        <f t="shared" si="303"/>
        <v>2.04</v>
      </c>
      <c r="AC1462" s="3">
        <f t="shared" si="304"/>
        <v>86.631999999999991</v>
      </c>
      <c r="AD1462">
        <v>4760</v>
      </c>
      <c r="AE1462" s="1">
        <f t="shared" si="295"/>
        <v>4.76</v>
      </c>
    </row>
    <row r="1463" spans="1:31" customFormat="1" ht="43.2" hidden="1" x14ac:dyDescent="0.3">
      <c r="A1463" s="65" t="str" cm="1">
        <f t="array" ref="A1463">_xlfn.IFS(M1463&gt;=65,"Heavy",M1463&lt;=25,"Light",M1463&gt;=26-64,"Medium")</f>
        <v>Light</v>
      </c>
      <c r="B1463" s="1" t="s">
        <v>2787</v>
      </c>
      <c r="C1463" s="1" t="s">
        <v>2824</v>
      </c>
      <c r="D1463" s="3">
        <f t="shared" si="302"/>
        <v>1446</v>
      </c>
      <c r="E1463" s="4" t="s">
        <v>918</v>
      </c>
      <c r="F1463" s="3">
        <v>2</v>
      </c>
      <c r="G1463" s="3" t="s">
        <v>2827</v>
      </c>
      <c r="H1463" s="4" t="s">
        <v>1501</v>
      </c>
      <c r="I1463" s="3" t="s">
        <v>1426</v>
      </c>
      <c r="J1463" s="3" t="s">
        <v>2340</v>
      </c>
      <c r="K1463" s="7" t="str">
        <f>VLOOKUP($I1463,'New Summary'!$E$8:$G$59,2,FALSE)</f>
        <v>H-200x100x4,5x7</v>
      </c>
      <c r="L1463" s="3" t="s">
        <v>2496</v>
      </c>
      <c r="M1463" s="7">
        <f>VLOOKUP($I1463,'New Summary'!$E$8:$G$59,3,FALSE)</f>
        <v>18.2</v>
      </c>
      <c r="N1463" s="3">
        <v>6800</v>
      </c>
      <c r="O1463" s="3" t="s">
        <v>25</v>
      </c>
      <c r="P1463" s="3">
        <v>1</v>
      </c>
      <c r="Q1463" s="28">
        <f t="shared" si="296"/>
        <v>6.8</v>
      </c>
      <c r="R1463" s="28">
        <f t="shared" si="297"/>
        <v>123.75999999999999</v>
      </c>
      <c r="S1463" s="12">
        <v>0</v>
      </c>
      <c r="T1463" s="46">
        <f t="shared" si="300"/>
        <v>0</v>
      </c>
      <c r="U1463" s="15"/>
      <c r="V1463" s="3">
        <f t="shared" si="301"/>
        <v>6.8</v>
      </c>
      <c r="W1463" s="30" t="s">
        <v>2502</v>
      </c>
      <c r="X1463" s="5">
        <f t="shared" si="298"/>
        <v>123.75999999999999</v>
      </c>
      <c r="Y1463" s="5">
        <f t="shared" si="299"/>
        <v>0</v>
      </c>
      <c r="Z1463" s="5"/>
      <c r="AA1463" s="3">
        <v>4.76</v>
      </c>
      <c r="AB1463" s="3">
        <f t="shared" si="303"/>
        <v>2.04</v>
      </c>
      <c r="AC1463" s="3">
        <f t="shared" si="304"/>
        <v>86.631999999999991</v>
      </c>
      <c r="AD1463">
        <v>4760</v>
      </c>
      <c r="AE1463" s="1">
        <f t="shared" si="295"/>
        <v>4.76</v>
      </c>
    </row>
    <row r="1464" spans="1:31" customFormat="1" ht="43.2" hidden="1" x14ac:dyDescent="0.3">
      <c r="A1464" s="65" t="str" cm="1">
        <f t="array" ref="A1464">_xlfn.IFS(M1464&gt;=65,"Heavy",M1464&lt;=25,"Light",M1464&gt;=26-64,"Medium")</f>
        <v>Light</v>
      </c>
      <c r="B1464" s="1" t="s">
        <v>2787</v>
      </c>
      <c r="C1464" s="1" t="s">
        <v>2824</v>
      </c>
      <c r="D1464" s="3">
        <f t="shared" si="302"/>
        <v>1447</v>
      </c>
      <c r="E1464" s="4" t="s">
        <v>918</v>
      </c>
      <c r="F1464" s="3">
        <v>2</v>
      </c>
      <c r="G1464" s="3" t="s">
        <v>2827</v>
      </c>
      <c r="H1464" s="4" t="s">
        <v>1501</v>
      </c>
      <c r="I1464" s="3" t="s">
        <v>1426</v>
      </c>
      <c r="J1464" s="3" t="s">
        <v>2340</v>
      </c>
      <c r="K1464" s="7" t="str">
        <f>VLOOKUP($I1464,'New Summary'!$E$8:$G$59,2,FALSE)</f>
        <v>H-200x100x4,5x7</v>
      </c>
      <c r="L1464" s="3" t="s">
        <v>2496</v>
      </c>
      <c r="M1464" s="7">
        <f>VLOOKUP($I1464,'New Summary'!$E$8:$G$59,3,FALSE)</f>
        <v>18.2</v>
      </c>
      <c r="N1464" s="3">
        <v>6800</v>
      </c>
      <c r="O1464" s="3" t="s">
        <v>25</v>
      </c>
      <c r="P1464" s="3">
        <v>1</v>
      </c>
      <c r="Q1464" s="28">
        <f t="shared" si="296"/>
        <v>6.8</v>
      </c>
      <c r="R1464" s="28">
        <f t="shared" si="297"/>
        <v>123.75999999999999</v>
      </c>
      <c r="S1464" s="12">
        <v>0</v>
      </c>
      <c r="T1464" s="46">
        <f t="shared" si="300"/>
        <v>0</v>
      </c>
      <c r="U1464" s="15"/>
      <c r="V1464" s="3">
        <f t="shared" si="301"/>
        <v>6.8</v>
      </c>
      <c r="W1464" s="30" t="s">
        <v>2502</v>
      </c>
      <c r="X1464" s="5">
        <f t="shared" si="298"/>
        <v>123.75999999999999</v>
      </c>
      <c r="Y1464" s="5">
        <f t="shared" si="299"/>
        <v>0</v>
      </c>
      <c r="Z1464" s="5"/>
      <c r="AA1464" s="3">
        <v>4.76</v>
      </c>
      <c r="AB1464" s="3">
        <f t="shared" si="303"/>
        <v>2.04</v>
      </c>
      <c r="AC1464" s="3">
        <f t="shared" si="304"/>
        <v>86.631999999999991</v>
      </c>
      <c r="AD1464">
        <v>4760</v>
      </c>
      <c r="AE1464" s="1">
        <f t="shared" si="295"/>
        <v>4.76</v>
      </c>
    </row>
    <row r="1465" spans="1:31" customFormat="1" ht="43.2" hidden="1" x14ac:dyDescent="0.3">
      <c r="A1465" s="65" t="str" cm="1">
        <f t="array" ref="A1465">_xlfn.IFS(M1465&gt;=65,"Heavy",M1465&lt;=25,"Light",M1465&gt;=26-64,"Medium")</f>
        <v>Light</v>
      </c>
      <c r="B1465" s="1" t="s">
        <v>2787</v>
      </c>
      <c r="C1465" s="1" t="s">
        <v>2825</v>
      </c>
      <c r="D1465" s="3">
        <f t="shared" si="302"/>
        <v>1448</v>
      </c>
      <c r="E1465" s="4" t="s">
        <v>2741</v>
      </c>
      <c r="F1465" s="3">
        <v>3</v>
      </c>
      <c r="G1465" s="3" t="s">
        <v>2826</v>
      </c>
      <c r="H1465" s="4" t="s">
        <v>1503</v>
      </c>
      <c r="I1465" s="3" t="s">
        <v>1426</v>
      </c>
      <c r="J1465" s="3" t="s">
        <v>2340</v>
      </c>
      <c r="K1465" s="7" t="str">
        <f>VLOOKUP($I1465,'New Summary'!$E$8:$G$59,2,FALSE)</f>
        <v>H-200x100x4,5x7</v>
      </c>
      <c r="L1465" s="3" t="s">
        <v>2496</v>
      </c>
      <c r="M1465" s="7">
        <f>VLOOKUP($I1465,'New Summary'!$E$8:$G$59,3,FALSE)</f>
        <v>18.2</v>
      </c>
      <c r="N1465" s="3">
        <f t="shared" ref="N1465:N1470" si="305">4500-440</f>
        <v>4060</v>
      </c>
      <c r="O1465" s="3" t="s">
        <v>25</v>
      </c>
      <c r="P1465" s="3">
        <v>1</v>
      </c>
      <c r="Q1465" s="28">
        <f t="shared" si="296"/>
        <v>4.0599999999999996</v>
      </c>
      <c r="R1465" s="28">
        <f t="shared" si="297"/>
        <v>73.891999999999996</v>
      </c>
      <c r="S1465" s="12">
        <v>0</v>
      </c>
      <c r="T1465" s="46">
        <f t="shared" si="300"/>
        <v>0</v>
      </c>
      <c r="U1465" s="15"/>
      <c r="V1465" s="3">
        <f t="shared" si="301"/>
        <v>4.0599999999999996</v>
      </c>
      <c r="W1465" s="30" t="s">
        <v>2502</v>
      </c>
      <c r="X1465" s="5">
        <f t="shared" si="298"/>
        <v>73.891999999999996</v>
      </c>
      <c r="Y1465" s="5">
        <f t="shared" si="299"/>
        <v>0</v>
      </c>
      <c r="Z1465" s="5"/>
      <c r="AA1465" s="3">
        <v>0.60899999999999999</v>
      </c>
      <c r="AB1465" s="3">
        <f t="shared" si="303"/>
        <v>3.4509999999999996</v>
      </c>
      <c r="AC1465" s="3">
        <f t="shared" si="304"/>
        <v>11.0838</v>
      </c>
      <c r="AD1465">
        <v>609</v>
      </c>
      <c r="AE1465" s="1">
        <f t="shared" ref="AE1465:AE1528" si="306">AD1465/1000</f>
        <v>0.60899999999999999</v>
      </c>
    </row>
    <row r="1466" spans="1:31" customFormat="1" ht="43.2" hidden="1" x14ac:dyDescent="0.3">
      <c r="A1466" s="65" t="str" cm="1">
        <f t="array" ref="A1466">_xlfn.IFS(M1466&gt;=65,"Heavy",M1466&lt;=25,"Light",M1466&gt;=26-64,"Medium")</f>
        <v>Light</v>
      </c>
      <c r="B1466" s="1" t="s">
        <v>2787</v>
      </c>
      <c r="C1466" s="1" t="s">
        <v>2825</v>
      </c>
      <c r="D1466" s="3">
        <f t="shared" si="302"/>
        <v>1449</v>
      </c>
      <c r="E1466" s="4" t="s">
        <v>2741</v>
      </c>
      <c r="F1466" s="3">
        <v>3</v>
      </c>
      <c r="G1466" s="3" t="s">
        <v>2826</v>
      </c>
      <c r="H1466" s="4" t="s">
        <v>1504</v>
      </c>
      <c r="I1466" s="3" t="s">
        <v>1426</v>
      </c>
      <c r="J1466" s="3" t="s">
        <v>2340</v>
      </c>
      <c r="K1466" s="7" t="str">
        <f>VLOOKUP($I1466,'New Summary'!$E$8:$G$59,2,FALSE)</f>
        <v>H-200x100x4,5x7</v>
      </c>
      <c r="L1466" s="3" t="s">
        <v>2496</v>
      </c>
      <c r="M1466" s="7">
        <f>VLOOKUP($I1466,'New Summary'!$E$8:$G$59,3,FALSE)</f>
        <v>18.2</v>
      </c>
      <c r="N1466" s="3">
        <f t="shared" si="305"/>
        <v>4060</v>
      </c>
      <c r="O1466" s="3" t="s">
        <v>25</v>
      </c>
      <c r="P1466" s="3">
        <v>1</v>
      </c>
      <c r="Q1466" s="28">
        <f t="shared" si="296"/>
        <v>4.0599999999999996</v>
      </c>
      <c r="R1466" s="28">
        <f t="shared" si="297"/>
        <v>73.891999999999996</v>
      </c>
      <c r="S1466" s="12">
        <v>0</v>
      </c>
      <c r="T1466" s="46">
        <f t="shared" si="300"/>
        <v>0</v>
      </c>
      <c r="U1466" s="15"/>
      <c r="V1466" s="3">
        <f t="shared" si="301"/>
        <v>4.0599999999999996</v>
      </c>
      <c r="W1466" s="30" t="s">
        <v>2502</v>
      </c>
      <c r="X1466" s="5">
        <f t="shared" si="298"/>
        <v>73.891999999999996</v>
      </c>
      <c r="Y1466" s="5">
        <f t="shared" si="299"/>
        <v>0</v>
      </c>
      <c r="Z1466" s="5"/>
      <c r="AA1466" s="3">
        <v>0.40600000000000003</v>
      </c>
      <c r="AB1466" s="3">
        <f t="shared" si="303"/>
        <v>3.6539999999999995</v>
      </c>
      <c r="AC1466" s="3">
        <f t="shared" si="304"/>
        <v>7.3892000000000007</v>
      </c>
      <c r="AD1466">
        <v>406</v>
      </c>
      <c r="AE1466" s="1">
        <f t="shared" si="306"/>
        <v>0.40600000000000003</v>
      </c>
    </row>
    <row r="1467" spans="1:31" customFormat="1" ht="43.2" hidden="1" x14ac:dyDescent="0.3">
      <c r="A1467" s="65" t="str" cm="1">
        <f t="array" ref="A1467">_xlfn.IFS(M1467&gt;=65,"Heavy",M1467&lt;=25,"Light",M1467&gt;=26-64,"Medium")</f>
        <v>Light</v>
      </c>
      <c r="B1467" s="1" t="s">
        <v>2787</v>
      </c>
      <c r="C1467" s="1" t="s">
        <v>2825</v>
      </c>
      <c r="D1467" s="3">
        <f t="shared" si="302"/>
        <v>1450</v>
      </c>
      <c r="E1467" s="4" t="s">
        <v>2741</v>
      </c>
      <c r="F1467" s="3">
        <v>3</v>
      </c>
      <c r="G1467" s="3" t="s">
        <v>2826</v>
      </c>
      <c r="H1467" s="4" t="s">
        <v>1505</v>
      </c>
      <c r="I1467" s="3" t="s">
        <v>1426</v>
      </c>
      <c r="J1467" s="3" t="s">
        <v>2340</v>
      </c>
      <c r="K1467" s="7" t="str">
        <f>VLOOKUP($I1467,'New Summary'!$E$8:$G$59,2,FALSE)</f>
        <v>H-200x100x4,5x7</v>
      </c>
      <c r="L1467" s="3" t="s">
        <v>2496</v>
      </c>
      <c r="M1467" s="7">
        <f>VLOOKUP($I1467,'New Summary'!$E$8:$G$59,3,FALSE)</f>
        <v>18.2</v>
      </c>
      <c r="N1467" s="3">
        <f t="shared" si="305"/>
        <v>4060</v>
      </c>
      <c r="O1467" s="3" t="s">
        <v>25</v>
      </c>
      <c r="P1467" s="3">
        <v>1</v>
      </c>
      <c r="Q1467" s="28">
        <f t="shared" si="296"/>
        <v>4.0599999999999996</v>
      </c>
      <c r="R1467" s="28">
        <f t="shared" si="297"/>
        <v>73.891999999999996</v>
      </c>
      <c r="S1467" s="12">
        <v>0</v>
      </c>
      <c r="T1467" s="46">
        <f t="shared" si="300"/>
        <v>0</v>
      </c>
      <c r="U1467" s="15"/>
      <c r="V1467" s="3">
        <f t="shared" si="301"/>
        <v>4.0599999999999996</v>
      </c>
      <c r="W1467" s="30" t="s">
        <v>2502</v>
      </c>
      <c r="X1467" s="5">
        <f t="shared" si="298"/>
        <v>73.891999999999996</v>
      </c>
      <c r="Y1467" s="5">
        <f t="shared" si="299"/>
        <v>0</v>
      </c>
      <c r="Z1467" s="5"/>
      <c r="AA1467" s="3">
        <v>0.40600000000000003</v>
      </c>
      <c r="AB1467" s="3">
        <f t="shared" si="303"/>
        <v>3.6539999999999995</v>
      </c>
      <c r="AC1467" s="3">
        <f t="shared" si="304"/>
        <v>7.3892000000000007</v>
      </c>
      <c r="AD1467">
        <v>406</v>
      </c>
      <c r="AE1467" s="1">
        <f t="shared" si="306"/>
        <v>0.40600000000000003</v>
      </c>
    </row>
    <row r="1468" spans="1:31" customFormat="1" ht="43.2" hidden="1" x14ac:dyDescent="0.3">
      <c r="A1468" s="65" t="str" cm="1">
        <f t="array" ref="A1468">_xlfn.IFS(M1468&gt;=65,"Heavy",M1468&lt;=25,"Light",M1468&gt;=26-64,"Medium")</f>
        <v>Light</v>
      </c>
      <c r="B1468" s="1" t="s">
        <v>2787</v>
      </c>
      <c r="C1468" s="1" t="s">
        <v>2825</v>
      </c>
      <c r="D1468" s="3">
        <f t="shared" si="302"/>
        <v>1451</v>
      </c>
      <c r="E1468" s="4" t="s">
        <v>2741</v>
      </c>
      <c r="F1468" s="3">
        <v>3</v>
      </c>
      <c r="G1468" s="3" t="s">
        <v>2826</v>
      </c>
      <c r="H1468" s="4" t="s">
        <v>1506</v>
      </c>
      <c r="I1468" s="3" t="s">
        <v>1426</v>
      </c>
      <c r="J1468" s="3" t="s">
        <v>2340</v>
      </c>
      <c r="K1468" s="7" t="str">
        <f>VLOOKUP($I1468,'New Summary'!$E$8:$G$59,2,FALSE)</f>
        <v>H-200x100x4,5x7</v>
      </c>
      <c r="L1468" s="3" t="s">
        <v>2496</v>
      </c>
      <c r="M1468" s="7">
        <f>VLOOKUP($I1468,'New Summary'!$E$8:$G$59,3,FALSE)</f>
        <v>18.2</v>
      </c>
      <c r="N1468" s="3">
        <f t="shared" si="305"/>
        <v>4060</v>
      </c>
      <c r="O1468" s="3" t="s">
        <v>25</v>
      </c>
      <c r="P1468" s="3">
        <v>1</v>
      </c>
      <c r="Q1468" s="28">
        <f t="shared" si="296"/>
        <v>4.0599999999999996</v>
      </c>
      <c r="R1468" s="28">
        <f t="shared" si="297"/>
        <v>73.891999999999996</v>
      </c>
      <c r="S1468" s="12">
        <v>0</v>
      </c>
      <c r="T1468" s="46">
        <f t="shared" si="300"/>
        <v>0</v>
      </c>
      <c r="U1468" s="15"/>
      <c r="V1468" s="3">
        <f t="shared" si="301"/>
        <v>4.0599999999999996</v>
      </c>
      <c r="W1468" s="30" t="s">
        <v>2502</v>
      </c>
      <c r="X1468" s="5">
        <f t="shared" si="298"/>
        <v>73.891999999999996</v>
      </c>
      <c r="Y1468" s="5">
        <f t="shared" si="299"/>
        <v>0</v>
      </c>
      <c r="Z1468" s="5"/>
      <c r="AA1468" s="3">
        <v>0.40600000000000003</v>
      </c>
      <c r="AB1468" s="3">
        <f t="shared" si="303"/>
        <v>3.6539999999999995</v>
      </c>
      <c r="AC1468" s="3">
        <f t="shared" si="304"/>
        <v>7.3892000000000007</v>
      </c>
      <c r="AD1468">
        <v>406</v>
      </c>
      <c r="AE1468" s="1">
        <f t="shared" si="306"/>
        <v>0.40600000000000003</v>
      </c>
    </row>
    <row r="1469" spans="1:31" customFormat="1" ht="43.2" hidden="1" x14ac:dyDescent="0.3">
      <c r="A1469" s="65" t="str" cm="1">
        <f t="array" ref="A1469">_xlfn.IFS(M1469&gt;=65,"Heavy",M1469&lt;=25,"Light",M1469&gt;=26-64,"Medium")</f>
        <v>Light</v>
      </c>
      <c r="B1469" s="1" t="s">
        <v>2787</v>
      </c>
      <c r="C1469" s="1" t="s">
        <v>2825</v>
      </c>
      <c r="D1469" s="3">
        <f t="shared" si="302"/>
        <v>1452</v>
      </c>
      <c r="E1469" s="4" t="s">
        <v>2741</v>
      </c>
      <c r="F1469" s="3">
        <v>3</v>
      </c>
      <c r="G1469" s="3" t="s">
        <v>2826</v>
      </c>
      <c r="H1469" s="4" t="s">
        <v>1507</v>
      </c>
      <c r="I1469" s="3" t="s">
        <v>1426</v>
      </c>
      <c r="J1469" s="3" t="s">
        <v>2340</v>
      </c>
      <c r="K1469" s="7" t="str">
        <f>VLOOKUP($I1469,'New Summary'!$E$8:$G$59,2,FALSE)</f>
        <v>H-200x100x4,5x7</v>
      </c>
      <c r="L1469" s="3" t="s">
        <v>2496</v>
      </c>
      <c r="M1469" s="7">
        <f>VLOOKUP($I1469,'New Summary'!$E$8:$G$59,3,FALSE)</f>
        <v>18.2</v>
      </c>
      <c r="N1469" s="3">
        <f t="shared" si="305"/>
        <v>4060</v>
      </c>
      <c r="O1469" s="3" t="s">
        <v>25</v>
      </c>
      <c r="P1469" s="3">
        <v>1</v>
      </c>
      <c r="Q1469" s="28">
        <f t="shared" si="296"/>
        <v>4.0599999999999996</v>
      </c>
      <c r="R1469" s="28">
        <f t="shared" si="297"/>
        <v>73.891999999999996</v>
      </c>
      <c r="S1469" s="12">
        <v>0</v>
      </c>
      <c r="T1469" s="46">
        <f t="shared" si="300"/>
        <v>0</v>
      </c>
      <c r="U1469" s="15"/>
      <c r="V1469" s="3">
        <f t="shared" si="301"/>
        <v>4.0599999999999996</v>
      </c>
      <c r="W1469" s="30" t="s">
        <v>2502</v>
      </c>
      <c r="X1469" s="5">
        <f t="shared" si="298"/>
        <v>73.891999999999996</v>
      </c>
      <c r="Y1469" s="5">
        <f t="shared" si="299"/>
        <v>0</v>
      </c>
      <c r="Z1469" s="5"/>
      <c r="AA1469" s="3">
        <v>0.40600000000000003</v>
      </c>
      <c r="AB1469" s="3">
        <f t="shared" si="303"/>
        <v>3.6539999999999995</v>
      </c>
      <c r="AC1469" s="3">
        <f t="shared" si="304"/>
        <v>7.3892000000000007</v>
      </c>
      <c r="AD1469">
        <v>406</v>
      </c>
      <c r="AE1469" s="1">
        <f t="shared" si="306"/>
        <v>0.40600000000000003</v>
      </c>
    </row>
    <row r="1470" spans="1:31" customFormat="1" ht="43.2" hidden="1" x14ac:dyDescent="0.3">
      <c r="A1470" s="65" t="str" cm="1">
        <f t="array" ref="A1470">_xlfn.IFS(M1470&gt;=65,"Heavy",M1470&lt;=25,"Light",M1470&gt;=26-64,"Medium")</f>
        <v>Light</v>
      </c>
      <c r="B1470" s="1" t="s">
        <v>2787</v>
      </c>
      <c r="C1470" s="1" t="s">
        <v>2825</v>
      </c>
      <c r="D1470" s="3">
        <f t="shared" si="302"/>
        <v>1453</v>
      </c>
      <c r="E1470" s="4" t="s">
        <v>2741</v>
      </c>
      <c r="F1470" s="3">
        <v>3</v>
      </c>
      <c r="G1470" s="3" t="s">
        <v>2826</v>
      </c>
      <c r="H1470" s="4" t="s">
        <v>1508</v>
      </c>
      <c r="I1470" s="3" t="s">
        <v>1426</v>
      </c>
      <c r="J1470" s="3" t="s">
        <v>2340</v>
      </c>
      <c r="K1470" s="7" t="str">
        <f>VLOOKUP($I1470,'New Summary'!$E$8:$G$59,2,FALSE)</f>
        <v>H-200x100x4,5x7</v>
      </c>
      <c r="L1470" s="3" t="s">
        <v>2496</v>
      </c>
      <c r="M1470" s="7">
        <f>VLOOKUP($I1470,'New Summary'!$E$8:$G$59,3,FALSE)</f>
        <v>18.2</v>
      </c>
      <c r="N1470" s="3">
        <f t="shared" si="305"/>
        <v>4060</v>
      </c>
      <c r="O1470" s="3" t="s">
        <v>25</v>
      </c>
      <c r="P1470" s="3">
        <v>1</v>
      </c>
      <c r="Q1470" s="28">
        <f t="shared" si="296"/>
        <v>4.0599999999999996</v>
      </c>
      <c r="R1470" s="28">
        <f t="shared" si="297"/>
        <v>73.891999999999996</v>
      </c>
      <c r="S1470" s="12">
        <v>0</v>
      </c>
      <c r="T1470" s="46">
        <f t="shared" si="300"/>
        <v>0</v>
      </c>
      <c r="U1470" s="15"/>
      <c r="V1470" s="3">
        <f t="shared" si="301"/>
        <v>4.0599999999999996</v>
      </c>
      <c r="W1470" s="30" t="s">
        <v>2502</v>
      </c>
      <c r="X1470" s="5">
        <f t="shared" si="298"/>
        <v>73.891999999999996</v>
      </c>
      <c r="Y1470" s="5">
        <f t="shared" si="299"/>
        <v>0</v>
      </c>
      <c r="Z1470" s="5"/>
      <c r="AA1470" s="3">
        <v>0.40600000000000003</v>
      </c>
      <c r="AB1470" s="3">
        <f t="shared" si="303"/>
        <v>3.6539999999999995</v>
      </c>
      <c r="AC1470" s="3">
        <f t="shared" si="304"/>
        <v>7.3892000000000007</v>
      </c>
      <c r="AD1470">
        <v>406</v>
      </c>
      <c r="AE1470" s="1">
        <f t="shared" si="306"/>
        <v>0.40600000000000003</v>
      </c>
    </row>
    <row r="1471" spans="1:31" customFormat="1" ht="43.2" hidden="1" x14ac:dyDescent="0.3">
      <c r="A1471" s="65" t="str" cm="1">
        <f t="array" ref="A1471">_xlfn.IFS(M1471&gt;=65,"Heavy",M1471&lt;=25,"Light",M1471&gt;=26-64,"Medium")</f>
        <v>Light</v>
      </c>
      <c r="B1471" s="1" t="s">
        <v>2787</v>
      </c>
      <c r="C1471" s="1" t="s">
        <v>2825</v>
      </c>
      <c r="D1471" s="3">
        <f t="shared" si="302"/>
        <v>1454</v>
      </c>
      <c r="E1471" s="4" t="s">
        <v>2741</v>
      </c>
      <c r="F1471" s="3">
        <v>3</v>
      </c>
      <c r="G1471" s="3" t="s">
        <v>2826</v>
      </c>
      <c r="H1471" s="4" t="s">
        <v>1509</v>
      </c>
      <c r="I1471" s="3" t="s">
        <v>1426</v>
      </c>
      <c r="J1471" s="3" t="s">
        <v>2340</v>
      </c>
      <c r="K1471" s="7" t="str">
        <f>VLOOKUP($I1471,'New Summary'!$E$8:$G$59,2,FALSE)</f>
        <v>H-200x100x4,5x7</v>
      </c>
      <c r="L1471" s="3" t="s">
        <v>2496</v>
      </c>
      <c r="M1471" s="7">
        <f>VLOOKUP($I1471,'New Summary'!$E$8:$G$59,3,FALSE)</f>
        <v>18.2</v>
      </c>
      <c r="N1471" s="3">
        <f>6500-440</f>
        <v>6060</v>
      </c>
      <c r="O1471" s="3" t="s">
        <v>25</v>
      </c>
      <c r="P1471" s="3">
        <v>1</v>
      </c>
      <c r="Q1471" s="28">
        <f t="shared" si="296"/>
        <v>6.06</v>
      </c>
      <c r="R1471" s="28">
        <f t="shared" si="297"/>
        <v>110.29199999999999</v>
      </c>
      <c r="S1471" s="12">
        <v>0</v>
      </c>
      <c r="T1471" s="46">
        <f t="shared" si="300"/>
        <v>0</v>
      </c>
      <c r="U1471" s="15"/>
      <c r="V1471" s="3">
        <f t="shared" si="301"/>
        <v>6.06</v>
      </c>
      <c r="W1471" s="30" t="s">
        <v>2502</v>
      </c>
      <c r="X1471" s="5">
        <f t="shared" si="298"/>
        <v>110.29199999999999</v>
      </c>
      <c r="Y1471" s="5">
        <f t="shared" si="299"/>
        <v>0</v>
      </c>
      <c r="Z1471" s="5"/>
      <c r="AA1471" s="3">
        <v>0.60599999999999998</v>
      </c>
      <c r="AB1471" s="3">
        <f t="shared" si="303"/>
        <v>5.4539999999999997</v>
      </c>
      <c r="AC1471" s="3">
        <f t="shared" si="304"/>
        <v>11.029199999999999</v>
      </c>
      <c r="AD1471">
        <v>606</v>
      </c>
      <c r="AE1471" s="1">
        <f t="shared" si="306"/>
        <v>0.60599999999999998</v>
      </c>
    </row>
    <row r="1472" spans="1:31" customFormat="1" ht="43.2" hidden="1" x14ac:dyDescent="0.3">
      <c r="A1472" s="65" t="str" cm="1">
        <f t="array" ref="A1472">_xlfn.IFS(M1472&gt;=65,"Heavy",M1472&lt;=25,"Light",M1472&gt;=26-64,"Medium")</f>
        <v>Light</v>
      </c>
      <c r="B1472" s="1" t="s">
        <v>2787</v>
      </c>
      <c r="C1472" s="1" t="s">
        <v>2825</v>
      </c>
      <c r="D1472" s="3">
        <f t="shared" si="302"/>
        <v>1455</v>
      </c>
      <c r="E1472" s="4" t="s">
        <v>2741</v>
      </c>
      <c r="F1472" s="3">
        <v>3</v>
      </c>
      <c r="G1472" s="3" t="s">
        <v>2826</v>
      </c>
      <c r="H1472" s="4" t="s">
        <v>1510</v>
      </c>
      <c r="I1472" s="3" t="s">
        <v>1426</v>
      </c>
      <c r="J1472" s="3" t="s">
        <v>2340</v>
      </c>
      <c r="K1472" s="7" t="str">
        <f>VLOOKUP($I1472,'New Summary'!$E$8:$G$59,2,FALSE)</f>
        <v>H-200x100x4,5x7</v>
      </c>
      <c r="L1472" s="3" t="s">
        <v>2496</v>
      </c>
      <c r="M1472" s="7">
        <f>VLOOKUP($I1472,'New Summary'!$E$8:$G$59,3,FALSE)</f>
        <v>18.2</v>
      </c>
      <c r="N1472" s="3">
        <f>6500-440</f>
        <v>6060</v>
      </c>
      <c r="O1472" s="3" t="s">
        <v>25</v>
      </c>
      <c r="P1472" s="3">
        <v>1</v>
      </c>
      <c r="Q1472" s="28">
        <f t="shared" si="296"/>
        <v>6.06</v>
      </c>
      <c r="R1472" s="28">
        <f t="shared" si="297"/>
        <v>110.29199999999999</v>
      </c>
      <c r="S1472" s="12">
        <v>0</v>
      </c>
      <c r="T1472" s="46">
        <f t="shared" si="300"/>
        <v>0</v>
      </c>
      <c r="U1472" s="15"/>
      <c r="V1472" s="3">
        <f t="shared" si="301"/>
        <v>6.06</v>
      </c>
      <c r="W1472" s="30" t="s">
        <v>2502</v>
      </c>
      <c r="X1472" s="5">
        <f t="shared" si="298"/>
        <v>110.29199999999999</v>
      </c>
      <c r="Y1472" s="5">
        <f t="shared" si="299"/>
        <v>0</v>
      </c>
      <c r="Z1472" s="5"/>
      <c r="AA1472" s="3">
        <v>0.60599999999999998</v>
      </c>
      <c r="AB1472" s="3">
        <f t="shared" si="303"/>
        <v>5.4539999999999997</v>
      </c>
      <c r="AC1472" s="3">
        <f t="shared" si="304"/>
        <v>11.029199999999999</v>
      </c>
      <c r="AD1472">
        <v>606</v>
      </c>
      <c r="AE1472" s="1">
        <f t="shared" si="306"/>
        <v>0.60599999999999998</v>
      </c>
    </row>
    <row r="1473" spans="1:31" customFormat="1" ht="43.2" hidden="1" x14ac:dyDescent="0.3">
      <c r="A1473" s="65" t="str" cm="1">
        <f t="array" ref="A1473">_xlfn.IFS(M1473&gt;=65,"Heavy",M1473&lt;=25,"Light",M1473&gt;=26-64,"Medium")</f>
        <v>Medium</v>
      </c>
      <c r="B1473" s="1" t="s">
        <v>2787</v>
      </c>
      <c r="C1473" s="1" t="s">
        <v>2825</v>
      </c>
      <c r="D1473" s="3">
        <f t="shared" si="302"/>
        <v>1456</v>
      </c>
      <c r="E1473" s="4" t="s">
        <v>2741</v>
      </c>
      <c r="F1473" s="3">
        <v>3</v>
      </c>
      <c r="G1473" s="3" t="s">
        <v>2826</v>
      </c>
      <c r="H1473" s="4" t="s">
        <v>2350</v>
      </c>
      <c r="I1473" s="3" t="s">
        <v>35</v>
      </c>
      <c r="J1473" s="7" t="s">
        <v>2346</v>
      </c>
      <c r="K1473" s="7" t="str">
        <f>VLOOKUP($I1473,'New Summary'!$E$8:$G$59,2,FALSE)</f>
        <v>H-200x200x8x12</v>
      </c>
      <c r="L1473" s="7" t="s">
        <v>2496</v>
      </c>
      <c r="M1473" s="7">
        <f>VLOOKUP($I1473,'New Summary'!$E$8:$G$59,3,FALSE)</f>
        <v>49.9</v>
      </c>
      <c r="N1473" s="3">
        <v>6700</v>
      </c>
      <c r="O1473" s="3" t="s">
        <v>25</v>
      </c>
      <c r="P1473" s="3">
        <v>1</v>
      </c>
      <c r="Q1473" s="28">
        <f t="shared" ref="Q1473:Q1485" si="307">(N1473/1000)*P1473</f>
        <v>6.7</v>
      </c>
      <c r="R1473" s="28">
        <f t="shared" ref="R1473:R1485" si="308">Q1473*M1473</f>
        <v>334.33</v>
      </c>
      <c r="S1473" s="12">
        <v>0</v>
      </c>
      <c r="T1473" s="46">
        <f t="shared" si="300"/>
        <v>0</v>
      </c>
      <c r="U1473" s="15"/>
      <c r="V1473" s="3">
        <f t="shared" si="301"/>
        <v>6.7</v>
      </c>
      <c r="W1473" s="30" t="s">
        <v>2502</v>
      </c>
      <c r="X1473" s="29">
        <f t="shared" si="298"/>
        <v>334.33</v>
      </c>
      <c r="Y1473" s="29">
        <f t="shared" si="299"/>
        <v>0</v>
      </c>
      <c r="Z1473" s="5"/>
      <c r="AA1473" s="3">
        <v>0.6</v>
      </c>
      <c r="AB1473" s="3">
        <f t="shared" si="303"/>
        <v>6.1000000000000005</v>
      </c>
      <c r="AC1473" s="3">
        <f t="shared" si="304"/>
        <v>29.939999999999998</v>
      </c>
      <c r="AD1473">
        <v>600</v>
      </c>
      <c r="AE1473" s="1">
        <f t="shared" si="306"/>
        <v>0.6</v>
      </c>
    </row>
    <row r="1474" spans="1:31" customFormat="1" ht="43.2" hidden="1" x14ac:dyDescent="0.3">
      <c r="A1474" s="65" t="str" cm="1">
        <f t="array" ref="A1474">_xlfn.IFS(M1474&gt;=65,"Heavy",M1474&lt;=25,"Light",M1474&gt;=26-64,"Medium")</f>
        <v>Heavy</v>
      </c>
      <c r="B1474" s="1" t="s">
        <v>2787</v>
      </c>
      <c r="C1474" s="1" t="s">
        <v>2825</v>
      </c>
      <c r="D1474" s="3">
        <f t="shared" si="302"/>
        <v>1457</v>
      </c>
      <c r="E1474" s="4" t="s">
        <v>2741</v>
      </c>
      <c r="F1474" s="3">
        <v>3</v>
      </c>
      <c r="G1474" s="3" t="s">
        <v>2826</v>
      </c>
      <c r="H1474" s="4" t="s">
        <v>2351</v>
      </c>
      <c r="I1474" s="3" t="s">
        <v>31</v>
      </c>
      <c r="J1474" s="3" t="s">
        <v>2308</v>
      </c>
      <c r="K1474" s="7" t="str">
        <f>VLOOKUP($I1474,'New Summary'!$E$8:$G$59,2,FALSE)</f>
        <v>H-250x250x9x14</v>
      </c>
      <c r="L1474" s="3" t="s">
        <v>2496</v>
      </c>
      <c r="M1474" s="7">
        <f>VLOOKUP($I1474,'New Summary'!$E$8:$G$59,3,FALSE)</f>
        <v>72.400000000000006</v>
      </c>
      <c r="N1474" s="3">
        <v>7100</v>
      </c>
      <c r="O1474" s="3" t="s">
        <v>25</v>
      </c>
      <c r="P1474" s="3">
        <v>1</v>
      </c>
      <c r="Q1474" s="28">
        <f t="shared" si="307"/>
        <v>7.1</v>
      </c>
      <c r="R1474" s="40">
        <f t="shared" si="308"/>
        <v>514.04</v>
      </c>
      <c r="S1474" s="12">
        <v>0</v>
      </c>
      <c r="T1474" s="46">
        <f t="shared" si="300"/>
        <v>0</v>
      </c>
      <c r="U1474" s="15"/>
      <c r="V1474" s="3">
        <f t="shared" si="301"/>
        <v>7.1</v>
      </c>
      <c r="W1474" s="30" t="s">
        <v>2502</v>
      </c>
      <c r="X1474" s="41">
        <f t="shared" si="298"/>
        <v>514.04</v>
      </c>
      <c r="Y1474" s="41">
        <f t="shared" si="299"/>
        <v>0</v>
      </c>
      <c r="Z1474" s="5"/>
      <c r="AA1474" s="3">
        <v>0.6</v>
      </c>
      <c r="AB1474" s="3">
        <f t="shared" si="303"/>
        <v>6.5</v>
      </c>
      <c r="AC1474" s="3">
        <f t="shared" si="304"/>
        <v>43.440000000000005</v>
      </c>
      <c r="AD1474">
        <v>600</v>
      </c>
      <c r="AE1474" s="1">
        <f t="shared" si="306"/>
        <v>0.6</v>
      </c>
    </row>
    <row r="1475" spans="1:31" customFormat="1" ht="43.2" hidden="1" x14ac:dyDescent="0.3">
      <c r="A1475" s="65" t="str" cm="1">
        <f t="array" ref="A1475">_xlfn.IFS(M1475&gt;=65,"Heavy",M1475&lt;=25,"Light",M1475&gt;=26-64,"Medium")</f>
        <v>Medium</v>
      </c>
      <c r="B1475" s="1" t="s">
        <v>2787</v>
      </c>
      <c r="C1475" s="1" t="s">
        <v>2825</v>
      </c>
      <c r="D1475" s="3">
        <f t="shared" si="302"/>
        <v>1458</v>
      </c>
      <c r="E1475" s="4" t="s">
        <v>2741</v>
      </c>
      <c r="F1475" s="3">
        <v>3</v>
      </c>
      <c r="G1475" s="3" t="s">
        <v>2826</v>
      </c>
      <c r="H1475" s="4" t="s">
        <v>2352</v>
      </c>
      <c r="I1475" s="3" t="s">
        <v>6</v>
      </c>
      <c r="J1475" s="7" t="s">
        <v>2344</v>
      </c>
      <c r="K1475" s="7" t="str">
        <f>VLOOKUP($I1475,'New Summary'!$E$8:$G$59,2,FALSE)</f>
        <v>H-200x200x8x12</v>
      </c>
      <c r="L1475" s="7" t="s">
        <v>2496</v>
      </c>
      <c r="M1475" s="7">
        <f>VLOOKUP($I1475,'New Summary'!$E$8:$G$59,3,FALSE)</f>
        <v>49.9</v>
      </c>
      <c r="N1475" s="3">
        <v>9300</v>
      </c>
      <c r="O1475" s="3" t="s">
        <v>25</v>
      </c>
      <c r="P1475" s="3">
        <v>1</v>
      </c>
      <c r="Q1475" s="28">
        <f t="shared" si="307"/>
        <v>9.3000000000000007</v>
      </c>
      <c r="R1475" s="28">
        <f t="shared" si="308"/>
        <v>464.07000000000005</v>
      </c>
      <c r="S1475" s="12">
        <v>0</v>
      </c>
      <c r="T1475" s="46">
        <f t="shared" si="300"/>
        <v>0</v>
      </c>
      <c r="U1475" s="15"/>
      <c r="V1475" s="3">
        <f t="shared" si="301"/>
        <v>9.3000000000000007</v>
      </c>
      <c r="W1475" s="30" t="s">
        <v>2502</v>
      </c>
      <c r="X1475" s="29">
        <f t="shared" si="298"/>
        <v>464.07000000000005</v>
      </c>
      <c r="Y1475" s="29">
        <f t="shared" si="299"/>
        <v>0</v>
      </c>
      <c r="Z1475" s="5"/>
      <c r="AA1475" s="3">
        <v>0.3</v>
      </c>
      <c r="AB1475" s="3">
        <f t="shared" si="303"/>
        <v>9</v>
      </c>
      <c r="AC1475" s="3">
        <f t="shared" si="304"/>
        <v>14.969999999999999</v>
      </c>
      <c r="AD1475">
        <v>300</v>
      </c>
      <c r="AE1475" s="1">
        <f t="shared" si="306"/>
        <v>0.3</v>
      </c>
    </row>
    <row r="1476" spans="1:31" customFormat="1" ht="43.2" hidden="1" x14ac:dyDescent="0.3">
      <c r="A1476" s="65" t="str" cm="1">
        <f t="array" ref="A1476">_xlfn.IFS(M1476&gt;=65,"Heavy",M1476&lt;=25,"Light",M1476&gt;=26-64,"Medium")</f>
        <v>Heavy</v>
      </c>
      <c r="B1476" s="1" t="s">
        <v>2787</v>
      </c>
      <c r="C1476" s="1" t="s">
        <v>2825</v>
      </c>
      <c r="D1476" s="3">
        <f t="shared" si="302"/>
        <v>1459</v>
      </c>
      <c r="E1476" s="4" t="s">
        <v>2741</v>
      </c>
      <c r="F1476" s="3">
        <v>3</v>
      </c>
      <c r="G1476" s="3" t="s">
        <v>2826</v>
      </c>
      <c r="H1476" s="4" t="s">
        <v>2353</v>
      </c>
      <c r="I1476" s="3" t="s">
        <v>31</v>
      </c>
      <c r="J1476" s="3" t="s">
        <v>2308</v>
      </c>
      <c r="K1476" s="7" t="str">
        <f>VLOOKUP($I1476,'New Summary'!$E$8:$G$59,2,FALSE)</f>
        <v>H-250x250x9x14</v>
      </c>
      <c r="L1476" s="3" t="s">
        <v>2496</v>
      </c>
      <c r="M1476" s="7">
        <f>VLOOKUP($I1476,'New Summary'!$E$8:$G$59,3,FALSE)</f>
        <v>72.400000000000006</v>
      </c>
      <c r="N1476" s="3">
        <v>8300</v>
      </c>
      <c r="O1476" s="3" t="s">
        <v>25</v>
      </c>
      <c r="P1476" s="3">
        <v>1</v>
      </c>
      <c r="Q1476" s="28">
        <f t="shared" si="307"/>
        <v>8.3000000000000007</v>
      </c>
      <c r="R1476" s="40">
        <f t="shared" si="308"/>
        <v>600.92000000000007</v>
      </c>
      <c r="S1476" s="12">
        <v>0</v>
      </c>
      <c r="T1476" s="46">
        <f t="shared" si="300"/>
        <v>0</v>
      </c>
      <c r="U1476" s="15"/>
      <c r="V1476" s="3">
        <f t="shared" si="301"/>
        <v>8.3000000000000007</v>
      </c>
      <c r="W1476" s="30" t="s">
        <v>2502</v>
      </c>
      <c r="X1476" s="41">
        <f t="shared" si="298"/>
        <v>600.92000000000007</v>
      </c>
      <c r="Y1476" s="41">
        <f t="shared" si="299"/>
        <v>0</v>
      </c>
      <c r="Z1476" s="5"/>
      <c r="AA1476" s="3">
        <v>0.3</v>
      </c>
      <c r="AB1476" s="3">
        <f t="shared" si="303"/>
        <v>8</v>
      </c>
      <c r="AC1476" s="3">
        <f t="shared" si="304"/>
        <v>21.720000000000002</v>
      </c>
      <c r="AD1476">
        <v>300</v>
      </c>
      <c r="AE1476" s="1">
        <f t="shared" si="306"/>
        <v>0.3</v>
      </c>
    </row>
    <row r="1477" spans="1:31" customFormat="1" ht="43.2" hidden="1" x14ac:dyDescent="0.3">
      <c r="A1477" s="65" t="str" cm="1">
        <f t="array" ref="A1477">_xlfn.IFS(M1477&gt;=65,"Heavy",M1477&lt;=25,"Light",M1477&gt;=26-64,"Medium")</f>
        <v>Medium</v>
      </c>
      <c r="B1477" s="1" t="s">
        <v>2787</v>
      </c>
      <c r="C1477" s="1" t="s">
        <v>2825</v>
      </c>
      <c r="D1477" s="3">
        <f t="shared" si="302"/>
        <v>1460</v>
      </c>
      <c r="E1477" s="4" t="s">
        <v>2741</v>
      </c>
      <c r="F1477" s="3">
        <v>3</v>
      </c>
      <c r="G1477" s="3" t="s">
        <v>2826</v>
      </c>
      <c r="H1477" s="4" t="s">
        <v>2354</v>
      </c>
      <c r="I1477" s="3" t="s">
        <v>35</v>
      </c>
      <c r="J1477" s="7" t="s">
        <v>2346</v>
      </c>
      <c r="K1477" s="7" t="str">
        <f>VLOOKUP($I1477,'New Summary'!$E$8:$G$59,2,FALSE)</f>
        <v>H-200x200x8x12</v>
      </c>
      <c r="L1477" s="7" t="s">
        <v>2496</v>
      </c>
      <c r="M1477" s="7">
        <f>VLOOKUP($I1477,'New Summary'!$E$8:$G$59,3,FALSE)</f>
        <v>49.9</v>
      </c>
      <c r="N1477" s="3">
        <v>8300</v>
      </c>
      <c r="O1477" s="3" t="s">
        <v>25</v>
      </c>
      <c r="P1477" s="3">
        <v>1</v>
      </c>
      <c r="Q1477" s="28">
        <f t="shared" si="307"/>
        <v>8.3000000000000007</v>
      </c>
      <c r="R1477" s="28">
        <f t="shared" si="308"/>
        <v>414.17</v>
      </c>
      <c r="S1477" s="12">
        <v>0</v>
      </c>
      <c r="T1477" s="46">
        <f t="shared" si="300"/>
        <v>0</v>
      </c>
      <c r="U1477" s="15"/>
      <c r="V1477" s="3">
        <f t="shared" si="301"/>
        <v>8.3000000000000007</v>
      </c>
      <c r="W1477" s="30" t="s">
        <v>2502</v>
      </c>
      <c r="X1477" s="29">
        <f t="shared" si="298"/>
        <v>414.17</v>
      </c>
      <c r="Y1477" s="29">
        <f t="shared" si="299"/>
        <v>0</v>
      </c>
      <c r="Z1477" s="5"/>
      <c r="AA1477" s="3">
        <v>0.73</v>
      </c>
      <c r="AB1477" s="3">
        <f t="shared" si="303"/>
        <v>7.57</v>
      </c>
      <c r="AC1477" s="3">
        <f t="shared" si="304"/>
        <v>36.427</v>
      </c>
      <c r="AD1477">
        <v>730</v>
      </c>
      <c r="AE1477" s="1">
        <f t="shared" si="306"/>
        <v>0.73</v>
      </c>
    </row>
    <row r="1478" spans="1:31" customFormat="1" ht="43.2" hidden="1" x14ac:dyDescent="0.3">
      <c r="A1478" s="65" t="str" cm="1">
        <f t="array" ref="A1478">_xlfn.IFS(M1478&gt;=65,"Heavy",M1478&lt;=25,"Light",M1478&gt;=26-64,"Medium")</f>
        <v>Medium</v>
      </c>
      <c r="B1478" s="1" t="s">
        <v>2787</v>
      </c>
      <c r="C1478" s="1" t="s">
        <v>2825</v>
      </c>
      <c r="D1478" s="3">
        <f t="shared" si="302"/>
        <v>1461</v>
      </c>
      <c r="E1478" s="4" t="s">
        <v>2741</v>
      </c>
      <c r="F1478" s="3">
        <v>3</v>
      </c>
      <c r="G1478" s="3" t="s">
        <v>2826</v>
      </c>
      <c r="H1478" s="4" t="s">
        <v>2355</v>
      </c>
      <c r="I1478" s="3" t="s">
        <v>35</v>
      </c>
      <c r="J1478" s="7" t="s">
        <v>2346</v>
      </c>
      <c r="K1478" s="7" t="str">
        <f>VLOOKUP($I1478,'New Summary'!$E$8:$G$59,2,FALSE)</f>
        <v>H-200x200x8x12</v>
      </c>
      <c r="L1478" s="7" t="s">
        <v>2496</v>
      </c>
      <c r="M1478" s="7">
        <f>VLOOKUP($I1478,'New Summary'!$E$8:$G$59,3,FALSE)</f>
        <v>49.9</v>
      </c>
      <c r="N1478" s="3">
        <v>6700</v>
      </c>
      <c r="O1478" s="3" t="s">
        <v>25</v>
      </c>
      <c r="P1478" s="3">
        <v>1</v>
      </c>
      <c r="Q1478" s="28">
        <f t="shared" si="307"/>
        <v>6.7</v>
      </c>
      <c r="R1478" s="28">
        <f t="shared" si="308"/>
        <v>334.33</v>
      </c>
      <c r="S1478" s="12">
        <v>0</v>
      </c>
      <c r="T1478" s="46">
        <f t="shared" si="300"/>
        <v>0</v>
      </c>
      <c r="U1478" s="15"/>
      <c r="V1478" s="3">
        <f t="shared" si="301"/>
        <v>6.7</v>
      </c>
      <c r="W1478" s="30" t="s">
        <v>2502</v>
      </c>
      <c r="X1478" s="29">
        <f t="shared" si="298"/>
        <v>334.33</v>
      </c>
      <c r="Y1478" s="29">
        <f t="shared" si="299"/>
        <v>0</v>
      </c>
      <c r="Z1478" s="5"/>
      <c r="AA1478" s="3">
        <v>0.73</v>
      </c>
      <c r="AB1478" s="3">
        <f t="shared" si="303"/>
        <v>5.9700000000000006</v>
      </c>
      <c r="AC1478" s="3">
        <f t="shared" si="304"/>
        <v>36.427</v>
      </c>
      <c r="AD1478">
        <v>730</v>
      </c>
      <c r="AE1478" s="1">
        <f t="shared" si="306"/>
        <v>0.73</v>
      </c>
    </row>
    <row r="1479" spans="1:31" customFormat="1" ht="43.2" hidden="1" x14ac:dyDescent="0.3">
      <c r="A1479" s="65" t="str" cm="1">
        <f t="array" ref="A1479">_xlfn.IFS(M1479&gt;=65,"Heavy",M1479&lt;=25,"Light",M1479&gt;=26-64,"Medium")</f>
        <v>Heavy</v>
      </c>
      <c r="B1479" s="1" t="s">
        <v>2787</v>
      </c>
      <c r="C1479" s="1" t="s">
        <v>2825</v>
      </c>
      <c r="D1479" s="3">
        <f t="shared" si="302"/>
        <v>1462</v>
      </c>
      <c r="E1479" s="4" t="s">
        <v>2741</v>
      </c>
      <c r="F1479" s="3">
        <v>3</v>
      </c>
      <c r="G1479" s="3" t="s">
        <v>2826</v>
      </c>
      <c r="H1479" s="4" t="s">
        <v>2352</v>
      </c>
      <c r="I1479" s="3" t="s">
        <v>31</v>
      </c>
      <c r="J1479" s="3" t="s">
        <v>2308</v>
      </c>
      <c r="K1479" s="7" t="str">
        <f>VLOOKUP($I1479,'New Summary'!$E$8:$G$59,2,FALSE)</f>
        <v>H-250x250x9x14</v>
      </c>
      <c r="L1479" s="3" t="s">
        <v>2496</v>
      </c>
      <c r="M1479" s="7">
        <f>VLOOKUP($I1479,'New Summary'!$E$8:$G$59,3,FALSE)</f>
        <v>72.400000000000006</v>
      </c>
      <c r="N1479" s="3">
        <v>9300</v>
      </c>
      <c r="O1479" s="3" t="s">
        <v>25</v>
      </c>
      <c r="P1479" s="3">
        <v>1</v>
      </c>
      <c r="Q1479" s="28">
        <f t="shared" si="307"/>
        <v>9.3000000000000007</v>
      </c>
      <c r="R1479" s="40">
        <f t="shared" si="308"/>
        <v>673.32</v>
      </c>
      <c r="S1479" s="12">
        <v>0</v>
      </c>
      <c r="T1479" s="46">
        <f t="shared" si="300"/>
        <v>0</v>
      </c>
      <c r="U1479" s="15"/>
      <c r="V1479" s="3">
        <f t="shared" si="301"/>
        <v>9.3000000000000007</v>
      </c>
      <c r="W1479" s="30" t="s">
        <v>2502</v>
      </c>
      <c r="X1479" s="41">
        <f t="shared" si="298"/>
        <v>673.32</v>
      </c>
      <c r="Y1479" s="41">
        <f t="shared" si="299"/>
        <v>0</v>
      </c>
      <c r="Z1479" s="5"/>
      <c r="AA1479" s="3">
        <v>0.63</v>
      </c>
      <c r="AB1479" s="3">
        <f t="shared" si="303"/>
        <v>8.67</v>
      </c>
      <c r="AC1479" s="3">
        <f t="shared" si="304"/>
        <v>45.612000000000002</v>
      </c>
      <c r="AD1479">
        <v>630</v>
      </c>
      <c r="AE1479" s="1">
        <f t="shared" si="306"/>
        <v>0.63</v>
      </c>
    </row>
    <row r="1480" spans="1:31" customFormat="1" ht="43.2" hidden="1" x14ac:dyDescent="0.3">
      <c r="A1480" s="65" t="str" cm="1">
        <f t="array" ref="A1480">_xlfn.IFS(M1480&gt;=65,"Heavy",M1480&lt;=25,"Light",M1480&gt;=26-64,"Medium")</f>
        <v>Medium</v>
      </c>
      <c r="B1480" s="1" t="s">
        <v>2787</v>
      </c>
      <c r="C1480" s="1" t="s">
        <v>2825</v>
      </c>
      <c r="D1480" s="3">
        <f t="shared" si="302"/>
        <v>1463</v>
      </c>
      <c r="E1480" s="4" t="s">
        <v>2741</v>
      </c>
      <c r="F1480" s="3">
        <v>3</v>
      </c>
      <c r="G1480" s="3" t="s">
        <v>2826</v>
      </c>
      <c r="H1480" s="4" t="s">
        <v>2354</v>
      </c>
      <c r="I1480" s="3" t="s">
        <v>35</v>
      </c>
      <c r="J1480" s="7" t="s">
        <v>2346</v>
      </c>
      <c r="K1480" s="7" t="str">
        <f>VLOOKUP($I1480,'New Summary'!$E$8:$G$59,2,FALSE)</f>
        <v>H-200x200x8x12</v>
      </c>
      <c r="L1480" s="7" t="s">
        <v>2496</v>
      </c>
      <c r="M1480" s="7">
        <f>VLOOKUP($I1480,'New Summary'!$E$8:$G$59,3,FALSE)</f>
        <v>49.9</v>
      </c>
      <c r="N1480" s="3">
        <v>8300</v>
      </c>
      <c r="O1480" s="3" t="s">
        <v>25</v>
      </c>
      <c r="P1480" s="3">
        <v>1</v>
      </c>
      <c r="Q1480" s="28">
        <f t="shared" si="307"/>
        <v>8.3000000000000007</v>
      </c>
      <c r="R1480" s="28">
        <f t="shared" si="308"/>
        <v>414.17</v>
      </c>
      <c r="S1480" s="12">
        <v>0</v>
      </c>
      <c r="T1480" s="46">
        <f t="shared" si="300"/>
        <v>0</v>
      </c>
      <c r="U1480" s="15"/>
      <c r="V1480" s="3">
        <f t="shared" si="301"/>
        <v>8.3000000000000007</v>
      </c>
      <c r="W1480" s="30" t="s">
        <v>2502</v>
      </c>
      <c r="X1480" s="29">
        <f t="shared" si="298"/>
        <v>414.17</v>
      </c>
      <c r="Y1480" s="29">
        <f t="shared" si="299"/>
        <v>0</v>
      </c>
      <c r="Z1480" s="5"/>
      <c r="AA1480" s="3">
        <v>0.63</v>
      </c>
      <c r="AB1480" s="3">
        <f t="shared" si="303"/>
        <v>7.6700000000000008</v>
      </c>
      <c r="AC1480" s="3">
        <f t="shared" si="304"/>
        <v>31.436999999999998</v>
      </c>
      <c r="AD1480">
        <v>630</v>
      </c>
      <c r="AE1480" s="1">
        <f t="shared" si="306"/>
        <v>0.63</v>
      </c>
    </row>
    <row r="1481" spans="1:31" customFormat="1" ht="43.2" hidden="1" x14ac:dyDescent="0.3">
      <c r="A1481" s="65" t="str" cm="1">
        <f t="array" ref="A1481">_xlfn.IFS(M1481&gt;=65,"Heavy",M1481&lt;=25,"Light",M1481&gt;=26-64,"Medium")</f>
        <v>Medium</v>
      </c>
      <c r="B1481" s="1" t="s">
        <v>2787</v>
      </c>
      <c r="C1481" s="1" t="s">
        <v>2825</v>
      </c>
      <c r="D1481" s="3">
        <f t="shared" si="302"/>
        <v>1464</v>
      </c>
      <c r="E1481" s="4" t="s">
        <v>2741</v>
      </c>
      <c r="F1481" s="3">
        <v>3</v>
      </c>
      <c r="G1481" s="3" t="s">
        <v>2826</v>
      </c>
      <c r="H1481" s="4" t="s">
        <v>2350</v>
      </c>
      <c r="I1481" s="3" t="s">
        <v>35</v>
      </c>
      <c r="J1481" s="7" t="s">
        <v>2346</v>
      </c>
      <c r="K1481" s="7" t="str">
        <f>VLOOKUP($I1481,'New Summary'!$E$8:$G$59,2,FALSE)</f>
        <v>H-200x200x8x12</v>
      </c>
      <c r="L1481" s="7" t="s">
        <v>2496</v>
      </c>
      <c r="M1481" s="7">
        <f>VLOOKUP($I1481,'New Summary'!$E$8:$G$59,3,FALSE)</f>
        <v>49.9</v>
      </c>
      <c r="N1481" s="3">
        <v>6700</v>
      </c>
      <c r="O1481" s="3" t="s">
        <v>25</v>
      </c>
      <c r="P1481" s="3">
        <v>1</v>
      </c>
      <c r="Q1481" s="28">
        <f t="shared" si="307"/>
        <v>6.7</v>
      </c>
      <c r="R1481" s="28">
        <f t="shared" si="308"/>
        <v>334.33</v>
      </c>
      <c r="S1481" s="12">
        <v>0</v>
      </c>
      <c r="T1481" s="46">
        <f t="shared" si="300"/>
        <v>0</v>
      </c>
      <c r="U1481" s="15"/>
      <c r="V1481" s="3">
        <f t="shared" si="301"/>
        <v>6.7</v>
      </c>
      <c r="W1481" s="30" t="s">
        <v>2502</v>
      </c>
      <c r="X1481" s="29">
        <f t="shared" si="298"/>
        <v>334.33</v>
      </c>
      <c r="Y1481" s="29">
        <f t="shared" si="299"/>
        <v>0</v>
      </c>
      <c r="Z1481" s="5"/>
      <c r="AA1481" s="3">
        <v>0.63</v>
      </c>
      <c r="AB1481" s="3">
        <f t="shared" si="303"/>
        <v>6.07</v>
      </c>
      <c r="AC1481" s="3">
        <f t="shared" si="304"/>
        <v>31.436999999999998</v>
      </c>
      <c r="AD1481">
        <v>630</v>
      </c>
      <c r="AE1481" s="1">
        <f t="shared" si="306"/>
        <v>0.63</v>
      </c>
    </row>
    <row r="1482" spans="1:31" customFormat="1" ht="43.2" hidden="1" x14ac:dyDescent="0.3">
      <c r="A1482" s="65" t="str" cm="1">
        <f t="array" ref="A1482">_xlfn.IFS(M1482&gt;=65,"Heavy",M1482&lt;=25,"Light",M1482&gt;=26-64,"Medium")</f>
        <v>Heavy</v>
      </c>
      <c r="B1482" s="1" t="s">
        <v>2787</v>
      </c>
      <c r="C1482" s="1" t="s">
        <v>2825</v>
      </c>
      <c r="D1482" s="3">
        <f t="shared" si="302"/>
        <v>1465</v>
      </c>
      <c r="E1482" s="4" t="s">
        <v>2741</v>
      </c>
      <c r="F1482" s="3">
        <v>3</v>
      </c>
      <c r="G1482" s="3" t="s">
        <v>2826</v>
      </c>
      <c r="H1482" s="4" t="s">
        <v>2351</v>
      </c>
      <c r="I1482" s="3" t="s">
        <v>31</v>
      </c>
      <c r="J1482" s="3" t="s">
        <v>2308</v>
      </c>
      <c r="K1482" s="7" t="str">
        <f>VLOOKUP($I1482,'New Summary'!$E$8:$G$59,2,FALSE)</f>
        <v>H-250x250x9x14</v>
      </c>
      <c r="L1482" s="3" t="s">
        <v>2496</v>
      </c>
      <c r="M1482" s="7">
        <f>VLOOKUP($I1482,'New Summary'!$E$8:$G$59,3,FALSE)</f>
        <v>72.400000000000006</v>
      </c>
      <c r="N1482" s="3">
        <v>7100</v>
      </c>
      <c r="O1482" s="3" t="s">
        <v>25</v>
      </c>
      <c r="P1482" s="3">
        <v>1</v>
      </c>
      <c r="Q1482" s="28">
        <f t="shared" si="307"/>
        <v>7.1</v>
      </c>
      <c r="R1482" s="40">
        <f t="shared" si="308"/>
        <v>514.04</v>
      </c>
      <c r="S1482" s="12">
        <v>0</v>
      </c>
      <c r="T1482" s="46">
        <f t="shared" si="300"/>
        <v>0</v>
      </c>
      <c r="U1482" s="15"/>
      <c r="V1482" s="3">
        <f t="shared" si="301"/>
        <v>7.1</v>
      </c>
      <c r="W1482" s="30" t="s">
        <v>2502</v>
      </c>
      <c r="X1482" s="41">
        <f t="shared" si="298"/>
        <v>514.04</v>
      </c>
      <c r="Y1482" s="41">
        <f t="shared" si="299"/>
        <v>0</v>
      </c>
      <c r="Z1482" s="5"/>
      <c r="AA1482" s="3">
        <v>0.63</v>
      </c>
      <c r="AB1482" s="3">
        <f t="shared" si="303"/>
        <v>6.47</v>
      </c>
      <c r="AC1482" s="3">
        <f t="shared" si="304"/>
        <v>45.612000000000002</v>
      </c>
      <c r="AD1482">
        <v>630</v>
      </c>
      <c r="AE1482" s="1">
        <f t="shared" si="306"/>
        <v>0.63</v>
      </c>
    </row>
    <row r="1483" spans="1:31" customFormat="1" ht="43.2" hidden="1" x14ac:dyDescent="0.3">
      <c r="A1483" s="65" t="str" cm="1">
        <f t="array" ref="A1483">_xlfn.IFS(M1483&gt;=65,"Heavy",M1483&lt;=25,"Light",M1483&gt;=26-64,"Medium")</f>
        <v>Medium</v>
      </c>
      <c r="B1483" s="1" t="s">
        <v>2787</v>
      </c>
      <c r="C1483" s="1" t="s">
        <v>2825</v>
      </c>
      <c r="D1483" s="3">
        <f t="shared" si="302"/>
        <v>1466</v>
      </c>
      <c r="E1483" s="4" t="s">
        <v>2741</v>
      </c>
      <c r="F1483" s="3">
        <v>3</v>
      </c>
      <c r="G1483" s="3" t="s">
        <v>2826</v>
      </c>
      <c r="H1483" s="4" t="s">
        <v>2352</v>
      </c>
      <c r="I1483" s="3" t="s">
        <v>6</v>
      </c>
      <c r="J1483" s="7" t="s">
        <v>2344</v>
      </c>
      <c r="K1483" s="7" t="str">
        <f>VLOOKUP($I1483,'New Summary'!$E$8:$G$59,2,FALSE)</f>
        <v>H-200x200x8x12</v>
      </c>
      <c r="L1483" s="7" t="s">
        <v>2496</v>
      </c>
      <c r="M1483" s="7">
        <f>VLOOKUP($I1483,'New Summary'!$E$8:$G$59,3,FALSE)</f>
        <v>49.9</v>
      </c>
      <c r="N1483" s="3">
        <v>9300</v>
      </c>
      <c r="O1483" s="3" t="s">
        <v>25</v>
      </c>
      <c r="P1483" s="3">
        <v>1</v>
      </c>
      <c r="Q1483" s="28">
        <f t="shared" si="307"/>
        <v>9.3000000000000007</v>
      </c>
      <c r="R1483" s="28">
        <f t="shared" si="308"/>
        <v>464.07000000000005</v>
      </c>
      <c r="S1483" s="12">
        <v>0</v>
      </c>
      <c r="T1483" s="46">
        <f t="shared" si="300"/>
        <v>0</v>
      </c>
      <c r="U1483" s="15"/>
      <c r="V1483" s="3">
        <f t="shared" si="301"/>
        <v>9.3000000000000007</v>
      </c>
      <c r="W1483" s="30" t="s">
        <v>2502</v>
      </c>
      <c r="X1483" s="29">
        <f t="shared" si="298"/>
        <v>464.07000000000005</v>
      </c>
      <c r="Y1483" s="29">
        <f t="shared" si="299"/>
        <v>0</v>
      </c>
      <c r="Z1483" s="5"/>
      <c r="AA1483" s="3">
        <v>0.15</v>
      </c>
      <c r="AB1483" s="3">
        <f t="shared" si="303"/>
        <v>9.15</v>
      </c>
      <c r="AC1483" s="3">
        <f t="shared" si="304"/>
        <v>7.4849999999999994</v>
      </c>
      <c r="AD1483">
        <v>150</v>
      </c>
      <c r="AE1483" s="1">
        <f t="shared" si="306"/>
        <v>0.15</v>
      </c>
    </row>
    <row r="1484" spans="1:31" customFormat="1" ht="43.2" hidden="1" x14ac:dyDescent="0.3">
      <c r="A1484" s="65" t="str" cm="1">
        <f t="array" ref="A1484">_xlfn.IFS(M1484&gt;=65,"Heavy",M1484&lt;=25,"Light",M1484&gt;=26-64,"Medium")</f>
        <v>Heavy</v>
      </c>
      <c r="B1484" s="1" t="s">
        <v>2787</v>
      </c>
      <c r="C1484" s="1" t="s">
        <v>2825</v>
      </c>
      <c r="D1484" s="3">
        <f t="shared" si="302"/>
        <v>1467</v>
      </c>
      <c r="E1484" s="4" t="s">
        <v>2741</v>
      </c>
      <c r="F1484" s="3">
        <v>3</v>
      </c>
      <c r="G1484" s="3" t="s">
        <v>2826</v>
      </c>
      <c r="H1484" s="4" t="s">
        <v>2353</v>
      </c>
      <c r="I1484" s="3" t="s">
        <v>31</v>
      </c>
      <c r="J1484" s="3" t="s">
        <v>2308</v>
      </c>
      <c r="K1484" s="7" t="str">
        <f>VLOOKUP($I1484,'New Summary'!$E$8:$G$59,2,FALSE)</f>
        <v>H-250x250x9x14</v>
      </c>
      <c r="L1484" s="3" t="s">
        <v>2496</v>
      </c>
      <c r="M1484" s="7">
        <f>VLOOKUP($I1484,'New Summary'!$E$8:$G$59,3,FALSE)</f>
        <v>72.400000000000006</v>
      </c>
      <c r="N1484" s="3">
        <v>8300</v>
      </c>
      <c r="O1484" s="3" t="s">
        <v>25</v>
      </c>
      <c r="P1484" s="3">
        <v>1</v>
      </c>
      <c r="Q1484" s="28">
        <f t="shared" si="307"/>
        <v>8.3000000000000007</v>
      </c>
      <c r="R1484" s="40">
        <f t="shared" si="308"/>
        <v>600.92000000000007</v>
      </c>
      <c r="S1484" s="12">
        <v>0</v>
      </c>
      <c r="T1484" s="46">
        <f t="shared" si="300"/>
        <v>0</v>
      </c>
      <c r="U1484" s="15"/>
      <c r="V1484" s="3">
        <f t="shared" si="301"/>
        <v>8.3000000000000007</v>
      </c>
      <c r="W1484" s="30" t="s">
        <v>2502</v>
      </c>
      <c r="X1484" s="41">
        <f t="shared" si="298"/>
        <v>600.92000000000007</v>
      </c>
      <c r="Y1484" s="41">
        <f t="shared" si="299"/>
        <v>0</v>
      </c>
      <c r="Z1484" s="5"/>
      <c r="AA1484" s="3">
        <v>0.15</v>
      </c>
      <c r="AB1484" s="3">
        <f t="shared" si="303"/>
        <v>8.15</v>
      </c>
      <c r="AC1484" s="3">
        <f t="shared" si="304"/>
        <v>10.860000000000001</v>
      </c>
      <c r="AD1484">
        <v>150</v>
      </c>
      <c r="AE1484" s="1">
        <f t="shared" si="306"/>
        <v>0.15</v>
      </c>
    </row>
    <row r="1485" spans="1:31" customFormat="1" ht="43.2" hidden="1" x14ac:dyDescent="0.3">
      <c r="A1485" s="65" t="str" cm="1">
        <f t="array" ref="A1485">_xlfn.IFS(M1485&gt;=65,"Heavy",M1485&lt;=25,"Light",M1485&gt;=26-64,"Medium")</f>
        <v>Medium</v>
      </c>
      <c r="B1485" s="1" t="s">
        <v>2787</v>
      </c>
      <c r="C1485" s="1" t="s">
        <v>2825</v>
      </c>
      <c r="D1485" s="3">
        <f t="shared" si="302"/>
        <v>1468</v>
      </c>
      <c r="E1485" s="4" t="s">
        <v>2741</v>
      </c>
      <c r="F1485" s="3">
        <v>3</v>
      </c>
      <c r="G1485" s="3" t="s">
        <v>2826</v>
      </c>
      <c r="H1485" s="4" t="s">
        <v>2354</v>
      </c>
      <c r="I1485" s="3" t="s">
        <v>35</v>
      </c>
      <c r="J1485" s="7" t="s">
        <v>2346</v>
      </c>
      <c r="K1485" s="7" t="str">
        <f>VLOOKUP($I1485,'New Summary'!$E$8:$G$59,2,FALSE)</f>
        <v>H-200x200x8x12</v>
      </c>
      <c r="L1485" s="7" t="s">
        <v>2496</v>
      </c>
      <c r="M1485" s="7">
        <f>VLOOKUP($I1485,'New Summary'!$E$8:$G$59,3,FALSE)</f>
        <v>49.9</v>
      </c>
      <c r="N1485" s="3">
        <v>8300</v>
      </c>
      <c r="O1485" s="3" t="s">
        <v>25</v>
      </c>
      <c r="P1485" s="3">
        <v>1</v>
      </c>
      <c r="Q1485" s="28">
        <f t="shared" si="307"/>
        <v>8.3000000000000007</v>
      </c>
      <c r="R1485" s="28">
        <f t="shared" si="308"/>
        <v>414.17</v>
      </c>
      <c r="S1485" s="12">
        <v>0</v>
      </c>
      <c r="T1485" s="46">
        <f t="shared" si="300"/>
        <v>0</v>
      </c>
      <c r="U1485" s="15"/>
      <c r="V1485" s="3">
        <f t="shared" si="301"/>
        <v>8.3000000000000007</v>
      </c>
      <c r="W1485" s="30" t="s">
        <v>2502</v>
      </c>
      <c r="X1485" s="29">
        <f t="shared" si="298"/>
        <v>414.17</v>
      </c>
      <c r="Y1485" s="29">
        <f t="shared" si="299"/>
        <v>0</v>
      </c>
      <c r="Z1485" s="5"/>
      <c r="AA1485" s="3">
        <v>0.15</v>
      </c>
      <c r="AB1485" s="3">
        <f t="shared" si="303"/>
        <v>8.15</v>
      </c>
      <c r="AC1485" s="3">
        <f t="shared" si="304"/>
        <v>7.4849999999999994</v>
      </c>
      <c r="AD1485">
        <v>150</v>
      </c>
      <c r="AE1485" s="1">
        <f t="shared" si="306"/>
        <v>0.15</v>
      </c>
    </row>
    <row r="1486" spans="1:31" customFormat="1" ht="43.2" hidden="1" x14ac:dyDescent="0.3">
      <c r="A1486" s="65" t="str" cm="1">
        <f t="array" ref="A1486">_xlfn.IFS(M1486&gt;=65,"Heavy",M1486&lt;=25,"Light",M1486&gt;=26-64,"Medium")</f>
        <v>Medium</v>
      </c>
      <c r="B1486" s="1" t="s">
        <v>2787</v>
      </c>
      <c r="C1486" s="1" t="s">
        <v>2824</v>
      </c>
      <c r="D1486" s="3">
        <f t="shared" si="302"/>
        <v>1469</v>
      </c>
      <c r="E1486" s="4" t="s">
        <v>2741</v>
      </c>
      <c r="F1486" s="3">
        <v>3</v>
      </c>
      <c r="G1486" s="3" t="s">
        <v>2827</v>
      </c>
      <c r="H1486" s="4" t="s">
        <v>2357</v>
      </c>
      <c r="I1486" s="3" t="s">
        <v>40</v>
      </c>
      <c r="J1486" s="3" t="s">
        <v>2339</v>
      </c>
      <c r="K1486" s="7" t="str">
        <f>VLOOKUP($I1486,'New Summary'!$E$8:$G$59,2,FALSE)</f>
        <v>H-150x150x7x10</v>
      </c>
      <c r="L1486" s="3" t="s">
        <v>2496</v>
      </c>
      <c r="M1486" s="7">
        <f>VLOOKUP($I1486,'New Summary'!$E$8:$G$59,3,FALSE)</f>
        <v>31.5</v>
      </c>
      <c r="N1486" s="3">
        <v>6000</v>
      </c>
      <c r="O1486" s="3" t="s">
        <v>25</v>
      </c>
      <c r="P1486" s="3">
        <v>1</v>
      </c>
      <c r="Q1486" s="28">
        <f t="shared" ref="Q1486:Q1511" si="309">(N1486/1000)*P1486</f>
        <v>6</v>
      </c>
      <c r="R1486" s="28">
        <f t="shared" ref="R1486:R1511" si="310">Q1486*M1486</f>
        <v>189</v>
      </c>
      <c r="S1486" s="12">
        <v>0</v>
      </c>
      <c r="T1486" s="46">
        <f t="shared" si="300"/>
        <v>0</v>
      </c>
      <c r="U1486" s="15"/>
      <c r="V1486" s="3">
        <f t="shared" si="301"/>
        <v>6</v>
      </c>
      <c r="W1486" s="30" t="s">
        <v>2502</v>
      </c>
      <c r="X1486" s="10">
        <f t="shared" ref="X1486:X1549" si="311">V1486*M1486</f>
        <v>189</v>
      </c>
      <c r="Y1486" s="10">
        <f t="shared" ref="Y1486:Y1549" si="312">T1486*M1486</f>
        <v>0</v>
      </c>
      <c r="Z1486" s="5"/>
      <c r="AA1486" s="3">
        <v>0.15</v>
      </c>
      <c r="AB1486" s="3">
        <f t="shared" si="303"/>
        <v>5.85</v>
      </c>
      <c r="AC1486" s="3">
        <f t="shared" si="304"/>
        <v>4.7249999999999996</v>
      </c>
      <c r="AD1486">
        <v>150</v>
      </c>
      <c r="AE1486" s="1">
        <f t="shared" si="306"/>
        <v>0.15</v>
      </c>
    </row>
    <row r="1487" spans="1:31" customFormat="1" ht="43.2" hidden="1" x14ac:dyDescent="0.3">
      <c r="A1487" s="65" t="str" cm="1">
        <f t="array" ref="A1487">_xlfn.IFS(M1487&gt;=65,"Heavy",M1487&lt;=25,"Light",M1487&gt;=26-64,"Medium")</f>
        <v>Medium</v>
      </c>
      <c r="B1487" s="1" t="s">
        <v>2787</v>
      </c>
      <c r="C1487" s="1" t="s">
        <v>2824</v>
      </c>
      <c r="D1487" s="3">
        <f t="shared" si="302"/>
        <v>1470</v>
      </c>
      <c r="E1487" s="4" t="s">
        <v>2741</v>
      </c>
      <c r="F1487" s="3">
        <v>3</v>
      </c>
      <c r="G1487" s="3" t="s">
        <v>2827</v>
      </c>
      <c r="H1487" s="4" t="s">
        <v>2358</v>
      </c>
      <c r="I1487" s="3" t="s">
        <v>40</v>
      </c>
      <c r="J1487" s="3" t="s">
        <v>2339</v>
      </c>
      <c r="K1487" s="7" t="str">
        <f>VLOOKUP($I1487,'New Summary'!$E$8:$G$59,2,FALSE)</f>
        <v>H-150x150x7x10</v>
      </c>
      <c r="L1487" s="3" t="s">
        <v>2496</v>
      </c>
      <c r="M1487" s="7">
        <f>VLOOKUP($I1487,'New Summary'!$E$8:$G$59,3,FALSE)</f>
        <v>31.5</v>
      </c>
      <c r="N1487" s="3">
        <v>6000</v>
      </c>
      <c r="O1487" s="3" t="s">
        <v>25</v>
      </c>
      <c r="P1487" s="3">
        <v>1</v>
      </c>
      <c r="Q1487" s="28">
        <f t="shared" si="309"/>
        <v>6</v>
      </c>
      <c r="R1487" s="28">
        <f t="shared" si="310"/>
        <v>189</v>
      </c>
      <c r="S1487" s="12">
        <v>0</v>
      </c>
      <c r="T1487" s="46">
        <f t="shared" si="300"/>
        <v>0</v>
      </c>
      <c r="U1487" s="15"/>
      <c r="V1487" s="3">
        <f t="shared" si="301"/>
        <v>6</v>
      </c>
      <c r="W1487" s="30" t="s">
        <v>2502</v>
      </c>
      <c r="X1487" s="10">
        <f t="shared" si="311"/>
        <v>189</v>
      </c>
      <c r="Y1487" s="10">
        <f t="shared" si="312"/>
        <v>0</v>
      </c>
      <c r="Z1487" s="5"/>
      <c r="AA1487" s="3">
        <v>0.15</v>
      </c>
      <c r="AB1487" s="3">
        <f t="shared" si="303"/>
        <v>5.85</v>
      </c>
      <c r="AC1487" s="3">
        <f t="shared" si="304"/>
        <v>4.7249999999999996</v>
      </c>
      <c r="AD1487">
        <v>150</v>
      </c>
      <c r="AE1487" s="1">
        <f t="shared" si="306"/>
        <v>0.15</v>
      </c>
    </row>
    <row r="1488" spans="1:31" customFormat="1" ht="43.2" hidden="1" x14ac:dyDescent="0.3">
      <c r="A1488" s="65" t="str" cm="1">
        <f t="array" ref="A1488">_xlfn.IFS(M1488&gt;=65,"Heavy",M1488&lt;=25,"Light",M1488&gt;=26-64,"Medium")</f>
        <v>Medium</v>
      </c>
      <c r="B1488" s="1" t="s">
        <v>2787</v>
      </c>
      <c r="C1488" s="1" t="s">
        <v>2824</v>
      </c>
      <c r="D1488" s="3">
        <f t="shared" si="302"/>
        <v>1471</v>
      </c>
      <c r="E1488" s="4" t="s">
        <v>2741</v>
      </c>
      <c r="F1488" s="3">
        <v>3</v>
      </c>
      <c r="G1488" s="3" t="s">
        <v>2827</v>
      </c>
      <c r="H1488" s="4" t="s">
        <v>2359</v>
      </c>
      <c r="I1488" s="3" t="s">
        <v>40</v>
      </c>
      <c r="J1488" s="3" t="s">
        <v>2339</v>
      </c>
      <c r="K1488" s="7" t="str">
        <f>VLOOKUP($I1488,'New Summary'!$E$8:$G$59,2,FALSE)</f>
        <v>H-150x150x7x10</v>
      </c>
      <c r="L1488" s="3" t="s">
        <v>2496</v>
      </c>
      <c r="M1488" s="7">
        <f>VLOOKUP($I1488,'New Summary'!$E$8:$G$59,3,FALSE)</f>
        <v>31.5</v>
      </c>
      <c r="N1488" s="3">
        <v>6000</v>
      </c>
      <c r="O1488" s="3" t="s">
        <v>25</v>
      </c>
      <c r="P1488" s="3">
        <v>1</v>
      </c>
      <c r="Q1488" s="28">
        <f t="shared" si="309"/>
        <v>6</v>
      </c>
      <c r="R1488" s="28">
        <f t="shared" si="310"/>
        <v>189</v>
      </c>
      <c r="S1488" s="12">
        <v>0</v>
      </c>
      <c r="T1488" s="46">
        <f t="shared" si="300"/>
        <v>0</v>
      </c>
      <c r="U1488" s="15"/>
      <c r="V1488" s="3">
        <f t="shared" si="301"/>
        <v>6</v>
      </c>
      <c r="W1488" s="30" t="s">
        <v>2502</v>
      </c>
      <c r="X1488" s="10">
        <f t="shared" si="311"/>
        <v>189</v>
      </c>
      <c r="Y1488" s="10">
        <f t="shared" si="312"/>
        <v>0</v>
      </c>
      <c r="Z1488" s="5"/>
      <c r="AA1488" s="3">
        <v>0.15</v>
      </c>
      <c r="AB1488" s="3">
        <f t="shared" si="303"/>
        <v>5.85</v>
      </c>
      <c r="AC1488" s="3">
        <f t="shared" si="304"/>
        <v>4.7249999999999996</v>
      </c>
      <c r="AD1488">
        <v>150</v>
      </c>
      <c r="AE1488" s="1">
        <f t="shared" si="306"/>
        <v>0.15</v>
      </c>
    </row>
    <row r="1489" spans="1:31" customFormat="1" ht="43.2" hidden="1" x14ac:dyDescent="0.3">
      <c r="A1489" s="65" t="str" cm="1">
        <f t="array" ref="A1489">_xlfn.IFS(M1489&gt;=65,"Heavy",M1489&lt;=25,"Light",M1489&gt;=26-64,"Medium")</f>
        <v>Medium</v>
      </c>
      <c r="B1489" s="1" t="s">
        <v>2787</v>
      </c>
      <c r="C1489" s="1" t="s">
        <v>2824</v>
      </c>
      <c r="D1489" s="3">
        <f t="shared" si="302"/>
        <v>1472</v>
      </c>
      <c r="E1489" s="4" t="s">
        <v>2741</v>
      </c>
      <c r="F1489" s="3">
        <v>3</v>
      </c>
      <c r="G1489" s="3" t="s">
        <v>2827</v>
      </c>
      <c r="H1489" s="4" t="s">
        <v>2360</v>
      </c>
      <c r="I1489" s="3" t="s">
        <v>40</v>
      </c>
      <c r="J1489" s="3" t="s">
        <v>2339</v>
      </c>
      <c r="K1489" s="7" t="str">
        <f>VLOOKUP($I1489,'New Summary'!$E$8:$G$59,2,FALSE)</f>
        <v>H-150x150x7x10</v>
      </c>
      <c r="L1489" s="3" t="s">
        <v>2496</v>
      </c>
      <c r="M1489" s="7">
        <f>VLOOKUP($I1489,'New Summary'!$E$8:$G$59,3,FALSE)</f>
        <v>31.5</v>
      </c>
      <c r="N1489" s="3">
        <v>6000</v>
      </c>
      <c r="O1489" s="3" t="s">
        <v>25</v>
      </c>
      <c r="P1489" s="3">
        <v>1</v>
      </c>
      <c r="Q1489" s="28">
        <f t="shared" si="309"/>
        <v>6</v>
      </c>
      <c r="R1489" s="28">
        <f t="shared" si="310"/>
        <v>189</v>
      </c>
      <c r="S1489" s="12">
        <v>0</v>
      </c>
      <c r="T1489" s="46">
        <f t="shared" si="300"/>
        <v>0</v>
      </c>
      <c r="U1489" s="15"/>
      <c r="V1489" s="3">
        <f t="shared" si="301"/>
        <v>6</v>
      </c>
      <c r="W1489" s="30" t="s">
        <v>2502</v>
      </c>
      <c r="X1489" s="10">
        <f t="shared" si="311"/>
        <v>189</v>
      </c>
      <c r="Y1489" s="10">
        <f t="shared" si="312"/>
        <v>0</v>
      </c>
      <c r="Z1489" s="5"/>
      <c r="AA1489" s="3">
        <v>0.15</v>
      </c>
      <c r="AB1489" s="3">
        <f t="shared" si="303"/>
        <v>5.85</v>
      </c>
      <c r="AC1489" s="3">
        <f t="shared" si="304"/>
        <v>4.7249999999999996</v>
      </c>
      <c r="AD1489">
        <v>150</v>
      </c>
      <c r="AE1489" s="1">
        <f t="shared" si="306"/>
        <v>0.15</v>
      </c>
    </row>
    <row r="1490" spans="1:31" customFormat="1" ht="43.2" hidden="1" x14ac:dyDescent="0.3">
      <c r="A1490" s="65" t="str" cm="1">
        <f t="array" ref="A1490">_xlfn.IFS(M1490&gt;=65,"Heavy",M1490&lt;=25,"Light",M1490&gt;=26-64,"Medium")</f>
        <v>Medium</v>
      </c>
      <c r="B1490" s="1" t="s">
        <v>2787</v>
      </c>
      <c r="C1490" s="1" t="s">
        <v>2824</v>
      </c>
      <c r="D1490" s="3">
        <f t="shared" si="302"/>
        <v>1473</v>
      </c>
      <c r="E1490" s="4" t="s">
        <v>2741</v>
      </c>
      <c r="F1490" s="3">
        <v>3</v>
      </c>
      <c r="G1490" s="3" t="s">
        <v>2827</v>
      </c>
      <c r="H1490" s="4" t="s">
        <v>2361</v>
      </c>
      <c r="I1490" s="3" t="s">
        <v>40</v>
      </c>
      <c r="J1490" s="3" t="s">
        <v>2339</v>
      </c>
      <c r="K1490" s="7" t="str">
        <f>VLOOKUP($I1490,'New Summary'!$E$8:$G$59,2,FALSE)</f>
        <v>H-150x150x7x10</v>
      </c>
      <c r="L1490" s="3" t="s">
        <v>2496</v>
      </c>
      <c r="M1490" s="7">
        <f>VLOOKUP($I1490,'New Summary'!$E$8:$G$59,3,FALSE)</f>
        <v>31.5</v>
      </c>
      <c r="N1490" s="3">
        <v>6000</v>
      </c>
      <c r="O1490" s="3" t="s">
        <v>25</v>
      </c>
      <c r="P1490" s="3">
        <v>1</v>
      </c>
      <c r="Q1490" s="28">
        <f t="shared" si="309"/>
        <v>6</v>
      </c>
      <c r="R1490" s="28">
        <f t="shared" si="310"/>
        <v>189</v>
      </c>
      <c r="S1490" s="12">
        <v>0</v>
      </c>
      <c r="T1490" s="46">
        <f t="shared" ref="T1490:T1553" si="313">Q1490*S1490</f>
        <v>0</v>
      </c>
      <c r="U1490" s="15"/>
      <c r="V1490" s="3">
        <f t="shared" ref="V1490:V1553" si="314">Q1490-T1490</f>
        <v>6</v>
      </c>
      <c r="W1490" s="30" t="s">
        <v>2502</v>
      </c>
      <c r="X1490" s="10">
        <f t="shared" si="311"/>
        <v>189</v>
      </c>
      <c r="Y1490" s="10">
        <f t="shared" si="312"/>
        <v>0</v>
      </c>
      <c r="Z1490" s="5"/>
      <c r="AA1490" s="3">
        <v>0.15</v>
      </c>
      <c r="AB1490" s="3">
        <f t="shared" si="303"/>
        <v>5.85</v>
      </c>
      <c r="AC1490" s="3">
        <f t="shared" si="304"/>
        <v>4.7249999999999996</v>
      </c>
      <c r="AD1490">
        <v>150</v>
      </c>
      <c r="AE1490" s="1">
        <f t="shared" si="306"/>
        <v>0.15</v>
      </c>
    </row>
    <row r="1491" spans="1:31" customFormat="1" ht="43.2" hidden="1" x14ac:dyDescent="0.3">
      <c r="A1491" s="65" t="str" cm="1">
        <f t="array" ref="A1491">_xlfn.IFS(M1491&gt;=65,"Heavy",M1491&lt;=25,"Light",M1491&gt;=26-64,"Medium")</f>
        <v>Medium</v>
      </c>
      <c r="B1491" s="1" t="s">
        <v>2787</v>
      </c>
      <c r="C1491" s="1" t="s">
        <v>2824</v>
      </c>
      <c r="D1491" s="3">
        <f t="shared" si="302"/>
        <v>1474</v>
      </c>
      <c r="E1491" s="4" t="s">
        <v>2741</v>
      </c>
      <c r="F1491" s="3">
        <v>3</v>
      </c>
      <c r="G1491" s="3" t="s">
        <v>2827</v>
      </c>
      <c r="H1491" s="4" t="s">
        <v>2361</v>
      </c>
      <c r="I1491" s="3" t="s">
        <v>40</v>
      </c>
      <c r="J1491" s="3" t="s">
        <v>2339</v>
      </c>
      <c r="K1491" s="7" t="str">
        <f>VLOOKUP($I1491,'New Summary'!$E$8:$G$59,2,FALSE)</f>
        <v>H-150x150x7x10</v>
      </c>
      <c r="L1491" s="3" t="s">
        <v>2496</v>
      </c>
      <c r="M1491" s="7">
        <f>VLOOKUP($I1491,'New Summary'!$E$8:$G$59,3,FALSE)</f>
        <v>31.5</v>
      </c>
      <c r="N1491" s="3">
        <v>6000</v>
      </c>
      <c r="O1491" s="3" t="s">
        <v>25</v>
      </c>
      <c r="P1491" s="3">
        <v>1</v>
      </c>
      <c r="Q1491" s="28">
        <f t="shared" si="309"/>
        <v>6</v>
      </c>
      <c r="R1491" s="28">
        <f t="shared" si="310"/>
        <v>189</v>
      </c>
      <c r="S1491" s="12">
        <v>0</v>
      </c>
      <c r="T1491" s="46">
        <f t="shared" si="313"/>
        <v>0</v>
      </c>
      <c r="U1491" s="15"/>
      <c r="V1491" s="3">
        <f t="shared" si="314"/>
        <v>6</v>
      </c>
      <c r="W1491" s="30" t="s">
        <v>2502</v>
      </c>
      <c r="X1491" s="10">
        <f t="shared" si="311"/>
        <v>189</v>
      </c>
      <c r="Y1491" s="10">
        <f t="shared" si="312"/>
        <v>0</v>
      </c>
      <c r="Z1491" s="5"/>
      <c r="AA1491" s="3">
        <v>0.15</v>
      </c>
      <c r="AB1491" s="3">
        <f t="shared" si="303"/>
        <v>5.85</v>
      </c>
      <c r="AC1491" s="3">
        <f t="shared" si="304"/>
        <v>4.7249999999999996</v>
      </c>
      <c r="AD1491">
        <v>150</v>
      </c>
      <c r="AE1491" s="1">
        <f t="shared" si="306"/>
        <v>0.15</v>
      </c>
    </row>
    <row r="1492" spans="1:31" customFormat="1" ht="43.2" hidden="1" x14ac:dyDescent="0.3">
      <c r="D1492" s="3">
        <f t="shared" ref="D1492:D1555" si="315">D1491+1</f>
        <v>1475</v>
      </c>
      <c r="E1492" s="4" t="s">
        <v>2742</v>
      </c>
      <c r="F1492" s="3">
        <v>3</v>
      </c>
      <c r="G1492" s="3" t="s">
        <v>1570</v>
      </c>
      <c r="H1492" s="4" t="s">
        <v>2362</v>
      </c>
      <c r="I1492" s="3" t="s">
        <v>2366</v>
      </c>
      <c r="J1492" s="3"/>
      <c r="K1492" s="3"/>
      <c r="L1492" s="3" t="s">
        <v>2507</v>
      </c>
      <c r="M1492" s="3">
        <v>19.21</v>
      </c>
      <c r="N1492" s="3">
        <v>4000</v>
      </c>
      <c r="O1492" s="3" t="s">
        <v>25</v>
      </c>
      <c r="P1492" s="3">
        <v>1</v>
      </c>
      <c r="Q1492" s="28">
        <f t="shared" si="309"/>
        <v>4</v>
      </c>
      <c r="R1492" s="28">
        <f t="shared" si="310"/>
        <v>76.84</v>
      </c>
      <c r="S1492" s="15">
        <v>0</v>
      </c>
      <c r="T1492" s="46">
        <f t="shared" si="313"/>
        <v>0</v>
      </c>
      <c r="U1492" s="15"/>
      <c r="V1492" s="3">
        <f t="shared" si="314"/>
        <v>4</v>
      </c>
      <c r="W1492" s="30" t="s">
        <v>2502</v>
      </c>
      <c r="X1492" s="29">
        <f t="shared" si="311"/>
        <v>76.84</v>
      </c>
      <c r="Y1492" s="29">
        <f t="shared" si="312"/>
        <v>0</v>
      </c>
      <c r="Z1492" s="5"/>
      <c r="AA1492" s="3">
        <v>0.15</v>
      </c>
      <c r="AB1492" s="3">
        <f t="shared" si="303"/>
        <v>3.85</v>
      </c>
      <c r="AC1492" s="61">
        <f t="shared" si="304"/>
        <v>2.8815</v>
      </c>
      <c r="AD1492">
        <v>150</v>
      </c>
      <c r="AE1492" s="1">
        <f t="shared" si="306"/>
        <v>0.15</v>
      </c>
    </row>
    <row r="1493" spans="1:31" customFormat="1" ht="43.2" hidden="1" x14ac:dyDescent="0.3">
      <c r="D1493" s="3">
        <f t="shared" si="315"/>
        <v>1476</v>
      </c>
      <c r="E1493" s="4" t="s">
        <v>2742</v>
      </c>
      <c r="F1493" s="3">
        <v>3</v>
      </c>
      <c r="G1493" s="3" t="s">
        <v>1570</v>
      </c>
      <c r="H1493" s="4" t="s">
        <v>2363</v>
      </c>
      <c r="I1493" s="3" t="s">
        <v>2366</v>
      </c>
      <c r="J1493" s="3"/>
      <c r="K1493" s="3"/>
      <c r="L1493" s="3" t="s">
        <v>2507</v>
      </c>
      <c r="M1493" s="3">
        <v>19.21</v>
      </c>
      <c r="N1493" s="3">
        <v>4000</v>
      </c>
      <c r="O1493" s="3" t="s">
        <v>25</v>
      </c>
      <c r="P1493" s="3">
        <v>1</v>
      </c>
      <c r="Q1493" s="28">
        <f t="shared" si="309"/>
        <v>4</v>
      </c>
      <c r="R1493" s="28">
        <f t="shared" si="310"/>
        <v>76.84</v>
      </c>
      <c r="S1493" s="15">
        <v>0</v>
      </c>
      <c r="T1493" s="46">
        <f t="shared" si="313"/>
        <v>0</v>
      </c>
      <c r="U1493" s="15"/>
      <c r="V1493" s="3">
        <f t="shared" si="314"/>
        <v>4</v>
      </c>
      <c r="W1493" s="30" t="s">
        <v>2502</v>
      </c>
      <c r="X1493" s="29">
        <f t="shared" si="311"/>
        <v>76.84</v>
      </c>
      <c r="Y1493" s="29">
        <f t="shared" si="312"/>
        <v>0</v>
      </c>
      <c r="Z1493" s="5"/>
      <c r="AA1493" s="3">
        <v>0.15</v>
      </c>
      <c r="AB1493" s="3">
        <f t="shared" si="303"/>
        <v>3.85</v>
      </c>
      <c r="AC1493" s="61">
        <f t="shared" si="304"/>
        <v>2.8815</v>
      </c>
      <c r="AD1493">
        <v>150</v>
      </c>
      <c r="AE1493" s="1">
        <f t="shared" si="306"/>
        <v>0.15</v>
      </c>
    </row>
    <row r="1494" spans="1:31" customFormat="1" ht="43.2" hidden="1" x14ac:dyDescent="0.3">
      <c r="D1494" s="3">
        <f t="shared" si="315"/>
        <v>1477</v>
      </c>
      <c r="E1494" s="4" t="s">
        <v>2742</v>
      </c>
      <c r="F1494" s="3">
        <v>3</v>
      </c>
      <c r="G1494" s="3" t="s">
        <v>1570</v>
      </c>
      <c r="H1494" s="4" t="s">
        <v>2364</v>
      </c>
      <c r="I1494" s="3" t="s">
        <v>2366</v>
      </c>
      <c r="J1494" s="3"/>
      <c r="K1494" s="3"/>
      <c r="L1494" s="3" t="s">
        <v>2507</v>
      </c>
      <c r="M1494" s="3">
        <v>19.21</v>
      </c>
      <c r="N1494" s="3">
        <v>4000</v>
      </c>
      <c r="O1494" s="3" t="s">
        <v>25</v>
      </c>
      <c r="P1494" s="3">
        <v>1</v>
      </c>
      <c r="Q1494" s="28">
        <f t="shared" si="309"/>
        <v>4</v>
      </c>
      <c r="R1494" s="28">
        <f t="shared" si="310"/>
        <v>76.84</v>
      </c>
      <c r="S1494" s="15">
        <v>0</v>
      </c>
      <c r="T1494" s="46">
        <f t="shared" si="313"/>
        <v>0</v>
      </c>
      <c r="U1494" s="15"/>
      <c r="V1494" s="3">
        <f t="shared" si="314"/>
        <v>4</v>
      </c>
      <c r="W1494" s="30" t="s">
        <v>2502</v>
      </c>
      <c r="X1494" s="29">
        <f t="shared" si="311"/>
        <v>76.84</v>
      </c>
      <c r="Y1494" s="29">
        <f t="shared" si="312"/>
        <v>0</v>
      </c>
      <c r="Z1494" s="5"/>
      <c r="AA1494" s="3">
        <v>0.15</v>
      </c>
      <c r="AB1494" s="3">
        <f t="shared" si="303"/>
        <v>3.85</v>
      </c>
      <c r="AC1494" s="61">
        <f t="shared" si="304"/>
        <v>2.8815</v>
      </c>
      <c r="AD1494">
        <v>150</v>
      </c>
      <c r="AE1494" s="1">
        <f t="shared" si="306"/>
        <v>0.15</v>
      </c>
    </row>
    <row r="1495" spans="1:31" customFormat="1" ht="43.2" hidden="1" x14ac:dyDescent="0.3">
      <c r="D1495" s="3">
        <f t="shared" si="315"/>
        <v>1478</v>
      </c>
      <c r="E1495" s="4" t="s">
        <v>2742</v>
      </c>
      <c r="F1495" s="3">
        <v>3</v>
      </c>
      <c r="G1495" s="3" t="s">
        <v>1570</v>
      </c>
      <c r="H1495" s="4" t="s">
        <v>2365</v>
      </c>
      <c r="I1495" s="3" t="s">
        <v>2366</v>
      </c>
      <c r="J1495" s="3"/>
      <c r="K1495" s="3"/>
      <c r="L1495" s="3" t="s">
        <v>2507</v>
      </c>
      <c r="M1495" s="3">
        <v>19.21</v>
      </c>
      <c r="N1495" s="3">
        <v>4000</v>
      </c>
      <c r="O1495" s="3" t="s">
        <v>25</v>
      </c>
      <c r="P1495" s="3">
        <v>1</v>
      </c>
      <c r="Q1495" s="28">
        <f t="shared" si="309"/>
        <v>4</v>
      </c>
      <c r="R1495" s="28">
        <f t="shared" si="310"/>
        <v>76.84</v>
      </c>
      <c r="S1495" s="15">
        <v>0</v>
      </c>
      <c r="T1495" s="46">
        <f t="shared" si="313"/>
        <v>0</v>
      </c>
      <c r="U1495" s="15"/>
      <c r="V1495" s="3">
        <f t="shared" si="314"/>
        <v>4</v>
      </c>
      <c r="W1495" s="30" t="s">
        <v>2502</v>
      </c>
      <c r="X1495" s="29">
        <f t="shared" si="311"/>
        <v>76.84</v>
      </c>
      <c r="Y1495" s="29">
        <f t="shared" si="312"/>
        <v>0</v>
      </c>
      <c r="Z1495" s="5"/>
      <c r="AA1495" s="3">
        <v>0.15</v>
      </c>
      <c r="AB1495" s="3">
        <f t="shared" si="303"/>
        <v>3.85</v>
      </c>
      <c r="AC1495" s="61">
        <f t="shared" si="304"/>
        <v>2.8815</v>
      </c>
      <c r="AD1495">
        <v>150</v>
      </c>
      <c r="AE1495" s="1">
        <f t="shared" si="306"/>
        <v>0.15</v>
      </c>
    </row>
    <row r="1496" spans="1:31" customFormat="1" ht="43.2" hidden="1" x14ac:dyDescent="0.3">
      <c r="A1496" s="65" t="str" cm="1">
        <f t="array" ref="A1496">_xlfn.IFS(M1496&gt;=65,"Heavy",M1496&lt;=25,"Light",M1496&gt;=26-64,"Medium")</f>
        <v>Light</v>
      </c>
      <c r="B1496" s="1" t="s">
        <v>2787</v>
      </c>
      <c r="C1496" s="1" t="s">
        <v>2824</v>
      </c>
      <c r="D1496" s="3">
        <f t="shared" si="315"/>
        <v>1479</v>
      </c>
      <c r="E1496" s="4" t="s">
        <v>2741</v>
      </c>
      <c r="F1496" s="3">
        <v>3</v>
      </c>
      <c r="G1496" s="3" t="s">
        <v>2827</v>
      </c>
      <c r="H1496" s="4" t="s">
        <v>2367</v>
      </c>
      <c r="I1496" s="3" t="s">
        <v>2369</v>
      </c>
      <c r="J1496" s="3" t="s">
        <v>2821</v>
      </c>
      <c r="K1496" s="7" t="str">
        <f>VLOOKUP($I1496,'New Summary'!$E$8:$G$59,2,FALSE)</f>
        <v>T-175x175x7x11</v>
      </c>
      <c r="L1496" s="3" t="s">
        <v>2496</v>
      </c>
      <c r="M1496" s="7">
        <f>VLOOKUP($I1496,'New Summary'!$E$8:$G$59,3,FALSE)</f>
        <v>25</v>
      </c>
      <c r="N1496" s="3">
        <v>6000</v>
      </c>
      <c r="O1496" s="3" t="s">
        <v>25</v>
      </c>
      <c r="P1496" s="3">
        <v>1</v>
      </c>
      <c r="Q1496" s="28">
        <f t="shared" si="309"/>
        <v>6</v>
      </c>
      <c r="R1496" s="28">
        <f t="shared" si="310"/>
        <v>150</v>
      </c>
      <c r="S1496" s="12">
        <v>0</v>
      </c>
      <c r="T1496" s="46">
        <f t="shared" si="313"/>
        <v>0</v>
      </c>
      <c r="U1496" s="15"/>
      <c r="V1496" s="3">
        <f t="shared" si="314"/>
        <v>6</v>
      </c>
      <c r="W1496" s="30" t="s">
        <v>2502</v>
      </c>
      <c r="X1496" s="29">
        <f t="shared" si="311"/>
        <v>150</v>
      </c>
      <c r="Y1496" s="29">
        <f t="shared" si="312"/>
        <v>0</v>
      </c>
      <c r="Z1496" s="5"/>
      <c r="AA1496" s="3">
        <f>N1496/1000</f>
        <v>6</v>
      </c>
      <c r="AB1496" s="3">
        <f t="shared" si="303"/>
        <v>0</v>
      </c>
      <c r="AC1496" s="3">
        <f t="shared" si="304"/>
        <v>150</v>
      </c>
      <c r="AD1496">
        <v>150</v>
      </c>
      <c r="AE1496" s="1">
        <f t="shared" si="306"/>
        <v>0.15</v>
      </c>
    </row>
    <row r="1497" spans="1:31" customFormat="1" ht="43.2" hidden="1" x14ac:dyDescent="0.3">
      <c r="A1497" s="65" t="str" cm="1">
        <f t="array" ref="A1497">_xlfn.IFS(M1497&gt;=65,"Heavy",M1497&lt;=25,"Light",M1497&gt;=26-64,"Medium")</f>
        <v>Light</v>
      </c>
      <c r="B1497" s="1" t="s">
        <v>2787</v>
      </c>
      <c r="C1497" s="1" t="s">
        <v>2824</v>
      </c>
      <c r="D1497" s="3">
        <f t="shared" si="315"/>
        <v>1480</v>
      </c>
      <c r="E1497" s="4" t="s">
        <v>2741</v>
      </c>
      <c r="F1497" s="3">
        <v>3</v>
      </c>
      <c r="G1497" s="3" t="s">
        <v>2827</v>
      </c>
      <c r="H1497" s="4" t="s">
        <v>2368</v>
      </c>
      <c r="I1497" s="3" t="s">
        <v>2369</v>
      </c>
      <c r="J1497" s="3" t="s">
        <v>2821</v>
      </c>
      <c r="K1497" s="7" t="str">
        <f>VLOOKUP($I1497,'New Summary'!$E$8:$G$59,2,FALSE)</f>
        <v>T-175x175x7x11</v>
      </c>
      <c r="L1497" s="3" t="s">
        <v>2496</v>
      </c>
      <c r="M1497" s="7">
        <f>VLOOKUP($I1497,'New Summary'!$E$8:$G$59,3,FALSE)</f>
        <v>25</v>
      </c>
      <c r="N1497" s="3">
        <v>6000</v>
      </c>
      <c r="O1497" s="3" t="s">
        <v>25</v>
      </c>
      <c r="P1497" s="3">
        <v>1</v>
      </c>
      <c r="Q1497" s="28">
        <f t="shared" si="309"/>
        <v>6</v>
      </c>
      <c r="R1497" s="28">
        <f t="shared" si="310"/>
        <v>150</v>
      </c>
      <c r="S1497" s="12">
        <v>0</v>
      </c>
      <c r="T1497" s="46">
        <f t="shared" si="313"/>
        <v>0</v>
      </c>
      <c r="U1497" s="15"/>
      <c r="V1497" s="3">
        <f t="shared" si="314"/>
        <v>6</v>
      </c>
      <c r="W1497" s="30" t="s">
        <v>2502</v>
      </c>
      <c r="X1497" s="29">
        <f t="shared" si="311"/>
        <v>150</v>
      </c>
      <c r="Y1497" s="29">
        <f t="shared" si="312"/>
        <v>0</v>
      </c>
      <c r="Z1497" s="5"/>
      <c r="AA1497" s="3">
        <f t="shared" ref="AA1497:AA1498" si="316">N1497/1000</f>
        <v>6</v>
      </c>
      <c r="AB1497" s="3">
        <f t="shared" si="303"/>
        <v>0</v>
      </c>
      <c r="AC1497" s="3">
        <f t="shared" si="304"/>
        <v>150</v>
      </c>
      <c r="AD1497">
        <v>150</v>
      </c>
      <c r="AE1497" s="1">
        <f t="shared" si="306"/>
        <v>0.15</v>
      </c>
    </row>
    <row r="1498" spans="1:31" customFormat="1" ht="43.2" hidden="1" x14ac:dyDescent="0.3">
      <c r="A1498" s="65" t="str" cm="1">
        <f t="array" ref="A1498">_xlfn.IFS(M1498&gt;=65,"Heavy",M1498&lt;=25,"Light",M1498&gt;=26-64,"Medium")</f>
        <v>Light</v>
      </c>
      <c r="B1498" s="1" t="s">
        <v>2787</v>
      </c>
      <c r="C1498" s="1" t="s">
        <v>2824</v>
      </c>
      <c r="D1498" s="3">
        <f t="shared" si="315"/>
        <v>1481</v>
      </c>
      <c r="E1498" s="4" t="s">
        <v>2741</v>
      </c>
      <c r="F1498" s="3">
        <v>3</v>
      </c>
      <c r="G1498" s="3" t="s">
        <v>2827</v>
      </c>
      <c r="H1498" s="4" t="s">
        <v>2370</v>
      </c>
      <c r="I1498" s="3" t="s">
        <v>2369</v>
      </c>
      <c r="J1498" s="3" t="s">
        <v>2821</v>
      </c>
      <c r="K1498" s="7" t="str">
        <f>VLOOKUP($I1498,'New Summary'!$E$8:$G$59,2,FALSE)</f>
        <v>T-175x175x7x11</v>
      </c>
      <c r="L1498" s="3" t="s">
        <v>2496</v>
      </c>
      <c r="M1498" s="7">
        <f>VLOOKUP($I1498,'New Summary'!$E$8:$G$59,3,FALSE)</f>
        <v>25</v>
      </c>
      <c r="N1498" s="3">
        <v>12000</v>
      </c>
      <c r="O1498" s="3" t="s">
        <v>25</v>
      </c>
      <c r="P1498" s="3">
        <v>1</v>
      </c>
      <c r="Q1498" s="28">
        <f t="shared" si="309"/>
        <v>12</v>
      </c>
      <c r="R1498" s="28">
        <f t="shared" si="310"/>
        <v>300</v>
      </c>
      <c r="S1498" s="12">
        <v>0</v>
      </c>
      <c r="T1498" s="46">
        <f t="shared" si="313"/>
        <v>0</v>
      </c>
      <c r="U1498" s="15"/>
      <c r="V1498" s="3">
        <f t="shared" si="314"/>
        <v>12</v>
      </c>
      <c r="W1498" s="30" t="s">
        <v>2502</v>
      </c>
      <c r="X1498" s="29">
        <f t="shared" si="311"/>
        <v>300</v>
      </c>
      <c r="Y1498" s="29">
        <f t="shared" si="312"/>
        <v>0</v>
      </c>
      <c r="Z1498" s="5"/>
      <c r="AA1498" s="3">
        <f t="shared" si="316"/>
        <v>12</v>
      </c>
      <c r="AB1498" s="3">
        <f t="shared" si="303"/>
        <v>0</v>
      </c>
      <c r="AC1498" s="3">
        <f t="shared" si="304"/>
        <v>300</v>
      </c>
      <c r="AD1498">
        <v>150</v>
      </c>
      <c r="AE1498" s="1">
        <f t="shared" si="306"/>
        <v>0.15</v>
      </c>
    </row>
    <row r="1499" spans="1:31" customFormat="1" ht="43.2" hidden="1" x14ac:dyDescent="0.3">
      <c r="A1499" s="65" t="str" cm="1">
        <f t="array" ref="A1499">_xlfn.IFS(M1499&gt;=65,"Heavy",M1499&lt;=25,"Light",M1499&gt;=26-64,"Medium")</f>
        <v>Medium</v>
      </c>
      <c r="B1499" s="1" t="s">
        <v>2787</v>
      </c>
      <c r="C1499" s="1" t="s">
        <v>2824</v>
      </c>
      <c r="D1499" s="3">
        <f t="shared" si="315"/>
        <v>1482</v>
      </c>
      <c r="E1499" s="4" t="s">
        <v>2741</v>
      </c>
      <c r="F1499" s="3">
        <v>3</v>
      </c>
      <c r="G1499" s="3" t="s">
        <v>2827</v>
      </c>
      <c r="H1499" s="4" t="s">
        <v>2371</v>
      </c>
      <c r="I1499" s="3" t="s">
        <v>35</v>
      </c>
      <c r="J1499" s="7" t="s">
        <v>2346</v>
      </c>
      <c r="K1499" s="7" t="str">
        <f>VLOOKUP($I1499,'New Summary'!$E$8:$G$59,2,FALSE)</f>
        <v>H-200x200x8x12</v>
      </c>
      <c r="L1499" s="7" t="s">
        <v>2496</v>
      </c>
      <c r="M1499" s="7">
        <f>VLOOKUP($I1499,'New Summary'!$E$8:$G$59,3,FALSE)</f>
        <v>49.9</v>
      </c>
      <c r="N1499" s="3">
        <v>1700</v>
      </c>
      <c r="O1499" s="3" t="s">
        <v>25</v>
      </c>
      <c r="P1499" s="3">
        <v>1</v>
      </c>
      <c r="Q1499" s="28">
        <f t="shared" si="309"/>
        <v>1.7</v>
      </c>
      <c r="R1499" s="28">
        <f t="shared" si="310"/>
        <v>84.83</v>
      </c>
      <c r="S1499" s="12">
        <v>0</v>
      </c>
      <c r="T1499" s="46">
        <f t="shared" si="313"/>
        <v>0</v>
      </c>
      <c r="U1499" s="15"/>
      <c r="V1499" s="3">
        <f t="shared" si="314"/>
        <v>1.7</v>
      </c>
      <c r="W1499" s="30" t="s">
        <v>2502</v>
      </c>
      <c r="X1499" s="29">
        <f t="shared" si="311"/>
        <v>84.83</v>
      </c>
      <c r="Y1499" s="29">
        <f t="shared" si="312"/>
        <v>0</v>
      </c>
      <c r="Z1499" s="5"/>
      <c r="AA1499" s="3">
        <v>0.15</v>
      </c>
      <c r="AB1499" s="3">
        <f t="shared" si="303"/>
        <v>1.55</v>
      </c>
      <c r="AC1499" s="3">
        <f t="shared" si="304"/>
        <v>7.4849999999999994</v>
      </c>
      <c r="AD1499">
        <v>150</v>
      </c>
      <c r="AE1499" s="1">
        <f t="shared" si="306"/>
        <v>0.15</v>
      </c>
    </row>
    <row r="1500" spans="1:31" customFormat="1" ht="43.2" hidden="1" x14ac:dyDescent="0.3">
      <c r="A1500" s="65" t="str" cm="1">
        <f t="array" ref="A1500">_xlfn.IFS(M1500&gt;=65,"Heavy",M1500&lt;=25,"Light",M1500&gt;=26-64,"Medium")</f>
        <v>Medium</v>
      </c>
      <c r="B1500" s="1" t="s">
        <v>2787</v>
      </c>
      <c r="C1500" s="1" t="s">
        <v>2824</v>
      </c>
      <c r="D1500" s="3">
        <f t="shared" si="315"/>
        <v>1483</v>
      </c>
      <c r="E1500" s="4" t="s">
        <v>2741</v>
      </c>
      <c r="F1500" s="3">
        <v>3</v>
      </c>
      <c r="G1500" s="3" t="s">
        <v>2827</v>
      </c>
      <c r="H1500" s="4" t="s">
        <v>2372</v>
      </c>
      <c r="I1500" s="3" t="s">
        <v>35</v>
      </c>
      <c r="J1500" s="7" t="s">
        <v>2346</v>
      </c>
      <c r="K1500" s="7" t="str">
        <f>VLOOKUP($I1500,'New Summary'!$E$8:$G$59,2,FALSE)</f>
        <v>H-200x200x8x12</v>
      </c>
      <c r="L1500" s="7" t="s">
        <v>2496</v>
      </c>
      <c r="M1500" s="7">
        <f>VLOOKUP($I1500,'New Summary'!$E$8:$G$59,3,FALSE)</f>
        <v>49.9</v>
      </c>
      <c r="N1500" s="3">
        <v>1700</v>
      </c>
      <c r="O1500" s="3" t="s">
        <v>25</v>
      </c>
      <c r="P1500" s="3">
        <v>1</v>
      </c>
      <c r="Q1500" s="28">
        <f t="shared" si="309"/>
        <v>1.7</v>
      </c>
      <c r="R1500" s="28">
        <f t="shared" si="310"/>
        <v>84.83</v>
      </c>
      <c r="S1500" s="12">
        <v>0</v>
      </c>
      <c r="T1500" s="46">
        <f t="shared" si="313"/>
        <v>0</v>
      </c>
      <c r="U1500" s="15"/>
      <c r="V1500" s="3">
        <f t="shared" si="314"/>
        <v>1.7</v>
      </c>
      <c r="W1500" s="30" t="s">
        <v>2502</v>
      </c>
      <c r="X1500" s="29">
        <f t="shared" si="311"/>
        <v>84.83</v>
      </c>
      <c r="Y1500" s="29">
        <f t="shared" si="312"/>
        <v>0</v>
      </c>
      <c r="Z1500" s="5"/>
      <c r="AA1500" s="3">
        <v>0.1</v>
      </c>
      <c r="AB1500" s="3">
        <f t="shared" si="303"/>
        <v>1.5999999999999999</v>
      </c>
      <c r="AC1500" s="3">
        <f t="shared" si="304"/>
        <v>4.99</v>
      </c>
      <c r="AD1500">
        <v>100</v>
      </c>
      <c r="AE1500" s="1">
        <f t="shared" si="306"/>
        <v>0.1</v>
      </c>
    </row>
    <row r="1501" spans="1:31" customFormat="1" ht="43.2" hidden="1" x14ac:dyDescent="0.3">
      <c r="A1501" s="65" t="str" cm="1">
        <f t="array" ref="A1501">_xlfn.IFS(M1501&gt;=65,"Heavy",M1501&lt;=25,"Light",M1501&gt;=26-64,"Medium")</f>
        <v>Medium</v>
      </c>
      <c r="B1501" s="1" t="s">
        <v>2787</v>
      </c>
      <c r="C1501" s="1" t="s">
        <v>2824</v>
      </c>
      <c r="D1501" s="3">
        <f t="shared" si="315"/>
        <v>1484</v>
      </c>
      <c r="E1501" s="4" t="s">
        <v>2741</v>
      </c>
      <c r="F1501" s="3">
        <v>3</v>
      </c>
      <c r="G1501" s="3" t="s">
        <v>2827</v>
      </c>
      <c r="H1501" s="4" t="s">
        <v>2373</v>
      </c>
      <c r="I1501" s="3" t="s">
        <v>35</v>
      </c>
      <c r="J1501" s="7" t="s">
        <v>2346</v>
      </c>
      <c r="K1501" s="7" t="str">
        <f>VLOOKUP($I1501,'New Summary'!$E$8:$G$59,2,FALSE)</f>
        <v>H-200x200x8x12</v>
      </c>
      <c r="L1501" s="7" t="s">
        <v>2496</v>
      </c>
      <c r="M1501" s="7">
        <f>VLOOKUP($I1501,'New Summary'!$E$8:$G$59,3,FALSE)</f>
        <v>49.9</v>
      </c>
      <c r="N1501" s="3">
        <v>1700</v>
      </c>
      <c r="O1501" s="3" t="s">
        <v>25</v>
      </c>
      <c r="P1501" s="3">
        <v>1</v>
      </c>
      <c r="Q1501" s="28">
        <f t="shared" si="309"/>
        <v>1.7</v>
      </c>
      <c r="R1501" s="28">
        <f t="shared" si="310"/>
        <v>84.83</v>
      </c>
      <c r="S1501" s="12">
        <v>0</v>
      </c>
      <c r="T1501" s="46">
        <f t="shared" si="313"/>
        <v>0</v>
      </c>
      <c r="U1501" s="15"/>
      <c r="V1501" s="3">
        <f t="shared" si="314"/>
        <v>1.7</v>
      </c>
      <c r="W1501" s="30" t="s">
        <v>2502</v>
      </c>
      <c r="X1501" s="29">
        <f t="shared" si="311"/>
        <v>84.83</v>
      </c>
      <c r="Y1501" s="29">
        <f t="shared" si="312"/>
        <v>0</v>
      </c>
      <c r="Z1501" s="5"/>
      <c r="AA1501" s="3">
        <v>0.1</v>
      </c>
      <c r="AB1501" s="3">
        <f t="shared" ref="AB1501:AB1564" si="317">Q1501-AA1501</f>
        <v>1.5999999999999999</v>
      </c>
      <c r="AC1501" s="3">
        <f t="shared" ref="AC1501:AC1564" si="318">AA1501*M1501*P1501</f>
        <v>4.99</v>
      </c>
      <c r="AD1501">
        <v>100</v>
      </c>
      <c r="AE1501" s="1">
        <f t="shared" si="306"/>
        <v>0.1</v>
      </c>
    </row>
    <row r="1502" spans="1:31" customFormat="1" ht="43.2" hidden="1" x14ac:dyDescent="0.3">
      <c r="A1502" s="65" t="str" cm="1">
        <f t="array" ref="A1502">_xlfn.IFS(M1502&gt;=65,"Heavy",M1502&lt;=25,"Light",M1502&gt;=26-64,"Medium")</f>
        <v>Medium</v>
      </c>
      <c r="B1502" s="1" t="s">
        <v>2787</v>
      </c>
      <c r="C1502" s="1" t="s">
        <v>2824</v>
      </c>
      <c r="D1502" s="3">
        <f t="shared" si="315"/>
        <v>1485</v>
      </c>
      <c r="E1502" s="4" t="s">
        <v>2741</v>
      </c>
      <c r="F1502" s="3">
        <v>3</v>
      </c>
      <c r="G1502" s="3" t="s">
        <v>2827</v>
      </c>
      <c r="H1502" s="4" t="s">
        <v>2374</v>
      </c>
      <c r="I1502" s="3" t="s">
        <v>35</v>
      </c>
      <c r="J1502" s="7" t="s">
        <v>2346</v>
      </c>
      <c r="K1502" s="7" t="str">
        <f>VLOOKUP($I1502,'New Summary'!$E$8:$G$59,2,FALSE)</f>
        <v>H-200x200x8x12</v>
      </c>
      <c r="L1502" s="7" t="s">
        <v>2496</v>
      </c>
      <c r="M1502" s="7">
        <f>VLOOKUP($I1502,'New Summary'!$E$8:$G$59,3,FALSE)</f>
        <v>49.9</v>
      </c>
      <c r="N1502" s="3">
        <v>1700</v>
      </c>
      <c r="O1502" s="3" t="s">
        <v>25</v>
      </c>
      <c r="P1502" s="3">
        <v>1</v>
      </c>
      <c r="Q1502" s="28">
        <f t="shared" si="309"/>
        <v>1.7</v>
      </c>
      <c r="R1502" s="28">
        <f t="shared" si="310"/>
        <v>84.83</v>
      </c>
      <c r="S1502" s="12">
        <v>0</v>
      </c>
      <c r="T1502" s="46">
        <f t="shared" si="313"/>
        <v>0</v>
      </c>
      <c r="U1502" s="15"/>
      <c r="V1502" s="3">
        <f t="shared" si="314"/>
        <v>1.7</v>
      </c>
      <c r="W1502" s="30" t="s">
        <v>2502</v>
      </c>
      <c r="X1502" s="29">
        <f t="shared" si="311"/>
        <v>84.83</v>
      </c>
      <c r="Y1502" s="29">
        <f t="shared" si="312"/>
        <v>0</v>
      </c>
      <c r="Z1502" s="5"/>
      <c r="AA1502" s="3">
        <v>0.23</v>
      </c>
      <c r="AB1502" s="3">
        <f t="shared" si="317"/>
        <v>1.47</v>
      </c>
      <c r="AC1502" s="3">
        <f t="shared" si="318"/>
        <v>11.477</v>
      </c>
      <c r="AD1502">
        <v>230</v>
      </c>
      <c r="AE1502" s="1">
        <f t="shared" si="306"/>
        <v>0.23</v>
      </c>
    </row>
    <row r="1503" spans="1:31" customFormat="1" ht="43.2" hidden="1" x14ac:dyDescent="0.3">
      <c r="A1503" s="65" t="str" cm="1">
        <f t="array" ref="A1503">_xlfn.IFS(M1503&gt;=65,"Heavy",M1503&lt;=25,"Light",M1503&gt;=26-64,"Medium")</f>
        <v>Medium</v>
      </c>
      <c r="B1503" s="1" t="s">
        <v>2787</v>
      </c>
      <c r="C1503" s="1" t="s">
        <v>2824</v>
      </c>
      <c r="D1503" s="3">
        <f t="shared" si="315"/>
        <v>1486</v>
      </c>
      <c r="E1503" s="4" t="s">
        <v>2741</v>
      </c>
      <c r="F1503" s="3">
        <v>3</v>
      </c>
      <c r="G1503" s="3" t="s">
        <v>2827</v>
      </c>
      <c r="H1503" s="4" t="s">
        <v>2375</v>
      </c>
      <c r="I1503" s="3" t="s">
        <v>35</v>
      </c>
      <c r="J1503" s="7" t="s">
        <v>2346</v>
      </c>
      <c r="K1503" s="7" t="str">
        <f>VLOOKUP($I1503,'New Summary'!$E$8:$G$59,2,FALSE)</f>
        <v>H-200x200x8x12</v>
      </c>
      <c r="L1503" s="7" t="s">
        <v>2496</v>
      </c>
      <c r="M1503" s="7">
        <f>VLOOKUP($I1503,'New Summary'!$E$8:$G$59,3,FALSE)</f>
        <v>49.9</v>
      </c>
      <c r="N1503" s="3">
        <v>1700</v>
      </c>
      <c r="O1503" s="3" t="s">
        <v>25</v>
      </c>
      <c r="P1503" s="3">
        <v>1</v>
      </c>
      <c r="Q1503" s="28">
        <f t="shared" si="309"/>
        <v>1.7</v>
      </c>
      <c r="R1503" s="28">
        <f t="shared" si="310"/>
        <v>84.83</v>
      </c>
      <c r="S1503" s="12">
        <v>0</v>
      </c>
      <c r="T1503" s="46">
        <f t="shared" si="313"/>
        <v>0</v>
      </c>
      <c r="U1503" s="15"/>
      <c r="V1503" s="3">
        <f t="shared" si="314"/>
        <v>1.7</v>
      </c>
      <c r="W1503" s="30" t="s">
        <v>2502</v>
      </c>
      <c r="X1503" s="29">
        <f t="shared" si="311"/>
        <v>84.83</v>
      </c>
      <c r="Y1503" s="29">
        <f t="shared" si="312"/>
        <v>0</v>
      </c>
      <c r="Z1503" s="5"/>
      <c r="AA1503" s="3">
        <v>0.23</v>
      </c>
      <c r="AB1503" s="3">
        <f t="shared" si="317"/>
        <v>1.47</v>
      </c>
      <c r="AC1503" s="3">
        <f t="shared" si="318"/>
        <v>11.477</v>
      </c>
      <c r="AD1503">
        <v>230</v>
      </c>
      <c r="AE1503" s="1">
        <f t="shared" si="306"/>
        <v>0.23</v>
      </c>
    </row>
    <row r="1504" spans="1:31" customFormat="1" ht="43.2" hidden="1" x14ac:dyDescent="0.3">
      <c r="D1504" s="3">
        <f t="shared" si="315"/>
        <v>1487</v>
      </c>
      <c r="E1504" s="4" t="s">
        <v>2742</v>
      </c>
      <c r="F1504" s="3">
        <v>3</v>
      </c>
      <c r="G1504" s="3" t="s">
        <v>2416</v>
      </c>
      <c r="H1504" s="4" t="s">
        <v>2376</v>
      </c>
      <c r="I1504" s="3" t="s">
        <v>2382</v>
      </c>
      <c r="J1504" s="3"/>
      <c r="K1504" s="3"/>
      <c r="L1504" s="3" t="s">
        <v>2496</v>
      </c>
      <c r="M1504" s="3">
        <v>12.2</v>
      </c>
      <c r="N1504" s="3">
        <v>1700</v>
      </c>
      <c r="O1504" s="3" t="s">
        <v>25</v>
      </c>
      <c r="P1504" s="3">
        <v>1</v>
      </c>
      <c r="Q1504" s="28">
        <f t="shared" si="309"/>
        <v>1.7</v>
      </c>
      <c r="R1504" s="28">
        <f t="shared" si="310"/>
        <v>20.74</v>
      </c>
      <c r="S1504" s="15">
        <v>0.3</v>
      </c>
      <c r="T1504" s="46">
        <f t="shared" si="313"/>
        <v>0.51</v>
      </c>
      <c r="U1504" s="15"/>
      <c r="V1504" s="3">
        <f t="shared" si="314"/>
        <v>1.19</v>
      </c>
      <c r="W1504" s="30" t="s">
        <v>2502</v>
      </c>
      <c r="X1504" s="29">
        <f t="shared" si="311"/>
        <v>14.517999999999999</v>
      </c>
      <c r="Y1504" s="29">
        <f t="shared" si="312"/>
        <v>6.2219999999999995</v>
      </c>
      <c r="Z1504" s="5"/>
      <c r="AA1504" s="3">
        <v>0.23</v>
      </c>
      <c r="AB1504" s="3">
        <f t="shared" si="317"/>
        <v>1.47</v>
      </c>
      <c r="AC1504" s="61">
        <f t="shared" si="318"/>
        <v>2.806</v>
      </c>
      <c r="AD1504">
        <v>230</v>
      </c>
      <c r="AE1504" s="1">
        <f t="shared" si="306"/>
        <v>0.23</v>
      </c>
    </row>
    <row r="1505" spans="1:31" customFormat="1" ht="43.2" hidden="1" x14ac:dyDescent="0.3">
      <c r="D1505" s="3">
        <f t="shared" si="315"/>
        <v>1488</v>
      </c>
      <c r="E1505" s="4" t="s">
        <v>2742</v>
      </c>
      <c r="F1505" s="3">
        <v>3</v>
      </c>
      <c r="G1505" s="3" t="s">
        <v>2416</v>
      </c>
      <c r="H1505" s="4" t="s">
        <v>2377</v>
      </c>
      <c r="I1505" s="3" t="s">
        <v>2382</v>
      </c>
      <c r="J1505" s="3"/>
      <c r="K1505" s="3"/>
      <c r="L1505" s="3" t="s">
        <v>2496</v>
      </c>
      <c r="M1505" s="3">
        <v>12.2</v>
      </c>
      <c r="N1505" s="3">
        <v>1700</v>
      </c>
      <c r="O1505" s="3" t="s">
        <v>25</v>
      </c>
      <c r="P1505" s="3">
        <v>1</v>
      </c>
      <c r="Q1505" s="28">
        <f t="shared" si="309"/>
        <v>1.7</v>
      </c>
      <c r="R1505" s="28">
        <f t="shared" si="310"/>
        <v>20.74</v>
      </c>
      <c r="S1505" s="15">
        <v>0.3</v>
      </c>
      <c r="T1505" s="46">
        <f t="shared" si="313"/>
        <v>0.51</v>
      </c>
      <c r="U1505" s="15"/>
      <c r="V1505" s="3">
        <f t="shared" si="314"/>
        <v>1.19</v>
      </c>
      <c r="W1505" s="30" t="s">
        <v>2502</v>
      </c>
      <c r="X1505" s="29">
        <f t="shared" si="311"/>
        <v>14.517999999999999</v>
      </c>
      <c r="Y1505" s="29">
        <f t="shared" si="312"/>
        <v>6.2219999999999995</v>
      </c>
      <c r="Z1505" s="5"/>
      <c r="AA1505" s="3">
        <v>0.22</v>
      </c>
      <c r="AB1505" s="3">
        <f t="shared" si="317"/>
        <v>1.48</v>
      </c>
      <c r="AC1505" s="61">
        <f t="shared" si="318"/>
        <v>2.6839999999999997</v>
      </c>
      <c r="AD1505">
        <v>220</v>
      </c>
      <c r="AE1505" s="1">
        <f t="shared" si="306"/>
        <v>0.22</v>
      </c>
    </row>
    <row r="1506" spans="1:31" customFormat="1" ht="43.2" hidden="1" x14ac:dyDescent="0.3">
      <c r="D1506" s="3">
        <f t="shared" si="315"/>
        <v>1489</v>
      </c>
      <c r="E1506" s="4" t="s">
        <v>2742</v>
      </c>
      <c r="F1506" s="3">
        <v>3</v>
      </c>
      <c r="G1506" s="3" t="s">
        <v>2416</v>
      </c>
      <c r="H1506" s="4" t="s">
        <v>2378</v>
      </c>
      <c r="I1506" s="3" t="s">
        <v>2382</v>
      </c>
      <c r="J1506" s="3"/>
      <c r="K1506" s="3"/>
      <c r="L1506" s="3" t="s">
        <v>2496</v>
      </c>
      <c r="M1506" s="3">
        <v>12.2</v>
      </c>
      <c r="N1506" s="3">
        <v>1700</v>
      </c>
      <c r="O1506" s="3" t="s">
        <v>25</v>
      </c>
      <c r="P1506" s="3">
        <v>1</v>
      </c>
      <c r="Q1506" s="28">
        <f t="shared" si="309"/>
        <v>1.7</v>
      </c>
      <c r="R1506" s="28">
        <f t="shared" si="310"/>
        <v>20.74</v>
      </c>
      <c r="S1506" s="15">
        <v>0.3</v>
      </c>
      <c r="T1506" s="46">
        <f t="shared" si="313"/>
        <v>0.51</v>
      </c>
      <c r="U1506" s="15"/>
      <c r="V1506" s="3">
        <f t="shared" si="314"/>
        <v>1.19</v>
      </c>
      <c r="W1506" s="30" t="s">
        <v>2502</v>
      </c>
      <c r="X1506" s="29">
        <f t="shared" si="311"/>
        <v>14.517999999999999</v>
      </c>
      <c r="Y1506" s="29">
        <f t="shared" si="312"/>
        <v>6.2219999999999995</v>
      </c>
      <c r="Z1506" s="5"/>
      <c r="AA1506" s="3">
        <v>0.22</v>
      </c>
      <c r="AB1506" s="3">
        <f t="shared" si="317"/>
        <v>1.48</v>
      </c>
      <c r="AC1506" s="61">
        <f t="shared" si="318"/>
        <v>2.6839999999999997</v>
      </c>
      <c r="AD1506">
        <v>220</v>
      </c>
      <c r="AE1506" s="1">
        <f t="shared" si="306"/>
        <v>0.22</v>
      </c>
    </row>
    <row r="1507" spans="1:31" customFormat="1" ht="43.2" hidden="1" x14ac:dyDescent="0.3">
      <c r="D1507" s="3">
        <f t="shared" si="315"/>
        <v>1490</v>
      </c>
      <c r="E1507" s="4" t="s">
        <v>2742</v>
      </c>
      <c r="F1507" s="3">
        <v>3</v>
      </c>
      <c r="G1507" s="3" t="s">
        <v>2416</v>
      </c>
      <c r="H1507" s="4" t="s">
        <v>2379</v>
      </c>
      <c r="I1507" s="3" t="s">
        <v>2382</v>
      </c>
      <c r="J1507" s="3"/>
      <c r="K1507" s="3"/>
      <c r="L1507" s="3" t="s">
        <v>2496</v>
      </c>
      <c r="M1507" s="3">
        <v>12.2</v>
      </c>
      <c r="N1507" s="3">
        <v>1700</v>
      </c>
      <c r="O1507" s="3" t="s">
        <v>25</v>
      </c>
      <c r="P1507" s="3">
        <v>1</v>
      </c>
      <c r="Q1507" s="28">
        <f t="shared" si="309"/>
        <v>1.7</v>
      </c>
      <c r="R1507" s="28">
        <f t="shared" si="310"/>
        <v>20.74</v>
      </c>
      <c r="S1507" s="15">
        <v>0.3</v>
      </c>
      <c r="T1507" s="46">
        <f t="shared" si="313"/>
        <v>0.51</v>
      </c>
      <c r="U1507" s="15"/>
      <c r="V1507" s="3">
        <f t="shared" si="314"/>
        <v>1.19</v>
      </c>
      <c r="W1507" s="30" t="s">
        <v>2502</v>
      </c>
      <c r="X1507" s="29">
        <f t="shared" si="311"/>
        <v>14.517999999999999</v>
      </c>
      <c r="Y1507" s="29">
        <f t="shared" si="312"/>
        <v>6.2219999999999995</v>
      </c>
      <c r="Z1507" s="5"/>
      <c r="AA1507" s="3">
        <v>0.23</v>
      </c>
      <c r="AB1507" s="3">
        <f t="shared" si="317"/>
        <v>1.47</v>
      </c>
      <c r="AC1507" s="61">
        <f t="shared" si="318"/>
        <v>2.806</v>
      </c>
      <c r="AD1507">
        <v>230</v>
      </c>
      <c r="AE1507" s="1">
        <f t="shared" si="306"/>
        <v>0.23</v>
      </c>
    </row>
    <row r="1508" spans="1:31" customFormat="1" ht="43.2" hidden="1" x14ac:dyDescent="0.3">
      <c r="D1508" s="3">
        <f t="shared" si="315"/>
        <v>1491</v>
      </c>
      <c r="E1508" s="4" t="s">
        <v>2742</v>
      </c>
      <c r="F1508" s="3">
        <v>3</v>
      </c>
      <c r="G1508" s="3" t="s">
        <v>2416</v>
      </c>
      <c r="H1508" s="4" t="s">
        <v>2380</v>
      </c>
      <c r="I1508" s="3" t="s">
        <v>2382</v>
      </c>
      <c r="J1508" s="3"/>
      <c r="K1508" s="3"/>
      <c r="L1508" s="3" t="s">
        <v>2496</v>
      </c>
      <c r="M1508" s="3">
        <v>12.2</v>
      </c>
      <c r="N1508" s="3">
        <v>1700</v>
      </c>
      <c r="O1508" s="3" t="s">
        <v>25</v>
      </c>
      <c r="P1508" s="3">
        <v>1</v>
      </c>
      <c r="Q1508" s="28">
        <f t="shared" si="309"/>
        <v>1.7</v>
      </c>
      <c r="R1508" s="28">
        <f t="shared" si="310"/>
        <v>20.74</v>
      </c>
      <c r="S1508" s="15">
        <v>0.3</v>
      </c>
      <c r="T1508" s="46">
        <f t="shared" si="313"/>
        <v>0.51</v>
      </c>
      <c r="U1508" s="15"/>
      <c r="V1508" s="3">
        <f t="shared" si="314"/>
        <v>1.19</v>
      </c>
      <c r="W1508" s="30" t="s">
        <v>2502</v>
      </c>
      <c r="X1508" s="29">
        <f t="shared" si="311"/>
        <v>14.517999999999999</v>
      </c>
      <c r="Y1508" s="29">
        <f t="shared" si="312"/>
        <v>6.2219999999999995</v>
      </c>
      <c r="Z1508" s="5"/>
      <c r="AA1508" s="3">
        <v>0.23</v>
      </c>
      <c r="AB1508" s="3">
        <f t="shared" si="317"/>
        <v>1.47</v>
      </c>
      <c r="AC1508" s="61">
        <f t="shared" si="318"/>
        <v>2.806</v>
      </c>
      <c r="AD1508">
        <v>230</v>
      </c>
      <c r="AE1508" s="1">
        <f t="shared" si="306"/>
        <v>0.23</v>
      </c>
    </row>
    <row r="1509" spans="1:31" customFormat="1" ht="43.2" hidden="1" x14ac:dyDescent="0.3">
      <c r="D1509" s="3">
        <f t="shared" si="315"/>
        <v>1492</v>
      </c>
      <c r="E1509" s="4" t="s">
        <v>2742</v>
      </c>
      <c r="F1509" s="3">
        <v>3</v>
      </c>
      <c r="G1509" s="3" t="s">
        <v>2416</v>
      </c>
      <c r="H1509" s="4" t="s">
        <v>2381</v>
      </c>
      <c r="I1509" s="3" t="s">
        <v>2382</v>
      </c>
      <c r="J1509" s="3"/>
      <c r="K1509" s="3"/>
      <c r="L1509" s="3" t="s">
        <v>2496</v>
      </c>
      <c r="M1509" s="3">
        <v>12.2</v>
      </c>
      <c r="N1509" s="3">
        <v>1700</v>
      </c>
      <c r="O1509" s="3" t="s">
        <v>25</v>
      </c>
      <c r="P1509" s="3">
        <v>1</v>
      </c>
      <c r="Q1509" s="28">
        <f t="shared" si="309"/>
        <v>1.7</v>
      </c>
      <c r="R1509" s="28">
        <f t="shared" si="310"/>
        <v>20.74</v>
      </c>
      <c r="S1509" s="15">
        <v>0.3</v>
      </c>
      <c r="T1509" s="46">
        <f t="shared" si="313"/>
        <v>0.51</v>
      </c>
      <c r="U1509" s="15"/>
      <c r="V1509" s="3">
        <f t="shared" si="314"/>
        <v>1.19</v>
      </c>
      <c r="W1509" s="30" t="s">
        <v>2502</v>
      </c>
      <c r="X1509" s="29">
        <f t="shared" si="311"/>
        <v>14.517999999999999</v>
      </c>
      <c r="Y1509" s="29">
        <f t="shared" si="312"/>
        <v>6.2219999999999995</v>
      </c>
      <c r="Z1509" s="5"/>
      <c r="AA1509" s="3">
        <v>0.23</v>
      </c>
      <c r="AB1509" s="3">
        <f t="shared" si="317"/>
        <v>1.47</v>
      </c>
      <c r="AC1509" s="61">
        <f t="shared" si="318"/>
        <v>2.806</v>
      </c>
      <c r="AD1509">
        <v>230</v>
      </c>
      <c r="AE1509" s="1">
        <f t="shared" si="306"/>
        <v>0.23</v>
      </c>
    </row>
    <row r="1510" spans="1:31" customFormat="1" ht="43.2" hidden="1" x14ac:dyDescent="0.3">
      <c r="A1510" s="65" t="str" cm="1">
        <f t="array" ref="A1510">_xlfn.IFS(M1510&gt;=65,"Heavy",M1510&lt;=25,"Light",M1510&gt;=26-64,"Medium")</f>
        <v>Medium</v>
      </c>
      <c r="B1510" s="1" t="s">
        <v>2787</v>
      </c>
      <c r="C1510" s="1" t="s">
        <v>2824</v>
      </c>
      <c r="D1510" s="3">
        <f t="shared" si="315"/>
        <v>1493</v>
      </c>
      <c r="E1510" s="4" t="s">
        <v>2741</v>
      </c>
      <c r="F1510" s="3">
        <v>3</v>
      </c>
      <c r="G1510" s="3" t="s">
        <v>2827</v>
      </c>
      <c r="H1510" s="4" t="s">
        <v>2383</v>
      </c>
      <c r="I1510" s="3" t="s">
        <v>40</v>
      </c>
      <c r="J1510" s="3" t="s">
        <v>2339</v>
      </c>
      <c r="K1510" s="7" t="str">
        <f>VLOOKUP($I1510,'New Summary'!$E$8:$G$59,2,FALSE)</f>
        <v>H-150x150x7x10</v>
      </c>
      <c r="L1510" s="3" t="s">
        <v>2496</v>
      </c>
      <c r="M1510" s="7">
        <f>VLOOKUP($I1510,'New Summary'!$E$8:$G$59,3,FALSE)</f>
        <v>31.5</v>
      </c>
      <c r="N1510" s="3">
        <v>6000</v>
      </c>
      <c r="O1510" s="3" t="s">
        <v>25</v>
      </c>
      <c r="P1510" s="3">
        <v>1</v>
      </c>
      <c r="Q1510" s="28">
        <f t="shared" si="309"/>
        <v>6</v>
      </c>
      <c r="R1510" s="28">
        <f t="shared" si="310"/>
        <v>189</v>
      </c>
      <c r="S1510" s="12">
        <v>0</v>
      </c>
      <c r="T1510" s="46">
        <f t="shared" si="313"/>
        <v>0</v>
      </c>
      <c r="U1510" s="15"/>
      <c r="V1510" s="3">
        <f t="shared" si="314"/>
        <v>6</v>
      </c>
      <c r="W1510" s="30" t="s">
        <v>2502</v>
      </c>
      <c r="X1510" s="10">
        <f t="shared" si="311"/>
        <v>189</v>
      </c>
      <c r="Y1510" s="10">
        <f t="shared" si="312"/>
        <v>0</v>
      </c>
      <c r="Z1510" s="5"/>
      <c r="AA1510" s="3">
        <v>0.23</v>
      </c>
      <c r="AB1510" s="3">
        <f t="shared" si="317"/>
        <v>5.77</v>
      </c>
      <c r="AC1510" s="3">
        <f t="shared" si="318"/>
        <v>7.2450000000000001</v>
      </c>
      <c r="AD1510">
        <v>230</v>
      </c>
      <c r="AE1510" s="1">
        <f t="shared" si="306"/>
        <v>0.23</v>
      </c>
    </row>
    <row r="1511" spans="1:31" customFormat="1" ht="43.2" hidden="1" x14ac:dyDescent="0.3">
      <c r="A1511" s="65" t="str" cm="1">
        <f t="array" ref="A1511">_xlfn.IFS(M1511&gt;=65,"Heavy",M1511&lt;=25,"Light",M1511&gt;=26-64,"Medium")</f>
        <v>Medium</v>
      </c>
      <c r="B1511" s="1" t="s">
        <v>2787</v>
      </c>
      <c r="C1511" s="1" t="s">
        <v>2824</v>
      </c>
      <c r="D1511" s="3">
        <f t="shared" si="315"/>
        <v>1494</v>
      </c>
      <c r="E1511" s="4" t="s">
        <v>2741</v>
      </c>
      <c r="F1511" s="3">
        <v>3</v>
      </c>
      <c r="G1511" s="3" t="s">
        <v>2827</v>
      </c>
      <c r="H1511" s="4" t="s">
        <v>2383</v>
      </c>
      <c r="I1511" s="3" t="s">
        <v>40</v>
      </c>
      <c r="J1511" s="3" t="s">
        <v>2339</v>
      </c>
      <c r="K1511" s="7" t="str">
        <f>VLOOKUP($I1511,'New Summary'!$E$8:$G$59,2,FALSE)</f>
        <v>H-150x150x7x10</v>
      </c>
      <c r="L1511" s="3" t="s">
        <v>2496</v>
      </c>
      <c r="M1511" s="7">
        <f>VLOOKUP($I1511,'New Summary'!$E$8:$G$59,3,FALSE)</f>
        <v>31.5</v>
      </c>
      <c r="N1511" s="3">
        <v>6000</v>
      </c>
      <c r="O1511" s="3" t="s">
        <v>25</v>
      </c>
      <c r="P1511" s="3">
        <v>1</v>
      </c>
      <c r="Q1511" s="28">
        <f t="shared" si="309"/>
        <v>6</v>
      </c>
      <c r="R1511" s="28">
        <f t="shared" si="310"/>
        <v>189</v>
      </c>
      <c r="S1511" s="12">
        <v>0</v>
      </c>
      <c r="T1511" s="46">
        <f t="shared" si="313"/>
        <v>0</v>
      </c>
      <c r="U1511" s="15"/>
      <c r="V1511" s="3">
        <f t="shared" si="314"/>
        <v>6</v>
      </c>
      <c r="W1511" s="30" t="s">
        <v>2502</v>
      </c>
      <c r="X1511" s="10">
        <f t="shared" si="311"/>
        <v>189</v>
      </c>
      <c r="Y1511" s="10">
        <f t="shared" si="312"/>
        <v>0</v>
      </c>
      <c r="Z1511" s="5"/>
      <c r="AA1511" s="3">
        <v>0.23</v>
      </c>
      <c r="AB1511" s="3">
        <f t="shared" si="317"/>
        <v>5.77</v>
      </c>
      <c r="AC1511" s="3">
        <f t="shared" si="318"/>
        <v>7.2450000000000001</v>
      </c>
      <c r="AD1511">
        <v>230</v>
      </c>
      <c r="AE1511" s="1">
        <f t="shared" si="306"/>
        <v>0.23</v>
      </c>
    </row>
    <row r="1512" spans="1:31" customFormat="1" ht="43.2" hidden="1" x14ac:dyDescent="0.3">
      <c r="A1512" s="65" t="str" cm="1">
        <f t="array" ref="A1512">_xlfn.IFS(M1512&gt;=65,"Heavy",M1512&lt;=25,"Light",M1512&gt;=26-64,"Medium")</f>
        <v>Medium</v>
      </c>
      <c r="B1512" s="1" t="s">
        <v>2787</v>
      </c>
      <c r="C1512" s="1" t="s">
        <v>2824</v>
      </c>
      <c r="D1512" s="3">
        <f t="shared" si="315"/>
        <v>1495</v>
      </c>
      <c r="E1512" s="4" t="s">
        <v>2741</v>
      </c>
      <c r="F1512" s="3">
        <v>3</v>
      </c>
      <c r="G1512" s="3" t="s">
        <v>2827</v>
      </c>
      <c r="H1512" s="4" t="s">
        <v>2384</v>
      </c>
      <c r="I1512" s="3" t="s">
        <v>2785</v>
      </c>
      <c r="J1512" s="3" t="s">
        <v>2349</v>
      </c>
      <c r="K1512" s="7" t="str">
        <f>VLOOKUP($I1512,'New Summary'!$E$8:$G$59,2,FALSE)</f>
        <v>H-150x150x7x10</v>
      </c>
      <c r="L1512" s="3" t="s">
        <v>2496</v>
      </c>
      <c r="M1512" s="7">
        <f>VLOOKUP($I1512,'New Summary'!$E$8:$G$59,3,FALSE)</f>
        <v>31.5</v>
      </c>
      <c r="N1512" s="3">
        <v>6000</v>
      </c>
      <c r="O1512" s="3" t="s">
        <v>25</v>
      </c>
      <c r="P1512" s="3">
        <v>1</v>
      </c>
      <c r="Q1512" s="28">
        <f>(N1512/1000)*P1512</f>
        <v>6</v>
      </c>
      <c r="R1512" s="28">
        <f>Q1512*M1512</f>
        <v>189</v>
      </c>
      <c r="S1512" s="12">
        <v>0</v>
      </c>
      <c r="T1512" s="46">
        <f t="shared" si="313"/>
        <v>0</v>
      </c>
      <c r="U1512" s="15"/>
      <c r="V1512" s="3">
        <f t="shared" si="314"/>
        <v>6</v>
      </c>
      <c r="W1512" s="30" t="s">
        <v>2502</v>
      </c>
      <c r="X1512" s="29">
        <f t="shared" si="311"/>
        <v>189</v>
      </c>
      <c r="Y1512" s="29">
        <f t="shared" si="312"/>
        <v>0</v>
      </c>
      <c r="Z1512" s="5"/>
      <c r="AA1512" s="3">
        <v>0.23</v>
      </c>
      <c r="AB1512" s="3">
        <f t="shared" si="317"/>
        <v>5.77</v>
      </c>
      <c r="AC1512" s="3">
        <f t="shared" si="318"/>
        <v>7.2450000000000001</v>
      </c>
      <c r="AD1512">
        <v>230</v>
      </c>
      <c r="AE1512" s="1">
        <f t="shared" si="306"/>
        <v>0.23</v>
      </c>
    </row>
    <row r="1513" spans="1:31" customFormat="1" ht="43.2" hidden="1" x14ac:dyDescent="0.3">
      <c r="A1513" s="65" t="str" cm="1">
        <f t="array" ref="A1513">_xlfn.IFS(M1513&gt;=65,"Heavy",M1513&lt;=25,"Light",M1513&gt;=26-64,"Medium")</f>
        <v>Medium</v>
      </c>
      <c r="B1513" s="1" t="s">
        <v>2787</v>
      </c>
      <c r="C1513" s="1" t="s">
        <v>2824</v>
      </c>
      <c r="D1513" s="3">
        <f t="shared" si="315"/>
        <v>1496</v>
      </c>
      <c r="E1513" s="4" t="s">
        <v>2741</v>
      </c>
      <c r="F1513" s="3">
        <v>3</v>
      </c>
      <c r="G1513" s="3" t="s">
        <v>2827</v>
      </c>
      <c r="H1513" s="4" t="s">
        <v>2385</v>
      </c>
      <c r="I1513" s="3" t="s">
        <v>40</v>
      </c>
      <c r="J1513" s="3" t="s">
        <v>2339</v>
      </c>
      <c r="K1513" s="7" t="str">
        <f>VLOOKUP($I1513,'New Summary'!$E$8:$G$59,2,FALSE)</f>
        <v>H-150x150x7x10</v>
      </c>
      <c r="L1513" s="3" t="s">
        <v>2496</v>
      </c>
      <c r="M1513" s="7">
        <f>VLOOKUP($I1513,'New Summary'!$E$8:$G$59,3,FALSE)</f>
        <v>31.5</v>
      </c>
      <c r="N1513" s="3">
        <v>6000</v>
      </c>
      <c r="O1513" s="3" t="s">
        <v>25</v>
      </c>
      <c r="P1513" s="3">
        <v>1</v>
      </c>
      <c r="Q1513" s="28">
        <f t="shared" ref="Q1513:Q1522" si="319">(N1513/1000)*P1513</f>
        <v>6</v>
      </c>
      <c r="R1513" s="28">
        <f t="shared" ref="R1513:R1522" si="320">Q1513*M1513</f>
        <v>189</v>
      </c>
      <c r="S1513" s="12">
        <v>0</v>
      </c>
      <c r="T1513" s="46">
        <f t="shared" si="313"/>
        <v>0</v>
      </c>
      <c r="U1513" s="15"/>
      <c r="V1513" s="3">
        <f t="shared" si="314"/>
        <v>6</v>
      </c>
      <c r="W1513" s="30" t="s">
        <v>2502</v>
      </c>
      <c r="X1513" s="10">
        <f t="shared" si="311"/>
        <v>189</v>
      </c>
      <c r="Y1513" s="10">
        <f t="shared" si="312"/>
        <v>0</v>
      </c>
      <c r="Z1513" s="5"/>
      <c r="AA1513" s="3">
        <v>0.23</v>
      </c>
      <c r="AB1513" s="3">
        <f t="shared" si="317"/>
        <v>5.77</v>
      </c>
      <c r="AC1513" s="3">
        <f t="shared" si="318"/>
        <v>7.2450000000000001</v>
      </c>
      <c r="AD1513">
        <v>230</v>
      </c>
      <c r="AE1513" s="1">
        <f t="shared" si="306"/>
        <v>0.23</v>
      </c>
    </row>
    <row r="1514" spans="1:31" customFormat="1" ht="43.2" hidden="1" x14ac:dyDescent="0.3">
      <c r="A1514" s="65" t="str" cm="1">
        <f t="array" ref="A1514">_xlfn.IFS(M1514&gt;=65,"Heavy",M1514&lt;=25,"Light",M1514&gt;=26-64,"Medium")</f>
        <v>Medium</v>
      </c>
      <c r="B1514" s="1" t="s">
        <v>2787</v>
      </c>
      <c r="C1514" s="1" t="s">
        <v>2824</v>
      </c>
      <c r="D1514" s="3">
        <f t="shared" si="315"/>
        <v>1497</v>
      </c>
      <c r="E1514" s="4" t="s">
        <v>2741</v>
      </c>
      <c r="F1514" s="3">
        <v>3</v>
      </c>
      <c r="G1514" s="3" t="s">
        <v>2827</v>
      </c>
      <c r="H1514" s="4" t="s">
        <v>2386</v>
      </c>
      <c r="I1514" s="3" t="s">
        <v>40</v>
      </c>
      <c r="J1514" s="3" t="s">
        <v>2339</v>
      </c>
      <c r="K1514" s="7" t="str">
        <f>VLOOKUP($I1514,'New Summary'!$E$8:$G$59,2,FALSE)</f>
        <v>H-150x150x7x10</v>
      </c>
      <c r="L1514" s="3" t="s">
        <v>2496</v>
      </c>
      <c r="M1514" s="7">
        <f>VLOOKUP($I1514,'New Summary'!$E$8:$G$59,3,FALSE)</f>
        <v>31.5</v>
      </c>
      <c r="N1514" s="3">
        <v>6000</v>
      </c>
      <c r="O1514" s="3" t="s">
        <v>25</v>
      </c>
      <c r="P1514" s="3">
        <v>1</v>
      </c>
      <c r="Q1514" s="28">
        <f t="shared" si="319"/>
        <v>6</v>
      </c>
      <c r="R1514" s="28">
        <f t="shared" si="320"/>
        <v>189</v>
      </c>
      <c r="S1514" s="12">
        <v>0</v>
      </c>
      <c r="T1514" s="46">
        <f t="shared" si="313"/>
        <v>0</v>
      </c>
      <c r="U1514" s="15"/>
      <c r="V1514" s="3">
        <f t="shared" si="314"/>
        <v>6</v>
      </c>
      <c r="W1514" s="30" t="s">
        <v>2502</v>
      </c>
      <c r="X1514" s="10">
        <f t="shared" si="311"/>
        <v>189</v>
      </c>
      <c r="Y1514" s="10">
        <f t="shared" si="312"/>
        <v>0</v>
      </c>
      <c r="Z1514" s="5"/>
      <c r="AA1514" s="3">
        <v>0.23</v>
      </c>
      <c r="AB1514" s="3">
        <f t="shared" si="317"/>
        <v>5.77</v>
      </c>
      <c r="AC1514" s="3">
        <f t="shared" si="318"/>
        <v>7.2450000000000001</v>
      </c>
      <c r="AD1514">
        <v>230</v>
      </c>
      <c r="AE1514" s="1">
        <f t="shared" si="306"/>
        <v>0.23</v>
      </c>
    </row>
    <row r="1515" spans="1:31" customFormat="1" ht="43.2" hidden="1" x14ac:dyDescent="0.3">
      <c r="A1515" s="65" t="str" cm="1">
        <f t="array" ref="A1515">_xlfn.IFS(M1515&gt;=65,"Heavy",M1515&lt;=25,"Light",M1515&gt;=26-64,"Medium")</f>
        <v>Medium</v>
      </c>
      <c r="B1515" s="1" t="s">
        <v>2787</v>
      </c>
      <c r="C1515" s="1" t="s">
        <v>2824</v>
      </c>
      <c r="D1515" s="3">
        <f t="shared" si="315"/>
        <v>1498</v>
      </c>
      <c r="E1515" s="4" t="s">
        <v>2741</v>
      </c>
      <c r="F1515" s="3">
        <v>3</v>
      </c>
      <c r="G1515" s="3" t="s">
        <v>2827</v>
      </c>
      <c r="H1515" s="4" t="s">
        <v>2384</v>
      </c>
      <c r="I1515" s="3" t="s">
        <v>7</v>
      </c>
      <c r="J1515" s="3" t="s">
        <v>2819</v>
      </c>
      <c r="K1515" s="7" t="str">
        <f>VLOOKUP($I1515,'New Summary'!$E$8:$G$59,2,FALSE)</f>
        <v>T-100x200x8x12</v>
      </c>
      <c r="L1515" s="3" t="s">
        <v>2496</v>
      </c>
      <c r="M1515" s="7">
        <f>VLOOKUP($I1515,'New Summary'!$E$8:$G$59,3,FALSE)</f>
        <v>25.3</v>
      </c>
      <c r="N1515" s="3">
        <v>3200</v>
      </c>
      <c r="O1515" s="3" t="s">
        <v>25</v>
      </c>
      <c r="P1515" s="3">
        <v>1</v>
      </c>
      <c r="Q1515" s="28">
        <f t="shared" si="319"/>
        <v>3.2</v>
      </c>
      <c r="R1515" s="40">
        <f t="shared" si="320"/>
        <v>80.960000000000008</v>
      </c>
      <c r="S1515" s="12">
        <v>0</v>
      </c>
      <c r="T1515" s="46">
        <f t="shared" si="313"/>
        <v>0</v>
      </c>
      <c r="U1515" s="15"/>
      <c r="V1515" s="3">
        <f t="shared" si="314"/>
        <v>3.2</v>
      </c>
      <c r="W1515" s="30" t="s">
        <v>2502</v>
      </c>
      <c r="X1515" s="41">
        <f t="shared" si="311"/>
        <v>80.960000000000008</v>
      </c>
      <c r="Y1515" s="41">
        <f t="shared" si="312"/>
        <v>0</v>
      </c>
      <c r="Z1515" s="5"/>
      <c r="AA1515" s="3">
        <v>0.23</v>
      </c>
      <c r="AB1515" s="3">
        <f t="shared" si="317"/>
        <v>2.97</v>
      </c>
      <c r="AC1515" s="3">
        <f t="shared" si="318"/>
        <v>5.8190000000000008</v>
      </c>
      <c r="AD1515">
        <v>230</v>
      </c>
      <c r="AE1515" s="1">
        <f t="shared" si="306"/>
        <v>0.23</v>
      </c>
    </row>
    <row r="1516" spans="1:31" customFormat="1" ht="43.2" hidden="1" x14ac:dyDescent="0.3">
      <c r="A1516" s="65" t="str" cm="1">
        <f t="array" ref="A1516">_xlfn.IFS(M1516&gt;=65,"Heavy",M1516&lt;=25,"Light",M1516&gt;=26-64,"Medium")</f>
        <v>Medium</v>
      </c>
      <c r="B1516" s="1" t="s">
        <v>2787</v>
      </c>
      <c r="C1516" s="1" t="s">
        <v>2824</v>
      </c>
      <c r="D1516" s="3">
        <f t="shared" si="315"/>
        <v>1499</v>
      </c>
      <c r="E1516" s="4" t="s">
        <v>2741</v>
      </c>
      <c r="F1516" s="3">
        <v>3</v>
      </c>
      <c r="G1516" s="3" t="s">
        <v>2827</v>
      </c>
      <c r="H1516" s="4" t="s">
        <v>2385</v>
      </c>
      <c r="I1516" s="3" t="s">
        <v>7</v>
      </c>
      <c r="J1516" s="3" t="s">
        <v>2819</v>
      </c>
      <c r="K1516" s="7" t="str">
        <f>VLOOKUP($I1516,'New Summary'!$E$8:$G$59,2,FALSE)</f>
        <v>T-100x200x8x12</v>
      </c>
      <c r="L1516" s="3" t="s">
        <v>2496</v>
      </c>
      <c r="M1516" s="7">
        <f>VLOOKUP($I1516,'New Summary'!$E$8:$G$59,3,FALSE)</f>
        <v>25.3</v>
      </c>
      <c r="N1516" s="3">
        <v>3200</v>
      </c>
      <c r="O1516" s="3" t="s">
        <v>25</v>
      </c>
      <c r="P1516" s="3">
        <v>1</v>
      </c>
      <c r="Q1516" s="28">
        <f t="shared" si="319"/>
        <v>3.2</v>
      </c>
      <c r="R1516" s="40">
        <f t="shared" si="320"/>
        <v>80.960000000000008</v>
      </c>
      <c r="S1516" s="12">
        <v>0</v>
      </c>
      <c r="T1516" s="46">
        <f t="shared" si="313"/>
        <v>0</v>
      </c>
      <c r="U1516" s="15"/>
      <c r="V1516" s="3">
        <f t="shared" si="314"/>
        <v>3.2</v>
      </c>
      <c r="W1516" s="30" t="s">
        <v>2502</v>
      </c>
      <c r="X1516" s="41">
        <f t="shared" si="311"/>
        <v>80.960000000000008</v>
      </c>
      <c r="Y1516" s="41">
        <f t="shared" si="312"/>
        <v>0</v>
      </c>
      <c r="Z1516" s="5"/>
      <c r="AA1516" s="3">
        <v>0.23</v>
      </c>
      <c r="AB1516" s="3">
        <f t="shared" si="317"/>
        <v>2.97</v>
      </c>
      <c r="AC1516" s="3">
        <f t="shared" si="318"/>
        <v>5.8190000000000008</v>
      </c>
      <c r="AD1516">
        <v>230</v>
      </c>
      <c r="AE1516" s="1">
        <f t="shared" si="306"/>
        <v>0.23</v>
      </c>
    </row>
    <row r="1517" spans="1:31" customFormat="1" ht="43.2" hidden="1" x14ac:dyDescent="0.3">
      <c r="A1517" s="65" t="str" cm="1">
        <f t="array" ref="A1517">_xlfn.IFS(M1517&gt;=65,"Heavy",M1517&lt;=25,"Light",M1517&gt;=26-64,"Medium")</f>
        <v>Medium</v>
      </c>
      <c r="B1517" s="1" t="s">
        <v>2787</v>
      </c>
      <c r="C1517" s="1" t="s">
        <v>2824</v>
      </c>
      <c r="D1517" s="3">
        <f t="shared" si="315"/>
        <v>1500</v>
      </c>
      <c r="E1517" s="4" t="s">
        <v>2741</v>
      </c>
      <c r="F1517" s="3">
        <v>3</v>
      </c>
      <c r="G1517" s="3" t="s">
        <v>2827</v>
      </c>
      <c r="H1517" s="4" t="s">
        <v>2386</v>
      </c>
      <c r="I1517" s="3" t="s">
        <v>7</v>
      </c>
      <c r="J1517" s="3" t="s">
        <v>2819</v>
      </c>
      <c r="K1517" s="7" t="str">
        <f>VLOOKUP($I1517,'New Summary'!$E$8:$G$59,2,FALSE)</f>
        <v>T-100x200x8x12</v>
      </c>
      <c r="L1517" s="3" t="s">
        <v>2496</v>
      </c>
      <c r="M1517" s="7">
        <f>VLOOKUP($I1517,'New Summary'!$E$8:$G$59,3,FALSE)</f>
        <v>25.3</v>
      </c>
      <c r="N1517" s="3">
        <v>2300</v>
      </c>
      <c r="O1517" s="3" t="s">
        <v>25</v>
      </c>
      <c r="P1517" s="3">
        <v>1</v>
      </c>
      <c r="Q1517" s="28">
        <f t="shared" si="319"/>
        <v>2.2999999999999998</v>
      </c>
      <c r="R1517" s="40">
        <f t="shared" si="320"/>
        <v>58.19</v>
      </c>
      <c r="S1517" s="12">
        <v>0</v>
      </c>
      <c r="T1517" s="46">
        <f t="shared" si="313"/>
        <v>0</v>
      </c>
      <c r="U1517" s="15"/>
      <c r="V1517" s="3">
        <f t="shared" si="314"/>
        <v>2.2999999999999998</v>
      </c>
      <c r="W1517" s="30" t="s">
        <v>2502</v>
      </c>
      <c r="X1517" s="41">
        <f t="shared" si="311"/>
        <v>58.19</v>
      </c>
      <c r="Y1517" s="41">
        <f t="shared" si="312"/>
        <v>0</v>
      </c>
      <c r="Z1517" s="5"/>
      <c r="AA1517" s="3">
        <v>0.1</v>
      </c>
      <c r="AB1517" s="3">
        <f t="shared" si="317"/>
        <v>2.1999999999999997</v>
      </c>
      <c r="AC1517" s="3">
        <f t="shared" si="318"/>
        <v>2.5300000000000002</v>
      </c>
      <c r="AD1517">
        <v>100</v>
      </c>
      <c r="AE1517" s="1">
        <f t="shared" si="306"/>
        <v>0.1</v>
      </c>
    </row>
    <row r="1518" spans="1:31" customFormat="1" ht="43.2" hidden="1" x14ac:dyDescent="0.3">
      <c r="A1518" s="65" t="str" cm="1">
        <f t="array" ref="A1518">_xlfn.IFS(M1518&gt;=65,"Heavy",M1518&lt;=25,"Light",M1518&gt;=26-64,"Medium")</f>
        <v>Medium</v>
      </c>
      <c r="B1518" s="1" t="s">
        <v>2787</v>
      </c>
      <c r="C1518" s="1" t="s">
        <v>2824</v>
      </c>
      <c r="D1518" s="3">
        <f t="shared" si="315"/>
        <v>1501</v>
      </c>
      <c r="E1518" s="4" t="s">
        <v>2741</v>
      </c>
      <c r="F1518" s="3">
        <v>3</v>
      </c>
      <c r="G1518" s="3" t="s">
        <v>2827</v>
      </c>
      <c r="H1518" s="4" t="s">
        <v>2387</v>
      </c>
      <c r="I1518" s="3" t="s">
        <v>7</v>
      </c>
      <c r="J1518" s="3" t="s">
        <v>2819</v>
      </c>
      <c r="K1518" s="7" t="str">
        <f>VLOOKUP($I1518,'New Summary'!$E$8:$G$59,2,FALSE)</f>
        <v>T-100x200x8x12</v>
      </c>
      <c r="L1518" s="3" t="s">
        <v>2496</v>
      </c>
      <c r="M1518" s="7">
        <f>VLOOKUP($I1518,'New Summary'!$E$8:$G$59,3,FALSE)</f>
        <v>25.3</v>
      </c>
      <c r="N1518" s="3">
        <v>2300</v>
      </c>
      <c r="O1518" s="3" t="s">
        <v>25</v>
      </c>
      <c r="P1518" s="3">
        <v>1</v>
      </c>
      <c r="Q1518" s="28">
        <f t="shared" si="319"/>
        <v>2.2999999999999998</v>
      </c>
      <c r="R1518" s="40">
        <f t="shared" si="320"/>
        <v>58.19</v>
      </c>
      <c r="S1518" s="12">
        <v>0</v>
      </c>
      <c r="T1518" s="46">
        <f t="shared" si="313"/>
        <v>0</v>
      </c>
      <c r="U1518" s="15"/>
      <c r="V1518" s="3">
        <f t="shared" si="314"/>
        <v>2.2999999999999998</v>
      </c>
      <c r="W1518" s="30" t="s">
        <v>2502</v>
      </c>
      <c r="X1518" s="41">
        <f t="shared" si="311"/>
        <v>58.19</v>
      </c>
      <c r="Y1518" s="41">
        <f t="shared" si="312"/>
        <v>0</v>
      </c>
      <c r="Z1518" s="5"/>
      <c r="AA1518" s="3">
        <v>0.1</v>
      </c>
      <c r="AB1518" s="3">
        <f t="shared" si="317"/>
        <v>2.1999999999999997</v>
      </c>
      <c r="AC1518" s="3">
        <f t="shared" si="318"/>
        <v>2.5300000000000002</v>
      </c>
      <c r="AD1518">
        <v>100</v>
      </c>
      <c r="AE1518" s="1">
        <f t="shared" si="306"/>
        <v>0.1</v>
      </c>
    </row>
    <row r="1519" spans="1:31" customFormat="1" ht="43.2" hidden="1" x14ac:dyDescent="0.3">
      <c r="D1519" s="3">
        <f t="shared" si="315"/>
        <v>1502</v>
      </c>
      <c r="E1519" s="4" t="s">
        <v>2742</v>
      </c>
      <c r="F1519" s="3">
        <v>3</v>
      </c>
      <c r="G1519" s="3" t="s">
        <v>1570</v>
      </c>
      <c r="H1519" s="4" t="s">
        <v>2389</v>
      </c>
      <c r="I1519" s="3" t="s">
        <v>2366</v>
      </c>
      <c r="J1519" s="3"/>
      <c r="K1519" s="3"/>
      <c r="L1519" s="3" t="s">
        <v>2507</v>
      </c>
      <c r="M1519" s="3">
        <v>19.21</v>
      </c>
      <c r="N1519" s="3">
        <v>4000</v>
      </c>
      <c r="O1519" s="3" t="s">
        <v>25</v>
      </c>
      <c r="P1519" s="3">
        <v>1</v>
      </c>
      <c r="Q1519" s="28">
        <f t="shared" si="319"/>
        <v>4</v>
      </c>
      <c r="R1519" s="28">
        <f t="shared" si="320"/>
        <v>76.84</v>
      </c>
      <c r="S1519" s="15">
        <v>0</v>
      </c>
      <c r="T1519" s="46">
        <f t="shared" si="313"/>
        <v>0</v>
      </c>
      <c r="U1519" s="15"/>
      <c r="V1519" s="3">
        <f t="shared" si="314"/>
        <v>4</v>
      </c>
      <c r="W1519" s="30" t="s">
        <v>2502</v>
      </c>
      <c r="X1519" s="29">
        <f t="shared" si="311"/>
        <v>76.84</v>
      </c>
      <c r="Y1519" s="29">
        <f t="shared" si="312"/>
        <v>0</v>
      </c>
      <c r="Z1519" s="5"/>
      <c r="AA1519" s="3">
        <v>0.52</v>
      </c>
      <c r="AB1519" s="3">
        <f t="shared" si="317"/>
        <v>3.48</v>
      </c>
      <c r="AC1519" s="61">
        <f t="shared" si="318"/>
        <v>9.9892000000000003</v>
      </c>
      <c r="AD1519">
        <v>520</v>
      </c>
      <c r="AE1519" s="1">
        <f t="shared" si="306"/>
        <v>0.52</v>
      </c>
    </row>
    <row r="1520" spans="1:31" customFormat="1" ht="43.2" hidden="1" x14ac:dyDescent="0.3">
      <c r="D1520" s="3">
        <f t="shared" si="315"/>
        <v>1503</v>
      </c>
      <c r="E1520" s="4" t="s">
        <v>2742</v>
      </c>
      <c r="F1520" s="3">
        <v>3</v>
      </c>
      <c r="G1520" s="3" t="s">
        <v>1570</v>
      </c>
      <c r="H1520" s="4" t="s">
        <v>2388</v>
      </c>
      <c r="I1520" s="3" t="s">
        <v>2366</v>
      </c>
      <c r="J1520" s="3"/>
      <c r="K1520" s="3"/>
      <c r="L1520" s="3" t="s">
        <v>2507</v>
      </c>
      <c r="M1520" s="3">
        <v>19.21</v>
      </c>
      <c r="N1520" s="3">
        <v>4000</v>
      </c>
      <c r="O1520" s="3" t="s">
        <v>25</v>
      </c>
      <c r="P1520" s="3">
        <v>1</v>
      </c>
      <c r="Q1520" s="28">
        <f t="shared" si="319"/>
        <v>4</v>
      </c>
      <c r="R1520" s="28">
        <f t="shared" si="320"/>
        <v>76.84</v>
      </c>
      <c r="S1520" s="15">
        <v>0</v>
      </c>
      <c r="T1520" s="46">
        <f t="shared" si="313"/>
        <v>0</v>
      </c>
      <c r="U1520" s="15"/>
      <c r="V1520" s="3">
        <f t="shared" si="314"/>
        <v>4</v>
      </c>
      <c r="W1520" s="30" t="s">
        <v>2502</v>
      </c>
      <c r="X1520" s="29">
        <f t="shared" si="311"/>
        <v>76.84</v>
      </c>
      <c r="Y1520" s="29">
        <f t="shared" si="312"/>
        <v>0</v>
      </c>
      <c r="Z1520" s="5"/>
      <c r="AA1520" s="3">
        <v>0.26</v>
      </c>
      <c r="AB1520" s="3">
        <f t="shared" si="317"/>
        <v>3.74</v>
      </c>
      <c r="AC1520" s="61">
        <f t="shared" si="318"/>
        <v>4.9946000000000002</v>
      </c>
      <c r="AD1520">
        <v>260</v>
      </c>
      <c r="AE1520" s="1">
        <f t="shared" si="306"/>
        <v>0.26</v>
      </c>
    </row>
    <row r="1521" spans="1:31" customFormat="1" ht="43.2" hidden="1" x14ac:dyDescent="0.3">
      <c r="D1521" s="3">
        <f t="shared" si="315"/>
        <v>1504</v>
      </c>
      <c r="E1521" s="4" t="s">
        <v>2742</v>
      </c>
      <c r="F1521" s="3">
        <v>3</v>
      </c>
      <c r="G1521" s="3" t="s">
        <v>1570</v>
      </c>
      <c r="H1521" s="4" t="s">
        <v>2390</v>
      </c>
      <c r="I1521" s="3" t="s">
        <v>2366</v>
      </c>
      <c r="J1521" s="3"/>
      <c r="K1521" s="3"/>
      <c r="L1521" s="3" t="s">
        <v>2507</v>
      </c>
      <c r="M1521" s="3">
        <v>19.21</v>
      </c>
      <c r="N1521" s="3">
        <v>4000</v>
      </c>
      <c r="O1521" s="3" t="s">
        <v>25</v>
      </c>
      <c r="P1521" s="3">
        <v>1</v>
      </c>
      <c r="Q1521" s="28">
        <f t="shared" si="319"/>
        <v>4</v>
      </c>
      <c r="R1521" s="28">
        <f t="shared" si="320"/>
        <v>76.84</v>
      </c>
      <c r="S1521" s="15">
        <v>0</v>
      </c>
      <c r="T1521" s="46">
        <f t="shared" si="313"/>
        <v>0</v>
      </c>
      <c r="U1521" s="15"/>
      <c r="V1521" s="3">
        <f t="shared" si="314"/>
        <v>4</v>
      </c>
      <c r="W1521" s="30" t="s">
        <v>2502</v>
      </c>
      <c r="X1521" s="29">
        <f t="shared" si="311"/>
        <v>76.84</v>
      </c>
      <c r="Y1521" s="29">
        <f t="shared" si="312"/>
        <v>0</v>
      </c>
      <c r="Z1521" s="5"/>
      <c r="AA1521" s="3">
        <v>0.52</v>
      </c>
      <c r="AB1521" s="3">
        <f t="shared" si="317"/>
        <v>3.48</v>
      </c>
      <c r="AC1521" s="61">
        <f t="shared" si="318"/>
        <v>9.9892000000000003</v>
      </c>
      <c r="AD1521">
        <v>520</v>
      </c>
      <c r="AE1521" s="1">
        <f t="shared" si="306"/>
        <v>0.52</v>
      </c>
    </row>
    <row r="1522" spans="1:31" customFormat="1" ht="43.2" hidden="1" x14ac:dyDescent="0.3">
      <c r="D1522" s="3">
        <f t="shared" si="315"/>
        <v>1505</v>
      </c>
      <c r="E1522" s="4" t="s">
        <v>2742</v>
      </c>
      <c r="F1522" s="3">
        <v>3</v>
      </c>
      <c r="G1522" s="3" t="s">
        <v>1570</v>
      </c>
      <c r="H1522" s="4" t="s">
        <v>2391</v>
      </c>
      <c r="I1522" s="3" t="s">
        <v>2366</v>
      </c>
      <c r="J1522" s="3"/>
      <c r="K1522" s="3"/>
      <c r="L1522" s="3" t="s">
        <v>2507</v>
      </c>
      <c r="M1522" s="3">
        <v>19.21</v>
      </c>
      <c r="N1522" s="3">
        <v>4000</v>
      </c>
      <c r="O1522" s="3" t="s">
        <v>25</v>
      </c>
      <c r="P1522" s="3">
        <v>1</v>
      </c>
      <c r="Q1522" s="28">
        <f t="shared" si="319"/>
        <v>4</v>
      </c>
      <c r="R1522" s="28">
        <f t="shared" si="320"/>
        <v>76.84</v>
      </c>
      <c r="S1522" s="15">
        <v>0</v>
      </c>
      <c r="T1522" s="46">
        <f t="shared" si="313"/>
        <v>0</v>
      </c>
      <c r="U1522" s="15"/>
      <c r="V1522" s="3">
        <f t="shared" si="314"/>
        <v>4</v>
      </c>
      <c r="W1522" s="30" t="s">
        <v>2502</v>
      </c>
      <c r="X1522" s="29">
        <f t="shared" si="311"/>
        <v>76.84</v>
      </c>
      <c r="Y1522" s="29">
        <f t="shared" si="312"/>
        <v>0</v>
      </c>
      <c r="Z1522" s="5"/>
      <c r="AA1522" s="3">
        <v>0.26</v>
      </c>
      <c r="AB1522" s="3">
        <f t="shared" si="317"/>
        <v>3.74</v>
      </c>
      <c r="AC1522" s="61">
        <f t="shared" si="318"/>
        <v>4.9946000000000002</v>
      </c>
      <c r="AD1522">
        <v>260</v>
      </c>
      <c r="AE1522" s="1">
        <f t="shared" si="306"/>
        <v>0.26</v>
      </c>
    </row>
    <row r="1523" spans="1:31" customFormat="1" ht="43.2" hidden="1" x14ac:dyDescent="0.3">
      <c r="A1523" s="65" t="str" cm="1">
        <f t="array" ref="A1523">_xlfn.IFS(M1523&gt;=65,"Heavy",M1523&lt;=25,"Light",M1523&gt;=26-64,"Medium")</f>
        <v>Medium</v>
      </c>
      <c r="B1523" s="1" t="s">
        <v>2787</v>
      </c>
      <c r="C1523" s="1" t="s">
        <v>2824</v>
      </c>
      <c r="D1523" s="3">
        <f t="shared" si="315"/>
        <v>1506</v>
      </c>
      <c r="E1523" s="4" t="s">
        <v>2741</v>
      </c>
      <c r="F1523" s="3">
        <v>3</v>
      </c>
      <c r="G1523" s="3" t="s">
        <v>2827</v>
      </c>
      <c r="H1523" s="4" t="s">
        <v>2387</v>
      </c>
      <c r="I1523" s="3" t="s">
        <v>2785</v>
      </c>
      <c r="J1523" s="3" t="s">
        <v>2349</v>
      </c>
      <c r="K1523" s="7" t="str">
        <f>VLOOKUP($I1523,'New Summary'!$E$8:$G$59,2,FALSE)</f>
        <v>H-150x150x7x10</v>
      </c>
      <c r="L1523" s="3" t="s">
        <v>2496</v>
      </c>
      <c r="M1523" s="7">
        <f>VLOOKUP($I1523,'New Summary'!$E$8:$G$59,3,FALSE)</f>
        <v>31.5</v>
      </c>
      <c r="N1523" s="3">
        <v>6000</v>
      </c>
      <c r="O1523" s="3" t="s">
        <v>25</v>
      </c>
      <c r="P1523" s="3">
        <v>1</v>
      </c>
      <c r="Q1523" s="28">
        <f>(N1523/1000)*P1523</f>
        <v>6</v>
      </c>
      <c r="R1523" s="28">
        <f>Q1523*M1523</f>
        <v>189</v>
      </c>
      <c r="S1523" s="12">
        <v>0</v>
      </c>
      <c r="T1523" s="46">
        <f t="shared" si="313"/>
        <v>0</v>
      </c>
      <c r="U1523" s="15"/>
      <c r="V1523" s="3">
        <f t="shared" si="314"/>
        <v>6</v>
      </c>
      <c r="W1523" s="30" t="s">
        <v>2502</v>
      </c>
      <c r="X1523" s="29">
        <f t="shared" si="311"/>
        <v>189</v>
      </c>
      <c r="Y1523" s="29">
        <f t="shared" si="312"/>
        <v>0</v>
      </c>
      <c r="Z1523" s="5"/>
      <c r="AA1523" s="3">
        <v>0.57999999999999996</v>
      </c>
      <c r="AB1523" s="3">
        <f t="shared" si="317"/>
        <v>5.42</v>
      </c>
      <c r="AC1523" s="3">
        <f t="shared" si="318"/>
        <v>18.27</v>
      </c>
      <c r="AD1523">
        <v>580</v>
      </c>
      <c r="AE1523" s="1">
        <f t="shared" si="306"/>
        <v>0.57999999999999996</v>
      </c>
    </row>
    <row r="1524" spans="1:31" customFormat="1" ht="43.2" hidden="1" x14ac:dyDescent="0.3">
      <c r="A1524" s="65" t="str" cm="1">
        <f t="array" ref="A1524">_xlfn.IFS(M1524&gt;=65,"Heavy",M1524&lt;=25,"Light",M1524&gt;=26-64,"Medium")</f>
        <v>Light</v>
      </c>
      <c r="B1524" s="1" t="s">
        <v>2787</v>
      </c>
      <c r="C1524" s="1" t="s">
        <v>2824</v>
      </c>
      <c r="D1524" s="3">
        <f t="shared" si="315"/>
        <v>1507</v>
      </c>
      <c r="E1524" s="4" t="s">
        <v>2741</v>
      </c>
      <c r="F1524" s="3">
        <v>3</v>
      </c>
      <c r="G1524" s="3" t="s">
        <v>2827</v>
      </c>
      <c r="H1524" s="4" t="s">
        <v>2392</v>
      </c>
      <c r="I1524" s="3" t="s">
        <v>2369</v>
      </c>
      <c r="J1524" s="3" t="s">
        <v>2821</v>
      </c>
      <c r="K1524" s="7" t="str">
        <f>VLOOKUP($I1524,'New Summary'!$E$8:$G$59,2,FALSE)</f>
        <v>T-175x175x7x11</v>
      </c>
      <c r="L1524" s="3" t="s">
        <v>2496</v>
      </c>
      <c r="M1524" s="7">
        <f>VLOOKUP($I1524,'New Summary'!$E$8:$G$59,3,FALSE)</f>
        <v>25</v>
      </c>
      <c r="N1524" s="3">
        <v>6000</v>
      </c>
      <c r="O1524" s="3" t="s">
        <v>25</v>
      </c>
      <c r="P1524" s="3">
        <v>1</v>
      </c>
      <c r="Q1524" s="28">
        <f t="shared" ref="Q1524:Q1541" si="321">(N1524/1000)*P1524</f>
        <v>6</v>
      </c>
      <c r="R1524" s="28">
        <f t="shared" ref="R1524:R1541" si="322">Q1524*M1524</f>
        <v>150</v>
      </c>
      <c r="S1524" s="12">
        <v>0</v>
      </c>
      <c r="T1524" s="46">
        <f t="shared" si="313"/>
        <v>0</v>
      </c>
      <c r="U1524" s="15"/>
      <c r="V1524" s="3">
        <f t="shared" si="314"/>
        <v>6</v>
      </c>
      <c r="W1524" s="30" t="s">
        <v>2502</v>
      </c>
      <c r="X1524" s="29">
        <f t="shared" si="311"/>
        <v>150</v>
      </c>
      <c r="Y1524" s="29">
        <f t="shared" si="312"/>
        <v>0</v>
      </c>
      <c r="Z1524" s="5"/>
      <c r="AA1524" s="3">
        <f t="shared" ref="AA1524:AA1526" si="323">N1524/1000</f>
        <v>6</v>
      </c>
      <c r="AB1524" s="3">
        <f t="shared" si="317"/>
        <v>0</v>
      </c>
      <c r="AC1524" s="3">
        <f t="shared" si="318"/>
        <v>150</v>
      </c>
      <c r="AD1524">
        <v>290</v>
      </c>
      <c r="AE1524" s="1">
        <f t="shared" si="306"/>
        <v>0.28999999999999998</v>
      </c>
    </row>
    <row r="1525" spans="1:31" customFormat="1" ht="43.2" hidden="1" x14ac:dyDescent="0.3">
      <c r="A1525" s="65" t="str" cm="1">
        <f t="array" ref="A1525">_xlfn.IFS(M1525&gt;=65,"Heavy",M1525&lt;=25,"Light",M1525&gt;=26-64,"Medium")</f>
        <v>Light</v>
      </c>
      <c r="B1525" s="1" t="s">
        <v>2787</v>
      </c>
      <c r="C1525" s="1" t="s">
        <v>2824</v>
      </c>
      <c r="D1525" s="3">
        <f t="shared" si="315"/>
        <v>1508</v>
      </c>
      <c r="E1525" s="4" t="s">
        <v>2741</v>
      </c>
      <c r="F1525" s="3">
        <v>3</v>
      </c>
      <c r="G1525" s="3" t="s">
        <v>2827</v>
      </c>
      <c r="H1525" s="4" t="s">
        <v>2393</v>
      </c>
      <c r="I1525" s="3" t="s">
        <v>2369</v>
      </c>
      <c r="J1525" s="3" t="s">
        <v>2821</v>
      </c>
      <c r="K1525" s="7" t="str">
        <f>VLOOKUP($I1525,'New Summary'!$E$8:$G$59,2,FALSE)</f>
        <v>T-175x175x7x11</v>
      </c>
      <c r="L1525" s="3" t="s">
        <v>2496</v>
      </c>
      <c r="M1525" s="7">
        <f>VLOOKUP($I1525,'New Summary'!$E$8:$G$59,3,FALSE)</f>
        <v>25</v>
      </c>
      <c r="N1525" s="3">
        <v>6000</v>
      </c>
      <c r="O1525" s="3" t="s">
        <v>25</v>
      </c>
      <c r="P1525" s="3">
        <v>1</v>
      </c>
      <c r="Q1525" s="28">
        <f t="shared" si="321"/>
        <v>6</v>
      </c>
      <c r="R1525" s="28">
        <f t="shared" si="322"/>
        <v>150</v>
      </c>
      <c r="S1525" s="12">
        <v>0</v>
      </c>
      <c r="T1525" s="46">
        <f t="shared" si="313"/>
        <v>0</v>
      </c>
      <c r="U1525" s="15"/>
      <c r="V1525" s="3">
        <f t="shared" si="314"/>
        <v>6</v>
      </c>
      <c r="W1525" s="30" t="s">
        <v>2502</v>
      </c>
      <c r="X1525" s="29">
        <f t="shared" si="311"/>
        <v>150</v>
      </c>
      <c r="Y1525" s="29">
        <f t="shared" si="312"/>
        <v>0</v>
      </c>
      <c r="Z1525" s="5"/>
      <c r="AA1525" s="3">
        <f t="shared" si="323"/>
        <v>6</v>
      </c>
      <c r="AB1525" s="3">
        <f t="shared" si="317"/>
        <v>0</v>
      </c>
      <c r="AC1525" s="3">
        <f t="shared" si="318"/>
        <v>150</v>
      </c>
      <c r="AD1525">
        <v>580</v>
      </c>
      <c r="AE1525" s="1">
        <f t="shared" si="306"/>
        <v>0.57999999999999996</v>
      </c>
    </row>
    <row r="1526" spans="1:31" customFormat="1" ht="43.2" hidden="1" x14ac:dyDescent="0.3">
      <c r="A1526" s="65" t="str" cm="1">
        <f t="array" ref="A1526">_xlfn.IFS(M1526&gt;=65,"Heavy",M1526&lt;=25,"Light",M1526&gt;=26-64,"Medium")</f>
        <v>Light</v>
      </c>
      <c r="B1526" s="1" t="s">
        <v>2787</v>
      </c>
      <c r="C1526" s="1" t="s">
        <v>2824</v>
      </c>
      <c r="D1526" s="3">
        <f t="shared" si="315"/>
        <v>1509</v>
      </c>
      <c r="E1526" s="4" t="s">
        <v>2741</v>
      </c>
      <c r="F1526" s="3">
        <v>3</v>
      </c>
      <c r="G1526" s="3" t="s">
        <v>2827</v>
      </c>
      <c r="H1526" s="4" t="s">
        <v>2394</v>
      </c>
      <c r="I1526" s="3" t="s">
        <v>2369</v>
      </c>
      <c r="J1526" s="3" t="s">
        <v>2821</v>
      </c>
      <c r="K1526" s="7" t="str">
        <f>VLOOKUP($I1526,'New Summary'!$E$8:$G$59,2,FALSE)</f>
        <v>T-175x175x7x11</v>
      </c>
      <c r="L1526" s="3" t="s">
        <v>2496</v>
      </c>
      <c r="M1526" s="7">
        <f>VLOOKUP($I1526,'New Summary'!$E$8:$G$59,3,FALSE)</f>
        <v>25</v>
      </c>
      <c r="N1526" s="3">
        <v>12000</v>
      </c>
      <c r="O1526" s="3" t="s">
        <v>25</v>
      </c>
      <c r="P1526" s="3">
        <v>1</v>
      </c>
      <c r="Q1526" s="28">
        <f t="shared" si="321"/>
        <v>12</v>
      </c>
      <c r="R1526" s="28">
        <f t="shared" si="322"/>
        <v>300</v>
      </c>
      <c r="S1526" s="12">
        <v>0</v>
      </c>
      <c r="T1526" s="46">
        <f t="shared" si="313"/>
        <v>0</v>
      </c>
      <c r="U1526" s="15"/>
      <c r="V1526" s="3">
        <f t="shared" si="314"/>
        <v>12</v>
      </c>
      <c r="W1526" s="30" t="s">
        <v>2502</v>
      </c>
      <c r="X1526" s="29">
        <f t="shared" si="311"/>
        <v>300</v>
      </c>
      <c r="Y1526" s="29">
        <f t="shared" si="312"/>
        <v>0</v>
      </c>
      <c r="Z1526" s="5"/>
      <c r="AA1526" s="3">
        <f t="shared" si="323"/>
        <v>12</v>
      </c>
      <c r="AB1526" s="3">
        <f t="shared" si="317"/>
        <v>0</v>
      </c>
      <c r="AC1526" s="3">
        <f t="shared" si="318"/>
        <v>300</v>
      </c>
      <c r="AD1526">
        <v>290</v>
      </c>
      <c r="AE1526" s="1">
        <f t="shared" si="306"/>
        <v>0.28999999999999998</v>
      </c>
    </row>
    <row r="1527" spans="1:31" customFormat="1" ht="43.2" hidden="1" x14ac:dyDescent="0.3">
      <c r="A1527" s="65" t="str" cm="1">
        <f t="array" ref="A1527">_xlfn.IFS(M1527&gt;=65,"Heavy",M1527&lt;=25,"Light",M1527&gt;=26-64,"Medium")</f>
        <v>Medium</v>
      </c>
      <c r="B1527" s="1" t="s">
        <v>2787</v>
      </c>
      <c r="C1527" s="1" t="s">
        <v>2824</v>
      </c>
      <c r="D1527" s="3">
        <f t="shared" si="315"/>
        <v>1510</v>
      </c>
      <c r="E1527" s="4" t="s">
        <v>2741</v>
      </c>
      <c r="F1527" s="3">
        <v>3</v>
      </c>
      <c r="G1527" s="3" t="s">
        <v>2827</v>
      </c>
      <c r="H1527" s="4" t="s">
        <v>2395</v>
      </c>
      <c r="I1527" s="3" t="s">
        <v>35</v>
      </c>
      <c r="J1527" s="7" t="s">
        <v>2346</v>
      </c>
      <c r="K1527" s="7" t="str">
        <f>VLOOKUP($I1527,'New Summary'!$E$8:$G$59,2,FALSE)</f>
        <v>H-200x200x8x12</v>
      </c>
      <c r="L1527" s="7" t="s">
        <v>2496</v>
      </c>
      <c r="M1527" s="7">
        <f>VLOOKUP($I1527,'New Summary'!$E$8:$G$59,3,FALSE)</f>
        <v>49.9</v>
      </c>
      <c r="N1527" s="3">
        <v>1700</v>
      </c>
      <c r="O1527" s="3" t="s">
        <v>25</v>
      </c>
      <c r="P1527" s="3">
        <v>1</v>
      </c>
      <c r="Q1527" s="28">
        <f t="shared" si="321"/>
        <v>1.7</v>
      </c>
      <c r="R1527" s="28">
        <f t="shared" si="322"/>
        <v>84.83</v>
      </c>
      <c r="S1527" s="12">
        <v>0</v>
      </c>
      <c r="T1527" s="46">
        <f t="shared" si="313"/>
        <v>0</v>
      </c>
      <c r="U1527" s="15"/>
      <c r="V1527" s="3">
        <f t="shared" si="314"/>
        <v>1.7</v>
      </c>
      <c r="W1527" s="30" t="s">
        <v>2502</v>
      </c>
      <c r="X1527" s="29">
        <f t="shared" si="311"/>
        <v>84.83</v>
      </c>
      <c r="Y1527" s="29">
        <f t="shared" si="312"/>
        <v>0</v>
      </c>
      <c r="Z1527" s="5"/>
      <c r="AA1527" s="3">
        <v>0.5</v>
      </c>
      <c r="AB1527" s="3">
        <f t="shared" si="317"/>
        <v>1.2</v>
      </c>
      <c r="AC1527" s="3">
        <f t="shared" si="318"/>
        <v>24.95</v>
      </c>
      <c r="AD1527">
        <v>500</v>
      </c>
      <c r="AE1527" s="1">
        <f t="shared" si="306"/>
        <v>0.5</v>
      </c>
    </row>
    <row r="1528" spans="1:31" customFormat="1" ht="43.2" hidden="1" x14ac:dyDescent="0.3">
      <c r="A1528" s="65" t="str" cm="1">
        <f t="array" ref="A1528">_xlfn.IFS(M1528&gt;=65,"Heavy",M1528&lt;=25,"Light",M1528&gt;=26-64,"Medium")</f>
        <v>Medium</v>
      </c>
      <c r="B1528" s="1" t="s">
        <v>2787</v>
      </c>
      <c r="C1528" s="1" t="s">
        <v>2824</v>
      </c>
      <c r="D1528" s="3">
        <f t="shared" si="315"/>
        <v>1511</v>
      </c>
      <c r="E1528" s="4" t="s">
        <v>2741</v>
      </c>
      <c r="F1528" s="3">
        <v>3</v>
      </c>
      <c r="G1528" s="3" t="s">
        <v>2827</v>
      </c>
      <c r="H1528" s="4" t="s">
        <v>2396</v>
      </c>
      <c r="I1528" s="3" t="s">
        <v>35</v>
      </c>
      <c r="J1528" s="7" t="s">
        <v>2346</v>
      </c>
      <c r="K1528" s="7" t="str">
        <f>VLOOKUP($I1528,'New Summary'!$E$8:$G$59,2,FALSE)</f>
        <v>H-200x200x8x12</v>
      </c>
      <c r="L1528" s="7" t="s">
        <v>2496</v>
      </c>
      <c r="M1528" s="7">
        <f>VLOOKUP($I1528,'New Summary'!$E$8:$G$59,3,FALSE)</f>
        <v>49.9</v>
      </c>
      <c r="N1528" s="3">
        <v>1700</v>
      </c>
      <c r="O1528" s="3" t="s">
        <v>25</v>
      </c>
      <c r="P1528" s="3">
        <v>1</v>
      </c>
      <c r="Q1528" s="28">
        <f t="shared" si="321"/>
        <v>1.7</v>
      </c>
      <c r="R1528" s="28">
        <f t="shared" si="322"/>
        <v>84.83</v>
      </c>
      <c r="S1528" s="12">
        <v>0</v>
      </c>
      <c r="T1528" s="46">
        <f t="shared" si="313"/>
        <v>0</v>
      </c>
      <c r="U1528" s="15"/>
      <c r="V1528" s="3">
        <f t="shared" si="314"/>
        <v>1.7</v>
      </c>
      <c r="W1528" s="30" t="s">
        <v>2502</v>
      </c>
      <c r="X1528" s="29">
        <f t="shared" si="311"/>
        <v>84.83</v>
      </c>
      <c r="Y1528" s="29">
        <f t="shared" si="312"/>
        <v>0</v>
      </c>
      <c r="Z1528" s="5"/>
      <c r="AA1528" s="3">
        <v>0.55700000000000005</v>
      </c>
      <c r="AB1528" s="3">
        <f t="shared" si="317"/>
        <v>1.1429999999999998</v>
      </c>
      <c r="AC1528" s="3">
        <f t="shared" si="318"/>
        <v>27.794300000000003</v>
      </c>
      <c r="AD1528">
        <v>557</v>
      </c>
      <c r="AE1528" s="1">
        <f t="shared" si="306"/>
        <v>0.55700000000000005</v>
      </c>
    </row>
    <row r="1529" spans="1:31" customFormat="1" ht="43.2" hidden="1" x14ac:dyDescent="0.3">
      <c r="A1529" s="65" t="str" cm="1">
        <f t="array" ref="A1529">_xlfn.IFS(M1529&gt;=65,"Heavy",M1529&lt;=25,"Light",M1529&gt;=26-64,"Medium")</f>
        <v>Medium</v>
      </c>
      <c r="B1529" s="1" t="s">
        <v>2787</v>
      </c>
      <c r="C1529" s="1" t="s">
        <v>2824</v>
      </c>
      <c r="D1529" s="3">
        <f t="shared" si="315"/>
        <v>1512</v>
      </c>
      <c r="E1529" s="4" t="s">
        <v>2741</v>
      </c>
      <c r="F1529" s="3">
        <v>3</v>
      </c>
      <c r="G1529" s="3" t="s">
        <v>2827</v>
      </c>
      <c r="H1529" s="4" t="s">
        <v>2397</v>
      </c>
      <c r="I1529" s="3" t="s">
        <v>35</v>
      </c>
      <c r="J1529" s="7" t="s">
        <v>2346</v>
      </c>
      <c r="K1529" s="7" t="str">
        <f>VLOOKUP($I1529,'New Summary'!$E$8:$G$59,2,FALSE)</f>
        <v>H-200x200x8x12</v>
      </c>
      <c r="L1529" s="7" t="s">
        <v>2496</v>
      </c>
      <c r="M1529" s="7">
        <f>VLOOKUP($I1529,'New Summary'!$E$8:$G$59,3,FALSE)</f>
        <v>49.9</v>
      </c>
      <c r="N1529" s="3">
        <v>1700</v>
      </c>
      <c r="O1529" s="3" t="s">
        <v>25</v>
      </c>
      <c r="P1529" s="3">
        <v>1</v>
      </c>
      <c r="Q1529" s="28">
        <f t="shared" si="321"/>
        <v>1.7</v>
      </c>
      <c r="R1529" s="28">
        <f t="shared" si="322"/>
        <v>84.83</v>
      </c>
      <c r="S1529" s="12">
        <v>0</v>
      </c>
      <c r="T1529" s="46">
        <f t="shared" si="313"/>
        <v>0</v>
      </c>
      <c r="U1529" s="15"/>
      <c r="V1529" s="3">
        <f t="shared" si="314"/>
        <v>1.7</v>
      </c>
      <c r="W1529" s="30" t="s">
        <v>2502</v>
      </c>
      <c r="X1529" s="29">
        <f t="shared" si="311"/>
        <v>84.83</v>
      </c>
      <c r="Y1529" s="29">
        <f t="shared" si="312"/>
        <v>0</v>
      </c>
      <c r="Z1529" s="5"/>
      <c r="AA1529" s="3">
        <v>0.61399999999999999</v>
      </c>
      <c r="AB1529" s="3">
        <f t="shared" si="317"/>
        <v>1.0859999999999999</v>
      </c>
      <c r="AC1529" s="3">
        <f t="shared" si="318"/>
        <v>30.6386</v>
      </c>
      <c r="AD1529">
        <v>614</v>
      </c>
      <c r="AE1529" s="1">
        <f t="shared" ref="AE1529:AE1592" si="324">AD1529/1000</f>
        <v>0.61399999999999999</v>
      </c>
    </row>
    <row r="1530" spans="1:31" customFormat="1" ht="43.2" hidden="1" x14ac:dyDescent="0.3">
      <c r="A1530" s="65" t="str" cm="1">
        <f t="array" ref="A1530">_xlfn.IFS(M1530&gt;=65,"Heavy",M1530&lt;=25,"Light",M1530&gt;=26-64,"Medium")</f>
        <v>Medium</v>
      </c>
      <c r="B1530" s="1" t="s">
        <v>2787</v>
      </c>
      <c r="C1530" s="1" t="s">
        <v>2824</v>
      </c>
      <c r="D1530" s="3">
        <f t="shared" si="315"/>
        <v>1513</v>
      </c>
      <c r="E1530" s="4" t="s">
        <v>2741</v>
      </c>
      <c r="F1530" s="3">
        <v>3</v>
      </c>
      <c r="G1530" s="3" t="s">
        <v>2827</v>
      </c>
      <c r="H1530" s="4" t="s">
        <v>2398</v>
      </c>
      <c r="I1530" s="3" t="s">
        <v>35</v>
      </c>
      <c r="J1530" s="7" t="s">
        <v>2346</v>
      </c>
      <c r="K1530" s="7" t="str">
        <f>VLOOKUP($I1530,'New Summary'!$E$8:$G$59,2,FALSE)</f>
        <v>H-200x200x8x12</v>
      </c>
      <c r="L1530" s="7" t="s">
        <v>2496</v>
      </c>
      <c r="M1530" s="7">
        <f>VLOOKUP($I1530,'New Summary'!$E$8:$G$59,3,FALSE)</f>
        <v>49.9</v>
      </c>
      <c r="N1530" s="3">
        <v>1700</v>
      </c>
      <c r="O1530" s="3" t="s">
        <v>25</v>
      </c>
      <c r="P1530" s="3">
        <v>1</v>
      </c>
      <c r="Q1530" s="28">
        <f t="shared" si="321"/>
        <v>1.7</v>
      </c>
      <c r="R1530" s="28">
        <f t="shared" si="322"/>
        <v>84.83</v>
      </c>
      <c r="S1530" s="12">
        <v>0</v>
      </c>
      <c r="T1530" s="46">
        <f t="shared" si="313"/>
        <v>0</v>
      </c>
      <c r="U1530" s="15"/>
      <c r="V1530" s="3">
        <f t="shared" si="314"/>
        <v>1.7</v>
      </c>
      <c r="W1530" s="30" t="s">
        <v>2502</v>
      </c>
      <c r="X1530" s="29">
        <f t="shared" si="311"/>
        <v>84.83</v>
      </c>
      <c r="Y1530" s="29">
        <f t="shared" si="312"/>
        <v>0</v>
      </c>
      <c r="Z1530" s="5"/>
      <c r="AA1530" s="3">
        <v>0.67100000000000004</v>
      </c>
      <c r="AB1530" s="3">
        <f t="shared" si="317"/>
        <v>1.0289999999999999</v>
      </c>
      <c r="AC1530" s="3">
        <f t="shared" si="318"/>
        <v>33.482900000000001</v>
      </c>
      <c r="AD1530">
        <v>671</v>
      </c>
      <c r="AE1530" s="1">
        <f t="shared" si="324"/>
        <v>0.67100000000000004</v>
      </c>
    </row>
    <row r="1531" spans="1:31" customFormat="1" ht="43.2" hidden="1" x14ac:dyDescent="0.3">
      <c r="A1531" s="65" t="str" cm="1">
        <f t="array" ref="A1531">_xlfn.IFS(M1531&gt;=65,"Heavy",M1531&lt;=25,"Light",M1531&gt;=26-64,"Medium")</f>
        <v>Medium</v>
      </c>
      <c r="B1531" s="1" t="s">
        <v>2787</v>
      </c>
      <c r="C1531" s="1" t="s">
        <v>2824</v>
      </c>
      <c r="D1531" s="3">
        <f t="shared" si="315"/>
        <v>1514</v>
      </c>
      <c r="E1531" s="4" t="s">
        <v>2741</v>
      </c>
      <c r="F1531" s="3">
        <v>3</v>
      </c>
      <c r="G1531" s="3" t="s">
        <v>2827</v>
      </c>
      <c r="H1531" s="4" t="s">
        <v>2399</v>
      </c>
      <c r="I1531" s="3" t="s">
        <v>35</v>
      </c>
      <c r="J1531" s="7" t="s">
        <v>2346</v>
      </c>
      <c r="K1531" s="7" t="str">
        <f>VLOOKUP($I1531,'New Summary'!$E$8:$G$59,2,FALSE)</f>
        <v>H-200x200x8x12</v>
      </c>
      <c r="L1531" s="7" t="s">
        <v>2496</v>
      </c>
      <c r="M1531" s="7">
        <f>VLOOKUP($I1531,'New Summary'!$E$8:$G$59,3,FALSE)</f>
        <v>49.9</v>
      </c>
      <c r="N1531" s="3">
        <v>1700</v>
      </c>
      <c r="O1531" s="3" t="s">
        <v>25</v>
      </c>
      <c r="P1531" s="3">
        <v>1</v>
      </c>
      <c r="Q1531" s="28">
        <f t="shared" si="321"/>
        <v>1.7</v>
      </c>
      <c r="R1531" s="28">
        <f t="shared" si="322"/>
        <v>84.83</v>
      </c>
      <c r="S1531" s="12">
        <v>0</v>
      </c>
      <c r="T1531" s="46">
        <f t="shared" si="313"/>
        <v>0</v>
      </c>
      <c r="U1531" s="15"/>
      <c r="V1531" s="3">
        <f t="shared" si="314"/>
        <v>1.7</v>
      </c>
      <c r="W1531" s="30" t="s">
        <v>2502</v>
      </c>
      <c r="X1531" s="29">
        <f t="shared" si="311"/>
        <v>84.83</v>
      </c>
      <c r="Y1531" s="29">
        <f t="shared" si="312"/>
        <v>0</v>
      </c>
      <c r="Z1531" s="5"/>
      <c r="AA1531" s="3">
        <v>0.67100000000000004</v>
      </c>
      <c r="AB1531" s="3">
        <f t="shared" si="317"/>
        <v>1.0289999999999999</v>
      </c>
      <c r="AC1531" s="3">
        <f t="shared" si="318"/>
        <v>33.482900000000001</v>
      </c>
      <c r="AD1531">
        <v>671</v>
      </c>
      <c r="AE1531" s="1">
        <f t="shared" si="324"/>
        <v>0.67100000000000004</v>
      </c>
    </row>
    <row r="1532" spans="1:31" customFormat="1" ht="43.2" hidden="1" x14ac:dyDescent="0.3">
      <c r="D1532" s="3">
        <f t="shared" si="315"/>
        <v>1515</v>
      </c>
      <c r="E1532" s="4" t="s">
        <v>2742</v>
      </c>
      <c r="F1532" s="3">
        <v>3</v>
      </c>
      <c r="G1532" s="3" t="s">
        <v>2416</v>
      </c>
      <c r="H1532" s="4" t="s">
        <v>2400</v>
      </c>
      <c r="I1532" s="3" t="s">
        <v>2382</v>
      </c>
      <c r="J1532" s="3"/>
      <c r="K1532" s="3"/>
      <c r="L1532" s="3" t="s">
        <v>2496</v>
      </c>
      <c r="M1532" s="3">
        <v>12.2</v>
      </c>
      <c r="N1532" s="3">
        <v>1700</v>
      </c>
      <c r="O1532" s="3" t="s">
        <v>25</v>
      </c>
      <c r="P1532" s="3">
        <v>1</v>
      </c>
      <c r="Q1532" s="28">
        <f t="shared" si="321"/>
        <v>1.7</v>
      </c>
      <c r="R1532" s="28">
        <f t="shared" si="322"/>
        <v>20.74</v>
      </c>
      <c r="S1532" s="15">
        <v>0.3</v>
      </c>
      <c r="T1532" s="46">
        <f t="shared" si="313"/>
        <v>0.51</v>
      </c>
      <c r="U1532" s="15"/>
      <c r="V1532" s="3">
        <f t="shared" si="314"/>
        <v>1.19</v>
      </c>
      <c r="W1532" s="30" t="s">
        <v>2502</v>
      </c>
      <c r="X1532" s="29">
        <f t="shared" si="311"/>
        <v>14.517999999999999</v>
      </c>
      <c r="Y1532" s="29">
        <f t="shared" si="312"/>
        <v>6.2219999999999995</v>
      </c>
      <c r="Z1532" s="5"/>
      <c r="AA1532" s="3">
        <v>0.61399999999999999</v>
      </c>
      <c r="AB1532" s="3">
        <f t="shared" si="317"/>
        <v>1.0859999999999999</v>
      </c>
      <c r="AC1532" s="61">
        <f t="shared" si="318"/>
        <v>7.4907999999999992</v>
      </c>
      <c r="AD1532">
        <v>614</v>
      </c>
      <c r="AE1532" s="1">
        <f t="shared" si="324"/>
        <v>0.61399999999999999</v>
      </c>
    </row>
    <row r="1533" spans="1:31" customFormat="1" ht="43.2" hidden="1" x14ac:dyDescent="0.3">
      <c r="D1533" s="3">
        <f t="shared" si="315"/>
        <v>1516</v>
      </c>
      <c r="E1533" s="4" t="s">
        <v>2742</v>
      </c>
      <c r="F1533" s="3">
        <v>3</v>
      </c>
      <c r="G1533" s="3" t="s">
        <v>2416</v>
      </c>
      <c r="H1533" s="4" t="s">
        <v>2401</v>
      </c>
      <c r="I1533" s="3" t="s">
        <v>2382</v>
      </c>
      <c r="J1533" s="3"/>
      <c r="K1533" s="3"/>
      <c r="L1533" s="3" t="s">
        <v>2496</v>
      </c>
      <c r="M1533" s="3">
        <v>12.2</v>
      </c>
      <c r="N1533" s="3">
        <v>1700</v>
      </c>
      <c r="O1533" s="3" t="s">
        <v>25</v>
      </c>
      <c r="P1533" s="3">
        <v>1</v>
      </c>
      <c r="Q1533" s="28">
        <f t="shared" si="321"/>
        <v>1.7</v>
      </c>
      <c r="R1533" s="28">
        <f t="shared" si="322"/>
        <v>20.74</v>
      </c>
      <c r="S1533" s="15">
        <v>0.3</v>
      </c>
      <c r="T1533" s="46">
        <f t="shared" si="313"/>
        <v>0.51</v>
      </c>
      <c r="U1533" s="15"/>
      <c r="V1533" s="3">
        <f t="shared" si="314"/>
        <v>1.19</v>
      </c>
      <c r="W1533" s="30" t="s">
        <v>2502</v>
      </c>
      <c r="X1533" s="29">
        <f t="shared" si="311"/>
        <v>14.517999999999999</v>
      </c>
      <c r="Y1533" s="29">
        <f t="shared" si="312"/>
        <v>6.2219999999999995</v>
      </c>
      <c r="Z1533" s="5"/>
      <c r="AA1533" s="3">
        <v>0.55700000000000005</v>
      </c>
      <c r="AB1533" s="3">
        <f t="shared" si="317"/>
        <v>1.1429999999999998</v>
      </c>
      <c r="AC1533" s="61">
        <f t="shared" si="318"/>
        <v>6.7953999999999999</v>
      </c>
      <c r="AD1533">
        <v>557</v>
      </c>
      <c r="AE1533" s="1">
        <f t="shared" si="324"/>
        <v>0.55700000000000005</v>
      </c>
    </row>
    <row r="1534" spans="1:31" customFormat="1" ht="43.2" hidden="1" x14ac:dyDescent="0.3">
      <c r="D1534" s="3">
        <f t="shared" si="315"/>
        <v>1517</v>
      </c>
      <c r="E1534" s="4" t="s">
        <v>2742</v>
      </c>
      <c r="F1534" s="3">
        <v>3</v>
      </c>
      <c r="G1534" s="3" t="s">
        <v>2416</v>
      </c>
      <c r="H1534" s="4" t="s">
        <v>2402</v>
      </c>
      <c r="I1534" s="3" t="s">
        <v>2382</v>
      </c>
      <c r="J1534" s="3"/>
      <c r="K1534" s="3"/>
      <c r="L1534" s="3" t="s">
        <v>2496</v>
      </c>
      <c r="M1534" s="3">
        <v>12.2</v>
      </c>
      <c r="N1534" s="3">
        <v>1700</v>
      </c>
      <c r="O1534" s="3" t="s">
        <v>25</v>
      </c>
      <c r="P1534" s="3">
        <v>1</v>
      </c>
      <c r="Q1534" s="28">
        <f t="shared" si="321"/>
        <v>1.7</v>
      </c>
      <c r="R1534" s="28">
        <f t="shared" si="322"/>
        <v>20.74</v>
      </c>
      <c r="S1534" s="15">
        <v>0.3</v>
      </c>
      <c r="T1534" s="46">
        <f t="shared" si="313"/>
        <v>0.51</v>
      </c>
      <c r="U1534" s="15"/>
      <c r="V1534" s="3">
        <f t="shared" si="314"/>
        <v>1.19</v>
      </c>
      <c r="W1534" s="30" t="s">
        <v>2502</v>
      </c>
      <c r="X1534" s="29">
        <f t="shared" si="311"/>
        <v>14.517999999999999</v>
      </c>
      <c r="Y1534" s="29">
        <f t="shared" si="312"/>
        <v>6.2219999999999995</v>
      </c>
      <c r="Z1534" s="5"/>
      <c r="AA1534" s="3">
        <v>0.5</v>
      </c>
      <c r="AB1534" s="3">
        <f t="shared" si="317"/>
        <v>1.2</v>
      </c>
      <c r="AC1534" s="61">
        <f t="shared" si="318"/>
        <v>6.1</v>
      </c>
      <c r="AD1534">
        <v>500</v>
      </c>
      <c r="AE1534" s="1">
        <f t="shared" si="324"/>
        <v>0.5</v>
      </c>
    </row>
    <row r="1535" spans="1:31" customFormat="1" ht="43.2" hidden="1" x14ac:dyDescent="0.3">
      <c r="D1535" s="3">
        <f t="shared" si="315"/>
        <v>1518</v>
      </c>
      <c r="E1535" s="4" t="s">
        <v>2742</v>
      </c>
      <c r="F1535" s="3">
        <v>3</v>
      </c>
      <c r="G1535" s="3" t="s">
        <v>2416</v>
      </c>
      <c r="H1535" s="4" t="s">
        <v>2403</v>
      </c>
      <c r="I1535" s="3" t="s">
        <v>2382</v>
      </c>
      <c r="J1535" s="3"/>
      <c r="K1535" s="3"/>
      <c r="L1535" s="3" t="s">
        <v>2496</v>
      </c>
      <c r="M1535" s="3">
        <v>12.2</v>
      </c>
      <c r="N1535" s="3">
        <v>1700</v>
      </c>
      <c r="O1535" s="3" t="s">
        <v>25</v>
      </c>
      <c r="P1535" s="3">
        <v>1</v>
      </c>
      <c r="Q1535" s="28">
        <f t="shared" si="321"/>
        <v>1.7</v>
      </c>
      <c r="R1535" s="28">
        <f t="shared" si="322"/>
        <v>20.74</v>
      </c>
      <c r="S1535" s="15">
        <v>0.3</v>
      </c>
      <c r="T1535" s="46">
        <f t="shared" si="313"/>
        <v>0.51</v>
      </c>
      <c r="U1535" s="15"/>
      <c r="V1535" s="3">
        <f t="shared" si="314"/>
        <v>1.19</v>
      </c>
      <c r="W1535" s="30" t="s">
        <v>2502</v>
      </c>
      <c r="X1535" s="29">
        <f t="shared" si="311"/>
        <v>14.517999999999999</v>
      </c>
      <c r="Y1535" s="29">
        <f t="shared" si="312"/>
        <v>6.2219999999999995</v>
      </c>
      <c r="Z1535" s="5"/>
      <c r="AA1535" s="3">
        <v>0.5</v>
      </c>
      <c r="AB1535" s="3">
        <f t="shared" si="317"/>
        <v>1.2</v>
      </c>
      <c r="AC1535" s="61">
        <f t="shared" si="318"/>
        <v>6.1</v>
      </c>
      <c r="AD1535">
        <v>500</v>
      </c>
      <c r="AE1535" s="1">
        <f t="shared" si="324"/>
        <v>0.5</v>
      </c>
    </row>
    <row r="1536" spans="1:31" customFormat="1" ht="43.2" hidden="1" x14ac:dyDescent="0.3">
      <c r="D1536" s="3">
        <f t="shared" si="315"/>
        <v>1519</v>
      </c>
      <c r="E1536" s="4" t="s">
        <v>2742</v>
      </c>
      <c r="F1536" s="3">
        <v>3</v>
      </c>
      <c r="G1536" s="3" t="s">
        <v>2416</v>
      </c>
      <c r="H1536" s="4" t="s">
        <v>2404</v>
      </c>
      <c r="I1536" s="3" t="s">
        <v>2382</v>
      </c>
      <c r="J1536" s="3"/>
      <c r="K1536" s="3"/>
      <c r="L1536" s="3" t="s">
        <v>2496</v>
      </c>
      <c r="M1536" s="3">
        <v>12.2</v>
      </c>
      <c r="N1536" s="3">
        <v>1700</v>
      </c>
      <c r="O1536" s="3" t="s">
        <v>25</v>
      </c>
      <c r="P1536" s="3">
        <v>1</v>
      </c>
      <c r="Q1536" s="28">
        <f t="shared" si="321"/>
        <v>1.7</v>
      </c>
      <c r="R1536" s="28">
        <f t="shared" si="322"/>
        <v>20.74</v>
      </c>
      <c r="S1536" s="15">
        <v>0.3</v>
      </c>
      <c r="T1536" s="46">
        <f t="shared" si="313"/>
        <v>0.51</v>
      </c>
      <c r="U1536" s="15"/>
      <c r="V1536" s="3">
        <f t="shared" si="314"/>
        <v>1.19</v>
      </c>
      <c r="W1536" s="30" t="s">
        <v>2502</v>
      </c>
      <c r="X1536" s="29">
        <f t="shared" si="311"/>
        <v>14.517999999999999</v>
      </c>
      <c r="Y1536" s="29">
        <f t="shared" si="312"/>
        <v>6.2219999999999995</v>
      </c>
      <c r="Z1536" s="5"/>
      <c r="AA1536" s="3">
        <v>0.61399999999999999</v>
      </c>
      <c r="AB1536" s="3">
        <f t="shared" si="317"/>
        <v>1.0859999999999999</v>
      </c>
      <c r="AC1536" s="61">
        <f t="shared" si="318"/>
        <v>7.4907999999999992</v>
      </c>
      <c r="AD1536">
        <v>614</v>
      </c>
      <c r="AE1536" s="1">
        <f t="shared" si="324"/>
        <v>0.61399999999999999</v>
      </c>
    </row>
    <row r="1537" spans="1:31" customFormat="1" ht="43.2" hidden="1" x14ac:dyDescent="0.3">
      <c r="D1537" s="3">
        <f t="shared" si="315"/>
        <v>1520</v>
      </c>
      <c r="E1537" s="4" t="s">
        <v>2742</v>
      </c>
      <c r="F1537" s="3">
        <v>3</v>
      </c>
      <c r="G1537" s="3" t="s">
        <v>2416</v>
      </c>
      <c r="H1537" s="4" t="s">
        <v>2405</v>
      </c>
      <c r="I1537" s="3" t="s">
        <v>2382</v>
      </c>
      <c r="J1537" s="3"/>
      <c r="K1537" s="3"/>
      <c r="L1537" s="3" t="s">
        <v>2496</v>
      </c>
      <c r="M1537" s="3">
        <v>12.2</v>
      </c>
      <c r="N1537" s="3">
        <v>1700</v>
      </c>
      <c r="O1537" s="3" t="s">
        <v>25</v>
      </c>
      <c r="P1537" s="3">
        <v>1</v>
      </c>
      <c r="Q1537" s="28">
        <f t="shared" si="321"/>
        <v>1.7</v>
      </c>
      <c r="R1537" s="28">
        <f t="shared" si="322"/>
        <v>20.74</v>
      </c>
      <c r="S1537" s="15">
        <v>0.3</v>
      </c>
      <c r="T1537" s="46">
        <f t="shared" si="313"/>
        <v>0.51</v>
      </c>
      <c r="U1537" s="15"/>
      <c r="V1537" s="3">
        <f t="shared" si="314"/>
        <v>1.19</v>
      </c>
      <c r="W1537" s="30" t="s">
        <v>2502</v>
      </c>
      <c r="X1537" s="29">
        <f t="shared" si="311"/>
        <v>14.517999999999999</v>
      </c>
      <c r="Y1537" s="29">
        <f t="shared" si="312"/>
        <v>6.2219999999999995</v>
      </c>
      <c r="Z1537" s="5"/>
      <c r="AA1537" s="3">
        <v>0.61399999999999999</v>
      </c>
      <c r="AB1537" s="3">
        <f t="shared" si="317"/>
        <v>1.0859999999999999</v>
      </c>
      <c r="AC1537" s="61">
        <f t="shared" si="318"/>
        <v>7.4907999999999992</v>
      </c>
      <c r="AD1537">
        <v>614</v>
      </c>
      <c r="AE1537" s="1">
        <f t="shared" si="324"/>
        <v>0.61399999999999999</v>
      </c>
    </row>
    <row r="1538" spans="1:31" customFormat="1" ht="43.2" hidden="1" x14ac:dyDescent="0.3">
      <c r="D1538" s="3">
        <f t="shared" si="315"/>
        <v>1521</v>
      </c>
      <c r="E1538" s="4" t="s">
        <v>2742</v>
      </c>
      <c r="F1538" s="3">
        <v>3</v>
      </c>
      <c r="G1538" s="3" t="s">
        <v>1570</v>
      </c>
      <c r="H1538" s="4" t="s">
        <v>2407</v>
      </c>
      <c r="I1538" s="3" t="s">
        <v>2366</v>
      </c>
      <c r="J1538" s="3"/>
      <c r="K1538" s="3"/>
      <c r="L1538" s="3" t="s">
        <v>2507</v>
      </c>
      <c r="M1538" s="3">
        <v>19.21</v>
      </c>
      <c r="N1538" s="3">
        <v>4000</v>
      </c>
      <c r="O1538" s="3" t="s">
        <v>25</v>
      </c>
      <c r="P1538" s="3">
        <v>1</v>
      </c>
      <c r="Q1538" s="28">
        <f t="shared" si="321"/>
        <v>4</v>
      </c>
      <c r="R1538" s="28">
        <f t="shared" si="322"/>
        <v>76.84</v>
      </c>
      <c r="S1538" s="15">
        <v>0</v>
      </c>
      <c r="T1538" s="46">
        <f t="shared" si="313"/>
        <v>0</v>
      </c>
      <c r="U1538" s="15"/>
      <c r="V1538" s="3">
        <f t="shared" si="314"/>
        <v>4</v>
      </c>
      <c r="W1538" s="30" t="s">
        <v>2502</v>
      </c>
      <c r="X1538" s="29">
        <f t="shared" si="311"/>
        <v>76.84</v>
      </c>
      <c r="Y1538" s="29">
        <f t="shared" si="312"/>
        <v>0</v>
      </c>
      <c r="Z1538" s="5"/>
      <c r="AA1538" s="3">
        <v>0.5</v>
      </c>
      <c r="AB1538" s="3">
        <f t="shared" si="317"/>
        <v>3.5</v>
      </c>
      <c r="AC1538" s="61">
        <f t="shared" si="318"/>
        <v>9.6050000000000004</v>
      </c>
      <c r="AD1538">
        <v>500</v>
      </c>
      <c r="AE1538" s="1">
        <f t="shared" si="324"/>
        <v>0.5</v>
      </c>
    </row>
    <row r="1539" spans="1:31" customFormat="1" ht="43.2" hidden="1" x14ac:dyDescent="0.3">
      <c r="D1539" s="3">
        <f t="shared" si="315"/>
        <v>1522</v>
      </c>
      <c r="E1539" s="4" t="s">
        <v>2742</v>
      </c>
      <c r="F1539" s="3">
        <v>3</v>
      </c>
      <c r="G1539" s="3" t="s">
        <v>1570</v>
      </c>
      <c r="H1539" s="4" t="s">
        <v>2408</v>
      </c>
      <c r="I1539" s="3" t="s">
        <v>2366</v>
      </c>
      <c r="J1539" s="3"/>
      <c r="K1539" s="3"/>
      <c r="L1539" s="3" t="s">
        <v>2507</v>
      </c>
      <c r="M1539" s="3">
        <v>19.21</v>
      </c>
      <c r="N1539" s="3">
        <v>4000</v>
      </c>
      <c r="O1539" s="3" t="s">
        <v>25</v>
      </c>
      <c r="P1539" s="3">
        <v>1</v>
      </c>
      <c r="Q1539" s="28">
        <f t="shared" si="321"/>
        <v>4</v>
      </c>
      <c r="R1539" s="28">
        <f t="shared" si="322"/>
        <v>76.84</v>
      </c>
      <c r="S1539" s="15">
        <v>0</v>
      </c>
      <c r="T1539" s="46">
        <f t="shared" si="313"/>
        <v>0</v>
      </c>
      <c r="U1539" s="15"/>
      <c r="V1539" s="3">
        <f t="shared" si="314"/>
        <v>4</v>
      </c>
      <c r="W1539" s="30" t="s">
        <v>2502</v>
      </c>
      <c r="X1539" s="29">
        <f t="shared" si="311"/>
        <v>76.84</v>
      </c>
      <c r="Y1539" s="29">
        <f t="shared" si="312"/>
        <v>0</v>
      </c>
      <c r="Z1539" s="5"/>
      <c r="AA1539" s="3">
        <v>0.5</v>
      </c>
      <c r="AB1539" s="3">
        <f t="shared" si="317"/>
        <v>3.5</v>
      </c>
      <c r="AC1539" s="61">
        <f t="shared" si="318"/>
        <v>9.6050000000000004</v>
      </c>
      <c r="AD1539">
        <v>500</v>
      </c>
      <c r="AE1539" s="1">
        <f t="shared" si="324"/>
        <v>0.5</v>
      </c>
    </row>
    <row r="1540" spans="1:31" customFormat="1" ht="43.2" hidden="1" x14ac:dyDescent="0.3">
      <c r="D1540" s="3">
        <f t="shared" si="315"/>
        <v>1523</v>
      </c>
      <c r="E1540" s="4" t="s">
        <v>2742</v>
      </c>
      <c r="F1540" s="3">
        <v>3</v>
      </c>
      <c r="G1540" s="3" t="s">
        <v>1570</v>
      </c>
      <c r="H1540" s="4" t="s">
        <v>2409</v>
      </c>
      <c r="I1540" s="3" t="s">
        <v>2366</v>
      </c>
      <c r="J1540" s="3"/>
      <c r="K1540" s="3"/>
      <c r="L1540" s="3" t="s">
        <v>2507</v>
      </c>
      <c r="M1540" s="3">
        <v>19.21</v>
      </c>
      <c r="N1540" s="3">
        <v>4000</v>
      </c>
      <c r="O1540" s="3" t="s">
        <v>25</v>
      </c>
      <c r="P1540" s="3">
        <v>1</v>
      </c>
      <c r="Q1540" s="28">
        <f t="shared" si="321"/>
        <v>4</v>
      </c>
      <c r="R1540" s="28">
        <f t="shared" si="322"/>
        <v>76.84</v>
      </c>
      <c r="S1540" s="15">
        <v>0</v>
      </c>
      <c r="T1540" s="46">
        <f t="shared" si="313"/>
        <v>0</v>
      </c>
      <c r="U1540" s="15"/>
      <c r="V1540" s="3">
        <f t="shared" si="314"/>
        <v>4</v>
      </c>
      <c r="W1540" s="30" t="s">
        <v>2502</v>
      </c>
      <c r="X1540" s="29">
        <f t="shared" si="311"/>
        <v>76.84</v>
      </c>
      <c r="Y1540" s="29">
        <f t="shared" si="312"/>
        <v>0</v>
      </c>
      <c r="Z1540" s="5"/>
      <c r="AA1540" s="3">
        <v>0.61399999999999999</v>
      </c>
      <c r="AB1540" s="3">
        <f t="shared" si="317"/>
        <v>3.3860000000000001</v>
      </c>
      <c r="AC1540" s="61">
        <f t="shared" si="318"/>
        <v>11.79494</v>
      </c>
      <c r="AD1540">
        <v>614</v>
      </c>
      <c r="AE1540" s="1">
        <f t="shared" si="324"/>
        <v>0.61399999999999999</v>
      </c>
    </row>
    <row r="1541" spans="1:31" customFormat="1" ht="43.2" hidden="1" x14ac:dyDescent="0.3">
      <c r="D1541" s="3">
        <f t="shared" si="315"/>
        <v>1524</v>
      </c>
      <c r="E1541" s="4" t="s">
        <v>2742</v>
      </c>
      <c r="F1541" s="3">
        <v>3</v>
      </c>
      <c r="G1541" s="3" t="s">
        <v>1570</v>
      </c>
      <c r="H1541" s="4" t="s">
        <v>2414</v>
      </c>
      <c r="I1541" s="3" t="s">
        <v>2366</v>
      </c>
      <c r="J1541" s="3"/>
      <c r="K1541" s="3"/>
      <c r="L1541" s="3" t="s">
        <v>2507</v>
      </c>
      <c r="M1541" s="3">
        <v>19.21</v>
      </c>
      <c r="N1541" s="3">
        <v>4000</v>
      </c>
      <c r="O1541" s="3" t="s">
        <v>25</v>
      </c>
      <c r="P1541" s="3">
        <v>1</v>
      </c>
      <c r="Q1541" s="28">
        <f t="shared" si="321"/>
        <v>4</v>
      </c>
      <c r="R1541" s="28">
        <f t="shared" si="322"/>
        <v>76.84</v>
      </c>
      <c r="S1541" s="15">
        <v>0</v>
      </c>
      <c r="T1541" s="46">
        <f t="shared" si="313"/>
        <v>0</v>
      </c>
      <c r="U1541" s="15"/>
      <c r="V1541" s="3">
        <f t="shared" si="314"/>
        <v>4</v>
      </c>
      <c r="W1541" s="30" t="s">
        <v>2502</v>
      </c>
      <c r="X1541" s="29">
        <f t="shared" si="311"/>
        <v>76.84</v>
      </c>
      <c r="Y1541" s="29">
        <f t="shared" si="312"/>
        <v>0</v>
      </c>
      <c r="Z1541" s="5"/>
      <c r="AA1541" s="3">
        <v>0.61399999999999999</v>
      </c>
      <c r="AB1541" s="3">
        <f t="shared" si="317"/>
        <v>3.3860000000000001</v>
      </c>
      <c r="AC1541" s="61">
        <f t="shared" si="318"/>
        <v>11.79494</v>
      </c>
      <c r="AD1541">
        <v>614</v>
      </c>
      <c r="AE1541" s="1">
        <f t="shared" si="324"/>
        <v>0.61399999999999999</v>
      </c>
    </row>
    <row r="1542" spans="1:31" customFormat="1" ht="43.2" hidden="1" x14ac:dyDescent="0.3">
      <c r="A1542" s="65" t="str" cm="1">
        <f t="array" ref="A1542">_xlfn.IFS(M1542&gt;=65,"Heavy",M1542&lt;=25,"Light",M1542&gt;=26-64,"Medium")</f>
        <v>Light</v>
      </c>
      <c r="B1542" s="1" t="s">
        <v>2787</v>
      </c>
      <c r="C1542" s="1" t="s">
        <v>2824</v>
      </c>
      <c r="D1542" s="3">
        <f t="shared" si="315"/>
        <v>1525</v>
      </c>
      <c r="E1542" s="4" t="s">
        <v>2741</v>
      </c>
      <c r="F1542" s="3">
        <v>3</v>
      </c>
      <c r="G1542" s="3" t="s">
        <v>2827</v>
      </c>
      <c r="H1542" s="4" t="s">
        <v>2406</v>
      </c>
      <c r="I1542" s="3" t="s">
        <v>2369</v>
      </c>
      <c r="J1542" s="3" t="s">
        <v>2821</v>
      </c>
      <c r="K1542" s="7" t="str">
        <f>VLOOKUP($I1542,'New Summary'!$E$8:$G$59,2,FALSE)</f>
        <v>T-175x175x7x11</v>
      </c>
      <c r="L1542" s="3" t="s">
        <v>2496</v>
      </c>
      <c r="M1542" s="7">
        <f>VLOOKUP($I1542,'New Summary'!$E$8:$G$59,3,FALSE)</f>
        <v>25</v>
      </c>
      <c r="N1542" s="3">
        <v>6000</v>
      </c>
      <c r="O1542" s="3" t="s">
        <v>25</v>
      </c>
      <c r="P1542" s="3">
        <v>1</v>
      </c>
      <c r="Q1542" s="28">
        <f t="shared" ref="Q1542:Q1547" si="325">(N1542/1000)*P1542</f>
        <v>6</v>
      </c>
      <c r="R1542" s="28">
        <f t="shared" ref="R1542:R1547" si="326">Q1542*M1542</f>
        <v>150</v>
      </c>
      <c r="S1542" s="12">
        <v>0</v>
      </c>
      <c r="T1542" s="46">
        <f t="shared" si="313"/>
        <v>0</v>
      </c>
      <c r="U1542" s="15"/>
      <c r="V1542" s="3">
        <f t="shared" si="314"/>
        <v>6</v>
      </c>
      <c r="W1542" s="30" t="s">
        <v>2502</v>
      </c>
      <c r="X1542" s="29">
        <f t="shared" si="311"/>
        <v>150</v>
      </c>
      <c r="Y1542" s="29">
        <f t="shared" si="312"/>
        <v>0</v>
      </c>
      <c r="Z1542" s="5"/>
      <c r="AA1542" s="3">
        <f>N1542/1000</f>
        <v>6</v>
      </c>
      <c r="AB1542" s="3">
        <f t="shared" si="317"/>
        <v>0</v>
      </c>
      <c r="AC1542" s="3">
        <f t="shared" si="318"/>
        <v>150</v>
      </c>
      <c r="AD1542">
        <v>500</v>
      </c>
      <c r="AE1542" s="1">
        <f t="shared" si="324"/>
        <v>0.5</v>
      </c>
    </row>
    <row r="1543" spans="1:31" customFormat="1" ht="43.2" hidden="1" x14ac:dyDescent="0.3">
      <c r="D1543" s="3">
        <f t="shared" si="315"/>
        <v>1526</v>
      </c>
      <c r="E1543" s="4" t="s">
        <v>2742</v>
      </c>
      <c r="F1543" s="3">
        <v>3</v>
      </c>
      <c r="G1543" s="3" t="s">
        <v>1570</v>
      </c>
      <c r="H1543" s="4" t="s">
        <v>2411</v>
      </c>
      <c r="I1543" s="3" t="s">
        <v>2366</v>
      </c>
      <c r="J1543" s="3"/>
      <c r="K1543" s="3"/>
      <c r="L1543" s="3" t="s">
        <v>2507</v>
      </c>
      <c r="M1543" s="3">
        <v>19.21</v>
      </c>
      <c r="N1543" s="3">
        <v>4000</v>
      </c>
      <c r="O1543" s="3" t="s">
        <v>25</v>
      </c>
      <c r="P1543" s="3">
        <v>1</v>
      </c>
      <c r="Q1543" s="28">
        <f t="shared" si="325"/>
        <v>4</v>
      </c>
      <c r="R1543" s="28">
        <f t="shared" si="326"/>
        <v>76.84</v>
      </c>
      <c r="S1543" s="15">
        <v>0</v>
      </c>
      <c r="T1543" s="46">
        <f t="shared" si="313"/>
        <v>0</v>
      </c>
      <c r="U1543" s="15"/>
      <c r="V1543" s="3">
        <f t="shared" si="314"/>
        <v>4</v>
      </c>
      <c r="W1543" s="30" t="s">
        <v>2502</v>
      </c>
      <c r="X1543" s="29">
        <f t="shared" si="311"/>
        <v>76.84</v>
      </c>
      <c r="Y1543" s="29">
        <f t="shared" si="312"/>
        <v>0</v>
      </c>
      <c r="Z1543" s="5"/>
      <c r="AA1543" s="3">
        <v>0.5</v>
      </c>
      <c r="AB1543" s="3">
        <f t="shared" si="317"/>
        <v>3.5</v>
      </c>
      <c r="AC1543" s="61">
        <f t="shared" si="318"/>
        <v>9.6050000000000004</v>
      </c>
      <c r="AD1543">
        <v>500</v>
      </c>
      <c r="AE1543" s="1">
        <f t="shared" si="324"/>
        <v>0.5</v>
      </c>
    </row>
    <row r="1544" spans="1:31" customFormat="1" ht="43.2" hidden="1" x14ac:dyDescent="0.3">
      <c r="D1544" s="3">
        <f t="shared" si="315"/>
        <v>1527</v>
      </c>
      <c r="E1544" s="4" t="s">
        <v>2742</v>
      </c>
      <c r="F1544" s="3">
        <v>3</v>
      </c>
      <c r="G1544" s="3" t="s">
        <v>1570</v>
      </c>
      <c r="H1544" s="4" t="s">
        <v>2412</v>
      </c>
      <c r="I1544" s="3" t="s">
        <v>2366</v>
      </c>
      <c r="J1544" s="3"/>
      <c r="K1544" s="3"/>
      <c r="L1544" s="3" t="s">
        <v>2507</v>
      </c>
      <c r="M1544" s="3">
        <v>19.21</v>
      </c>
      <c r="N1544" s="3">
        <v>4000</v>
      </c>
      <c r="O1544" s="3" t="s">
        <v>25</v>
      </c>
      <c r="P1544" s="3">
        <v>1</v>
      </c>
      <c r="Q1544" s="28">
        <f t="shared" si="325"/>
        <v>4</v>
      </c>
      <c r="R1544" s="28">
        <f t="shared" si="326"/>
        <v>76.84</v>
      </c>
      <c r="S1544" s="15">
        <v>0</v>
      </c>
      <c r="T1544" s="46">
        <f t="shared" si="313"/>
        <v>0</v>
      </c>
      <c r="U1544" s="15"/>
      <c r="V1544" s="3">
        <f t="shared" si="314"/>
        <v>4</v>
      </c>
      <c r="W1544" s="30" t="s">
        <v>2502</v>
      </c>
      <c r="X1544" s="29">
        <f t="shared" si="311"/>
        <v>76.84</v>
      </c>
      <c r="Y1544" s="29">
        <f t="shared" si="312"/>
        <v>0</v>
      </c>
      <c r="Z1544" s="5"/>
      <c r="AA1544" s="3">
        <v>0.61399999999999999</v>
      </c>
      <c r="AB1544" s="3">
        <f t="shared" si="317"/>
        <v>3.3860000000000001</v>
      </c>
      <c r="AC1544" s="61">
        <f t="shared" si="318"/>
        <v>11.79494</v>
      </c>
      <c r="AD1544">
        <v>614</v>
      </c>
      <c r="AE1544" s="1">
        <f t="shared" si="324"/>
        <v>0.61399999999999999</v>
      </c>
    </row>
    <row r="1545" spans="1:31" customFormat="1" ht="43.2" hidden="1" x14ac:dyDescent="0.3">
      <c r="D1545" s="3">
        <f t="shared" si="315"/>
        <v>1528</v>
      </c>
      <c r="E1545" s="4" t="s">
        <v>2742</v>
      </c>
      <c r="F1545" s="3">
        <v>3</v>
      </c>
      <c r="G1545" s="3" t="s">
        <v>1570</v>
      </c>
      <c r="H1545" s="4" t="s">
        <v>2413</v>
      </c>
      <c r="I1545" s="3" t="s">
        <v>2366</v>
      </c>
      <c r="J1545" s="3"/>
      <c r="K1545" s="3"/>
      <c r="L1545" s="3" t="s">
        <v>2507</v>
      </c>
      <c r="M1545" s="3">
        <v>19.21</v>
      </c>
      <c r="N1545" s="3">
        <v>4000</v>
      </c>
      <c r="O1545" s="3" t="s">
        <v>25</v>
      </c>
      <c r="P1545" s="3">
        <v>1</v>
      </c>
      <c r="Q1545" s="28">
        <f t="shared" si="325"/>
        <v>4</v>
      </c>
      <c r="R1545" s="28">
        <f t="shared" si="326"/>
        <v>76.84</v>
      </c>
      <c r="S1545" s="15">
        <v>0</v>
      </c>
      <c r="T1545" s="46">
        <f t="shared" si="313"/>
        <v>0</v>
      </c>
      <c r="U1545" s="15"/>
      <c r="V1545" s="3">
        <f t="shared" si="314"/>
        <v>4</v>
      </c>
      <c r="W1545" s="30" t="s">
        <v>2502</v>
      </c>
      <c r="X1545" s="29">
        <f t="shared" si="311"/>
        <v>76.84</v>
      </c>
      <c r="Y1545" s="29">
        <f t="shared" si="312"/>
        <v>0</v>
      </c>
      <c r="Z1545" s="5"/>
      <c r="AA1545" s="3">
        <v>0.61399999999999999</v>
      </c>
      <c r="AB1545" s="3">
        <f t="shared" si="317"/>
        <v>3.3860000000000001</v>
      </c>
      <c r="AC1545" s="61">
        <f t="shared" si="318"/>
        <v>11.79494</v>
      </c>
      <c r="AD1545">
        <v>614</v>
      </c>
      <c r="AE1545" s="1">
        <f t="shared" si="324"/>
        <v>0.61399999999999999</v>
      </c>
    </row>
    <row r="1546" spans="1:31" customFormat="1" ht="43.2" hidden="1" x14ac:dyDescent="0.3">
      <c r="D1546" s="3">
        <f t="shared" si="315"/>
        <v>1529</v>
      </c>
      <c r="E1546" s="4" t="s">
        <v>2742</v>
      </c>
      <c r="F1546" s="3">
        <v>3</v>
      </c>
      <c r="G1546" s="3" t="s">
        <v>1570</v>
      </c>
      <c r="H1546" s="4" t="s">
        <v>2415</v>
      </c>
      <c r="I1546" s="3" t="s">
        <v>2366</v>
      </c>
      <c r="J1546" s="3"/>
      <c r="K1546" s="3"/>
      <c r="L1546" s="3" t="s">
        <v>2507</v>
      </c>
      <c r="M1546" s="3">
        <v>19.21</v>
      </c>
      <c r="N1546" s="3">
        <v>4000</v>
      </c>
      <c r="O1546" s="3" t="s">
        <v>25</v>
      </c>
      <c r="P1546" s="3">
        <v>1</v>
      </c>
      <c r="Q1546" s="28">
        <f t="shared" si="325"/>
        <v>4</v>
      </c>
      <c r="R1546" s="28">
        <f t="shared" si="326"/>
        <v>76.84</v>
      </c>
      <c r="S1546" s="15">
        <v>0</v>
      </c>
      <c r="T1546" s="46">
        <f t="shared" si="313"/>
        <v>0</v>
      </c>
      <c r="U1546" s="15"/>
      <c r="V1546" s="3">
        <f t="shared" si="314"/>
        <v>4</v>
      </c>
      <c r="W1546" s="30" t="s">
        <v>2502</v>
      </c>
      <c r="X1546" s="29">
        <f t="shared" si="311"/>
        <v>76.84</v>
      </c>
      <c r="Y1546" s="29">
        <f t="shared" si="312"/>
        <v>0</v>
      </c>
      <c r="Z1546" s="5"/>
      <c r="AA1546" s="3">
        <v>0.5</v>
      </c>
      <c r="AB1546" s="3">
        <f t="shared" si="317"/>
        <v>3.5</v>
      </c>
      <c r="AC1546" s="61">
        <f t="shared" si="318"/>
        <v>9.6050000000000004</v>
      </c>
      <c r="AD1546">
        <v>500</v>
      </c>
      <c r="AE1546" s="1">
        <f t="shared" si="324"/>
        <v>0.5</v>
      </c>
    </row>
    <row r="1547" spans="1:31" customFormat="1" ht="43.2" hidden="1" x14ac:dyDescent="0.3">
      <c r="A1547" s="65" t="str" cm="1">
        <f t="array" ref="A1547">_xlfn.IFS(M1547&gt;=65,"Heavy",M1547&lt;=25,"Light",M1547&gt;=26-64,"Medium")</f>
        <v>Light</v>
      </c>
      <c r="B1547" s="1" t="s">
        <v>2787</v>
      </c>
      <c r="C1547" s="1" t="s">
        <v>2824</v>
      </c>
      <c r="D1547" s="3">
        <f t="shared" si="315"/>
        <v>1530</v>
      </c>
      <c r="E1547" s="4" t="s">
        <v>2741</v>
      </c>
      <c r="F1547" s="3">
        <v>3</v>
      </c>
      <c r="G1547" s="3" t="s">
        <v>2827</v>
      </c>
      <c r="H1547" s="4" t="s">
        <v>2410</v>
      </c>
      <c r="I1547" s="3" t="s">
        <v>2369</v>
      </c>
      <c r="J1547" s="3" t="s">
        <v>2821</v>
      </c>
      <c r="K1547" s="7" t="str">
        <f>VLOOKUP($I1547,'New Summary'!$E$8:$G$59,2,FALSE)</f>
        <v>T-175x175x7x11</v>
      </c>
      <c r="L1547" s="3" t="s">
        <v>2496</v>
      </c>
      <c r="M1547" s="7">
        <f>VLOOKUP($I1547,'New Summary'!$E$8:$G$59,3,FALSE)</f>
        <v>25</v>
      </c>
      <c r="N1547" s="3">
        <v>6000</v>
      </c>
      <c r="O1547" s="3" t="s">
        <v>25</v>
      </c>
      <c r="P1547" s="3">
        <v>1</v>
      </c>
      <c r="Q1547" s="28">
        <f t="shared" si="325"/>
        <v>6</v>
      </c>
      <c r="R1547" s="28">
        <f t="shared" si="326"/>
        <v>150</v>
      </c>
      <c r="S1547" s="12">
        <v>0</v>
      </c>
      <c r="T1547" s="46">
        <f t="shared" si="313"/>
        <v>0</v>
      </c>
      <c r="U1547" s="15"/>
      <c r="V1547" s="3">
        <f t="shared" si="314"/>
        <v>6</v>
      </c>
      <c r="W1547" s="30" t="s">
        <v>2502</v>
      </c>
      <c r="X1547" s="29">
        <f t="shared" si="311"/>
        <v>150</v>
      </c>
      <c r="Y1547" s="29">
        <f t="shared" si="312"/>
        <v>0</v>
      </c>
      <c r="Z1547" s="5"/>
      <c r="AA1547" s="3">
        <f>N1547/1000</f>
        <v>6</v>
      </c>
      <c r="AB1547" s="3">
        <f t="shared" si="317"/>
        <v>0</v>
      </c>
      <c r="AC1547" s="3">
        <f t="shared" si="318"/>
        <v>150</v>
      </c>
      <c r="AD1547">
        <v>500</v>
      </c>
      <c r="AE1547" s="1">
        <f t="shared" si="324"/>
        <v>0.5</v>
      </c>
    </row>
    <row r="1548" spans="1:31" customFormat="1" ht="43.2" hidden="1" x14ac:dyDescent="0.3">
      <c r="D1548" s="3">
        <f t="shared" si="315"/>
        <v>1531</v>
      </c>
      <c r="E1548" s="4" t="s">
        <v>2742</v>
      </c>
      <c r="F1548" s="3">
        <v>3</v>
      </c>
      <c r="G1548" s="3" t="s">
        <v>1570</v>
      </c>
      <c r="H1548" s="4" t="s">
        <v>2411</v>
      </c>
      <c r="I1548" s="3" t="s">
        <v>2366</v>
      </c>
      <c r="J1548" s="3"/>
      <c r="K1548" s="3"/>
      <c r="L1548" s="3" t="s">
        <v>2507</v>
      </c>
      <c r="M1548" s="3">
        <v>19.21</v>
      </c>
      <c r="N1548" s="3">
        <v>7000</v>
      </c>
      <c r="O1548" s="3" t="s">
        <v>25</v>
      </c>
      <c r="P1548" s="3">
        <v>1</v>
      </c>
      <c r="Q1548" s="28">
        <f t="shared" ref="Q1548:Q1598" si="327">(N1548/1000)*P1548</f>
        <v>7</v>
      </c>
      <c r="R1548" s="28">
        <f t="shared" ref="R1548:R1598" si="328">Q1548*M1548</f>
        <v>134.47</v>
      </c>
      <c r="S1548" s="15">
        <v>0.3</v>
      </c>
      <c r="T1548" s="46">
        <f t="shared" si="313"/>
        <v>2.1</v>
      </c>
      <c r="U1548" s="15"/>
      <c r="V1548" s="3">
        <f t="shared" si="314"/>
        <v>4.9000000000000004</v>
      </c>
      <c r="W1548" s="30" t="s">
        <v>2502</v>
      </c>
      <c r="X1548" s="29">
        <f t="shared" si="311"/>
        <v>94.129000000000005</v>
      </c>
      <c r="Y1548" s="29">
        <f t="shared" si="312"/>
        <v>40.341000000000001</v>
      </c>
      <c r="Z1548" s="5"/>
      <c r="AA1548" s="3">
        <v>0.61399999999999999</v>
      </c>
      <c r="AB1548" s="3">
        <f t="shared" si="317"/>
        <v>6.3860000000000001</v>
      </c>
      <c r="AC1548" s="61">
        <f t="shared" si="318"/>
        <v>11.79494</v>
      </c>
      <c r="AD1548">
        <v>614</v>
      </c>
      <c r="AE1548" s="1">
        <f t="shared" si="324"/>
        <v>0.61399999999999999</v>
      </c>
    </row>
    <row r="1549" spans="1:31" customFormat="1" ht="43.2" hidden="1" x14ac:dyDescent="0.3">
      <c r="D1549" s="3">
        <f t="shared" si="315"/>
        <v>1532</v>
      </c>
      <c r="E1549" s="4" t="s">
        <v>2742</v>
      </c>
      <c r="F1549" s="3">
        <v>3</v>
      </c>
      <c r="G1549" s="3" t="s">
        <v>1570</v>
      </c>
      <c r="H1549" s="4" t="s">
        <v>2412</v>
      </c>
      <c r="I1549" s="3" t="s">
        <v>2366</v>
      </c>
      <c r="J1549" s="3"/>
      <c r="K1549" s="3"/>
      <c r="L1549" s="3" t="s">
        <v>2507</v>
      </c>
      <c r="M1549" s="3">
        <v>19.21</v>
      </c>
      <c r="N1549" s="3">
        <v>4500</v>
      </c>
      <c r="O1549" s="3" t="s">
        <v>25</v>
      </c>
      <c r="P1549" s="3">
        <v>1</v>
      </c>
      <c r="Q1549" s="28">
        <f t="shared" si="327"/>
        <v>4.5</v>
      </c>
      <c r="R1549" s="28">
        <f t="shared" si="328"/>
        <v>86.445000000000007</v>
      </c>
      <c r="S1549" s="15">
        <v>0.4</v>
      </c>
      <c r="T1549" s="46">
        <f t="shared" si="313"/>
        <v>1.8</v>
      </c>
      <c r="U1549" s="15"/>
      <c r="V1549" s="3">
        <f t="shared" si="314"/>
        <v>2.7</v>
      </c>
      <c r="W1549" s="30" t="s">
        <v>2502</v>
      </c>
      <c r="X1549" s="29">
        <f t="shared" si="311"/>
        <v>51.867000000000004</v>
      </c>
      <c r="Y1549" s="29">
        <f t="shared" si="312"/>
        <v>34.578000000000003</v>
      </c>
      <c r="Z1549" s="5"/>
      <c r="AA1549" s="3">
        <v>0.61399999999999999</v>
      </c>
      <c r="AB1549" s="3">
        <f t="shared" si="317"/>
        <v>3.8860000000000001</v>
      </c>
      <c r="AC1549" s="61">
        <f t="shared" si="318"/>
        <v>11.79494</v>
      </c>
      <c r="AD1549">
        <v>614</v>
      </c>
      <c r="AE1549" s="1">
        <f t="shared" si="324"/>
        <v>0.61399999999999999</v>
      </c>
    </row>
    <row r="1550" spans="1:31" customFormat="1" ht="43.2" hidden="1" x14ac:dyDescent="0.3">
      <c r="D1550" s="3">
        <f t="shared" si="315"/>
        <v>1533</v>
      </c>
      <c r="E1550" s="4" t="s">
        <v>2742</v>
      </c>
      <c r="F1550" s="3">
        <v>3</v>
      </c>
      <c r="G1550" s="3" t="s">
        <v>1570</v>
      </c>
      <c r="H1550" s="4" t="s">
        <v>2413</v>
      </c>
      <c r="I1550" s="3" t="s">
        <v>2366</v>
      </c>
      <c r="J1550" s="3"/>
      <c r="K1550" s="3"/>
      <c r="L1550" s="3" t="s">
        <v>2507</v>
      </c>
      <c r="M1550" s="3">
        <v>19.21</v>
      </c>
      <c r="N1550" s="3">
        <v>4500</v>
      </c>
      <c r="O1550" s="3" t="s">
        <v>25</v>
      </c>
      <c r="P1550" s="3">
        <v>1</v>
      </c>
      <c r="Q1550" s="28">
        <f t="shared" si="327"/>
        <v>4.5</v>
      </c>
      <c r="R1550" s="28">
        <f t="shared" si="328"/>
        <v>86.445000000000007</v>
      </c>
      <c r="S1550" s="15">
        <v>0.4</v>
      </c>
      <c r="T1550" s="46">
        <f t="shared" si="313"/>
        <v>1.8</v>
      </c>
      <c r="U1550" s="15"/>
      <c r="V1550" s="3">
        <f t="shared" si="314"/>
        <v>2.7</v>
      </c>
      <c r="W1550" s="30" t="s">
        <v>2502</v>
      </c>
      <c r="X1550" s="29">
        <f t="shared" ref="X1550:X1613" si="329">V1550*M1550</f>
        <v>51.867000000000004</v>
      </c>
      <c r="Y1550" s="29">
        <f t="shared" ref="Y1550:Y1613" si="330">T1550*M1550</f>
        <v>34.578000000000003</v>
      </c>
      <c r="Z1550" s="5"/>
      <c r="AA1550" s="3">
        <v>0.5</v>
      </c>
      <c r="AB1550" s="3">
        <f t="shared" si="317"/>
        <v>4</v>
      </c>
      <c r="AC1550" s="61">
        <f t="shared" si="318"/>
        <v>9.6050000000000004</v>
      </c>
      <c r="AD1550">
        <v>500</v>
      </c>
      <c r="AE1550" s="1">
        <f t="shared" si="324"/>
        <v>0.5</v>
      </c>
    </row>
    <row r="1551" spans="1:31" customFormat="1" ht="43.2" hidden="1" customHeight="1" x14ac:dyDescent="0.3">
      <c r="A1551" s="65" t="str" cm="1">
        <f t="array" ref="A1551">_xlfn.IFS(M1551&gt;=65,"Heavy",M1551&lt;=25,"Light",M1551&gt;=26-64,"Medium")</f>
        <v>Medium</v>
      </c>
      <c r="B1551" s="1" t="s">
        <v>2787</v>
      </c>
      <c r="C1551" s="1" t="s">
        <v>2824</v>
      </c>
      <c r="D1551" s="3">
        <f t="shared" si="315"/>
        <v>1534</v>
      </c>
      <c r="E1551" s="4" t="s">
        <v>2741</v>
      </c>
      <c r="F1551" s="3">
        <v>3</v>
      </c>
      <c r="G1551" s="3" t="s">
        <v>2827</v>
      </c>
      <c r="H1551" s="4" t="s">
        <v>2418</v>
      </c>
      <c r="I1551" s="3" t="s">
        <v>8</v>
      </c>
      <c r="J1551" s="3" t="s">
        <v>2500</v>
      </c>
      <c r="K1551" s="7" t="str">
        <f>VLOOKUP($I1551,'New Summary'!$E$8:$G$59,2,FALSE)</f>
        <v>H-300x150x5,5x8</v>
      </c>
      <c r="L1551" s="3" t="s">
        <v>2496</v>
      </c>
      <c r="M1551" s="7">
        <f>VLOOKUP($I1551,'New Summary'!$E$8:$G$59,3,FALSE)</f>
        <v>32</v>
      </c>
      <c r="N1551" s="3">
        <v>6000</v>
      </c>
      <c r="O1551" s="3" t="s">
        <v>25</v>
      </c>
      <c r="P1551" s="3">
        <v>1</v>
      </c>
      <c r="Q1551" s="28">
        <f t="shared" si="327"/>
        <v>6</v>
      </c>
      <c r="R1551" s="28">
        <f t="shared" si="328"/>
        <v>192</v>
      </c>
      <c r="S1551" s="12">
        <v>0</v>
      </c>
      <c r="T1551" s="46">
        <f t="shared" si="313"/>
        <v>0</v>
      </c>
      <c r="U1551" s="15"/>
      <c r="V1551" s="3">
        <f t="shared" si="314"/>
        <v>6</v>
      </c>
      <c r="W1551" s="35" t="s">
        <v>2502</v>
      </c>
      <c r="X1551" s="5">
        <f t="shared" si="329"/>
        <v>192</v>
      </c>
      <c r="Y1551" s="5">
        <f t="shared" si="330"/>
        <v>0</v>
      </c>
      <c r="Z1551" s="5"/>
      <c r="AA1551" s="3">
        <v>0.5</v>
      </c>
      <c r="AB1551" s="3">
        <f t="shared" si="317"/>
        <v>5.5</v>
      </c>
      <c r="AC1551" s="3">
        <f t="shared" si="318"/>
        <v>16</v>
      </c>
      <c r="AD1551">
        <v>500</v>
      </c>
      <c r="AE1551" s="1">
        <f t="shared" si="324"/>
        <v>0.5</v>
      </c>
    </row>
    <row r="1552" spans="1:31" customFormat="1" ht="43.2" hidden="1" customHeight="1" x14ac:dyDescent="0.3">
      <c r="A1552" s="65" t="str" cm="1">
        <f t="array" ref="A1552">_xlfn.IFS(M1552&gt;=65,"Heavy",M1552&lt;=25,"Light",M1552&gt;=26-64,"Medium")</f>
        <v>Medium</v>
      </c>
      <c r="B1552" s="1" t="s">
        <v>2787</v>
      </c>
      <c r="C1552" s="1" t="s">
        <v>2824</v>
      </c>
      <c r="D1552" s="3">
        <f t="shared" si="315"/>
        <v>1535</v>
      </c>
      <c r="E1552" s="4" t="s">
        <v>2741</v>
      </c>
      <c r="F1552" s="3">
        <v>3</v>
      </c>
      <c r="G1552" s="3" t="s">
        <v>2827</v>
      </c>
      <c r="H1552" s="4" t="s">
        <v>2423</v>
      </c>
      <c r="I1552" s="3" t="s">
        <v>8</v>
      </c>
      <c r="J1552" s="3" t="s">
        <v>2500</v>
      </c>
      <c r="K1552" s="7" t="str">
        <f>VLOOKUP($I1552,'New Summary'!$E$8:$G$59,2,FALSE)</f>
        <v>H-300x150x5,5x8</v>
      </c>
      <c r="L1552" s="3" t="s">
        <v>2496</v>
      </c>
      <c r="M1552" s="7">
        <f>VLOOKUP($I1552,'New Summary'!$E$8:$G$59,3,FALSE)</f>
        <v>32</v>
      </c>
      <c r="N1552" s="3">
        <v>6000</v>
      </c>
      <c r="O1552" s="3" t="s">
        <v>25</v>
      </c>
      <c r="P1552" s="3">
        <v>1</v>
      </c>
      <c r="Q1552" s="28">
        <f t="shared" si="327"/>
        <v>6</v>
      </c>
      <c r="R1552" s="28">
        <f t="shared" si="328"/>
        <v>192</v>
      </c>
      <c r="S1552" s="12">
        <v>0</v>
      </c>
      <c r="T1552" s="46">
        <f t="shared" si="313"/>
        <v>0</v>
      </c>
      <c r="U1552" s="15"/>
      <c r="V1552" s="3">
        <f t="shared" si="314"/>
        <v>6</v>
      </c>
      <c r="W1552" s="35" t="s">
        <v>2502</v>
      </c>
      <c r="X1552" s="5">
        <f t="shared" si="329"/>
        <v>192</v>
      </c>
      <c r="Y1552" s="5">
        <f t="shared" si="330"/>
        <v>0</v>
      </c>
      <c r="Z1552" s="5"/>
      <c r="AA1552" s="3">
        <v>0.61399999999999999</v>
      </c>
      <c r="AB1552" s="3">
        <f t="shared" si="317"/>
        <v>5.3860000000000001</v>
      </c>
      <c r="AC1552" s="3">
        <f t="shared" si="318"/>
        <v>19.648</v>
      </c>
      <c r="AD1552">
        <v>614</v>
      </c>
      <c r="AE1552" s="1">
        <f t="shared" si="324"/>
        <v>0.61399999999999999</v>
      </c>
    </row>
    <row r="1553" spans="1:31" customFormat="1" ht="43.2" hidden="1" customHeight="1" x14ac:dyDescent="0.3">
      <c r="A1553" s="65" t="str" cm="1">
        <f t="array" ref="A1553">_xlfn.IFS(M1553&gt;=65,"Heavy",M1553&lt;=25,"Light",M1553&gt;=26-64,"Medium")</f>
        <v>Medium</v>
      </c>
      <c r="B1553" s="1" t="s">
        <v>2787</v>
      </c>
      <c r="C1553" s="1" t="s">
        <v>2824</v>
      </c>
      <c r="D1553" s="3">
        <f t="shared" si="315"/>
        <v>1536</v>
      </c>
      <c r="E1553" s="4" t="s">
        <v>2741</v>
      </c>
      <c r="F1553" s="3">
        <v>3</v>
      </c>
      <c r="G1553" s="3" t="s">
        <v>2827</v>
      </c>
      <c r="H1553" s="4" t="s">
        <v>2422</v>
      </c>
      <c r="I1553" s="3" t="s">
        <v>8</v>
      </c>
      <c r="J1553" s="3" t="s">
        <v>2500</v>
      </c>
      <c r="K1553" s="7" t="str">
        <f>VLOOKUP($I1553,'New Summary'!$E$8:$G$59,2,FALSE)</f>
        <v>H-300x150x5,5x8</v>
      </c>
      <c r="L1553" s="3" t="s">
        <v>2496</v>
      </c>
      <c r="M1553" s="7">
        <f>VLOOKUP($I1553,'New Summary'!$E$8:$G$59,3,FALSE)</f>
        <v>32</v>
      </c>
      <c r="N1553" s="3">
        <v>6000</v>
      </c>
      <c r="O1553" s="3" t="s">
        <v>25</v>
      </c>
      <c r="P1553" s="3">
        <v>1</v>
      </c>
      <c r="Q1553" s="28">
        <f t="shared" si="327"/>
        <v>6</v>
      </c>
      <c r="R1553" s="28">
        <f t="shared" si="328"/>
        <v>192</v>
      </c>
      <c r="S1553" s="12">
        <v>0</v>
      </c>
      <c r="T1553" s="46">
        <f t="shared" si="313"/>
        <v>0</v>
      </c>
      <c r="U1553" s="15"/>
      <c r="V1553" s="3">
        <f t="shared" si="314"/>
        <v>6</v>
      </c>
      <c r="W1553" s="35" t="s">
        <v>2502</v>
      </c>
      <c r="X1553" s="5">
        <f t="shared" si="329"/>
        <v>192</v>
      </c>
      <c r="Y1553" s="5">
        <f t="shared" si="330"/>
        <v>0</v>
      </c>
      <c r="Z1553" s="5"/>
      <c r="AA1553" s="3">
        <v>0.61399999999999999</v>
      </c>
      <c r="AB1553" s="3">
        <f t="shared" si="317"/>
        <v>5.3860000000000001</v>
      </c>
      <c r="AC1553" s="3">
        <f t="shared" si="318"/>
        <v>19.648</v>
      </c>
      <c r="AD1553">
        <v>614</v>
      </c>
      <c r="AE1553" s="1">
        <f t="shared" si="324"/>
        <v>0.61399999999999999</v>
      </c>
    </row>
    <row r="1554" spans="1:31" customFormat="1" ht="43.2" hidden="1" customHeight="1" x14ac:dyDescent="0.3">
      <c r="A1554" s="65" t="str" cm="1">
        <f t="array" ref="A1554">_xlfn.IFS(M1554&gt;=65,"Heavy",M1554&lt;=25,"Light",M1554&gt;=26-64,"Medium")</f>
        <v>Medium</v>
      </c>
      <c r="B1554" s="1" t="s">
        <v>2787</v>
      </c>
      <c r="C1554" s="1" t="s">
        <v>2824</v>
      </c>
      <c r="D1554" s="3">
        <f t="shared" si="315"/>
        <v>1537</v>
      </c>
      <c r="E1554" s="4" t="s">
        <v>2741</v>
      </c>
      <c r="F1554" s="3">
        <v>3</v>
      </c>
      <c r="G1554" s="3" t="s">
        <v>2827</v>
      </c>
      <c r="H1554" s="4" t="s">
        <v>2419</v>
      </c>
      <c r="I1554" s="3" t="s">
        <v>8</v>
      </c>
      <c r="J1554" s="3" t="s">
        <v>2500</v>
      </c>
      <c r="K1554" s="7" t="str">
        <f>VLOOKUP($I1554,'New Summary'!$E$8:$G$59,2,FALSE)</f>
        <v>H-300x150x5,5x8</v>
      </c>
      <c r="L1554" s="3" t="s">
        <v>2496</v>
      </c>
      <c r="M1554" s="7">
        <f>VLOOKUP($I1554,'New Summary'!$E$8:$G$59,3,FALSE)</f>
        <v>32</v>
      </c>
      <c r="N1554" s="3">
        <v>6000</v>
      </c>
      <c r="O1554" s="3" t="s">
        <v>25</v>
      </c>
      <c r="P1554" s="3">
        <v>1</v>
      </c>
      <c r="Q1554" s="28">
        <f t="shared" si="327"/>
        <v>6</v>
      </c>
      <c r="R1554" s="28">
        <f t="shared" si="328"/>
        <v>192</v>
      </c>
      <c r="S1554" s="12">
        <v>0</v>
      </c>
      <c r="T1554" s="46">
        <f t="shared" ref="T1554:T1599" si="331">Q1554*S1554</f>
        <v>0</v>
      </c>
      <c r="U1554" s="15"/>
      <c r="V1554" s="3">
        <f t="shared" ref="V1554:V1599" si="332">Q1554-T1554</f>
        <v>6</v>
      </c>
      <c r="W1554" s="35" t="s">
        <v>2502</v>
      </c>
      <c r="X1554" s="5">
        <f t="shared" si="329"/>
        <v>192</v>
      </c>
      <c r="Y1554" s="5">
        <f t="shared" si="330"/>
        <v>0</v>
      </c>
      <c r="Z1554" s="5"/>
      <c r="AA1554" s="3">
        <v>0.5</v>
      </c>
      <c r="AB1554" s="3">
        <f t="shared" si="317"/>
        <v>5.5</v>
      </c>
      <c r="AC1554" s="3">
        <f t="shared" si="318"/>
        <v>16</v>
      </c>
      <c r="AD1554">
        <v>500</v>
      </c>
      <c r="AE1554" s="1">
        <f t="shared" si="324"/>
        <v>0.5</v>
      </c>
    </row>
    <row r="1555" spans="1:31" customFormat="1" ht="43.2" hidden="1" customHeight="1" x14ac:dyDescent="0.3">
      <c r="A1555" s="65" t="str" cm="1">
        <f t="array" ref="A1555">_xlfn.IFS(M1555&gt;=65,"Heavy",M1555&lt;=25,"Light",M1555&gt;=26-64,"Medium")</f>
        <v>Medium</v>
      </c>
      <c r="B1555" s="1" t="s">
        <v>2787</v>
      </c>
      <c r="C1555" s="1" t="s">
        <v>2824</v>
      </c>
      <c r="D1555" s="3">
        <f t="shared" si="315"/>
        <v>1538</v>
      </c>
      <c r="E1555" s="4" t="s">
        <v>2741</v>
      </c>
      <c r="F1555" s="3">
        <v>3</v>
      </c>
      <c r="G1555" s="3" t="s">
        <v>2827</v>
      </c>
      <c r="H1555" s="4" t="s">
        <v>2421</v>
      </c>
      <c r="I1555" s="3" t="s">
        <v>8</v>
      </c>
      <c r="J1555" s="3" t="s">
        <v>2500</v>
      </c>
      <c r="K1555" s="7" t="str">
        <f>VLOOKUP($I1555,'New Summary'!$E$8:$G$59,2,FALSE)</f>
        <v>H-300x150x5,5x8</v>
      </c>
      <c r="L1555" s="3" t="s">
        <v>2496</v>
      </c>
      <c r="M1555" s="7">
        <f>VLOOKUP($I1555,'New Summary'!$E$8:$G$59,3,FALSE)</f>
        <v>32</v>
      </c>
      <c r="N1555" s="3">
        <v>6000</v>
      </c>
      <c r="O1555" s="3" t="s">
        <v>25</v>
      </c>
      <c r="P1555" s="3">
        <v>1</v>
      </c>
      <c r="Q1555" s="28">
        <f t="shared" si="327"/>
        <v>6</v>
      </c>
      <c r="R1555" s="28">
        <f t="shared" si="328"/>
        <v>192</v>
      </c>
      <c r="S1555" s="12">
        <v>0</v>
      </c>
      <c r="T1555" s="46">
        <f t="shared" si="331"/>
        <v>0</v>
      </c>
      <c r="U1555" s="15"/>
      <c r="V1555" s="3">
        <f t="shared" si="332"/>
        <v>6</v>
      </c>
      <c r="W1555" s="35" t="s">
        <v>2502</v>
      </c>
      <c r="X1555" s="5">
        <f t="shared" si="329"/>
        <v>192</v>
      </c>
      <c r="Y1555" s="5">
        <f t="shared" si="330"/>
        <v>0</v>
      </c>
      <c r="Z1555" s="5"/>
      <c r="AA1555" s="3">
        <v>0.5</v>
      </c>
      <c r="AB1555" s="3">
        <f t="shared" si="317"/>
        <v>5.5</v>
      </c>
      <c r="AC1555" s="3">
        <f t="shared" si="318"/>
        <v>16</v>
      </c>
      <c r="AD1555">
        <v>500</v>
      </c>
      <c r="AE1555" s="1">
        <f t="shared" si="324"/>
        <v>0.5</v>
      </c>
    </row>
    <row r="1556" spans="1:31" customFormat="1" ht="43.2" hidden="1" customHeight="1" x14ac:dyDescent="0.3">
      <c r="A1556" s="65" t="str" cm="1">
        <f t="array" ref="A1556">_xlfn.IFS(M1556&gt;=65,"Heavy",M1556&lt;=25,"Light",M1556&gt;=26-64,"Medium")</f>
        <v>Medium</v>
      </c>
      <c r="B1556" s="1" t="s">
        <v>2787</v>
      </c>
      <c r="C1556" s="1" t="s">
        <v>2824</v>
      </c>
      <c r="D1556" s="3">
        <f t="shared" ref="D1556:D1619" si="333">D1555+1</f>
        <v>1539</v>
      </c>
      <c r="E1556" s="4" t="s">
        <v>2741</v>
      </c>
      <c r="F1556" s="3">
        <v>3</v>
      </c>
      <c r="G1556" s="3" t="s">
        <v>2827</v>
      </c>
      <c r="H1556" s="4" t="s">
        <v>2420</v>
      </c>
      <c r="I1556" s="3" t="s">
        <v>8</v>
      </c>
      <c r="J1556" s="3" t="s">
        <v>2500</v>
      </c>
      <c r="K1556" s="7" t="str">
        <f>VLOOKUP($I1556,'New Summary'!$E$8:$G$59,2,FALSE)</f>
        <v>H-300x150x5,5x8</v>
      </c>
      <c r="L1556" s="3" t="s">
        <v>2496</v>
      </c>
      <c r="M1556" s="7">
        <f>VLOOKUP($I1556,'New Summary'!$E$8:$G$59,3,FALSE)</f>
        <v>32</v>
      </c>
      <c r="N1556" s="3">
        <v>6000</v>
      </c>
      <c r="O1556" s="3" t="s">
        <v>25</v>
      </c>
      <c r="P1556" s="3">
        <v>1</v>
      </c>
      <c r="Q1556" s="28">
        <f t="shared" si="327"/>
        <v>6</v>
      </c>
      <c r="R1556" s="28">
        <f t="shared" si="328"/>
        <v>192</v>
      </c>
      <c r="S1556" s="12">
        <v>0</v>
      </c>
      <c r="T1556" s="46">
        <f t="shared" si="331"/>
        <v>0</v>
      </c>
      <c r="U1556" s="15"/>
      <c r="V1556" s="3">
        <f t="shared" si="332"/>
        <v>6</v>
      </c>
      <c r="W1556" s="35" t="s">
        <v>2502</v>
      </c>
      <c r="X1556" s="5">
        <f t="shared" si="329"/>
        <v>192</v>
      </c>
      <c r="Y1556" s="5">
        <f t="shared" si="330"/>
        <v>0</v>
      </c>
      <c r="Z1556" s="5"/>
      <c r="AA1556" s="3">
        <v>0.61399999999999999</v>
      </c>
      <c r="AB1556" s="3">
        <f t="shared" si="317"/>
        <v>5.3860000000000001</v>
      </c>
      <c r="AC1556" s="3">
        <f t="shared" si="318"/>
        <v>19.648</v>
      </c>
      <c r="AD1556">
        <v>614</v>
      </c>
      <c r="AE1556" s="1">
        <f t="shared" si="324"/>
        <v>0.61399999999999999</v>
      </c>
    </row>
    <row r="1557" spans="1:31" customFormat="1" ht="43.2" hidden="1" customHeight="1" x14ac:dyDescent="0.3">
      <c r="A1557" s="65" t="str" cm="1">
        <f t="array" ref="A1557">_xlfn.IFS(M1557&gt;=65,"Heavy",M1557&lt;=25,"Light",M1557&gt;=26-64,"Medium")</f>
        <v>Medium</v>
      </c>
      <c r="B1557" s="1" t="s">
        <v>2787</v>
      </c>
      <c r="C1557" s="1" t="s">
        <v>2824</v>
      </c>
      <c r="D1557" s="3">
        <f t="shared" si="333"/>
        <v>1540</v>
      </c>
      <c r="E1557" s="4" t="s">
        <v>2741</v>
      </c>
      <c r="F1557" s="3">
        <v>3</v>
      </c>
      <c r="G1557" s="3" t="s">
        <v>2827</v>
      </c>
      <c r="H1557" s="4" t="s">
        <v>2424</v>
      </c>
      <c r="I1557" s="3" t="s">
        <v>8</v>
      </c>
      <c r="J1557" s="3" t="s">
        <v>2500</v>
      </c>
      <c r="K1557" s="7" t="str">
        <f>VLOOKUP($I1557,'New Summary'!$E$8:$G$59,2,FALSE)</f>
        <v>H-300x150x5,5x8</v>
      </c>
      <c r="L1557" s="3" t="s">
        <v>2496</v>
      </c>
      <c r="M1557" s="7">
        <f>VLOOKUP($I1557,'New Summary'!$E$8:$G$59,3,FALSE)</f>
        <v>32</v>
      </c>
      <c r="N1557" s="3">
        <v>8200</v>
      </c>
      <c r="O1557" s="3" t="s">
        <v>25</v>
      </c>
      <c r="P1557" s="3">
        <v>1</v>
      </c>
      <c r="Q1557" s="28">
        <f t="shared" si="327"/>
        <v>8.1999999999999993</v>
      </c>
      <c r="R1557" s="28">
        <f t="shared" si="328"/>
        <v>262.39999999999998</v>
      </c>
      <c r="S1557" s="12">
        <v>0</v>
      </c>
      <c r="T1557" s="46">
        <f t="shared" si="331"/>
        <v>0</v>
      </c>
      <c r="U1557" s="15"/>
      <c r="V1557" s="3">
        <f t="shared" si="332"/>
        <v>8.1999999999999993</v>
      </c>
      <c r="W1557" s="35" t="s">
        <v>2502</v>
      </c>
      <c r="X1557" s="5">
        <f t="shared" si="329"/>
        <v>262.39999999999998</v>
      </c>
      <c r="Y1557" s="5">
        <f t="shared" si="330"/>
        <v>0</v>
      </c>
      <c r="Z1557" s="5"/>
      <c r="AA1557" s="3">
        <v>0.61399999999999999</v>
      </c>
      <c r="AB1557" s="3">
        <f t="shared" si="317"/>
        <v>7.5859999999999994</v>
      </c>
      <c r="AC1557" s="3">
        <f t="shared" si="318"/>
        <v>19.648</v>
      </c>
      <c r="AD1557">
        <v>614</v>
      </c>
      <c r="AE1557" s="1">
        <f t="shared" si="324"/>
        <v>0.61399999999999999</v>
      </c>
    </row>
    <row r="1558" spans="1:31" customFormat="1" ht="43.2" hidden="1" customHeight="1" x14ac:dyDescent="0.3">
      <c r="A1558" s="65" t="str" cm="1">
        <f t="array" ref="A1558">_xlfn.IFS(M1558&gt;=65,"Heavy",M1558&lt;=25,"Light",M1558&gt;=26-64,"Medium")</f>
        <v>Medium</v>
      </c>
      <c r="B1558" s="1" t="s">
        <v>2787</v>
      </c>
      <c r="C1558" s="1" t="s">
        <v>2824</v>
      </c>
      <c r="D1558" s="3">
        <f t="shared" si="333"/>
        <v>1541</v>
      </c>
      <c r="E1558" s="4" t="s">
        <v>2741</v>
      </c>
      <c r="F1558" s="3">
        <v>3</v>
      </c>
      <c r="G1558" s="3" t="s">
        <v>2827</v>
      </c>
      <c r="H1558" s="4" t="s">
        <v>2425</v>
      </c>
      <c r="I1558" s="3" t="s">
        <v>8</v>
      </c>
      <c r="J1558" s="3" t="s">
        <v>2500</v>
      </c>
      <c r="K1558" s="7" t="str">
        <f>VLOOKUP($I1558,'New Summary'!$E$8:$G$59,2,FALSE)</f>
        <v>H-300x150x5,5x8</v>
      </c>
      <c r="L1558" s="3" t="s">
        <v>2496</v>
      </c>
      <c r="M1558" s="7">
        <f>VLOOKUP($I1558,'New Summary'!$E$8:$G$59,3,FALSE)</f>
        <v>32</v>
      </c>
      <c r="N1558" s="3">
        <v>8200</v>
      </c>
      <c r="O1558" s="3" t="s">
        <v>25</v>
      </c>
      <c r="P1558" s="3">
        <v>1</v>
      </c>
      <c r="Q1558" s="28">
        <f t="shared" si="327"/>
        <v>8.1999999999999993</v>
      </c>
      <c r="R1558" s="28">
        <f t="shared" si="328"/>
        <v>262.39999999999998</v>
      </c>
      <c r="S1558" s="12">
        <v>0</v>
      </c>
      <c r="T1558" s="46">
        <f t="shared" si="331"/>
        <v>0</v>
      </c>
      <c r="U1558" s="15"/>
      <c r="V1558" s="3">
        <f t="shared" si="332"/>
        <v>8.1999999999999993</v>
      </c>
      <c r="W1558" s="35" t="s">
        <v>2502</v>
      </c>
      <c r="X1558" s="5">
        <f t="shared" si="329"/>
        <v>262.39999999999998</v>
      </c>
      <c r="Y1558" s="5">
        <f t="shared" si="330"/>
        <v>0</v>
      </c>
      <c r="Z1558" s="5"/>
      <c r="AA1558" s="3">
        <v>0.5</v>
      </c>
      <c r="AB1558" s="3">
        <f t="shared" si="317"/>
        <v>7.6999999999999993</v>
      </c>
      <c r="AC1558" s="3">
        <f t="shared" si="318"/>
        <v>16</v>
      </c>
      <c r="AD1558">
        <v>500</v>
      </c>
      <c r="AE1558" s="1">
        <f t="shared" si="324"/>
        <v>0.5</v>
      </c>
    </row>
    <row r="1559" spans="1:31" customFormat="1" ht="43.2" hidden="1" customHeight="1" x14ac:dyDescent="0.3">
      <c r="A1559" s="65" t="str" cm="1">
        <f t="array" ref="A1559">_xlfn.IFS(M1559&gt;=65,"Heavy",M1559&lt;=25,"Light",M1559&gt;=26-64,"Medium")</f>
        <v>Medium</v>
      </c>
      <c r="B1559" s="1" t="s">
        <v>2787</v>
      </c>
      <c r="C1559" s="1" t="s">
        <v>2824</v>
      </c>
      <c r="D1559" s="3">
        <f t="shared" si="333"/>
        <v>1542</v>
      </c>
      <c r="E1559" s="4" t="s">
        <v>2741</v>
      </c>
      <c r="F1559" s="3">
        <v>3</v>
      </c>
      <c r="G1559" s="3" t="s">
        <v>2827</v>
      </c>
      <c r="H1559" s="4" t="s">
        <v>2426</v>
      </c>
      <c r="I1559" s="3" t="s">
        <v>8</v>
      </c>
      <c r="J1559" s="3" t="s">
        <v>2500</v>
      </c>
      <c r="K1559" s="7" t="str">
        <f>VLOOKUP($I1559,'New Summary'!$E$8:$G$59,2,FALSE)</f>
        <v>H-300x150x5,5x8</v>
      </c>
      <c r="L1559" s="3" t="s">
        <v>2496</v>
      </c>
      <c r="M1559" s="7">
        <f>VLOOKUP($I1559,'New Summary'!$E$8:$G$59,3,FALSE)</f>
        <v>32</v>
      </c>
      <c r="N1559" s="3">
        <v>8200</v>
      </c>
      <c r="O1559" s="3" t="s">
        <v>25</v>
      </c>
      <c r="P1559" s="3">
        <v>1</v>
      </c>
      <c r="Q1559" s="28">
        <f t="shared" si="327"/>
        <v>8.1999999999999993</v>
      </c>
      <c r="R1559" s="28">
        <f t="shared" si="328"/>
        <v>262.39999999999998</v>
      </c>
      <c r="S1559" s="12">
        <v>0</v>
      </c>
      <c r="T1559" s="46">
        <f t="shared" si="331"/>
        <v>0</v>
      </c>
      <c r="U1559" s="15"/>
      <c r="V1559" s="3">
        <f t="shared" si="332"/>
        <v>8.1999999999999993</v>
      </c>
      <c r="W1559" s="35" t="s">
        <v>2502</v>
      </c>
      <c r="X1559" s="5">
        <f t="shared" si="329"/>
        <v>262.39999999999998</v>
      </c>
      <c r="Y1559" s="5">
        <f t="shared" si="330"/>
        <v>0</v>
      </c>
      <c r="Z1559" s="5"/>
      <c r="AA1559" s="3">
        <v>0.5</v>
      </c>
      <c r="AB1559" s="3">
        <f t="shared" si="317"/>
        <v>7.6999999999999993</v>
      </c>
      <c r="AC1559" s="3">
        <f t="shared" si="318"/>
        <v>16</v>
      </c>
      <c r="AD1559">
        <v>500</v>
      </c>
      <c r="AE1559" s="1">
        <f t="shared" si="324"/>
        <v>0.5</v>
      </c>
    </row>
    <row r="1560" spans="1:31" customFormat="1" ht="43.2" hidden="1" customHeight="1" x14ac:dyDescent="0.3">
      <c r="A1560" s="65" t="str" cm="1">
        <f t="array" ref="A1560">_xlfn.IFS(M1560&gt;=65,"Heavy",M1560&lt;=25,"Light",M1560&gt;=26-64,"Medium")</f>
        <v>Medium</v>
      </c>
      <c r="B1560" s="1" t="s">
        <v>2787</v>
      </c>
      <c r="C1560" s="1" t="s">
        <v>2824</v>
      </c>
      <c r="D1560" s="3">
        <f t="shared" si="333"/>
        <v>1543</v>
      </c>
      <c r="E1560" s="4" t="s">
        <v>2741</v>
      </c>
      <c r="F1560" s="3">
        <v>3</v>
      </c>
      <c r="G1560" s="3" t="s">
        <v>2827</v>
      </c>
      <c r="H1560" s="4" t="s">
        <v>2427</v>
      </c>
      <c r="I1560" s="3" t="s">
        <v>8</v>
      </c>
      <c r="J1560" s="3" t="s">
        <v>2500</v>
      </c>
      <c r="K1560" s="7" t="str">
        <f>VLOOKUP($I1560,'New Summary'!$E$8:$G$59,2,FALSE)</f>
        <v>H-300x150x5,5x8</v>
      </c>
      <c r="L1560" s="3" t="s">
        <v>2496</v>
      </c>
      <c r="M1560" s="7">
        <f>VLOOKUP($I1560,'New Summary'!$E$8:$G$59,3,FALSE)</f>
        <v>32</v>
      </c>
      <c r="N1560" s="3">
        <v>6000</v>
      </c>
      <c r="O1560" s="3" t="s">
        <v>25</v>
      </c>
      <c r="P1560" s="3">
        <v>1</v>
      </c>
      <c r="Q1560" s="28">
        <f t="shared" si="327"/>
        <v>6</v>
      </c>
      <c r="R1560" s="28">
        <f t="shared" si="328"/>
        <v>192</v>
      </c>
      <c r="S1560" s="12">
        <v>0</v>
      </c>
      <c r="T1560" s="46">
        <f t="shared" si="331"/>
        <v>0</v>
      </c>
      <c r="U1560" s="15"/>
      <c r="V1560" s="3">
        <f t="shared" si="332"/>
        <v>6</v>
      </c>
      <c r="W1560" s="35" t="s">
        <v>2502</v>
      </c>
      <c r="X1560" s="5">
        <f t="shared" si="329"/>
        <v>192</v>
      </c>
      <c r="Y1560" s="5">
        <f t="shared" si="330"/>
        <v>0</v>
      </c>
      <c r="Z1560" s="5"/>
      <c r="AA1560" s="3">
        <v>0.61399999999999999</v>
      </c>
      <c r="AB1560" s="3">
        <f t="shared" si="317"/>
        <v>5.3860000000000001</v>
      </c>
      <c r="AC1560" s="3">
        <f t="shared" si="318"/>
        <v>19.648</v>
      </c>
      <c r="AD1560">
        <v>614</v>
      </c>
      <c r="AE1560" s="1">
        <f t="shared" si="324"/>
        <v>0.61399999999999999</v>
      </c>
    </row>
    <row r="1561" spans="1:31" customFormat="1" ht="43.2" hidden="1" customHeight="1" x14ac:dyDescent="0.3">
      <c r="A1561" s="65" t="str" cm="1">
        <f t="array" ref="A1561">_xlfn.IFS(M1561&gt;=65,"Heavy",M1561&lt;=25,"Light",M1561&gt;=26-64,"Medium")</f>
        <v>Medium</v>
      </c>
      <c r="B1561" s="1" t="s">
        <v>2787</v>
      </c>
      <c r="C1561" s="1" t="s">
        <v>2824</v>
      </c>
      <c r="D1561" s="3">
        <f t="shared" si="333"/>
        <v>1544</v>
      </c>
      <c r="E1561" s="4" t="s">
        <v>2741</v>
      </c>
      <c r="F1561" s="3">
        <v>3</v>
      </c>
      <c r="G1561" s="3" t="s">
        <v>2827</v>
      </c>
      <c r="H1561" s="4" t="s">
        <v>2428</v>
      </c>
      <c r="I1561" s="3" t="s">
        <v>8</v>
      </c>
      <c r="J1561" s="3" t="s">
        <v>2500</v>
      </c>
      <c r="K1561" s="7" t="str">
        <f>VLOOKUP($I1561,'New Summary'!$E$8:$G$59,2,FALSE)</f>
        <v>H-300x150x5,5x8</v>
      </c>
      <c r="L1561" s="3" t="s">
        <v>2496</v>
      </c>
      <c r="M1561" s="7">
        <f>VLOOKUP($I1561,'New Summary'!$E$8:$G$59,3,FALSE)</f>
        <v>32</v>
      </c>
      <c r="N1561" s="3">
        <v>6000</v>
      </c>
      <c r="O1561" s="3" t="s">
        <v>25</v>
      </c>
      <c r="P1561" s="3">
        <v>1</v>
      </c>
      <c r="Q1561" s="28">
        <f t="shared" si="327"/>
        <v>6</v>
      </c>
      <c r="R1561" s="28">
        <f t="shared" si="328"/>
        <v>192</v>
      </c>
      <c r="S1561" s="12">
        <v>0</v>
      </c>
      <c r="T1561" s="46">
        <f t="shared" si="331"/>
        <v>0</v>
      </c>
      <c r="U1561" s="15"/>
      <c r="V1561" s="3">
        <f t="shared" si="332"/>
        <v>6</v>
      </c>
      <c r="W1561" s="35" t="s">
        <v>2502</v>
      </c>
      <c r="X1561" s="5">
        <f t="shared" si="329"/>
        <v>192</v>
      </c>
      <c r="Y1561" s="5">
        <f t="shared" si="330"/>
        <v>0</v>
      </c>
      <c r="Z1561" s="5"/>
      <c r="AA1561" s="3">
        <v>0.61399999999999999</v>
      </c>
      <c r="AB1561" s="3">
        <f t="shared" si="317"/>
        <v>5.3860000000000001</v>
      </c>
      <c r="AC1561" s="3">
        <f t="shared" si="318"/>
        <v>19.648</v>
      </c>
      <c r="AD1561">
        <v>614</v>
      </c>
      <c r="AE1561" s="1">
        <f t="shared" si="324"/>
        <v>0.61399999999999999</v>
      </c>
    </row>
    <row r="1562" spans="1:31" customFormat="1" ht="43.2" hidden="1" customHeight="1" x14ac:dyDescent="0.3">
      <c r="A1562" s="65" t="str" cm="1">
        <f t="array" ref="A1562">_xlfn.IFS(M1562&gt;=65,"Heavy",M1562&lt;=25,"Light",M1562&gt;=26-64,"Medium")</f>
        <v>Medium</v>
      </c>
      <c r="B1562" s="1" t="s">
        <v>2787</v>
      </c>
      <c r="C1562" s="1" t="s">
        <v>2824</v>
      </c>
      <c r="D1562" s="3">
        <f t="shared" si="333"/>
        <v>1545</v>
      </c>
      <c r="E1562" s="4" t="s">
        <v>2741</v>
      </c>
      <c r="F1562" s="3">
        <v>3</v>
      </c>
      <c r="G1562" s="3" t="s">
        <v>2827</v>
      </c>
      <c r="H1562" s="4" t="s">
        <v>2429</v>
      </c>
      <c r="I1562" s="3" t="s">
        <v>8</v>
      </c>
      <c r="J1562" s="3" t="s">
        <v>2500</v>
      </c>
      <c r="K1562" s="7" t="str">
        <f>VLOOKUP($I1562,'New Summary'!$E$8:$G$59,2,FALSE)</f>
        <v>H-300x150x5,5x8</v>
      </c>
      <c r="L1562" s="3" t="s">
        <v>2496</v>
      </c>
      <c r="M1562" s="7">
        <f>VLOOKUP($I1562,'New Summary'!$E$8:$G$59,3,FALSE)</f>
        <v>32</v>
      </c>
      <c r="N1562" s="3">
        <v>6000</v>
      </c>
      <c r="O1562" s="3" t="s">
        <v>25</v>
      </c>
      <c r="P1562" s="3">
        <v>1</v>
      </c>
      <c r="Q1562" s="28">
        <f t="shared" si="327"/>
        <v>6</v>
      </c>
      <c r="R1562" s="28">
        <f t="shared" si="328"/>
        <v>192</v>
      </c>
      <c r="S1562" s="12">
        <v>0</v>
      </c>
      <c r="T1562" s="46">
        <f t="shared" si="331"/>
        <v>0</v>
      </c>
      <c r="U1562" s="15"/>
      <c r="V1562" s="3">
        <f t="shared" si="332"/>
        <v>6</v>
      </c>
      <c r="W1562" s="35" t="s">
        <v>2502</v>
      </c>
      <c r="X1562" s="5">
        <f t="shared" si="329"/>
        <v>192</v>
      </c>
      <c r="Y1562" s="5">
        <f t="shared" si="330"/>
        <v>0</v>
      </c>
      <c r="Z1562" s="5"/>
      <c r="AA1562" s="3">
        <v>0.5</v>
      </c>
      <c r="AB1562" s="3">
        <f t="shared" si="317"/>
        <v>5.5</v>
      </c>
      <c r="AC1562" s="3">
        <f t="shared" si="318"/>
        <v>16</v>
      </c>
      <c r="AD1562">
        <v>500</v>
      </c>
      <c r="AE1562" s="1">
        <f t="shared" si="324"/>
        <v>0.5</v>
      </c>
    </row>
    <row r="1563" spans="1:31" customFormat="1" ht="43.2" hidden="1" x14ac:dyDescent="0.3">
      <c r="A1563" s="65" t="str" cm="1">
        <f t="array" ref="A1563">_xlfn.IFS(M1563&gt;=65,"Heavy",M1563&lt;=25,"Light",M1563&gt;=26-64,"Medium")</f>
        <v>Light</v>
      </c>
      <c r="B1563" s="1" t="s">
        <v>2787</v>
      </c>
      <c r="C1563" s="1" t="s">
        <v>2824</v>
      </c>
      <c r="D1563" s="3">
        <f t="shared" si="333"/>
        <v>1546</v>
      </c>
      <c r="E1563" s="4" t="s">
        <v>2741</v>
      </c>
      <c r="F1563" s="3">
        <v>3</v>
      </c>
      <c r="G1563" s="3" t="s">
        <v>2827</v>
      </c>
      <c r="H1563" s="4" t="s">
        <v>2430</v>
      </c>
      <c r="I1563" s="3" t="s">
        <v>32</v>
      </c>
      <c r="J1563" s="3" t="s">
        <v>2340</v>
      </c>
      <c r="K1563" s="7" t="str">
        <f>VLOOKUP($I1563,'New Summary'!$E$8:$G$59,2,FALSE)</f>
        <v>H-200x100x4,5x7</v>
      </c>
      <c r="L1563" s="3" t="s">
        <v>2496</v>
      </c>
      <c r="M1563" s="7">
        <f>VLOOKUP($I1563,'New Summary'!$E$8:$G$59,3,FALSE)</f>
        <v>18.2</v>
      </c>
      <c r="N1563" s="3">
        <v>6500</v>
      </c>
      <c r="O1563" s="3" t="s">
        <v>25</v>
      </c>
      <c r="P1563" s="3">
        <v>1</v>
      </c>
      <c r="Q1563" s="28">
        <f t="shared" si="327"/>
        <v>6.5</v>
      </c>
      <c r="R1563" s="28">
        <f t="shared" si="328"/>
        <v>118.3</v>
      </c>
      <c r="S1563" s="12">
        <v>0</v>
      </c>
      <c r="T1563" s="46">
        <f t="shared" si="331"/>
        <v>0</v>
      </c>
      <c r="U1563" s="15"/>
      <c r="V1563" s="3">
        <f t="shared" si="332"/>
        <v>6.5</v>
      </c>
      <c r="W1563" s="30" t="s">
        <v>2502</v>
      </c>
      <c r="X1563" s="5">
        <f t="shared" si="329"/>
        <v>118.3</v>
      </c>
      <c r="Y1563" s="5">
        <f t="shared" si="330"/>
        <v>0</v>
      </c>
      <c r="Z1563" s="5"/>
      <c r="AA1563" s="3">
        <v>0.5</v>
      </c>
      <c r="AB1563" s="3">
        <f t="shared" si="317"/>
        <v>6</v>
      </c>
      <c r="AC1563" s="3">
        <f t="shared" si="318"/>
        <v>9.1</v>
      </c>
      <c r="AD1563">
        <v>500</v>
      </c>
      <c r="AE1563" s="1">
        <f t="shared" si="324"/>
        <v>0.5</v>
      </c>
    </row>
    <row r="1564" spans="1:31" customFormat="1" ht="43.2" hidden="1" x14ac:dyDescent="0.3">
      <c r="A1564" s="65" t="str" cm="1">
        <f t="array" ref="A1564">_xlfn.IFS(M1564&gt;=65,"Heavy",M1564&lt;=25,"Light",M1564&gt;=26-64,"Medium")</f>
        <v>Light</v>
      </c>
      <c r="B1564" s="1" t="s">
        <v>2787</v>
      </c>
      <c r="C1564" s="1" t="s">
        <v>2824</v>
      </c>
      <c r="D1564" s="3">
        <f t="shared" si="333"/>
        <v>1547</v>
      </c>
      <c r="E1564" s="4" t="s">
        <v>2741</v>
      </c>
      <c r="F1564" s="3">
        <v>3</v>
      </c>
      <c r="G1564" s="3" t="s">
        <v>2827</v>
      </c>
      <c r="H1564" s="4" t="s">
        <v>2431</v>
      </c>
      <c r="I1564" s="3" t="s">
        <v>32</v>
      </c>
      <c r="J1564" s="3" t="s">
        <v>2340</v>
      </c>
      <c r="K1564" s="7" t="str">
        <f>VLOOKUP($I1564,'New Summary'!$E$8:$G$59,2,FALSE)</f>
        <v>H-200x100x4,5x7</v>
      </c>
      <c r="L1564" s="3" t="s">
        <v>2496</v>
      </c>
      <c r="M1564" s="7">
        <f>VLOOKUP($I1564,'New Summary'!$E$8:$G$59,3,FALSE)</f>
        <v>18.2</v>
      </c>
      <c r="N1564" s="3">
        <v>6500</v>
      </c>
      <c r="O1564" s="3" t="s">
        <v>25</v>
      </c>
      <c r="P1564" s="3">
        <v>1</v>
      </c>
      <c r="Q1564" s="28">
        <f t="shared" si="327"/>
        <v>6.5</v>
      </c>
      <c r="R1564" s="28">
        <f t="shared" si="328"/>
        <v>118.3</v>
      </c>
      <c r="S1564" s="12">
        <v>0</v>
      </c>
      <c r="T1564" s="46">
        <f t="shared" si="331"/>
        <v>0</v>
      </c>
      <c r="U1564" s="15"/>
      <c r="V1564" s="3">
        <f t="shared" si="332"/>
        <v>6.5</v>
      </c>
      <c r="W1564" s="30" t="s">
        <v>2502</v>
      </c>
      <c r="X1564" s="5">
        <f t="shared" si="329"/>
        <v>118.3</v>
      </c>
      <c r="Y1564" s="5">
        <f t="shared" si="330"/>
        <v>0</v>
      </c>
      <c r="Z1564" s="5"/>
      <c r="AA1564" s="3">
        <v>0.61399999999999999</v>
      </c>
      <c r="AB1564" s="3">
        <f t="shared" si="317"/>
        <v>5.8860000000000001</v>
      </c>
      <c r="AC1564" s="3">
        <f t="shared" si="318"/>
        <v>11.174799999999999</v>
      </c>
      <c r="AD1564">
        <v>614</v>
      </c>
      <c r="AE1564" s="1">
        <f t="shared" si="324"/>
        <v>0.61399999999999999</v>
      </c>
    </row>
    <row r="1565" spans="1:31" customFormat="1" ht="43.2" hidden="1" x14ac:dyDescent="0.3">
      <c r="A1565" s="65" t="str" cm="1">
        <f t="array" ref="A1565">_xlfn.IFS(M1565&gt;=65,"Heavy",M1565&lt;=25,"Light",M1565&gt;=26-64,"Medium")</f>
        <v>Light</v>
      </c>
      <c r="B1565" s="1" t="s">
        <v>2787</v>
      </c>
      <c r="C1565" s="1" t="s">
        <v>2824</v>
      </c>
      <c r="D1565" s="3">
        <f t="shared" si="333"/>
        <v>1548</v>
      </c>
      <c r="E1565" s="4" t="s">
        <v>2741</v>
      </c>
      <c r="F1565" s="3">
        <v>3</v>
      </c>
      <c r="G1565" s="3" t="s">
        <v>2827</v>
      </c>
      <c r="H1565" s="4" t="s">
        <v>2432</v>
      </c>
      <c r="I1565" s="3" t="s">
        <v>32</v>
      </c>
      <c r="J1565" s="3" t="s">
        <v>2340</v>
      </c>
      <c r="K1565" s="7" t="str">
        <f>VLOOKUP($I1565,'New Summary'!$E$8:$G$59,2,FALSE)</f>
        <v>H-200x100x4,5x7</v>
      </c>
      <c r="L1565" s="3" t="s">
        <v>2496</v>
      </c>
      <c r="M1565" s="7">
        <f>VLOOKUP($I1565,'New Summary'!$E$8:$G$59,3,FALSE)</f>
        <v>18.2</v>
      </c>
      <c r="N1565" s="3">
        <v>6500</v>
      </c>
      <c r="O1565" s="3" t="s">
        <v>25</v>
      </c>
      <c r="P1565" s="3">
        <v>1</v>
      </c>
      <c r="Q1565" s="28">
        <f t="shared" si="327"/>
        <v>6.5</v>
      </c>
      <c r="R1565" s="28">
        <f t="shared" si="328"/>
        <v>118.3</v>
      </c>
      <c r="S1565" s="12">
        <v>0</v>
      </c>
      <c r="T1565" s="46">
        <f t="shared" si="331"/>
        <v>0</v>
      </c>
      <c r="U1565" s="15"/>
      <c r="V1565" s="3">
        <f t="shared" si="332"/>
        <v>6.5</v>
      </c>
      <c r="W1565" s="30" t="s">
        <v>2502</v>
      </c>
      <c r="X1565" s="5">
        <f t="shared" si="329"/>
        <v>118.3</v>
      </c>
      <c r="Y1565" s="5">
        <f t="shared" si="330"/>
        <v>0</v>
      </c>
      <c r="Z1565" s="5"/>
      <c r="AA1565" s="3">
        <v>0.61399999999999999</v>
      </c>
      <c r="AB1565" s="3">
        <f t="shared" ref="AB1565:AB1628" si="334">Q1565-AA1565</f>
        <v>5.8860000000000001</v>
      </c>
      <c r="AC1565" s="3">
        <f t="shared" ref="AC1565:AC1628" si="335">AA1565*M1565*P1565</f>
        <v>11.174799999999999</v>
      </c>
      <c r="AD1565">
        <v>614</v>
      </c>
      <c r="AE1565" s="1">
        <f t="shared" si="324"/>
        <v>0.61399999999999999</v>
      </c>
    </row>
    <row r="1566" spans="1:31" customFormat="1" ht="43.2" hidden="1" x14ac:dyDescent="0.3">
      <c r="A1566" s="65" t="str" cm="1">
        <f t="array" ref="A1566">_xlfn.IFS(M1566&gt;=65,"Heavy",M1566&lt;=25,"Light",M1566&gt;=26-64,"Medium")</f>
        <v>Light</v>
      </c>
      <c r="B1566" s="1" t="s">
        <v>2787</v>
      </c>
      <c r="C1566" s="1" t="s">
        <v>2824</v>
      </c>
      <c r="D1566" s="3">
        <f t="shared" si="333"/>
        <v>1549</v>
      </c>
      <c r="E1566" s="4" t="s">
        <v>2741</v>
      </c>
      <c r="F1566" s="3">
        <v>3</v>
      </c>
      <c r="G1566" s="3" t="s">
        <v>2827</v>
      </c>
      <c r="H1566" s="4" t="s">
        <v>2433</v>
      </c>
      <c r="I1566" s="3" t="s">
        <v>32</v>
      </c>
      <c r="J1566" s="3" t="s">
        <v>2340</v>
      </c>
      <c r="K1566" s="7" t="str">
        <f>VLOOKUP($I1566,'New Summary'!$E$8:$G$59,2,FALSE)</f>
        <v>H-200x100x4,5x7</v>
      </c>
      <c r="L1566" s="3" t="s">
        <v>2496</v>
      </c>
      <c r="M1566" s="7">
        <f>VLOOKUP($I1566,'New Summary'!$E$8:$G$59,3,FALSE)</f>
        <v>18.2</v>
      </c>
      <c r="N1566" s="3">
        <v>6500</v>
      </c>
      <c r="O1566" s="3" t="s">
        <v>25</v>
      </c>
      <c r="P1566" s="3">
        <v>1</v>
      </c>
      <c r="Q1566" s="28">
        <f t="shared" si="327"/>
        <v>6.5</v>
      </c>
      <c r="R1566" s="28">
        <f t="shared" si="328"/>
        <v>118.3</v>
      </c>
      <c r="S1566" s="12">
        <v>0</v>
      </c>
      <c r="T1566" s="46">
        <f t="shared" si="331"/>
        <v>0</v>
      </c>
      <c r="U1566" s="15"/>
      <c r="V1566" s="3">
        <f t="shared" si="332"/>
        <v>6.5</v>
      </c>
      <c r="W1566" s="30" t="s">
        <v>2502</v>
      </c>
      <c r="X1566" s="5">
        <f t="shared" si="329"/>
        <v>118.3</v>
      </c>
      <c r="Y1566" s="5">
        <f t="shared" si="330"/>
        <v>0</v>
      </c>
      <c r="Z1566" s="5"/>
      <c r="AA1566" s="3">
        <v>0.5</v>
      </c>
      <c r="AB1566" s="3">
        <f t="shared" si="334"/>
        <v>6</v>
      </c>
      <c r="AC1566" s="3">
        <f t="shared" si="335"/>
        <v>9.1</v>
      </c>
      <c r="AD1566">
        <v>500</v>
      </c>
      <c r="AE1566" s="1">
        <f t="shared" si="324"/>
        <v>0.5</v>
      </c>
    </row>
    <row r="1567" spans="1:31" customFormat="1" ht="43.2" hidden="1" x14ac:dyDescent="0.3">
      <c r="A1567" s="65" t="str" cm="1">
        <f t="array" ref="A1567">_xlfn.IFS(M1567&gt;=65,"Heavy",M1567&lt;=25,"Light",M1567&gt;=26-64,"Medium")</f>
        <v>Light</v>
      </c>
      <c r="B1567" s="1" t="s">
        <v>2787</v>
      </c>
      <c r="C1567" s="1" t="s">
        <v>2824</v>
      </c>
      <c r="D1567" s="3">
        <f t="shared" si="333"/>
        <v>1550</v>
      </c>
      <c r="E1567" s="4" t="s">
        <v>2741</v>
      </c>
      <c r="F1567" s="3">
        <v>3</v>
      </c>
      <c r="G1567" s="3" t="s">
        <v>2827</v>
      </c>
      <c r="H1567" s="4" t="s">
        <v>2434</v>
      </c>
      <c r="I1567" s="3" t="s">
        <v>32</v>
      </c>
      <c r="J1567" s="3" t="s">
        <v>2340</v>
      </c>
      <c r="K1567" s="7" t="str">
        <f>VLOOKUP($I1567,'New Summary'!$E$8:$G$59,2,FALSE)</f>
        <v>H-200x100x4,5x7</v>
      </c>
      <c r="L1567" s="3" t="s">
        <v>2496</v>
      </c>
      <c r="M1567" s="7">
        <f>VLOOKUP($I1567,'New Summary'!$E$8:$G$59,3,FALSE)</f>
        <v>18.2</v>
      </c>
      <c r="N1567" s="3">
        <v>6500</v>
      </c>
      <c r="O1567" s="3" t="s">
        <v>25</v>
      </c>
      <c r="P1567" s="3">
        <v>1</v>
      </c>
      <c r="Q1567" s="28">
        <f t="shared" si="327"/>
        <v>6.5</v>
      </c>
      <c r="R1567" s="28">
        <f t="shared" si="328"/>
        <v>118.3</v>
      </c>
      <c r="S1567" s="12">
        <v>0</v>
      </c>
      <c r="T1567" s="46">
        <f t="shared" si="331"/>
        <v>0</v>
      </c>
      <c r="U1567" s="15"/>
      <c r="V1567" s="3">
        <f t="shared" si="332"/>
        <v>6.5</v>
      </c>
      <c r="W1567" s="30" t="s">
        <v>2502</v>
      </c>
      <c r="X1567" s="5">
        <f t="shared" si="329"/>
        <v>118.3</v>
      </c>
      <c r="Y1567" s="5">
        <f t="shared" si="330"/>
        <v>0</v>
      </c>
      <c r="Z1567" s="5"/>
      <c r="AA1567" s="3">
        <v>0.5</v>
      </c>
      <c r="AB1567" s="3">
        <f t="shared" si="334"/>
        <v>6</v>
      </c>
      <c r="AC1567" s="3">
        <f t="shared" si="335"/>
        <v>9.1</v>
      </c>
      <c r="AD1567">
        <v>500</v>
      </c>
      <c r="AE1567" s="1">
        <f t="shared" si="324"/>
        <v>0.5</v>
      </c>
    </row>
    <row r="1568" spans="1:31" customFormat="1" ht="43.2" hidden="1" x14ac:dyDescent="0.3">
      <c r="A1568" s="65" t="str" cm="1">
        <f t="array" ref="A1568">_xlfn.IFS(M1568&gt;=65,"Heavy",M1568&lt;=25,"Light",M1568&gt;=26-64,"Medium")</f>
        <v>Light</v>
      </c>
      <c r="B1568" s="1" t="s">
        <v>2787</v>
      </c>
      <c r="C1568" s="1" t="s">
        <v>2824</v>
      </c>
      <c r="D1568" s="3">
        <f t="shared" si="333"/>
        <v>1551</v>
      </c>
      <c r="E1568" s="4" t="s">
        <v>2741</v>
      </c>
      <c r="F1568" s="3">
        <v>3</v>
      </c>
      <c r="G1568" s="3" t="s">
        <v>2827</v>
      </c>
      <c r="H1568" s="4" t="s">
        <v>2435</v>
      </c>
      <c r="I1568" s="3" t="s">
        <v>32</v>
      </c>
      <c r="J1568" s="3" t="s">
        <v>2340</v>
      </c>
      <c r="K1568" s="7" t="str">
        <f>VLOOKUP($I1568,'New Summary'!$E$8:$G$59,2,FALSE)</f>
        <v>H-200x100x4,5x7</v>
      </c>
      <c r="L1568" s="3" t="s">
        <v>2496</v>
      </c>
      <c r="M1568" s="7">
        <f>VLOOKUP($I1568,'New Summary'!$E$8:$G$59,3,FALSE)</f>
        <v>18.2</v>
      </c>
      <c r="N1568" s="3">
        <v>6500</v>
      </c>
      <c r="O1568" s="3" t="s">
        <v>25</v>
      </c>
      <c r="P1568" s="3">
        <v>1</v>
      </c>
      <c r="Q1568" s="28">
        <f t="shared" si="327"/>
        <v>6.5</v>
      </c>
      <c r="R1568" s="28">
        <f t="shared" si="328"/>
        <v>118.3</v>
      </c>
      <c r="S1568" s="12">
        <v>0</v>
      </c>
      <c r="T1568" s="46">
        <f t="shared" si="331"/>
        <v>0</v>
      </c>
      <c r="U1568" s="15"/>
      <c r="V1568" s="3">
        <f t="shared" si="332"/>
        <v>6.5</v>
      </c>
      <c r="W1568" s="30" t="s">
        <v>2502</v>
      </c>
      <c r="X1568" s="5">
        <f t="shared" si="329"/>
        <v>118.3</v>
      </c>
      <c r="Y1568" s="5">
        <f t="shared" si="330"/>
        <v>0</v>
      </c>
      <c r="Z1568" s="5"/>
      <c r="AA1568" s="3">
        <v>0.61399999999999999</v>
      </c>
      <c r="AB1568" s="3">
        <f t="shared" si="334"/>
        <v>5.8860000000000001</v>
      </c>
      <c r="AC1568" s="3">
        <f t="shared" si="335"/>
        <v>11.174799999999999</v>
      </c>
      <c r="AD1568">
        <v>614</v>
      </c>
      <c r="AE1568" s="1">
        <f t="shared" si="324"/>
        <v>0.61399999999999999</v>
      </c>
    </row>
    <row r="1569" spans="1:31" customFormat="1" ht="43.2" hidden="1" x14ac:dyDescent="0.3">
      <c r="A1569" s="65" t="str" cm="1">
        <f t="array" ref="A1569">_xlfn.IFS(M1569&gt;=65,"Heavy",M1569&lt;=25,"Light",M1569&gt;=26-64,"Medium")</f>
        <v>Light</v>
      </c>
      <c r="B1569" s="1" t="s">
        <v>2787</v>
      </c>
      <c r="C1569" s="1" t="s">
        <v>2824</v>
      </c>
      <c r="D1569" s="3">
        <f t="shared" si="333"/>
        <v>1552</v>
      </c>
      <c r="E1569" s="4" t="s">
        <v>2741</v>
      </c>
      <c r="F1569" s="3">
        <v>3</v>
      </c>
      <c r="G1569" s="3" t="s">
        <v>2827</v>
      </c>
      <c r="H1569" s="4" t="s">
        <v>2436</v>
      </c>
      <c r="I1569" s="3" t="s">
        <v>32</v>
      </c>
      <c r="J1569" s="3" t="s">
        <v>2340</v>
      </c>
      <c r="K1569" s="7" t="str">
        <f>VLOOKUP($I1569,'New Summary'!$E$8:$G$59,2,FALSE)</f>
        <v>H-200x100x4,5x7</v>
      </c>
      <c r="L1569" s="3" t="s">
        <v>2496</v>
      </c>
      <c r="M1569" s="7">
        <f>VLOOKUP($I1569,'New Summary'!$E$8:$G$59,3,FALSE)</f>
        <v>18.2</v>
      </c>
      <c r="N1569" s="3">
        <v>6500</v>
      </c>
      <c r="O1569" s="3" t="s">
        <v>25</v>
      </c>
      <c r="P1569" s="3">
        <v>1</v>
      </c>
      <c r="Q1569" s="28">
        <f t="shared" si="327"/>
        <v>6.5</v>
      </c>
      <c r="R1569" s="28">
        <f t="shared" si="328"/>
        <v>118.3</v>
      </c>
      <c r="S1569" s="12">
        <v>0</v>
      </c>
      <c r="T1569" s="46">
        <f t="shared" si="331"/>
        <v>0</v>
      </c>
      <c r="U1569" s="15"/>
      <c r="V1569" s="3">
        <f t="shared" si="332"/>
        <v>6.5</v>
      </c>
      <c r="W1569" s="30" t="s">
        <v>2502</v>
      </c>
      <c r="X1569" s="5">
        <f t="shared" si="329"/>
        <v>118.3</v>
      </c>
      <c r="Y1569" s="5">
        <f t="shared" si="330"/>
        <v>0</v>
      </c>
      <c r="Z1569" s="5"/>
      <c r="AA1569" s="3">
        <v>0.61399999999999999</v>
      </c>
      <c r="AB1569" s="3">
        <f t="shared" si="334"/>
        <v>5.8860000000000001</v>
      </c>
      <c r="AC1569" s="3">
        <f t="shared" si="335"/>
        <v>11.174799999999999</v>
      </c>
      <c r="AD1569">
        <v>614</v>
      </c>
      <c r="AE1569" s="1">
        <f t="shared" si="324"/>
        <v>0.61399999999999999</v>
      </c>
    </row>
    <row r="1570" spans="1:31" customFormat="1" ht="43.2" hidden="1" x14ac:dyDescent="0.3">
      <c r="A1570" s="65" t="str" cm="1">
        <f t="array" ref="A1570">_xlfn.IFS(M1570&gt;=65,"Heavy",M1570&lt;=25,"Light",M1570&gt;=26-64,"Medium")</f>
        <v>Light</v>
      </c>
      <c r="B1570" s="1" t="s">
        <v>2787</v>
      </c>
      <c r="C1570" s="1" t="s">
        <v>2824</v>
      </c>
      <c r="D1570" s="3">
        <f t="shared" si="333"/>
        <v>1553</v>
      </c>
      <c r="E1570" s="4" t="s">
        <v>2741</v>
      </c>
      <c r="F1570" s="3">
        <v>3</v>
      </c>
      <c r="G1570" s="3" t="s">
        <v>2827</v>
      </c>
      <c r="H1570" s="4" t="s">
        <v>2437</v>
      </c>
      <c r="I1570" s="3" t="s">
        <v>32</v>
      </c>
      <c r="J1570" s="3" t="s">
        <v>2340</v>
      </c>
      <c r="K1570" s="7" t="str">
        <f>VLOOKUP($I1570,'New Summary'!$E$8:$G$59,2,FALSE)</f>
        <v>H-200x100x4,5x7</v>
      </c>
      <c r="L1570" s="3" t="s">
        <v>2496</v>
      </c>
      <c r="M1570" s="7">
        <f>VLOOKUP($I1570,'New Summary'!$E$8:$G$59,3,FALSE)</f>
        <v>18.2</v>
      </c>
      <c r="N1570" s="3">
        <v>6500</v>
      </c>
      <c r="O1570" s="3" t="s">
        <v>25</v>
      </c>
      <c r="P1570" s="3">
        <v>1</v>
      </c>
      <c r="Q1570" s="28">
        <f t="shared" si="327"/>
        <v>6.5</v>
      </c>
      <c r="R1570" s="28">
        <f t="shared" si="328"/>
        <v>118.3</v>
      </c>
      <c r="S1570" s="12">
        <v>0</v>
      </c>
      <c r="T1570" s="46">
        <f t="shared" si="331"/>
        <v>0</v>
      </c>
      <c r="U1570" s="15"/>
      <c r="V1570" s="3">
        <f t="shared" si="332"/>
        <v>6.5</v>
      </c>
      <c r="W1570" s="30" t="s">
        <v>2502</v>
      </c>
      <c r="X1570" s="5">
        <f t="shared" si="329"/>
        <v>118.3</v>
      </c>
      <c r="Y1570" s="5">
        <f t="shared" si="330"/>
        <v>0</v>
      </c>
      <c r="Z1570" s="5"/>
      <c r="AA1570" s="3">
        <v>0.5</v>
      </c>
      <c r="AB1570" s="3">
        <f t="shared" si="334"/>
        <v>6</v>
      </c>
      <c r="AC1570" s="3">
        <f t="shared" si="335"/>
        <v>9.1</v>
      </c>
      <c r="AD1570">
        <v>500</v>
      </c>
      <c r="AE1570" s="1">
        <f t="shared" si="324"/>
        <v>0.5</v>
      </c>
    </row>
    <row r="1571" spans="1:31" customFormat="1" ht="43.2" hidden="1" x14ac:dyDescent="0.3">
      <c r="A1571" s="65" t="str" cm="1">
        <f t="array" ref="A1571">_xlfn.IFS(M1571&gt;=65,"Heavy",M1571&lt;=25,"Light",M1571&gt;=26-64,"Medium")</f>
        <v>Light</v>
      </c>
      <c r="B1571" s="1" t="s">
        <v>2787</v>
      </c>
      <c r="C1571" s="1" t="s">
        <v>2824</v>
      </c>
      <c r="D1571" s="3">
        <f t="shared" si="333"/>
        <v>1554</v>
      </c>
      <c r="E1571" s="4" t="s">
        <v>2741</v>
      </c>
      <c r="F1571" s="3">
        <v>3</v>
      </c>
      <c r="G1571" s="3" t="s">
        <v>2827</v>
      </c>
      <c r="H1571" s="4" t="s">
        <v>2438</v>
      </c>
      <c r="I1571" s="3" t="s">
        <v>32</v>
      </c>
      <c r="J1571" s="3" t="s">
        <v>2340</v>
      </c>
      <c r="K1571" s="7" t="str">
        <f>VLOOKUP($I1571,'New Summary'!$E$8:$G$59,2,FALSE)</f>
        <v>H-200x100x4,5x7</v>
      </c>
      <c r="L1571" s="3" t="s">
        <v>2496</v>
      </c>
      <c r="M1571" s="7">
        <f>VLOOKUP($I1571,'New Summary'!$E$8:$G$59,3,FALSE)</f>
        <v>18.2</v>
      </c>
      <c r="N1571" s="3">
        <v>6500</v>
      </c>
      <c r="O1571" s="3" t="s">
        <v>25</v>
      </c>
      <c r="P1571" s="3">
        <v>1</v>
      </c>
      <c r="Q1571" s="28">
        <f t="shared" si="327"/>
        <v>6.5</v>
      </c>
      <c r="R1571" s="28">
        <f t="shared" si="328"/>
        <v>118.3</v>
      </c>
      <c r="S1571" s="12">
        <v>0</v>
      </c>
      <c r="T1571" s="46">
        <f t="shared" si="331"/>
        <v>0</v>
      </c>
      <c r="U1571" s="15"/>
      <c r="V1571" s="3">
        <f t="shared" si="332"/>
        <v>6.5</v>
      </c>
      <c r="W1571" s="30" t="s">
        <v>2502</v>
      </c>
      <c r="X1571" s="5">
        <f t="shared" si="329"/>
        <v>118.3</v>
      </c>
      <c r="Y1571" s="5">
        <f t="shared" si="330"/>
        <v>0</v>
      </c>
      <c r="Z1571" s="5"/>
      <c r="AA1571" s="3">
        <v>0.5</v>
      </c>
      <c r="AB1571" s="3">
        <f t="shared" si="334"/>
        <v>6</v>
      </c>
      <c r="AC1571" s="3">
        <f t="shared" si="335"/>
        <v>9.1</v>
      </c>
      <c r="AD1571">
        <v>500</v>
      </c>
      <c r="AE1571" s="1">
        <f t="shared" si="324"/>
        <v>0.5</v>
      </c>
    </row>
    <row r="1572" spans="1:31" customFormat="1" ht="43.2" hidden="1" x14ac:dyDescent="0.3">
      <c r="A1572" s="65" t="str" cm="1">
        <f t="array" ref="A1572">_xlfn.IFS(M1572&gt;=65,"Heavy",M1572&lt;=25,"Light",M1572&gt;=26-64,"Medium")</f>
        <v>Light</v>
      </c>
      <c r="B1572" s="1" t="s">
        <v>2787</v>
      </c>
      <c r="C1572" s="1" t="s">
        <v>2824</v>
      </c>
      <c r="D1572" s="3">
        <f t="shared" si="333"/>
        <v>1555</v>
      </c>
      <c r="E1572" s="4" t="s">
        <v>2741</v>
      </c>
      <c r="F1572" s="3">
        <v>3</v>
      </c>
      <c r="G1572" s="3" t="s">
        <v>2827</v>
      </c>
      <c r="H1572" s="4" t="s">
        <v>2439</v>
      </c>
      <c r="I1572" s="3" t="s">
        <v>32</v>
      </c>
      <c r="J1572" s="3" t="s">
        <v>2340</v>
      </c>
      <c r="K1572" s="7" t="str">
        <f>VLOOKUP($I1572,'New Summary'!$E$8:$G$59,2,FALSE)</f>
        <v>H-200x100x4,5x7</v>
      </c>
      <c r="L1572" s="3" t="s">
        <v>2496</v>
      </c>
      <c r="M1572" s="7">
        <f>VLOOKUP($I1572,'New Summary'!$E$8:$G$59,3,FALSE)</f>
        <v>18.2</v>
      </c>
      <c r="N1572" s="3">
        <v>6500</v>
      </c>
      <c r="O1572" s="3" t="s">
        <v>25</v>
      </c>
      <c r="P1572" s="3">
        <v>1</v>
      </c>
      <c r="Q1572" s="28">
        <f t="shared" si="327"/>
        <v>6.5</v>
      </c>
      <c r="R1572" s="28">
        <f t="shared" si="328"/>
        <v>118.3</v>
      </c>
      <c r="S1572" s="12">
        <v>0</v>
      </c>
      <c r="T1572" s="46">
        <f t="shared" si="331"/>
        <v>0</v>
      </c>
      <c r="U1572" s="15"/>
      <c r="V1572" s="3">
        <f t="shared" si="332"/>
        <v>6.5</v>
      </c>
      <c r="W1572" s="30" t="s">
        <v>2502</v>
      </c>
      <c r="X1572" s="5">
        <f t="shared" si="329"/>
        <v>118.3</v>
      </c>
      <c r="Y1572" s="5">
        <f t="shared" si="330"/>
        <v>0</v>
      </c>
      <c r="Z1572" s="5"/>
      <c r="AA1572" s="3">
        <v>0.55700000000000005</v>
      </c>
      <c r="AB1572" s="3">
        <f t="shared" si="334"/>
        <v>5.9429999999999996</v>
      </c>
      <c r="AC1572" s="3">
        <f t="shared" si="335"/>
        <v>10.137400000000001</v>
      </c>
      <c r="AD1572">
        <v>557</v>
      </c>
      <c r="AE1572" s="1">
        <f t="shared" si="324"/>
        <v>0.55700000000000005</v>
      </c>
    </row>
    <row r="1573" spans="1:31" customFormat="1" ht="43.2" hidden="1" x14ac:dyDescent="0.3">
      <c r="A1573" s="65" t="str" cm="1">
        <f t="array" ref="A1573">_xlfn.IFS(M1573&gt;=65,"Heavy",M1573&lt;=25,"Light",M1573&gt;=26-64,"Medium")</f>
        <v>Light</v>
      </c>
      <c r="B1573" s="1" t="s">
        <v>2787</v>
      </c>
      <c r="C1573" s="1" t="s">
        <v>2824</v>
      </c>
      <c r="D1573" s="3">
        <f t="shared" si="333"/>
        <v>1556</v>
      </c>
      <c r="E1573" s="4" t="s">
        <v>2741</v>
      </c>
      <c r="F1573" s="3">
        <v>3</v>
      </c>
      <c r="G1573" s="3" t="s">
        <v>2827</v>
      </c>
      <c r="H1573" s="4" t="s">
        <v>2440</v>
      </c>
      <c r="I1573" s="3" t="s">
        <v>32</v>
      </c>
      <c r="J1573" s="3" t="s">
        <v>2340</v>
      </c>
      <c r="K1573" s="7" t="str">
        <f>VLOOKUP($I1573,'New Summary'!$E$8:$G$59,2,FALSE)</f>
        <v>H-200x100x4,5x7</v>
      </c>
      <c r="L1573" s="3" t="s">
        <v>2496</v>
      </c>
      <c r="M1573" s="7">
        <f>VLOOKUP($I1573,'New Summary'!$E$8:$G$59,3,FALSE)</f>
        <v>18.2</v>
      </c>
      <c r="N1573" s="3">
        <v>6500</v>
      </c>
      <c r="O1573" s="3" t="s">
        <v>25</v>
      </c>
      <c r="P1573" s="3">
        <v>1</v>
      </c>
      <c r="Q1573" s="28">
        <f t="shared" si="327"/>
        <v>6.5</v>
      </c>
      <c r="R1573" s="28">
        <f t="shared" si="328"/>
        <v>118.3</v>
      </c>
      <c r="S1573" s="12">
        <v>0</v>
      </c>
      <c r="T1573" s="46">
        <f t="shared" si="331"/>
        <v>0</v>
      </c>
      <c r="U1573" s="15"/>
      <c r="V1573" s="3">
        <f t="shared" si="332"/>
        <v>6.5</v>
      </c>
      <c r="W1573" s="30" t="s">
        <v>2502</v>
      </c>
      <c r="X1573" s="5">
        <f t="shared" si="329"/>
        <v>118.3</v>
      </c>
      <c r="Y1573" s="5">
        <f t="shared" si="330"/>
        <v>0</v>
      </c>
      <c r="Z1573" s="5"/>
      <c r="AA1573" s="3">
        <v>0.61399999999999999</v>
      </c>
      <c r="AB1573" s="3">
        <f t="shared" si="334"/>
        <v>5.8860000000000001</v>
      </c>
      <c r="AC1573" s="3">
        <f t="shared" si="335"/>
        <v>11.174799999999999</v>
      </c>
      <c r="AD1573">
        <v>614</v>
      </c>
      <c r="AE1573" s="1">
        <f t="shared" si="324"/>
        <v>0.61399999999999999</v>
      </c>
    </row>
    <row r="1574" spans="1:31" customFormat="1" ht="43.2" hidden="1" x14ac:dyDescent="0.3">
      <c r="A1574" s="65" t="str" cm="1">
        <f t="array" ref="A1574">_xlfn.IFS(M1574&gt;=65,"Heavy",M1574&lt;=25,"Light",M1574&gt;=26-64,"Medium")</f>
        <v>Light</v>
      </c>
      <c r="B1574" s="1" t="s">
        <v>2787</v>
      </c>
      <c r="C1574" s="1" t="s">
        <v>2824</v>
      </c>
      <c r="D1574" s="3">
        <f t="shared" si="333"/>
        <v>1557</v>
      </c>
      <c r="E1574" s="4" t="s">
        <v>2741</v>
      </c>
      <c r="F1574" s="3">
        <v>3</v>
      </c>
      <c r="G1574" s="3" t="s">
        <v>2827</v>
      </c>
      <c r="H1574" s="4" t="s">
        <v>2441</v>
      </c>
      <c r="I1574" s="3" t="s">
        <v>32</v>
      </c>
      <c r="J1574" s="3" t="s">
        <v>2340</v>
      </c>
      <c r="K1574" s="7" t="str">
        <f>VLOOKUP($I1574,'New Summary'!$E$8:$G$59,2,FALSE)</f>
        <v>H-200x100x4,5x7</v>
      </c>
      <c r="L1574" s="3" t="s">
        <v>2496</v>
      </c>
      <c r="M1574" s="7">
        <f>VLOOKUP($I1574,'New Summary'!$E$8:$G$59,3,FALSE)</f>
        <v>18.2</v>
      </c>
      <c r="N1574" s="3">
        <v>6500</v>
      </c>
      <c r="O1574" s="3" t="s">
        <v>25</v>
      </c>
      <c r="P1574" s="3">
        <v>1</v>
      </c>
      <c r="Q1574" s="28">
        <f t="shared" si="327"/>
        <v>6.5</v>
      </c>
      <c r="R1574" s="28">
        <f t="shared" si="328"/>
        <v>118.3</v>
      </c>
      <c r="S1574" s="12">
        <v>0</v>
      </c>
      <c r="T1574" s="46">
        <f t="shared" si="331"/>
        <v>0</v>
      </c>
      <c r="U1574" s="15"/>
      <c r="V1574" s="3">
        <f t="shared" si="332"/>
        <v>6.5</v>
      </c>
      <c r="W1574" s="30" t="s">
        <v>2502</v>
      </c>
      <c r="X1574" s="5">
        <f t="shared" si="329"/>
        <v>118.3</v>
      </c>
      <c r="Y1574" s="5">
        <f t="shared" si="330"/>
        <v>0</v>
      </c>
      <c r="Z1574" s="5"/>
      <c r="AA1574" s="3">
        <v>0.67100000000000004</v>
      </c>
      <c r="AB1574" s="3">
        <f t="shared" si="334"/>
        <v>5.8289999999999997</v>
      </c>
      <c r="AC1574" s="3">
        <f t="shared" si="335"/>
        <v>12.212200000000001</v>
      </c>
      <c r="AD1574">
        <v>671</v>
      </c>
      <c r="AE1574" s="1">
        <f t="shared" si="324"/>
        <v>0.67100000000000004</v>
      </c>
    </row>
    <row r="1575" spans="1:31" customFormat="1" ht="43.2" hidden="1" x14ac:dyDescent="0.3">
      <c r="A1575" s="65" t="str" cm="1">
        <f t="array" ref="A1575">_xlfn.IFS(M1575&gt;=65,"Heavy",M1575&lt;=25,"Light",M1575&gt;=26-64,"Medium")</f>
        <v>Light</v>
      </c>
      <c r="B1575" s="1" t="s">
        <v>2787</v>
      </c>
      <c r="C1575" s="1" t="s">
        <v>2824</v>
      </c>
      <c r="D1575" s="3">
        <f t="shared" si="333"/>
        <v>1558</v>
      </c>
      <c r="E1575" s="4" t="s">
        <v>2741</v>
      </c>
      <c r="F1575" s="3">
        <v>3</v>
      </c>
      <c r="G1575" s="3" t="s">
        <v>2827</v>
      </c>
      <c r="H1575" s="4" t="s">
        <v>2442</v>
      </c>
      <c r="I1575" s="3" t="s">
        <v>32</v>
      </c>
      <c r="J1575" s="3" t="s">
        <v>2340</v>
      </c>
      <c r="K1575" s="7" t="str">
        <f>VLOOKUP($I1575,'New Summary'!$E$8:$G$59,2,FALSE)</f>
        <v>H-200x100x4,5x7</v>
      </c>
      <c r="L1575" s="3" t="s">
        <v>2496</v>
      </c>
      <c r="M1575" s="7">
        <f>VLOOKUP($I1575,'New Summary'!$E$8:$G$59,3,FALSE)</f>
        <v>18.2</v>
      </c>
      <c r="N1575" s="3">
        <v>6500</v>
      </c>
      <c r="O1575" s="3" t="s">
        <v>25</v>
      </c>
      <c r="P1575" s="3">
        <v>1</v>
      </c>
      <c r="Q1575" s="28">
        <f t="shared" si="327"/>
        <v>6.5</v>
      </c>
      <c r="R1575" s="28">
        <f t="shared" si="328"/>
        <v>118.3</v>
      </c>
      <c r="S1575" s="12">
        <v>0</v>
      </c>
      <c r="T1575" s="46">
        <f t="shared" si="331"/>
        <v>0</v>
      </c>
      <c r="U1575" s="15"/>
      <c r="V1575" s="3">
        <f t="shared" si="332"/>
        <v>6.5</v>
      </c>
      <c r="W1575" s="30" t="s">
        <v>2502</v>
      </c>
      <c r="X1575" s="5">
        <f t="shared" si="329"/>
        <v>118.3</v>
      </c>
      <c r="Y1575" s="5">
        <f t="shared" si="330"/>
        <v>0</v>
      </c>
      <c r="Z1575" s="5"/>
      <c r="AA1575" s="3">
        <v>0.67100000000000004</v>
      </c>
      <c r="AB1575" s="3">
        <f t="shared" si="334"/>
        <v>5.8289999999999997</v>
      </c>
      <c r="AC1575" s="3">
        <f t="shared" si="335"/>
        <v>12.212200000000001</v>
      </c>
      <c r="AD1575">
        <v>671</v>
      </c>
      <c r="AE1575" s="1">
        <f t="shared" si="324"/>
        <v>0.67100000000000004</v>
      </c>
    </row>
    <row r="1576" spans="1:31" customFormat="1" ht="43.2" hidden="1" x14ac:dyDescent="0.3">
      <c r="A1576" s="65" t="str" cm="1">
        <f t="array" ref="A1576">_xlfn.IFS(M1576&gt;=65,"Heavy",M1576&lt;=25,"Light",M1576&gt;=26-64,"Medium")</f>
        <v>Light</v>
      </c>
      <c r="B1576" s="1" t="s">
        <v>2787</v>
      </c>
      <c r="C1576" s="1" t="s">
        <v>2824</v>
      </c>
      <c r="D1576" s="3">
        <f t="shared" si="333"/>
        <v>1559</v>
      </c>
      <c r="E1576" s="4" t="s">
        <v>2741</v>
      </c>
      <c r="F1576" s="3">
        <v>3</v>
      </c>
      <c r="G1576" s="3" t="s">
        <v>2827</v>
      </c>
      <c r="H1576" s="4" t="s">
        <v>2443</v>
      </c>
      <c r="I1576" s="3" t="s">
        <v>32</v>
      </c>
      <c r="J1576" s="3" t="s">
        <v>2340</v>
      </c>
      <c r="K1576" s="7" t="str">
        <f>VLOOKUP($I1576,'New Summary'!$E$8:$G$59,2,FALSE)</f>
        <v>H-200x100x4,5x7</v>
      </c>
      <c r="L1576" s="3" t="s">
        <v>2496</v>
      </c>
      <c r="M1576" s="7">
        <f>VLOOKUP($I1576,'New Summary'!$E$8:$G$59,3,FALSE)</f>
        <v>18.2</v>
      </c>
      <c r="N1576" s="3">
        <v>6500</v>
      </c>
      <c r="O1576" s="3" t="s">
        <v>25</v>
      </c>
      <c r="P1576" s="3">
        <v>1</v>
      </c>
      <c r="Q1576" s="28">
        <f t="shared" si="327"/>
        <v>6.5</v>
      </c>
      <c r="R1576" s="28">
        <f t="shared" si="328"/>
        <v>118.3</v>
      </c>
      <c r="S1576" s="12">
        <v>0</v>
      </c>
      <c r="T1576" s="46">
        <f t="shared" si="331"/>
        <v>0</v>
      </c>
      <c r="U1576" s="15"/>
      <c r="V1576" s="3">
        <f t="shared" si="332"/>
        <v>6.5</v>
      </c>
      <c r="W1576" s="30" t="s">
        <v>2502</v>
      </c>
      <c r="X1576" s="5">
        <f t="shared" si="329"/>
        <v>118.3</v>
      </c>
      <c r="Y1576" s="5">
        <f t="shared" si="330"/>
        <v>0</v>
      </c>
      <c r="Z1576" s="5"/>
      <c r="AA1576" s="3">
        <v>0.61399999999999999</v>
      </c>
      <c r="AB1576" s="3">
        <f t="shared" si="334"/>
        <v>5.8860000000000001</v>
      </c>
      <c r="AC1576" s="3">
        <f t="shared" si="335"/>
        <v>11.174799999999999</v>
      </c>
      <c r="AD1576">
        <v>614</v>
      </c>
      <c r="AE1576" s="1">
        <f t="shared" si="324"/>
        <v>0.61399999999999999</v>
      </c>
    </row>
    <row r="1577" spans="1:31" customFormat="1" ht="43.2" hidden="1" x14ac:dyDescent="0.3">
      <c r="A1577" s="65" t="str" cm="1">
        <f t="array" ref="A1577">_xlfn.IFS(M1577&gt;=65,"Heavy",M1577&lt;=25,"Light",M1577&gt;=26-64,"Medium")</f>
        <v>Light</v>
      </c>
      <c r="B1577" s="1" t="s">
        <v>2787</v>
      </c>
      <c r="C1577" s="1" t="s">
        <v>2824</v>
      </c>
      <c r="D1577" s="3">
        <f t="shared" si="333"/>
        <v>1560</v>
      </c>
      <c r="E1577" s="4" t="s">
        <v>2741</v>
      </c>
      <c r="F1577" s="3">
        <v>3</v>
      </c>
      <c r="G1577" s="3" t="s">
        <v>2827</v>
      </c>
      <c r="H1577" s="4" t="s">
        <v>2444</v>
      </c>
      <c r="I1577" s="3" t="s">
        <v>32</v>
      </c>
      <c r="J1577" s="3" t="s">
        <v>2340</v>
      </c>
      <c r="K1577" s="7" t="str">
        <f>VLOOKUP($I1577,'New Summary'!$E$8:$G$59,2,FALSE)</f>
        <v>H-200x100x4,5x7</v>
      </c>
      <c r="L1577" s="3" t="s">
        <v>2496</v>
      </c>
      <c r="M1577" s="7">
        <f>VLOOKUP($I1577,'New Summary'!$E$8:$G$59,3,FALSE)</f>
        <v>18.2</v>
      </c>
      <c r="N1577" s="3">
        <v>6500</v>
      </c>
      <c r="O1577" s="3" t="s">
        <v>25</v>
      </c>
      <c r="P1577" s="3">
        <v>1</v>
      </c>
      <c r="Q1577" s="28">
        <f t="shared" si="327"/>
        <v>6.5</v>
      </c>
      <c r="R1577" s="28">
        <f t="shared" si="328"/>
        <v>118.3</v>
      </c>
      <c r="S1577" s="12">
        <v>0</v>
      </c>
      <c r="T1577" s="46">
        <f t="shared" si="331"/>
        <v>0</v>
      </c>
      <c r="U1577" s="15"/>
      <c r="V1577" s="3">
        <f t="shared" si="332"/>
        <v>6.5</v>
      </c>
      <c r="W1577" s="30" t="s">
        <v>2502</v>
      </c>
      <c r="X1577" s="5">
        <f t="shared" si="329"/>
        <v>118.3</v>
      </c>
      <c r="Y1577" s="5">
        <f t="shared" si="330"/>
        <v>0</v>
      </c>
      <c r="Z1577" s="5"/>
      <c r="AA1577" s="3">
        <v>0.55700000000000005</v>
      </c>
      <c r="AB1577" s="3">
        <f t="shared" si="334"/>
        <v>5.9429999999999996</v>
      </c>
      <c r="AC1577" s="3">
        <f t="shared" si="335"/>
        <v>10.137400000000001</v>
      </c>
      <c r="AD1577">
        <v>557</v>
      </c>
      <c r="AE1577" s="1">
        <f t="shared" si="324"/>
        <v>0.55700000000000005</v>
      </c>
    </row>
    <row r="1578" spans="1:31" customFormat="1" ht="43.2" hidden="1" x14ac:dyDescent="0.3">
      <c r="A1578" s="65" t="str" cm="1">
        <f t="array" ref="A1578">_xlfn.IFS(M1578&gt;=65,"Heavy",M1578&lt;=25,"Light",M1578&gt;=26-64,"Medium")</f>
        <v>Light</v>
      </c>
      <c r="B1578" s="1" t="s">
        <v>2787</v>
      </c>
      <c r="C1578" s="1" t="s">
        <v>2824</v>
      </c>
      <c r="D1578" s="3">
        <f t="shared" si="333"/>
        <v>1561</v>
      </c>
      <c r="E1578" s="4" t="s">
        <v>2741</v>
      </c>
      <c r="F1578" s="3">
        <v>3</v>
      </c>
      <c r="G1578" s="3" t="s">
        <v>2827</v>
      </c>
      <c r="H1578" s="4" t="s">
        <v>2445</v>
      </c>
      <c r="I1578" s="3" t="s">
        <v>32</v>
      </c>
      <c r="J1578" s="3" t="s">
        <v>2340</v>
      </c>
      <c r="K1578" s="7" t="str">
        <f>VLOOKUP($I1578,'New Summary'!$E$8:$G$59,2,FALSE)</f>
        <v>H-200x100x4,5x7</v>
      </c>
      <c r="L1578" s="3" t="s">
        <v>2496</v>
      </c>
      <c r="M1578" s="7">
        <f>VLOOKUP($I1578,'New Summary'!$E$8:$G$59,3,FALSE)</f>
        <v>18.2</v>
      </c>
      <c r="N1578" s="3">
        <v>6500</v>
      </c>
      <c r="O1578" s="3" t="s">
        <v>25</v>
      </c>
      <c r="P1578" s="3">
        <v>1</v>
      </c>
      <c r="Q1578" s="28">
        <f t="shared" si="327"/>
        <v>6.5</v>
      </c>
      <c r="R1578" s="28">
        <f t="shared" si="328"/>
        <v>118.3</v>
      </c>
      <c r="S1578" s="12">
        <v>0</v>
      </c>
      <c r="T1578" s="46">
        <f t="shared" si="331"/>
        <v>0</v>
      </c>
      <c r="U1578" s="15"/>
      <c r="V1578" s="3">
        <f t="shared" si="332"/>
        <v>6.5</v>
      </c>
      <c r="W1578" s="30" t="s">
        <v>2502</v>
      </c>
      <c r="X1578" s="5">
        <f t="shared" si="329"/>
        <v>118.3</v>
      </c>
      <c r="Y1578" s="5">
        <f t="shared" si="330"/>
        <v>0</v>
      </c>
      <c r="Z1578" s="5"/>
      <c r="AA1578" s="3">
        <v>0.5</v>
      </c>
      <c r="AB1578" s="3">
        <f t="shared" si="334"/>
        <v>6</v>
      </c>
      <c r="AC1578" s="3">
        <f t="shared" si="335"/>
        <v>9.1</v>
      </c>
      <c r="AD1578">
        <v>500</v>
      </c>
      <c r="AE1578" s="1">
        <f t="shared" si="324"/>
        <v>0.5</v>
      </c>
    </row>
    <row r="1579" spans="1:31" customFormat="1" ht="43.2" hidden="1" x14ac:dyDescent="0.3">
      <c r="A1579" s="65" t="str" cm="1">
        <f t="array" ref="A1579">_xlfn.IFS(M1579&gt;=65,"Heavy",M1579&lt;=25,"Light",M1579&gt;=26-64,"Medium")</f>
        <v>Light</v>
      </c>
      <c r="B1579" s="1" t="s">
        <v>2787</v>
      </c>
      <c r="C1579" s="1" t="s">
        <v>2824</v>
      </c>
      <c r="D1579" s="3">
        <f t="shared" si="333"/>
        <v>1562</v>
      </c>
      <c r="E1579" s="4" t="s">
        <v>2741</v>
      </c>
      <c r="F1579" s="3">
        <v>3</v>
      </c>
      <c r="G1579" s="3" t="s">
        <v>2827</v>
      </c>
      <c r="H1579" s="4" t="s">
        <v>2446</v>
      </c>
      <c r="I1579" s="3" t="s">
        <v>32</v>
      </c>
      <c r="J1579" s="3" t="s">
        <v>2340</v>
      </c>
      <c r="K1579" s="7" t="str">
        <f>VLOOKUP($I1579,'New Summary'!$E$8:$G$59,2,FALSE)</f>
        <v>H-200x100x4,5x7</v>
      </c>
      <c r="L1579" s="3" t="s">
        <v>2496</v>
      </c>
      <c r="M1579" s="7">
        <f>VLOOKUP($I1579,'New Summary'!$E$8:$G$59,3,FALSE)</f>
        <v>18.2</v>
      </c>
      <c r="N1579" s="3">
        <v>6500</v>
      </c>
      <c r="O1579" s="3" t="s">
        <v>25</v>
      </c>
      <c r="P1579" s="3">
        <v>1</v>
      </c>
      <c r="Q1579" s="28">
        <f t="shared" si="327"/>
        <v>6.5</v>
      </c>
      <c r="R1579" s="28">
        <f t="shared" si="328"/>
        <v>118.3</v>
      </c>
      <c r="S1579" s="12">
        <v>0</v>
      </c>
      <c r="T1579" s="46">
        <f t="shared" si="331"/>
        <v>0</v>
      </c>
      <c r="U1579" s="15"/>
      <c r="V1579" s="3">
        <f t="shared" si="332"/>
        <v>6.5</v>
      </c>
      <c r="W1579" s="30" t="s">
        <v>2502</v>
      </c>
      <c r="X1579" s="5">
        <f t="shared" si="329"/>
        <v>118.3</v>
      </c>
      <c r="Y1579" s="5">
        <f t="shared" si="330"/>
        <v>0</v>
      </c>
      <c r="Z1579" s="5"/>
      <c r="AA1579" s="3">
        <v>0.20699999999999999</v>
      </c>
      <c r="AB1579" s="3">
        <f t="shared" si="334"/>
        <v>6.2930000000000001</v>
      </c>
      <c r="AC1579" s="3">
        <f t="shared" si="335"/>
        <v>3.7673999999999999</v>
      </c>
      <c r="AD1579">
        <v>207</v>
      </c>
      <c r="AE1579" s="1">
        <f t="shared" si="324"/>
        <v>0.20699999999999999</v>
      </c>
    </row>
    <row r="1580" spans="1:31" customFormat="1" ht="43.2" hidden="1" x14ac:dyDescent="0.3">
      <c r="A1580" s="65" t="str" cm="1">
        <f t="array" ref="A1580">_xlfn.IFS(M1580&gt;=65,"Heavy",M1580&lt;=25,"Light",M1580&gt;=26-64,"Medium")</f>
        <v>Light</v>
      </c>
      <c r="B1580" s="1" t="s">
        <v>2787</v>
      </c>
      <c r="C1580" s="1" t="s">
        <v>2824</v>
      </c>
      <c r="D1580" s="3">
        <f t="shared" si="333"/>
        <v>1563</v>
      </c>
      <c r="E1580" s="4" t="s">
        <v>2741</v>
      </c>
      <c r="F1580" s="3">
        <v>3</v>
      </c>
      <c r="G1580" s="3" t="s">
        <v>2827</v>
      </c>
      <c r="H1580" s="4" t="s">
        <v>2447</v>
      </c>
      <c r="I1580" s="3" t="s">
        <v>32</v>
      </c>
      <c r="J1580" s="3" t="s">
        <v>2340</v>
      </c>
      <c r="K1580" s="7" t="str">
        <f>VLOOKUP($I1580,'New Summary'!$E$8:$G$59,2,FALSE)</f>
        <v>H-200x100x4,5x7</v>
      </c>
      <c r="L1580" s="3" t="s">
        <v>2496</v>
      </c>
      <c r="M1580" s="7">
        <f>VLOOKUP($I1580,'New Summary'!$E$8:$G$59,3,FALSE)</f>
        <v>18.2</v>
      </c>
      <c r="N1580" s="3">
        <v>6500</v>
      </c>
      <c r="O1580" s="3" t="s">
        <v>25</v>
      </c>
      <c r="P1580" s="3">
        <v>1</v>
      </c>
      <c r="Q1580" s="28">
        <f t="shared" si="327"/>
        <v>6.5</v>
      </c>
      <c r="R1580" s="28">
        <f t="shared" si="328"/>
        <v>118.3</v>
      </c>
      <c r="S1580" s="12">
        <v>0</v>
      </c>
      <c r="T1580" s="46">
        <f t="shared" si="331"/>
        <v>0</v>
      </c>
      <c r="U1580" s="15"/>
      <c r="V1580" s="3">
        <f t="shared" si="332"/>
        <v>6.5</v>
      </c>
      <c r="W1580" s="30" t="s">
        <v>2502</v>
      </c>
      <c r="X1580" s="5">
        <f t="shared" si="329"/>
        <v>118.3</v>
      </c>
      <c r="Y1580" s="5">
        <f t="shared" si="330"/>
        <v>0</v>
      </c>
      <c r="Z1580" s="5"/>
      <c r="AA1580" s="3">
        <v>0.20699999999999999</v>
      </c>
      <c r="AB1580" s="3">
        <f t="shared" si="334"/>
        <v>6.2930000000000001</v>
      </c>
      <c r="AC1580" s="3">
        <f t="shared" si="335"/>
        <v>3.7673999999999999</v>
      </c>
      <c r="AD1580">
        <v>207</v>
      </c>
      <c r="AE1580" s="1">
        <f t="shared" si="324"/>
        <v>0.20699999999999999</v>
      </c>
    </row>
    <row r="1581" spans="1:31" customFormat="1" ht="43.2" hidden="1" x14ac:dyDescent="0.3">
      <c r="A1581" s="65" t="str" cm="1">
        <f t="array" ref="A1581">_xlfn.IFS(M1581&gt;=65,"Heavy",M1581&lt;=25,"Light",M1581&gt;=26-64,"Medium")</f>
        <v>Light</v>
      </c>
      <c r="B1581" s="1" t="s">
        <v>2787</v>
      </c>
      <c r="C1581" s="1" t="s">
        <v>2824</v>
      </c>
      <c r="D1581" s="3">
        <f t="shared" si="333"/>
        <v>1564</v>
      </c>
      <c r="E1581" s="4" t="s">
        <v>2741</v>
      </c>
      <c r="F1581" s="3">
        <v>3</v>
      </c>
      <c r="G1581" s="3" t="s">
        <v>2827</v>
      </c>
      <c r="H1581" s="4" t="s">
        <v>2448</v>
      </c>
      <c r="I1581" s="3" t="s">
        <v>32</v>
      </c>
      <c r="J1581" s="3" t="s">
        <v>2340</v>
      </c>
      <c r="K1581" s="7" t="str">
        <f>VLOOKUP($I1581,'New Summary'!$E$8:$G$59,2,FALSE)</f>
        <v>H-200x100x4,5x7</v>
      </c>
      <c r="L1581" s="3" t="s">
        <v>2496</v>
      </c>
      <c r="M1581" s="7">
        <f>VLOOKUP($I1581,'New Summary'!$E$8:$G$59,3,FALSE)</f>
        <v>18.2</v>
      </c>
      <c r="N1581" s="3">
        <v>6500</v>
      </c>
      <c r="O1581" s="3" t="s">
        <v>25</v>
      </c>
      <c r="P1581" s="3">
        <v>1</v>
      </c>
      <c r="Q1581" s="28">
        <f t="shared" si="327"/>
        <v>6.5</v>
      </c>
      <c r="R1581" s="28">
        <f t="shared" si="328"/>
        <v>118.3</v>
      </c>
      <c r="S1581" s="12">
        <v>0</v>
      </c>
      <c r="T1581" s="46">
        <f t="shared" si="331"/>
        <v>0</v>
      </c>
      <c r="U1581" s="15"/>
      <c r="V1581" s="3">
        <f t="shared" si="332"/>
        <v>6.5</v>
      </c>
      <c r="W1581" s="30" t="s">
        <v>2502</v>
      </c>
      <c r="X1581" s="5">
        <f t="shared" si="329"/>
        <v>118.3</v>
      </c>
      <c r="Y1581" s="5">
        <f t="shared" si="330"/>
        <v>0</v>
      </c>
      <c r="Z1581" s="5"/>
      <c r="AA1581" s="3">
        <v>0.20699999999999999</v>
      </c>
      <c r="AB1581" s="3">
        <f t="shared" si="334"/>
        <v>6.2930000000000001</v>
      </c>
      <c r="AC1581" s="3">
        <f t="shared" si="335"/>
        <v>3.7673999999999999</v>
      </c>
      <c r="AD1581">
        <v>207</v>
      </c>
      <c r="AE1581" s="1">
        <f t="shared" si="324"/>
        <v>0.20699999999999999</v>
      </c>
    </row>
    <row r="1582" spans="1:31" customFormat="1" ht="43.2" hidden="1" x14ac:dyDescent="0.3">
      <c r="A1582" s="65" t="str" cm="1">
        <f t="array" ref="A1582">_xlfn.IFS(M1582&gt;=65,"Heavy",M1582&lt;=25,"Light",M1582&gt;=26-64,"Medium")</f>
        <v>Light</v>
      </c>
      <c r="B1582" s="1" t="s">
        <v>2787</v>
      </c>
      <c r="C1582" s="1" t="s">
        <v>2824</v>
      </c>
      <c r="D1582" s="3">
        <f t="shared" si="333"/>
        <v>1565</v>
      </c>
      <c r="E1582" s="4" t="s">
        <v>2741</v>
      </c>
      <c r="F1582" s="3">
        <v>3</v>
      </c>
      <c r="G1582" s="3" t="s">
        <v>2827</v>
      </c>
      <c r="H1582" s="4" t="s">
        <v>2449</v>
      </c>
      <c r="I1582" s="3" t="s">
        <v>32</v>
      </c>
      <c r="J1582" s="3" t="s">
        <v>2340</v>
      </c>
      <c r="K1582" s="7" t="str">
        <f>VLOOKUP($I1582,'New Summary'!$E$8:$G$59,2,FALSE)</f>
        <v>H-200x100x4,5x7</v>
      </c>
      <c r="L1582" s="3" t="s">
        <v>2496</v>
      </c>
      <c r="M1582" s="7">
        <f>VLOOKUP($I1582,'New Summary'!$E$8:$G$59,3,FALSE)</f>
        <v>18.2</v>
      </c>
      <c r="N1582" s="3">
        <v>6500</v>
      </c>
      <c r="O1582" s="3" t="s">
        <v>25</v>
      </c>
      <c r="P1582" s="3">
        <v>1</v>
      </c>
      <c r="Q1582" s="28">
        <f t="shared" si="327"/>
        <v>6.5</v>
      </c>
      <c r="R1582" s="28">
        <f t="shared" si="328"/>
        <v>118.3</v>
      </c>
      <c r="S1582" s="12">
        <v>0</v>
      </c>
      <c r="T1582" s="46">
        <f t="shared" si="331"/>
        <v>0</v>
      </c>
      <c r="U1582" s="15"/>
      <c r="V1582" s="3">
        <f t="shared" si="332"/>
        <v>6.5</v>
      </c>
      <c r="W1582" s="30" t="s">
        <v>2502</v>
      </c>
      <c r="X1582" s="5">
        <f t="shared" si="329"/>
        <v>118.3</v>
      </c>
      <c r="Y1582" s="5">
        <f t="shared" si="330"/>
        <v>0</v>
      </c>
      <c r="Z1582" s="5"/>
      <c r="AA1582" s="3">
        <v>0.20699999999999999</v>
      </c>
      <c r="AB1582" s="3">
        <f t="shared" si="334"/>
        <v>6.2930000000000001</v>
      </c>
      <c r="AC1582" s="3">
        <f t="shared" si="335"/>
        <v>3.7673999999999999</v>
      </c>
      <c r="AD1582">
        <v>207</v>
      </c>
      <c r="AE1582" s="1">
        <f t="shared" si="324"/>
        <v>0.20699999999999999</v>
      </c>
    </row>
    <row r="1583" spans="1:31" customFormat="1" ht="43.2" hidden="1" x14ac:dyDescent="0.3">
      <c r="A1583" s="65" t="str" cm="1">
        <f t="array" ref="A1583">_xlfn.IFS(M1583&gt;=65,"Heavy",M1583&lt;=25,"Light",M1583&gt;=26-64,"Medium")</f>
        <v>Light</v>
      </c>
      <c r="B1583" s="1" t="s">
        <v>2787</v>
      </c>
      <c r="C1583" s="1" t="s">
        <v>2824</v>
      </c>
      <c r="D1583" s="3">
        <f t="shared" si="333"/>
        <v>1566</v>
      </c>
      <c r="E1583" s="4" t="s">
        <v>2741</v>
      </c>
      <c r="F1583" s="3">
        <v>3</v>
      </c>
      <c r="G1583" s="3" t="s">
        <v>2827</v>
      </c>
      <c r="H1583" s="4" t="s">
        <v>2450</v>
      </c>
      <c r="I1583" s="3" t="s">
        <v>32</v>
      </c>
      <c r="J1583" s="3" t="s">
        <v>2340</v>
      </c>
      <c r="K1583" s="7" t="str">
        <f>VLOOKUP($I1583,'New Summary'!$E$8:$G$59,2,FALSE)</f>
        <v>H-200x100x4,5x7</v>
      </c>
      <c r="L1583" s="3" t="s">
        <v>2496</v>
      </c>
      <c r="M1583" s="7">
        <f>VLOOKUP($I1583,'New Summary'!$E$8:$G$59,3,FALSE)</f>
        <v>18.2</v>
      </c>
      <c r="N1583" s="3">
        <v>6500</v>
      </c>
      <c r="O1583" s="3" t="s">
        <v>25</v>
      </c>
      <c r="P1583" s="3">
        <v>1</v>
      </c>
      <c r="Q1583" s="28">
        <f t="shared" si="327"/>
        <v>6.5</v>
      </c>
      <c r="R1583" s="28">
        <f t="shared" si="328"/>
        <v>118.3</v>
      </c>
      <c r="S1583" s="12">
        <v>0</v>
      </c>
      <c r="T1583" s="46">
        <f t="shared" si="331"/>
        <v>0</v>
      </c>
      <c r="U1583" s="15"/>
      <c r="V1583" s="3">
        <f t="shared" si="332"/>
        <v>6.5</v>
      </c>
      <c r="W1583" s="30" t="s">
        <v>2502</v>
      </c>
      <c r="X1583" s="5">
        <f t="shared" si="329"/>
        <v>118.3</v>
      </c>
      <c r="Y1583" s="5">
        <f t="shared" si="330"/>
        <v>0</v>
      </c>
      <c r="Z1583" s="5"/>
      <c r="AA1583" s="3">
        <v>0.20699999999999999</v>
      </c>
      <c r="AB1583" s="3">
        <f t="shared" si="334"/>
        <v>6.2930000000000001</v>
      </c>
      <c r="AC1583" s="3">
        <f t="shared" si="335"/>
        <v>3.7673999999999999</v>
      </c>
      <c r="AD1583">
        <v>207</v>
      </c>
      <c r="AE1583" s="1">
        <f t="shared" si="324"/>
        <v>0.20699999999999999</v>
      </c>
    </row>
    <row r="1584" spans="1:31" customFormat="1" ht="43.2" hidden="1" x14ac:dyDescent="0.3">
      <c r="A1584" s="65" t="str" cm="1">
        <f t="array" ref="A1584">_xlfn.IFS(M1584&gt;=65,"Heavy",M1584&lt;=25,"Light",M1584&gt;=26-64,"Medium")</f>
        <v>Light</v>
      </c>
      <c r="B1584" s="1" t="s">
        <v>2787</v>
      </c>
      <c r="C1584" s="1" t="s">
        <v>2824</v>
      </c>
      <c r="D1584" s="3">
        <f t="shared" si="333"/>
        <v>1567</v>
      </c>
      <c r="E1584" s="4" t="s">
        <v>2741</v>
      </c>
      <c r="F1584" s="3">
        <v>3</v>
      </c>
      <c r="G1584" s="3" t="s">
        <v>2827</v>
      </c>
      <c r="H1584" s="4" t="s">
        <v>2451</v>
      </c>
      <c r="I1584" s="3" t="s">
        <v>32</v>
      </c>
      <c r="J1584" s="3" t="s">
        <v>2340</v>
      </c>
      <c r="K1584" s="7" t="str">
        <f>VLOOKUP($I1584,'New Summary'!$E$8:$G$59,2,FALSE)</f>
        <v>H-200x100x4,5x7</v>
      </c>
      <c r="L1584" s="3" t="s">
        <v>2496</v>
      </c>
      <c r="M1584" s="7">
        <f>VLOOKUP($I1584,'New Summary'!$E$8:$G$59,3,FALSE)</f>
        <v>18.2</v>
      </c>
      <c r="N1584" s="3">
        <v>6500</v>
      </c>
      <c r="O1584" s="3" t="s">
        <v>25</v>
      </c>
      <c r="P1584" s="3">
        <v>1</v>
      </c>
      <c r="Q1584" s="28">
        <f t="shared" si="327"/>
        <v>6.5</v>
      </c>
      <c r="R1584" s="28">
        <f t="shared" si="328"/>
        <v>118.3</v>
      </c>
      <c r="S1584" s="12">
        <v>0</v>
      </c>
      <c r="T1584" s="46">
        <f t="shared" si="331"/>
        <v>0</v>
      </c>
      <c r="U1584" s="15"/>
      <c r="V1584" s="3">
        <f t="shared" si="332"/>
        <v>6.5</v>
      </c>
      <c r="W1584" s="30" t="s">
        <v>2502</v>
      </c>
      <c r="X1584" s="5">
        <f t="shared" si="329"/>
        <v>118.3</v>
      </c>
      <c r="Y1584" s="5">
        <f t="shared" si="330"/>
        <v>0</v>
      </c>
      <c r="Z1584" s="5"/>
      <c r="AA1584" s="3">
        <v>0.20699999999999999</v>
      </c>
      <c r="AB1584" s="3">
        <f t="shared" si="334"/>
        <v>6.2930000000000001</v>
      </c>
      <c r="AC1584" s="3">
        <f t="shared" si="335"/>
        <v>3.7673999999999999</v>
      </c>
      <c r="AD1584">
        <v>207</v>
      </c>
      <c r="AE1584" s="1">
        <f t="shared" si="324"/>
        <v>0.20699999999999999</v>
      </c>
    </row>
    <row r="1585" spans="1:31" customFormat="1" ht="43.2" hidden="1" x14ac:dyDescent="0.3">
      <c r="A1585" s="65" t="str" cm="1">
        <f t="array" ref="A1585">_xlfn.IFS(M1585&gt;=65,"Heavy",M1585&lt;=25,"Light",M1585&gt;=26-64,"Medium")</f>
        <v>Light</v>
      </c>
      <c r="B1585" s="1" t="s">
        <v>2787</v>
      </c>
      <c r="C1585" s="1" t="s">
        <v>2824</v>
      </c>
      <c r="D1585" s="3">
        <f t="shared" si="333"/>
        <v>1568</v>
      </c>
      <c r="E1585" s="4" t="s">
        <v>2741</v>
      </c>
      <c r="F1585" s="3">
        <v>3</v>
      </c>
      <c r="G1585" s="3" t="s">
        <v>2827</v>
      </c>
      <c r="H1585" s="4" t="s">
        <v>2452</v>
      </c>
      <c r="I1585" s="3" t="s">
        <v>32</v>
      </c>
      <c r="J1585" s="3" t="s">
        <v>2340</v>
      </c>
      <c r="K1585" s="7" t="str">
        <f>VLOOKUP($I1585,'New Summary'!$E$8:$G$59,2,FALSE)</f>
        <v>H-200x100x4,5x7</v>
      </c>
      <c r="L1585" s="3" t="s">
        <v>2496</v>
      </c>
      <c r="M1585" s="7">
        <f>VLOOKUP($I1585,'New Summary'!$E$8:$G$59,3,FALSE)</f>
        <v>18.2</v>
      </c>
      <c r="N1585" s="3">
        <v>6500</v>
      </c>
      <c r="O1585" s="3" t="s">
        <v>25</v>
      </c>
      <c r="P1585" s="3">
        <v>1</v>
      </c>
      <c r="Q1585" s="28">
        <f t="shared" si="327"/>
        <v>6.5</v>
      </c>
      <c r="R1585" s="28">
        <f t="shared" si="328"/>
        <v>118.3</v>
      </c>
      <c r="S1585" s="12">
        <v>0</v>
      </c>
      <c r="T1585" s="46">
        <f t="shared" si="331"/>
        <v>0</v>
      </c>
      <c r="U1585" s="15"/>
      <c r="V1585" s="3">
        <f t="shared" si="332"/>
        <v>6.5</v>
      </c>
      <c r="W1585" s="30" t="s">
        <v>2502</v>
      </c>
      <c r="X1585" s="5">
        <f t="shared" si="329"/>
        <v>118.3</v>
      </c>
      <c r="Y1585" s="5">
        <f t="shared" si="330"/>
        <v>0</v>
      </c>
      <c r="Z1585" s="5"/>
      <c r="AA1585" s="3">
        <v>0.20699999999999999</v>
      </c>
      <c r="AB1585" s="3">
        <f t="shared" si="334"/>
        <v>6.2930000000000001</v>
      </c>
      <c r="AC1585" s="3">
        <f t="shared" si="335"/>
        <v>3.7673999999999999</v>
      </c>
      <c r="AD1585">
        <v>207</v>
      </c>
      <c r="AE1585" s="1">
        <f t="shared" si="324"/>
        <v>0.20699999999999999</v>
      </c>
    </row>
    <row r="1586" spans="1:31" customFormat="1" ht="43.2" hidden="1" x14ac:dyDescent="0.3">
      <c r="A1586" s="65" t="str" cm="1">
        <f t="array" ref="A1586">_xlfn.IFS(M1586&gt;=65,"Heavy",M1586&lt;=25,"Light",M1586&gt;=26-64,"Medium")</f>
        <v>Light</v>
      </c>
      <c r="B1586" s="1" t="s">
        <v>2787</v>
      </c>
      <c r="C1586" s="1" t="s">
        <v>2824</v>
      </c>
      <c r="D1586" s="3">
        <f t="shared" si="333"/>
        <v>1569</v>
      </c>
      <c r="E1586" s="4" t="s">
        <v>2741</v>
      </c>
      <c r="F1586" s="3">
        <v>3</v>
      </c>
      <c r="G1586" s="3" t="s">
        <v>2827</v>
      </c>
      <c r="H1586" s="4" t="s">
        <v>2453</v>
      </c>
      <c r="I1586" s="3" t="s">
        <v>32</v>
      </c>
      <c r="J1586" s="3" t="s">
        <v>2340</v>
      </c>
      <c r="K1586" s="7" t="str">
        <f>VLOOKUP($I1586,'New Summary'!$E$8:$G$59,2,FALSE)</f>
        <v>H-200x100x4,5x7</v>
      </c>
      <c r="L1586" s="3" t="s">
        <v>2496</v>
      </c>
      <c r="M1586" s="7">
        <f>VLOOKUP($I1586,'New Summary'!$E$8:$G$59,3,FALSE)</f>
        <v>18.2</v>
      </c>
      <c r="N1586" s="3">
        <v>6500</v>
      </c>
      <c r="O1586" s="3" t="s">
        <v>25</v>
      </c>
      <c r="P1586" s="3">
        <v>1</v>
      </c>
      <c r="Q1586" s="28">
        <f t="shared" si="327"/>
        <v>6.5</v>
      </c>
      <c r="R1586" s="28">
        <f t="shared" si="328"/>
        <v>118.3</v>
      </c>
      <c r="S1586" s="12">
        <v>0</v>
      </c>
      <c r="T1586" s="46">
        <f t="shared" si="331"/>
        <v>0</v>
      </c>
      <c r="U1586" s="15"/>
      <c r="V1586" s="3">
        <f t="shared" si="332"/>
        <v>6.5</v>
      </c>
      <c r="W1586" s="30" t="s">
        <v>2502</v>
      </c>
      <c r="X1586" s="5">
        <f t="shared" si="329"/>
        <v>118.3</v>
      </c>
      <c r="Y1586" s="5">
        <f t="shared" si="330"/>
        <v>0</v>
      </c>
      <c r="Z1586" s="5"/>
      <c r="AA1586" s="3">
        <v>0.20699999999999999</v>
      </c>
      <c r="AB1586" s="3">
        <f t="shared" si="334"/>
        <v>6.2930000000000001</v>
      </c>
      <c r="AC1586" s="3">
        <f t="shared" si="335"/>
        <v>3.7673999999999999</v>
      </c>
      <c r="AD1586">
        <v>207</v>
      </c>
      <c r="AE1586" s="1">
        <f t="shared" si="324"/>
        <v>0.20699999999999999</v>
      </c>
    </row>
    <row r="1587" spans="1:31" customFormat="1" ht="43.2" hidden="1" x14ac:dyDescent="0.3">
      <c r="A1587" s="65" t="str" cm="1">
        <f t="array" ref="A1587">_xlfn.IFS(M1587&gt;=65,"Heavy",M1587&lt;=25,"Light",M1587&gt;=26-64,"Medium")</f>
        <v>Light</v>
      </c>
      <c r="B1587" s="1" t="s">
        <v>2787</v>
      </c>
      <c r="C1587" s="1" t="s">
        <v>2824</v>
      </c>
      <c r="D1587" s="3">
        <f t="shared" si="333"/>
        <v>1570</v>
      </c>
      <c r="E1587" s="4" t="s">
        <v>2741</v>
      </c>
      <c r="F1587" s="3">
        <v>3</v>
      </c>
      <c r="G1587" s="3" t="s">
        <v>2827</v>
      </c>
      <c r="H1587" s="4" t="s">
        <v>2454</v>
      </c>
      <c r="I1587" s="3" t="s">
        <v>32</v>
      </c>
      <c r="J1587" s="3" t="s">
        <v>2340</v>
      </c>
      <c r="K1587" s="7" t="str">
        <f>VLOOKUP($I1587,'New Summary'!$E$8:$G$59,2,FALSE)</f>
        <v>H-200x100x4,5x7</v>
      </c>
      <c r="L1587" s="3" t="s">
        <v>2496</v>
      </c>
      <c r="M1587" s="7">
        <f>VLOOKUP($I1587,'New Summary'!$E$8:$G$59,3,FALSE)</f>
        <v>18.2</v>
      </c>
      <c r="N1587" s="3">
        <v>6500</v>
      </c>
      <c r="O1587" s="3" t="s">
        <v>25</v>
      </c>
      <c r="P1587" s="3">
        <v>1</v>
      </c>
      <c r="Q1587" s="28">
        <f t="shared" si="327"/>
        <v>6.5</v>
      </c>
      <c r="R1587" s="28">
        <f t="shared" si="328"/>
        <v>118.3</v>
      </c>
      <c r="S1587" s="12">
        <v>0</v>
      </c>
      <c r="T1587" s="46">
        <f t="shared" si="331"/>
        <v>0</v>
      </c>
      <c r="U1587" s="15"/>
      <c r="V1587" s="3">
        <f t="shared" si="332"/>
        <v>6.5</v>
      </c>
      <c r="W1587" s="30" t="s">
        <v>2502</v>
      </c>
      <c r="X1587" s="5">
        <f t="shared" si="329"/>
        <v>118.3</v>
      </c>
      <c r="Y1587" s="5">
        <f t="shared" si="330"/>
        <v>0</v>
      </c>
      <c r="Z1587" s="5"/>
      <c r="AA1587" s="3">
        <v>0.20699999999999999</v>
      </c>
      <c r="AB1587" s="3">
        <f t="shared" si="334"/>
        <v>6.2930000000000001</v>
      </c>
      <c r="AC1587" s="3">
        <f t="shared" si="335"/>
        <v>3.7673999999999999</v>
      </c>
      <c r="AD1587">
        <v>207</v>
      </c>
      <c r="AE1587" s="1">
        <f t="shared" si="324"/>
        <v>0.20699999999999999</v>
      </c>
    </row>
    <row r="1588" spans="1:31" customFormat="1" ht="43.2" hidden="1" x14ac:dyDescent="0.3">
      <c r="A1588" s="65" t="str" cm="1">
        <f t="array" ref="A1588">_xlfn.IFS(M1588&gt;=65,"Heavy",M1588&lt;=25,"Light",M1588&gt;=26-64,"Medium")</f>
        <v>Light</v>
      </c>
      <c r="B1588" s="1" t="s">
        <v>2787</v>
      </c>
      <c r="C1588" s="1" t="s">
        <v>2824</v>
      </c>
      <c r="D1588" s="3">
        <f t="shared" si="333"/>
        <v>1571</v>
      </c>
      <c r="E1588" s="4" t="s">
        <v>2741</v>
      </c>
      <c r="F1588" s="3">
        <v>3</v>
      </c>
      <c r="G1588" s="3" t="s">
        <v>2827</v>
      </c>
      <c r="H1588" s="4" t="s">
        <v>2455</v>
      </c>
      <c r="I1588" s="3" t="s">
        <v>32</v>
      </c>
      <c r="J1588" s="3" t="s">
        <v>2340</v>
      </c>
      <c r="K1588" s="7" t="str">
        <f>VLOOKUP($I1588,'New Summary'!$E$8:$G$59,2,FALSE)</f>
        <v>H-200x100x4,5x7</v>
      </c>
      <c r="L1588" s="3" t="s">
        <v>2496</v>
      </c>
      <c r="M1588" s="7">
        <f>VLOOKUP($I1588,'New Summary'!$E$8:$G$59,3,FALSE)</f>
        <v>18.2</v>
      </c>
      <c r="N1588" s="3">
        <v>6500</v>
      </c>
      <c r="O1588" s="3" t="s">
        <v>25</v>
      </c>
      <c r="P1588" s="3">
        <v>1</v>
      </c>
      <c r="Q1588" s="28">
        <f t="shared" si="327"/>
        <v>6.5</v>
      </c>
      <c r="R1588" s="28">
        <f t="shared" si="328"/>
        <v>118.3</v>
      </c>
      <c r="S1588" s="12">
        <v>0</v>
      </c>
      <c r="T1588" s="46">
        <f t="shared" si="331"/>
        <v>0</v>
      </c>
      <c r="U1588" s="15"/>
      <c r="V1588" s="3">
        <f t="shared" si="332"/>
        <v>6.5</v>
      </c>
      <c r="W1588" s="30" t="s">
        <v>2502</v>
      </c>
      <c r="X1588" s="5">
        <f t="shared" si="329"/>
        <v>118.3</v>
      </c>
      <c r="Y1588" s="5">
        <f t="shared" si="330"/>
        <v>0</v>
      </c>
      <c r="Z1588" s="5"/>
      <c r="AA1588" s="3">
        <v>0.27050000000000002</v>
      </c>
      <c r="AB1588" s="3">
        <f t="shared" si="334"/>
        <v>6.2294999999999998</v>
      </c>
      <c r="AC1588" s="3">
        <f t="shared" si="335"/>
        <v>4.9230999999999998</v>
      </c>
      <c r="AD1588">
        <v>270.5</v>
      </c>
      <c r="AE1588" s="1">
        <f t="shared" si="324"/>
        <v>0.27050000000000002</v>
      </c>
    </row>
    <row r="1589" spans="1:31" customFormat="1" ht="43.2" hidden="1" x14ac:dyDescent="0.3">
      <c r="A1589" s="65" t="str" cm="1">
        <f t="array" ref="A1589">_xlfn.IFS(M1589&gt;=65,"Heavy",M1589&lt;=25,"Light",M1589&gt;=26-64,"Medium")</f>
        <v>Light</v>
      </c>
      <c r="B1589" s="1" t="s">
        <v>2787</v>
      </c>
      <c r="C1589" s="1" t="s">
        <v>2824</v>
      </c>
      <c r="D1589" s="3">
        <f t="shared" si="333"/>
        <v>1572</v>
      </c>
      <c r="E1589" s="4" t="s">
        <v>2741</v>
      </c>
      <c r="F1589" s="3">
        <v>3</v>
      </c>
      <c r="G1589" s="3" t="s">
        <v>2827</v>
      </c>
      <c r="H1589" s="4" t="s">
        <v>2456</v>
      </c>
      <c r="I1589" s="3" t="s">
        <v>32</v>
      </c>
      <c r="J1589" s="3" t="s">
        <v>2340</v>
      </c>
      <c r="K1589" s="7" t="str">
        <f>VLOOKUP($I1589,'New Summary'!$E$8:$G$59,2,FALSE)</f>
        <v>H-200x100x4,5x7</v>
      </c>
      <c r="L1589" s="3" t="s">
        <v>2496</v>
      </c>
      <c r="M1589" s="7">
        <f>VLOOKUP($I1589,'New Summary'!$E$8:$G$59,3,FALSE)</f>
        <v>18.2</v>
      </c>
      <c r="N1589" s="3">
        <v>6500</v>
      </c>
      <c r="O1589" s="3" t="s">
        <v>25</v>
      </c>
      <c r="P1589" s="3">
        <v>1</v>
      </c>
      <c r="Q1589" s="28">
        <f t="shared" si="327"/>
        <v>6.5</v>
      </c>
      <c r="R1589" s="28">
        <f t="shared" si="328"/>
        <v>118.3</v>
      </c>
      <c r="S1589" s="12">
        <v>0</v>
      </c>
      <c r="T1589" s="46">
        <f t="shared" si="331"/>
        <v>0</v>
      </c>
      <c r="U1589" s="15"/>
      <c r="V1589" s="3">
        <f t="shared" si="332"/>
        <v>6.5</v>
      </c>
      <c r="W1589" s="30" t="s">
        <v>2502</v>
      </c>
      <c r="X1589" s="5">
        <f t="shared" si="329"/>
        <v>118.3</v>
      </c>
      <c r="Y1589" s="5">
        <f t="shared" si="330"/>
        <v>0</v>
      </c>
      <c r="Z1589" s="5"/>
      <c r="AA1589" s="3">
        <v>0.27050000000000002</v>
      </c>
      <c r="AB1589" s="3">
        <f t="shared" si="334"/>
        <v>6.2294999999999998</v>
      </c>
      <c r="AC1589" s="3">
        <f t="shared" si="335"/>
        <v>4.9230999999999998</v>
      </c>
      <c r="AD1589">
        <v>270.5</v>
      </c>
      <c r="AE1589" s="1">
        <f t="shared" si="324"/>
        <v>0.27050000000000002</v>
      </c>
    </row>
    <row r="1590" spans="1:31" customFormat="1" ht="43.2" hidden="1" x14ac:dyDescent="0.3">
      <c r="A1590" s="65" t="str" cm="1">
        <f t="array" ref="A1590">_xlfn.IFS(M1590&gt;=65,"Heavy",M1590&lt;=25,"Light",M1590&gt;=26-64,"Medium")</f>
        <v>Light</v>
      </c>
      <c r="B1590" s="1" t="s">
        <v>2787</v>
      </c>
      <c r="C1590" s="1" t="s">
        <v>2824</v>
      </c>
      <c r="D1590" s="3">
        <f t="shared" si="333"/>
        <v>1573</v>
      </c>
      <c r="E1590" s="4" t="s">
        <v>2741</v>
      </c>
      <c r="F1590" s="3">
        <v>3</v>
      </c>
      <c r="G1590" s="3" t="s">
        <v>2827</v>
      </c>
      <c r="H1590" s="4" t="s">
        <v>2457</v>
      </c>
      <c r="I1590" s="3" t="s">
        <v>32</v>
      </c>
      <c r="J1590" s="3" t="s">
        <v>2340</v>
      </c>
      <c r="K1590" s="7" t="str">
        <f>VLOOKUP($I1590,'New Summary'!$E$8:$G$59,2,FALSE)</f>
        <v>H-200x100x4,5x7</v>
      </c>
      <c r="L1590" s="3" t="s">
        <v>2496</v>
      </c>
      <c r="M1590" s="7">
        <f>VLOOKUP($I1590,'New Summary'!$E$8:$G$59,3,FALSE)</f>
        <v>18.2</v>
      </c>
      <c r="N1590" s="3">
        <v>6500</v>
      </c>
      <c r="O1590" s="3" t="s">
        <v>25</v>
      </c>
      <c r="P1590" s="3">
        <v>1</v>
      </c>
      <c r="Q1590" s="28">
        <f t="shared" si="327"/>
        <v>6.5</v>
      </c>
      <c r="R1590" s="28">
        <f t="shared" si="328"/>
        <v>118.3</v>
      </c>
      <c r="S1590" s="12">
        <v>0</v>
      </c>
      <c r="T1590" s="46">
        <f t="shared" si="331"/>
        <v>0</v>
      </c>
      <c r="U1590" s="15"/>
      <c r="V1590" s="3">
        <f t="shared" si="332"/>
        <v>6.5</v>
      </c>
      <c r="W1590" s="30" t="s">
        <v>2502</v>
      </c>
      <c r="X1590" s="5">
        <f t="shared" si="329"/>
        <v>118.3</v>
      </c>
      <c r="Y1590" s="5">
        <f t="shared" si="330"/>
        <v>0</v>
      </c>
      <c r="Z1590" s="5"/>
      <c r="AA1590" s="3">
        <v>0.27050000000000002</v>
      </c>
      <c r="AB1590" s="3">
        <f t="shared" si="334"/>
        <v>6.2294999999999998</v>
      </c>
      <c r="AC1590" s="3">
        <f t="shared" si="335"/>
        <v>4.9230999999999998</v>
      </c>
      <c r="AD1590">
        <v>270.5</v>
      </c>
      <c r="AE1590" s="1">
        <f t="shared" si="324"/>
        <v>0.27050000000000002</v>
      </c>
    </row>
    <row r="1591" spans="1:31" customFormat="1" ht="43.2" hidden="1" x14ac:dyDescent="0.3">
      <c r="A1591" s="65" t="str" cm="1">
        <f t="array" ref="A1591">_xlfn.IFS(M1591&gt;=65,"Heavy",M1591&lt;=25,"Light",M1591&gt;=26-64,"Medium")</f>
        <v>Light</v>
      </c>
      <c r="B1591" s="1" t="s">
        <v>2787</v>
      </c>
      <c r="C1591" s="1" t="s">
        <v>2824</v>
      </c>
      <c r="D1591" s="3">
        <f t="shared" si="333"/>
        <v>1574</v>
      </c>
      <c r="E1591" s="4" t="s">
        <v>2741</v>
      </c>
      <c r="F1591" s="3">
        <v>3</v>
      </c>
      <c r="G1591" s="3" t="s">
        <v>2827</v>
      </c>
      <c r="H1591" s="4" t="s">
        <v>2458</v>
      </c>
      <c r="I1591" s="3" t="s">
        <v>32</v>
      </c>
      <c r="J1591" s="3" t="s">
        <v>2340</v>
      </c>
      <c r="K1591" s="7" t="str">
        <f>VLOOKUP($I1591,'New Summary'!$E$8:$G$59,2,FALSE)</f>
        <v>H-200x100x4,5x7</v>
      </c>
      <c r="L1591" s="3" t="s">
        <v>2496</v>
      </c>
      <c r="M1591" s="7">
        <f>VLOOKUP($I1591,'New Summary'!$E$8:$G$59,3,FALSE)</f>
        <v>18.2</v>
      </c>
      <c r="N1591" s="3">
        <v>6500</v>
      </c>
      <c r="O1591" s="3" t="s">
        <v>25</v>
      </c>
      <c r="P1591" s="3">
        <v>1</v>
      </c>
      <c r="Q1591" s="28">
        <f t="shared" si="327"/>
        <v>6.5</v>
      </c>
      <c r="R1591" s="28">
        <f t="shared" si="328"/>
        <v>118.3</v>
      </c>
      <c r="S1591" s="12">
        <v>0</v>
      </c>
      <c r="T1591" s="46">
        <f t="shared" si="331"/>
        <v>0</v>
      </c>
      <c r="U1591" s="15"/>
      <c r="V1591" s="3">
        <f t="shared" si="332"/>
        <v>6.5</v>
      </c>
      <c r="W1591" s="30" t="s">
        <v>2502</v>
      </c>
      <c r="X1591" s="5">
        <f t="shared" si="329"/>
        <v>118.3</v>
      </c>
      <c r="Y1591" s="5">
        <f t="shared" si="330"/>
        <v>0</v>
      </c>
      <c r="Z1591" s="5"/>
      <c r="AA1591" s="3">
        <v>0.27050000000000002</v>
      </c>
      <c r="AB1591" s="3">
        <f t="shared" si="334"/>
        <v>6.2294999999999998</v>
      </c>
      <c r="AC1591" s="3">
        <f t="shared" si="335"/>
        <v>4.9230999999999998</v>
      </c>
      <c r="AD1591">
        <v>270.5</v>
      </c>
      <c r="AE1591" s="1">
        <f t="shared" si="324"/>
        <v>0.27050000000000002</v>
      </c>
    </row>
    <row r="1592" spans="1:31" customFormat="1" ht="43.2" hidden="1" x14ac:dyDescent="0.3">
      <c r="A1592" s="65" t="str" cm="1">
        <f t="array" ref="A1592">_xlfn.IFS(M1592&gt;=65,"Heavy",M1592&lt;=25,"Light",M1592&gt;=26-64,"Medium")</f>
        <v>Light</v>
      </c>
      <c r="B1592" s="1" t="s">
        <v>2787</v>
      </c>
      <c r="C1592" s="1" t="s">
        <v>2824</v>
      </c>
      <c r="D1592" s="3">
        <f t="shared" si="333"/>
        <v>1575</v>
      </c>
      <c r="E1592" s="4" t="s">
        <v>2741</v>
      </c>
      <c r="F1592" s="3">
        <v>3</v>
      </c>
      <c r="G1592" s="3" t="s">
        <v>2827</v>
      </c>
      <c r="H1592" s="4" t="s">
        <v>2459</v>
      </c>
      <c r="I1592" s="3" t="s">
        <v>32</v>
      </c>
      <c r="J1592" s="3" t="s">
        <v>2340</v>
      </c>
      <c r="K1592" s="7" t="str">
        <f>VLOOKUP($I1592,'New Summary'!$E$8:$G$59,2,FALSE)</f>
        <v>H-200x100x4,5x7</v>
      </c>
      <c r="L1592" s="3" t="s">
        <v>2496</v>
      </c>
      <c r="M1592" s="7">
        <f>VLOOKUP($I1592,'New Summary'!$E$8:$G$59,3,FALSE)</f>
        <v>18.2</v>
      </c>
      <c r="N1592" s="3">
        <v>6500</v>
      </c>
      <c r="O1592" s="3" t="s">
        <v>25</v>
      </c>
      <c r="P1592" s="3">
        <v>1</v>
      </c>
      <c r="Q1592" s="28">
        <f t="shared" si="327"/>
        <v>6.5</v>
      </c>
      <c r="R1592" s="28">
        <f t="shared" si="328"/>
        <v>118.3</v>
      </c>
      <c r="S1592" s="12">
        <v>0</v>
      </c>
      <c r="T1592" s="46">
        <f t="shared" si="331"/>
        <v>0</v>
      </c>
      <c r="U1592" s="15"/>
      <c r="V1592" s="3">
        <f t="shared" si="332"/>
        <v>6.5</v>
      </c>
      <c r="W1592" s="30" t="s">
        <v>2502</v>
      </c>
      <c r="X1592" s="5">
        <f t="shared" si="329"/>
        <v>118.3</v>
      </c>
      <c r="Y1592" s="5">
        <f t="shared" si="330"/>
        <v>0</v>
      </c>
      <c r="Z1592" s="5"/>
      <c r="AA1592" s="3">
        <v>0.27050000000000002</v>
      </c>
      <c r="AB1592" s="3">
        <f t="shared" si="334"/>
        <v>6.2294999999999998</v>
      </c>
      <c r="AC1592" s="3">
        <f t="shared" si="335"/>
        <v>4.9230999999999998</v>
      </c>
      <c r="AD1592">
        <v>270.5</v>
      </c>
      <c r="AE1592" s="1">
        <f t="shared" si="324"/>
        <v>0.27050000000000002</v>
      </c>
    </row>
    <row r="1593" spans="1:31" customFormat="1" ht="43.2" hidden="1" x14ac:dyDescent="0.3">
      <c r="A1593" s="65" t="str" cm="1">
        <f t="array" ref="A1593">_xlfn.IFS(M1593&gt;=65,"Heavy",M1593&lt;=25,"Light",M1593&gt;=26-64,"Medium")</f>
        <v>Light</v>
      </c>
      <c r="B1593" s="1" t="s">
        <v>2787</v>
      </c>
      <c r="C1593" s="1" t="s">
        <v>2824</v>
      </c>
      <c r="D1593" s="3">
        <f t="shared" si="333"/>
        <v>1576</v>
      </c>
      <c r="E1593" s="4" t="s">
        <v>2741</v>
      </c>
      <c r="F1593" s="3">
        <v>3</v>
      </c>
      <c r="G1593" s="3" t="s">
        <v>2827</v>
      </c>
      <c r="H1593" s="4" t="s">
        <v>2460</v>
      </c>
      <c r="I1593" s="3" t="s">
        <v>32</v>
      </c>
      <c r="J1593" s="3" t="s">
        <v>2340</v>
      </c>
      <c r="K1593" s="7" t="str">
        <f>VLOOKUP($I1593,'New Summary'!$E$8:$G$59,2,FALSE)</f>
        <v>H-200x100x4,5x7</v>
      </c>
      <c r="L1593" s="3" t="s">
        <v>2496</v>
      </c>
      <c r="M1593" s="7">
        <f>VLOOKUP($I1593,'New Summary'!$E$8:$G$59,3,FALSE)</f>
        <v>18.2</v>
      </c>
      <c r="N1593" s="3">
        <v>6500</v>
      </c>
      <c r="O1593" s="3" t="s">
        <v>25</v>
      </c>
      <c r="P1593" s="3">
        <v>1</v>
      </c>
      <c r="Q1593" s="28">
        <f t="shared" si="327"/>
        <v>6.5</v>
      </c>
      <c r="R1593" s="28">
        <f t="shared" si="328"/>
        <v>118.3</v>
      </c>
      <c r="S1593" s="12">
        <v>0</v>
      </c>
      <c r="T1593" s="46">
        <f t="shared" si="331"/>
        <v>0</v>
      </c>
      <c r="U1593" s="15"/>
      <c r="V1593" s="3">
        <f t="shared" si="332"/>
        <v>6.5</v>
      </c>
      <c r="W1593" s="30" t="s">
        <v>2502</v>
      </c>
      <c r="X1593" s="5">
        <f t="shared" si="329"/>
        <v>118.3</v>
      </c>
      <c r="Y1593" s="5">
        <f t="shared" si="330"/>
        <v>0</v>
      </c>
      <c r="Z1593" s="5"/>
      <c r="AA1593" s="3">
        <v>0.27050000000000002</v>
      </c>
      <c r="AB1593" s="3">
        <f t="shared" si="334"/>
        <v>6.2294999999999998</v>
      </c>
      <c r="AC1593" s="3">
        <f t="shared" si="335"/>
        <v>4.9230999999999998</v>
      </c>
      <c r="AD1593">
        <v>270.5</v>
      </c>
      <c r="AE1593" s="1">
        <f t="shared" ref="AE1593:AE1656" si="336">AD1593/1000</f>
        <v>0.27050000000000002</v>
      </c>
    </row>
    <row r="1594" spans="1:31" customFormat="1" ht="43.2" hidden="1" x14ac:dyDescent="0.3">
      <c r="A1594" s="65" t="str" cm="1">
        <f t="array" ref="A1594">_xlfn.IFS(M1594&gt;=65,"Heavy",M1594&lt;=25,"Light",M1594&gt;=26-64,"Medium")</f>
        <v>Light</v>
      </c>
      <c r="B1594" s="1" t="s">
        <v>2787</v>
      </c>
      <c r="C1594" s="1" t="s">
        <v>2824</v>
      </c>
      <c r="D1594" s="3">
        <f t="shared" si="333"/>
        <v>1577</v>
      </c>
      <c r="E1594" s="4" t="s">
        <v>2741</v>
      </c>
      <c r="F1594" s="3">
        <v>3</v>
      </c>
      <c r="G1594" s="3" t="s">
        <v>2827</v>
      </c>
      <c r="H1594" s="4" t="s">
        <v>2461</v>
      </c>
      <c r="I1594" s="3" t="s">
        <v>32</v>
      </c>
      <c r="J1594" s="3" t="s">
        <v>2340</v>
      </c>
      <c r="K1594" s="7" t="str">
        <f>VLOOKUP($I1594,'New Summary'!$E$8:$G$59,2,FALSE)</f>
        <v>H-200x100x4,5x7</v>
      </c>
      <c r="L1594" s="3" t="s">
        <v>2496</v>
      </c>
      <c r="M1594" s="7">
        <f>VLOOKUP($I1594,'New Summary'!$E$8:$G$59,3,FALSE)</f>
        <v>18.2</v>
      </c>
      <c r="N1594" s="3">
        <v>6500</v>
      </c>
      <c r="O1594" s="3" t="s">
        <v>25</v>
      </c>
      <c r="P1594" s="3">
        <v>1</v>
      </c>
      <c r="Q1594" s="28">
        <f t="shared" si="327"/>
        <v>6.5</v>
      </c>
      <c r="R1594" s="28">
        <f t="shared" si="328"/>
        <v>118.3</v>
      </c>
      <c r="S1594" s="12">
        <v>0</v>
      </c>
      <c r="T1594" s="46">
        <f t="shared" si="331"/>
        <v>0</v>
      </c>
      <c r="U1594" s="15"/>
      <c r="V1594" s="3">
        <f t="shared" si="332"/>
        <v>6.5</v>
      </c>
      <c r="W1594" s="30" t="s">
        <v>2502</v>
      </c>
      <c r="X1594" s="5">
        <f t="shared" si="329"/>
        <v>118.3</v>
      </c>
      <c r="Y1594" s="5">
        <f t="shared" si="330"/>
        <v>0</v>
      </c>
      <c r="Z1594" s="5"/>
      <c r="AA1594" s="3">
        <v>0.27050000000000002</v>
      </c>
      <c r="AB1594" s="3">
        <f t="shared" si="334"/>
        <v>6.2294999999999998</v>
      </c>
      <c r="AC1594" s="3">
        <f t="shared" si="335"/>
        <v>4.9230999999999998</v>
      </c>
      <c r="AD1594">
        <v>270.5</v>
      </c>
      <c r="AE1594" s="1">
        <f t="shared" si="336"/>
        <v>0.27050000000000002</v>
      </c>
    </row>
    <row r="1595" spans="1:31" customFormat="1" ht="43.2" hidden="1" x14ac:dyDescent="0.3">
      <c r="A1595" s="65" t="str" cm="1">
        <f t="array" ref="A1595">_xlfn.IFS(M1595&gt;=65,"Heavy",M1595&lt;=25,"Light",M1595&gt;=26-64,"Medium")</f>
        <v>Light</v>
      </c>
      <c r="B1595" s="1" t="s">
        <v>2787</v>
      </c>
      <c r="C1595" s="1" t="s">
        <v>2824</v>
      </c>
      <c r="D1595" s="3">
        <f t="shared" si="333"/>
        <v>1578</v>
      </c>
      <c r="E1595" s="4" t="s">
        <v>2741</v>
      </c>
      <c r="F1595" s="3">
        <v>3</v>
      </c>
      <c r="G1595" s="3" t="s">
        <v>2827</v>
      </c>
      <c r="H1595" s="4" t="s">
        <v>2462</v>
      </c>
      <c r="I1595" s="3" t="s">
        <v>32</v>
      </c>
      <c r="J1595" s="3" t="s">
        <v>2340</v>
      </c>
      <c r="K1595" s="7" t="str">
        <f>VLOOKUP($I1595,'New Summary'!$E$8:$G$59,2,FALSE)</f>
        <v>H-200x100x4,5x7</v>
      </c>
      <c r="L1595" s="3" t="s">
        <v>2496</v>
      </c>
      <c r="M1595" s="7">
        <f>VLOOKUP($I1595,'New Summary'!$E$8:$G$59,3,FALSE)</f>
        <v>18.2</v>
      </c>
      <c r="N1595" s="3">
        <v>6500</v>
      </c>
      <c r="O1595" s="3" t="s">
        <v>25</v>
      </c>
      <c r="P1595" s="3">
        <v>1</v>
      </c>
      <c r="Q1595" s="28">
        <f t="shared" si="327"/>
        <v>6.5</v>
      </c>
      <c r="R1595" s="28">
        <f t="shared" si="328"/>
        <v>118.3</v>
      </c>
      <c r="S1595" s="12">
        <v>0</v>
      </c>
      <c r="T1595" s="46">
        <f t="shared" si="331"/>
        <v>0</v>
      </c>
      <c r="U1595" s="15"/>
      <c r="V1595" s="3">
        <f t="shared" si="332"/>
        <v>6.5</v>
      </c>
      <c r="W1595" s="30" t="s">
        <v>2502</v>
      </c>
      <c r="X1595" s="5">
        <f t="shared" si="329"/>
        <v>118.3</v>
      </c>
      <c r="Y1595" s="5">
        <f t="shared" si="330"/>
        <v>0</v>
      </c>
      <c r="Z1595" s="5"/>
      <c r="AA1595" s="3">
        <v>0.27050000000000002</v>
      </c>
      <c r="AB1595" s="3">
        <f t="shared" si="334"/>
        <v>6.2294999999999998</v>
      </c>
      <c r="AC1595" s="3">
        <f t="shared" si="335"/>
        <v>4.9230999999999998</v>
      </c>
      <c r="AD1595">
        <v>270.5</v>
      </c>
      <c r="AE1595" s="1">
        <f t="shared" si="336"/>
        <v>0.27050000000000002</v>
      </c>
    </row>
    <row r="1596" spans="1:31" customFormat="1" ht="43.2" hidden="1" x14ac:dyDescent="0.3">
      <c r="A1596" s="65" t="str" cm="1">
        <f t="array" ref="A1596">_xlfn.IFS(M1596&gt;=65,"Heavy",M1596&lt;=25,"Light",M1596&gt;=26-64,"Medium")</f>
        <v>Light</v>
      </c>
      <c r="B1596" s="1" t="s">
        <v>2787</v>
      </c>
      <c r="C1596" s="1" t="s">
        <v>2824</v>
      </c>
      <c r="D1596" s="3">
        <f t="shared" si="333"/>
        <v>1579</v>
      </c>
      <c r="E1596" s="4" t="s">
        <v>2741</v>
      </c>
      <c r="F1596" s="3">
        <v>3</v>
      </c>
      <c r="G1596" s="3" t="s">
        <v>2827</v>
      </c>
      <c r="H1596" s="4" t="s">
        <v>2463</v>
      </c>
      <c r="I1596" s="3" t="s">
        <v>32</v>
      </c>
      <c r="J1596" s="3" t="s">
        <v>2340</v>
      </c>
      <c r="K1596" s="7" t="str">
        <f>VLOOKUP($I1596,'New Summary'!$E$8:$G$59,2,FALSE)</f>
        <v>H-200x100x4,5x7</v>
      </c>
      <c r="L1596" s="3" t="s">
        <v>2496</v>
      </c>
      <c r="M1596" s="7">
        <f>VLOOKUP($I1596,'New Summary'!$E$8:$G$59,3,FALSE)</f>
        <v>18.2</v>
      </c>
      <c r="N1596" s="3">
        <v>6500</v>
      </c>
      <c r="O1596" s="3" t="s">
        <v>25</v>
      </c>
      <c r="P1596" s="3">
        <v>1</v>
      </c>
      <c r="Q1596" s="28">
        <f t="shared" si="327"/>
        <v>6.5</v>
      </c>
      <c r="R1596" s="28">
        <f t="shared" si="328"/>
        <v>118.3</v>
      </c>
      <c r="S1596" s="12">
        <v>0</v>
      </c>
      <c r="T1596" s="46">
        <f t="shared" si="331"/>
        <v>0</v>
      </c>
      <c r="U1596" s="15"/>
      <c r="V1596" s="3">
        <f t="shared" si="332"/>
        <v>6.5</v>
      </c>
      <c r="W1596" s="30" t="s">
        <v>2502</v>
      </c>
      <c r="X1596" s="5">
        <f t="shared" si="329"/>
        <v>118.3</v>
      </c>
      <c r="Y1596" s="5">
        <f t="shared" si="330"/>
        <v>0</v>
      </c>
      <c r="Z1596" s="5"/>
      <c r="AA1596" s="3">
        <v>0.27050000000000002</v>
      </c>
      <c r="AB1596" s="3">
        <f t="shared" si="334"/>
        <v>6.2294999999999998</v>
      </c>
      <c r="AC1596" s="3">
        <f t="shared" si="335"/>
        <v>4.9230999999999998</v>
      </c>
      <c r="AD1596">
        <v>270.5</v>
      </c>
      <c r="AE1596" s="1">
        <f t="shared" si="336"/>
        <v>0.27050000000000002</v>
      </c>
    </row>
    <row r="1597" spans="1:31" customFormat="1" ht="43.2" hidden="1" x14ac:dyDescent="0.3">
      <c r="A1597" s="65" t="str" cm="1">
        <f t="array" ref="A1597">_xlfn.IFS(M1597&gt;=65,"Heavy",M1597&lt;=25,"Light",M1597&gt;=26-64,"Medium")</f>
        <v>Light</v>
      </c>
      <c r="B1597" s="1" t="s">
        <v>2787</v>
      </c>
      <c r="C1597" s="1" t="s">
        <v>2824</v>
      </c>
      <c r="D1597" s="3">
        <f t="shared" si="333"/>
        <v>1580</v>
      </c>
      <c r="E1597" s="4" t="s">
        <v>2741</v>
      </c>
      <c r="F1597" s="3">
        <v>3</v>
      </c>
      <c r="G1597" s="3" t="s">
        <v>2827</v>
      </c>
      <c r="H1597" s="4" t="s">
        <v>2464</v>
      </c>
      <c r="I1597" s="3" t="s">
        <v>32</v>
      </c>
      <c r="J1597" s="3" t="s">
        <v>2340</v>
      </c>
      <c r="K1597" s="7" t="str">
        <f>VLOOKUP($I1597,'New Summary'!$E$8:$G$59,2,FALSE)</f>
        <v>H-200x100x4,5x7</v>
      </c>
      <c r="L1597" s="3" t="s">
        <v>2496</v>
      </c>
      <c r="M1597" s="7">
        <f>VLOOKUP($I1597,'New Summary'!$E$8:$G$59,3,FALSE)</f>
        <v>18.2</v>
      </c>
      <c r="N1597" s="3">
        <v>6500</v>
      </c>
      <c r="O1597" s="3" t="s">
        <v>25</v>
      </c>
      <c r="P1597" s="3">
        <v>1</v>
      </c>
      <c r="Q1597" s="28">
        <f t="shared" si="327"/>
        <v>6.5</v>
      </c>
      <c r="R1597" s="28">
        <f t="shared" si="328"/>
        <v>118.3</v>
      </c>
      <c r="S1597" s="12">
        <v>0</v>
      </c>
      <c r="T1597" s="46">
        <f t="shared" si="331"/>
        <v>0</v>
      </c>
      <c r="U1597" s="15"/>
      <c r="V1597" s="3">
        <f t="shared" si="332"/>
        <v>6.5</v>
      </c>
      <c r="W1597" s="30" t="s">
        <v>2502</v>
      </c>
      <c r="X1597" s="5">
        <f t="shared" si="329"/>
        <v>118.3</v>
      </c>
      <c r="Y1597" s="5">
        <f t="shared" si="330"/>
        <v>0</v>
      </c>
      <c r="Z1597" s="5"/>
      <c r="AA1597" s="3">
        <v>0.16300000000000001</v>
      </c>
      <c r="AB1597" s="3">
        <f t="shared" si="334"/>
        <v>6.3369999999999997</v>
      </c>
      <c r="AC1597" s="3">
        <f t="shared" si="335"/>
        <v>2.9666000000000001</v>
      </c>
      <c r="AD1597">
        <v>163</v>
      </c>
      <c r="AE1597" s="1">
        <f t="shared" si="336"/>
        <v>0.16300000000000001</v>
      </c>
    </row>
    <row r="1598" spans="1:31" customFormat="1" ht="43.2" hidden="1" x14ac:dyDescent="0.3">
      <c r="A1598" s="65" t="str" cm="1">
        <f t="array" ref="A1598">_xlfn.IFS(M1598&gt;=65,"Heavy",M1598&lt;=25,"Light",M1598&gt;=26-64,"Medium")</f>
        <v>Light</v>
      </c>
      <c r="B1598" s="1" t="s">
        <v>2787</v>
      </c>
      <c r="C1598" s="1" t="s">
        <v>2824</v>
      </c>
      <c r="D1598" s="3">
        <f t="shared" si="333"/>
        <v>1581</v>
      </c>
      <c r="E1598" s="4" t="s">
        <v>2741</v>
      </c>
      <c r="F1598" s="3">
        <v>3</v>
      </c>
      <c r="G1598" s="3" t="s">
        <v>2827</v>
      </c>
      <c r="H1598" s="4" t="s">
        <v>2465</v>
      </c>
      <c r="I1598" s="3" t="s">
        <v>32</v>
      </c>
      <c r="J1598" s="3" t="s">
        <v>2340</v>
      </c>
      <c r="K1598" s="7" t="str">
        <f>VLOOKUP($I1598,'New Summary'!$E$8:$G$59,2,FALSE)</f>
        <v>H-200x100x4,5x7</v>
      </c>
      <c r="L1598" s="3" t="s">
        <v>2496</v>
      </c>
      <c r="M1598" s="7">
        <f>VLOOKUP($I1598,'New Summary'!$E$8:$G$59,3,FALSE)</f>
        <v>18.2</v>
      </c>
      <c r="N1598" s="3">
        <v>6500</v>
      </c>
      <c r="O1598" s="3" t="s">
        <v>25</v>
      </c>
      <c r="P1598" s="3">
        <v>1</v>
      </c>
      <c r="Q1598" s="28">
        <f t="shared" si="327"/>
        <v>6.5</v>
      </c>
      <c r="R1598" s="28">
        <f t="shared" si="328"/>
        <v>118.3</v>
      </c>
      <c r="S1598" s="12">
        <v>0</v>
      </c>
      <c r="T1598" s="46">
        <f t="shared" si="331"/>
        <v>0</v>
      </c>
      <c r="U1598" s="15"/>
      <c r="V1598" s="3">
        <f t="shared" si="332"/>
        <v>6.5</v>
      </c>
      <c r="W1598" s="30" t="s">
        <v>2502</v>
      </c>
      <c r="X1598" s="5">
        <f t="shared" si="329"/>
        <v>118.3</v>
      </c>
      <c r="Y1598" s="5">
        <f t="shared" si="330"/>
        <v>0</v>
      </c>
      <c r="Z1598" s="5"/>
      <c r="AA1598" s="3">
        <v>0.16300000000000001</v>
      </c>
      <c r="AB1598" s="3">
        <f t="shared" si="334"/>
        <v>6.3369999999999997</v>
      </c>
      <c r="AC1598" s="3">
        <f t="shared" si="335"/>
        <v>2.9666000000000001</v>
      </c>
      <c r="AD1598">
        <v>163</v>
      </c>
      <c r="AE1598" s="1">
        <f t="shared" si="336"/>
        <v>0.16300000000000001</v>
      </c>
    </row>
    <row r="1599" spans="1:31" customFormat="1" ht="43.2" hidden="1" x14ac:dyDescent="0.3">
      <c r="D1599" s="3">
        <f t="shared" si="333"/>
        <v>1582</v>
      </c>
      <c r="E1599" s="4" t="s">
        <v>2742</v>
      </c>
      <c r="F1599" s="3">
        <v>3</v>
      </c>
      <c r="G1599" s="3" t="s">
        <v>2300</v>
      </c>
      <c r="H1599" s="4" t="s">
        <v>2301</v>
      </c>
      <c r="I1599" s="6" t="s">
        <v>3</v>
      </c>
      <c r="J1599" s="6"/>
      <c r="K1599" s="6"/>
      <c r="L1599" s="6" t="s">
        <v>2506</v>
      </c>
      <c r="M1599" s="52">
        <v>7.0650000000000004</v>
      </c>
      <c r="N1599" s="3">
        <v>450</v>
      </c>
      <c r="O1599" s="3" t="s">
        <v>2298</v>
      </c>
      <c r="P1599" s="3">
        <v>1</v>
      </c>
      <c r="Q1599" s="40">
        <f>N1599*P1599</f>
        <v>450</v>
      </c>
      <c r="R1599" s="40">
        <f>Q1599*M1599</f>
        <v>3179.25</v>
      </c>
      <c r="S1599" s="15">
        <v>0.1</v>
      </c>
      <c r="T1599" s="46">
        <f t="shared" si="331"/>
        <v>45</v>
      </c>
      <c r="U1599" s="15"/>
      <c r="V1599" s="3">
        <f t="shared" si="332"/>
        <v>405</v>
      </c>
      <c r="W1599" s="30" t="s">
        <v>2502</v>
      </c>
      <c r="X1599" s="41">
        <f t="shared" si="329"/>
        <v>2861.3250000000003</v>
      </c>
      <c r="Y1599" s="41">
        <f t="shared" si="330"/>
        <v>317.92500000000001</v>
      </c>
      <c r="Z1599" s="5"/>
      <c r="AA1599" s="3">
        <f>Q1599*90%</f>
        <v>405</v>
      </c>
      <c r="AB1599" s="3">
        <f t="shared" si="334"/>
        <v>45</v>
      </c>
      <c r="AC1599" s="61">
        <f t="shared" si="335"/>
        <v>2861.3250000000003</v>
      </c>
      <c r="AD1599">
        <v>163</v>
      </c>
      <c r="AE1599" s="1">
        <f t="shared" si="336"/>
        <v>0.16300000000000001</v>
      </c>
    </row>
    <row r="1600" spans="1:31" customFormat="1" ht="43.2" hidden="1" x14ac:dyDescent="0.3">
      <c r="D1600" s="3">
        <f t="shared" si="333"/>
        <v>1583</v>
      </c>
      <c r="E1600" s="4" t="s">
        <v>2742</v>
      </c>
      <c r="F1600" s="3">
        <v>3</v>
      </c>
      <c r="G1600" s="3" t="s">
        <v>2239</v>
      </c>
      <c r="H1600" s="4" t="s">
        <v>2244</v>
      </c>
      <c r="I1600" s="3" t="s">
        <v>2245</v>
      </c>
      <c r="J1600" s="3"/>
      <c r="K1600" s="3"/>
      <c r="L1600" s="3" t="s">
        <v>2508</v>
      </c>
      <c r="M1600" s="3">
        <v>0.09</v>
      </c>
      <c r="N1600" s="3">
        <v>50</v>
      </c>
      <c r="O1600" s="3" t="s">
        <v>25</v>
      </c>
      <c r="P1600" s="3">
        <f>(72*2)*2</f>
        <v>288</v>
      </c>
      <c r="Q1600" s="53" t="s">
        <v>3</v>
      </c>
      <c r="R1600" s="28">
        <f>M1600*P1600</f>
        <v>25.919999999999998</v>
      </c>
      <c r="S1600" s="15">
        <v>0.3</v>
      </c>
      <c r="T1600" s="64">
        <f>R1600*S1600</f>
        <v>7.7759999999999989</v>
      </c>
      <c r="U1600" s="15"/>
      <c r="V1600" s="7">
        <f>P1600-T1600</f>
        <v>280.22399999999999</v>
      </c>
      <c r="W1600" s="30" t="s">
        <v>2502</v>
      </c>
      <c r="X1600" s="11">
        <f t="shared" si="329"/>
        <v>25.220159999999996</v>
      </c>
      <c r="Y1600" s="11">
        <f t="shared" si="330"/>
        <v>0.69983999999999991</v>
      </c>
      <c r="Z1600" s="5"/>
      <c r="AA1600" s="3">
        <f>P1600</f>
        <v>288</v>
      </c>
      <c r="AB1600" s="3">
        <f>P1600-AA1600</f>
        <v>0</v>
      </c>
      <c r="AC1600" s="61">
        <f>AA1600*M1600</f>
        <v>25.919999999999998</v>
      </c>
      <c r="AD1600">
        <v>163</v>
      </c>
      <c r="AE1600" s="1">
        <f t="shared" si="336"/>
        <v>0.16300000000000001</v>
      </c>
    </row>
    <row r="1601" spans="1:31" customFormat="1" ht="43.2" hidden="1" x14ac:dyDescent="0.3">
      <c r="D1601" s="3">
        <f t="shared" si="333"/>
        <v>1584</v>
      </c>
      <c r="E1601" s="4" t="s">
        <v>2742</v>
      </c>
      <c r="F1601" s="3">
        <v>3</v>
      </c>
      <c r="G1601" s="3" t="s">
        <v>2239</v>
      </c>
      <c r="H1601" s="4" t="s">
        <v>2242</v>
      </c>
      <c r="I1601" s="3" t="s">
        <v>5</v>
      </c>
      <c r="J1601" s="3"/>
      <c r="K1601" s="3"/>
      <c r="L1601" s="3" t="s">
        <v>2508</v>
      </c>
      <c r="M1601" s="3">
        <v>0.13</v>
      </c>
      <c r="N1601" s="3">
        <v>60</v>
      </c>
      <c r="O1601" s="3" t="s">
        <v>25</v>
      </c>
      <c r="P1601" s="3">
        <f>28*6*2</f>
        <v>336</v>
      </c>
      <c r="Q1601" s="53" t="s">
        <v>3</v>
      </c>
      <c r="R1601" s="28">
        <f>M1601*P1601</f>
        <v>43.68</v>
      </c>
      <c r="S1601" s="15">
        <v>0.15</v>
      </c>
      <c r="T1601" s="46">
        <f>R1601*S1601</f>
        <v>6.5519999999999996</v>
      </c>
      <c r="U1601" s="15"/>
      <c r="V1601" s="3">
        <f>P1601-T1601</f>
        <v>329.44799999999998</v>
      </c>
      <c r="W1601" s="30" t="s">
        <v>2502</v>
      </c>
      <c r="X1601" s="11">
        <f t="shared" si="329"/>
        <v>42.828240000000001</v>
      </c>
      <c r="Y1601" s="11">
        <f t="shared" si="330"/>
        <v>0.85175999999999996</v>
      </c>
      <c r="Z1601" s="5"/>
      <c r="AA1601" s="3">
        <v>0.16300000000000001</v>
      </c>
      <c r="AB1601" s="3" t="e">
        <f t="shared" si="334"/>
        <v>#VALUE!</v>
      </c>
      <c r="AC1601" s="61">
        <f>AA1601*M1601</f>
        <v>2.1190000000000001E-2</v>
      </c>
      <c r="AD1601">
        <v>163</v>
      </c>
      <c r="AE1601" s="1">
        <f t="shared" si="336"/>
        <v>0.16300000000000001</v>
      </c>
    </row>
    <row r="1602" spans="1:31" customFormat="1" ht="43.2" hidden="1" x14ac:dyDescent="0.3">
      <c r="D1602" s="3">
        <f t="shared" si="333"/>
        <v>1585</v>
      </c>
      <c r="E1602" s="4" t="s">
        <v>2742</v>
      </c>
      <c r="F1602" s="3">
        <v>3</v>
      </c>
      <c r="G1602" s="3" t="s">
        <v>2239</v>
      </c>
      <c r="H1602" s="4" t="s">
        <v>2243</v>
      </c>
      <c r="I1602" s="3" t="s">
        <v>5</v>
      </c>
      <c r="J1602" s="3"/>
      <c r="K1602" s="3"/>
      <c r="L1602" s="3" t="s">
        <v>2508</v>
      </c>
      <c r="M1602" s="3">
        <v>0.13</v>
      </c>
      <c r="N1602" s="3">
        <v>65</v>
      </c>
      <c r="O1602" s="3" t="s">
        <v>25</v>
      </c>
      <c r="P1602" s="3">
        <f>49*6*2</f>
        <v>588</v>
      </c>
      <c r="Q1602" s="53" t="s">
        <v>3</v>
      </c>
      <c r="R1602" s="28">
        <f>M1602*P1602</f>
        <v>76.44</v>
      </c>
      <c r="S1602" s="15">
        <v>0.15</v>
      </c>
      <c r="T1602" s="46">
        <f>R1602*S1602</f>
        <v>11.465999999999999</v>
      </c>
      <c r="U1602" s="15"/>
      <c r="V1602" s="3">
        <f>P1602-T1602</f>
        <v>576.53399999999999</v>
      </c>
      <c r="W1602" s="30" t="s">
        <v>2502</v>
      </c>
      <c r="X1602" s="11">
        <f t="shared" si="329"/>
        <v>74.949420000000003</v>
      </c>
      <c r="Y1602" s="11">
        <f t="shared" si="330"/>
        <v>1.49058</v>
      </c>
      <c r="Z1602" s="5"/>
      <c r="AA1602" s="3">
        <v>0.16300000000000001</v>
      </c>
      <c r="AB1602" s="3" t="e">
        <f t="shared" si="334"/>
        <v>#VALUE!</v>
      </c>
      <c r="AC1602" s="61">
        <f>AA1602*M1602</f>
        <v>2.1190000000000001E-2</v>
      </c>
      <c r="AD1602">
        <v>163</v>
      </c>
      <c r="AE1602" s="1">
        <f t="shared" si="336"/>
        <v>0.16300000000000001</v>
      </c>
    </row>
    <row r="1603" spans="1:31" customFormat="1" ht="43.2" hidden="1" x14ac:dyDescent="0.3">
      <c r="A1603" s="65" t="str" cm="1">
        <f t="array" ref="A1603">_xlfn.IFS(M1603&gt;=65,"Heavy",M1603&lt;=25,"Light",M1603&gt;=26-64,"Medium")</f>
        <v>Medium</v>
      </c>
      <c r="B1603" s="1" t="s">
        <v>2787</v>
      </c>
      <c r="C1603" s="1" t="s">
        <v>2824</v>
      </c>
      <c r="D1603" s="3">
        <f t="shared" si="333"/>
        <v>1586</v>
      </c>
      <c r="E1603" s="4" t="s">
        <v>2741</v>
      </c>
      <c r="F1603" s="3">
        <v>3</v>
      </c>
      <c r="G1603" s="3" t="s">
        <v>2827</v>
      </c>
      <c r="H1603" s="4" t="s">
        <v>1511</v>
      </c>
      <c r="I1603" s="3" t="s">
        <v>1196</v>
      </c>
      <c r="J1603" s="3" t="s">
        <v>2325</v>
      </c>
      <c r="K1603" s="7" t="str">
        <f>VLOOKUP($I1603,'New Summary'!$E$8:$G$59,2,FALSE)</f>
        <v>H-350x175x6x9</v>
      </c>
      <c r="L1603" s="3" t="s">
        <v>2496</v>
      </c>
      <c r="M1603" s="7">
        <f>VLOOKUP($I1603,'New Summary'!$E$8:$G$59,3,FALSE)</f>
        <v>41.4</v>
      </c>
      <c r="N1603" s="3">
        <v>6000</v>
      </c>
      <c r="O1603" s="3" t="s">
        <v>25</v>
      </c>
      <c r="P1603" s="3">
        <v>1</v>
      </c>
      <c r="Q1603" s="28">
        <f t="shared" ref="Q1603:Q1612" si="337">(N1603/1000)*P1603</f>
        <v>6</v>
      </c>
      <c r="R1603" s="40">
        <f t="shared" ref="R1603:R1612" si="338">Q1603*M1603</f>
        <v>248.39999999999998</v>
      </c>
      <c r="S1603" s="12">
        <v>0</v>
      </c>
      <c r="T1603" s="46">
        <f t="shared" ref="T1603:T1666" si="339">Q1603*S1603</f>
        <v>0</v>
      </c>
      <c r="U1603" s="15"/>
      <c r="V1603" s="3">
        <f t="shared" ref="V1603:V1666" si="340">Q1603-T1603</f>
        <v>6</v>
      </c>
      <c r="W1603" s="30" t="s">
        <v>2502</v>
      </c>
      <c r="X1603" s="41">
        <f t="shared" si="329"/>
        <v>248.39999999999998</v>
      </c>
      <c r="Y1603" s="41">
        <f t="shared" si="330"/>
        <v>0</v>
      </c>
      <c r="Z1603" s="5"/>
      <c r="AA1603" s="3">
        <v>0.16300000000000001</v>
      </c>
      <c r="AB1603" s="3">
        <f t="shared" si="334"/>
        <v>5.8369999999999997</v>
      </c>
      <c r="AC1603" s="3">
        <f t="shared" si="335"/>
        <v>6.7481999999999998</v>
      </c>
      <c r="AD1603">
        <v>163</v>
      </c>
      <c r="AE1603" s="1">
        <f t="shared" si="336"/>
        <v>0.16300000000000001</v>
      </c>
    </row>
    <row r="1604" spans="1:31" customFormat="1" ht="43.2" hidden="1" x14ac:dyDescent="0.3">
      <c r="A1604" s="65" t="str" cm="1">
        <f t="array" ref="A1604">_xlfn.IFS(M1604&gt;=65,"Heavy",M1604&lt;=25,"Light",M1604&gt;=26-64,"Medium")</f>
        <v>Medium</v>
      </c>
      <c r="B1604" s="1" t="s">
        <v>2787</v>
      </c>
      <c r="C1604" s="1" t="s">
        <v>2824</v>
      </c>
      <c r="D1604" s="3">
        <f t="shared" si="333"/>
        <v>1587</v>
      </c>
      <c r="E1604" s="4" t="s">
        <v>2741</v>
      </c>
      <c r="F1604" s="3">
        <v>3</v>
      </c>
      <c r="G1604" s="3" t="s">
        <v>2827</v>
      </c>
      <c r="H1604" s="4" t="s">
        <v>1512</v>
      </c>
      <c r="I1604" s="3" t="s">
        <v>1196</v>
      </c>
      <c r="J1604" s="3" t="s">
        <v>2325</v>
      </c>
      <c r="K1604" s="7" t="str">
        <f>VLOOKUP($I1604,'New Summary'!$E$8:$G$59,2,FALSE)</f>
        <v>H-350x175x6x9</v>
      </c>
      <c r="L1604" s="3" t="s">
        <v>2496</v>
      </c>
      <c r="M1604" s="7">
        <f>VLOOKUP($I1604,'New Summary'!$E$8:$G$59,3,FALSE)</f>
        <v>41.4</v>
      </c>
      <c r="N1604" s="3">
        <v>6000</v>
      </c>
      <c r="O1604" s="3" t="s">
        <v>25</v>
      </c>
      <c r="P1604" s="3">
        <v>1</v>
      </c>
      <c r="Q1604" s="28">
        <f t="shared" si="337"/>
        <v>6</v>
      </c>
      <c r="R1604" s="40">
        <f t="shared" si="338"/>
        <v>248.39999999999998</v>
      </c>
      <c r="S1604" s="12">
        <v>0</v>
      </c>
      <c r="T1604" s="46">
        <f t="shared" si="339"/>
        <v>0</v>
      </c>
      <c r="U1604" s="15"/>
      <c r="V1604" s="3">
        <f t="shared" si="340"/>
        <v>6</v>
      </c>
      <c r="W1604" s="30" t="s">
        <v>2502</v>
      </c>
      <c r="X1604" s="41">
        <f t="shared" si="329"/>
        <v>248.39999999999998</v>
      </c>
      <c r="Y1604" s="41">
        <f t="shared" si="330"/>
        <v>0</v>
      </c>
      <c r="Z1604" s="5"/>
      <c r="AA1604" s="3">
        <v>0.16300000000000001</v>
      </c>
      <c r="AB1604" s="3">
        <f t="shared" si="334"/>
        <v>5.8369999999999997</v>
      </c>
      <c r="AC1604" s="3">
        <f t="shared" si="335"/>
        <v>6.7481999999999998</v>
      </c>
      <c r="AD1604">
        <v>163</v>
      </c>
      <c r="AE1604" s="1">
        <f t="shared" si="336"/>
        <v>0.16300000000000001</v>
      </c>
    </row>
    <row r="1605" spans="1:31" customFormat="1" ht="43.2" hidden="1" x14ac:dyDescent="0.3">
      <c r="A1605" s="65" t="str" cm="1">
        <f t="array" ref="A1605">_xlfn.IFS(M1605&gt;=65,"Heavy",M1605&lt;=25,"Light",M1605&gt;=26-64,"Medium")</f>
        <v>Medium</v>
      </c>
      <c r="B1605" s="1" t="s">
        <v>2787</v>
      </c>
      <c r="C1605" s="1" t="s">
        <v>2824</v>
      </c>
      <c r="D1605" s="3">
        <f t="shared" si="333"/>
        <v>1588</v>
      </c>
      <c r="E1605" s="4" t="s">
        <v>2741</v>
      </c>
      <c r="F1605" s="3">
        <v>3</v>
      </c>
      <c r="G1605" s="3" t="s">
        <v>2827</v>
      </c>
      <c r="H1605" s="4" t="s">
        <v>1513</v>
      </c>
      <c r="I1605" s="3" t="s">
        <v>1196</v>
      </c>
      <c r="J1605" s="3" t="s">
        <v>2325</v>
      </c>
      <c r="K1605" s="7" t="str">
        <f>VLOOKUP($I1605,'New Summary'!$E$8:$G$59,2,FALSE)</f>
        <v>H-350x175x6x9</v>
      </c>
      <c r="L1605" s="3" t="s">
        <v>2496</v>
      </c>
      <c r="M1605" s="7">
        <f>VLOOKUP($I1605,'New Summary'!$E$8:$G$59,3,FALSE)</f>
        <v>41.4</v>
      </c>
      <c r="N1605" s="3">
        <v>3000</v>
      </c>
      <c r="O1605" s="3" t="s">
        <v>25</v>
      </c>
      <c r="P1605" s="3">
        <v>1</v>
      </c>
      <c r="Q1605" s="28">
        <f t="shared" si="337"/>
        <v>3</v>
      </c>
      <c r="R1605" s="40">
        <f t="shared" si="338"/>
        <v>124.19999999999999</v>
      </c>
      <c r="S1605" s="12">
        <v>0</v>
      </c>
      <c r="T1605" s="46">
        <f t="shared" si="339"/>
        <v>0</v>
      </c>
      <c r="U1605" s="15"/>
      <c r="V1605" s="3">
        <f t="shared" si="340"/>
        <v>3</v>
      </c>
      <c r="W1605" s="30" t="s">
        <v>2502</v>
      </c>
      <c r="X1605" s="41">
        <f t="shared" si="329"/>
        <v>124.19999999999999</v>
      </c>
      <c r="Y1605" s="41">
        <f t="shared" si="330"/>
        <v>0</v>
      </c>
      <c r="Z1605" s="5"/>
      <c r="AA1605" s="3">
        <v>0.16300000000000001</v>
      </c>
      <c r="AB1605" s="3">
        <f t="shared" si="334"/>
        <v>2.8370000000000002</v>
      </c>
      <c r="AC1605" s="3">
        <f t="shared" si="335"/>
        <v>6.7481999999999998</v>
      </c>
      <c r="AD1605">
        <v>163</v>
      </c>
      <c r="AE1605" s="1">
        <f t="shared" si="336"/>
        <v>0.16300000000000001</v>
      </c>
    </row>
    <row r="1606" spans="1:31" customFormat="1" ht="43.2" hidden="1" x14ac:dyDescent="0.3">
      <c r="A1606" s="65" t="str" cm="1">
        <f t="array" ref="A1606">_xlfn.IFS(M1606&gt;=65,"Heavy",M1606&lt;=25,"Light",M1606&gt;=26-64,"Medium")</f>
        <v>Medium</v>
      </c>
      <c r="B1606" s="1" t="s">
        <v>2787</v>
      </c>
      <c r="C1606" s="1" t="s">
        <v>2824</v>
      </c>
      <c r="D1606" s="3">
        <f t="shared" si="333"/>
        <v>1589</v>
      </c>
      <c r="E1606" s="4" t="s">
        <v>2741</v>
      </c>
      <c r="F1606" s="3">
        <v>3</v>
      </c>
      <c r="G1606" s="3" t="s">
        <v>2827</v>
      </c>
      <c r="H1606" s="4" t="s">
        <v>1514</v>
      </c>
      <c r="I1606" s="3" t="s">
        <v>1196</v>
      </c>
      <c r="J1606" s="3" t="s">
        <v>2325</v>
      </c>
      <c r="K1606" s="7" t="str">
        <f>VLOOKUP($I1606,'New Summary'!$E$8:$G$59,2,FALSE)</f>
        <v>H-350x175x6x9</v>
      </c>
      <c r="L1606" s="3" t="s">
        <v>2496</v>
      </c>
      <c r="M1606" s="7">
        <f>VLOOKUP($I1606,'New Summary'!$E$8:$G$59,3,FALSE)</f>
        <v>41.4</v>
      </c>
      <c r="N1606" s="3">
        <v>3000</v>
      </c>
      <c r="O1606" s="3" t="s">
        <v>25</v>
      </c>
      <c r="P1606" s="3">
        <v>1</v>
      </c>
      <c r="Q1606" s="28">
        <f t="shared" si="337"/>
        <v>3</v>
      </c>
      <c r="R1606" s="40">
        <f t="shared" si="338"/>
        <v>124.19999999999999</v>
      </c>
      <c r="S1606" s="12">
        <v>0</v>
      </c>
      <c r="T1606" s="46">
        <f t="shared" si="339"/>
        <v>0</v>
      </c>
      <c r="U1606" s="15"/>
      <c r="V1606" s="3">
        <f t="shared" si="340"/>
        <v>3</v>
      </c>
      <c r="W1606" s="30" t="s">
        <v>2502</v>
      </c>
      <c r="X1606" s="41">
        <f t="shared" si="329"/>
        <v>124.19999999999999</v>
      </c>
      <c r="Y1606" s="41">
        <f t="shared" si="330"/>
        <v>0</v>
      </c>
      <c r="Z1606" s="5"/>
      <c r="AA1606" s="3">
        <v>0.16300000000000001</v>
      </c>
      <c r="AB1606" s="3">
        <f t="shared" si="334"/>
        <v>2.8370000000000002</v>
      </c>
      <c r="AC1606" s="3">
        <f t="shared" si="335"/>
        <v>6.7481999999999998</v>
      </c>
      <c r="AD1606">
        <v>163</v>
      </c>
      <c r="AE1606" s="1">
        <f t="shared" si="336"/>
        <v>0.16300000000000001</v>
      </c>
    </row>
    <row r="1607" spans="1:31" customFormat="1" ht="43.2" hidden="1" x14ac:dyDescent="0.3">
      <c r="A1607" s="65" t="str" cm="1">
        <f t="array" ref="A1607">_xlfn.IFS(M1607&gt;=65,"Heavy",M1607&lt;=25,"Light",M1607&gt;=26-64,"Medium")</f>
        <v>Medium</v>
      </c>
      <c r="B1607" s="1" t="s">
        <v>2787</v>
      </c>
      <c r="C1607" s="1" t="s">
        <v>2824</v>
      </c>
      <c r="D1607" s="3">
        <f t="shared" si="333"/>
        <v>1590</v>
      </c>
      <c r="E1607" s="4" t="s">
        <v>2741</v>
      </c>
      <c r="F1607" s="3">
        <v>3</v>
      </c>
      <c r="G1607" s="3" t="s">
        <v>2827</v>
      </c>
      <c r="H1607" s="4" t="s">
        <v>1515</v>
      </c>
      <c r="I1607" s="3" t="s">
        <v>1196</v>
      </c>
      <c r="J1607" s="3" t="s">
        <v>2325</v>
      </c>
      <c r="K1607" s="7" t="str">
        <f>VLOOKUP($I1607,'New Summary'!$E$8:$G$59,2,FALSE)</f>
        <v>H-350x175x6x9</v>
      </c>
      <c r="L1607" s="3" t="s">
        <v>2496</v>
      </c>
      <c r="M1607" s="7">
        <f>VLOOKUP($I1607,'New Summary'!$E$8:$G$59,3,FALSE)</f>
        <v>41.4</v>
      </c>
      <c r="N1607" s="3">
        <v>7300</v>
      </c>
      <c r="O1607" s="3" t="s">
        <v>25</v>
      </c>
      <c r="P1607" s="3">
        <v>1</v>
      </c>
      <c r="Q1607" s="28">
        <f t="shared" si="337"/>
        <v>7.3</v>
      </c>
      <c r="R1607" s="40">
        <f t="shared" si="338"/>
        <v>302.21999999999997</v>
      </c>
      <c r="S1607" s="12">
        <v>0</v>
      </c>
      <c r="T1607" s="46">
        <f t="shared" si="339"/>
        <v>0</v>
      </c>
      <c r="U1607" s="15"/>
      <c r="V1607" s="3">
        <f t="shared" si="340"/>
        <v>7.3</v>
      </c>
      <c r="W1607" s="30" t="s">
        <v>2502</v>
      </c>
      <c r="X1607" s="41">
        <f t="shared" si="329"/>
        <v>302.21999999999997</v>
      </c>
      <c r="Y1607" s="41">
        <f t="shared" si="330"/>
        <v>0</v>
      </c>
      <c r="Z1607" s="5"/>
      <c r="AA1607" s="3">
        <v>0.16300000000000001</v>
      </c>
      <c r="AB1607" s="3">
        <f t="shared" si="334"/>
        <v>7.1369999999999996</v>
      </c>
      <c r="AC1607" s="3">
        <f t="shared" si="335"/>
        <v>6.7481999999999998</v>
      </c>
      <c r="AD1607">
        <v>163</v>
      </c>
      <c r="AE1607" s="1">
        <f t="shared" si="336"/>
        <v>0.16300000000000001</v>
      </c>
    </row>
    <row r="1608" spans="1:31" customFormat="1" ht="43.2" hidden="1" x14ac:dyDescent="0.3">
      <c r="A1608" s="65" t="str" cm="1">
        <f t="array" ref="A1608">_xlfn.IFS(M1608&gt;=65,"Heavy",M1608&lt;=25,"Light",M1608&gt;=26-64,"Medium")</f>
        <v>Medium</v>
      </c>
      <c r="B1608" s="1" t="s">
        <v>2787</v>
      </c>
      <c r="C1608" s="1" t="s">
        <v>2824</v>
      </c>
      <c r="D1608" s="3">
        <f t="shared" si="333"/>
        <v>1591</v>
      </c>
      <c r="E1608" s="4" t="s">
        <v>2741</v>
      </c>
      <c r="F1608" s="3">
        <v>3</v>
      </c>
      <c r="G1608" s="3" t="s">
        <v>2827</v>
      </c>
      <c r="H1608" s="4" t="s">
        <v>1516</v>
      </c>
      <c r="I1608" s="3" t="s">
        <v>1196</v>
      </c>
      <c r="J1608" s="3" t="s">
        <v>2325</v>
      </c>
      <c r="K1608" s="7" t="str">
        <f>VLOOKUP($I1608,'New Summary'!$E$8:$G$59,2,FALSE)</f>
        <v>H-350x175x6x9</v>
      </c>
      <c r="L1608" s="3" t="s">
        <v>2496</v>
      </c>
      <c r="M1608" s="7">
        <f>VLOOKUP($I1608,'New Summary'!$E$8:$G$59,3,FALSE)</f>
        <v>41.4</v>
      </c>
      <c r="N1608" s="3">
        <v>7300</v>
      </c>
      <c r="O1608" s="3" t="s">
        <v>25</v>
      </c>
      <c r="P1608" s="3">
        <v>1</v>
      </c>
      <c r="Q1608" s="28">
        <f t="shared" si="337"/>
        <v>7.3</v>
      </c>
      <c r="R1608" s="40">
        <f t="shared" si="338"/>
        <v>302.21999999999997</v>
      </c>
      <c r="S1608" s="12">
        <v>0</v>
      </c>
      <c r="T1608" s="46">
        <f t="shared" si="339"/>
        <v>0</v>
      </c>
      <c r="U1608" s="15"/>
      <c r="V1608" s="3">
        <f t="shared" si="340"/>
        <v>7.3</v>
      </c>
      <c r="W1608" s="30" t="s">
        <v>2502</v>
      </c>
      <c r="X1608" s="41">
        <f t="shared" si="329"/>
        <v>302.21999999999997</v>
      </c>
      <c r="Y1608" s="41">
        <f t="shared" si="330"/>
        <v>0</v>
      </c>
      <c r="Z1608" s="5"/>
      <c r="AA1608" s="3">
        <v>0.16300000000000001</v>
      </c>
      <c r="AB1608" s="3">
        <f t="shared" si="334"/>
        <v>7.1369999999999996</v>
      </c>
      <c r="AC1608" s="3">
        <f t="shared" si="335"/>
        <v>6.7481999999999998</v>
      </c>
      <c r="AD1608">
        <v>163</v>
      </c>
      <c r="AE1608" s="1">
        <f t="shared" si="336"/>
        <v>0.16300000000000001</v>
      </c>
    </row>
    <row r="1609" spans="1:31" customFormat="1" ht="43.2" hidden="1" x14ac:dyDescent="0.3">
      <c r="A1609" s="65" t="str" cm="1">
        <f t="array" ref="A1609">_xlfn.IFS(M1609&gt;=65,"Heavy",M1609&lt;=25,"Light",M1609&gt;=26-64,"Medium")</f>
        <v>Medium</v>
      </c>
      <c r="B1609" s="1" t="s">
        <v>2787</v>
      </c>
      <c r="C1609" s="1" t="s">
        <v>2824</v>
      </c>
      <c r="D1609" s="3">
        <f t="shared" si="333"/>
        <v>1592</v>
      </c>
      <c r="E1609" s="4" t="s">
        <v>2741</v>
      </c>
      <c r="F1609" s="3">
        <v>3</v>
      </c>
      <c r="G1609" s="3" t="s">
        <v>2827</v>
      </c>
      <c r="H1609" s="4" t="s">
        <v>1517</v>
      </c>
      <c r="I1609" s="3" t="s">
        <v>1196</v>
      </c>
      <c r="J1609" s="3" t="s">
        <v>2325</v>
      </c>
      <c r="K1609" s="7" t="str">
        <f>VLOOKUP($I1609,'New Summary'!$E$8:$G$59,2,FALSE)</f>
        <v>H-350x175x6x9</v>
      </c>
      <c r="L1609" s="3" t="s">
        <v>2496</v>
      </c>
      <c r="M1609" s="7">
        <f>VLOOKUP($I1609,'New Summary'!$E$8:$G$59,3,FALSE)</f>
        <v>41.4</v>
      </c>
      <c r="N1609" s="3">
        <v>6300</v>
      </c>
      <c r="O1609" s="3" t="s">
        <v>25</v>
      </c>
      <c r="P1609" s="3">
        <v>1</v>
      </c>
      <c r="Q1609" s="28">
        <f t="shared" si="337"/>
        <v>6.3</v>
      </c>
      <c r="R1609" s="40">
        <f t="shared" si="338"/>
        <v>260.82</v>
      </c>
      <c r="S1609" s="12">
        <v>0</v>
      </c>
      <c r="T1609" s="46">
        <f t="shared" si="339"/>
        <v>0</v>
      </c>
      <c r="U1609" s="15"/>
      <c r="V1609" s="3">
        <f t="shared" si="340"/>
        <v>6.3</v>
      </c>
      <c r="W1609" s="30" t="s">
        <v>2502</v>
      </c>
      <c r="X1609" s="41">
        <f t="shared" si="329"/>
        <v>260.82</v>
      </c>
      <c r="Y1609" s="41">
        <f t="shared" si="330"/>
        <v>0</v>
      </c>
      <c r="Z1609" s="5"/>
      <c r="AA1609" s="3">
        <v>0.38</v>
      </c>
      <c r="AB1609" s="3">
        <f t="shared" si="334"/>
        <v>5.92</v>
      </c>
      <c r="AC1609" s="3">
        <f t="shared" si="335"/>
        <v>15.731999999999999</v>
      </c>
      <c r="AD1609">
        <v>380</v>
      </c>
      <c r="AE1609" s="1">
        <f t="shared" si="336"/>
        <v>0.38</v>
      </c>
    </row>
    <row r="1610" spans="1:31" customFormat="1" ht="43.2" hidden="1" x14ac:dyDescent="0.3">
      <c r="A1610" s="65" t="str" cm="1">
        <f t="array" ref="A1610">_xlfn.IFS(M1610&gt;=65,"Heavy",M1610&lt;=25,"Light",M1610&gt;=26-64,"Medium")</f>
        <v>Medium</v>
      </c>
      <c r="B1610" s="1" t="s">
        <v>2787</v>
      </c>
      <c r="C1610" s="1" t="s">
        <v>2824</v>
      </c>
      <c r="D1610" s="3">
        <f t="shared" si="333"/>
        <v>1593</v>
      </c>
      <c r="E1610" s="4" t="s">
        <v>2741</v>
      </c>
      <c r="F1610" s="3">
        <v>3</v>
      </c>
      <c r="G1610" s="3" t="s">
        <v>2827</v>
      </c>
      <c r="H1610" s="4" t="s">
        <v>1518</v>
      </c>
      <c r="I1610" s="3" t="s">
        <v>1196</v>
      </c>
      <c r="J1610" s="3" t="s">
        <v>2325</v>
      </c>
      <c r="K1610" s="7" t="str">
        <f>VLOOKUP($I1610,'New Summary'!$E$8:$G$59,2,FALSE)</f>
        <v>H-350x175x6x9</v>
      </c>
      <c r="L1610" s="3" t="s">
        <v>2496</v>
      </c>
      <c r="M1610" s="7">
        <f>VLOOKUP($I1610,'New Summary'!$E$8:$G$59,3,FALSE)</f>
        <v>41.4</v>
      </c>
      <c r="N1610" s="3">
        <v>6300</v>
      </c>
      <c r="O1610" s="3" t="s">
        <v>25</v>
      </c>
      <c r="P1610" s="3">
        <v>1</v>
      </c>
      <c r="Q1610" s="28">
        <f t="shared" si="337"/>
        <v>6.3</v>
      </c>
      <c r="R1610" s="40">
        <f t="shared" si="338"/>
        <v>260.82</v>
      </c>
      <c r="S1610" s="12">
        <v>0</v>
      </c>
      <c r="T1610" s="46">
        <f t="shared" si="339"/>
        <v>0</v>
      </c>
      <c r="U1610" s="15"/>
      <c r="V1610" s="3">
        <f t="shared" si="340"/>
        <v>6.3</v>
      </c>
      <c r="W1610" s="30" t="s">
        <v>2502</v>
      </c>
      <c r="X1610" s="41">
        <f t="shared" si="329"/>
        <v>260.82</v>
      </c>
      <c r="Y1610" s="41">
        <f t="shared" si="330"/>
        <v>0</v>
      </c>
      <c r="Z1610" s="5"/>
      <c r="AA1610" s="3">
        <v>0.30499999999999999</v>
      </c>
      <c r="AB1610" s="3">
        <f t="shared" si="334"/>
        <v>5.9950000000000001</v>
      </c>
      <c r="AC1610" s="3">
        <f t="shared" si="335"/>
        <v>12.626999999999999</v>
      </c>
      <c r="AD1610">
        <v>305</v>
      </c>
      <c r="AE1610" s="1">
        <f t="shared" si="336"/>
        <v>0.30499999999999999</v>
      </c>
    </row>
    <row r="1611" spans="1:31" customFormat="1" ht="43.2" hidden="1" x14ac:dyDescent="0.3">
      <c r="A1611" s="65" t="str" cm="1">
        <f t="array" ref="A1611">_xlfn.IFS(M1611&gt;=65,"Heavy",M1611&lt;=25,"Light",M1611&gt;=26-64,"Medium")</f>
        <v>Medium</v>
      </c>
      <c r="B1611" s="1" t="s">
        <v>2787</v>
      </c>
      <c r="C1611" s="1" t="s">
        <v>2824</v>
      </c>
      <c r="D1611" s="3">
        <f t="shared" si="333"/>
        <v>1594</v>
      </c>
      <c r="E1611" s="4" t="s">
        <v>2741</v>
      </c>
      <c r="F1611" s="3">
        <v>3</v>
      </c>
      <c r="G1611" s="3" t="s">
        <v>2827</v>
      </c>
      <c r="H1611" s="4" t="s">
        <v>1519</v>
      </c>
      <c r="I1611" s="3" t="s">
        <v>1196</v>
      </c>
      <c r="J1611" s="3" t="s">
        <v>2325</v>
      </c>
      <c r="K1611" s="7" t="str">
        <f>VLOOKUP($I1611,'New Summary'!$E$8:$G$59,2,FALSE)</f>
        <v>H-350x175x6x9</v>
      </c>
      <c r="L1611" s="3" t="s">
        <v>2496</v>
      </c>
      <c r="M1611" s="7">
        <f>VLOOKUP($I1611,'New Summary'!$E$8:$G$59,3,FALSE)</f>
        <v>41.4</v>
      </c>
      <c r="N1611" s="3">
        <v>6300</v>
      </c>
      <c r="O1611" s="3" t="s">
        <v>25</v>
      </c>
      <c r="P1611" s="3">
        <v>1</v>
      </c>
      <c r="Q1611" s="28">
        <f t="shared" si="337"/>
        <v>6.3</v>
      </c>
      <c r="R1611" s="40">
        <f t="shared" si="338"/>
        <v>260.82</v>
      </c>
      <c r="S1611" s="12">
        <v>0</v>
      </c>
      <c r="T1611" s="46">
        <f t="shared" si="339"/>
        <v>0</v>
      </c>
      <c r="U1611" s="15"/>
      <c r="V1611" s="3">
        <f t="shared" si="340"/>
        <v>6.3</v>
      </c>
      <c r="W1611" s="30" t="s">
        <v>2502</v>
      </c>
      <c r="X1611" s="41">
        <f t="shared" si="329"/>
        <v>260.82</v>
      </c>
      <c r="Y1611" s="41">
        <f t="shared" si="330"/>
        <v>0</v>
      </c>
      <c r="Z1611" s="5"/>
      <c r="AA1611" s="3">
        <v>0.30499999999999999</v>
      </c>
      <c r="AB1611" s="3">
        <f t="shared" si="334"/>
        <v>5.9950000000000001</v>
      </c>
      <c r="AC1611" s="3">
        <f t="shared" si="335"/>
        <v>12.626999999999999</v>
      </c>
      <c r="AD1611">
        <v>305</v>
      </c>
      <c r="AE1611" s="1">
        <f t="shared" si="336"/>
        <v>0.30499999999999999</v>
      </c>
    </row>
    <row r="1612" spans="1:31" customFormat="1" ht="43.2" hidden="1" x14ac:dyDescent="0.3">
      <c r="A1612" s="65" t="str" cm="1">
        <f t="array" ref="A1612">_xlfn.IFS(M1612&gt;=65,"Heavy",M1612&lt;=25,"Light",M1612&gt;=26-64,"Medium")</f>
        <v>Medium</v>
      </c>
      <c r="B1612" s="1" t="s">
        <v>2787</v>
      </c>
      <c r="C1612" s="1" t="s">
        <v>2824</v>
      </c>
      <c r="D1612" s="3">
        <f t="shared" si="333"/>
        <v>1595</v>
      </c>
      <c r="E1612" s="4" t="s">
        <v>2741</v>
      </c>
      <c r="F1612" s="3">
        <v>3</v>
      </c>
      <c r="G1612" s="3" t="s">
        <v>2827</v>
      </c>
      <c r="H1612" s="4" t="s">
        <v>1520</v>
      </c>
      <c r="I1612" s="3" t="s">
        <v>1196</v>
      </c>
      <c r="J1612" s="3" t="s">
        <v>2325</v>
      </c>
      <c r="K1612" s="7" t="str">
        <f>VLOOKUP($I1612,'New Summary'!$E$8:$G$59,2,FALSE)</f>
        <v>H-350x175x6x9</v>
      </c>
      <c r="L1612" s="3" t="s">
        <v>2496</v>
      </c>
      <c r="M1612" s="7">
        <f>VLOOKUP($I1612,'New Summary'!$E$8:$G$59,3,FALSE)</f>
        <v>41.4</v>
      </c>
      <c r="N1612" s="3">
        <v>6300</v>
      </c>
      <c r="O1612" s="3" t="s">
        <v>25</v>
      </c>
      <c r="P1612" s="3">
        <v>1</v>
      </c>
      <c r="Q1612" s="28">
        <f t="shared" si="337"/>
        <v>6.3</v>
      </c>
      <c r="R1612" s="40">
        <f t="shared" si="338"/>
        <v>260.82</v>
      </c>
      <c r="S1612" s="12">
        <v>0</v>
      </c>
      <c r="T1612" s="46">
        <f t="shared" si="339"/>
        <v>0</v>
      </c>
      <c r="U1612" s="15"/>
      <c r="V1612" s="3">
        <f t="shared" si="340"/>
        <v>6.3</v>
      </c>
      <c r="W1612" s="30" t="s">
        <v>2502</v>
      </c>
      <c r="X1612" s="41">
        <f t="shared" si="329"/>
        <v>260.82</v>
      </c>
      <c r="Y1612" s="41">
        <f t="shared" si="330"/>
        <v>0</v>
      </c>
      <c r="Z1612" s="5"/>
      <c r="AA1612" s="3">
        <v>0.30499999999999999</v>
      </c>
      <c r="AB1612" s="3">
        <f t="shared" si="334"/>
        <v>5.9950000000000001</v>
      </c>
      <c r="AC1612" s="3">
        <f t="shared" si="335"/>
        <v>12.626999999999999</v>
      </c>
      <c r="AD1612">
        <v>305</v>
      </c>
      <c r="AE1612" s="1">
        <f t="shared" si="336"/>
        <v>0.30499999999999999</v>
      </c>
    </row>
    <row r="1613" spans="1:31" customFormat="1" ht="43.2" hidden="1" x14ac:dyDescent="0.3">
      <c r="A1613" s="65" t="str" cm="1">
        <f t="array" ref="A1613">_xlfn.IFS(M1613&gt;=65,"Heavy",M1613&lt;=25,"Light",M1613&gt;=26-64,"Medium")</f>
        <v>Light</v>
      </c>
      <c r="B1613" s="1" t="s">
        <v>2787</v>
      </c>
      <c r="C1613" s="1" t="s">
        <v>2824</v>
      </c>
      <c r="D1613" s="3">
        <f t="shared" si="333"/>
        <v>1596</v>
      </c>
      <c r="E1613" s="4" t="s">
        <v>2741</v>
      </c>
      <c r="F1613" s="3">
        <v>3</v>
      </c>
      <c r="G1613" s="3" t="s">
        <v>2827</v>
      </c>
      <c r="H1613" s="4" t="s">
        <v>1522</v>
      </c>
      <c r="I1613" s="3" t="s">
        <v>1521</v>
      </c>
      <c r="J1613" s="3" t="s">
        <v>2341</v>
      </c>
      <c r="K1613" s="7" t="str">
        <f>VLOOKUP($I1613,'New Summary'!$E$8:$G$59,2,FALSE)</f>
        <v>H-200x100x5,5x8</v>
      </c>
      <c r="L1613" s="3" t="s">
        <v>2496</v>
      </c>
      <c r="M1613" s="7">
        <f>VLOOKUP($I1613,'New Summary'!$E$8:$G$59,3,FALSE)</f>
        <v>21.3</v>
      </c>
      <c r="N1613" s="3">
        <v>1500</v>
      </c>
      <c r="O1613" s="3" t="s">
        <v>25</v>
      </c>
      <c r="P1613" s="3">
        <v>1</v>
      </c>
      <c r="Q1613" s="28">
        <f t="shared" ref="Q1613:Q1622" si="341">(N1613/1000)*P1613</f>
        <v>1.5</v>
      </c>
      <c r="R1613" s="28">
        <f t="shared" ref="R1613:R1622" si="342">Q1613*M1613</f>
        <v>31.950000000000003</v>
      </c>
      <c r="S1613" s="12">
        <v>0</v>
      </c>
      <c r="T1613" s="46">
        <f t="shared" si="339"/>
        <v>0</v>
      </c>
      <c r="U1613" s="15"/>
      <c r="V1613" s="3">
        <f t="shared" si="340"/>
        <v>1.5</v>
      </c>
      <c r="W1613" s="30" t="s">
        <v>2502</v>
      </c>
      <c r="X1613" s="29">
        <f t="shared" si="329"/>
        <v>31.950000000000003</v>
      </c>
      <c r="Y1613" s="29">
        <f t="shared" si="330"/>
        <v>0</v>
      </c>
      <c r="Z1613" s="5"/>
      <c r="AA1613" s="3">
        <v>0.30499999999999999</v>
      </c>
      <c r="AB1613" s="3">
        <f t="shared" si="334"/>
        <v>1.1950000000000001</v>
      </c>
      <c r="AC1613" s="3">
        <f t="shared" si="335"/>
        <v>6.4965000000000002</v>
      </c>
      <c r="AD1613">
        <v>305</v>
      </c>
      <c r="AE1613" s="1">
        <f t="shared" si="336"/>
        <v>0.30499999999999999</v>
      </c>
    </row>
    <row r="1614" spans="1:31" customFormat="1" ht="43.2" hidden="1" x14ac:dyDescent="0.3">
      <c r="A1614" s="65" t="str" cm="1">
        <f t="array" ref="A1614">_xlfn.IFS(M1614&gt;=65,"Heavy",M1614&lt;=25,"Light",M1614&gt;=26-64,"Medium")</f>
        <v>Light</v>
      </c>
      <c r="B1614" s="1" t="s">
        <v>2787</v>
      </c>
      <c r="C1614" s="1" t="s">
        <v>2824</v>
      </c>
      <c r="D1614" s="3">
        <f t="shared" si="333"/>
        <v>1597</v>
      </c>
      <c r="E1614" s="4" t="s">
        <v>2741</v>
      </c>
      <c r="F1614" s="3">
        <v>3</v>
      </c>
      <c r="G1614" s="3" t="s">
        <v>2827</v>
      </c>
      <c r="H1614" s="4" t="s">
        <v>1523</v>
      </c>
      <c r="I1614" s="3" t="s">
        <v>32</v>
      </c>
      <c r="J1614" s="3" t="s">
        <v>2340</v>
      </c>
      <c r="K1614" s="7" t="str">
        <f>VLOOKUP($I1614,'New Summary'!$E$8:$G$59,2,FALSE)</f>
        <v>H-200x100x4,5x7</v>
      </c>
      <c r="L1614" s="3" t="s">
        <v>2496</v>
      </c>
      <c r="M1614" s="7">
        <f>VLOOKUP($I1614,'New Summary'!$E$8:$G$59,3,FALSE)</f>
        <v>18.2</v>
      </c>
      <c r="N1614" s="3">
        <v>1500</v>
      </c>
      <c r="O1614" s="3" t="s">
        <v>25</v>
      </c>
      <c r="P1614" s="3">
        <v>1</v>
      </c>
      <c r="Q1614" s="28">
        <f t="shared" si="341"/>
        <v>1.5</v>
      </c>
      <c r="R1614" s="28">
        <f t="shared" si="342"/>
        <v>27.299999999999997</v>
      </c>
      <c r="S1614" s="12">
        <v>0</v>
      </c>
      <c r="T1614" s="46">
        <f t="shared" si="339"/>
        <v>0</v>
      </c>
      <c r="U1614" s="15"/>
      <c r="V1614" s="3">
        <f t="shared" si="340"/>
        <v>1.5</v>
      </c>
      <c r="W1614" s="30" t="s">
        <v>2502</v>
      </c>
      <c r="X1614" s="5">
        <f t="shared" ref="X1614:X1677" si="343">V1614*M1614</f>
        <v>27.299999999999997</v>
      </c>
      <c r="Y1614" s="5">
        <f t="shared" ref="Y1614:Y1677" si="344">T1614*M1614</f>
        <v>0</v>
      </c>
      <c r="Z1614" s="5"/>
      <c r="AA1614" s="3">
        <v>0.30499999999999999</v>
      </c>
      <c r="AB1614" s="3">
        <f t="shared" si="334"/>
        <v>1.1950000000000001</v>
      </c>
      <c r="AC1614" s="3">
        <f t="shared" si="335"/>
        <v>5.5509999999999993</v>
      </c>
      <c r="AD1614">
        <v>305</v>
      </c>
      <c r="AE1614" s="1">
        <f t="shared" si="336"/>
        <v>0.30499999999999999</v>
      </c>
    </row>
    <row r="1615" spans="1:31" customFormat="1" ht="43.2" hidden="1" x14ac:dyDescent="0.3">
      <c r="A1615" s="65" t="str" cm="1">
        <f t="array" ref="A1615">_xlfn.IFS(M1615&gt;=65,"Heavy",M1615&lt;=25,"Light",M1615&gt;=26-64,"Medium")</f>
        <v>Light</v>
      </c>
      <c r="B1615" s="1" t="s">
        <v>2787</v>
      </c>
      <c r="C1615" s="1" t="s">
        <v>2824</v>
      </c>
      <c r="D1615" s="3">
        <f t="shared" si="333"/>
        <v>1598</v>
      </c>
      <c r="E1615" s="4" t="s">
        <v>2741</v>
      </c>
      <c r="F1615" s="3">
        <v>3</v>
      </c>
      <c r="G1615" s="3" t="s">
        <v>2827</v>
      </c>
      <c r="H1615" s="4" t="s">
        <v>1524</v>
      </c>
      <c r="I1615" s="3" t="s">
        <v>32</v>
      </c>
      <c r="J1615" s="3" t="s">
        <v>2340</v>
      </c>
      <c r="K1615" s="7" t="str">
        <f>VLOOKUP($I1615,'New Summary'!$E$8:$G$59,2,FALSE)</f>
        <v>H-200x100x4,5x7</v>
      </c>
      <c r="L1615" s="3" t="s">
        <v>2496</v>
      </c>
      <c r="M1615" s="7">
        <f>VLOOKUP($I1615,'New Summary'!$E$8:$G$59,3,FALSE)</f>
        <v>18.2</v>
      </c>
      <c r="N1615" s="3">
        <v>1500</v>
      </c>
      <c r="O1615" s="3" t="s">
        <v>25</v>
      </c>
      <c r="P1615" s="3">
        <v>1</v>
      </c>
      <c r="Q1615" s="28">
        <f t="shared" si="341"/>
        <v>1.5</v>
      </c>
      <c r="R1615" s="28">
        <f t="shared" si="342"/>
        <v>27.299999999999997</v>
      </c>
      <c r="S1615" s="12">
        <v>0</v>
      </c>
      <c r="T1615" s="46">
        <f t="shared" si="339"/>
        <v>0</v>
      </c>
      <c r="U1615" s="15"/>
      <c r="V1615" s="3">
        <f t="shared" si="340"/>
        <v>1.5</v>
      </c>
      <c r="W1615" s="30" t="s">
        <v>2502</v>
      </c>
      <c r="X1615" s="5">
        <f t="shared" si="343"/>
        <v>27.299999999999997</v>
      </c>
      <c r="Y1615" s="5">
        <f t="shared" si="344"/>
        <v>0</v>
      </c>
      <c r="Z1615" s="5"/>
      <c r="AA1615" s="3">
        <v>0.38</v>
      </c>
      <c r="AB1615" s="3">
        <f t="shared" si="334"/>
        <v>1.1200000000000001</v>
      </c>
      <c r="AC1615" s="3">
        <f t="shared" si="335"/>
        <v>6.9159999999999995</v>
      </c>
      <c r="AD1615">
        <v>380</v>
      </c>
      <c r="AE1615" s="1">
        <f t="shared" si="336"/>
        <v>0.38</v>
      </c>
    </row>
    <row r="1616" spans="1:31" customFormat="1" ht="43.2" hidden="1" x14ac:dyDescent="0.3">
      <c r="A1616" s="65" t="str" cm="1">
        <f t="array" ref="A1616">_xlfn.IFS(M1616&gt;=65,"Heavy",M1616&lt;=25,"Light",M1616&gt;=26-64,"Medium")</f>
        <v>Light</v>
      </c>
      <c r="B1616" s="1" t="s">
        <v>2787</v>
      </c>
      <c r="C1616" s="1" t="s">
        <v>2824</v>
      </c>
      <c r="D1616" s="3">
        <f t="shared" si="333"/>
        <v>1599</v>
      </c>
      <c r="E1616" s="4" t="s">
        <v>2741</v>
      </c>
      <c r="F1616" s="3">
        <v>3</v>
      </c>
      <c r="G1616" s="3" t="s">
        <v>2827</v>
      </c>
      <c r="H1616" s="4" t="s">
        <v>1525</v>
      </c>
      <c r="I1616" s="3" t="s">
        <v>1521</v>
      </c>
      <c r="J1616" s="3" t="s">
        <v>2341</v>
      </c>
      <c r="K1616" s="7" t="str">
        <f>VLOOKUP($I1616,'New Summary'!$E$8:$G$59,2,FALSE)</f>
        <v>H-200x100x5,5x8</v>
      </c>
      <c r="L1616" s="3" t="s">
        <v>2496</v>
      </c>
      <c r="M1616" s="7">
        <f>VLOOKUP($I1616,'New Summary'!$E$8:$G$59,3,FALSE)</f>
        <v>21.3</v>
      </c>
      <c r="N1616" s="3">
        <v>1500</v>
      </c>
      <c r="O1616" s="3" t="s">
        <v>25</v>
      </c>
      <c r="P1616" s="3">
        <v>1</v>
      </c>
      <c r="Q1616" s="28">
        <f t="shared" si="341"/>
        <v>1.5</v>
      </c>
      <c r="R1616" s="28">
        <f t="shared" si="342"/>
        <v>31.950000000000003</v>
      </c>
      <c r="S1616" s="12">
        <v>0</v>
      </c>
      <c r="T1616" s="46">
        <f t="shared" si="339"/>
        <v>0</v>
      </c>
      <c r="U1616" s="15"/>
      <c r="V1616" s="3">
        <f t="shared" si="340"/>
        <v>1.5</v>
      </c>
      <c r="W1616" s="30" t="s">
        <v>2502</v>
      </c>
      <c r="X1616" s="29">
        <f t="shared" si="343"/>
        <v>31.950000000000003</v>
      </c>
      <c r="Y1616" s="29">
        <f t="shared" si="344"/>
        <v>0</v>
      </c>
      <c r="Z1616" s="5"/>
      <c r="AA1616" s="3">
        <v>0.68500000000000005</v>
      </c>
      <c r="AB1616" s="3">
        <f t="shared" si="334"/>
        <v>0.81499999999999995</v>
      </c>
      <c r="AC1616" s="3">
        <f t="shared" si="335"/>
        <v>14.590500000000002</v>
      </c>
      <c r="AD1616">
        <v>685</v>
      </c>
      <c r="AE1616" s="1">
        <f t="shared" si="336"/>
        <v>0.68500000000000005</v>
      </c>
    </row>
    <row r="1617" spans="1:31" customFormat="1" ht="43.2" hidden="1" x14ac:dyDescent="0.3">
      <c r="A1617" s="65" t="str" cm="1">
        <f t="array" ref="A1617">_xlfn.IFS(M1617&gt;=65,"Heavy",M1617&lt;=25,"Light",M1617&gt;=26-64,"Medium")</f>
        <v>Light</v>
      </c>
      <c r="B1617" s="1" t="s">
        <v>2787</v>
      </c>
      <c r="C1617" s="1" t="s">
        <v>2824</v>
      </c>
      <c r="D1617" s="3">
        <f t="shared" si="333"/>
        <v>1600</v>
      </c>
      <c r="E1617" s="4" t="s">
        <v>2741</v>
      </c>
      <c r="F1617" s="3">
        <v>3</v>
      </c>
      <c r="G1617" s="3" t="s">
        <v>2827</v>
      </c>
      <c r="H1617" s="4" t="s">
        <v>1526</v>
      </c>
      <c r="I1617" s="3" t="s">
        <v>32</v>
      </c>
      <c r="J1617" s="3" t="s">
        <v>2340</v>
      </c>
      <c r="K1617" s="7" t="str">
        <f>VLOOKUP($I1617,'New Summary'!$E$8:$G$59,2,FALSE)</f>
        <v>H-200x100x4,5x7</v>
      </c>
      <c r="L1617" s="3" t="s">
        <v>2496</v>
      </c>
      <c r="M1617" s="7">
        <f>VLOOKUP($I1617,'New Summary'!$E$8:$G$59,3,FALSE)</f>
        <v>18.2</v>
      </c>
      <c r="N1617" s="3">
        <v>1500</v>
      </c>
      <c r="O1617" s="3" t="s">
        <v>25</v>
      </c>
      <c r="P1617" s="3">
        <v>1</v>
      </c>
      <c r="Q1617" s="28">
        <f t="shared" si="341"/>
        <v>1.5</v>
      </c>
      <c r="R1617" s="28">
        <f t="shared" si="342"/>
        <v>27.299999999999997</v>
      </c>
      <c r="S1617" s="12">
        <v>0</v>
      </c>
      <c r="T1617" s="46">
        <f t="shared" si="339"/>
        <v>0</v>
      </c>
      <c r="U1617" s="15"/>
      <c r="V1617" s="3">
        <f t="shared" si="340"/>
        <v>1.5</v>
      </c>
      <c r="W1617" s="30" t="s">
        <v>2502</v>
      </c>
      <c r="X1617" s="5">
        <f t="shared" si="343"/>
        <v>27.299999999999997</v>
      </c>
      <c r="Y1617" s="5">
        <f t="shared" si="344"/>
        <v>0</v>
      </c>
      <c r="Z1617" s="5"/>
      <c r="AA1617" s="3">
        <v>0.45750000000000002</v>
      </c>
      <c r="AB1617" s="3">
        <f t="shared" si="334"/>
        <v>1.0425</v>
      </c>
      <c r="AC1617" s="3">
        <f t="shared" si="335"/>
        <v>8.3264999999999993</v>
      </c>
      <c r="AD1617">
        <v>457.5</v>
      </c>
      <c r="AE1617" s="1">
        <f t="shared" si="336"/>
        <v>0.45750000000000002</v>
      </c>
    </row>
    <row r="1618" spans="1:31" customFormat="1" ht="43.2" hidden="1" x14ac:dyDescent="0.3">
      <c r="A1618" s="65" t="str" cm="1">
        <f t="array" ref="A1618">_xlfn.IFS(M1618&gt;=65,"Heavy",M1618&lt;=25,"Light",M1618&gt;=26-64,"Medium")</f>
        <v>Light</v>
      </c>
      <c r="B1618" s="1" t="s">
        <v>2787</v>
      </c>
      <c r="C1618" s="1" t="s">
        <v>2824</v>
      </c>
      <c r="D1618" s="3">
        <f t="shared" si="333"/>
        <v>1601</v>
      </c>
      <c r="E1618" s="4" t="s">
        <v>2741</v>
      </c>
      <c r="F1618" s="3">
        <v>3</v>
      </c>
      <c r="G1618" s="3" t="s">
        <v>2827</v>
      </c>
      <c r="H1618" s="4" t="s">
        <v>1530</v>
      </c>
      <c r="I1618" s="3" t="s">
        <v>1521</v>
      </c>
      <c r="J1618" s="3" t="s">
        <v>2341</v>
      </c>
      <c r="K1618" s="7" t="str">
        <f>VLOOKUP($I1618,'New Summary'!$E$8:$G$59,2,FALSE)</f>
        <v>H-200x100x5,5x8</v>
      </c>
      <c r="L1618" s="3" t="s">
        <v>2496</v>
      </c>
      <c r="M1618" s="7">
        <f>VLOOKUP($I1618,'New Summary'!$E$8:$G$59,3,FALSE)</f>
        <v>21.3</v>
      </c>
      <c r="N1618" s="3">
        <v>1500</v>
      </c>
      <c r="O1618" s="3" t="s">
        <v>25</v>
      </c>
      <c r="P1618" s="3">
        <v>1</v>
      </c>
      <c r="Q1618" s="28">
        <f t="shared" si="341"/>
        <v>1.5</v>
      </c>
      <c r="R1618" s="28">
        <f t="shared" si="342"/>
        <v>31.950000000000003</v>
      </c>
      <c r="S1618" s="12">
        <v>0</v>
      </c>
      <c r="T1618" s="46">
        <f t="shared" si="339"/>
        <v>0</v>
      </c>
      <c r="U1618" s="15"/>
      <c r="V1618" s="3">
        <f t="shared" si="340"/>
        <v>1.5</v>
      </c>
      <c r="W1618" s="30" t="s">
        <v>2502</v>
      </c>
      <c r="X1618" s="29">
        <f t="shared" si="343"/>
        <v>31.950000000000003</v>
      </c>
      <c r="Y1618" s="29">
        <f t="shared" si="344"/>
        <v>0</v>
      </c>
      <c r="Z1618" s="5"/>
      <c r="AA1618" s="3">
        <v>0.45750000000000002</v>
      </c>
      <c r="AB1618" s="3">
        <f t="shared" si="334"/>
        <v>1.0425</v>
      </c>
      <c r="AC1618" s="3">
        <f t="shared" si="335"/>
        <v>9.7447500000000016</v>
      </c>
      <c r="AD1618">
        <v>457.5</v>
      </c>
      <c r="AE1618" s="1">
        <f t="shared" si="336"/>
        <v>0.45750000000000002</v>
      </c>
    </row>
    <row r="1619" spans="1:31" customFormat="1" ht="43.2" hidden="1" x14ac:dyDescent="0.3">
      <c r="A1619" s="65" t="str" cm="1">
        <f t="array" ref="A1619">_xlfn.IFS(M1619&gt;=65,"Heavy",M1619&lt;=25,"Light",M1619&gt;=26-64,"Medium")</f>
        <v>Light</v>
      </c>
      <c r="B1619" s="1" t="s">
        <v>2787</v>
      </c>
      <c r="C1619" s="1" t="s">
        <v>2824</v>
      </c>
      <c r="D1619" s="3">
        <f t="shared" si="333"/>
        <v>1602</v>
      </c>
      <c r="E1619" s="4" t="s">
        <v>2741</v>
      </c>
      <c r="F1619" s="3">
        <v>3</v>
      </c>
      <c r="G1619" s="3" t="s">
        <v>2827</v>
      </c>
      <c r="H1619" s="4" t="s">
        <v>1529</v>
      </c>
      <c r="I1619" s="3" t="s">
        <v>32</v>
      </c>
      <c r="J1619" s="3" t="s">
        <v>2340</v>
      </c>
      <c r="K1619" s="7" t="str">
        <f>VLOOKUP($I1619,'New Summary'!$E$8:$G$59,2,FALSE)</f>
        <v>H-200x100x4,5x7</v>
      </c>
      <c r="L1619" s="3" t="s">
        <v>2496</v>
      </c>
      <c r="M1619" s="7">
        <f>VLOOKUP($I1619,'New Summary'!$E$8:$G$59,3,FALSE)</f>
        <v>18.2</v>
      </c>
      <c r="N1619" s="3">
        <v>1500</v>
      </c>
      <c r="O1619" s="3" t="s">
        <v>25</v>
      </c>
      <c r="P1619" s="3">
        <v>1</v>
      </c>
      <c r="Q1619" s="28">
        <f t="shared" si="341"/>
        <v>1.5</v>
      </c>
      <c r="R1619" s="28">
        <f t="shared" si="342"/>
        <v>27.299999999999997</v>
      </c>
      <c r="S1619" s="12">
        <v>0</v>
      </c>
      <c r="T1619" s="46">
        <f t="shared" si="339"/>
        <v>0</v>
      </c>
      <c r="U1619" s="15"/>
      <c r="V1619" s="3">
        <f t="shared" si="340"/>
        <v>1.5</v>
      </c>
      <c r="W1619" s="30" t="s">
        <v>2502</v>
      </c>
      <c r="X1619" s="5">
        <f t="shared" si="343"/>
        <v>27.299999999999997</v>
      </c>
      <c r="Y1619" s="5">
        <f t="shared" si="344"/>
        <v>0</v>
      </c>
      <c r="Z1619" s="5"/>
      <c r="AA1619" s="3">
        <v>0.68500000000000005</v>
      </c>
      <c r="AB1619" s="3">
        <f t="shared" si="334"/>
        <v>0.81499999999999995</v>
      </c>
      <c r="AC1619" s="3">
        <f t="shared" si="335"/>
        <v>12.467000000000001</v>
      </c>
      <c r="AD1619">
        <v>685</v>
      </c>
      <c r="AE1619" s="1">
        <f t="shared" si="336"/>
        <v>0.68500000000000005</v>
      </c>
    </row>
    <row r="1620" spans="1:31" customFormat="1" ht="43.2" hidden="1" x14ac:dyDescent="0.3">
      <c r="A1620" s="65" t="str" cm="1">
        <f t="array" ref="A1620">_xlfn.IFS(M1620&gt;=65,"Heavy",M1620&lt;=25,"Light",M1620&gt;=26-64,"Medium")</f>
        <v>Light</v>
      </c>
      <c r="B1620" s="1" t="s">
        <v>2787</v>
      </c>
      <c r="C1620" s="1" t="s">
        <v>2824</v>
      </c>
      <c r="D1620" s="3">
        <f t="shared" ref="D1620:D1683" si="345">D1619+1</f>
        <v>1603</v>
      </c>
      <c r="E1620" s="4" t="s">
        <v>2741</v>
      </c>
      <c r="F1620" s="3">
        <v>3</v>
      </c>
      <c r="G1620" s="3" t="s">
        <v>2827</v>
      </c>
      <c r="H1620" s="4" t="s">
        <v>1528</v>
      </c>
      <c r="I1620" s="3" t="s">
        <v>32</v>
      </c>
      <c r="J1620" s="3" t="s">
        <v>2340</v>
      </c>
      <c r="K1620" s="7" t="str">
        <f>VLOOKUP($I1620,'New Summary'!$E$8:$G$59,2,FALSE)</f>
        <v>H-200x100x4,5x7</v>
      </c>
      <c r="L1620" s="3" t="s">
        <v>2496</v>
      </c>
      <c r="M1620" s="7">
        <f>VLOOKUP($I1620,'New Summary'!$E$8:$G$59,3,FALSE)</f>
        <v>18.2</v>
      </c>
      <c r="N1620" s="3">
        <v>1500</v>
      </c>
      <c r="O1620" s="3" t="s">
        <v>25</v>
      </c>
      <c r="P1620" s="3">
        <v>1</v>
      </c>
      <c r="Q1620" s="28">
        <f t="shared" si="341"/>
        <v>1.5</v>
      </c>
      <c r="R1620" s="28">
        <f t="shared" si="342"/>
        <v>27.299999999999997</v>
      </c>
      <c r="S1620" s="12">
        <v>0</v>
      </c>
      <c r="T1620" s="46">
        <f t="shared" si="339"/>
        <v>0</v>
      </c>
      <c r="U1620" s="15"/>
      <c r="V1620" s="3">
        <f t="shared" si="340"/>
        <v>1.5</v>
      </c>
      <c r="W1620" s="30" t="s">
        <v>2502</v>
      </c>
      <c r="X1620" s="5">
        <f t="shared" si="343"/>
        <v>27.299999999999997</v>
      </c>
      <c r="Y1620" s="5">
        <f t="shared" si="344"/>
        <v>0</v>
      </c>
      <c r="Z1620" s="5"/>
      <c r="AA1620" s="3">
        <v>0.68500000000000005</v>
      </c>
      <c r="AB1620" s="3">
        <f t="shared" si="334"/>
        <v>0.81499999999999995</v>
      </c>
      <c r="AC1620" s="3">
        <f t="shared" si="335"/>
        <v>12.467000000000001</v>
      </c>
      <c r="AD1620">
        <v>685</v>
      </c>
      <c r="AE1620" s="1">
        <f t="shared" si="336"/>
        <v>0.68500000000000005</v>
      </c>
    </row>
    <row r="1621" spans="1:31" customFormat="1" ht="43.2" hidden="1" x14ac:dyDescent="0.3">
      <c r="A1621" s="65" t="str" cm="1">
        <f t="array" ref="A1621">_xlfn.IFS(M1621&gt;=65,"Heavy",M1621&lt;=25,"Light",M1621&gt;=26-64,"Medium")</f>
        <v>Light</v>
      </c>
      <c r="B1621" s="1" t="s">
        <v>2787</v>
      </c>
      <c r="C1621" s="1" t="s">
        <v>2824</v>
      </c>
      <c r="D1621" s="3">
        <f t="shared" si="345"/>
        <v>1604</v>
      </c>
      <c r="E1621" s="4" t="s">
        <v>2741</v>
      </c>
      <c r="F1621" s="3">
        <v>3</v>
      </c>
      <c r="G1621" s="3" t="s">
        <v>2827</v>
      </c>
      <c r="H1621" s="4" t="s">
        <v>1527</v>
      </c>
      <c r="I1621" s="3" t="s">
        <v>32</v>
      </c>
      <c r="J1621" s="3" t="s">
        <v>2340</v>
      </c>
      <c r="K1621" s="7" t="str">
        <f>VLOOKUP($I1621,'New Summary'!$E$8:$G$59,2,FALSE)</f>
        <v>H-200x100x4,5x7</v>
      </c>
      <c r="L1621" s="3" t="s">
        <v>2496</v>
      </c>
      <c r="M1621" s="7">
        <f>VLOOKUP($I1621,'New Summary'!$E$8:$G$59,3,FALSE)</f>
        <v>18.2</v>
      </c>
      <c r="N1621" s="3">
        <v>1500</v>
      </c>
      <c r="O1621" s="3" t="s">
        <v>25</v>
      </c>
      <c r="P1621" s="3">
        <v>1</v>
      </c>
      <c r="Q1621" s="28">
        <f t="shared" si="341"/>
        <v>1.5</v>
      </c>
      <c r="R1621" s="28">
        <f t="shared" si="342"/>
        <v>27.299999999999997</v>
      </c>
      <c r="S1621" s="12">
        <v>0</v>
      </c>
      <c r="T1621" s="46">
        <f t="shared" si="339"/>
        <v>0</v>
      </c>
      <c r="U1621" s="15"/>
      <c r="V1621" s="3">
        <f t="shared" si="340"/>
        <v>1.5</v>
      </c>
      <c r="W1621" s="30" t="s">
        <v>2502</v>
      </c>
      <c r="X1621" s="5">
        <f t="shared" si="343"/>
        <v>27.299999999999997</v>
      </c>
      <c r="Y1621" s="5">
        <f t="shared" si="344"/>
        <v>0</v>
      </c>
      <c r="Z1621" s="5"/>
      <c r="AA1621" s="3">
        <v>0.45750000000000002</v>
      </c>
      <c r="AB1621" s="3">
        <f t="shared" si="334"/>
        <v>1.0425</v>
      </c>
      <c r="AC1621" s="3">
        <f t="shared" si="335"/>
        <v>8.3264999999999993</v>
      </c>
      <c r="AD1621">
        <v>457.5</v>
      </c>
      <c r="AE1621" s="1">
        <f t="shared" si="336"/>
        <v>0.45750000000000002</v>
      </c>
    </row>
    <row r="1622" spans="1:31" customFormat="1" ht="43.2" hidden="1" x14ac:dyDescent="0.3">
      <c r="A1622" s="65" t="str" cm="1">
        <f t="array" ref="A1622">_xlfn.IFS(M1622&gt;=65,"Heavy",M1622&lt;=25,"Light",M1622&gt;=26-64,"Medium")</f>
        <v>Light</v>
      </c>
      <c r="B1622" s="1" t="s">
        <v>2787</v>
      </c>
      <c r="C1622" s="1" t="s">
        <v>2824</v>
      </c>
      <c r="D1622" s="3">
        <f t="shared" si="345"/>
        <v>1605</v>
      </c>
      <c r="E1622" s="4" t="s">
        <v>2741</v>
      </c>
      <c r="F1622" s="3">
        <v>3</v>
      </c>
      <c r="G1622" s="3" t="s">
        <v>2827</v>
      </c>
      <c r="H1622" s="4" t="s">
        <v>1531</v>
      </c>
      <c r="I1622" s="3" t="s">
        <v>1521</v>
      </c>
      <c r="J1622" s="3" t="s">
        <v>2341</v>
      </c>
      <c r="K1622" s="7" t="str">
        <f>VLOOKUP($I1622,'New Summary'!$E$8:$G$59,2,FALSE)</f>
        <v>H-200x100x5,5x8</v>
      </c>
      <c r="L1622" s="3" t="s">
        <v>2496</v>
      </c>
      <c r="M1622" s="7">
        <f>VLOOKUP($I1622,'New Summary'!$E$8:$G$59,3,FALSE)</f>
        <v>21.3</v>
      </c>
      <c r="N1622" s="3">
        <v>1500</v>
      </c>
      <c r="O1622" s="3" t="s">
        <v>25</v>
      </c>
      <c r="P1622" s="3">
        <v>1</v>
      </c>
      <c r="Q1622" s="28">
        <f t="shared" si="341"/>
        <v>1.5</v>
      </c>
      <c r="R1622" s="28">
        <f t="shared" si="342"/>
        <v>31.950000000000003</v>
      </c>
      <c r="S1622" s="12">
        <v>0</v>
      </c>
      <c r="T1622" s="46">
        <f t="shared" si="339"/>
        <v>0</v>
      </c>
      <c r="U1622" s="15"/>
      <c r="V1622" s="3">
        <f t="shared" si="340"/>
        <v>1.5</v>
      </c>
      <c r="W1622" s="30" t="s">
        <v>2502</v>
      </c>
      <c r="X1622" s="29">
        <f t="shared" si="343"/>
        <v>31.950000000000003</v>
      </c>
      <c r="Y1622" s="29">
        <f t="shared" si="344"/>
        <v>0</v>
      </c>
      <c r="Z1622" s="5"/>
      <c r="AA1622" s="3">
        <v>0.45750000000000002</v>
      </c>
      <c r="AB1622" s="3">
        <f t="shared" si="334"/>
        <v>1.0425</v>
      </c>
      <c r="AC1622" s="3">
        <f t="shared" si="335"/>
        <v>9.7447500000000016</v>
      </c>
      <c r="AD1622">
        <v>457.5</v>
      </c>
      <c r="AE1622" s="1">
        <f t="shared" si="336"/>
        <v>0.45750000000000002</v>
      </c>
    </row>
    <row r="1623" spans="1:31" customFormat="1" ht="43.2" hidden="1" x14ac:dyDescent="0.3">
      <c r="A1623" s="65" t="str" cm="1">
        <f t="array" ref="A1623">_xlfn.IFS(M1623&gt;=65,"Heavy",M1623&lt;=25,"Light",M1623&gt;=26-64,"Medium")</f>
        <v>Light</v>
      </c>
      <c r="B1623" s="1" t="s">
        <v>2787</v>
      </c>
      <c r="C1623" s="1" t="s">
        <v>2824</v>
      </c>
      <c r="D1623" s="3">
        <f t="shared" si="345"/>
        <v>1606</v>
      </c>
      <c r="E1623" s="4" t="s">
        <v>2741</v>
      </c>
      <c r="F1623" s="3">
        <v>3</v>
      </c>
      <c r="G1623" s="3" t="s">
        <v>2827</v>
      </c>
      <c r="H1623" s="4" t="s">
        <v>1532</v>
      </c>
      <c r="I1623" s="3" t="s">
        <v>32</v>
      </c>
      <c r="J1623" s="3" t="s">
        <v>2340</v>
      </c>
      <c r="K1623" s="7" t="str">
        <f>VLOOKUP($I1623,'New Summary'!$E$8:$G$59,2,FALSE)</f>
        <v>H-200x100x4,5x7</v>
      </c>
      <c r="L1623" s="3" t="s">
        <v>2496</v>
      </c>
      <c r="M1623" s="7">
        <f>VLOOKUP($I1623,'New Summary'!$E$8:$G$59,3,FALSE)</f>
        <v>18.2</v>
      </c>
      <c r="N1623" s="3">
        <v>1500</v>
      </c>
      <c r="O1623" s="3" t="s">
        <v>25</v>
      </c>
      <c r="P1623" s="3">
        <v>1</v>
      </c>
      <c r="Q1623" s="28">
        <f t="shared" ref="Q1623:Q1628" si="346">(N1623/1000)*P1623</f>
        <v>1.5</v>
      </c>
      <c r="R1623" s="28">
        <f t="shared" ref="R1623:R1628" si="347">Q1623*M1623</f>
        <v>27.299999999999997</v>
      </c>
      <c r="S1623" s="12">
        <v>0</v>
      </c>
      <c r="T1623" s="46">
        <f t="shared" si="339"/>
        <v>0</v>
      </c>
      <c r="U1623" s="15"/>
      <c r="V1623" s="3">
        <f t="shared" si="340"/>
        <v>1.5</v>
      </c>
      <c r="W1623" s="30" t="s">
        <v>2502</v>
      </c>
      <c r="X1623" s="5">
        <f t="shared" si="343"/>
        <v>27.299999999999997</v>
      </c>
      <c r="Y1623" s="5">
        <f t="shared" si="344"/>
        <v>0</v>
      </c>
      <c r="Z1623" s="5"/>
      <c r="AA1623" s="3">
        <v>0.68500000000000005</v>
      </c>
      <c r="AB1623" s="3">
        <f t="shared" si="334"/>
        <v>0.81499999999999995</v>
      </c>
      <c r="AC1623" s="3">
        <f t="shared" si="335"/>
        <v>12.467000000000001</v>
      </c>
      <c r="AD1623">
        <v>685</v>
      </c>
      <c r="AE1623" s="1">
        <f t="shared" si="336"/>
        <v>0.68500000000000005</v>
      </c>
    </row>
    <row r="1624" spans="1:31" customFormat="1" ht="43.2" hidden="1" x14ac:dyDescent="0.3">
      <c r="A1624" s="65" t="str" cm="1">
        <f t="array" ref="A1624">_xlfn.IFS(M1624&gt;=65,"Heavy",M1624&lt;=25,"Light",M1624&gt;=26-64,"Medium")</f>
        <v>Light</v>
      </c>
      <c r="B1624" s="1" t="s">
        <v>2787</v>
      </c>
      <c r="C1624" s="1" t="s">
        <v>2824</v>
      </c>
      <c r="D1624" s="3">
        <f t="shared" si="345"/>
        <v>1607</v>
      </c>
      <c r="E1624" s="4" t="s">
        <v>2741</v>
      </c>
      <c r="F1624" s="3">
        <v>3</v>
      </c>
      <c r="G1624" s="3" t="s">
        <v>2827</v>
      </c>
      <c r="H1624" s="4" t="s">
        <v>1533</v>
      </c>
      <c r="I1624" s="3" t="s">
        <v>32</v>
      </c>
      <c r="J1624" s="3" t="s">
        <v>2340</v>
      </c>
      <c r="K1624" s="7" t="str">
        <f>VLOOKUP($I1624,'New Summary'!$E$8:$G$59,2,FALSE)</f>
        <v>H-200x100x4,5x7</v>
      </c>
      <c r="L1624" s="3" t="s">
        <v>2496</v>
      </c>
      <c r="M1624" s="7">
        <f>VLOOKUP($I1624,'New Summary'!$E$8:$G$59,3,FALSE)</f>
        <v>18.2</v>
      </c>
      <c r="N1624" s="3">
        <v>1500</v>
      </c>
      <c r="O1624" s="3" t="s">
        <v>25</v>
      </c>
      <c r="P1624" s="3">
        <v>1</v>
      </c>
      <c r="Q1624" s="28">
        <f t="shared" si="346"/>
        <v>1.5</v>
      </c>
      <c r="R1624" s="28">
        <f t="shared" si="347"/>
        <v>27.299999999999997</v>
      </c>
      <c r="S1624" s="12">
        <v>0</v>
      </c>
      <c r="T1624" s="46">
        <f t="shared" si="339"/>
        <v>0</v>
      </c>
      <c r="U1624" s="15"/>
      <c r="V1624" s="3">
        <f t="shared" si="340"/>
        <v>1.5</v>
      </c>
      <c r="W1624" s="30" t="s">
        <v>2502</v>
      </c>
      <c r="X1624" s="5">
        <f t="shared" si="343"/>
        <v>27.299999999999997</v>
      </c>
      <c r="Y1624" s="5">
        <f t="shared" si="344"/>
        <v>0</v>
      </c>
      <c r="Z1624" s="5"/>
      <c r="AA1624" s="3">
        <v>0.68500000000000005</v>
      </c>
      <c r="AB1624" s="3">
        <f t="shared" si="334"/>
        <v>0.81499999999999995</v>
      </c>
      <c r="AC1624" s="3">
        <f t="shared" si="335"/>
        <v>12.467000000000001</v>
      </c>
      <c r="AD1624">
        <v>685</v>
      </c>
      <c r="AE1624" s="1">
        <f t="shared" si="336"/>
        <v>0.68500000000000005</v>
      </c>
    </row>
    <row r="1625" spans="1:31" customFormat="1" ht="43.2" hidden="1" x14ac:dyDescent="0.3">
      <c r="A1625" s="65" t="str" cm="1">
        <f t="array" ref="A1625">_xlfn.IFS(M1625&gt;=65,"Heavy",M1625&lt;=25,"Light",M1625&gt;=26-64,"Medium")</f>
        <v>Light</v>
      </c>
      <c r="B1625" s="1" t="s">
        <v>2787</v>
      </c>
      <c r="C1625" s="1" t="s">
        <v>2824</v>
      </c>
      <c r="D1625" s="3">
        <f t="shared" si="345"/>
        <v>1608</v>
      </c>
      <c r="E1625" s="4" t="s">
        <v>2741</v>
      </c>
      <c r="F1625" s="3">
        <v>3</v>
      </c>
      <c r="G1625" s="3" t="s">
        <v>2827</v>
      </c>
      <c r="H1625" s="4" t="s">
        <v>1534</v>
      </c>
      <c r="I1625" s="3" t="s">
        <v>1521</v>
      </c>
      <c r="J1625" s="3" t="s">
        <v>2341</v>
      </c>
      <c r="K1625" s="7" t="str">
        <f>VLOOKUP($I1625,'New Summary'!$E$8:$G$59,2,FALSE)</f>
        <v>H-200x100x5,5x8</v>
      </c>
      <c r="L1625" s="3" t="s">
        <v>2496</v>
      </c>
      <c r="M1625" s="7">
        <f>VLOOKUP($I1625,'New Summary'!$E$8:$G$59,3,FALSE)</f>
        <v>21.3</v>
      </c>
      <c r="N1625" s="3">
        <v>1500</v>
      </c>
      <c r="O1625" s="3" t="s">
        <v>25</v>
      </c>
      <c r="P1625" s="3">
        <v>1</v>
      </c>
      <c r="Q1625" s="28">
        <f t="shared" si="346"/>
        <v>1.5</v>
      </c>
      <c r="R1625" s="28">
        <f t="shared" si="347"/>
        <v>31.950000000000003</v>
      </c>
      <c r="S1625" s="12">
        <v>0</v>
      </c>
      <c r="T1625" s="46">
        <f t="shared" si="339"/>
        <v>0</v>
      </c>
      <c r="U1625" s="15"/>
      <c r="V1625" s="3">
        <f t="shared" si="340"/>
        <v>1.5</v>
      </c>
      <c r="W1625" s="30" t="s">
        <v>2502</v>
      </c>
      <c r="X1625" s="29">
        <f t="shared" si="343"/>
        <v>31.950000000000003</v>
      </c>
      <c r="Y1625" s="29">
        <f t="shared" si="344"/>
        <v>0</v>
      </c>
      <c r="Z1625" s="5"/>
      <c r="AA1625" s="3">
        <v>0.45750000000000002</v>
      </c>
      <c r="AB1625" s="3">
        <f t="shared" si="334"/>
        <v>1.0425</v>
      </c>
      <c r="AC1625" s="3">
        <f t="shared" si="335"/>
        <v>9.7447500000000016</v>
      </c>
      <c r="AD1625">
        <v>457.5</v>
      </c>
      <c r="AE1625" s="1">
        <f t="shared" si="336"/>
        <v>0.45750000000000002</v>
      </c>
    </row>
    <row r="1626" spans="1:31" customFormat="1" ht="43.2" hidden="1" x14ac:dyDescent="0.3">
      <c r="A1626" s="65" t="str" cm="1">
        <f t="array" ref="A1626">_xlfn.IFS(M1626&gt;=65,"Heavy",M1626&lt;=25,"Light",M1626&gt;=26-64,"Medium")</f>
        <v>Light</v>
      </c>
      <c r="B1626" s="1" t="s">
        <v>2787</v>
      </c>
      <c r="C1626" s="1" t="s">
        <v>2824</v>
      </c>
      <c r="D1626" s="3">
        <f t="shared" si="345"/>
        <v>1609</v>
      </c>
      <c r="E1626" s="4" t="s">
        <v>2741</v>
      </c>
      <c r="F1626" s="3">
        <v>3</v>
      </c>
      <c r="G1626" s="3" t="s">
        <v>2827</v>
      </c>
      <c r="H1626" s="4" t="s">
        <v>1535</v>
      </c>
      <c r="I1626" s="3" t="s">
        <v>1521</v>
      </c>
      <c r="J1626" s="3" t="s">
        <v>2341</v>
      </c>
      <c r="K1626" s="7" t="str">
        <f>VLOOKUP($I1626,'New Summary'!$E$8:$G$59,2,FALSE)</f>
        <v>H-200x100x5,5x8</v>
      </c>
      <c r="L1626" s="3" t="s">
        <v>2496</v>
      </c>
      <c r="M1626" s="7">
        <f>VLOOKUP($I1626,'New Summary'!$E$8:$G$59,3,FALSE)</f>
        <v>21.3</v>
      </c>
      <c r="N1626" s="3">
        <v>1500</v>
      </c>
      <c r="O1626" s="3" t="s">
        <v>25</v>
      </c>
      <c r="P1626" s="3">
        <v>1</v>
      </c>
      <c r="Q1626" s="28">
        <f t="shared" si="346"/>
        <v>1.5</v>
      </c>
      <c r="R1626" s="28">
        <f t="shared" si="347"/>
        <v>31.950000000000003</v>
      </c>
      <c r="S1626" s="12">
        <v>0</v>
      </c>
      <c r="T1626" s="46">
        <f t="shared" si="339"/>
        <v>0</v>
      </c>
      <c r="U1626" s="15"/>
      <c r="V1626" s="3">
        <f t="shared" si="340"/>
        <v>1.5</v>
      </c>
      <c r="W1626" s="30" t="s">
        <v>2502</v>
      </c>
      <c r="X1626" s="29">
        <f t="shared" si="343"/>
        <v>31.950000000000003</v>
      </c>
      <c r="Y1626" s="29">
        <f t="shared" si="344"/>
        <v>0</v>
      </c>
      <c r="Z1626" s="5"/>
      <c r="AA1626" s="3">
        <v>0.45750000000000002</v>
      </c>
      <c r="AB1626" s="3">
        <f t="shared" si="334"/>
        <v>1.0425</v>
      </c>
      <c r="AC1626" s="3">
        <f t="shared" si="335"/>
        <v>9.7447500000000016</v>
      </c>
      <c r="AD1626">
        <v>457.5</v>
      </c>
      <c r="AE1626" s="1">
        <f t="shared" si="336"/>
        <v>0.45750000000000002</v>
      </c>
    </row>
    <row r="1627" spans="1:31" customFormat="1" ht="43.2" hidden="1" x14ac:dyDescent="0.3">
      <c r="A1627" s="65" t="str" cm="1">
        <f t="array" ref="A1627">_xlfn.IFS(M1627&gt;=65,"Heavy",M1627&lt;=25,"Light",M1627&gt;=26-64,"Medium")</f>
        <v>Light</v>
      </c>
      <c r="B1627" s="1" t="s">
        <v>2787</v>
      </c>
      <c r="C1627" s="1" t="s">
        <v>2824</v>
      </c>
      <c r="D1627" s="3">
        <f t="shared" si="345"/>
        <v>1610</v>
      </c>
      <c r="E1627" s="4" t="s">
        <v>2741</v>
      </c>
      <c r="F1627" s="3">
        <v>3</v>
      </c>
      <c r="G1627" s="3" t="s">
        <v>2827</v>
      </c>
      <c r="H1627" s="4" t="s">
        <v>1536</v>
      </c>
      <c r="I1627" s="3" t="s">
        <v>32</v>
      </c>
      <c r="J1627" s="3" t="s">
        <v>2340</v>
      </c>
      <c r="K1627" s="7" t="str">
        <f>VLOOKUP($I1627,'New Summary'!$E$8:$G$59,2,FALSE)</f>
        <v>H-200x100x4,5x7</v>
      </c>
      <c r="L1627" s="3" t="s">
        <v>2496</v>
      </c>
      <c r="M1627" s="7">
        <f>VLOOKUP($I1627,'New Summary'!$E$8:$G$59,3,FALSE)</f>
        <v>18.2</v>
      </c>
      <c r="N1627" s="3">
        <v>1500</v>
      </c>
      <c r="O1627" s="3" t="s">
        <v>25</v>
      </c>
      <c r="P1627" s="3">
        <v>1</v>
      </c>
      <c r="Q1627" s="28">
        <f t="shared" si="346"/>
        <v>1.5</v>
      </c>
      <c r="R1627" s="28">
        <f t="shared" si="347"/>
        <v>27.299999999999997</v>
      </c>
      <c r="S1627" s="12">
        <v>0</v>
      </c>
      <c r="T1627" s="46">
        <f t="shared" si="339"/>
        <v>0</v>
      </c>
      <c r="U1627" s="15"/>
      <c r="V1627" s="3">
        <f t="shared" si="340"/>
        <v>1.5</v>
      </c>
      <c r="W1627" s="30" t="s">
        <v>2502</v>
      </c>
      <c r="X1627" s="5">
        <f t="shared" si="343"/>
        <v>27.299999999999997</v>
      </c>
      <c r="Y1627" s="5">
        <f t="shared" si="344"/>
        <v>0</v>
      </c>
      <c r="Z1627" s="5"/>
      <c r="AA1627" s="3">
        <v>0.68500000000000005</v>
      </c>
      <c r="AB1627" s="3">
        <f t="shared" si="334"/>
        <v>0.81499999999999995</v>
      </c>
      <c r="AC1627" s="3">
        <f t="shared" si="335"/>
        <v>12.467000000000001</v>
      </c>
      <c r="AD1627">
        <v>685</v>
      </c>
      <c r="AE1627" s="1">
        <f t="shared" si="336"/>
        <v>0.68500000000000005</v>
      </c>
    </row>
    <row r="1628" spans="1:31" customFormat="1" ht="43.2" hidden="1" x14ac:dyDescent="0.3">
      <c r="A1628" s="65" t="str" cm="1">
        <f t="array" ref="A1628">_xlfn.IFS(M1628&gt;=65,"Heavy",M1628&lt;=25,"Light",M1628&gt;=26-64,"Medium")</f>
        <v>Light</v>
      </c>
      <c r="B1628" s="1" t="s">
        <v>2787</v>
      </c>
      <c r="C1628" s="1" t="s">
        <v>2824</v>
      </c>
      <c r="D1628" s="3">
        <f t="shared" si="345"/>
        <v>1611</v>
      </c>
      <c r="E1628" s="4" t="s">
        <v>2741</v>
      </c>
      <c r="F1628" s="3">
        <v>3</v>
      </c>
      <c r="G1628" s="3" t="s">
        <v>2827</v>
      </c>
      <c r="H1628" s="4" t="s">
        <v>1537</v>
      </c>
      <c r="I1628" s="3" t="s">
        <v>32</v>
      </c>
      <c r="J1628" s="3" t="s">
        <v>2340</v>
      </c>
      <c r="K1628" s="7" t="str">
        <f>VLOOKUP($I1628,'New Summary'!$E$8:$G$59,2,FALSE)</f>
        <v>H-200x100x4,5x7</v>
      </c>
      <c r="L1628" s="3" t="s">
        <v>2496</v>
      </c>
      <c r="M1628" s="7">
        <f>VLOOKUP($I1628,'New Summary'!$E$8:$G$59,3,FALSE)</f>
        <v>18.2</v>
      </c>
      <c r="N1628" s="3">
        <v>1500</v>
      </c>
      <c r="O1628" s="3" t="s">
        <v>25</v>
      </c>
      <c r="P1628" s="3">
        <v>1</v>
      </c>
      <c r="Q1628" s="28">
        <f t="shared" si="346"/>
        <v>1.5</v>
      </c>
      <c r="R1628" s="28">
        <f t="shared" si="347"/>
        <v>27.299999999999997</v>
      </c>
      <c r="S1628" s="12">
        <v>0</v>
      </c>
      <c r="T1628" s="46">
        <f t="shared" si="339"/>
        <v>0</v>
      </c>
      <c r="U1628" s="15"/>
      <c r="V1628" s="3">
        <f t="shared" si="340"/>
        <v>1.5</v>
      </c>
      <c r="W1628" s="30" t="s">
        <v>2502</v>
      </c>
      <c r="X1628" s="5">
        <f t="shared" si="343"/>
        <v>27.299999999999997</v>
      </c>
      <c r="Y1628" s="5">
        <f t="shared" si="344"/>
        <v>0</v>
      </c>
      <c r="Z1628" s="5"/>
      <c r="AA1628" s="3">
        <v>0.68500000000000005</v>
      </c>
      <c r="AB1628" s="3">
        <f t="shared" si="334"/>
        <v>0.81499999999999995</v>
      </c>
      <c r="AC1628" s="3">
        <f t="shared" si="335"/>
        <v>12.467000000000001</v>
      </c>
      <c r="AD1628">
        <v>685</v>
      </c>
      <c r="AE1628" s="1">
        <f t="shared" si="336"/>
        <v>0.68500000000000005</v>
      </c>
    </row>
    <row r="1629" spans="1:31" customFormat="1" ht="43.2" hidden="1" x14ac:dyDescent="0.3">
      <c r="A1629" s="65" t="str" cm="1">
        <f t="array" ref="A1629">_xlfn.IFS(M1629&gt;=65,"Heavy",M1629&lt;=25,"Light",M1629&gt;=26-64,"Medium")</f>
        <v>Light</v>
      </c>
      <c r="B1629" s="1" t="s">
        <v>2787</v>
      </c>
      <c r="C1629" s="1" t="s">
        <v>2824</v>
      </c>
      <c r="D1629" s="3">
        <f t="shared" si="345"/>
        <v>1612</v>
      </c>
      <c r="E1629" s="4" t="s">
        <v>2741</v>
      </c>
      <c r="F1629" s="3">
        <v>3</v>
      </c>
      <c r="G1629" s="3" t="s">
        <v>2827</v>
      </c>
      <c r="H1629" s="4" t="s">
        <v>1538</v>
      </c>
      <c r="I1629" s="3" t="s">
        <v>1521</v>
      </c>
      <c r="J1629" s="3" t="s">
        <v>2341</v>
      </c>
      <c r="K1629" s="7" t="str">
        <f>VLOOKUP($I1629,'New Summary'!$E$8:$G$59,2,FALSE)</f>
        <v>H-200x100x5,5x8</v>
      </c>
      <c r="L1629" s="3" t="s">
        <v>2496</v>
      </c>
      <c r="M1629" s="7">
        <f>VLOOKUP($I1629,'New Summary'!$E$8:$G$59,3,FALSE)</f>
        <v>21.3</v>
      </c>
      <c r="N1629" s="3">
        <v>1500</v>
      </c>
      <c r="O1629" s="3" t="s">
        <v>25</v>
      </c>
      <c r="P1629" s="3">
        <v>1</v>
      </c>
      <c r="Q1629" s="28">
        <f>(N1629/1000)*P1629</f>
        <v>1.5</v>
      </c>
      <c r="R1629" s="28">
        <f>Q1629*M1629</f>
        <v>31.950000000000003</v>
      </c>
      <c r="S1629" s="12">
        <v>0</v>
      </c>
      <c r="T1629" s="46">
        <f t="shared" si="339"/>
        <v>0</v>
      </c>
      <c r="U1629" s="15"/>
      <c r="V1629" s="3">
        <f t="shared" si="340"/>
        <v>1.5</v>
      </c>
      <c r="W1629" s="30" t="s">
        <v>2502</v>
      </c>
      <c r="X1629" s="29">
        <f t="shared" si="343"/>
        <v>31.950000000000003</v>
      </c>
      <c r="Y1629" s="29">
        <f t="shared" si="344"/>
        <v>0</v>
      </c>
      <c r="Z1629" s="5"/>
      <c r="AA1629" s="3">
        <v>0.45750000000000002</v>
      </c>
      <c r="AB1629" s="3">
        <f t="shared" ref="AB1629:AB1692" si="348">Q1629-AA1629</f>
        <v>1.0425</v>
      </c>
      <c r="AC1629" s="3">
        <f t="shared" ref="AC1629:AC1692" si="349">AA1629*M1629*P1629</f>
        <v>9.7447500000000016</v>
      </c>
      <c r="AD1629">
        <v>457.5</v>
      </c>
      <c r="AE1629" s="1">
        <f t="shared" si="336"/>
        <v>0.45750000000000002</v>
      </c>
    </row>
    <row r="1630" spans="1:31" customFormat="1" ht="43.2" hidden="1" x14ac:dyDescent="0.3">
      <c r="A1630" s="65" t="str" cm="1">
        <f t="array" ref="A1630">_xlfn.IFS(M1630&gt;=65,"Heavy",M1630&lt;=25,"Light",M1630&gt;=26-64,"Medium")</f>
        <v>Light</v>
      </c>
      <c r="B1630" s="1" t="s">
        <v>2787</v>
      </c>
      <c r="C1630" s="1" t="s">
        <v>2825</v>
      </c>
      <c r="D1630" s="3">
        <f t="shared" si="345"/>
        <v>1613</v>
      </c>
      <c r="E1630" s="4" t="s">
        <v>2741</v>
      </c>
      <c r="F1630" s="3">
        <v>3</v>
      </c>
      <c r="G1630" s="3" t="s">
        <v>2826</v>
      </c>
      <c r="H1630" s="4" t="s">
        <v>1556</v>
      </c>
      <c r="I1630" s="3" t="s">
        <v>32</v>
      </c>
      <c r="J1630" s="3" t="s">
        <v>2340</v>
      </c>
      <c r="K1630" s="7" t="str">
        <f>VLOOKUP($I1630,'New Summary'!$E$8:$G$59,2,FALSE)</f>
        <v>H-200x100x4,5x7</v>
      </c>
      <c r="L1630" s="3" t="s">
        <v>2496</v>
      </c>
      <c r="M1630" s="7">
        <f>VLOOKUP($I1630,'New Summary'!$E$8:$G$59,3,FALSE)</f>
        <v>18.2</v>
      </c>
      <c r="N1630" s="3">
        <v>1000</v>
      </c>
      <c r="O1630" s="3" t="s">
        <v>25</v>
      </c>
      <c r="P1630" s="3">
        <v>1</v>
      </c>
      <c r="Q1630" s="28">
        <f t="shared" ref="Q1630:Q1664" si="350">(N1630/1000)*P1630</f>
        <v>1</v>
      </c>
      <c r="R1630" s="28">
        <f t="shared" ref="R1630:R1664" si="351">Q1630*M1630</f>
        <v>18.2</v>
      </c>
      <c r="S1630" s="12">
        <v>0</v>
      </c>
      <c r="T1630" s="46">
        <f t="shared" si="339"/>
        <v>0</v>
      </c>
      <c r="U1630" s="15"/>
      <c r="V1630" s="3">
        <f t="shared" si="340"/>
        <v>1</v>
      </c>
      <c r="W1630" s="30" t="s">
        <v>2502</v>
      </c>
      <c r="X1630" s="5">
        <f t="shared" si="343"/>
        <v>18.2</v>
      </c>
      <c r="Y1630" s="5">
        <f t="shared" si="344"/>
        <v>0</v>
      </c>
      <c r="Z1630" s="5"/>
      <c r="AA1630" s="3">
        <v>0.45750000000000002</v>
      </c>
      <c r="AB1630" s="3">
        <f t="shared" si="348"/>
        <v>0.54249999999999998</v>
      </c>
      <c r="AC1630" s="3">
        <f t="shared" si="349"/>
        <v>8.3264999999999993</v>
      </c>
      <c r="AD1630">
        <v>457.5</v>
      </c>
      <c r="AE1630" s="1">
        <f t="shared" si="336"/>
        <v>0.45750000000000002</v>
      </c>
    </row>
    <row r="1631" spans="1:31" customFormat="1" ht="43.2" hidden="1" x14ac:dyDescent="0.3">
      <c r="A1631" s="65" t="str" cm="1">
        <f t="array" ref="A1631">_xlfn.IFS(M1631&gt;=65,"Heavy",M1631&lt;=25,"Light",M1631&gt;=26-64,"Medium")</f>
        <v>Light</v>
      </c>
      <c r="B1631" s="1" t="s">
        <v>2787</v>
      </c>
      <c r="C1631" s="1" t="s">
        <v>2825</v>
      </c>
      <c r="D1631" s="3">
        <f t="shared" si="345"/>
        <v>1614</v>
      </c>
      <c r="E1631" s="4" t="s">
        <v>2741</v>
      </c>
      <c r="F1631" s="3">
        <v>3</v>
      </c>
      <c r="G1631" s="3" t="s">
        <v>2826</v>
      </c>
      <c r="H1631" s="4" t="s">
        <v>1557</v>
      </c>
      <c r="I1631" s="3" t="s">
        <v>32</v>
      </c>
      <c r="J1631" s="3" t="s">
        <v>2340</v>
      </c>
      <c r="K1631" s="7" t="str">
        <f>VLOOKUP($I1631,'New Summary'!$E$8:$G$59,2,FALSE)</f>
        <v>H-200x100x4,5x7</v>
      </c>
      <c r="L1631" s="3" t="s">
        <v>2496</v>
      </c>
      <c r="M1631" s="7">
        <f>VLOOKUP($I1631,'New Summary'!$E$8:$G$59,3,FALSE)</f>
        <v>18.2</v>
      </c>
      <c r="N1631" s="3">
        <v>1000</v>
      </c>
      <c r="O1631" s="3" t="s">
        <v>25</v>
      </c>
      <c r="P1631" s="3">
        <v>1</v>
      </c>
      <c r="Q1631" s="28">
        <f t="shared" si="350"/>
        <v>1</v>
      </c>
      <c r="R1631" s="28">
        <f t="shared" si="351"/>
        <v>18.2</v>
      </c>
      <c r="S1631" s="12">
        <v>0</v>
      </c>
      <c r="T1631" s="46">
        <f t="shared" si="339"/>
        <v>0</v>
      </c>
      <c r="U1631" s="15"/>
      <c r="V1631" s="3">
        <f t="shared" si="340"/>
        <v>1</v>
      </c>
      <c r="W1631" s="30" t="s">
        <v>2502</v>
      </c>
      <c r="X1631" s="5">
        <f t="shared" si="343"/>
        <v>18.2</v>
      </c>
      <c r="Y1631" s="5">
        <f t="shared" si="344"/>
        <v>0</v>
      </c>
      <c r="Z1631" s="5"/>
      <c r="AA1631" s="3">
        <v>0.68500000000000005</v>
      </c>
      <c r="AB1631" s="3">
        <f t="shared" si="348"/>
        <v>0.31499999999999995</v>
      </c>
      <c r="AC1631" s="3">
        <f t="shared" si="349"/>
        <v>12.467000000000001</v>
      </c>
      <c r="AD1631">
        <v>685</v>
      </c>
      <c r="AE1631" s="1">
        <f t="shared" si="336"/>
        <v>0.68500000000000005</v>
      </c>
    </row>
    <row r="1632" spans="1:31" customFormat="1" ht="43.2" hidden="1" x14ac:dyDescent="0.3">
      <c r="A1632" s="65" t="str" cm="1">
        <f t="array" ref="A1632">_xlfn.IFS(M1632&gt;=65,"Heavy",M1632&lt;=25,"Light",M1632&gt;=26-64,"Medium")</f>
        <v>Medium</v>
      </c>
      <c r="B1632" s="1" t="s">
        <v>2787</v>
      </c>
      <c r="C1632" s="1" t="s">
        <v>2824</v>
      </c>
      <c r="D1632" s="3">
        <f t="shared" si="345"/>
        <v>1615</v>
      </c>
      <c r="E1632" s="4" t="s">
        <v>2741</v>
      </c>
      <c r="F1632" s="3">
        <v>3</v>
      </c>
      <c r="G1632" s="3" t="s">
        <v>2827</v>
      </c>
      <c r="H1632" s="4" t="s">
        <v>1543</v>
      </c>
      <c r="I1632" s="3" t="s">
        <v>7</v>
      </c>
      <c r="J1632" s="3" t="s">
        <v>2819</v>
      </c>
      <c r="K1632" s="7" t="str">
        <f>VLOOKUP($I1632,'New Summary'!$E$8:$G$59,2,FALSE)</f>
        <v>T-100x200x8x12</v>
      </c>
      <c r="L1632" s="3" t="s">
        <v>2496</v>
      </c>
      <c r="M1632" s="7">
        <f>VLOOKUP($I1632,'New Summary'!$E$8:$G$59,3,FALSE)</f>
        <v>25.3</v>
      </c>
      <c r="N1632" s="3">
        <v>2300</v>
      </c>
      <c r="O1632" s="3" t="s">
        <v>25</v>
      </c>
      <c r="P1632" s="3">
        <v>1</v>
      </c>
      <c r="Q1632" s="28">
        <f t="shared" si="350"/>
        <v>2.2999999999999998</v>
      </c>
      <c r="R1632" s="40">
        <f t="shared" si="351"/>
        <v>58.19</v>
      </c>
      <c r="S1632" s="12">
        <v>0</v>
      </c>
      <c r="T1632" s="46">
        <f t="shared" si="339"/>
        <v>0</v>
      </c>
      <c r="U1632" s="15"/>
      <c r="V1632" s="3">
        <f t="shared" si="340"/>
        <v>2.2999999999999998</v>
      </c>
      <c r="W1632" s="30" t="s">
        <v>2502</v>
      </c>
      <c r="X1632" s="41">
        <f t="shared" si="343"/>
        <v>58.19</v>
      </c>
      <c r="Y1632" s="41">
        <f t="shared" si="344"/>
        <v>0</v>
      </c>
      <c r="Z1632" s="5"/>
      <c r="AA1632" s="3">
        <v>0.68500000000000005</v>
      </c>
      <c r="AB1632" s="3">
        <f t="shared" si="348"/>
        <v>1.6149999999999998</v>
      </c>
      <c r="AC1632" s="3">
        <f t="shared" si="349"/>
        <v>17.330500000000001</v>
      </c>
      <c r="AD1632">
        <v>685</v>
      </c>
      <c r="AE1632" s="1">
        <f t="shared" si="336"/>
        <v>0.68500000000000005</v>
      </c>
    </row>
    <row r="1633" spans="1:31" customFormat="1" ht="43.2" hidden="1" x14ac:dyDescent="0.3">
      <c r="A1633" s="65" t="str" cm="1">
        <f t="array" ref="A1633">_xlfn.IFS(M1633&gt;=65,"Heavy",M1633&lt;=25,"Light",M1633&gt;=26-64,"Medium")</f>
        <v>Medium</v>
      </c>
      <c r="B1633" s="1" t="s">
        <v>2787</v>
      </c>
      <c r="C1633" s="1" t="s">
        <v>2824</v>
      </c>
      <c r="D1633" s="3">
        <f t="shared" si="345"/>
        <v>1616</v>
      </c>
      <c r="E1633" s="4" t="s">
        <v>2741</v>
      </c>
      <c r="F1633" s="3">
        <v>3</v>
      </c>
      <c r="G1633" s="3" t="s">
        <v>2827</v>
      </c>
      <c r="H1633" s="4" t="s">
        <v>1544</v>
      </c>
      <c r="I1633" s="3" t="s">
        <v>7</v>
      </c>
      <c r="J1633" s="3" t="s">
        <v>2819</v>
      </c>
      <c r="K1633" s="7" t="str">
        <f>VLOOKUP($I1633,'New Summary'!$E$8:$G$59,2,FALSE)</f>
        <v>T-100x200x8x12</v>
      </c>
      <c r="L1633" s="3" t="s">
        <v>2496</v>
      </c>
      <c r="M1633" s="7">
        <f>VLOOKUP($I1633,'New Summary'!$E$8:$G$59,3,FALSE)</f>
        <v>25.3</v>
      </c>
      <c r="N1633" s="3">
        <v>2300</v>
      </c>
      <c r="O1633" s="3" t="s">
        <v>25</v>
      </c>
      <c r="P1633" s="3">
        <v>1</v>
      </c>
      <c r="Q1633" s="28">
        <f t="shared" si="350"/>
        <v>2.2999999999999998</v>
      </c>
      <c r="R1633" s="40">
        <f t="shared" si="351"/>
        <v>58.19</v>
      </c>
      <c r="S1633" s="12">
        <v>0</v>
      </c>
      <c r="T1633" s="46">
        <f t="shared" si="339"/>
        <v>0</v>
      </c>
      <c r="U1633" s="15"/>
      <c r="V1633" s="3">
        <f t="shared" si="340"/>
        <v>2.2999999999999998</v>
      </c>
      <c r="W1633" s="30" t="s">
        <v>2502</v>
      </c>
      <c r="X1633" s="41">
        <f t="shared" si="343"/>
        <v>58.19</v>
      </c>
      <c r="Y1633" s="41">
        <f t="shared" si="344"/>
        <v>0</v>
      </c>
      <c r="Z1633" s="5"/>
      <c r="AA1633" s="3">
        <v>0.45750000000000002</v>
      </c>
      <c r="AB1633" s="3">
        <f t="shared" si="348"/>
        <v>1.8424999999999998</v>
      </c>
      <c r="AC1633" s="3">
        <f t="shared" si="349"/>
        <v>11.574750000000002</v>
      </c>
      <c r="AD1633">
        <v>457.5</v>
      </c>
      <c r="AE1633" s="1">
        <f t="shared" si="336"/>
        <v>0.45750000000000002</v>
      </c>
    </row>
    <row r="1634" spans="1:31" customFormat="1" ht="43.2" hidden="1" x14ac:dyDescent="0.3">
      <c r="A1634" s="65" t="str" cm="1">
        <f t="array" ref="A1634">_xlfn.IFS(M1634&gt;=65,"Heavy",M1634&lt;=25,"Light",M1634&gt;=26-64,"Medium")</f>
        <v>Medium</v>
      </c>
      <c r="B1634" s="1" t="s">
        <v>2787</v>
      </c>
      <c r="C1634" s="1" t="s">
        <v>2824</v>
      </c>
      <c r="D1634" s="3">
        <f t="shared" si="345"/>
        <v>1617</v>
      </c>
      <c r="E1634" s="4" t="s">
        <v>2741</v>
      </c>
      <c r="F1634" s="3">
        <v>3</v>
      </c>
      <c r="G1634" s="3" t="s">
        <v>2827</v>
      </c>
      <c r="H1634" s="4" t="s">
        <v>1545</v>
      </c>
      <c r="I1634" s="3" t="s">
        <v>7</v>
      </c>
      <c r="J1634" s="3" t="s">
        <v>2819</v>
      </c>
      <c r="K1634" s="7" t="str">
        <f>VLOOKUP($I1634,'New Summary'!$E$8:$G$59,2,FALSE)</f>
        <v>T-100x200x8x12</v>
      </c>
      <c r="L1634" s="3" t="s">
        <v>2496</v>
      </c>
      <c r="M1634" s="7">
        <f>VLOOKUP($I1634,'New Summary'!$E$8:$G$59,3,FALSE)</f>
        <v>25.3</v>
      </c>
      <c r="N1634" s="3">
        <v>2300</v>
      </c>
      <c r="O1634" s="3" t="s">
        <v>25</v>
      </c>
      <c r="P1634" s="3">
        <v>1</v>
      </c>
      <c r="Q1634" s="28">
        <f t="shared" si="350"/>
        <v>2.2999999999999998</v>
      </c>
      <c r="R1634" s="40">
        <f t="shared" si="351"/>
        <v>58.19</v>
      </c>
      <c r="S1634" s="12">
        <v>0</v>
      </c>
      <c r="T1634" s="46">
        <f t="shared" si="339"/>
        <v>0</v>
      </c>
      <c r="U1634" s="15"/>
      <c r="V1634" s="3">
        <f t="shared" si="340"/>
        <v>2.2999999999999998</v>
      </c>
      <c r="W1634" s="30" t="s">
        <v>2502</v>
      </c>
      <c r="X1634" s="41">
        <f t="shared" si="343"/>
        <v>58.19</v>
      </c>
      <c r="Y1634" s="41">
        <f t="shared" si="344"/>
        <v>0</v>
      </c>
      <c r="Z1634" s="5"/>
      <c r="AA1634" s="3">
        <v>0.45750000000000002</v>
      </c>
      <c r="AB1634" s="3">
        <f t="shared" si="348"/>
        <v>1.8424999999999998</v>
      </c>
      <c r="AC1634" s="3">
        <f t="shared" si="349"/>
        <v>11.574750000000002</v>
      </c>
      <c r="AD1634">
        <v>457.5</v>
      </c>
      <c r="AE1634" s="1">
        <f t="shared" si="336"/>
        <v>0.45750000000000002</v>
      </c>
    </row>
    <row r="1635" spans="1:31" customFormat="1" ht="43.2" hidden="1" x14ac:dyDescent="0.3">
      <c r="A1635" s="65" t="str" cm="1">
        <f t="array" ref="A1635">_xlfn.IFS(M1635&gt;=65,"Heavy",M1635&lt;=25,"Light",M1635&gt;=26-64,"Medium")</f>
        <v>Medium</v>
      </c>
      <c r="B1635" s="1" t="s">
        <v>2787</v>
      </c>
      <c r="C1635" s="1" t="s">
        <v>2824</v>
      </c>
      <c r="D1635" s="3">
        <f t="shared" si="345"/>
        <v>1618</v>
      </c>
      <c r="E1635" s="4" t="s">
        <v>2741</v>
      </c>
      <c r="F1635" s="3">
        <v>3</v>
      </c>
      <c r="G1635" s="3" t="s">
        <v>2827</v>
      </c>
      <c r="H1635" s="4" t="s">
        <v>1541</v>
      </c>
      <c r="I1635" s="3" t="s">
        <v>7</v>
      </c>
      <c r="J1635" s="3" t="s">
        <v>2819</v>
      </c>
      <c r="K1635" s="7" t="str">
        <f>VLOOKUP($I1635,'New Summary'!$E$8:$G$59,2,FALSE)</f>
        <v>T-100x200x8x12</v>
      </c>
      <c r="L1635" s="3" t="s">
        <v>2496</v>
      </c>
      <c r="M1635" s="7">
        <f>VLOOKUP($I1635,'New Summary'!$E$8:$G$59,3,FALSE)</f>
        <v>25.3</v>
      </c>
      <c r="N1635" s="3">
        <v>2200</v>
      </c>
      <c r="O1635" s="3" t="s">
        <v>25</v>
      </c>
      <c r="P1635" s="3">
        <v>1</v>
      </c>
      <c r="Q1635" s="28">
        <f t="shared" si="350"/>
        <v>2.2000000000000002</v>
      </c>
      <c r="R1635" s="40">
        <f t="shared" si="351"/>
        <v>55.660000000000004</v>
      </c>
      <c r="S1635" s="12">
        <v>0</v>
      </c>
      <c r="T1635" s="46">
        <f t="shared" si="339"/>
        <v>0</v>
      </c>
      <c r="U1635" s="15"/>
      <c r="V1635" s="3">
        <f t="shared" si="340"/>
        <v>2.2000000000000002</v>
      </c>
      <c r="W1635" s="30" t="s">
        <v>2502</v>
      </c>
      <c r="X1635" s="41">
        <f t="shared" si="343"/>
        <v>55.660000000000004</v>
      </c>
      <c r="Y1635" s="41">
        <f t="shared" si="344"/>
        <v>0</v>
      </c>
      <c r="Z1635" s="5"/>
      <c r="AA1635" s="3">
        <v>0.68500000000000005</v>
      </c>
      <c r="AB1635" s="3">
        <f t="shared" si="348"/>
        <v>1.5150000000000001</v>
      </c>
      <c r="AC1635" s="3">
        <f t="shared" si="349"/>
        <v>17.330500000000001</v>
      </c>
      <c r="AD1635">
        <v>685</v>
      </c>
      <c r="AE1635" s="1">
        <f t="shared" si="336"/>
        <v>0.68500000000000005</v>
      </c>
    </row>
    <row r="1636" spans="1:31" customFormat="1" ht="43.2" hidden="1" x14ac:dyDescent="0.3">
      <c r="A1636" s="65" t="str" cm="1">
        <f t="array" ref="A1636">_xlfn.IFS(M1636&gt;=65,"Heavy",M1636&lt;=25,"Light",M1636&gt;=26-64,"Medium")</f>
        <v>Medium</v>
      </c>
      <c r="B1636" s="1" t="s">
        <v>2787</v>
      </c>
      <c r="C1636" s="1" t="s">
        <v>2824</v>
      </c>
      <c r="D1636" s="3">
        <f t="shared" si="345"/>
        <v>1619</v>
      </c>
      <c r="E1636" s="4" t="s">
        <v>2741</v>
      </c>
      <c r="F1636" s="3">
        <v>3</v>
      </c>
      <c r="G1636" s="3" t="s">
        <v>2827</v>
      </c>
      <c r="H1636" s="4" t="s">
        <v>1542</v>
      </c>
      <c r="I1636" s="3" t="s">
        <v>7</v>
      </c>
      <c r="J1636" s="3" t="s">
        <v>2819</v>
      </c>
      <c r="K1636" s="7" t="str">
        <f>VLOOKUP($I1636,'New Summary'!$E$8:$G$59,2,FALSE)</f>
        <v>T-100x200x8x12</v>
      </c>
      <c r="L1636" s="3" t="s">
        <v>2496</v>
      </c>
      <c r="M1636" s="7">
        <f>VLOOKUP($I1636,'New Summary'!$E$8:$G$59,3,FALSE)</f>
        <v>25.3</v>
      </c>
      <c r="N1636" s="3">
        <v>2200</v>
      </c>
      <c r="O1636" s="3" t="s">
        <v>25</v>
      </c>
      <c r="P1636" s="3">
        <v>1</v>
      </c>
      <c r="Q1636" s="28">
        <f t="shared" si="350"/>
        <v>2.2000000000000002</v>
      </c>
      <c r="R1636" s="40">
        <f t="shared" si="351"/>
        <v>55.660000000000004</v>
      </c>
      <c r="S1636" s="12">
        <v>0</v>
      </c>
      <c r="T1636" s="46">
        <f t="shared" si="339"/>
        <v>0</v>
      </c>
      <c r="U1636" s="15"/>
      <c r="V1636" s="3">
        <f t="shared" si="340"/>
        <v>2.2000000000000002</v>
      </c>
      <c r="W1636" s="30" t="s">
        <v>2502</v>
      </c>
      <c r="X1636" s="41">
        <f t="shared" si="343"/>
        <v>55.660000000000004</v>
      </c>
      <c r="Y1636" s="41">
        <f t="shared" si="344"/>
        <v>0</v>
      </c>
      <c r="Z1636" s="5"/>
      <c r="AA1636" s="3">
        <v>0.68500000000000005</v>
      </c>
      <c r="AB1636" s="3">
        <f t="shared" si="348"/>
        <v>1.5150000000000001</v>
      </c>
      <c r="AC1636" s="3">
        <f t="shared" si="349"/>
        <v>17.330500000000001</v>
      </c>
      <c r="AD1636">
        <v>685</v>
      </c>
      <c r="AE1636" s="1">
        <f t="shared" si="336"/>
        <v>0.68500000000000005</v>
      </c>
    </row>
    <row r="1637" spans="1:31" customFormat="1" ht="43.2" hidden="1" x14ac:dyDescent="0.3">
      <c r="A1637" s="65" t="str" cm="1">
        <f t="array" ref="A1637">_xlfn.IFS(M1637&gt;=65,"Heavy",M1637&lt;=25,"Light",M1637&gt;=26-64,"Medium")</f>
        <v>Medium</v>
      </c>
      <c r="B1637" s="1" t="s">
        <v>2787</v>
      </c>
      <c r="C1637" s="1" t="s">
        <v>2824</v>
      </c>
      <c r="D1637" s="3">
        <f t="shared" si="345"/>
        <v>1620</v>
      </c>
      <c r="E1637" s="4" t="s">
        <v>2741</v>
      </c>
      <c r="F1637" s="3">
        <v>3</v>
      </c>
      <c r="G1637" s="3" t="s">
        <v>2827</v>
      </c>
      <c r="H1637" s="4" t="s">
        <v>1549</v>
      </c>
      <c r="I1637" s="3" t="s">
        <v>7</v>
      </c>
      <c r="J1637" s="3" t="s">
        <v>2819</v>
      </c>
      <c r="K1637" s="7" t="str">
        <f>VLOOKUP($I1637,'New Summary'!$E$8:$G$59,2,FALSE)</f>
        <v>T-100x200x8x12</v>
      </c>
      <c r="L1637" s="3" t="s">
        <v>2496</v>
      </c>
      <c r="M1637" s="7">
        <f>VLOOKUP($I1637,'New Summary'!$E$8:$G$59,3,FALSE)</f>
        <v>25.3</v>
      </c>
      <c r="N1637" s="3">
        <v>2300</v>
      </c>
      <c r="O1637" s="3" t="s">
        <v>25</v>
      </c>
      <c r="P1637" s="3">
        <v>1</v>
      </c>
      <c r="Q1637" s="28">
        <f t="shared" si="350"/>
        <v>2.2999999999999998</v>
      </c>
      <c r="R1637" s="40">
        <f t="shared" si="351"/>
        <v>58.19</v>
      </c>
      <c r="S1637" s="12">
        <v>0</v>
      </c>
      <c r="T1637" s="46">
        <f t="shared" si="339"/>
        <v>0</v>
      </c>
      <c r="U1637" s="15"/>
      <c r="V1637" s="3">
        <f t="shared" si="340"/>
        <v>2.2999999999999998</v>
      </c>
      <c r="W1637" s="30" t="s">
        <v>2502</v>
      </c>
      <c r="X1637" s="41">
        <f t="shared" si="343"/>
        <v>58.19</v>
      </c>
      <c r="Y1637" s="41">
        <f t="shared" si="344"/>
        <v>0</v>
      </c>
      <c r="Z1637" s="5"/>
      <c r="AA1637" s="3">
        <v>0.45750000000000002</v>
      </c>
      <c r="AB1637" s="3">
        <f t="shared" si="348"/>
        <v>1.8424999999999998</v>
      </c>
      <c r="AC1637" s="3">
        <f t="shared" si="349"/>
        <v>11.574750000000002</v>
      </c>
      <c r="AD1637">
        <v>457.5</v>
      </c>
      <c r="AE1637" s="1">
        <f t="shared" si="336"/>
        <v>0.45750000000000002</v>
      </c>
    </row>
    <row r="1638" spans="1:31" customFormat="1" ht="43.2" hidden="1" x14ac:dyDescent="0.3">
      <c r="A1638" s="65" t="str" cm="1">
        <f t="array" ref="A1638">_xlfn.IFS(M1638&gt;=65,"Heavy",M1638&lt;=25,"Light",M1638&gt;=26-64,"Medium")</f>
        <v>Medium</v>
      </c>
      <c r="B1638" s="1" t="s">
        <v>2787</v>
      </c>
      <c r="C1638" s="1" t="s">
        <v>2824</v>
      </c>
      <c r="D1638" s="3">
        <f t="shared" si="345"/>
        <v>1621</v>
      </c>
      <c r="E1638" s="4" t="s">
        <v>2741</v>
      </c>
      <c r="F1638" s="3">
        <v>3</v>
      </c>
      <c r="G1638" s="3" t="s">
        <v>2827</v>
      </c>
      <c r="H1638" s="4" t="s">
        <v>1548</v>
      </c>
      <c r="I1638" s="3" t="s">
        <v>7</v>
      </c>
      <c r="J1638" s="3" t="s">
        <v>2819</v>
      </c>
      <c r="K1638" s="7" t="str">
        <f>VLOOKUP($I1638,'New Summary'!$E$8:$G$59,2,FALSE)</f>
        <v>T-100x200x8x12</v>
      </c>
      <c r="L1638" s="3" t="s">
        <v>2496</v>
      </c>
      <c r="M1638" s="7">
        <f>VLOOKUP($I1638,'New Summary'!$E$8:$G$59,3,FALSE)</f>
        <v>25.3</v>
      </c>
      <c r="N1638" s="3">
        <v>2300</v>
      </c>
      <c r="O1638" s="3" t="s">
        <v>25</v>
      </c>
      <c r="P1638" s="3">
        <v>1</v>
      </c>
      <c r="Q1638" s="28">
        <f t="shared" si="350"/>
        <v>2.2999999999999998</v>
      </c>
      <c r="R1638" s="40">
        <f t="shared" si="351"/>
        <v>58.19</v>
      </c>
      <c r="S1638" s="12">
        <v>0</v>
      </c>
      <c r="T1638" s="46">
        <f t="shared" si="339"/>
        <v>0</v>
      </c>
      <c r="U1638" s="15"/>
      <c r="V1638" s="3">
        <f t="shared" si="340"/>
        <v>2.2999999999999998</v>
      </c>
      <c r="W1638" s="30" t="s">
        <v>2502</v>
      </c>
      <c r="X1638" s="41">
        <f t="shared" si="343"/>
        <v>58.19</v>
      </c>
      <c r="Y1638" s="41">
        <f t="shared" si="344"/>
        <v>0</v>
      </c>
      <c r="Z1638" s="5"/>
      <c r="AA1638" s="3">
        <v>0.45750000000000002</v>
      </c>
      <c r="AB1638" s="3">
        <f t="shared" si="348"/>
        <v>1.8424999999999998</v>
      </c>
      <c r="AC1638" s="3">
        <f t="shared" si="349"/>
        <v>11.574750000000002</v>
      </c>
      <c r="AD1638">
        <v>457.5</v>
      </c>
      <c r="AE1638" s="1">
        <f t="shared" si="336"/>
        <v>0.45750000000000002</v>
      </c>
    </row>
    <row r="1639" spans="1:31" customFormat="1" ht="43.2" hidden="1" x14ac:dyDescent="0.3">
      <c r="A1639" s="65" t="str" cm="1">
        <f t="array" ref="A1639">_xlfn.IFS(M1639&gt;=65,"Heavy",M1639&lt;=25,"Light",M1639&gt;=26-64,"Medium")</f>
        <v>Medium</v>
      </c>
      <c r="B1639" s="1" t="s">
        <v>2787</v>
      </c>
      <c r="C1639" s="1" t="s">
        <v>2824</v>
      </c>
      <c r="D1639" s="3">
        <f t="shared" si="345"/>
        <v>1622</v>
      </c>
      <c r="E1639" s="4" t="s">
        <v>2741</v>
      </c>
      <c r="F1639" s="3">
        <v>3</v>
      </c>
      <c r="G1639" s="3" t="s">
        <v>2827</v>
      </c>
      <c r="H1639" s="4" t="s">
        <v>1547</v>
      </c>
      <c r="I1639" s="3" t="s">
        <v>7</v>
      </c>
      <c r="J1639" s="3" t="s">
        <v>2819</v>
      </c>
      <c r="K1639" s="7" t="str">
        <f>VLOOKUP($I1639,'New Summary'!$E$8:$G$59,2,FALSE)</f>
        <v>T-100x200x8x12</v>
      </c>
      <c r="L1639" s="3" t="s">
        <v>2496</v>
      </c>
      <c r="M1639" s="7">
        <f>VLOOKUP($I1639,'New Summary'!$E$8:$G$59,3,FALSE)</f>
        <v>25.3</v>
      </c>
      <c r="N1639" s="3">
        <v>2300</v>
      </c>
      <c r="O1639" s="3" t="s">
        <v>25</v>
      </c>
      <c r="P1639" s="3">
        <v>1</v>
      </c>
      <c r="Q1639" s="28">
        <f t="shared" si="350"/>
        <v>2.2999999999999998</v>
      </c>
      <c r="R1639" s="40">
        <f t="shared" si="351"/>
        <v>58.19</v>
      </c>
      <c r="S1639" s="12">
        <v>0</v>
      </c>
      <c r="T1639" s="46">
        <f t="shared" si="339"/>
        <v>0</v>
      </c>
      <c r="U1639" s="15"/>
      <c r="V1639" s="3">
        <f t="shared" si="340"/>
        <v>2.2999999999999998</v>
      </c>
      <c r="W1639" s="30" t="s">
        <v>2502</v>
      </c>
      <c r="X1639" s="41">
        <f t="shared" si="343"/>
        <v>58.19</v>
      </c>
      <c r="Y1639" s="41">
        <f t="shared" si="344"/>
        <v>0</v>
      </c>
      <c r="Z1639" s="5"/>
      <c r="AA1639" s="3">
        <v>0.68500000000000005</v>
      </c>
      <c r="AB1639" s="3">
        <f t="shared" si="348"/>
        <v>1.6149999999999998</v>
      </c>
      <c r="AC1639" s="3">
        <f t="shared" si="349"/>
        <v>17.330500000000001</v>
      </c>
      <c r="AD1639">
        <v>685</v>
      </c>
      <c r="AE1639" s="1">
        <f t="shared" si="336"/>
        <v>0.68500000000000005</v>
      </c>
    </row>
    <row r="1640" spans="1:31" customFormat="1" ht="43.2" hidden="1" x14ac:dyDescent="0.3">
      <c r="A1640" s="65" t="str" cm="1">
        <f t="array" ref="A1640">_xlfn.IFS(M1640&gt;=65,"Heavy",M1640&lt;=25,"Light",M1640&gt;=26-64,"Medium")</f>
        <v>Medium</v>
      </c>
      <c r="B1640" s="1" t="s">
        <v>2787</v>
      </c>
      <c r="C1640" s="1" t="s">
        <v>2824</v>
      </c>
      <c r="D1640" s="3">
        <f t="shared" si="345"/>
        <v>1623</v>
      </c>
      <c r="E1640" s="4" t="s">
        <v>2741</v>
      </c>
      <c r="F1640" s="3">
        <v>3</v>
      </c>
      <c r="G1640" s="3" t="s">
        <v>2827</v>
      </c>
      <c r="H1640" s="4" t="s">
        <v>1546</v>
      </c>
      <c r="I1640" s="3" t="s">
        <v>7</v>
      </c>
      <c r="J1640" s="3" t="s">
        <v>2819</v>
      </c>
      <c r="K1640" s="7" t="str">
        <f>VLOOKUP($I1640,'New Summary'!$E$8:$G$59,2,FALSE)</f>
        <v>T-100x200x8x12</v>
      </c>
      <c r="L1640" s="3" t="s">
        <v>2496</v>
      </c>
      <c r="M1640" s="7">
        <f>VLOOKUP($I1640,'New Summary'!$E$8:$G$59,3,FALSE)</f>
        <v>25.3</v>
      </c>
      <c r="N1640" s="3">
        <v>2300</v>
      </c>
      <c r="O1640" s="3" t="s">
        <v>25</v>
      </c>
      <c r="P1640" s="3">
        <v>1</v>
      </c>
      <c r="Q1640" s="28">
        <f t="shared" si="350"/>
        <v>2.2999999999999998</v>
      </c>
      <c r="R1640" s="40">
        <f t="shared" si="351"/>
        <v>58.19</v>
      </c>
      <c r="S1640" s="12">
        <v>0</v>
      </c>
      <c r="T1640" s="46">
        <f t="shared" si="339"/>
        <v>0</v>
      </c>
      <c r="U1640" s="15"/>
      <c r="V1640" s="3">
        <f t="shared" si="340"/>
        <v>2.2999999999999998</v>
      </c>
      <c r="W1640" s="30" t="s">
        <v>2502</v>
      </c>
      <c r="X1640" s="41">
        <f t="shared" si="343"/>
        <v>58.19</v>
      </c>
      <c r="Y1640" s="41">
        <f t="shared" si="344"/>
        <v>0</v>
      </c>
      <c r="Z1640" s="5"/>
      <c r="AA1640" s="3">
        <v>0.68500000000000005</v>
      </c>
      <c r="AB1640" s="3">
        <f t="shared" si="348"/>
        <v>1.6149999999999998</v>
      </c>
      <c r="AC1640" s="3">
        <f t="shared" si="349"/>
        <v>17.330500000000001</v>
      </c>
      <c r="AD1640">
        <v>685</v>
      </c>
      <c r="AE1640" s="1">
        <f t="shared" si="336"/>
        <v>0.68500000000000005</v>
      </c>
    </row>
    <row r="1641" spans="1:31" customFormat="1" ht="43.2" hidden="1" x14ac:dyDescent="0.3">
      <c r="A1641" s="65" t="str" cm="1">
        <f t="array" ref="A1641">_xlfn.IFS(M1641&gt;=65,"Heavy",M1641&lt;=25,"Light",M1641&gt;=26-64,"Medium")</f>
        <v>Medium</v>
      </c>
      <c r="B1641" s="1" t="s">
        <v>2787</v>
      </c>
      <c r="C1641" s="1" t="s">
        <v>2824</v>
      </c>
      <c r="D1641" s="3">
        <f t="shared" si="345"/>
        <v>1624</v>
      </c>
      <c r="E1641" s="4" t="s">
        <v>2741</v>
      </c>
      <c r="F1641" s="3">
        <v>3</v>
      </c>
      <c r="G1641" s="3" t="s">
        <v>2827</v>
      </c>
      <c r="H1641" s="4" t="s">
        <v>1550</v>
      </c>
      <c r="I1641" s="3" t="s">
        <v>7</v>
      </c>
      <c r="J1641" s="3" t="s">
        <v>2819</v>
      </c>
      <c r="K1641" s="7" t="str">
        <f>VLOOKUP($I1641,'New Summary'!$E$8:$G$59,2,FALSE)</f>
        <v>T-100x200x8x12</v>
      </c>
      <c r="L1641" s="3" t="s">
        <v>2496</v>
      </c>
      <c r="M1641" s="7">
        <f>VLOOKUP($I1641,'New Summary'!$E$8:$G$59,3,FALSE)</f>
        <v>25.3</v>
      </c>
      <c r="N1641" s="3">
        <v>2300</v>
      </c>
      <c r="O1641" s="3" t="s">
        <v>25</v>
      </c>
      <c r="P1641" s="3">
        <v>1</v>
      </c>
      <c r="Q1641" s="28">
        <f t="shared" si="350"/>
        <v>2.2999999999999998</v>
      </c>
      <c r="R1641" s="40">
        <f t="shared" si="351"/>
        <v>58.19</v>
      </c>
      <c r="S1641" s="12">
        <v>0</v>
      </c>
      <c r="T1641" s="46">
        <f t="shared" si="339"/>
        <v>0</v>
      </c>
      <c r="U1641" s="15"/>
      <c r="V1641" s="3">
        <f t="shared" si="340"/>
        <v>2.2999999999999998</v>
      </c>
      <c r="W1641" s="30" t="s">
        <v>2502</v>
      </c>
      <c r="X1641" s="41">
        <f t="shared" si="343"/>
        <v>58.19</v>
      </c>
      <c r="Y1641" s="41">
        <f t="shared" si="344"/>
        <v>0</v>
      </c>
      <c r="Z1641" s="5"/>
      <c r="AA1641" s="3">
        <v>0.45750000000000002</v>
      </c>
      <c r="AB1641" s="3">
        <f t="shared" si="348"/>
        <v>1.8424999999999998</v>
      </c>
      <c r="AC1641" s="3">
        <f t="shared" si="349"/>
        <v>11.574750000000002</v>
      </c>
      <c r="AD1641">
        <v>457.5</v>
      </c>
      <c r="AE1641" s="1">
        <f t="shared" si="336"/>
        <v>0.45750000000000002</v>
      </c>
    </row>
    <row r="1642" spans="1:31" customFormat="1" ht="43.2" hidden="1" x14ac:dyDescent="0.3">
      <c r="A1642" s="65" t="str" cm="1">
        <f t="array" ref="A1642">_xlfn.IFS(M1642&gt;=65,"Heavy",M1642&lt;=25,"Light",M1642&gt;=26-64,"Medium")</f>
        <v>Medium</v>
      </c>
      <c r="B1642" s="1" t="s">
        <v>2787</v>
      </c>
      <c r="C1642" s="1" t="s">
        <v>2824</v>
      </c>
      <c r="D1642" s="3">
        <f t="shared" si="345"/>
        <v>1625</v>
      </c>
      <c r="E1642" s="4" t="s">
        <v>2741</v>
      </c>
      <c r="F1642" s="3">
        <v>3</v>
      </c>
      <c r="G1642" s="3" t="s">
        <v>2827</v>
      </c>
      <c r="H1642" s="4" t="s">
        <v>1551</v>
      </c>
      <c r="I1642" s="3" t="s">
        <v>7</v>
      </c>
      <c r="J1642" s="3" t="s">
        <v>2819</v>
      </c>
      <c r="K1642" s="7" t="str">
        <f>VLOOKUP($I1642,'New Summary'!$E$8:$G$59,2,FALSE)</f>
        <v>T-100x200x8x12</v>
      </c>
      <c r="L1642" s="3" t="s">
        <v>2496</v>
      </c>
      <c r="M1642" s="7">
        <f>VLOOKUP($I1642,'New Summary'!$E$8:$G$59,3,FALSE)</f>
        <v>25.3</v>
      </c>
      <c r="N1642" s="3">
        <v>2300</v>
      </c>
      <c r="O1642" s="3" t="s">
        <v>25</v>
      </c>
      <c r="P1642" s="3">
        <v>1</v>
      </c>
      <c r="Q1642" s="28">
        <f t="shared" si="350"/>
        <v>2.2999999999999998</v>
      </c>
      <c r="R1642" s="40">
        <f t="shared" si="351"/>
        <v>58.19</v>
      </c>
      <c r="S1642" s="12">
        <v>0</v>
      </c>
      <c r="T1642" s="46">
        <f t="shared" si="339"/>
        <v>0</v>
      </c>
      <c r="U1642" s="15"/>
      <c r="V1642" s="3">
        <f t="shared" si="340"/>
        <v>2.2999999999999998</v>
      </c>
      <c r="W1642" s="30" t="s">
        <v>2502</v>
      </c>
      <c r="X1642" s="41">
        <f t="shared" si="343"/>
        <v>58.19</v>
      </c>
      <c r="Y1642" s="41">
        <f t="shared" si="344"/>
        <v>0</v>
      </c>
      <c r="Z1642" s="5"/>
      <c r="AA1642" s="3">
        <v>0.45750000000000002</v>
      </c>
      <c r="AB1642" s="3">
        <f t="shared" si="348"/>
        <v>1.8424999999999998</v>
      </c>
      <c r="AC1642" s="3">
        <f t="shared" si="349"/>
        <v>11.574750000000002</v>
      </c>
      <c r="AD1642">
        <v>457.5</v>
      </c>
      <c r="AE1642" s="1">
        <f t="shared" si="336"/>
        <v>0.45750000000000002</v>
      </c>
    </row>
    <row r="1643" spans="1:31" customFormat="1" ht="43.2" hidden="1" x14ac:dyDescent="0.3">
      <c r="A1643" s="65" t="str" cm="1">
        <f t="array" ref="A1643">_xlfn.IFS(M1643&gt;=65,"Heavy",M1643&lt;=25,"Light",M1643&gt;=26-64,"Medium")</f>
        <v>Medium</v>
      </c>
      <c r="B1643" s="1" t="s">
        <v>2787</v>
      </c>
      <c r="C1643" s="1" t="s">
        <v>2824</v>
      </c>
      <c r="D1643" s="3">
        <f t="shared" si="345"/>
        <v>1626</v>
      </c>
      <c r="E1643" s="4" t="s">
        <v>2741</v>
      </c>
      <c r="F1643" s="3">
        <v>3</v>
      </c>
      <c r="G1643" s="3" t="s">
        <v>2827</v>
      </c>
      <c r="H1643" s="4" t="s">
        <v>1552</v>
      </c>
      <c r="I1643" s="3" t="s">
        <v>7</v>
      </c>
      <c r="J1643" s="3" t="s">
        <v>2819</v>
      </c>
      <c r="K1643" s="7" t="str">
        <f>VLOOKUP($I1643,'New Summary'!$E$8:$G$59,2,FALSE)</f>
        <v>T-100x200x8x12</v>
      </c>
      <c r="L1643" s="3" t="s">
        <v>2496</v>
      </c>
      <c r="M1643" s="7">
        <f>VLOOKUP($I1643,'New Summary'!$E$8:$G$59,3,FALSE)</f>
        <v>25.3</v>
      </c>
      <c r="N1643" s="3">
        <v>2300</v>
      </c>
      <c r="O1643" s="3" t="s">
        <v>25</v>
      </c>
      <c r="P1643" s="3">
        <v>1</v>
      </c>
      <c r="Q1643" s="28">
        <f t="shared" si="350"/>
        <v>2.2999999999999998</v>
      </c>
      <c r="R1643" s="40">
        <f t="shared" si="351"/>
        <v>58.19</v>
      </c>
      <c r="S1643" s="12">
        <v>0</v>
      </c>
      <c r="T1643" s="46">
        <f t="shared" si="339"/>
        <v>0</v>
      </c>
      <c r="U1643" s="15"/>
      <c r="V1643" s="3">
        <f t="shared" si="340"/>
        <v>2.2999999999999998</v>
      </c>
      <c r="W1643" s="30" t="s">
        <v>2502</v>
      </c>
      <c r="X1643" s="41">
        <f t="shared" si="343"/>
        <v>58.19</v>
      </c>
      <c r="Y1643" s="41">
        <f t="shared" si="344"/>
        <v>0</v>
      </c>
      <c r="Z1643" s="5"/>
      <c r="AA1643" s="3">
        <v>0.68500000000000005</v>
      </c>
      <c r="AB1643" s="3">
        <f t="shared" si="348"/>
        <v>1.6149999999999998</v>
      </c>
      <c r="AC1643" s="3">
        <f t="shared" si="349"/>
        <v>17.330500000000001</v>
      </c>
      <c r="AD1643">
        <v>685</v>
      </c>
      <c r="AE1643" s="1">
        <f t="shared" si="336"/>
        <v>0.68500000000000005</v>
      </c>
    </row>
    <row r="1644" spans="1:31" customFormat="1" ht="43.2" hidden="1" x14ac:dyDescent="0.3">
      <c r="A1644" s="65" t="str" cm="1">
        <f t="array" ref="A1644">_xlfn.IFS(M1644&gt;=65,"Heavy",M1644&lt;=25,"Light",M1644&gt;=26-64,"Medium")</f>
        <v>Medium</v>
      </c>
      <c r="B1644" s="1" t="s">
        <v>2787</v>
      </c>
      <c r="C1644" s="1" t="s">
        <v>2824</v>
      </c>
      <c r="D1644" s="3">
        <f t="shared" si="345"/>
        <v>1627</v>
      </c>
      <c r="E1644" s="4" t="s">
        <v>2741</v>
      </c>
      <c r="F1644" s="3">
        <v>3</v>
      </c>
      <c r="G1644" s="3" t="s">
        <v>2827</v>
      </c>
      <c r="H1644" s="4" t="s">
        <v>1553</v>
      </c>
      <c r="I1644" s="3" t="s">
        <v>7</v>
      </c>
      <c r="J1644" s="3" t="s">
        <v>2819</v>
      </c>
      <c r="K1644" s="7" t="str">
        <f>VLOOKUP($I1644,'New Summary'!$E$8:$G$59,2,FALSE)</f>
        <v>T-100x200x8x12</v>
      </c>
      <c r="L1644" s="3" t="s">
        <v>2496</v>
      </c>
      <c r="M1644" s="7">
        <f>VLOOKUP($I1644,'New Summary'!$E$8:$G$59,3,FALSE)</f>
        <v>25.3</v>
      </c>
      <c r="N1644" s="3">
        <v>2300</v>
      </c>
      <c r="O1644" s="3" t="s">
        <v>25</v>
      </c>
      <c r="P1644" s="3">
        <v>1</v>
      </c>
      <c r="Q1644" s="28">
        <f t="shared" si="350"/>
        <v>2.2999999999999998</v>
      </c>
      <c r="R1644" s="40">
        <f t="shared" si="351"/>
        <v>58.19</v>
      </c>
      <c r="S1644" s="12">
        <v>0</v>
      </c>
      <c r="T1644" s="46">
        <f t="shared" si="339"/>
        <v>0</v>
      </c>
      <c r="U1644" s="15"/>
      <c r="V1644" s="3">
        <f t="shared" si="340"/>
        <v>2.2999999999999998</v>
      </c>
      <c r="W1644" s="30" t="s">
        <v>2502</v>
      </c>
      <c r="X1644" s="41">
        <f t="shared" si="343"/>
        <v>58.19</v>
      </c>
      <c r="Y1644" s="41">
        <f t="shared" si="344"/>
        <v>0</v>
      </c>
      <c r="Z1644" s="5"/>
      <c r="AA1644" s="3">
        <v>0.68500000000000005</v>
      </c>
      <c r="AB1644" s="3">
        <f t="shared" si="348"/>
        <v>1.6149999999999998</v>
      </c>
      <c r="AC1644" s="3">
        <f t="shared" si="349"/>
        <v>17.330500000000001</v>
      </c>
      <c r="AD1644">
        <v>685</v>
      </c>
      <c r="AE1644" s="1">
        <f t="shared" si="336"/>
        <v>0.68500000000000005</v>
      </c>
    </row>
    <row r="1645" spans="1:31" customFormat="1" ht="43.2" hidden="1" x14ac:dyDescent="0.3">
      <c r="A1645" s="65" t="str" cm="1">
        <f t="array" ref="A1645">_xlfn.IFS(M1645&gt;=65,"Heavy",M1645&lt;=25,"Light",M1645&gt;=26-64,"Medium")</f>
        <v>Medium</v>
      </c>
      <c r="B1645" s="1" t="s">
        <v>2787</v>
      </c>
      <c r="C1645" s="1" t="s">
        <v>2824</v>
      </c>
      <c r="D1645" s="3">
        <f t="shared" si="345"/>
        <v>1628</v>
      </c>
      <c r="E1645" s="4" t="s">
        <v>2741</v>
      </c>
      <c r="F1645" s="3">
        <v>3</v>
      </c>
      <c r="G1645" s="3" t="s">
        <v>2827</v>
      </c>
      <c r="H1645" s="4" t="s">
        <v>1554</v>
      </c>
      <c r="I1645" s="3" t="s">
        <v>7</v>
      </c>
      <c r="J1645" s="3" t="s">
        <v>2819</v>
      </c>
      <c r="K1645" s="7" t="str">
        <f>VLOOKUP($I1645,'New Summary'!$E$8:$G$59,2,FALSE)</f>
        <v>T-100x200x8x12</v>
      </c>
      <c r="L1645" s="3" t="s">
        <v>2496</v>
      </c>
      <c r="M1645" s="7">
        <f>VLOOKUP($I1645,'New Summary'!$E$8:$G$59,3,FALSE)</f>
        <v>25.3</v>
      </c>
      <c r="N1645" s="3">
        <v>2300</v>
      </c>
      <c r="O1645" s="3" t="s">
        <v>25</v>
      </c>
      <c r="P1645" s="3">
        <v>1</v>
      </c>
      <c r="Q1645" s="28">
        <f t="shared" si="350"/>
        <v>2.2999999999999998</v>
      </c>
      <c r="R1645" s="40">
        <f t="shared" si="351"/>
        <v>58.19</v>
      </c>
      <c r="S1645" s="12">
        <v>0</v>
      </c>
      <c r="T1645" s="46">
        <f t="shared" si="339"/>
        <v>0</v>
      </c>
      <c r="U1645" s="15"/>
      <c r="V1645" s="3">
        <f t="shared" si="340"/>
        <v>2.2999999999999998</v>
      </c>
      <c r="W1645" s="30" t="s">
        <v>2502</v>
      </c>
      <c r="X1645" s="41">
        <f t="shared" si="343"/>
        <v>58.19</v>
      </c>
      <c r="Y1645" s="41">
        <f t="shared" si="344"/>
        <v>0</v>
      </c>
      <c r="Z1645" s="5"/>
      <c r="AA1645" s="3">
        <v>0.45750000000000002</v>
      </c>
      <c r="AB1645" s="3">
        <f t="shared" si="348"/>
        <v>1.8424999999999998</v>
      </c>
      <c r="AC1645" s="3">
        <f t="shared" si="349"/>
        <v>11.574750000000002</v>
      </c>
      <c r="AD1645">
        <v>457.5</v>
      </c>
      <c r="AE1645" s="1">
        <f t="shared" si="336"/>
        <v>0.45750000000000002</v>
      </c>
    </row>
    <row r="1646" spans="1:31" customFormat="1" ht="43.2" hidden="1" x14ac:dyDescent="0.3">
      <c r="A1646" s="65" t="str" cm="1">
        <f t="array" ref="A1646">_xlfn.IFS(M1646&gt;=65,"Heavy",M1646&lt;=25,"Light",M1646&gt;=26-64,"Medium")</f>
        <v>Medium</v>
      </c>
      <c r="B1646" s="1" t="s">
        <v>2787</v>
      </c>
      <c r="C1646" s="1" t="s">
        <v>2824</v>
      </c>
      <c r="D1646" s="3">
        <f t="shared" si="345"/>
        <v>1629</v>
      </c>
      <c r="E1646" s="4" t="s">
        <v>2741</v>
      </c>
      <c r="F1646" s="3">
        <v>3</v>
      </c>
      <c r="G1646" s="3" t="s">
        <v>2827</v>
      </c>
      <c r="H1646" s="4" t="s">
        <v>1555</v>
      </c>
      <c r="I1646" s="3" t="s">
        <v>7</v>
      </c>
      <c r="J1646" s="3" t="s">
        <v>2819</v>
      </c>
      <c r="K1646" s="7" t="str">
        <f>VLOOKUP($I1646,'New Summary'!$E$8:$G$59,2,FALSE)</f>
        <v>T-100x200x8x12</v>
      </c>
      <c r="L1646" s="3" t="s">
        <v>2496</v>
      </c>
      <c r="M1646" s="7">
        <f>VLOOKUP($I1646,'New Summary'!$E$8:$G$59,3,FALSE)</f>
        <v>25.3</v>
      </c>
      <c r="N1646" s="3">
        <v>2300</v>
      </c>
      <c r="O1646" s="3" t="s">
        <v>25</v>
      </c>
      <c r="P1646" s="3">
        <v>1</v>
      </c>
      <c r="Q1646" s="28">
        <f t="shared" si="350"/>
        <v>2.2999999999999998</v>
      </c>
      <c r="R1646" s="40">
        <f t="shared" si="351"/>
        <v>58.19</v>
      </c>
      <c r="S1646" s="12">
        <v>0</v>
      </c>
      <c r="T1646" s="46">
        <f t="shared" si="339"/>
        <v>0</v>
      </c>
      <c r="U1646" s="15"/>
      <c r="V1646" s="3">
        <f t="shared" si="340"/>
        <v>2.2999999999999998</v>
      </c>
      <c r="W1646" s="30" t="s">
        <v>2502</v>
      </c>
      <c r="X1646" s="41">
        <f t="shared" si="343"/>
        <v>58.19</v>
      </c>
      <c r="Y1646" s="41">
        <f t="shared" si="344"/>
        <v>0</v>
      </c>
      <c r="Z1646" s="5"/>
      <c r="AA1646" s="3">
        <v>0.45750000000000002</v>
      </c>
      <c r="AB1646" s="3">
        <f t="shared" si="348"/>
        <v>1.8424999999999998</v>
      </c>
      <c r="AC1646" s="3">
        <f t="shared" si="349"/>
        <v>11.574750000000002</v>
      </c>
      <c r="AD1646">
        <v>457.5</v>
      </c>
      <c r="AE1646" s="1">
        <f t="shared" si="336"/>
        <v>0.45750000000000002</v>
      </c>
    </row>
    <row r="1647" spans="1:31" customFormat="1" ht="43.2" hidden="1" x14ac:dyDescent="0.3">
      <c r="A1647" s="65" t="str" cm="1">
        <f t="array" ref="A1647">_xlfn.IFS(M1647&gt;=65,"Heavy",M1647&lt;=25,"Light",M1647&gt;=26-64,"Medium")</f>
        <v>Light</v>
      </c>
      <c r="B1647" s="1" t="s">
        <v>2787</v>
      </c>
      <c r="C1647" s="1" t="s">
        <v>2825</v>
      </c>
      <c r="D1647" s="3">
        <f t="shared" si="345"/>
        <v>1630</v>
      </c>
      <c r="E1647" s="4" t="s">
        <v>2741</v>
      </c>
      <c r="F1647" s="3">
        <v>3</v>
      </c>
      <c r="G1647" s="3" t="s">
        <v>2826</v>
      </c>
      <c r="H1647" s="4" t="s">
        <v>1539</v>
      </c>
      <c r="I1647" s="3" t="s">
        <v>32</v>
      </c>
      <c r="J1647" s="3" t="s">
        <v>2340</v>
      </c>
      <c r="K1647" s="7" t="str">
        <f>VLOOKUP($I1647,'New Summary'!$E$8:$G$59,2,FALSE)</f>
        <v>H-200x100x4,5x7</v>
      </c>
      <c r="L1647" s="3" t="s">
        <v>2496</v>
      </c>
      <c r="M1647" s="7">
        <f>VLOOKUP($I1647,'New Summary'!$E$8:$G$59,3,FALSE)</f>
        <v>18.2</v>
      </c>
      <c r="N1647" s="3">
        <v>1000</v>
      </c>
      <c r="O1647" s="3" t="s">
        <v>25</v>
      </c>
      <c r="P1647" s="3">
        <v>1</v>
      </c>
      <c r="Q1647" s="28">
        <f t="shared" si="350"/>
        <v>1</v>
      </c>
      <c r="R1647" s="28">
        <f t="shared" si="351"/>
        <v>18.2</v>
      </c>
      <c r="S1647" s="12">
        <v>0</v>
      </c>
      <c r="T1647" s="46">
        <f t="shared" si="339"/>
        <v>0</v>
      </c>
      <c r="U1647" s="15"/>
      <c r="V1647" s="3">
        <f t="shared" si="340"/>
        <v>1</v>
      </c>
      <c r="W1647" s="30" t="s">
        <v>2502</v>
      </c>
      <c r="X1647" s="5">
        <f t="shared" si="343"/>
        <v>18.2</v>
      </c>
      <c r="Y1647" s="5">
        <f t="shared" si="344"/>
        <v>0</v>
      </c>
      <c r="Z1647" s="5"/>
      <c r="AA1647" s="3">
        <v>0.68500000000000005</v>
      </c>
      <c r="AB1647" s="3">
        <f t="shared" si="348"/>
        <v>0.31499999999999995</v>
      </c>
      <c r="AC1647" s="3">
        <f t="shared" si="349"/>
        <v>12.467000000000001</v>
      </c>
      <c r="AD1647">
        <v>685</v>
      </c>
      <c r="AE1647" s="1">
        <f t="shared" si="336"/>
        <v>0.68500000000000005</v>
      </c>
    </row>
    <row r="1648" spans="1:31" customFormat="1" ht="43.2" hidden="1" x14ac:dyDescent="0.3">
      <c r="A1648" s="65" t="str" cm="1">
        <f t="array" ref="A1648">_xlfn.IFS(M1648&gt;=65,"Heavy",M1648&lt;=25,"Light",M1648&gt;=26-64,"Medium")</f>
        <v>Light</v>
      </c>
      <c r="B1648" s="1" t="s">
        <v>2787</v>
      </c>
      <c r="C1648" s="1" t="s">
        <v>2825</v>
      </c>
      <c r="D1648" s="3">
        <f t="shared" si="345"/>
        <v>1631</v>
      </c>
      <c r="E1648" s="4" t="s">
        <v>2741</v>
      </c>
      <c r="F1648" s="3">
        <v>3</v>
      </c>
      <c r="G1648" s="3" t="s">
        <v>2826</v>
      </c>
      <c r="H1648" s="4" t="s">
        <v>1540</v>
      </c>
      <c r="I1648" s="3" t="s">
        <v>32</v>
      </c>
      <c r="J1648" s="3" t="s">
        <v>2340</v>
      </c>
      <c r="K1648" s="7" t="str">
        <f>VLOOKUP($I1648,'New Summary'!$E$8:$G$59,2,FALSE)</f>
        <v>H-200x100x4,5x7</v>
      </c>
      <c r="L1648" s="3" t="s">
        <v>2496</v>
      </c>
      <c r="M1648" s="7">
        <f>VLOOKUP($I1648,'New Summary'!$E$8:$G$59,3,FALSE)</f>
        <v>18.2</v>
      </c>
      <c r="N1648" s="3">
        <v>1000</v>
      </c>
      <c r="O1648" s="3" t="s">
        <v>25</v>
      </c>
      <c r="P1648" s="3">
        <v>1</v>
      </c>
      <c r="Q1648" s="28">
        <f t="shared" si="350"/>
        <v>1</v>
      </c>
      <c r="R1648" s="28">
        <f t="shared" si="351"/>
        <v>18.2</v>
      </c>
      <c r="S1648" s="12">
        <v>0</v>
      </c>
      <c r="T1648" s="46">
        <f t="shared" si="339"/>
        <v>0</v>
      </c>
      <c r="U1648" s="15"/>
      <c r="V1648" s="3">
        <f t="shared" si="340"/>
        <v>1</v>
      </c>
      <c r="W1648" s="30" t="s">
        <v>2502</v>
      </c>
      <c r="X1648" s="5">
        <f t="shared" si="343"/>
        <v>18.2</v>
      </c>
      <c r="Y1648" s="5">
        <f t="shared" si="344"/>
        <v>0</v>
      </c>
      <c r="Z1648" s="5"/>
      <c r="AA1648" s="3">
        <v>0.68500000000000005</v>
      </c>
      <c r="AB1648" s="3">
        <f t="shared" si="348"/>
        <v>0.31499999999999995</v>
      </c>
      <c r="AC1648" s="3">
        <f t="shared" si="349"/>
        <v>12.467000000000001</v>
      </c>
      <c r="AD1648">
        <v>685</v>
      </c>
      <c r="AE1648" s="1">
        <f t="shared" si="336"/>
        <v>0.68500000000000005</v>
      </c>
    </row>
    <row r="1649" spans="1:31" customFormat="1" ht="43.2" hidden="1" x14ac:dyDescent="0.3">
      <c r="A1649" s="65" t="str" cm="1">
        <f t="array" ref="A1649">_xlfn.IFS(M1649&gt;=65,"Heavy",M1649&lt;=25,"Light",M1649&gt;=26-64,"Medium")</f>
        <v>Light</v>
      </c>
      <c r="B1649" s="1" t="s">
        <v>2787</v>
      </c>
      <c r="C1649" s="1" t="s">
        <v>2824</v>
      </c>
      <c r="D1649" s="3">
        <f t="shared" si="345"/>
        <v>1632</v>
      </c>
      <c r="E1649" s="4" t="s">
        <v>2741</v>
      </c>
      <c r="F1649" s="3">
        <v>3</v>
      </c>
      <c r="G1649" s="3" t="s">
        <v>2827</v>
      </c>
      <c r="H1649" s="4" t="s">
        <v>1558</v>
      </c>
      <c r="I1649" s="3" t="s">
        <v>1521</v>
      </c>
      <c r="J1649" s="3" t="s">
        <v>2341</v>
      </c>
      <c r="K1649" s="7" t="str">
        <f>VLOOKUP($I1649,'New Summary'!$E$8:$G$59,2,FALSE)</f>
        <v>H-200x100x5,5x8</v>
      </c>
      <c r="L1649" s="3" t="s">
        <v>2496</v>
      </c>
      <c r="M1649" s="7">
        <f>VLOOKUP($I1649,'New Summary'!$E$8:$G$59,3,FALSE)</f>
        <v>21.3</v>
      </c>
      <c r="N1649" s="3">
        <v>5200</v>
      </c>
      <c r="O1649" s="3" t="s">
        <v>25</v>
      </c>
      <c r="P1649" s="3">
        <v>1</v>
      </c>
      <c r="Q1649" s="28">
        <f t="shared" si="350"/>
        <v>5.2</v>
      </c>
      <c r="R1649" s="28">
        <f t="shared" si="351"/>
        <v>110.76</v>
      </c>
      <c r="S1649" s="12">
        <v>0</v>
      </c>
      <c r="T1649" s="46">
        <f t="shared" si="339"/>
        <v>0</v>
      </c>
      <c r="U1649" s="15"/>
      <c r="V1649" s="3">
        <f t="shared" si="340"/>
        <v>5.2</v>
      </c>
      <c r="W1649" s="30" t="s">
        <v>2502</v>
      </c>
      <c r="X1649" s="29">
        <f t="shared" si="343"/>
        <v>110.76</v>
      </c>
      <c r="Y1649" s="29">
        <f t="shared" si="344"/>
        <v>0</v>
      </c>
      <c r="Z1649" s="5"/>
      <c r="AA1649" s="3">
        <v>0.45750000000000002</v>
      </c>
      <c r="AB1649" s="3">
        <f t="shared" si="348"/>
        <v>4.7424999999999997</v>
      </c>
      <c r="AC1649" s="3">
        <f t="shared" si="349"/>
        <v>9.7447500000000016</v>
      </c>
      <c r="AD1649">
        <v>457.5</v>
      </c>
      <c r="AE1649" s="1">
        <f t="shared" si="336"/>
        <v>0.45750000000000002</v>
      </c>
    </row>
    <row r="1650" spans="1:31" customFormat="1" ht="43.2" hidden="1" x14ac:dyDescent="0.3">
      <c r="A1650" s="65" t="str" cm="1">
        <f t="array" ref="A1650">_xlfn.IFS(M1650&gt;=65,"Heavy",M1650&lt;=25,"Light",M1650&gt;=26-64,"Medium")</f>
        <v>Medium</v>
      </c>
      <c r="B1650" s="1" t="s">
        <v>2787</v>
      </c>
      <c r="C1650" s="1" t="s">
        <v>2824</v>
      </c>
      <c r="D1650" s="3">
        <f t="shared" si="345"/>
        <v>1633</v>
      </c>
      <c r="E1650" s="4" t="s">
        <v>2741</v>
      </c>
      <c r="F1650" s="3">
        <v>3</v>
      </c>
      <c r="G1650" s="3" t="s">
        <v>2827</v>
      </c>
      <c r="H1650" s="4" t="s">
        <v>1559</v>
      </c>
      <c r="I1650" s="3" t="s">
        <v>7</v>
      </c>
      <c r="J1650" s="3" t="s">
        <v>2819</v>
      </c>
      <c r="K1650" s="7" t="str">
        <f>VLOOKUP($I1650,'New Summary'!$E$8:$G$59,2,FALSE)</f>
        <v>T-100x200x8x12</v>
      </c>
      <c r="L1650" s="3" t="s">
        <v>2496</v>
      </c>
      <c r="M1650" s="7">
        <f>VLOOKUP($I1650,'New Summary'!$E$8:$G$59,3,FALSE)</f>
        <v>25.3</v>
      </c>
      <c r="N1650" s="3">
        <v>2600</v>
      </c>
      <c r="O1650" s="3" t="s">
        <v>25</v>
      </c>
      <c r="P1650" s="3">
        <v>1</v>
      </c>
      <c r="Q1650" s="28">
        <f t="shared" si="350"/>
        <v>2.6</v>
      </c>
      <c r="R1650" s="40">
        <f t="shared" si="351"/>
        <v>65.78</v>
      </c>
      <c r="S1650" s="12">
        <v>0</v>
      </c>
      <c r="T1650" s="46">
        <f t="shared" si="339"/>
        <v>0</v>
      </c>
      <c r="U1650" s="15"/>
      <c r="V1650" s="3">
        <f t="shared" si="340"/>
        <v>2.6</v>
      </c>
      <c r="W1650" s="30" t="s">
        <v>2502</v>
      </c>
      <c r="X1650" s="41">
        <f t="shared" si="343"/>
        <v>65.78</v>
      </c>
      <c r="Y1650" s="41">
        <f t="shared" si="344"/>
        <v>0</v>
      </c>
      <c r="Z1650" s="5"/>
      <c r="AA1650" s="3">
        <v>0.45750000000000002</v>
      </c>
      <c r="AB1650" s="3">
        <f t="shared" si="348"/>
        <v>2.1425000000000001</v>
      </c>
      <c r="AC1650" s="3">
        <f t="shared" si="349"/>
        <v>11.574750000000002</v>
      </c>
      <c r="AD1650">
        <v>457.5</v>
      </c>
      <c r="AE1650" s="1">
        <f t="shared" si="336"/>
        <v>0.45750000000000002</v>
      </c>
    </row>
    <row r="1651" spans="1:31" customFormat="1" ht="43.2" hidden="1" x14ac:dyDescent="0.3">
      <c r="A1651" s="65" t="str" cm="1">
        <f t="array" ref="A1651">_xlfn.IFS(M1651&gt;=65,"Heavy",M1651&lt;=25,"Light",M1651&gt;=26-64,"Medium")</f>
        <v>Light</v>
      </c>
      <c r="B1651" s="1" t="s">
        <v>2787</v>
      </c>
      <c r="C1651" s="1" t="s">
        <v>2824</v>
      </c>
      <c r="D1651" s="3">
        <f t="shared" si="345"/>
        <v>1634</v>
      </c>
      <c r="E1651" s="4" t="s">
        <v>2741</v>
      </c>
      <c r="F1651" s="3">
        <v>3</v>
      </c>
      <c r="G1651" s="3" t="s">
        <v>2827</v>
      </c>
      <c r="H1651" s="4" t="s">
        <v>1560</v>
      </c>
      <c r="I1651" s="3" t="s">
        <v>1521</v>
      </c>
      <c r="J1651" s="3" t="s">
        <v>2341</v>
      </c>
      <c r="K1651" s="7" t="str">
        <f>VLOOKUP($I1651,'New Summary'!$E$8:$G$59,2,FALSE)</f>
        <v>H-200x100x5,5x8</v>
      </c>
      <c r="L1651" s="3" t="s">
        <v>2496</v>
      </c>
      <c r="M1651" s="7">
        <f>VLOOKUP($I1651,'New Summary'!$E$8:$G$59,3,FALSE)</f>
        <v>21.3</v>
      </c>
      <c r="N1651" s="3">
        <v>5200</v>
      </c>
      <c r="O1651" s="3" t="s">
        <v>25</v>
      </c>
      <c r="P1651" s="3">
        <v>1</v>
      </c>
      <c r="Q1651" s="28">
        <f t="shared" si="350"/>
        <v>5.2</v>
      </c>
      <c r="R1651" s="28">
        <f t="shared" si="351"/>
        <v>110.76</v>
      </c>
      <c r="S1651" s="12">
        <v>0</v>
      </c>
      <c r="T1651" s="46">
        <f t="shared" si="339"/>
        <v>0</v>
      </c>
      <c r="U1651" s="15"/>
      <c r="V1651" s="3">
        <f t="shared" si="340"/>
        <v>5.2</v>
      </c>
      <c r="W1651" s="30" t="s">
        <v>2502</v>
      </c>
      <c r="X1651" s="29">
        <f t="shared" si="343"/>
        <v>110.76</v>
      </c>
      <c r="Y1651" s="29">
        <f t="shared" si="344"/>
        <v>0</v>
      </c>
      <c r="Z1651" s="5"/>
      <c r="AA1651" s="3">
        <v>0.68500000000000005</v>
      </c>
      <c r="AB1651" s="3">
        <f t="shared" si="348"/>
        <v>4.5150000000000006</v>
      </c>
      <c r="AC1651" s="3">
        <f t="shared" si="349"/>
        <v>14.590500000000002</v>
      </c>
      <c r="AD1651">
        <v>685</v>
      </c>
      <c r="AE1651" s="1">
        <f t="shared" si="336"/>
        <v>0.68500000000000005</v>
      </c>
    </row>
    <row r="1652" spans="1:31" customFormat="1" ht="43.2" hidden="1" x14ac:dyDescent="0.3">
      <c r="A1652" s="65" t="str" cm="1">
        <f t="array" ref="A1652">_xlfn.IFS(M1652&gt;=65,"Heavy",M1652&lt;=25,"Light",M1652&gt;=26-64,"Medium")</f>
        <v>Medium</v>
      </c>
      <c r="B1652" s="1" t="s">
        <v>2787</v>
      </c>
      <c r="C1652" s="1" t="s">
        <v>2824</v>
      </c>
      <c r="D1652" s="3">
        <f t="shared" si="345"/>
        <v>1635</v>
      </c>
      <c r="E1652" s="4" t="s">
        <v>2741</v>
      </c>
      <c r="F1652" s="3">
        <v>3</v>
      </c>
      <c r="G1652" s="3" t="s">
        <v>2827</v>
      </c>
      <c r="H1652" s="4" t="s">
        <v>1561</v>
      </c>
      <c r="I1652" s="3" t="s">
        <v>7</v>
      </c>
      <c r="J1652" s="3" t="s">
        <v>2819</v>
      </c>
      <c r="K1652" s="7" t="str">
        <f>VLOOKUP($I1652,'New Summary'!$E$8:$G$59,2,FALSE)</f>
        <v>T-100x200x8x12</v>
      </c>
      <c r="L1652" s="3" t="s">
        <v>2496</v>
      </c>
      <c r="M1652" s="7">
        <f>VLOOKUP($I1652,'New Summary'!$E$8:$G$59,3,FALSE)</f>
        <v>25.3</v>
      </c>
      <c r="N1652" s="3">
        <v>2600</v>
      </c>
      <c r="O1652" s="3" t="s">
        <v>25</v>
      </c>
      <c r="P1652" s="3">
        <v>1</v>
      </c>
      <c r="Q1652" s="28">
        <f t="shared" si="350"/>
        <v>2.6</v>
      </c>
      <c r="R1652" s="40">
        <f t="shared" si="351"/>
        <v>65.78</v>
      </c>
      <c r="S1652" s="12">
        <v>0</v>
      </c>
      <c r="T1652" s="46">
        <f t="shared" si="339"/>
        <v>0</v>
      </c>
      <c r="U1652" s="15"/>
      <c r="V1652" s="3">
        <f t="shared" si="340"/>
        <v>2.6</v>
      </c>
      <c r="W1652" s="30" t="s">
        <v>2502</v>
      </c>
      <c r="X1652" s="41">
        <f t="shared" si="343"/>
        <v>65.78</v>
      </c>
      <c r="Y1652" s="41">
        <f t="shared" si="344"/>
        <v>0</v>
      </c>
      <c r="Z1652" s="5"/>
      <c r="AA1652" s="3">
        <v>0.38</v>
      </c>
      <c r="AB1652" s="3">
        <f t="shared" si="348"/>
        <v>2.2200000000000002</v>
      </c>
      <c r="AC1652" s="3">
        <f t="shared" si="349"/>
        <v>9.6140000000000008</v>
      </c>
      <c r="AD1652">
        <v>380</v>
      </c>
      <c r="AE1652" s="1">
        <f t="shared" si="336"/>
        <v>0.38</v>
      </c>
    </row>
    <row r="1653" spans="1:31" customFormat="1" ht="43.2" hidden="1" x14ac:dyDescent="0.3">
      <c r="A1653" s="65" t="str" cm="1">
        <f t="array" ref="A1653">_xlfn.IFS(M1653&gt;=65,"Heavy",M1653&lt;=25,"Light",M1653&gt;=26-64,"Medium")</f>
        <v>Light</v>
      </c>
      <c r="B1653" s="1" t="s">
        <v>2787</v>
      </c>
      <c r="C1653" s="1" t="s">
        <v>2824</v>
      </c>
      <c r="D1653" s="3">
        <f t="shared" si="345"/>
        <v>1636</v>
      </c>
      <c r="E1653" s="4" t="s">
        <v>2741</v>
      </c>
      <c r="F1653" s="3">
        <v>3</v>
      </c>
      <c r="G1653" s="3" t="s">
        <v>2827</v>
      </c>
      <c r="H1653" s="4" t="s">
        <v>1562</v>
      </c>
      <c r="I1653" s="3" t="s">
        <v>1521</v>
      </c>
      <c r="J1653" s="3" t="s">
        <v>2341</v>
      </c>
      <c r="K1653" s="7" t="str">
        <f>VLOOKUP($I1653,'New Summary'!$E$8:$G$59,2,FALSE)</f>
        <v>H-200x100x5,5x8</v>
      </c>
      <c r="L1653" s="3" t="s">
        <v>2496</v>
      </c>
      <c r="M1653" s="7">
        <f>VLOOKUP($I1653,'New Summary'!$E$8:$G$59,3,FALSE)</f>
        <v>21.3</v>
      </c>
      <c r="N1653" s="3">
        <v>5800</v>
      </c>
      <c r="O1653" s="3" t="s">
        <v>25</v>
      </c>
      <c r="P1653" s="3">
        <v>1</v>
      </c>
      <c r="Q1653" s="28">
        <f t="shared" si="350"/>
        <v>5.8</v>
      </c>
      <c r="R1653" s="28">
        <f t="shared" si="351"/>
        <v>123.54</v>
      </c>
      <c r="S1653" s="12">
        <v>0</v>
      </c>
      <c r="T1653" s="46">
        <f t="shared" si="339"/>
        <v>0</v>
      </c>
      <c r="U1653" s="15"/>
      <c r="V1653" s="3">
        <f t="shared" si="340"/>
        <v>5.8</v>
      </c>
      <c r="W1653" s="30" t="s">
        <v>2502</v>
      </c>
      <c r="X1653" s="29">
        <f t="shared" si="343"/>
        <v>123.54</v>
      </c>
      <c r="Y1653" s="29">
        <f t="shared" si="344"/>
        <v>0</v>
      </c>
      <c r="Z1653" s="5"/>
      <c r="AA1653" s="3">
        <v>0.30499999999999999</v>
      </c>
      <c r="AB1653" s="3">
        <f t="shared" si="348"/>
        <v>5.4950000000000001</v>
      </c>
      <c r="AC1653" s="3">
        <f t="shared" si="349"/>
        <v>6.4965000000000002</v>
      </c>
      <c r="AD1653">
        <v>305</v>
      </c>
      <c r="AE1653" s="1">
        <f t="shared" si="336"/>
        <v>0.30499999999999999</v>
      </c>
    </row>
    <row r="1654" spans="1:31" customFormat="1" ht="43.2" hidden="1" x14ac:dyDescent="0.3">
      <c r="A1654" s="65" t="str" cm="1">
        <f t="array" ref="A1654">_xlfn.IFS(M1654&gt;=65,"Heavy",M1654&lt;=25,"Light",M1654&gt;=26-64,"Medium")</f>
        <v>Medium</v>
      </c>
      <c r="B1654" s="1" t="s">
        <v>2787</v>
      </c>
      <c r="C1654" s="1" t="s">
        <v>2824</v>
      </c>
      <c r="D1654" s="3">
        <f t="shared" si="345"/>
        <v>1637</v>
      </c>
      <c r="E1654" s="4" t="s">
        <v>2741</v>
      </c>
      <c r="F1654" s="3">
        <v>3</v>
      </c>
      <c r="G1654" s="3" t="s">
        <v>2827</v>
      </c>
      <c r="H1654" s="4" t="s">
        <v>1563</v>
      </c>
      <c r="I1654" s="3" t="s">
        <v>7</v>
      </c>
      <c r="J1654" s="3" t="s">
        <v>2819</v>
      </c>
      <c r="K1654" s="7" t="str">
        <f>VLOOKUP($I1654,'New Summary'!$E$8:$G$59,2,FALSE)</f>
        <v>T-100x200x8x12</v>
      </c>
      <c r="L1654" s="3" t="s">
        <v>2496</v>
      </c>
      <c r="M1654" s="7">
        <f>VLOOKUP($I1654,'New Summary'!$E$8:$G$59,3,FALSE)</f>
        <v>25.3</v>
      </c>
      <c r="N1654" s="3">
        <v>2900</v>
      </c>
      <c r="O1654" s="3" t="s">
        <v>25</v>
      </c>
      <c r="P1654" s="3">
        <v>1</v>
      </c>
      <c r="Q1654" s="28">
        <f t="shared" si="350"/>
        <v>2.9</v>
      </c>
      <c r="R1654" s="40">
        <f t="shared" si="351"/>
        <v>73.37</v>
      </c>
      <c r="S1654" s="12">
        <v>0</v>
      </c>
      <c r="T1654" s="46">
        <f t="shared" si="339"/>
        <v>0</v>
      </c>
      <c r="U1654" s="15"/>
      <c r="V1654" s="3">
        <f t="shared" si="340"/>
        <v>2.9</v>
      </c>
      <c r="W1654" s="30" t="s">
        <v>2502</v>
      </c>
      <c r="X1654" s="41">
        <f t="shared" si="343"/>
        <v>73.37</v>
      </c>
      <c r="Y1654" s="41">
        <f t="shared" si="344"/>
        <v>0</v>
      </c>
      <c r="Z1654" s="5"/>
      <c r="AA1654" s="3">
        <v>0.30499999999999999</v>
      </c>
      <c r="AB1654" s="3">
        <f t="shared" si="348"/>
        <v>2.5949999999999998</v>
      </c>
      <c r="AC1654" s="3">
        <f t="shared" si="349"/>
        <v>7.7164999999999999</v>
      </c>
      <c r="AD1654">
        <v>305</v>
      </c>
      <c r="AE1654" s="1">
        <f t="shared" si="336"/>
        <v>0.30499999999999999</v>
      </c>
    </row>
    <row r="1655" spans="1:31" customFormat="1" ht="43.2" hidden="1" x14ac:dyDescent="0.3">
      <c r="A1655" s="65" t="str" cm="1">
        <f t="array" ref="A1655">_xlfn.IFS(M1655&gt;=65,"Heavy",M1655&lt;=25,"Light",M1655&gt;=26-64,"Medium")</f>
        <v>Light</v>
      </c>
      <c r="B1655" s="1" t="s">
        <v>2787</v>
      </c>
      <c r="C1655" s="1" t="s">
        <v>2824</v>
      </c>
      <c r="D1655" s="3">
        <f t="shared" si="345"/>
        <v>1638</v>
      </c>
      <c r="E1655" s="4" t="s">
        <v>2741</v>
      </c>
      <c r="F1655" s="3">
        <v>3</v>
      </c>
      <c r="G1655" s="3" t="s">
        <v>2827</v>
      </c>
      <c r="H1655" s="4" t="s">
        <v>1564</v>
      </c>
      <c r="I1655" s="3" t="s">
        <v>1521</v>
      </c>
      <c r="J1655" s="3" t="s">
        <v>2341</v>
      </c>
      <c r="K1655" s="7" t="str">
        <f>VLOOKUP($I1655,'New Summary'!$E$8:$G$59,2,FALSE)</f>
        <v>H-200x100x5,5x8</v>
      </c>
      <c r="L1655" s="3" t="s">
        <v>2496</v>
      </c>
      <c r="M1655" s="7">
        <f>VLOOKUP($I1655,'New Summary'!$E$8:$G$59,3,FALSE)</f>
        <v>21.3</v>
      </c>
      <c r="N1655" s="3">
        <v>5800</v>
      </c>
      <c r="O1655" s="3" t="s">
        <v>25</v>
      </c>
      <c r="P1655" s="3">
        <v>1</v>
      </c>
      <c r="Q1655" s="28">
        <f t="shared" si="350"/>
        <v>5.8</v>
      </c>
      <c r="R1655" s="28">
        <f t="shared" si="351"/>
        <v>123.54</v>
      </c>
      <c r="S1655" s="12">
        <v>0</v>
      </c>
      <c r="T1655" s="46">
        <f t="shared" si="339"/>
        <v>0</v>
      </c>
      <c r="U1655" s="15"/>
      <c r="V1655" s="3">
        <f t="shared" si="340"/>
        <v>5.8</v>
      </c>
      <c r="W1655" s="30" t="s">
        <v>2502</v>
      </c>
      <c r="X1655" s="29">
        <f t="shared" si="343"/>
        <v>123.54</v>
      </c>
      <c r="Y1655" s="29">
        <f t="shared" si="344"/>
        <v>0</v>
      </c>
      <c r="Z1655" s="5"/>
      <c r="AA1655" s="3">
        <v>0.30499999999999999</v>
      </c>
      <c r="AB1655" s="3">
        <f t="shared" si="348"/>
        <v>5.4950000000000001</v>
      </c>
      <c r="AC1655" s="3">
        <f t="shared" si="349"/>
        <v>6.4965000000000002</v>
      </c>
      <c r="AD1655">
        <v>305</v>
      </c>
      <c r="AE1655" s="1">
        <f t="shared" si="336"/>
        <v>0.30499999999999999</v>
      </c>
    </row>
    <row r="1656" spans="1:31" customFormat="1" ht="43.2" hidden="1" x14ac:dyDescent="0.3">
      <c r="A1656" s="65" t="str" cm="1">
        <f t="array" ref="A1656">_xlfn.IFS(M1656&gt;=65,"Heavy",M1656&lt;=25,"Light",M1656&gt;=26-64,"Medium")</f>
        <v>Medium</v>
      </c>
      <c r="B1656" s="1" t="s">
        <v>2787</v>
      </c>
      <c r="C1656" s="1" t="s">
        <v>2824</v>
      </c>
      <c r="D1656" s="3">
        <f t="shared" si="345"/>
        <v>1639</v>
      </c>
      <c r="E1656" s="4" t="s">
        <v>2741</v>
      </c>
      <c r="F1656" s="3">
        <v>3</v>
      </c>
      <c r="G1656" s="3" t="s">
        <v>2827</v>
      </c>
      <c r="H1656" s="4" t="s">
        <v>1565</v>
      </c>
      <c r="I1656" s="3" t="s">
        <v>7</v>
      </c>
      <c r="J1656" s="3" t="s">
        <v>2819</v>
      </c>
      <c r="K1656" s="7" t="str">
        <f>VLOOKUP($I1656,'New Summary'!$E$8:$G$59,2,FALSE)</f>
        <v>T-100x200x8x12</v>
      </c>
      <c r="L1656" s="3" t="s">
        <v>2496</v>
      </c>
      <c r="M1656" s="7">
        <f>VLOOKUP($I1656,'New Summary'!$E$8:$G$59,3,FALSE)</f>
        <v>25.3</v>
      </c>
      <c r="N1656" s="3">
        <v>2900</v>
      </c>
      <c r="O1656" s="3" t="s">
        <v>25</v>
      </c>
      <c r="P1656" s="3">
        <v>1</v>
      </c>
      <c r="Q1656" s="28">
        <f t="shared" si="350"/>
        <v>2.9</v>
      </c>
      <c r="R1656" s="40">
        <f t="shared" si="351"/>
        <v>73.37</v>
      </c>
      <c r="S1656" s="12">
        <v>0</v>
      </c>
      <c r="T1656" s="46">
        <f t="shared" si="339"/>
        <v>0</v>
      </c>
      <c r="U1656" s="15"/>
      <c r="V1656" s="3">
        <f t="shared" si="340"/>
        <v>2.9</v>
      </c>
      <c r="W1656" s="30" t="s">
        <v>2502</v>
      </c>
      <c r="X1656" s="41">
        <f t="shared" si="343"/>
        <v>73.37</v>
      </c>
      <c r="Y1656" s="41">
        <f t="shared" si="344"/>
        <v>0</v>
      </c>
      <c r="Z1656" s="5"/>
      <c r="AA1656" s="3">
        <v>0.30499999999999999</v>
      </c>
      <c r="AB1656" s="3">
        <f t="shared" si="348"/>
        <v>2.5949999999999998</v>
      </c>
      <c r="AC1656" s="3">
        <f t="shared" si="349"/>
        <v>7.7164999999999999</v>
      </c>
      <c r="AD1656">
        <v>305</v>
      </c>
      <c r="AE1656" s="1">
        <f t="shared" si="336"/>
        <v>0.30499999999999999</v>
      </c>
    </row>
    <row r="1657" spans="1:31" customFormat="1" ht="43.2" hidden="1" x14ac:dyDescent="0.3">
      <c r="A1657" s="65" t="str" cm="1">
        <f t="array" ref="A1657">_xlfn.IFS(M1657&gt;=65,"Heavy",M1657&lt;=25,"Light",M1657&gt;=26-64,"Medium")</f>
        <v>Heavy</v>
      </c>
      <c r="B1657" s="1" t="s">
        <v>2787</v>
      </c>
      <c r="C1657" s="1" t="s">
        <v>2825</v>
      </c>
      <c r="D1657" s="3">
        <f t="shared" si="345"/>
        <v>1640</v>
      </c>
      <c r="E1657" s="4" t="s">
        <v>2783</v>
      </c>
      <c r="F1657" s="3">
        <v>5</v>
      </c>
      <c r="G1657" s="3" t="s">
        <v>2826</v>
      </c>
      <c r="H1657" s="4" t="s">
        <v>1574</v>
      </c>
      <c r="I1657" s="3" t="s">
        <v>920</v>
      </c>
      <c r="J1657" s="3" t="s">
        <v>2319</v>
      </c>
      <c r="K1657" s="7" t="str">
        <f>VLOOKUP($I1657,'New Summary'!$E$8:$G$59,2,FALSE)</f>
        <v>H-350x250x9x14</v>
      </c>
      <c r="L1657" s="3" t="s">
        <v>2496</v>
      </c>
      <c r="M1657" s="7">
        <f>VLOOKUP($I1657,'New Summary'!$E$8:$G$59,3,FALSE)</f>
        <v>79.7</v>
      </c>
      <c r="N1657" s="3">
        <v>10000</v>
      </c>
      <c r="O1657" s="3" t="s">
        <v>25</v>
      </c>
      <c r="P1657" s="3">
        <v>1</v>
      </c>
      <c r="Q1657" s="28">
        <f t="shared" si="350"/>
        <v>10</v>
      </c>
      <c r="R1657" s="28">
        <f t="shared" si="351"/>
        <v>797</v>
      </c>
      <c r="S1657" s="12">
        <v>0</v>
      </c>
      <c r="T1657" s="46">
        <f t="shared" si="339"/>
        <v>0</v>
      </c>
      <c r="U1657" s="37"/>
      <c r="V1657" s="3">
        <f t="shared" si="340"/>
        <v>10</v>
      </c>
      <c r="W1657" s="30" t="s">
        <v>2502</v>
      </c>
      <c r="X1657" s="41">
        <f t="shared" si="343"/>
        <v>797</v>
      </c>
      <c r="Y1657" s="41">
        <f t="shared" si="344"/>
        <v>0</v>
      </c>
      <c r="Z1657" s="5"/>
      <c r="AA1657" s="3">
        <v>0.30499999999999999</v>
      </c>
      <c r="AB1657" s="3">
        <f t="shared" si="348"/>
        <v>9.6950000000000003</v>
      </c>
      <c r="AC1657" s="3">
        <f t="shared" si="349"/>
        <v>24.308499999999999</v>
      </c>
      <c r="AD1657">
        <v>305</v>
      </c>
      <c r="AE1657" s="1">
        <f t="shared" ref="AE1657:AE1720" si="352">AD1657/1000</f>
        <v>0.30499999999999999</v>
      </c>
    </row>
    <row r="1658" spans="1:31" customFormat="1" ht="43.2" hidden="1" x14ac:dyDescent="0.3">
      <c r="A1658" s="65" t="str" cm="1">
        <f t="array" ref="A1658">_xlfn.IFS(M1658&gt;=65,"Heavy",M1658&lt;=25,"Light",M1658&gt;=26-64,"Medium")</f>
        <v>Heavy</v>
      </c>
      <c r="B1658" s="1" t="s">
        <v>2787</v>
      </c>
      <c r="C1658" s="1" t="s">
        <v>2825</v>
      </c>
      <c r="D1658" s="3">
        <f t="shared" si="345"/>
        <v>1641</v>
      </c>
      <c r="E1658" s="4" t="s">
        <v>2783</v>
      </c>
      <c r="F1658" s="3">
        <v>5</v>
      </c>
      <c r="G1658" s="3" t="s">
        <v>2826</v>
      </c>
      <c r="H1658" s="4" t="s">
        <v>1575</v>
      </c>
      <c r="I1658" s="3" t="s">
        <v>920</v>
      </c>
      <c r="J1658" s="3" t="s">
        <v>2319</v>
      </c>
      <c r="K1658" s="7" t="str">
        <f>VLOOKUP($I1658,'New Summary'!$E$8:$G$59,2,FALSE)</f>
        <v>H-350x250x9x14</v>
      </c>
      <c r="L1658" s="3" t="s">
        <v>2496</v>
      </c>
      <c r="M1658" s="7">
        <f>VLOOKUP($I1658,'New Summary'!$E$8:$G$59,3,FALSE)</f>
        <v>79.7</v>
      </c>
      <c r="N1658" s="3">
        <v>11140</v>
      </c>
      <c r="O1658" s="3" t="s">
        <v>25</v>
      </c>
      <c r="P1658" s="3">
        <v>1</v>
      </c>
      <c r="Q1658" s="28">
        <f t="shared" si="350"/>
        <v>11.14</v>
      </c>
      <c r="R1658" s="28">
        <f t="shared" si="351"/>
        <v>887.85800000000006</v>
      </c>
      <c r="S1658" s="12">
        <v>0</v>
      </c>
      <c r="T1658" s="46">
        <f t="shared" si="339"/>
        <v>0</v>
      </c>
      <c r="U1658" s="37"/>
      <c r="V1658" s="3">
        <f t="shared" si="340"/>
        <v>11.14</v>
      </c>
      <c r="W1658" s="30" t="s">
        <v>2502</v>
      </c>
      <c r="X1658" s="41">
        <f t="shared" si="343"/>
        <v>887.85800000000006</v>
      </c>
      <c r="Y1658" s="41">
        <f t="shared" si="344"/>
        <v>0</v>
      </c>
      <c r="Z1658" s="5"/>
      <c r="AA1658" s="3">
        <v>0.38</v>
      </c>
      <c r="AB1658" s="3">
        <f t="shared" si="348"/>
        <v>10.76</v>
      </c>
      <c r="AC1658" s="3">
        <f t="shared" si="349"/>
        <v>30.286000000000001</v>
      </c>
      <c r="AD1658">
        <v>380</v>
      </c>
      <c r="AE1658" s="1">
        <f t="shared" si="352"/>
        <v>0.38</v>
      </c>
    </row>
    <row r="1659" spans="1:31" customFormat="1" ht="43.2" hidden="1" x14ac:dyDescent="0.3">
      <c r="A1659" s="65" t="str" cm="1">
        <f t="array" ref="A1659">_xlfn.IFS(M1659&gt;=65,"Heavy",M1659&lt;=25,"Light",M1659&gt;=26-64,"Medium")</f>
        <v>Heavy</v>
      </c>
      <c r="B1659" s="1" t="s">
        <v>2787</v>
      </c>
      <c r="C1659" s="1" t="s">
        <v>2825</v>
      </c>
      <c r="D1659" s="3">
        <f t="shared" si="345"/>
        <v>1642</v>
      </c>
      <c r="E1659" s="4" t="s">
        <v>2783</v>
      </c>
      <c r="F1659" s="3">
        <v>5</v>
      </c>
      <c r="G1659" s="3" t="s">
        <v>2826</v>
      </c>
      <c r="H1659" s="4" t="s">
        <v>1576</v>
      </c>
      <c r="I1659" s="3" t="s">
        <v>920</v>
      </c>
      <c r="J1659" s="3" t="s">
        <v>2319</v>
      </c>
      <c r="K1659" s="7" t="str">
        <f>VLOOKUP($I1659,'New Summary'!$E$8:$G$59,2,FALSE)</f>
        <v>H-350x250x9x14</v>
      </c>
      <c r="L1659" s="3" t="s">
        <v>2496</v>
      </c>
      <c r="M1659" s="7">
        <f>VLOOKUP($I1659,'New Summary'!$E$8:$G$59,3,FALSE)</f>
        <v>79.7</v>
      </c>
      <c r="N1659" s="3">
        <v>12280</v>
      </c>
      <c r="O1659" s="3" t="s">
        <v>25</v>
      </c>
      <c r="P1659" s="3">
        <v>1</v>
      </c>
      <c r="Q1659" s="28">
        <f t="shared" si="350"/>
        <v>12.28</v>
      </c>
      <c r="R1659" s="28">
        <f t="shared" si="351"/>
        <v>978.71600000000001</v>
      </c>
      <c r="S1659" s="12">
        <v>0</v>
      </c>
      <c r="T1659" s="46">
        <f t="shared" si="339"/>
        <v>0</v>
      </c>
      <c r="U1659" s="37"/>
      <c r="V1659" s="3">
        <f t="shared" si="340"/>
        <v>12.28</v>
      </c>
      <c r="W1659" s="30" t="s">
        <v>2502</v>
      </c>
      <c r="X1659" s="41">
        <f t="shared" si="343"/>
        <v>978.71600000000001</v>
      </c>
      <c r="Y1659" s="41">
        <f t="shared" si="344"/>
        <v>0</v>
      </c>
      <c r="Z1659" s="5"/>
      <c r="AA1659" s="3">
        <v>0.3</v>
      </c>
      <c r="AB1659" s="3">
        <f t="shared" si="348"/>
        <v>11.979999999999999</v>
      </c>
      <c r="AC1659" s="3">
        <f t="shared" si="349"/>
        <v>23.91</v>
      </c>
      <c r="AD1659">
        <v>300</v>
      </c>
      <c r="AE1659" s="1">
        <f t="shared" si="352"/>
        <v>0.3</v>
      </c>
    </row>
    <row r="1660" spans="1:31" customFormat="1" ht="43.2" hidden="1" x14ac:dyDescent="0.3">
      <c r="A1660" s="65" t="str" cm="1">
        <f t="array" ref="A1660">_xlfn.IFS(M1660&gt;=65,"Heavy",M1660&lt;=25,"Light",M1660&gt;=26-64,"Medium")</f>
        <v>Heavy</v>
      </c>
      <c r="B1660" s="1" t="s">
        <v>2787</v>
      </c>
      <c r="C1660" s="1" t="s">
        <v>2825</v>
      </c>
      <c r="D1660" s="3">
        <f t="shared" si="345"/>
        <v>1643</v>
      </c>
      <c r="E1660" s="4" t="s">
        <v>2783</v>
      </c>
      <c r="F1660" s="3">
        <v>5</v>
      </c>
      <c r="G1660" s="3" t="s">
        <v>2826</v>
      </c>
      <c r="H1660" s="4" t="s">
        <v>1577</v>
      </c>
      <c r="I1660" s="3" t="s">
        <v>1646</v>
      </c>
      <c r="J1660" s="3" t="s">
        <v>2320</v>
      </c>
      <c r="K1660" s="7" t="str">
        <f>VLOOKUP($I1660,'New Summary'!$E$8:$G$59,2,FALSE)</f>
        <v>H-350x250x9x14</v>
      </c>
      <c r="L1660" s="3" t="s">
        <v>2496</v>
      </c>
      <c r="M1660" s="7">
        <f>VLOOKUP($I1660,'New Summary'!$E$8:$G$59,3,FALSE)</f>
        <v>79.7</v>
      </c>
      <c r="N1660" s="3">
        <v>13420</v>
      </c>
      <c r="O1660" s="3" t="s">
        <v>25</v>
      </c>
      <c r="P1660" s="3">
        <v>1</v>
      </c>
      <c r="Q1660" s="40">
        <f t="shared" si="350"/>
        <v>13.42</v>
      </c>
      <c r="R1660" s="40">
        <f t="shared" si="351"/>
        <v>1069.5740000000001</v>
      </c>
      <c r="S1660" s="12">
        <v>0</v>
      </c>
      <c r="T1660" s="46">
        <f t="shared" si="339"/>
        <v>0</v>
      </c>
      <c r="U1660" s="14"/>
      <c r="V1660" s="3">
        <f t="shared" si="340"/>
        <v>13.42</v>
      </c>
      <c r="W1660" s="30" t="s">
        <v>2502</v>
      </c>
      <c r="X1660" s="41">
        <f t="shared" si="343"/>
        <v>1069.5740000000001</v>
      </c>
      <c r="Y1660" s="41">
        <f t="shared" si="344"/>
        <v>0</v>
      </c>
      <c r="Z1660" s="5"/>
      <c r="AA1660" s="3">
        <v>0.3</v>
      </c>
      <c r="AB1660" s="3">
        <f t="shared" si="348"/>
        <v>13.12</v>
      </c>
      <c r="AC1660" s="3">
        <f t="shared" si="349"/>
        <v>23.91</v>
      </c>
      <c r="AD1660">
        <v>300</v>
      </c>
      <c r="AE1660" s="1">
        <f t="shared" si="352"/>
        <v>0.3</v>
      </c>
    </row>
    <row r="1661" spans="1:31" customFormat="1" ht="43.2" hidden="1" x14ac:dyDescent="0.3">
      <c r="A1661" s="65" t="str" cm="1">
        <f t="array" ref="A1661">_xlfn.IFS(M1661&gt;=65,"Heavy",M1661&lt;=25,"Light",M1661&gt;=26-64,"Medium")</f>
        <v>Heavy</v>
      </c>
      <c r="B1661" s="1" t="s">
        <v>2787</v>
      </c>
      <c r="C1661" s="1" t="s">
        <v>2825</v>
      </c>
      <c r="D1661" s="3">
        <f t="shared" si="345"/>
        <v>1644</v>
      </c>
      <c r="E1661" s="4" t="s">
        <v>2783</v>
      </c>
      <c r="F1661" s="3">
        <v>5</v>
      </c>
      <c r="G1661" s="3" t="s">
        <v>2826</v>
      </c>
      <c r="H1661" s="4" t="s">
        <v>1578</v>
      </c>
      <c r="I1661" s="3" t="s">
        <v>1646</v>
      </c>
      <c r="J1661" s="3" t="s">
        <v>2320</v>
      </c>
      <c r="K1661" s="7" t="str">
        <f>VLOOKUP($I1661,'New Summary'!$E$8:$G$59,2,FALSE)</f>
        <v>H-350x250x9x14</v>
      </c>
      <c r="L1661" s="3" t="s">
        <v>2496</v>
      </c>
      <c r="M1661" s="7">
        <f>VLOOKUP($I1661,'New Summary'!$E$8:$G$59,3,FALSE)</f>
        <v>79.7</v>
      </c>
      <c r="N1661" s="3">
        <v>13420</v>
      </c>
      <c r="O1661" s="3" t="s">
        <v>25</v>
      </c>
      <c r="P1661" s="3">
        <v>1</v>
      </c>
      <c r="Q1661" s="40">
        <f t="shared" si="350"/>
        <v>13.42</v>
      </c>
      <c r="R1661" s="40">
        <f t="shared" si="351"/>
        <v>1069.5740000000001</v>
      </c>
      <c r="S1661" s="12">
        <v>0</v>
      </c>
      <c r="T1661" s="46">
        <f t="shared" si="339"/>
        <v>0</v>
      </c>
      <c r="U1661" s="14"/>
      <c r="V1661" s="3">
        <f t="shared" si="340"/>
        <v>13.42</v>
      </c>
      <c r="W1661" s="30" t="s">
        <v>2502</v>
      </c>
      <c r="X1661" s="41">
        <f t="shared" si="343"/>
        <v>1069.5740000000001</v>
      </c>
      <c r="Y1661" s="41">
        <f t="shared" si="344"/>
        <v>0</v>
      </c>
      <c r="Z1661" s="5"/>
      <c r="AA1661" s="3">
        <v>0.3</v>
      </c>
      <c r="AB1661" s="3">
        <f t="shared" si="348"/>
        <v>13.12</v>
      </c>
      <c r="AC1661" s="3">
        <f t="shared" si="349"/>
        <v>23.91</v>
      </c>
      <c r="AD1661">
        <v>300</v>
      </c>
      <c r="AE1661" s="1">
        <f t="shared" si="352"/>
        <v>0.3</v>
      </c>
    </row>
    <row r="1662" spans="1:31" customFormat="1" ht="43.2" hidden="1" x14ac:dyDescent="0.3">
      <c r="A1662" s="65" t="str" cm="1">
        <f t="array" ref="A1662">_xlfn.IFS(M1662&gt;=65,"Heavy",M1662&lt;=25,"Light",M1662&gt;=26-64,"Medium")</f>
        <v>Heavy</v>
      </c>
      <c r="B1662" s="1" t="s">
        <v>2787</v>
      </c>
      <c r="C1662" s="1" t="s">
        <v>2825</v>
      </c>
      <c r="D1662" s="3">
        <f t="shared" si="345"/>
        <v>1645</v>
      </c>
      <c r="E1662" s="4" t="s">
        <v>2783</v>
      </c>
      <c r="F1662" s="3">
        <v>5</v>
      </c>
      <c r="G1662" s="3" t="s">
        <v>2826</v>
      </c>
      <c r="H1662" s="4" t="s">
        <v>1579</v>
      </c>
      <c r="I1662" s="3" t="s">
        <v>920</v>
      </c>
      <c r="J1662" s="3" t="s">
        <v>2319</v>
      </c>
      <c r="K1662" s="7" t="str">
        <f>VLOOKUP($I1662,'New Summary'!$E$8:$G$59,2,FALSE)</f>
        <v>H-350x250x9x14</v>
      </c>
      <c r="L1662" s="3" t="s">
        <v>2496</v>
      </c>
      <c r="M1662" s="7">
        <f>VLOOKUP($I1662,'New Summary'!$E$8:$G$59,3,FALSE)</f>
        <v>79.7</v>
      </c>
      <c r="N1662" s="3">
        <v>12280</v>
      </c>
      <c r="O1662" s="3" t="s">
        <v>25</v>
      </c>
      <c r="P1662" s="3">
        <v>1</v>
      </c>
      <c r="Q1662" s="28">
        <f t="shared" si="350"/>
        <v>12.28</v>
      </c>
      <c r="R1662" s="28">
        <f t="shared" si="351"/>
        <v>978.71600000000001</v>
      </c>
      <c r="S1662" s="12">
        <v>0</v>
      </c>
      <c r="T1662" s="46">
        <f t="shared" si="339"/>
        <v>0</v>
      </c>
      <c r="U1662" s="37"/>
      <c r="V1662" s="3">
        <f t="shared" si="340"/>
        <v>12.28</v>
      </c>
      <c r="W1662" s="30" t="s">
        <v>2502</v>
      </c>
      <c r="X1662" s="41">
        <f t="shared" si="343"/>
        <v>978.71600000000001</v>
      </c>
      <c r="Y1662" s="41">
        <f t="shared" si="344"/>
        <v>0</v>
      </c>
      <c r="Z1662" s="5"/>
      <c r="AA1662" s="3">
        <v>0.3</v>
      </c>
      <c r="AB1662" s="3">
        <f t="shared" si="348"/>
        <v>11.979999999999999</v>
      </c>
      <c r="AC1662" s="3">
        <f t="shared" si="349"/>
        <v>23.91</v>
      </c>
      <c r="AD1662">
        <v>300</v>
      </c>
      <c r="AE1662" s="1">
        <f t="shared" si="352"/>
        <v>0.3</v>
      </c>
    </row>
    <row r="1663" spans="1:31" customFormat="1" ht="43.2" hidden="1" x14ac:dyDescent="0.3">
      <c r="A1663" s="65" t="str" cm="1">
        <f t="array" ref="A1663">_xlfn.IFS(M1663&gt;=65,"Heavy",M1663&lt;=25,"Light",M1663&gt;=26-64,"Medium")</f>
        <v>Heavy</v>
      </c>
      <c r="B1663" s="1" t="s">
        <v>2787</v>
      </c>
      <c r="C1663" s="1" t="s">
        <v>2825</v>
      </c>
      <c r="D1663" s="3">
        <f t="shared" si="345"/>
        <v>1646</v>
      </c>
      <c r="E1663" s="4" t="s">
        <v>2783</v>
      </c>
      <c r="F1663" s="3">
        <v>5</v>
      </c>
      <c r="G1663" s="3" t="s">
        <v>2826</v>
      </c>
      <c r="H1663" s="4" t="s">
        <v>1580</v>
      </c>
      <c r="I1663" s="3" t="s">
        <v>920</v>
      </c>
      <c r="J1663" s="3" t="s">
        <v>2319</v>
      </c>
      <c r="K1663" s="7" t="str">
        <f>VLOOKUP($I1663,'New Summary'!$E$8:$G$59,2,FALSE)</f>
        <v>H-350x250x9x14</v>
      </c>
      <c r="L1663" s="3" t="s">
        <v>2496</v>
      </c>
      <c r="M1663" s="7">
        <f>VLOOKUP($I1663,'New Summary'!$E$8:$G$59,3,FALSE)</f>
        <v>79.7</v>
      </c>
      <c r="N1663" s="3">
        <v>11140</v>
      </c>
      <c r="O1663" s="3" t="s">
        <v>25</v>
      </c>
      <c r="P1663" s="3">
        <v>1</v>
      </c>
      <c r="Q1663" s="28">
        <f t="shared" si="350"/>
        <v>11.14</v>
      </c>
      <c r="R1663" s="28">
        <f t="shared" si="351"/>
        <v>887.85800000000006</v>
      </c>
      <c r="S1663" s="12">
        <v>0</v>
      </c>
      <c r="T1663" s="46">
        <f t="shared" si="339"/>
        <v>0</v>
      </c>
      <c r="U1663" s="37"/>
      <c r="V1663" s="3">
        <f t="shared" si="340"/>
        <v>11.14</v>
      </c>
      <c r="W1663" s="30" t="s">
        <v>2502</v>
      </c>
      <c r="X1663" s="41">
        <f t="shared" si="343"/>
        <v>887.85800000000006</v>
      </c>
      <c r="Y1663" s="41">
        <f t="shared" si="344"/>
        <v>0</v>
      </c>
      <c r="Z1663" s="5"/>
      <c r="AA1663" s="3">
        <v>0.3</v>
      </c>
      <c r="AB1663" s="3">
        <f t="shared" si="348"/>
        <v>10.84</v>
      </c>
      <c r="AC1663" s="3">
        <f t="shared" si="349"/>
        <v>23.91</v>
      </c>
      <c r="AD1663">
        <v>300</v>
      </c>
      <c r="AE1663" s="1">
        <f t="shared" si="352"/>
        <v>0.3</v>
      </c>
    </row>
    <row r="1664" spans="1:31" customFormat="1" ht="43.2" hidden="1" x14ac:dyDescent="0.3">
      <c r="A1664" s="65" t="str" cm="1">
        <f t="array" ref="A1664">_xlfn.IFS(M1664&gt;=65,"Heavy",M1664&lt;=25,"Light",M1664&gt;=26-64,"Medium")</f>
        <v>Heavy</v>
      </c>
      <c r="B1664" s="1" t="s">
        <v>2787</v>
      </c>
      <c r="C1664" s="1" t="s">
        <v>2825</v>
      </c>
      <c r="D1664" s="3">
        <f t="shared" si="345"/>
        <v>1647</v>
      </c>
      <c r="E1664" s="4" t="s">
        <v>2783</v>
      </c>
      <c r="F1664" s="3">
        <v>5</v>
      </c>
      <c r="G1664" s="3" t="s">
        <v>2826</v>
      </c>
      <c r="H1664" s="4" t="s">
        <v>1581</v>
      </c>
      <c r="I1664" s="3" t="s">
        <v>920</v>
      </c>
      <c r="J1664" s="3" t="s">
        <v>2319</v>
      </c>
      <c r="K1664" s="7" t="str">
        <f>VLOOKUP($I1664,'New Summary'!$E$8:$G$59,2,FALSE)</f>
        <v>H-350x250x9x14</v>
      </c>
      <c r="L1664" s="3" t="s">
        <v>2496</v>
      </c>
      <c r="M1664" s="7">
        <f>VLOOKUP($I1664,'New Summary'!$E$8:$G$59,3,FALSE)</f>
        <v>79.7</v>
      </c>
      <c r="N1664" s="3">
        <v>10000</v>
      </c>
      <c r="O1664" s="3" t="s">
        <v>25</v>
      </c>
      <c r="P1664" s="3">
        <v>1</v>
      </c>
      <c r="Q1664" s="28">
        <f t="shared" si="350"/>
        <v>10</v>
      </c>
      <c r="R1664" s="28">
        <f t="shared" si="351"/>
        <v>797</v>
      </c>
      <c r="S1664" s="12">
        <v>0</v>
      </c>
      <c r="T1664" s="46">
        <f t="shared" si="339"/>
        <v>0</v>
      </c>
      <c r="U1664" s="37"/>
      <c r="V1664" s="3">
        <f t="shared" si="340"/>
        <v>10</v>
      </c>
      <c r="W1664" s="30" t="s">
        <v>2502</v>
      </c>
      <c r="X1664" s="41">
        <f t="shared" si="343"/>
        <v>797</v>
      </c>
      <c r="Y1664" s="41">
        <f t="shared" si="344"/>
        <v>0</v>
      </c>
      <c r="Z1664" s="5"/>
      <c r="AA1664" s="3">
        <v>0.3</v>
      </c>
      <c r="AB1664" s="3">
        <f t="shared" si="348"/>
        <v>9.6999999999999993</v>
      </c>
      <c r="AC1664" s="3">
        <f t="shared" si="349"/>
        <v>23.91</v>
      </c>
      <c r="AD1664">
        <v>300</v>
      </c>
      <c r="AE1664" s="1">
        <f t="shared" si="352"/>
        <v>0.3</v>
      </c>
    </row>
    <row r="1665" spans="1:31" customFormat="1" ht="43.2" hidden="1" x14ac:dyDescent="0.3">
      <c r="A1665" s="65" t="str" cm="1">
        <f t="array" ref="A1665">_xlfn.IFS(M1665&gt;=65,"Heavy",M1665&lt;=25,"Light",M1665&gt;=26-64,"Medium")</f>
        <v>Heavy</v>
      </c>
      <c r="B1665" s="1" t="s">
        <v>2787</v>
      </c>
      <c r="C1665" s="1" t="s">
        <v>2825</v>
      </c>
      <c r="D1665" s="3">
        <f t="shared" si="345"/>
        <v>1648</v>
      </c>
      <c r="E1665" s="4" t="s">
        <v>2783</v>
      </c>
      <c r="F1665" s="3">
        <v>5</v>
      </c>
      <c r="G1665" s="3" t="s">
        <v>2826</v>
      </c>
      <c r="H1665" s="4" t="s">
        <v>1582</v>
      </c>
      <c r="I1665" s="3" t="s">
        <v>1646</v>
      </c>
      <c r="J1665" s="3" t="s">
        <v>2320</v>
      </c>
      <c r="K1665" s="7" t="str">
        <f>VLOOKUP($I1665,'New Summary'!$E$8:$G$59,2,FALSE)</f>
        <v>H-350x250x9x14</v>
      </c>
      <c r="L1665" s="3" t="s">
        <v>2496</v>
      </c>
      <c r="M1665" s="7">
        <f>VLOOKUP($I1665,'New Summary'!$E$8:$G$59,3,FALSE)</f>
        <v>79.7</v>
      </c>
      <c r="N1665" s="3">
        <v>10000</v>
      </c>
      <c r="O1665" s="3" t="s">
        <v>25</v>
      </c>
      <c r="P1665" s="3">
        <v>1</v>
      </c>
      <c r="Q1665" s="40">
        <f>(N1665/1000)*P1665</f>
        <v>10</v>
      </c>
      <c r="R1665" s="40">
        <f>Q1665*M1665</f>
        <v>797</v>
      </c>
      <c r="S1665" s="12">
        <v>0</v>
      </c>
      <c r="T1665" s="46">
        <f t="shared" si="339"/>
        <v>0</v>
      </c>
      <c r="U1665" s="14"/>
      <c r="V1665" s="3">
        <f t="shared" si="340"/>
        <v>10</v>
      </c>
      <c r="W1665" s="30" t="s">
        <v>2502</v>
      </c>
      <c r="X1665" s="41">
        <f t="shared" si="343"/>
        <v>797</v>
      </c>
      <c r="Y1665" s="41">
        <f t="shared" si="344"/>
        <v>0</v>
      </c>
      <c r="Z1665" s="5"/>
      <c r="AA1665" s="3">
        <v>0.3</v>
      </c>
      <c r="AB1665" s="3">
        <f t="shared" si="348"/>
        <v>9.6999999999999993</v>
      </c>
      <c r="AC1665" s="3">
        <f t="shared" si="349"/>
        <v>23.91</v>
      </c>
      <c r="AD1665">
        <v>300</v>
      </c>
      <c r="AE1665" s="1">
        <f t="shared" si="352"/>
        <v>0.3</v>
      </c>
    </row>
    <row r="1666" spans="1:31" customFormat="1" ht="43.2" hidden="1" x14ac:dyDescent="0.3">
      <c r="A1666" s="65" t="str" cm="1">
        <f t="array" ref="A1666">_xlfn.IFS(M1666&gt;=65,"Heavy",M1666&lt;=25,"Light",M1666&gt;=26-64,"Medium")</f>
        <v>Heavy</v>
      </c>
      <c r="B1666" s="1" t="s">
        <v>2787</v>
      </c>
      <c r="C1666" s="1" t="s">
        <v>2825</v>
      </c>
      <c r="D1666" s="3">
        <f t="shared" si="345"/>
        <v>1649</v>
      </c>
      <c r="E1666" s="4" t="s">
        <v>2783</v>
      </c>
      <c r="F1666" s="3">
        <v>5</v>
      </c>
      <c r="G1666" s="3" t="s">
        <v>2826</v>
      </c>
      <c r="H1666" s="4" t="s">
        <v>1583</v>
      </c>
      <c r="I1666" s="3" t="s">
        <v>312</v>
      </c>
      <c r="J1666" s="28" t="s">
        <v>2321</v>
      </c>
      <c r="K1666" s="7" t="str">
        <f>VLOOKUP($I1666,'New Summary'!$E$8:$G$59,2,FALSE)</f>
        <v>H-250x250x9x14</v>
      </c>
      <c r="L1666" s="43" t="s">
        <v>2496</v>
      </c>
      <c r="M1666" s="7">
        <f>VLOOKUP($I1666,'New Summary'!$E$8:$G$59,3,FALSE)</f>
        <v>72.400000000000006</v>
      </c>
      <c r="N1666" s="3">
        <v>12280</v>
      </c>
      <c r="O1666" s="3" t="s">
        <v>25</v>
      </c>
      <c r="P1666" s="3">
        <v>1</v>
      </c>
      <c r="Q1666" s="28">
        <f t="shared" ref="Q1666:Q1699" si="353">(N1666/1000)*P1666</f>
        <v>12.28</v>
      </c>
      <c r="R1666" s="28">
        <f t="shared" ref="R1666:R1699" si="354">Q1666*M1666</f>
        <v>889.072</v>
      </c>
      <c r="S1666" s="12">
        <v>0</v>
      </c>
      <c r="T1666" s="46">
        <f t="shared" si="339"/>
        <v>0</v>
      </c>
      <c r="U1666" s="37"/>
      <c r="V1666" s="3">
        <f t="shared" si="340"/>
        <v>12.28</v>
      </c>
      <c r="W1666" s="30" t="s">
        <v>2502</v>
      </c>
      <c r="X1666" s="29">
        <f t="shared" si="343"/>
        <v>889.072</v>
      </c>
      <c r="Y1666" s="29">
        <f t="shared" si="344"/>
        <v>0</v>
      </c>
      <c r="Z1666" s="5"/>
      <c r="AA1666" s="3">
        <v>0.3</v>
      </c>
      <c r="AB1666" s="3">
        <f t="shared" si="348"/>
        <v>11.979999999999999</v>
      </c>
      <c r="AC1666" s="3">
        <f t="shared" si="349"/>
        <v>21.720000000000002</v>
      </c>
      <c r="AD1666">
        <v>300</v>
      </c>
      <c r="AE1666" s="1">
        <f t="shared" si="352"/>
        <v>0.3</v>
      </c>
    </row>
    <row r="1667" spans="1:31" customFormat="1" ht="43.2" hidden="1" x14ac:dyDescent="0.3">
      <c r="A1667" s="65" t="str" cm="1">
        <f t="array" ref="A1667">_xlfn.IFS(M1667&gt;=65,"Heavy",M1667&lt;=25,"Light",M1667&gt;=26-64,"Medium")</f>
        <v>Heavy</v>
      </c>
      <c r="B1667" s="1" t="s">
        <v>2787</v>
      </c>
      <c r="C1667" s="1" t="s">
        <v>2825</v>
      </c>
      <c r="D1667" s="3">
        <f t="shared" si="345"/>
        <v>1650</v>
      </c>
      <c r="E1667" s="4" t="s">
        <v>2783</v>
      </c>
      <c r="F1667" s="3">
        <v>5</v>
      </c>
      <c r="G1667" s="3" t="s">
        <v>2826</v>
      </c>
      <c r="H1667" s="4" t="s">
        <v>1584</v>
      </c>
      <c r="I1667" s="3" t="s">
        <v>312</v>
      </c>
      <c r="J1667" s="28" t="s">
        <v>2321</v>
      </c>
      <c r="K1667" s="7" t="str">
        <f>VLOOKUP($I1667,'New Summary'!$E$8:$G$59,2,FALSE)</f>
        <v>H-250x250x9x14</v>
      </c>
      <c r="L1667" s="43" t="s">
        <v>2496</v>
      </c>
      <c r="M1667" s="7">
        <f>VLOOKUP($I1667,'New Summary'!$E$8:$G$59,3,FALSE)</f>
        <v>72.400000000000006</v>
      </c>
      <c r="N1667" s="3">
        <v>12280</v>
      </c>
      <c r="O1667" s="3" t="s">
        <v>25</v>
      </c>
      <c r="P1667" s="3">
        <v>1</v>
      </c>
      <c r="Q1667" s="28">
        <f t="shared" si="353"/>
        <v>12.28</v>
      </c>
      <c r="R1667" s="28">
        <f t="shared" si="354"/>
        <v>889.072</v>
      </c>
      <c r="S1667" s="12">
        <v>0</v>
      </c>
      <c r="T1667" s="46">
        <f t="shared" ref="T1667:T1730" si="355">Q1667*S1667</f>
        <v>0</v>
      </c>
      <c r="U1667" s="37"/>
      <c r="V1667" s="3">
        <f t="shared" ref="V1667:V1730" si="356">Q1667-T1667</f>
        <v>12.28</v>
      </c>
      <c r="W1667" s="30" t="s">
        <v>2502</v>
      </c>
      <c r="X1667" s="29">
        <f t="shared" si="343"/>
        <v>889.072</v>
      </c>
      <c r="Y1667" s="29">
        <f t="shared" si="344"/>
        <v>0</v>
      </c>
      <c r="Z1667" s="5"/>
      <c r="AA1667" s="3">
        <v>0.3</v>
      </c>
      <c r="AB1667" s="3">
        <f t="shared" si="348"/>
        <v>11.979999999999999</v>
      </c>
      <c r="AC1667" s="3">
        <f t="shared" si="349"/>
        <v>21.720000000000002</v>
      </c>
      <c r="AD1667">
        <v>300</v>
      </c>
      <c r="AE1667" s="1">
        <f t="shared" si="352"/>
        <v>0.3</v>
      </c>
    </row>
    <row r="1668" spans="1:31" customFormat="1" ht="43.2" hidden="1" x14ac:dyDescent="0.3">
      <c r="A1668" s="65" t="str" cm="1">
        <f t="array" ref="A1668">_xlfn.IFS(M1668&gt;=65,"Heavy",M1668&lt;=25,"Light",M1668&gt;=26-64,"Medium")</f>
        <v>Heavy</v>
      </c>
      <c r="B1668" s="1" t="s">
        <v>2787</v>
      </c>
      <c r="C1668" s="1" t="s">
        <v>2825</v>
      </c>
      <c r="D1668" s="3">
        <f t="shared" si="345"/>
        <v>1651</v>
      </c>
      <c r="E1668" s="4" t="s">
        <v>2783</v>
      </c>
      <c r="F1668" s="3">
        <v>5</v>
      </c>
      <c r="G1668" s="3" t="s">
        <v>2826</v>
      </c>
      <c r="H1668" s="4" t="s">
        <v>1585</v>
      </c>
      <c r="I1668" s="3" t="s">
        <v>1646</v>
      </c>
      <c r="J1668" s="3" t="s">
        <v>2320</v>
      </c>
      <c r="K1668" s="7" t="str">
        <f>VLOOKUP($I1668,'New Summary'!$E$8:$G$59,2,FALSE)</f>
        <v>H-350x250x9x14</v>
      </c>
      <c r="L1668" s="3" t="s">
        <v>2496</v>
      </c>
      <c r="M1668" s="7">
        <f>VLOOKUP($I1668,'New Summary'!$E$8:$G$59,3,FALSE)</f>
        <v>79.7</v>
      </c>
      <c r="N1668" s="3">
        <v>10000</v>
      </c>
      <c r="O1668" s="3" t="s">
        <v>25</v>
      </c>
      <c r="P1668" s="3">
        <v>1</v>
      </c>
      <c r="Q1668" s="40">
        <f t="shared" si="353"/>
        <v>10</v>
      </c>
      <c r="R1668" s="40">
        <f t="shared" si="354"/>
        <v>797</v>
      </c>
      <c r="S1668" s="12">
        <v>0</v>
      </c>
      <c r="T1668" s="46">
        <f t="shared" si="355"/>
        <v>0</v>
      </c>
      <c r="U1668" s="14"/>
      <c r="V1668" s="3">
        <f t="shared" si="356"/>
        <v>10</v>
      </c>
      <c r="W1668" s="30" t="s">
        <v>2502</v>
      </c>
      <c r="X1668" s="41">
        <f t="shared" si="343"/>
        <v>797</v>
      </c>
      <c r="Y1668" s="41">
        <f t="shared" si="344"/>
        <v>0</v>
      </c>
      <c r="Z1668" s="5"/>
      <c r="AA1668" s="3">
        <v>0.3</v>
      </c>
      <c r="AB1668" s="3">
        <f t="shared" si="348"/>
        <v>9.6999999999999993</v>
      </c>
      <c r="AC1668" s="3">
        <f t="shared" si="349"/>
        <v>23.91</v>
      </c>
      <c r="AD1668">
        <v>300</v>
      </c>
      <c r="AE1668" s="1">
        <f t="shared" si="352"/>
        <v>0.3</v>
      </c>
    </row>
    <row r="1669" spans="1:31" customFormat="1" ht="43.2" hidden="1" x14ac:dyDescent="0.3">
      <c r="A1669" s="65" t="str" cm="1">
        <f t="array" ref="A1669">_xlfn.IFS(M1669&gt;=65,"Heavy",M1669&lt;=25,"Light",M1669&gt;=26-64,"Medium")</f>
        <v>Heavy</v>
      </c>
      <c r="B1669" s="1" t="s">
        <v>2787</v>
      </c>
      <c r="C1669" s="1" t="s">
        <v>2825</v>
      </c>
      <c r="D1669" s="3">
        <f t="shared" si="345"/>
        <v>1652</v>
      </c>
      <c r="E1669" s="4" t="s">
        <v>2783</v>
      </c>
      <c r="F1669" s="3">
        <v>5</v>
      </c>
      <c r="G1669" s="3" t="s">
        <v>2826</v>
      </c>
      <c r="H1669" s="4" t="s">
        <v>1586</v>
      </c>
      <c r="I1669" s="3" t="s">
        <v>1646</v>
      </c>
      <c r="J1669" s="3" t="s">
        <v>2320</v>
      </c>
      <c r="K1669" s="7" t="str">
        <f>VLOOKUP($I1669,'New Summary'!$E$8:$G$59,2,FALSE)</f>
        <v>H-350x250x9x14</v>
      </c>
      <c r="L1669" s="3" t="s">
        <v>2496</v>
      </c>
      <c r="M1669" s="7">
        <f>VLOOKUP($I1669,'New Summary'!$E$8:$G$59,3,FALSE)</f>
        <v>79.7</v>
      </c>
      <c r="N1669" s="3">
        <v>10000</v>
      </c>
      <c r="O1669" s="3" t="s">
        <v>25</v>
      </c>
      <c r="P1669" s="3">
        <v>1</v>
      </c>
      <c r="Q1669" s="40">
        <f t="shared" si="353"/>
        <v>10</v>
      </c>
      <c r="R1669" s="40">
        <f t="shared" si="354"/>
        <v>797</v>
      </c>
      <c r="S1669" s="12">
        <v>0</v>
      </c>
      <c r="T1669" s="46">
        <f t="shared" si="355"/>
        <v>0</v>
      </c>
      <c r="U1669" s="14"/>
      <c r="V1669" s="3">
        <f t="shared" si="356"/>
        <v>10</v>
      </c>
      <c r="W1669" s="30" t="s">
        <v>2502</v>
      </c>
      <c r="X1669" s="41">
        <f t="shared" si="343"/>
        <v>797</v>
      </c>
      <c r="Y1669" s="41">
        <f t="shared" si="344"/>
        <v>0</v>
      </c>
      <c r="Z1669" s="5"/>
      <c r="AA1669" s="3">
        <v>0.3</v>
      </c>
      <c r="AB1669" s="3">
        <f t="shared" si="348"/>
        <v>9.6999999999999993</v>
      </c>
      <c r="AC1669" s="3">
        <f t="shared" si="349"/>
        <v>23.91</v>
      </c>
      <c r="AD1669">
        <v>300</v>
      </c>
      <c r="AE1669" s="1">
        <f t="shared" si="352"/>
        <v>0.3</v>
      </c>
    </row>
    <row r="1670" spans="1:31" customFormat="1" ht="43.2" hidden="1" x14ac:dyDescent="0.3">
      <c r="A1670" s="65" t="str" cm="1">
        <f t="array" ref="A1670">_xlfn.IFS(M1670&gt;=65,"Heavy",M1670&lt;=25,"Light",M1670&gt;=26-64,"Medium")</f>
        <v>Heavy</v>
      </c>
      <c r="B1670" s="1" t="s">
        <v>2787</v>
      </c>
      <c r="C1670" s="1" t="s">
        <v>2825</v>
      </c>
      <c r="D1670" s="3">
        <f t="shared" si="345"/>
        <v>1653</v>
      </c>
      <c r="E1670" s="4" t="s">
        <v>2783</v>
      </c>
      <c r="F1670" s="3">
        <v>5</v>
      </c>
      <c r="G1670" s="3" t="s">
        <v>2826</v>
      </c>
      <c r="H1670" s="4" t="s">
        <v>1587</v>
      </c>
      <c r="I1670" s="3" t="s">
        <v>312</v>
      </c>
      <c r="J1670" s="28" t="s">
        <v>2321</v>
      </c>
      <c r="K1670" s="7" t="str">
        <f>VLOOKUP($I1670,'New Summary'!$E$8:$G$59,2,FALSE)</f>
        <v>H-250x250x9x14</v>
      </c>
      <c r="L1670" s="43" t="s">
        <v>2496</v>
      </c>
      <c r="M1670" s="7">
        <f>VLOOKUP($I1670,'New Summary'!$E$8:$G$59,3,FALSE)</f>
        <v>72.400000000000006</v>
      </c>
      <c r="N1670" s="3">
        <v>12280</v>
      </c>
      <c r="O1670" s="3" t="s">
        <v>25</v>
      </c>
      <c r="P1670" s="3">
        <v>1</v>
      </c>
      <c r="Q1670" s="28">
        <f t="shared" si="353"/>
        <v>12.28</v>
      </c>
      <c r="R1670" s="28">
        <f t="shared" si="354"/>
        <v>889.072</v>
      </c>
      <c r="S1670" s="12">
        <v>0</v>
      </c>
      <c r="T1670" s="46">
        <f t="shared" si="355"/>
        <v>0</v>
      </c>
      <c r="U1670" s="37"/>
      <c r="V1670" s="3">
        <f t="shared" si="356"/>
        <v>12.28</v>
      </c>
      <c r="W1670" s="30" t="s">
        <v>2502</v>
      </c>
      <c r="X1670" s="29">
        <f t="shared" si="343"/>
        <v>889.072</v>
      </c>
      <c r="Y1670" s="29">
        <f t="shared" si="344"/>
        <v>0</v>
      </c>
      <c r="Z1670" s="5"/>
      <c r="AA1670" s="3">
        <v>0.3</v>
      </c>
      <c r="AB1670" s="3">
        <f t="shared" si="348"/>
        <v>11.979999999999999</v>
      </c>
      <c r="AC1670" s="3">
        <f t="shared" si="349"/>
        <v>21.720000000000002</v>
      </c>
      <c r="AD1670">
        <v>300</v>
      </c>
      <c r="AE1670" s="1">
        <f t="shared" si="352"/>
        <v>0.3</v>
      </c>
    </row>
    <row r="1671" spans="1:31" customFormat="1" ht="43.2" hidden="1" x14ac:dyDescent="0.3">
      <c r="A1671" s="65" t="str" cm="1">
        <f t="array" ref="A1671">_xlfn.IFS(M1671&gt;=65,"Heavy",M1671&lt;=25,"Light",M1671&gt;=26-64,"Medium")</f>
        <v>Heavy</v>
      </c>
      <c r="B1671" s="1" t="s">
        <v>2787</v>
      </c>
      <c r="C1671" s="1" t="s">
        <v>2825</v>
      </c>
      <c r="D1671" s="3">
        <f t="shared" si="345"/>
        <v>1654</v>
      </c>
      <c r="E1671" s="4" t="s">
        <v>2783</v>
      </c>
      <c r="F1671" s="3">
        <v>5</v>
      </c>
      <c r="G1671" s="3" t="s">
        <v>2826</v>
      </c>
      <c r="H1671" s="4" t="s">
        <v>1588</v>
      </c>
      <c r="I1671" s="3" t="s">
        <v>312</v>
      </c>
      <c r="J1671" s="28" t="s">
        <v>2321</v>
      </c>
      <c r="K1671" s="7" t="str">
        <f>VLOOKUP($I1671,'New Summary'!$E$8:$G$59,2,FALSE)</f>
        <v>H-250x250x9x14</v>
      </c>
      <c r="L1671" s="43" t="s">
        <v>2496</v>
      </c>
      <c r="M1671" s="7">
        <f>VLOOKUP($I1671,'New Summary'!$E$8:$G$59,3,FALSE)</f>
        <v>72.400000000000006</v>
      </c>
      <c r="N1671" s="3">
        <v>12280</v>
      </c>
      <c r="O1671" s="3" t="s">
        <v>25</v>
      </c>
      <c r="P1671" s="3">
        <v>1</v>
      </c>
      <c r="Q1671" s="28">
        <f t="shared" si="353"/>
        <v>12.28</v>
      </c>
      <c r="R1671" s="28">
        <f t="shared" si="354"/>
        <v>889.072</v>
      </c>
      <c r="S1671" s="12">
        <v>0</v>
      </c>
      <c r="T1671" s="46">
        <f t="shared" si="355"/>
        <v>0</v>
      </c>
      <c r="U1671" s="37"/>
      <c r="V1671" s="3">
        <f t="shared" si="356"/>
        <v>12.28</v>
      </c>
      <c r="W1671" s="30" t="s">
        <v>2502</v>
      </c>
      <c r="X1671" s="29">
        <f t="shared" si="343"/>
        <v>889.072</v>
      </c>
      <c r="Y1671" s="29">
        <f t="shared" si="344"/>
        <v>0</v>
      </c>
      <c r="Z1671" s="5"/>
      <c r="AA1671" s="3">
        <v>0.3</v>
      </c>
      <c r="AB1671" s="3">
        <f t="shared" si="348"/>
        <v>11.979999999999999</v>
      </c>
      <c r="AC1671" s="3">
        <f t="shared" si="349"/>
        <v>21.720000000000002</v>
      </c>
      <c r="AD1671">
        <v>300</v>
      </c>
      <c r="AE1671" s="1">
        <f t="shared" si="352"/>
        <v>0.3</v>
      </c>
    </row>
    <row r="1672" spans="1:31" customFormat="1" ht="43.2" hidden="1" x14ac:dyDescent="0.3">
      <c r="A1672" s="65" t="str" cm="1">
        <f t="array" ref="A1672">_xlfn.IFS(M1672&gt;=65,"Heavy",M1672&lt;=25,"Light",M1672&gt;=26-64,"Medium")</f>
        <v>Heavy</v>
      </c>
      <c r="B1672" s="1" t="s">
        <v>2787</v>
      </c>
      <c r="C1672" s="1" t="s">
        <v>2825</v>
      </c>
      <c r="D1672" s="3">
        <f t="shared" si="345"/>
        <v>1655</v>
      </c>
      <c r="E1672" s="4" t="s">
        <v>2783</v>
      </c>
      <c r="F1672" s="3">
        <v>5</v>
      </c>
      <c r="G1672" s="3" t="s">
        <v>2826</v>
      </c>
      <c r="H1672" s="4" t="s">
        <v>1589</v>
      </c>
      <c r="I1672" s="3" t="s">
        <v>1646</v>
      </c>
      <c r="J1672" s="3" t="s">
        <v>2320</v>
      </c>
      <c r="K1672" s="7" t="str">
        <f>VLOOKUP($I1672,'New Summary'!$E$8:$G$59,2,FALSE)</f>
        <v>H-350x250x9x14</v>
      </c>
      <c r="L1672" s="3" t="s">
        <v>2496</v>
      </c>
      <c r="M1672" s="7">
        <f>VLOOKUP($I1672,'New Summary'!$E$8:$G$59,3,FALSE)</f>
        <v>79.7</v>
      </c>
      <c r="N1672" s="3">
        <v>10000</v>
      </c>
      <c r="O1672" s="3" t="s">
        <v>25</v>
      </c>
      <c r="P1672" s="3">
        <v>1</v>
      </c>
      <c r="Q1672" s="40">
        <f t="shared" si="353"/>
        <v>10</v>
      </c>
      <c r="R1672" s="40">
        <f t="shared" si="354"/>
        <v>797</v>
      </c>
      <c r="S1672" s="12">
        <v>0</v>
      </c>
      <c r="T1672" s="46">
        <f t="shared" si="355"/>
        <v>0</v>
      </c>
      <c r="U1672" s="14"/>
      <c r="V1672" s="3">
        <f t="shared" si="356"/>
        <v>10</v>
      </c>
      <c r="W1672" s="30" t="s">
        <v>2502</v>
      </c>
      <c r="X1672" s="41">
        <f t="shared" si="343"/>
        <v>797</v>
      </c>
      <c r="Y1672" s="41">
        <f t="shared" si="344"/>
        <v>0</v>
      </c>
      <c r="Z1672" s="5"/>
      <c r="AA1672" s="3">
        <v>0.3</v>
      </c>
      <c r="AB1672" s="3">
        <f t="shared" si="348"/>
        <v>9.6999999999999993</v>
      </c>
      <c r="AC1672" s="3">
        <f t="shared" si="349"/>
        <v>23.91</v>
      </c>
      <c r="AD1672">
        <v>300</v>
      </c>
      <c r="AE1672" s="1">
        <f t="shared" si="352"/>
        <v>0.3</v>
      </c>
    </row>
    <row r="1673" spans="1:31" customFormat="1" ht="43.2" hidden="1" x14ac:dyDescent="0.3">
      <c r="A1673" s="65" t="str" cm="1">
        <f t="array" ref="A1673">_xlfn.IFS(M1673&gt;=65,"Heavy",M1673&lt;=25,"Light",M1673&gt;=26-64,"Medium")</f>
        <v>Heavy</v>
      </c>
      <c r="B1673" s="1" t="s">
        <v>2787</v>
      </c>
      <c r="C1673" s="1" t="s">
        <v>2825</v>
      </c>
      <c r="D1673" s="3">
        <f t="shared" si="345"/>
        <v>1656</v>
      </c>
      <c r="E1673" s="4" t="s">
        <v>2783</v>
      </c>
      <c r="F1673" s="3">
        <v>5</v>
      </c>
      <c r="G1673" s="3" t="s">
        <v>2826</v>
      </c>
      <c r="H1673" s="4" t="s">
        <v>1590</v>
      </c>
      <c r="I1673" s="3" t="s">
        <v>1646</v>
      </c>
      <c r="J1673" s="3" t="s">
        <v>2320</v>
      </c>
      <c r="K1673" s="7" t="str">
        <f>VLOOKUP($I1673,'New Summary'!$E$8:$G$59,2,FALSE)</f>
        <v>H-350x250x9x14</v>
      </c>
      <c r="L1673" s="3" t="s">
        <v>2496</v>
      </c>
      <c r="M1673" s="7">
        <f>VLOOKUP($I1673,'New Summary'!$E$8:$G$59,3,FALSE)</f>
        <v>79.7</v>
      </c>
      <c r="N1673" s="3">
        <v>10000</v>
      </c>
      <c r="O1673" s="3" t="s">
        <v>25</v>
      </c>
      <c r="P1673" s="3">
        <v>1</v>
      </c>
      <c r="Q1673" s="40">
        <f t="shared" si="353"/>
        <v>10</v>
      </c>
      <c r="R1673" s="40">
        <f t="shared" si="354"/>
        <v>797</v>
      </c>
      <c r="S1673" s="12">
        <v>0</v>
      </c>
      <c r="T1673" s="46">
        <f t="shared" si="355"/>
        <v>0</v>
      </c>
      <c r="U1673" s="14"/>
      <c r="V1673" s="3">
        <f t="shared" si="356"/>
        <v>10</v>
      </c>
      <c r="W1673" s="30" t="s">
        <v>2502</v>
      </c>
      <c r="X1673" s="41">
        <f t="shared" si="343"/>
        <v>797</v>
      </c>
      <c r="Y1673" s="41">
        <f t="shared" si="344"/>
        <v>0</v>
      </c>
      <c r="Z1673" s="5"/>
      <c r="AA1673" s="3">
        <v>0.3</v>
      </c>
      <c r="AB1673" s="3">
        <f t="shared" si="348"/>
        <v>9.6999999999999993</v>
      </c>
      <c r="AC1673" s="3">
        <f t="shared" si="349"/>
        <v>23.91</v>
      </c>
      <c r="AD1673">
        <v>300</v>
      </c>
      <c r="AE1673" s="1">
        <f t="shared" si="352"/>
        <v>0.3</v>
      </c>
    </row>
    <row r="1674" spans="1:31" customFormat="1" ht="43.2" hidden="1" x14ac:dyDescent="0.3">
      <c r="A1674" s="65" t="str" cm="1">
        <f t="array" ref="A1674">_xlfn.IFS(M1674&gt;=65,"Heavy",M1674&lt;=25,"Light",M1674&gt;=26-64,"Medium")</f>
        <v>Heavy</v>
      </c>
      <c r="B1674" s="1" t="s">
        <v>2787</v>
      </c>
      <c r="C1674" s="1" t="s">
        <v>2825</v>
      </c>
      <c r="D1674" s="3">
        <f t="shared" si="345"/>
        <v>1657</v>
      </c>
      <c r="E1674" s="4" t="s">
        <v>2783</v>
      </c>
      <c r="F1674" s="3">
        <v>5</v>
      </c>
      <c r="G1674" s="3" t="s">
        <v>2826</v>
      </c>
      <c r="H1674" s="4" t="s">
        <v>1591</v>
      </c>
      <c r="I1674" s="3" t="s">
        <v>312</v>
      </c>
      <c r="J1674" s="28" t="s">
        <v>2321</v>
      </c>
      <c r="K1674" s="7" t="str">
        <f>VLOOKUP($I1674,'New Summary'!$E$8:$G$59,2,FALSE)</f>
        <v>H-250x250x9x14</v>
      </c>
      <c r="L1674" s="43" t="s">
        <v>2496</v>
      </c>
      <c r="M1674" s="7">
        <f>VLOOKUP($I1674,'New Summary'!$E$8:$G$59,3,FALSE)</f>
        <v>72.400000000000006</v>
      </c>
      <c r="N1674" s="3">
        <v>12280</v>
      </c>
      <c r="O1674" s="3" t="s">
        <v>25</v>
      </c>
      <c r="P1674" s="3">
        <v>1</v>
      </c>
      <c r="Q1674" s="28">
        <f t="shared" si="353"/>
        <v>12.28</v>
      </c>
      <c r="R1674" s="28">
        <f t="shared" si="354"/>
        <v>889.072</v>
      </c>
      <c r="S1674" s="12">
        <v>0</v>
      </c>
      <c r="T1674" s="46">
        <f t="shared" si="355"/>
        <v>0</v>
      </c>
      <c r="U1674" s="37"/>
      <c r="V1674" s="3">
        <f t="shared" si="356"/>
        <v>12.28</v>
      </c>
      <c r="W1674" s="30" t="s">
        <v>2502</v>
      </c>
      <c r="X1674" s="29">
        <f t="shared" si="343"/>
        <v>889.072</v>
      </c>
      <c r="Y1674" s="29">
        <f t="shared" si="344"/>
        <v>0</v>
      </c>
      <c r="Z1674" s="5"/>
      <c r="AA1674" s="3">
        <v>0.3</v>
      </c>
      <c r="AB1674" s="3">
        <f t="shared" si="348"/>
        <v>11.979999999999999</v>
      </c>
      <c r="AC1674" s="3">
        <f t="shared" si="349"/>
        <v>21.720000000000002</v>
      </c>
      <c r="AD1674">
        <v>300</v>
      </c>
      <c r="AE1674" s="1">
        <f t="shared" si="352"/>
        <v>0.3</v>
      </c>
    </row>
    <row r="1675" spans="1:31" customFormat="1" ht="43.2" hidden="1" x14ac:dyDescent="0.3">
      <c r="A1675" s="65" t="str" cm="1">
        <f t="array" ref="A1675">_xlfn.IFS(M1675&gt;=65,"Heavy",M1675&lt;=25,"Light",M1675&gt;=26-64,"Medium")</f>
        <v>Heavy</v>
      </c>
      <c r="B1675" s="1" t="s">
        <v>2787</v>
      </c>
      <c r="C1675" s="1" t="s">
        <v>2825</v>
      </c>
      <c r="D1675" s="3">
        <f t="shared" si="345"/>
        <v>1658</v>
      </c>
      <c r="E1675" s="4" t="s">
        <v>2783</v>
      </c>
      <c r="F1675" s="3">
        <v>5</v>
      </c>
      <c r="G1675" s="3" t="s">
        <v>2826</v>
      </c>
      <c r="H1675" s="4" t="s">
        <v>1592</v>
      </c>
      <c r="I1675" s="3" t="s">
        <v>312</v>
      </c>
      <c r="J1675" s="28" t="s">
        <v>2321</v>
      </c>
      <c r="K1675" s="7" t="str">
        <f>VLOOKUP($I1675,'New Summary'!$E$8:$G$59,2,FALSE)</f>
        <v>H-250x250x9x14</v>
      </c>
      <c r="L1675" s="43" t="s">
        <v>2496</v>
      </c>
      <c r="M1675" s="7">
        <f>VLOOKUP($I1675,'New Summary'!$E$8:$G$59,3,FALSE)</f>
        <v>72.400000000000006</v>
      </c>
      <c r="N1675" s="3">
        <v>12280</v>
      </c>
      <c r="O1675" s="3" t="s">
        <v>25</v>
      </c>
      <c r="P1675" s="3">
        <v>1</v>
      </c>
      <c r="Q1675" s="28">
        <f t="shared" si="353"/>
        <v>12.28</v>
      </c>
      <c r="R1675" s="28">
        <f t="shared" si="354"/>
        <v>889.072</v>
      </c>
      <c r="S1675" s="12">
        <v>0</v>
      </c>
      <c r="T1675" s="46">
        <f t="shared" si="355"/>
        <v>0</v>
      </c>
      <c r="U1675" s="37"/>
      <c r="V1675" s="3">
        <f t="shared" si="356"/>
        <v>12.28</v>
      </c>
      <c r="W1675" s="30" t="s">
        <v>2502</v>
      </c>
      <c r="X1675" s="29">
        <f t="shared" si="343"/>
        <v>889.072</v>
      </c>
      <c r="Y1675" s="29">
        <f t="shared" si="344"/>
        <v>0</v>
      </c>
      <c r="Z1675" s="5"/>
      <c r="AA1675" s="3">
        <v>0.3</v>
      </c>
      <c r="AB1675" s="3">
        <f t="shared" si="348"/>
        <v>11.979999999999999</v>
      </c>
      <c r="AC1675" s="3">
        <f t="shared" si="349"/>
        <v>21.720000000000002</v>
      </c>
      <c r="AD1675">
        <v>300</v>
      </c>
      <c r="AE1675" s="1">
        <f t="shared" si="352"/>
        <v>0.3</v>
      </c>
    </row>
    <row r="1676" spans="1:31" customFormat="1" ht="43.2" hidden="1" x14ac:dyDescent="0.3">
      <c r="A1676" s="65" t="str" cm="1">
        <f t="array" ref="A1676">_xlfn.IFS(M1676&gt;=65,"Heavy",M1676&lt;=25,"Light",M1676&gt;=26-64,"Medium")</f>
        <v>Heavy</v>
      </c>
      <c r="B1676" s="1" t="s">
        <v>2787</v>
      </c>
      <c r="C1676" s="1" t="s">
        <v>2825</v>
      </c>
      <c r="D1676" s="3">
        <f t="shared" si="345"/>
        <v>1659</v>
      </c>
      <c r="E1676" s="4" t="s">
        <v>2783</v>
      </c>
      <c r="F1676" s="3">
        <v>5</v>
      </c>
      <c r="G1676" s="3" t="s">
        <v>2826</v>
      </c>
      <c r="H1676" s="4" t="s">
        <v>1593</v>
      </c>
      <c r="I1676" s="3" t="s">
        <v>1646</v>
      </c>
      <c r="J1676" s="3" t="s">
        <v>2320</v>
      </c>
      <c r="K1676" s="7" t="str">
        <f>VLOOKUP($I1676,'New Summary'!$E$8:$G$59,2,FALSE)</f>
        <v>H-350x250x9x14</v>
      </c>
      <c r="L1676" s="3" t="s">
        <v>2496</v>
      </c>
      <c r="M1676" s="7">
        <f>VLOOKUP($I1676,'New Summary'!$E$8:$G$59,3,FALSE)</f>
        <v>79.7</v>
      </c>
      <c r="N1676" s="3">
        <v>10000</v>
      </c>
      <c r="O1676" s="3" t="s">
        <v>25</v>
      </c>
      <c r="P1676" s="3">
        <v>1</v>
      </c>
      <c r="Q1676" s="40">
        <f t="shared" si="353"/>
        <v>10</v>
      </c>
      <c r="R1676" s="40">
        <f t="shared" si="354"/>
        <v>797</v>
      </c>
      <c r="S1676" s="12">
        <v>0</v>
      </c>
      <c r="T1676" s="46">
        <f t="shared" si="355"/>
        <v>0</v>
      </c>
      <c r="U1676" s="14"/>
      <c r="V1676" s="3">
        <f t="shared" si="356"/>
        <v>10</v>
      </c>
      <c r="W1676" s="30" t="s">
        <v>2502</v>
      </c>
      <c r="X1676" s="41">
        <f t="shared" si="343"/>
        <v>797</v>
      </c>
      <c r="Y1676" s="41">
        <f t="shared" si="344"/>
        <v>0</v>
      </c>
      <c r="Z1676" s="5"/>
      <c r="AA1676" s="3">
        <v>0.3</v>
      </c>
      <c r="AB1676" s="3">
        <f t="shared" si="348"/>
        <v>9.6999999999999993</v>
      </c>
      <c r="AC1676" s="3">
        <f t="shared" si="349"/>
        <v>23.91</v>
      </c>
      <c r="AD1676">
        <v>300</v>
      </c>
      <c r="AE1676" s="1">
        <f t="shared" si="352"/>
        <v>0.3</v>
      </c>
    </row>
    <row r="1677" spans="1:31" customFormat="1" ht="43.2" hidden="1" x14ac:dyDescent="0.3">
      <c r="A1677" s="65" t="str" cm="1">
        <f t="array" ref="A1677">_xlfn.IFS(M1677&gt;=65,"Heavy",M1677&lt;=25,"Light",M1677&gt;=26-64,"Medium")</f>
        <v>Heavy</v>
      </c>
      <c r="B1677" s="1" t="s">
        <v>2787</v>
      </c>
      <c r="C1677" s="1" t="s">
        <v>2825</v>
      </c>
      <c r="D1677" s="3">
        <f t="shared" si="345"/>
        <v>1660</v>
      </c>
      <c r="E1677" s="4" t="s">
        <v>2783</v>
      </c>
      <c r="F1677" s="3">
        <v>5</v>
      </c>
      <c r="G1677" s="3" t="s">
        <v>2826</v>
      </c>
      <c r="H1677" s="4" t="s">
        <v>1594</v>
      </c>
      <c r="I1677" s="3" t="s">
        <v>1646</v>
      </c>
      <c r="J1677" s="3" t="s">
        <v>2320</v>
      </c>
      <c r="K1677" s="7" t="str">
        <f>VLOOKUP($I1677,'New Summary'!$E$8:$G$59,2,FALSE)</f>
        <v>H-350x250x9x14</v>
      </c>
      <c r="L1677" s="3" t="s">
        <v>2496</v>
      </c>
      <c r="M1677" s="7">
        <f>VLOOKUP($I1677,'New Summary'!$E$8:$G$59,3,FALSE)</f>
        <v>79.7</v>
      </c>
      <c r="N1677" s="3">
        <v>10000</v>
      </c>
      <c r="O1677" s="3" t="s">
        <v>25</v>
      </c>
      <c r="P1677" s="3">
        <v>1</v>
      </c>
      <c r="Q1677" s="40">
        <f t="shared" si="353"/>
        <v>10</v>
      </c>
      <c r="R1677" s="40">
        <f t="shared" si="354"/>
        <v>797</v>
      </c>
      <c r="S1677" s="12">
        <v>0</v>
      </c>
      <c r="T1677" s="46">
        <f t="shared" si="355"/>
        <v>0</v>
      </c>
      <c r="U1677" s="14"/>
      <c r="V1677" s="3">
        <f t="shared" si="356"/>
        <v>10</v>
      </c>
      <c r="W1677" s="30" t="s">
        <v>2502</v>
      </c>
      <c r="X1677" s="41">
        <f t="shared" si="343"/>
        <v>797</v>
      </c>
      <c r="Y1677" s="41">
        <f t="shared" si="344"/>
        <v>0</v>
      </c>
      <c r="Z1677" s="5"/>
      <c r="AA1677" s="3">
        <v>0.3</v>
      </c>
      <c r="AB1677" s="3">
        <f t="shared" si="348"/>
        <v>9.6999999999999993</v>
      </c>
      <c r="AC1677" s="3">
        <f t="shared" si="349"/>
        <v>23.91</v>
      </c>
      <c r="AD1677">
        <v>300</v>
      </c>
      <c r="AE1677" s="1">
        <f t="shared" si="352"/>
        <v>0.3</v>
      </c>
    </row>
    <row r="1678" spans="1:31" customFormat="1" ht="43.2" hidden="1" x14ac:dyDescent="0.3">
      <c r="A1678" s="65" t="str" cm="1">
        <f t="array" ref="A1678">_xlfn.IFS(M1678&gt;=65,"Heavy",M1678&lt;=25,"Light",M1678&gt;=26-64,"Medium")</f>
        <v>Heavy</v>
      </c>
      <c r="B1678" s="1" t="s">
        <v>2787</v>
      </c>
      <c r="C1678" s="1" t="s">
        <v>2825</v>
      </c>
      <c r="D1678" s="3">
        <f t="shared" si="345"/>
        <v>1661</v>
      </c>
      <c r="E1678" s="4" t="s">
        <v>2783</v>
      </c>
      <c r="F1678" s="3">
        <v>5</v>
      </c>
      <c r="G1678" s="3" t="s">
        <v>2826</v>
      </c>
      <c r="H1678" s="4" t="s">
        <v>1595</v>
      </c>
      <c r="I1678" s="3" t="s">
        <v>312</v>
      </c>
      <c r="J1678" s="28" t="s">
        <v>2321</v>
      </c>
      <c r="K1678" s="7" t="str">
        <f>VLOOKUP($I1678,'New Summary'!$E$8:$G$59,2,FALSE)</f>
        <v>H-250x250x9x14</v>
      </c>
      <c r="L1678" s="43" t="s">
        <v>2496</v>
      </c>
      <c r="M1678" s="7">
        <f>VLOOKUP($I1678,'New Summary'!$E$8:$G$59,3,FALSE)</f>
        <v>72.400000000000006</v>
      </c>
      <c r="N1678" s="3">
        <v>12280</v>
      </c>
      <c r="O1678" s="3" t="s">
        <v>25</v>
      </c>
      <c r="P1678" s="3">
        <v>1</v>
      </c>
      <c r="Q1678" s="28">
        <f t="shared" si="353"/>
        <v>12.28</v>
      </c>
      <c r="R1678" s="28">
        <f t="shared" si="354"/>
        <v>889.072</v>
      </c>
      <c r="S1678" s="12">
        <v>0</v>
      </c>
      <c r="T1678" s="46">
        <f t="shared" si="355"/>
        <v>0</v>
      </c>
      <c r="U1678" s="37"/>
      <c r="V1678" s="3">
        <f t="shared" si="356"/>
        <v>12.28</v>
      </c>
      <c r="W1678" s="30" t="s">
        <v>2502</v>
      </c>
      <c r="X1678" s="29">
        <f t="shared" ref="X1678:X1741" si="357">V1678*M1678</f>
        <v>889.072</v>
      </c>
      <c r="Y1678" s="29">
        <f t="shared" ref="Y1678:Y1741" si="358">T1678*M1678</f>
        <v>0</v>
      </c>
      <c r="Z1678" s="5"/>
      <c r="AA1678" s="3">
        <v>0.3</v>
      </c>
      <c r="AB1678" s="3">
        <f t="shared" si="348"/>
        <v>11.979999999999999</v>
      </c>
      <c r="AC1678" s="3">
        <f t="shared" si="349"/>
        <v>21.720000000000002</v>
      </c>
      <c r="AD1678">
        <v>300</v>
      </c>
      <c r="AE1678" s="1">
        <f t="shared" si="352"/>
        <v>0.3</v>
      </c>
    </row>
    <row r="1679" spans="1:31" customFormat="1" ht="43.2" hidden="1" x14ac:dyDescent="0.3">
      <c r="A1679" s="65" t="str" cm="1">
        <f t="array" ref="A1679">_xlfn.IFS(M1679&gt;=65,"Heavy",M1679&lt;=25,"Light",M1679&gt;=26-64,"Medium")</f>
        <v>Heavy</v>
      </c>
      <c r="B1679" s="1" t="s">
        <v>2787</v>
      </c>
      <c r="C1679" s="1" t="s">
        <v>2825</v>
      </c>
      <c r="D1679" s="3">
        <f t="shared" si="345"/>
        <v>1662</v>
      </c>
      <c r="E1679" s="4" t="s">
        <v>2783</v>
      </c>
      <c r="F1679" s="3">
        <v>5</v>
      </c>
      <c r="G1679" s="3" t="s">
        <v>2826</v>
      </c>
      <c r="H1679" s="4" t="s">
        <v>1596</v>
      </c>
      <c r="I1679" s="3" t="s">
        <v>312</v>
      </c>
      <c r="J1679" s="28" t="s">
        <v>2321</v>
      </c>
      <c r="K1679" s="7" t="str">
        <f>VLOOKUP($I1679,'New Summary'!$E$8:$G$59,2,FALSE)</f>
        <v>H-250x250x9x14</v>
      </c>
      <c r="L1679" s="43" t="s">
        <v>2496</v>
      </c>
      <c r="M1679" s="7">
        <f>VLOOKUP($I1679,'New Summary'!$E$8:$G$59,3,FALSE)</f>
        <v>72.400000000000006</v>
      </c>
      <c r="N1679" s="3">
        <v>12280</v>
      </c>
      <c r="O1679" s="3" t="s">
        <v>25</v>
      </c>
      <c r="P1679" s="3">
        <v>1</v>
      </c>
      <c r="Q1679" s="28">
        <f t="shared" si="353"/>
        <v>12.28</v>
      </c>
      <c r="R1679" s="28">
        <f t="shared" si="354"/>
        <v>889.072</v>
      </c>
      <c r="S1679" s="12">
        <v>0</v>
      </c>
      <c r="T1679" s="46">
        <f t="shared" si="355"/>
        <v>0</v>
      </c>
      <c r="U1679" s="37"/>
      <c r="V1679" s="3">
        <f t="shared" si="356"/>
        <v>12.28</v>
      </c>
      <c r="W1679" s="30" t="s">
        <v>2502</v>
      </c>
      <c r="X1679" s="29">
        <f t="shared" si="357"/>
        <v>889.072</v>
      </c>
      <c r="Y1679" s="29">
        <f t="shared" si="358"/>
        <v>0</v>
      </c>
      <c r="Z1679" s="5"/>
      <c r="AA1679" s="3">
        <v>0.3</v>
      </c>
      <c r="AB1679" s="3">
        <f t="shared" si="348"/>
        <v>11.979999999999999</v>
      </c>
      <c r="AC1679" s="3">
        <f t="shared" si="349"/>
        <v>21.720000000000002</v>
      </c>
      <c r="AD1679">
        <v>300</v>
      </c>
      <c r="AE1679" s="1">
        <f t="shared" si="352"/>
        <v>0.3</v>
      </c>
    </row>
    <row r="1680" spans="1:31" customFormat="1" ht="43.2" hidden="1" x14ac:dyDescent="0.3">
      <c r="A1680" s="65" t="str" cm="1">
        <f t="array" ref="A1680">_xlfn.IFS(M1680&gt;=65,"Heavy",M1680&lt;=25,"Light",M1680&gt;=26-64,"Medium")</f>
        <v>Heavy</v>
      </c>
      <c r="B1680" s="1" t="s">
        <v>2787</v>
      </c>
      <c r="C1680" s="1" t="s">
        <v>2825</v>
      </c>
      <c r="D1680" s="3">
        <f t="shared" si="345"/>
        <v>1663</v>
      </c>
      <c r="E1680" s="4" t="s">
        <v>2783</v>
      </c>
      <c r="F1680" s="3">
        <v>5</v>
      </c>
      <c r="G1680" s="3" t="s">
        <v>2826</v>
      </c>
      <c r="H1680" s="4" t="s">
        <v>1597</v>
      </c>
      <c r="I1680" s="3" t="s">
        <v>1646</v>
      </c>
      <c r="J1680" s="3" t="s">
        <v>2320</v>
      </c>
      <c r="K1680" s="7" t="str">
        <f>VLOOKUP($I1680,'New Summary'!$E$8:$G$59,2,FALSE)</f>
        <v>H-350x250x9x14</v>
      </c>
      <c r="L1680" s="3" t="s">
        <v>2496</v>
      </c>
      <c r="M1680" s="7">
        <f>VLOOKUP($I1680,'New Summary'!$E$8:$G$59,3,FALSE)</f>
        <v>79.7</v>
      </c>
      <c r="N1680" s="3">
        <v>10000</v>
      </c>
      <c r="O1680" s="3" t="s">
        <v>25</v>
      </c>
      <c r="P1680" s="3">
        <v>1</v>
      </c>
      <c r="Q1680" s="40">
        <f t="shared" si="353"/>
        <v>10</v>
      </c>
      <c r="R1680" s="40">
        <f t="shared" si="354"/>
        <v>797</v>
      </c>
      <c r="S1680" s="12">
        <v>0</v>
      </c>
      <c r="T1680" s="46">
        <f t="shared" si="355"/>
        <v>0</v>
      </c>
      <c r="U1680" s="14"/>
      <c r="V1680" s="3">
        <f t="shared" si="356"/>
        <v>10</v>
      </c>
      <c r="W1680" s="30" t="s">
        <v>2502</v>
      </c>
      <c r="X1680" s="41">
        <f t="shared" si="357"/>
        <v>797</v>
      </c>
      <c r="Y1680" s="41">
        <f t="shared" si="358"/>
        <v>0</v>
      </c>
      <c r="Z1680" s="5"/>
      <c r="AA1680" s="3">
        <v>0.3</v>
      </c>
      <c r="AB1680" s="3">
        <f t="shared" si="348"/>
        <v>9.6999999999999993</v>
      </c>
      <c r="AC1680" s="3">
        <f t="shared" si="349"/>
        <v>23.91</v>
      </c>
      <c r="AD1680">
        <v>300</v>
      </c>
      <c r="AE1680" s="1">
        <f t="shared" si="352"/>
        <v>0.3</v>
      </c>
    </row>
    <row r="1681" spans="1:31" customFormat="1" ht="43.2" hidden="1" x14ac:dyDescent="0.3">
      <c r="A1681" s="65" t="str" cm="1">
        <f t="array" ref="A1681">_xlfn.IFS(M1681&gt;=65,"Heavy",M1681&lt;=25,"Light",M1681&gt;=26-64,"Medium")</f>
        <v>Heavy</v>
      </c>
      <c r="B1681" s="1" t="s">
        <v>2787</v>
      </c>
      <c r="C1681" s="1" t="s">
        <v>2825</v>
      </c>
      <c r="D1681" s="3">
        <f t="shared" si="345"/>
        <v>1664</v>
      </c>
      <c r="E1681" s="4" t="s">
        <v>2783</v>
      </c>
      <c r="F1681" s="3">
        <v>5</v>
      </c>
      <c r="G1681" s="3" t="s">
        <v>2826</v>
      </c>
      <c r="H1681" s="4" t="s">
        <v>1598</v>
      </c>
      <c r="I1681" s="3" t="s">
        <v>1646</v>
      </c>
      <c r="J1681" s="3" t="s">
        <v>2320</v>
      </c>
      <c r="K1681" s="7" t="str">
        <f>VLOOKUP($I1681,'New Summary'!$E$8:$G$59,2,FALSE)</f>
        <v>H-350x250x9x14</v>
      </c>
      <c r="L1681" s="3" t="s">
        <v>2496</v>
      </c>
      <c r="M1681" s="7">
        <f>VLOOKUP($I1681,'New Summary'!$E$8:$G$59,3,FALSE)</f>
        <v>79.7</v>
      </c>
      <c r="N1681" s="3">
        <v>10000</v>
      </c>
      <c r="O1681" s="3" t="s">
        <v>25</v>
      </c>
      <c r="P1681" s="3">
        <v>1</v>
      </c>
      <c r="Q1681" s="40">
        <f t="shared" si="353"/>
        <v>10</v>
      </c>
      <c r="R1681" s="40">
        <f t="shared" si="354"/>
        <v>797</v>
      </c>
      <c r="S1681" s="12">
        <v>0</v>
      </c>
      <c r="T1681" s="46">
        <f t="shared" si="355"/>
        <v>0</v>
      </c>
      <c r="U1681" s="14"/>
      <c r="V1681" s="3">
        <f t="shared" si="356"/>
        <v>10</v>
      </c>
      <c r="W1681" s="30" t="s">
        <v>2502</v>
      </c>
      <c r="X1681" s="41">
        <f t="shared" si="357"/>
        <v>797</v>
      </c>
      <c r="Y1681" s="41">
        <f t="shared" si="358"/>
        <v>0</v>
      </c>
      <c r="Z1681" s="5"/>
      <c r="AA1681" s="3">
        <v>0.3</v>
      </c>
      <c r="AB1681" s="3">
        <f t="shared" si="348"/>
        <v>9.6999999999999993</v>
      </c>
      <c r="AC1681" s="3">
        <f t="shared" si="349"/>
        <v>23.91</v>
      </c>
      <c r="AD1681">
        <v>300</v>
      </c>
      <c r="AE1681" s="1">
        <f t="shared" si="352"/>
        <v>0.3</v>
      </c>
    </row>
    <row r="1682" spans="1:31" customFormat="1" ht="43.2" hidden="1" x14ac:dyDescent="0.3">
      <c r="A1682" s="65" t="str" cm="1">
        <f t="array" ref="A1682">_xlfn.IFS(M1682&gt;=65,"Heavy",M1682&lt;=25,"Light",M1682&gt;=26-64,"Medium")</f>
        <v>Heavy</v>
      </c>
      <c r="B1682" s="1" t="s">
        <v>2787</v>
      </c>
      <c r="C1682" s="1" t="s">
        <v>2825</v>
      </c>
      <c r="D1682" s="3">
        <f t="shared" si="345"/>
        <v>1665</v>
      </c>
      <c r="E1682" s="4" t="s">
        <v>2783</v>
      </c>
      <c r="F1682" s="3">
        <v>5</v>
      </c>
      <c r="G1682" s="3" t="s">
        <v>2826</v>
      </c>
      <c r="H1682" s="4" t="s">
        <v>1599</v>
      </c>
      <c r="I1682" s="3" t="s">
        <v>312</v>
      </c>
      <c r="J1682" s="28" t="s">
        <v>2321</v>
      </c>
      <c r="K1682" s="7" t="str">
        <f>VLOOKUP($I1682,'New Summary'!$E$8:$G$59,2,FALSE)</f>
        <v>H-250x250x9x14</v>
      </c>
      <c r="L1682" s="43" t="s">
        <v>2496</v>
      </c>
      <c r="M1682" s="7">
        <f>VLOOKUP($I1682,'New Summary'!$E$8:$G$59,3,FALSE)</f>
        <v>72.400000000000006</v>
      </c>
      <c r="N1682" s="3">
        <v>12280</v>
      </c>
      <c r="O1682" s="3" t="s">
        <v>25</v>
      </c>
      <c r="P1682" s="3">
        <v>1</v>
      </c>
      <c r="Q1682" s="28">
        <f t="shared" si="353"/>
        <v>12.28</v>
      </c>
      <c r="R1682" s="28">
        <f t="shared" si="354"/>
        <v>889.072</v>
      </c>
      <c r="S1682" s="12">
        <v>0</v>
      </c>
      <c r="T1682" s="46">
        <f t="shared" si="355"/>
        <v>0</v>
      </c>
      <c r="U1682" s="37"/>
      <c r="V1682" s="3">
        <f t="shared" si="356"/>
        <v>12.28</v>
      </c>
      <c r="W1682" s="30" t="s">
        <v>2502</v>
      </c>
      <c r="X1682" s="29">
        <f t="shared" si="357"/>
        <v>889.072</v>
      </c>
      <c r="Y1682" s="29">
        <f t="shared" si="358"/>
        <v>0</v>
      </c>
      <c r="Z1682" s="5"/>
      <c r="AA1682" s="3">
        <v>0.3</v>
      </c>
      <c r="AB1682" s="3">
        <f t="shared" si="348"/>
        <v>11.979999999999999</v>
      </c>
      <c r="AC1682" s="3">
        <f t="shared" si="349"/>
        <v>21.720000000000002</v>
      </c>
      <c r="AD1682">
        <v>300</v>
      </c>
      <c r="AE1682" s="1">
        <f t="shared" si="352"/>
        <v>0.3</v>
      </c>
    </row>
    <row r="1683" spans="1:31" customFormat="1" ht="43.2" hidden="1" x14ac:dyDescent="0.3">
      <c r="A1683" s="65" t="str" cm="1">
        <f t="array" ref="A1683">_xlfn.IFS(M1683&gt;=65,"Heavy",M1683&lt;=25,"Light",M1683&gt;=26-64,"Medium")</f>
        <v>Heavy</v>
      </c>
      <c r="B1683" s="1" t="s">
        <v>2787</v>
      </c>
      <c r="C1683" s="1" t="s">
        <v>2825</v>
      </c>
      <c r="D1683" s="3">
        <f t="shared" si="345"/>
        <v>1666</v>
      </c>
      <c r="E1683" s="4" t="s">
        <v>2783</v>
      </c>
      <c r="F1683" s="3">
        <v>5</v>
      </c>
      <c r="G1683" s="3" t="s">
        <v>2826</v>
      </c>
      <c r="H1683" s="4" t="s">
        <v>1600</v>
      </c>
      <c r="I1683" s="3" t="s">
        <v>312</v>
      </c>
      <c r="J1683" s="28" t="s">
        <v>2321</v>
      </c>
      <c r="K1683" s="7" t="str">
        <f>VLOOKUP($I1683,'New Summary'!$E$8:$G$59,2,FALSE)</f>
        <v>H-250x250x9x14</v>
      </c>
      <c r="L1683" s="43" t="s">
        <v>2496</v>
      </c>
      <c r="M1683" s="7">
        <f>VLOOKUP($I1683,'New Summary'!$E$8:$G$59,3,FALSE)</f>
        <v>72.400000000000006</v>
      </c>
      <c r="N1683" s="3">
        <v>12280</v>
      </c>
      <c r="O1683" s="3" t="s">
        <v>25</v>
      </c>
      <c r="P1683" s="3">
        <v>1</v>
      </c>
      <c r="Q1683" s="28">
        <f t="shared" si="353"/>
        <v>12.28</v>
      </c>
      <c r="R1683" s="28">
        <f t="shared" si="354"/>
        <v>889.072</v>
      </c>
      <c r="S1683" s="12">
        <v>0</v>
      </c>
      <c r="T1683" s="46">
        <f t="shared" si="355"/>
        <v>0</v>
      </c>
      <c r="U1683" s="37"/>
      <c r="V1683" s="3">
        <f t="shared" si="356"/>
        <v>12.28</v>
      </c>
      <c r="W1683" s="30" t="s">
        <v>2502</v>
      </c>
      <c r="X1683" s="29">
        <f t="shared" si="357"/>
        <v>889.072</v>
      </c>
      <c r="Y1683" s="29">
        <f t="shared" si="358"/>
        <v>0</v>
      </c>
      <c r="Z1683" s="5"/>
      <c r="AA1683" s="3">
        <v>0.3</v>
      </c>
      <c r="AB1683" s="3">
        <f t="shared" si="348"/>
        <v>11.979999999999999</v>
      </c>
      <c r="AC1683" s="3">
        <f t="shared" si="349"/>
        <v>21.720000000000002</v>
      </c>
      <c r="AD1683">
        <v>300</v>
      </c>
      <c r="AE1683" s="1">
        <f t="shared" si="352"/>
        <v>0.3</v>
      </c>
    </row>
    <row r="1684" spans="1:31" customFormat="1" ht="43.2" hidden="1" x14ac:dyDescent="0.3">
      <c r="A1684" s="65" t="str" cm="1">
        <f t="array" ref="A1684">_xlfn.IFS(M1684&gt;=65,"Heavy",M1684&lt;=25,"Light",M1684&gt;=26-64,"Medium")</f>
        <v>Heavy</v>
      </c>
      <c r="B1684" s="1" t="s">
        <v>2787</v>
      </c>
      <c r="C1684" s="1" t="s">
        <v>2825</v>
      </c>
      <c r="D1684" s="3">
        <f t="shared" ref="D1684:D1747" si="359">D1683+1</f>
        <v>1667</v>
      </c>
      <c r="E1684" s="4" t="s">
        <v>2783</v>
      </c>
      <c r="F1684" s="3">
        <v>5</v>
      </c>
      <c r="G1684" s="3" t="s">
        <v>2826</v>
      </c>
      <c r="H1684" s="4" t="s">
        <v>1601</v>
      </c>
      <c r="I1684" s="3" t="s">
        <v>1646</v>
      </c>
      <c r="J1684" s="3" t="s">
        <v>2320</v>
      </c>
      <c r="K1684" s="7" t="str">
        <f>VLOOKUP($I1684,'New Summary'!$E$8:$G$59,2,FALSE)</f>
        <v>H-350x250x9x14</v>
      </c>
      <c r="L1684" s="3" t="s">
        <v>2496</v>
      </c>
      <c r="M1684" s="7">
        <f>VLOOKUP($I1684,'New Summary'!$E$8:$G$59,3,FALSE)</f>
        <v>79.7</v>
      </c>
      <c r="N1684" s="3">
        <v>10000</v>
      </c>
      <c r="O1684" s="3" t="s">
        <v>25</v>
      </c>
      <c r="P1684" s="3">
        <v>1</v>
      </c>
      <c r="Q1684" s="40">
        <f t="shared" si="353"/>
        <v>10</v>
      </c>
      <c r="R1684" s="40">
        <f t="shared" si="354"/>
        <v>797</v>
      </c>
      <c r="S1684" s="12">
        <v>0</v>
      </c>
      <c r="T1684" s="46">
        <f t="shared" si="355"/>
        <v>0</v>
      </c>
      <c r="U1684" s="14"/>
      <c r="V1684" s="3">
        <f t="shared" si="356"/>
        <v>10</v>
      </c>
      <c r="W1684" s="30" t="s">
        <v>2502</v>
      </c>
      <c r="X1684" s="41">
        <f t="shared" si="357"/>
        <v>797</v>
      </c>
      <c r="Y1684" s="41">
        <f t="shared" si="358"/>
        <v>0</v>
      </c>
      <c r="Z1684" s="5"/>
      <c r="AA1684" s="3">
        <v>0.3</v>
      </c>
      <c r="AB1684" s="3">
        <f t="shared" si="348"/>
        <v>9.6999999999999993</v>
      </c>
      <c r="AC1684" s="3">
        <f t="shared" si="349"/>
        <v>23.91</v>
      </c>
      <c r="AD1684">
        <v>300</v>
      </c>
      <c r="AE1684" s="1">
        <f t="shared" si="352"/>
        <v>0.3</v>
      </c>
    </row>
    <row r="1685" spans="1:31" customFormat="1" ht="43.2" hidden="1" x14ac:dyDescent="0.3">
      <c r="A1685" s="65" t="str" cm="1">
        <f t="array" ref="A1685">_xlfn.IFS(M1685&gt;=65,"Heavy",M1685&lt;=25,"Light",M1685&gt;=26-64,"Medium")</f>
        <v>Heavy</v>
      </c>
      <c r="B1685" s="1" t="s">
        <v>2787</v>
      </c>
      <c r="C1685" s="1" t="s">
        <v>2825</v>
      </c>
      <c r="D1685" s="3">
        <f t="shared" si="359"/>
        <v>1668</v>
      </c>
      <c r="E1685" s="4" t="s">
        <v>2783</v>
      </c>
      <c r="F1685" s="3">
        <v>5</v>
      </c>
      <c r="G1685" s="3" t="s">
        <v>2826</v>
      </c>
      <c r="H1685" s="4" t="s">
        <v>1602</v>
      </c>
      <c r="I1685" s="3" t="s">
        <v>1646</v>
      </c>
      <c r="J1685" s="3" t="s">
        <v>2320</v>
      </c>
      <c r="K1685" s="7" t="str">
        <f>VLOOKUP($I1685,'New Summary'!$E$8:$G$59,2,FALSE)</f>
        <v>H-350x250x9x14</v>
      </c>
      <c r="L1685" s="3" t="s">
        <v>2496</v>
      </c>
      <c r="M1685" s="7">
        <f>VLOOKUP($I1685,'New Summary'!$E$8:$G$59,3,FALSE)</f>
        <v>79.7</v>
      </c>
      <c r="N1685" s="3">
        <v>10000</v>
      </c>
      <c r="O1685" s="3" t="s">
        <v>25</v>
      </c>
      <c r="P1685" s="3">
        <v>1</v>
      </c>
      <c r="Q1685" s="40">
        <f t="shared" si="353"/>
        <v>10</v>
      </c>
      <c r="R1685" s="40">
        <f t="shared" si="354"/>
        <v>797</v>
      </c>
      <c r="S1685" s="12">
        <v>0</v>
      </c>
      <c r="T1685" s="46">
        <f t="shared" si="355"/>
        <v>0</v>
      </c>
      <c r="U1685" s="14"/>
      <c r="V1685" s="3">
        <f t="shared" si="356"/>
        <v>10</v>
      </c>
      <c r="W1685" s="30" t="s">
        <v>2502</v>
      </c>
      <c r="X1685" s="41">
        <f t="shared" si="357"/>
        <v>797</v>
      </c>
      <c r="Y1685" s="41">
        <f t="shared" si="358"/>
        <v>0</v>
      </c>
      <c r="Z1685" s="5"/>
      <c r="AA1685" s="3">
        <v>0.3</v>
      </c>
      <c r="AB1685" s="3">
        <f t="shared" si="348"/>
        <v>9.6999999999999993</v>
      </c>
      <c r="AC1685" s="3">
        <f t="shared" si="349"/>
        <v>23.91</v>
      </c>
      <c r="AD1685">
        <v>300</v>
      </c>
      <c r="AE1685" s="1">
        <f t="shared" si="352"/>
        <v>0.3</v>
      </c>
    </row>
    <row r="1686" spans="1:31" customFormat="1" ht="43.2" hidden="1" x14ac:dyDescent="0.3">
      <c r="A1686" s="65" t="str" cm="1">
        <f t="array" ref="A1686">_xlfn.IFS(M1686&gt;=65,"Heavy",M1686&lt;=25,"Light",M1686&gt;=26-64,"Medium")</f>
        <v>Heavy</v>
      </c>
      <c r="B1686" s="1" t="s">
        <v>2787</v>
      </c>
      <c r="C1686" s="1" t="s">
        <v>2825</v>
      </c>
      <c r="D1686" s="3">
        <f t="shared" si="359"/>
        <v>1669</v>
      </c>
      <c r="E1686" s="4" t="s">
        <v>2783</v>
      </c>
      <c r="F1686" s="3">
        <v>5</v>
      </c>
      <c r="G1686" s="3" t="s">
        <v>2826</v>
      </c>
      <c r="H1686" s="4" t="s">
        <v>1603</v>
      </c>
      <c r="I1686" s="3" t="s">
        <v>312</v>
      </c>
      <c r="J1686" s="28" t="s">
        <v>2321</v>
      </c>
      <c r="K1686" s="7" t="str">
        <f>VLOOKUP($I1686,'New Summary'!$E$8:$G$59,2,FALSE)</f>
        <v>H-250x250x9x14</v>
      </c>
      <c r="L1686" s="43" t="s">
        <v>2496</v>
      </c>
      <c r="M1686" s="7">
        <f>VLOOKUP($I1686,'New Summary'!$E$8:$G$59,3,FALSE)</f>
        <v>72.400000000000006</v>
      </c>
      <c r="N1686" s="3">
        <v>12280</v>
      </c>
      <c r="O1686" s="3" t="s">
        <v>25</v>
      </c>
      <c r="P1686" s="3">
        <v>1</v>
      </c>
      <c r="Q1686" s="28">
        <f t="shared" si="353"/>
        <v>12.28</v>
      </c>
      <c r="R1686" s="28">
        <f t="shared" si="354"/>
        <v>889.072</v>
      </c>
      <c r="S1686" s="12">
        <v>0</v>
      </c>
      <c r="T1686" s="46">
        <f t="shared" si="355"/>
        <v>0</v>
      </c>
      <c r="U1686" s="37"/>
      <c r="V1686" s="3">
        <f t="shared" si="356"/>
        <v>12.28</v>
      </c>
      <c r="W1686" s="30" t="s">
        <v>2502</v>
      </c>
      <c r="X1686" s="29">
        <f t="shared" si="357"/>
        <v>889.072</v>
      </c>
      <c r="Y1686" s="29">
        <f t="shared" si="358"/>
        <v>0</v>
      </c>
      <c r="Z1686" s="5"/>
      <c r="AA1686" s="3">
        <v>0.3</v>
      </c>
      <c r="AB1686" s="3">
        <f t="shared" si="348"/>
        <v>11.979999999999999</v>
      </c>
      <c r="AC1686" s="3">
        <f t="shared" si="349"/>
        <v>21.720000000000002</v>
      </c>
      <c r="AD1686">
        <v>300</v>
      </c>
      <c r="AE1686" s="1">
        <f t="shared" si="352"/>
        <v>0.3</v>
      </c>
    </row>
    <row r="1687" spans="1:31" customFormat="1" ht="43.2" hidden="1" x14ac:dyDescent="0.3">
      <c r="A1687" s="65" t="str" cm="1">
        <f t="array" ref="A1687">_xlfn.IFS(M1687&gt;=65,"Heavy",M1687&lt;=25,"Light",M1687&gt;=26-64,"Medium")</f>
        <v>Heavy</v>
      </c>
      <c r="B1687" s="1" t="s">
        <v>2787</v>
      </c>
      <c r="C1687" s="1" t="s">
        <v>2825</v>
      </c>
      <c r="D1687" s="3">
        <f t="shared" si="359"/>
        <v>1670</v>
      </c>
      <c r="E1687" s="4" t="s">
        <v>2783</v>
      </c>
      <c r="F1687" s="3">
        <v>5</v>
      </c>
      <c r="G1687" s="3" t="s">
        <v>2826</v>
      </c>
      <c r="H1687" s="4" t="s">
        <v>1604</v>
      </c>
      <c r="I1687" s="3" t="s">
        <v>312</v>
      </c>
      <c r="J1687" s="28" t="s">
        <v>2321</v>
      </c>
      <c r="K1687" s="7" t="str">
        <f>VLOOKUP($I1687,'New Summary'!$E$8:$G$59,2,FALSE)</f>
        <v>H-250x250x9x14</v>
      </c>
      <c r="L1687" s="43" t="s">
        <v>2496</v>
      </c>
      <c r="M1687" s="7">
        <f>VLOOKUP($I1687,'New Summary'!$E$8:$G$59,3,FALSE)</f>
        <v>72.400000000000006</v>
      </c>
      <c r="N1687" s="3">
        <v>12280</v>
      </c>
      <c r="O1687" s="3" t="s">
        <v>25</v>
      </c>
      <c r="P1687" s="3">
        <v>1</v>
      </c>
      <c r="Q1687" s="28">
        <f t="shared" si="353"/>
        <v>12.28</v>
      </c>
      <c r="R1687" s="28">
        <f t="shared" si="354"/>
        <v>889.072</v>
      </c>
      <c r="S1687" s="12">
        <v>0</v>
      </c>
      <c r="T1687" s="46">
        <f t="shared" si="355"/>
        <v>0</v>
      </c>
      <c r="U1687" s="37"/>
      <c r="V1687" s="3">
        <f t="shared" si="356"/>
        <v>12.28</v>
      </c>
      <c r="W1687" s="30" t="s">
        <v>2502</v>
      </c>
      <c r="X1687" s="29">
        <f t="shared" si="357"/>
        <v>889.072</v>
      </c>
      <c r="Y1687" s="29">
        <f t="shared" si="358"/>
        <v>0</v>
      </c>
      <c r="Z1687" s="5"/>
      <c r="AA1687" s="3">
        <v>0.3</v>
      </c>
      <c r="AB1687" s="3">
        <f t="shared" si="348"/>
        <v>11.979999999999999</v>
      </c>
      <c r="AC1687" s="3">
        <f t="shared" si="349"/>
        <v>21.720000000000002</v>
      </c>
      <c r="AD1687">
        <v>300</v>
      </c>
      <c r="AE1687" s="1">
        <f t="shared" si="352"/>
        <v>0.3</v>
      </c>
    </row>
    <row r="1688" spans="1:31" customFormat="1" ht="43.2" hidden="1" x14ac:dyDescent="0.3">
      <c r="A1688" s="65" t="str" cm="1">
        <f t="array" ref="A1688">_xlfn.IFS(M1688&gt;=65,"Heavy",M1688&lt;=25,"Light",M1688&gt;=26-64,"Medium")</f>
        <v>Heavy</v>
      </c>
      <c r="B1688" s="1" t="s">
        <v>2787</v>
      </c>
      <c r="C1688" s="1" t="s">
        <v>2825</v>
      </c>
      <c r="D1688" s="3">
        <f t="shared" si="359"/>
        <v>1671</v>
      </c>
      <c r="E1688" s="4" t="s">
        <v>2783</v>
      </c>
      <c r="F1688" s="3">
        <v>5</v>
      </c>
      <c r="G1688" s="3" t="s">
        <v>2826</v>
      </c>
      <c r="H1688" s="4" t="s">
        <v>1605</v>
      </c>
      <c r="I1688" s="3" t="s">
        <v>1646</v>
      </c>
      <c r="J1688" s="3" t="s">
        <v>2320</v>
      </c>
      <c r="K1688" s="7" t="str">
        <f>VLOOKUP($I1688,'New Summary'!$E$8:$G$59,2,FALSE)</f>
        <v>H-350x250x9x14</v>
      </c>
      <c r="L1688" s="3" t="s">
        <v>2496</v>
      </c>
      <c r="M1688" s="7">
        <f>VLOOKUP($I1688,'New Summary'!$E$8:$G$59,3,FALSE)</f>
        <v>79.7</v>
      </c>
      <c r="N1688" s="3">
        <v>10000</v>
      </c>
      <c r="O1688" s="3" t="s">
        <v>25</v>
      </c>
      <c r="P1688" s="3">
        <v>1</v>
      </c>
      <c r="Q1688" s="40">
        <f t="shared" si="353"/>
        <v>10</v>
      </c>
      <c r="R1688" s="40">
        <f t="shared" si="354"/>
        <v>797</v>
      </c>
      <c r="S1688" s="12">
        <v>0</v>
      </c>
      <c r="T1688" s="46">
        <f t="shared" si="355"/>
        <v>0</v>
      </c>
      <c r="U1688" s="14"/>
      <c r="V1688" s="3">
        <f t="shared" si="356"/>
        <v>10</v>
      </c>
      <c r="W1688" s="30" t="s">
        <v>2502</v>
      </c>
      <c r="X1688" s="41">
        <f t="shared" si="357"/>
        <v>797</v>
      </c>
      <c r="Y1688" s="41">
        <f t="shared" si="358"/>
        <v>0</v>
      </c>
      <c r="Z1688" s="5"/>
      <c r="AA1688" s="3">
        <v>0.3</v>
      </c>
      <c r="AB1688" s="3">
        <f t="shared" si="348"/>
        <v>9.6999999999999993</v>
      </c>
      <c r="AC1688" s="3">
        <f t="shared" si="349"/>
        <v>23.91</v>
      </c>
      <c r="AD1688">
        <v>300</v>
      </c>
      <c r="AE1688" s="1">
        <f t="shared" si="352"/>
        <v>0.3</v>
      </c>
    </row>
    <row r="1689" spans="1:31" customFormat="1" ht="43.2" hidden="1" x14ac:dyDescent="0.3">
      <c r="A1689" s="65" t="str" cm="1">
        <f t="array" ref="A1689">_xlfn.IFS(M1689&gt;=65,"Heavy",M1689&lt;=25,"Light",M1689&gt;=26-64,"Medium")</f>
        <v>Heavy</v>
      </c>
      <c r="B1689" s="1" t="s">
        <v>2787</v>
      </c>
      <c r="C1689" s="1" t="s">
        <v>2825</v>
      </c>
      <c r="D1689" s="3">
        <f t="shared" si="359"/>
        <v>1672</v>
      </c>
      <c r="E1689" s="4" t="s">
        <v>2783</v>
      </c>
      <c r="F1689" s="3">
        <v>5</v>
      </c>
      <c r="G1689" s="3" t="s">
        <v>2826</v>
      </c>
      <c r="H1689" s="4" t="s">
        <v>1606</v>
      </c>
      <c r="I1689" s="3" t="s">
        <v>1646</v>
      </c>
      <c r="J1689" s="3" t="s">
        <v>2320</v>
      </c>
      <c r="K1689" s="7" t="str">
        <f>VLOOKUP($I1689,'New Summary'!$E$8:$G$59,2,FALSE)</f>
        <v>H-350x250x9x14</v>
      </c>
      <c r="L1689" s="3" t="s">
        <v>2496</v>
      </c>
      <c r="M1689" s="7">
        <f>VLOOKUP($I1689,'New Summary'!$E$8:$G$59,3,FALSE)</f>
        <v>79.7</v>
      </c>
      <c r="N1689" s="3">
        <v>10000</v>
      </c>
      <c r="O1689" s="3" t="s">
        <v>25</v>
      </c>
      <c r="P1689" s="3">
        <v>1</v>
      </c>
      <c r="Q1689" s="40">
        <f t="shared" si="353"/>
        <v>10</v>
      </c>
      <c r="R1689" s="40">
        <f t="shared" si="354"/>
        <v>797</v>
      </c>
      <c r="S1689" s="12">
        <v>0</v>
      </c>
      <c r="T1689" s="46">
        <f t="shared" si="355"/>
        <v>0</v>
      </c>
      <c r="U1689" s="14"/>
      <c r="V1689" s="3">
        <f t="shared" si="356"/>
        <v>10</v>
      </c>
      <c r="W1689" s="30" t="s">
        <v>2502</v>
      </c>
      <c r="X1689" s="41">
        <f t="shared" si="357"/>
        <v>797</v>
      </c>
      <c r="Y1689" s="41">
        <f t="shared" si="358"/>
        <v>0</v>
      </c>
      <c r="Z1689" s="5"/>
      <c r="AA1689" s="3">
        <v>0.3</v>
      </c>
      <c r="AB1689" s="3">
        <f t="shared" si="348"/>
        <v>9.6999999999999993</v>
      </c>
      <c r="AC1689" s="3">
        <f t="shared" si="349"/>
        <v>23.91</v>
      </c>
      <c r="AD1689">
        <v>300</v>
      </c>
      <c r="AE1689" s="1">
        <f t="shared" si="352"/>
        <v>0.3</v>
      </c>
    </row>
    <row r="1690" spans="1:31" customFormat="1" ht="43.2" hidden="1" x14ac:dyDescent="0.3">
      <c r="A1690" s="65" t="str" cm="1">
        <f t="array" ref="A1690">_xlfn.IFS(M1690&gt;=65,"Heavy",M1690&lt;=25,"Light",M1690&gt;=26-64,"Medium")</f>
        <v>Heavy</v>
      </c>
      <c r="B1690" s="1" t="s">
        <v>2787</v>
      </c>
      <c r="C1690" s="1" t="s">
        <v>2825</v>
      </c>
      <c r="D1690" s="3">
        <f t="shared" si="359"/>
        <v>1673</v>
      </c>
      <c r="E1690" s="4" t="s">
        <v>2783</v>
      </c>
      <c r="F1690" s="3">
        <v>5</v>
      </c>
      <c r="G1690" s="3" t="s">
        <v>2826</v>
      </c>
      <c r="H1690" s="4" t="s">
        <v>1607</v>
      </c>
      <c r="I1690" s="3" t="s">
        <v>312</v>
      </c>
      <c r="J1690" s="28" t="s">
        <v>2321</v>
      </c>
      <c r="K1690" s="7" t="str">
        <f>VLOOKUP($I1690,'New Summary'!$E$8:$G$59,2,FALSE)</f>
        <v>H-250x250x9x14</v>
      </c>
      <c r="L1690" s="43" t="s">
        <v>2496</v>
      </c>
      <c r="M1690" s="7">
        <f>VLOOKUP($I1690,'New Summary'!$E$8:$G$59,3,FALSE)</f>
        <v>72.400000000000006</v>
      </c>
      <c r="N1690" s="3">
        <v>12280</v>
      </c>
      <c r="O1690" s="3" t="s">
        <v>25</v>
      </c>
      <c r="P1690" s="3">
        <v>1</v>
      </c>
      <c r="Q1690" s="28">
        <f t="shared" si="353"/>
        <v>12.28</v>
      </c>
      <c r="R1690" s="28">
        <f t="shared" si="354"/>
        <v>889.072</v>
      </c>
      <c r="S1690" s="12">
        <v>0</v>
      </c>
      <c r="T1690" s="46">
        <f t="shared" si="355"/>
        <v>0</v>
      </c>
      <c r="U1690" s="37"/>
      <c r="V1690" s="3">
        <f t="shared" si="356"/>
        <v>12.28</v>
      </c>
      <c r="W1690" s="30" t="s">
        <v>2502</v>
      </c>
      <c r="X1690" s="29">
        <f t="shared" si="357"/>
        <v>889.072</v>
      </c>
      <c r="Y1690" s="29">
        <f t="shared" si="358"/>
        <v>0</v>
      </c>
      <c r="Z1690" s="5"/>
      <c r="AA1690" s="3">
        <v>0.3</v>
      </c>
      <c r="AB1690" s="3">
        <f t="shared" si="348"/>
        <v>11.979999999999999</v>
      </c>
      <c r="AC1690" s="3">
        <f t="shared" si="349"/>
        <v>21.720000000000002</v>
      </c>
      <c r="AD1690">
        <v>300</v>
      </c>
      <c r="AE1690" s="1">
        <f t="shared" si="352"/>
        <v>0.3</v>
      </c>
    </row>
    <row r="1691" spans="1:31" customFormat="1" ht="43.2" hidden="1" x14ac:dyDescent="0.3">
      <c r="A1691" s="65" t="str" cm="1">
        <f t="array" ref="A1691">_xlfn.IFS(M1691&gt;=65,"Heavy",M1691&lt;=25,"Light",M1691&gt;=26-64,"Medium")</f>
        <v>Heavy</v>
      </c>
      <c r="B1691" s="1" t="s">
        <v>2787</v>
      </c>
      <c r="C1691" s="1" t="s">
        <v>2825</v>
      </c>
      <c r="D1691" s="3">
        <f t="shared" si="359"/>
        <v>1674</v>
      </c>
      <c r="E1691" s="4" t="s">
        <v>2783</v>
      </c>
      <c r="F1691" s="3">
        <v>5</v>
      </c>
      <c r="G1691" s="3" t="s">
        <v>2826</v>
      </c>
      <c r="H1691" s="4" t="s">
        <v>1608</v>
      </c>
      <c r="I1691" s="3" t="s">
        <v>312</v>
      </c>
      <c r="J1691" s="28" t="s">
        <v>2321</v>
      </c>
      <c r="K1691" s="7" t="str">
        <f>VLOOKUP($I1691,'New Summary'!$E$8:$G$59,2,FALSE)</f>
        <v>H-250x250x9x14</v>
      </c>
      <c r="L1691" s="43" t="s">
        <v>2496</v>
      </c>
      <c r="M1691" s="7">
        <f>VLOOKUP($I1691,'New Summary'!$E$8:$G$59,3,FALSE)</f>
        <v>72.400000000000006</v>
      </c>
      <c r="N1691" s="3">
        <v>12280</v>
      </c>
      <c r="O1691" s="3" t="s">
        <v>25</v>
      </c>
      <c r="P1691" s="3">
        <v>1</v>
      </c>
      <c r="Q1691" s="28">
        <f t="shared" si="353"/>
        <v>12.28</v>
      </c>
      <c r="R1691" s="28">
        <f t="shared" si="354"/>
        <v>889.072</v>
      </c>
      <c r="S1691" s="12">
        <v>0</v>
      </c>
      <c r="T1691" s="46">
        <f t="shared" si="355"/>
        <v>0</v>
      </c>
      <c r="U1691" s="37"/>
      <c r="V1691" s="3">
        <f t="shared" si="356"/>
        <v>12.28</v>
      </c>
      <c r="W1691" s="30" t="s">
        <v>2502</v>
      </c>
      <c r="X1691" s="29">
        <f t="shared" si="357"/>
        <v>889.072</v>
      </c>
      <c r="Y1691" s="29">
        <f t="shared" si="358"/>
        <v>0</v>
      </c>
      <c r="Z1691" s="5"/>
      <c r="AA1691" s="3">
        <v>0.3</v>
      </c>
      <c r="AB1691" s="3">
        <f t="shared" si="348"/>
        <v>11.979999999999999</v>
      </c>
      <c r="AC1691" s="3">
        <f t="shared" si="349"/>
        <v>21.720000000000002</v>
      </c>
      <c r="AD1691">
        <v>300</v>
      </c>
      <c r="AE1691" s="1">
        <f t="shared" si="352"/>
        <v>0.3</v>
      </c>
    </row>
    <row r="1692" spans="1:31" customFormat="1" ht="43.2" hidden="1" x14ac:dyDescent="0.3">
      <c r="A1692" s="65" t="str" cm="1">
        <f t="array" ref="A1692">_xlfn.IFS(M1692&gt;=65,"Heavy",M1692&lt;=25,"Light",M1692&gt;=26-64,"Medium")</f>
        <v>Heavy</v>
      </c>
      <c r="B1692" s="1" t="s">
        <v>2787</v>
      </c>
      <c r="C1692" s="1" t="s">
        <v>2825</v>
      </c>
      <c r="D1692" s="3">
        <f t="shared" si="359"/>
        <v>1675</v>
      </c>
      <c r="E1692" s="4" t="s">
        <v>2783</v>
      </c>
      <c r="F1692" s="3">
        <v>5</v>
      </c>
      <c r="G1692" s="3" t="s">
        <v>2826</v>
      </c>
      <c r="H1692" s="4" t="s">
        <v>1609</v>
      </c>
      <c r="I1692" s="3" t="s">
        <v>1646</v>
      </c>
      <c r="J1692" s="3" t="s">
        <v>2320</v>
      </c>
      <c r="K1692" s="7" t="str">
        <f>VLOOKUP($I1692,'New Summary'!$E$8:$G$59,2,FALSE)</f>
        <v>H-350x250x9x14</v>
      </c>
      <c r="L1692" s="3" t="s">
        <v>2496</v>
      </c>
      <c r="M1692" s="7">
        <f>VLOOKUP($I1692,'New Summary'!$E$8:$G$59,3,FALSE)</f>
        <v>79.7</v>
      </c>
      <c r="N1692" s="3">
        <v>10000</v>
      </c>
      <c r="O1692" s="3" t="s">
        <v>25</v>
      </c>
      <c r="P1692" s="3">
        <v>1</v>
      </c>
      <c r="Q1692" s="40">
        <f t="shared" si="353"/>
        <v>10</v>
      </c>
      <c r="R1692" s="40">
        <f t="shared" si="354"/>
        <v>797</v>
      </c>
      <c r="S1692" s="12">
        <v>0</v>
      </c>
      <c r="T1692" s="46">
        <f t="shared" si="355"/>
        <v>0</v>
      </c>
      <c r="U1692" s="14"/>
      <c r="V1692" s="3">
        <f t="shared" si="356"/>
        <v>10</v>
      </c>
      <c r="W1692" s="30" t="s">
        <v>2502</v>
      </c>
      <c r="X1692" s="41">
        <f t="shared" si="357"/>
        <v>797</v>
      </c>
      <c r="Y1692" s="41">
        <f t="shared" si="358"/>
        <v>0</v>
      </c>
      <c r="Z1692" s="5"/>
      <c r="AA1692" s="3">
        <v>0.3</v>
      </c>
      <c r="AB1692" s="3">
        <f t="shared" si="348"/>
        <v>9.6999999999999993</v>
      </c>
      <c r="AC1692" s="3">
        <f t="shared" si="349"/>
        <v>23.91</v>
      </c>
      <c r="AD1692">
        <v>300</v>
      </c>
      <c r="AE1692" s="1">
        <f t="shared" si="352"/>
        <v>0.3</v>
      </c>
    </row>
    <row r="1693" spans="1:31" customFormat="1" ht="43.2" hidden="1" x14ac:dyDescent="0.3">
      <c r="A1693" s="65" t="str" cm="1">
        <f t="array" ref="A1693">_xlfn.IFS(M1693&gt;=65,"Heavy",M1693&lt;=25,"Light",M1693&gt;=26-64,"Medium")</f>
        <v>Heavy</v>
      </c>
      <c r="B1693" s="1" t="s">
        <v>2787</v>
      </c>
      <c r="C1693" s="1" t="s">
        <v>2825</v>
      </c>
      <c r="D1693" s="3">
        <f t="shared" si="359"/>
        <v>1676</v>
      </c>
      <c r="E1693" s="4" t="s">
        <v>2783</v>
      </c>
      <c r="F1693" s="3">
        <v>5</v>
      </c>
      <c r="G1693" s="3" t="s">
        <v>2826</v>
      </c>
      <c r="H1693" s="4" t="s">
        <v>1610</v>
      </c>
      <c r="I1693" s="3" t="s">
        <v>1646</v>
      </c>
      <c r="J1693" s="3" t="s">
        <v>2320</v>
      </c>
      <c r="K1693" s="7" t="str">
        <f>VLOOKUP($I1693,'New Summary'!$E$8:$G$59,2,FALSE)</f>
        <v>H-350x250x9x14</v>
      </c>
      <c r="L1693" s="3" t="s">
        <v>2496</v>
      </c>
      <c r="M1693" s="7">
        <f>VLOOKUP($I1693,'New Summary'!$E$8:$G$59,3,FALSE)</f>
        <v>79.7</v>
      </c>
      <c r="N1693" s="3">
        <v>10000</v>
      </c>
      <c r="O1693" s="3" t="s">
        <v>25</v>
      </c>
      <c r="P1693" s="3">
        <v>1</v>
      </c>
      <c r="Q1693" s="40">
        <f t="shared" si="353"/>
        <v>10</v>
      </c>
      <c r="R1693" s="40">
        <f t="shared" si="354"/>
        <v>797</v>
      </c>
      <c r="S1693" s="12">
        <v>0</v>
      </c>
      <c r="T1693" s="46">
        <f t="shared" si="355"/>
        <v>0</v>
      </c>
      <c r="U1693" s="14"/>
      <c r="V1693" s="3">
        <f t="shared" si="356"/>
        <v>10</v>
      </c>
      <c r="W1693" s="30" t="s">
        <v>2502</v>
      </c>
      <c r="X1693" s="41">
        <f t="shared" si="357"/>
        <v>797</v>
      </c>
      <c r="Y1693" s="41">
        <f t="shared" si="358"/>
        <v>0</v>
      </c>
      <c r="Z1693" s="5"/>
      <c r="AA1693" s="3">
        <v>0.3</v>
      </c>
      <c r="AB1693" s="3">
        <f t="shared" ref="AB1693:AB1756" si="360">Q1693-AA1693</f>
        <v>9.6999999999999993</v>
      </c>
      <c r="AC1693" s="3">
        <f t="shared" ref="AC1693:AC1756" si="361">AA1693*M1693*P1693</f>
        <v>23.91</v>
      </c>
      <c r="AD1693">
        <v>300</v>
      </c>
      <c r="AE1693" s="1">
        <f t="shared" si="352"/>
        <v>0.3</v>
      </c>
    </row>
    <row r="1694" spans="1:31" customFormat="1" ht="43.2" hidden="1" x14ac:dyDescent="0.3">
      <c r="A1694" s="65" t="str" cm="1">
        <f t="array" ref="A1694">_xlfn.IFS(M1694&gt;=65,"Heavy",M1694&lt;=25,"Light",M1694&gt;=26-64,"Medium")</f>
        <v>Heavy</v>
      </c>
      <c r="B1694" s="1" t="s">
        <v>2787</v>
      </c>
      <c r="C1694" s="1" t="s">
        <v>2825</v>
      </c>
      <c r="D1694" s="3">
        <f t="shared" si="359"/>
        <v>1677</v>
      </c>
      <c r="E1694" s="4" t="s">
        <v>2783</v>
      </c>
      <c r="F1694" s="3">
        <v>5</v>
      </c>
      <c r="G1694" s="3" t="s">
        <v>2826</v>
      </c>
      <c r="H1694" s="4" t="s">
        <v>1611</v>
      </c>
      <c r="I1694" s="3" t="s">
        <v>312</v>
      </c>
      <c r="J1694" s="28" t="s">
        <v>2321</v>
      </c>
      <c r="K1694" s="7" t="str">
        <f>VLOOKUP($I1694,'New Summary'!$E$8:$G$59,2,FALSE)</f>
        <v>H-250x250x9x14</v>
      </c>
      <c r="L1694" s="43" t="s">
        <v>2496</v>
      </c>
      <c r="M1694" s="7">
        <f>VLOOKUP($I1694,'New Summary'!$E$8:$G$59,3,FALSE)</f>
        <v>72.400000000000006</v>
      </c>
      <c r="N1694" s="3">
        <v>12280</v>
      </c>
      <c r="O1694" s="3" t="s">
        <v>25</v>
      </c>
      <c r="P1694" s="3">
        <v>1</v>
      </c>
      <c r="Q1694" s="28">
        <f t="shared" si="353"/>
        <v>12.28</v>
      </c>
      <c r="R1694" s="28">
        <f t="shared" si="354"/>
        <v>889.072</v>
      </c>
      <c r="S1694" s="12">
        <v>0</v>
      </c>
      <c r="T1694" s="46">
        <f t="shared" si="355"/>
        <v>0</v>
      </c>
      <c r="U1694" s="37"/>
      <c r="V1694" s="3">
        <f t="shared" si="356"/>
        <v>12.28</v>
      </c>
      <c r="W1694" s="30" t="s">
        <v>2502</v>
      </c>
      <c r="X1694" s="29">
        <f t="shared" si="357"/>
        <v>889.072</v>
      </c>
      <c r="Y1694" s="29">
        <f t="shared" si="358"/>
        <v>0</v>
      </c>
      <c r="Z1694" s="5"/>
      <c r="AA1694" s="3">
        <v>0.3</v>
      </c>
      <c r="AB1694" s="3">
        <f t="shared" si="360"/>
        <v>11.979999999999999</v>
      </c>
      <c r="AC1694" s="3">
        <f t="shared" si="361"/>
        <v>21.720000000000002</v>
      </c>
      <c r="AD1694">
        <v>300</v>
      </c>
      <c r="AE1694" s="1">
        <f t="shared" si="352"/>
        <v>0.3</v>
      </c>
    </row>
    <row r="1695" spans="1:31" customFormat="1" ht="43.2" hidden="1" x14ac:dyDescent="0.3">
      <c r="A1695" s="65" t="str" cm="1">
        <f t="array" ref="A1695">_xlfn.IFS(M1695&gt;=65,"Heavy",M1695&lt;=25,"Light",M1695&gt;=26-64,"Medium")</f>
        <v>Heavy</v>
      </c>
      <c r="B1695" s="1" t="s">
        <v>2787</v>
      </c>
      <c r="C1695" s="1" t="s">
        <v>2825</v>
      </c>
      <c r="D1695" s="3">
        <f t="shared" si="359"/>
        <v>1678</v>
      </c>
      <c r="E1695" s="4" t="s">
        <v>2783</v>
      </c>
      <c r="F1695" s="3">
        <v>5</v>
      </c>
      <c r="G1695" s="3" t="s">
        <v>2826</v>
      </c>
      <c r="H1695" s="4" t="s">
        <v>1612</v>
      </c>
      <c r="I1695" s="3" t="s">
        <v>312</v>
      </c>
      <c r="J1695" s="28" t="s">
        <v>2321</v>
      </c>
      <c r="K1695" s="7" t="str">
        <f>VLOOKUP($I1695,'New Summary'!$E$8:$G$59,2,FALSE)</f>
        <v>H-250x250x9x14</v>
      </c>
      <c r="L1695" s="43" t="s">
        <v>2496</v>
      </c>
      <c r="M1695" s="7">
        <f>VLOOKUP($I1695,'New Summary'!$E$8:$G$59,3,FALSE)</f>
        <v>72.400000000000006</v>
      </c>
      <c r="N1695" s="3">
        <v>12280</v>
      </c>
      <c r="O1695" s="3" t="s">
        <v>25</v>
      </c>
      <c r="P1695" s="3">
        <v>1</v>
      </c>
      <c r="Q1695" s="28">
        <f t="shared" si="353"/>
        <v>12.28</v>
      </c>
      <c r="R1695" s="28">
        <f t="shared" si="354"/>
        <v>889.072</v>
      </c>
      <c r="S1695" s="12">
        <v>0</v>
      </c>
      <c r="T1695" s="46">
        <f t="shared" si="355"/>
        <v>0</v>
      </c>
      <c r="U1695" s="37"/>
      <c r="V1695" s="3">
        <f t="shared" si="356"/>
        <v>12.28</v>
      </c>
      <c r="W1695" s="30" t="s">
        <v>2502</v>
      </c>
      <c r="X1695" s="29">
        <f t="shared" si="357"/>
        <v>889.072</v>
      </c>
      <c r="Y1695" s="29">
        <f t="shared" si="358"/>
        <v>0</v>
      </c>
      <c r="Z1695" s="5"/>
      <c r="AA1695" s="3">
        <v>0.3</v>
      </c>
      <c r="AB1695" s="3">
        <f t="shared" si="360"/>
        <v>11.979999999999999</v>
      </c>
      <c r="AC1695" s="3">
        <f t="shared" si="361"/>
        <v>21.720000000000002</v>
      </c>
      <c r="AD1695">
        <v>300</v>
      </c>
      <c r="AE1695" s="1">
        <f t="shared" si="352"/>
        <v>0.3</v>
      </c>
    </row>
    <row r="1696" spans="1:31" customFormat="1" ht="43.2" hidden="1" x14ac:dyDescent="0.3">
      <c r="A1696" s="65" t="str" cm="1">
        <f t="array" ref="A1696">_xlfn.IFS(M1696&gt;=65,"Heavy",M1696&lt;=25,"Light",M1696&gt;=26-64,"Medium")</f>
        <v>Heavy</v>
      </c>
      <c r="B1696" s="1" t="s">
        <v>2787</v>
      </c>
      <c r="C1696" s="1" t="s">
        <v>2825</v>
      </c>
      <c r="D1696" s="3">
        <f t="shared" si="359"/>
        <v>1679</v>
      </c>
      <c r="E1696" s="4" t="s">
        <v>2783</v>
      </c>
      <c r="F1696" s="3">
        <v>5</v>
      </c>
      <c r="G1696" s="3" t="s">
        <v>2826</v>
      </c>
      <c r="H1696" s="4" t="s">
        <v>1613</v>
      </c>
      <c r="I1696" s="3" t="s">
        <v>1646</v>
      </c>
      <c r="J1696" s="3" t="s">
        <v>2320</v>
      </c>
      <c r="K1696" s="7" t="str">
        <f>VLOOKUP($I1696,'New Summary'!$E$8:$G$59,2,FALSE)</f>
        <v>H-350x250x9x14</v>
      </c>
      <c r="L1696" s="3" t="s">
        <v>2496</v>
      </c>
      <c r="M1696" s="7">
        <f>VLOOKUP($I1696,'New Summary'!$E$8:$G$59,3,FALSE)</f>
        <v>79.7</v>
      </c>
      <c r="N1696" s="3">
        <v>10000</v>
      </c>
      <c r="O1696" s="3" t="s">
        <v>25</v>
      </c>
      <c r="P1696" s="3">
        <v>1</v>
      </c>
      <c r="Q1696" s="40">
        <f t="shared" si="353"/>
        <v>10</v>
      </c>
      <c r="R1696" s="40">
        <f t="shared" si="354"/>
        <v>797</v>
      </c>
      <c r="S1696" s="12">
        <v>0</v>
      </c>
      <c r="T1696" s="46">
        <f t="shared" si="355"/>
        <v>0</v>
      </c>
      <c r="U1696" s="14"/>
      <c r="V1696" s="3">
        <f t="shared" si="356"/>
        <v>10</v>
      </c>
      <c r="W1696" s="30" t="s">
        <v>2502</v>
      </c>
      <c r="X1696" s="41">
        <f t="shared" si="357"/>
        <v>797</v>
      </c>
      <c r="Y1696" s="41">
        <f t="shared" si="358"/>
        <v>0</v>
      </c>
      <c r="Z1696" s="5"/>
      <c r="AA1696" s="3">
        <v>0.3</v>
      </c>
      <c r="AB1696" s="3">
        <f t="shared" si="360"/>
        <v>9.6999999999999993</v>
      </c>
      <c r="AC1696" s="3">
        <f t="shared" si="361"/>
        <v>23.91</v>
      </c>
      <c r="AD1696">
        <v>300</v>
      </c>
      <c r="AE1696" s="1">
        <f t="shared" si="352"/>
        <v>0.3</v>
      </c>
    </row>
    <row r="1697" spans="1:31" customFormat="1" ht="43.2" hidden="1" x14ac:dyDescent="0.3">
      <c r="A1697" s="65" t="str" cm="1">
        <f t="array" ref="A1697">_xlfn.IFS(M1697&gt;=65,"Heavy",M1697&lt;=25,"Light",M1697&gt;=26-64,"Medium")</f>
        <v>Heavy</v>
      </c>
      <c r="B1697" s="1" t="s">
        <v>2787</v>
      </c>
      <c r="C1697" s="1" t="s">
        <v>2825</v>
      </c>
      <c r="D1697" s="3">
        <f t="shared" si="359"/>
        <v>1680</v>
      </c>
      <c r="E1697" s="4" t="s">
        <v>2783</v>
      </c>
      <c r="F1697" s="3">
        <v>5</v>
      </c>
      <c r="G1697" s="3" t="s">
        <v>2826</v>
      </c>
      <c r="H1697" s="4" t="s">
        <v>1614</v>
      </c>
      <c r="I1697" s="3" t="s">
        <v>1646</v>
      </c>
      <c r="J1697" s="3" t="s">
        <v>2320</v>
      </c>
      <c r="K1697" s="7" t="str">
        <f>VLOOKUP($I1697,'New Summary'!$E$8:$G$59,2,FALSE)</f>
        <v>H-350x250x9x14</v>
      </c>
      <c r="L1697" s="3" t="s">
        <v>2496</v>
      </c>
      <c r="M1697" s="7">
        <f>VLOOKUP($I1697,'New Summary'!$E$8:$G$59,3,FALSE)</f>
        <v>79.7</v>
      </c>
      <c r="N1697" s="3">
        <v>10000</v>
      </c>
      <c r="O1697" s="3" t="s">
        <v>25</v>
      </c>
      <c r="P1697" s="3">
        <v>1</v>
      </c>
      <c r="Q1697" s="40">
        <f t="shared" si="353"/>
        <v>10</v>
      </c>
      <c r="R1697" s="40">
        <f t="shared" si="354"/>
        <v>797</v>
      </c>
      <c r="S1697" s="12">
        <v>0</v>
      </c>
      <c r="T1697" s="46">
        <f t="shared" si="355"/>
        <v>0</v>
      </c>
      <c r="U1697" s="14"/>
      <c r="V1697" s="3">
        <f t="shared" si="356"/>
        <v>10</v>
      </c>
      <c r="W1697" s="30" t="s">
        <v>2502</v>
      </c>
      <c r="X1697" s="41">
        <f t="shared" si="357"/>
        <v>797</v>
      </c>
      <c r="Y1697" s="41">
        <f t="shared" si="358"/>
        <v>0</v>
      </c>
      <c r="Z1697" s="5"/>
      <c r="AA1697" s="3">
        <v>0.3</v>
      </c>
      <c r="AB1697" s="3">
        <f t="shared" si="360"/>
        <v>9.6999999999999993</v>
      </c>
      <c r="AC1697" s="3">
        <f t="shared" si="361"/>
        <v>23.91</v>
      </c>
      <c r="AD1697">
        <v>300</v>
      </c>
      <c r="AE1697" s="1">
        <f t="shared" si="352"/>
        <v>0.3</v>
      </c>
    </row>
    <row r="1698" spans="1:31" customFormat="1" ht="43.2" hidden="1" x14ac:dyDescent="0.3">
      <c r="A1698" s="65" t="str" cm="1">
        <f t="array" ref="A1698">_xlfn.IFS(M1698&gt;=65,"Heavy",M1698&lt;=25,"Light",M1698&gt;=26-64,"Medium")</f>
        <v>Heavy</v>
      </c>
      <c r="B1698" s="1" t="s">
        <v>2787</v>
      </c>
      <c r="C1698" s="1" t="s">
        <v>2825</v>
      </c>
      <c r="D1698" s="3">
        <f t="shared" si="359"/>
        <v>1681</v>
      </c>
      <c r="E1698" s="4" t="s">
        <v>2783</v>
      </c>
      <c r="F1698" s="3">
        <v>5</v>
      </c>
      <c r="G1698" s="3" t="s">
        <v>2826</v>
      </c>
      <c r="H1698" s="4" t="s">
        <v>1615</v>
      </c>
      <c r="I1698" s="3" t="s">
        <v>312</v>
      </c>
      <c r="J1698" s="28" t="s">
        <v>2321</v>
      </c>
      <c r="K1698" s="7" t="str">
        <f>VLOOKUP($I1698,'New Summary'!$E$8:$G$59,2,FALSE)</f>
        <v>H-250x250x9x14</v>
      </c>
      <c r="L1698" s="43" t="s">
        <v>2496</v>
      </c>
      <c r="M1698" s="7">
        <f>VLOOKUP($I1698,'New Summary'!$E$8:$G$59,3,FALSE)</f>
        <v>72.400000000000006</v>
      </c>
      <c r="N1698" s="3">
        <v>12280</v>
      </c>
      <c r="O1698" s="3" t="s">
        <v>25</v>
      </c>
      <c r="P1698" s="3">
        <v>1</v>
      </c>
      <c r="Q1698" s="28">
        <f t="shared" si="353"/>
        <v>12.28</v>
      </c>
      <c r="R1698" s="28">
        <f t="shared" si="354"/>
        <v>889.072</v>
      </c>
      <c r="S1698" s="12">
        <v>0</v>
      </c>
      <c r="T1698" s="46">
        <f t="shared" si="355"/>
        <v>0</v>
      </c>
      <c r="U1698" s="37"/>
      <c r="V1698" s="3">
        <f t="shared" si="356"/>
        <v>12.28</v>
      </c>
      <c r="W1698" s="30" t="s">
        <v>2502</v>
      </c>
      <c r="X1698" s="29">
        <f t="shared" si="357"/>
        <v>889.072</v>
      </c>
      <c r="Y1698" s="29">
        <f t="shared" si="358"/>
        <v>0</v>
      </c>
      <c r="Z1698" s="5"/>
      <c r="AA1698" s="3">
        <v>0.3</v>
      </c>
      <c r="AB1698" s="3">
        <f t="shared" si="360"/>
        <v>11.979999999999999</v>
      </c>
      <c r="AC1698" s="3">
        <f t="shared" si="361"/>
        <v>21.720000000000002</v>
      </c>
      <c r="AD1698">
        <v>300</v>
      </c>
      <c r="AE1698" s="1">
        <f t="shared" si="352"/>
        <v>0.3</v>
      </c>
    </row>
    <row r="1699" spans="1:31" customFormat="1" ht="43.2" hidden="1" x14ac:dyDescent="0.3">
      <c r="A1699" s="65" t="str" cm="1">
        <f t="array" ref="A1699">_xlfn.IFS(M1699&gt;=65,"Heavy",M1699&lt;=25,"Light",M1699&gt;=26-64,"Medium")</f>
        <v>Heavy</v>
      </c>
      <c r="B1699" s="1" t="s">
        <v>2787</v>
      </c>
      <c r="C1699" s="1" t="s">
        <v>2825</v>
      </c>
      <c r="D1699" s="3">
        <f t="shared" si="359"/>
        <v>1682</v>
      </c>
      <c r="E1699" s="4" t="s">
        <v>2783</v>
      </c>
      <c r="F1699" s="3">
        <v>5</v>
      </c>
      <c r="G1699" s="3" t="s">
        <v>2826</v>
      </c>
      <c r="H1699" s="4" t="s">
        <v>1616</v>
      </c>
      <c r="I1699" s="3" t="s">
        <v>312</v>
      </c>
      <c r="J1699" s="28" t="s">
        <v>2321</v>
      </c>
      <c r="K1699" s="7" t="str">
        <f>VLOOKUP($I1699,'New Summary'!$E$8:$G$59,2,FALSE)</f>
        <v>H-250x250x9x14</v>
      </c>
      <c r="L1699" s="43" t="s">
        <v>2496</v>
      </c>
      <c r="M1699" s="7">
        <f>VLOOKUP($I1699,'New Summary'!$E$8:$G$59,3,FALSE)</f>
        <v>72.400000000000006</v>
      </c>
      <c r="N1699" s="3">
        <v>12280</v>
      </c>
      <c r="O1699" s="3" t="s">
        <v>25</v>
      </c>
      <c r="P1699" s="3">
        <v>1</v>
      </c>
      <c r="Q1699" s="28">
        <f t="shared" si="353"/>
        <v>12.28</v>
      </c>
      <c r="R1699" s="28">
        <f t="shared" si="354"/>
        <v>889.072</v>
      </c>
      <c r="S1699" s="12">
        <v>0</v>
      </c>
      <c r="T1699" s="46">
        <f t="shared" si="355"/>
        <v>0</v>
      </c>
      <c r="U1699" s="37"/>
      <c r="V1699" s="3">
        <f t="shared" si="356"/>
        <v>12.28</v>
      </c>
      <c r="W1699" s="30" t="s">
        <v>2502</v>
      </c>
      <c r="X1699" s="29">
        <f t="shared" si="357"/>
        <v>889.072</v>
      </c>
      <c r="Y1699" s="29">
        <f t="shared" si="358"/>
        <v>0</v>
      </c>
      <c r="Z1699" s="5"/>
      <c r="AA1699" s="3">
        <v>0.3</v>
      </c>
      <c r="AB1699" s="3">
        <f t="shared" si="360"/>
        <v>11.979999999999999</v>
      </c>
      <c r="AC1699" s="3">
        <f t="shared" si="361"/>
        <v>21.720000000000002</v>
      </c>
      <c r="AD1699">
        <v>300</v>
      </c>
      <c r="AE1699" s="1">
        <f t="shared" si="352"/>
        <v>0.3</v>
      </c>
    </row>
    <row r="1700" spans="1:31" customFormat="1" ht="43.2" hidden="1" x14ac:dyDescent="0.3">
      <c r="A1700" s="65" t="str" cm="1">
        <f t="array" ref="A1700">_xlfn.IFS(M1700&gt;=65,"Heavy",M1700&lt;=25,"Light",M1700&gt;=26-64,"Medium")</f>
        <v>Heavy</v>
      </c>
      <c r="B1700" s="1" t="s">
        <v>2787</v>
      </c>
      <c r="C1700" s="1" t="s">
        <v>2825</v>
      </c>
      <c r="D1700" s="3">
        <f t="shared" si="359"/>
        <v>1683</v>
      </c>
      <c r="E1700" s="4" t="s">
        <v>2783</v>
      </c>
      <c r="F1700" s="3">
        <v>5</v>
      </c>
      <c r="G1700" s="3" t="s">
        <v>2826</v>
      </c>
      <c r="H1700" s="4" t="s">
        <v>1617</v>
      </c>
      <c r="I1700" s="3" t="s">
        <v>1646</v>
      </c>
      <c r="J1700" s="3" t="s">
        <v>2320</v>
      </c>
      <c r="K1700" s="7" t="str">
        <f>VLOOKUP($I1700,'New Summary'!$E$8:$G$59,2,FALSE)</f>
        <v>H-350x250x9x14</v>
      </c>
      <c r="L1700" s="3" t="s">
        <v>2496</v>
      </c>
      <c r="M1700" s="7">
        <f>VLOOKUP($I1700,'New Summary'!$E$8:$G$59,3,FALSE)</f>
        <v>79.7</v>
      </c>
      <c r="N1700" s="3">
        <v>10000</v>
      </c>
      <c r="O1700" s="3" t="s">
        <v>25</v>
      </c>
      <c r="P1700" s="3">
        <v>1</v>
      </c>
      <c r="Q1700" s="40">
        <f>(N1700/1000)*P1700</f>
        <v>10</v>
      </c>
      <c r="R1700" s="40">
        <f>Q1700*M1700</f>
        <v>797</v>
      </c>
      <c r="S1700" s="12">
        <v>0</v>
      </c>
      <c r="T1700" s="46">
        <f t="shared" si="355"/>
        <v>0</v>
      </c>
      <c r="U1700" s="14"/>
      <c r="V1700" s="3">
        <f t="shared" si="356"/>
        <v>10</v>
      </c>
      <c r="W1700" s="30" t="s">
        <v>2502</v>
      </c>
      <c r="X1700" s="41">
        <f t="shared" si="357"/>
        <v>797</v>
      </c>
      <c r="Y1700" s="41">
        <f t="shared" si="358"/>
        <v>0</v>
      </c>
      <c r="Z1700" s="5"/>
      <c r="AA1700" s="3">
        <v>0.3</v>
      </c>
      <c r="AB1700" s="3">
        <f t="shared" si="360"/>
        <v>9.6999999999999993</v>
      </c>
      <c r="AC1700" s="3">
        <f t="shared" si="361"/>
        <v>23.91</v>
      </c>
      <c r="AD1700">
        <v>300</v>
      </c>
      <c r="AE1700" s="1">
        <f t="shared" si="352"/>
        <v>0.3</v>
      </c>
    </row>
    <row r="1701" spans="1:31" customFormat="1" ht="43.2" hidden="1" x14ac:dyDescent="0.3">
      <c r="A1701" s="65" t="str" cm="1">
        <f t="array" ref="A1701">_xlfn.IFS(M1701&gt;=65,"Heavy",M1701&lt;=25,"Light",M1701&gt;=26-64,"Medium")</f>
        <v>Heavy</v>
      </c>
      <c r="B1701" s="1" t="s">
        <v>2787</v>
      </c>
      <c r="C1701" s="1" t="s">
        <v>2825</v>
      </c>
      <c r="D1701" s="3">
        <f t="shared" si="359"/>
        <v>1684</v>
      </c>
      <c r="E1701" s="4" t="s">
        <v>2783</v>
      </c>
      <c r="F1701" s="3">
        <v>5</v>
      </c>
      <c r="G1701" s="3" t="s">
        <v>2826</v>
      </c>
      <c r="H1701" s="4" t="s">
        <v>1618</v>
      </c>
      <c r="I1701" s="3" t="s">
        <v>920</v>
      </c>
      <c r="J1701" s="3" t="s">
        <v>2319</v>
      </c>
      <c r="K1701" s="7" t="str">
        <f>VLOOKUP($I1701,'New Summary'!$E$8:$G$59,2,FALSE)</f>
        <v>H-350x250x9x14</v>
      </c>
      <c r="L1701" s="3" t="s">
        <v>2496</v>
      </c>
      <c r="M1701" s="7">
        <f>VLOOKUP($I1701,'New Summary'!$E$8:$G$59,3,FALSE)</f>
        <v>79.7</v>
      </c>
      <c r="N1701" s="3">
        <v>10000</v>
      </c>
      <c r="O1701" s="3" t="s">
        <v>25</v>
      </c>
      <c r="P1701" s="3">
        <v>1</v>
      </c>
      <c r="Q1701" s="28">
        <f t="shared" ref="Q1701:Q1714" si="362">(N1701/1000)*P1701</f>
        <v>10</v>
      </c>
      <c r="R1701" s="28">
        <f t="shared" ref="R1701:R1714" si="363">Q1701*M1701</f>
        <v>797</v>
      </c>
      <c r="S1701" s="12">
        <v>0</v>
      </c>
      <c r="T1701" s="46">
        <f t="shared" si="355"/>
        <v>0</v>
      </c>
      <c r="U1701" s="37"/>
      <c r="V1701" s="3">
        <f t="shared" si="356"/>
        <v>10</v>
      </c>
      <c r="W1701" s="30" t="s">
        <v>2502</v>
      </c>
      <c r="X1701" s="41">
        <f t="shared" si="357"/>
        <v>797</v>
      </c>
      <c r="Y1701" s="41">
        <f t="shared" si="358"/>
        <v>0</v>
      </c>
      <c r="Z1701" s="5"/>
      <c r="AA1701" s="3">
        <v>0.3</v>
      </c>
      <c r="AB1701" s="3">
        <f t="shared" si="360"/>
        <v>9.6999999999999993</v>
      </c>
      <c r="AC1701" s="3">
        <f t="shared" si="361"/>
        <v>23.91</v>
      </c>
      <c r="AD1701">
        <v>300</v>
      </c>
      <c r="AE1701" s="1">
        <f t="shared" si="352"/>
        <v>0.3</v>
      </c>
    </row>
    <row r="1702" spans="1:31" customFormat="1" ht="43.2" hidden="1" x14ac:dyDescent="0.3">
      <c r="A1702" s="65" t="str" cm="1">
        <f t="array" ref="A1702">_xlfn.IFS(M1702&gt;=65,"Heavy",M1702&lt;=25,"Light",M1702&gt;=26-64,"Medium")</f>
        <v>Heavy</v>
      </c>
      <c r="B1702" s="1" t="s">
        <v>2787</v>
      </c>
      <c r="C1702" s="1" t="s">
        <v>2825</v>
      </c>
      <c r="D1702" s="3">
        <f t="shared" si="359"/>
        <v>1685</v>
      </c>
      <c r="E1702" s="4" t="s">
        <v>2783</v>
      </c>
      <c r="F1702" s="3">
        <v>5</v>
      </c>
      <c r="G1702" s="3" t="s">
        <v>2826</v>
      </c>
      <c r="H1702" s="4" t="s">
        <v>1619</v>
      </c>
      <c r="I1702" s="3" t="s">
        <v>920</v>
      </c>
      <c r="J1702" s="3" t="s">
        <v>2319</v>
      </c>
      <c r="K1702" s="7" t="str">
        <f>VLOOKUP($I1702,'New Summary'!$E$8:$G$59,2,FALSE)</f>
        <v>H-350x250x9x14</v>
      </c>
      <c r="L1702" s="3" t="s">
        <v>2496</v>
      </c>
      <c r="M1702" s="7">
        <f>VLOOKUP($I1702,'New Summary'!$E$8:$G$59,3,FALSE)</f>
        <v>79.7</v>
      </c>
      <c r="N1702" s="3">
        <v>11140</v>
      </c>
      <c r="O1702" s="3" t="s">
        <v>25</v>
      </c>
      <c r="P1702" s="3">
        <v>1</v>
      </c>
      <c r="Q1702" s="28">
        <f t="shared" si="362"/>
        <v>11.14</v>
      </c>
      <c r="R1702" s="28">
        <f t="shared" si="363"/>
        <v>887.85800000000006</v>
      </c>
      <c r="S1702" s="12">
        <v>0</v>
      </c>
      <c r="T1702" s="46">
        <f t="shared" si="355"/>
        <v>0</v>
      </c>
      <c r="U1702" s="37"/>
      <c r="V1702" s="3">
        <f t="shared" si="356"/>
        <v>11.14</v>
      </c>
      <c r="W1702" s="30" t="s">
        <v>2502</v>
      </c>
      <c r="X1702" s="41">
        <f t="shared" si="357"/>
        <v>887.85800000000006</v>
      </c>
      <c r="Y1702" s="41">
        <f t="shared" si="358"/>
        <v>0</v>
      </c>
      <c r="Z1702" s="5"/>
      <c r="AA1702" s="3">
        <v>0.3</v>
      </c>
      <c r="AB1702" s="3">
        <f t="shared" si="360"/>
        <v>10.84</v>
      </c>
      <c r="AC1702" s="3">
        <f t="shared" si="361"/>
        <v>23.91</v>
      </c>
      <c r="AD1702">
        <v>300</v>
      </c>
      <c r="AE1702" s="1">
        <f t="shared" si="352"/>
        <v>0.3</v>
      </c>
    </row>
    <row r="1703" spans="1:31" customFormat="1" ht="43.2" hidden="1" x14ac:dyDescent="0.3">
      <c r="A1703" s="65" t="str" cm="1">
        <f t="array" ref="A1703">_xlfn.IFS(M1703&gt;=65,"Heavy",M1703&lt;=25,"Light",M1703&gt;=26-64,"Medium")</f>
        <v>Heavy</v>
      </c>
      <c r="B1703" s="1" t="s">
        <v>2787</v>
      </c>
      <c r="C1703" s="1" t="s">
        <v>2825</v>
      </c>
      <c r="D1703" s="3">
        <f t="shared" si="359"/>
        <v>1686</v>
      </c>
      <c r="E1703" s="4" t="s">
        <v>2783</v>
      </c>
      <c r="F1703" s="3">
        <v>5</v>
      </c>
      <c r="G1703" s="3" t="s">
        <v>2826</v>
      </c>
      <c r="H1703" s="4" t="s">
        <v>1620</v>
      </c>
      <c r="I1703" s="3" t="s">
        <v>920</v>
      </c>
      <c r="J1703" s="3" t="s">
        <v>2319</v>
      </c>
      <c r="K1703" s="7" t="str">
        <f>VLOOKUP($I1703,'New Summary'!$E$8:$G$59,2,FALSE)</f>
        <v>H-350x250x9x14</v>
      </c>
      <c r="L1703" s="3" t="s">
        <v>2496</v>
      </c>
      <c r="M1703" s="7">
        <f>VLOOKUP($I1703,'New Summary'!$E$8:$G$59,3,FALSE)</f>
        <v>79.7</v>
      </c>
      <c r="N1703" s="3">
        <v>12280</v>
      </c>
      <c r="O1703" s="3" t="s">
        <v>25</v>
      </c>
      <c r="P1703" s="3">
        <v>1</v>
      </c>
      <c r="Q1703" s="28">
        <f t="shared" si="362"/>
        <v>12.28</v>
      </c>
      <c r="R1703" s="28">
        <f t="shared" si="363"/>
        <v>978.71600000000001</v>
      </c>
      <c r="S1703" s="12">
        <v>0</v>
      </c>
      <c r="T1703" s="46">
        <f t="shared" si="355"/>
        <v>0</v>
      </c>
      <c r="U1703" s="37"/>
      <c r="V1703" s="3">
        <f t="shared" si="356"/>
        <v>12.28</v>
      </c>
      <c r="W1703" s="30" t="s">
        <v>2502</v>
      </c>
      <c r="X1703" s="41">
        <f t="shared" si="357"/>
        <v>978.71600000000001</v>
      </c>
      <c r="Y1703" s="41">
        <f t="shared" si="358"/>
        <v>0</v>
      </c>
      <c r="Z1703" s="5"/>
      <c r="AA1703" s="3">
        <v>0.3</v>
      </c>
      <c r="AB1703" s="3">
        <f t="shared" si="360"/>
        <v>11.979999999999999</v>
      </c>
      <c r="AC1703" s="3">
        <f t="shared" si="361"/>
        <v>23.91</v>
      </c>
      <c r="AD1703">
        <v>300</v>
      </c>
      <c r="AE1703" s="1">
        <f t="shared" si="352"/>
        <v>0.3</v>
      </c>
    </row>
    <row r="1704" spans="1:31" customFormat="1" ht="43.2" hidden="1" x14ac:dyDescent="0.3">
      <c r="A1704" s="65" t="str" cm="1">
        <f t="array" ref="A1704">_xlfn.IFS(M1704&gt;=65,"Heavy",M1704&lt;=25,"Light",M1704&gt;=26-64,"Medium")</f>
        <v>Heavy</v>
      </c>
      <c r="B1704" s="1" t="s">
        <v>2787</v>
      </c>
      <c r="C1704" s="1" t="s">
        <v>2825</v>
      </c>
      <c r="D1704" s="3">
        <f t="shared" si="359"/>
        <v>1687</v>
      </c>
      <c r="E1704" s="4" t="s">
        <v>2783</v>
      </c>
      <c r="F1704" s="3">
        <v>5</v>
      </c>
      <c r="G1704" s="3" t="s">
        <v>2826</v>
      </c>
      <c r="H1704" s="4" t="s">
        <v>1621</v>
      </c>
      <c r="I1704" s="3" t="s">
        <v>1646</v>
      </c>
      <c r="J1704" s="3" t="s">
        <v>2320</v>
      </c>
      <c r="K1704" s="7" t="str">
        <f>VLOOKUP($I1704,'New Summary'!$E$8:$G$59,2,FALSE)</f>
        <v>H-350x250x9x14</v>
      </c>
      <c r="L1704" s="3" t="s">
        <v>2496</v>
      </c>
      <c r="M1704" s="7">
        <f>VLOOKUP($I1704,'New Summary'!$E$8:$G$59,3,FALSE)</f>
        <v>79.7</v>
      </c>
      <c r="N1704" s="3">
        <v>13420</v>
      </c>
      <c r="O1704" s="3" t="s">
        <v>25</v>
      </c>
      <c r="P1704" s="3">
        <v>1</v>
      </c>
      <c r="Q1704" s="40">
        <f t="shared" si="362"/>
        <v>13.42</v>
      </c>
      <c r="R1704" s="40">
        <f t="shared" si="363"/>
        <v>1069.5740000000001</v>
      </c>
      <c r="S1704" s="12">
        <v>0</v>
      </c>
      <c r="T1704" s="46">
        <f t="shared" si="355"/>
        <v>0</v>
      </c>
      <c r="U1704" s="14"/>
      <c r="V1704" s="3">
        <f t="shared" si="356"/>
        <v>13.42</v>
      </c>
      <c r="W1704" s="30" t="s">
        <v>2502</v>
      </c>
      <c r="X1704" s="41">
        <f t="shared" si="357"/>
        <v>1069.5740000000001</v>
      </c>
      <c r="Y1704" s="41">
        <f t="shared" si="358"/>
        <v>0</v>
      </c>
      <c r="Z1704" s="5"/>
      <c r="AA1704" s="3">
        <v>0.3</v>
      </c>
      <c r="AB1704" s="3">
        <f t="shared" si="360"/>
        <v>13.12</v>
      </c>
      <c r="AC1704" s="3">
        <f t="shared" si="361"/>
        <v>23.91</v>
      </c>
      <c r="AD1704">
        <v>300</v>
      </c>
      <c r="AE1704" s="1">
        <f t="shared" si="352"/>
        <v>0.3</v>
      </c>
    </row>
    <row r="1705" spans="1:31" customFormat="1" ht="43.2" hidden="1" x14ac:dyDescent="0.3">
      <c r="A1705" s="65" t="str" cm="1">
        <f t="array" ref="A1705">_xlfn.IFS(M1705&gt;=65,"Heavy",M1705&lt;=25,"Light",M1705&gt;=26-64,"Medium")</f>
        <v>Heavy</v>
      </c>
      <c r="B1705" s="1" t="s">
        <v>2787</v>
      </c>
      <c r="C1705" s="1" t="s">
        <v>2825</v>
      </c>
      <c r="D1705" s="3">
        <f t="shared" si="359"/>
        <v>1688</v>
      </c>
      <c r="E1705" s="4" t="s">
        <v>2783</v>
      </c>
      <c r="F1705" s="3">
        <v>5</v>
      </c>
      <c r="G1705" s="3" t="s">
        <v>2826</v>
      </c>
      <c r="H1705" s="4" t="s">
        <v>1622</v>
      </c>
      <c r="I1705" s="3" t="s">
        <v>1646</v>
      </c>
      <c r="J1705" s="3" t="s">
        <v>2320</v>
      </c>
      <c r="K1705" s="7" t="str">
        <f>VLOOKUP($I1705,'New Summary'!$E$8:$G$59,2,FALSE)</f>
        <v>H-350x250x9x14</v>
      </c>
      <c r="L1705" s="3" t="s">
        <v>2496</v>
      </c>
      <c r="M1705" s="7">
        <f>VLOOKUP($I1705,'New Summary'!$E$8:$G$59,3,FALSE)</f>
        <v>79.7</v>
      </c>
      <c r="N1705" s="3">
        <v>13420</v>
      </c>
      <c r="O1705" s="3" t="s">
        <v>25</v>
      </c>
      <c r="P1705" s="3">
        <v>1</v>
      </c>
      <c r="Q1705" s="40">
        <f t="shared" si="362"/>
        <v>13.42</v>
      </c>
      <c r="R1705" s="40">
        <f t="shared" si="363"/>
        <v>1069.5740000000001</v>
      </c>
      <c r="S1705" s="12">
        <v>0</v>
      </c>
      <c r="T1705" s="46">
        <f t="shared" si="355"/>
        <v>0</v>
      </c>
      <c r="U1705" s="14"/>
      <c r="V1705" s="3">
        <f t="shared" si="356"/>
        <v>13.42</v>
      </c>
      <c r="W1705" s="30" t="s">
        <v>2502</v>
      </c>
      <c r="X1705" s="41">
        <f t="shared" si="357"/>
        <v>1069.5740000000001</v>
      </c>
      <c r="Y1705" s="41">
        <f t="shared" si="358"/>
        <v>0</v>
      </c>
      <c r="Z1705" s="5"/>
      <c r="AA1705" s="3">
        <v>0.3</v>
      </c>
      <c r="AB1705" s="3">
        <f t="shared" si="360"/>
        <v>13.12</v>
      </c>
      <c r="AC1705" s="3">
        <f t="shared" si="361"/>
        <v>23.91</v>
      </c>
      <c r="AD1705">
        <v>300</v>
      </c>
      <c r="AE1705" s="1">
        <f t="shared" si="352"/>
        <v>0.3</v>
      </c>
    </row>
    <row r="1706" spans="1:31" customFormat="1" ht="43.2" hidden="1" x14ac:dyDescent="0.3">
      <c r="A1706" s="65" t="str" cm="1">
        <f t="array" ref="A1706">_xlfn.IFS(M1706&gt;=65,"Heavy",M1706&lt;=25,"Light",M1706&gt;=26-64,"Medium")</f>
        <v>Heavy</v>
      </c>
      <c r="B1706" s="1" t="s">
        <v>2787</v>
      </c>
      <c r="C1706" s="1" t="s">
        <v>2825</v>
      </c>
      <c r="D1706" s="3">
        <f t="shared" si="359"/>
        <v>1689</v>
      </c>
      <c r="E1706" s="4" t="s">
        <v>2783</v>
      </c>
      <c r="F1706" s="3">
        <v>5</v>
      </c>
      <c r="G1706" s="3" t="s">
        <v>2826</v>
      </c>
      <c r="H1706" s="4" t="s">
        <v>1623</v>
      </c>
      <c r="I1706" s="3" t="s">
        <v>920</v>
      </c>
      <c r="J1706" s="3" t="s">
        <v>2319</v>
      </c>
      <c r="K1706" s="7" t="str">
        <f>VLOOKUP($I1706,'New Summary'!$E$8:$G$59,2,FALSE)</f>
        <v>H-350x250x9x14</v>
      </c>
      <c r="L1706" s="3" t="s">
        <v>2496</v>
      </c>
      <c r="M1706" s="7">
        <f>VLOOKUP($I1706,'New Summary'!$E$8:$G$59,3,FALSE)</f>
        <v>79.7</v>
      </c>
      <c r="N1706" s="3">
        <v>12280</v>
      </c>
      <c r="O1706" s="3" t="s">
        <v>25</v>
      </c>
      <c r="P1706" s="3">
        <v>1</v>
      </c>
      <c r="Q1706" s="28">
        <f t="shared" si="362"/>
        <v>12.28</v>
      </c>
      <c r="R1706" s="28">
        <f t="shared" si="363"/>
        <v>978.71600000000001</v>
      </c>
      <c r="S1706" s="12">
        <v>0</v>
      </c>
      <c r="T1706" s="46">
        <f t="shared" si="355"/>
        <v>0</v>
      </c>
      <c r="U1706" s="37"/>
      <c r="V1706" s="3">
        <f t="shared" si="356"/>
        <v>12.28</v>
      </c>
      <c r="W1706" s="30" t="s">
        <v>2502</v>
      </c>
      <c r="X1706" s="41">
        <f t="shared" si="357"/>
        <v>978.71600000000001</v>
      </c>
      <c r="Y1706" s="41">
        <f t="shared" si="358"/>
        <v>0</v>
      </c>
      <c r="Z1706" s="5"/>
      <c r="AA1706" s="3">
        <v>0.3</v>
      </c>
      <c r="AB1706" s="3">
        <f t="shared" si="360"/>
        <v>11.979999999999999</v>
      </c>
      <c r="AC1706" s="3">
        <f t="shared" si="361"/>
        <v>23.91</v>
      </c>
      <c r="AD1706">
        <v>300</v>
      </c>
      <c r="AE1706" s="1">
        <f t="shared" si="352"/>
        <v>0.3</v>
      </c>
    </row>
    <row r="1707" spans="1:31" customFormat="1" ht="43.2" hidden="1" x14ac:dyDescent="0.3">
      <c r="A1707" s="65" t="str" cm="1">
        <f t="array" ref="A1707">_xlfn.IFS(M1707&gt;=65,"Heavy",M1707&lt;=25,"Light",M1707&gt;=26-64,"Medium")</f>
        <v>Heavy</v>
      </c>
      <c r="B1707" s="1" t="s">
        <v>2787</v>
      </c>
      <c r="C1707" s="1" t="s">
        <v>2825</v>
      </c>
      <c r="D1707" s="3">
        <f t="shared" si="359"/>
        <v>1690</v>
      </c>
      <c r="E1707" s="4" t="s">
        <v>2783</v>
      </c>
      <c r="F1707" s="3">
        <v>5</v>
      </c>
      <c r="G1707" s="3" t="s">
        <v>2826</v>
      </c>
      <c r="H1707" s="4" t="s">
        <v>1624</v>
      </c>
      <c r="I1707" s="3" t="s">
        <v>920</v>
      </c>
      <c r="J1707" s="3" t="s">
        <v>2319</v>
      </c>
      <c r="K1707" s="7" t="str">
        <f>VLOOKUP($I1707,'New Summary'!$E$8:$G$59,2,FALSE)</f>
        <v>H-350x250x9x14</v>
      </c>
      <c r="L1707" s="3" t="s">
        <v>2496</v>
      </c>
      <c r="M1707" s="7">
        <f>VLOOKUP($I1707,'New Summary'!$E$8:$G$59,3,FALSE)</f>
        <v>79.7</v>
      </c>
      <c r="N1707" s="3">
        <v>11140</v>
      </c>
      <c r="O1707" s="3" t="s">
        <v>25</v>
      </c>
      <c r="P1707" s="3">
        <v>1</v>
      </c>
      <c r="Q1707" s="28">
        <f t="shared" si="362"/>
        <v>11.14</v>
      </c>
      <c r="R1707" s="28">
        <f t="shared" si="363"/>
        <v>887.85800000000006</v>
      </c>
      <c r="S1707" s="12">
        <v>0</v>
      </c>
      <c r="T1707" s="46">
        <f t="shared" si="355"/>
        <v>0</v>
      </c>
      <c r="U1707" s="37"/>
      <c r="V1707" s="3">
        <f t="shared" si="356"/>
        <v>11.14</v>
      </c>
      <c r="W1707" s="30" t="s">
        <v>2502</v>
      </c>
      <c r="X1707" s="41">
        <f t="shared" si="357"/>
        <v>887.85800000000006</v>
      </c>
      <c r="Y1707" s="41">
        <f t="shared" si="358"/>
        <v>0</v>
      </c>
      <c r="Z1707" s="5"/>
      <c r="AA1707" s="3">
        <v>0.3</v>
      </c>
      <c r="AB1707" s="3">
        <f t="shared" si="360"/>
        <v>10.84</v>
      </c>
      <c r="AC1707" s="3">
        <f t="shared" si="361"/>
        <v>23.91</v>
      </c>
      <c r="AD1707">
        <v>300</v>
      </c>
      <c r="AE1707" s="1">
        <f t="shared" si="352"/>
        <v>0.3</v>
      </c>
    </row>
    <row r="1708" spans="1:31" customFormat="1" ht="43.2" hidden="1" x14ac:dyDescent="0.3">
      <c r="A1708" s="65" t="str" cm="1">
        <f t="array" ref="A1708">_xlfn.IFS(M1708&gt;=65,"Heavy",M1708&lt;=25,"Light",M1708&gt;=26-64,"Medium")</f>
        <v>Heavy</v>
      </c>
      <c r="B1708" s="1" t="s">
        <v>2787</v>
      </c>
      <c r="C1708" s="1" t="s">
        <v>2825</v>
      </c>
      <c r="D1708" s="3">
        <f t="shared" si="359"/>
        <v>1691</v>
      </c>
      <c r="E1708" s="4" t="s">
        <v>2783</v>
      </c>
      <c r="F1708" s="3">
        <v>5</v>
      </c>
      <c r="G1708" s="3" t="s">
        <v>2826</v>
      </c>
      <c r="H1708" s="4" t="s">
        <v>1625</v>
      </c>
      <c r="I1708" s="3" t="s">
        <v>920</v>
      </c>
      <c r="J1708" s="3" t="s">
        <v>2319</v>
      </c>
      <c r="K1708" s="7" t="str">
        <f>VLOOKUP($I1708,'New Summary'!$E$8:$G$59,2,FALSE)</f>
        <v>H-350x250x9x14</v>
      </c>
      <c r="L1708" s="3" t="s">
        <v>2496</v>
      </c>
      <c r="M1708" s="7">
        <f>VLOOKUP($I1708,'New Summary'!$E$8:$G$59,3,FALSE)</f>
        <v>79.7</v>
      </c>
      <c r="N1708" s="3">
        <v>10000</v>
      </c>
      <c r="O1708" s="3" t="s">
        <v>25</v>
      </c>
      <c r="P1708" s="3">
        <v>1</v>
      </c>
      <c r="Q1708" s="28">
        <f t="shared" si="362"/>
        <v>10</v>
      </c>
      <c r="R1708" s="28">
        <f t="shared" si="363"/>
        <v>797</v>
      </c>
      <c r="S1708" s="12">
        <v>0</v>
      </c>
      <c r="T1708" s="46">
        <f t="shared" si="355"/>
        <v>0</v>
      </c>
      <c r="U1708" s="37"/>
      <c r="V1708" s="3">
        <f t="shared" si="356"/>
        <v>10</v>
      </c>
      <c r="W1708" s="30" t="s">
        <v>2502</v>
      </c>
      <c r="X1708" s="41">
        <f t="shared" si="357"/>
        <v>797</v>
      </c>
      <c r="Y1708" s="41">
        <f t="shared" si="358"/>
        <v>0</v>
      </c>
      <c r="Z1708" s="5"/>
      <c r="AA1708" s="3">
        <v>0.3</v>
      </c>
      <c r="AB1708" s="3">
        <f t="shared" si="360"/>
        <v>9.6999999999999993</v>
      </c>
      <c r="AC1708" s="3">
        <f t="shared" si="361"/>
        <v>23.91</v>
      </c>
      <c r="AD1708">
        <v>300</v>
      </c>
      <c r="AE1708" s="1">
        <f t="shared" si="352"/>
        <v>0.3</v>
      </c>
    </row>
    <row r="1709" spans="1:31" customFormat="1" ht="43.2" hidden="1" x14ac:dyDescent="0.3">
      <c r="A1709" s="65" t="str" cm="1">
        <f t="array" ref="A1709">_xlfn.IFS(M1709&gt;=65,"Heavy",M1709&lt;=25,"Light",M1709&gt;=26-64,"Medium")</f>
        <v>Medium</v>
      </c>
      <c r="B1709" s="1" t="s">
        <v>2787</v>
      </c>
      <c r="C1709" s="1" t="s">
        <v>2825</v>
      </c>
      <c r="D1709" s="3">
        <f t="shared" si="359"/>
        <v>1692</v>
      </c>
      <c r="E1709" s="4" t="s">
        <v>2783</v>
      </c>
      <c r="F1709" s="3">
        <v>5</v>
      </c>
      <c r="G1709" s="3" t="s">
        <v>2826</v>
      </c>
      <c r="H1709" s="4" t="s">
        <v>1626</v>
      </c>
      <c r="I1709" s="3" t="s">
        <v>40</v>
      </c>
      <c r="J1709" s="3" t="s">
        <v>2339</v>
      </c>
      <c r="K1709" s="7" t="str">
        <f>VLOOKUP($I1709,'New Summary'!$E$8:$G$59,2,FALSE)</f>
        <v>H-150x150x7x10</v>
      </c>
      <c r="L1709" s="3" t="s">
        <v>2496</v>
      </c>
      <c r="M1709" s="7">
        <f>VLOOKUP($I1709,'New Summary'!$E$8:$G$59,3,FALSE)</f>
        <v>31.5</v>
      </c>
      <c r="N1709" s="3">
        <f>4580-440</f>
        <v>4140</v>
      </c>
      <c r="O1709" s="3" t="s">
        <v>25</v>
      </c>
      <c r="P1709" s="3">
        <v>1</v>
      </c>
      <c r="Q1709" s="28">
        <f t="shared" si="362"/>
        <v>4.1399999999999997</v>
      </c>
      <c r="R1709" s="28">
        <f t="shared" si="363"/>
        <v>130.41</v>
      </c>
      <c r="S1709" s="12">
        <v>0</v>
      </c>
      <c r="T1709" s="46">
        <f t="shared" si="355"/>
        <v>0</v>
      </c>
      <c r="U1709" s="38"/>
      <c r="V1709" s="3">
        <f t="shared" si="356"/>
        <v>4.1399999999999997</v>
      </c>
      <c r="W1709" s="30" t="s">
        <v>2502</v>
      </c>
      <c r="X1709" s="10">
        <f t="shared" si="357"/>
        <v>130.41</v>
      </c>
      <c r="Y1709" s="10">
        <f t="shared" si="358"/>
        <v>0</v>
      </c>
      <c r="Z1709" s="5"/>
      <c r="AA1709" s="3">
        <v>0.3</v>
      </c>
      <c r="AB1709" s="3">
        <f t="shared" si="360"/>
        <v>3.84</v>
      </c>
      <c r="AC1709" s="3">
        <f t="shared" si="361"/>
        <v>9.4499999999999993</v>
      </c>
      <c r="AD1709">
        <v>300</v>
      </c>
      <c r="AE1709" s="1">
        <f t="shared" si="352"/>
        <v>0.3</v>
      </c>
    </row>
    <row r="1710" spans="1:31" customFormat="1" ht="43.2" hidden="1" x14ac:dyDescent="0.3">
      <c r="A1710" s="65" t="str" cm="1">
        <f t="array" ref="A1710">_xlfn.IFS(M1710&gt;=65,"Heavy",M1710&lt;=25,"Light",M1710&gt;=26-64,"Medium")</f>
        <v>Medium</v>
      </c>
      <c r="B1710" s="1" t="s">
        <v>2787</v>
      </c>
      <c r="C1710" s="1" t="s">
        <v>2825</v>
      </c>
      <c r="D1710" s="3">
        <f t="shared" si="359"/>
        <v>1693</v>
      </c>
      <c r="E1710" s="4" t="s">
        <v>2783</v>
      </c>
      <c r="F1710" s="3">
        <v>5</v>
      </c>
      <c r="G1710" s="3" t="s">
        <v>2826</v>
      </c>
      <c r="H1710" s="4" t="s">
        <v>1627</v>
      </c>
      <c r="I1710" s="3" t="s">
        <v>40</v>
      </c>
      <c r="J1710" s="3" t="s">
        <v>2339</v>
      </c>
      <c r="K1710" s="7" t="str">
        <f>VLOOKUP($I1710,'New Summary'!$E$8:$G$59,2,FALSE)</f>
        <v>H-150x150x7x10</v>
      </c>
      <c r="L1710" s="3" t="s">
        <v>2496</v>
      </c>
      <c r="M1710" s="7">
        <f>VLOOKUP($I1710,'New Summary'!$E$8:$G$59,3,FALSE)</f>
        <v>31.5</v>
      </c>
      <c r="N1710" s="3">
        <f t="shared" ref="N1710:N1717" si="364">4580-440</f>
        <v>4140</v>
      </c>
      <c r="O1710" s="3" t="s">
        <v>25</v>
      </c>
      <c r="P1710" s="3">
        <v>1</v>
      </c>
      <c r="Q1710" s="28">
        <f t="shared" si="362"/>
        <v>4.1399999999999997</v>
      </c>
      <c r="R1710" s="28">
        <f t="shared" si="363"/>
        <v>130.41</v>
      </c>
      <c r="S1710" s="12">
        <v>0</v>
      </c>
      <c r="T1710" s="46">
        <f t="shared" si="355"/>
        <v>0</v>
      </c>
      <c r="U1710" s="38"/>
      <c r="V1710" s="3">
        <f t="shared" si="356"/>
        <v>4.1399999999999997</v>
      </c>
      <c r="W1710" s="30" t="s">
        <v>2502</v>
      </c>
      <c r="X1710" s="10">
        <f t="shared" si="357"/>
        <v>130.41</v>
      </c>
      <c r="Y1710" s="10">
        <f t="shared" si="358"/>
        <v>0</v>
      </c>
      <c r="Z1710" s="5"/>
      <c r="AA1710" s="3">
        <v>0.3</v>
      </c>
      <c r="AB1710" s="3">
        <f t="shared" si="360"/>
        <v>3.84</v>
      </c>
      <c r="AC1710" s="3">
        <f t="shared" si="361"/>
        <v>9.4499999999999993</v>
      </c>
      <c r="AD1710">
        <v>300</v>
      </c>
      <c r="AE1710" s="1">
        <f t="shared" si="352"/>
        <v>0.3</v>
      </c>
    </row>
    <row r="1711" spans="1:31" customFormat="1" ht="43.2" hidden="1" x14ac:dyDescent="0.3">
      <c r="A1711" s="65" t="str" cm="1">
        <f t="array" ref="A1711">_xlfn.IFS(M1711&gt;=65,"Heavy",M1711&lt;=25,"Light",M1711&gt;=26-64,"Medium")</f>
        <v>Medium</v>
      </c>
      <c r="B1711" s="1" t="s">
        <v>2787</v>
      </c>
      <c r="C1711" s="1" t="s">
        <v>2825</v>
      </c>
      <c r="D1711" s="3">
        <f t="shared" si="359"/>
        <v>1694</v>
      </c>
      <c r="E1711" s="4" t="s">
        <v>2783</v>
      </c>
      <c r="F1711" s="3">
        <v>5</v>
      </c>
      <c r="G1711" s="3" t="s">
        <v>2826</v>
      </c>
      <c r="H1711" s="4" t="s">
        <v>1628</v>
      </c>
      <c r="I1711" s="3" t="s">
        <v>40</v>
      </c>
      <c r="J1711" s="3" t="s">
        <v>2339</v>
      </c>
      <c r="K1711" s="7" t="str">
        <f>VLOOKUP($I1711,'New Summary'!$E$8:$G$59,2,FALSE)</f>
        <v>H-150x150x7x10</v>
      </c>
      <c r="L1711" s="3" t="s">
        <v>2496</v>
      </c>
      <c r="M1711" s="7">
        <f>VLOOKUP($I1711,'New Summary'!$E$8:$G$59,3,FALSE)</f>
        <v>31.5</v>
      </c>
      <c r="N1711" s="3">
        <f t="shared" si="364"/>
        <v>4140</v>
      </c>
      <c r="O1711" s="3" t="s">
        <v>25</v>
      </c>
      <c r="P1711" s="3">
        <v>1</v>
      </c>
      <c r="Q1711" s="28">
        <f t="shared" si="362"/>
        <v>4.1399999999999997</v>
      </c>
      <c r="R1711" s="28">
        <f t="shared" si="363"/>
        <v>130.41</v>
      </c>
      <c r="S1711" s="12">
        <v>0</v>
      </c>
      <c r="T1711" s="46">
        <f t="shared" si="355"/>
        <v>0</v>
      </c>
      <c r="U1711" s="38"/>
      <c r="V1711" s="3">
        <f t="shared" si="356"/>
        <v>4.1399999999999997</v>
      </c>
      <c r="W1711" s="30" t="s">
        <v>2502</v>
      </c>
      <c r="X1711" s="10">
        <f t="shared" si="357"/>
        <v>130.41</v>
      </c>
      <c r="Y1711" s="10">
        <f t="shared" si="358"/>
        <v>0</v>
      </c>
      <c r="Z1711" s="5"/>
      <c r="AA1711" s="3">
        <v>0.3</v>
      </c>
      <c r="AB1711" s="3">
        <f t="shared" si="360"/>
        <v>3.84</v>
      </c>
      <c r="AC1711" s="3">
        <f t="shared" si="361"/>
        <v>9.4499999999999993</v>
      </c>
      <c r="AD1711">
        <v>300</v>
      </c>
      <c r="AE1711" s="1">
        <f t="shared" si="352"/>
        <v>0.3</v>
      </c>
    </row>
    <row r="1712" spans="1:31" customFormat="1" ht="43.2" hidden="1" x14ac:dyDescent="0.3">
      <c r="A1712" s="65" t="str" cm="1">
        <f t="array" ref="A1712">_xlfn.IFS(M1712&gt;=65,"Heavy",M1712&lt;=25,"Light",M1712&gt;=26-64,"Medium")</f>
        <v>Medium</v>
      </c>
      <c r="B1712" s="1" t="s">
        <v>2787</v>
      </c>
      <c r="C1712" s="1" t="s">
        <v>2825</v>
      </c>
      <c r="D1712" s="3">
        <f t="shared" si="359"/>
        <v>1695</v>
      </c>
      <c r="E1712" s="4" t="s">
        <v>2783</v>
      </c>
      <c r="F1712" s="3">
        <v>5</v>
      </c>
      <c r="G1712" s="3" t="s">
        <v>2826</v>
      </c>
      <c r="H1712" s="4" t="s">
        <v>1629</v>
      </c>
      <c r="I1712" s="3" t="s">
        <v>40</v>
      </c>
      <c r="J1712" s="3" t="s">
        <v>2339</v>
      </c>
      <c r="K1712" s="7" t="str">
        <f>VLOOKUP($I1712,'New Summary'!$E$8:$G$59,2,FALSE)</f>
        <v>H-150x150x7x10</v>
      </c>
      <c r="L1712" s="3" t="s">
        <v>2496</v>
      </c>
      <c r="M1712" s="7">
        <f>VLOOKUP($I1712,'New Summary'!$E$8:$G$59,3,FALSE)</f>
        <v>31.5</v>
      </c>
      <c r="N1712" s="3">
        <f t="shared" si="364"/>
        <v>4140</v>
      </c>
      <c r="O1712" s="3" t="s">
        <v>25</v>
      </c>
      <c r="P1712" s="3">
        <v>1</v>
      </c>
      <c r="Q1712" s="28">
        <f t="shared" si="362"/>
        <v>4.1399999999999997</v>
      </c>
      <c r="R1712" s="28">
        <f t="shared" si="363"/>
        <v>130.41</v>
      </c>
      <c r="S1712" s="12">
        <v>0</v>
      </c>
      <c r="T1712" s="46">
        <f t="shared" si="355"/>
        <v>0</v>
      </c>
      <c r="U1712" s="38"/>
      <c r="V1712" s="3">
        <f t="shared" si="356"/>
        <v>4.1399999999999997</v>
      </c>
      <c r="W1712" s="30" t="s">
        <v>2502</v>
      </c>
      <c r="X1712" s="10">
        <f t="shared" si="357"/>
        <v>130.41</v>
      </c>
      <c r="Y1712" s="10">
        <f t="shared" si="358"/>
        <v>0</v>
      </c>
      <c r="Z1712" s="5"/>
      <c r="AA1712" s="3">
        <v>0.3</v>
      </c>
      <c r="AB1712" s="3">
        <f t="shared" si="360"/>
        <v>3.84</v>
      </c>
      <c r="AC1712" s="3">
        <f t="shared" si="361"/>
        <v>9.4499999999999993</v>
      </c>
      <c r="AD1712">
        <v>300</v>
      </c>
      <c r="AE1712" s="1">
        <f t="shared" si="352"/>
        <v>0.3</v>
      </c>
    </row>
    <row r="1713" spans="1:31" customFormat="1" ht="43.2" hidden="1" x14ac:dyDescent="0.3">
      <c r="A1713" s="65" t="str" cm="1">
        <f t="array" ref="A1713">_xlfn.IFS(M1713&gt;=65,"Heavy",M1713&lt;=25,"Light",M1713&gt;=26-64,"Medium")</f>
        <v>Medium</v>
      </c>
      <c r="B1713" s="1" t="s">
        <v>2787</v>
      </c>
      <c r="C1713" s="1" t="s">
        <v>2825</v>
      </c>
      <c r="D1713" s="3">
        <f t="shared" si="359"/>
        <v>1696</v>
      </c>
      <c r="E1713" s="4" t="s">
        <v>2783</v>
      </c>
      <c r="F1713" s="3">
        <v>5</v>
      </c>
      <c r="G1713" s="3" t="s">
        <v>2826</v>
      </c>
      <c r="H1713" s="4" t="s">
        <v>1630</v>
      </c>
      <c r="I1713" s="3" t="s">
        <v>6</v>
      </c>
      <c r="J1713" s="7" t="s">
        <v>2344</v>
      </c>
      <c r="K1713" s="7" t="str">
        <f>VLOOKUP($I1713,'New Summary'!$E$8:$G$59,2,FALSE)</f>
        <v>H-200x200x8x12</v>
      </c>
      <c r="L1713" s="7" t="s">
        <v>2496</v>
      </c>
      <c r="M1713" s="7">
        <f>VLOOKUP($I1713,'New Summary'!$E$8:$G$59,3,FALSE)</f>
        <v>49.9</v>
      </c>
      <c r="N1713" s="3">
        <f t="shared" si="364"/>
        <v>4140</v>
      </c>
      <c r="O1713" s="3" t="s">
        <v>25</v>
      </c>
      <c r="P1713" s="3">
        <v>1</v>
      </c>
      <c r="Q1713" s="28">
        <f t="shared" si="362"/>
        <v>4.1399999999999997</v>
      </c>
      <c r="R1713" s="28">
        <f t="shared" si="363"/>
        <v>206.58599999999998</v>
      </c>
      <c r="S1713" s="12">
        <v>0</v>
      </c>
      <c r="T1713" s="46">
        <f t="shared" si="355"/>
        <v>0</v>
      </c>
      <c r="U1713" s="37"/>
      <c r="V1713" s="3">
        <f t="shared" si="356"/>
        <v>4.1399999999999997</v>
      </c>
      <c r="W1713" s="30" t="s">
        <v>2502</v>
      </c>
      <c r="X1713" s="29">
        <f t="shared" si="357"/>
        <v>206.58599999999998</v>
      </c>
      <c r="Y1713" s="29">
        <f t="shared" si="358"/>
        <v>0</v>
      </c>
      <c r="Z1713" s="5"/>
      <c r="AA1713" s="3">
        <v>0.3</v>
      </c>
      <c r="AB1713" s="3">
        <f t="shared" si="360"/>
        <v>3.84</v>
      </c>
      <c r="AC1713" s="3">
        <f t="shared" si="361"/>
        <v>14.969999999999999</v>
      </c>
      <c r="AD1713">
        <v>300</v>
      </c>
      <c r="AE1713" s="1">
        <f t="shared" si="352"/>
        <v>0.3</v>
      </c>
    </row>
    <row r="1714" spans="1:31" customFormat="1" ht="43.2" hidden="1" x14ac:dyDescent="0.3">
      <c r="A1714" s="65" t="str" cm="1">
        <f t="array" ref="A1714">_xlfn.IFS(M1714&gt;=65,"Heavy",M1714&lt;=25,"Light",M1714&gt;=26-64,"Medium")</f>
        <v>Medium</v>
      </c>
      <c r="B1714" s="1" t="s">
        <v>2787</v>
      </c>
      <c r="C1714" s="1" t="s">
        <v>2825</v>
      </c>
      <c r="D1714" s="3">
        <f t="shared" si="359"/>
        <v>1697</v>
      </c>
      <c r="E1714" s="4" t="s">
        <v>2783</v>
      </c>
      <c r="F1714" s="3">
        <v>5</v>
      </c>
      <c r="G1714" s="3" t="s">
        <v>2826</v>
      </c>
      <c r="H1714" s="4" t="s">
        <v>1631</v>
      </c>
      <c r="I1714" s="3" t="s">
        <v>6</v>
      </c>
      <c r="J1714" s="7" t="s">
        <v>2344</v>
      </c>
      <c r="K1714" s="7" t="str">
        <f>VLOOKUP($I1714,'New Summary'!$E$8:$G$59,2,FALSE)</f>
        <v>H-200x200x8x12</v>
      </c>
      <c r="L1714" s="7" t="s">
        <v>2496</v>
      </c>
      <c r="M1714" s="7">
        <f>VLOOKUP($I1714,'New Summary'!$E$8:$G$59,3,FALSE)</f>
        <v>49.9</v>
      </c>
      <c r="N1714" s="3">
        <f t="shared" si="364"/>
        <v>4140</v>
      </c>
      <c r="O1714" s="3" t="s">
        <v>25</v>
      </c>
      <c r="P1714" s="3">
        <v>1</v>
      </c>
      <c r="Q1714" s="28">
        <f t="shared" si="362"/>
        <v>4.1399999999999997</v>
      </c>
      <c r="R1714" s="28">
        <f t="shared" si="363"/>
        <v>206.58599999999998</v>
      </c>
      <c r="S1714" s="12">
        <v>0</v>
      </c>
      <c r="T1714" s="46">
        <f t="shared" si="355"/>
        <v>0</v>
      </c>
      <c r="U1714" s="37"/>
      <c r="V1714" s="3">
        <f t="shared" si="356"/>
        <v>4.1399999999999997</v>
      </c>
      <c r="W1714" s="30" t="s">
        <v>2502</v>
      </c>
      <c r="X1714" s="29">
        <f t="shared" si="357"/>
        <v>206.58599999999998</v>
      </c>
      <c r="Y1714" s="29">
        <f t="shared" si="358"/>
        <v>0</v>
      </c>
      <c r="Z1714" s="5"/>
      <c r="AA1714" s="3">
        <v>0.3</v>
      </c>
      <c r="AB1714" s="3">
        <f t="shared" si="360"/>
        <v>3.84</v>
      </c>
      <c r="AC1714" s="3">
        <f t="shared" si="361"/>
        <v>14.969999999999999</v>
      </c>
      <c r="AD1714">
        <v>300</v>
      </c>
      <c r="AE1714" s="1">
        <f t="shared" si="352"/>
        <v>0.3</v>
      </c>
    </row>
    <row r="1715" spans="1:31" customFormat="1" ht="43.2" hidden="1" x14ac:dyDescent="0.3">
      <c r="A1715" s="65" t="str" cm="1">
        <f t="array" ref="A1715">_xlfn.IFS(M1715&gt;=65,"Heavy",M1715&lt;=25,"Light",M1715&gt;=26-64,"Medium")</f>
        <v>Medium</v>
      </c>
      <c r="B1715" s="1" t="s">
        <v>2787</v>
      </c>
      <c r="C1715" s="1" t="s">
        <v>2825</v>
      </c>
      <c r="D1715" s="3">
        <f t="shared" si="359"/>
        <v>1698</v>
      </c>
      <c r="E1715" s="4" t="s">
        <v>2783</v>
      </c>
      <c r="F1715" s="3">
        <v>5</v>
      </c>
      <c r="G1715" s="3" t="s">
        <v>2826</v>
      </c>
      <c r="H1715" s="4" t="s">
        <v>1632</v>
      </c>
      <c r="I1715" s="3" t="s">
        <v>40</v>
      </c>
      <c r="J1715" s="3" t="s">
        <v>2339</v>
      </c>
      <c r="K1715" s="7" t="str">
        <f>VLOOKUP($I1715,'New Summary'!$E$8:$G$59,2,FALSE)</f>
        <v>H-150x150x7x10</v>
      </c>
      <c r="L1715" s="3" t="s">
        <v>2496</v>
      </c>
      <c r="M1715" s="7">
        <f>VLOOKUP($I1715,'New Summary'!$E$8:$G$59,3,FALSE)</f>
        <v>31.5</v>
      </c>
      <c r="N1715" s="3">
        <f t="shared" si="364"/>
        <v>4140</v>
      </c>
      <c r="O1715" s="3" t="s">
        <v>25</v>
      </c>
      <c r="P1715" s="3">
        <v>1</v>
      </c>
      <c r="Q1715" s="28">
        <f t="shared" ref="Q1715:Q1721" si="365">(N1715/1000)*P1715</f>
        <v>4.1399999999999997</v>
      </c>
      <c r="R1715" s="28">
        <f t="shared" ref="R1715:R1721" si="366">Q1715*M1715</f>
        <v>130.41</v>
      </c>
      <c r="S1715" s="12">
        <v>0</v>
      </c>
      <c r="T1715" s="46">
        <f t="shared" si="355"/>
        <v>0</v>
      </c>
      <c r="U1715" s="38"/>
      <c r="V1715" s="3">
        <f t="shared" si="356"/>
        <v>4.1399999999999997</v>
      </c>
      <c r="W1715" s="30" t="s">
        <v>2502</v>
      </c>
      <c r="X1715" s="10">
        <f t="shared" si="357"/>
        <v>130.41</v>
      </c>
      <c r="Y1715" s="10">
        <f t="shared" si="358"/>
        <v>0</v>
      </c>
      <c r="Z1715" s="5"/>
      <c r="AA1715" s="3">
        <v>0.3</v>
      </c>
      <c r="AB1715" s="3">
        <f t="shared" si="360"/>
        <v>3.84</v>
      </c>
      <c r="AC1715" s="3">
        <f t="shared" si="361"/>
        <v>9.4499999999999993</v>
      </c>
      <c r="AD1715">
        <v>300</v>
      </c>
      <c r="AE1715" s="1">
        <f t="shared" si="352"/>
        <v>0.3</v>
      </c>
    </row>
    <row r="1716" spans="1:31" customFormat="1" ht="43.2" hidden="1" x14ac:dyDescent="0.3">
      <c r="A1716" s="65" t="str" cm="1">
        <f t="array" ref="A1716">_xlfn.IFS(M1716&gt;=65,"Heavy",M1716&lt;=25,"Light",M1716&gt;=26-64,"Medium")</f>
        <v>Medium</v>
      </c>
      <c r="B1716" s="1" t="s">
        <v>2787</v>
      </c>
      <c r="C1716" s="1" t="s">
        <v>2825</v>
      </c>
      <c r="D1716" s="3">
        <f t="shared" si="359"/>
        <v>1699</v>
      </c>
      <c r="E1716" s="4" t="s">
        <v>2783</v>
      </c>
      <c r="F1716" s="3">
        <v>5</v>
      </c>
      <c r="G1716" s="3" t="s">
        <v>2826</v>
      </c>
      <c r="H1716" s="4" t="s">
        <v>1633</v>
      </c>
      <c r="I1716" s="3" t="s">
        <v>6</v>
      </c>
      <c r="J1716" s="7" t="s">
        <v>2344</v>
      </c>
      <c r="K1716" s="7" t="str">
        <f>VLOOKUP($I1716,'New Summary'!$E$8:$G$59,2,FALSE)</f>
        <v>H-200x200x8x12</v>
      </c>
      <c r="L1716" s="7" t="s">
        <v>2496</v>
      </c>
      <c r="M1716" s="7">
        <f>VLOOKUP($I1716,'New Summary'!$E$8:$G$59,3,FALSE)</f>
        <v>49.9</v>
      </c>
      <c r="N1716" s="3">
        <f t="shared" si="364"/>
        <v>4140</v>
      </c>
      <c r="O1716" s="3" t="s">
        <v>25</v>
      </c>
      <c r="P1716" s="3">
        <v>1</v>
      </c>
      <c r="Q1716" s="28">
        <f t="shared" si="365"/>
        <v>4.1399999999999997</v>
      </c>
      <c r="R1716" s="28">
        <f t="shared" si="366"/>
        <v>206.58599999999998</v>
      </c>
      <c r="S1716" s="12">
        <v>0</v>
      </c>
      <c r="T1716" s="46">
        <f t="shared" si="355"/>
        <v>0</v>
      </c>
      <c r="U1716" s="37"/>
      <c r="V1716" s="3">
        <f t="shared" si="356"/>
        <v>4.1399999999999997</v>
      </c>
      <c r="W1716" s="30" t="s">
        <v>2502</v>
      </c>
      <c r="X1716" s="29">
        <f t="shared" si="357"/>
        <v>206.58599999999998</v>
      </c>
      <c r="Y1716" s="29">
        <f t="shared" si="358"/>
        <v>0</v>
      </c>
      <c r="Z1716" s="5"/>
      <c r="AA1716" s="3">
        <v>0.3</v>
      </c>
      <c r="AB1716" s="3">
        <f t="shared" si="360"/>
        <v>3.84</v>
      </c>
      <c r="AC1716" s="3">
        <f t="shared" si="361"/>
        <v>14.969999999999999</v>
      </c>
      <c r="AD1716">
        <v>300</v>
      </c>
      <c r="AE1716" s="1">
        <f t="shared" si="352"/>
        <v>0.3</v>
      </c>
    </row>
    <row r="1717" spans="1:31" customFormat="1" ht="43.2" hidden="1" x14ac:dyDescent="0.3">
      <c r="A1717" s="65" t="str" cm="1">
        <f t="array" ref="A1717">_xlfn.IFS(M1717&gt;=65,"Heavy",M1717&lt;=25,"Light",M1717&gt;=26-64,"Medium")</f>
        <v>Medium</v>
      </c>
      <c r="B1717" s="1" t="s">
        <v>2787</v>
      </c>
      <c r="C1717" s="1" t="s">
        <v>2825</v>
      </c>
      <c r="D1717" s="3">
        <f t="shared" si="359"/>
        <v>1700</v>
      </c>
      <c r="E1717" s="4" t="s">
        <v>2783</v>
      </c>
      <c r="F1717" s="3">
        <v>5</v>
      </c>
      <c r="G1717" s="3" t="s">
        <v>2826</v>
      </c>
      <c r="H1717" s="4" t="s">
        <v>1634</v>
      </c>
      <c r="I1717" s="3" t="s">
        <v>6</v>
      </c>
      <c r="J1717" s="7" t="s">
        <v>2344</v>
      </c>
      <c r="K1717" s="7" t="str">
        <f>VLOOKUP($I1717,'New Summary'!$E$8:$G$59,2,FALSE)</f>
        <v>H-200x200x8x12</v>
      </c>
      <c r="L1717" s="7" t="s">
        <v>2496</v>
      </c>
      <c r="M1717" s="7">
        <f>VLOOKUP($I1717,'New Summary'!$E$8:$G$59,3,FALSE)</f>
        <v>49.9</v>
      </c>
      <c r="N1717" s="3">
        <f t="shared" si="364"/>
        <v>4140</v>
      </c>
      <c r="O1717" s="3" t="s">
        <v>25</v>
      </c>
      <c r="P1717" s="3">
        <v>1</v>
      </c>
      <c r="Q1717" s="28">
        <f t="shared" si="365"/>
        <v>4.1399999999999997</v>
      </c>
      <c r="R1717" s="28">
        <f t="shared" si="366"/>
        <v>206.58599999999998</v>
      </c>
      <c r="S1717" s="12">
        <v>0</v>
      </c>
      <c r="T1717" s="46">
        <f t="shared" si="355"/>
        <v>0</v>
      </c>
      <c r="U1717" s="37"/>
      <c r="V1717" s="3">
        <f t="shared" si="356"/>
        <v>4.1399999999999997</v>
      </c>
      <c r="W1717" s="30" t="s">
        <v>2502</v>
      </c>
      <c r="X1717" s="29">
        <f t="shared" si="357"/>
        <v>206.58599999999998</v>
      </c>
      <c r="Y1717" s="29">
        <f t="shared" si="358"/>
        <v>0</v>
      </c>
      <c r="Z1717" s="5"/>
      <c r="AA1717" s="3">
        <v>0.3</v>
      </c>
      <c r="AB1717" s="3">
        <f t="shared" si="360"/>
        <v>3.84</v>
      </c>
      <c r="AC1717" s="3">
        <f t="shared" si="361"/>
        <v>14.969999999999999</v>
      </c>
      <c r="AD1717">
        <v>300</v>
      </c>
      <c r="AE1717" s="1">
        <f t="shared" si="352"/>
        <v>0.3</v>
      </c>
    </row>
    <row r="1718" spans="1:31" customFormat="1" ht="43.2" hidden="1" x14ac:dyDescent="0.3">
      <c r="A1718" s="65" t="str" cm="1">
        <f t="array" ref="A1718">_xlfn.IFS(M1718&gt;=65,"Heavy",M1718&lt;=25,"Light",M1718&gt;=26-64,"Medium")</f>
        <v>Medium</v>
      </c>
      <c r="B1718" s="1" t="s">
        <v>2787</v>
      </c>
      <c r="C1718" s="1" t="s">
        <v>2825</v>
      </c>
      <c r="D1718" s="3">
        <f t="shared" si="359"/>
        <v>1701</v>
      </c>
      <c r="E1718" s="4" t="s">
        <v>2783</v>
      </c>
      <c r="F1718" s="3">
        <v>5</v>
      </c>
      <c r="G1718" s="3" t="s">
        <v>2826</v>
      </c>
      <c r="H1718" s="4" t="s">
        <v>1635</v>
      </c>
      <c r="I1718" s="3" t="s">
        <v>40</v>
      </c>
      <c r="J1718" s="3" t="s">
        <v>2339</v>
      </c>
      <c r="K1718" s="7" t="str">
        <f>VLOOKUP($I1718,'New Summary'!$E$8:$G$59,2,FALSE)</f>
        <v>H-150x150x7x10</v>
      </c>
      <c r="L1718" s="3" t="s">
        <v>2496</v>
      </c>
      <c r="M1718" s="7">
        <f>VLOOKUP($I1718,'New Summary'!$E$8:$G$59,3,FALSE)</f>
        <v>31.5</v>
      </c>
      <c r="N1718" s="3">
        <f>5850-440</f>
        <v>5410</v>
      </c>
      <c r="O1718" s="3" t="s">
        <v>25</v>
      </c>
      <c r="P1718" s="3">
        <v>1</v>
      </c>
      <c r="Q1718" s="28">
        <f t="shared" si="365"/>
        <v>5.41</v>
      </c>
      <c r="R1718" s="28">
        <f t="shared" si="366"/>
        <v>170.41499999999999</v>
      </c>
      <c r="S1718" s="12">
        <v>0</v>
      </c>
      <c r="T1718" s="46">
        <f t="shared" si="355"/>
        <v>0</v>
      </c>
      <c r="U1718" s="38"/>
      <c r="V1718" s="3">
        <f t="shared" si="356"/>
        <v>5.41</v>
      </c>
      <c r="W1718" s="30" t="s">
        <v>2502</v>
      </c>
      <c r="X1718" s="10">
        <f t="shared" si="357"/>
        <v>170.41499999999999</v>
      </c>
      <c r="Y1718" s="10">
        <f t="shared" si="358"/>
        <v>0</v>
      </c>
      <c r="Z1718" s="5"/>
      <c r="AA1718" s="3">
        <v>0.3</v>
      </c>
      <c r="AB1718" s="3">
        <f t="shared" si="360"/>
        <v>5.1100000000000003</v>
      </c>
      <c r="AC1718" s="3">
        <f t="shared" si="361"/>
        <v>9.4499999999999993</v>
      </c>
      <c r="AD1718">
        <v>300</v>
      </c>
      <c r="AE1718" s="1">
        <f t="shared" si="352"/>
        <v>0.3</v>
      </c>
    </row>
    <row r="1719" spans="1:31" customFormat="1" ht="43.2" hidden="1" x14ac:dyDescent="0.3">
      <c r="A1719" s="65" t="str" cm="1">
        <f t="array" ref="A1719">_xlfn.IFS(M1719&gt;=65,"Heavy",M1719&lt;=25,"Light",M1719&gt;=26-64,"Medium")</f>
        <v>Medium</v>
      </c>
      <c r="B1719" s="1" t="s">
        <v>2787</v>
      </c>
      <c r="C1719" s="1" t="s">
        <v>2825</v>
      </c>
      <c r="D1719" s="3">
        <f t="shared" si="359"/>
        <v>1702</v>
      </c>
      <c r="E1719" s="4" t="s">
        <v>2783</v>
      </c>
      <c r="F1719" s="3">
        <v>5</v>
      </c>
      <c r="G1719" s="3" t="s">
        <v>2826</v>
      </c>
      <c r="H1719" s="4" t="s">
        <v>1636</v>
      </c>
      <c r="I1719" s="3" t="s">
        <v>35</v>
      </c>
      <c r="J1719" s="7" t="s">
        <v>2346</v>
      </c>
      <c r="K1719" s="7" t="str">
        <f>VLOOKUP($I1719,'New Summary'!$E$8:$G$59,2,FALSE)</f>
        <v>H-200x200x8x12</v>
      </c>
      <c r="L1719" s="7" t="s">
        <v>2496</v>
      </c>
      <c r="M1719" s="7">
        <f>VLOOKUP($I1719,'New Summary'!$E$8:$G$59,3,FALSE)</f>
        <v>49.9</v>
      </c>
      <c r="N1719" s="3">
        <f t="shared" ref="N1719:N1726" si="367">5850-440</f>
        <v>5410</v>
      </c>
      <c r="O1719" s="3" t="s">
        <v>25</v>
      </c>
      <c r="P1719" s="3">
        <v>1</v>
      </c>
      <c r="Q1719" s="28">
        <f t="shared" si="365"/>
        <v>5.41</v>
      </c>
      <c r="R1719" s="28">
        <f t="shared" si="366"/>
        <v>269.959</v>
      </c>
      <c r="S1719" s="12">
        <v>0</v>
      </c>
      <c r="T1719" s="46">
        <f t="shared" si="355"/>
        <v>0</v>
      </c>
      <c r="U1719" s="37"/>
      <c r="V1719" s="3">
        <f t="shared" si="356"/>
        <v>5.41</v>
      </c>
      <c r="W1719" s="30" t="s">
        <v>2502</v>
      </c>
      <c r="X1719" s="29">
        <f t="shared" si="357"/>
        <v>269.959</v>
      </c>
      <c r="Y1719" s="29">
        <f t="shared" si="358"/>
        <v>0</v>
      </c>
      <c r="Z1719" s="5"/>
      <c r="AA1719" s="3">
        <v>0.3</v>
      </c>
      <c r="AB1719" s="3">
        <f t="shared" si="360"/>
        <v>5.1100000000000003</v>
      </c>
      <c r="AC1719" s="3">
        <f t="shared" si="361"/>
        <v>14.969999999999999</v>
      </c>
      <c r="AD1719">
        <v>300</v>
      </c>
      <c r="AE1719" s="1">
        <f t="shared" si="352"/>
        <v>0.3</v>
      </c>
    </row>
    <row r="1720" spans="1:31" customFormat="1" ht="43.2" hidden="1" x14ac:dyDescent="0.3">
      <c r="A1720" s="65" t="str" cm="1">
        <f t="array" ref="A1720">_xlfn.IFS(M1720&gt;=65,"Heavy",M1720&lt;=25,"Light",M1720&gt;=26-64,"Medium")</f>
        <v>Medium</v>
      </c>
      <c r="B1720" s="1" t="s">
        <v>2787</v>
      </c>
      <c r="C1720" s="1" t="s">
        <v>2825</v>
      </c>
      <c r="D1720" s="3">
        <f t="shared" si="359"/>
        <v>1703</v>
      </c>
      <c r="E1720" s="4" t="s">
        <v>2783</v>
      </c>
      <c r="F1720" s="3">
        <v>5</v>
      </c>
      <c r="G1720" s="3" t="s">
        <v>2826</v>
      </c>
      <c r="H1720" s="4" t="s">
        <v>1637</v>
      </c>
      <c r="I1720" s="3" t="s">
        <v>35</v>
      </c>
      <c r="J1720" s="7" t="s">
        <v>2346</v>
      </c>
      <c r="K1720" s="7" t="str">
        <f>VLOOKUP($I1720,'New Summary'!$E$8:$G$59,2,FALSE)</f>
        <v>H-200x200x8x12</v>
      </c>
      <c r="L1720" s="7" t="s">
        <v>2496</v>
      </c>
      <c r="M1720" s="7">
        <f>VLOOKUP($I1720,'New Summary'!$E$8:$G$59,3,FALSE)</f>
        <v>49.9</v>
      </c>
      <c r="N1720" s="3">
        <f t="shared" si="367"/>
        <v>5410</v>
      </c>
      <c r="O1720" s="3" t="s">
        <v>25</v>
      </c>
      <c r="P1720" s="3">
        <v>1</v>
      </c>
      <c r="Q1720" s="28">
        <f t="shared" si="365"/>
        <v>5.41</v>
      </c>
      <c r="R1720" s="28">
        <f t="shared" si="366"/>
        <v>269.959</v>
      </c>
      <c r="S1720" s="12">
        <v>0</v>
      </c>
      <c r="T1720" s="46">
        <f t="shared" si="355"/>
        <v>0</v>
      </c>
      <c r="U1720" s="37"/>
      <c r="V1720" s="3">
        <f t="shared" si="356"/>
        <v>5.41</v>
      </c>
      <c r="W1720" s="30" t="s">
        <v>2502</v>
      </c>
      <c r="X1720" s="29">
        <f t="shared" si="357"/>
        <v>269.959</v>
      </c>
      <c r="Y1720" s="29">
        <f t="shared" si="358"/>
        <v>0</v>
      </c>
      <c r="Z1720" s="5"/>
      <c r="AA1720" s="3">
        <v>0.3</v>
      </c>
      <c r="AB1720" s="3">
        <f t="shared" si="360"/>
        <v>5.1100000000000003</v>
      </c>
      <c r="AC1720" s="3">
        <f t="shared" si="361"/>
        <v>14.969999999999999</v>
      </c>
      <c r="AD1720">
        <v>300</v>
      </c>
      <c r="AE1720" s="1">
        <f t="shared" si="352"/>
        <v>0.3</v>
      </c>
    </row>
    <row r="1721" spans="1:31" customFormat="1" ht="43.2" hidden="1" x14ac:dyDescent="0.3">
      <c r="A1721" s="65" t="str" cm="1">
        <f t="array" ref="A1721">_xlfn.IFS(M1721&gt;=65,"Heavy",M1721&lt;=25,"Light",M1721&gt;=26-64,"Medium")</f>
        <v>Medium</v>
      </c>
      <c r="B1721" s="1" t="s">
        <v>2787</v>
      </c>
      <c r="C1721" s="1" t="s">
        <v>2825</v>
      </c>
      <c r="D1721" s="3">
        <f t="shared" si="359"/>
        <v>1704</v>
      </c>
      <c r="E1721" s="4" t="s">
        <v>2783</v>
      </c>
      <c r="F1721" s="3">
        <v>5</v>
      </c>
      <c r="G1721" s="3" t="s">
        <v>2826</v>
      </c>
      <c r="H1721" s="4" t="s">
        <v>1638</v>
      </c>
      <c r="I1721" s="3" t="s">
        <v>40</v>
      </c>
      <c r="J1721" s="3" t="s">
        <v>2339</v>
      </c>
      <c r="K1721" s="7" t="str">
        <f>VLOOKUP($I1721,'New Summary'!$E$8:$G$59,2,FALSE)</f>
        <v>H-150x150x7x10</v>
      </c>
      <c r="L1721" s="3" t="s">
        <v>2496</v>
      </c>
      <c r="M1721" s="7">
        <f>VLOOKUP($I1721,'New Summary'!$E$8:$G$59,3,FALSE)</f>
        <v>31.5</v>
      </c>
      <c r="N1721" s="3">
        <f t="shared" si="367"/>
        <v>5410</v>
      </c>
      <c r="O1721" s="3" t="s">
        <v>25</v>
      </c>
      <c r="P1721" s="3">
        <v>1</v>
      </c>
      <c r="Q1721" s="28">
        <f t="shared" si="365"/>
        <v>5.41</v>
      </c>
      <c r="R1721" s="28">
        <f t="shared" si="366"/>
        <v>170.41499999999999</v>
      </c>
      <c r="S1721" s="12">
        <v>0</v>
      </c>
      <c r="T1721" s="46">
        <f t="shared" si="355"/>
        <v>0</v>
      </c>
      <c r="U1721" s="38"/>
      <c r="V1721" s="3">
        <f t="shared" si="356"/>
        <v>5.41</v>
      </c>
      <c r="W1721" s="30" t="s">
        <v>2502</v>
      </c>
      <c r="X1721" s="10">
        <f t="shared" si="357"/>
        <v>170.41499999999999</v>
      </c>
      <c r="Y1721" s="10">
        <f t="shared" si="358"/>
        <v>0</v>
      </c>
      <c r="Z1721" s="5"/>
      <c r="AA1721" s="3">
        <v>0.3</v>
      </c>
      <c r="AB1721" s="3">
        <f t="shared" si="360"/>
        <v>5.1100000000000003</v>
      </c>
      <c r="AC1721" s="3">
        <f t="shared" si="361"/>
        <v>9.4499999999999993</v>
      </c>
      <c r="AD1721">
        <v>300</v>
      </c>
      <c r="AE1721" s="1">
        <f t="shared" ref="AE1721:AE1784" si="368">AD1721/1000</f>
        <v>0.3</v>
      </c>
    </row>
    <row r="1722" spans="1:31" customFormat="1" ht="43.2" hidden="1" x14ac:dyDescent="0.3">
      <c r="A1722" s="65" t="str" cm="1">
        <f t="array" ref="A1722">_xlfn.IFS(M1722&gt;=65,"Heavy",M1722&lt;=25,"Light",M1722&gt;=26-64,"Medium")</f>
        <v>Medium</v>
      </c>
      <c r="B1722" s="1" t="s">
        <v>2787</v>
      </c>
      <c r="C1722" s="1" t="s">
        <v>2825</v>
      </c>
      <c r="D1722" s="3">
        <f t="shared" si="359"/>
        <v>1705</v>
      </c>
      <c r="E1722" s="4" t="s">
        <v>2783</v>
      </c>
      <c r="F1722" s="3">
        <v>5</v>
      </c>
      <c r="G1722" s="3" t="s">
        <v>2826</v>
      </c>
      <c r="H1722" s="4" t="s">
        <v>1639</v>
      </c>
      <c r="I1722" s="3" t="s">
        <v>35</v>
      </c>
      <c r="J1722" s="7" t="s">
        <v>2346</v>
      </c>
      <c r="K1722" s="7" t="str">
        <f>VLOOKUP($I1722,'New Summary'!$E$8:$G$59,2,FALSE)</f>
        <v>H-200x200x8x12</v>
      </c>
      <c r="L1722" s="7" t="s">
        <v>2496</v>
      </c>
      <c r="M1722" s="7">
        <f>VLOOKUP($I1722,'New Summary'!$E$8:$G$59,3,FALSE)</f>
        <v>49.9</v>
      </c>
      <c r="N1722" s="3">
        <f t="shared" si="367"/>
        <v>5410</v>
      </c>
      <c r="O1722" s="3" t="s">
        <v>25</v>
      </c>
      <c r="P1722" s="3">
        <v>1</v>
      </c>
      <c r="Q1722" s="28">
        <f t="shared" ref="Q1722:Q1785" si="369">(N1722/1000)*P1722</f>
        <v>5.41</v>
      </c>
      <c r="R1722" s="28">
        <f t="shared" ref="R1722:R1785" si="370">Q1722*M1722</f>
        <v>269.959</v>
      </c>
      <c r="S1722" s="12">
        <v>0</v>
      </c>
      <c r="T1722" s="46">
        <f t="shared" si="355"/>
        <v>0</v>
      </c>
      <c r="U1722" s="37"/>
      <c r="V1722" s="3">
        <f t="shared" si="356"/>
        <v>5.41</v>
      </c>
      <c r="W1722" s="30" t="s">
        <v>2502</v>
      </c>
      <c r="X1722" s="29">
        <f t="shared" si="357"/>
        <v>269.959</v>
      </c>
      <c r="Y1722" s="29">
        <f t="shared" si="358"/>
        <v>0</v>
      </c>
      <c r="Z1722" s="5"/>
      <c r="AA1722" s="3">
        <v>0.3</v>
      </c>
      <c r="AB1722" s="3">
        <f t="shared" si="360"/>
        <v>5.1100000000000003</v>
      </c>
      <c r="AC1722" s="3">
        <f t="shared" si="361"/>
        <v>14.969999999999999</v>
      </c>
      <c r="AD1722">
        <v>300</v>
      </c>
      <c r="AE1722" s="1">
        <f t="shared" si="368"/>
        <v>0.3</v>
      </c>
    </row>
    <row r="1723" spans="1:31" customFormat="1" ht="43.2" hidden="1" x14ac:dyDescent="0.3">
      <c r="A1723" s="65" t="str" cm="1">
        <f t="array" ref="A1723">_xlfn.IFS(M1723&gt;=65,"Heavy",M1723&lt;=25,"Light",M1723&gt;=26-64,"Medium")</f>
        <v>Medium</v>
      </c>
      <c r="B1723" s="1" t="s">
        <v>2787</v>
      </c>
      <c r="C1723" s="1" t="s">
        <v>2825</v>
      </c>
      <c r="D1723" s="3">
        <f t="shared" si="359"/>
        <v>1706</v>
      </c>
      <c r="E1723" s="4" t="s">
        <v>2783</v>
      </c>
      <c r="F1723" s="3">
        <v>5</v>
      </c>
      <c r="G1723" s="3" t="s">
        <v>2826</v>
      </c>
      <c r="H1723" s="4" t="s">
        <v>1640</v>
      </c>
      <c r="I1723" s="3" t="s">
        <v>35</v>
      </c>
      <c r="J1723" s="7" t="s">
        <v>2346</v>
      </c>
      <c r="K1723" s="7" t="str">
        <f>VLOOKUP($I1723,'New Summary'!$E$8:$G$59,2,FALSE)</f>
        <v>H-200x200x8x12</v>
      </c>
      <c r="L1723" s="7" t="s">
        <v>2496</v>
      </c>
      <c r="M1723" s="7">
        <f>VLOOKUP($I1723,'New Summary'!$E$8:$G$59,3,FALSE)</f>
        <v>49.9</v>
      </c>
      <c r="N1723" s="3">
        <f t="shared" si="367"/>
        <v>5410</v>
      </c>
      <c r="O1723" s="3" t="s">
        <v>25</v>
      </c>
      <c r="P1723" s="3">
        <v>1</v>
      </c>
      <c r="Q1723" s="28">
        <f t="shared" si="369"/>
        <v>5.41</v>
      </c>
      <c r="R1723" s="28">
        <f t="shared" si="370"/>
        <v>269.959</v>
      </c>
      <c r="S1723" s="12">
        <v>0</v>
      </c>
      <c r="T1723" s="46">
        <f t="shared" si="355"/>
        <v>0</v>
      </c>
      <c r="U1723" s="37"/>
      <c r="V1723" s="3">
        <f t="shared" si="356"/>
        <v>5.41</v>
      </c>
      <c r="W1723" s="30" t="s">
        <v>2502</v>
      </c>
      <c r="X1723" s="29">
        <f t="shared" si="357"/>
        <v>269.959</v>
      </c>
      <c r="Y1723" s="29">
        <f t="shared" si="358"/>
        <v>0</v>
      </c>
      <c r="Z1723" s="5"/>
      <c r="AA1723" s="3">
        <v>0.3</v>
      </c>
      <c r="AB1723" s="3">
        <f t="shared" si="360"/>
        <v>5.1100000000000003</v>
      </c>
      <c r="AC1723" s="3">
        <f t="shared" si="361"/>
        <v>14.969999999999999</v>
      </c>
      <c r="AD1723">
        <v>300</v>
      </c>
      <c r="AE1723" s="1">
        <f t="shared" si="368"/>
        <v>0.3</v>
      </c>
    </row>
    <row r="1724" spans="1:31" customFormat="1" ht="43.2" hidden="1" x14ac:dyDescent="0.3">
      <c r="A1724" s="65" t="str" cm="1">
        <f t="array" ref="A1724">_xlfn.IFS(M1724&gt;=65,"Heavy",M1724&lt;=25,"Light",M1724&gt;=26-64,"Medium")</f>
        <v>Medium</v>
      </c>
      <c r="B1724" s="1" t="s">
        <v>2787</v>
      </c>
      <c r="C1724" s="1" t="s">
        <v>2825</v>
      </c>
      <c r="D1724" s="3">
        <f t="shared" si="359"/>
        <v>1707</v>
      </c>
      <c r="E1724" s="4" t="s">
        <v>2783</v>
      </c>
      <c r="F1724" s="3">
        <v>5</v>
      </c>
      <c r="G1724" s="3" t="s">
        <v>2826</v>
      </c>
      <c r="H1724" s="4" t="s">
        <v>1641</v>
      </c>
      <c r="I1724" s="3" t="s">
        <v>40</v>
      </c>
      <c r="J1724" s="3" t="s">
        <v>2339</v>
      </c>
      <c r="K1724" s="7" t="str">
        <f>VLOOKUP($I1724,'New Summary'!$E$8:$G$59,2,FALSE)</f>
        <v>H-150x150x7x10</v>
      </c>
      <c r="L1724" s="3" t="s">
        <v>2496</v>
      </c>
      <c r="M1724" s="7">
        <f>VLOOKUP($I1724,'New Summary'!$E$8:$G$59,3,FALSE)</f>
        <v>31.5</v>
      </c>
      <c r="N1724" s="3">
        <f t="shared" si="367"/>
        <v>5410</v>
      </c>
      <c r="O1724" s="3" t="s">
        <v>25</v>
      </c>
      <c r="P1724" s="3">
        <v>1</v>
      </c>
      <c r="Q1724" s="28">
        <f t="shared" si="369"/>
        <v>5.41</v>
      </c>
      <c r="R1724" s="28">
        <f t="shared" si="370"/>
        <v>170.41499999999999</v>
      </c>
      <c r="S1724" s="12">
        <v>0</v>
      </c>
      <c r="T1724" s="46">
        <f t="shared" si="355"/>
        <v>0</v>
      </c>
      <c r="U1724" s="38"/>
      <c r="V1724" s="3">
        <f t="shared" si="356"/>
        <v>5.41</v>
      </c>
      <c r="W1724" s="30" t="s">
        <v>2502</v>
      </c>
      <c r="X1724" s="10">
        <f t="shared" si="357"/>
        <v>170.41499999999999</v>
      </c>
      <c r="Y1724" s="10">
        <f t="shared" si="358"/>
        <v>0</v>
      </c>
      <c r="Z1724" s="5"/>
      <c r="AA1724" s="3">
        <v>0.3</v>
      </c>
      <c r="AB1724" s="3">
        <f t="shared" si="360"/>
        <v>5.1100000000000003</v>
      </c>
      <c r="AC1724" s="3">
        <f t="shared" si="361"/>
        <v>9.4499999999999993</v>
      </c>
      <c r="AD1724">
        <v>300</v>
      </c>
      <c r="AE1724" s="1">
        <f t="shared" si="368"/>
        <v>0.3</v>
      </c>
    </row>
    <row r="1725" spans="1:31" customFormat="1" ht="43.2" hidden="1" x14ac:dyDescent="0.3">
      <c r="A1725" s="65" t="str" cm="1">
        <f t="array" ref="A1725">_xlfn.IFS(M1725&gt;=65,"Heavy",M1725&lt;=25,"Light",M1725&gt;=26-64,"Medium")</f>
        <v>Medium</v>
      </c>
      <c r="B1725" s="1" t="s">
        <v>2787</v>
      </c>
      <c r="C1725" s="1" t="s">
        <v>2825</v>
      </c>
      <c r="D1725" s="3">
        <f t="shared" si="359"/>
        <v>1708</v>
      </c>
      <c r="E1725" s="4" t="s">
        <v>2783</v>
      </c>
      <c r="F1725" s="3">
        <v>5</v>
      </c>
      <c r="G1725" s="3" t="s">
        <v>2826</v>
      </c>
      <c r="H1725" s="4" t="s">
        <v>1642</v>
      </c>
      <c r="I1725" s="3" t="s">
        <v>40</v>
      </c>
      <c r="J1725" s="3" t="s">
        <v>2339</v>
      </c>
      <c r="K1725" s="7" t="str">
        <f>VLOOKUP($I1725,'New Summary'!$E$8:$G$59,2,FALSE)</f>
        <v>H-150x150x7x10</v>
      </c>
      <c r="L1725" s="3" t="s">
        <v>2496</v>
      </c>
      <c r="M1725" s="7">
        <f>VLOOKUP($I1725,'New Summary'!$E$8:$G$59,3,FALSE)</f>
        <v>31.5</v>
      </c>
      <c r="N1725" s="3">
        <f t="shared" si="367"/>
        <v>5410</v>
      </c>
      <c r="O1725" s="3" t="s">
        <v>25</v>
      </c>
      <c r="P1725" s="3">
        <v>1</v>
      </c>
      <c r="Q1725" s="28">
        <f t="shared" si="369"/>
        <v>5.41</v>
      </c>
      <c r="R1725" s="28">
        <f t="shared" si="370"/>
        <v>170.41499999999999</v>
      </c>
      <c r="S1725" s="12">
        <v>0</v>
      </c>
      <c r="T1725" s="46">
        <f t="shared" si="355"/>
        <v>0</v>
      </c>
      <c r="U1725" s="38"/>
      <c r="V1725" s="3">
        <f t="shared" si="356"/>
        <v>5.41</v>
      </c>
      <c r="W1725" s="30" t="s">
        <v>2502</v>
      </c>
      <c r="X1725" s="10">
        <f t="shared" si="357"/>
        <v>170.41499999999999</v>
      </c>
      <c r="Y1725" s="10">
        <f t="shared" si="358"/>
        <v>0</v>
      </c>
      <c r="Z1725" s="5"/>
      <c r="AA1725" s="3">
        <v>0.3</v>
      </c>
      <c r="AB1725" s="3">
        <f t="shared" si="360"/>
        <v>5.1100000000000003</v>
      </c>
      <c r="AC1725" s="3">
        <f t="shared" si="361"/>
        <v>9.4499999999999993</v>
      </c>
      <c r="AD1725">
        <v>300</v>
      </c>
      <c r="AE1725" s="1">
        <f t="shared" si="368"/>
        <v>0.3</v>
      </c>
    </row>
    <row r="1726" spans="1:31" customFormat="1" ht="43.2" hidden="1" x14ac:dyDescent="0.3">
      <c r="A1726" s="65" t="str" cm="1">
        <f t="array" ref="A1726">_xlfn.IFS(M1726&gt;=65,"Heavy",M1726&lt;=25,"Light",M1726&gt;=26-64,"Medium")</f>
        <v>Medium</v>
      </c>
      <c r="B1726" s="1" t="s">
        <v>2787</v>
      </c>
      <c r="C1726" s="1" t="s">
        <v>2825</v>
      </c>
      <c r="D1726" s="3">
        <f t="shared" si="359"/>
        <v>1709</v>
      </c>
      <c r="E1726" s="4" t="s">
        <v>2783</v>
      </c>
      <c r="F1726" s="3">
        <v>5</v>
      </c>
      <c r="G1726" s="3" t="s">
        <v>2826</v>
      </c>
      <c r="H1726" s="4" t="s">
        <v>1643</v>
      </c>
      <c r="I1726" s="3" t="s">
        <v>40</v>
      </c>
      <c r="J1726" s="3" t="s">
        <v>2339</v>
      </c>
      <c r="K1726" s="7" t="str">
        <f>VLOOKUP($I1726,'New Summary'!$E$8:$G$59,2,FALSE)</f>
        <v>H-150x150x7x10</v>
      </c>
      <c r="L1726" s="3" t="s">
        <v>2496</v>
      </c>
      <c r="M1726" s="7">
        <f>VLOOKUP($I1726,'New Summary'!$E$8:$G$59,3,FALSE)</f>
        <v>31.5</v>
      </c>
      <c r="N1726" s="3">
        <f t="shared" si="367"/>
        <v>5410</v>
      </c>
      <c r="O1726" s="3" t="s">
        <v>25</v>
      </c>
      <c r="P1726" s="3">
        <v>1</v>
      </c>
      <c r="Q1726" s="28">
        <f t="shared" si="369"/>
        <v>5.41</v>
      </c>
      <c r="R1726" s="28">
        <f t="shared" si="370"/>
        <v>170.41499999999999</v>
      </c>
      <c r="S1726" s="12">
        <v>0</v>
      </c>
      <c r="T1726" s="46">
        <f t="shared" si="355"/>
        <v>0</v>
      </c>
      <c r="U1726" s="38"/>
      <c r="V1726" s="3">
        <f t="shared" si="356"/>
        <v>5.41</v>
      </c>
      <c r="W1726" s="30" t="s">
        <v>2502</v>
      </c>
      <c r="X1726" s="10">
        <f t="shared" si="357"/>
        <v>170.41499999999999</v>
      </c>
      <c r="Y1726" s="10">
        <f t="shared" si="358"/>
        <v>0</v>
      </c>
      <c r="Z1726" s="5"/>
      <c r="AA1726" s="3">
        <v>0.3</v>
      </c>
      <c r="AB1726" s="3">
        <f t="shared" si="360"/>
        <v>5.1100000000000003</v>
      </c>
      <c r="AC1726" s="3">
        <f t="shared" si="361"/>
        <v>9.4499999999999993</v>
      </c>
      <c r="AD1726">
        <v>300</v>
      </c>
      <c r="AE1726" s="1">
        <f t="shared" si="368"/>
        <v>0.3</v>
      </c>
    </row>
    <row r="1727" spans="1:31" customFormat="1" ht="43.2" hidden="1" x14ac:dyDescent="0.3">
      <c r="A1727" s="65" t="str" cm="1">
        <f t="array" ref="A1727">_xlfn.IFS(M1727&gt;=65,"Heavy",M1727&lt;=25,"Light",M1727&gt;=26-64,"Medium")</f>
        <v>Medium</v>
      </c>
      <c r="B1727" s="1" t="s">
        <v>2787</v>
      </c>
      <c r="C1727" s="1" t="s">
        <v>2825</v>
      </c>
      <c r="D1727" s="3">
        <f t="shared" si="359"/>
        <v>1710</v>
      </c>
      <c r="E1727" s="4" t="s">
        <v>2783</v>
      </c>
      <c r="F1727" s="3">
        <v>5</v>
      </c>
      <c r="G1727" s="3" t="s">
        <v>2826</v>
      </c>
      <c r="H1727" s="4" t="s">
        <v>1644</v>
      </c>
      <c r="I1727" s="3" t="s">
        <v>40</v>
      </c>
      <c r="J1727" s="3" t="s">
        <v>2339</v>
      </c>
      <c r="K1727" s="7" t="str">
        <f>VLOOKUP($I1727,'New Summary'!$E$8:$G$59,2,FALSE)</f>
        <v>H-150x150x7x10</v>
      </c>
      <c r="L1727" s="3" t="s">
        <v>2496</v>
      </c>
      <c r="M1727" s="7">
        <f>VLOOKUP($I1727,'New Summary'!$E$8:$G$59,3,FALSE)</f>
        <v>31.5</v>
      </c>
      <c r="N1727" s="3">
        <f>3700-440</f>
        <v>3260</v>
      </c>
      <c r="O1727" s="3" t="s">
        <v>25</v>
      </c>
      <c r="P1727" s="3">
        <v>1</v>
      </c>
      <c r="Q1727" s="28">
        <f t="shared" si="369"/>
        <v>3.26</v>
      </c>
      <c r="R1727" s="28">
        <f t="shared" si="370"/>
        <v>102.69</v>
      </c>
      <c r="S1727" s="12">
        <v>0</v>
      </c>
      <c r="T1727" s="46">
        <f t="shared" si="355"/>
        <v>0</v>
      </c>
      <c r="U1727" s="38"/>
      <c r="V1727" s="3">
        <f t="shared" si="356"/>
        <v>3.26</v>
      </c>
      <c r="W1727" s="30" t="s">
        <v>2502</v>
      </c>
      <c r="X1727" s="10">
        <f t="shared" si="357"/>
        <v>102.69</v>
      </c>
      <c r="Y1727" s="10">
        <f t="shared" si="358"/>
        <v>0</v>
      </c>
      <c r="Z1727" s="5"/>
      <c r="AA1727" s="3">
        <v>0.3</v>
      </c>
      <c r="AB1727" s="3">
        <f t="shared" si="360"/>
        <v>2.96</v>
      </c>
      <c r="AC1727" s="3">
        <f t="shared" si="361"/>
        <v>9.4499999999999993</v>
      </c>
      <c r="AD1727">
        <v>300</v>
      </c>
      <c r="AE1727" s="1">
        <f t="shared" si="368"/>
        <v>0.3</v>
      </c>
    </row>
    <row r="1728" spans="1:31" customFormat="1" ht="43.2" hidden="1" x14ac:dyDescent="0.3">
      <c r="A1728" s="65" t="str" cm="1">
        <f t="array" ref="A1728">_xlfn.IFS(M1728&gt;=65,"Heavy",M1728&lt;=25,"Light",M1728&gt;=26-64,"Medium")</f>
        <v>Medium</v>
      </c>
      <c r="B1728" s="1" t="s">
        <v>2787</v>
      </c>
      <c r="C1728" s="1" t="s">
        <v>2825</v>
      </c>
      <c r="D1728" s="3">
        <f t="shared" si="359"/>
        <v>1711</v>
      </c>
      <c r="E1728" s="4" t="s">
        <v>2783</v>
      </c>
      <c r="F1728" s="3">
        <v>5</v>
      </c>
      <c r="G1728" s="3" t="s">
        <v>2826</v>
      </c>
      <c r="H1728" s="4" t="s">
        <v>1644</v>
      </c>
      <c r="I1728" s="3" t="s">
        <v>40</v>
      </c>
      <c r="J1728" s="3" t="s">
        <v>2339</v>
      </c>
      <c r="K1728" s="7" t="str">
        <f>VLOOKUP($I1728,'New Summary'!$E$8:$G$59,2,FALSE)</f>
        <v>H-150x150x7x10</v>
      </c>
      <c r="L1728" s="3" t="s">
        <v>2496</v>
      </c>
      <c r="M1728" s="7">
        <f>VLOOKUP($I1728,'New Summary'!$E$8:$G$59,3,FALSE)</f>
        <v>31.5</v>
      </c>
      <c r="N1728" s="3">
        <f t="shared" ref="N1728:N1738" si="371">3700-440</f>
        <v>3260</v>
      </c>
      <c r="O1728" s="3" t="s">
        <v>25</v>
      </c>
      <c r="P1728" s="3">
        <v>1</v>
      </c>
      <c r="Q1728" s="28">
        <f t="shared" si="369"/>
        <v>3.26</v>
      </c>
      <c r="R1728" s="28">
        <f t="shared" si="370"/>
        <v>102.69</v>
      </c>
      <c r="S1728" s="12">
        <v>0</v>
      </c>
      <c r="T1728" s="46">
        <f t="shared" si="355"/>
        <v>0</v>
      </c>
      <c r="U1728" s="38"/>
      <c r="V1728" s="3">
        <f t="shared" si="356"/>
        <v>3.26</v>
      </c>
      <c r="W1728" s="30" t="s">
        <v>2502</v>
      </c>
      <c r="X1728" s="10">
        <f t="shared" si="357"/>
        <v>102.69</v>
      </c>
      <c r="Y1728" s="10">
        <f t="shared" si="358"/>
        <v>0</v>
      </c>
      <c r="Z1728" s="5"/>
      <c r="AA1728" s="3">
        <v>0.3</v>
      </c>
      <c r="AB1728" s="3">
        <f t="shared" si="360"/>
        <v>2.96</v>
      </c>
      <c r="AC1728" s="3">
        <f t="shared" si="361"/>
        <v>9.4499999999999993</v>
      </c>
      <c r="AD1728">
        <v>300</v>
      </c>
      <c r="AE1728" s="1">
        <f t="shared" si="368"/>
        <v>0.3</v>
      </c>
    </row>
    <row r="1729" spans="1:31" customFormat="1" ht="43.2" hidden="1" x14ac:dyDescent="0.3">
      <c r="A1729" s="65" t="str" cm="1">
        <f t="array" ref="A1729">_xlfn.IFS(M1729&gt;=65,"Heavy",M1729&lt;=25,"Light",M1729&gt;=26-64,"Medium")</f>
        <v>Medium</v>
      </c>
      <c r="B1729" s="1" t="s">
        <v>2787</v>
      </c>
      <c r="C1729" s="1" t="s">
        <v>2825</v>
      </c>
      <c r="D1729" s="3">
        <f t="shared" si="359"/>
        <v>1712</v>
      </c>
      <c r="E1729" s="4" t="s">
        <v>2783</v>
      </c>
      <c r="F1729" s="3">
        <v>5</v>
      </c>
      <c r="G1729" s="3" t="s">
        <v>2826</v>
      </c>
      <c r="H1729" s="4" t="s">
        <v>1644</v>
      </c>
      <c r="I1729" s="3" t="s">
        <v>40</v>
      </c>
      <c r="J1729" s="3" t="s">
        <v>2339</v>
      </c>
      <c r="K1729" s="7" t="str">
        <f>VLOOKUP($I1729,'New Summary'!$E$8:$G$59,2,FALSE)</f>
        <v>H-150x150x7x10</v>
      </c>
      <c r="L1729" s="3" t="s">
        <v>2496</v>
      </c>
      <c r="M1729" s="7">
        <f>VLOOKUP($I1729,'New Summary'!$E$8:$G$59,3,FALSE)</f>
        <v>31.5</v>
      </c>
      <c r="N1729" s="3">
        <f t="shared" si="371"/>
        <v>3260</v>
      </c>
      <c r="O1729" s="3" t="s">
        <v>25</v>
      </c>
      <c r="P1729" s="3">
        <v>1</v>
      </c>
      <c r="Q1729" s="28">
        <f t="shared" si="369"/>
        <v>3.26</v>
      </c>
      <c r="R1729" s="28">
        <f t="shared" si="370"/>
        <v>102.69</v>
      </c>
      <c r="S1729" s="12">
        <v>0</v>
      </c>
      <c r="T1729" s="46">
        <f t="shared" si="355"/>
        <v>0</v>
      </c>
      <c r="U1729" s="38"/>
      <c r="V1729" s="3">
        <f t="shared" si="356"/>
        <v>3.26</v>
      </c>
      <c r="W1729" s="30" t="s">
        <v>2502</v>
      </c>
      <c r="X1729" s="10">
        <f t="shared" si="357"/>
        <v>102.69</v>
      </c>
      <c r="Y1729" s="10">
        <f t="shared" si="358"/>
        <v>0</v>
      </c>
      <c r="Z1729" s="5"/>
      <c r="AA1729" s="3">
        <v>0.3</v>
      </c>
      <c r="AB1729" s="3">
        <f t="shared" si="360"/>
        <v>2.96</v>
      </c>
      <c r="AC1729" s="3">
        <f t="shared" si="361"/>
        <v>9.4499999999999993</v>
      </c>
      <c r="AD1729">
        <v>300</v>
      </c>
      <c r="AE1729" s="1">
        <f t="shared" si="368"/>
        <v>0.3</v>
      </c>
    </row>
    <row r="1730" spans="1:31" customFormat="1" ht="43.2" hidden="1" x14ac:dyDescent="0.3">
      <c r="A1730" s="65" t="str" cm="1">
        <f t="array" ref="A1730">_xlfn.IFS(M1730&gt;=65,"Heavy",M1730&lt;=25,"Light",M1730&gt;=26-64,"Medium")</f>
        <v>Medium</v>
      </c>
      <c r="B1730" s="1" t="s">
        <v>2787</v>
      </c>
      <c r="C1730" s="1" t="s">
        <v>2825</v>
      </c>
      <c r="D1730" s="3">
        <f t="shared" si="359"/>
        <v>1713</v>
      </c>
      <c r="E1730" s="4" t="s">
        <v>2783</v>
      </c>
      <c r="F1730" s="3">
        <v>5</v>
      </c>
      <c r="G1730" s="3" t="s">
        <v>2826</v>
      </c>
      <c r="H1730" s="4" t="s">
        <v>1644</v>
      </c>
      <c r="I1730" s="3" t="s">
        <v>6</v>
      </c>
      <c r="J1730" s="7" t="s">
        <v>2344</v>
      </c>
      <c r="K1730" s="7" t="str">
        <f>VLOOKUP($I1730,'New Summary'!$E$8:$G$59,2,FALSE)</f>
        <v>H-200x200x8x12</v>
      </c>
      <c r="L1730" s="7" t="s">
        <v>2496</v>
      </c>
      <c r="M1730" s="7">
        <f>VLOOKUP($I1730,'New Summary'!$E$8:$G$59,3,FALSE)</f>
        <v>49.9</v>
      </c>
      <c r="N1730" s="3">
        <f t="shared" si="371"/>
        <v>3260</v>
      </c>
      <c r="O1730" s="3" t="s">
        <v>25</v>
      </c>
      <c r="P1730" s="3">
        <v>1</v>
      </c>
      <c r="Q1730" s="28">
        <f t="shared" si="369"/>
        <v>3.26</v>
      </c>
      <c r="R1730" s="28">
        <f t="shared" si="370"/>
        <v>162.67399999999998</v>
      </c>
      <c r="S1730" s="12">
        <v>0</v>
      </c>
      <c r="T1730" s="46">
        <f t="shared" si="355"/>
        <v>0</v>
      </c>
      <c r="U1730" s="37"/>
      <c r="V1730" s="3">
        <f t="shared" si="356"/>
        <v>3.26</v>
      </c>
      <c r="W1730" s="30" t="s">
        <v>2502</v>
      </c>
      <c r="X1730" s="29">
        <f t="shared" si="357"/>
        <v>162.67399999999998</v>
      </c>
      <c r="Y1730" s="29">
        <f t="shared" si="358"/>
        <v>0</v>
      </c>
      <c r="Z1730" s="5"/>
      <c r="AA1730" s="3">
        <v>0.3</v>
      </c>
      <c r="AB1730" s="3">
        <f t="shared" si="360"/>
        <v>2.96</v>
      </c>
      <c r="AC1730" s="3">
        <f t="shared" si="361"/>
        <v>14.969999999999999</v>
      </c>
      <c r="AD1730">
        <v>300</v>
      </c>
      <c r="AE1730" s="1">
        <f t="shared" si="368"/>
        <v>0.3</v>
      </c>
    </row>
    <row r="1731" spans="1:31" customFormat="1" ht="43.2" hidden="1" x14ac:dyDescent="0.3">
      <c r="A1731" s="65" t="str" cm="1">
        <f t="array" ref="A1731">_xlfn.IFS(M1731&gt;=65,"Heavy",M1731&lt;=25,"Light",M1731&gt;=26-64,"Medium")</f>
        <v>Medium</v>
      </c>
      <c r="B1731" s="1" t="s">
        <v>2787</v>
      </c>
      <c r="C1731" s="1" t="s">
        <v>2825</v>
      </c>
      <c r="D1731" s="3">
        <f t="shared" si="359"/>
        <v>1714</v>
      </c>
      <c r="E1731" s="4" t="s">
        <v>2783</v>
      </c>
      <c r="F1731" s="3">
        <v>5</v>
      </c>
      <c r="G1731" s="3" t="s">
        <v>2826</v>
      </c>
      <c r="H1731" s="4" t="s">
        <v>1644</v>
      </c>
      <c r="I1731" s="3" t="s">
        <v>6</v>
      </c>
      <c r="J1731" s="7" t="s">
        <v>2344</v>
      </c>
      <c r="K1731" s="7" t="str">
        <f>VLOOKUP($I1731,'New Summary'!$E$8:$G$59,2,FALSE)</f>
        <v>H-200x200x8x12</v>
      </c>
      <c r="L1731" s="7" t="s">
        <v>2496</v>
      </c>
      <c r="M1731" s="7">
        <f>VLOOKUP($I1731,'New Summary'!$E$8:$G$59,3,FALSE)</f>
        <v>49.9</v>
      </c>
      <c r="N1731" s="3">
        <f t="shared" si="371"/>
        <v>3260</v>
      </c>
      <c r="O1731" s="3" t="s">
        <v>25</v>
      </c>
      <c r="P1731" s="3">
        <v>1</v>
      </c>
      <c r="Q1731" s="28">
        <f t="shared" si="369"/>
        <v>3.26</v>
      </c>
      <c r="R1731" s="28">
        <f t="shared" si="370"/>
        <v>162.67399999999998</v>
      </c>
      <c r="S1731" s="12">
        <v>0</v>
      </c>
      <c r="T1731" s="46">
        <f t="shared" ref="T1731:T1794" si="372">Q1731*S1731</f>
        <v>0</v>
      </c>
      <c r="U1731" s="37"/>
      <c r="V1731" s="3">
        <f t="shared" ref="V1731:V1794" si="373">Q1731-T1731</f>
        <v>3.26</v>
      </c>
      <c r="W1731" s="30" t="s">
        <v>2502</v>
      </c>
      <c r="X1731" s="29">
        <f t="shared" si="357"/>
        <v>162.67399999999998</v>
      </c>
      <c r="Y1731" s="29">
        <f t="shared" si="358"/>
        <v>0</v>
      </c>
      <c r="Z1731" s="5"/>
      <c r="AA1731" s="3">
        <v>0.3</v>
      </c>
      <c r="AB1731" s="3">
        <f t="shared" si="360"/>
        <v>2.96</v>
      </c>
      <c r="AC1731" s="3">
        <f t="shared" si="361"/>
        <v>14.969999999999999</v>
      </c>
      <c r="AD1731">
        <v>300</v>
      </c>
      <c r="AE1731" s="1">
        <f t="shared" si="368"/>
        <v>0.3</v>
      </c>
    </row>
    <row r="1732" spans="1:31" customFormat="1" ht="43.2" hidden="1" x14ac:dyDescent="0.3">
      <c r="A1732" s="65" t="str" cm="1">
        <f t="array" ref="A1732">_xlfn.IFS(M1732&gt;=65,"Heavy",M1732&lt;=25,"Light",M1732&gt;=26-64,"Medium")</f>
        <v>Medium</v>
      </c>
      <c r="B1732" s="1" t="s">
        <v>2787</v>
      </c>
      <c r="C1732" s="1" t="s">
        <v>2825</v>
      </c>
      <c r="D1732" s="3">
        <f t="shared" si="359"/>
        <v>1715</v>
      </c>
      <c r="E1732" s="4" t="s">
        <v>2783</v>
      </c>
      <c r="F1732" s="3">
        <v>5</v>
      </c>
      <c r="G1732" s="3" t="s">
        <v>2826</v>
      </c>
      <c r="H1732" s="4" t="s">
        <v>1644</v>
      </c>
      <c r="I1732" s="3" t="s">
        <v>6</v>
      </c>
      <c r="J1732" s="7" t="s">
        <v>2344</v>
      </c>
      <c r="K1732" s="7" t="str">
        <f>VLOOKUP($I1732,'New Summary'!$E$8:$G$59,2,FALSE)</f>
        <v>H-200x200x8x12</v>
      </c>
      <c r="L1732" s="7" t="s">
        <v>2496</v>
      </c>
      <c r="M1732" s="7">
        <f>VLOOKUP($I1732,'New Summary'!$E$8:$G$59,3,FALSE)</f>
        <v>49.9</v>
      </c>
      <c r="N1732" s="3">
        <f t="shared" si="371"/>
        <v>3260</v>
      </c>
      <c r="O1732" s="3" t="s">
        <v>25</v>
      </c>
      <c r="P1732" s="3">
        <v>1</v>
      </c>
      <c r="Q1732" s="28">
        <f t="shared" si="369"/>
        <v>3.26</v>
      </c>
      <c r="R1732" s="28">
        <f t="shared" si="370"/>
        <v>162.67399999999998</v>
      </c>
      <c r="S1732" s="12">
        <v>0</v>
      </c>
      <c r="T1732" s="46">
        <f t="shared" si="372"/>
        <v>0</v>
      </c>
      <c r="U1732" s="37"/>
      <c r="V1732" s="3">
        <f t="shared" si="373"/>
        <v>3.26</v>
      </c>
      <c r="W1732" s="30" t="s">
        <v>2502</v>
      </c>
      <c r="X1732" s="29">
        <f t="shared" si="357"/>
        <v>162.67399999999998</v>
      </c>
      <c r="Y1732" s="29">
        <f t="shared" si="358"/>
        <v>0</v>
      </c>
      <c r="Z1732" s="5"/>
      <c r="AA1732" s="3">
        <v>0.3</v>
      </c>
      <c r="AB1732" s="3">
        <f t="shared" si="360"/>
        <v>2.96</v>
      </c>
      <c r="AC1732" s="3">
        <f t="shared" si="361"/>
        <v>14.969999999999999</v>
      </c>
      <c r="AD1732">
        <v>300</v>
      </c>
      <c r="AE1732" s="1">
        <f t="shared" si="368"/>
        <v>0.3</v>
      </c>
    </row>
    <row r="1733" spans="1:31" customFormat="1" ht="43.2" hidden="1" x14ac:dyDescent="0.3">
      <c r="A1733" s="65" t="str" cm="1">
        <f t="array" ref="A1733">_xlfn.IFS(M1733&gt;=65,"Heavy",M1733&lt;=25,"Light",M1733&gt;=26-64,"Medium")</f>
        <v>Medium</v>
      </c>
      <c r="B1733" s="1" t="s">
        <v>2787</v>
      </c>
      <c r="C1733" s="1" t="s">
        <v>2825</v>
      </c>
      <c r="D1733" s="3">
        <f t="shared" si="359"/>
        <v>1716</v>
      </c>
      <c r="E1733" s="4" t="s">
        <v>2783</v>
      </c>
      <c r="F1733" s="3">
        <v>5</v>
      </c>
      <c r="G1733" s="3" t="s">
        <v>2826</v>
      </c>
      <c r="H1733" s="4" t="s">
        <v>1645</v>
      </c>
      <c r="I1733" s="3" t="s">
        <v>6</v>
      </c>
      <c r="J1733" s="7" t="s">
        <v>2344</v>
      </c>
      <c r="K1733" s="7" t="str">
        <f>VLOOKUP($I1733,'New Summary'!$E$8:$G$59,2,FALSE)</f>
        <v>H-200x200x8x12</v>
      </c>
      <c r="L1733" s="7" t="s">
        <v>2496</v>
      </c>
      <c r="M1733" s="7">
        <f>VLOOKUP($I1733,'New Summary'!$E$8:$G$59,3,FALSE)</f>
        <v>49.9</v>
      </c>
      <c r="N1733" s="3">
        <f t="shared" si="371"/>
        <v>3260</v>
      </c>
      <c r="O1733" s="3" t="s">
        <v>25</v>
      </c>
      <c r="P1733" s="3">
        <v>1</v>
      </c>
      <c r="Q1733" s="28">
        <f t="shared" si="369"/>
        <v>3.26</v>
      </c>
      <c r="R1733" s="28">
        <f t="shared" si="370"/>
        <v>162.67399999999998</v>
      </c>
      <c r="S1733" s="12">
        <v>0</v>
      </c>
      <c r="T1733" s="46">
        <f t="shared" si="372"/>
        <v>0</v>
      </c>
      <c r="U1733" s="37"/>
      <c r="V1733" s="3">
        <f t="shared" si="373"/>
        <v>3.26</v>
      </c>
      <c r="W1733" s="30" t="s">
        <v>2502</v>
      </c>
      <c r="X1733" s="29">
        <f t="shared" si="357"/>
        <v>162.67399999999998</v>
      </c>
      <c r="Y1733" s="29">
        <f t="shared" si="358"/>
        <v>0</v>
      </c>
      <c r="Z1733" s="5"/>
      <c r="AA1733" s="3">
        <v>0.3</v>
      </c>
      <c r="AB1733" s="3">
        <f t="shared" si="360"/>
        <v>2.96</v>
      </c>
      <c r="AC1733" s="3">
        <f t="shared" si="361"/>
        <v>14.969999999999999</v>
      </c>
      <c r="AD1733">
        <v>300</v>
      </c>
      <c r="AE1733" s="1">
        <f t="shared" si="368"/>
        <v>0.3</v>
      </c>
    </row>
    <row r="1734" spans="1:31" customFormat="1" ht="43.2" hidden="1" x14ac:dyDescent="0.3">
      <c r="A1734" s="65" t="str" cm="1">
        <f t="array" ref="A1734">_xlfn.IFS(M1734&gt;=65,"Heavy",M1734&lt;=25,"Light",M1734&gt;=26-64,"Medium")</f>
        <v>Medium</v>
      </c>
      <c r="B1734" s="1" t="s">
        <v>2787</v>
      </c>
      <c r="C1734" s="1" t="s">
        <v>2825</v>
      </c>
      <c r="D1734" s="3">
        <f t="shared" si="359"/>
        <v>1717</v>
      </c>
      <c r="E1734" s="4" t="s">
        <v>2783</v>
      </c>
      <c r="F1734" s="3">
        <v>5</v>
      </c>
      <c r="G1734" s="3" t="s">
        <v>2826</v>
      </c>
      <c r="H1734" s="4" t="s">
        <v>1645</v>
      </c>
      <c r="I1734" s="3" t="s">
        <v>6</v>
      </c>
      <c r="J1734" s="7" t="s">
        <v>2344</v>
      </c>
      <c r="K1734" s="7" t="str">
        <f>VLOOKUP($I1734,'New Summary'!$E$8:$G$59,2,FALSE)</f>
        <v>H-200x200x8x12</v>
      </c>
      <c r="L1734" s="7" t="s">
        <v>2496</v>
      </c>
      <c r="M1734" s="7">
        <f>VLOOKUP($I1734,'New Summary'!$E$8:$G$59,3,FALSE)</f>
        <v>49.9</v>
      </c>
      <c r="N1734" s="3">
        <f t="shared" si="371"/>
        <v>3260</v>
      </c>
      <c r="O1734" s="3" t="s">
        <v>25</v>
      </c>
      <c r="P1734" s="3">
        <v>1</v>
      </c>
      <c r="Q1734" s="28">
        <f t="shared" si="369"/>
        <v>3.26</v>
      </c>
      <c r="R1734" s="28">
        <f t="shared" si="370"/>
        <v>162.67399999999998</v>
      </c>
      <c r="S1734" s="12">
        <v>0</v>
      </c>
      <c r="T1734" s="46">
        <f t="shared" si="372"/>
        <v>0</v>
      </c>
      <c r="U1734" s="37"/>
      <c r="V1734" s="3">
        <f t="shared" si="373"/>
        <v>3.26</v>
      </c>
      <c r="W1734" s="30" t="s">
        <v>2502</v>
      </c>
      <c r="X1734" s="29">
        <f t="shared" si="357"/>
        <v>162.67399999999998</v>
      </c>
      <c r="Y1734" s="29">
        <f t="shared" si="358"/>
        <v>0</v>
      </c>
      <c r="Z1734" s="5"/>
      <c r="AA1734" s="3">
        <v>0.3</v>
      </c>
      <c r="AB1734" s="3">
        <f t="shared" si="360"/>
        <v>2.96</v>
      </c>
      <c r="AC1734" s="3">
        <f t="shared" si="361"/>
        <v>14.969999999999999</v>
      </c>
      <c r="AD1734">
        <v>300</v>
      </c>
      <c r="AE1734" s="1">
        <f t="shared" si="368"/>
        <v>0.3</v>
      </c>
    </row>
    <row r="1735" spans="1:31" customFormat="1" ht="43.2" hidden="1" x14ac:dyDescent="0.3">
      <c r="A1735" s="65" t="str" cm="1">
        <f t="array" ref="A1735">_xlfn.IFS(M1735&gt;=65,"Heavy",M1735&lt;=25,"Light",M1735&gt;=26-64,"Medium")</f>
        <v>Medium</v>
      </c>
      <c r="B1735" s="1" t="s">
        <v>2787</v>
      </c>
      <c r="C1735" s="1" t="s">
        <v>2825</v>
      </c>
      <c r="D1735" s="3">
        <f t="shared" si="359"/>
        <v>1718</v>
      </c>
      <c r="E1735" s="4" t="s">
        <v>2783</v>
      </c>
      <c r="F1735" s="3">
        <v>5</v>
      </c>
      <c r="G1735" s="3" t="s">
        <v>2826</v>
      </c>
      <c r="H1735" s="4" t="s">
        <v>1645</v>
      </c>
      <c r="I1735" s="3" t="s">
        <v>6</v>
      </c>
      <c r="J1735" s="7" t="s">
        <v>2344</v>
      </c>
      <c r="K1735" s="7" t="str">
        <f>VLOOKUP($I1735,'New Summary'!$E$8:$G$59,2,FALSE)</f>
        <v>H-200x200x8x12</v>
      </c>
      <c r="L1735" s="7" t="s">
        <v>2496</v>
      </c>
      <c r="M1735" s="7">
        <f>VLOOKUP($I1735,'New Summary'!$E$8:$G$59,3,FALSE)</f>
        <v>49.9</v>
      </c>
      <c r="N1735" s="3">
        <f t="shared" si="371"/>
        <v>3260</v>
      </c>
      <c r="O1735" s="3" t="s">
        <v>25</v>
      </c>
      <c r="P1735" s="3">
        <v>1</v>
      </c>
      <c r="Q1735" s="28">
        <f t="shared" si="369"/>
        <v>3.26</v>
      </c>
      <c r="R1735" s="28">
        <f t="shared" si="370"/>
        <v>162.67399999999998</v>
      </c>
      <c r="S1735" s="12">
        <v>0</v>
      </c>
      <c r="T1735" s="46">
        <f t="shared" si="372"/>
        <v>0</v>
      </c>
      <c r="U1735" s="37"/>
      <c r="V1735" s="3">
        <f t="shared" si="373"/>
        <v>3.26</v>
      </c>
      <c r="W1735" s="30" t="s">
        <v>2502</v>
      </c>
      <c r="X1735" s="29">
        <f t="shared" si="357"/>
        <v>162.67399999999998</v>
      </c>
      <c r="Y1735" s="29">
        <f t="shared" si="358"/>
        <v>0</v>
      </c>
      <c r="Z1735" s="5"/>
      <c r="AA1735" s="3">
        <v>0.3</v>
      </c>
      <c r="AB1735" s="3">
        <f t="shared" si="360"/>
        <v>2.96</v>
      </c>
      <c r="AC1735" s="3">
        <f t="shared" si="361"/>
        <v>14.969999999999999</v>
      </c>
      <c r="AD1735">
        <v>300</v>
      </c>
      <c r="AE1735" s="1">
        <f t="shared" si="368"/>
        <v>0.3</v>
      </c>
    </row>
    <row r="1736" spans="1:31" customFormat="1" ht="43.2" hidden="1" x14ac:dyDescent="0.3">
      <c r="A1736" s="65" t="str" cm="1">
        <f t="array" ref="A1736">_xlfn.IFS(M1736&gt;=65,"Heavy",M1736&lt;=25,"Light",M1736&gt;=26-64,"Medium")</f>
        <v>Medium</v>
      </c>
      <c r="B1736" s="1" t="s">
        <v>2787</v>
      </c>
      <c r="C1736" s="1" t="s">
        <v>2825</v>
      </c>
      <c r="D1736" s="3">
        <f t="shared" si="359"/>
        <v>1719</v>
      </c>
      <c r="E1736" s="4" t="s">
        <v>2783</v>
      </c>
      <c r="F1736" s="3">
        <v>5</v>
      </c>
      <c r="G1736" s="3" t="s">
        <v>2826</v>
      </c>
      <c r="H1736" s="4" t="s">
        <v>1645</v>
      </c>
      <c r="I1736" s="3" t="s">
        <v>40</v>
      </c>
      <c r="J1736" s="3" t="s">
        <v>2339</v>
      </c>
      <c r="K1736" s="7" t="str">
        <f>VLOOKUP($I1736,'New Summary'!$E$8:$G$59,2,FALSE)</f>
        <v>H-150x150x7x10</v>
      </c>
      <c r="L1736" s="3" t="s">
        <v>2496</v>
      </c>
      <c r="M1736" s="7">
        <f>VLOOKUP($I1736,'New Summary'!$E$8:$G$59,3,FALSE)</f>
        <v>31.5</v>
      </c>
      <c r="N1736" s="3">
        <f t="shared" si="371"/>
        <v>3260</v>
      </c>
      <c r="O1736" s="3" t="s">
        <v>25</v>
      </c>
      <c r="P1736" s="3">
        <v>1</v>
      </c>
      <c r="Q1736" s="28">
        <f t="shared" si="369"/>
        <v>3.26</v>
      </c>
      <c r="R1736" s="28">
        <f t="shared" si="370"/>
        <v>102.69</v>
      </c>
      <c r="S1736" s="12">
        <v>0</v>
      </c>
      <c r="T1736" s="46">
        <f t="shared" si="372"/>
        <v>0</v>
      </c>
      <c r="U1736" s="38"/>
      <c r="V1736" s="3">
        <f t="shared" si="373"/>
        <v>3.26</v>
      </c>
      <c r="W1736" s="30" t="s">
        <v>2502</v>
      </c>
      <c r="X1736" s="10">
        <f t="shared" si="357"/>
        <v>102.69</v>
      </c>
      <c r="Y1736" s="10">
        <f t="shared" si="358"/>
        <v>0</v>
      </c>
      <c r="Z1736" s="5"/>
      <c r="AA1736" s="3">
        <v>0.3</v>
      </c>
      <c r="AB1736" s="3">
        <f t="shared" si="360"/>
        <v>2.96</v>
      </c>
      <c r="AC1736" s="3">
        <f t="shared" si="361"/>
        <v>9.4499999999999993</v>
      </c>
      <c r="AD1736">
        <v>300</v>
      </c>
      <c r="AE1736" s="1">
        <f t="shared" si="368"/>
        <v>0.3</v>
      </c>
    </row>
    <row r="1737" spans="1:31" customFormat="1" ht="43.2" hidden="1" x14ac:dyDescent="0.3">
      <c r="A1737" s="65" t="str" cm="1">
        <f t="array" ref="A1737">_xlfn.IFS(M1737&gt;=65,"Heavy",M1737&lt;=25,"Light",M1737&gt;=26-64,"Medium")</f>
        <v>Medium</v>
      </c>
      <c r="B1737" s="1" t="s">
        <v>2787</v>
      </c>
      <c r="C1737" s="1" t="s">
        <v>2825</v>
      </c>
      <c r="D1737" s="3">
        <f t="shared" si="359"/>
        <v>1720</v>
      </c>
      <c r="E1737" s="4" t="s">
        <v>2783</v>
      </c>
      <c r="F1737" s="3">
        <v>5</v>
      </c>
      <c r="G1737" s="3" t="s">
        <v>2826</v>
      </c>
      <c r="H1737" s="4" t="s">
        <v>1645</v>
      </c>
      <c r="I1737" s="3" t="s">
        <v>40</v>
      </c>
      <c r="J1737" s="3" t="s">
        <v>2339</v>
      </c>
      <c r="K1737" s="7" t="str">
        <f>VLOOKUP($I1737,'New Summary'!$E$8:$G$59,2,FALSE)</f>
        <v>H-150x150x7x10</v>
      </c>
      <c r="L1737" s="3" t="s">
        <v>2496</v>
      </c>
      <c r="M1737" s="7">
        <f>VLOOKUP($I1737,'New Summary'!$E$8:$G$59,3,FALSE)</f>
        <v>31.5</v>
      </c>
      <c r="N1737" s="3">
        <f t="shared" si="371"/>
        <v>3260</v>
      </c>
      <c r="O1737" s="3" t="s">
        <v>25</v>
      </c>
      <c r="P1737" s="3">
        <v>1</v>
      </c>
      <c r="Q1737" s="28">
        <f t="shared" si="369"/>
        <v>3.26</v>
      </c>
      <c r="R1737" s="28">
        <f t="shared" si="370"/>
        <v>102.69</v>
      </c>
      <c r="S1737" s="12">
        <v>0</v>
      </c>
      <c r="T1737" s="46">
        <f t="shared" si="372"/>
        <v>0</v>
      </c>
      <c r="U1737" s="38"/>
      <c r="V1737" s="3">
        <f t="shared" si="373"/>
        <v>3.26</v>
      </c>
      <c r="W1737" s="30" t="s">
        <v>2502</v>
      </c>
      <c r="X1737" s="10">
        <f t="shared" si="357"/>
        <v>102.69</v>
      </c>
      <c r="Y1737" s="10">
        <f t="shared" si="358"/>
        <v>0</v>
      </c>
      <c r="Z1737" s="5"/>
      <c r="AA1737" s="3">
        <v>0.3</v>
      </c>
      <c r="AB1737" s="3">
        <f t="shared" si="360"/>
        <v>2.96</v>
      </c>
      <c r="AC1737" s="3">
        <f t="shared" si="361"/>
        <v>9.4499999999999993</v>
      </c>
      <c r="AD1737">
        <v>300</v>
      </c>
      <c r="AE1737" s="1">
        <f t="shared" si="368"/>
        <v>0.3</v>
      </c>
    </row>
    <row r="1738" spans="1:31" customFormat="1" ht="43.2" hidden="1" x14ac:dyDescent="0.3">
      <c r="A1738" s="65" t="str" cm="1">
        <f t="array" ref="A1738">_xlfn.IFS(M1738&gt;=65,"Heavy",M1738&lt;=25,"Light",M1738&gt;=26-64,"Medium")</f>
        <v>Medium</v>
      </c>
      <c r="B1738" s="1" t="s">
        <v>2787</v>
      </c>
      <c r="C1738" s="1" t="s">
        <v>2825</v>
      </c>
      <c r="D1738" s="3">
        <f t="shared" si="359"/>
        <v>1721</v>
      </c>
      <c r="E1738" s="4" t="s">
        <v>2783</v>
      </c>
      <c r="F1738" s="3">
        <v>5</v>
      </c>
      <c r="G1738" s="3" t="s">
        <v>2826</v>
      </c>
      <c r="H1738" s="4" t="s">
        <v>1645</v>
      </c>
      <c r="I1738" s="3" t="s">
        <v>40</v>
      </c>
      <c r="J1738" s="3" t="s">
        <v>2339</v>
      </c>
      <c r="K1738" s="7" t="str">
        <f>VLOOKUP($I1738,'New Summary'!$E$8:$G$59,2,FALSE)</f>
        <v>H-150x150x7x10</v>
      </c>
      <c r="L1738" s="3" t="s">
        <v>2496</v>
      </c>
      <c r="M1738" s="7">
        <f>VLOOKUP($I1738,'New Summary'!$E$8:$G$59,3,FALSE)</f>
        <v>31.5</v>
      </c>
      <c r="N1738" s="3">
        <f t="shared" si="371"/>
        <v>3260</v>
      </c>
      <c r="O1738" s="3" t="s">
        <v>25</v>
      </c>
      <c r="P1738" s="3">
        <v>1</v>
      </c>
      <c r="Q1738" s="28">
        <f t="shared" si="369"/>
        <v>3.26</v>
      </c>
      <c r="R1738" s="28">
        <f t="shared" si="370"/>
        <v>102.69</v>
      </c>
      <c r="S1738" s="12">
        <v>0</v>
      </c>
      <c r="T1738" s="46">
        <f t="shared" si="372"/>
        <v>0</v>
      </c>
      <c r="U1738" s="38"/>
      <c r="V1738" s="3">
        <f t="shared" si="373"/>
        <v>3.26</v>
      </c>
      <c r="W1738" s="30" t="s">
        <v>2502</v>
      </c>
      <c r="X1738" s="10">
        <f t="shared" si="357"/>
        <v>102.69</v>
      </c>
      <c r="Y1738" s="10">
        <f t="shared" si="358"/>
        <v>0</v>
      </c>
      <c r="Z1738" s="5"/>
      <c r="AA1738" s="3">
        <v>0.3</v>
      </c>
      <c r="AB1738" s="3">
        <f t="shared" si="360"/>
        <v>2.96</v>
      </c>
      <c r="AC1738" s="3">
        <f t="shared" si="361"/>
        <v>9.4499999999999993</v>
      </c>
      <c r="AD1738">
        <v>300</v>
      </c>
      <c r="AE1738" s="1">
        <f t="shared" si="368"/>
        <v>0.3</v>
      </c>
    </row>
    <row r="1739" spans="1:31" customFormat="1" ht="43.2" hidden="1" x14ac:dyDescent="0.3">
      <c r="A1739" s="65" t="str" cm="1">
        <f t="array" ref="A1739">_xlfn.IFS(M1739&gt;=65,"Heavy",M1739&lt;=25,"Light",M1739&gt;=26-64,"Medium")</f>
        <v>Medium</v>
      </c>
      <c r="B1739" s="1" t="s">
        <v>2787</v>
      </c>
      <c r="C1739" s="1" t="s">
        <v>2824</v>
      </c>
      <c r="D1739" s="3">
        <f t="shared" si="359"/>
        <v>1722</v>
      </c>
      <c r="E1739" s="4" t="s">
        <v>2783</v>
      </c>
      <c r="F1739" s="3">
        <v>5</v>
      </c>
      <c r="G1739" s="3" t="s">
        <v>2827</v>
      </c>
      <c r="H1739" s="4" t="s">
        <v>1648</v>
      </c>
      <c r="I1739" s="3" t="s">
        <v>690</v>
      </c>
      <c r="J1739" s="3" t="s">
        <v>2317</v>
      </c>
      <c r="K1739" s="7" t="str">
        <f>VLOOKUP($I1739,'New Summary'!$E$8:$G$59,2,FALSE)</f>
        <v>H-350x175x6x9</v>
      </c>
      <c r="L1739" s="3" t="s">
        <v>2496</v>
      </c>
      <c r="M1739" s="7">
        <f>VLOOKUP($I1739,'New Summary'!$E$8:$G$59,3,FALSE)</f>
        <v>41.4</v>
      </c>
      <c r="N1739" s="3">
        <v>7600</v>
      </c>
      <c r="O1739" s="3" t="s">
        <v>25</v>
      </c>
      <c r="P1739" s="3">
        <v>1</v>
      </c>
      <c r="Q1739" s="28">
        <f t="shared" si="369"/>
        <v>7.6</v>
      </c>
      <c r="R1739" s="28">
        <f t="shared" si="370"/>
        <v>314.64</v>
      </c>
      <c r="S1739" s="12">
        <v>0</v>
      </c>
      <c r="T1739" s="46">
        <f t="shared" si="372"/>
        <v>0</v>
      </c>
      <c r="U1739" s="37"/>
      <c r="V1739" s="3">
        <f t="shared" si="373"/>
        <v>7.6</v>
      </c>
      <c r="W1739" s="30" t="s">
        <v>2502</v>
      </c>
      <c r="X1739" s="29">
        <f t="shared" si="357"/>
        <v>314.64</v>
      </c>
      <c r="Y1739" s="29">
        <f t="shared" si="358"/>
        <v>0</v>
      </c>
      <c r="Z1739" s="5"/>
      <c r="AA1739" s="3">
        <v>0.3</v>
      </c>
      <c r="AB1739" s="3">
        <f t="shared" si="360"/>
        <v>7.3</v>
      </c>
      <c r="AC1739" s="3">
        <f t="shared" si="361"/>
        <v>12.42</v>
      </c>
      <c r="AD1739">
        <v>300</v>
      </c>
      <c r="AE1739" s="1">
        <f t="shared" si="368"/>
        <v>0.3</v>
      </c>
    </row>
    <row r="1740" spans="1:31" customFormat="1" ht="43.2" hidden="1" x14ac:dyDescent="0.3">
      <c r="A1740" s="65" t="str" cm="1">
        <f t="array" ref="A1740">_xlfn.IFS(M1740&gt;=65,"Heavy",M1740&lt;=25,"Light",M1740&gt;=26-64,"Medium")</f>
        <v>Medium</v>
      </c>
      <c r="B1740" s="1" t="s">
        <v>2787</v>
      </c>
      <c r="C1740" s="1" t="s">
        <v>2824</v>
      </c>
      <c r="D1740" s="3">
        <f t="shared" si="359"/>
        <v>1723</v>
      </c>
      <c r="E1740" s="4" t="s">
        <v>2783</v>
      </c>
      <c r="F1740" s="3">
        <v>5</v>
      </c>
      <c r="G1740" s="3" t="s">
        <v>2827</v>
      </c>
      <c r="H1740" s="4" t="s">
        <v>1649</v>
      </c>
      <c r="I1740" s="3" t="s">
        <v>690</v>
      </c>
      <c r="J1740" s="3" t="s">
        <v>2317</v>
      </c>
      <c r="K1740" s="7" t="str">
        <f>VLOOKUP($I1740,'New Summary'!$E$8:$G$59,2,FALSE)</f>
        <v>H-350x175x6x9</v>
      </c>
      <c r="L1740" s="3" t="s">
        <v>2496</v>
      </c>
      <c r="M1740" s="7">
        <f>VLOOKUP($I1740,'New Summary'!$E$8:$G$59,3,FALSE)</f>
        <v>41.4</v>
      </c>
      <c r="N1740" s="3">
        <v>6100</v>
      </c>
      <c r="O1740" s="3" t="s">
        <v>25</v>
      </c>
      <c r="P1740" s="3">
        <v>1</v>
      </c>
      <c r="Q1740" s="28">
        <f t="shared" si="369"/>
        <v>6.1</v>
      </c>
      <c r="R1740" s="28">
        <f t="shared" si="370"/>
        <v>252.53999999999996</v>
      </c>
      <c r="S1740" s="12">
        <v>0</v>
      </c>
      <c r="T1740" s="46">
        <f t="shared" si="372"/>
        <v>0</v>
      </c>
      <c r="U1740" s="37"/>
      <c r="V1740" s="3">
        <f t="shared" si="373"/>
        <v>6.1</v>
      </c>
      <c r="W1740" s="30" t="s">
        <v>2502</v>
      </c>
      <c r="X1740" s="29">
        <f t="shared" si="357"/>
        <v>252.53999999999996</v>
      </c>
      <c r="Y1740" s="29">
        <f t="shared" si="358"/>
        <v>0</v>
      </c>
      <c r="Z1740" s="5"/>
      <c r="AA1740" s="3">
        <v>0.3</v>
      </c>
      <c r="AB1740" s="3">
        <f t="shared" si="360"/>
        <v>5.8</v>
      </c>
      <c r="AC1740" s="3">
        <f t="shared" si="361"/>
        <v>12.42</v>
      </c>
      <c r="AD1740">
        <v>300</v>
      </c>
      <c r="AE1740" s="1">
        <f t="shared" si="368"/>
        <v>0.3</v>
      </c>
    </row>
    <row r="1741" spans="1:31" customFormat="1" ht="43.2" hidden="1" x14ac:dyDescent="0.3">
      <c r="A1741" s="65" t="str" cm="1">
        <f t="array" ref="A1741">_xlfn.IFS(M1741&gt;=65,"Heavy",M1741&lt;=25,"Light",M1741&gt;=26-64,"Medium")</f>
        <v>Medium</v>
      </c>
      <c r="B1741" s="1" t="s">
        <v>2787</v>
      </c>
      <c r="C1741" s="1" t="s">
        <v>2824</v>
      </c>
      <c r="D1741" s="3">
        <f t="shared" si="359"/>
        <v>1724</v>
      </c>
      <c r="E1741" s="4" t="s">
        <v>2783</v>
      </c>
      <c r="F1741" s="3">
        <v>5</v>
      </c>
      <c r="G1741" s="3" t="s">
        <v>2827</v>
      </c>
      <c r="H1741" s="4" t="s">
        <v>1650</v>
      </c>
      <c r="I1741" s="3" t="s">
        <v>690</v>
      </c>
      <c r="J1741" s="3" t="s">
        <v>2317</v>
      </c>
      <c r="K1741" s="7" t="str">
        <f>VLOOKUP($I1741,'New Summary'!$E$8:$G$59,2,FALSE)</f>
        <v>H-350x175x6x9</v>
      </c>
      <c r="L1741" s="3" t="s">
        <v>2496</v>
      </c>
      <c r="M1741" s="7">
        <f>VLOOKUP($I1741,'New Summary'!$E$8:$G$59,3,FALSE)</f>
        <v>41.4</v>
      </c>
      <c r="N1741" s="3">
        <v>6100</v>
      </c>
      <c r="O1741" s="3" t="s">
        <v>25</v>
      </c>
      <c r="P1741" s="3">
        <v>1</v>
      </c>
      <c r="Q1741" s="28">
        <f t="shared" si="369"/>
        <v>6.1</v>
      </c>
      <c r="R1741" s="28">
        <f t="shared" si="370"/>
        <v>252.53999999999996</v>
      </c>
      <c r="S1741" s="12">
        <v>0</v>
      </c>
      <c r="T1741" s="46">
        <f t="shared" si="372"/>
        <v>0</v>
      </c>
      <c r="U1741" s="37"/>
      <c r="V1741" s="3">
        <f t="shared" si="373"/>
        <v>6.1</v>
      </c>
      <c r="W1741" s="30" t="s">
        <v>2502</v>
      </c>
      <c r="X1741" s="29">
        <f t="shared" si="357"/>
        <v>252.53999999999996</v>
      </c>
      <c r="Y1741" s="29">
        <f t="shared" si="358"/>
        <v>0</v>
      </c>
      <c r="Z1741" s="5"/>
      <c r="AA1741" s="3">
        <v>0.3</v>
      </c>
      <c r="AB1741" s="3">
        <f t="shared" si="360"/>
        <v>5.8</v>
      </c>
      <c r="AC1741" s="3">
        <f t="shared" si="361"/>
        <v>12.42</v>
      </c>
      <c r="AD1741">
        <v>300</v>
      </c>
      <c r="AE1741" s="1">
        <f t="shared" si="368"/>
        <v>0.3</v>
      </c>
    </row>
    <row r="1742" spans="1:31" customFormat="1" ht="43.2" hidden="1" x14ac:dyDescent="0.3">
      <c r="A1742" s="65" t="str" cm="1">
        <f t="array" ref="A1742">_xlfn.IFS(M1742&gt;=65,"Heavy",M1742&lt;=25,"Light",M1742&gt;=26-64,"Medium")</f>
        <v>Medium</v>
      </c>
      <c r="B1742" s="1" t="s">
        <v>2787</v>
      </c>
      <c r="C1742" s="1" t="s">
        <v>2824</v>
      </c>
      <c r="D1742" s="3">
        <f t="shared" si="359"/>
        <v>1725</v>
      </c>
      <c r="E1742" s="4" t="s">
        <v>2783</v>
      </c>
      <c r="F1742" s="3">
        <v>5</v>
      </c>
      <c r="G1742" s="3" t="s">
        <v>2827</v>
      </c>
      <c r="H1742" s="4" t="s">
        <v>1651</v>
      </c>
      <c r="I1742" s="3" t="s">
        <v>690</v>
      </c>
      <c r="J1742" s="3" t="s">
        <v>2317</v>
      </c>
      <c r="K1742" s="7" t="str">
        <f>VLOOKUP($I1742,'New Summary'!$E$8:$G$59,2,FALSE)</f>
        <v>H-350x175x6x9</v>
      </c>
      <c r="L1742" s="3" t="s">
        <v>2496</v>
      </c>
      <c r="M1742" s="7">
        <f>VLOOKUP($I1742,'New Summary'!$E$8:$G$59,3,FALSE)</f>
        <v>41.4</v>
      </c>
      <c r="N1742" s="3">
        <v>6100</v>
      </c>
      <c r="O1742" s="3" t="s">
        <v>25</v>
      </c>
      <c r="P1742" s="3">
        <v>1</v>
      </c>
      <c r="Q1742" s="28">
        <f t="shared" si="369"/>
        <v>6.1</v>
      </c>
      <c r="R1742" s="28">
        <f t="shared" si="370"/>
        <v>252.53999999999996</v>
      </c>
      <c r="S1742" s="12">
        <v>0</v>
      </c>
      <c r="T1742" s="46">
        <f t="shared" si="372"/>
        <v>0</v>
      </c>
      <c r="U1742" s="37"/>
      <c r="V1742" s="3">
        <f t="shared" si="373"/>
        <v>6.1</v>
      </c>
      <c r="W1742" s="30" t="s">
        <v>2502</v>
      </c>
      <c r="X1742" s="29">
        <f t="shared" ref="X1742:X1805" si="374">V1742*M1742</f>
        <v>252.53999999999996</v>
      </c>
      <c r="Y1742" s="29">
        <f t="shared" ref="Y1742:Y1805" si="375">T1742*M1742</f>
        <v>0</v>
      </c>
      <c r="Z1742" s="5"/>
      <c r="AA1742" s="3">
        <v>0.3</v>
      </c>
      <c r="AB1742" s="3">
        <f t="shared" si="360"/>
        <v>5.8</v>
      </c>
      <c r="AC1742" s="3">
        <f t="shared" si="361"/>
        <v>12.42</v>
      </c>
      <c r="AD1742">
        <v>300</v>
      </c>
      <c r="AE1742" s="1">
        <f t="shared" si="368"/>
        <v>0.3</v>
      </c>
    </row>
    <row r="1743" spans="1:31" customFormat="1" ht="43.2" hidden="1" x14ac:dyDescent="0.3">
      <c r="A1743" s="65" t="str" cm="1">
        <f t="array" ref="A1743">_xlfn.IFS(M1743&gt;=65,"Heavy",M1743&lt;=25,"Light",M1743&gt;=26-64,"Medium")</f>
        <v>Medium</v>
      </c>
      <c r="B1743" s="1" t="s">
        <v>2787</v>
      </c>
      <c r="C1743" s="1" t="s">
        <v>2824</v>
      </c>
      <c r="D1743" s="3">
        <f t="shared" si="359"/>
        <v>1726</v>
      </c>
      <c r="E1743" s="4" t="s">
        <v>2783</v>
      </c>
      <c r="F1743" s="3">
        <v>5</v>
      </c>
      <c r="G1743" s="3" t="s">
        <v>2827</v>
      </c>
      <c r="H1743" s="4" t="s">
        <v>1652</v>
      </c>
      <c r="I1743" s="3" t="s">
        <v>690</v>
      </c>
      <c r="J1743" s="3" t="s">
        <v>2317</v>
      </c>
      <c r="K1743" s="7" t="str">
        <f>VLOOKUP($I1743,'New Summary'!$E$8:$G$59,2,FALSE)</f>
        <v>H-350x175x6x9</v>
      </c>
      <c r="L1743" s="3" t="s">
        <v>2496</v>
      </c>
      <c r="M1743" s="7">
        <f>VLOOKUP($I1743,'New Summary'!$E$8:$G$59,3,FALSE)</f>
        <v>41.4</v>
      </c>
      <c r="N1743" s="3">
        <v>6100</v>
      </c>
      <c r="O1743" s="3" t="s">
        <v>25</v>
      </c>
      <c r="P1743" s="3">
        <v>1</v>
      </c>
      <c r="Q1743" s="28">
        <f t="shared" si="369"/>
        <v>6.1</v>
      </c>
      <c r="R1743" s="28">
        <f t="shared" si="370"/>
        <v>252.53999999999996</v>
      </c>
      <c r="S1743" s="12">
        <v>0</v>
      </c>
      <c r="T1743" s="46">
        <f t="shared" si="372"/>
        <v>0</v>
      </c>
      <c r="U1743" s="37"/>
      <c r="V1743" s="3">
        <f t="shared" si="373"/>
        <v>6.1</v>
      </c>
      <c r="W1743" s="30" t="s">
        <v>2502</v>
      </c>
      <c r="X1743" s="29">
        <f t="shared" si="374"/>
        <v>252.53999999999996</v>
      </c>
      <c r="Y1743" s="29">
        <f t="shared" si="375"/>
        <v>0</v>
      </c>
      <c r="Z1743" s="5"/>
      <c r="AA1743" s="3">
        <v>0.3</v>
      </c>
      <c r="AB1743" s="3">
        <f t="shared" si="360"/>
        <v>5.8</v>
      </c>
      <c r="AC1743" s="3">
        <f t="shared" si="361"/>
        <v>12.42</v>
      </c>
      <c r="AD1743">
        <v>300</v>
      </c>
      <c r="AE1743" s="1">
        <f t="shared" si="368"/>
        <v>0.3</v>
      </c>
    </row>
    <row r="1744" spans="1:31" customFormat="1" ht="43.2" hidden="1" x14ac:dyDescent="0.3">
      <c r="A1744" s="65" t="str" cm="1">
        <f t="array" ref="A1744">_xlfn.IFS(M1744&gt;=65,"Heavy",M1744&lt;=25,"Light",M1744&gt;=26-64,"Medium")</f>
        <v>Medium</v>
      </c>
      <c r="B1744" s="1" t="s">
        <v>2787</v>
      </c>
      <c r="C1744" s="1" t="s">
        <v>2824</v>
      </c>
      <c r="D1744" s="3">
        <f t="shared" si="359"/>
        <v>1727</v>
      </c>
      <c r="E1744" s="4" t="s">
        <v>2783</v>
      </c>
      <c r="F1744" s="3">
        <v>5</v>
      </c>
      <c r="G1744" s="3" t="s">
        <v>2827</v>
      </c>
      <c r="H1744" s="4" t="s">
        <v>1653</v>
      </c>
      <c r="I1744" s="3" t="s">
        <v>690</v>
      </c>
      <c r="J1744" s="3" t="s">
        <v>2317</v>
      </c>
      <c r="K1744" s="7" t="str">
        <f>VLOOKUP($I1744,'New Summary'!$E$8:$G$59,2,FALSE)</f>
        <v>H-350x175x6x9</v>
      </c>
      <c r="L1744" s="3" t="s">
        <v>2496</v>
      </c>
      <c r="M1744" s="7">
        <f>VLOOKUP($I1744,'New Summary'!$E$8:$G$59,3,FALSE)</f>
        <v>41.4</v>
      </c>
      <c r="N1744" s="3">
        <v>6100</v>
      </c>
      <c r="O1744" s="3" t="s">
        <v>25</v>
      </c>
      <c r="P1744" s="3">
        <v>1</v>
      </c>
      <c r="Q1744" s="28">
        <f t="shared" si="369"/>
        <v>6.1</v>
      </c>
      <c r="R1744" s="28">
        <f t="shared" si="370"/>
        <v>252.53999999999996</v>
      </c>
      <c r="S1744" s="12">
        <v>0</v>
      </c>
      <c r="T1744" s="46">
        <f t="shared" si="372"/>
        <v>0</v>
      </c>
      <c r="U1744" s="37"/>
      <c r="V1744" s="3">
        <f t="shared" si="373"/>
        <v>6.1</v>
      </c>
      <c r="W1744" s="30" t="s">
        <v>2502</v>
      </c>
      <c r="X1744" s="29">
        <f t="shared" si="374"/>
        <v>252.53999999999996</v>
      </c>
      <c r="Y1744" s="29">
        <f t="shared" si="375"/>
        <v>0</v>
      </c>
      <c r="Z1744" s="5"/>
      <c r="AA1744" s="3">
        <v>0.3</v>
      </c>
      <c r="AB1744" s="3">
        <f t="shared" si="360"/>
        <v>5.8</v>
      </c>
      <c r="AC1744" s="3">
        <f t="shared" si="361"/>
        <v>12.42</v>
      </c>
      <c r="AD1744">
        <v>300</v>
      </c>
      <c r="AE1744" s="1">
        <f t="shared" si="368"/>
        <v>0.3</v>
      </c>
    </row>
    <row r="1745" spans="1:31" customFormat="1" ht="43.2" hidden="1" x14ac:dyDescent="0.3">
      <c r="A1745" s="65" t="str" cm="1">
        <f t="array" ref="A1745">_xlfn.IFS(M1745&gt;=65,"Heavy",M1745&lt;=25,"Light",M1745&gt;=26-64,"Medium")</f>
        <v>Medium</v>
      </c>
      <c r="B1745" s="1" t="s">
        <v>2787</v>
      </c>
      <c r="C1745" s="1" t="s">
        <v>2824</v>
      </c>
      <c r="D1745" s="3">
        <f t="shared" si="359"/>
        <v>1728</v>
      </c>
      <c r="E1745" s="4" t="s">
        <v>2783</v>
      </c>
      <c r="F1745" s="3">
        <v>5</v>
      </c>
      <c r="G1745" s="3" t="s">
        <v>2827</v>
      </c>
      <c r="H1745" s="4" t="s">
        <v>1654</v>
      </c>
      <c r="I1745" s="3" t="s">
        <v>690</v>
      </c>
      <c r="J1745" s="3" t="s">
        <v>2317</v>
      </c>
      <c r="K1745" s="7" t="str">
        <f>VLOOKUP($I1745,'New Summary'!$E$8:$G$59,2,FALSE)</f>
        <v>H-350x175x6x9</v>
      </c>
      <c r="L1745" s="3" t="s">
        <v>2496</v>
      </c>
      <c r="M1745" s="7">
        <f>VLOOKUP($I1745,'New Summary'!$E$8:$G$59,3,FALSE)</f>
        <v>41.4</v>
      </c>
      <c r="N1745" s="3">
        <v>7600</v>
      </c>
      <c r="O1745" s="3" t="s">
        <v>25</v>
      </c>
      <c r="P1745" s="3">
        <v>1</v>
      </c>
      <c r="Q1745" s="28">
        <f t="shared" si="369"/>
        <v>7.6</v>
      </c>
      <c r="R1745" s="28">
        <f t="shared" si="370"/>
        <v>314.64</v>
      </c>
      <c r="S1745" s="12">
        <v>0</v>
      </c>
      <c r="T1745" s="46">
        <f t="shared" si="372"/>
        <v>0</v>
      </c>
      <c r="U1745" s="37"/>
      <c r="V1745" s="3">
        <f t="shared" si="373"/>
        <v>7.6</v>
      </c>
      <c r="W1745" s="30" t="s">
        <v>2502</v>
      </c>
      <c r="X1745" s="29">
        <f t="shared" si="374"/>
        <v>314.64</v>
      </c>
      <c r="Y1745" s="29">
        <f t="shared" si="375"/>
        <v>0</v>
      </c>
      <c r="Z1745" s="5"/>
      <c r="AA1745" s="3">
        <v>0.3</v>
      </c>
      <c r="AB1745" s="3">
        <f t="shared" si="360"/>
        <v>7.3</v>
      </c>
      <c r="AC1745" s="3">
        <f t="shared" si="361"/>
        <v>12.42</v>
      </c>
      <c r="AD1745">
        <v>300</v>
      </c>
      <c r="AE1745" s="1">
        <f t="shared" si="368"/>
        <v>0.3</v>
      </c>
    </row>
    <row r="1746" spans="1:31" customFormat="1" ht="18" hidden="1" customHeight="1" x14ac:dyDescent="0.3">
      <c r="A1746" s="65" t="str" cm="1">
        <f t="array" ref="A1746">_xlfn.IFS(M1746&gt;=65,"Heavy",M1746&lt;=25,"Light",M1746&gt;=26-64,"Medium")</f>
        <v>Heavy</v>
      </c>
      <c r="B1746" s="1" t="s">
        <v>2787</v>
      </c>
      <c r="C1746" s="1" t="s">
        <v>2824</v>
      </c>
      <c r="D1746" s="3">
        <f t="shared" si="359"/>
        <v>1729</v>
      </c>
      <c r="E1746" s="4" t="s">
        <v>2783</v>
      </c>
      <c r="F1746" s="3">
        <v>5</v>
      </c>
      <c r="G1746" s="3" t="s">
        <v>2827</v>
      </c>
      <c r="H1746" s="4" t="s">
        <v>1655</v>
      </c>
      <c r="I1746" s="3" t="s">
        <v>227</v>
      </c>
      <c r="J1746" s="3" t="s">
        <v>2333</v>
      </c>
      <c r="K1746" s="7" t="str">
        <f>VLOOKUP($I1746,'New Summary'!$E$8:$G$59,2,FALSE)</f>
        <v>H-400x200x9x15</v>
      </c>
      <c r="L1746" s="3" t="s">
        <v>2496</v>
      </c>
      <c r="M1746" s="7">
        <f>VLOOKUP($I1746,'New Summary'!$E$8:$G$59,3,FALSE)</f>
        <v>75.5</v>
      </c>
      <c r="N1746" s="3">
        <f>7600+6100</f>
        <v>13700</v>
      </c>
      <c r="O1746" s="3" t="s">
        <v>25</v>
      </c>
      <c r="P1746" s="3">
        <v>1</v>
      </c>
      <c r="Q1746" s="28">
        <f t="shared" si="369"/>
        <v>13.7</v>
      </c>
      <c r="R1746" s="28">
        <f t="shared" si="370"/>
        <v>1034.3499999999999</v>
      </c>
      <c r="S1746" s="12">
        <v>0</v>
      </c>
      <c r="T1746" s="46">
        <f t="shared" si="372"/>
        <v>0</v>
      </c>
      <c r="U1746" s="15"/>
      <c r="V1746" s="3">
        <f t="shared" si="373"/>
        <v>13.7</v>
      </c>
      <c r="W1746" s="45" t="s">
        <v>2504</v>
      </c>
      <c r="X1746" s="47">
        <f t="shared" si="374"/>
        <v>1034.3499999999999</v>
      </c>
      <c r="Y1746" s="47">
        <f t="shared" si="375"/>
        <v>0</v>
      </c>
      <c r="Z1746" s="5"/>
      <c r="AA1746" s="3">
        <v>0.3</v>
      </c>
      <c r="AB1746" s="3">
        <f t="shared" si="360"/>
        <v>13.399999999999999</v>
      </c>
      <c r="AC1746" s="3">
        <f t="shared" si="361"/>
        <v>22.65</v>
      </c>
      <c r="AD1746">
        <v>300</v>
      </c>
      <c r="AE1746" s="1">
        <f t="shared" si="368"/>
        <v>0.3</v>
      </c>
    </row>
    <row r="1747" spans="1:31" customFormat="1" ht="18" hidden="1" customHeight="1" x14ac:dyDescent="0.3">
      <c r="A1747" s="65" t="str" cm="1">
        <f t="array" ref="A1747">_xlfn.IFS(M1747&gt;=65,"Heavy",M1747&lt;=25,"Light",M1747&gt;=26-64,"Medium")</f>
        <v>Heavy</v>
      </c>
      <c r="B1747" s="1" t="s">
        <v>2787</v>
      </c>
      <c r="C1747" s="1" t="s">
        <v>2824</v>
      </c>
      <c r="D1747" s="3">
        <f t="shared" si="359"/>
        <v>1730</v>
      </c>
      <c r="E1747" s="4" t="s">
        <v>2783</v>
      </c>
      <c r="F1747" s="3">
        <v>5</v>
      </c>
      <c r="G1747" s="3" t="s">
        <v>2827</v>
      </c>
      <c r="H1747" s="4" t="s">
        <v>1656</v>
      </c>
      <c r="I1747" s="3" t="s">
        <v>227</v>
      </c>
      <c r="J1747" s="3" t="s">
        <v>2333</v>
      </c>
      <c r="K1747" s="7" t="str">
        <f>VLOOKUP($I1747,'New Summary'!$E$8:$G$59,2,FALSE)</f>
        <v>H-400x200x9x15</v>
      </c>
      <c r="L1747" s="3" t="s">
        <v>2496</v>
      </c>
      <c r="M1747" s="7">
        <f>VLOOKUP($I1747,'New Summary'!$E$8:$G$59,3,FALSE)</f>
        <v>75.5</v>
      </c>
      <c r="N1747" s="3">
        <f>6100+3050</f>
        <v>9150</v>
      </c>
      <c r="O1747" s="3" t="s">
        <v>25</v>
      </c>
      <c r="P1747" s="3">
        <v>1</v>
      </c>
      <c r="Q1747" s="28">
        <f t="shared" si="369"/>
        <v>9.15</v>
      </c>
      <c r="R1747" s="28">
        <f t="shared" si="370"/>
        <v>690.82500000000005</v>
      </c>
      <c r="S1747" s="12">
        <v>0</v>
      </c>
      <c r="T1747" s="46">
        <f t="shared" si="372"/>
        <v>0</v>
      </c>
      <c r="U1747" s="15"/>
      <c r="V1747" s="3">
        <f t="shared" si="373"/>
        <v>9.15</v>
      </c>
      <c r="W1747" s="45" t="s">
        <v>2504</v>
      </c>
      <c r="X1747" s="47">
        <f t="shared" si="374"/>
        <v>690.82500000000005</v>
      </c>
      <c r="Y1747" s="47">
        <f t="shared" si="375"/>
        <v>0</v>
      </c>
      <c r="Z1747" s="5"/>
      <c r="AA1747" s="3">
        <v>0.3</v>
      </c>
      <c r="AB1747" s="3">
        <f t="shared" si="360"/>
        <v>8.85</v>
      </c>
      <c r="AC1747" s="3">
        <f t="shared" si="361"/>
        <v>22.65</v>
      </c>
      <c r="AD1747">
        <v>300</v>
      </c>
      <c r="AE1747" s="1">
        <f t="shared" si="368"/>
        <v>0.3</v>
      </c>
    </row>
    <row r="1748" spans="1:31" customFormat="1" ht="18" hidden="1" customHeight="1" x14ac:dyDescent="0.3">
      <c r="A1748" s="65" t="str" cm="1">
        <f t="array" ref="A1748">_xlfn.IFS(M1748&gt;=65,"Heavy",M1748&lt;=25,"Light",M1748&gt;=26-64,"Medium")</f>
        <v>Heavy</v>
      </c>
      <c r="B1748" s="1" t="s">
        <v>2787</v>
      </c>
      <c r="C1748" s="1" t="s">
        <v>2824</v>
      </c>
      <c r="D1748" s="3">
        <f t="shared" ref="D1748:D1811" si="376">D1747+1</f>
        <v>1731</v>
      </c>
      <c r="E1748" s="4" t="s">
        <v>2783</v>
      </c>
      <c r="F1748" s="3">
        <v>5</v>
      </c>
      <c r="G1748" s="3" t="s">
        <v>2827</v>
      </c>
      <c r="H1748" s="4" t="s">
        <v>1657</v>
      </c>
      <c r="I1748" s="3" t="s">
        <v>227</v>
      </c>
      <c r="J1748" s="3" t="s">
        <v>2333</v>
      </c>
      <c r="K1748" s="7" t="str">
        <f>VLOOKUP($I1748,'New Summary'!$E$8:$G$59,2,FALSE)</f>
        <v>H-400x200x9x15</v>
      </c>
      <c r="L1748" s="3" t="s">
        <v>2496</v>
      </c>
      <c r="M1748" s="7">
        <f>VLOOKUP($I1748,'New Summary'!$E$8:$G$59,3,FALSE)</f>
        <v>75.5</v>
      </c>
      <c r="N1748" s="3">
        <f>6100+3050</f>
        <v>9150</v>
      </c>
      <c r="O1748" s="3" t="s">
        <v>25</v>
      </c>
      <c r="P1748" s="3">
        <v>1</v>
      </c>
      <c r="Q1748" s="28">
        <f t="shared" si="369"/>
        <v>9.15</v>
      </c>
      <c r="R1748" s="28">
        <f t="shared" si="370"/>
        <v>690.82500000000005</v>
      </c>
      <c r="S1748" s="12">
        <v>0</v>
      </c>
      <c r="T1748" s="46">
        <f t="shared" si="372"/>
        <v>0</v>
      </c>
      <c r="U1748" s="15"/>
      <c r="V1748" s="3">
        <f t="shared" si="373"/>
        <v>9.15</v>
      </c>
      <c r="W1748" s="45" t="s">
        <v>2504</v>
      </c>
      <c r="X1748" s="47">
        <f t="shared" si="374"/>
        <v>690.82500000000005</v>
      </c>
      <c r="Y1748" s="47">
        <f t="shared" si="375"/>
        <v>0</v>
      </c>
      <c r="Z1748" s="5"/>
      <c r="AA1748" s="3">
        <v>0.3</v>
      </c>
      <c r="AB1748" s="3">
        <f t="shared" si="360"/>
        <v>8.85</v>
      </c>
      <c r="AC1748" s="3">
        <f t="shared" si="361"/>
        <v>22.65</v>
      </c>
      <c r="AD1748">
        <v>300</v>
      </c>
      <c r="AE1748" s="1">
        <f t="shared" si="368"/>
        <v>0.3</v>
      </c>
    </row>
    <row r="1749" spans="1:31" customFormat="1" ht="18" hidden="1" customHeight="1" x14ac:dyDescent="0.3">
      <c r="A1749" s="65" t="str" cm="1">
        <f t="array" ref="A1749">_xlfn.IFS(M1749&gt;=65,"Heavy",M1749&lt;=25,"Light",M1749&gt;=26-64,"Medium")</f>
        <v>Heavy</v>
      </c>
      <c r="B1749" s="1" t="s">
        <v>2787</v>
      </c>
      <c r="C1749" s="1" t="s">
        <v>2824</v>
      </c>
      <c r="D1749" s="3">
        <f t="shared" si="376"/>
        <v>1732</v>
      </c>
      <c r="E1749" s="4" t="s">
        <v>2783</v>
      </c>
      <c r="F1749" s="3">
        <v>5</v>
      </c>
      <c r="G1749" s="3" t="s">
        <v>2827</v>
      </c>
      <c r="H1749" s="4" t="s">
        <v>1658</v>
      </c>
      <c r="I1749" s="3" t="s">
        <v>227</v>
      </c>
      <c r="J1749" s="3" t="s">
        <v>2333</v>
      </c>
      <c r="K1749" s="7" t="str">
        <f>VLOOKUP($I1749,'New Summary'!$E$8:$G$59,2,FALSE)</f>
        <v>H-400x200x9x15</v>
      </c>
      <c r="L1749" s="3" t="s">
        <v>2496</v>
      </c>
      <c r="M1749" s="7">
        <f>VLOOKUP($I1749,'New Summary'!$E$8:$G$59,3,FALSE)</f>
        <v>75.5</v>
      </c>
      <c r="N1749" s="3">
        <f>7600+6100</f>
        <v>13700</v>
      </c>
      <c r="O1749" s="3" t="s">
        <v>25</v>
      </c>
      <c r="P1749" s="3">
        <v>1</v>
      </c>
      <c r="Q1749" s="28">
        <f t="shared" si="369"/>
        <v>13.7</v>
      </c>
      <c r="R1749" s="28">
        <f t="shared" si="370"/>
        <v>1034.3499999999999</v>
      </c>
      <c r="S1749" s="12">
        <v>0</v>
      </c>
      <c r="T1749" s="46">
        <f t="shared" si="372"/>
        <v>0</v>
      </c>
      <c r="U1749" s="15"/>
      <c r="V1749" s="3">
        <f t="shared" si="373"/>
        <v>13.7</v>
      </c>
      <c r="W1749" s="45" t="s">
        <v>2504</v>
      </c>
      <c r="X1749" s="47">
        <f t="shared" si="374"/>
        <v>1034.3499999999999</v>
      </c>
      <c r="Y1749" s="47">
        <f t="shared" si="375"/>
        <v>0</v>
      </c>
      <c r="Z1749" s="5"/>
      <c r="AA1749" s="3">
        <v>0.3</v>
      </c>
      <c r="AB1749" s="3">
        <f t="shared" si="360"/>
        <v>13.399999999999999</v>
      </c>
      <c r="AC1749" s="3">
        <f t="shared" si="361"/>
        <v>22.65</v>
      </c>
      <c r="AD1749">
        <v>300</v>
      </c>
      <c r="AE1749" s="1">
        <f t="shared" si="368"/>
        <v>0.3</v>
      </c>
    </row>
    <row r="1750" spans="1:31" customFormat="1" ht="18" hidden="1" customHeight="1" x14ac:dyDescent="0.3">
      <c r="A1750" s="65" t="str" cm="1">
        <f t="array" ref="A1750">_xlfn.IFS(M1750&gt;=65,"Heavy",M1750&lt;=25,"Light",M1750&gt;=26-64,"Medium")</f>
        <v>Heavy</v>
      </c>
      <c r="B1750" s="1" t="s">
        <v>2787</v>
      </c>
      <c r="C1750" s="1" t="s">
        <v>2824</v>
      </c>
      <c r="D1750" s="3">
        <f t="shared" si="376"/>
        <v>1733</v>
      </c>
      <c r="E1750" s="4" t="s">
        <v>2783</v>
      </c>
      <c r="F1750" s="3">
        <v>5</v>
      </c>
      <c r="G1750" s="3" t="s">
        <v>2827</v>
      </c>
      <c r="H1750" s="4" t="s">
        <v>1659</v>
      </c>
      <c r="I1750" s="3" t="s">
        <v>227</v>
      </c>
      <c r="J1750" s="3" t="s">
        <v>2333</v>
      </c>
      <c r="K1750" s="7" t="str">
        <f>VLOOKUP($I1750,'New Summary'!$E$8:$G$59,2,FALSE)</f>
        <v>H-400x200x9x15</v>
      </c>
      <c r="L1750" s="3" t="s">
        <v>2496</v>
      </c>
      <c r="M1750" s="7">
        <f>VLOOKUP($I1750,'New Summary'!$E$8:$G$59,3,FALSE)</f>
        <v>75.5</v>
      </c>
      <c r="N1750" s="3">
        <f>7600+6100</f>
        <v>13700</v>
      </c>
      <c r="O1750" s="3" t="s">
        <v>25</v>
      </c>
      <c r="P1750" s="3">
        <v>1</v>
      </c>
      <c r="Q1750" s="28">
        <f t="shared" si="369"/>
        <v>13.7</v>
      </c>
      <c r="R1750" s="28">
        <f t="shared" si="370"/>
        <v>1034.3499999999999</v>
      </c>
      <c r="S1750" s="12">
        <v>0</v>
      </c>
      <c r="T1750" s="46">
        <f t="shared" si="372"/>
        <v>0</v>
      </c>
      <c r="U1750" s="15"/>
      <c r="V1750" s="3">
        <f t="shared" si="373"/>
        <v>13.7</v>
      </c>
      <c r="W1750" s="45" t="s">
        <v>2504</v>
      </c>
      <c r="X1750" s="47">
        <f t="shared" si="374"/>
        <v>1034.3499999999999</v>
      </c>
      <c r="Y1750" s="47">
        <f t="shared" si="375"/>
        <v>0</v>
      </c>
      <c r="Z1750" s="5"/>
      <c r="AA1750" s="3">
        <v>0.3</v>
      </c>
      <c r="AB1750" s="3">
        <f t="shared" si="360"/>
        <v>13.399999999999999</v>
      </c>
      <c r="AC1750" s="3">
        <f t="shared" si="361"/>
        <v>22.65</v>
      </c>
      <c r="AD1750">
        <v>300</v>
      </c>
      <c r="AE1750" s="1">
        <f t="shared" si="368"/>
        <v>0.3</v>
      </c>
    </row>
    <row r="1751" spans="1:31" customFormat="1" ht="18" hidden="1" customHeight="1" x14ac:dyDescent="0.3">
      <c r="A1751" s="65" t="str" cm="1">
        <f t="array" ref="A1751">_xlfn.IFS(M1751&gt;=65,"Heavy",M1751&lt;=25,"Light",M1751&gt;=26-64,"Medium")</f>
        <v>Heavy</v>
      </c>
      <c r="B1751" s="1" t="s">
        <v>2787</v>
      </c>
      <c r="C1751" s="1" t="s">
        <v>2824</v>
      </c>
      <c r="D1751" s="3">
        <f t="shared" si="376"/>
        <v>1734</v>
      </c>
      <c r="E1751" s="4" t="s">
        <v>2783</v>
      </c>
      <c r="F1751" s="3">
        <v>5</v>
      </c>
      <c r="G1751" s="3" t="s">
        <v>2827</v>
      </c>
      <c r="H1751" s="4" t="s">
        <v>1660</v>
      </c>
      <c r="I1751" s="3" t="s">
        <v>227</v>
      </c>
      <c r="J1751" s="3" t="s">
        <v>2333</v>
      </c>
      <c r="K1751" s="7" t="str">
        <f>VLOOKUP($I1751,'New Summary'!$E$8:$G$59,2,FALSE)</f>
        <v>H-400x200x9x15</v>
      </c>
      <c r="L1751" s="3" t="s">
        <v>2496</v>
      </c>
      <c r="M1751" s="7">
        <f>VLOOKUP($I1751,'New Summary'!$E$8:$G$59,3,FALSE)</f>
        <v>75.5</v>
      </c>
      <c r="N1751" s="3">
        <f>6100+3050</f>
        <v>9150</v>
      </c>
      <c r="O1751" s="3" t="s">
        <v>25</v>
      </c>
      <c r="P1751" s="3">
        <v>1</v>
      </c>
      <c r="Q1751" s="28">
        <f t="shared" si="369"/>
        <v>9.15</v>
      </c>
      <c r="R1751" s="28">
        <f t="shared" si="370"/>
        <v>690.82500000000005</v>
      </c>
      <c r="S1751" s="12">
        <v>0</v>
      </c>
      <c r="T1751" s="46">
        <f t="shared" si="372"/>
        <v>0</v>
      </c>
      <c r="U1751" s="15"/>
      <c r="V1751" s="3">
        <f t="shared" si="373"/>
        <v>9.15</v>
      </c>
      <c r="W1751" s="45" t="s">
        <v>2504</v>
      </c>
      <c r="X1751" s="47">
        <f t="shared" si="374"/>
        <v>690.82500000000005</v>
      </c>
      <c r="Y1751" s="47">
        <f t="shared" si="375"/>
        <v>0</v>
      </c>
      <c r="Z1751" s="5"/>
      <c r="AA1751" s="3">
        <v>0.3</v>
      </c>
      <c r="AB1751" s="3">
        <f t="shared" si="360"/>
        <v>8.85</v>
      </c>
      <c r="AC1751" s="3">
        <f t="shared" si="361"/>
        <v>22.65</v>
      </c>
      <c r="AD1751">
        <v>300</v>
      </c>
      <c r="AE1751" s="1">
        <f t="shared" si="368"/>
        <v>0.3</v>
      </c>
    </row>
    <row r="1752" spans="1:31" customFormat="1" ht="18" hidden="1" customHeight="1" x14ac:dyDescent="0.3">
      <c r="A1752" s="65" t="str" cm="1">
        <f t="array" ref="A1752">_xlfn.IFS(M1752&gt;=65,"Heavy",M1752&lt;=25,"Light",M1752&gt;=26-64,"Medium")</f>
        <v>Heavy</v>
      </c>
      <c r="B1752" s="1" t="s">
        <v>2787</v>
      </c>
      <c r="C1752" s="1" t="s">
        <v>2824</v>
      </c>
      <c r="D1752" s="3">
        <f t="shared" si="376"/>
        <v>1735</v>
      </c>
      <c r="E1752" s="4" t="s">
        <v>2783</v>
      </c>
      <c r="F1752" s="3">
        <v>5</v>
      </c>
      <c r="G1752" s="3" t="s">
        <v>2827</v>
      </c>
      <c r="H1752" s="4" t="s">
        <v>1661</v>
      </c>
      <c r="I1752" s="3" t="s">
        <v>227</v>
      </c>
      <c r="J1752" s="3" t="s">
        <v>2333</v>
      </c>
      <c r="K1752" s="7" t="str">
        <f>VLOOKUP($I1752,'New Summary'!$E$8:$G$59,2,FALSE)</f>
        <v>H-400x200x9x15</v>
      </c>
      <c r="L1752" s="3" t="s">
        <v>2496</v>
      </c>
      <c r="M1752" s="7">
        <f>VLOOKUP($I1752,'New Summary'!$E$8:$G$59,3,FALSE)</f>
        <v>75.5</v>
      </c>
      <c r="N1752" s="3">
        <f>6100+3050</f>
        <v>9150</v>
      </c>
      <c r="O1752" s="3" t="s">
        <v>25</v>
      </c>
      <c r="P1752" s="3">
        <v>1</v>
      </c>
      <c r="Q1752" s="28">
        <f t="shared" si="369"/>
        <v>9.15</v>
      </c>
      <c r="R1752" s="28">
        <f t="shared" si="370"/>
        <v>690.82500000000005</v>
      </c>
      <c r="S1752" s="12">
        <v>0</v>
      </c>
      <c r="T1752" s="46">
        <f t="shared" si="372"/>
        <v>0</v>
      </c>
      <c r="U1752" s="15"/>
      <c r="V1752" s="3">
        <f t="shared" si="373"/>
        <v>9.15</v>
      </c>
      <c r="W1752" s="45" t="s">
        <v>2504</v>
      </c>
      <c r="X1752" s="47">
        <f t="shared" si="374"/>
        <v>690.82500000000005</v>
      </c>
      <c r="Y1752" s="47">
        <f t="shared" si="375"/>
        <v>0</v>
      </c>
      <c r="Z1752" s="5"/>
      <c r="AA1752" s="3">
        <v>0.3</v>
      </c>
      <c r="AB1752" s="3">
        <f t="shared" si="360"/>
        <v>8.85</v>
      </c>
      <c r="AC1752" s="3">
        <f t="shared" si="361"/>
        <v>22.65</v>
      </c>
      <c r="AD1752">
        <v>300</v>
      </c>
      <c r="AE1752" s="1">
        <f t="shared" si="368"/>
        <v>0.3</v>
      </c>
    </row>
    <row r="1753" spans="1:31" customFormat="1" ht="18" hidden="1" customHeight="1" x14ac:dyDescent="0.3">
      <c r="A1753" s="65" t="str" cm="1">
        <f t="array" ref="A1753">_xlfn.IFS(M1753&gt;=65,"Heavy",M1753&lt;=25,"Light",M1753&gt;=26-64,"Medium")</f>
        <v>Heavy</v>
      </c>
      <c r="B1753" s="1" t="s">
        <v>2787</v>
      </c>
      <c r="C1753" s="1" t="s">
        <v>2824</v>
      </c>
      <c r="D1753" s="3">
        <f t="shared" si="376"/>
        <v>1736</v>
      </c>
      <c r="E1753" s="4" t="s">
        <v>2783</v>
      </c>
      <c r="F1753" s="3">
        <v>5</v>
      </c>
      <c r="G1753" s="3" t="s">
        <v>2827</v>
      </c>
      <c r="H1753" s="4" t="s">
        <v>1662</v>
      </c>
      <c r="I1753" s="3" t="s">
        <v>227</v>
      </c>
      <c r="J1753" s="3" t="s">
        <v>2333</v>
      </c>
      <c r="K1753" s="7" t="str">
        <f>VLOOKUP($I1753,'New Summary'!$E$8:$G$59,2,FALSE)</f>
        <v>H-400x200x9x15</v>
      </c>
      <c r="L1753" s="3" t="s">
        <v>2496</v>
      </c>
      <c r="M1753" s="7">
        <f>VLOOKUP($I1753,'New Summary'!$E$8:$G$59,3,FALSE)</f>
        <v>75.5</v>
      </c>
      <c r="N1753" s="3">
        <f>7600+6100</f>
        <v>13700</v>
      </c>
      <c r="O1753" s="3" t="s">
        <v>25</v>
      </c>
      <c r="P1753" s="3">
        <v>1</v>
      </c>
      <c r="Q1753" s="28">
        <f t="shared" si="369"/>
        <v>13.7</v>
      </c>
      <c r="R1753" s="28">
        <f t="shared" si="370"/>
        <v>1034.3499999999999</v>
      </c>
      <c r="S1753" s="12">
        <v>0</v>
      </c>
      <c r="T1753" s="46">
        <f t="shared" si="372"/>
        <v>0</v>
      </c>
      <c r="U1753" s="15"/>
      <c r="V1753" s="3">
        <f t="shared" si="373"/>
        <v>13.7</v>
      </c>
      <c r="W1753" s="45" t="s">
        <v>2504</v>
      </c>
      <c r="X1753" s="47">
        <f t="shared" si="374"/>
        <v>1034.3499999999999</v>
      </c>
      <c r="Y1753" s="47">
        <f t="shared" si="375"/>
        <v>0</v>
      </c>
      <c r="Z1753" s="5"/>
      <c r="AA1753" s="3">
        <v>0.3</v>
      </c>
      <c r="AB1753" s="3">
        <f t="shared" si="360"/>
        <v>13.399999999999999</v>
      </c>
      <c r="AC1753" s="3">
        <f t="shared" si="361"/>
        <v>22.65</v>
      </c>
      <c r="AD1753">
        <v>300</v>
      </c>
      <c r="AE1753" s="1">
        <f t="shared" si="368"/>
        <v>0.3</v>
      </c>
    </row>
    <row r="1754" spans="1:31" customFormat="1" ht="18" hidden="1" customHeight="1" x14ac:dyDescent="0.3">
      <c r="A1754" s="65" t="str" cm="1">
        <f t="array" ref="A1754">_xlfn.IFS(M1754&gt;=65,"Heavy",M1754&lt;=25,"Light",M1754&gt;=26-64,"Medium")</f>
        <v>Heavy</v>
      </c>
      <c r="B1754" s="1" t="s">
        <v>2787</v>
      </c>
      <c r="C1754" s="1" t="s">
        <v>2824</v>
      </c>
      <c r="D1754" s="3">
        <f t="shared" si="376"/>
        <v>1737</v>
      </c>
      <c r="E1754" s="4" t="s">
        <v>2783</v>
      </c>
      <c r="F1754" s="3">
        <v>5</v>
      </c>
      <c r="G1754" s="3" t="s">
        <v>2827</v>
      </c>
      <c r="H1754" s="4" t="s">
        <v>1663</v>
      </c>
      <c r="I1754" s="3" t="s">
        <v>227</v>
      </c>
      <c r="J1754" s="3" t="s">
        <v>2333</v>
      </c>
      <c r="K1754" s="7" t="str">
        <f>VLOOKUP($I1754,'New Summary'!$E$8:$G$59,2,FALSE)</f>
        <v>H-400x200x9x15</v>
      </c>
      <c r="L1754" s="3" t="s">
        <v>2496</v>
      </c>
      <c r="M1754" s="7">
        <f>VLOOKUP($I1754,'New Summary'!$E$8:$G$59,3,FALSE)</f>
        <v>75.5</v>
      </c>
      <c r="N1754" s="3">
        <f>7600+6100</f>
        <v>13700</v>
      </c>
      <c r="O1754" s="3" t="s">
        <v>25</v>
      </c>
      <c r="P1754" s="3">
        <v>1</v>
      </c>
      <c r="Q1754" s="28">
        <f t="shared" si="369"/>
        <v>13.7</v>
      </c>
      <c r="R1754" s="28">
        <f t="shared" si="370"/>
        <v>1034.3499999999999</v>
      </c>
      <c r="S1754" s="12">
        <v>0</v>
      </c>
      <c r="T1754" s="46">
        <f t="shared" si="372"/>
        <v>0</v>
      </c>
      <c r="U1754" s="15"/>
      <c r="V1754" s="3">
        <f t="shared" si="373"/>
        <v>13.7</v>
      </c>
      <c r="W1754" s="45" t="s">
        <v>2504</v>
      </c>
      <c r="X1754" s="47">
        <f t="shared" si="374"/>
        <v>1034.3499999999999</v>
      </c>
      <c r="Y1754" s="47">
        <f t="shared" si="375"/>
        <v>0</v>
      </c>
      <c r="Z1754" s="5"/>
      <c r="AA1754" s="3">
        <v>0.3</v>
      </c>
      <c r="AB1754" s="3">
        <f t="shared" si="360"/>
        <v>13.399999999999999</v>
      </c>
      <c r="AC1754" s="3">
        <f t="shared" si="361"/>
        <v>22.65</v>
      </c>
      <c r="AD1754">
        <v>300</v>
      </c>
      <c r="AE1754" s="1">
        <f t="shared" si="368"/>
        <v>0.3</v>
      </c>
    </row>
    <row r="1755" spans="1:31" customFormat="1" ht="18" hidden="1" customHeight="1" x14ac:dyDescent="0.3">
      <c r="A1755" s="65" t="str" cm="1">
        <f t="array" ref="A1755">_xlfn.IFS(M1755&gt;=65,"Heavy",M1755&lt;=25,"Light",M1755&gt;=26-64,"Medium")</f>
        <v>Heavy</v>
      </c>
      <c r="B1755" s="1" t="s">
        <v>2787</v>
      </c>
      <c r="C1755" s="1" t="s">
        <v>2824</v>
      </c>
      <c r="D1755" s="3">
        <f t="shared" si="376"/>
        <v>1738</v>
      </c>
      <c r="E1755" s="4" t="s">
        <v>2783</v>
      </c>
      <c r="F1755" s="3">
        <v>5</v>
      </c>
      <c r="G1755" s="3" t="s">
        <v>2827</v>
      </c>
      <c r="H1755" s="4" t="s">
        <v>1664</v>
      </c>
      <c r="I1755" s="3" t="s">
        <v>227</v>
      </c>
      <c r="J1755" s="3" t="s">
        <v>2333</v>
      </c>
      <c r="K1755" s="7" t="str">
        <f>VLOOKUP($I1755,'New Summary'!$E$8:$G$59,2,FALSE)</f>
        <v>H-400x200x9x15</v>
      </c>
      <c r="L1755" s="3" t="s">
        <v>2496</v>
      </c>
      <c r="M1755" s="7">
        <f>VLOOKUP($I1755,'New Summary'!$E$8:$G$59,3,FALSE)</f>
        <v>75.5</v>
      </c>
      <c r="N1755" s="3">
        <f>6100+3050</f>
        <v>9150</v>
      </c>
      <c r="O1755" s="3" t="s">
        <v>25</v>
      </c>
      <c r="P1755" s="3">
        <v>1</v>
      </c>
      <c r="Q1755" s="28">
        <f t="shared" si="369"/>
        <v>9.15</v>
      </c>
      <c r="R1755" s="28">
        <f t="shared" si="370"/>
        <v>690.82500000000005</v>
      </c>
      <c r="S1755" s="12">
        <v>0</v>
      </c>
      <c r="T1755" s="46">
        <f t="shared" si="372"/>
        <v>0</v>
      </c>
      <c r="U1755" s="15"/>
      <c r="V1755" s="3">
        <f t="shared" si="373"/>
        <v>9.15</v>
      </c>
      <c r="W1755" s="45" t="s">
        <v>2504</v>
      </c>
      <c r="X1755" s="47">
        <f t="shared" si="374"/>
        <v>690.82500000000005</v>
      </c>
      <c r="Y1755" s="47">
        <f t="shared" si="375"/>
        <v>0</v>
      </c>
      <c r="Z1755" s="5"/>
      <c r="AA1755" s="3">
        <v>0.3</v>
      </c>
      <c r="AB1755" s="3">
        <f t="shared" si="360"/>
        <v>8.85</v>
      </c>
      <c r="AC1755" s="3">
        <f t="shared" si="361"/>
        <v>22.65</v>
      </c>
      <c r="AD1755">
        <v>300</v>
      </c>
      <c r="AE1755" s="1">
        <f t="shared" si="368"/>
        <v>0.3</v>
      </c>
    </row>
    <row r="1756" spans="1:31" customFormat="1" ht="18" hidden="1" customHeight="1" x14ac:dyDescent="0.3">
      <c r="A1756" s="65" t="str" cm="1">
        <f t="array" ref="A1756">_xlfn.IFS(M1756&gt;=65,"Heavy",M1756&lt;=25,"Light",M1756&gt;=26-64,"Medium")</f>
        <v>Heavy</v>
      </c>
      <c r="B1756" s="1" t="s">
        <v>2787</v>
      </c>
      <c r="C1756" s="1" t="s">
        <v>2824</v>
      </c>
      <c r="D1756" s="3">
        <f t="shared" si="376"/>
        <v>1739</v>
      </c>
      <c r="E1756" s="4" t="s">
        <v>2783</v>
      </c>
      <c r="F1756" s="3">
        <v>5</v>
      </c>
      <c r="G1756" s="3" t="s">
        <v>2827</v>
      </c>
      <c r="H1756" s="4" t="s">
        <v>1665</v>
      </c>
      <c r="I1756" s="3" t="s">
        <v>227</v>
      </c>
      <c r="J1756" s="3" t="s">
        <v>2333</v>
      </c>
      <c r="K1756" s="7" t="str">
        <f>VLOOKUP($I1756,'New Summary'!$E$8:$G$59,2,FALSE)</f>
        <v>H-400x200x9x15</v>
      </c>
      <c r="L1756" s="3" t="s">
        <v>2496</v>
      </c>
      <c r="M1756" s="7">
        <f>VLOOKUP($I1756,'New Summary'!$E$8:$G$59,3,FALSE)</f>
        <v>75.5</v>
      </c>
      <c r="N1756" s="3">
        <f>6100+3050</f>
        <v>9150</v>
      </c>
      <c r="O1756" s="3" t="s">
        <v>25</v>
      </c>
      <c r="P1756" s="3">
        <v>1</v>
      </c>
      <c r="Q1756" s="28">
        <f t="shared" si="369"/>
        <v>9.15</v>
      </c>
      <c r="R1756" s="28">
        <f t="shared" si="370"/>
        <v>690.82500000000005</v>
      </c>
      <c r="S1756" s="12">
        <v>0</v>
      </c>
      <c r="T1756" s="46">
        <f t="shared" si="372"/>
        <v>0</v>
      </c>
      <c r="U1756" s="15"/>
      <c r="V1756" s="3">
        <f t="shared" si="373"/>
        <v>9.15</v>
      </c>
      <c r="W1756" s="45" t="s">
        <v>2504</v>
      </c>
      <c r="X1756" s="47">
        <f t="shared" si="374"/>
        <v>690.82500000000005</v>
      </c>
      <c r="Y1756" s="47">
        <f t="shared" si="375"/>
        <v>0</v>
      </c>
      <c r="Z1756" s="5"/>
      <c r="AA1756" s="3">
        <v>0.3</v>
      </c>
      <c r="AB1756" s="3">
        <f t="shared" si="360"/>
        <v>8.85</v>
      </c>
      <c r="AC1756" s="3">
        <f t="shared" si="361"/>
        <v>22.65</v>
      </c>
      <c r="AD1756">
        <v>300</v>
      </c>
      <c r="AE1756" s="1">
        <f t="shared" si="368"/>
        <v>0.3</v>
      </c>
    </row>
    <row r="1757" spans="1:31" customFormat="1" ht="18" hidden="1" customHeight="1" x14ac:dyDescent="0.3">
      <c r="A1757" s="65" t="str" cm="1">
        <f t="array" ref="A1757">_xlfn.IFS(M1757&gt;=65,"Heavy",M1757&lt;=25,"Light",M1757&gt;=26-64,"Medium")</f>
        <v>Heavy</v>
      </c>
      <c r="B1757" s="1" t="s">
        <v>2787</v>
      </c>
      <c r="C1757" s="1" t="s">
        <v>2824</v>
      </c>
      <c r="D1757" s="3">
        <f t="shared" si="376"/>
        <v>1740</v>
      </c>
      <c r="E1757" s="4" t="s">
        <v>2783</v>
      </c>
      <c r="F1757" s="3">
        <v>5</v>
      </c>
      <c r="G1757" s="3" t="s">
        <v>2827</v>
      </c>
      <c r="H1757" s="4" t="s">
        <v>1666</v>
      </c>
      <c r="I1757" s="3" t="s">
        <v>227</v>
      </c>
      <c r="J1757" s="3" t="s">
        <v>2333</v>
      </c>
      <c r="K1757" s="7" t="str">
        <f>VLOOKUP($I1757,'New Summary'!$E$8:$G$59,2,FALSE)</f>
        <v>H-400x200x9x15</v>
      </c>
      <c r="L1757" s="3" t="s">
        <v>2496</v>
      </c>
      <c r="M1757" s="7">
        <f>VLOOKUP($I1757,'New Summary'!$E$8:$G$59,3,FALSE)</f>
        <v>75.5</v>
      </c>
      <c r="N1757" s="3">
        <f>7600+6100</f>
        <v>13700</v>
      </c>
      <c r="O1757" s="3" t="s">
        <v>25</v>
      </c>
      <c r="P1757" s="3">
        <v>1</v>
      </c>
      <c r="Q1757" s="28">
        <f t="shared" si="369"/>
        <v>13.7</v>
      </c>
      <c r="R1757" s="28">
        <f t="shared" si="370"/>
        <v>1034.3499999999999</v>
      </c>
      <c r="S1757" s="12">
        <v>0</v>
      </c>
      <c r="T1757" s="46">
        <f t="shared" si="372"/>
        <v>0</v>
      </c>
      <c r="U1757" s="15"/>
      <c r="V1757" s="3">
        <f t="shared" si="373"/>
        <v>13.7</v>
      </c>
      <c r="W1757" s="45" t="s">
        <v>2504</v>
      </c>
      <c r="X1757" s="47">
        <f t="shared" si="374"/>
        <v>1034.3499999999999</v>
      </c>
      <c r="Y1757" s="47">
        <f t="shared" si="375"/>
        <v>0</v>
      </c>
      <c r="Z1757" s="5"/>
      <c r="AA1757" s="3">
        <v>0.3</v>
      </c>
      <c r="AB1757" s="3">
        <f t="shared" ref="AB1757:AB1820" si="377">Q1757-AA1757</f>
        <v>13.399999999999999</v>
      </c>
      <c r="AC1757" s="3">
        <f t="shared" ref="AC1757:AC1820" si="378">AA1757*M1757*P1757</f>
        <v>22.65</v>
      </c>
      <c r="AD1757">
        <v>300</v>
      </c>
      <c r="AE1757" s="1">
        <f t="shared" si="368"/>
        <v>0.3</v>
      </c>
    </row>
    <row r="1758" spans="1:31" customFormat="1" ht="18" hidden="1" customHeight="1" x14ac:dyDescent="0.3">
      <c r="A1758" s="65" t="str" cm="1">
        <f t="array" ref="A1758">_xlfn.IFS(M1758&gt;=65,"Heavy",M1758&lt;=25,"Light",M1758&gt;=26-64,"Medium")</f>
        <v>Heavy</v>
      </c>
      <c r="B1758" s="1" t="s">
        <v>2787</v>
      </c>
      <c r="C1758" s="1" t="s">
        <v>2824</v>
      </c>
      <c r="D1758" s="3">
        <f t="shared" si="376"/>
        <v>1741</v>
      </c>
      <c r="E1758" s="4" t="s">
        <v>2783</v>
      </c>
      <c r="F1758" s="3">
        <v>5</v>
      </c>
      <c r="G1758" s="3" t="s">
        <v>2827</v>
      </c>
      <c r="H1758" s="4" t="s">
        <v>1667</v>
      </c>
      <c r="I1758" s="3" t="s">
        <v>227</v>
      </c>
      <c r="J1758" s="3" t="s">
        <v>2333</v>
      </c>
      <c r="K1758" s="7" t="str">
        <f>VLOOKUP($I1758,'New Summary'!$E$8:$G$59,2,FALSE)</f>
        <v>H-400x200x9x15</v>
      </c>
      <c r="L1758" s="3" t="s">
        <v>2496</v>
      </c>
      <c r="M1758" s="7">
        <f>VLOOKUP($I1758,'New Summary'!$E$8:$G$59,3,FALSE)</f>
        <v>75.5</v>
      </c>
      <c r="N1758" s="3">
        <f>7600+6100</f>
        <v>13700</v>
      </c>
      <c r="O1758" s="3" t="s">
        <v>25</v>
      </c>
      <c r="P1758" s="3">
        <v>1</v>
      </c>
      <c r="Q1758" s="28">
        <f t="shared" si="369"/>
        <v>13.7</v>
      </c>
      <c r="R1758" s="28">
        <f t="shared" si="370"/>
        <v>1034.3499999999999</v>
      </c>
      <c r="S1758" s="12">
        <v>0</v>
      </c>
      <c r="T1758" s="46">
        <f t="shared" si="372"/>
        <v>0</v>
      </c>
      <c r="U1758" s="15"/>
      <c r="V1758" s="3">
        <f t="shared" si="373"/>
        <v>13.7</v>
      </c>
      <c r="W1758" s="45" t="s">
        <v>2504</v>
      </c>
      <c r="X1758" s="47">
        <f t="shared" si="374"/>
        <v>1034.3499999999999</v>
      </c>
      <c r="Y1758" s="47">
        <f t="shared" si="375"/>
        <v>0</v>
      </c>
      <c r="Z1758" s="5"/>
      <c r="AA1758" s="3">
        <v>0.3</v>
      </c>
      <c r="AB1758" s="3">
        <f t="shared" si="377"/>
        <v>13.399999999999999</v>
      </c>
      <c r="AC1758" s="3">
        <f t="shared" si="378"/>
        <v>22.65</v>
      </c>
      <c r="AD1758">
        <v>300</v>
      </c>
      <c r="AE1758" s="1">
        <f t="shared" si="368"/>
        <v>0.3</v>
      </c>
    </row>
    <row r="1759" spans="1:31" customFormat="1" ht="18" hidden="1" customHeight="1" x14ac:dyDescent="0.3">
      <c r="A1759" s="65" t="str" cm="1">
        <f t="array" ref="A1759">_xlfn.IFS(M1759&gt;=65,"Heavy",M1759&lt;=25,"Light",M1759&gt;=26-64,"Medium")</f>
        <v>Heavy</v>
      </c>
      <c r="B1759" s="1" t="s">
        <v>2787</v>
      </c>
      <c r="C1759" s="1" t="s">
        <v>2824</v>
      </c>
      <c r="D1759" s="3">
        <f t="shared" si="376"/>
        <v>1742</v>
      </c>
      <c r="E1759" s="4" t="s">
        <v>2783</v>
      </c>
      <c r="F1759" s="3">
        <v>5</v>
      </c>
      <c r="G1759" s="3" t="s">
        <v>2827</v>
      </c>
      <c r="H1759" s="4" t="s">
        <v>1668</v>
      </c>
      <c r="I1759" s="3" t="s">
        <v>227</v>
      </c>
      <c r="J1759" s="3" t="s">
        <v>2333</v>
      </c>
      <c r="K1759" s="7" t="str">
        <f>VLOOKUP($I1759,'New Summary'!$E$8:$G$59,2,FALSE)</f>
        <v>H-400x200x9x15</v>
      </c>
      <c r="L1759" s="3" t="s">
        <v>2496</v>
      </c>
      <c r="M1759" s="7">
        <f>VLOOKUP($I1759,'New Summary'!$E$8:$G$59,3,FALSE)</f>
        <v>75.5</v>
      </c>
      <c r="N1759" s="3">
        <f>6100+3050</f>
        <v>9150</v>
      </c>
      <c r="O1759" s="3" t="s">
        <v>25</v>
      </c>
      <c r="P1759" s="3">
        <v>1</v>
      </c>
      <c r="Q1759" s="28">
        <f t="shared" si="369"/>
        <v>9.15</v>
      </c>
      <c r="R1759" s="28">
        <f t="shared" si="370"/>
        <v>690.82500000000005</v>
      </c>
      <c r="S1759" s="12">
        <v>0</v>
      </c>
      <c r="T1759" s="46">
        <f t="shared" si="372"/>
        <v>0</v>
      </c>
      <c r="U1759" s="15"/>
      <c r="V1759" s="3">
        <f t="shared" si="373"/>
        <v>9.15</v>
      </c>
      <c r="W1759" s="45" t="s">
        <v>2504</v>
      </c>
      <c r="X1759" s="47">
        <f t="shared" si="374"/>
        <v>690.82500000000005</v>
      </c>
      <c r="Y1759" s="47">
        <f t="shared" si="375"/>
        <v>0</v>
      </c>
      <c r="Z1759" s="5"/>
      <c r="AA1759" s="3">
        <v>0.3</v>
      </c>
      <c r="AB1759" s="3">
        <f t="shared" si="377"/>
        <v>8.85</v>
      </c>
      <c r="AC1759" s="3">
        <f t="shared" si="378"/>
        <v>22.65</v>
      </c>
      <c r="AD1759">
        <v>300</v>
      </c>
      <c r="AE1759" s="1">
        <f t="shared" si="368"/>
        <v>0.3</v>
      </c>
    </row>
    <row r="1760" spans="1:31" customFormat="1" ht="18" hidden="1" customHeight="1" x14ac:dyDescent="0.3">
      <c r="A1760" s="65" t="str" cm="1">
        <f t="array" ref="A1760">_xlfn.IFS(M1760&gt;=65,"Heavy",M1760&lt;=25,"Light",M1760&gt;=26-64,"Medium")</f>
        <v>Heavy</v>
      </c>
      <c r="B1760" s="1" t="s">
        <v>2787</v>
      </c>
      <c r="C1760" s="1" t="s">
        <v>2824</v>
      </c>
      <c r="D1760" s="3">
        <f t="shared" si="376"/>
        <v>1743</v>
      </c>
      <c r="E1760" s="4" t="s">
        <v>2783</v>
      </c>
      <c r="F1760" s="3">
        <v>5</v>
      </c>
      <c r="G1760" s="3" t="s">
        <v>2827</v>
      </c>
      <c r="H1760" s="4" t="s">
        <v>1669</v>
      </c>
      <c r="I1760" s="3" t="s">
        <v>227</v>
      </c>
      <c r="J1760" s="3" t="s">
        <v>2333</v>
      </c>
      <c r="K1760" s="7" t="str">
        <f>VLOOKUP($I1760,'New Summary'!$E$8:$G$59,2,FALSE)</f>
        <v>H-400x200x9x15</v>
      </c>
      <c r="L1760" s="3" t="s">
        <v>2496</v>
      </c>
      <c r="M1760" s="7">
        <f>VLOOKUP($I1760,'New Summary'!$E$8:$G$59,3,FALSE)</f>
        <v>75.5</v>
      </c>
      <c r="N1760" s="3">
        <f>6100+3050</f>
        <v>9150</v>
      </c>
      <c r="O1760" s="3" t="s">
        <v>25</v>
      </c>
      <c r="P1760" s="3">
        <v>1</v>
      </c>
      <c r="Q1760" s="28">
        <f t="shared" si="369"/>
        <v>9.15</v>
      </c>
      <c r="R1760" s="28">
        <f t="shared" si="370"/>
        <v>690.82500000000005</v>
      </c>
      <c r="S1760" s="12">
        <v>0</v>
      </c>
      <c r="T1760" s="46">
        <f t="shared" si="372"/>
        <v>0</v>
      </c>
      <c r="U1760" s="15"/>
      <c r="V1760" s="3">
        <f t="shared" si="373"/>
        <v>9.15</v>
      </c>
      <c r="W1760" s="45" t="s">
        <v>2504</v>
      </c>
      <c r="X1760" s="47">
        <f t="shared" si="374"/>
        <v>690.82500000000005</v>
      </c>
      <c r="Y1760" s="47">
        <f t="shared" si="375"/>
        <v>0</v>
      </c>
      <c r="Z1760" s="5"/>
      <c r="AA1760" s="3">
        <v>0.3</v>
      </c>
      <c r="AB1760" s="3">
        <f t="shared" si="377"/>
        <v>8.85</v>
      </c>
      <c r="AC1760" s="3">
        <f t="shared" si="378"/>
        <v>22.65</v>
      </c>
      <c r="AD1760">
        <v>300</v>
      </c>
      <c r="AE1760" s="1">
        <f t="shared" si="368"/>
        <v>0.3</v>
      </c>
    </row>
    <row r="1761" spans="1:31" customFormat="1" ht="18" hidden="1" customHeight="1" x14ac:dyDescent="0.3">
      <c r="A1761" s="65" t="str" cm="1">
        <f t="array" ref="A1761">_xlfn.IFS(M1761&gt;=65,"Heavy",M1761&lt;=25,"Light",M1761&gt;=26-64,"Medium")</f>
        <v>Heavy</v>
      </c>
      <c r="B1761" s="1" t="s">
        <v>2787</v>
      </c>
      <c r="C1761" s="1" t="s">
        <v>2824</v>
      </c>
      <c r="D1761" s="3">
        <f t="shared" si="376"/>
        <v>1744</v>
      </c>
      <c r="E1761" s="4" t="s">
        <v>2783</v>
      </c>
      <c r="F1761" s="3">
        <v>5</v>
      </c>
      <c r="G1761" s="3" t="s">
        <v>2827</v>
      </c>
      <c r="H1761" s="4" t="s">
        <v>1670</v>
      </c>
      <c r="I1761" s="3" t="s">
        <v>227</v>
      </c>
      <c r="J1761" s="3" t="s">
        <v>2333</v>
      </c>
      <c r="K1761" s="7" t="str">
        <f>VLOOKUP($I1761,'New Summary'!$E$8:$G$59,2,FALSE)</f>
        <v>H-400x200x9x15</v>
      </c>
      <c r="L1761" s="3" t="s">
        <v>2496</v>
      </c>
      <c r="M1761" s="7">
        <f>VLOOKUP($I1761,'New Summary'!$E$8:$G$59,3,FALSE)</f>
        <v>75.5</v>
      </c>
      <c r="N1761" s="3">
        <f>7600+6100</f>
        <v>13700</v>
      </c>
      <c r="O1761" s="3" t="s">
        <v>25</v>
      </c>
      <c r="P1761" s="3">
        <v>1</v>
      </c>
      <c r="Q1761" s="28">
        <f t="shared" si="369"/>
        <v>13.7</v>
      </c>
      <c r="R1761" s="28">
        <f t="shared" si="370"/>
        <v>1034.3499999999999</v>
      </c>
      <c r="S1761" s="12">
        <v>0</v>
      </c>
      <c r="T1761" s="46">
        <f t="shared" si="372"/>
        <v>0</v>
      </c>
      <c r="U1761" s="15"/>
      <c r="V1761" s="3">
        <f t="shared" si="373"/>
        <v>13.7</v>
      </c>
      <c r="W1761" s="45" t="s">
        <v>2504</v>
      </c>
      <c r="X1761" s="47">
        <f t="shared" si="374"/>
        <v>1034.3499999999999</v>
      </c>
      <c r="Y1761" s="47">
        <f t="shared" si="375"/>
        <v>0</v>
      </c>
      <c r="Z1761" s="5"/>
      <c r="AA1761" s="3">
        <v>0.3</v>
      </c>
      <c r="AB1761" s="3">
        <f t="shared" si="377"/>
        <v>13.399999999999999</v>
      </c>
      <c r="AC1761" s="3">
        <f t="shared" si="378"/>
        <v>22.65</v>
      </c>
      <c r="AD1761">
        <v>300</v>
      </c>
      <c r="AE1761" s="1">
        <f t="shared" si="368"/>
        <v>0.3</v>
      </c>
    </row>
    <row r="1762" spans="1:31" customFormat="1" ht="18" hidden="1" customHeight="1" x14ac:dyDescent="0.3">
      <c r="A1762" s="65" t="str" cm="1">
        <f t="array" ref="A1762">_xlfn.IFS(M1762&gt;=65,"Heavy",M1762&lt;=25,"Light",M1762&gt;=26-64,"Medium")</f>
        <v>Heavy</v>
      </c>
      <c r="B1762" s="1" t="s">
        <v>2787</v>
      </c>
      <c r="C1762" s="1" t="s">
        <v>2824</v>
      </c>
      <c r="D1762" s="3">
        <f t="shared" si="376"/>
        <v>1745</v>
      </c>
      <c r="E1762" s="4" t="s">
        <v>2783</v>
      </c>
      <c r="F1762" s="3">
        <v>5</v>
      </c>
      <c r="G1762" s="3" t="s">
        <v>2827</v>
      </c>
      <c r="H1762" s="4" t="s">
        <v>1671</v>
      </c>
      <c r="I1762" s="3" t="s">
        <v>227</v>
      </c>
      <c r="J1762" s="3" t="s">
        <v>2333</v>
      </c>
      <c r="K1762" s="7" t="str">
        <f>VLOOKUP($I1762,'New Summary'!$E$8:$G$59,2,FALSE)</f>
        <v>H-400x200x9x15</v>
      </c>
      <c r="L1762" s="3" t="s">
        <v>2496</v>
      </c>
      <c r="M1762" s="7">
        <f>VLOOKUP($I1762,'New Summary'!$E$8:$G$59,3,FALSE)</f>
        <v>75.5</v>
      </c>
      <c r="N1762" s="3">
        <f>7600+6100</f>
        <v>13700</v>
      </c>
      <c r="O1762" s="3" t="s">
        <v>25</v>
      </c>
      <c r="P1762" s="3">
        <v>1</v>
      </c>
      <c r="Q1762" s="28">
        <f t="shared" si="369"/>
        <v>13.7</v>
      </c>
      <c r="R1762" s="28">
        <f t="shared" si="370"/>
        <v>1034.3499999999999</v>
      </c>
      <c r="S1762" s="12">
        <v>0</v>
      </c>
      <c r="T1762" s="46">
        <f t="shared" si="372"/>
        <v>0</v>
      </c>
      <c r="U1762" s="15"/>
      <c r="V1762" s="3">
        <f t="shared" si="373"/>
        <v>13.7</v>
      </c>
      <c r="W1762" s="45" t="s">
        <v>2504</v>
      </c>
      <c r="X1762" s="47">
        <f t="shared" si="374"/>
        <v>1034.3499999999999</v>
      </c>
      <c r="Y1762" s="47">
        <f t="shared" si="375"/>
        <v>0</v>
      </c>
      <c r="Z1762" s="5"/>
      <c r="AA1762" s="3">
        <v>0.3</v>
      </c>
      <c r="AB1762" s="3">
        <f t="shared" si="377"/>
        <v>13.399999999999999</v>
      </c>
      <c r="AC1762" s="3">
        <f t="shared" si="378"/>
        <v>22.65</v>
      </c>
      <c r="AD1762">
        <v>300</v>
      </c>
      <c r="AE1762" s="1">
        <f t="shared" si="368"/>
        <v>0.3</v>
      </c>
    </row>
    <row r="1763" spans="1:31" customFormat="1" ht="18" hidden="1" customHeight="1" x14ac:dyDescent="0.3">
      <c r="A1763" s="65" t="str" cm="1">
        <f t="array" ref="A1763">_xlfn.IFS(M1763&gt;=65,"Heavy",M1763&lt;=25,"Light",M1763&gt;=26-64,"Medium")</f>
        <v>Heavy</v>
      </c>
      <c r="B1763" s="1" t="s">
        <v>2787</v>
      </c>
      <c r="C1763" s="1" t="s">
        <v>2824</v>
      </c>
      <c r="D1763" s="3">
        <f t="shared" si="376"/>
        <v>1746</v>
      </c>
      <c r="E1763" s="4" t="s">
        <v>2783</v>
      </c>
      <c r="F1763" s="3">
        <v>5</v>
      </c>
      <c r="G1763" s="3" t="s">
        <v>2827</v>
      </c>
      <c r="H1763" s="4" t="s">
        <v>1672</v>
      </c>
      <c r="I1763" s="3" t="s">
        <v>227</v>
      </c>
      <c r="J1763" s="3" t="s">
        <v>2333</v>
      </c>
      <c r="K1763" s="7" t="str">
        <f>VLOOKUP($I1763,'New Summary'!$E$8:$G$59,2,FALSE)</f>
        <v>H-400x200x9x15</v>
      </c>
      <c r="L1763" s="3" t="s">
        <v>2496</v>
      </c>
      <c r="M1763" s="7">
        <f>VLOOKUP($I1763,'New Summary'!$E$8:$G$59,3,FALSE)</f>
        <v>75.5</v>
      </c>
      <c r="N1763" s="3">
        <f>6100+3050</f>
        <v>9150</v>
      </c>
      <c r="O1763" s="3" t="s">
        <v>25</v>
      </c>
      <c r="P1763" s="3">
        <v>1</v>
      </c>
      <c r="Q1763" s="28">
        <f t="shared" si="369"/>
        <v>9.15</v>
      </c>
      <c r="R1763" s="28">
        <f t="shared" si="370"/>
        <v>690.82500000000005</v>
      </c>
      <c r="S1763" s="12">
        <v>0</v>
      </c>
      <c r="T1763" s="46">
        <f t="shared" si="372"/>
        <v>0</v>
      </c>
      <c r="U1763" s="15"/>
      <c r="V1763" s="3">
        <f t="shared" si="373"/>
        <v>9.15</v>
      </c>
      <c r="W1763" s="45" t="s">
        <v>2504</v>
      </c>
      <c r="X1763" s="47">
        <f t="shared" si="374"/>
        <v>690.82500000000005</v>
      </c>
      <c r="Y1763" s="47">
        <f t="shared" si="375"/>
        <v>0</v>
      </c>
      <c r="Z1763" s="5"/>
      <c r="AA1763" s="3">
        <v>0.3</v>
      </c>
      <c r="AB1763" s="3">
        <f t="shared" si="377"/>
        <v>8.85</v>
      </c>
      <c r="AC1763" s="3">
        <f t="shared" si="378"/>
        <v>22.65</v>
      </c>
      <c r="AD1763">
        <v>300</v>
      </c>
      <c r="AE1763" s="1">
        <f t="shared" si="368"/>
        <v>0.3</v>
      </c>
    </row>
    <row r="1764" spans="1:31" customFormat="1" ht="18" hidden="1" customHeight="1" x14ac:dyDescent="0.3">
      <c r="A1764" s="65" t="str" cm="1">
        <f t="array" ref="A1764">_xlfn.IFS(M1764&gt;=65,"Heavy",M1764&lt;=25,"Light",M1764&gt;=26-64,"Medium")</f>
        <v>Heavy</v>
      </c>
      <c r="B1764" s="1" t="s">
        <v>2787</v>
      </c>
      <c r="C1764" s="1" t="s">
        <v>2824</v>
      </c>
      <c r="D1764" s="3">
        <f t="shared" si="376"/>
        <v>1747</v>
      </c>
      <c r="E1764" s="4" t="s">
        <v>2783</v>
      </c>
      <c r="F1764" s="3">
        <v>5</v>
      </c>
      <c r="G1764" s="3" t="s">
        <v>2827</v>
      </c>
      <c r="H1764" s="4" t="s">
        <v>1673</v>
      </c>
      <c r="I1764" s="3" t="s">
        <v>227</v>
      </c>
      <c r="J1764" s="3" t="s">
        <v>2333</v>
      </c>
      <c r="K1764" s="7" t="str">
        <f>VLOOKUP($I1764,'New Summary'!$E$8:$G$59,2,FALSE)</f>
        <v>H-400x200x9x15</v>
      </c>
      <c r="L1764" s="3" t="s">
        <v>2496</v>
      </c>
      <c r="M1764" s="7">
        <f>VLOOKUP($I1764,'New Summary'!$E$8:$G$59,3,FALSE)</f>
        <v>75.5</v>
      </c>
      <c r="N1764" s="3">
        <f>6100+3050</f>
        <v>9150</v>
      </c>
      <c r="O1764" s="3" t="s">
        <v>25</v>
      </c>
      <c r="P1764" s="3">
        <v>1</v>
      </c>
      <c r="Q1764" s="28">
        <f t="shared" si="369"/>
        <v>9.15</v>
      </c>
      <c r="R1764" s="28">
        <f t="shared" si="370"/>
        <v>690.82500000000005</v>
      </c>
      <c r="S1764" s="12">
        <v>0</v>
      </c>
      <c r="T1764" s="46">
        <f t="shared" si="372"/>
        <v>0</v>
      </c>
      <c r="U1764" s="15"/>
      <c r="V1764" s="3">
        <f t="shared" si="373"/>
        <v>9.15</v>
      </c>
      <c r="W1764" s="45" t="s">
        <v>2504</v>
      </c>
      <c r="X1764" s="47">
        <f t="shared" si="374"/>
        <v>690.82500000000005</v>
      </c>
      <c r="Y1764" s="47">
        <f t="shared" si="375"/>
        <v>0</v>
      </c>
      <c r="Z1764" s="5"/>
      <c r="AA1764" s="3">
        <v>0.3</v>
      </c>
      <c r="AB1764" s="3">
        <f t="shared" si="377"/>
        <v>8.85</v>
      </c>
      <c r="AC1764" s="3">
        <f t="shared" si="378"/>
        <v>22.65</v>
      </c>
      <c r="AD1764">
        <v>300</v>
      </c>
      <c r="AE1764" s="1">
        <f t="shared" si="368"/>
        <v>0.3</v>
      </c>
    </row>
    <row r="1765" spans="1:31" customFormat="1" ht="18" hidden="1" customHeight="1" x14ac:dyDescent="0.3">
      <c r="A1765" s="65" t="str" cm="1">
        <f t="array" ref="A1765">_xlfn.IFS(M1765&gt;=65,"Heavy",M1765&lt;=25,"Light",M1765&gt;=26-64,"Medium")</f>
        <v>Heavy</v>
      </c>
      <c r="B1765" s="1" t="s">
        <v>2787</v>
      </c>
      <c r="C1765" s="1" t="s">
        <v>2824</v>
      </c>
      <c r="D1765" s="3">
        <f t="shared" si="376"/>
        <v>1748</v>
      </c>
      <c r="E1765" s="4" t="s">
        <v>2783</v>
      </c>
      <c r="F1765" s="3">
        <v>5</v>
      </c>
      <c r="G1765" s="3" t="s">
        <v>2827</v>
      </c>
      <c r="H1765" s="4" t="s">
        <v>1674</v>
      </c>
      <c r="I1765" s="3" t="s">
        <v>227</v>
      </c>
      <c r="J1765" s="3" t="s">
        <v>2333</v>
      </c>
      <c r="K1765" s="7" t="str">
        <f>VLOOKUP($I1765,'New Summary'!$E$8:$G$59,2,FALSE)</f>
        <v>H-400x200x9x15</v>
      </c>
      <c r="L1765" s="3" t="s">
        <v>2496</v>
      </c>
      <c r="M1765" s="7">
        <f>VLOOKUP($I1765,'New Summary'!$E$8:$G$59,3,FALSE)</f>
        <v>75.5</v>
      </c>
      <c r="N1765" s="3">
        <f>7600+6100</f>
        <v>13700</v>
      </c>
      <c r="O1765" s="3" t="s">
        <v>25</v>
      </c>
      <c r="P1765" s="3">
        <v>1</v>
      </c>
      <c r="Q1765" s="28">
        <f t="shared" si="369"/>
        <v>13.7</v>
      </c>
      <c r="R1765" s="28">
        <f t="shared" si="370"/>
        <v>1034.3499999999999</v>
      </c>
      <c r="S1765" s="12">
        <v>0</v>
      </c>
      <c r="T1765" s="46">
        <f t="shared" si="372"/>
        <v>0</v>
      </c>
      <c r="U1765" s="15"/>
      <c r="V1765" s="3">
        <f t="shared" si="373"/>
        <v>13.7</v>
      </c>
      <c r="W1765" s="45" t="s">
        <v>2504</v>
      </c>
      <c r="X1765" s="47">
        <f t="shared" si="374"/>
        <v>1034.3499999999999</v>
      </c>
      <c r="Y1765" s="47">
        <f t="shared" si="375"/>
        <v>0</v>
      </c>
      <c r="Z1765" s="5"/>
      <c r="AA1765" s="3">
        <v>0.3</v>
      </c>
      <c r="AB1765" s="3">
        <f t="shared" si="377"/>
        <v>13.399999999999999</v>
      </c>
      <c r="AC1765" s="3">
        <f t="shared" si="378"/>
        <v>22.65</v>
      </c>
      <c r="AD1765">
        <v>300</v>
      </c>
      <c r="AE1765" s="1">
        <f t="shared" si="368"/>
        <v>0.3</v>
      </c>
    </row>
    <row r="1766" spans="1:31" customFormat="1" ht="18" hidden="1" customHeight="1" x14ac:dyDescent="0.3">
      <c r="A1766" s="65" t="str" cm="1">
        <f t="array" ref="A1766">_xlfn.IFS(M1766&gt;=65,"Heavy",M1766&lt;=25,"Light",M1766&gt;=26-64,"Medium")</f>
        <v>Heavy</v>
      </c>
      <c r="B1766" s="1" t="s">
        <v>2787</v>
      </c>
      <c r="C1766" s="1" t="s">
        <v>2824</v>
      </c>
      <c r="D1766" s="3">
        <f t="shared" si="376"/>
        <v>1749</v>
      </c>
      <c r="E1766" s="4" t="s">
        <v>2783</v>
      </c>
      <c r="F1766" s="3">
        <v>5</v>
      </c>
      <c r="G1766" s="3" t="s">
        <v>2827</v>
      </c>
      <c r="H1766" s="4" t="s">
        <v>1675</v>
      </c>
      <c r="I1766" s="3" t="s">
        <v>227</v>
      </c>
      <c r="J1766" s="3" t="s">
        <v>2333</v>
      </c>
      <c r="K1766" s="7" t="str">
        <f>VLOOKUP($I1766,'New Summary'!$E$8:$G$59,2,FALSE)</f>
        <v>H-400x200x9x15</v>
      </c>
      <c r="L1766" s="3" t="s">
        <v>2496</v>
      </c>
      <c r="M1766" s="7">
        <f>VLOOKUP($I1766,'New Summary'!$E$8:$G$59,3,FALSE)</f>
        <v>75.5</v>
      </c>
      <c r="N1766" s="3">
        <f>7600+6100</f>
        <v>13700</v>
      </c>
      <c r="O1766" s="3" t="s">
        <v>25</v>
      </c>
      <c r="P1766" s="3">
        <v>1</v>
      </c>
      <c r="Q1766" s="28">
        <f t="shared" si="369"/>
        <v>13.7</v>
      </c>
      <c r="R1766" s="28">
        <f t="shared" si="370"/>
        <v>1034.3499999999999</v>
      </c>
      <c r="S1766" s="12">
        <v>0</v>
      </c>
      <c r="T1766" s="46">
        <f t="shared" si="372"/>
        <v>0</v>
      </c>
      <c r="U1766" s="15"/>
      <c r="V1766" s="3">
        <f t="shared" si="373"/>
        <v>13.7</v>
      </c>
      <c r="W1766" s="45" t="s">
        <v>2504</v>
      </c>
      <c r="X1766" s="47">
        <f t="shared" si="374"/>
        <v>1034.3499999999999</v>
      </c>
      <c r="Y1766" s="47">
        <f t="shared" si="375"/>
        <v>0</v>
      </c>
      <c r="Z1766" s="5"/>
      <c r="AA1766" s="3">
        <v>0.3</v>
      </c>
      <c r="AB1766" s="3">
        <f t="shared" si="377"/>
        <v>13.399999999999999</v>
      </c>
      <c r="AC1766" s="3">
        <f t="shared" si="378"/>
        <v>22.65</v>
      </c>
      <c r="AD1766">
        <v>300</v>
      </c>
      <c r="AE1766" s="1">
        <f t="shared" si="368"/>
        <v>0.3</v>
      </c>
    </row>
    <row r="1767" spans="1:31" customFormat="1" ht="18" hidden="1" customHeight="1" x14ac:dyDescent="0.3">
      <c r="A1767" s="65" t="str" cm="1">
        <f t="array" ref="A1767">_xlfn.IFS(M1767&gt;=65,"Heavy",M1767&lt;=25,"Light",M1767&gt;=26-64,"Medium")</f>
        <v>Heavy</v>
      </c>
      <c r="B1767" s="1" t="s">
        <v>2787</v>
      </c>
      <c r="C1767" s="1" t="s">
        <v>2824</v>
      </c>
      <c r="D1767" s="3">
        <f t="shared" si="376"/>
        <v>1750</v>
      </c>
      <c r="E1767" s="4" t="s">
        <v>2783</v>
      </c>
      <c r="F1767" s="3">
        <v>5</v>
      </c>
      <c r="G1767" s="3" t="s">
        <v>2827</v>
      </c>
      <c r="H1767" s="4" t="s">
        <v>1676</v>
      </c>
      <c r="I1767" s="3" t="s">
        <v>227</v>
      </c>
      <c r="J1767" s="3" t="s">
        <v>2333</v>
      </c>
      <c r="K1767" s="7" t="str">
        <f>VLOOKUP($I1767,'New Summary'!$E$8:$G$59,2,FALSE)</f>
        <v>H-400x200x9x15</v>
      </c>
      <c r="L1767" s="3" t="s">
        <v>2496</v>
      </c>
      <c r="M1767" s="7">
        <f>VLOOKUP($I1767,'New Summary'!$E$8:$G$59,3,FALSE)</f>
        <v>75.5</v>
      </c>
      <c r="N1767" s="3">
        <f>6100+3050</f>
        <v>9150</v>
      </c>
      <c r="O1767" s="3" t="s">
        <v>25</v>
      </c>
      <c r="P1767" s="3">
        <v>1</v>
      </c>
      <c r="Q1767" s="28">
        <f t="shared" si="369"/>
        <v>9.15</v>
      </c>
      <c r="R1767" s="28">
        <f t="shared" si="370"/>
        <v>690.82500000000005</v>
      </c>
      <c r="S1767" s="12">
        <v>0</v>
      </c>
      <c r="T1767" s="46">
        <f t="shared" si="372"/>
        <v>0</v>
      </c>
      <c r="U1767" s="15"/>
      <c r="V1767" s="3">
        <f t="shared" si="373"/>
        <v>9.15</v>
      </c>
      <c r="W1767" s="45" t="s">
        <v>2504</v>
      </c>
      <c r="X1767" s="47">
        <f t="shared" si="374"/>
        <v>690.82500000000005</v>
      </c>
      <c r="Y1767" s="47">
        <f t="shared" si="375"/>
        <v>0</v>
      </c>
      <c r="Z1767" s="5"/>
      <c r="AA1767" s="3">
        <v>0.3</v>
      </c>
      <c r="AB1767" s="3">
        <f t="shared" si="377"/>
        <v>8.85</v>
      </c>
      <c r="AC1767" s="3">
        <f t="shared" si="378"/>
        <v>22.65</v>
      </c>
      <c r="AD1767">
        <v>300</v>
      </c>
      <c r="AE1767" s="1">
        <f t="shared" si="368"/>
        <v>0.3</v>
      </c>
    </row>
    <row r="1768" spans="1:31" customFormat="1" ht="18" hidden="1" customHeight="1" x14ac:dyDescent="0.3">
      <c r="A1768" s="65" t="str" cm="1">
        <f t="array" ref="A1768">_xlfn.IFS(M1768&gt;=65,"Heavy",M1768&lt;=25,"Light",M1768&gt;=26-64,"Medium")</f>
        <v>Heavy</v>
      </c>
      <c r="B1768" s="1" t="s">
        <v>2787</v>
      </c>
      <c r="C1768" s="1" t="s">
        <v>2824</v>
      </c>
      <c r="D1768" s="3">
        <f t="shared" si="376"/>
        <v>1751</v>
      </c>
      <c r="E1768" s="4" t="s">
        <v>2783</v>
      </c>
      <c r="F1768" s="3">
        <v>5</v>
      </c>
      <c r="G1768" s="3" t="s">
        <v>2827</v>
      </c>
      <c r="H1768" s="4" t="s">
        <v>1677</v>
      </c>
      <c r="I1768" s="3" t="s">
        <v>227</v>
      </c>
      <c r="J1768" s="3" t="s">
        <v>2333</v>
      </c>
      <c r="K1768" s="7" t="str">
        <f>VLOOKUP($I1768,'New Summary'!$E$8:$G$59,2,FALSE)</f>
        <v>H-400x200x9x15</v>
      </c>
      <c r="L1768" s="3" t="s">
        <v>2496</v>
      </c>
      <c r="M1768" s="7">
        <f>VLOOKUP($I1768,'New Summary'!$E$8:$G$59,3,FALSE)</f>
        <v>75.5</v>
      </c>
      <c r="N1768" s="3">
        <f>6100+3050</f>
        <v>9150</v>
      </c>
      <c r="O1768" s="3" t="s">
        <v>25</v>
      </c>
      <c r="P1768" s="3">
        <v>1</v>
      </c>
      <c r="Q1768" s="28">
        <f t="shared" si="369"/>
        <v>9.15</v>
      </c>
      <c r="R1768" s="28">
        <f t="shared" si="370"/>
        <v>690.82500000000005</v>
      </c>
      <c r="S1768" s="12">
        <v>0</v>
      </c>
      <c r="T1768" s="46">
        <f t="shared" si="372"/>
        <v>0</v>
      </c>
      <c r="U1768" s="15"/>
      <c r="V1768" s="3">
        <f t="shared" si="373"/>
        <v>9.15</v>
      </c>
      <c r="W1768" s="45" t="s">
        <v>2504</v>
      </c>
      <c r="X1768" s="47">
        <f t="shared" si="374"/>
        <v>690.82500000000005</v>
      </c>
      <c r="Y1768" s="47">
        <f t="shared" si="375"/>
        <v>0</v>
      </c>
      <c r="Z1768" s="5"/>
      <c r="AA1768" s="3">
        <v>0.3</v>
      </c>
      <c r="AB1768" s="3">
        <f t="shared" si="377"/>
        <v>8.85</v>
      </c>
      <c r="AC1768" s="3">
        <f t="shared" si="378"/>
        <v>22.65</v>
      </c>
      <c r="AD1768">
        <v>300</v>
      </c>
      <c r="AE1768" s="1">
        <f t="shared" si="368"/>
        <v>0.3</v>
      </c>
    </row>
    <row r="1769" spans="1:31" customFormat="1" ht="18" hidden="1" customHeight="1" x14ac:dyDescent="0.3">
      <c r="A1769" s="65" t="str" cm="1">
        <f t="array" ref="A1769">_xlfn.IFS(M1769&gt;=65,"Heavy",M1769&lt;=25,"Light",M1769&gt;=26-64,"Medium")</f>
        <v>Heavy</v>
      </c>
      <c r="B1769" s="1" t="s">
        <v>2787</v>
      </c>
      <c r="C1769" s="1" t="s">
        <v>2824</v>
      </c>
      <c r="D1769" s="3">
        <f t="shared" si="376"/>
        <v>1752</v>
      </c>
      <c r="E1769" s="4" t="s">
        <v>2783</v>
      </c>
      <c r="F1769" s="3">
        <v>5</v>
      </c>
      <c r="G1769" s="3" t="s">
        <v>2827</v>
      </c>
      <c r="H1769" s="4" t="s">
        <v>1678</v>
      </c>
      <c r="I1769" s="3" t="s">
        <v>227</v>
      </c>
      <c r="J1769" s="3" t="s">
        <v>2333</v>
      </c>
      <c r="K1769" s="7" t="str">
        <f>VLOOKUP($I1769,'New Summary'!$E$8:$G$59,2,FALSE)</f>
        <v>H-400x200x9x15</v>
      </c>
      <c r="L1769" s="3" t="s">
        <v>2496</v>
      </c>
      <c r="M1769" s="7">
        <f>VLOOKUP($I1769,'New Summary'!$E$8:$G$59,3,FALSE)</f>
        <v>75.5</v>
      </c>
      <c r="N1769" s="3">
        <f>7600+6100</f>
        <v>13700</v>
      </c>
      <c r="O1769" s="3" t="s">
        <v>25</v>
      </c>
      <c r="P1769" s="3">
        <v>1</v>
      </c>
      <c r="Q1769" s="28">
        <f t="shared" si="369"/>
        <v>13.7</v>
      </c>
      <c r="R1769" s="28">
        <f t="shared" si="370"/>
        <v>1034.3499999999999</v>
      </c>
      <c r="S1769" s="12">
        <v>0</v>
      </c>
      <c r="T1769" s="46">
        <f t="shared" si="372"/>
        <v>0</v>
      </c>
      <c r="U1769" s="15"/>
      <c r="V1769" s="3">
        <f t="shared" si="373"/>
        <v>13.7</v>
      </c>
      <c r="W1769" s="45" t="s">
        <v>2504</v>
      </c>
      <c r="X1769" s="47">
        <f t="shared" si="374"/>
        <v>1034.3499999999999</v>
      </c>
      <c r="Y1769" s="47">
        <f t="shared" si="375"/>
        <v>0</v>
      </c>
      <c r="Z1769" s="5"/>
      <c r="AA1769" s="3">
        <v>0.3</v>
      </c>
      <c r="AB1769" s="3">
        <f t="shared" si="377"/>
        <v>13.399999999999999</v>
      </c>
      <c r="AC1769" s="3">
        <f t="shared" si="378"/>
        <v>22.65</v>
      </c>
      <c r="AD1769">
        <v>300</v>
      </c>
      <c r="AE1769" s="1">
        <f t="shared" si="368"/>
        <v>0.3</v>
      </c>
    </row>
    <row r="1770" spans="1:31" customFormat="1" ht="18" hidden="1" customHeight="1" x14ac:dyDescent="0.3">
      <c r="A1770" s="65" t="str" cm="1">
        <f t="array" ref="A1770">_xlfn.IFS(M1770&gt;=65,"Heavy",M1770&lt;=25,"Light",M1770&gt;=26-64,"Medium")</f>
        <v>Heavy</v>
      </c>
      <c r="B1770" s="1" t="s">
        <v>2787</v>
      </c>
      <c r="C1770" s="1" t="s">
        <v>2824</v>
      </c>
      <c r="D1770" s="3">
        <f t="shared" si="376"/>
        <v>1753</v>
      </c>
      <c r="E1770" s="4" t="s">
        <v>2783</v>
      </c>
      <c r="F1770" s="3">
        <v>5</v>
      </c>
      <c r="G1770" s="3" t="s">
        <v>2827</v>
      </c>
      <c r="H1770" s="4" t="s">
        <v>1679</v>
      </c>
      <c r="I1770" s="3" t="s">
        <v>227</v>
      </c>
      <c r="J1770" s="3" t="s">
        <v>2333</v>
      </c>
      <c r="K1770" s="7" t="str">
        <f>VLOOKUP($I1770,'New Summary'!$E$8:$G$59,2,FALSE)</f>
        <v>H-400x200x9x15</v>
      </c>
      <c r="L1770" s="3" t="s">
        <v>2496</v>
      </c>
      <c r="M1770" s="7">
        <f>VLOOKUP($I1770,'New Summary'!$E$8:$G$59,3,FALSE)</f>
        <v>75.5</v>
      </c>
      <c r="N1770" s="3">
        <f>7600+6100</f>
        <v>13700</v>
      </c>
      <c r="O1770" s="3" t="s">
        <v>25</v>
      </c>
      <c r="P1770" s="3">
        <v>1</v>
      </c>
      <c r="Q1770" s="28">
        <f t="shared" si="369"/>
        <v>13.7</v>
      </c>
      <c r="R1770" s="28">
        <f t="shared" si="370"/>
        <v>1034.3499999999999</v>
      </c>
      <c r="S1770" s="12">
        <v>0</v>
      </c>
      <c r="T1770" s="46">
        <f t="shared" si="372"/>
        <v>0</v>
      </c>
      <c r="U1770" s="15"/>
      <c r="V1770" s="3">
        <f t="shared" si="373"/>
        <v>13.7</v>
      </c>
      <c r="W1770" s="45" t="s">
        <v>2504</v>
      </c>
      <c r="X1770" s="47">
        <f t="shared" si="374"/>
        <v>1034.3499999999999</v>
      </c>
      <c r="Y1770" s="47">
        <f t="shared" si="375"/>
        <v>0</v>
      </c>
      <c r="Z1770" s="5"/>
      <c r="AA1770" s="3">
        <v>0.3</v>
      </c>
      <c r="AB1770" s="3">
        <f t="shared" si="377"/>
        <v>13.399999999999999</v>
      </c>
      <c r="AC1770" s="3">
        <f t="shared" si="378"/>
        <v>22.65</v>
      </c>
      <c r="AD1770">
        <v>300</v>
      </c>
      <c r="AE1770" s="1">
        <f t="shared" si="368"/>
        <v>0.3</v>
      </c>
    </row>
    <row r="1771" spans="1:31" customFormat="1" ht="18" hidden="1" customHeight="1" x14ac:dyDescent="0.3">
      <c r="A1771" s="65" t="str" cm="1">
        <f t="array" ref="A1771">_xlfn.IFS(M1771&gt;=65,"Heavy",M1771&lt;=25,"Light",M1771&gt;=26-64,"Medium")</f>
        <v>Heavy</v>
      </c>
      <c r="B1771" s="1" t="s">
        <v>2787</v>
      </c>
      <c r="C1771" s="1" t="s">
        <v>2824</v>
      </c>
      <c r="D1771" s="3">
        <f t="shared" si="376"/>
        <v>1754</v>
      </c>
      <c r="E1771" s="4" t="s">
        <v>2783</v>
      </c>
      <c r="F1771" s="3">
        <v>5</v>
      </c>
      <c r="G1771" s="3" t="s">
        <v>2827</v>
      </c>
      <c r="H1771" s="4" t="s">
        <v>1680</v>
      </c>
      <c r="I1771" s="3" t="s">
        <v>227</v>
      </c>
      <c r="J1771" s="3" t="s">
        <v>2333</v>
      </c>
      <c r="K1771" s="7" t="str">
        <f>VLOOKUP($I1771,'New Summary'!$E$8:$G$59,2,FALSE)</f>
        <v>H-400x200x9x15</v>
      </c>
      <c r="L1771" s="3" t="s">
        <v>2496</v>
      </c>
      <c r="M1771" s="7">
        <f>VLOOKUP($I1771,'New Summary'!$E$8:$G$59,3,FALSE)</f>
        <v>75.5</v>
      </c>
      <c r="N1771" s="3">
        <f>6100+3050</f>
        <v>9150</v>
      </c>
      <c r="O1771" s="3" t="s">
        <v>25</v>
      </c>
      <c r="P1771" s="3">
        <v>1</v>
      </c>
      <c r="Q1771" s="28">
        <f t="shared" si="369"/>
        <v>9.15</v>
      </c>
      <c r="R1771" s="28">
        <f t="shared" si="370"/>
        <v>690.82500000000005</v>
      </c>
      <c r="S1771" s="12">
        <v>0</v>
      </c>
      <c r="T1771" s="46">
        <f t="shared" si="372"/>
        <v>0</v>
      </c>
      <c r="U1771" s="15"/>
      <c r="V1771" s="3">
        <f t="shared" si="373"/>
        <v>9.15</v>
      </c>
      <c r="W1771" s="45" t="s">
        <v>2504</v>
      </c>
      <c r="X1771" s="47">
        <f t="shared" si="374"/>
        <v>690.82500000000005</v>
      </c>
      <c r="Y1771" s="47">
        <f t="shared" si="375"/>
        <v>0</v>
      </c>
      <c r="Z1771" s="5"/>
      <c r="AA1771" s="3">
        <v>0.3</v>
      </c>
      <c r="AB1771" s="3">
        <f t="shared" si="377"/>
        <v>8.85</v>
      </c>
      <c r="AC1771" s="3">
        <f t="shared" si="378"/>
        <v>22.65</v>
      </c>
      <c r="AD1771">
        <v>300</v>
      </c>
      <c r="AE1771" s="1">
        <f t="shared" si="368"/>
        <v>0.3</v>
      </c>
    </row>
    <row r="1772" spans="1:31" customFormat="1" ht="18" hidden="1" customHeight="1" x14ac:dyDescent="0.3">
      <c r="A1772" s="65" t="str" cm="1">
        <f t="array" ref="A1772">_xlfn.IFS(M1772&gt;=65,"Heavy",M1772&lt;=25,"Light",M1772&gt;=26-64,"Medium")</f>
        <v>Heavy</v>
      </c>
      <c r="B1772" s="1" t="s">
        <v>2787</v>
      </c>
      <c r="C1772" s="1" t="s">
        <v>2824</v>
      </c>
      <c r="D1772" s="3">
        <f t="shared" si="376"/>
        <v>1755</v>
      </c>
      <c r="E1772" s="4" t="s">
        <v>2783</v>
      </c>
      <c r="F1772" s="3">
        <v>5</v>
      </c>
      <c r="G1772" s="3" t="s">
        <v>2827</v>
      </c>
      <c r="H1772" s="4" t="s">
        <v>1681</v>
      </c>
      <c r="I1772" s="3" t="s">
        <v>227</v>
      </c>
      <c r="J1772" s="3" t="s">
        <v>2333</v>
      </c>
      <c r="K1772" s="7" t="str">
        <f>VLOOKUP($I1772,'New Summary'!$E$8:$G$59,2,FALSE)</f>
        <v>H-400x200x9x15</v>
      </c>
      <c r="L1772" s="3" t="s">
        <v>2496</v>
      </c>
      <c r="M1772" s="7">
        <f>VLOOKUP($I1772,'New Summary'!$E$8:$G$59,3,FALSE)</f>
        <v>75.5</v>
      </c>
      <c r="N1772" s="3">
        <f>6100+3050</f>
        <v>9150</v>
      </c>
      <c r="O1772" s="3" t="s">
        <v>25</v>
      </c>
      <c r="P1772" s="3">
        <v>1</v>
      </c>
      <c r="Q1772" s="28">
        <f t="shared" si="369"/>
        <v>9.15</v>
      </c>
      <c r="R1772" s="28">
        <f t="shared" si="370"/>
        <v>690.82500000000005</v>
      </c>
      <c r="S1772" s="12">
        <v>0</v>
      </c>
      <c r="T1772" s="46">
        <f t="shared" si="372"/>
        <v>0</v>
      </c>
      <c r="U1772" s="15"/>
      <c r="V1772" s="3">
        <f t="shared" si="373"/>
        <v>9.15</v>
      </c>
      <c r="W1772" s="45" t="s">
        <v>2504</v>
      </c>
      <c r="X1772" s="47">
        <f t="shared" si="374"/>
        <v>690.82500000000005</v>
      </c>
      <c r="Y1772" s="47">
        <f t="shared" si="375"/>
        <v>0</v>
      </c>
      <c r="Z1772" s="5"/>
      <c r="AA1772" s="3">
        <v>0.3</v>
      </c>
      <c r="AB1772" s="3">
        <f t="shared" si="377"/>
        <v>8.85</v>
      </c>
      <c r="AC1772" s="3">
        <f t="shared" si="378"/>
        <v>22.65</v>
      </c>
      <c r="AD1772">
        <v>300</v>
      </c>
      <c r="AE1772" s="1">
        <f t="shared" si="368"/>
        <v>0.3</v>
      </c>
    </row>
    <row r="1773" spans="1:31" customFormat="1" ht="18" hidden="1" customHeight="1" x14ac:dyDescent="0.3">
      <c r="A1773" s="65" t="str" cm="1">
        <f t="array" ref="A1773">_xlfn.IFS(M1773&gt;=65,"Heavy",M1773&lt;=25,"Light",M1773&gt;=26-64,"Medium")</f>
        <v>Heavy</v>
      </c>
      <c r="B1773" s="1" t="s">
        <v>2787</v>
      </c>
      <c r="C1773" s="1" t="s">
        <v>2824</v>
      </c>
      <c r="D1773" s="3">
        <f t="shared" si="376"/>
        <v>1756</v>
      </c>
      <c r="E1773" s="4" t="s">
        <v>2783</v>
      </c>
      <c r="F1773" s="3">
        <v>5</v>
      </c>
      <c r="G1773" s="3" t="s">
        <v>2827</v>
      </c>
      <c r="H1773" s="4" t="s">
        <v>1682</v>
      </c>
      <c r="I1773" s="3" t="s">
        <v>227</v>
      </c>
      <c r="J1773" s="3" t="s">
        <v>2333</v>
      </c>
      <c r="K1773" s="7" t="str">
        <f>VLOOKUP($I1773,'New Summary'!$E$8:$G$59,2,FALSE)</f>
        <v>H-400x200x9x15</v>
      </c>
      <c r="L1773" s="3" t="s">
        <v>2496</v>
      </c>
      <c r="M1773" s="7">
        <f>VLOOKUP($I1773,'New Summary'!$E$8:$G$59,3,FALSE)</f>
        <v>75.5</v>
      </c>
      <c r="N1773" s="3">
        <f>7600+6100</f>
        <v>13700</v>
      </c>
      <c r="O1773" s="3" t="s">
        <v>25</v>
      </c>
      <c r="P1773" s="3">
        <v>1</v>
      </c>
      <c r="Q1773" s="28">
        <f t="shared" si="369"/>
        <v>13.7</v>
      </c>
      <c r="R1773" s="28">
        <f t="shared" si="370"/>
        <v>1034.3499999999999</v>
      </c>
      <c r="S1773" s="12">
        <v>0</v>
      </c>
      <c r="T1773" s="46">
        <f t="shared" si="372"/>
        <v>0</v>
      </c>
      <c r="U1773" s="15"/>
      <c r="V1773" s="3">
        <f t="shared" si="373"/>
        <v>13.7</v>
      </c>
      <c r="W1773" s="45" t="s">
        <v>2504</v>
      </c>
      <c r="X1773" s="47">
        <f t="shared" si="374"/>
        <v>1034.3499999999999</v>
      </c>
      <c r="Y1773" s="47">
        <f t="shared" si="375"/>
        <v>0</v>
      </c>
      <c r="Z1773" s="5"/>
      <c r="AA1773" s="3">
        <v>0.3</v>
      </c>
      <c r="AB1773" s="3">
        <f t="shared" si="377"/>
        <v>13.399999999999999</v>
      </c>
      <c r="AC1773" s="3">
        <f t="shared" si="378"/>
        <v>22.65</v>
      </c>
      <c r="AD1773">
        <v>300</v>
      </c>
      <c r="AE1773" s="1">
        <f t="shared" si="368"/>
        <v>0.3</v>
      </c>
    </row>
    <row r="1774" spans="1:31" customFormat="1" ht="18" hidden="1" customHeight="1" x14ac:dyDescent="0.3">
      <c r="A1774" s="65" t="str" cm="1">
        <f t="array" ref="A1774">_xlfn.IFS(M1774&gt;=65,"Heavy",M1774&lt;=25,"Light",M1774&gt;=26-64,"Medium")</f>
        <v>Heavy</v>
      </c>
      <c r="B1774" s="1" t="s">
        <v>2787</v>
      </c>
      <c r="C1774" s="1" t="s">
        <v>2824</v>
      </c>
      <c r="D1774" s="3">
        <f t="shared" si="376"/>
        <v>1757</v>
      </c>
      <c r="E1774" s="4" t="s">
        <v>2783</v>
      </c>
      <c r="F1774" s="3">
        <v>5</v>
      </c>
      <c r="G1774" s="3" t="s">
        <v>2827</v>
      </c>
      <c r="H1774" s="4" t="s">
        <v>1683</v>
      </c>
      <c r="I1774" s="3" t="s">
        <v>227</v>
      </c>
      <c r="J1774" s="3" t="s">
        <v>2333</v>
      </c>
      <c r="K1774" s="7" t="str">
        <f>VLOOKUP($I1774,'New Summary'!$E$8:$G$59,2,FALSE)</f>
        <v>H-400x200x9x15</v>
      </c>
      <c r="L1774" s="3" t="s">
        <v>2496</v>
      </c>
      <c r="M1774" s="7">
        <f>VLOOKUP($I1774,'New Summary'!$E$8:$G$59,3,FALSE)</f>
        <v>75.5</v>
      </c>
      <c r="N1774" s="3">
        <f>7600+6100</f>
        <v>13700</v>
      </c>
      <c r="O1774" s="3" t="s">
        <v>25</v>
      </c>
      <c r="P1774" s="3">
        <v>1</v>
      </c>
      <c r="Q1774" s="28">
        <f t="shared" si="369"/>
        <v>13.7</v>
      </c>
      <c r="R1774" s="28">
        <f t="shared" si="370"/>
        <v>1034.3499999999999</v>
      </c>
      <c r="S1774" s="12">
        <v>0</v>
      </c>
      <c r="T1774" s="46">
        <f t="shared" si="372"/>
        <v>0</v>
      </c>
      <c r="U1774" s="15"/>
      <c r="V1774" s="3">
        <f t="shared" si="373"/>
        <v>13.7</v>
      </c>
      <c r="W1774" s="45" t="s">
        <v>2504</v>
      </c>
      <c r="X1774" s="47">
        <f t="shared" si="374"/>
        <v>1034.3499999999999</v>
      </c>
      <c r="Y1774" s="47">
        <f t="shared" si="375"/>
        <v>0</v>
      </c>
      <c r="Z1774" s="5"/>
      <c r="AA1774" s="3">
        <v>0.3</v>
      </c>
      <c r="AB1774" s="3">
        <f t="shared" si="377"/>
        <v>13.399999999999999</v>
      </c>
      <c r="AC1774" s="3">
        <f t="shared" si="378"/>
        <v>22.65</v>
      </c>
      <c r="AD1774">
        <v>300</v>
      </c>
      <c r="AE1774" s="1">
        <f t="shared" si="368"/>
        <v>0.3</v>
      </c>
    </row>
    <row r="1775" spans="1:31" customFormat="1" ht="18" hidden="1" customHeight="1" x14ac:dyDescent="0.3">
      <c r="A1775" s="65" t="str" cm="1">
        <f t="array" ref="A1775">_xlfn.IFS(M1775&gt;=65,"Heavy",M1775&lt;=25,"Light",M1775&gt;=26-64,"Medium")</f>
        <v>Heavy</v>
      </c>
      <c r="B1775" s="1" t="s">
        <v>2787</v>
      </c>
      <c r="C1775" s="1" t="s">
        <v>2824</v>
      </c>
      <c r="D1775" s="3">
        <f t="shared" si="376"/>
        <v>1758</v>
      </c>
      <c r="E1775" s="4" t="s">
        <v>2783</v>
      </c>
      <c r="F1775" s="3">
        <v>5</v>
      </c>
      <c r="G1775" s="3" t="s">
        <v>2827</v>
      </c>
      <c r="H1775" s="4" t="s">
        <v>1684</v>
      </c>
      <c r="I1775" s="3" t="s">
        <v>227</v>
      </c>
      <c r="J1775" s="3" t="s">
        <v>2333</v>
      </c>
      <c r="K1775" s="7" t="str">
        <f>VLOOKUP($I1775,'New Summary'!$E$8:$G$59,2,FALSE)</f>
        <v>H-400x200x9x15</v>
      </c>
      <c r="L1775" s="3" t="s">
        <v>2496</v>
      </c>
      <c r="M1775" s="7">
        <f>VLOOKUP($I1775,'New Summary'!$E$8:$G$59,3,FALSE)</f>
        <v>75.5</v>
      </c>
      <c r="N1775" s="3">
        <f>6100+3050</f>
        <v>9150</v>
      </c>
      <c r="O1775" s="3" t="s">
        <v>25</v>
      </c>
      <c r="P1775" s="3">
        <v>1</v>
      </c>
      <c r="Q1775" s="28">
        <f t="shared" si="369"/>
        <v>9.15</v>
      </c>
      <c r="R1775" s="28">
        <f t="shared" si="370"/>
        <v>690.82500000000005</v>
      </c>
      <c r="S1775" s="12">
        <v>0</v>
      </c>
      <c r="T1775" s="46">
        <f t="shared" si="372"/>
        <v>0</v>
      </c>
      <c r="U1775" s="15"/>
      <c r="V1775" s="3">
        <f t="shared" si="373"/>
        <v>9.15</v>
      </c>
      <c r="W1775" s="45" t="s">
        <v>2504</v>
      </c>
      <c r="X1775" s="47">
        <f t="shared" si="374"/>
        <v>690.82500000000005</v>
      </c>
      <c r="Y1775" s="47">
        <f t="shared" si="375"/>
        <v>0</v>
      </c>
      <c r="Z1775" s="5"/>
      <c r="AA1775" s="3">
        <v>0.3</v>
      </c>
      <c r="AB1775" s="3">
        <f t="shared" si="377"/>
        <v>8.85</v>
      </c>
      <c r="AC1775" s="3">
        <f t="shared" si="378"/>
        <v>22.65</v>
      </c>
      <c r="AD1775">
        <v>300</v>
      </c>
      <c r="AE1775" s="1">
        <f t="shared" si="368"/>
        <v>0.3</v>
      </c>
    </row>
    <row r="1776" spans="1:31" customFormat="1" ht="18" hidden="1" customHeight="1" x14ac:dyDescent="0.3">
      <c r="A1776" s="65" t="str" cm="1">
        <f t="array" ref="A1776">_xlfn.IFS(M1776&gt;=65,"Heavy",M1776&lt;=25,"Light",M1776&gt;=26-64,"Medium")</f>
        <v>Heavy</v>
      </c>
      <c r="B1776" s="1" t="s">
        <v>2787</v>
      </c>
      <c r="C1776" s="1" t="s">
        <v>2824</v>
      </c>
      <c r="D1776" s="3">
        <f t="shared" si="376"/>
        <v>1759</v>
      </c>
      <c r="E1776" s="4" t="s">
        <v>2783</v>
      </c>
      <c r="F1776" s="3">
        <v>5</v>
      </c>
      <c r="G1776" s="3" t="s">
        <v>2827</v>
      </c>
      <c r="H1776" s="4" t="s">
        <v>1685</v>
      </c>
      <c r="I1776" s="3" t="s">
        <v>227</v>
      </c>
      <c r="J1776" s="3" t="s">
        <v>2333</v>
      </c>
      <c r="K1776" s="7" t="str">
        <f>VLOOKUP($I1776,'New Summary'!$E$8:$G$59,2,FALSE)</f>
        <v>H-400x200x9x15</v>
      </c>
      <c r="L1776" s="3" t="s">
        <v>2496</v>
      </c>
      <c r="M1776" s="7">
        <f>VLOOKUP($I1776,'New Summary'!$E$8:$G$59,3,FALSE)</f>
        <v>75.5</v>
      </c>
      <c r="N1776" s="3">
        <f>6100+3050</f>
        <v>9150</v>
      </c>
      <c r="O1776" s="3" t="s">
        <v>25</v>
      </c>
      <c r="P1776" s="3">
        <v>1</v>
      </c>
      <c r="Q1776" s="28">
        <f t="shared" si="369"/>
        <v>9.15</v>
      </c>
      <c r="R1776" s="28">
        <f t="shared" si="370"/>
        <v>690.82500000000005</v>
      </c>
      <c r="S1776" s="12">
        <v>0</v>
      </c>
      <c r="T1776" s="46">
        <f t="shared" si="372"/>
        <v>0</v>
      </c>
      <c r="U1776" s="15"/>
      <c r="V1776" s="3">
        <f t="shared" si="373"/>
        <v>9.15</v>
      </c>
      <c r="W1776" s="45" t="s">
        <v>2504</v>
      </c>
      <c r="X1776" s="47">
        <f t="shared" si="374"/>
        <v>690.82500000000005</v>
      </c>
      <c r="Y1776" s="47">
        <f t="shared" si="375"/>
        <v>0</v>
      </c>
      <c r="Z1776" s="5"/>
      <c r="AA1776" s="3">
        <v>0.3</v>
      </c>
      <c r="AB1776" s="3">
        <f t="shared" si="377"/>
        <v>8.85</v>
      </c>
      <c r="AC1776" s="3">
        <f t="shared" si="378"/>
        <v>22.65</v>
      </c>
      <c r="AD1776">
        <v>300</v>
      </c>
      <c r="AE1776" s="1">
        <f t="shared" si="368"/>
        <v>0.3</v>
      </c>
    </row>
    <row r="1777" spans="1:31" customFormat="1" ht="18" hidden="1" customHeight="1" x14ac:dyDescent="0.3">
      <c r="A1777" s="65" t="str" cm="1">
        <f t="array" ref="A1777">_xlfn.IFS(M1777&gt;=65,"Heavy",M1777&lt;=25,"Light",M1777&gt;=26-64,"Medium")</f>
        <v>Heavy</v>
      </c>
      <c r="B1777" s="1" t="s">
        <v>2787</v>
      </c>
      <c r="C1777" s="1" t="s">
        <v>2824</v>
      </c>
      <c r="D1777" s="3">
        <f t="shared" si="376"/>
        <v>1760</v>
      </c>
      <c r="E1777" s="4" t="s">
        <v>2783</v>
      </c>
      <c r="F1777" s="3">
        <v>5</v>
      </c>
      <c r="G1777" s="3" t="s">
        <v>2827</v>
      </c>
      <c r="H1777" s="4" t="s">
        <v>1686</v>
      </c>
      <c r="I1777" s="3" t="s">
        <v>227</v>
      </c>
      <c r="J1777" s="3" t="s">
        <v>2333</v>
      </c>
      <c r="K1777" s="7" t="str">
        <f>VLOOKUP($I1777,'New Summary'!$E$8:$G$59,2,FALSE)</f>
        <v>H-400x200x9x15</v>
      </c>
      <c r="L1777" s="3" t="s">
        <v>2496</v>
      </c>
      <c r="M1777" s="7">
        <f>VLOOKUP($I1777,'New Summary'!$E$8:$G$59,3,FALSE)</f>
        <v>75.5</v>
      </c>
      <c r="N1777" s="3">
        <f>7600+6100</f>
        <v>13700</v>
      </c>
      <c r="O1777" s="3" t="s">
        <v>25</v>
      </c>
      <c r="P1777" s="3">
        <v>1</v>
      </c>
      <c r="Q1777" s="28">
        <f t="shared" si="369"/>
        <v>13.7</v>
      </c>
      <c r="R1777" s="28">
        <f t="shared" si="370"/>
        <v>1034.3499999999999</v>
      </c>
      <c r="S1777" s="12">
        <v>0</v>
      </c>
      <c r="T1777" s="46">
        <f t="shared" si="372"/>
        <v>0</v>
      </c>
      <c r="U1777" s="15"/>
      <c r="V1777" s="3">
        <f t="shared" si="373"/>
        <v>13.7</v>
      </c>
      <c r="W1777" s="45" t="s">
        <v>2504</v>
      </c>
      <c r="X1777" s="47">
        <f t="shared" si="374"/>
        <v>1034.3499999999999</v>
      </c>
      <c r="Y1777" s="47">
        <f t="shared" si="375"/>
        <v>0</v>
      </c>
      <c r="Z1777" s="5"/>
      <c r="AA1777" s="3">
        <v>0.3</v>
      </c>
      <c r="AB1777" s="3">
        <f t="shared" si="377"/>
        <v>13.399999999999999</v>
      </c>
      <c r="AC1777" s="3">
        <f t="shared" si="378"/>
        <v>22.65</v>
      </c>
      <c r="AD1777">
        <v>300</v>
      </c>
      <c r="AE1777" s="1">
        <f t="shared" si="368"/>
        <v>0.3</v>
      </c>
    </row>
    <row r="1778" spans="1:31" customFormat="1" ht="18" hidden="1" customHeight="1" x14ac:dyDescent="0.3">
      <c r="A1778" s="65" t="str" cm="1">
        <f t="array" ref="A1778">_xlfn.IFS(M1778&gt;=65,"Heavy",M1778&lt;=25,"Light",M1778&gt;=26-64,"Medium")</f>
        <v>Heavy</v>
      </c>
      <c r="B1778" s="1" t="s">
        <v>2787</v>
      </c>
      <c r="C1778" s="1" t="s">
        <v>2824</v>
      </c>
      <c r="D1778" s="3">
        <f t="shared" si="376"/>
        <v>1761</v>
      </c>
      <c r="E1778" s="4" t="s">
        <v>2783</v>
      </c>
      <c r="F1778" s="3">
        <v>5</v>
      </c>
      <c r="G1778" s="3" t="s">
        <v>2827</v>
      </c>
      <c r="H1778" s="4" t="s">
        <v>1687</v>
      </c>
      <c r="I1778" s="3" t="s">
        <v>227</v>
      </c>
      <c r="J1778" s="3" t="s">
        <v>2333</v>
      </c>
      <c r="K1778" s="7" t="str">
        <f>VLOOKUP($I1778,'New Summary'!$E$8:$G$59,2,FALSE)</f>
        <v>H-400x200x9x15</v>
      </c>
      <c r="L1778" s="3" t="s">
        <v>2496</v>
      </c>
      <c r="M1778" s="7">
        <f>VLOOKUP($I1778,'New Summary'!$E$8:$G$59,3,FALSE)</f>
        <v>75.5</v>
      </c>
      <c r="N1778" s="3">
        <f>7600+6100</f>
        <v>13700</v>
      </c>
      <c r="O1778" s="3" t="s">
        <v>25</v>
      </c>
      <c r="P1778" s="3">
        <v>1</v>
      </c>
      <c r="Q1778" s="28">
        <f t="shared" si="369"/>
        <v>13.7</v>
      </c>
      <c r="R1778" s="28">
        <f t="shared" si="370"/>
        <v>1034.3499999999999</v>
      </c>
      <c r="S1778" s="12">
        <v>0</v>
      </c>
      <c r="T1778" s="46">
        <f t="shared" si="372"/>
        <v>0</v>
      </c>
      <c r="U1778" s="15"/>
      <c r="V1778" s="3">
        <f t="shared" si="373"/>
        <v>13.7</v>
      </c>
      <c r="W1778" s="45" t="s">
        <v>2504</v>
      </c>
      <c r="X1778" s="47">
        <f t="shared" si="374"/>
        <v>1034.3499999999999</v>
      </c>
      <c r="Y1778" s="47">
        <f t="shared" si="375"/>
        <v>0</v>
      </c>
      <c r="Z1778" s="5"/>
      <c r="AA1778" s="3">
        <v>0.3</v>
      </c>
      <c r="AB1778" s="3">
        <f t="shared" si="377"/>
        <v>13.399999999999999</v>
      </c>
      <c r="AC1778" s="3">
        <f t="shared" si="378"/>
        <v>22.65</v>
      </c>
      <c r="AD1778">
        <v>300</v>
      </c>
      <c r="AE1778" s="1">
        <f t="shared" si="368"/>
        <v>0.3</v>
      </c>
    </row>
    <row r="1779" spans="1:31" customFormat="1" ht="18" hidden="1" customHeight="1" x14ac:dyDescent="0.3">
      <c r="A1779" s="65" t="str" cm="1">
        <f t="array" ref="A1779">_xlfn.IFS(M1779&gt;=65,"Heavy",M1779&lt;=25,"Light",M1779&gt;=26-64,"Medium")</f>
        <v>Heavy</v>
      </c>
      <c r="B1779" s="1" t="s">
        <v>2787</v>
      </c>
      <c r="C1779" s="1" t="s">
        <v>2824</v>
      </c>
      <c r="D1779" s="3">
        <f t="shared" si="376"/>
        <v>1762</v>
      </c>
      <c r="E1779" s="4" t="s">
        <v>2783</v>
      </c>
      <c r="F1779" s="3">
        <v>5</v>
      </c>
      <c r="G1779" s="3" t="s">
        <v>2827</v>
      </c>
      <c r="H1779" s="4" t="s">
        <v>1688</v>
      </c>
      <c r="I1779" s="3" t="s">
        <v>227</v>
      </c>
      <c r="J1779" s="3" t="s">
        <v>2333</v>
      </c>
      <c r="K1779" s="7" t="str">
        <f>VLOOKUP($I1779,'New Summary'!$E$8:$G$59,2,FALSE)</f>
        <v>H-400x200x9x15</v>
      </c>
      <c r="L1779" s="3" t="s">
        <v>2496</v>
      </c>
      <c r="M1779" s="7">
        <f>VLOOKUP($I1779,'New Summary'!$E$8:$G$59,3,FALSE)</f>
        <v>75.5</v>
      </c>
      <c r="N1779" s="3">
        <f>6100+3050</f>
        <v>9150</v>
      </c>
      <c r="O1779" s="3" t="s">
        <v>25</v>
      </c>
      <c r="P1779" s="3">
        <v>1</v>
      </c>
      <c r="Q1779" s="28">
        <f t="shared" si="369"/>
        <v>9.15</v>
      </c>
      <c r="R1779" s="28">
        <f t="shared" si="370"/>
        <v>690.82500000000005</v>
      </c>
      <c r="S1779" s="12">
        <v>0</v>
      </c>
      <c r="T1779" s="46">
        <f t="shared" si="372"/>
        <v>0</v>
      </c>
      <c r="U1779" s="15"/>
      <c r="V1779" s="3">
        <f t="shared" si="373"/>
        <v>9.15</v>
      </c>
      <c r="W1779" s="45" t="s">
        <v>2504</v>
      </c>
      <c r="X1779" s="47">
        <f t="shared" si="374"/>
        <v>690.82500000000005</v>
      </c>
      <c r="Y1779" s="47">
        <f t="shared" si="375"/>
        <v>0</v>
      </c>
      <c r="Z1779" s="5"/>
      <c r="AA1779" s="3">
        <v>0.3</v>
      </c>
      <c r="AB1779" s="3">
        <f t="shared" si="377"/>
        <v>8.85</v>
      </c>
      <c r="AC1779" s="3">
        <f t="shared" si="378"/>
        <v>22.65</v>
      </c>
      <c r="AD1779">
        <v>300</v>
      </c>
      <c r="AE1779" s="1">
        <f t="shared" si="368"/>
        <v>0.3</v>
      </c>
    </row>
    <row r="1780" spans="1:31" customFormat="1" ht="18" hidden="1" customHeight="1" x14ac:dyDescent="0.3">
      <c r="A1780" s="65" t="str" cm="1">
        <f t="array" ref="A1780">_xlfn.IFS(M1780&gt;=65,"Heavy",M1780&lt;=25,"Light",M1780&gt;=26-64,"Medium")</f>
        <v>Heavy</v>
      </c>
      <c r="B1780" s="1" t="s">
        <v>2787</v>
      </c>
      <c r="C1780" s="1" t="s">
        <v>2824</v>
      </c>
      <c r="D1780" s="3">
        <f t="shared" si="376"/>
        <v>1763</v>
      </c>
      <c r="E1780" s="4" t="s">
        <v>2783</v>
      </c>
      <c r="F1780" s="3">
        <v>5</v>
      </c>
      <c r="G1780" s="3" t="s">
        <v>2827</v>
      </c>
      <c r="H1780" s="4" t="s">
        <v>1689</v>
      </c>
      <c r="I1780" s="3" t="s">
        <v>227</v>
      </c>
      <c r="J1780" s="3" t="s">
        <v>2333</v>
      </c>
      <c r="K1780" s="7" t="str">
        <f>VLOOKUP($I1780,'New Summary'!$E$8:$G$59,2,FALSE)</f>
        <v>H-400x200x9x15</v>
      </c>
      <c r="L1780" s="3" t="s">
        <v>2496</v>
      </c>
      <c r="M1780" s="7">
        <f>VLOOKUP($I1780,'New Summary'!$E$8:$G$59,3,FALSE)</f>
        <v>75.5</v>
      </c>
      <c r="N1780" s="3">
        <f>6100+3050</f>
        <v>9150</v>
      </c>
      <c r="O1780" s="3" t="s">
        <v>25</v>
      </c>
      <c r="P1780" s="3">
        <v>1</v>
      </c>
      <c r="Q1780" s="28">
        <f t="shared" si="369"/>
        <v>9.15</v>
      </c>
      <c r="R1780" s="28">
        <f t="shared" si="370"/>
        <v>690.82500000000005</v>
      </c>
      <c r="S1780" s="12">
        <v>0</v>
      </c>
      <c r="T1780" s="46">
        <f t="shared" si="372"/>
        <v>0</v>
      </c>
      <c r="U1780" s="15"/>
      <c r="V1780" s="3">
        <f t="shared" si="373"/>
        <v>9.15</v>
      </c>
      <c r="W1780" s="45" t="s">
        <v>2504</v>
      </c>
      <c r="X1780" s="47">
        <f t="shared" si="374"/>
        <v>690.82500000000005</v>
      </c>
      <c r="Y1780" s="47">
        <f t="shared" si="375"/>
        <v>0</v>
      </c>
      <c r="Z1780" s="5"/>
      <c r="AA1780" s="3">
        <v>0.3</v>
      </c>
      <c r="AB1780" s="3">
        <f t="shared" si="377"/>
        <v>8.85</v>
      </c>
      <c r="AC1780" s="3">
        <f t="shared" si="378"/>
        <v>22.65</v>
      </c>
      <c r="AD1780">
        <v>300</v>
      </c>
      <c r="AE1780" s="1">
        <f t="shared" si="368"/>
        <v>0.3</v>
      </c>
    </row>
    <row r="1781" spans="1:31" customFormat="1" ht="18" hidden="1" customHeight="1" x14ac:dyDescent="0.3">
      <c r="A1781" s="65" t="str" cm="1">
        <f t="array" ref="A1781">_xlfn.IFS(M1781&gt;=65,"Heavy",M1781&lt;=25,"Light",M1781&gt;=26-64,"Medium")</f>
        <v>Heavy</v>
      </c>
      <c r="B1781" s="1" t="s">
        <v>2787</v>
      </c>
      <c r="C1781" s="1" t="s">
        <v>2824</v>
      </c>
      <c r="D1781" s="3">
        <f t="shared" si="376"/>
        <v>1764</v>
      </c>
      <c r="E1781" s="4" t="s">
        <v>2783</v>
      </c>
      <c r="F1781" s="3">
        <v>5</v>
      </c>
      <c r="G1781" s="3" t="s">
        <v>2827</v>
      </c>
      <c r="H1781" s="4" t="s">
        <v>1690</v>
      </c>
      <c r="I1781" s="3" t="s">
        <v>227</v>
      </c>
      <c r="J1781" s="3" t="s">
        <v>2333</v>
      </c>
      <c r="K1781" s="7" t="str">
        <f>VLOOKUP($I1781,'New Summary'!$E$8:$G$59,2,FALSE)</f>
        <v>H-400x200x9x15</v>
      </c>
      <c r="L1781" s="3" t="s">
        <v>2496</v>
      </c>
      <c r="M1781" s="7">
        <f>VLOOKUP($I1781,'New Summary'!$E$8:$G$59,3,FALSE)</f>
        <v>75.5</v>
      </c>
      <c r="N1781" s="3">
        <f>7600+6100</f>
        <v>13700</v>
      </c>
      <c r="O1781" s="3" t="s">
        <v>25</v>
      </c>
      <c r="P1781" s="3">
        <v>1</v>
      </c>
      <c r="Q1781" s="28">
        <f t="shared" si="369"/>
        <v>13.7</v>
      </c>
      <c r="R1781" s="28">
        <f t="shared" si="370"/>
        <v>1034.3499999999999</v>
      </c>
      <c r="S1781" s="12">
        <v>0</v>
      </c>
      <c r="T1781" s="46">
        <f t="shared" si="372"/>
        <v>0</v>
      </c>
      <c r="U1781" s="15"/>
      <c r="V1781" s="3">
        <f t="shared" si="373"/>
        <v>13.7</v>
      </c>
      <c r="W1781" s="45" t="s">
        <v>2504</v>
      </c>
      <c r="X1781" s="47">
        <f t="shared" si="374"/>
        <v>1034.3499999999999</v>
      </c>
      <c r="Y1781" s="47">
        <f t="shared" si="375"/>
        <v>0</v>
      </c>
      <c r="Z1781" s="5"/>
      <c r="AA1781" s="3">
        <v>0.3</v>
      </c>
      <c r="AB1781" s="3">
        <f t="shared" si="377"/>
        <v>13.399999999999999</v>
      </c>
      <c r="AC1781" s="3">
        <f t="shared" si="378"/>
        <v>22.65</v>
      </c>
      <c r="AD1781">
        <v>300</v>
      </c>
      <c r="AE1781" s="1">
        <f t="shared" si="368"/>
        <v>0.3</v>
      </c>
    </row>
    <row r="1782" spans="1:31" customFormat="1" ht="43.2" hidden="1" x14ac:dyDescent="0.3">
      <c r="A1782" s="65" t="str" cm="1">
        <f t="array" ref="A1782">_xlfn.IFS(M1782&gt;=65,"Heavy",M1782&lt;=25,"Light",M1782&gt;=26-64,"Medium")</f>
        <v>Medium</v>
      </c>
      <c r="B1782" s="1" t="s">
        <v>2787</v>
      </c>
      <c r="C1782" s="1" t="s">
        <v>2824</v>
      </c>
      <c r="D1782" s="3">
        <f t="shared" si="376"/>
        <v>1765</v>
      </c>
      <c r="E1782" s="4" t="s">
        <v>2783</v>
      </c>
      <c r="F1782" s="3">
        <v>5</v>
      </c>
      <c r="G1782" s="3" t="s">
        <v>2827</v>
      </c>
      <c r="H1782" s="4" t="s">
        <v>1691</v>
      </c>
      <c r="I1782" s="3" t="s">
        <v>690</v>
      </c>
      <c r="J1782" s="3" t="s">
        <v>2317</v>
      </c>
      <c r="K1782" s="7" t="str">
        <f>VLOOKUP($I1782,'New Summary'!$E$8:$G$59,2,FALSE)</f>
        <v>H-350x175x6x9</v>
      </c>
      <c r="L1782" s="3" t="s">
        <v>2496</v>
      </c>
      <c r="M1782" s="7">
        <f>VLOOKUP($I1782,'New Summary'!$E$8:$G$59,3,FALSE)</f>
        <v>41.4</v>
      </c>
      <c r="N1782" s="3">
        <v>7600</v>
      </c>
      <c r="O1782" s="3" t="s">
        <v>25</v>
      </c>
      <c r="P1782" s="3">
        <v>1</v>
      </c>
      <c r="Q1782" s="28">
        <f t="shared" si="369"/>
        <v>7.6</v>
      </c>
      <c r="R1782" s="28">
        <f t="shared" si="370"/>
        <v>314.64</v>
      </c>
      <c r="S1782" s="12">
        <v>0</v>
      </c>
      <c r="T1782" s="46">
        <f t="shared" si="372"/>
        <v>0</v>
      </c>
      <c r="U1782" s="37"/>
      <c r="V1782" s="3">
        <f t="shared" si="373"/>
        <v>7.6</v>
      </c>
      <c r="W1782" s="30" t="s">
        <v>2502</v>
      </c>
      <c r="X1782" s="29">
        <f t="shared" si="374"/>
        <v>314.64</v>
      </c>
      <c r="Y1782" s="29">
        <f t="shared" si="375"/>
        <v>0</v>
      </c>
      <c r="Z1782" s="5"/>
      <c r="AA1782" s="3">
        <v>0.3</v>
      </c>
      <c r="AB1782" s="3">
        <f t="shared" si="377"/>
        <v>7.3</v>
      </c>
      <c r="AC1782" s="3">
        <f t="shared" si="378"/>
        <v>12.42</v>
      </c>
      <c r="AD1782">
        <v>300</v>
      </c>
      <c r="AE1782" s="1">
        <f t="shared" si="368"/>
        <v>0.3</v>
      </c>
    </row>
    <row r="1783" spans="1:31" customFormat="1" ht="43.2" hidden="1" x14ac:dyDescent="0.3">
      <c r="A1783" s="65" t="str" cm="1">
        <f t="array" ref="A1783">_xlfn.IFS(M1783&gt;=65,"Heavy",M1783&lt;=25,"Light",M1783&gt;=26-64,"Medium")</f>
        <v>Medium</v>
      </c>
      <c r="B1783" s="1" t="s">
        <v>2787</v>
      </c>
      <c r="C1783" s="1" t="s">
        <v>2824</v>
      </c>
      <c r="D1783" s="3">
        <f t="shared" si="376"/>
        <v>1766</v>
      </c>
      <c r="E1783" s="4" t="s">
        <v>2783</v>
      </c>
      <c r="F1783" s="3">
        <v>5</v>
      </c>
      <c r="G1783" s="3" t="s">
        <v>2827</v>
      </c>
      <c r="H1783" s="4" t="s">
        <v>1692</v>
      </c>
      <c r="I1783" s="3" t="s">
        <v>690</v>
      </c>
      <c r="J1783" s="3" t="s">
        <v>2317</v>
      </c>
      <c r="K1783" s="7" t="str">
        <f>VLOOKUP($I1783,'New Summary'!$E$8:$G$59,2,FALSE)</f>
        <v>H-350x175x6x9</v>
      </c>
      <c r="L1783" s="3" t="s">
        <v>2496</v>
      </c>
      <c r="M1783" s="7">
        <f>VLOOKUP($I1783,'New Summary'!$E$8:$G$59,3,FALSE)</f>
        <v>41.4</v>
      </c>
      <c r="N1783" s="3">
        <v>6100</v>
      </c>
      <c r="O1783" s="3" t="s">
        <v>25</v>
      </c>
      <c r="P1783" s="3">
        <v>1</v>
      </c>
      <c r="Q1783" s="28">
        <f t="shared" si="369"/>
        <v>6.1</v>
      </c>
      <c r="R1783" s="28">
        <f t="shared" si="370"/>
        <v>252.53999999999996</v>
      </c>
      <c r="S1783" s="12">
        <v>0</v>
      </c>
      <c r="T1783" s="46">
        <f t="shared" si="372"/>
        <v>0</v>
      </c>
      <c r="U1783" s="37"/>
      <c r="V1783" s="3">
        <f t="shared" si="373"/>
        <v>6.1</v>
      </c>
      <c r="W1783" s="30" t="s">
        <v>2502</v>
      </c>
      <c r="X1783" s="29">
        <f t="shared" si="374"/>
        <v>252.53999999999996</v>
      </c>
      <c r="Y1783" s="29">
        <f t="shared" si="375"/>
        <v>0</v>
      </c>
      <c r="Z1783" s="5"/>
      <c r="AA1783" s="3">
        <v>0.3</v>
      </c>
      <c r="AB1783" s="3">
        <f t="shared" si="377"/>
        <v>5.8</v>
      </c>
      <c r="AC1783" s="3">
        <f t="shared" si="378"/>
        <v>12.42</v>
      </c>
      <c r="AD1783">
        <v>300</v>
      </c>
      <c r="AE1783" s="1">
        <f t="shared" si="368"/>
        <v>0.3</v>
      </c>
    </row>
    <row r="1784" spans="1:31" customFormat="1" ht="43.2" hidden="1" x14ac:dyDescent="0.3">
      <c r="A1784" s="65" t="str" cm="1">
        <f t="array" ref="A1784">_xlfn.IFS(M1784&gt;=65,"Heavy",M1784&lt;=25,"Light",M1784&gt;=26-64,"Medium")</f>
        <v>Medium</v>
      </c>
      <c r="B1784" s="1" t="s">
        <v>2787</v>
      </c>
      <c r="C1784" s="1" t="s">
        <v>2824</v>
      </c>
      <c r="D1784" s="3">
        <f t="shared" si="376"/>
        <v>1767</v>
      </c>
      <c r="E1784" s="4" t="s">
        <v>2783</v>
      </c>
      <c r="F1784" s="3">
        <v>5</v>
      </c>
      <c r="G1784" s="3" t="s">
        <v>2827</v>
      </c>
      <c r="H1784" s="4" t="s">
        <v>1693</v>
      </c>
      <c r="I1784" s="3" t="s">
        <v>690</v>
      </c>
      <c r="J1784" s="3" t="s">
        <v>2317</v>
      </c>
      <c r="K1784" s="7" t="str">
        <f>VLOOKUP($I1784,'New Summary'!$E$8:$G$59,2,FALSE)</f>
        <v>H-350x175x6x9</v>
      </c>
      <c r="L1784" s="3" t="s">
        <v>2496</v>
      </c>
      <c r="M1784" s="7">
        <f>VLOOKUP($I1784,'New Summary'!$E$8:$G$59,3,FALSE)</f>
        <v>41.4</v>
      </c>
      <c r="N1784" s="3">
        <v>6100</v>
      </c>
      <c r="O1784" s="3" t="s">
        <v>25</v>
      </c>
      <c r="P1784" s="3">
        <v>1</v>
      </c>
      <c r="Q1784" s="28">
        <f t="shared" si="369"/>
        <v>6.1</v>
      </c>
      <c r="R1784" s="28">
        <f t="shared" si="370"/>
        <v>252.53999999999996</v>
      </c>
      <c r="S1784" s="12">
        <v>0</v>
      </c>
      <c r="T1784" s="46">
        <f t="shared" si="372"/>
        <v>0</v>
      </c>
      <c r="U1784" s="37"/>
      <c r="V1784" s="3">
        <f t="shared" si="373"/>
        <v>6.1</v>
      </c>
      <c r="W1784" s="30" t="s">
        <v>2502</v>
      </c>
      <c r="X1784" s="29">
        <f t="shared" si="374"/>
        <v>252.53999999999996</v>
      </c>
      <c r="Y1784" s="29">
        <f t="shared" si="375"/>
        <v>0</v>
      </c>
      <c r="Z1784" s="5"/>
      <c r="AA1784" s="3">
        <v>0.3</v>
      </c>
      <c r="AB1784" s="3">
        <f t="shared" si="377"/>
        <v>5.8</v>
      </c>
      <c r="AC1784" s="3">
        <f t="shared" si="378"/>
        <v>12.42</v>
      </c>
      <c r="AD1784">
        <v>300</v>
      </c>
      <c r="AE1784" s="1">
        <f t="shared" si="368"/>
        <v>0.3</v>
      </c>
    </row>
    <row r="1785" spans="1:31" customFormat="1" ht="43.2" hidden="1" x14ac:dyDescent="0.3">
      <c r="A1785" s="65" t="str" cm="1">
        <f t="array" ref="A1785">_xlfn.IFS(M1785&gt;=65,"Heavy",M1785&lt;=25,"Light",M1785&gt;=26-64,"Medium")</f>
        <v>Medium</v>
      </c>
      <c r="B1785" s="1" t="s">
        <v>2787</v>
      </c>
      <c r="C1785" s="1" t="s">
        <v>2824</v>
      </c>
      <c r="D1785" s="3">
        <f t="shared" si="376"/>
        <v>1768</v>
      </c>
      <c r="E1785" s="4" t="s">
        <v>2783</v>
      </c>
      <c r="F1785" s="3">
        <v>5</v>
      </c>
      <c r="G1785" s="3" t="s">
        <v>2827</v>
      </c>
      <c r="H1785" s="4" t="s">
        <v>1694</v>
      </c>
      <c r="I1785" s="3" t="s">
        <v>690</v>
      </c>
      <c r="J1785" s="3" t="s">
        <v>2317</v>
      </c>
      <c r="K1785" s="7" t="str">
        <f>VLOOKUP($I1785,'New Summary'!$E$8:$G$59,2,FALSE)</f>
        <v>H-350x175x6x9</v>
      </c>
      <c r="L1785" s="3" t="s">
        <v>2496</v>
      </c>
      <c r="M1785" s="7">
        <f>VLOOKUP($I1785,'New Summary'!$E$8:$G$59,3,FALSE)</f>
        <v>41.4</v>
      </c>
      <c r="N1785" s="3">
        <v>6100</v>
      </c>
      <c r="O1785" s="3" t="s">
        <v>25</v>
      </c>
      <c r="P1785" s="3">
        <v>1</v>
      </c>
      <c r="Q1785" s="28">
        <f t="shared" si="369"/>
        <v>6.1</v>
      </c>
      <c r="R1785" s="28">
        <f t="shared" si="370"/>
        <v>252.53999999999996</v>
      </c>
      <c r="S1785" s="12">
        <v>0</v>
      </c>
      <c r="T1785" s="46">
        <f t="shared" si="372"/>
        <v>0</v>
      </c>
      <c r="U1785" s="37"/>
      <c r="V1785" s="3">
        <f t="shared" si="373"/>
        <v>6.1</v>
      </c>
      <c r="W1785" s="30" t="s">
        <v>2502</v>
      </c>
      <c r="X1785" s="29">
        <f t="shared" si="374"/>
        <v>252.53999999999996</v>
      </c>
      <c r="Y1785" s="29">
        <f t="shared" si="375"/>
        <v>0</v>
      </c>
      <c r="Z1785" s="5"/>
      <c r="AA1785" s="3">
        <v>0.3</v>
      </c>
      <c r="AB1785" s="3">
        <f t="shared" si="377"/>
        <v>5.8</v>
      </c>
      <c r="AC1785" s="3">
        <f t="shared" si="378"/>
        <v>12.42</v>
      </c>
      <c r="AD1785">
        <v>300</v>
      </c>
      <c r="AE1785" s="1">
        <f t="shared" ref="AE1785:AE1848" si="379">AD1785/1000</f>
        <v>0.3</v>
      </c>
    </row>
    <row r="1786" spans="1:31" customFormat="1" ht="43.2" hidden="1" x14ac:dyDescent="0.3">
      <c r="A1786" s="65" t="str" cm="1">
        <f t="array" ref="A1786">_xlfn.IFS(M1786&gt;=65,"Heavy",M1786&lt;=25,"Light",M1786&gt;=26-64,"Medium")</f>
        <v>Medium</v>
      </c>
      <c r="B1786" s="1" t="s">
        <v>2787</v>
      </c>
      <c r="C1786" s="1" t="s">
        <v>2824</v>
      </c>
      <c r="D1786" s="3">
        <f t="shared" si="376"/>
        <v>1769</v>
      </c>
      <c r="E1786" s="4" t="s">
        <v>2783</v>
      </c>
      <c r="F1786" s="3">
        <v>5</v>
      </c>
      <c r="G1786" s="3" t="s">
        <v>2827</v>
      </c>
      <c r="H1786" s="4" t="s">
        <v>1695</v>
      </c>
      <c r="I1786" s="3" t="s">
        <v>690</v>
      </c>
      <c r="J1786" s="3" t="s">
        <v>2317</v>
      </c>
      <c r="K1786" s="7" t="str">
        <f>VLOOKUP($I1786,'New Summary'!$E$8:$G$59,2,FALSE)</f>
        <v>H-350x175x6x9</v>
      </c>
      <c r="L1786" s="3" t="s">
        <v>2496</v>
      </c>
      <c r="M1786" s="7">
        <f>VLOOKUP($I1786,'New Summary'!$E$8:$G$59,3,FALSE)</f>
        <v>41.4</v>
      </c>
      <c r="N1786" s="3">
        <v>6100</v>
      </c>
      <c r="O1786" s="3" t="s">
        <v>25</v>
      </c>
      <c r="P1786" s="3">
        <v>1</v>
      </c>
      <c r="Q1786" s="28">
        <f>(N1786/1000)*P1786</f>
        <v>6.1</v>
      </c>
      <c r="R1786" s="28">
        <f>Q1786*M1786</f>
        <v>252.53999999999996</v>
      </c>
      <c r="S1786" s="12">
        <v>0</v>
      </c>
      <c r="T1786" s="46">
        <f t="shared" si="372"/>
        <v>0</v>
      </c>
      <c r="U1786" s="37"/>
      <c r="V1786" s="3">
        <f t="shared" si="373"/>
        <v>6.1</v>
      </c>
      <c r="W1786" s="30" t="s">
        <v>2502</v>
      </c>
      <c r="X1786" s="29">
        <f t="shared" si="374"/>
        <v>252.53999999999996</v>
      </c>
      <c r="Y1786" s="29">
        <f t="shared" si="375"/>
        <v>0</v>
      </c>
      <c r="Z1786" s="5"/>
      <c r="AA1786" s="3">
        <v>0.3</v>
      </c>
      <c r="AB1786" s="3">
        <f t="shared" si="377"/>
        <v>5.8</v>
      </c>
      <c r="AC1786" s="3">
        <f t="shared" si="378"/>
        <v>12.42</v>
      </c>
      <c r="AD1786">
        <v>300</v>
      </c>
      <c r="AE1786" s="1">
        <f t="shared" si="379"/>
        <v>0.3</v>
      </c>
    </row>
    <row r="1787" spans="1:31" customFormat="1" ht="43.2" hidden="1" x14ac:dyDescent="0.3">
      <c r="A1787" s="65" t="str" cm="1">
        <f t="array" ref="A1787">_xlfn.IFS(M1787&gt;=65,"Heavy",M1787&lt;=25,"Light",M1787&gt;=26-64,"Medium")</f>
        <v>Medium</v>
      </c>
      <c r="B1787" s="1" t="s">
        <v>2787</v>
      </c>
      <c r="C1787" s="1" t="s">
        <v>2824</v>
      </c>
      <c r="D1787" s="3">
        <f t="shared" si="376"/>
        <v>1770</v>
      </c>
      <c r="E1787" s="4" t="s">
        <v>2783</v>
      </c>
      <c r="F1787" s="3">
        <v>5</v>
      </c>
      <c r="G1787" s="3" t="s">
        <v>2827</v>
      </c>
      <c r="H1787" s="4" t="s">
        <v>1696</v>
      </c>
      <c r="I1787" s="3" t="s">
        <v>690</v>
      </c>
      <c r="J1787" s="3" t="s">
        <v>2317</v>
      </c>
      <c r="K1787" s="7" t="str">
        <f>VLOOKUP($I1787,'New Summary'!$E$8:$G$59,2,FALSE)</f>
        <v>H-350x175x6x9</v>
      </c>
      <c r="L1787" s="3" t="s">
        <v>2496</v>
      </c>
      <c r="M1787" s="7">
        <f>VLOOKUP($I1787,'New Summary'!$E$8:$G$59,3,FALSE)</f>
        <v>41.4</v>
      </c>
      <c r="N1787" s="3">
        <v>6100</v>
      </c>
      <c r="O1787" s="3" t="s">
        <v>25</v>
      </c>
      <c r="P1787" s="3">
        <v>1</v>
      </c>
      <c r="Q1787" s="28">
        <f>(N1787/1000)*P1787</f>
        <v>6.1</v>
      </c>
      <c r="R1787" s="28">
        <f>Q1787*M1787</f>
        <v>252.53999999999996</v>
      </c>
      <c r="S1787" s="12">
        <v>0</v>
      </c>
      <c r="T1787" s="46">
        <f t="shared" si="372"/>
        <v>0</v>
      </c>
      <c r="U1787" s="37"/>
      <c r="V1787" s="3">
        <f t="shared" si="373"/>
        <v>6.1</v>
      </c>
      <c r="W1787" s="30" t="s">
        <v>2502</v>
      </c>
      <c r="X1787" s="29">
        <f t="shared" si="374"/>
        <v>252.53999999999996</v>
      </c>
      <c r="Y1787" s="29">
        <f t="shared" si="375"/>
        <v>0</v>
      </c>
      <c r="Z1787" s="5"/>
      <c r="AA1787" s="3">
        <v>0.3</v>
      </c>
      <c r="AB1787" s="3">
        <f t="shared" si="377"/>
        <v>5.8</v>
      </c>
      <c r="AC1787" s="3">
        <f t="shared" si="378"/>
        <v>12.42</v>
      </c>
      <c r="AD1787">
        <v>300</v>
      </c>
      <c r="AE1787" s="1">
        <f t="shared" si="379"/>
        <v>0.3</v>
      </c>
    </row>
    <row r="1788" spans="1:31" customFormat="1" ht="43.2" hidden="1" x14ac:dyDescent="0.3">
      <c r="A1788" s="65" t="str" cm="1">
        <f t="array" ref="A1788">_xlfn.IFS(M1788&gt;=65,"Heavy",M1788&lt;=25,"Light",M1788&gt;=26-64,"Medium")</f>
        <v>Medium</v>
      </c>
      <c r="B1788" s="1" t="s">
        <v>2787</v>
      </c>
      <c r="C1788" s="1" t="s">
        <v>2824</v>
      </c>
      <c r="D1788" s="3">
        <f t="shared" si="376"/>
        <v>1771</v>
      </c>
      <c r="E1788" s="4" t="s">
        <v>2783</v>
      </c>
      <c r="F1788" s="3">
        <v>5</v>
      </c>
      <c r="G1788" s="3" t="s">
        <v>2827</v>
      </c>
      <c r="H1788" s="4" t="s">
        <v>1697</v>
      </c>
      <c r="I1788" s="3" t="s">
        <v>690</v>
      </c>
      <c r="J1788" s="3" t="s">
        <v>2317</v>
      </c>
      <c r="K1788" s="7" t="str">
        <f>VLOOKUP($I1788,'New Summary'!$E$8:$G$59,2,FALSE)</f>
        <v>H-350x175x6x9</v>
      </c>
      <c r="L1788" s="3" t="s">
        <v>2496</v>
      </c>
      <c r="M1788" s="7">
        <f>VLOOKUP($I1788,'New Summary'!$E$8:$G$59,3,FALSE)</f>
        <v>41.4</v>
      </c>
      <c r="N1788" s="3">
        <v>7600</v>
      </c>
      <c r="O1788" s="3" t="s">
        <v>25</v>
      </c>
      <c r="P1788" s="3">
        <v>1</v>
      </c>
      <c r="Q1788" s="28">
        <f>(N1788/1000)*P1788</f>
        <v>7.6</v>
      </c>
      <c r="R1788" s="28">
        <f>Q1788*M1788</f>
        <v>314.64</v>
      </c>
      <c r="S1788" s="12">
        <v>0</v>
      </c>
      <c r="T1788" s="46">
        <f t="shared" si="372"/>
        <v>0</v>
      </c>
      <c r="U1788" s="37"/>
      <c r="V1788" s="3">
        <f t="shared" si="373"/>
        <v>7.6</v>
      </c>
      <c r="W1788" s="30" t="s">
        <v>2502</v>
      </c>
      <c r="X1788" s="29">
        <f t="shared" si="374"/>
        <v>314.64</v>
      </c>
      <c r="Y1788" s="29">
        <f t="shared" si="375"/>
        <v>0</v>
      </c>
      <c r="Z1788" s="5"/>
      <c r="AA1788" s="3">
        <v>0.3</v>
      </c>
      <c r="AB1788" s="3">
        <f t="shared" si="377"/>
        <v>7.3</v>
      </c>
      <c r="AC1788" s="3">
        <f t="shared" si="378"/>
        <v>12.42</v>
      </c>
      <c r="AD1788">
        <v>300</v>
      </c>
      <c r="AE1788" s="1">
        <f t="shared" si="379"/>
        <v>0.3</v>
      </c>
    </row>
    <row r="1789" spans="1:31" customFormat="1" ht="43.2" hidden="1" x14ac:dyDescent="0.3">
      <c r="A1789" s="65" t="str" cm="1">
        <f t="array" ref="A1789">_xlfn.IFS(M1789&gt;=65,"Heavy",M1789&lt;=25,"Light",M1789&gt;=26-64,"Medium")</f>
        <v>Medium</v>
      </c>
      <c r="B1789" s="1" t="s">
        <v>2787</v>
      </c>
      <c r="C1789" s="1" t="s">
        <v>2824</v>
      </c>
      <c r="D1789" s="3">
        <f t="shared" si="376"/>
        <v>1772</v>
      </c>
      <c r="E1789" s="4" t="s">
        <v>2783</v>
      </c>
      <c r="F1789" s="3">
        <v>5</v>
      </c>
      <c r="G1789" s="3" t="s">
        <v>2827</v>
      </c>
      <c r="H1789" s="4" t="s">
        <v>1698</v>
      </c>
      <c r="I1789" s="3" t="s">
        <v>2785</v>
      </c>
      <c r="J1789" s="3" t="s">
        <v>2349</v>
      </c>
      <c r="K1789" s="7" t="str">
        <f>VLOOKUP($I1789,'New Summary'!$E$8:$G$59,2,FALSE)</f>
        <v>H-150x150x7x10</v>
      </c>
      <c r="L1789" s="3" t="s">
        <v>2496</v>
      </c>
      <c r="M1789" s="7">
        <f>VLOOKUP($I1789,'New Summary'!$E$8:$G$59,3,FALSE)</f>
        <v>31.5</v>
      </c>
      <c r="N1789" s="3">
        <v>6000</v>
      </c>
      <c r="O1789" s="3" t="s">
        <v>25</v>
      </c>
      <c r="P1789" s="3">
        <v>1</v>
      </c>
      <c r="Q1789" s="28">
        <v>6</v>
      </c>
      <c r="R1789" s="28">
        <v>189</v>
      </c>
      <c r="S1789" s="12">
        <v>0</v>
      </c>
      <c r="T1789" s="46">
        <f t="shared" si="372"/>
        <v>0</v>
      </c>
      <c r="U1789" s="14"/>
      <c r="V1789" s="3">
        <f t="shared" si="373"/>
        <v>6</v>
      </c>
      <c r="W1789" s="30" t="s">
        <v>2502</v>
      </c>
      <c r="X1789" s="29">
        <f t="shared" si="374"/>
        <v>189</v>
      </c>
      <c r="Y1789" s="29">
        <f t="shared" si="375"/>
        <v>0</v>
      </c>
      <c r="Z1789" s="5"/>
      <c r="AA1789" s="3">
        <v>0.3</v>
      </c>
      <c r="AB1789" s="3">
        <f t="shared" si="377"/>
        <v>5.7</v>
      </c>
      <c r="AC1789" s="3">
        <f t="shared" si="378"/>
        <v>9.4499999999999993</v>
      </c>
      <c r="AD1789">
        <v>300</v>
      </c>
      <c r="AE1789" s="1">
        <f t="shared" si="379"/>
        <v>0.3</v>
      </c>
    </row>
    <row r="1790" spans="1:31" customFormat="1" ht="43.2" hidden="1" x14ac:dyDescent="0.3">
      <c r="A1790" s="65" t="str" cm="1">
        <f t="array" ref="A1790">_xlfn.IFS(M1790&gt;=65,"Heavy",M1790&lt;=25,"Light",M1790&gt;=26-64,"Medium")</f>
        <v>Medium</v>
      </c>
      <c r="B1790" s="1" t="s">
        <v>2787</v>
      </c>
      <c r="C1790" s="1" t="s">
        <v>2824</v>
      </c>
      <c r="D1790" s="3">
        <f t="shared" si="376"/>
        <v>1773</v>
      </c>
      <c r="E1790" s="4" t="s">
        <v>2783</v>
      </c>
      <c r="F1790" s="3">
        <v>5</v>
      </c>
      <c r="G1790" s="3" t="s">
        <v>2827</v>
      </c>
      <c r="H1790" s="4" t="s">
        <v>1700</v>
      </c>
      <c r="I1790" s="3" t="s">
        <v>2785</v>
      </c>
      <c r="J1790" s="3" t="s">
        <v>2349</v>
      </c>
      <c r="K1790" s="7" t="str">
        <f>VLOOKUP($I1790,'New Summary'!$E$8:$G$59,2,FALSE)</f>
        <v>H-150x150x7x10</v>
      </c>
      <c r="L1790" s="3" t="s">
        <v>2496</v>
      </c>
      <c r="M1790" s="7">
        <f>VLOOKUP($I1790,'New Summary'!$E$8:$G$59,3,FALSE)</f>
        <v>31.5</v>
      </c>
      <c r="N1790" s="3">
        <v>6000</v>
      </c>
      <c r="O1790" s="3" t="s">
        <v>25</v>
      </c>
      <c r="P1790" s="3">
        <v>1</v>
      </c>
      <c r="Q1790" s="28">
        <v>6</v>
      </c>
      <c r="R1790" s="28">
        <v>189</v>
      </c>
      <c r="S1790" s="12">
        <v>0</v>
      </c>
      <c r="T1790" s="46">
        <f t="shared" si="372"/>
        <v>0</v>
      </c>
      <c r="U1790" s="14"/>
      <c r="V1790" s="3">
        <f t="shared" si="373"/>
        <v>6</v>
      </c>
      <c r="W1790" s="30" t="s">
        <v>2502</v>
      </c>
      <c r="X1790" s="29">
        <f t="shared" si="374"/>
        <v>189</v>
      </c>
      <c r="Y1790" s="29">
        <f t="shared" si="375"/>
        <v>0</v>
      </c>
      <c r="Z1790" s="5"/>
      <c r="AA1790" s="3">
        <v>0.3</v>
      </c>
      <c r="AB1790" s="3">
        <f t="shared" si="377"/>
        <v>5.7</v>
      </c>
      <c r="AC1790" s="3">
        <f t="shared" si="378"/>
        <v>9.4499999999999993</v>
      </c>
      <c r="AD1790">
        <v>300</v>
      </c>
      <c r="AE1790" s="1">
        <f t="shared" si="379"/>
        <v>0.3</v>
      </c>
    </row>
    <row r="1791" spans="1:31" customFormat="1" ht="43.2" hidden="1" x14ac:dyDescent="0.3">
      <c r="A1791" s="65" t="str" cm="1">
        <f t="array" ref="A1791">_xlfn.IFS(M1791&gt;=65,"Heavy",M1791&lt;=25,"Light",M1791&gt;=26-64,"Medium")</f>
        <v>Medium</v>
      </c>
      <c r="B1791" s="1" t="s">
        <v>2787</v>
      </c>
      <c r="C1791" s="1" t="s">
        <v>2824</v>
      </c>
      <c r="D1791" s="3">
        <f t="shared" si="376"/>
        <v>1774</v>
      </c>
      <c r="E1791" s="4" t="s">
        <v>2783</v>
      </c>
      <c r="F1791" s="3">
        <v>5</v>
      </c>
      <c r="G1791" s="3" t="s">
        <v>2827</v>
      </c>
      <c r="H1791" s="4" t="s">
        <v>1701</v>
      </c>
      <c r="I1791" s="3" t="s">
        <v>2785</v>
      </c>
      <c r="J1791" s="3" t="s">
        <v>2349</v>
      </c>
      <c r="K1791" s="7" t="str">
        <f>VLOOKUP($I1791,'New Summary'!$E$8:$G$59,2,FALSE)</f>
        <v>H-150x150x7x10</v>
      </c>
      <c r="L1791" s="3" t="s">
        <v>2496</v>
      </c>
      <c r="M1791" s="7">
        <f>VLOOKUP($I1791,'New Summary'!$E$8:$G$59,3,FALSE)</f>
        <v>31.5</v>
      </c>
      <c r="N1791" s="3">
        <v>6000</v>
      </c>
      <c r="O1791" s="3" t="s">
        <v>25</v>
      </c>
      <c r="P1791" s="3">
        <v>1</v>
      </c>
      <c r="Q1791" s="28">
        <v>6</v>
      </c>
      <c r="R1791" s="28">
        <v>189</v>
      </c>
      <c r="S1791" s="12">
        <v>0</v>
      </c>
      <c r="T1791" s="46">
        <f t="shared" si="372"/>
        <v>0</v>
      </c>
      <c r="U1791" s="14"/>
      <c r="V1791" s="3">
        <f t="shared" si="373"/>
        <v>6</v>
      </c>
      <c r="W1791" s="30" t="s">
        <v>2502</v>
      </c>
      <c r="X1791" s="29">
        <f t="shared" si="374"/>
        <v>189</v>
      </c>
      <c r="Y1791" s="29">
        <f t="shared" si="375"/>
        <v>0</v>
      </c>
      <c r="Z1791" s="5"/>
      <c r="AA1791" s="3">
        <v>0.3</v>
      </c>
      <c r="AB1791" s="3">
        <f t="shared" si="377"/>
        <v>5.7</v>
      </c>
      <c r="AC1791" s="3">
        <f t="shared" si="378"/>
        <v>9.4499999999999993</v>
      </c>
      <c r="AD1791">
        <v>300</v>
      </c>
      <c r="AE1791" s="1">
        <f t="shared" si="379"/>
        <v>0.3</v>
      </c>
    </row>
    <row r="1792" spans="1:31" customFormat="1" ht="43.2" hidden="1" x14ac:dyDescent="0.3">
      <c r="A1792" s="65" t="str" cm="1">
        <f t="array" ref="A1792">_xlfn.IFS(M1792&gt;=65,"Heavy",M1792&lt;=25,"Light",M1792&gt;=26-64,"Medium")</f>
        <v>Medium</v>
      </c>
      <c r="B1792" s="1" t="s">
        <v>2787</v>
      </c>
      <c r="C1792" s="1" t="s">
        <v>2824</v>
      </c>
      <c r="D1792" s="3">
        <f t="shared" si="376"/>
        <v>1775</v>
      </c>
      <c r="E1792" s="4" t="s">
        <v>2783</v>
      </c>
      <c r="F1792" s="3">
        <v>5</v>
      </c>
      <c r="G1792" s="3" t="s">
        <v>2827</v>
      </c>
      <c r="H1792" s="4" t="s">
        <v>1702</v>
      </c>
      <c r="I1792" s="3" t="s">
        <v>2785</v>
      </c>
      <c r="J1792" s="3" t="s">
        <v>2349</v>
      </c>
      <c r="K1792" s="7" t="str">
        <f>VLOOKUP($I1792,'New Summary'!$E$8:$G$59,2,FALSE)</f>
        <v>H-150x150x7x10</v>
      </c>
      <c r="L1792" s="3" t="s">
        <v>2496</v>
      </c>
      <c r="M1792" s="7">
        <f>VLOOKUP($I1792,'New Summary'!$E$8:$G$59,3,FALSE)</f>
        <v>31.5</v>
      </c>
      <c r="N1792" s="3">
        <v>6000</v>
      </c>
      <c r="O1792" s="3" t="s">
        <v>25</v>
      </c>
      <c r="P1792" s="3">
        <v>1</v>
      </c>
      <c r="Q1792" s="28">
        <v>6</v>
      </c>
      <c r="R1792" s="28">
        <v>189</v>
      </c>
      <c r="S1792" s="12">
        <v>0</v>
      </c>
      <c r="T1792" s="46">
        <f t="shared" si="372"/>
        <v>0</v>
      </c>
      <c r="U1792" s="14"/>
      <c r="V1792" s="3">
        <f t="shared" si="373"/>
        <v>6</v>
      </c>
      <c r="W1792" s="30" t="s">
        <v>2502</v>
      </c>
      <c r="X1792" s="29">
        <f t="shared" si="374"/>
        <v>189</v>
      </c>
      <c r="Y1792" s="29">
        <f t="shared" si="375"/>
        <v>0</v>
      </c>
      <c r="Z1792" s="5"/>
      <c r="AA1792" s="3">
        <v>0.3</v>
      </c>
      <c r="AB1792" s="3">
        <f t="shared" si="377"/>
        <v>5.7</v>
      </c>
      <c r="AC1792" s="3">
        <f t="shared" si="378"/>
        <v>9.4499999999999993</v>
      </c>
      <c r="AD1792">
        <v>300</v>
      </c>
      <c r="AE1792" s="1">
        <f t="shared" si="379"/>
        <v>0.3</v>
      </c>
    </row>
    <row r="1793" spans="1:31" customFormat="1" ht="43.2" hidden="1" x14ac:dyDescent="0.3">
      <c r="A1793" s="65" t="str" cm="1">
        <f t="array" ref="A1793">_xlfn.IFS(M1793&gt;=65,"Heavy",M1793&lt;=25,"Light",M1793&gt;=26-64,"Medium")</f>
        <v>Medium</v>
      </c>
      <c r="B1793" s="1" t="s">
        <v>2787</v>
      </c>
      <c r="C1793" s="1" t="s">
        <v>2824</v>
      </c>
      <c r="D1793" s="3">
        <f t="shared" si="376"/>
        <v>1776</v>
      </c>
      <c r="E1793" s="4" t="s">
        <v>2783</v>
      </c>
      <c r="F1793" s="3">
        <v>5</v>
      </c>
      <c r="G1793" s="3" t="s">
        <v>2827</v>
      </c>
      <c r="H1793" s="4" t="s">
        <v>1703</v>
      </c>
      <c r="I1793" s="3" t="s">
        <v>2785</v>
      </c>
      <c r="J1793" s="3" t="s">
        <v>2349</v>
      </c>
      <c r="K1793" s="7" t="str">
        <f>VLOOKUP($I1793,'New Summary'!$E$8:$G$59,2,FALSE)</f>
        <v>H-150x150x7x10</v>
      </c>
      <c r="L1793" s="3" t="s">
        <v>2496</v>
      </c>
      <c r="M1793" s="7">
        <f>VLOOKUP($I1793,'New Summary'!$E$8:$G$59,3,FALSE)</f>
        <v>31.5</v>
      </c>
      <c r="N1793" s="3">
        <v>6000</v>
      </c>
      <c r="O1793" s="3" t="s">
        <v>25</v>
      </c>
      <c r="P1793" s="3">
        <v>1</v>
      </c>
      <c r="Q1793" s="28">
        <v>6</v>
      </c>
      <c r="R1793" s="28">
        <v>189</v>
      </c>
      <c r="S1793" s="12">
        <v>0</v>
      </c>
      <c r="T1793" s="46">
        <f t="shared" si="372"/>
        <v>0</v>
      </c>
      <c r="U1793" s="14"/>
      <c r="V1793" s="3">
        <f t="shared" si="373"/>
        <v>6</v>
      </c>
      <c r="W1793" s="30" t="s">
        <v>2502</v>
      </c>
      <c r="X1793" s="29">
        <f t="shared" si="374"/>
        <v>189</v>
      </c>
      <c r="Y1793" s="29">
        <f t="shared" si="375"/>
        <v>0</v>
      </c>
      <c r="Z1793" s="5"/>
      <c r="AA1793" s="3">
        <v>0.3</v>
      </c>
      <c r="AB1793" s="3">
        <f t="shared" si="377"/>
        <v>5.7</v>
      </c>
      <c r="AC1793" s="3">
        <f t="shared" si="378"/>
        <v>9.4499999999999993</v>
      </c>
      <c r="AD1793">
        <v>300</v>
      </c>
      <c r="AE1793" s="1">
        <f t="shared" si="379"/>
        <v>0.3</v>
      </c>
    </row>
    <row r="1794" spans="1:31" customFormat="1" ht="43.2" hidden="1" x14ac:dyDescent="0.3">
      <c r="A1794" s="65" t="str" cm="1">
        <f t="array" ref="A1794">_xlfn.IFS(M1794&gt;=65,"Heavy",M1794&lt;=25,"Light",M1794&gt;=26-64,"Medium")</f>
        <v>Medium</v>
      </c>
      <c r="B1794" s="1" t="s">
        <v>2787</v>
      </c>
      <c r="C1794" s="1" t="s">
        <v>2824</v>
      </c>
      <c r="D1794" s="3">
        <f t="shared" si="376"/>
        <v>1777</v>
      </c>
      <c r="E1794" s="4" t="s">
        <v>2783</v>
      </c>
      <c r="F1794" s="3">
        <v>5</v>
      </c>
      <c r="G1794" s="3" t="s">
        <v>2827</v>
      </c>
      <c r="H1794" s="4" t="s">
        <v>1704</v>
      </c>
      <c r="I1794" s="3" t="s">
        <v>2785</v>
      </c>
      <c r="J1794" s="3" t="s">
        <v>2349</v>
      </c>
      <c r="K1794" s="7" t="str">
        <f>VLOOKUP($I1794,'New Summary'!$E$8:$G$59,2,FALSE)</f>
        <v>H-150x150x7x10</v>
      </c>
      <c r="L1794" s="3" t="s">
        <v>2496</v>
      </c>
      <c r="M1794" s="7">
        <f>VLOOKUP($I1794,'New Summary'!$E$8:$G$59,3,FALSE)</f>
        <v>31.5</v>
      </c>
      <c r="N1794" s="3">
        <v>6000</v>
      </c>
      <c r="O1794" s="3" t="s">
        <v>25</v>
      </c>
      <c r="P1794" s="3">
        <v>1</v>
      </c>
      <c r="Q1794" s="28">
        <v>6</v>
      </c>
      <c r="R1794" s="28">
        <v>189</v>
      </c>
      <c r="S1794" s="12">
        <v>0</v>
      </c>
      <c r="T1794" s="46">
        <f t="shared" si="372"/>
        <v>0</v>
      </c>
      <c r="U1794" s="14"/>
      <c r="V1794" s="3">
        <f t="shared" si="373"/>
        <v>6</v>
      </c>
      <c r="W1794" s="30" t="s">
        <v>2502</v>
      </c>
      <c r="X1794" s="29">
        <f t="shared" si="374"/>
        <v>189</v>
      </c>
      <c r="Y1794" s="29">
        <f t="shared" si="375"/>
        <v>0</v>
      </c>
      <c r="Z1794" s="5"/>
      <c r="AA1794" s="3">
        <v>0.3</v>
      </c>
      <c r="AB1794" s="3">
        <f t="shared" si="377"/>
        <v>5.7</v>
      </c>
      <c r="AC1794" s="3">
        <f t="shared" si="378"/>
        <v>9.4499999999999993</v>
      </c>
      <c r="AD1794">
        <v>300</v>
      </c>
      <c r="AE1794" s="1">
        <f t="shared" si="379"/>
        <v>0.3</v>
      </c>
    </row>
    <row r="1795" spans="1:31" customFormat="1" ht="43.2" hidden="1" x14ac:dyDescent="0.3">
      <c r="A1795" s="65" t="str" cm="1">
        <f t="array" ref="A1795">_xlfn.IFS(M1795&gt;=65,"Heavy",M1795&lt;=25,"Light",M1795&gt;=26-64,"Medium")</f>
        <v>Medium</v>
      </c>
      <c r="B1795" s="1" t="s">
        <v>2787</v>
      </c>
      <c r="C1795" s="1" t="s">
        <v>2824</v>
      </c>
      <c r="D1795" s="3">
        <f t="shared" si="376"/>
        <v>1778</v>
      </c>
      <c r="E1795" s="4" t="s">
        <v>2783</v>
      </c>
      <c r="F1795" s="3">
        <v>5</v>
      </c>
      <c r="G1795" s="3" t="s">
        <v>2827</v>
      </c>
      <c r="H1795" s="4" t="s">
        <v>1705</v>
      </c>
      <c r="I1795" s="3" t="s">
        <v>2785</v>
      </c>
      <c r="J1795" s="3" t="s">
        <v>2349</v>
      </c>
      <c r="K1795" s="7" t="str">
        <f>VLOOKUP($I1795,'New Summary'!$E$8:$G$59,2,FALSE)</f>
        <v>H-150x150x7x10</v>
      </c>
      <c r="L1795" s="3" t="s">
        <v>2496</v>
      </c>
      <c r="M1795" s="7">
        <f>VLOOKUP($I1795,'New Summary'!$E$8:$G$59,3,FALSE)</f>
        <v>31.5</v>
      </c>
      <c r="N1795" s="3">
        <v>6000</v>
      </c>
      <c r="O1795" s="3" t="s">
        <v>25</v>
      </c>
      <c r="P1795" s="3">
        <v>1</v>
      </c>
      <c r="Q1795" s="28">
        <v>6</v>
      </c>
      <c r="R1795" s="28">
        <v>189</v>
      </c>
      <c r="S1795" s="12">
        <v>0</v>
      </c>
      <c r="T1795" s="46">
        <f t="shared" ref="T1795:T1858" si="380">Q1795*S1795</f>
        <v>0</v>
      </c>
      <c r="U1795" s="14"/>
      <c r="V1795" s="3">
        <f t="shared" ref="V1795:V1858" si="381">Q1795-T1795</f>
        <v>6</v>
      </c>
      <c r="W1795" s="30" t="s">
        <v>2502</v>
      </c>
      <c r="X1795" s="29">
        <f t="shared" si="374"/>
        <v>189</v>
      </c>
      <c r="Y1795" s="29">
        <f t="shared" si="375"/>
        <v>0</v>
      </c>
      <c r="Z1795" s="5"/>
      <c r="AA1795" s="3">
        <v>0.3</v>
      </c>
      <c r="AB1795" s="3">
        <f t="shared" si="377"/>
        <v>5.7</v>
      </c>
      <c r="AC1795" s="3">
        <f t="shared" si="378"/>
        <v>9.4499999999999993</v>
      </c>
      <c r="AD1795">
        <v>300</v>
      </c>
      <c r="AE1795" s="1">
        <f t="shared" si="379"/>
        <v>0.3</v>
      </c>
    </row>
    <row r="1796" spans="1:31" customFormat="1" ht="43.2" hidden="1" x14ac:dyDescent="0.3">
      <c r="A1796" s="65" t="str" cm="1">
        <f t="array" ref="A1796">_xlfn.IFS(M1796&gt;=65,"Heavy",M1796&lt;=25,"Light",M1796&gt;=26-64,"Medium")</f>
        <v>Medium</v>
      </c>
      <c r="B1796" s="1" t="s">
        <v>2787</v>
      </c>
      <c r="C1796" s="1" t="s">
        <v>2824</v>
      </c>
      <c r="D1796" s="3">
        <f t="shared" si="376"/>
        <v>1779</v>
      </c>
      <c r="E1796" s="4" t="s">
        <v>2783</v>
      </c>
      <c r="F1796" s="3">
        <v>5</v>
      </c>
      <c r="G1796" s="3" t="s">
        <v>2827</v>
      </c>
      <c r="H1796" s="4" t="s">
        <v>1706</v>
      </c>
      <c r="I1796" s="3" t="s">
        <v>2785</v>
      </c>
      <c r="J1796" s="3" t="s">
        <v>2349</v>
      </c>
      <c r="K1796" s="7" t="str">
        <f>VLOOKUP($I1796,'New Summary'!$E$8:$G$59,2,FALSE)</f>
        <v>H-150x150x7x10</v>
      </c>
      <c r="L1796" s="3" t="s">
        <v>2496</v>
      </c>
      <c r="M1796" s="7">
        <f>VLOOKUP($I1796,'New Summary'!$E$8:$G$59,3,FALSE)</f>
        <v>31.5</v>
      </c>
      <c r="N1796" s="3">
        <v>6000</v>
      </c>
      <c r="O1796" s="3" t="s">
        <v>25</v>
      </c>
      <c r="P1796" s="3">
        <v>1</v>
      </c>
      <c r="Q1796" s="28">
        <v>6</v>
      </c>
      <c r="R1796" s="28">
        <v>189</v>
      </c>
      <c r="S1796" s="12">
        <v>0</v>
      </c>
      <c r="T1796" s="46">
        <f t="shared" si="380"/>
        <v>0</v>
      </c>
      <c r="U1796" s="14"/>
      <c r="V1796" s="3">
        <f t="shared" si="381"/>
        <v>6</v>
      </c>
      <c r="W1796" s="30" t="s">
        <v>2502</v>
      </c>
      <c r="X1796" s="29">
        <f t="shared" si="374"/>
        <v>189</v>
      </c>
      <c r="Y1796" s="29">
        <f t="shared" si="375"/>
        <v>0</v>
      </c>
      <c r="Z1796" s="5"/>
      <c r="AA1796" s="3">
        <v>0.3</v>
      </c>
      <c r="AB1796" s="3">
        <f t="shared" si="377"/>
        <v>5.7</v>
      </c>
      <c r="AC1796" s="3">
        <f t="shared" si="378"/>
        <v>9.4499999999999993</v>
      </c>
      <c r="AD1796">
        <v>300</v>
      </c>
      <c r="AE1796" s="1">
        <f t="shared" si="379"/>
        <v>0.3</v>
      </c>
    </row>
    <row r="1797" spans="1:31" customFormat="1" ht="43.2" hidden="1" x14ac:dyDescent="0.3">
      <c r="A1797" s="65" t="str" cm="1">
        <f t="array" ref="A1797">_xlfn.IFS(M1797&gt;=65,"Heavy",M1797&lt;=25,"Light",M1797&gt;=26-64,"Medium")</f>
        <v>Medium</v>
      </c>
      <c r="B1797" s="1" t="s">
        <v>2787</v>
      </c>
      <c r="C1797" s="1" t="s">
        <v>2824</v>
      </c>
      <c r="D1797" s="3">
        <f t="shared" si="376"/>
        <v>1780</v>
      </c>
      <c r="E1797" s="4" t="s">
        <v>2783</v>
      </c>
      <c r="F1797" s="3">
        <v>5</v>
      </c>
      <c r="G1797" s="3" t="s">
        <v>2827</v>
      </c>
      <c r="H1797" s="4" t="s">
        <v>1707</v>
      </c>
      <c r="I1797" s="3" t="s">
        <v>2785</v>
      </c>
      <c r="J1797" s="3" t="s">
        <v>2349</v>
      </c>
      <c r="K1797" s="7" t="str">
        <f>VLOOKUP($I1797,'New Summary'!$E$8:$G$59,2,FALSE)</f>
        <v>H-150x150x7x10</v>
      </c>
      <c r="L1797" s="3" t="s">
        <v>2496</v>
      </c>
      <c r="M1797" s="7">
        <f>VLOOKUP($I1797,'New Summary'!$E$8:$G$59,3,FALSE)</f>
        <v>31.5</v>
      </c>
      <c r="N1797" s="3">
        <v>6000</v>
      </c>
      <c r="O1797" s="3" t="s">
        <v>25</v>
      </c>
      <c r="P1797" s="3">
        <v>1</v>
      </c>
      <c r="Q1797" s="28">
        <v>6</v>
      </c>
      <c r="R1797" s="28">
        <v>189</v>
      </c>
      <c r="S1797" s="12">
        <v>0</v>
      </c>
      <c r="T1797" s="46">
        <f t="shared" si="380"/>
        <v>0</v>
      </c>
      <c r="U1797" s="14"/>
      <c r="V1797" s="3">
        <f t="shared" si="381"/>
        <v>6</v>
      </c>
      <c r="W1797" s="30" t="s">
        <v>2502</v>
      </c>
      <c r="X1797" s="29">
        <f t="shared" si="374"/>
        <v>189</v>
      </c>
      <c r="Y1797" s="29">
        <f t="shared" si="375"/>
        <v>0</v>
      </c>
      <c r="Z1797" s="5"/>
      <c r="AA1797" s="3">
        <v>0.3</v>
      </c>
      <c r="AB1797" s="3">
        <f t="shared" si="377"/>
        <v>5.7</v>
      </c>
      <c r="AC1797" s="3">
        <f t="shared" si="378"/>
        <v>9.4499999999999993</v>
      </c>
      <c r="AD1797">
        <v>300</v>
      </c>
      <c r="AE1797" s="1">
        <f t="shared" si="379"/>
        <v>0.3</v>
      </c>
    </row>
    <row r="1798" spans="1:31" customFormat="1" ht="43.2" hidden="1" x14ac:dyDescent="0.3">
      <c r="A1798" s="65" t="str" cm="1">
        <f t="array" ref="A1798">_xlfn.IFS(M1798&gt;=65,"Heavy",M1798&lt;=25,"Light",M1798&gt;=26-64,"Medium")</f>
        <v>Medium</v>
      </c>
      <c r="B1798" s="1" t="s">
        <v>2787</v>
      </c>
      <c r="C1798" s="1" t="s">
        <v>2824</v>
      </c>
      <c r="D1798" s="3">
        <f t="shared" si="376"/>
        <v>1781</v>
      </c>
      <c r="E1798" s="4" t="s">
        <v>2783</v>
      </c>
      <c r="F1798" s="3">
        <v>5</v>
      </c>
      <c r="G1798" s="3" t="s">
        <v>2827</v>
      </c>
      <c r="H1798" s="4" t="s">
        <v>1708</v>
      </c>
      <c r="I1798" s="3" t="s">
        <v>2785</v>
      </c>
      <c r="J1798" s="3" t="s">
        <v>2349</v>
      </c>
      <c r="K1798" s="7" t="str">
        <f>VLOOKUP($I1798,'New Summary'!$E$8:$G$59,2,FALSE)</f>
        <v>H-150x150x7x10</v>
      </c>
      <c r="L1798" s="3" t="s">
        <v>2496</v>
      </c>
      <c r="M1798" s="7">
        <f>VLOOKUP($I1798,'New Summary'!$E$8:$G$59,3,FALSE)</f>
        <v>31.5</v>
      </c>
      <c r="N1798" s="3">
        <v>6000</v>
      </c>
      <c r="O1798" s="3" t="s">
        <v>25</v>
      </c>
      <c r="P1798" s="3">
        <v>1</v>
      </c>
      <c r="Q1798" s="28">
        <v>6</v>
      </c>
      <c r="R1798" s="28">
        <v>189</v>
      </c>
      <c r="S1798" s="12">
        <v>0</v>
      </c>
      <c r="T1798" s="46">
        <f t="shared" si="380"/>
        <v>0</v>
      </c>
      <c r="U1798" s="14"/>
      <c r="V1798" s="3">
        <f t="shared" si="381"/>
        <v>6</v>
      </c>
      <c r="W1798" s="30" t="s">
        <v>2502</v>
      </c>
      <c r="X1798" s="29">
        <f t="shared" si="374"/>
        <v>189</v>
      </c>
      <c r="Y1798" s="29">
        <f t="shared" si="375"/>
        <v>0</v>
      </c>
      <c r="Z1798" s="5"/>
      <c r="AA1798" s="3">
        <v>0.3</v>
      </c>
      <c r="AB1798" s="3">
        <f t="shared" si="377"/>
        <v>5.7</v>
      </c>
      <c r="AC1798" s="3">
        <f t="shared" si="378"/>
        <v>9.4499999999999993</v>
      </c>
      <c r="AD1798">
        <v>300</v>
      </c>
      <c r="AE1798" s="1">
        <f t="shared" si="379"/>
        <v>0.3</v>
      </c>
    </row>
    <row r="1799" spans="1:31" customFormat="1" ht="43.2" hidden="1" x14ac:dyDescent="0.3">
      <c r="A1799" s="65" t="str" cm="1">
        <f t="array" ref="A1799">_xlfn.IFS(M1799&gt;=65,"Heavy",M1799&lt;=25,"Light",M1799&gt;=26-64,"Medium")</f>
        <v>Medium</v>
      </c>
      <c r="B1799" s="1" t="s">
        <v>2787</v>
      </c>
      <c r="C1799" s="1" t="s">
        <v>2824</v>
      </c>
      <c r="D1799" s="3">
        <f t="shared" si="376"/>
        <v>1782</v>
      </c>
      <c r="E1799" s="4" t="s">
        <v>2783</v>
      </c>
      <c r="F1799" s="3">
        <v>5</v>
      </c>
      <c r="G1799" s="3" t="s">
        <v>2827</v>
      </c>
      <c r="H1799" s="4" t="s">
        <v>1709</v>
      </c>
      <c r="I1799" s="3" t="s">
        <v>2785</v>
      </c>
      <c r="J1799" s="3" t="s">
        <v>2349</v>
      </c>
      <c r="K1799" s="7" t="str">
        <f>VLOOKUP($I1799,'New Summary'!$E$8:$G$59,2,FALSE)</f>
        <v>H-150x150x7x10</v>
      </c>
      <c r="L1799" s="3" t="s">
        <v>2496</v>
      </c>
      <c r="M1799" s="7">
        <f>VLOOKUP($I1799,'New Summary'!$E$8:$G$59,3,FALSE)</f>
        <v>31.5</v>
      </c>
      <c r="N1799" s="3">
        <v>6000</v>
      </c>
      <c r="O1799" s="3" t="s">
        <v>25</v>
      </c>
      <c r="P1799" s="3">
        <v>1</v>
      </c>
      <c r="Q1799" s="28">
        <v>6</v>
      </c>
      <c r="R1799" s="28">
        <v>189</v>
      </c>
      <c r="S1799" s="12">
        <v>0</v>
      </c>
      <c r="T1799" s="46">
        <f t="shared" si="380"/>
        <v>0</v>
      </c>
      <c r="U1799" s="14"/>
      <c r="V1799" s="3">
        <f t="shared" si="381"/>
        <v>6</v>
      </c>
      <c r="W1799" s="30" t="s">
        <v>2502</v>
      </c>
      <c r="X1799" s="29">
        <f t="shared" si="374"/>
        <v>189</v>
      </c>
      <c r="Y1799" s="29">
        <f t="shared" si="375"/>
        <v>0</v>
      </c>
      <c r="Z1799" s="5"/>
      <c r="AA1799" s="3">
        <v>0.3</v>
      </c>
      <c r="AB1799" s="3">
        <f t="shared" si="377"/>
        <v>5.7</v>
      </c>
      <c r="AC1799" s="3">
        <f t="shared" si="378"/>
        <v>9.4499999999999993</v>
      </c>
      <c r="AD1799">
        <v>300</v>
      </c>
      <c r="AE1799" s="1">
        <f t="shared" si="379"/>
        <v>0.3</v>
      </c>
    </row>
    <row r="1800" spans="1:31" customFormat="1" ht="43.2" hidden="1" x14ac:dyDescent="0.3">
      <c r="A1800" s="65" t="str" cm="1">
        <f t="array" ref="A1800">_xlfn.IFS(M1800&gt;=65,"Heavy",M1800&lt;=25,"Light",M1800&gt;=26-64,"Medium")</f>
        <v>Medium</v>
      </c>
      <c r="B1800" s="1" t="s">
        <v>2787</v>
      </c>
      <c r="C1800" s="1" t="s">
        <v>2824</v>
      </c>
      <c r="D1800" s="3">
        <f t="shared" si="376"/>
        <v>1783</v>
      </c>
      <c r="E1800" s="4" t="s">
        <v>2783</v>
      </c>
      <c r="F1800" s="3">
        <v>5</v>
      </c>
      <c r="G1800" s="3" t="s">
        <v>2827</v>
      </c>
      <c r="H1800" s="4" t="s">
        <v>1710</v>
      </c>
      <c r="I1800" s="3" t="s">
        <v>2785</v>
      </c>
      <c r="J1800" s="3" t="s">
        <v>2349</v>
      </c>
      <c r="K1800" s="7" t="str">
        <f>VLOOKUP($I1800,'New Summary'!$E$8:$G$59,2,FALSE)</f>
        <v>H-150x150x7x10</v>
      </c>
      <c r="L1800" s="3" t="s">
        <v>2496</v>
      </c>
      <c r="M1800" s="7">
        <f>VLOOKUP($I1800,'New Summary'!$E$8:$G$59,3,FALSE)</f>
        <v>31.5</v>
      </c>
      <c r="N1800" s="3">
        <v>6000</v>
      </c>
      <c r="O1800" s="3" t="s">
        <v>25</v>
      </c>
      <c r="P1800" s="3">
        <v>1</v>
      </c>
      <c r="Q1800" s="28">
        <v>6</v>
      </c>
      <c r="R1800" s="28">
        <v>189</v>
      </c>
      <c r="S1800" s="12">
        <v>0</v>
      </c>
      <c r="T1800" s="46">
        <f t="shared" si="380"/>
        <v>0</v>
      </c>
      <c r="U1800" s="14"/>
      <c r="V1800" s="3">
        <f t="shared" si="381"/>
        <v>6</v>
      </c>
      <c r="W1800" s="30" t="s">
        <v>2502</v>
      </c>
      <c r="X1800" s="29">
        <f t="shared" si="374"/>
        <v>189</v>
      </c>
      <c r="Y1800" s="29">
        <f t="shared" si="375"/>
        <v>0</v>
      </c>
      <c r="Z1800" s="5"/>
      <c r="AA1800" s="3">
        <v>0.3</v>
      </c>
      <c r="AB1800" s="3">
        <f t="shared" si="377"/>
        <v>5.7</v>
      </c>
      <c r="AC1800" s="3">
        <f t="shared" si="378"/>
        <v>9.4499999999999993</v>
      </c>
      <c r="AD1800">
        <v>300</v>
      </c>
      <c r="AE1800" s="1">
        <f t="shared" si="379"/>
        <v>0.3</v>
      </c>
    </row>
    <row r="1801" spans="1:31" customFormat="1" ht="43.2" hidden="1" x14ac:dyDescent="0.3">
      <c r="A1801" s="65" t="str" cm="1">
        <f t="array" ref="A1801">_xlfn.IFS(M1801&gt;=65,"Heavy",M1801&lt;=25,"Light",M1801&gt;=26-64,"Medium")</f>
        <v>Medium</v>
      </c>
      <c r="B1801" s="1" t="s">
        <v>2787</v>
      </c>
      <c r="C1801" s="1" t="s">
        <v>2824</v>
      </c>
      <c r="D1801" s="3">
        <f t="shared" si="376"/>
        <v>1784</v>
      </c>
      <c r="E1801" s="4" t="s">
        <v>2783</v>
      </c>
      <c r="F1801" s="3">
        <v>5</v>
      </c>
      <c r="G1801" s="3" t="s">
        <v>2827</v>
      </c>
      <c r="H1801" s="4" t="s">
        <v>1711</v>
      </c>
      <c r="I1801" s="3" t="s">
        <v>2785</v>
      </c>
      <c r="J1801" s="3" t="s">
        <v>2349</v>
      </c>
      <c r="K1801" s="7" t="str">
        <f>VLOOKUP($I1801,'New Summary'!$E$8:$G$59,2,FALSE)</f>
        <v>H-150x150x7x10</v>
      </c>
      <c r="L1801" s="3" t="s">
        <v>2496</v>
      </c>
      <c r="M1801" s="7">
        <f>VLOOKUP($I1801,'New Summary'!$E$8:$G$59,3,FALSE)</f>
        <v>31.5</v>
      </c>
      <c r="N1801" s="3">
        <v>6000</v>
      </c>
      <c r="O1801" s="3" t="s">
        <v>25</v>
      </c>
      <c r="P1801" s="3">
        <v>1</v>
      </c>
      <c r="Q1801" s="28">
        <v>6</v>
      </c>
      <c r="R1801" s="28">
        <v>189</v>
      </c>
      <c r="S1801" s="12">
        <v>0</v>
      </c>
      <c r="T1801" s="46">
        <f t="shared" si="380"/>
        <v>0</v>
      </c>
      <c r="U1801" s="14"/>
      <c r="V1801" s="3">
        <f t="shared" si="381"/>
        <v>6</v>
      </c>
      <c r="W1801" s="30" t="s">
        <v>2502</v>
      </c>
      <c r="X1801" s="29">
        <f t="shared" si="374"/>
        <v>189</v>
      </c>
      <c r="Y1801" s="29">
        <f t="shared" si="375"/>
        <v>0</v>
      </c>
      <c r="Z1801" s="5"/>
      <c r="AA1801" s="3">
        <v>0.3</v>
      </c>
      <c r="AB1801" s="3">
        <f t="shared" si="377"/>
        <v>5.7</v>
      </c>
      <c r="AC1801" s="3">
        <f t="shared" si="378"/>
        <v>9.4499999999999993</v>
      </c>
      <c r="AD1801">
        <v>300</v>
      </c>
      <c r="AE1801" s="1">
        <f t="shared" si="379"/>
        <v>0.3</v>
      </c>
    </row>
    <row r="1802" spans="1:31" customFormat="1" ht="43.2" hidden="1" x14ac:dyDescent="0.3">
      <c r="A1802" s="65" t="str" cm="1">
        <f t="array" ref="A1802">_xlfn.IFS(M1802&gt;=65,"Heavy",M1802&lt;=25,"Light",M1802&gt;=26-64,"Medium")</f>
        <v>Medium</v>
      </c>
      <c r="B1802" s="1" t="s">
        <v>2787</v>
      </c>
      <c r="C1802" s="1" t="s">
        <v>2824</v>
      </c>
      <c r="D1802" s="3">
        <f t="shared" si="376"/>
        <v>1785</v>
      </c>
      <c r="E1802" s="4" t="s">
        <v>2783</v>
      </c>
      <c r="F1802" s="3">
        <v>5</v>
      </c>
      <c r="G1802" s="3" t="s">
        <v>2827</v>
      </c>
      <c r="H1802" s="4" t="s">
        <v>1712</v>
      </c>
      <c r="I1802" s="3" t="s">
        <v>2785</v>
      </c>
      <c r="J1802" s="3" t="s">
        <v>2349</v>
      </c>
      <c r="K1802" s="7" t="str">
        <f>VLOOKUP($I1802,'New Summary'!$E$8:$G$59,2,FALSE)</f>
        <v>H-150x150x7x10</v>
      </c>
      <c r="L1802" s="3" t="s">
        <v>2496</v>
      </c>
      <c r="M1802" s="7">
        <f>VLOOKUP($I1802,'New Summary'!$E$8:$G$59,3,FALSE)</f>
        <v>31.5</v>
      </c>
      <c r="N1802" s="3">
        <v>6000</v>
      </c>
      <c r="O1802" s="3" t="s">
        <v>25</v>
      </c>
      <c r="P1802" s="3">
        <v>1</v>
      </c>
      <c r="Q1802" s="28">
        <v>6</v>
      </c>
      <c r="R1802" s="28">
        <v>189</v>
      </c>
      <c r="S1802" s="12">
        <v>0</v>
      </c>
      <c r="T1802" s="46">
        <f t="shared" si="380"/>
        <v>0</v>
      </c>
      <c r="U1802" s="14"/>
      <c r="V1802" s="3">
        <f t="shared" si="381"/>
        <v>6</v>
      </c>
      <c r="W1802" s="30" t="s">
        <v>2502</v>
      </c>
      <c r="X1802" s="29">
        <f t="shared" si="374"/>
        <v>189</v>
      </c>
      <c r="Y1802" s="29">
        <f t="shared" si="375"/>
        <v>0</v>
      </c>
      <c r="Z1802" s="5"/>
      <c r="AA1802" s="3">
        <v>0.3</v>
      </c>
      <c r="AB1802" s="3">
        <f t="shared" si="377"/>
        <v>5.7</v>
      </c>
      <c r="AC1802" s="3">
        <f t="shared" si="378"/>
        <v>9.4499999999999993</v>
      </c>
      <c r="AD1802">
        <v>300</v>
      </c>
      <c r="AE1802" s="1">
        <f t="shared" si="379"/>
        <v>0.3</v>
      </c>
    </row>
    <row r="1803" spans="1:31" customFormat="1" ht="43.2" hidden="1" x14ac:dyDescent="0.3">
      <c r="A1803" s="65" t="str" cm="1">
        <f t="array" ref="A1803">_xlfn.IFS(M1803&gt;=65,"Heavy",M1803&lt;=25,"Light",M1803&gt;=26-64,"Medium")</f>
        <v>Medium</v>
      </c>
      <c r="B1803" s="1" t="s">
        <v>2787</v>
      </c>
      <c r="C1803" s="1" t="s">
        <v>2824</v>
      </c>
      <c r="D1803" s="3">
        <f t="shared" si="376"/>
        <v>1786</v>
      </c>
      <c r="E1803" s="4" t="s">
        <v>2783</v>
      </c>
      <c r="F1803" s="3">
        <v>5</v>
      </c>
      <c r="G1803" s="3" t="s">
        <v>2827</v>
      </c>
      <c r="H1803" s="4" t="s">
        <v>1713</v>
      </c>
      <c r="I1803" s="3" t="s">
        <v>2785</v>
      </c>
      <c r="J1803" s="3" t="s">
        <v>2349</v>
      </c>
      <c r="K1803" s="7" t="str">
        <f>VLOOKUP($I1803,'New Summary'!$E$8:$G$59,2,FALSE)</f>
        <v>H-150x150x7x10</v>
      </c>
      <c r="L1803" s="3" t="s">
        <v>2496</v>
      </c>
      <c r="M1803" s="7">
        <f>VLOOKUP($I1803,'New Summary'!$E$8:$G$59,3,FALSE)</f>
        <v>31.5</v>
      </c>
      <c r="N1803" s="3">
        <v>6000</v>
      </c>
      <c r="O1803" s="3" t="s">
        <v>25</v>
      </c>
      <c r="P1803" s="3">
        <v>1</v>
      </c>
      <c r="Q1803" s="28">
        <v>6</v>
      </c>
      <c r="R1803" s="28">
        <v>189</v>
      </c>
      <c r="S1803" s="12">
        <v>0</v>
      </c>
      <c r="T1803" s="46">
        <f t="shared" si="380"/>
        <v>0</v>
      </c>
      <c r="U1803" s="14"/>
      <c r="V1803" s="3">
        <f t="shared" si="381"/>
        <v>6</v>
      </c>
      <c r="W1803" s="30" t="s">
        <v>2502</v>
      </c>
      <c r="X1803" s="29">
        <f t="shared" si="374"/>
        <v>189</v>
      </c>
      <c r="Y1803" s="29">
        <f t="shared" si="375"/>
        <v>0</v>
      </c>
      <c r="Z1803" s="5"/>
      <c r="AA1803" s="3">
        <v>0.3</v>
      </c>
      <c r="AB1803" s="3">
        <f t="shared" si="377"/>
        <v>5.7</v>
      </c>
      <c r="AC1803" s="3">
        <f t="shared" si="378"/>
        <v>9.4499999999999993</v>
      </c>
      <c r="AD1803">
        <v>300</v>
      </c>
      <c r="AE1803" s="1">
        <f t="shared" si="379"/>
        <v>0.3</v>
      </c>
    </row>
    <row r="1804" spans="1:31" customFormat="1" ht="43.2" hidden="1" x14ac:dyDescent="0.3">
      <c r="A1804" s="65" t="str" cm="1">
        <f t="array" ref="A1804">_xlfn.IFS(M1804&gt;=65,"Heavy",M1804&lt;=25,"Light",M1804&gt;=26-64,"Medium")</f>
        <v>Medium</v>
      </c>
      <c r="B1804" s="1" t="s">
        <v>2787</v>
      </c>
      <c r="C1804" s="1" t="s">
        <v>2824</v>
      </c>
      <c r="D1804" s="3">
        <f t="shared" si="376"/>
        <v>1787</v>
      </c>
      <c r="E1804" s="4" t="s">
        <v>2783</v>
      </c>
      <c r="F1804" s="3">
        <v>5</v>
      </c>
      <c r="G1804" s="3" t="s">
        <v>2827</v>
      </c>
      <c r="H1804" s="4" t="s">
        <v>1714</v>
      </c>
      <c r="I1804" s="3" t="s">
        <v>2785</v>
      </c>
      <c r="J1804" s="3" t="s">
        <v>2349</v>
      </c>
      <c r="K1804" s="7" t="str">
        <f>VLOOKUP($I1804,'New Summary'!$E$8:$G$59,2,FALSE)</f>
        <v>H-150x150x7x10</v>
      </c>
      <c r="L1804" s="3" t="s">
        <v>2496</v>
      </c>
      <c r="M1804" s="7">
        <f>VLOOKUP($I1804,'New Summary'!$E$8:$G$59,3,FALSE)</f>
        <v>31.5</v>
      </c>
      <c r="N1804" s="3">
        <v>6000</v>
      </c>
      <c r="O1804" s="3" t="s">
        <v>25</v>
      </c>
      <c r="P1804" s="3">
        <v>1</v>
      </c>
      <c r="Q1804" s="28">
        <v>6</v>
      </c>
      <c r="R1804" s="28">
        <v>189</v>
      </c>
      <c r="S1804" s="12">
        <v>0</v>
      </c>
      <c r="T1804" s="46">
        <f t="shared" si="380"/>
        <v>0</v>
      </c>
      <c r="U1804" s="14"/>
      <c r="V1804" s="3">
        <f t="shared" si="381"/>
        <v>6</v>
      </c>
      <c r="W1804" s="30" t="s">
        <v>2502</v>
      </c>
      <c r="X1804" s="29">
        <f t="shared" si="374"/>
        <v>189</v>
      </c>
      <c r="Y1804" s="29">
        <f t="shared" si="375"/>
        <v>0</v>
      </c>
      <c r="Z1804" s="5"/>
      <c r="AA1804" s="3">
        <v>0.3</v>
      </c>
      <c r="AB1804" s="3">
        <f t="shared" si="377"/>
        <v>5.7</v>
      </c>
      <c r="AC1804" s="3">
        <f t="shared" si="378"/>
        <v>9.4499999999999993</v>
      </c>
      <c r="AD1804">
        <v>300</v>
      </c>
      <c r="AE1804" s="1">
        <f t="shared" si="379"/>
        <v>0.3</v>
      </c>
    </row>
    <row r="1805" spans="1:31" customFormat="1" ht="43.2" hidden="1" x14ac:dyDescent="0.3">
      <c r="A1805" s="65" t="str" cm="1">
        <f t="array" ref="A1805">_xlfn.IFS(M1805&gt;=65,"Heavy",M1805&lt;=25,"Light",M1805&gt;=26-64,"Medium")</f>
        <v>Medium</v>
      </c>
      <c r="B1805" s="1" t="s">
        <v>2787</v>
      </c>
      <c r="C1805" s="1" t="s">
        <v>2824</v>
      </c>
      <c r="D1805" s="3">
        <f t="shared" si="376"/>
        <v>1788</v>
      </c>
      <c r="E1805" s="4" t="s">
        <v>2783</v>
      </c>
      <c r="F1805" s="3">
        <v>5</v>
      </c>
      <c r="G1805" s="3" t="s">
        <v>2827</v>
      </c>
      <c r="H1805" s="4" t="s">
        <v>1715</v>
      </c>
      <c r="I1805" s="3" t="s">
        <v>2785</v>
      </c>
      <c r="J1805" s="3" t="s">
        <v>2349</v>
      </c>
      <c r="K1805" s="7" t="str">
        <f>VLOOKUP($I1805,'New Summary'!$E$8:$G$59,2,FALSE)</f>
        <v>H-150x150x7x10</v>
      </c>
      <c r="L1805" s="3" t="s">
        <v>2496</v>
      </c>
      <c r="M1805" s="7">
        <f>VLOOKUP($I1805,'New Summary'!$E$8:$G$59,3,FALSE)</f>
        <v>31.5</v>
      </c>
      <c r="N1805" s="3">
        <v>6000</v>
      </c>
      <c r="O1805" s="3" t="s">
        <v>25</v>
      </c>
      <c r="P1805" s="3">
        <v>1</v>
      </c>
      <c r="Q1805" s="28">
        <v>6</v>
      </c>
      <c r="R1805" s="28">
        <v>189</v>
      </c>
      <c r="S1805" s="12">
        <v>0</v>
      </c>
      <c r="T1805" s="46">
        <f t="shared" si="380"/>
        <v>0</v>
      </c>
      <c r="U1805" s="14"/>
      <c r="V1805" s="3">
        <f t="shared" si="381"/>
        <v>6</v>
      </c>
      <c r="W1805" s="30" t="s">
        <v>2502</v>
      </c>
      <c r="X1805" s="29">
        <f t="shared" si="374"/>
        <v>189</v>
      </c>
      <c r="Y1805" s="29">
        <f t="shared" si="375"/>
        <v>0</v>
      </c>
      <c r="Z1805" s="5"/>
      <c r="AA1805" s="3">
        <v>0.3</v>
      </c>
      <c r="AB1805" s="3">
        <f t="shared" si="377"/>
        <v>5.7</v>
      </c>
      <c r="AC1805" s="3">
        <f t="shared" si="378"/>
        <v>9.4499999999999993</v>
      </c>
      <c r="AD1805">
        <v>300</v>
      </c>
      <c r="AE1805" s="1">
        <f t="shared" si="379"/>
        <v>0.3</v>
      </c>
    </row>
    <row r="1806" spans="1:31" customFormat="1" ht="43.2" hidden="1" x14ac:dyDescent="0.3">
      <c r="A1806" s="65" t="str" cm="1">
        <f t="array" ref="A1806">_xlfn.IFS(M1806&gt;=65,"Heavy",M1806&lt;=25,"Light",M1806&gt;=26-64,"Medium")</f>
        <v>Medium</v>
      </c>
      <c r="B1806" s="1" t="s">
        <v>2787</v>
      </c>
      <c r="C1806" s="1" t="s">
        <v>2824</v>
      </c>
      <c r="D1806" s="3">
        <f t="shared" si="376"/>
        <v>1789</v>
      </c>
      <c r="E1806" s="4" t="s">
        <v>2783</v>
      </c>
      <c r="F1806" s="3">
        <v>5</v>
      </c>
      <c r="G1806" s="3" t="s">
        <v>2827</v>
      </c>
      <c r="H1806" s="4" t="s">
        <v>1716</v>
      </c>
      <c r="I1806" s="3" t="s">
        <v>2785</v>
      </c>
      <c r="J1806" s="3" t="s">
        <v>2349</v>
      </c>
      <c r="K1806" s="7" t="str">
        <f>VLOOKUP($I1806,'New Summary'!$E$8:$G$59,2,FALSE)</f>
        <v>H-150x150x7x10</v>
      </c>
      <c r="L1806" s="3" t="s">
        <v>2496</v>
      </c>
      <c r="M1806" s="7">
        <f>VLOOKUP($I1806,'New Summary'!$E$8:$G$59,3,FALSE)</f>
        <v>31.5</v>
      </c>
      <c r="N1806" s="3">
        <v>6000</v>
      </c>
      <c r="O1806" s="3" t="s">
        <v>25</v>
      </c>
      <c r="P1806" s="3">
        <v>1</v>
      </c>
      <c r="Q1806" s="28">
        <v>6</v>
      </c>
      <c r="R1806" s="28">
        <v>189</v>
      </c>
      <c r="S1806" s="12">
        <v>0</v>
      </c>
      <c r="T1806" s="46">
        <f t="shared" si="380"/>
        <v>0</v>
      </c>
      <c r="U1806" s="14"/>
      <c r="V1806" s="3">
        <f t="shared" si="381"/>
        <v>6</v>
      </c>
      <c r="W1806" s="30" t="s">
        <v>2502</v>
      </c>
      <c r="X1806" s="29">
        <f t="shared" ref="X1806:X1869" si="382">V1806*M1806</f>
        <v>189</v>
      </c>
      <c r="Y1806" s="29">
        <f t="shared" ref="Y1806:Y1869" si="383">T1806*M1806</f>
        <v>0</v>
      </c>
      <c r="Z1806" s="5"/>
      <c r="AA1806" s="3">
        <v>0.3</v>
      </c>
      <c r="AB1806" s="3">
        <f t="shared" si="377"/>
        <v>5.7</v>
      </c>
      <c r="AC1806" s="3">
        <f t="shared" si="378"/>
        <v>9.4499999999999993</v>
      </c>
      <c r="AD1806">
        <v>300</v>
      </c>
      <c r="AE1806" s="1">
        <f t="shared" si="379"/>
        <v>0.3</v>
      </c>
    </row>
    <row r="1807" spans="1:31" customFormat="1" ht="43.2" hidden="1" x14ac:dyDescent="0.3">
      <c r="A1807" s="65" t="str" cm="1">
        <f t="array" ref="A1807">_xlfn.IFS(M1807&gt;=65,"Heavy",M1807&lt;=25,"Light",M1807&gt;=26-64,"Medium")</f>
        <v>Medium</v>
      </c>
      <c r="B1807" s="1" t="s">
        <v>2787</v>
      </c>
      <c r="C1807" s="1" t="s">
        <v>2824</v>
      </c>
      <c r="D1807" s="3">
        <f t="shared" si="376"/>
        <v>1790</v>
      </c>
      <c r="E1807" s="4" t="s">
        <v>2783</v>
      </c>
      <c r="F1807" s="3">
        <v>5</v>
      </c>
      <c r="G1807" s="3" t="s">
        <v>2827</v>
      </c>
      <c r="H1807" s="4" t="s">
        <v>1717</v>
      </c>
      <c r="I1807" s="3" t="s">
        <v>2785</v>
      </c>
      <c r="J1807" s="3" t="s">
        <v>2349</v>
      </c>
      <c r="K1807" s="7" t="str">
        <f>VLOOKUP($I1807,'New Summary'!$E$8:$G$59,2,FALSE)</f>
        <v>H-150x150x7x10</v>
      </c>
      <c r="L1807" s="3" t="s">
        <v>2496</v>
      </c>
      <c r="M1807" s="7">
        <f>VLOOKUP($I1807,'New Summary'!$E$8:$G$59,3,FALSE)</f>
        <v>31.5</v>
      </c>
      <c r="N1807" s="3">
        <v>6000</v>
      </c>
      <c r="O1807" s="3" t="s">
        <v>25</v>
      </c>
      <c r="P1807" s="3">
        <v>1</v>
      </c>
      <c r="Q1807" s="28">
        <v>6</v>
      </c>
      <c r="R1807" s="28">
        <v>189</v>
      </c>
      <c r="S1807" s="12">
        <v>0</v>
      </c>
      <c r="T1807" s="46">
        <f t="shared" si="380"/>
        <v>0</v>
      </c>
      <c r="U1807" s="14"/>
      <c r="V1807" s="3">
        <f t="shared" si="381"/>
        <v>6</v>
      </c>
      <c r="W1807" s="30" t="s">
        <v>2502</v>
      </c>
      <c r="X1807" s="29">
        <f t="shared" si="382"/>
        <v>189</v>
      </c>
      <c r="Y1807" s="29">
        <f t="shared" si="383"/>
        <v>0</v>
      </c>
      <c r="Z1807" s="5"/>
      <c r="AA1807" s="3">
        <v>0.3</v>
      </c>
      <c r="AB1807" s="3">
        <f t="shared" si="377"/>
        <v>5.7</v>
      </c>
      <c r="AC1807" s="3">
        <f t="shared" si="378"/>
        <v>9.4499999999999993</v>
      </c>
      <c r="AD1807">
        <v>300</v>
      </c>
      <c r="AE1807" s="1">
        <f t="shared" si="379"/>
        <v>0.3</v>
      </c>
    </row>
    <row r="1808" spans="1:31" customFormat="1" ht="43.2" hidden="1" x14ac:dyDescent="0.3">
      <c r="A1808" s="65" t="str" cm="1">
        <f t="array" ref="A1808">_xlfn.IFS(M1808&gt;=65,"Heavy",M1808&lt;=25,"Light",M1808&gt;=26-64,"Medium")</f>
        <v>Medium</v>
      </c>
      <c r="B1808" s="1" t="s">
        <v>2787</v>
      </c>
      <c r="C1808" s="1" t="s">
        <v>2824</v>
      </c>
      <c r="D1808" s="3">
        <f t="shared" si="376"/>
        <v>1791</v>
      </c>
      <c r="E1808" s="4" t="s">
        <v>2783</v>
      </c>
      <c r="F1808" s="3">
        <v>5</v>
      </c>
      <c r="G1808" s="3" t="s">
        <v>2827</v>
      </c>
      <c r="H1808" s="4" t="s">
        <v>1718</v>
      </c>
      <c r="I1808" s="3" t="s">
        <v>2785</v>
      </c>
      <c r="J1808" s="3" t="s">
        <v>2349</v>
      </c>
      <c r="K1808" s="7" t="str">
        <f>VLOOKUP($I1808,'New Summary'!$E$8:$G$59,2,FALSE)</f>
        <v>H-150x150x7x10</v>
      </c>
      <c r="L1808" s="3" t="s">
        <v>2496</v>
      </c>
      <c r="M1808" s="7">
        <f>VLOOKUP($I1808,'New Summary'!$E$8:$G$59,3,FALSE)</f>
        <v>31.5</v>
      </c>
      <c r="N1808" s="3">
        <v>6000</v>
      </c>
      <c r="O1808" s="3" t="s">
        <v>25</v>
      </c>
      <c r="P1808" s="3">
        <v>1</v>
      </c>
      <c r="Q1808" s="28">
        <v>6</v>
      </c>
      <c r="R1808" s="28">
        <v>189</v>
      </c>
      <c r="S1808" s="12">
        <v>0</v>
      </c>
      <c r="T1808" s="46">
        <f t="shared" si="380"/>
        <v>0</v>
      </c>
      <c r="U1808" s="14"/>
      <c r="V1808" s="3">
        <f t="shared" si="381"/>
        <v>6</v>
      </c>
      <c r="W1808" s="30" t="s">
        <v>2502</v>
      </c>
      <c r="X1808" s="29">
        <f t="shared" si="382"/>
        <v>189</v>
      </c>
      <c r="Y1808" s="29">
        <f t="shared" si="383"/>
        <v>0</v>
      </c>
      <c r="Z1808" s="5"/>
      <c r="AA1808" s="3">
        <v>0.3</v>
      </c>
      <c r="AB1808" s="3">
        <f t="shared" si="377"/>
        <v>5.7</v>
      </c>
      <c r="AC1808" s="3">
        <f t="shared" si="378"/>
        <v>9.4499999999999993</v>
      </c>
      <c r="AD1808">
        <v>300</v>
      </c>
      <c r="AE1808" s="1">
        <f t="shared" si="379"/>
        <v>0.3</v>
      </c>
    </row>
    <row r="1809" spans="1:31" customFormat="1" ht="43.2" hidden="1" x14ac:dyDescent="0.3">
      <c r="A1809" s="65" t="str" cm="1">
        <f t="array" ref="A1809">_xlfn.IFS(M1809&gt;=65,"Heavy",M1809&lt;=25,"Light",M1809&gt;=26-64,"Medium")</f>
        <v>Medium</v>
      </c>
      <c r="B1809" s="1" t="s">
        <v>2787</v>
      </c>
      <c r="C1809" s="1" t="s">
        <v>2824</v>
      </c>
      <c r="D1809" s="3">
        <f t="shared" si="376"/>
        <v>1792</v>
      </c>
      <c r="E1809" s="4" t="s">
        <v>2783</v>
      </c>
      <c r="F1809" s="3">
        <v>5</v>
      </c>
      <c r="G1809" s="3" t="s">
        <v>2827</v>
      </c>
      <c r="H1809" s="4" t="s">
        <v>1719</v>
      </c>
      <c r="I1809" s="3" t="s">
        <v>2785</v>
      </c>
      <c r="J1809" s="3" t="s">
        <v>2349</v>
      </c>
      <c r="K1809" s="7" t="str">
        <f>VLOOKUP($I1809,'New Summary'!$E$8:$G$59,2,FALSE)</f>
        <v>H-150x150x7x10</v>
      </c>
      <c r="L1809" s="3" t="s">
        <v>2496</v>
      </c>
      <c r="M1809" s="7">
        <f>VLOOKUP($I1809,'New Summary'!$E$8:$G$59,3,FALSE)</f>
        <v>31.5</v>
      </c>
      <c r="N1809" s="3">
        <v>6000</v>
      </c>
      <c r="O1809" s="3" t="s">
        <v>25</v>
      </c>
      <c r="P1809" s="3">
        <v>1</v>
      </c>
      <c r="Q1809" s="28">
        <v>6</v>
      </c>
      <c r="R1809" s="28">
        <v>189</v>
      </c>
      <c r="S1809" s="12">
        <v>0</v>
      </c>
      <c r="T1809" s="46">
        <f t="shared" si="380"/>
        <v>0</v>
      </c>
      <c r="U1809" s="14"/>
      <c r="V1809" s="3">
        <f t="shared" si="381"/>
        <v>6</v>
      </c>
      <c r="W1809" s="30" t="s">
        <v>2502</v>
      </c>
      <c r="X1809" s="29">
        <f t="shared" si="382"/>
        <v>189</v>
      </c>
      <c r="Y1809" s="29">
        <f t="shared" si="383"/>
        <v>0</v>
      </c>
      <c r="Z1809" s="5"/>
      <c r="AA1809" s="3">
        <v>0.3</v>
      </c>
      <c r="AB1809" s="3">
        <f t="shared" si="377"/>
        <v>5.7</v>
      </c>
      <c r="AC1809" s="3">
        <f t="shared" si="378"/>
        <v>9.4499999999999993</v>
      </c>
      <c r="AD1809">
        <v>300</v>
      </c>
      <c r="AE1809" s="1">
        <f t="shared" si="379"/>
        <v>0.3</v>
      </c>
    </row>
    <row r="1810" spans="1:31" customFormat="1" ht="43.2" hidden="1" x14ac:dyDescent="0.3">
      <c r="A1810" s="65" t="str" cm="1">
        <f t="array" ref="A1810">_xlfn.IFS(M1810&gt;=65,"Heavy",M1810&lt;=25,"Light",M1810&gt;=26-64,"Medium")</f>
        <v>Medium</v>
      </c>
      <c r="B1810" s="1" t="s">
        <v>2787</v>
      </c>
      <c r="C1810" s="1" t="s">
        <v>2824</v>
      </c>
      <c r="D1810" s="3">
        <f t="shared" si="376"/>
        <v>1793</v>
      </c>
      <c r="E1810" s="4" t="s">
        <v>2783</v>
      </c>
      <c r="F1810" s="3">
        <v>5</v>
      </c>
      <c r="G1810" s="3" t="s">
        <v>2827</v>
      </c>
      <c r="H1810" s="4" t="s">
        <v>1720</v>
      </c>
      <c r="I1810" s="3" t="s">
        <v>2785</v>
      </c>
      <c r="J1810" s="3" t="s">
        <v>2349</v>
      </c>
      <c r="K1810" s="7" t="str">
        <f>VLOOKUP($I1810,'New Summary'!$E$8:$G$59,2,FALSE)</f>
        <v>H-150x150x7x10</v>
      </c>
      <c r="L1810" s="3" t="s">
        <v>2496</v>
      </c>
      <c r="M1810" s="7">
        <f>VLOOKUP($I1810,'New Summary'!$E$8:$G$59,3,FALSE)</f>
        <v>31.5</v>
      </c>
      <c r="N1810" s="3">
        <v>6000</v>
      </c>
      <c r="O1810" s="3" t="s">
        <v>25</v>
      </c>
      <c r="P1810" s="3">
        <v>1</v>
      </c>
      <c r="Q1810" s="28">
        <v>6</v>
      </c>
      <c r="R1810" s="28">
        <v>189</v>
      </c>
      <c r="S1810" s="12">
        <v>0</v>
      </c>
      <c r="T1810" s="46">
        <f t="shared" si="380"/>
        <v>0</v>
      </c>
      <c r="U1810" s="14"/>
      <c r="V1810" s="3">
        <f t="shared" si="381"/>
        <v>6</v>
      </c>
      <c r="W1810" s="30" t="s">
        <v>2502</v>
      </c>
      <c r="X1810" s="29">
        <f t="shared" si="382"/>
        <v>189</v>
      </c>
      <c r="Y1810" s="29">
        <f t="shared" si="383"/>
        <v>0</v>
      </c>
      <c r="Z1810" s="5"/>
      <c r="AA1810" s="3">
        <v>0.3</v>
      </c>
      <c r="AB1810" s="3">
        <f t="shared" si="377"/>
        <v>5.7</v>
      </c>
      <c r="AC1810" s="3">
        <f t="shared" si="378"/>
        <v>9.4499999999999993</v>
      </c>
      <c r="AD1810">
        <v>300</v>
      </c>
      <c r="AE1810" s="1">
        <f t="shared" si="379"/>
        <v>0.3</v>
      </c>
    </row>
    <row r="1811" spans="1:31" customFormat="1" ht="43.2" hidden="1" x14ac:dyDescent="0.3">
      <c r="A1811" s="65" t="str" cm="1">
        <f t="array" ref="A1811">_xlfn.IFS(M1811&gt;=65,"Heavy",M1811&lt;=25,"Light",M1811&gt;=26-64,"Medium")</f>
        <v>Medium</v>
      </c>
      <c r="B1811" s="1" t="s">
        <v>2787</v>
      </c>
      <c r="C1811" s="1" t="s">
        <v>2824</v>
      </c>
      <c r="D1811" s="3">
        <f t="shared" si="376"/>
        <v>1794</v>
      </c>
      <c r="E1811" s="4" t="s">
        <v>2783</v>
      </c>
      <c r="F1811" s="3">
        <v>5</v>
      </c>
      <c r="G1811" s="3" t="s">
        <v>2827</v>
      </c>
      <c r="H1811" s="4" t="s">
        <v>1721</v>
      </c>
      <c r="I1811" s="3" t="s">
        <v>2785</v>
      </c>
      <c r="J1811" s="3" t="s">
        <v>2349</v>
      </c>
      <c r="K1811" s="7" t="str">
        <f>VLOOKUP($I1811,'New Summary'!$E$8:$G$59,2,FALSE)</f>
        <v>H-150x150x7x10</v>
      </c>
      <c r="L1811" s="3" t="s">
        <v>2496</v>
      </c>
      <c r="M1811" s="7">
        <f>VLOOKUP($I1811,'New Summary'!$E$8:$G$59,3,FALSE)</f>
        <v>31.5</v>
      </c>
      <c r="N1811" s="3">
        <v>6000</v>
      </c>
      <c r="O1811" s="3" t="s">
        <v>25</v>
      </c>
      <c r="P1811" s="3">
        <v>1</v>
      </c>
      <c r="Q1811" s="28">
        <v>6</v>
      </c>
      <c r="R1811" s="28">
        <v>189</v>
      </c>
      <c r="S1811" s="12">
        <v>0</v>
      </c>
      <c r="T1811" s="46">
        <f t="shared" si="380"/>
        <v>0</v>
      </c>
      <c r="U1811" s="14"/>
      <c r="V1811" s="3">
        <f t="shared" si="381"/>
        <v>6</v>
      </c>
      <c r="W1811" s="30" t="s">
        <v>2502</v>
      </c>
      <c r="X1811" s="29">
        <f t="shared" si="382"/>
        <v>189</v>
      </c>
      <c r="Y1811" s="29">
        <f t="shared" si="383"/>
        <v>0</v>
      </c>
      <c r="Z1811" s="5"/>
      <c r="AA1811" s="3">
        <v>0.3</v>
      </c>
      <c r="AB1811" s="3">
        <f t="shared" si="377"/>
        <v>5.7</v>
      </c>
      <c r="AC1811" s="3">
        <f t="shared" si="378"/>
        <v>9.4499999999999993</v>
      </c>
      <c r="AD1811">
        <v>300</v>
      </c>
      <c r="AE1811" s="1">
        <f t="shared" si="379"/>
        <v>0.3</v>
      </c>
    </row>
    <row r="1812" spans="1:31" customFormat="1" ht="43.2" hidden="1" x14ac:dyDescent="0.3">
      <c r="A1812" s="65" t="str" cm="1">
        <f t="array" ref="A1812">_xlfn.IFS(M1812&gt;=65,"Heavy",M1812&lt;=25,"Light",M1812&gt;=26-64,"Medium")</f>
        <v>Medium</v>
      </c>
      <c r="B1812" s="1" t="s">
        <v>2787</v>
      </c>
      <c r="C1812" s="1" t="s">
        <v>2824</v>
      </c>
      <c r="D1812" s="3">
        <f t="shared" ref="D1812:D1875" si="384">D1811+1</f>
        <v>1795</v>
      </c>
      <c r="E1812" s="4" t="s">
        <v>2783</v>
      </c>
      <c r="F1812" s="3">
        <v>5</v>
      </c>
      <c r="G1812" s="3" t="s">
        <v>2827</v>
      </c>
      <c r="H1812" s="4" t="s">
        <v>1722</v>
      </c>
      <c r="I1812" s="3" t="s">
        <v>2785</v>
      </c>
      <c r="J1812" s="3" t="s">
        <v>2349</v>
      </c>
      <c r="K1812" s="7" t="str">
        <f>VLOOKUP($I1812,'New Summary'!$E$8:$G$59,2,FALSE)</f>
        <v>H-150x150x7x10</v>
      </c>
      <c r="L1812" s="3" t="s">
        <v>2496</v>
      </c>
      <c r="M1812" s="7">
        <f>VLOOKUP($I1812,'New Summary'!$E$8:$G$59,3,FALSE)</f>
        <v>31.5</v>
      </c>
      <c r="N1812" s="3">
        <v>6000</v>
      </c>
      <c r="O1812" s="3" t="s">
        <v>25</v>
      </c>
      <c r="P1812" s="3">
        <v>1</v>
      </c>
      <c r="Q1812" s="28">
        <v>6</v>
      </c>
      <c r="R1812" s="28">
        <v>189</v>
      </c>
      <c r="S1812" s="12">
        <v>0</v>
      </c>
      <c r="T1812" s="46">
        <f t="shared" si="380"/>
        <v>0</v>
      </c>
      <c r="U1812" s="14"/>
      <c r="V1812" s="3">
        <f t="shared" si="381"/>
        <v>6</v>
      </c>
      <c r="W1812" s="30" t="s">
        <v>2502</v>
      </c>
      <c r="X1812" s="29">
        <f t="shared" si="382"/>
        <v>189</v>
      </c>
      <c r="Y1812" s="29">
        <f t="shared" si="383"/>
        <v>0</v>
      </c>
      <c r="Z1812" s="5"/>
      <c r="AA1812" s="3">
        <v>0.3</v>
      </c>
      <c r="AB1812" s="3">
        <f t="shared" si="377"/>
        <v>5.7</v>
      </c>
      <c r="AC1812" s="3">
        <f t="shared" si="378"/>
        <v>9.4499999999999993</v>
      </c>
      <c r="AD1812">
        <v>300</v>
      </c>
      <c r="AE1812" s="1">
        <f t="shared" si="379"/>
        <v>0.3</v>
      </c>
    </row>
    <row r="1813" spans="1:31" customFormat="1" ht="43.2" hidden="1" x14ac:dyDescent="0.3">
      <c r="A1813" s="65" t="str" cm="1">
        <f t="array" ref="A1813">_xlfn.IFS(M1813&gt;=65,"Heavy",M1813&lt;=25,"Light",M1813&gt;=26-64,"Medium")</f>
        <v>Medium</v>
      </c>
      <c r="B1813" s="1" t="s">
        <v>2787</v>
      </c>
      <c r="C1813" s="1" t="s">
        <v>2824</v>
      </c>
      <c r="D1813" s="3">
        <f t="shared" si="384"/>
        <v>1796</v>
      </c>
      <c r="E1813" s="4" t="s">
        <v>2783</v>
      </c>
      <c r="F1813" s="3">
        <v>5</v>
      </c>
      <c r="G1813" s="3" t="s">
        <v>2827</v>
      </c>
      <c r="H1813" s="4" t="s">
        <v>1723</v>
      </c>
      <c r="I1813" s="3" t="s">
        <v>2785</v>
      </c>
      <c r="J1813" s="3" t="s">
        <v>2349</v>
      </c>
      <c r="K1813" s="7" t="str">
        <f>VLOOKUP($I1813,'New Summary'!$E$8:$G$59,2,FALSE)</f>
        <v>H-150x150x7x10</v>
      </c>
      <c r="L1813" s="3" t="s">
        <v>2496</v>
      </c>
      <c r="M1813" s="7">
        <f>VLOOKUP($I1813,'New Summary'!$E$8:$G$59,3,FALSE)</f>
        <v>31.5</v>
      </c>
      <c r="N1813" s="3">
        <v>6000</v>
      </c>
      <c r="O1813" s="3" t="s">
        <v>25</v>
      </c>
      <c r="P1813" s="3">
        <v>1</v>
      </c>
      <c r="Q1813" s="28">
        <v>6</v>
      </c>
      <c r="R1813" s="28">
        <v>189</v>
      </c>
      <c r="S1813" s="12">
        <v>0</v>
      </c>
      <c r="T1813" s="46">
        <f t="shared" si="380"/>
        <v>0</v>
      </c>
      <c r="U1813" s="14"/>
      <c r="V1813" s="3">
        <f t="shared" si="381"/>
        <v>6</v>
      </c>
      <c r="W1813" s="30" t="s">
        <v>2502</v>
      </c>
      <c r="X1813" s="29">
        <f t="shared" si="382"/>
        <v>189</v>
      </c>
      <c r="Y1813" s="29">
        <f t="shared" si="383"/>
        <v>0</v>
      </c>
      <c r="Z1813" s="5"/>
      <c r="AA1813" s="3">
        <v>0.3</v>
      </c>
      <c r="AB1813" s="3">
        <f t="shared" si="377"/>
        <v>5.7</v>
      </c>
      <c r="AC1813" s="3">
        <f t="shared" si="378"/>
        <v>9.4499999999999993</v>
      </c>
      <c r="AD1813">
        <v>300</v>
      </c>
      <c r="AE1813" s="1">
        <f t="shared" si="379"/>
        <v>0.3</v>
      </c>
    </row>
    <row r="1814" spans="1:31" customFormat="1" ht="43.2" hidden="1" x14ac:dyDescent="0.3">
      <c r="A1814" s="65" t="str" cm="1">
        <f t="array" ref="A1814">_xlfn.IFS(M1814&gt;=65,"Heavy",M1814&lt;=25,"Light",M1814&gt;=26-64,"Medium")</f>
        <v>Medium</v>
      </c>
      <c r="B1814" s="1" t="s">
        <v>2787</v>
      </c>
      <c r="C1814" s="1" t="s">
        <v>2824</v>
      </c>
      <c r="D1814" s="3">
        <f t="shared" si="384"/>
        <v>1797</v>
      </c>
      <c r="E1814" s="4" t="s">
        <v>2783</v>
      </c>
      <c r="F1814" s="3">
        <v>5</v>
      </c>
      <c r="G1814" s="3" t="s">
        <v>2827</v>
      </c>
      <c r="H1814" s="4" t="s">
        <v>1724</v>
      </c>
      <c r="I1814" s="3" t="s">
        <v>2785</v>
      </c>
      <c r="J1814" s="3" t="s">
        <v>2349</v>
      </c>
      <c r="K1814" s="7" t="str">
        <f>VLOOKUP($I1814,'New Summary'!$E$8:$G$59,2,FALSE)</f>
        <v>H-150x150x7x10</v>
      </c>
      <c r="L1814" s="3" t="s">
        <v>2496</v>
      </c>
      <c r="M1814" s="7">
        <f>VLOOKUP($I1814,'New Summary'!$E$8:$G$59,3,FALSE)</f>
        <v>31.5</v>
      </c>
      <c r="N1814" s="3">
        <v>6000</v>
      </c>
      <c r="O1814" s="3" t="s">
        <v>25</v>
      </c>
      <c r="P1814" s="3">
        <v>1</v>
      </c>
      <c r="Q1814" s="28">
        <v>6</v>
      </c>
      <c r="R1814" s="28">
        <v>189</v>
      </c>
      <c r="S1814" s="12">
        <v>0</v>
      </c>
      <c r="T1814" s="46">
        <f t="shared" si="380"/>
        <v>0</v>
      </c>
      <c r="U1814" s="14"/>
      <c r="V1814" s="3">
        <f t="shared" si="381"/>
        <v>6</v>
      </c>
      <c r="W1814" s="30" t="s">
        <v>2502</v>
      </c>
      <c r="X1814" s="29">
        <f t="shared" si="382"/>
        <v>189</v>
      </c>
      <c r="Y1814" s="29">
        <f t="shared" si="383"/>
        <v>0</v>
      </c>
      <c r="Z1814" s="5"/>
      <c r="AA1814" s="3">
        <v>0.3</v>
      </c>
      <c r="AB1814" s="3">
        <f t="shared" si="377"/>
        <v>5.7</v>
      </c>
      <c r="AC1814" s="3">
        <f t="shared" si="378"/>
        <v>9.4499999999999993</v>
      </c>
      <c r="AD1814">
        <v>300</v>
      </c>
      <c r="AE1814" s="1">
        <f t="shared" si="379"/>
        <v>0.3</v>
      </c>
    </row>
    <row r="1815" spans="1:31" customFormat="1" ht="43.2" hidden="1" x14ac:dyDescent="0.3">
      <c r="A1815" s="65" t="str" cm="1">
        <f t="array" ref="A1815">_xlfn.IFS(M1815&gt;=65,"Heavy",M1815&lt;=25,"Light",M1815&gt;=26-64,"Medium")</f>
        <v>Medium</v>
      </c>
      <c r="B1815" s="1" t="s">
        <v>2787</v>
      </c>
      <c r="C1815" s="1" t="s">
        <v>2824</v>
      </c>
      <c r="D1815" s="3">
        <f t="shared" si="384"/>
        <v>1798</v>
      </c>
      <c r="E1815" s="4" t="s">
        <v>2783</v>
      </c>
      <c r="F1815" s="3">
        <v>5</v>
      </c>
      <c r="G1815" s="3" t="s">
        <v>2827</v>
      </c>
      <c r="H1815" s="4" t="s">
        <v>1725</v>
      </c>
      <c r="I1815" s="3" t="s">
        <v>2785</v>
      </c>
      <c r="J1815" s="3" t="s">
        <v>2349</v>
      </c>
      <c r="K1815" s="7" t="str">
        <f>VLOOKUP($I1815,'New Summary'!$E$8:$G$59,2,FALSE)</f>
        <v>H-150x150x7x10</v>
      </c>
      <c r="L1815" s="3" t="s">
        <v>2496</v>
      </c>
      <c r="M1815" s="7">
        <f>VLOOKUP($I1815,'New Summary'!$E$8:$G$59,3,FALSE)</f>
        <v>31.5</v>
      </c>
      <c r="N1815" s="3">
        <v>6000</v>
      </c>
      <c r="O1815" s="3" t="s">
        <v>25</v>
      </c>
      <c r="P1815" s="3">
        <v>1</v>
      </c>
      <c r="Q1815" s="28">
        <v>6</v>
      </c>
      <c r="R1815" s="28">
        <v>189</v>
      </c>
      <c r="S1815" s="12">
        <v>0</v>
      </c>
      <c r="T1815" s="46">
        <f t="shared" si="380"/>
        <v>0</v>
      </c>
      <c r="U1815" s="14"/>
      <c r="V1815" s="3">
        <f t="shared" si="381"/>
        <v>6</v>
      </c>
      <c r="W1815" s="30" t="s">
        <v>2502</v>
      </c>
      <c r="X1815" s="29">
        <f t="shared" si="382"/>
        <v>189</v>
      </c>
      <c r="Y1815" s="29">
        <f t="shared" si="383"/>
        <v>0</v>
      </c>
      <c r="Z1815" s="5"/>
      <c r="AA1815" s="3">
        <v>0.3</v>
      </c>
      <c r="AB1815" s="3">
        <f t="shared" si="377"/>
        <v>5.7</v>
      </c>
      <c r="AC1815" s="3">
        <f t="shared" si="378"/>
        <v>9.4499999999999993</v>
      </c>
      <c r="AD1815">
        <v>300</v>
      </c>
      <c r="AE1815" s="1">
        <f t="shared" si="379"/>
        <v>0.3</v>
      </c>
    </row>
    <row r="1816" spans="1:31" customFormat="1" ht="43.2" hidden="1" x14ac:dyDescent="0.3">
      <c r="A1816" s="65" t="str" cm="1">
        <f t="array" ref="A1816">_xlfn.IFS(M1816&gt;=65,"Heavy",M1816&lt;=25,"Light",M1816&gt;=26-64,"Medium")</f>
        <v>Medium</v>
      </c>
      <c r="B1816" s="1" t="s">
        <v>2787</v>
      </c>
      <c r="C1816" s="1" t="s">
        <v>2824</v>
      </c>
      <c r="D1816" s="3">
        <f t="shared" si="384"/>
        <v>1799</v>
      </c>
      <c r="E1816" s="4" t="s">
        <v>2783</v>
      </c>
      <c r="F1816" s="3">
        <v>5</v>
      </c>
      <c r="G1816" s="3" t="s">
        <v>2827</v>
      </c>
      <c r="H1816" s="4" t="s">
        <v>1726</v>
      </c>
      <c r="I1816" s="3" t="s">
        <v>2785</v>
      </c>
      <c r="J1816" s="3" t="s">
        <v>2349</v>
      </c>
      <c r="K1816" s="7" t="str">
        <f>VLOOKUP($I1816,'New Summary'!$E$8:$G$59,2,FALSE)</f>
        <v>H-150x150x7x10</v>
      </c>
      <c r="L1816" s="3" t="s">
        <v>2496</v>
      </c>
      <c r="M1816" s="7">
        <f>VLOOKUP($I1816,'New Summary'!$E$8:$G$59,3,FALSE)</f>
        <v>31.5</v>
      </c>
      <c r="N1816" s="3">
        <v>6000</v>
      </c>
      <c r="O1816" s="3" t="s">
        <v>25</v>
      </c>
      <c r="P1816" s="3">
        <v>1</v>
      </c>
      <c r="Q1816" s="28">
        <v>6</v>
      </c>
      <c r="R1816" s="28">
        <v>189</v>
      </c>
      <c r="S1816" s="12">
        <v>0</v>
      </c>
      <c r="T1816" s="46">
        <f t="shared" si="380"/>
        <v>0</v>
      </c>
      <c r="U1816" s="14"/>
      <c r="V1816" s="3">
        <f t="shared" si="381"/>
        <v>6</v>
      </c>
      <c r="W1816" s="30" t="s">
        <v>2502</v>
      </c>
      <c r="X1816" s="29">
        <f t="shared" si="382"/>
        <v>189</v>
      </c>
      <c r="Y1816" s="29">
        <f t="shared" si="383"/>
        <v>0</v>
      </c>
      <c r="Z1816" s="5"/>
      <c r="AA1816" s="3">
        <v>0.3</v>
      </c>
      <c r="AB1816" s="3">
        <f t="shared" si="377"/>
        <v>5.7</v>
      </c>
      <c r="AC1816" s="3">
        <f t="shared" si="378"/>
        <v>9.4499999999999993</v>
      </c>
      <c r="AD1816">
        <v>300</v>
      </c>
      <c r="AE1816" s="1">
        <f t="shared" si="379"/>
        <v>0.3</v>
      </c>
    </row>
    <row r="1817" spans="1:31" customFormat="1" ht="43.2" hidden="1" x14ac:dyDescent="0.3">
      <c r="A1817" s="65" t="str" cm="1">
        <f t="array" ref="A1817">_xlfn.IFS(M1817&gt;=65,"Heavy",M1817&lt;=25,"Light",M1817&gt;=26-64,"Medium")</f>
        <v>Medium</v>
      </c>
      <c r="B1817" s="1" t="s">
        <v>2787</v>
      </c>
      <c r="C1817" s="1" t="s">
        <v>2824</v>
      </c>
      <c r="D1817" s="3">
        <f t="shared" si="384"/>
        <v>1800</v>
      </c>
      <c r="E1817" s="4" t="s">
        <v>2783</v>
      </c>
      <c r="F1817" s="3">
        <v>5</v>
      </c>
      <c r="G1817" s="3" t="s">
        <v>2827</v>
      </c>
      <c r="H1817" s="4" t="s">
        <v>1727</v>
      </c>
      <c r="I1817" s="3" t="s">
        <v>2785</v>
      </c>
      <c r="J1817" s="3" t="s">
        <v>2349</v>
      </c>
      <c r="K1817" s="7" t="str">
        <f>VLOOKUP($I1817,'New Summary'!$E$8:$G$59,2,FALSE)</f>
        <v>H-150x150x7x10</v>
      </c>
      <c r="L1817" s="3" t="s">
        <v>2496</v>
      </c>
      <c r="M1817" s="7">
        <f>VLOOKUP($I1817,'New Summary'!$E$8:$G$59,3,FALSE)</f>
        <v>31.5</v>
      </c>
      <c r="N1817" s="3">
        <v>6000</v>
      </c>
      <c r="O1817" s="3" t="s">
        <v>25</v>
      </c>
      <c r="P1817" s="3">
        <v>1</v>
      </c>
      <c r="Q1817" s="28">
        <v>6</v>
      </c>
      <c r="R1817" s="28">
        <v>189</v>
      </c>
      <c r="S1817" s="12">
        <v>0</v>
      </c>
      <c r="T1817" s="46">
        <f t="shared" si="380"/>
        <v>0</v>
      </c>
      <c r="U1817" s="14"/>
      <c r="V1817" s="3">
        <f t="shared" si="381"/>
        <v>6</v>
      </c>
      <c r="W1817" s="30" t="s">
        <v>2502</v>
      </c>
      <c r="X1817" s="29">
        <f t="shared" si="382"/>
        <v>189</v>
      </c>
      <c r="Y1817" s="29">
        <f t="shared" si="383"/>
        <v>0</v>
      </c>
      <c r="Z1817" s="5"/>
      <c r="AA1817" s="3">
        <v>0.3</v>
      </c>
      <c r="AB1817" s="3">
        <f t="shared" si="377"/>
        <v>5.7</v>
      </c>
      <c r="AC1817" s="3">
        <f t="shared" si="378"/>
        <v>9.4499999999999993</v>
      </c>
      <c r="AD1817">
        <v>300</v>
      </c>
      <c r="AE1817" s="1">
        <f t="shared" si="379"/>
        <v>0.3</v>
      </c>
    </row>
    <row r="1818" spans="1:31" customFormat="1" ht="43.2" hidden="1" x14ac:dyDescent="0.3">
      <c r="A1818" s="65" t="str" cm="1">
        <f t="array" ref="A1818">_xlfn.IFS(M1818&gt;=65,"Heavy",M1818&lt;=25,"Light",M1818&gt;=26-64,"Medium")</f>
        <v>Medium</v>
      </c>
      <c r="B1818" s="1" t="s">
        <v>2787</v>
      </c>
      <c r="C1818" s="1" t="s">
        <v>2824</v>
      </c>
      <c r="D1818" s="3">
        <f t="shared" si="384"/>
        <v>1801</v>
      </c>
      <c r="E1818" s="4" t="s">
        <v>2783</v>
      </c>
      <c r="F1818" s="3">
        <v>5</v>
      </c>
      <c r="G1818" s="3" t="s">
        <v>2827</v>
      </c>
      <c r="H1818" s="4" t="s">
        <v>1728</v>
      </c>
      <c r="I1818" s="3" t="s">
        <v>2785</v>
      </c>
      <c r="J1818" s="3" t="s">
        <v>2349</v>
      </c>
      <c r="K1818" s="7" t="str">
        <f>VLOOKUP($I1818,'New Summary'!$E$8:$G$59,2,FALSE)</f>
        <v>H-150x150x7x10</v>
      </c>
      <c r="L1818" s="3" t="s">
        <v>2496</v>
      </c>
      <c r="M1818" s="7">
        <f>VLOOKUP($I1818,'New Summary'!$E$8:$G$59,3,FALSE)</f>
        <v>31.5</v>
      </c>
      <c r="N1818" s="3">
        <v>6000</v>
      </c>
      <c r="O1818" s="3" t="s">
        <v>25</v>
      </c>
      <c r="P1818" s="3">
        <v>1</v>
      </c>
      <c r="Q1818" s="28">
        <v>6</v>
      </c>
      <c r="R1818" s="28">
        <v>189</v>
      </c>
      <c r="S1818" s="12">
        <v>0</v>
      </c>
      <c r="T1818" s="46">
        <f t="shared" si="380"/>
        <v>0</v>
      </c>
      <c r="U1818" s="14"/>
      <c r="V1818" s="3">
        <f t="shared" si="381"/>
        <v>6</v>
      </c>
      <c r="W1818" s="30" t="s">
        <v>2502</v>
      </c>
      <c r="X1818" s="29">
        <f t="shared" si="382"/>
        <v>189</v>
      </c>
      <c r="Y1818" s="29">
        <f t="shared" si="383"/>
        <v>0</v>
      </c>
      <c r="Z1818" s="5"/>
      <c r="AA1818" s="3">
        <v>0.3</v>
      </c>
      <c r="AB1818" s="3">
        <f t="shared" si="377"/>
        <v>5.7</v>
      </c>
      <c r="AC1818" s="3">
        <f t="shared" si="378"/>
        <v>9.4499999999999993</v>
      </c>
      <c r="AD1818">
        <v>300</v>
      </c>
      <c r="AE1818" s="1">
        <f t="shared" si="379"/>
        <v>0.3</v>
      </c>
    </row>
    <row r="1819" spans="1:31" customFormat="1" ht="43.2" hidden="1" x14ac:dyDescent="0.3">
      <c r="A1819" s="65" t="str" cm="1">
        <f t="array" ref="A1819">_xlfn.IFS(M1819&gt;=65,"Heavy",M1819&lt;=25,"Light",M1819&gt;=26-64,"Medium")</f>
        <v>Medium</v>
      </c>
      <c r="B1819" s="1" t="s">
        <v>2787</v>
      </c>
      <c r="C1819" s="1" t="s">
        <v>2824</v>
      </c>
      <c r="D1819" s="3">
        <f t="shared" si="384"/>
        <v>1802</v>
      </c>
      <c r="E1819" s="4" t="s">
        <v>2783</v>
      </c>
      <c r="F1819" s="3">
        <v>5</v>
      </c>
      <c r="G1819" s="3" t="s">
        <v>2827</v>
      </c>
      <c r="H1819" s="4" t="s">
        <v>1729</v>
      </c>
      <c r="I1819" s="3" t="s">
        <v>2785</v>
      </c>
      <c r="J1819" s="3" t="s">
        <v>2349</v>
      </c>
      <c r="K1819" s="7" t="str">
        <f>VLOOKUP($I1819,'New Summary'!$E$8:$G$59,2,FALSE)</f>
        <v>H-150x150x7x10</v>
      </c>
      <c r="L1819" s="3" t="s">
        <v>2496</v>
      </c>
      <c r="M1819" s="7">
        <f>VLOOKUP($I1819,'New Summary'!$E$8:$G$59,3,FALSE)</f>
        <v>31.5</v>
      </c>
      <c r="N1819" s="3">
        <v>6000</v>
      </c>
      <c r="O1819" s="3" t="s">
        <v>25</v>
      </c>
      <c r="P1819" s="3">
        <v>1</v>
      </c>
      <c r="Q1819" s="28">
        <v>6</v>
      </c>
      <c r="R1819" s="28">
        <v>189</v>
      </c>
      <c r="S1819" s="12">
        <v>0</v>
      </c>
      <c r="T1819" s="46">
        <f t="shared" si="380"/>
        <v>0</v>
      </c>
      <c r="U1819" s="14"/>
      <c r="V1819" s="3">
        <f t="shared" si="381"/>
        <v>6</v>
      </c>
      <c r="W1819" s="30" t="s">
        <v>2502</v>
      </c>
      <c r="X1819" s="29">
        <f t="shared" si="382"/>
        <v>189</v>
      </c>
      <c r="Y1819" s="29">
        <f t="shared" si="383"/>
        <v>0</v>
      </c>
      <c r="Z1819" s="5"/>
      <c r="AA1819" s="3">
        <v>0.3</v>
      </c>
      <c r="AB1819" s="3">
        <f t="shared" si="377"/>
        <v>5.7</v>
      </c>
      <c r="AC1819" s="3">
        <f t="shared" si="378"/>
        <v>9.4499999999999993</v>
      </c>
      <c r="AD1819">
        <v>300</v>
      </c>
      <c r="AE1819" s="1">
        <f t="shared" si="379"/>
        <v>0.3</v>
      </c>
    </row>
    <row r="1820" spans="1:31" customFormat="1" ht="43.2" hidden="1" x14ac:dyDescent="0.3">
      <c r="A1820" s="65" t="str" cm="1">
        <f t="array" ref="A1820">_xlfn.IFS(M1820&gt;=65,"Heavy",M1820&lt;=25,"Light",M1820&gt;=26-64,"Medium")</f>
        <v>Medium</v>
      </c>
      <c r="B1820" s="1" t="s">
        <v>2787</v>
      </c>
      <c r="C1820" s="1" t="s">
        <v>2824</v>
      </c>
      <c r="D1820" s="3">
        <f t="shared" si="384"/>
        <v>1803</v>
      </c>
      <c r="E1820" s="4" t="s">
        <v>2783</v>
      </c>
      <c r="F1820" s="3">
        <v>5</v>
      </c>
      <c r="G1820" s="3" t="s">
        <v>2827</v>
      </c>
      <c r="H1820" s="4" t="s">
        <v>1730</v>
      </c>
      <c r="I1820" s="3" t="s">
        <v>2785</v>
      </c>
      <c r="J1820" s="3" t="s">
        <v>2349</v>
      </c>
      <c r="K1820" s="7" t="str">
        <f>VLOOKUP($I1820,'New Summary'!$E$8:$G$59,2,FALSE)</f>
        <v>H-150x150x7x10</v>
      </c>
      <c r="L1820" s="3" t="s">
        <v>2496</v>
      </c>
      <c r="M1820" s="7">
        <f>VLOOKUP($I1820,'New Summary'!$E$8:$G$59,3,FALSE)</f>
        <v>31.5</v>
      </c>
      <c r="N1820" s="3">
        <v>6000</v>
      </c>
      <c r="O1820" s="3" t="s">
        <v>25</v>
      </c>
      <c r="P1820" s="3">
        <v>1</v>
      </c>
      <c r="Q1820" s="28">
        <v>6</v>
      </c>
      <c r="R1820" s="28">
        <v>189</v>
      </c>
      <c r="S1820" s="12">
        <v>0</v>
      </c>
      <c r="T1820" s="46">
        <f t="shared" si="380"/>
        <v>0</v>
      </c>
      <c r="U1820" s="14"/>
      <c r="V1820" s="3">
        <f t="shared" si="381"/>
        <v>6</v>
      </c>
      <c r="W1820" s="30" t="s">
        <v>2502</v>
      </c>
      <c r="X1820" s="29">
        <f t="shared" si="382"/>
        <v>189</v>
      </c>
      <c r="Y1820" s="29">
        <f t="shared" si="383"/>
        <v>0</v>
      </c>
      <c r="Z1820" s="5"/>
      <c r="AA1820" s="3">
        <v>0.3</v>
      </c>
      <c r="AB1820" s="3">
        <f t="shared" si="377"/>
        <v>5.7</v>
      </c>
      <c r="AC1820" s="3">
        <f t="shared" si="378"/>
        <v>9.4499999999999993</v>
      </c>
      <c r="AD1820">
        <v>300</v>
      </c>
      <c r="AE1820" s="1">
        <f t="shared" si="379"/>
        <v>0.3</v>
      </c>
    </row>
    <row r="1821" spans="1:31" customFormat="1" ht="43.2" hidden="1" x14ac:dyDescent="0.3">
      <c r="A1821" s="65" t="str" cm="1">
        <f t="array" ref="A1821">_xlfn.IFS(M1821&gt;=65,"Heavy",M1821&lt;=25,"Light",M1821&gt;=26-64,"Medium")</f>
        <v>Medium</v>
      </c>
      <c r="B1821" s="1" t="s">
        <v>2787</v>
      </c>
      <c r="C1821" s="1" t="s">
        <v>2824</v>
      </c>
      <c r="D1821" s="3">
        <f t="shared" si="384"/>
        <v>1804</v>
      </c>
      <c r="E1821" s="4" t="s">
        <v>2783</v>
      </c>
      <c r="F1821" s="3">
        <v>5</v>
      </c>
      <c r="G1821" s="3" t="s">
        <v>2827</v>
      </c>
      <c r="H1821" s="4" t="s">
        <v>1731</v>
      </c>
      <c r="I1821" s="3" t="s">
        <v>2785</v>
      </c>
      <c r="J1821" s="3" t="s">
        <v>2349</v>
      </c>
      <c r="K1821" s="7" t="str">
        <f>VLOOKUP($I1821,'New Summary'!$E$8:$G$59,2,FALSE)</f>
        <v>H-150x150x7x10</v>
      </c>
      <c r="L1821" s="3" t="s">
        <v>2496</v>
      </c>
      <c r="M1821" s="7">
        <f>VLOOKUP($I1821,'New Summary'!$E$8:$G$59,3,FALSE)</f>
        <v>31.5</v>
      </c>
      <c r="N1821" s="3">
        <v>6000</v>
      </c>
      <c r="O1821" s="3" t="s">
        <v>25</v>
      </c>
      <c r="P1821" s="3">
        <v>1</v>
      </c>
      <c r="Q1821" s="28">
        <v>6</v>
      </c>
      <c r="R1821" s="28">
        <v>189</v>
      </c>
      <c r="S1821" s="12">
        <v>0</v>
      </c>
      <c r="T1821" s="46">
        <f t="shared" si="380"/>
        <v>0</v>
      </c>
      <c r="U1821" s="14"/>
      <c r="V1821" s="3">
        <f t="shared" si="381"/>
        <v>6</v>
      </c>
      <c r="W1821" s="30" t="s">
        <v>2502</v>
      </c>
      <c r="X1821" s="29">
        <f t="shared" si="382"/>
        <v>189</v>
      </c>
      <c r="Y1821" s="29">
        <f t="shared" si="383"/>
        <v>0</v>
      </c>
      <c r="Z1821" s="5"/>
      <c r="AA1821" s="3">
        <v>0.3</v>
      </c>
      <c r="AB1821" s="3">
        <f t="shared" ref="AB1821:AB1884" si="385">Q1821-AA1821</f>
        <v>5.7</v>
      </c>
      <c r="AC1821" s="3">
        <f t="shared" ref="AC1821:AC1884" si="386">AA1821*M1821*P1821</f>
        <v>9.4499999999999993</v>
      </c>
      <c r="AD1821">
        <v>300</v>
      </c>
      <c r="AE1821" s="1">
        <f t="shared" si="379"/>
        <v>0.3</v>
      </c>
    </row>
    <row r="1822" spans="1:31" customFormat="1" ht="43.2" hidden="1" x14ac:dyDescent="0.3">
      <c r="A1822" s="65" t="str" cm="1">
        <f t="array" ref="A1822">_xlfn.IFS(M1822&gt;=65,"Heavy",M1822&lt;=25,"Light",M1822&gt;=26-64,"Medium")</f>
        <v>Medium</v>
      </c>
      <c r="B1822" s="1" t="s">
        <v>2787</v>
      </c>
      <c r="C1822" s="1" t="s">
        <v>2824</v>
      </c>
      <c r="D1822" s="3">
        <f t="shared" si="384"/>
        <v>1805</v>
      </c>
      <c r="E1822" s="4" t="s">
        <v>2783</v>
      </c>
      <c r="F1822" s="3">
        <v>5</v>
      </c>
      <c r="G1822" s="3" t="s">
        <v>2827</v>
      </c>
      <c r="H1822" s="4" t="s">
        <v>1732</v>
      </c>
      <c r="I1822" s="3" t="s">
        <v>2785</v>
      </c>
      <c r="J1822" s="3" t="s">
        <v>2349</v>
      </c>
      <c r="K1822" s="7" t="str">
        <f>VLOOKUP($I1822,'New Summary'!$E$8:$G$59,2,FALSE)</f>
        <v>H-150x150x7x10</v>
      </c>
      <c r="L1822" s="3" t="s">
        <v>2496</v>
      </c>
      <c r="M1822" s="7">
        <f>VLOOKUP($I1822,'New Summary'!$E$8:$G$59,3,FALSE)</f>
        <v>31.5</v>
      </c>
      <c r="N1822" s="3">
        <v>6000</v>
      </c>
      <c r="O1822" s="3" t="s">
        <v>25</v>
      </c>
      <c r="P1822" s="3">
        <v>1</v>
      </c>
      <c r="Q1822" s="28">
        <v>6</v>
      </c>
      <c r="R1822" s="28">
        <v>189</v>
      </c>
      <c r="S1822" s="12">
        <v>0</v>
      </c>
      <c r="T1822" s="46">
        <f t="shared" si="380"/>
        <v>0</v>
      </c>
      <c r="U1822" s="14"/>
      <c r="V1822" s="3">
        <f t="shared" si="381"/>
        <v>6</v>
      </c>
      <c r="W1822" s="30" t="s">
        <v>2502</v>
      </c>
      <c r="X1822" s="29">
        <f t="shared" si="382"/>
        <v>189</v>
      </c>
      <c r="Y1822" s="29">
        <f t="shared" si="383"/>
        <v>0</v>
      </c>
      <c r="Z1822" s="5"/>
      <c r="AA1822" s="3">
        <v>0.3</v>
      </c>
      <c r="AB1822" s="3">
        <f t="shared" si="385"/>
        <v>5.7</v>
      </c>
      <c r="AC1822" s="3">
        <f t="shared" si="386"/>
        <v>9.4499999999999993</v>
      </c>
      <c r="AD1822">
        <v>300</v>
      </c>
      <c r="AE1822" s="1">
        <f t="shared" si="379"/>
        <v>0.3</v>
      </c>
    </row>
    <row r="1823" spans="1:31" customFormat="1" ht="43.2" hidden="1" x14ac:dyDescent="0.3">
      <c r="A1823" s="65" t="str" cm="1">
        <f t="array" ref="A1823">_xlfn.IFS(M1823&gt;=65,"Heavy",M1823&lt;=25,"Light",M1823&gt;=26-64,"Medium")</f>
        <v>Medium</v>
      </c>
      <c r="B1823" s="1" t="s">
        <v>2787</v>
      </c>
      <c r="C1823" s="1" t="s">
        <v>2824</v>
      </c>
      <c r="D1823" s="3">
        <f t="shared" si="384"/>
        <v>1806</v>
      </c>
      <c r="E1823" s="4" t="s">
        <v>2783</v>
      </c>
      <c r="F1823" s="3">
        <v>5</v>
      </c>
      <c r="G1823" s="3" t="s">
        <v>2827</v>
      </c>
      <c r="H1823" s="4" t="s">
        <v>1733</v>
      </c>
      <c r="I1823" s="3" t="s">
        <v>2785</v>
      </c>
      <c r="J1823" s="3" t="s">
        <v>2349</v>
      </c>
      <c r="K1823" s="7" t="str">
        <f>VLOOKUP($I1823,'New Summary'!$E$8:$G$59,2,FALSE)</f>
        <v>H-150x150x7x10</v>
      </c>
      <c r="L1823" s="3" t="s">
        <v>2496</v>
      </c>
      <c r="M1823" s="7">
        <f>VLOOKUP($I1823,'New Summary'!$E$8:$G$59,3,FALSE)</f>
        <v>31.5</v>
      </c>
      <c r="N1823" s="3">
        <v>6000</v>
      </c>
      <c r="O1823" s="3" t="s">
        <v>25</v>
      </c>
      <c r="P1823" s="3">
        <v>1</v>
      </c>
      <c r="Q1823" s="28">
        <v>6</v>
      </c>
      <c r="R1823" s="28">
        <v>189</v>
      </c>
      <c r="S1823" s="12">
        <v>0</v>
      </c>
      <c r="T1823" s="46">
        <f t="shared" si="380"/>
        <v>0</v>
      </c>
      <c r="U1823" s="14"/>
      <c r="V1823" s="3">
        <f t="shared" si="381"/>
        <v>6</v>
      </c>
      <c r="W1823" s="30" t="s">
        <v>2502</v>
      </c>
      <c r="X1823" s="29">
        <f t="shared" si="382"/>
        <v>189</v>
      </c>
      <c r="Y1823" s="29">
        <f t="shared" si="383"/>
        <v>0</v>
      </c>
      <c r="Z1823" s="5"/>
      <c r="AA1823" s="3">
        <v>0.3</v>
      </c>
      <c r="AB1823" s="3">
        <f t="shared" si="385"/>
        <v>5.7</v>
      </c>
      <c r="AC1823" s="3">
        <f t="shared" si="386"/>
        <v>9.4499999999999993</v>
      </c>
      <c r="AD1823">
        <v>300</v>
      </c>
      <c r="AE1823" s="1">
        <f t="shared" si="379"/>
        <v>0.3</v>
      </c>
    </row>
    <row r="1824" spans="1:31" customFormat="1" ht="43.2" hidden="1" x14ac:dyDescent="0.3">
      <c r="A1824" s="65" t="str" cm="1">
        <f t="array" ref="A1824">_xlfn.IFS(M1824&gt;=65,"Heavy",M1824&lt;=25,"Light",M1824&gt;=26-64,"Medium")</f>
        <v>Medium</v>
      </c>
      <c r="B1824" s="1" t="s">
        <v>2787</v>
      </c>
      <c r="C1824" s="1" t="s">
        <v>2824</v>
      </c>
      <c r="D1824" s="3">
        <f t="shared" si="384"/>
        <v>1807</v>
      </c>
      <c r="E1824" s="4" t="s">
        <v>2783</v>
      </c>
      <c r="F1824" s="3">
        <v>5</v>
      </c>
      <c r="G1824" s="3" t="s">
        <v>2827</v>
      </c>
      <c r="H1824" s="4" t="s">
        <v>1734</v>
      </c>
      <c r="I1824" s="3" t="s">
        <v>2785</v>
      </c>
      <c r="J1824" s="3" t="s">
        <v>2349</v>
      </c>
      <c r="K1824" s="7" t="str">
        <f>VLOOKUP($I1824,'New Summary'!$E$8:$G$59,2,FALSE)</f>
        <v>H-150x150x7x10</v>
      </c>
      <c r="L1824" s="3" t="s">
        <v>2496</v>
      </c>
      <c r="M1824" s="7">
        <f>VLOOKUP($I1824,'New Summary'!$E$8:$G$59,3,FALSE)</f>
        <v>31.5</v>
      </c>
      <c r="N1824" s="3">
        <v>6000</v>
      </c>
      <c r="O1824" s="3" t="s">
        <v>25</v>
      </c>
      <c r="P1824" s="3">
        <v>1</v>
      </c>
      <c r="Q1824" s="28">
        <v>6</v>
      </c>
      <c r="R1824" s="28">
        <v>189</v>
      </c>
      <c r="S1824" s="12">
        <v>0</v>
      </c>
      <c r="T1824" s="46">
        <f t="shared" si="380"/>
        <v>0</v>
      </c>
      <c r="U1824" s="14"/>
      <c r="V1824" s="3">
        <f t="shared" si="381"/>
        <v>6</v>
      </c>
      <c r="W1824" s="30" t="s">
        <v>2502</v>
      </c>
      <c r="X1824" s="29">
        <f t="shared" si="382"/>
        <v>189</v>
      </c>
      <c r="Y1824" s="29">
        <f t="shared" si="383"/>
        <v>0</v>
      </c>
      <c r="Z1824" s="5"/>
      <c r="AA1824" s="3">
        <v>0.3</v>
      </c>
      <c r="AB1824" s="3">
        <f t="shared" si="385"/>
        <v>5.7</v>
      </c>
      <c r="AC1824" s="3">
        <f t="shared" si="386"/>
        <v>9.4499999999999993</v>
      </c>
      <c r="AD1824">
        <v>300</v>
      </c>
      <c r="AE1824" s="1">
        <f t="shared" si="379"/>
        <v>0.3</v>
      </c>
    </row>
    <row r="1825" spans="1:31" customFormat="1" ht="43.2" hidden="1" x14ac:dyDescent="0.3">
      <c r="A1825" s="65" t="str" cm="1">
        <f t="array" ref="A1825">_xlfn.IFS(M1825&gt;=65,"Heavy",M1825&lt;=25,"Light",M1825&gt;=26-64,"Medium")</f>
        <v>Medium</v>
      </c>
      <c r="B1825" s="1" t="s">
        <v>2787</v>
      </c>
      <c r="C1825" s="1" t="s">
        <v>2824</v>
      </c>
      <c r="D1825" s="3">
        <f t="shared" si="384"/>
        <v>1808</v>
      </c>
      <c r="E1825" s="4" t="s">
        <v>2783</v>
      </c>
      <c r="F1825" s="3">
        <v>5</v>
      </c>
      <c r="G1825" s="3" t="s">
        <v>2827</v>
      </c>
      <c r="H1825" s="4" t="s">
        <v>1735</v>
      </c>
      <c r="I1825" s="3" t="s">
        <v>2785</v>
      </c>
      <c r="J1825" s="3" t="s">
        <v>2349</v>
      </c>
      <c r="K1825" s="7" t="str">
        <f>VLOOKUP($I1825,'New Summary'!$E$8:$G$59,2,FALSE)</f>
        <v>H-150x150x7x10</v>
      </c>
      <c r="L1825" s="3" t="s">
        <v>2496</v>
      </c>
      <c r="M1825" s="7">
        <f>VLOOKUP($I1825,'New Summary'!$E$8:$G$59,3,FALSE)</f>
        <v>31.5</v>
      </c>
      <c r="N1825" s="3">
        <v>6000</v>
      </c>
      <c r="O1825" s="3" t="s">
        <v>25</v>
      </c>
      <c r="P1825" s="3">
        <v>1</v>
      </c>
      <c r="Q1825" s="28">
        <v>6</v>
      </c>
      <c r="R1825" s="28">
        <v>189</v>
      </c>
      <c r="S1825" s="12">
        <v>0</v>
      </c>
      <c r="T1825" s="46">
        <f t="shared" si="380"/>
        <v>0</v>
      </c>
      <c r="U1825" s="14"/>
      <c r="V1825" s="3">
        <f t="shared" si="381"/>
        <v>6</v>
      </c>
      <c r="W1825" s="30" t="s">
        <v>2502</v>
      </c>
      <c r="X1825" s="29">
        <f t="shared" si="382"/>
        <v>189</v>
      </c>
      <c r="Y1825" s="29">
        <f t="shared" si="383"/>
        <v>0</v>
      </c>
      <c r="Z1825" s="5"/>
      <c r="AA1825" s="3">
        <v>0.3</v>
      </c>
      <c r="AB1825" s="3">
        <f t="shared" si="385"/>
        <v>5.7</v>
      </c>
      <c r="AC1825" s="3">
        <f t="shared" si="386"/>
        <v>9.4499999999999993</v>
      </c>
      <c r="AD1825">
        <v>300</v>
      </c>
      <c r="AE1825" s="1">
        <f t="shared" si="379"/>
        <v>0.3</v>
      </c>
    </row>
    <row r="1826" spans="1:31" customFormat="1" ht="43.2" hidden="1" x14ac:dyDescent="0.3">
      <c r="A1826" s="65" t="str" cm="1">
        <f t="array" ref="A1826">_xlfn.IFS(M1826&gt;=65,"Heavy",M1826&lt;=25,"Light",M1826&gt;=26-64,"Medium")</f>
        <v>Medium</v>
      </c>
      <c r="B1826" s="1" t="s">
        <v>2787</v>
      </c>
      <c r="C1826" s="1" t="s">
        <v>2824</v>
      </c>
      <c r="D1826" s="3">
        <f t="shared" si="384"/>
        <v>1809</v>
      </c>
      <c r="E1826" s="4" t="s">
        <v>2783</v>
      </c>
      <c r="F1826" s="3">
        <v>5</v>
      </c>
      <c r="G1826" s="3" t="s">
        <v>2827</v>
      </c>
      <c r="H1826" s="4" t="s">
        <v>1736</v>
      </c>
      <c r="I1826" s="3" t="s">
        <v>2785</v>
      </c>
      <c r="J1826" s="3" t="s">
        <v>2349</v>
      </c>
      <c r="K1826" s="7" t="str">
        <f>VLOOKUP($I1826,'New Summary'!$E$8:$G$59,2,FALSE)</f>
        <v>H-150x150x7x10</v>
      </c>
      <c r="L1826" s="3" t="s">
        <v>2496</v>
      </c>
      <c r="M1826" s="7">
        <f>VLOOKUP($I1826,'New Summary'!$E$8:$G$59,3,FALSE)</f>
        <v>31.5</v>
      </c>
      <c r="N1826" s="3">
        <v>6000</v>
      </c>
      <c r="O1826" s="3" t="s">
        <v>25</v>
      </c>
      <c r="P1826" s="3">
        <v>1</v>
      </c>
      <c r="Q1826" s="28">
        <v>6</v>
      </c>
      <c r="R1826" s="28">
        <v>189</v>
      </c>
      <c r="S1826" s="12">
        <v>0</v>
      </c>
      <c r="T1826" s="46">
        <f t="shared" si="380"/>
        <v>0</v>
      </c>
      <c r="U1826" s="14"/>
      <c r="V1826" s="3">
        <f t="shared" si="381"/>
        <v>6</v>
      </c>
      <c r="W1826" s="30" t="s">
        <v>2502</v>
      </c>
      <c r="X1826" s="29">
        <f t="shared" si="382"/>
        <v>189</v>
      </c>
      <c r="Y1826" s="29">
        <f t="shared" si="383"/>
        <v>0</v>
      </c>
      <c r="Z1826" s="5"/>
      <c r="AA1826" s="3">
        <v>0.3</v>
      </c>
      <c r="AB1826" s="3">
        <f t="shared" si="385"/>
        <v>5.7</v>
      </c>
      <c r="AC1826" s="3">
        <f t="shared" si="386"/>
        <v>9.4499999999999993</v>
      </c>
      <c r="AD1826">
        <v>300</v>
      </c>
      <c r="AE1826" s="1">
        <f t="shared" si="379"/>
        <v>0.3</v>
      </c>
    </row>
    <row r="1827" spans="1:31" customFormat="1" ht="43.2" hidden="1" x14ac:dyDescent="0.3">
      <c r="A1827" s="65" t="str" cm="1">
        <f t="array" ref="A1827">_xlfn.IFS(M1827&gt;=65,"Heavy",M1827&lt;=25,"Light",M1827&gt;=26-64,"Medium")</f>
        <v>Medium</v>
      </c>
      <c r="B1827" s="1" t="s">
        <v>2787</v>
      </c>
      <c r="C1827" s="1" t="s">
        <v>2824</v>
      </c>
      <c r="D1827" s="3">
        <f t="shared" si="384"/>
        <v>1810</v>
      </c>
      <c r="E1827" s="4" t="s">
        <v>2783</v>
      </c>
      <c r="F1827" s="3">
        <v>5</v>
      </c>
      <c r="G1827" s="3" t="s">
        <v>2827</v>
      </c>
      <c r="H1827" s="4" t="s">
        <v>1737</v>
      </c>
      <c r="I1827" s="3" t="s">
        <v>2785</v>
      </c>
      <c r="J1827" s="3" t="s">
        <v>2349</v>
      </c>
      <c r="K1827" s="7" t="str">
        <f>VLOOKUP($I1827,'New Summary'!$E$8:$G$59,2,FALSE)</f>
        <v>H-150x150x7x10</v>
      </c>
      <c r="L1827" s="3" t="s">
        <v>2496</v>
      </c>
      <c r="M1827" s="7">
        <f>VLOOKUP($I1827,'New Summary'!$E$8:$G$59,3,FALSE)</f>
        <v>31.5</v>
      </c>
      <c r="N1827" s="3">
        <v>6000</v>
      </c>
      <c r="O1827" s="3" t="s">
        <v>25</v>
      </c>
      <c r="P1827" s="3">
        <v>1</v>
      </c>
      <c r="Q1827" s="28">
        <v>6</v>
      </c>
      <c r="R1827" s="28">
        <v>189</v>
      </c>
      <c r="S1827" s="12">
        <v>0</v>
      </c>
      <c r="T1827" s="46">
        <f t="shared" si="380"/>
        <v>0</v>
      </c>
      <c r="U1827" s="14"/>
      <c r="V1827" s="3">
        <f t="shared" si="381"/>
        <v>6</v>
      </c>
      <c r="W1827" s="30" t="s">
        <v>2502</v>
      </c>
      <c r="X1827" s="29">
        <f t="shared" si="382"/>
        <v>189</v>
      </c>
      <c r="Y1827" s="29">
        <f t="shared" si="383"/>
        <v>0</v>
      </c>
      <c r="Z1827" s="5"/>
      <c r="AA1827" s="3">
        <v>0.3</v>
      </c>
      <c r="AB1827" s="3">
        <f t="shared" si="385"/>
        <v>5.7</v>
      </c>
      <c r="AC1827" s="3">
        <f t="shared" si="386"/>
        <v>9.4499999999999993</v>
      </c>
      <c r="AD1827">
        <v>300</v>
      </c>
      <c r="AE1827" s="1">
        <f t="shared" si="379"/>
        <v>0.3</v>
      </c>
    </row>
    <row r="1828" spans="1:31" customFormat="1" ht="43.2" hidden="1" x14ac:dyDescent="0.3">
      <c r="A1828" s="65" t="str" cm="1">
        <f t="array" ref="A1828">_xlfn.IFS(M1828&gt;=65,"Heavy",M1828&lt;=25,"Light",M1828&gt;=26-64,"Medium")</f>
        <v>Medium</v>
      </c>
      <c r="B1828" s="1" t="s">
        <v>2787</v>
      </c>
      <c r="C1828" s="1" t="s">
        <v>2824</v>
      </c>
      <c r="D1828" s="3">
        <f t="shared" si="384"/>
        <v>1811</v>
      </c>
      <c r="E1828" s="4" t="s">
        <v>2783</v>
      </c>
      <c r="F1828" s="3">
        <v>5</v>
      </c>
      <c r="G1828" s="3" t="s">
        <v>2827</v>
      </c>
      <c r="H1828" s="4" t="s">
        <v>1738</v>
      </c>
      <c r="I1828" s="3" t="s">
        <v>2785</v>
      </c>
      <c r="J1828" s="3" t="s">
        <v>2349</v>
      </c>
      <c r="K1828" s="7" t="str">
        <f>VLOOKUP($I1828,'New Summary'!$E$8:$G$59,2,FALSE)</f>
        <v>H-150x150x7x10</v>
      </c>
      <c r="L1828" s="3" t="s">
        <v>2496</v>
      </c>
      <c r="M1828" s="7">
        <f>VLOOKUP($I1828,'New Summary'!$E$8:$G$59,3,FALSE)</f>
        <v>31.5</v>
      </c>
      <c r="N1828" s="3">
        <v>6000</v>
      </c>
      <c r="O1828" s="3" t="s">
        <v>25</v>
      </c>
      <c r="P1828" s="3">
        <v>1</v>
      </c>
      <c r="Q1828" s="28">
        <v>6</v>
      </c>
      <c r="R1828" s="28">
        <v>189</v>
      </c>
      <c r="S1828" s="12">
        <v>0</v>
      </c>
      <c r="T1828" s="46">
        <f t="shared" si="380"/>
        <v>0</v>
      </c>
      <c r="U1828" s="14"/>
      <c r="V1828" s="3">
        <f t="shared" si="381"/>
        <v>6</v>
      </c>
      <c r="W1828" s="30" t="s">
        <v>2502</v>
      </c>
      <c r="X1828" s="29">
        <f t="shared" si="382"/>
        <v>189</v>
      </c>
      <c r="Y1828" s="29">
        <f t="shared" si="383"/>
        <v>0</v>
      </c>
      <c r="Z1828" s="5"/>
      <c r="AA1828" s="3">
        <v>0.3</v>
      </c>
      <c r="AB1828" s="3">
        <f t="shared" si="385"/>
        <v>5.7</v>
      </c>
      <c r="AC1828" s="3">
        <f t="shared" si="386"/>
        <v>9.4499999999999993</v>
      </c>
      <c r="AD1828">
        <v>300</v>
      </c>
      <c r="AE1828" s="1">
        <f t="shared" si="379"/>
        <v>0.3</v>
      </c>
    </row>
    <row r="1829" spans="1:31" customFormat="1" ht="43.2" hidden="1" x14ac:dyDescent="0.3">
      <c r="A1829" s="65" t="str" cm="1">
        <f t="array" ref="A1829">_xlfn.IFS(M1829&gt;=65,"Heavy",M1829&lt;=25,"Light",M1829&gt;=26-64,"Medium")</f>
        <v>Medium</v>
      </c>
      <c r="B1829" s="1" t="s">
        <v>2787</v>
      </c>
      <c r="C1829" s="1" t="s">
        <v>2824</v>
      </c>
      <c r="D1829" s="3">
        <f t="shared" si="384"/>
        <v>1812</v>
      </c>
      <c r="E1829" s="4" t="s">
        <v>2783</v>
      </c>
      <c r="F1829" s="3">
        <v>5</v>
      </c>
      <c r="G1829" s="3" t="s">
        <v>2827</v>
      </c>
      <c r="H1829" s="4" t="s">
        <v>1739</v>
      </c>
      <c r="I1829" s="3" t="s">
        <v>2785</v>
      </c>
      <c r="J1829" s="3" t="s">
        <v>2349</v>
      </c>
      <c r="K1829" s="7" t="str">
        <f>VLOOKUP($I1829,'New Summary'!$E$8:$G$59,2,FALSE)</f>
        <v>H-150x150x7x10</v>
      </c>
      <c r="L1829" s="3" t="s">
        <v>2496</v>
      </c>
      <c r="M1829" s="7">
        <f>VLOOKUP($I1829,'New Summary'!$E$8:$G$59,3,FALSE)</f>
        <v>31.5</v>
      </c>
      <c r="N1829" s="3">
        <v>6000</v>
      </c>
      <c r="O1829" s="3" t="s">
        <v>25</v>
      </c>
      <c r="P1829" s="3">
        <v>1</v>
      </c>
      <c r="Q1829" s="28">
        <v>6</v>
      </c>
      <c r="R1829" s="28">
        <v>189</v>
      </c>
      <c r="S1829" s="12">
        <v>0</v>
      </c>
      <c r="T1829" s="46">
        <f t="shared" si="380"/>
        <v>0</v>
      </c>
      <c r="U1829" s="14"/>
      <c r="V1829" s="3">
        <f t="shared" si="381"/>
        <v>6</v>
      </c>
      <c r="W1829" s="30" t="s">
        <v>2502</v>
      </c>
      <c r="X1829" s="29">
        <f t="shared" si="382"/>
        <v>189</v>
      </c>
      <c r="Y1829" s="29">
        <f t="shared" si="383"/>
        <v>0</v>
      </c>
      <c r="Z1829" s="5"/>
      <c r="AA1829" s="3">
        <v>0.3</v>
      </c>
      <c r="AB1829" s="3">
        <f t="shared" si="385"/>
        <v>5.7</v>
      </c>
      <c r="AC1829" s="3">
        <f t="shared" si="386"/>
        <v>9.4499999999999993</v>
      </c>
      <c r="AD1829">
        <v>300</v>
      </c>
      <c r="AE1829" s="1">
        <f t="shared" si="379"/>
        <v>0.3</v>
      </c>
    </row>
    <row r="1830" spans="1:31" customFormat="1" ht="43.2" hidden="1" x14ac:dyDescent="0.3">
      <c r="A1830" s="65" t="str" cm="1">
        <f t="array" ref="A1830">_xlfn.IFS(M1830&gt;=65,"Heavy",M1830&lt;=25,"Light",M1830&gt;=26-64,"Medium")</f>
        <v>Medium</v>
      </c>
      <c r="B1830" s="1" t="s">
        <v>2787</v>
      </c>
      <c r="C1830" s="1" t="s">
        <v>2824</v>
      </c>
      <c r="D1830" s="3">
        <f t="shared" si="384"/>
        <v>1813</v>
      </c>
      <c r="E1830" s="4" t="s">
        <v>2783</v>
      </c>
      <c r="F1830" s="3">
        <v>5</v>
      </c>
      <c r="G1830" s="3" t="s">
        <v>2827</v>
      </c>
      <c r="H1830" s="4" t="s">
        <v>1740</v>
      </c>
      <c r="I1830" s="3" t="s">
        <v>2785</v>
      </c>
      <c r="J1830" s="3" t="s">
        <v>2349</v>
      </c>
      <c r="K1830" s="7" t="str">
        <f>VLOOKUP($I1830,'New Summary'!$E$8:$G$59,2,FALSE)</f>
        <v>H-150x150x7x10</v>
      </c>
      <c r="L1830" s="3" t="s">
        <v>2496</v>
      </c>
      <c r="M1830" s="7">
        <f>VLOOKUP($I1830,'New Summary'!$E$8:$G$59,3,FALSE)</f>
        <v>31.5</v>
      </c>
      <c r="N1830" s="3">
        <v>6000</v>
      </c>
      <c r="O1830" s="3" t="s">
        <v>25</v>
      </c>
      <c r="P1830" s="3">
        <v>1</v>
      </c>
      <c r="Q1830" s="28">
        <v>6</v>
      </c>
      <c r="R1830" s="28">
        <v>189</v>
      </c>
      <c r="S1830" s="12">
        <v>0</v>
      </c>
      <c r="T1830" s="46">
        <f t="shared" si="380"/>
        <v>0</v>
      </c>
      <c r="U1830" s="14"/>
      <c r="V1830" s="3">
        <f t="shared" si="381"/>
        <v>6</v>
      </c>
      <c r="W1830" s="30" t="s">
        <v>2502</v>
      </c>
      <c r="X1830" s="29">
        <f t="shared" si="382"/>
        <v>189</v>
      </c>
      <c r="Y1830" s="29">
        <f t="shared" si="383"/>
        <v>0</v>
      </c>
      <c r="Z1830" s="5"/>
      <c r="AA1830" s="3">
        <v>0.3</v>
      </c>
      <c r="AB1830" s="3">
        <f t="shared" si="385"/>
        <v>5.7</v>
      </c>
      <c r="AC1830" s="3">
        <f t="shared" si="386"/>
        <v>9.4499999999999993</v>
      </c>
      <c r="AD1830">
        <v>300</v>
      </c>
      <c r="AE1830" s="1">
        <f t="shared" si="379"/>
        <v>0.3</v>
      </c>
    </row>
    <row r="1831" spans="1:31" customFormat="1" ht="43.2" hidden="1" x14ac:dyDescent="0.3">
      <c r="A1831" s="65" t="str" cm="1">
        <f t="array" ref="A1831">_xlfn.IFS(M1831&gt;=65,"Heavy",M1831&lt;=25,"Light",M1831&gt;=26-64,"Medium")</f>
        <v>Medium</v>
      </c>
      <c r="B1831" s="1" t="s">
        <v>2787</v>
      </c>
      <c r="C1831" s="1" t="s">
        <v>2824</v>
      </c>
      <c r="D1831" s="3">
        <f t="shared" si="384"/>
        <v>1814</v>
      </c>
      <c r="E1831" s="4" t="s">
        <v>2783</v>
      </c>
      <c r="F1831" s="3">
        <v>5</v>
      </c>
      <c r="G1831" s="3" t="s">
        <v>2827</v>
      </c>
      <c r="H1831" s="4" t="s">
        <v>1741</v>
      </c>
      <c r="I1831" s="3" t="s">
        <v>2785</v>
      </c>
      <c r="J1831" s="3" t="s">
        <v>2349</v>
      </c>
      <c r="K1831" s="7" t="str">
        <f>VLOOKUP($I1831,'New Summary'!$E$8:$G$59,2,FALSE)</f>
        <v>H-150x150x7x10</v>
      </c>
      <c r="L1831" s="3" t="s">
        <v>2496</v>
      </c>
      <c r="M1831" s="7">
        <f>VLOOKUP($I1831,'New Summary'!$E$8:$G$59,3,FALSE)</f>
        <v>31.5</v>
      </c>
      <c r="N1831" s="3">
        <v>6000</v>
      </c>
      <c r="O1831" s="3" t="s">
        <v>25</v>
      </c>
      <c r="P1831" s="3">
        <v>1</v>
      </c>
      <c r="Q1831" s="28">
        <v>6</v>
      </c>
      <c r="R1831" s="28">
        <v>189</v>
      </c>
      <c r="S1831" s="12">
        <v>0</v>
      </c>
      <c r="T1831" s="46">
        <f t="shared" si="380"/>
        <v>0</v>
      </c>
      <c r="U1831" s="14"/>
      <c r="V1831" s="3">
        <f t="shared" si="381"/>
        <v>6</v>
      </c>
      <c r="W1831" s="30" t="s">
        <v>2502</v>
      </c>
      <c r="X1831" s="29">
        <f t="shared" si="382"/>
        <v>189</v>
      </c>
      <c r="Y1831" s="29">
        <f t="shared" si="383"/>
        <v>0</v>
      </c>
      <c r="Z1831" s="5"/>
      <c r="AA1831" s="3">
        <v>0.3</v>
      </c>
      <c r="AB1831" s="3">
        <f t="shared" si="385"/>
        <v>5.7</v>
      </c>
      <c r="AC1831" s="3">
        <f t="shared" si="386"/>
        <v>9.4499999999999993</v>
      </c>
      <c r="AD1831">
        <v>300</v>
      </c>
      <c r="AE1831" s="1">
        <f t="shared" si="379"/>
        <v>0.3</v>
      </c>
    </row>
    <row r="1832" spans="1:31" customFormat="1" ht="43.2" hidden="1" x14ac:dyDescent="0.3">
      <c r="A1832" s="65" t="str" cm="1">
        <f t="array" ref="A1832">_xlfn.IFS(M1832&gt;=65,"Heavy",M1832&lt;=25,"Light",M1832&gt;=26-64,"Medium")</f>
        <v>Medium</v>
      </c>
      <c r="B1832" s="1" t="s">
        <v>2787</v>
      </c>
      <c r="C1832" s="1" t="s">
        <v>2824</v>
      </c>
      <c r="D1832" s="3">
        <f t="shared" si="384"/>
        <v>1815</v>
      </c>
      <c r="E1832" s="4" t="s">
        <v>2783</v>
      </c>
      <c r="F1832" s="3">
        <v>5</v>
      </c>
      <c r="G1832" s="3" t="s">
        <v>2827</v>
      </c>
      <c r="H1832" s="4" t="s">
        <v>1742</v>
      </c>
      <c r="I1832" s="3" t="s">
        <v>2785</v>
      </c>
      <c r="J1832" s="3" t="s">
        <v>2349</v>
      </c>
      <c r="K1832" s="7" t="str">
        <f>VLOOKUP($I1832,'New Summary'!$E$8:$G$59,2,FALSE)</f>
        <v>H-150x150x7x10</v>
      </c>
      <c r="L1832" s="3" t="s">
        <v>2496</v>
      </c>
      <c r="M1832" s="7">
        <f>VLOOKUP($I1832,'New Summary'!$E$8:$G$59,3,FALSE)</f>
        <v>31.5</v>
      </c>
      <c r="N1832" s="3">
        <v>6000</v>
      </c>
      <c r="O1832" s="3" t="s">
        <v>25</v>
      </c>
      <c r="P1832" s="3">
        <v>1</v>
      </c>
      <c r="Q1832" s="28">
        <v>6</v>
      </c>
      <c r="R1832" s="28">
        <v>189</v>
      </c>
      <c r="S1832" s="12">
        <v>0</v>
      </c>
      <c r="T1832" s="46">
        <f t="shared" si="380"/>
        <v>0</v>
      </c>
      <c r="U1832" s="14"/>
      <c r="V1832" s="3">
        <f t="shared" si="381"/>
        <v>6</v>
      </c>
      <c r="W1832" s="30" t="s">
        <v>2502</v>
      </c>
      <c r="X1832" s="29">
        <f t="shared" si="382"/>
        <v>189</v>
      </c>
      <c r="Y1832" s="29">
        <f t="shared" si="383"/>
        <v>0</v>
      </c>
      <c r="Z1832" s="5"/>
      <c r="AA1832" s="3">
        <v>0.3</v>
      </c>
      <c r="AB1832" s="3">
        <f t="shared" si="385"/>
        <v>5.7</v>
      </c>
      <c r="AC1832" s="3">
        <f t="shared" si="386"/>
        <v>9.4499999999999993</v>
      </c>
      <c r="AD1832">
        <v>300</v>
      </c>
      <c r="AE1832" s="1">
        <f t="shared" si="379"/>
        <v>0.3</v>
      </c>
    </row>
    <row r="1833" spans="1:31" customFormat="1" ht="43.2" hidden="1" x14ac:dyDescent="0.3">
      <c r="A1833" s="65" t="str" cm="1">
        <f t="array" ref="A1833">_xlfn.IFS(M1833&gt;=65,"Heavy",M1833&lt;=25,"Light",M1833&gt;=26-64,"Medium")</f>
        <v>Medium</v>
      </c>
      <c r="B1833" s="1" t="s">
        <v>2787</v>
      </c>
      <c r="C1833" s="1" t="s">
        <v>2824</v>
      </c>
      <c r="D1833" s="3">
        <f t="shared" si="384"/>
        <v>1816</v>
      </c>
      <c r="E1833" s="4" t="s">
        <v>2783</v>
      </c>
      <c r="F1833" s="3">
        <v>5</v>
      </c>
      <c r="G1833" s="3" t="s">
        <v>2827</v>
      </c>
      <c r="H1833" s="4" t="s">
        <v>1743</v>
      </c>
      <c r="I1833" s="3" t="s">
        <v>2785</v>
      </c>
      <c r="J1833" s="3" t="s">
        <v>2349</v>
      </c>
      <c r="K1833" s="7" t="str">
        <f>VLOOKUP($I1833,'New Summary'!$E$8:$G$59,2,FALSE)</f>
        <v>H-150x150x7x10</v>
      </c>
      <c r="L1833" s="3" t="s">
        <v>2496</v>
      </c>
      <c r="M1833" s="7">
        <f>VLOOKUP($I1833,'New Summary'!$E$8:$G$59,3,FALSE)</f>
        <v>31.5</v>
      </c>
      <c r="N1833" s="3">
        <v>6000</v>
      </c>
      <c r="O1833" s="3" t="s">
        <v>25</v>
      </c>
      <c r="P1833" s="3">
        <v>1</v>
      </c>
      <c r="Q1833" s="28">
        <v>6</v>
      </c>
      <c r="R1833" s="28">
        <v>189</v>
      </c>
      <c r="S1833" s="12">
        <v>0</v>
      </c>
      <c r="T1833" s="46">
        <f t="shared" si="380"/>
        <v>0</v>
      </c>
      <c r="U1833" s="14"/>
      <c r="V1833" s="3">
        <f t="shared" si="381"/>
        <v>6</v>
      </c>
      <c r="W1833" s="30" t="s">
        <v>2502</v>
      </c>
      <c r="X1833" s="29">
        <f t="shared" si="382"/>
        <v>189</v>
      </c>
      <c r="Y1833" s="29">
        <f t="shared" si="383"/>
        <v>0</v>
      </c>
      <c r="Z1833" s="5"/>
      <c r="AA1833" s="3">
        <v>0.3</v>
      </c>
      <c r="AB1833" s="3">
        <f t="shared" si="385"/>
        <v>5.7</v>
      </c>
      <c r="AC1833" s="3">
        <f t="shared" si="386"/>
        <v>9.4499999999999993</v>
      </c>
      <c r="AD1833">
        <v>300</v>
      </c>
      <c r="AE1833" s="1">
        <f t="shared" si="379"/>
        <v>0.3</v>
      </c>
    </row>
    <row r="1834" spans="1:31" customFormat="1" ht="43.2" hidden="1" x14ac:dyDescent="0.3">
      <c r="A1834" s="65" t="str" cm="1">
        <f t="array" ref="A1834">_xlfn.IFS(M1834&gt;=65,"Heavy",M1834&lt;=25,"Light",M1834&gt;=26-64,"Medium")</f>
        <v>Medium</v>
      </c>
      <c r="B1834" s="1" t="s">
        <v>2787</v>
      </c>
      <c r="C1834" s="1" t="s">
        <v>2824</v>
      </c>
      <c r="D1834" s="3">
        <f t="shared" si="384"/>
        <v>1817</v>
      </c>
      <c r="E1834" s="4" t="s">
        <v>2783</v>
      </c>
      <c r="F1834" s="3">
        <v>5</v>
      </c>
      <c r="G1834" s="3" t="s">
        <v>2827</v>
      </c>
      <c r="H1834" s="4" t="s">
        <v>1744</v>
      </c>
      <c r="I1834" s="3" t="s">
        <v>2785</v>
      </c>
      <c r="J1834" s="3" t="s">
        <v>2349</v>
      </c>
      <c r="K1834" s="7" t="str">
        <f>VLOOKUP($I1834,'New Summary'!$E$8:$G$59,2,FALSE)</f>
        <v>H-150x150x7x10</v>
      </c>
      <c r="L1834" s="3" t="s">
        <v>2496</v>
      </c>
      <c r="M1834" s="7">
        <f>VLOOKUP($I1834,'New Summary'!$E$8:$G$59,3,FALSE)</f>
        <v>31.5</v>
      </c>
      <c r="N1834" s="3">
        <v>6000</v>
      </c>
      <c r="O1834" s="3" t="s">
        <v>25</v>
      </c>
      <c r="P1834" s="3">
        <v>1</v>
      </c>
      <c r="Q1834" s="28">
        <v>6</v>
      </c>
      <c r="R1834" s="28">
        <v>189</v>
      </c>
      <c r="S1834" s="12">
        <v>0</v>
      </c>
      <c r="T1834" s="46">
        <f t="shared" si="380"/>
        <v>0</v>
      </c>
      <c r="U1834" s="14"/>
      <c r="V1834" s="3">
        <f t="shared" si="381"/>
        <v>6</v>
      </c>
      <c r="W1834" s="30" t="s">
        <v>2502</v>
      </c>
      <c r="X1834" s="29">
        <f t="shared" si="382"/>
        <v>189</v>
      </c>
      <c r="Y1834" s="29">
        <f t="shared" si="383"/>
        <v>0</v>
      </c>
      <c r="Z1834" s="5"/>
      <c r="AA1834" s="3">
        <v>0.3</v>
      </c>
      <c r="AB1834" s="3">
        <f t="shared" si="385"/>
        <v>5.7</v>
      </c>
      <c r="AC1834" s="3">
        <f t="shared" si="386"/>
        <v>9.4499999999999993</v>
      </c>
      <c r="AD1834">
        <v>300</v>
      </c>
      <c r="AE1834" s="1">
        <f t="shared" si="379"/>
        <v>0.3</v>
      </c>
    </row>
    <row r="1835" spans="1:31" customFormat="1" ht="43.2" hidden="1" x14ac:dyDescent="0.3">
      <c r="A1835" s="65" t="str" cm="1">
        <f t="array" ref="A1835">_xlfn.IFS(M1835&gt;=65,"Heavy",M1835&lt;=25,"Light",M1835&gt;=26-64,"Medium")</f>
        <v>Medium</v>
      </c>
      <c r="B1835" s="1" t="s">
        <v>2787</v>
      </c>
      <c r="C1835" s="1" t="s">
        <v>2824</v>
      </c>
      <c r="D1835" s="3">
        <f t="shared" si="384"/>
        <v>1818</v>
      </c>
      <c r="E1835" s="4" t="s">
        <v>2783</v>
      </c>
      <c r="F1835" s="3">
        <v>5</v>
      </c>
      <c r="G1835" s="3" t="s">
        <v>2827</v>
      </c>
      <c r="H1835" s="4" t="s">
        <v>1745</v>
      </c>
      <c r="I1835" s="3" t="s">
        <v>2785</v>
      </c>
      <c r="J1835" s="3" t="s">
        <v>2349</v>
      </c>
      <c r="K1835" s="7" t="str">
        <f>VLOOKUP($I1835,'New Summary'!$E$8:$G$59,2,FALSE)</f>
        <v>H-150x150x7x10</v>
      </c>
      <c r="L1835" s="3" t="s">
        <v>2496</v>
      </c>
      <c r="M1835" s="7">
        <f>VLOOKUP($I1835,'New Summary'!$E$8:$G$59,3,FALSE)</f>
        <v>31.5</v>
      </c>
      <c r="N1835" s="3">
        <v>6000</v>
      </c>
      <c r="O1835" s="3" t="s">
        <v>25</v>
      </c>
      <c r="P1835" s="3">
        <v>1</v>
      </c>
      <c r="Q1835" s="28">
        <v>6</v>
      </c>
      <c r="R1835" s="28">
        <v>189</v>
      </c>
      <c r="S1835" s="12">
        <v>0</v>
      </c>
      <c r="T1835" s="46">
        <f t="shared" si="380"/>
        <v>0</v>
      </c>
      <c r="U1835" s="14"/>
      <c r="V1835" s="3">
        <f t="shared" si="381"/>
        <v>6</v>
      </c>
      <c r="W1835" s="30" t="s">
        <v>2502</v>
      </c>
      <c r="X1835" s="29">
        <f t="shared" si="382"/>
        <v>189</v>
      </c>
      <c r="Y1835" s="29">
        <f t="shared" si="383"/>
        <v>0</v>
      </c>
      <c r="Z1835" s="5"/>
      <c r="AA1835" s="3">
        <v>0.3</v>
      </c>
      <c r="AB1835" s="3">
        <f t="shared" si="385"/>
        <v>5.7</v>
      </c>
      <c r="AC1835" s="3">
        <f t="shared" si="386"/>
        <v>9.4499999999999993</v>
      </c>
      <c r="AD1835">
        <v>300</v>
      </c>
      <c r="AE1835" s="1">
        <f t="shared" si="379"/>
        <v>0.3</v>
      </c>
    </row>
    <row r="1836" spans="1:31" customFormat="1" ht="43.2" hidden="1" x14ac:dyDescent="0.3">
      <c r="A1836" s="65" t="str" cm="1">
        <f t="array" ref="A1836">_xlfn.IFS(M1836&gt;=65,"Heavy",M1836&lt;=25,"Light",M1836&gt;=26-64,"Medium")</f>
        <v>Medium</v>
      </c>
      <c r="B1836" s="1" t="s">
        <v>2787</v>
      </c>
      <c r="C1836" s="1" t="s">
        <v>2824</v>
      </c>
      <c r="D1836" s="3">
        <f t="shared" si="384"/>
        <v>1819</v>
      </c>
      <c r="E1836" s="4" t="s">
        <v>2783</v>
      </c>
      <c r="F1836" s="3">
        <v>5</v>
      </c>
      <c r="G1836" s="3" t="s">
        <v>2827</v>
      </c>
      <c r="H1836" s="4" t="s">
        <v>1746</v>
      </c>
      <c r="I1836" s="3" t="s">
        <v>2785</v>
      </c>
      <c r="J1836" s="3" t="s">
        <v>2349</v>
      </c>
      <c r="K1836" s="7" t="str">
        <f>VLOOKUP($I1836,'New Summary'!$E$8:$G$59,2,FALSE)</f>
        <v>H-150x150x7x10</v>
      </c>
      <c r="L1836" s="3" t="s">
        <v>2496</v>
      </c>
      <c r="M1836" s="7">
        <f>VLOOKUP($I1836,'New Summary'!$E$8:$G$59,3,FALSE)</f>
        <v>31.5</v>
      </c>
      <c r="N1836" s="3">
        <v>6000</v>
      </c>
      <c r="O1836" s="3" t="s">
        <v>25</v>
      </c>
      <c r="P1836" s="3">
        <v>1</v>
      </c>
      <c r="Q1836" s="28">
        <v>6</v>
      </c>
      <c r="R1836" s="28">
        <v>189</v>
      </c>
      <c r="S1836" s="12">
        <v>0</v>
      </c>
      <c r="T1836" s="46">
        <f t="shared" si="380"/>
        <v>0</v>
      </c>
      <c r="U1836" s="14"/>
      <c r="V1836" s="3">
        <f t="shared" si="381"/>
        <v>6</v>
      </c>
      <c r="W1836" s="30" t="s">
        <v>2502</v>
      </c>
      <c r="X1836" s="29">
        <f t="shared" si="382"/>
        <v>189</v>
      </c>
      <c r="Y1836" s="29">
        <f t="shared" si="383"/>
        <v>0</v>
      </c>
      <c r="Z1836" s="5"/>
      <c r="AA1836" s="3">
        <v>0.3</v>
      </c>
      <c r="AB1836" s="3">
        <f t="shared" si="385"/>
        <v>5.7</v>
      </c>
      <c r="AC1836" s="3">
        <f t="shared" si="386"/>
        <v>9.4499999999999993</v>
      </c>
      <c r="AD1836">
        <v>300</v>
      </c>
      <c r="AE1836" s="1">
        <f t="shared" si="379"/>
        <v>0.3</v>
      </c>
    </row>
    <row r="1837" spans="1:31" customFormat="1" ht="43.2" hidden="1" x14ac:dyDescent="0.3">
      <c r="A1837" s="65" t="str" cm="1">
        <f t="array" ref="A1837">_xlfn.IFS(M1837&gt;=65,"Heavy",M1837&lt;=25,"Light",M1837&gt;=26-64,"Medium")</f>
        <v>Medium</v>
      </c>
      <c r="B1837" s="1" t="s">
        <v>2787</v>
      </c>
      <c r="C1837" s="1" t="s">
        <v>2824</v>
      </c>
      <c r="D1837" s="3">
        <f t="shared" si="384"/>
        <v>1820</v>
      </c>
      <c r="E1837" s="4" t="s">
        <v>2783</v>
      </c>
      <c r="F1837" s="3">
        <v>5</v>
      </c>
      <c r="G1837" s="3" t="s">
        <v>2827</v>
      </c>
      <c r="H1837" s="4" t="s">
        <v>1747</v>
      </c>
      <c r="I1837" s="3" t="s">
        <v>2785</v>
      </c>
      <c r="J1837" s="3" t="s">
        <v>2349</v>
      </c>
      <c r="K1837" s="7" t="str">
        <f>VLOOKUP($I1837,'New Summary'!$E$8:$G$59,2,FALSE)</f>
        <v>H-150x150x7x10</v>
      </c>
      <c r="L1837" s="3" t="s">
        <v>2496</v>
      </c>
      <c r="M1837" s="7">
        <f>VLOOKUP($I1837,'New Summary'!$E$8:$G$59,3,FALSE)</f>
        <v>31.5</v>
      </c>
      <c r="N1837" s="3">
        <v>6000</v>
      </c>
      <c r="O1837" s="3" t="s">
        <v>25</v>
      </c>
      <c r="P1837" s="3">
        <v>1</v>
      </c>
      <c r="Q1837" s="28">
        <v>6</v>
      </c>
      <c r="R1837" s="28">
        <v>189</v>
      </c>
      <c r="S1837" s="12">
        <v>0</v>
      </c>
      <c r="T1837" s="46">
        <f t="shared" si="380"/>
        <v>0</v>
      </c>
      <c r="U1837" s="14"/>
      <c r="V1837" s="3">
        <f t="shared" si="381"/>
        <v>6</v>
      </c>
      <c r="W1837" s="30" t="s">
        <v>2502</v>
      </c>
      <c r="X1837" s="29">
        <f t="shared" si="382"/>
        <v>189</v>
      </c>
      <c r="Y1837" s="29">
        <f t="shared" si="383"/>
        <v>0</v>
      </c>
      <c r="Z1837" s="5"/>
      <c r="AA1837" s="3">
        <v>0.3</v>
      </c>
      <c r="AB1837" s="3">
        <f t="shared" si="385"/>
        <v>5.7</v>
      </c>
      <c r="AC1837" s="3">
        <f t="shared" si="386"/>
        <v>9.4499999999999993</v>
      </c>
      <c r="AD1837">
        <v>300</v>
      </c>
      <c r="AE1837" s="1">
        <f t="shared" si="379"/>
        <v>0.3</v>
      </c>
    </row>
    <row r="1838" spans="1:31" customFormat="1" ht="43.2" hidden="1" x14ac:dyDescent="0.3">
      <c r="A1838" s="65" t="str" cm="1">
        <f t="array" ref="A1838">_xlfn.IFS(M1838&gt;=65,"Heavy",M1838&lt;=25,"Light",M1838&gt;=26-64,"Medium")</f>
        <v>Medium</v>
      </c>
      <c r="B1838" s="1" t="s">
        <v>2787</v>
      </c>
      <c r="C1838" s="1" t="s">
        <v>2824</v>
      </c>
      <c r="D1838" s="3">
        <f t="shared" si="384"/>
        <v>1821</v>
      </c>
      <c r="E1838" s="4" t="s">
        <v>2783</v>
      </c>
      <c r="F1838" s="3">
        <v>5</v>
      </c>
      <c r="G1838" s="3" t="s">
        <v>2827</v>
      </c>
      <c r="H1838" s="4" t="s">
        <v>1748</v>
      </c>
      <c r="I1838" s="3" t="s">
        <v>2785</v>
      </c>
      <c r="J1838" s="3" t="s">
        <v>2349</v>
      </c>
      <c r="K1838" s="7" t="str">
        <f>VLOOKUP($I1838,'New Summary'!$E$8:$G$59,2,FALSE)</f>
        <v>H-150x150x7x10</v>
      </c>
      <c r="L1838" s="3" t="s">
        <v>2496</v>
      </c>
      <c r="M1838" s="7">
        <f>VLOOKUP($I1838,'New Summary'!$E$8:$G$59,3,FALSE)</f>
        <v>31.5</v>
      </c>
      <c r="N1838" s="3">
        <v>6000</v>
      </c>
      <c r="O1838" s="3" t="s">
        <v>25</v>
      </c>
      <c r="P1838" s="3">
        <v>1</v>
      </c>
      <c r="Q1838" s="28">
        <v>6</v>
      </c>
      <c r="R1838" s="28">
        <v>189</v>
      </c>
      <c r="S1838" s="12">
        <v>0</v>
      </c>
      <c r="T1838" s="46">
        <f t="shared" si="380"/>
        <v>0</v>
      </c>
      <c r="U1838" s="14"/>
      <c r="V1838" s="3">
        <f t="shared" si="381"/>
        <v>6</v>
      </c>
      <c r="W1838" s="30" t="s">
        <v>2502</v>
      </c>
      <c r="X1838" s="29">
        <f t="shared" si="382"/>
        <v>189</v>
      </c>
      <c r="Y1838" s="29">
        <f t="shared" si="383"/>
        <v>0</v>
      </c>
      <c r="Z1838" s="5"/>
      <c r="AA1838" s="3">
        <v>0.3</v>
      </c>
      <c r="AB1838" s="3">
        <f t="shared" si="385"/>
        <v>5.7</v>
      </c>
      <c r="AC1838" s="3">
        <f t="shared" si="386"/>
        <v>9.4499999999999993</v>
      </c>
      <c r="AD1838">
        <v>300</v>
      </c>
      <c r="AE1838" s="1">
        <f t="shared" si="379"/>
        <v>0.3</v>
      </c>
    </row>
    <row r="1839" spans="1:31" customFormat="1" ht="43.2" hidden="1" x14ac:dyDescent="0.3">
      <c r="A1839" s="65" t="str" cm="1">
        <f t="array" ref="A1839">_xlfn.IFS(M1839&gt;=65,"Heavy",M1839&lt;=25,"Light",M1839&gt;=26-64,"Medium")</f>
        <v>Medium</v>
      </c>
      <c r="B1839" s="1" t="s">
        <v>2787</v>
      </c>
      <c r="C1839" s="1" t="s">
        <v>2824</v>
      </c>
      <c r="D1839" s="3">
        <f t="shared" si="384"/>
        <v>1822</v>
      </c>
      <c r="E1839" s="4" t="s">
        <v>2783</v>
      </c>
      <c r="F1839" s="3">
        <v>5</v>
      </c>
      <c r="G1839" s="3" t="s">
        <v>2827</v>
      </c>
      <c r="H1839" s="4" t="s">
        <v>1749</v>
      </c>
      <c r="I1839" s="3" t="s">
        <v>2785</v>
      </c>
      <c r="J1839" s="3" t="s">
        <v>2349</v>
      </c>
      <c r="K1839" s="7" t="str">
        <f>VLOOKUP($I1839,'New Summary'!$E$8:$G$59,2,FALSE)</f>
        <v>H-150x150x7x10</v>
      </c>
      <c r="L1839" s="3" t="s">
        <v>2496</v>
      </c>
      <c r="M1839" s="7">
        <f>VLOOKUP($I1839,'New Summary'!$E$8:$G$59,3,FALSE)</f>
        <v>31.5</v>
      </c>
      <c r="N1839" s="3">
        <v>6000</v>
      </c>
      <c r="O1839" s="3" t="s">
        <v>25</v>
      </c>
      <c r="P1839" s="3">
        <v>1</v>
      </c>
      <c r="Q1839" s="28">
        <v>6</v>
      </c>
      <c r="R1839" s="28">
        <v>189</v>
      </c>
      <c r="S1839" s="12">
        <v>0</v>
      </c>
      <c r="T1839" s="46">
        <f t="shared" si="380"/>
        <v>0</v>
      </c>
      <c r="U1839" s="14"/>
      <c r="V1839" s="3">
        <f t="shared" si="381"/>
        <v>6</v>
      </c>
      <c r="W1839" s="30" t="s">
        <v>2502</v>
      </c>
      <c r="X1839" s="29">
        <f t="shared" si="382"/>
        <v>189</v>
      </c>
      <c r="Y1839" s="29">
        <f t="shared" si="383"/>
        <v>0</v>
      </c>
      <c r="Z1839" s="5"/>
      <c r="AA1839" s="3">
        <v>0.3</v>
      </c>
      <c r="AB1839" s="3">
        <f t="shared" si="385"/>
        <v>5.7</v>
      </c>
      <c r="AC1839" s="3">
        <f t="shared" si="386"/>
        <v>9.4499999999999993</v>
      </c>
      <c r="AD1839">
        <v>300</v>
      </c>
      <c r="AE1839" s="1">
        <f t="shared" si="379"/>
        <v>0.3</v>
      </c>
    </row>
    <row r="1840" spans="1:31" customFormat="1" ht="43.2" hidden="1" x14ac:dyDescent="0.3">
      <c r="A1840" s="65" t="str" cm="1">
        <f t="array" ref="A1840">_xlfn.IFS(M1840&gt;=65,"Heavy",M1840&lt;=25,"Light",M1840&gt;=26-64,"Medium")</f>
        <v>Medium</v>
      </c>
      <c r="B1840" s="1" t="s">
        <v>2787</v>
      </c>
      <c r="C1840" s="1" t="s">
        <v>2824</v>
      </c>
      <c r="D1840" s="3">
        <f t="shared" si="384"/>
        <v>1823</v>
      </c>
      <c r="E1840" s="4" t="s">
        <v>2783</v>
      </c>
      <c r="F1840" s="3">
        <v>5</v>
      </c>
      <c r="G1840" s="3" t="s">
        <v>2827</v>
      </c>
      <c r="H1840" s="4" t="s">
        <v>1750</v>
      </c>
      <c r="I1840" s="3" t="s">
        <v>2785</v>
      </c>
      <c r="J1840" s="3" t="s">
        <v>2349</v>
      </c>
      <c r="K1840" s="7" t="str">
        <f>VLOOKUP($I1840,'New Summary'!$E$8:$G$59,2,FALSE)</f>
        <v>H-150x150x7x10</v>
      </c>
      <c r="L1840" s="3" t="s">
        <v>2496</v>
      </c>
      <c r="M1840" s="7">
        <f>VLOOKUP($I1840,'New Summary'!$E$8:$G$59,3,FALSE)</f>
        <v>31.5</v>
      </c>
      <c r="N1840" s="3">
        <v>6000</v>
      </c>
      <c r="O1840" s="3" t="s">
        <v>25</v>
      </c>
      <c r="P1840" s="3">
        <v>1</v>
      </c>
      <c r="Q1840" s="28">
        <v>6</v>
      </c>
      <c r="R1840" s="28">
        <v>189</v>
      </c>
      <c r="S1840" s="12">
        <v>0</v>
      </c>
      <c r="T1840" s="46">
        <f t="shared" si="380"/>
        <v>0</v>
      </c>
      <c r="U1840" s="14"/>
      <c r="V1840" s="3">
        <f t="shared" si="381"/>
        <v>6</v>
      </c>
      <c r="W1840" s="30" t="s">
        <v>2502</v>
      </c>
      <c r="X1840" s="29">
        <f t="shared" si="382"/>
        <v>189</v>
      </c>
      <c r="Y1840" s="29">
        <f t="shared" si="383"/>
        <v>0</v>
      </c>
      <c r="Z1840" s="5"/>
      <c r="AA1840" s="3">
        <v>0.3</v>
      </c>
      <c r="AB1840" s="3">
        <f t="shared" si="385"/>
        <v>5.7</v>
      </c>
      <c r="AC1840" s="3">
        <f t="shared" si="386"/>
        <v>9.4499999999999993</v>
      </c>
      <c r="AD1840">
        <v>300</v>
      </c>
      <c r="AE1840" s="1">
        <f t="shared" si="379"/>
        <v>0.3</v>
      </c>
    </row>
    <row r="1841" spans="1:31" customFormat="1" ht="43.2" hidden="1" x14ac:dyDescent="0.3">
      <c r="A1841" s="65" t="str" cm="1">
        <f t="array" ref="A1841">_xlfn.IFS(M1841&gt;=65,"Heavy",M1841&lt;=25,"Light",M1841&gt;=26-64,"Medium")</f>
        <v>Medium</v>
      </c>
      <c r="B1841" s="1" t="s">
        <v>2787</v>
      </c>
      <c r="C1841" s="1" t="s">
        <v>2824</v>
      </c>
      <c r="D1841" s="3">
        <f t="shared" si="384"/>
        <v>1824</v>
      </c>
      <c r="E1841" s="4" t="s">
        <v>2783</v>
      </c>
      <c r="F1841" s="3">
        <v>5</v>
      </c>
      <c r="G1841" s="3" t="s">
        <v>2827</v>
      </c>
      <c r="H1841" s="4" t="s">
        <v>1751</v>
      </c>
      <c r="I1841" s="3" t="s">
        <v>2785</v>
      </c>
      <c r="J1841" s="3" t="s">
        <v>2349</v>
      </c>
      <c r="K1841" s="7" t="str">
        <f>VLOOKUP($I1841,'New Summary'!$E$8:$G$59,2,FALSE)</f>
        <v>H-150x150x7x10</v>
      </c>
      <c r="L1841" s="3" t="s">
        <v>2496</v>
      </c>
      <c r="M1841" s="7">
        <f>VLOOKUP($I1841,'New Summary'!$E$8:$G$59,3,FALSE)</f>
        <v>31.5</v>
      </c>
      <c r="N1841" s="3">
        <v>6000</v>
      </c>
      <c r="O1841" s="3" t="s">
        <v>25</v>
      </c>
      <c r="P1841" s="3">
        <v>1</v>
      </c>
      <c r="Q1841" s="28">
        <v>6</v>
      </c>
      <c r="R1841" s="28">
        <v>189</v>
      </c>
      <c r="S1841" s="12">
        <v>0</v>
      </c>
      <c r="T1841" s="46">
        <f t="shared" si="380"/>
        <v>0</v>
      </c>
      <c r="U1841" s="14"/>
      <c r="V1841" s="3">
        <f t="shared" si="381"/>
        <v>6</v>
      </c>
      <c r="W1841" s="30" t="s">
        <v>2502</v>
      </c>
      <c r="X1841" s="29">
        <f t="shared" si="382"/>
        <v>189</v>
      </c>
      <c r="Y1841" s="29">
        <f t="shared" si="383"/>
        <v>0</v>
      </c>
      <c r="Z1841" s="5"/>
      <c r="AA1841" s="3">
        <v>0.3</v>
      </c>
      <c r="AB1841" s="3">
        <f t="shared" si="385"/>
        <v>5.7</v>
      </c>
      <c r="AC1841" s="3">
        <f t="shared" si="386"/>
        <v>9.4499999999999993</v>
      </c>
      <c r="AD1841">
        <v>300</v>
      </c>
      <c r="AE1841" s="1">
        <f t="shared" si="379"/>
        <v>0.3</v>
      </c>
    </row>
    <row r="1842" spans="1:31" customFormat="1" ht="43.2" hidden="1" x14ac:dyDescent="0.3">
      <c r="A1842" s="65" t="str" cm="1">
        <f t="array" ref="A1842">_xlfn.IFS(M1842&gt;=65,"Heavy",M1842&lt;=25,"Light",M1842&gt;=26-64,"Medium")</f>
        <v>Medium</v>
      </c>
      <c r="B1842" s="1" t="s">
        <v>2787</v>
      </c>
      <c r="C1842" s="1" t="s">
        <v>2824</v>
      </c>
      <c r="D1842" s="3">
        <f t="shared" si="384"/>
        <v>1825</v>
      </c>
      <c r="E1842" s="4" t="s">
        <v>2783</v>
      </c>
      <c r="F1842" s="3">
        <v>5</v>
      </c>
      <c r="G1842" s="3" t="s">
        <v>2827</v>
      </c>
      <c r="H1842" s="4" t="s">
        <v>1752</v>
      </c>
      <c r="I1842" s="3" t="s">
        <v>2785</v>
      </c>
      <c r="J1842" s="3" t="s">
        <v>2349</v>
      </c>
      <c r="K1842" s="7" t="str">
        <f>VLOOKUP($I1842,'New Summary'!$E$8:$G$59,2,FALSE)</f>
        <v>H-150x150x7x10</v>
      </c>
      <c r="L1842" s="3" t="s">
        <v>2496</v>
      </c>
      <c r="M1842" s="7">
        <f>VLOOKUP($I1842,'New Summary'!$E$8:$G$59,3,FALSE)</f>
        <v>31.5</v>
      </c>
      <c r="N1842" s="3">
        <v>6000</v>
      </c>
      <c r="O1842" s="3" t="s">
        <v>25</v>
      </c>
      <c r="P1842" s="3">
        <v>1</v>
      </c>
      <c r="Q1842" s="28">
        <v>6</v>
      </c>
      <c r="R1842" s="28">
        <v>189</v>
      </c>
      <c r="S1842" s="12">
        <v>0</v>
      </c>
      <c r="T1842" s="46">
        <f t="shared" si="380"/>
        <v>0</v>
      </c>
      <c r="U1842" s="14"/>
      <c r="V1842" s="3">
        <f t="shared" si="381"/>
        <v>6</v>
      </c>
      <c r="W1842" s="30" t="s">
        <v>2502</v>
      </c>
      <c r="X1842" s="29">
        <f t="shared" si="382"/>
        <v>189</v>
      </c>
      <c r="Y1842" s="29">
        <f t="shared" si="383"/>
        <v>0</v>
      </c>
      <c r="Z1842" s="5"/>
      <c r="AA1842" s="3">
        <v>0.3</v>
      </c>
      <c r="AB1842" s="3">
        <f t="shared" si="385"/>
        <v>5.7</v>
      </c>
      <c r="AC1842" s="3">
        <f t="shared" si="386"/>
        <v>9.4499999999999993</v>
      </c>
      <c r="AD1842">
        <v>300</v>
      </c>
      <c r="AE1842" s="1">
        <f t="shared" si="379"/>
        <v>0.3</v>
      </c>
    </row>
    <row r="1843" spans="1:31" customFormat="1" ht="43.2" hidden="1" x14ac:dyDescent="0.3">
      <c r="A1843" s="65" t="str" cm="1">
        <f t="array" ref="A1843">_xlfn.IFS(M1843&gt;=65,"Heavy",M1843&lt;=25,"Light",M1843&gt;=26-64,"Medium")</f>
        <v>Medium</v>
      </c>
      <c r="B1843" s="1" t="s">
        <v>2787</v>
      </c>
      <c r="C1843" s="1" t="s">
        <v>2824</v>
      </c>
      <c r="D1843" s="3">
        <f t="shared" si="384"/>
        <v>1826</v>
      </c>
      <c r="E1843" s="4" t="s">
        <v>2783</v>
      </c>
      <c r="F1843" s="3">
        <v>5</v>
      </c>
      <c r="G1843" s="3" t="s">
        <v>2827</v>
      </c>
      <c r="H1843" s="4" t="s">
        <v>1753</v>
      </c>
      <c r="I1843" s="3" t="s">
        <v>2785</v>
      </c>
      <c r="J1843" s="3" t="s">
        <v>2349</v>
      </c>
      <c r="K1843" s="7" t="str">
        <f>VLOOKUP($I1843,'New Summary'!$E$8:$G$59,2,FALSE)</f>
        <v>H-150x150x7x10</v>
      </c>
      <c r="L1843" s="3" t="s">
        <v>2496</v>
      </c>
      <c r="M1843" s="7">
        <f>VLOOKUP($I1843,'New Summary'!$E$8:$G$59,3,FALSE)</f>
        <v>31.5</v>
      </c>
      <c r="N1843" s="3">
        <v>6000</v>
      </c>
      <c r="O1843" s="3" t="s">
        <v>25</v>
      </c>
      <c r="P1843" s="3">
        <v>1</v>
      </c>
      <c r="Q1843" s="28">
        <v>6</v>
      </c>
      <c r="R1843" s="28">
        <v>189</v>
      </c>
      <c r="S1843" s="12">
        <v>0</v>
      </c>
      <c r="T1843" s="46">
        <f t="shared" si="380"/>
        <v>0</v>
      </c>
      <c r="U1843" s="14"/>
      <c r="V1843" s="3">
        <f t="shared" si="381"/>
        <v>6</v>
      </c>
      <c r="W1843" s="30" t="s">
        <v>2502</v>
      </c>
      <c r="X1843" s="29">
        <f t="shared" si="382"/>
        <v>189</v>
      </c>
      <c r="Y1843" s="29">
        <f t="shared" si="383"/>
        <v>0</v>
      </c>
      <c r="Z1843" s="5"/>
      <c r="AA1843" s="3">
        <v>0.3</v>
      </c>
      <c r="AB1843" s="3">
        <f t="shared" si="385"/>
        <v>5.7</v>
      </c>
      <c r="AC1843" s="3">
        <f t="shared" si="386"/>
        <v>9.4499999999999993</v>
      </c>
      <c r="AD1843">
        <v>300</v>
      </c>
      <c r="AE1843" s="1">
        <f t="shared" si="379"/>
        <v>0.3</v>
      </c>
    </row>
    <row r="1844" spans="1:31" customFormat="1" ht="43.2" hidden="1" x14ac:dyDescent="0.3">
      <c r="A1844" s="65" t="str" cm="1">
        <f t="array" ref="A1844">_xlfn.IFS(M1844&gt;=65,"Heavy",M1844&lt;=25,"Light",M1844&gt;=26-64,"Medium")</f>
        <v>Medium</v>
      </c>
      <c r="B1844" s="1" t="s">
        <v>2787</v>
      </c>
      <c r="C1844" s="1" t="s">
        <v>2824</v>
      </c>
      <c r="D1844" s="3">
        <f t="shared" si="384"/>
        <v>1827</v>
      </c>
      <c r="E1844" s="4" t="s">
        <v>2783</v>
      </c>
      <c r="F1844" s="3">
        <v>5</v>
      </c>
      <c r="G1844" s="3" t="s">
        <v>2827</v>
      </c>
      <c r="H1844" s="4" t="s">
        <v>1754</v>
      </c>
      <c r="I1844" s="3" t="s">
        <v>2785</v>
      </c>
      <c r="J1844" s="3" t="s">
        <v>2349</v>
      </c>
      <c r="K1844" s="7" t="str">
        <f>VLOOKUP($I1844,'New Summary'!$E$8:$G$59,2,FALSE)</f>
        <v>H-150x150x7x10</v>
      </c>
      <c r="L1844" s="3" t="s">
        <v>2496</v>
      </c>
      <c r="M1844" s="7">
        <f>VLOOKUP($I1844,'New Summary'!$E$8:$G$59,3,FALSE)</f>
        <v>31.5</v>
      </c>
      <c r="N1844" s="3">
        <v>6000</v>
      </c>
      <c r="O1844" s="3" t="s">
        <v>25</v>
      </c>
      <c r="P1844" s="3">
        <v>1</v>
      </c>
      <c r="Q1844" s="28">
        <v>6</v>
      </c>
      <c r="R1844" s="28">
        <v>189</v>
      </c>
      <c r="S1844" s="12">
        <v>0</v>
      </c>
      <c r="T1844" s="46">
        <f t="shared" si="380"/>
        <v>0</v>
      </c>
      <c r="U1844" s="14"/>
      <c r="V1844" s="3">
        <f t="shared" si="381"/>
        <v>6</v>
      </c>
      <c r="W1844" s="30" t="s">
        <v>2502</v>
      </c>
      <c r="X1844" s="29">
        <f t="shared" si="382"/>
        <v>189</v>
      </c>
      <c r="Y1844" s="29">
        <f t="shared" si="383"/>
        <v>0</v>
      </c>
      <c r="Z1844" s="5"/>
      <c r="AA1844" s="3">
        <v>0.3</v>
      </c>
      <c r="AB1844" s="3">
        <f t="shared" si="385"/>
        <v>5.7</v>
      </c>
      <c r="AC1844" s="3">
        <f t="shared" si="386"/>
        <v>9.4499999999999993</v>
      </c>
      <c r="AD1844">
        <v>300</v>
      </c>
      <c r="AE1844" s="1">
        <f t="shared" si="379"/>
        <v>0.3</v>
      </c>
    </row>
    <row r="1845" spans="1:31" customFormat="1" ht="43.2" hidden="1" x14ac:dyDescent="0.3">
      <c r="A1845" s="65" t="str" cm="1">
        <f t="array" ref="A1845">_xlfn.IFS(M1845&gt;=65,"Heavy",M1845&lt;=25,"Light",M1845&gt;=26-64,"Medium")</f>
        <v>Medium</v>
      </c>
      <c r="B1845" s="1" t="s">
        <v>2787</v>
      </c>
      <c r="C1845" s="1" t="s">
        <v>2824</v>
      </c>
      <c r="D1845" s="3">
        <f t="shared" si="384"/>
        <v>1828</v>
      </c>
      <c r="E1845" s="4" t="s">
        <v>2783</v>
      </c>
      <c r="F1845" s="3">
        <v>5</v>
      </c>
      <c r="G1845" s="3" t="s">
        <v>2827</v>
      </c>
      <c r="H1845" s="4" t="s">
        <v>1755</v>
      </c>
      <c r="I1845" s="3" t="s">
        <v>2785</v>
      </c>
      <c r="J1845" s="3" t="s">
        <v>2349</v>
      </c>
      <c r="K1845" s="7" t="str">
        <f>VLOOKUP($I1845,'New Summary'!$E$8:$G$59,2,FALSE)</f>
        <v>H-150x150x7x10</v>
      </c>
      <c r="L1845" s="3" t="s">
        <v>2496</v>
      </c>
      <c r="M1845" s="7">
        <f>VLOOKUP($I1845,'New Summary'!$E$8:$G$59,3,FALSE)</f>
        <v>31.5</v>
      </c>
      <c r="N1845" s="3">
        <v>6000</v>
      </c>
      <c r="O1845" s="3" t="s">
        <v>25</v>
      </c>
      <c r="P1845" s="3">
        <v>1</v>
      </c>
      <c r="Q1845" s="28">
        <v>6</v>
      </c>
      <c r="R1845" s="28">
        <v>189</v>
      </c>
      <c r="S1845" s="12">
        <v>0</v>
      </c>
      <c r="T1845" s="46">
        <f t="shared" si="380"/>
        <v>0</v>
      </c>
      <c r="U1845" s="14"/>
      <c r="V1845" s="3">
        <f t="shared" si="381"/>
        <v>6</v>
      </c>
      <c r="W1845" s="30" t="s">
        <v>2502</v>
      </c>
      <c r="X1845" s="29">
        <f t="shared" si="382"/>
        <v>189</v>
      </c>
      <c r="Y1845" s="29">
        <f t="shared" si="383"/>
        <v>0</v>
      </c>
      <c r="Z1845" s="5"/>
      <c r="AA1845" s="3">
        <v>0.3</v>
      </c>
      <c r="AB1845" s="3">
        <f t="shared" si="385"/>
        <v>5.7</v>
      </c>
      <c r="AC1845" s="3">
        <f t="shared" si="386"/>
        <v>9.4499999999999993</v>
      </c>
      <c r="AD1845">
        <v>300</v>
      </c>
      <c r="AE1845" s="1">
        <f t="shared" si="379"/>
        <v>0.3</v>
      </c>
    </row>
    <row r="1846" spans="1:31" customFormat="1" ht="43.2" hidden="1" x14ac:dyDescent="0.3">
      <c r="A1846" s="65" t="str" cm="1">
        <f t="array" ref="A1846">_xlfn.IFS(M1846&gt;=65,"Heavy",M1846&lt;=25,"Light",M1846&gt;=26-64,"Medium")</f>
        <v>Medium</v>
      </c>
      <c r="B1846" s="1" t="s">
        <v>2787</v>
      </c>
      <c r="C1846" s="1" t="s">
        <v>2824</v>
      </c>
      <c r="D1846" s="3">
        <f t="shared" si="384"/>
        <v>1829</v>
      </c>
      <c r="E1846" s="4" t="s">
        <v>2783</v>
      </c>
      <c r="F1846" s="3">
        <v>5</v>
      </c>
      <c r="G1846" s="3" t="s">
        <v>2827</v>
      </c>
      <c r="H1846" s="4" t="s">
        <v>1756</v>
      </c>
      <c r="I1846" s="3" t="s">
        <v>2785</v>
      </c>
      <c r="J1846" s="3" t="s">
        <v>2349</v>
      </c>
      <c r="K1846" s="7" t="str">
        <f>VLOOKUP($I1846,'New Summary'!$E$8:$G$59,2,FALSE)</f>
        <v>H-150x150x7x10</v>
      </c>
      <c r="L1846" s="3" t="s">
        <v>2496</v>
      </c>
      <c r="M1846" s="7">
        <f>VLOOKUP($I1846,'New Summary'!$E$8:$G$59,3,FALSE)</f>
        <v>31.5</v>
      </c>
      <c r="N1846" s="3">
        <v>6000</v>
      </c>
      <c r="O1846" s="3" t="s">
        <v>25</v>
      </c>
      <c r="P1846" s="3">
        <v>1</v>
      </c>
      <c r="Q1846" s="28">
        <v>6</v>
      </c>
      <c r="R1846" s="28">
        <v>189</v>
      </c>
      <c r="S1846" s="12">
        <v>0</v>
      </c>
      <c r="T1846" s="46">
        <f t="shared" si="380"/>
        <v>0</v>
      </c>
      <c r="U1846" s="14"/>
      <c r="V1846" s="3">
        <f t="shared" si="381"/>
        <v>6</v>
      </c>
      <c r="W1846" s="30" t="s">
        <v>2502</v>
      </c>
      <c r="X1846" s="29">
        <f t="shared" si="382"/>
        <v>189</v>
      </c>
      <c r="Y1846" s="29">
        <f t="shared" si="383"/>
        <v>0</v>
      </c>
      <c r="Z1846" s="5"/>
      <c r="AA1846" s="3">
        <v>0.3</v>
      </c>
      <c r="AB1846" s="3">
        <f t="shared" si="385"/>
        <v>5.7</v>
      </c>
      <c r="AC1846" s="3">
        <f t="shared" si="386"/>
        <v>9.4499999999999993</v>
      </c>
      <c r="AD1846">
        <v>300</v>
      </c>
      <c r="AE1846" s="1">
        <f t="shared" si="379"/>
        <v>0.3</v>
      </c>
    </row>
    <row r="1847" spans="1:31" customFormat="1" ht="43.2" hidden="1" x14ac:dyDescent="0.3">
      <c r="A1847" s="65" t="str" cm="1">
        <f t="array" ref="A1847">_xlfn.IFS(M1847&gt;=65,"Heavy",M1847&lt;=25,"Light",M1847&gt;=26-64,"Medium")</f>
        <v>Medium</v>
      </c>
      <c r="B1847" s="1" t="s">
        <v>2787</v>
      </c>
      <c r="C1847" s="1" t="s">
        <v>2824</v>
      </c>
      <c r="D1847" s="3">
        <f t="shared" si="384"/>
        <v>1830</v>
      </c>
      <c r="E1847" s="4" t="s">
        <v>2783</v>
      </c>
      <c r="F1847" s="3">
        <v>5</v>
      </c>
      <c r="G1847" s="3" t="s">
        <v>2827</v>
      </c>
      <c r="H1847" s="4" t="s">
        <v>1757</v>
      </c>
      <c r="I1847" s="3" t="s">
        <v>2785</v>
      </c>
      <c r="J1847" s="3" t="s">
        <v>2349</v>
      </c>
      <c r="K1847" s="7" t="str">
        <f>VLOOKUP($I1847,'New Summary'!$E$8:$G$59,2,FALSE)</f>
        <v>H-150x150x7x10</v>
      </c>
      <c r="L1847" s="3" t="s">
        <v>2496</v>
      </c>
      <c r="M1847" s="7">
        <f>VLOOKUP($I1847,'New Summary'!$E$8:$G$59,3,FALSE)</f>
        <v>31.5</v>
      </c>
      <c r="N1847" s="3">
        <v>6000</v>
      </c>
      <c r="O1847" s="3" t="s">
        <v>25</v>
      </c>
      <c r="P1847" s="3">
        <v>1</v>
      </c>
      <c r="Q1847" s="28">
        <v>6</v>
      </c>
      <c r="R1847" s="28">
        <v>189</v>
      </c>
      <c r="S1847" s="12">
        <v>0</v>
      </c>
      <c r="T1847" s="46">
        <f t="shared" si="380"/>
        <v>0</v>
      </c>
      <c r="U1847" s="14"/>
      <c r="V1847" s="3">
        <f t="shared" si="381"/>
        <v>6</v>
      </c>
      <c r="W1847" s="30" t="s">
        <v>2502</v>
      </c>
      <c r="X1847" s="29">
        <f t="shared" si="382"/>
        <v>189</v>
      </c>
      <c r="Y1847" s="29">
        <f t="shared" si="383"/>
        <v>0</v>
      </c>
      <c r="Z1847" s="5"/>
      <c r="AA1847" s="3">
        <v>0.3</v>
      </c>
      <c r="AB1847" s="3">
        <f t="shared" si="385"/>
        <v>5.7</v>
      </c>
      <c r="AC1847" s="3">
        <f t="shared" si="386"/>
        <v>9.4499999999999993</v>
      </c>
      <c r="AD1847">
        <v>300</v>
      </c>
      <c r="AE1847" s="1">
        <f t="shared" si="379"/>
        <v>0.3</v>
      </c>
    </row>
    <row r="1848" spans="1:31" customFormat="1" ht="43.2" hidden="1" x14ac:dyDescent="0.3">
      <c r="A1848" s="65" t="str" cm="1">
        <f t="array" ref="A1848">_xlfn.IFS(M1848&gt;=65,"Heavy",M1848&lt;=25,"Light",M1848&gt;=26-64,"Medium")</f>
        <v>Medium</v>
      </c>
      <c r="B1848" s="1" t="s">
        <v>2787</v>
      </c>
      <c r="C1848" s="1" t="s">
        <v>2824</v>
      </c>
      <c r="D1848" s="3">
        <f t="shared" si="384"/>
        <v>1831</v>
      </c>
      <c r="E1848" s="4" t="s">
        <v>2783</v>
      </c>
      <c r="F1848" s="3">
        <v>5</v>
      </c>
      <c r="G1848" s="3" t="s">
        <v>2827</v>
      </c>
      <c r="H1848" s="4" t="s">
        <v>1758</v>
      </c>
      <c r="I1848" s="3" t="s">
        <v>2785</v>
      </c>
      <c r="J1848" s="3" t="s">
        <v>2349</v>
      </c>
      <c r="K1848" s="7" t="str">
        <f>VLOOKUP($I1848,'New Summary'!$E$8:$G$59,2,FALSE)</f>
        <v>H-150x150x7x10</v>
      </c>
      <c r="L1848" s="3" t="s">
        <v>2496</v>
      </c>
      <c r="M1848" s="7">
        <f>VLOOKUP($I1848,'New Summary'!$E$8:$G$59,3,FALSE)</f>
        <v>31.5</v>
      </c>
      <c r="N1848" s="3">
        <v>6000</v>
      </c>
      <c r="O1848" s="3" t="s">
        <v>25</v>
      </c>
      <c r="P1848" s="3">
        <v>1</v>
      </c>
      <c r="Q1848" s="28">
        <v>6</v>
      </c>
      <c r="R1848" s="28">
        <v>189</v>
      </c>
      <c r="S1848" s="12">
        <v>0</v>
      </c>
      <c r="T1848" s="46">
        <f t="shared" si="380"/>
        <v>0</v>
      </c>
      <c r="U1848" s="14"/>
      <c r="V1848" s="3">
        <f t="shared" si="381"/>
        <v>6</v>
      </c>
      <c r="W1848" s="30" t="s">
        <v>2502</v>
      </c>
      <c r="X1848" s="29">
        <f t="shared" si="382"/>
        <v>189</v>
      </c>
      <c r="Y1848" s="29">
        <f t="shared" si="383"/>
        <v>0</v>
      </c>
      <c r="Z1848" s="5"/>
      <c r="AA1848" s="3">
        <v>0.3</v>
      </c>
      <c r="AB1848" s="3">
        <f t="shared" si="385"/>
        <v>5.7</v>
      </c>
      <c r="AC1848" s="3">
        <f t="shared" si="386"/>
        <v>9.4499999999999993</v>
      </c>
      <c r="AD1848">
        <v>300</v>
      </c>
      <c r="AE1848" s="1">
        <f t="shared" si="379"/>
        <v>0.3</v>
      </c>
    </row>
    <row r="1849" spans="1:31" customFormat="1" hidden="1" x14ac:dyDescent="0.3">
      <c r="A1849" s="65" t="str" cm="1">
        <f t="array" ref="A1849">_xlfn.IFS(M1849&gt;=65,"Heavy",M1849&lt;=25,"Light",M1849&gt;=26-64,"Medium")</f>
        <v>Light</v>
      </c>
      <c r="B1849" s="1" t="s">
        <v>2787</v>
      </c>
      <c r="C1849" s="1" t="s">
        <v>2824</v>
      </c>
      <c r="D1849" s="3">
        <f t="shared" si="384"/>
        <v>1832</v>
      </c>
      <c r="E1849" s="4" t="s">
        <v>2783</v>
      </c>
      <c r="F1849" s="3">
        <v>5</v>
      </c>
      <c r="G1849" s="3" t="s">
        <v>2827</v>
      </c>
      <c r="H1849" s="4" t="s">
        <v>1759</v>
      </c>
      <c r="I1849" s="3" t="s">
        <v>32</v>
      </c>
      <c r="J1849" s="3" t="s">
        <v>2340</v>
      </c>
      <c r="K1849" s="7" t="str">
        <f>VLOOKUP($I1849,'New Summary'!$E$8:$G$59,2,FALSE)</f>
        <v>H-200x100x4,5x7</v>
      </c>
      <c r="L1849" s="3" t="s">
        <v>2496</v>
      </c>
      <c r="M1849" s="7">
        <f>VLOOKUP($I1849,'New Summary'!$E$8:$G$59,3,FALSE)</f>
        <v>18.2</v>
      </c>
      <c r="N1849" s="3">
        <v>6000</v>
      </c>
      <c r="O1849" s="3" t="s">
        <v>25</v>
      </c>
      <c r="P1849" s="3">
        <v>1</v>
      </c>
      <c r="Q1849" s="28">
        <f t="shared" ref="Q1849:Q1912" si="387">(N1849/1000)*P1849</f>
        <v>6</v>
      </c>
      <c r="R1849" s="28">
        <f t="shared" ref="R1849:R1912" si="388">Q1849*M1849</f>
        <v>109.19999999999999</v>
      </c>
      <c r="S1849" s="12">
        <v>0</v>
      </c>
      <c r="T1849" s="46">
        <f t="shared" si="380"/>
        <v>0</v>
      </c>
      <c r="U1849" s="37"/>
      <c r="V1849" s="3">
        <f t="shared" si="381"/>
        <v>6</v>
      </c>
      <c r="W1849" s="29" t="s">
        <v>2503</v>
      </c>
      <c r="X1849" s="5">
        <f t="shared" si="382"/>
        <v>109.19999999999999</v>
      </c>
      <c r="Y1849" s="5">
        <f t="shared" si="383"/>
        <v>0</v>
      </c>
      <c r="Z1849" s="5"/>
      <c r="AA1849" s="3">
        <v>0.3</v>
      </c>
      <c r="AB1849" s="3">
        <f t="shared" si="385"/>
        <v>5.7</v>
      </c>
      <c r="AC1849" s="3">
        <f t="shared" si="386"/>
        <v>5.46</v>
      </c>
      <c r="AD1849">
        <v>300</v>
      </c>
      <c r="AE1849" s="1">
        <f t="shared" ref="AE1849:AE1912" si="389">AD1849/1000</f>
        <v>0.3</v>
      </c>
    </row>
    <row r="1850" spans="1:31" customFormat="1" hidden="1" x14ac:dyDescent="0.3">
      <c r="A1850" s="65" t="str" cm="1">
        <f t="array" ref="A1850">_xlfn.IFS(M1850&gt;=65,"Heavy",M1850&lt;=25,"Light",M1850&gt;=26-64,"Medium")</f>
        <v>Light</v>
      </c>
      <c r="B1850" s="1" t="s">
        <v>2787</v>
      </c>
      <c r="C1850" s="1" t="s">
        <v>2824</v>
      </c>
      <c r="D1850" s="3">
        <f t="shared" si="384"/>
        <v>1833</v>
      </c>
      <c r="E1850" s="4" t="s">
        <v>2783</v>
      </c>
      <c r="F1850" s="3">
        <v>5</v>
      </c>
      <c r="G1850" s="3" t="s">
        <v>2827</v>
      </c>
      <c r="H1850" s="4" t="s">
        <v>1760</v>
      </c>
      <c r="I1850" s="3" t="s">
        <v>32</v>
      </c>
      <c r="J1850" s="3" t="s">
        <v>2340</v>
      </c>
      <c r="K1850" s="7" t="str">
        <f>VLOOKUP($I1850,'New Summary'!$E$8:$G$59,2,FALSE)</f>
        <v>H-200x100x4,5x7</v>
      </c>
      <c r="L1850" s="3" t="s">
        <v>2496</v>
      </c>
      <c r="M1850" s="7">
        <f>VLOOKUP($I1850,'New Summary'!$E$8:$G$59,3,FALSE)</f>
        <v>18.2</v>
      </c>
      <c r="N1850" s="3">
        <v>6000</v>
      </c>
      <c r="O1850" s="3" t="s">
        <v>25</v>
      </c>
      <c r="P1850" s="3">
        <v>1</v>
      </c>
      <c r="Q1850" s="28">
        <f t="shared" si="387"/>
        <v>6</v>
      </c>
      <c r="R1850" s="28">
        <f t="shared" si="388"/>
        <v>109.19999999999999</v>
      </c>
      <c r="S1850" s="12">
        <v>0</v>
      </c>
      <c r="T1850" s="46">
        <f t="shared" si="380"/>
        <v>0</v>
      </c>
      <c r="U1850" s="37"/>
      <c r="V1850" s="3">
        <f t="shared" si="381"/>
        <v>6</v>
      </c>
      <c r="W1850" s="29" t="s">
        <v>2503</v>
      </c>
      <c r="X1850" s="5">
        <f t="shared" si="382"/>
        <v>109.19999999999999</v>
      </c>
      <c r="Y1850" s="5">
        <f t="shared" si="383"/>
        <v>0</v>
      </c>
      <c r="Z1850" s="5"/>
      <c r="AA1850" s="3">
        <v>0.3</v>
      </c>
      <c r="AB1850" s="3">
        <f t="shared" si="385"/>
        <v>5.7</v>
      </c>
      <c r="AC1850" s="3">
        <f t="shared" si="386"/>
        <v>5.46</v>
      </c>
      <c r="AD1850">
        <v>300</v>
      </c>
      <c r="AE1850" s="1">
        <f t="shared" si="389"/>
        <v>0.3</v>
      </c>
    </row>
    <row r="1851" spans="1:31" customFormat="1" hidden="1" x14ac:dyDescent="0.3">
      <c r="A1851" s="65" t="str" cm="1">
        <f t="array" ref="A1851">_xlfn.IFS(M1851&gt;=65,"Heavy",M1851&lt;=25,"Light",M1851&gt;=26-64,"Medium")</f>
        <v>Light</v>
      </c>
      <c r="B1851" s="1" t="s">
        <v>2787</v>
      </c>
      <c r="C1851" s="1" t="s">
        <v>2824</v>
      </c>
      <c r="D1851" s="3">
        <f t="shared" si="384"/>
        <v>1834</v>
      </c>
      <c r="E1851" s="4" t="s">
        <v>2783</v>
      </c>
      <c r="F1851" s="3">
        <v>5</v>
      </c>
      <c r="G1851" s="3" t="s">
        <v>2827</v>
      </c>
      <c r="H1851" s="4" t="s">
        <v>1761</v>
      </c>
      <c r="I1851" s="3" t="s">
        <v>32</v>
      </c>
      <c r="J1851" s="3" t="s">
        <v>2340</v>
      </c>
      <c r="K1851" s="7" t="str">
        <f>VLOOKUP($I1851,'New Summary'!$E$8:$G$59,2,FALSE)</f>
        <v>H-200x100x4,5x7</v>
      </c>
      <c r="L1851" s="3" t="s">
        <v>2496</v>
      </c>
      <c r="M1851" s="7">
        <f>VLOOKUP($I1851,'New Summary'!$E$8:$G$59,3,FALSE)</f>
        <v>18.2</v>
      </c>
      <c r="N1851" s="3">
        <v>6000</v>
      </c>
      <c r="O1851" s="3" t="s">
        <v>25</v>
      </c>
      <c r="P1851" s="3">
        <v>1</v>
      </c>
      <c r="Q1851" s="28">
        <f t="shared" si="387"/>
        <v>6</v>
      </c>
      <c r="R1851" s="28">
        <f t="shared" si="388"/>
        <v>109.19999999999999</v>
      </c>
      <c r="S1851" s="12">
        <v>0</v>
      </c>
      <c r="T1851" s="46">
        <f t="shared" si="380"/>
        <v>0</v>
      </c>
      <c r="U1851" s="37"/>
      <c r="V1851" s="3">
        <f t="shared" si="381"/>
        <v>6</v>
      </c>
      <c r="W1851" s="29" t="s">
        <v>2503</v>
      </c>
      <c r="X1851" s="5">
        <f t="shared" si="382"/>
        <v>109.19999999999999</v>
      </c>
      <c r="Y1851" s="5">
        <f t="shared" si="383"/>
        <v>0</v>
      </c>
      <c r="Z1851" s="5"/>
      <c r="AA1851" s="3">
        <v>0.3</v>
      </c>
      <c r="AB1851" s="3">
        <f t="shared" si="385"/>
        <v>5.7</v>
      </c>
      <c r="AC1851" s="3">
        <f t="shared" si="386"/>
        <v>5.46</v>
      </c>
      <c r="AD1851">
        <v>300</v>
      </c>
      <c r="AE1851" s="1">
        <f t="shared" si="389"/>
        <v>0.3</v>
      </c>
    </row>
    <row r="1852" spans="1:31" customFormat="1" hidden="1" x14ac:dyDescent="0.3">
      <c r="A1852" s="65" t="str" cm="1">
        <f t="array" ref="A1852">_xlfn.IFS(M1852&gt;=65,"Heavy",M1852&lt;=25,"Light",M1852&gt;=26-64,"Medium")</f>
        <v>Light</v>
      </c>
      <c r="B1852" s="1" t="s">
        <v>2787</v>
      </c>
      <c r="C1852" s="1" t="s">
        <v>2824</v>
      </c>
      <c r="D1852" s="3">
        <f t="shared" si="384"/>
        <v>1835</v>
      </c>
      <c r="E1852" s="4" t="s">
        <v>2783</v>
      </c>
      <c r="F1852" s="3">
        <v>5</v>
      </c>
      <c r="G1852" s="3" t="s">
        <v>2827</v>
      </c>
      <c r="H1852" s="4" t="s">
        <v>1762</v>
      </c>
      <c r="I1852" s="3" t="s">
        <v>32</v>
      </c>
      <c r="J1852" s="3" t="s">
        <v>2340</v>
      </c>
      <c r="K1852" s="7" t="str">
        <f>VLOOKUP($I1852,'New Summary'!$E$8:$G$59,2,FALSE)</f>
        <v>H-200x100x4,5x7</v>
      </c>
      <c r="L1852" s="3" t="s">
        <v>2496</v>
      </c>
      <c r="M1852" s="7">
        <f>VLOOKUP($I1852,'New Summary'!$E$8:$G$59,3,FALSE)</f>
        <v>18.2</v>
      </c>
      <c r="N1852" s="3">
        <v>6000</v>
      </c>
      <c r="O1852" s="3" t="s">
        <v>25</v>
      </c>
      <c r="P1852" s="3">
        <v>1</v>
      </c>
      <c r="Q1852" s="28">
        <f t="shared" si="387"/>
        <v>6</v>
      </c>
      <c r="R1852" s="28">
        <f t="shared" si="388"/>
        <v>109.19999999999999</v>
      </c>
      <c r="S1852" s="12">
        <v>0</v>
      </c>
      <c r="T1852" s="46">
        <f t="shared" si="380"/>
        <v>0</v>
      </c>
      <c r="U1852" s="37"/>
      <c r="V1852" s="3">
        <f t="shared" si="381"/>
        <v>6</v>
      </c>
      <c r="W1852" s="29" t="s">
        <v>2503</v>
      </c>
      <c r="X1852" s="5">
        <f t="shared" si="382"/>
        <v>109.19999999999999</v>
      </c>
      <c r="Y1852" s="5">
        <f t="shared" si="383"/>
        <v>0</v>
      </c>
      <c r="Z1852" s="5"/>
      <c r="AA1852" s="3">
        <v>0.3</v>
      </c>
      <c r="AB1852" s="3">
        <f t="shared" si="385"/>
        <v>5.7</v>
      </c>
      <c r="AC1852" s="3">
        <f t="shared" si="386"/>
        <v>5.46</v>
      </c>
      <c r="AD1852">
        <v>300</v>
      </c>
      <c r="AE1852" s="1">
        <f t="shared" si="389"/>
        <v>0.3</v>
      </c>
    </row>
    <row r="1853" spans="1:31" customFormat="1" hidden="1" x14ac:dyDescent="0.3">
      <c r="A1853" s="65" t="str" cm="1">
        <f t="array" ref="A1853">_xlfn.IFS(M1853&gt;=65,"Heavy",M1853&lt;=25,"Light",M1853&gt;=26-64,"Medium")</f>
        <v>Light</v>
      </c>
      <c r="B1853" s="1" t="s">
        <v>2787</v>
      </c>
      <c r="C1853" s="1" t="s">
        <v>2824</v>
      </c>
      <c r="D1853" s="3">
        <f t="shared" si="384"/>
        <v>1836</v>
      </c>
      <c r="E1853" s="4" t="s">
        <v>2783</v>
      </c>
      <c r="F1853" s="3">
        <v>5</v>
      </c>
      <c r="G1853" s="3" t="s">
        <v>2827</v>
      </c>
      <c r="H1853" s="4" t="s">
        <v>1763</v>
      </c>
      <c r="I1853" s="3" t="s">
        <v>32</v>
      </c>
      <c r="J1853" s="3" t="s">
        <v>2340</v>
      </c>
      <c r="K1853" s="7" t="str">
        <f>VLOOKUP($I1853,'New Summary'!$E$8:$G$59,2,FALSE)</f>
        <v>H-200x100x4,5x7</v>
      </c>
      <c r="L1853" s="3" t="s">
        <v>2496</v>
      </c>
      <c r="M1853" s="7">
        <f>VLOOKUP($I1853,'New Summary'!$E$8:$G$59,3,FALSE)</f>
        <v>18.2</v>
      </c>
      <c r="N1853" s="3">
        <v>6000</v>
      </c>
      <c r="O1853" s="3" t="s">
        <v>25</v>
      </c>
      <c r="P1853" s="3">
        <v>1</v>
      </c>
      <c r="Q1853" s="28">
        <f t="shared" si="387"/>
        <v>6</v>
      </c>
      <c r="R1853" s="28">
        <f t="shared" si="388"/>
        <v>109.19999999999999</v>
      </c>
      <c r="S1853" s="12">
        <v>0</v>
      </c>
      <c r="T1853" s="46">
        <f t="shared" si="380"/>
        <v>0</v>
      </c>
      <c r="U1853" s="37"/>
      <c r="V1853" s="3">
        <f t="shared" si="381"/>
        <v>6</v>
      </c>
      <c r="W1853" s="29" t="s">
        <v>2503</v>
      </c>
      <c r="X1853" s="5">
        <f t="shared" si="382"/>
        <v>109.19999999999999</v>
      </c>
      <c r="Y1853" s="5">
        <f t="shared" si="383"/>
        <v>0</v>
      </c>
      <c r="Z1853" s="5"/>
      <c r="AA1853" s="3">
        <v>0.3</v>
      </c>
      <c r="AB1853" s="3">
        <f t="shared" si="385"/>
        <v>5.7</v>
      </c>
      <c r="AC1853" s="3">
        <f t="shared" si="386"/>
        <v>5.46</v>
      </c>
      <c r="AD1853">
        <v>300</v>
      </c>
      <c r="AE1853" s="1">
        <f t="shared" si="389"/>
        <v>0.3</v>
      </c>
    </row>
    <row r="1854" spans="1:31" customFormat="1" hidden="1" x14ac:dyDescent="0.3">
      <c r="A1854" s="65" t="str" cm="1">
        <f t="array" ref="A1854">_xlfn.IFS(M1854&gt;=65,"Heavy",M1854&lt;=25,"Light",M1854&gt;=26-64,"Medium")</f>
        <v>Light</v>
      </c>
      <c r="B1854" s="1" t="s">
        <v>2787</v>
      </c>
      <c r="C1854" s="1" t="s">
        <v>2824</v>
      </c>
      <c r="D1854" s="3">
        <f t="shared" si="384"/>
        <v>1837</v>
      </c>
      <c r="E1854" s="4" t="s">
        <v>2783</v>
      </c>
      <c r="F1854" s="3">
        <v>5</v>
      </c>
      <c r="G1854" s="3" t="s">
        <v>2827</v>
      </c>
      <c r="H1854" s="4" t="s">
        <v>1764</v>
      </c>
      <c r="I1854" s="3" t="s">
        <v>32</v>
      </c>
      <c r="J1854" s="3" t="s">
        <v>2340</v>
      </c>
      <c r="K1854" s="7" t="str">
        <f>VLOOKUP($I1854,'New Summary'!$E$8:$G$59,2,FALSE)</f>
        <v>H-200x100x4,5x7</v>
      </c>
      <c r="L1854" s="3" t="s">
        <v>2496</v>
      </c>
      <c r="M1854" s="7">
        <f>VLOOKUP($I1854,'New Summary'!$E$8:$G$59,3,FALSE)</f>
        <v>18.2</v>
      </c>
      <c r="N1854" s="3">
        <v>6000</v>
      </c>
      <c r="O1854" s="3" t="s">
        <v>25</v>
      </c>
      <c r="P1854" s="3">
        <v>1</v>
      </c>
      <c r="Q1854" s="28">
        <f t="shared" si="387"/>
        <v>6</v>
      </c>
      <c r="R1854" s="28">
        <f t="shared" si="388"/>
        <v>109.19999999999999</v>
      </c>
      <c r="S1854" s="12">
        <v>0</v>
      </c>
      <c r="T1854" s="46">
        <f t="shared" si="380"/>
        <v>0</v>
      </c>
      <c r="U1854" s="37"/>
      <c r="V1854" s="3">
        <f t="shared" si="381"/>
        <v>6</v>
      </c>
      <c r="W1854" s="29" t="s">
        <v>2503</v>
      </c>
      <c r="X1854" s="5">
        <f t="shared" si="382"/>
        <v>109.19999999999999</v>
      </c>
      <c r="Y1854" s="5">
        <f t="shared" si="383"/>
        <v>0</v>
      </c>
      <c r="Z1854" s="5"/>
      <c r="AA1854" s="3">
        <v>0.3</v>
      </c>
      <c r="AB1854" s="3">
        <f t="shared" si="385"/>
        <v>5.7</v>
      </c>
      <c r="AC1854" s="3">
        <f t="shared" si="386"/>
        <v>5.46</v>
      </c>
      <c r="AD1854">
        <v>300</v>
      </c>
      <c r="AE1854" s="1">
        <f t="shared" si="389"/>
        <v>0.3</v>
      </c>
    </row>
    <row r="1855" spans="1:31" customFormat="1" hidden="1" x14ac:dyDescent="0.3">
      <c r="A1855" s="65" t="str" cm="1">
        <f t="array" ref="A1855">_xlfn.IFS(M1855&gt;=65,"Heavy",M1855&lt;=25,"Light",M1855&gt;=26-64,"Medium")</f>
        <v>Light</v>
      </c>
      <c r="B1855" s="1" t="s">
        <v>2787</v>
      </c>
      <c r="C1855" s="1" t="s">
        <v>2824</v>
      </c>
      <c r="D1855" s="3">
        <f t="shared" si="384"/>
        <v>1838</v>
      </c>
      <c r="E1855" s="4" t="s">
        <v>2783</v>
      </c>
      <c r="F1855" s="3">
        <v>5</v>
      </c>
      <c r="G1855" s="3" t="s">
        <v>2827</v>
      </c>
      <c r="H1855" s="4" t="s">
        <v>1765</v>
      </c>
      <c r="I1855" s="3" t="s">
        <v>32</v>
      </c>
      <c r="J1855" s="3" t="s">
        <v>2340</v>
      </c>
      <c r="K1855" s="7" t="str">
        <f>VLOOKUP($I1855,'New Summary'!$E$8:$G$59,2,FALSE)</f>
        <v>H-200x100x4,5x7</v>
      </c>
      <c r="L1855" s="3" t="s">
        <v>2496</v>
      </c>
      <c r="M1855" s="7">
        <f>VLOOKUP($I1855,'New Summary'!$E$8:$G$59,3,FALSE)</f>
        <v>18.2</v>
      </c>
      <c r="N1855" s="3">
        <v>6000</v>
      </c>
      <c r="O1855" s="3" t="s">
        <v>25</v>
      </c>
      <c r="P1855" s="3">
        <v>1</v>
      </c>
      <c r="Q1855" s="28">
        <f t="shared" si="387"/>
        <v>6</v>
      </c>
      <c r="R1855" s="28">
        <f t="shared" si="388"/>
        <v>109.19999999999999</v>
      </c>
      <c r="S1855" s="12">
        <v>0</v>
      </c>
      <c r="T1855" s="46">
        <f t="shared" si="380"/>
        <v>0</v>
      </c>
      <c r="U1855" s="37"/>
      <c r="V1855" s="3">
        <f t="shared" si="381"/>
        <v>6</v>
      </c>
      <c r="W1855" s="29" t="s">
        <v>2503</v>
      </c>
      <c r="X1855" s="5">
        <f t="shared" si="382"/>
        <v>109.19999999999999</v>
      </c>
      <c r="Y1855" s="5">
        <f t="shared" si="383"/>
        <v>0</v>
      </c>
      <c r="Z1855" s="5"/>
      <c r="AA1855" s="3">
        <v>0.3</v>
      </c>
      <c r="AB1855" s="3">
        <f t="shared" si="385"/>
        <v>5.7</v>
      </c>
      <c r="AC1855" s="3">
        <f t="shared" si="386"/>
        <v>5.46</v>
      </c>
      <c r="AD1855">
        <v>300</v>
      </c>
      <c r="AE1855" s="1">
        <f t="shared" si="389"/>
        <v>0.3</v>
      </c>
    </row>
    <row r="1856" spans="1:31" customFormat="1" hidden="1" x14ac:dyDescent="0.3">
      <c r="A1856" s="65" t="str" cm="1">
        <f t="array" ref="A1856">_xlfn.IFS(M1856&gt;=65,"Heavy",M1856&lt;=25,"Light",M1856&gt;=26-64,"Medium")</f>
        <v>Light</v>
      </c>
      <c r="B1856" s="1" t="s">
        <v>2787</v>
      </c>
      <c r="C1856" s="1" t="s">
        <v>2824</v>
      </c>
      <c r="D1856" s="3">
        <f t="shared" si="384"/>
        <v>1839</v>
      </c>
      <c r="E1856" s="4" t="s">
        <v>2783</v>
      </c>
      <c r="F1856" s="3">
        <v>5</v>
      </c>
      <c r="G1856" s="3" t="s">
        <v>2827</v>
      </c>
      <c r="H1856" s="4" t="s">
        <v>1766</v>
      </c>
      <c r="I1856" s="3" t="s">
        <v>32</v>
      </c>
      <c r="J1856" s="3" t="s">
        <v>2340</v>
      </c>
      <c r="K1856" s="7" t="str">
        <f>VLOOKUP($I1856,'New Summary'!$E$8:$G$59,2,FALSE)</f>
        <v>H-200x100x4,5x7</v>
      </c>
      <c r="L1856" s="3" t="s">
        <v>2496</v>
      </c>
      <c r="M1856" s="7">
        <f>VLOOKUP($I1856,'New Summary'!$E$8:$G$59,3,FALSE)</f>
        <v>18.2</v>
      </c>
      <c r="N1856" s="3">
        <v>6000</v>
      </c>
      <c r="O1856" s="3" t="s">
        <v>25</v>
      </c>
      <c r="P1856" s="3">
        <v>1</v>
      </c>
      <c r="Q1856" s="28">
        <f t="shared" si="387"/>
        <v>6</v>
      </c>
      <c r="R1856" s="28">
        <f t="shared" si="388"/>
        <v>109.19999999999999</v>
      </c>
      <c r="S1856" s="12">
        <v>0</v>
      </c>
      <c r="T1856" s="46">
        <f t="shared" si="380"/>
        <v>0</v>
      </c>
      <c r="U1856" s="37"/>
      <c r="V1856" s="3">
        <f t="shared" si="381"/>
        <v>6</v>
      </c>
      <c r="W1856" s="29" t="s">
        <v>2503</v>
      </c>
      <c r="X1856" s="5">
        <f t="shared" si="382"/>
        <v>109.19999999999999</v>
      </c>
      <c r="Y1856" s="5">
        <f t="shared" si="383"/>
        <v>0</v>
      </c>
      <c r="Z1856" s="5"/>
      <c r="AA1856" s="3">
        <v>0.3</v>
      </c>
      <c r="AB1856" s="3">
        <f t="shared" si="385"/>
        <v>5.7</v>
      </c>
      <c r="AC1856" s="3">
        <f t="shared" si="386"/>
        <v>5.46</v>
      </c>
      <c r="AD1856">
        <v>300</v>
      </c>
      <c r="AE1856" s="1">
        <f t="shared" si="389"/>
        <v>0.3</v>
      </c>
    </row>
    <row r="1857" spans="1:31" customFormat="1" hidden="1" x14ac:dyDescent="0.3">
      <c r="A1857" s="65" t="str" cm="1">
        <f t="array" ref="A1857">_xlfn.IFS(M1857&gt;=65,"Heavy",M1857&lt;=25,"Light",M1857&gt;=26-64,"Medium")</f>
        <v>Light</v>
      </c>
      <c r="B1857" s="1" t="s">
        <v>2787</v>
      </c>
      <c r="C1857" s="1" t="s">
        <v>2824</v>
      </c>
      <c r="D1857" s="3">
        <f t="shared" si="384"/>
        <v>1840</v>
      </c>
      <c r="E1857" s="4" t="s">
        <v>2783</v>
      </c>
      <c r="F1857" s="3">
        <v>5</v>
      </c>
      <c r="G1857" s="3" t="s">
        <v>2827</v>
      </c>
      <c r="H1857" s="4" t="s">
        <v>1767</v>
      </c>
      <c r="I1857" s="3" t="s">
        <v>32</v>
      </c>
      <c r="J1857" s="3" t="s">
        <v>2340</v>
      </c>
      <c r="K1857" s="7" t="str">
        <f>VLOOKUP($I1857,'New Summary'!$E$8:$G$59,2,FALSE)</f>
        <v>H-200x100x4,5x7</v>
      </c>
      <c r="L1857" s="3" t="s">
        <v>2496</v>
      </c>
      <c r="M1857" s="7">
        <f>VLOOKUP($I1857,'New Summary'!$E$8:$G$59,3,FALSE)</f>
        <v>18.2</v>
      </c>
      <c r="N1857" s="3">
        <v>6000</v>
      </c>
      <c r="O1857" s="3" t="s">
        <v>25</v>
      </c>
      <c r="P1857" s="3">
        <v>1</v>
      </c>
      <c r="Q1857" s="28">
        <f t="shared" si="387"/>
        <v>6</v>
      </c>
      <c r="R1857" s="28">
        <f t="shared" si="388"/>
        <v>109.19999999999999</v>
      </c>
      <c r="S1857" s="12">
        <v>0</v>
      </c>
      <c r="T1857" s="46">
        <f t="shared" si="380"/>
        <v>0</v>
      </c>
      <c r="U1857" s="37"/>
      <c r="V1857" s="3">
        <f t="shared" si="381"/>
        <v>6</v>
      </c>
      <c r="W1857" s="29" t="s">
        <v>2503</v>
      </c>
      <c r="X1857" s="5">
        <f t="shared" si="382"/>
        <v>109.19999999999999</v>
      </c>
      <c r="Y1857" s="5">
        <f t="shared" si="383"/>
        <v>0</v>
      </c>
      <c r="Z1857" s="5"/>
      <c r="AA1857" s="3">
        <v>0.3</v>
      </c>
      <c r="AB1857" s="3">
        <f t="shared" si="385"/>
        <v>5.7</v>
      </c>
      <c r="AC1857" s="3">
        <f t="shared" si="386"/>
        <v>5.46</v>
      </c>
      <c r="AD1857">
        <v>300</v>
      </c>
      <c r="AE1857" s="1">
        <f t="shared" si="389"/>
        <v>0.3</v>
      </c>
    </row>
    <row r="1858" spans="1:31" customFormat="1" hidden="1" x14ac:dyDescent="0.3">
      <c r="A1858" s="65" t="str" cm="1">
        <f t="array" ref="A1858">_xlfn.IFS(M1858&gt;=65,"Heavy",M1858&lt;=25,"Light",M1858&gt;=26-64,"Medium")</f>
        <v>Light</v>
      </c>
      <c r="B1858" s="1" t="s">
        <v>2787</v>
      </c>
      <c r="C1858" s="1" t="s">
        <v>2824</v>
      </c>
      <c r="D1858" s="3">
        <f t="shared" si="384"/>
        <v>1841</v>
      </c>
      <c r="E1858" s="4" t="s">
        <v>2783</v>
      </c>
      <c r="F1858" s="3">
        <v>5</v>
      </c>
      <c r="G1858" s="3" t="s">
        <v>2827</v>
      </c>
      <c r="H1858" s="4" t="s">
        <v>1768</v>
      </c>
      <c r="I1858" s="3" t="s">
        <v>32</v>
      </c>
      <c r="J1858" s="3" t="s">
        <v>2340</v>
      </c>
      <c r="K1858" s="7" t="str">
        <f>VLOOKUP($I1858,'New Summary'!$E$8:$G$59,2,FALSE)</f>
        <v>H-200x100x4,5x7</v>
      </c>
      <c r="L1858" s="3" t="s">
        <v>2496</v>
      </c>
      <c r="M1858" s="7">
        <f>VLOOKUP($I1858,'New Summary'!$E$8:$G$59,3,FALSE)</f>
        <v>18.2</v>
      </c>
      <c r="N1858" s="3">
        <v>6000</v>
      </c>
      <c r="O1858" s="3" t="s">
        <v>25</v>
      </c>
      <c r="P1858" s="3">
        <v>1</v>
      </c>
      <c r="Q1858" s="28">
        <f t="shared" si="387"/>
        <v>6</v>
      </c>
      <c r="R1858" s="28">
        <f t="shared" si="388"/>
        <v>109.19999999999999</v>
      </c>
      <c r="S1858" s="12">
        <v>0</v>
      </c>
      <c r="T1858" s="46">
        <f t="shared" si="380"/>
        <v>0</v>
      </c>
      <c r="U1858" s="37"/>
      <c r="V1858" s="3">
        <f t="shared" si="381"/>
        <v>6</v>
      </c>
      <c r="W1858" s="29" t="s">
        <v>2503</v>
      </c>
      <c r="X1858" s="5">
        <f t="shared" si="382"/>
        <v>109.19999999999999</v>
      </c>
      <c r="Y1858" s="5">
        <f t="shared" si="383"/>
        <v>0</v>
      </c>
      <c r="Z1858" s="5"/>
      <c r="AA1858" s="3">
        <v>0.3</v>
      </c>
      <c r="AB1858" s="3">
        <f t="shared" si="385"/>
        <v>5.7</v>
      </c>
      <c r="AC1858" s="3">
        <f t="shared" si="386"/>
        <v>5.46</v>
      </c>
      <c r="AD1858">
        <v>300</v>
      </c>
      <c r="AE1858" s="1">
        <f t="shared" si="389"/>
        <v>0.3</v>
      </c>
    </row>
    <row r="1859" spans="1:31" customFormat="1" hidden="1" x14ac:dyDescent="0.3">
      <c r="A1859" s="65" t="str" cm="1">
        <f t="array" ref="A1859">_xlfn.IFS(M1859&gt;=65,"Heavy",M1859&lt;=25,"Light",M1859&gt;=26-64,"Medium")</f>
        <v>Light</v>
      </c>
      <c r="B1859" s="1" t="s">
        <v>2787</v>
      </c>
      <c r="C1859" s="1" t="s">
        <v>2824</v>
      </c>
      <c r="D1859" s="3">
        <f t="shared" si="384"/>
        <v>1842</v>
      </c>
      <c r="E1859" s="4" t="s">
        <v>2783</v>
      </c>
      <c r="F1859" s="3">
        <v>5</v>
      </c>
      <c r="G1859" s="3" t="s">
        <v>2827</v>
      </c>
      <c r="H1859" s="4" t="s">
        <v>1769</v>
      </c>
      <c r="I1859" s="3" t="s">
        <v>32</v>
      </c>
      <c r="J1859" s="3" t="s">
        <v>2340</v>
      </c>
      <c r="K1859" s="7" t="str">
        <f>VLOOKUP($I1859,'New Summary'!$E$8:$G$59,2,FALSE)</f>
        <v>H-200x100x4,5x7</v>
      </c>
      <c r="L1859" s="3" t="s">
        <v>2496</v>
      </c>
      <c r="M1859" s="7">
        <f>VLOOKUP($I1859,'New Summary'!$E$8:$G$59,3,FALSE)</f>
        <v>18.2</v>
      </c>
      <c r="N1859" s="3">
        <v>6000</v>
      </c>
      <c r="O1859" s="3" t="s">
        <v>25</v>
      </c>
      <c r="P1859" s="3">
        <v>1</v>
      </c>
      <c r="Q1859" s="28">
        <f t="shared" si="387"/>
        <v>6</v>
      </c>
      <c r="R1859" s="28">
        <f t="shared" si="388"/>
        <v>109.19999999999999</v>
      </c>
      <c r="S1859" s="12">
        <v>0</v>
      </c>
      <c r="T1859" s="46">
        <f t="shared" ref="T1859:T1922" si="390">Q1859*S1859</f>
        <v>0</v>
      </c>
      <c r="U1859" s="37"/>
      <c r="V1859" s="3">
        <f t="shared" ref="V1859:V1922" si="391">Q1859-T1859</f>
        <v>6</v>
      </c>
      <c r="W1859" s="29" t="s">
        <v>2503</v>
      </c>
      <c r="X1859" s="5">
        <f t="shared" si="382"/>
        <v>109.19999999999999</v>
      </c>
      <c r="Y1859" s="5">
        <f t="shared" si="383"/>
        <v>0</v>
      </c>
      <c r="Z1859" s="5"/>
      <c r="AA1859" s="3">
        <v>0.3</v>
      </c>
      <c r="AB1859" s="3">
        <f t="shared" si="385"/>
        <v>5.7</v>
      </c>
      <c r="AC1859" s="3">
        <f t="shared" si="386"/>
        <v>5.46</v>
      </c>
      <c r="AD1859">
        <v>300</v>
      </c>
      <c r="AE1859" s="1">
        <f t="shared" si="389"/>
        <v>0.3</v>
      </c>
    </row>
    <row r="1860" spans="1:31" customFormat="1" hidden="1" x14ac:dyDescent="0.3">
      <c r="A1860" s="65" t="str" cm="1">
        <f t="array" ref="A1860">_xlfn.IFS(M1860&gt;=65,"Heavy",M1860&lt;=25,"Light",M1860&gt;=26-64,"Medium")</f>
        <v>Light</v>
      </c>
      <c r="B1860" s="1" t="s">
        <v>2787</v>
      </c>
      <c r="C1860" s="1" t="s">
        <v>2824</v>
      </c>
      <c r="D1860" s="3">
        <f t="shared" si="384"/>
        <v>1843</v>
      </c>
      <c r="E1860" s="4" t="s">
        <v>2783</v>
      </c>
      <c r="F1860" s="3">
        <v>5</v>
      </c>
      <c r="G1860" s="3" t="s">
        <v>2827</v>
      </c>
      <c r="H1860" s="4" t="s">
        <v>1770</v>
      </c>
      <c r="I1860" s="3" t="s">
        <v>32</v>
      </c>
      <c r="J1860" s="3" t="s">
        <v>2340</v>
      </c>
      <c r="K1860" s="7" t="str">
        <f>VLOOKUP($I1860,'New Summary'!$E$8:$G$59,2,FALSE)</f>
        <v>H-200x100x4,5x7</v>
      </c>
      <c r="L1860" s="3" t="s">
        <v>2496</v>
      </c>
      <c r="M1860" s="7">
        <f>VLOOKUP($I1860,'New Summary'!$E$8:$G$59,3,FALSE)</f>
        <v>18.2</v>
      </c>
      <c r="N1860" s="3">
        <v>6000</v>
      </c>
      <c r="O1860" s="3" t="s">
        <v>25</v>
      </c>
      <c r="P1860" s="3">
        <v>1</v>
      </c>
      <c r="Q1860" s="28">
        <f t="shared" si="387"/>
        <v>6</v>
      </c>
      <c r="R1860" s="28">
        <f t="shared" si="388"/>
        <v>109.19999999999999</v>
      </c>
      <c r="S1860" s="12">
        <v>0</v>
      </c>
      <c r="T1860" s="46">
        <f t="shared" si="390"/>
        <v>0</v>
      </c>
      <c r="U1860" s="37"/>
      <c r="V1860" s="3">
        <f t="shared" si="391"/>
        <v>6</v>
      </c>
      <c r="W1860" s="29" t="s">
        <v>2503</v>
      </c>
      <c r="X1860" s="5">
        <f t="shared" si="382"/>
        <v>109.19999999999999</v>
      </c>
      <c r="Y1860" s="5">
        <f t="shared" si="383"/>
        <v>0</v>
      </c>
      <c r="Z1860" s="5"/>
      <c r="AA1860" s="3">
        <v>0.3</v>
      </c>
      <c r="AB1860" s="3">
        <f t="shared" si="385"/>
        <v>5.7</v>
      </c>
      <c r="AC1860" s="3">
        <f t="shared" si="386"/>
        <v>5.46</v>
      </c>
      <c r="AD1860">
        <v>300</v>
      </c>
      <c r="AE1860" s="1">
        <f t="shared" si="389"/>
        <v>0.3</v>
      </c>
    </row>
    <row r="1861" spans="1:31" customFormat="1" hidden="1" x14ac:dyDescent="0.3">
      <c r="A1861" s="65" t="str" cm="1">
        <f t="array" ref="A1861">_xlfn.IFS(M1861&gt;=65,"Heavy",M1861&lt;=25,"Light",M1861&gt;=26-64,"Medium")</f>
        <v>Light</v>
      </c>
      <c r="B1861" s="1" t="s">
        <v>2787</v>
      </c>
      <c r="C1861" s="1" t="s">
        <v>2824</v>
      </c>
      <c r="D1861" s="3">
        <f t="shared" si="384"/>
        <v>1844</v>
      </c>
      <c r="E1861" s="4" t="s">
        <v>2783</v>
      </c>
      <c r="F1861" s="3">
        <v>5</v>
      </c>
      <c r="G1861" s="3" t="s">
        <v>2827</v>
      </c>
      <c r="H1861" s="4" t="s">
        <v>1771</v>
      </c>
      <c r="I1861" s="3" t="s">
        <v>32</v>
      </c>
      <c r="J1861" s="3" t="s">
        <v>2340</v>
      </c>
      <c r="K1861" s="7" t="str">
        <f>VLOOKUP($I1861,'New Summary'!$E$8:$G$59,2,FALSE)</f>
        <v>H-200x100x4,5x7</v>
      </c>
      <c r="L1861" s="3" t="s">
        <v>2496</v>
      </c>
      <c r="M1861" s="7">
        <f>VLOOKUP($I1861,'New Summary'!$E$8:$G$59,3,FALSE)</f>
        <v>18.2</v>
      </c>
      <c r="N1861" s="3">
        <v>6000</v>
      </c>
      <c r="O1861" s="3" t="s">
        <v>25</v>
      </c>
      <c r="P1861" s="3">
        <v>1</v>
      </c>
      <c r="Q1861" s="28">
        <f t="shared" si="387"/>
        <v>6</v>
      </c>
      <c r="R1861" s="28">
        <f t="shared" si="388"/>
        <v>109.19999999999999</v>
      </c>
      <c r="S1861" s="12">
        <v>0</v>
      </c>
      <c r="T1861" s="46">
        <f t="shared" si="390"/>
        <v>0</v>
      </c>
      <c r="U1861" s="37"/>
      <c r="V1861" s="3">
        <f t="shared" si="391"/>
        <v>6</v>
      </c>
      <c r="W1861" s="29" t="s">
        <v>2503</v>
      </c>
      <c r="X1861" s="5">
        <f t="shared" si="382"/>
        <v>109.19999999999999</v>
      </c>
      <c r="Y1861" s="5">
        <f t="shared" si="383"/>
        <v>0</v>
      </c>
      <c r="Z1861" s="5"/>
      <c r="AA1861" s="3">
        <v>0.3</v>
      </c>
      <c r="AB1861" s="3">
        <f t="shared" si="385"/>
        <v>5.7</v>
      </c>
      <c r="AC1861" s="3">
        <f t="shared" si="386"/>
        <v>5.46</v>
      </c>
      <c r="AD1861">
        <v>300</v>
      </c>
      <c r="AE1861" s="1">
        <f t="shared" si="389"/>
        <v>0.3</v>
      </c>
    </row>
    <row r="1862" spans="1:31" customFormat="1" hidden="1" x14ac:dyDescent="0.3">
      <c r="A1862" s="65" t="str" cm="1">
        <f t="array" ref="A1862">_xlfn.IFS(M1862&gt;=65,"Heavy",M1862&lt;=25,"Light",M1862&gt;=26-64,"Medium")</f>
        <v>Light</v>
      </c>
      <c r="B1862" s="1" t="s">
        <v>2787</v>
      </c>
      <c r="C1862" s="1" t="s">
        <v>2824</v>
      </c>
      <c r="D1862" s="3">
        <f t="shared" si="384"/>
        <v>1845</v>
      </c>
      <c r="E1862" s="4" t="s">
        <v>2783</v>
      </c>
      <c r="F1862" s="3">
        <v>5</v>
      </c>
      <c r="G1862" s="3" t="s">
        <v>2827</v>
      </c>
      <c r="H1862" s="4" t="s">
        <v>1772</v>
      </c>
      <c r="I1862" s="3" t="s">
        <v>32</v>
      </c>
      <c r="J1862" s="3" t="s">
        <v>2340</v>
      </c>
      <c r="K1862" s="7" t="str">
        <f>VLOOKUP($I1862,'New Summary'!$E$8:$G$59,2,FALSE)</f>
        <v>H-200x100x4,5x7</v>
      </c>
      <c r="L1862" s="3" t="s">
        <v>2496</v>
      </c>
      <c r="M1862" s="7">
        <f>VLOOKUP($I1862,'New Summary'!$E$8:$G$59,3,FALSE)</f>
        <v>18.2</v>
      </c>
      <c r="N1862" s="3">
        <v>6000</v>
      </c>
      <c r="O1862" s="3" t="s">
        <v>25</v>
      </c>
      <c r="P1862" s="3">
        <v>1</v>
      </c>
      <c r="Q1862" s="28">
        <f t="shared" si="387"/>
        <v>6</v>
      </c>
      <c r="R1862" s="28">
        <f t="shared" si="388"/>
        <v>109.19999999999999</v>
      </c>
      <c r="S1862" s="12">
        <v>0</v>
      </c>
      <c r="T1862" s="46">
        <f t="shared" si="390"/>
        <v>0</v>
      </c>
      <c r="U1862" s="37"/>
      <c r="V1862" s="3">
        <f t="shared" si="391"/>
        <v>6</v>
      </c>
      <c r="W1862" s="29" t="s">
        <v>2503</v>
      </c>
      <c r="X1862" s="5">
        <f t="shared" si="382"/>
        <v>109.19999999999999</v>
      </c>
      <c r="Y1862" s="5">
        <f t="shared" si="383"/>
        <v>0</v>
      </c>
      <c r="Z1862" s="5"/>
      <c r="AA1862" s="3">
        <v>0.3</v>
      </c>
      <c r="AB1862" s="3">
        <f t="shared" si="385"/>
        <v>5.7</v>
      </c>
      <c r="AC1862" s="3">
        <f t="shared" si="386"/>
        <v>5.46</v>
      </c>
      <c r="AD1862">
        <v>300</v>
      </c>
      <c r="AE1862" s="1">
        <f t="shared" si="389"/>
        <v>0.3</v>
      </c>
    </row>
    <row r="1863" spans="1:31" customFormat="1" hidden="1" x14ac:dyDescent="0.3">
      <c r="A1863" s="65" t="str" cm="1">
        <f t="array" ref="A1863">_xlfn.IFS(M1863&gt;=65,"Heavy",M1863&lt;=25,"Light",M1863&gt;=26-64,"Medium")</f>
        <v>Light</v>
      </c>
      <c r="B1863" s="1" t="s">
        <v>2787</v>
      </c>
      <c r="C1863" s="1" t="s">
        <v>2824</v>
      </c>
      <c r="D1863" s="3">
        <f t="shared" si="384"/>
        <v>1846</v>
      </c>
      <c r="E1863" s="4" t="s">
        <v>2783</v>
      </c>
      <c r="F1863" s="3">
        <v>5</v>
      </c>
      <c r="G1863" s="3" t="s">
        <v>2827</v>
      </c>
      <c r="H1863" s="4" t="s">
        <v>1773</v>
      </c>
      <c r="I1863" s="3" t="s">
        <v>32</v>
      </c>
      <c r="J1863" s="3" t="s">
        <v>2340</v>
      </c>
      <c r="K1863" s="7" t="str">
        <f>VLOOKUP($I1863,'New Summary'!$E$8:$G$59,2,FALSE)</f>
        <v>H-200x100x4,5x7</v>
      </c>
      <c r="L1863" s="3" t="s">
        <v>2496</v>
      </c>
      <c r="M1863" s="7">
        <f>VLOOKUP($I1863,'New Summary'!$E$8:$G$59,3,FALSE)</f>
        <v>18.2</v>
      </c>
      <c r="N1863" s="3">
        <v>6000</v>
      </c>
      <c r="O1863" s="3" t="s">
        <v>25</v>
      </c>
      <c r="P1863" s="3">
        <v>1</v>
      </c>
      <c r="Q1863" s="28">
        <f t="shared" si="387"/>
        <v>6</v>
      </c>
      <c r="R1863" s="28">
        <f t="shared" si="388"/>
        <v>109.19999999999999</v>
      </c>
      <c r="S1863" s="12">
        <v>0</v>
      </c>
      <c r="T1863" s="46">
        <f t="shared" si="390"/>
        <v>0</v>
      </c>
      <c r="U1863" s="37"/>
      <c r="V1863" s="3">
        <f t="shared" si="391"/>
        <v>6</v>
      </c>
      <c r="W1863" s="29" t="s">
        <v>2503</v>
      </c>
      <c r="X1863" s="5">
        <f t="shared" si="382"/>
        <v>109.19999999999999</v>
      </c>
      <c r="Y1863" s="5">
        <f t="shared" si="383"/>
        <v>0</v>
      </c>
      <c r="Z1863" s="5"/>
      <c r="AA1863" s="3">
        <v>0.3</v>
      </c>
      <c r="AB1863" s="3">
        <f t="shared" si="385"/>
        <v>5.7</v>
      </c>
      <c r="AC1863" s="3">
        <f t="shared" si="386"/>
        <v>5.46</v>
      </c>
      <c r="AD1863">
        <v>300</v>
      </c>
      <c r="AE1863" s="1">
        <f t="shared" si="389"/>
        <v>0.3</v>
      </c>
    </row>
    <row r="1864" spans="1:31" customFormat="1" hidden="1" x14ac:dyDescent="0.3">
      <c r="A1864" s="65" t="str" cm="1">
        <f t="array" ref="A1864">_xlfn.IFS(M1864&gt;=65,"Heavy",M1864&lt;=25,"Light",M1864&gt;=26-64,"Medium")</f>
        <v>Light</v>
      </c>
      <c r="B1864" s="1" t="s">
        <v>2787</v>
      </c>
      <c r="C1864" s="1" t="s">
        <v>2824</v>
      </c>
      <c r="D1864" s="3">
        <f t="shared" si="384"/>
        <v>1847</v>
      </c>
      <c r="E1864" s="4" t="s">
        <v>2783</v>
      </c>
      <c r="F1864" s="3">
        <v>5</v>
      </c>
      <c r="G1864" s="3" t="s">
        <v>2827</v>
      </c>
      <c r="H1864" s="4" t="s">
        <v>1774</v>
      </c>
      <c r="I1864" s="3" t="s">
        <v>32</v>
      </c>
      <c r="J1864" s="3" t="s">
        <v>2340</v>
      </c>
      <c r="K1864" s="7" t="str">
        <f>VLOOKUP($I1864,'New Summary'!$E$8:$G$59,2,FALSE)</f>
        <v>H-200x100x4,5x7</v>
      </c>
      <c r="L1864" s="3" t="s">
        <v>2496</v>
      </c>
      <c r="M1864" s="7">
        <f>VLOOKUP($I1864,'New Summary'!$E$8:$G$59,3,FALSE)</f>
        <v>18.2</v>
      </c>
      <c r="N1864" s="3">
        <v>6000</v>
      </c>
      <c r="O1864" s="3" t="s">
        <v>25</v>
      </c>
      <c r="P1864" s="3">
        <v>1</v>
      </c>
      <c r="Q1864" s="28">
        <f t="shared" si="387"/>
        <v>6</v>
      </c>
      <c r="R1864" s="28">
        <f t="shared" si="388"/>
        <v>109.19999999999999</v>
      </c>
      <c r="S1864" s="12">
        <v>0</v>
      </c>
      <c r="T1864" s="46">
        <f t="shared" si="390"/>
        <v>0</v>
      </c>
      <c r="U1864" s="37"/>
      <c r="V1864" s="3">
        <f t="shared" si="391"/>
        <v>6</v>
      </c>
      <c r="W1864" s="29" t="s">
        <v>2503</v>
      </c>
      <c r="X1864" s="5">
        <f t="shared" si="382"/>
        <v>109.19999999999999</v>
      </c>
      <c r="Y1864" s="5">
        <f t="shared" si="383"/>
        <v>0</v>
      </c>
      <c r="Z1864" s="5"/>
      <c r="AA1864" s="3">
        <v>0.3</v>
      </c>
      <c r="AB1864" s="3">
        <f t="shared" si="385"/>
        <v>5.7</v>
      </c>
      <c r="AC1864" s="3">
        <f t="shared" si="386"/>
        <v>5.46</v>
      </c>
      <c r="AD1864">
        <v>300</v>
      </c>
      <c r="AE1864" s="1">
        <f t="shared" si="389"/>
        <v>0.3</v>
      </c>
    </row>
    <row r="1865" spans="1:31" customFormat="1" hidden="1" x14ac:dyDescent="0.3">
      <c r="A1865" s="65" t="str" cm="1">
        <f t="array" ref="A1865">_xlfn.IFS(M1865&gt;=65,"Heavy",M1865&lt;=25,"Light",M1865&gt;=26-64,"Medium")</f>
        <v>Light</v>
      </c>
      <c r="B1865" s="1" t="s">
        <v>2787</v>
      </c>
      <c r="C1865" s="1" t="s">
        <v>2824</v>
      </c>
      <c r="D1865" s="3">
        <f t="shared" si="384"/>
        <v>1848</v>
      </c>
      <c r="E1865" s="4" t="s">
        <v>2783</v>
      </c>
      <c r="F1865" s="3">
        <v>5</v>
      </c>
      <c r="G1865" s="3" t="s">
        <v>2827</v>
      </c>
      <c r="H1865" s="4" t="s">
        <v>1775</v>
      </c>
      <c r="I1865" s="3" t="s">
        <v>32</v>
      </c>
      <c r="J1865" s="3" t="s">
        <v>2340</v>
      </c>
      <c r="K1865" s="7" t="str">
        <f>VLOOKUP($I1865,'New Summary'!$E$8:$G$59,2,FALSE)</f>
        <v>H-200x100x4,5x7</v>
      </c>
      <c r="L1865" s="3" t="s">
        <v>2496</v>
      </c>
      <c r="M1865" s="7">
        <f>VLOOKUP($I1865,'New Summary'!$E$8:$G$59,3,FALSE)</f>
        <v>18.2</v>
      </c>
      <c r="N1865" s="3">
        <v>6000</v>
      </c>
      <c r="O1865" s="3" t="s">
        <v>25</v>
      </c>
      <c r="P1865" s="3">
        <v>1</v>
      </c>
      <c r="Q1865" s="28">
        <f t="shared" si="387"/>
        <v>6</v>
      </c>
      <c r="R1865" s="28">
        <f t="shared" si="388"/>
        <v>109.19999999999999</v>
      </c>
      <c r="S1865" s="12">
        <v>0</v>
      </c>
      <c r="T1865" s="46">
        <f t="shared" si="390"/>
        <v>0</v>
      </c>
      <c r="U1865" s="37"/>
      <c r="V1865" s="3">
        <f t="shared" si="391"/>
        <v>6</v>
      </c>
      <c r="W1865" s="29" t="s">
        <v>2503</v>
      </c>
      <c r="X1865" s="5">
        <f t="shared" si="382"/>
        <v>109.19999999999999</v>
      </c>
      <c r="Y1865" s="5">
        <f t="shared" si="383"/>
        <v>0</v>
      </c>
      <c r="Z1865" s="5"/>
      <c r="AA1865" s="3">
        <v>0.3</v>
      </c>
      <c r="AB1865" s="3">
        <f t="shared" si="385"/>
        <v>5.7</v>
      </c>
      <c r="AC1865" s="3">
        <f t="shared" si="386"/>
        <v>5.46</v>
      </c>
      <c r="AD1865">
        <v>300</v>
      </c>
      <c r="AE1865" s="1">
        <f t="shared" si="389"/>
        <v>0.3</v>
      </c>
    </row>
    <row r="1866" spans="1:31" customFormat="1" hidden="1" x14ac:dyDescent="0.3">
      <c r="A1866" s="65" t="str" cm="1">
        <f t="array" ref="A1866">_xlfn.IFS(M1866&gt;=65,"Heavy",M1866&lt;=25,"Light",M1866&gt;=26-64,"Medium")</f>
        <v>Light</v>
      </c>
      <c r="B1866" s="1" t="s">
        <v>2787</v>
      </c>
      <c r="C1866" s="1" t="s">
        <v>2824</v>
      </c>
      <c r="D1866" s="3">
        <f t="shared" si="384"/>
        <v>1849</v>
      </c>
      <c r="E1866" s="4" t="s">
        <v>2783</v>
      </c>
      <c r="F1866" s="3">
        <v>5</v>
      </c>
      <c r="G1866" s="3" t="s">
        <v>2827</v>
      </c>
      <c r="H1866" s="4" t="s">
        <v>1776</v>
      </c>
      <c r="I1866" s="3" t="s">
        <v>32</v>
      </c>
      <c r="J1866" s="3" t="s">
        <v>2340</v>
      </c>
      <c r="K1866" s="7" t="str">
        <f>VLOOKUP($I1866,'New Summary'!$E$8:$G$59,2,FALSE)</f>
        <v>H-200x100x4,5x7</v>
      </c>
      <c r="L1866" s="3" t="s">
        <v>2496</v>
      </c>
      <c r="M1866" s="7">
        <f>VLOOKUP($I1866,'New Summary'!$E$8:$G$59,3,FALSE)</f>
        <v>18.2</v>
      </c>
      <c r="N1866" s="3">
        <v>6000</v>
      </c>
      <c r="O1866" s="3" t="s">
        <v>25</v>
      </c>
      <c r="P1866" s="3">
        <v>1</v>
      </c>
      <c r="Q1866" s="28">
        <f t="shared" si="387"/>
        <v>6</v>
      </c>
      <c r="R1866" s="28">
        <f t="shared" si="388"/>
        <v>109.19999999999999</v>
      </c>
      <c r="S1866" s="12">
        <v>0</v>
      </c>
      <c r="T1866" s="46">
        <f t="shared" si="390"/>
        <v>0</v>
      </c>
      <c r="U1866" s="37"/>
      <c r="V1866" s="3">
        <f t="shared" si="391"/>
        <v>6</v>
      </c>
      <c r="W1866" s="29" t="s">
        <v>2503</v>
      </c>
      <c r="X1866" s="5">
        <f t="shared" si="382"/>
        <v>109.19999999999999</v>
      </c>
      <c r="Y1866" s="5">
        <f t="shared" si="383"/>
        <v>0</v>
      </c>
      <c r="Z1866" s="5"/>
      <c r="AA1866" s="3">
        <v>0.3</v>
      </c>
      <c r="AB1866" s="3">
        <f t="shared" si="385"/>
        <v>5.7</v>
      </c>
      <c r="AC1866" s="3">
        <f t="shared" si="386"/>
        <v>5.46</v>
      </c>
      <c r="AD1866">
        <v>300</v>
      </c>
      <c r="AE1866" s="1">
        <f t="shared" si="389"/>
        <v>0.3</v>
      </c>
    </row>
    <row r="1867" spans="1:31" customFormat="1" hidden="1" x14ac:dyDescent="0.3">
      <c r="A1867" s="65" t="str" cm="1">
        <f t="array" ref="A1867">_xlfn.IFS(M1867&gt;=65,"Heavy",M1867&lt;=25,"Light",M1867&gt;=26-64,"Medium")</f>
        <v>Light</v>
      </c>
      <c r="B1867" s="1" t="s">
        <v>2787</v>
      </c>
      <c r="C1867" s="1" t="s">
        <v>2824</v>
      </c>
      <c r="D1867" s="3">
        <f t="shared" si="384"/>
        <v>1850</v>
      </c>
      <c r="E1867" s="4" t="s">
        <v>2783</v>
      </c>
      <c r="F1867" s="3">
        <v>5</v>
      </c>
      <c r="G1867" s="3" t="s">
        <v>2827</v>
      </c>
      <c r="H1867" s="4" t="s">
        <v>1777</v>
      </c>
      <c r="I1867" s="3" t="s">
        <v>32</v>
      </c>
      <c r="J1867" s="3" t="s">
        <v>2340</v>
      </c>
      <c r="K1867" s="7" t="str">
        <f>VLOOKUP($I1867,'New Summary'!$E$8:$G$59,2,FALSE)</f>
        <v>H-200x100x4,5x7</v>
      </c>
      <c r="L1867" s="3" t="s">
        <v>2496</v>
      </c>
      <c r="M1867" s="7">
        <f>VLOOKUP($I1867,'New Summary'!$E$8:$G$59,3,FALSE)</f>
        <v>18.2</v>
      </c>
      <c r="N1867" s="3">
        <v>6000</v>
      </c>
      <c r="O1867" s="3" t="s">
        <v>25</v>
      </c>
      <c r="P1867" s="3">
        <v>1</v>
      </c>
      <c r="Q1867" s="28">
        <f t="shared" si="387"/>
        <v>6</v>
      </c>
      <c r="R1867" s="28">
        <f t="shared" si="388"/>
        <v>109.19999999999999</v>
      </c>
      <c r="S1867" s="12">
        <v>0</v>
      </c>
      <c r="T1867" s="46">
        <f t="shared" si="390"/>
        <v>0</v>
      </c>
      <c r="U1867" s="37"/>
      <c r="V1867" s="3">
        <f t="shared" si="391"/>
        <v>6</v>
      </c>
      <c r="W1867" s="29" t="s">
        <v>2503</v>
      </c>
      <c r="X1867" s="5">
        <f t="shared" si="382"/>
        <v>109.19999999999999</v>
      </c>
      <c r="Y1867" s="5">
        <f t="shared" si="383"/>
        <v>0</v>
      </c>
      <c r="Z1867" s="5"/>
      <c r="AA1867" s="3">
        <v>0.3</v>
      </c>
      <c r="AB1867" s="3">
        <f t="shared" si="385"/>
        <v>5.7</v>
      </c>
      <c r="AC1867" s="3">
        <f t="shared" si="386"/>
        <v>5.46</v>
      </c>
      <c r="AD1867">
        <v>300</v>
      </c>
      <c r="AE1867" s="1">
        <f t="shared" si="389"/>
        <v>0.3</v>
      </c>
    </row>
    <row r="1868" spans="1:31" customFormat="1" hidden="1" x14ac:dyDescent="0.3">
      <c r="A1868" s="65" t="str" cm="1">
        <f t="array" ref="A1868">_xlfn.IFS(M1868&gt;=65,"Heavy",M1868&lt;=25,"Light",M1868&gt;=26-64,"Medium")</f>
        <v>Light</v>
      </c>
      <c r="B1868" s="1" t="s">
        <v>2787</v>
      </c>
      <c r="C1868" s="1" t="s">
        <v>2824</v>
      </c>
      <c r="D1868" s="3">
        <f t="shared" si="384"/>
        <v>1851</v>
      </c>
      <c r="E1868" s="4" t="s">
        <v>2783</v>
      </c>
      <c r="F1868" s="3">
        <v>5</v>
      </c>
      <c r="G1868" s="3" t="s">
        <v>2827</v>
      </c>
      <c r="H1868" s="4" t="s">
        <v>1778</v>
      </c>
      <c r="I1868" s="3" t="s">
        <v>32</v>
      </c>
      <c r="J1868" s="3" t="s">
        <v>2340</v>
      </c>
      <c r="K1868" s="7" t="str">
        <f>VLOOKUP($I1868,'New Summary'!$E$8:$G$59,2,FALSE)</f>
        <v>H-200x100x4,5x7</v>
      </c>
      <c r="L1868" s="3" t="s">
        <v>2496</v>
      </c>
      <c r="M1868" s="7">
        <f>VLOOKUP($I1868,'New Summary'!$E$8:$G$59,3,FALSE)</f>
        <v>18.2</v>
      </c>
      <c r="N1868" s="3">
        <v>6000</v>
      </c>
      <c r="O1868" s="3" t="s">
        <v>25</v>
      </c>
      <c r="P1868" s="3">
        <v>1</v>
      </c>
      <c r="Q1868" s="28">
        <f t="shared" si="387"/>
        <v>6</v>
      </c>
      <c r="R1868" s="28">
        <f t="shared" si="388"/>
        <v>109.19999999999999</v>
      </c>
      <c r="S1868" s="12">
        <v>0</v>
      </c>
      <c r="T1868" s="46">
        <f t="shared" si="390"/>
        <v>0</v>
      </c>
      <c r="U1868" s="37"/>
      <c r="V1868" s="3">
        <f t="shared" si="391"/>
        <v>6</v>
      </c>
      <c r="W1868" s="29" t="s">
        <v>2503</v>
      </c>
      <c r="X1868" s="5">
        <f t="shared" si="382"/>
        <v>109.19999999999999</v>
      </c>
      <c r="Y1868" s="5">
        <f t="shared" si="383"/>
        <v>0</v>
      </c>
      <c r="Z1868" s="5"/>
      <c r="AA1868" s="3">
        <v>0.3</v>
      </c>
      <c r="AB1868" s="3">
        <f t="shared" si="385"/>
        <v>5.7</v>
      </c>
      <c r="AC1868" s="3">
        <f t="shared" si="386"/>
        <v>5.46</v>
      </c>
      <c r="AD1868">
        <v>300</v>
      </c>
      <c r="AE1868" s="1">
        <f t="shared" si="389"/>
        <v>0.3</v>
      </c>
    </row>
    <row r="1869" spans="1:31" customFormat="1" hidden="1" x14ac:dyDescent="0.3">
      <c r="A1869" s="65" t="str" cm="1">
        <f t="array" ref="A1869">_xlfn.IFS(M1869&gt;=65,"Heavy",M1869&lt;=25,"Light",M1869&gt;=26-64,"Medium")</f>
        <v>Light</v>
      </c>
      <c r="B1869" s="1" t="s">
        <v>2787</v>
      </c>
      <c r="C1869" s="1" t="s">
        <v>2824</v>
      </c>
      <c r="D1869" s="3">
        <f t="shared" si="384"/>
        <v>1852</v>
      </c>
      <c r="E1869" s="4" t="s">
        <v>2783</v>
      </c>
      <c r="F1869" s="3">
        <v>5</v>
      </c>
      <c r="G1869" s="3" t="s">
        <v>2827</v>
      </c>
      <c r="H1869" s="4" t="s">
        <v>1779</v>
      </c>
      <c r="I1869" s="3" t="s">
        <v>32</v>
      </c>
      <c r="J1869" s="3" t="s">
        <v>2340</v>
      </c>
      <c r="K1869" s="7" t="str">
        <f>VLOOKUP($I1869,'New Summary'!$E$8:$G$59,2,FALSE)</f>
        <v>H-200x100x4,5x7</v>
      </c>
      <c r="L1869" s="3" t="s">
        <v>2496</v>
      </c>
      <c r="M1869" s="7">
        <f>VLOOKUP($I1869,'New Summary'!$E$8:$G$59,3,FALSE)</f>
        <v>18.2</v>
      </c>
      <c r="N1869" s="3">
        <v>6000</v>
      </c>
      <c r="O1869" s="3" t="s">
        <v>25</v>
      </c>
      <c r="P1869" s="3">
        <v>1</v>
      </c>
      <c r="Q1869" s="28">
        <f t="shared" si="387"/>
        <v>6</v>
      </c>
      <c r="R1869" s="28">
        <f t="shared" si="388"/>
        <v>109.19999999999999</v>
      </c>
      <c r="S1869" s="12">
        <v>0</v>
      </c>
      <c r="T1869" s="46">
        <f t="shared" si="390"/>
        <v>0</v>
      </c>
      <c r="U1869" s="37"/>
      <c r="V1869" s="3">
        <f t="shared" si="391"/>
        <v>6</v>
      </c>
      <c r="W1869" s="29" t="s">
        <v>2503</v>
      </c>
      <c r="X1869" s="5">
        <f t="shared" si="382"/>
        <v>109.19999999999999</v>
      </c>
      <c r="Y1869" s="5">
        <f t="shared" si="383"/>
        <v>0</v>
      </c>
      <c r="Z1869" s="5"/>
      <c r="AA1869" s="3">
        <v>0.3</v>
      </c>
      <c r="AB1869" s="3">
        <f t="shared" si="385"/>
        <v>5.7</v>
      </c>
      <c r="AC1869" s="3">
        <f t="shared" si="386"/>
        <v>5.46</v>
      </c>
      <c r="AD1869">
        <v>300</v>
      </c>
      <c r="AE1869" s="1">
        <f t="shared" si="389"/>
        <v>0.3</v>
      </c>
    </row>
    <row r="1870" spans="1:31" customFormat="1" hidden="1" x14ac:dyDescent="0.3">
      <c r="A1870" s="65" t="str" cm="1">
        <f t="array" ref="A1870">_xlfn.IFS(M1870&gt;=65,"Heavy",M1870&lt;=25,"Light",M1870&gt;=26-64,"Medium")</f>
        <v>Light</v>
      </c>
      <c r="B1870" s="1" t="s">
        <v>2787</v>
      </c>
      <c r="C1870" s="1" t="s">
        <v>2824</v>
      </c>
      <c r="D1870" s="3">
        <f t="shared" si="384"/>
        <v>1853</v>
      </c>
      <c r="E1870" s="4" t="s">
        <v>2783</v>
      </c>
      <c r="F1870" s="3">
        <v>5</v>
      </c>
      <c r="G1870" s="3" t="s">
        <v>2827</v>
      </c>
      <c r="H1870" s="4" t="s">
        <v>1780</v>
      </c>
      <c r="I1870" s="3" t="s">
        <v>32</v>
      </c>
      <c r="J1870" s="3" t="s">
        <v>2340</v>
      </c>
      <c r="K1870" s="7" t="str">
        <f>VLOOKUP($I1870,'New Summary'!$E$8:$G$59,2,FALSE)</f>
        <v>H-200x100x4,5x7</v>
      </c>
      <c r="L1870" s="3" t="s">
        <v>2496</v>
      </c>
      <c r="M1870" s="7">
        <f>VLOOKUP($I1870,'New Summary'!$E$8:$G$59,3,FALSE)</f>
        <v>18.2</v>
      </c>
      <c r="N1870" s="3">
        <v>6000</v>
      </c>
      <c r="O1870" s="3" t="s">
        <v>25</v>
      </c>
      <c r="P1870" s="3">
        <v>1</v>
      </c>
      <c r="Q1870" s="28">
        <f t="shared" si="387"/>
        <v>6</v>
      </c>
      <c r="R1870" s="28">
        <f t="shared" si="388"/>
        <v>109.19999999999999</v>
      </c>
      <c r="S1870" s="12">
        <v>0</v>
      </c>
      <c r="T1870" s="46">
        <f t="shared" si="390"/>
        <v>0</v>
      </c>
      <c r="U1870" s="37"/>
      <c r="V1870" s="3">
        <f t="shared" si="391"/>
        <v>6</v>
      </c>
      <c r="W1870" s="29" t="s">
        <v>2503</v>
      </c>
      <c r="X1870" s="5">
        <f t="shared" ref="X1870:X1933" si="392">V1870*M1870</f>
        <v>109.19999999999999</v>
      </c>
      <c r="Y1870" s="5">
        <f t="shared" ref="Y1870:Y1933" si="393">T1870*M1870</f>
        <v>0</v>
      </c>
      <c r="Z1870" s="5"/>
      <c r="AA1870" s="3">
        <v>0.3</v>
      </c>
      <c r="AB1870" s="3">
        <f t="shared" si="385"/>
        <v>5.7</v>
      </c>
      <c r="AC1870" s="3">
        <f t="shared" si="386"/>
        <v>5.46</v>
      </c>
      <c r="AD1870">
        <v>300</v>
      </c>
      <c r="AE1870" s="1">
        <f t="shared" si="389"/>
        <v>0.3</v>
      </c>
    </row>
    <row r="1871" spans="1:31" customFormat="1" hidden="1" x14ac:dyDescent="0.3">
      <c r="A1871" s="65" t="str" cm="1">
        <f t="array" ref="A1871">_xlfn.IFS(M1871&gt;=65,"Heavy",M1871&lt;=25,"Light",M1871&gt;=26-64,"Medium")</f>
        <v>Light</v>
      </c>
      <c r="B1871" s="1" t="s">
        <v>2787</v>
      </c>
      <c r="C1871" s="1" t="s">
        <v>2824</v>
      </c>
      <c r="D1871" s="3">
        <f t="shared" si="384"/>
        <v>1854</v>
      </c>
      <c r="E1871" s="4" t="s">
        <v>2783</v>
      </c>
      <c r="F1871" s="3">
        <v>5</v>
      </c>
      <c r="G1871" s="3" t="s">
        <v>2827</v>
      </c>
      <c r="H1871" s="4" t="s">
        <v>1781</v>
      </c>
      <c r="I1871" s="3" t="s">
        <v>32</v>
      </c>
      <c r="J1871" s="3" t="s">
        <v>2340</v>
      </c>
      <c r="K1871" s="7" t="str">
        <f>VLOOKUP($I1871,'New Summary'!$E$8:$G$59,2,FALSE)</f>
        <v>H-200x100x4,5x7</v>
      </c>
      <c r="L1871" s="3" t="s">
        <v>2496</v>
      </c>
      <c r="M1871" s="7">
        <f>VLOOKUP($I1871,'New Summary'!$E$8:$G$59,3,FALSE)</f>
        <v>18.2</v>
      </c>
      <c r="N1871" s="3">
        <v>6000</v>
      </c>
      <c r="O1871" s="3" t="s">
        <v>25</v>
      </c>
      <c r="P1871" s="3">
        <v>1</v>
      </c>
      <c r="Q1871" s="28">
        <f t="shared" si="387"/>
        <v>6</v>
      </c>
      <c r="R1871" s="28">
        <f t="shared" si="388"/>
        <v>109.19999999999999</v>
      </c>
      <c r="S1871" s="12">
        <v>0</v>
      </c>
      <c r="T1871" s="46">
        <f t="shared" si="390"/>
        <v>0</v>
      </c>
      <c r="U1871" s="37"/>
      <c r="V1871" s="3">
        <f t="shared" si="391"/>
        <v>6</v>
      </c>
      <c r="W1871" s="29" t="s">
        <v>2503</v>
      </c>
      <c r="X1871" s="5">
        <f t="shared" si="392"/>
        <v>109.19999999999999</v>
      </c>
      <c r="Y1871" s="5">
        <f t="shared" si="393"/>
        <v>0</v>
      </c>
      <c r="Z1871" s="5"/>
      <c r="AA1871" s="3">
        <v>0.3</v>
      </c>
      <c r="AB1871" s="3">
        <f t="shared" si="385"/>
        <v>5.7</v>
      </c>
      <c r="AC1871" s="3">
        <f t="shared" si="386"/>
        <v>5.46</v>
      </c>
      <c r="AD1871">
        <v>300</v>
      </c>
      <c r="AE1871" s="1">
        <f t="shared" si="389"/>
        <v>0.3</v>
      </c>
    </row>
    <row r="1872" spans="1:31" customFormat="1" hidden="1" x14ac:dyDescent="0.3">
      <c r="A1872" s="65" t="str" cm="1">
        <f t="array" ref="A1872">_xlfn.IFS(M1872&gt;=65,"Heavy",M1872&lt;=25,"Light",M1872&gt;=26-64,"Medium")</f>
        <v>Light</v>
      </c>
      <c r="B1872" s="1" t="s">
        <v>2787</v>
      </c>
      <c r="C1872" s="1" t="s">
        <v>2824</v>
      </c>
      <c r="D1872" s="3">
        <f t="shared" si="384"/>
        <v>1855</v>
      </c>
      <c r="E1872" s="4" t="s">
        <v>2783</v>
      </c>
      <c r="F1872" s="3">
        <v>5</v>
      </c>
      <c r="G1872" s="3" t="s">
        <v>2827</v>
      </c>
      <c r="H1872" s="4" t="s">
        <v>1782</v>
      </c>
      <c r="I1872" s="3" t="s">
        <v>32</v>
      </c>
      <c r="J1872" s="3" t="s">
        <v>2340</v>
      </c>
      <c r="K1872" s="7" t="str">
        <f>VLOOKUP($I1872,'New Summary'!$E$8:$G$59,2,FALSE)</f>
        <v>H-200x100x4,5x7</v>
      </c>
      <c r="L1872" s="3" t="s">
        <v>2496</v>
      </c>
      <c r="M1872" s="7">
        <f>VLOOKUP($I1872,'New Summary'!$E$8:$G$59,3,FALSE)</f>
        <v>18.2</v>
      </c>
      <c r="N1872" s="3">
        <v>6000</v>
      </c>
      <c r="O1872" s="3" t="s">
        <v>25</v>
      </c>
      <c r="P1872" s="3">
        <v>1</v>
      </c>
      <c r="Q1872" s="28">
        <f t="shared" si="387"/>
        <v>6</v>
      </c>
      <c r="R1872" s="28">
        <f t="shared" si="388"/>
        <v>109.19999999999999</v>
      </c>
      <c r="S1872" s="12">
        <v>0</v>
      </c>
      <c r="T1872" s="46">
        <f t="shared" si="390"/>
        <v>0</v>
      </c>
      <c r="U1872" s="37"/>
      <c r="V1872" s="3">
        <f t="shared" si="391"/>
        <v>6</v>
      </c>
      <c r="W1872" s="29" t="s">
        <v>2503</v>
      </c>
      <c r="X1872" s="5">
        <f t="shared" si="392"/>
        <v>109.19999999999999</v>
      </c>
      <c r="Y1872" s="5">
        <f t="shared" si="393"/>
        <v>0</v>
      </c>
      <c r="Z1872" s="5"/>
      <c r="AA1872" s="3">
        <v>0.3</v>
      </c>
      <c r="AB1872" s="3">
        <f t="shared" si="385"/>
        <v>5.7</v>
      </c>
      <c r="AC1872" s="3">
        <f t="shared" si="386"/>
        <v>5.46</v>
      </c>
      <c r="AD1872">
        <v>300</v>
      </c>
      <c r="AE1872" s="1">
        <f t="shared" si="389"/>
        <v>0.3</v>
      </c>
    </row>
    <row r="1873" spans="1:31" customFormat="1" hidden="1" x14ac:dyDescent="0.3">
      <c r="A1873" s="65" t="str" cm="1">
        <f t="array" ref="A1873">_xlfn.IFS(M1873&gt;=65,"Heavy",M1873&lt;=25,"Light",M1873&gt;=26-64,"Medium")</f>
        <v>Light</v>
      </c>
      <c r="B1873" s="1" t="s">
        <v>2787</v>
      </c>
      <c r="C1873" s="1" t="s">
        <v>2824</v>
      </c>
      <c r="D1873" s="3">
        <f t="shared" si="384"/>
        <v>1856</v>
      </c>
      <c r="E1873" s="4" t="s">
        <v>2783</v>
      </c>
      <c r="F1873" s="3">
        <v>5</v>
      </c>
      <c r="G1873" s="3" t="s">
        <v>2827</v>
      </c>
      <c r="H1873" s="4" t="s">
        <v>1783</v>
      </c>
      <c r="I1873" s="3" t="s">
        <v>32</v>
      </c>
      <c r="J1873" s="3" t="s">
        <v>2340</v>
      </c>
      <c r="K1873" s="7" t="str">
        <f>VLOOKUP($I1873,'New Summary'!$E$8:$G$59,2,FALSE)</f>
        <v>H-200x100x4,5x7</v>
      </c>
      <c r="L1873" s="3" t="s">
        <v>2496</v>
      </c>
      <c r="M1873" s="7">
        <f>VLOOKUP($I1873,'New Summary'!$E$8:$G$59,3,FALSE)</f>
        <v>18.2</v>
      </c>
      <c r="N1873" s="3">
        <v>6000</v>
      </c>
      <c r="O1873" s="3" t="s">
        <v>25</v>
      </c>
      <c r="P1873" s="3">
        <v>1</v>
      </c>
      <c r="Q1873" s="28">
        <f t="shared" si="387"/>
        <v>6</v>
      </c>
      <c r="R1873" s="28">
        <f t="shared" si="388"/>
        <v>109.19999999999999</v>
      </c>
      <c r="S1873" s="12">
        <v>0</v>
      </c>
      <c r="T1873" s="46">
        <f t="shared" si="390"/>
        <v>0</v>
      </c>
      <c r="U1873" s="37"/>
      <c r="V1873" s="3">
        <f t="shared" si="391"/>
        <v>6</v>
      </c>
      <c r="W1873" s="29" t="s">
        <v>2503</v>
      </c>
      <c r="X1873" s="5">
        <f t="shared" si="392"/>
        <v>109.19999999999999</v>
      </c>
      <c r="Y1873" s="5">
        <f t="shared" si="393"/>
        <v>0</v>
      </c>
      <c r="Z1873" s="5"/>
      <c r="AA1873" s="3">
        <v>0.3</v>
      </c>
      <c r="AB1873" s="3">
        <f t="shared" si="385"/>
        <v>5.7</v>
      </c>
      <c r="AC1873" s="3">
        <f t="shared" si="386"/>
        <v>5.46</v>
      </c>
      <c r="AD1873">
        <v>300</v>
      </c>
      <c r="AE1873" s="1">
        <f t="shared" si="389"/>
        <v>0.3</v>
      </c>
    </row>
    <row r="1874" spans="1:31" customFormat="1" hidden="1" x14ac:dyDescent="0.3">
      <c r="A1874" s="65" t="str" cm="1">
        <f t="array" ref="A1874">_xlfn.IFS(M1874&gt;=65,"Heavy",M1874&lt;=25,"Light",M1874&gt;=26-64,"Medium")</f>
        <v>Light</v>
      </c>
      <c r="B1874" s="1" t="s">
        <v>2787</v>
      </c>
      <c r="C1874" s="1" t="s">
        <v>2824</v>
      </c>
      <c r="D1874" s="3">
        <f t="shared" si="384"/>
        <v>1857</v>
      </c>
      <c r="E1874" s="4" t="s">
        <v>2783</v>
      </c>
      <c r="F1874" s="3">
        <v>5</v>
      </c>
      <c r="G1874" s="3" t="s">
        <v>2827</v>
      </c>
      <c r="H1874" s="4" t="s">
        <v>1784</v>
      </c>
      <c r="I1874" s="3" t="s">
        <v>32</v>
      </c>
      <c r="J1874" s="3" t="s">
        <v>2340</v>
      </c>
      <c r="K1874" s="7" t="str">
        <f>VLOOKUP($I1874,'New Summary'!$E$8:$G$59,2,FALSE)</f>
        <v>H-200x100x4,5x7</v>
      </c>
      <c r="L1874" s="3" t="s">
        <v>2496</v>
      </c>
      <c r="M1874" s="7">
        <f>VLOOKUP($I1874,'New Summary'!$E$8:$G$59,3,FALSE)</f>
        <v>18.2</v>
      </c>
      <c r="N1874" s="3">
        <v>6000</v>
      </c>
      <c r="O1874" s="3" t="s">
        <v>25</v>
      </c>
      <c r="P1874" s="3">
        <v>1</v>
      </c>
      <c r="Q1874" s="28">
        <f t="shared" si="387"/>
        <v>6</v>
      </c>
      <c r="R1874" s="28">
        <f t="shared" si="388"/>
        <v>109.19999999999999</v>
      </c>
      <c r="S1874" s="12">
        <v>0</v>
      </c>
      <c r="T1874" s="46">
        <f t="shared" si="390"/>
        <v>0</v>
      </c>
      <c r="U1874" s="37"/>
      <c r="V1874" s="3">
        <f t="shared" si="391"/>
        <v>6</v>
      </c>
      <c r="W1874" s="29" t="s">
        <v>2503</v>
      </c>
      <c r="X1874" s="5">
        <f t="shared" si="392"/>
        <v>109.19999999999999</v>
      </c>
      <c r="Y1874" s="5">
        <f t="shared" si="393"/>
        <v>0</v>
      </c>
      <c r="Z1874" s="5"/>
      <c r="AA1874" s="3">
        <v>0.3</v>
      </c>
      <c r="AB1874" s="3">
        <f t="shared" si="385"/>
        <v>5.7</v>
      </c>
      <c r="AC1874" s="3">
        <f t="shared" si="386"/>
        <v>5.46</v>
      </c>
      <c r="AD1874">
        <v>300</v>
      </c>
      <c r="AE1874" s="1">
        <f t="shared" si="389"/>
        <v>0.3</v>
      </c>
    </row>
    <row r="1875" spans="1:31" customFormat="1" hidden="1" x14ac:dyDescent="0.3">
      <c r="A1875" s="65" t="str" cm="1">
        <f t="array" ref="A1875">_xlfn.IFS(M1875&gt;=65,"Heavy",M1875&lt;=25,"Light",M1875&gt;=26-64,"Medium")</f>
        <v>Light</v>
      </c>
      <c r="B1875" s="1" t="s">
        <v>2787</v>
      </c>
      <c r="C1875" s="1" t="s">
        <v>2824</v>
      </c>
      <c r="D1875" s="3">
        <f t="shared" si="384"/>
        <v>1858</v>
      </c>
      <c r="E1875" s="4" t="s">
        <v>2783</v>
      </c>
      <c r="F1875" s="3">
        <v>5</v>
      </c>
      <c r="G1875" s="3" t="s">
        <v>2827</v>
      </c>
      <c r="H1875" s="4" t="s">
        <v>1785</v>
      </c>
      <c r="I1875" s="3" t="s">
        <v>32</v>
      </c>
      <c r="J1875" s="3" t="s">
        <v>2340</v>
      </c>
      <c r="K1875" s="7" t="str">
        <f>VLOOKUP($I1875,'New Summary'!$E$8:$G$59,2,FALSE)</f>
        <v>H-200x100x4,5x7</v>
      </c>
      <c r="L1875" s="3" t="s">
        <v>2496</v>
      </c>
      <c r="M1875" s="7">
        <f>VLOOKUP($I1875,'New Summary'!$E$8:$G$59,3,FALSE)</f>
        <v>18.2</v>
      </c>
      <c r="N1875" s="3">
        <v>6000</v>
      </c>
      <c r="O1875" s="3" t="s">
        <v>25</v>
      </c>
      <c r="P1875" s="3">
        <v>1</v>
      </c>
      <c r="Q1875" s="28">
        <f t="shared" si="387"/>
        <v>6</v>
      </c>
      <c r="R1875" s="28">
        <f t="shared" si="388"/>
        <v>109.19999999999999</v>
      </c>
      <c r="S1875" s="12">
        <v>0</v>
      </c>
      <c r="T1875" s="46">
        <f t="shared" si="390"/>
        <v>0</v>
      </c>
      <c r="U1875" s="37"/>
      <c r="V1875" s="3">
        <f t="shared" si="391"/>
        <v>6</v>
      </c>
      <c r="W1875" s="29" t="s">
        <v>2503</v>
      </c>
      <c r="X1875" s="5">
        <f t="shared" si="392"/>
        <v>109.19999999999999</v>
      </c>
      <c r="Y1875" s="5">
        <f t="shared" si="393"/>
        <v>0</v>
      </c>
      <c r="Z1875" s="5"/>
      <c r="AA1875" s="3">
        <v>0.3</v>
      </c>
      <c r="AB1875" s="3">
        <f t="shared" si="385"/>
        <v>5.7</v>
      </c>
      <c r="AC1875" s="3">
        <f t="shared" si="386"/>
        <v>5.46</v>
      </c>
      <c r="AD1875">
        <v>300</v>
      </c>
      <c r="AE1875" s="1">
        <f t="shared" si="389"/>
        <v>0.3</v>
      </c>
    </row>
    <row r="1876" spans="1:31" customFormat="1" hidden="1" x14ac:dyDescent="0.3">
      <c r="A1876" s="65" t="str" cm="1">
        <f t="array" ref="A1876">_xlfn.IFS(M1876&gt;=65,"Heavy",M1876&lt;=25,"Light",M1876&gt;=26-64,"Medium")</f>
        <v>Light</v>
      </c>
      <c r="B1876" s="1" t="s">
        <v>2787</v>
      </c>
      <c r="C1876" s="1" t="s">
        <v>2824</v>
      </c>
      <c r="D1876" s="3">
        <f t="shared" ref="D1876:D1939" si="394">D1875+1</f>
        <v>1859</v>
      </c>
      <c r="E1876" s="4" t="s">
        <v>2783</v>
      </c>
      <c r="F1876" s="3">
        <v>5</v>
      </c>
      <c r="G1876" s="3" t="s">
        <v>2827</v>
      </c>
      <c r="H1876" s="4" t="s">
        <v>1786</v>
      </c>
      <c r="I1876" s="3" t="s">
        <v>32</v>
      </c>
      <c r="J1876" s="3" t="s">
        <v>2340</v>
      </c>
      <c r="K1876" s="7" t="str">
        <f>VLOOKUP($I1876,'New Summary'!$E$8:$G$59,2,FALSE)</f>
        <v>H-200x100x4,5x7</v>
      </c>
      <c r="L1876" s="3" t="s">
        <v>2496</v>
      </c>
      <c r="M1876" s="7">
        <f>VLOOKUP($I1876,'New Summary'!$E$8:$G$59,3,FALSE)</f>
        <v>18.2</v>
      </c>
      <c r="N1876" s="3">
        <v>6000</v>
      </c>
      <c r="O1876" s="3" t="s">
        <v>25</v>
      </c>
      <c r="P1876" s="3">
        <v>1</v>
      </c>
      <c r="Q1876" s="28">
        <f t="shared" si="387"/>
        <v>6</v>
      </c>
      <c r="R1876" s="28">
        <f t="shared" si="388"/>
        <v>109.19999999999999</v>
      </c>
      <c r="S1876" s="12">
        <v>0</v>
      </c>
      <c r="T1876" s="46">
        <f t="shared" si="390"/>
        <v>0</v>
      </c>
      <c r="U1876" s="37"/>
      <c r="V1876" s="3">
        <f t="shared" si="391"/>
        <v>6</v>
      </c>
      <c r="W1876" s="29" t="s">
        <v>2503</v>
      </c>
      <c r="X1876" s="5">
        <f t="shared" si="392"/>
        <v>109.19999999999999</v>
      </c>
      <c r="Y1876" s="5">
        <f t="shared" si="393"/>
        <v>0</v>
      </c>
      <c r="Z1876" s="5"/>
      <c r="AA1876" s="3">
        <v>0.3</v>
      </c>
      <c r="AB1876" s="3">
        <f t="shared" si="385"/>
        <v>5.7</v>
      </c>
      <c r="AC1876" s="3">
        <f t="shared" si="386"/>
        <v>5.46</v>
      </c>
      <c r="AD1876">
        <v>300</v>
      </c>
      <c r="AE1876" s="1">
        <f t="shared" si="389"/>
        <v>0.3</v>
      </c>
    </row>
    <row r="1877" spans="1:31" customFormat="1" hidden="1" x14ac:dyDescent="0.3">
      <c r="A1877" s="65" t="str" cm="1">
        <f t="array" ref="A1877">_xlfn.IFS(M1877&gt;=65,"Heavy",M1877&lt;=25,"Light",M1877&gt;=26-64,"Medium")</f>
        <v>Light</v>
      </c>
      <c r="B1877" s="1" t="s">
        <v>2787</v>
      </c>
      <c r="C1877" s="1" t="s">
        <v>2824</v>
      </c>
      <c r="D1877" s="3">
        <f t="shared" si="394"/>
        <v>1860</v>
      </c>
      <c r="E1877" s="4" t="s">
        <v>2783</v>
      </c>
      <c r="F1877" s="3">
        <v>5</v>
      </c>
      <c r="G1877" s="3" t="s">
        <v>2827</v>
      </c>
      <c r="H1877" s="4" t="s">
        <v>1787</v>
      </c>
      <c r="I1877" s="3" t="s">
        <v>32</v>
      </c>
      <c r="J1877" s="3" t="s">
        <v>2340</v>
      </c>
      <c r="K1877" s="7" t="str">
        <f>VLOOKUP($I1877,'New Summary'!$E$8:$G$59,2,FALSE)</f>
        <v>H-200x100x4,5x7</v>
      </c>
      <c r="L1877" s="3" t="s">
        <v>2496</v>
      </c>
      <c r="M1877" s="7">
        <f>VLOOKUP($I1877,'New Summary'!$E$8:$G$59,3,FALSE)</f>
        <v>18.2</v>
      </c>
      <c r="N1877" s="3">
        <v>6000</v>
      </c>
      <c r="O1877" s="3" t="s">
        <v>25</v>
      </c>
      <c r="P1877" s="3">
        <v>1</v>
      </c>
      <c r="Q1877" s="28">
        <f t="shared" si="387"/>
        <v>6</v>
      </c>
      <c r="R1877" s="28">
        <f t="shared" si="388"/>
        <v>109.19999999999999</v>
      </c>
      <c r="S1877" s="12">
        <v>0</v>
      </c>
      <c r="T1877" s="46">
        <f t="shared" si="390"/>
        <v>0</v>
      </c>
      <c r="U1877" s="37"/>
      <c r="V1877" s="3">
        <f t="shared" si="391"/>
        <v>6</v>
      </c>
      <c r="W1877" s="29" t="s">
        <v>2503</v>
      </c>
      <c r="X1877" s="5">
        <f t="shared" si="392"/>
        <v>109.19999999999999</v>
      </c>
      <c r="Y1877" s="5">
        <f t="shared" si="393"/>
        <v>0</v>
      </c>
      <c r="Z1877" s="5"/>
      <c r="AA1877" s="3">
        <v>0.3</v>
      </c>
      <c r="AB1877" s="3">
        <f t="shared" si="385"/>
        <v>5.7</v>
      </c>
      <c r="AC1877" s="3">
        <f t="shared" si="386"/>
        <v>5.46</v>
      </c>
      <c r="AD1877">
        <v>300</v>
      </c>
      <c r="AE1877" s="1">
        <f t="shared" si="389"/>
        <v>0.3</v>
      </c>
    </row>
    <row r="1878" spans="1:31" customFormat="1" hidden="1" x14ac:dyDescent="0.3">
      <c r="A1878" s="65" t="str" cm="1">
        <f t="array" ref="A1878">_xlfn.IFS(M1878&gt;=65,"Heavy",M1878&lt;=25,"Light",M1878&gt;=26-64,"Medium")</f>
        <v>Light</v>
      </c>
      <c r="B1878" s="1" t="s">
        <v>2787</v>
      </c>
      <c r="C1878" s="1" t="s">
        <v>2824</v>
      </c>
      <c r="D1878" s="3">
        <f t="shared" si="394"/>
        <v>1861</v>
      </c>
      <c r="E1878" s="4" t="s">
        <v>2783</v>
      </c>
      <c r="F1878" s="3">
        <v>5</v>
      </c>
      <c r="G1878" s="3" t="s">
        <v>2827</v>
      </c>
      <c r="H1878" s="4" t="s">
        <v>1788</v>
      </c>
      <c r="I1878" s="3" t="s">
        <v>32</v>
      </c>
      <c r="J1878" s="3" t="s">
        <v>2340</v>
      </c>
      <c r="K1878" s="7" t="str">
        <f>VLOOKUP($I1878,'New Summary'!$E$8:$G$59,2,FALSE)</f>
        <v>H-200x100x4,5x7</v>
      </c>
      <c r="L1878" s="3" t="s">
        <v>2496</v>
      </c>
      <c r="M1878" s="7">
        <f>VLOOKUP($I1878,'New Summary'!$E$8:$G$59,3,FALSE)</f>
        <v>18.2</v>
      </c>
      <c r="N1878" s="3">
        <v>6000</v>
      </c>
      <c r="O1878" s="3" t="s">
        <v>25</v>
      </c>
      <c r="P1878" s="3">
        <v>1</v>
      </c>
      <c r="Q1878" s="28">
        <f t="shared" si="387"/>
        <v>6</v>
      </c>
      <c r="R1878" s="28">
        <f t="shared" si="388"/>
        <v>109.19999999999999</v>
      </c>
      <c r="S1878" s="12">
        <v>0</v>
      </c>
      <c r="T1878" s="46">
        <f t="shared" si="390"/>
        <v>0</v>
      </c>
      <c r="U1878" s="37"/>
      <c r="V1878" s="3">
        <f t="shared" si="391"/>
        <v>6</v>
      </c>
      <c r="W1878" s="29" t="s">
        <v>2503</v>
      </c>
      <c r="X1878" s="5">
        <f t="shared" si="392"/>
        <v>109.19999999999999</v>
      </c>
      <c r="Y1878" s="5">
        <f t="shared" si="393"/>
        <v>0</v>
      </c>
      <c r="Z1878" s="5"/>
      <c r="AA1878" s="3">
        <v>0.3</v>
      </c>
      <c r="AB1878" s="3">
        <f t="shared" si="385"/>
        <v>5.7</v>
      </c>
      <c r="AC1878" s="3">
        <f t="shared" si="386"/>
        <v>5.46</v>
      </c>
      <c r="AD1878">
        <v>300</v>
      </c>
      <c r="AE1878" s="1">
        <f t="shared" si="389"/>
        <v>0.3</v>
      </c>
    </row>
    <row r="1879" spans="1:31" customFormat="1" hidden="1" x14ac:dyDescent="0.3">
      <c r="A1879" s="65" t="str" cm="1">
        <f t="array" ref="A1879">_xlfn.IFS(M1879&gt;=65,"Heavy",M1879&lt;=25,"Light",M1879&gt;=26-64,"Medium")</f>
        <v>Light</v>
      </c>
      <c r="B1879" s="1" t="s">
        <v>2787</v>
      </c>
      <c r="C1879" s="1" t="s">
        <v>2824</v>
      </c>
      <c r="D1879" s="3">
        <f t="shared" si="394"/>
        <v>1862</v>
      </c>
      <c r="E1879" s="4" t="s">
        <v>2783</v>
      </c>
      <c r="F1879" s="3">
        <v>5</v>
      </c>
      <c r="G1879" s="3" t="s">
        <v>2827</v>
      </c>
      <c r="H1879" s="4" t="s">
        <v>1789</v>
      </c>
      <c r="I1879" s="3" t="s">
        <v>32</v>
      </c>
      <c r="J1879" s="3" t="s">
        <v>2340</v>
      </c>
      <c r="K1879" s="7" t="str">
        <f>VLOOKUP($I1879,'New Summary'!$E$8:$G$59,2,FALSE)</f>
        <v>H-200x100x4,5x7</v>
      </c>
      <c r="L1879" s="3" t="s">
        <v>2496</v>
      </c>
      <c r="M1879" s="7">
        <f>VLOOKUP($I1879,'New Summary'!$E$8:$G$59,3,FALSE)</f>
        <v>18.2</v>
      </c>
      <c r="N1879" s="3">
        <v>6000</v>
      </c>
      <c r="O1879" s="3" t="s">
        <v>25</v>
      </c>
      <c r="P1879" s="3">
        <v>1</v>
      </c>
      <c r="Q1879" s="28">
        <f t="shared" si="387"/>
        <v>6</v>
      </c>
      <c r="R1879" s="28">
        <f t="shared" si="388"/>
        <v>109.19999999999999</v>
      </c>
      <c r="S1879" s="12">
        <v>0</v>
      </c>
      <c r="T1879" s="46">
        <f t="shared" si="390"/>
        <v>0</v>
      </c>
      <c r="U1879" s="37"/>
      <c r="V1879" s="3">
        <f t="shared" si="391"/>
        <v>6</v>
      </c>
      <c r="W1879" s="29" t="s">
        <v>2503</v>
      </c>
      <c r="X1879" s="5">
        <f t="shared" si="392"/>
        <v>109.19999999999999</v>
      </c>
      <c r="Y1879" s="5">
        <f t="shared" si="393"/>
        <v>0</v>
      </c>
      <c r="Z1879" s="5"/>
      <c r="AA1879" s="3">
        <v>0.3</v>
      </c>
      <c r="AB1879" s="3">
        <f t="shared" si="385"/>
        <v>5.7</v>
      </c>
      <c r="AC1879" s="3">
        <f t="shared" si="386"/>
        <v>5.46</v>
      </c>
      <c r="AD1879">
        <v>300</v>
      </c>
      <c r="AE1879" s="1">
        <f t="shared" si="389"/>
        <v>0.3</v>
      </c>
    </row>
    <row r="1880" spans="1:31" customFormat="1" hidden="1" x14ac:dyDescent="0.3">
      <c r="A1880" s="65" t="str" cm="1">
        <f t="array" ref="A1880">_xlfn.IFS(M1880&gt;=65,"Heavy",M1880&lt;=25,"Light",M1880&gt;=26-64,"Medium")</f>
        <v>Light</v>
      </c>
      <c r="B1880" s="1" t="s">
        <v>2787</v>
      </c>
      <c r="C1880" s="1" t="s">
        <v>2824</v>
      </c>
      <c r="D1880" s="3">
        <f t="shared" si="394"/>
        <v>1863</v>
      </c>
      <c r="E1880" s="4" t="s">
        <v>2783</v>
      </c>
      <c r="F1880" s="3">
        <v>5</v>
      </c>
      <c r="G1880" s="3" t="s">
        <v>2827</v>
      </c>
      <c r="H1880" s="4" t="s">
        <v>1790</v>
      </c>
      <c r="I1880" s="3" t="s">
        <v>32</v>
      </c>
      <c r="J1880" s="3" t="s">
        <v>2340</v>
      </c>
      <c r="K1880" s="7" t="str">
        <f>VLOOKUP($I1880,'New Summary'!$E$8:$G$59,2,FALSE)</f>
        <v>H-200x100x4,5x7</v>
      </c>
      <c r="L1880" s="3" t="s">
        <v>2496</v>
      </c>
      <c r="M1880" s="7">
        <f>VLOOKUP($I1880,'New Summary'!$E$8:$G$59,3,FALSE)</f>
        <v>18.2</v>
      </c>
      <c r="N1880" s="3">
        <v>6000</v>
      </c>
      <c r="O1880" s="3" t="s">
        <v>25</v>
      </c>
      <c r="P1880" s="3">
        <v>1</v>
      </c>
      <c r="Q1880" s="28">
        <f t="shared" si="387"/>
        <v>6</v>
      </c>
      <c r="R1880" s="28">
        <f t="shared" si="388"/>
        <v>109.19999999999999</v>
      </c>
      <c r="S1880" s="12">
        <v>0</v>
      </c>
      <c r="T1880" s="46">
        <f t="shared" si="390"/>
        <v>0</v>
      </c>
      <c r="U1880" s="37"/>
      <c r="V1880" s="3">
        <f t="shared" si="391"/>
        <v>6</v>
      </c>
      <c r="W1880" s="29" t="s">
        <v>2503</v>
      </c>
      <c r="X1880" s="5">
        <f t="shared" si="392"/>
        <v>109.19999999999999</v>
      </c>
      <c r="Y1880" s="5">
        <f t="shared" si="393"/>
        <v>0</v>
      </c>
      <c r="Z1880" s="5"/>
      <c r="AA1880" s="3">
        <v>0.3</v>
      </c>
      <c r="AB1880" s="3">
        <f t="shared" si="385"/>
        <v>5.7</v>
      </c>
      <c r="AC1880" s="3">
        <f t="shared" si="386"/>
        <v>5.46</v>
      </c>
      <c r="AD1880">
        <v>300</v>
      </c>
      <c r="AE1880" s="1">
        <f t="shared" si="389"/>
        <v>0.3</v>
      </c>
    </row>
    <row r="1881" spans="1:31" customFormat="1" hidden="1" x14ac:dyDescent="0.3">
      <c r="A1881" s="65" t="str" cm="1">
        <f t="array" ref="A1881">_xlfn.IFS(M1881&gt;=65,"Heavy",M1881&lt;=25,"Light",M1881&gt;=26-64,"Medium")</f>
        <v>Light</v>
      </c>
      <c r="B1881" s="1" t="s">
        <v>2787</v>
      </c>
      <c r="C1881" s="1" t="s">
        <v>2824</v>
      </c>
      <c r="D1881" s="3">
        <f t="shared" si="394"/>
        <v>1864</v>
      </c>
      <c r="E1881" s="4" t="s">
        <v>2783</v>
      </c>
      <c r="F1881" s="3">
        <v>5</v>
      </c>
      <c r="G1881" s="3" t="s">
        <v>2827</v>
      </c>
      <c r="H1881" s="4" t="s">
        <v>1791</v>
      </c>
      <c r="I1881" s="3" t="s">
        <v>32</v>
      </c>
      <c r="J1881" s="3" t="s">
        <v>2340</v>
      </c>
      <c r="K1881" s="7" t="str">
        <f>VLOOKUP($I1881,'New Summary'!$E$8:$G$59,2,FALSE)</f>
        <v>H-200x100x4,5x7</v>
      </c>
      <c r="L1881" s="3" t="s">
        <v>2496</v>
      </c>
      <c r="M1881" s="7">
        <f>VLOOKUP($I1881,'New Summary'!$E$8:$G$59,3,FALSE)</f>
        <v>18.2</v>
      </c>
      <c r="N1881" s="3">
        <v>6000</v>
      </c>
      <c r="O1881" s="3" t="s">
        <v>25</v>
      </c>
      <c r="P1881" s="3">
        <v>1</v>
      </c>
      <c r="Q1881" s="28">
        <f t="shared" si="387"/>
        <v>6</v>
      </c>
      <c r="R1881" s="28">
        <f t="shared" si="388"/>
        <v>109.19999999999999</v>
      </c>
      <c r="S1881" s="12">
        <v>0</v>
      </c>
      <c r="T1881" s="46">
        <f t="shared" si="390"/>
        <v>0</v>
      </c>
      <c r="U1881" s="37"/>
      <c r="V1881" s="3">
        <f t="shared" si="391"/>
        <v>6</v>
      </c>
      <c r="W1881" s="29" t="s">
        <v>2503</v>
      </c>
      <c r="X1881" s="5">
        <f t="shared" si="392"/>
        <v>109.19999999999999</v>
      </c>
      <c r="Y1881" s="5">
        <f t="shared" si="393"/>
        <v>0</v>
      </c>
      <c r="Z1881" s="5"/>
      <c r="AA1881" s="3">
        <v>0.3</v>
      </c>
      <c r="AB1881" s="3">
        <f t="shared" si="385"/>
        <v>5.7</v>
      </c>
      <c r="AC1881" s="3">
        <f t="shared" si="386"/>
        <v>5.46</v>
      </c>
      <c r="AD1881">
        <v>300</v>
      </c>
      <c r="AE1881" s="1">
        <f t="shared" si="389"/>
        <v>0.3</v>
      </c>
    </row>
    <row r="1882" spans="1:31" customFormat="1" hidden="1" x14ac:dyDescent="0.3">
      <c r="A1882" s="65" t="str" cm="1">
        <f t="array" ref="A1882">_xlfn.IFS(M1882&gt;=65,"Heavy",M1882&lt;=25,"Light",M1882&gt;=26-64,"Medium")</f>
        <v>Light</v>
      </c>
      <c r="B1882" s="1" t="s">
        <v>2787</v>
      </c>
      <c r="C1882" s="1" t="s">
        <v>2824</v>
      </c>
      <c r="D1882" s="3">
        <f t="shared" si="394"/>
        <v>1865</v>
      </c>
      <c r="E1882" s="4" t="s">
        <v>2783</v>
      </c>
      <c r="F1882" s="3">
        <v>5</v>
      </c>
      <c r="G1882" s="3" t="s">
        <v>2827</v>
      </c>
      <c r="H1882" s="4" t="s">
        <v>1792</v>
      </c>
      <c r="I1882" s="3" t="s">
        <v>32</v>
      </c>
      <c r="J1882" s="3" t="s">
        <v>2340</v>
      </c>
      <c r="K1882" s="7" t="str">
        <f>VLOOKUP($I1882,'New Summary'!$E$8:$G$59,2,FALSE)</f>
        <v>H-200x100x4,5x7</v>
      </c>
      <c r="L1882" s="3" t="s">
        <v>2496</v>
      </c>
      <c r="M1882" s="7">
        <f>VLOOKUP($I1882,'New Summary'!$E$8:$G$59,3,FALSE)</f>
        <v>18.2</v>
      </c>
      <c r="N1882" s="3">
        <v>6000</v>
      </c>
      <c r="O1882" s="3" t="s">
        <v>25</v>
      </c>
      <c r="P1882" s="3">
        <v>1</v>
      </c>
      <c r="Q1882" s="28">
        <f t="shared" si="387"/>
        <v>6</v>
      </c>
      <c r="R1882" s="28">
        <f t="shared" si="388"/>
        <v>109.19999999999999</v>
      </c>
      <c r="S1882" s="12">
        <v>0</v>
      </c>
      <c r="T1882" s="46">
        <f t="shared" si="390"/>
        <v>0</v>
      </c>
      <c r="U1882" s="37"/>
      <c r="V1882" s="3">
        <f t="shared" si="391"/>
        <v>6</v>
      </c>
      <c r="W1882" s="29" t="s">
        <v>2503</v>
      </c>
      <c r="X1882" s="5">
        <f t="shared" si="392"/>
        <v>109.19999999999999</v>
      </c>
      <c r="Y1882" s="5">
        <f t="shared" si="393"/>
        <v>0</v>
      </c>
      <c r="Z1882" s="5"/>
      <c r="AA1882" s="3">
        <v>0.3</v>
      </c>
      <c r="AB1882" s="3">
        <f t="shared" si="385"/>
        <v>5.7</v>
      </c>
      <c r="AC1882" s="3">
        <f t="shared" si="386"/>
        <v>5.46</v>
      </c>
      <c r="AD1882">
        <v>300</v>
      </c>
      <c r="AE1882" s="1">
        <f t="shared" si="389"/>
        <v>0.3</v>
      </c>
    </row>
    <row r="1883" spans="1:31" customFormat="1" hidden="1" x14ac:dyDescent="0.3">
      <c r="A1883" s="65" t="str" cm="1">
        <f t="array" ref="A1883">_xlfn.IFS(M1883&gt;=65,"Heavy",M1883&lt;=25,"Light",M1883&gt;=26-64,"Medium")</f>
        <v>Light</v>
      </c>
      <c r="B1883" s="1" t="s">
        <v>2787</v>
      </c>
      <c r="C1883" s="1" t="s">
        <v>2824</v>
      </c>
      <c r="D1883" s="3">
        <f t="shared" si="394"/>
        <v>1866</v>
      </c>
      <c r="E1883" s="4" t="s">
        <v>2783</v>
      </c>
      <c r="F1883" s="3">
        <v>5</v>
      </c>
      <c r="G1883" s="3" t="s">
        <v>2827</v>
      </c>
      <c r="H1883" s="4" t="s">
        <v>1793</v>
      </c>
      <c r="I1883" s="3" t="s">
        <v>32</v>
      </c>
      <c r="J1883" s="3" t="s">
        <v>2340</v>
      </c>
      <c r="K1883" s="7" t="str">
        <f>VLOOKUP($I1883,'New Summary'!$E$8:$G$59,2,FALSE)</f>
        <v>H-200x100x4,5x7</v>
      </c>
      <c r="L1883" s="3" t="s">
        <v>2496</v>
      </c>
      <c r="M1883" s="7">
        <f>VLOOKUP($I1883,'New Summary'!$E$8:$G$59,3,FALSE)</f>
        <v>18.2</v>
      </c>
      <c r="N1883" s="3">
        <v>6000</v>
      </c>
      <c r="O1883" s="3" t="s">
        <v>25</v>
      </c>
      <c r="P1883" s="3">
        <v>1</v>
      </c>
      <c r="Q1883" s="28">
        <f t="shared" si="387"/>
        <v>6</v>
      </c>
      <c r="R1883" s="28">
        <f t="shared" si="388"/>
        <v>109.19999999999999</v>
      </c>
      <c r="S1883" s="12">
        <v>0</v>
      </c>
      <c r="T1883" s="46">
        <f t="shared" si="390"/>
        <v>0</v>
      </c>
      <c r="U1883" s="37"/>
      <c r="V1883" s="3">
        <f t="shared" si="391"/>
        <v>6</v>
      </c>
      <c r="W1883" s="29" t="s">
        <v>2503</v>
      </c>
      <c r="X1883" s="5">
        <f t="shared" si="392"/>
        <v>109.19999999999999</v>
      </c>
      <c r="Y1883" s="5">
        <f t="shared" si="393"/>
        <v>0</v>
      </c>
      <c r="Z1883" s="5"/>
      <c r="AA1883" s="3">
        <v>0.3</v>
      </c>
      <c r="AB1883" s="3">
        <f t="shared" si="385"/>
        <v>5.7</v>
      </c>
      <c r="AC1883" s="3">
        <f t="shared" si="386"/>
        <v>5.46</v>
      </c>
      <c r="AD1883">
        <v>300</v>
      </c>
      <c r="AE1883" s="1">
        <f t="shared" si="389"/>
        <v>0.3</v>
      </c>
    </row>
    <row r="1884" spans="1:31" customFormat="1" hidden="1" x14ac:dyDescent="0.3">
      <c r="A1884" s="65" t="str" cm="1">
        <f t="array" ref="A1884">_xlfn.IFS(M1884&gt;=65,"Heavy",M1884&lt;=25,"Light",M1884&gt;=26-64,"Medium")</f>
        <v>Light</v>
      </c>
      <c r="B1884" s="1" t="s">
        <v>2787</v>
      </c>
      <c r="C1884" s="1" t="s">
        <v>2824</v>
      </c>
      <c r="D1884" s="3">
        <f t="shared" si="394"/>
        <v>1867</v>
      </c>
      <c r="E1884" s="4" t="s">
        <v>2783</v>
      </c>
      <c r="F1884" s="3">
        <v>5</v>
      </c>
      <c r="G1884" s="3" t="s">
        <v>2827</v>
      </c>
      <c r="H1884" s="4" t="s">
        <v>1794</v>
      </c>
      <c r="I1884" s="3" t="s">
        <v>32</v>
      </c>
      <c r="J1884" s="3" t="s">
        <v>2340</v>
      </c>
      <c r="K1884" s="7" t="str">
        <f>VLOOKUP($I1884,'New Summary'!$E$8:$G$59,2,FALSE)</f>
        <v>H-200x100x4,5x7</v>
      </c>
      <c r="L1884" s="3" t="s">
        <v>2496</v>
      </c>
      <c r="M1884" s="7">
        <f>VLOOKUP($I1884,'New Summary'!$E$8:$G$59,3,FALSE)</f>
        <v>18.2</v>
      </c>
      <c r="N1884" s="3">
        <v>6000</v>
      </c>
      <c r="O1884" s="3" t="s">
        <v>25</v>
      </c>
      <c r="P1884" s="3">
        <v>1</v>
      </c>
      <c r="Q1884" s="28">
        <f t="shared" si="387"/>
        <v>6</v>
      </c>
      <c r="R1884" s="28">
        <f t="shared" si="388"/>
        <v>109.19999999999999</v>
      </c>
      <c r="S1884" s="12">
        <v>0</v>
      </c>
      <c r="T1884" s="46">
        <f t="shared" si="390"/>
        <v>0</v>
      </c>
      <c r="U1884" s="37"/>
      <c r="V1884" s="3">
        <f t="shared" si="391"/>
        <v>6</v>
      </c>
      <c r="W1884" s="29" t="s">
        <v>2503</v>
      </c>
      <c r="X1884" s="5">
        <f t="shared" si="392"/>
        <v>109.19999999999999</v>
      </c>
      <c r="Y1884" s="5">
        <f t="shared" si="393"/>
        <v>0</v>
      </c>
      <c r="Z1884" s="5"/>
      <c r="AA1884" s="3">
        <v>0.3</v>
      </c>
      <c r="AB1884" s="3">
        <f t="shared" si="385"/>
        <v>5.7</v>
      </c>
      <c r="AC1884" s="3">
        <f t="shared" si="386"/>
        <v>5.46</v>
      </c>
      <c r="AD1884">
        <v>300</v>
      </c>
      <c r="AE1884" s="1">
        <f t="shared" si="389"/>
        <v>0.3</v>
      </c>
    </row>
    <row r="1885" spans="1:31" customFormat="1" hidden="1" x14ac:dyDescent="0.3">
      <c r="A1885" s="65" t="str" cm="1">
        <f t="array" ref="A1885">_xlfn.IFS(M1885&gt;=65,"Heavy",M1885&lt;=25,"Light",M1885&gt;=26-64,"Medium")</f>
        <v>Light</v>
      </c>
      <c r="B1885" s="1" t="s">
        <v>2787</v>
      </c>
      <c r="C1885" s="1" t="s">
        <v>2824</v>
      </c>
      <c r="D1885" s="3">
        <f t="shared" si="394"/>
        <v>1868</v>
      </c>
      <c r="E1885" s="4" t="s">
        <v>2783</v>
      </c>
      <c r="F1885" s="3">
        <v>5</v>
      </c>
      <c r="G1885" s="3" t="s">
        <v>2827</v>
      </c>
      <c r="H1885" s="4" t="s">
        <v>1795</v>
      </c>
      <c r="I1885" s="3" t="s">
        <v>32</v>
      </c>
      <c r="J1885" s="3" t="s">
        <v>2340</v>
      </c>
      <c r="K1885" s="7" t="str">
        <f>VLOOKUP($I1885,'New Summary'!$E$8:$G$59,2,FALSE)</f>
        <v>H-200x100x4,5x7</v>
      </c>
      <c r="L1885" s="3" t="s">
        <v>2496</v>
      </c>
      <c r="M1885" s="7">
        <f>VLOOKUP($I1885,'New Summary'!$E$8:$G$59,3,FALSE)</f>
        <v>18.2</v>
      </c>
      <c r="N1885" s="3">
        <v>6000</v>
      </c>
      <c r="O1885" s="3" t="s">
        <v>25</v>
      </c>
      <c r="P1885" s="3">
        <v>1</v>
      </c>
      <c r="Q1885" s="28">
        <f t="shared" si="387"/>
        <v>6</v>
      </c>
      <c r="R1885" s="28">
        <f t="shared" si="388"/>
        <v>109.19999999999999</v>
      </c>
      <c r="S1885" s="12">
        <v>0</v>
      </c>
      <c r="T1885" s="46">
        <f t="shared" si="390"/>
        <v>0</v>
      </c>
      <c r="U1885" s="37"/>
      <c r="V1885" s="3">
        <f t="shared" si="391"/>
        <v>6</v>
      </c>
      <c r="W1885" s="29" t="s">
        <v>2503</v>
      </c>
      <c r="X1885" s="5">
        <f t="shared" si="392"/>
        <v>109.19999999999999</v>
      </c>
      <c r="Y1885" s="5">
        <f t="shared" si="393"/>
        <v>0</v>
      </c>
      <c r="Z1885" s="5"/>
      <c r="AA1885" s="3">
        <v>0.3</v>
      </c>
      <c r="AB1885" s="3">
        <f t="shared" ref="AB1885:AB1948" si="395">Q1885-AA1885</f>
        <v>5.7</v>
      </c>
      <c r="AC1885" s="3">
        <f t="shared" ref="AC1885:AC1948" si="396">AA1885*M1885*P1885</f>
        <v>5.46</v>
      </c>
      <c r="AD1885">
        <v>300</v>
      </c>
      <c r="AE1885" s="1">
        <f t="shared" si="389"/>
        <v>0.3</v>
      </c>
    </row>
    <row r="1886" spans="1:31" customFormat="1" hidden="1" x14ac:dyDescent="0.3">
      <c r="A1886" s="65" t="str" cm="1">
        <f t="array" ref="A1886">_xlfn.IFS(M1886&gt;=65,"Heavy",M1886&lt;=25,"Light",M1886&gt;=26-64,"Medium")</f>
        <v>Light</v>
      </c>
      <c r="B1886" s="1" t="s">
        <v>2787</v>
      </c>
      <c r="C1886" s="1" t="s">
        <v>2824</v>
      </c>
      <c r="D1886" s="3">
        <f t="shared" si="394"/>
        <v>1869</v>
      </c>
      <c r="E1886" s="4" t="s">
        <v>2783</v>
      </c>
      <c r="F1886" s="3">
        <v>5</v>
      </c>
      <c r="G1886" s="3" t="s">
        <v>2827</v>
      </c>
      <c r="H1886" s="4" t="s">
        <v>1796</v>
      </c>
      <c r="I1886" s="3" t="s">
        <v>32</v>
      </c>
      <c r="J1886" s="3" t="s">
        <v>2340</v>
      </c>
      <c r="K1886" s="7" t="str">
        <f>VLOOKUP($I1886,'New Summary'!$E$8:$G$59,2,FALSE)</f>
        <v>H-200x100x4,5x7</v>
      </c>
      <c r="L1886" s="3" t="s">
        <v>2496</v>
      </c>
      <c r="M1886" s="7">
        <f>VLOOKUP($I1886,'New Summary'!$E$8:$G$59,3,FALSE)</f>
        <v>18.2</v>
      </c>
      <c r="N1886" s="3">
        <v>6000</v>
      </c>
      <c r="O1886" s="3" t="s">
        <v>25</v>
      </c>
      <c r="P1886" s="3">
        <v>1</v>
      </c>
      <c r="Q1886" s="28">
        <f t="shared" si="387"/>
        <v>6</v>
      </c>
      <c r="R1886" s="28">
        <f t="shared" si="388"/>
        <v>109.19999999999999</v>
      </c>
      <c r="S1886" s="12">
        <v>0</v>
      </c>
      <c r="T1886" s="46">
        <f t="shared" si="390"/>
        <v>0</v>
      </c>
      <c r="U1886" s="37"/>
      <c r="V1886" s="3">
        <f t="shared" si="391"/>
        <v>6</v>
      </c>
      <c r="W1886" s="29" t="s">
        <v>2503</v>
      </c>
      <c r="X1886" s="5">
        <f t="shared" si="392"/>
        <v>109.19999999999999</v>
      </c>
      <c r="Y1886" s="5">
        <f t="shared" si="393"/>
        <v>0</v>
      </c>
      <c r="Z1886" s="5"/>
      <c r="AA1886" s="3">
        <v>0.3</v>
      </c>
      <c r="AB1886" s="3">
        <f t="shared" si="395"/>
        <v>5.7</v>
      </c>
      <c r="AC1886" s="3">
        <f t="shared" si="396"/>
        <v>5.46</v>
      </c>
      <c r="AD1886">
        <v>300</v>
      </c>
      <c r="AE1886" s="1">
        <f t="shared" si="389"/>
        <v>0.3</v>
      </c>
    </row>
    <row r="1887" spans="1:31" customFormat="1" hidden="1" x14ac:dyDescent="0.3">
      <c r="A1887" s="65" t="str" cm="1">
        <f t="array" ref="A1887">_xlfn.IFS(M1887&gt;=65,"Heavy",M1887&lt;=25,"Light",M1887&gt;=26-64,"Medium")</f>
        <v>Light</v>
      </c>
      <c r="B1887" s="1" t="s">
        <v>2787</v>
      </c>
      <c r="C1887" s="1" t="s">
        <v>2824</v>
      </c>
      <c r="D1887" s="3">
        <f t="shared" si="394"/>
        <v>1870</v>
      </c>
      <c r="E1887" s="4" t="s">
        <v>2783</v>
      </c>
      <c r="F1887" s="3">
        <v>5</v>
      </c>
      <c r="G1887" s="3" t="s">
        <v>2827</v>
      </c>
      <c r="H1887" s="4" t="s">
        <v>1797</v>
      </c>
      <c r="I1887" s="3" t="s">
        <v>32</v>
      </c>
      <c r="J1887" s="3" t="s">
        <v>2340</v>
      </c>
      <c r="K1887" s="7" t="str">
        <f>VLOOKUP($I1887,'New Summary'!$E$8:$G$59,2,FALSE)</f>
        <v>H-200x100x4,5x7</v>
      </c>
      <c r="L1887" s="3" t="s">
        <v>2496</v>
      </c>
      <c r="M1887" s="7">
        <f>VLOOKUP($I1887,'New Summary'!$E$8:$G$59,3,FALSE)</f>
        <v>18.2</v>
      </c>
      <c r="N1887" s="3">
        <v>6000</v>
      </c>
      <c r="O1887" s="3" t="s">
        <v>25</v>
      </c>
      <c r="P1887" s="3">
        <v>1</v>
      </c>
      <c r="Q1887" s="28">
        <f t="shared" si="387"/>
        <v>6</v>
      </c>
      <c r="R1887" s="28">
        <f t="shared" si="388"/>
        <v>109.19999999999999</v>
      </c>
      <c r="S1887" s="12">
        <v>0</v>
      </c>
      <c r="T1887" s="46">
        <f t="shared" si="390"/>
        <v>0</v>
      </c>
      <c r="U1887" s="37"/>
      <c r="V1887" s="3">
        <f t="shared" si="391"/>
        <v>6</v>
      </c>
      <c r="W1887" s="29" t="s">
        <v>2503</v>
      </c>
      <c r="X1887" s="5">
        <f t="shared" si="392"/>
        <v>109.19999999999999</v>
      </c>
      <c r="Y1887" s="5">
        <f t="shared" si="393"/>
        <v>0</v>
      </c>
      <c r="Z1887" s="5"/>
      <c r="AA1887" s="3">
        <v>0.3</v>
      </c>
      <c r="AB1887" s="3">
        <f t="shared" si="395"/>
        <v>5.7</v>
      </c>
      <c r="AC1887" s="3">
        <f t="shared" si="396"/>
        <v>5.46</v>
      </c>
      <c r="AD1887">
        <v>300</v>
      </c>
      <c r="AE1887" s="1">
        <f t="shared" si="389"/>
        <v>0.3</v>
      </c>
    </row>
    <row r="1888" spans="1:31" customFormat="1" hidden="1" x14ac:dyDescent="0.3">
      <c r="A1888" s="65" t="str" cm="1">
        <f t="array" ref="A1888">_xlfn.IFS(M1888&gt;=65,"Heavy",M1888&lt;=25,"Light",M1888&gt;=26-64,"Medium")</f>
        <v>Light</v>
      </c>
      <c r="B1888" s="1" t="s">
        <v>2787</v>
      </c>
      <c r="C1888" s="1" t="s">
        <v>2824</v>
      </c>
      <c r="D1888" s="3">
        <f t="shared" si="394"/>
        <v>1871</v>
      </c>
      <c r="E1888" s="4" t="s">
        <v>2783</v>
      </c>
      <c r="F1888" s="3">
        <v>5</v>
      </c>
      <c r="G1888" s="3" t="s">
        <v>2827</v>
      </c>
      <c r="H1888" s="4" t="s">
        <v>1798</v>
      </c>
      <c r="I1888" s="3" t="s">
        <v>32</v>
      </c>
      <c r="J1888" s="3" t="s">
        <v>2340</v>
      </c>
      <c r="K1888" s="7" t="str">
        <f>VLOOKUP($I1888,'New Summary'!$E$8:$G$59,2,FALSE)</f>
        <v>H-200x100x4,5x7</v>
      </c>
      <c r="L1888" s="3" t="s">
        <v>2496</v>
      </c>
      <c r="M1888" s="7">
        <f>VLOOKUP($I1888,'New Summary'!$E$8:$G$59,3,FALSE)</f>
        <v>18.2</v>
      </c>
      <c r="N1888" s="3">
        <v>6000</v>
      </c>
      <c r="O1888" s="3" t="s">
        <v>25</v>
      </c>
      <c r="P1888" s="3">
        <v>1</v>
      </c>
      <c r="Q1888" s="28">
        <f t="shared" si="387"/>
        <v>6</v>
      </c>
      <c r="R1888" s="28">
        <f t="shared" si="388"/>
        <v>109.19999999999999</v>
      </c>
      <c r="S1888" s="12">
        <v>0</v>
      </c>
      <c r="T1888" s="46">
        <f t="shared" si="390"/>
        <v>0</v>
      </c>
      <c r="U1888" s="37"/>
      <c r="V1888" s="3">
        <f t="shared" si="391"/>
        <v>6</v>
      </c>
      <c r="W1888" s="29" t="s">
        <v>2503</v>
      </c>
      <c r="X1888" s="5">
        <f t="shared" si="392"/>
        <v>109.19999999999999</v>
      </c>
      <c r="Y1888" s="5">
        <f t="shared" si="393"/>
        <v>0</v>
      </c>
      <c r="Z1888" s="5"/>
      <c r="AA1888" s="3">
        <v>0.3</v>
      </c>
      <c r="AB1888" s="3">
        <f t="shared" si="395"/>
        <v>5.7</v>
      </c>
      <c r="AC1888" s="3">
        <f t="shared" si="396"/>
        <v>5.46</v>
      </c>
      <c r="AD1888">
        <v>300</v>
      </c>
      <c r="AE1888" s="1">
        <f t="shared" si="389"/>
        <v>0.3</v>
      </c>
    </row>
    <row r="1889" spans="1:31" customFormat="1" hidden="1" x14ac:dyDescent="0.3">
      <c r="A1889" s="65" t="str" cm="1">
        <f t="array" ref="A1889">_xlfn.IFS(M1889&gt;=65,"Heavy",M1889&lt;=25,"Light",M1889&gt;=26-64,"Medium")</f>
        <v>Light</v>
      </c>
      <c r="B1889" s="1" t="s">
        <v>2787</v>
      </c>
      <c r="C1889" s="1" t="s">
        <v>2824</v>
      </c>
      <c r="D1889" s="3">
        <f t="shared" si="394"/>
        <v>1872</v>
      </c>
      <c r="E1889" s="4" t="s">
        <v>2783</v>
      </c>
      <c r="F1889" s="3">
        <v>5</v>
      </c>
      <c r="G1889" s="3" t="s">
        <v>2827</v>
      </c>
      <c r="H1889" s="4" t="s">
        <v>1799</v>
      </c>
      <c r="I1889" s="3" t="s">
        <v>32</v>
      </c>
      <c r="J1889" s="3" t="s">
        <v>2340</v>
      </c>
      <c r="K1889" s="7" t="str">
        <f>VLOOKUP($I1889,'New Summary'!$E$8:$G$59,2,FALSE)</f>
        <v>H-200x100x4,5x7</v>
      </c>
      <c r="L1889" s="3" t="s">
        <v>2496</v>
      </c>
      <c r="M1889" s="7">
        <f>VLOOKUP($I1889,'New Summary'!$E$8:$G$59,3,FALSE)</f>
        <v>18.2</v>
      </c>
      <c r="N1889" s="3">
        <v>6000</v>
      </c>
      <c r="O1889" s="3" t="s">
        <v>25</v>
      </c>
      <c r="P1889" s="3">
        <v>1</v>
      </c>
      <c r="Q1889" s="28">
        <f t="shared" si="387"/>
        <v>6</v>
      </c>
      <c r="R1889" s="28">
        <f t="shared" si="388"/>
        <v>109.19999999999999</v>
      </c>
      <c r="S1889" s="12">
        <v>0</v>
      </c>
      <c r="T1889" s="46">
        <f t="shared" si="390"/>
        <v>0</v>
      </c>
      <c r="U1889" s="37"/>
      <c r="V1889" s="3">
        <f t="shared" si="391"/>
        <v>6</v>
      </c>
      <c r="W1889" s="29" t="s">
        <v>2503</v>
      </c>
      <c r="X1889" s="5">
        <f t="shared" si="392"/>
        <v>109.19999999999999</v>
      </c>
      <c r="Y1889" s="5">
        <f t="shared" si="393"/>
        <v>0</v>
      </c>
      <c r="Z1889" s="5"/>
      <c r="AA1889" s="3">
        <v>0.3</v>
      </c>
      <c r="AB1889" s="3">
        <f t="shared" si="395"/>
        <v>5.7</v>
      </c>
      <c r="AC1889" s="3">
        <f t="shared" si="396"/>
        <v>5.46</v>
      </c>
      <c r="AD1889">
        <v>300</v>
      </c>
      <c r="AE1889" s="1">
        <f t="shared" si="389"/>
        <v>0.3</v>
      </c>
    </row>
    <row r="1890" spans="1:31" customFormat="1" hidden="1" x14ac:dyDescent="0.3">
      <c r="A1890" s="65" t="str" cm="1">
        <f t="array" ref="A1890">_xlfn.IFS(M1890&gt;=65,"Heavy",M1890&lt;=25,"Light",M1890&gt;=26-64,"Medium")</f>
        <v>Light</v>
      </c>
      <c r="B1890" s="1" t="s">
        <v>2787</v>
      </c>
      <c r="C1890" s="1" t="s">
        <v>2824</v>
      </c>
      <c r="D1890" s="3">
        <f t="shared" si="394"/>
        <v>1873</v>
      </c>
      <c r="E1890" s="4" t="s">
        <v>2783</v>
      </c>
      <c r="F1890" s="3">
        <v>5</v>
      </c>
      <c r="G1890" s="3" t="s">
        <v>2827</v>
      </c>
      <c r="H1890" s="4" t="s">
        <v>1800</v>
      </c>
      <c r="I1890" s="3" t="s">
        <v>32</v>
      </c>
      <c r="J1890" s="3" t="s">
        <v>2340</v>
      </c>
      <c r="K1890" s="7" t="str">
        <f>VLOOKUP($I1890,'New Summary'!$E$8:$G$59,2,FALSE)</f>
        <v>H-200x100x4,5x7</v>
      </c>
      <c r="L1890" s="3" t="s">
        <v>2496</v>
      </c>
      <c r="M1890" s="7">
        <f>VLOOKUP($I1890,'New Summary'!$E$8:$G$59,3,FALSE)</f>
        <v>18.2</v>
      </c>
      <c r="N1890" s="3">
        <v>6000</v>
      </c>
      <c r="O1890" s="3" t="s">
        <v>25</v>
      </c>
      <c r="P1890" s="3">
        <v>1</v>
      </c>
      <c r="Q1890" s="28">
        <f t="shared" si="387"/>
        <v>6</v>
      </c>
      <c r="R1890" s="28">
        <f t="shared" si="388"/>
        <v>109.19999999999999</v>
      </c>
      <c r="S1890" s="12">
        <v>0</v>
      </c>
      <c r="T1890" s="46">
        <f t="shared" si="390"/>
        <v>0</v>
      </c>
      <c r="U1890" s="37"/>
      <c r="V1890" s="3">
        <f t="shared" si="391"/>
        <v>6</v>
      </c>
      <c r="W1890" s="29" t="s">
        <v>2503</v>
      </c>
      <c r="X1890" s="5">
        <f t="shared" si="392"/>
        <v>109.19999999999999</v>
      </c>
      <c r="Y1890" s="5">
        <f t="shared" si="393"/>
        <v>0</v>
      </c>
      <c r="Z1890" s="5"/>
      <c r="AA1890" s="3">
        <v>0.3</v>
      </c>
      <c r="AB1890" s="3">
        <f t="shared" si="395"/>
        <v>5.7</v>
      </c>
      <c r="AC1890" s="3">
        <f t="shared" si="396"/>
        <v>5.46</v>
      </c>
      <c r="AD1890">
        <v>300</v>
      </c>
      <c r="AE1890" s="1">
        <f t="shared" si="389"/>
        <v>0.3</v>
      </c>
    </row>
    <row r="1891" spans="1:31" customFormat="1" hidden="1" x14ac:dyDescent="0.3">
      <c r="A1891" s="65" t="str" cm="1">
        <f t="array" ref="A1891">_xlfn.IFS(M1891&gt;=65,"Heavy",M1891&lt;=25,"Light",M1891&gt;=26-64,"Medium")</f>
        <v>Light</v>
      </c>
      <c r="B1891" s="1" t="s">
        <v>2787</v>
      </c>
      <c r="C1891" s="1" t="s">
        <v>2824</v>
      </c>
      <c r="D1891" s="3">
        <f t="shared" si="394"/>
        <v>1874</v>
      </c>
      <c r="E1891" s="4" t="s">
        <v>2783</v>
      </c>
      <c r="F1891" s="3">
        <v>5</v>
      </c>
      <c r="G1891" s="3" t="s">
        <v>2827</v>
      </c>
      <c r="H1891" s="4" t="s">
        <v>1801</v>
      </c>
      <c r="I1891" s="3" t="s">
        <v>32</v>
      </c>
      <c r="J1891" s="3" t="s">
        <v>2340</v>
      </c>
      <c r="K1891" s="7" t="str">
        <f>VLOOKUP($I1891,'New Summary'!$E$8:$G$59,2,FALSE)</f>
        <v>H-200x100x4,5x7</v>
      </c>
      <c r="L1891" s="3" t="s">
        <v>2496</v>
      </c>
      <c r="M1891" s="7">
        <f>VLOOKUP($I1891,'New Summary'!$E$8:$G$59,3,FALSE)</f>
        <v>18.2</v>
      </c>
      <c r="N1891" s="3">
        <v>6000</v>
      </c>
      <c r="O1891" s="3" t="s">
        <v>25</v>
      </c>
      <c r="P1891" s="3">
        <v>1</v>
      </c>
      <c r="Q1891" s="28">
        <f t="shared" si="387"/>
        <v>6</v>
      </c>
      <c r="R1891" s="28">
        <f t="shared" si="388"/>
        <v>109.19999999999999</v>
      </c>
      <c r="S1891" s="12">
        <v>0</v>
      </c>
      <c r="T1891" s="46">
        <f t="shared" si="390"/>
        <v>0</v>
      </c>
      <c r="U1891" s="37"/>
      <c r="V1891" s="3">
        <f t="shared" si="391"/>
        <v>6</v>
      </c>
      <c r="W1891" s="29" t="s">
        <v>2503</v>
      </c>
      <c r="X1891" s="5">
        <f t="shared" si="392"/>
        <v>109.19999999999999</v>
      </c>
      <c r="Y1891" s="5">
        <f t="shared" si="393"/>
        <v>0</v>
      </c>
      <c r="Z1891" s="5"/>
      <c r="AA1891" s="3">
        <v>0.3</v>
      </c>
      <c r="AB1891" s="3">
        <f t="shared" si="395"/>
        <v>5.7</v>
      </c>
      <c r="AC1891" s="3">
        <f t="shared" si="396"/>
        <v>5.46</v>
      </c>
      <c r="AD1891">
        <v>300</v>
      </c>
      <c r="AE1891" s="1">
        <f t="shared" si="389"/>
        <v>0.3</v>
      </c>
    </row>
    <row r="1892" spans="1:31" customFormat="1" hidden="1" x14ac:dyDescent="0.3">
      <c r="A1892" s="65" t="str" cm="1">
        <f t="array" ref="A1892">_xlfn.IFS(M1892&gt;=65,"Heavy",M1892&lt;=25,"Light",M1892&gt;=26-64,"Medium")</f>
        <v>Light</v>
      </c>
      <c r="B1892" s="1" t="s">
        <v>2787</v>
      </c>
      <c r="C1892" s="1" t="s">
        <v>2824</v>
      </c>
      <c r="D1892" s="3">
        <f t="shared" si="394"/>
        <v>1875</v>
      </c>
      <c r="E1892" s="4" t="s">
        <v>2783</v>
      </c>
      <c r="F1892" s="3">
        <v>5</v>
      </c>
      <c r="G1892" s="3" t="s">
        <v>2827</v>
      </c>
      <c r="H1892" s="4" t="s">
        <v>1802</v>
      </c>
      <c r="I1892" s="3" t="s">
        <v>32</v>
      </c>
      <c r="J1892" s="3" t="s">
        <v>2340</v>
      </c>
      <c r="K1892" s="7" t="str">
        <f>VLOOKUP($I1892,'New Summary'!$E$8:$G$59,2,FALSE)</f>
        <v>H-200x100x4,5x7</v>
      </c>
      <c r="L1892" s="3" t="s">
        <v>2496</v>
      </c>
      <c r="M1892" s="7">
        <f>VLOOKUP($I1892,'New Summary'!$E$8:$G$59,3,FALSE)</f>
        <v>18.2</v>
      </c>
      <c r="N1892" s="3">
        <v>6000</v>
      </c>
      <c r="O1892" s="3" t="s">
        <v>25</v>
      </c>
      <c r="P1892" s="3">
        <v>1</v>
      </c>
      <c r="Q1892" s="28">
        <f t="shared" si="387"/>
        <v>6</v>
      </c>
      <c r="R1892" s="28">
        <f t="shared" si="388"/>
        <v>109.19999999999999</v>
      </c>
      <c r="S1892" s="12">
        <v>0</v>
      </c>
      <c r="T1892" s="46">
        <f t="shared" si="390"/>
        <v>0</v>
      </c>
      <c r="U1892" s="37"/>
      <c r="V1892" s="3">
        <f t="shared" si="391"/>
        <v>6</v>
      </c>
      <c r="W1892" s="29" t="s">
        <v>2503</v>
      </c>
      <c r="X1892" s="5">
        <f t="shared" si="392"/>
        <v>109.19999999999999</v>
      </c>
      <c r="Y1892" s="5">
        <f t="shared" si="393"/>
        <v>0</v>
      </c>
      <c r="Z1892" s="5"/>
      <c r="AA1892" s="3">
        <v>0.3</v>
      </c>
      <c r="AB1892" s="3">
        <f t="shared" si="395"/>
        <v>5.7</v>
      </c>
      <c r="AC1892" s="3">
        <f t="shared" si="396"/>
        <v>5.46</v>
      </c>
      <c r="AD1892">
        <v>300</v>
      </c>
      <c r="AE1892" s="1">
        <f t="shared" si="389"/>
        <v>0.3</v>
      </c>
    </row>
    <row r="1893" spans="1:31" customFormat="1" hidden="1" x14ac:dyDescent="0.3">
      <c r="A1893" s="65" t="str" cm="1">
        <f t="array" ref="A1893">_xlfn.IFS(M1893&gt;=65,"Heavy",M1893&lt;=25,"Light",M1893&gt;=26-64,"Medium")</f>
        <v>Light</v>
      </c>
      <c r="B1893" s="1" t="s">
        <v>2787</v>
      </c>
      <c r="C1893" s="1" t="s">
        <v>2824</v>
      </c>
      <c r="D1893" s="3">
        <f t="shared" si="394"/>
        <v>1876</v>
      </c>
      <c r="E1893" s="4" t="s">
        <v>2783</v>
      </c>
      <c r="F1893" s="3">
        <v>5</v>
      </c>
      <c r="G1893" s="3" t="s">
        <v>2827</v>
      </c>
      <c r="H1893" s="4" t="s">
        <v>1803</v>
      </c>
      <c r="I1893" s="3" t="s">
        <v>32</v>
      </c>
      <c r="J1893" s="3" t="s">
        <v>2340</v>
      </c>
      <c r="K1893" s="7" t="str">
        <f>VLOOKUP($I1893,'New Summary'!$E$8:$G$59,2,FALSE)</f>
        <v>H-200x100x4,5x7</v>
      </c>
      <c r="L1893" s="3" t="s">
        <v>2496</v>
      </c>
      <c r="M1893" s="7">
        <f>VLOOKUP($I1893,'New Summary'!$E$8:$G$59,3,FALSE)</f>
        <v>18.2</v>
      </c>
      <c r="N1893" s="3">
        <v>6000</v>
      </c>
      <c r="O1893" s="3" t="s">
        <v>25</v>
      </c>
      <c r="P1893" s="3">
        <v>1</v>
      </c>
      <c r="Q1893" s="28">
        <f t="shared" si="387"/>
        <v>6</v>
      </c>
      <c r="R1893" s="28">
        <f t="shared" si="388"/>
        <v>109.19999999999999</v>
      </c>
      <c r="S1893" s="12">
        <v>0</v>
      </c>
      <c r="T1893" s="46">
        <f t="shared" si="390"/>
        <v>0</v>
      </c>
      <c r="U1893" s="37"/>
      <c r="V1893" s="3">
        <f t="shared" si="391"/>
        <v>6</v>
      </c>
      <c r="W1893" s="29" t="s">
        <v>2503</v>
      </c>
      <c r="X1893" s="5">
        <f t="shared" si="392"/>
        <v>109.19999999999999</v>
      </c>
      <c r="Y1893" s="5">
        <f t="shared" si="393"/>
        <v>0</v>
      </c>
      <c r="Z1893" s="5"/>
      <c r="AA1893" s="3">
        <v>0.3</v>
      </c>
      <c r="AB1893" s="3">
        <f t="shared" si="395"/>
        <v>5.7</v>
      </c>
      <c r="AC1893" s="3">
        <f t="shared" si="396"/>
        <v>5.46</v>
      </c>
      <c r="AD1893">
        <v>300</v>
      </c>
      <c r="AE1893" s="1">
        <f t="shared" si="389"/>
        <v>0.3</v>
      </c>
    </row>
    <row r="1894" spans="1:31" customFormat="1" hidden="1" x14ac:dyDescent="0.3">
      <c r="A1894" s="65" t="str" cm="1">
        <f t="array" ref="A1894">_xlfn.IFS(M1894&gt;=65,"Heavy",M1894&lt;=25,"Light",M1894&gt;=26-64,"Medium")</f>
        <v>Light</v>
      </c>
      <c r="B1894" s="1" t="s">
        <v>2787</v>
      </c>
      <c r="C1894" s="1" t="s">
        <v>2824</v>
      </c>
      <c r="D1894" s="3">
        <f t="shared" si="394"/>
        <v>1877</v>
      </c>
      <c r="E1894" s="4" t="s">
        <v>2783</v>
      </c>
      <c r="F1894" s="3">
        <v>5</v>
      </c>
      <c r="G1894" s="3" t="s">
        <v>2827</v>
      </c>
      <c r="H1894" s="4" t="s">
        <v>1804</v>
      </c>
      <c r="I1894" s="3" t="s">
        <v>32</v>
      </c>
      <c r="J1894" s="3" t="s">
        <v>2340</v>
      </c>
      <c r="K1894" s="7" t="str">
        <f>VLOOKUP($I1894,'New Summary'!$E$8:$G$59,2,FALSE)</f>
        <v>H-200x100x4,5x7</v>
      </c>
      <c r="L1894" s="3" t="s">
        <v>2496</v>
      </c>
      <c r="M1894" s="7">
        <f>VLOOKUP($I1894,'New Summary'!$E$8:$G$59,3,FALSE)</f>
        <v>18.2</v>
      </c>
      <c r="N1894" s="3">
        <v>6000</v>
      </c>
      <c r="O1894" s="3" t="s">
        <v>25</v>
      </c>
      <c r="P1894" s="3">
        <v>1</v>
      </c>
      <c r="Q1894" s="28">
        <f t="shared" si="387"/>
        <v>6</v>
      </c>
      <c r="R1894" s="28">
        <f t="shared" si="388"/>
        <v>109.19999999999999</v>
      </c>
      <c r="S1894" s="12">
        <v>0</v>
      </c>
      <c r="T1894" s="46">
        <f t="shared" si="390"/>
        <v>0</v>
      </c>
      <c r="U1894" s="37"/>
      <c r="V1894" s="3">
        <f t="shared" si="391"/>
        <v>6</v>
      </c>
      <c r="W1894" s="29" t="s">
        <v>2503</v>
      </c>
      <c r="X1894" s="5">
        <f t="shared" si="392"/>
        <v>109.19999999999999</v>
      </c>
      <c r="Y1894" s="5">
        <f t="shared" si="393"/>
        <v>0</v>
      </c>
      <c r="Z1894" s="5"/>
      <c r="AA1894" s="3">
        <v>0.3</v>
      </c>
      <c r="AB1894" s="3">
        <f t="shared" si="395"/>
        <v>5.7</v>
      </c>
      <c r="AC1894" s="3">
        <f t="shared" si="396"/>
        <v>5.46</v>
      </c>
      <c r="AD1894">
        <v>300</v>
      </c>
      <c r="AE1894" s="1">
        <f t="shared" si="389"/>
        <v>0.3</v>
      </c>
    </row>
    <row r="1895" spans="1:31" customFormat="1" hidden="1" x14ac:dyDescent="0.3">
      <c r="A1895" s="65" t="str" cm="1">
        <f t="array" ref="A1895">_xlfn.IFS(M1895&gt;=65,"Heavy",M1895&lt;=25,"Light",M1895&gt;=26-64,"Medium")</f>
        <v>Light</v>
      </c>
      <c r="B1895" s="1" t="s">
        <v>2787</v>
      </c>
      <c r="C1895" s="1" t="s">
        <v>2824</v>
      </c>
      <c r="D1895" s="3">
        <f t="shared" si="394"/>
        <v>1878</v>
      </c>
      <c r="E1895" s="4" t="s">
        <v>2783</v>
      </c>
      <c r="F1895" s="3">
        <v>5</v>
      </c>
      <c r="G1895" s="3" t="s">
        <v>2827</v>
      </c>
      <c r="H1895" s="4" t="s">
        <v>1805</v>
      </c>
      <c r="I1895" s="3" t="s">
        <v>32</v>
      </c>
      <c r="J1895" s="3" t="s">
        <v>2340</v>
      </c>
      <c r="K1895" s="7" t="str">
        <f>VLOOKUP($I1895,'New Summary'!$E$8:$G$59,2,FALSE)</f>
        <v>H-200x100x4,5x7</v>
      </c>
      <c r="L1895" s="3" t="s">
        <v>2496</v>
      </c>
      <c r="M1895" s="7">
        <f>VLOOKUP($I1895,'New Summary'!$E$8:$G$59,3,FALSE)</f>
        <v>18.2</v>
      </c>
      <c r="N1895" s="3">
        <v>6000</v>
      </c>
      <c r="O1895" s="3" t="s">
        <v>25</v>
      </c>
      <c r="P1895" s="3">
        <v>1</v>
      </c>
      <c r="Q1895" s="28">
        <f t="shared" si="387"/>
        <v>6</v>
      </c>
      <c r="R1895" s="28">
        <f t="shared" si="388"/>
        <v>109.19999999999999</v>
      </c>
      <c r="S1895" s="12">
        <v>0</v>
      </c>
      <c r="T1895" s="46">
        <f t="shared" si="390"/>
        <v>0</v>
      </c>
      <c r="U1895" s="37"/>
      <c r="V1895" s="3">
        <f t="shared" si="391"/>
        <v>6</v>
      </c>
      <c r="W1895" s="29" t="s">
        <v>2503</v>
      </c>
      <c r="X1895" s="5">
        <f t="shared" si="392"/>
        <v>109.19999999999999</v>
      </c>
      <c r="Y1895" s="5">
        <f t="shared" si="393"/>
        <v>0</v>
      </c>
      <c r="Z1895" s="5"/>
      <c r="AA1895" s="3">
        <v>0.3</v>
      </c>
      <c r="AB1895" s="3">
        <f t="shared" si="395"/>
        <v>5.7</v>
      </c>
      <c r="AC1895" s="3">
        <f t="shared" si="396"/>
        <v>5.46</v>
      </c>
      <c r="AD1895">
        <v>300</v>
      </c>
      <c r="AE1895" s="1">
        <f t="shared" si="389"/>
        <v>0.3</v>
      </c>
    </row>
    <row r="1896" spans="1:31" customFormat="1" hidden="1" x14ac:dyDescent="0.3">
      <c r="A1896" s="65" t="str" cm="1">
        <f t="array" ref="A1896">_xlfn.IFS(M1896&gt;=65,"Heavy",M1896&lt;=25,"Light",M1896&gt;=26-64,"Medium")</f>
        <v>Light</v>
      </c>
      <c r="B1896" s="1" t="s">
        <v>2787</v>
      </c>
      <c r="C1896" s="1" t="s">
        <v>2824</v>
      </c>
      <c r="D1896" s="3">
        <f t="shared" si="394"/>
        <v>1879</v>
      </c>
      <c r="E1896" s="4" t="s">
        <v>2783</v>
      </c>
      <c r="F1896" s="3">
        <v>5</v>
      </c>
      <c r="G1896" s="3" t="s">
        <v>2827</v>
      </c>
      <c r="H1896" s="4" t="s">
        <v>1806</v>
      </c>
      <c r="I1896" s="3" t="s">
        <v>32</v>
      </c>
      <c r="J1896" s="3" t="s">
        <v>2340</v>
      </c>
      <c r="K1896" s="7" t="str">
        <f>VLOOKUP($I1896,'New Summary'!$E$8:$G$59,2,FALSE)</f>
        <v>H-200x100x4,5x7</v>
      </c>
      <c r="L1896" s="3" t="s">
        <v>2496</v>
      </c>
      <c r="M1896" s="7">
        <f>VLOOKUP($I1896,'New Summary'!$E$8:$G$59,3,FALSE)</f>
        <v>18.2</v>
      </c>
      <c r="N1896" s="3">
        <v>6000</v>
      </c>
      <c r="O1896" s="3" t="s">
        <v>25</v>
      </c>
      <c r="P1896" s="3">
        <v>1</v>
      </c>
      <c r="Q1896" s="28">
        <f t="shared" si="387"/>
        <v>6</v>
      </c>
      <c r="R1896" s="28">
        <f t="shared" si="388"/>
        <v>109.19999999999999</v>
      </c>
      <c r="S1896" s="12">
        <v>0</v>
      </c>
      <c r="T1896" s="46">
        <f t="shared" si="390"/>
        <v>0</v>
      </c>
      <c r="U1896" s="37"/>
      <c r="V1896" s="3">
        <f t="shared" si="391"/>
        <v>6</v>
      </c>
      <c r="W1896" s="29" t="s">
        <v>2503</v>
      </c>
      <c r="X1896" s="5">
        <f t="shared" si="392"/>
        <v>109.19999999999999</v>
      </c>
      <c r="Y1896" s="5">
        <f t="shared" si="393"/>
        <v>0</v>
      </c>
      <c r="Z1896" s="5"/>
      <c r="AA1896" s="3">
        <v>0.3</v>
      </c>
      <c r="AB1896" s="3">
        <f t="shared" si="395"/>
        <v>5.7</v>
      </c>
      <c r="AC1896" s="3">
        <f t="shared" si="396"/>
        <v>5.46</v>
      </c>
      <c r="AD1896">
        <v>300</v>
      </c>
      <c r="AE1896" s="1">
        <f t="shared" si="389"/>
        <v>0.3</v>
      </c>
    </row>
    <row r="1897" spans="1:31" customFormat="1" hidden="1" x14ac:dyDescent="0.3">
      <c r="A1897" s="65" t="str" cm="1">
        <f t="array" ref="A1897">_xlfn.IFS(M1897&gt;=65,"Heavy",M1897&lt;=25,"Light",M1897&gt;=26-64,"Medium")</f>
        <v>Light</v>
      </c>
      <c r="B1897" s="1" t="s">
        <v>2787</v>
      </c>
      <c r="C1897" s="1" t="s">
        <v>2824</v>
      </c>
      <c r="D1897" s="3">
        <f t="shared" si="394"/>
        <v>1880</v>
      </c>
      <c r="E1897" s="4" t="s">
        <v>2783</v>
      </c>
      <c r="F1897" s="3">
        <v>5</v>
      </c>
      <c r="G1897" s="3" t="s">
        <v>2827</v>
      </c>
      <c r="H1897" s="4" t="s">
        <v>1807</v>
      </c>
      <c r="I1897" s="3" t="s">
        <v>32</v>
      </c>
      <c r="J1897" s="3" t="s">
        <v>2340</v>
      </c>
      <c r="K1897" s="7" t="str">
        <f>VLOOKUP($I1897,'New Summary'!$E$8:$G$59,2,FALSE)</f>
        <v>H-200x100x4,5x7</v>
      </c>
      <c r="L1897" s="3" t="s">
        <v>2496</v>
      </c>
      <c r="M1897" s="7">
        <f>VLOOKUP($I1897,'New Summary'!$E$8:$G$59,3,FALSE)</f>
        <v>18.2</v>
      </c>
      <c r="N1897" s="3">
        <v>6000</v>
      </c>
      <c r="O1897" s="3" t="s">
        <v>25</v>
      </c>
      <c r="P1897" s="3">
        <v>1</v>
      </c>
      <c r="Q1897" s="28">
        <f t="shared" si="387"/>
        <v>6</v>
      </c>
      <c r="R1897" s="28">
        <f t="shared" si="388"/>
        <v>109.19999999999999</v>
      </c>
      <c r="S1897" s="12">
        <v>0</v>
      </c>
      <c r="T1897" s="46">
        <f t="shared" si="390"/>
        <v>0</v>
      </c>
      <c r="U1897" s="37"/>
      <c r="V1897" s="3">
        <f t="shared" si="391"/>
        <v>6</v>
      </c>
      <c r="W1897" s="29" t="s">
        <v>2503</v>
      </c>
      <c r="X1897" s="5">
        <f t="shared" si="392"/>
        <v>109.19999999999999</v>
      </c>
      <c r="Y1897" s="5">
        <f t="shared" si="393"/>
        <v>0</v>
      </c>
      <c r="Z1897" s="5"/>
      <c r="AA1897" s="3">
        <v>0.3</v>
      </c>
      <c r="AB1897" s="3">
        <f t="shared" si="395"/>
        <v>5.7</v>
      </c>
      <c r="AC1897" s="3">
        <f t="shared" si="396"/>
        <v>5.46</v>
      </c>
      <c r="AD1897">
        <v>300</v>
      </c>
      <c r="AE1897" s="1">
        <f t="shared" si="389"/>
        <v>0.3</v>
      </c>
    </row>
    <row r="1898" spans="1:31" customFormat="1" hidden="1" x14ac:dyDescent="0.3">
      <c r="A1898" s="65" t="str" cm="1">
        <f t="array" ref="A1898">_xlfn.IFS(M1898&gt;=65,"Heavy",M1898&lt;=25,"Light",M1898&gt;=26-64,"Medium")</f>
        <v>Light</v>
      </c>
      <c r="B1898" s="1" t="s">
        <v>2787</v>
      </c>
      <c r="C1898" s="1" t="s">
        <v>2824</v>
      </c>
      <c r="D1898" s="3">
        <f t="shared" si="394"/>
        <v>1881</v>
      </c>
      <c r="E1898" s="4" t="s">
        <v>2783</v>
      </c>
      <c r="F1898" s="3">
        <v>5</v>
      </c>
      <c r="G1898" s="3" t="s">
        <v>2827</v>
      </c>
      <c r="H1898" s="4" t="s">
        <v>1808</v>
      </c>
      <c r="I1898" s="3" t="s">
        <v>32</v>
      </c>
      <c r="J1898" s="3" t="s">
        <v>2340</v>
      </c>
      <c r="K1898" s="7" t="str">
        <f>VLOOKUP($I1898,'New Summary'!$E$8:$G$59,2,FALSE)</f>
        <v>H-200x100x4,5x7</v>
      </c>
      <c r="L1898" s="3" t="s">
        <v>2496</v>
      </c>
      <c r="M1898" s="7">
        <f>VLOOKUP($I1898,'New Summary'!$E$8:$G$59,3,FALSE)</f>
        <v>18.2</v>
      </c>
      <c r="N1898" s="3">
        <v>6000</v>
      </c>
      <c r="O1898" s="3" t="s">
        <v>25</v>
      </c>
      <c r="P1898" s="3">
        <v>1</v>
      </c>
      <c r="Q1898" s="28">
        <f t="shared" si="387"/>
        <v>6</v>
      </c>
      <c r="R1898" s="28">
        <f t="shared" si="388"/>
        <v>109.19999999999999</v>
      </c>
      <c r="S1898" s="12">
        <v>0</v>
      </c>
      <c r="T1898" s="46">
        <f t="shared" si="390"/>
        <v>0</v>
      </c>
      <c r="U1898" s="37"/>
      <c r="V1898" s="3">
        <f t="shared" si="391"/>
        <v>6</v>
      </c>
      <c r="W1898" s="29" t="s">
        <v>2503</v>
      </c>
      <c r="X1898" s="5">
        <f t="shared" si="392"/>
        <v>109.19999999999999</v>
      </c>
      <c r="Y1898" s="5">
        <f t="shared" si="393"/>
        <v>0</v>
      </c>
      <c r="Z1898" s="5"/>
      <c r="AA1898" s="3">
        <v>0.3</v>
      </c>
      <c r="AB1898" s="3">
        <f t="shared" si="395"/>
        <v>5.7</v>
      </c>
      <c r="AC1898" s="3">
        <f t="shared" si="396"/>
        <v>5.46</v>
      </c>
      <c r="AD1898">
        <v>300</v>
      </c>
      <c r="AE1898" s="1">
        <f t="shared" si="389"/>
        <v>0.3</v>
      </c>
    </row>
    <row r="1899" spans="1:31" customFormat="1" hidden="1" x14ac:dyDescent="0.3">
      <c r="A1899" s="65" t="str" cm="1">
        <f t="array" ref="A1899">_xlfn.IFS(M1899&gt;=65,"Heavy",M1899&lt;=25,"Light",M1899&gt;=26-64,"Medium")</f>
        <v>Light</v>
      </c>
      <c r="B1899" s="1" t="s">
        <v>2787</v>
      </c>
      <c r="C1899" s="1" t="s">
        <v>2824</v>
      </c>
      <c r="D1899" s="3">
        <f t="shared" si="394"/>
        <v>1882</v>
      </c>
      <c r="E1899" s="4" t="s">
        <v>2783</v>
      </c>
      <c r="F1899" s="3">
        <v>5</v>
      </c>
      <c r="G1899" s="3" t="s">
        <v>2827</v>
      </c>
      <c r="H1899" s="4" t="s">
        <v>1809</v>
      </c>
      <c r="I1899" s="3" t="s">
        <v>32</v>
      </c>
      <c r="J1899" s="3" t="s">
        <v>2340</v>
      </c>
      <c r="K1899" s="7" t="str">
        <f>VLOOKUP($I1899,'New Summary'!$E$8:$G$59,2,FALSE)</f>
        <v>H-200x100x4,5x7</v>
      </c>
      <c r="L1899" s="3" t="s">
        <v>2496</v>
      </c>
      <c r="M1899" s="7">
        <f>VLOOKUP($I1899,'New Summary'!$E$8:$G$59,3,FALSE)</f>
        <v>18.2</v>
      </c>
      <c r="N1899" s="3">
        <v>6000</v>
      </c>
      <c r="O1899" s="3" t="s">
        <v>25</v>
      </c>
      <c r="P1899" s="3">
        <v>1</v>
      </c>
      <c r="Q1899" s="28">
        <f t="shared" si="387"/>
        <v>6</v>
      </c>
      <c r="R1899" s="28">
        <f t="shared" si="388"/>
        <v>109.19999999999999</v>
      </c>
      <c r="S1899" s="12">
        <v>0</v>
      </c>
      <c r="T1899" s="46">
        <f t="shared" si="390"/>
        <v>0</v>
      </c>
      <c r="U1899" s="37"/>
      <c r="V1899" s="3">
        <f t="shared" si="391"/>
        <v>6</v>
      </c>
      <c r="W1899" s="29" t="s">
        <v>2503</v>
      </c>
      <c r="X1899" s="5">
        <f t="shared" si="392"/>
        <v>109.19999999999999</v>
      </c>
      <c r="Y1899" s="5">
        <f t="shared" si="393"/>
        <v>0</v>
      </c>
      <c r="Z1899" s="5"/>
      <c r="AA1899" s="3">
        <v>0.3</v>
      </c>
      <c r="AB1899" s="3">
        <f t="shared" si="395"/>
        <v>5.7</v>
      </c>
      <c r="AC1899" s="3">
        <f t="shared" si="396"/>
        <v>5.46</v>
      </c>
      <c r="AD1899">
        <v>300</v>
      </c>
      <c r="AE1899" s="1">
        <f t="shared" si="389"/>
        <v>0.3</v>
      </c>
    </row>
    <row r="1900" spans="1:31" customFormat="1" hidden="1" x14ac:dyDescent="0.3">
      <c r="A1900" s="65" t="str" cm="1">
        <f t="array" ref="A1900">_xlfn.IFS(M1900&gt;=65,"Heavy",M1900&lt;=25,"Light",M1900&gt;=26-64,"Medium")</f>
        <v>Light</v>
      </c>
      <c r="B1900" s="1" t="s">
        <v>2787</v>
      </c>
      <c r="C1900" s="1" t="s">
        <v>2824</v>
      </c>
      <c r="D1900" s="3">
        <f t="shared" si="394"/>
        <v>1883</v>
      </c>
      <c r="E1900" s="4" t="s">
        <v>2783</v>
      </c>
      <c r="F1900" s="3">
        <v>5</v>
      </c>
      <c r="G1900" s="3" t="s">
        <v>2827</v>
      </c>
      <c r="H1900" s="4" t="s">
        <v>1810</v>
      </c>
      <c r="I1900" s="3" t="s">
        <v>32</v>
      </c>
      <c r="J1900" s="3" t="s">
        <v>2340</v>
      </c>
      <c r="K1900" s="7" t="str">
        <f>VLOOKUP($I1900,'New Summary'!$E$8:$G$59,2,FALSE)</f>
        <v>H-200x100x4,5x7</v>
      </c>
      <c r="L1900" s="3" t="s">
        <v>2496</v>
      </c>
      <c r="M1900" s="7">
        <f>VLOOKUP($I1900,'New Summary'!$E$8:$G$59,3,FALSE)</f>
        <v>18.2</v>
      </c>
      <c r="N1900" s="3">
        <v>6000</v>
      </c>
      <c r="O1900" s="3" t="s">
        <v>25</v>
      </c>
      <c r="P1900" s="3">
        <v>1</v>
      </c>
      <c r="Q1900" s="28">
        <f t="shared" si="387"/>
        <v>6</v>
      </c>
      <c r="R1900" s="28">
        <f t="shared" si="388"/>
        <v>109.19999999999999</v>
      </c>
      <c r="S1900" s="12">
        <v>0</v>
      </c>
      <c r="T1900" s="46">
        <f t="shared" si="390"/>
        <v>0</v>
      </c>
      <c r="U1900" s="37"/>
      <c r="V1900" s="3">
        <f t="shared" si="391"/>
        <v>6</v>
      </c>
      <c r="W1900" s="29" t="s">
        <v>2503</v>
      </c>
      <c r="X1900" s="5">
        <f t="shared" si="392"/>
        <v>109.19999999999999</v>
      </c>
      <c r="Y1900" s="5">
        <f t="shared" si="393"/>
        <v>0</v>
      </c>
      <c r="Z1900" s="5"/>
      <c r="AA1900" s="3">
        <v>0.3</v>
      </c>
      <c r="AB1900" s="3">
        <f t="shared" si="395"/>
        <v>5.7</v>
      </c>
      <c r="AC1900" s="3">
        <f t="shared" si="396"/>
        <v>5.46</v>
      </c>
      <c r="AD1900">
        <v>300</v>
      </c>
      <c r="AE1900" s="1">
        <f t="shared" si="389"/>
        <v>0.3</v>
      </c>
    </row>
    <row r="1901" spans="1:31" customFormat="1" hidden="1" x14ac:dyDescent="0.3">
      <c r="A1901" s="65" t="str" cm="1">
        <f t="array" ref="A1901">_xlfn.IFS(M1901&gt;=65,"Heavy",M1901&lt;=25,"Light",M1901&gt;=26-64,"Medium")</f>
        <v>Light</v>
      </c>
      <c r="B1901" s="1" t="s">
        <v>2787</v>
      </c>
      <c r="C1901" s="1" t="s">
        <v>2824</v>
      </c>
      <c r="D1901" s="3">
        <f t="shared" si="394"/>
        <v>1884</v>
      </c>
      <c r="E1901" s="4" t="s">
        <v>2783</v>
      </c>
      <c r="F1901" s="3">
        <v>5</v>
      </c>
      <c r="G1901" s="3" t="s">
        <v>2827</v>
      </c>
      <c r="H1901" s="4" t="s">
        <v>1811</v>
      </c>
      <c r="I1901" s="3" t="s">
        <v>32</v>
      </c>
      <c r="J1901" s="3" t="s">
        <v>2340</v>
      </c>
      <c r="K1901" s="7" t="str">
        <f>VLOOKUP($I1901,'New Summary'!$E$8:$G$59,2,FALSE)</f>
        <v>H-200x100x4,5x7</v>
      </c>
      <c r="L1901" s="3" t="s">
        <v>2496</v>
      </c>
      <c r="M1901" s="7">
        <f>VLOOKUP($I1901,'New Summary'!$E$8:$G$59,3,FALSE)</f>
        <v>18.2</v>
      </c>
      <c r="N1901" s="3">
        <v>6000</v>
      </c>
      <c r="O1901" s="3" t="s">
        <v>25</v>
      </c>
      <c r="P1901" s="3">
        <v>1</v>
      </c>
      <c r="Q1901" s="28">
        <f t="shared" si="387"/>
        <v>6</v>
      </c>
      <c r="R1901" s="28">
        <f t="shared" si="388"/>
        <v>109.19999999999999</v>
      </c>
      <c r="S1901" s="12">
        <v>0</v>
      </c>
      <c r="T1901" s="46">
        <f t="shared" si="390"/>
        <v>0</v>
      </c>
      <c r="U1901" s="37"/>
      <c r="V1901" s="3">
        <f t="shared" si="391"/>
        <v>6</v>
      </c>
      <c r="W1901" s="29" t="s">
        <v>2503</v>
      </c>
      <c r="X1901" s="5">
        <f t="shared" si="392"/>
        <v>109.19999999999999</v>
      </c>
      <c r="Y1901" s="5">
        <f t="shared" si="393"/>
        <v>0</v>
      </c>
      <c r="Z1901" s="5"/>
      <c r="AA1901" s="3">
        <v>0.3</v>
      </c>
      <c r="AB1901" s="3">
        <f t="shared" si="395"/>
        <v>5.7</v>
      </c>
      <c r="AC1901" s="3">
        <f t="shared" si="396"/>
        <v>5.46</v>
      </c>
      <c r="AD1901">
        <v>300</v>
      </c>
      <c r="AE1901" s="1">
        <f t="shared" si="389"/>
        <v>0.3</v>
      </c>
    </row>
    <row r="1902" spans="1:31" customFormat="1" hidden="1" x14ac:dyDescent="0.3">
      <c r="A1902" s="65" t="str" cm="1">
        <f t="array" ref="A1902">_xlfn.IFS(M1902&gt;=65,"Heavy",M1902&lt;=25,"Light",M1902&gt;=26-64,"Medium")</f>
        <v>Light</v>
      </c>
      <c r="B1902" s="1" t="s">
        <v>2787</v>
      </c>
      <c r="C1902" s="1" t="s">
        <v>2824</v>
      </c>
      <c r="D1902" s="3">
        <f t="shared" si="394"/>
        <v>1885</v>
      </c>
      <c r="E1902" s="4" t="s">
        <v>2783</v>
      </c>
      <c r="F1902" s="3">
        <v>5</v>
      </c>
      <c r="G1902" s="3" t="s">
        <v>2827</v>
      </c>
      <c r="H1902" s="4" t="s">
        <v>1812</v>
      </c>
      <c r="I1902" s="3" t="s">
        <v>32</v>
      </c>
      <c r="J1902" s="3" t="s">
        <v>2340</v>
      </c>
      <c r="K1902" s="7" t="str">
        <f>VLOOKUP($I1902,'New Summary'!$E$8:$G$59,2,FALSE)</f>
        <v>H-200x100x4,5x7</v>
      </c>
      <c r="L1902" s="3" t="s">
        <v>2496</v>
      </c>
      <c r="M1902" s="7">
        <f>VLOOKUP($I1902,'New Summary'!$E$8:$G$59,3,FALSE)</f>
        <v>18.2</v>
      </c>
      <c r="N1902" s="3">
        <v>6000</v>
      </c>
      <c r="O1902" s="3" t="s">
        <v>25</v>
      </c>
      <c r="P1902" s="3">
        <v>1</v>
      </c>
      <c r="Q1902" s="28">
        <f t="shared" si="387"/>
        <v>6</v>
      </c>
      <c r="R1902" s="28">
        <f t="shared" si="388"/>
        <v>109.19999999999999</v>
      </c>
      <c r="S1902" s="12">
        <v>0</v>
      </c>
      <c r="T1902" s="46">
        <f t="shared" si="390"/>
        <v>0</v>
      </c>
      <c r="U1902" s="37"/>
      <c r="V1902" s="3">
        <f t="shared" si="391"/>
        <v>6</v>
      </c>
      <c r="W1902" s="29" t="s">
        <v>2503</v>
      </c>
      <c r="X1902" s="5">
        <f t="shared" si="392"/>
        <v>109.19999999999999</v>
      </c>
      <c r="Y1902" s="5">
        <f t="shared" si="393"/>
        <v>0</v>
      </c>
      <c r="Z1902" s="5"/>
      <c r="AA1902" s="3">
        <v>0.3</v>
      </c>
      <c r="AB1902" s="3">
        <f t="shared" si="395"/>
        <v>5.7</v>
      </c>
      <c r="AC1902" s="3">
        <f t="shared" si="396"/>
        <v>5.46</v>
      </c>
      <c r="AD1902">
        <v>300</v>
      </c>
      <c r="AE1902" s="1">
        <f t="shared" si="389"/>
        <v>0.3</v>
      </c>
    </row>
    <row r="1903" spans="1:31" customFormat="1" hidden="1" x14ac:dyDescent="0.3">
      <c r="A1903" s="65" t="str" cm="1">
        <f t="array" ref="A1903">_xlfn.IFS(M1903&gt;=65,"Heavy",M1903&lt;=25,"Light",M1903&gt;=26-64,"Medium")</f>
        <v>Light</v>
      </c>
      <c r="B1903" s="1" t="s">
        <v>2787</v>
      </c>
      <c r="C1903" s="1" t="s">
        <v>2824</v>
      </c>
      <c r="D1903" s="3">
        <f t="shared" si="394"/>
        <v>1886</v>
      </c>
      <c r="E1903" s="4" t="s">
        <v>2783</v>
      </c>
      <c r="F1903" s="3">
        <v>5</v>
      </c>
      <c r="G1903" s="3" t="s">
        <v>2827</v>
      </c>
      <c r="H1903" s="4" t="s">
        <v>1813</v>
      </c>
      <c r="I1903" s="3" t="s">
        <v>32</v>
      </c>
      <c r="J1903" s="3" t="s">
        <v>2340</v>
      </c>
      <c r="K1903" s="7" t="str">
        <f>VLOOKUP($I1903,'New Summary'!$E$8:$G$59,2,FALSE)</f>
        <v>H-200x100x4,5x7</v>
      </c>
      <c r="L1903" s="3" t="s">
        <v>2496</v>
      </c>
      <c r="M1903" s="7">
        <f>VLOOKUP($I1903,'New Summary'!$E$8:$G$59,3,FALSE)</f>
        <v>18.2</v>
      </c>
      <c r="N1903" s="3">
        <v>6000</v>
      </c>
      <c r="O1903" s="3" t="s">
        <v>25</v>
      </c>
      <c r="P1903" s="3">
        <v>1</v>
      </c>
      <c r="Q1903" s="28">
        <f t="shared" si="387"/>
        <v>6</v>
      </c>
      <c r="R1903" s="28">
        <f t="shared" si="388"/>
        <v>109.19999999999999</v>
      </c>
      <c r="S1903" s="12">
        <v>0</v>
      </c>
      <c r="T1903" s="46">
        <f t="shared" si="390"/>
        <v>0</v>
      </c>
      <c r="U1903" s="37"/>
      <c r="V1903" s="3">
        <f t="shared" si="391"/>
        <v>6</v>
      </c>
      <c r="W1903" s="29" t="s">
        <v>2503</v>
      </c>
      <c r="X1903" s="5">
        <f t="shared" si="392"/>
        <v>109.19999999999999</v>
      </c>
      <c r="Y1903" s="5">
        <f t="shared" si="393"/>
        <v>0</v>
      </c>
      <c r="Z1903" s="5"/>
      <c r="AA1903" s="3">
        <v>0.3</v>
      </c>
      <c r="AB1903" s="3">
        <f t="shared" si="395"/>
        <v>5.7</v>
      </c>
      <c r="AC1903" s="3">
        <f t="shared" si="396"/>
        <v>5.46</v>
      </c>
      <c r="AD1903">
        <v>300</v>
      </c>
      <c r="AE1903" s="1">
        <f t="shared" si="389"/>
        <v>0.3</v>
      </c>
    </row>
    <row r="1904" spans="1:31" customFormat="1" hidden="1" x14ac:dyDescent="0.3">
      <c r="A1904" s="65" t="str" cm="1">
        <f t="array" ref="A1904">_xlfn.IFS(M1904&gt;=65,"Heavy",M1904&lt;=25,"Light",M1904&gt;=26-64,"Medium")</f>
        <v>Light</v>
      </c>
      <c r="B1904" s="1" t="s">
        <v>2787</v>
      </c>
      <c r="C1904" s="1" t="s">
        <v>2824</v>
      </c>
      <c r="D1904" s="3">
        <f t="shared" si="394"/>
        <v>1887</v>
      </c>
      <c r="E1904" s="4" t="s">
        <v>2783</v>
      </c>
      <c r="F1904" s="3">
        <v>5</v>
      </c>
      <c r="G1904" s="3" t="s">
        <v>2827</v>
      </c>
      <c r="H1904" s="4" t="s">
        <v>1814</v>
      </c>
      <c r="I1904" s="3" t="s">
        <v>32</v>
      </c>
      <c r="J1904" s="3" t="s">
        <v>2340</v>
      </c>
      <c r="K1904" s="7" t="str">
        <f>VLOOKUP($I1904,'New Summary'!$E$8:$G$59,2,FALSE)</f>
        <v>H-200x100x4,5x7</v>
      </c>
      <c r="L1904" s="3" t="s">
        <v>2496</v>
      </c>
      <c r="M1904" s="7">
        <f>VLOOKUP($I1904,'New Summary'!$E$8:$G$59,3,FALSE)</f>
        <v>18.2</v>
      </c>
      <c r="N1904" s="3">
        <v>6000</v>
      </c>
      <c r="O1904" s="3" t="s">
        <v>25</v>
      </c>
      <c r="P1904" s="3">
        <v>1</v>
      </c>
      <c r="Q1904" s="28">
        <f t="shared" si="387"/>
        <v>6</v>
      </c>
      <c r="R1904" s="28">
        <f t="shared" si="388"/>
        <v>109.19999999999999</v>
      </c>
      <c r="S1904" s="12">
        <v>0</v>
      </c>
      <c r="T1904" s="46">
        <f t="shared" si="390"/>
        <v>0</v>
      </c>
      <c r="U1904" s="37"/>
      <c r="V1904" s="3">
        <f t="shared" si="391"/>
        <v>6</v>
      </c>
      <c r="W1904" s="29" t="s">
        <v>2503</v>
      </c>
      <c r="X1904" s="5">
        <f t="shared" si="392"/>
        <v>109.19999999999999</v>
      </c>
      <c r="Y1904" s="5">
        <f t="shared" si="393"/>
        <v>0</v>
      </c>
      <c r="Z1904" s="5"/>
      <c r="AA1904" s="3">
        <v>0.3</v>
      </c>
      <c r="AB1904" s="3">
        <f t="shared" si="395"/>
        <v>5.7</v>
      </c>
      <c r="AC1904" s="3">
        <f t="shared" si="396"/>
        <v>5.46</v>
      </c>
      <c r="AD1904">
        <v>300</v>
      </c>
      <c r="AE1904" s="1">
        <f t="shared" si="389"/>
        <v>0.3</v>
      </c>
    </row>
    <row r="1905" spans="1:31" customFormat="1" hidden="1" x14ac:dyDescent="0.3">
      <c r="A1905" s="65" t="str" cm="1">
        <f t="array" ref="A1905">_xlfn.IFS(M1905&gt;=65,"Heavy",M1905&lt;=25,"Light",M1905&gt;=26-64,"Medium")</f>
        <v>Light</v>
      </c>
      <c r="B1905" s="1" t="s">
        <v>2787</v>
      </c>
      <c r="C1905" s="1" t="s">
        <v>2824</v>
      </c>
      <c r="D1905" s="3">
        <f t="shared" si="394"/>
        <v>1888</v>
      </c>
      <c r="E1905" s="4" t="s">
        <v>2783</v>
      </c>
      <c r="F1905" s="3">
        <v>5</v>
      </c>
      <c r="G1905" s="3" t="s">
        <v>2827</v>
      </c>
      <c r="H1905" s="4" t="s">
        <v>1815</v>
      </c>
      <c r="I1905" s="3" t="s">
        <v>32</v>
      </c>
      <c r="J1905" s="3" t="s">
        <v>2340</v>
      </c>
      <c r="K1905" s="7" t="str">
        <f>VLOOKUP($I1905,'New Summary'!$E$8:$G$59,2,FALSE)</f>
        <v>H-200x100x4,5x7</v>
      </c>
      <c r="L1905" s="3" t="s">
        <v>2496</v>
      </c>
      <c r="M1905" s="7">
        <f>VLOOKUP($I1905,'New Summary'!$E$8:$G$59,3,FALSE)</f>
        <v>18.2</v>
      </c>
      <c r="N1905" s="3">
        <v>6000</v>
      </c>
      <c r="O1905" s="3" t="s">
        <v>25</v>
      </c>
      <c r="P1905" s="3">
        <v>1</v>
      </c>
      <c r="Q1905" s="28">
        <f t="shared" si="387"/>
        <v>6</v>
      </c>
      <c r="R1905" s="28">
        <f t="shared" si="388"/>
        <v>109.19999999999999</v>
      </c>
      <c r="S1905" s="12">
        <v>0</v>
      </c>
      <c r="T1905" s="46">
        <f t="shared" si="390"/>
        <v>0</v>
      </c>
      <c r="U1905" s="37"/>
      <c r="V1905" s="3">
        <f t="shared" si="391"/>
        <v>6</v>
      </c>
      <c r="W1905" s="29" t="s">
        <v>2503</v>
      </c>
      <c r="X1905" s="5">
        <f t="shared" si="392"/>
        <v>109.19999999999999</v>
      </c>
      <c r="Y1905" s="5">
        <f t="shared" si="393"/>
        <v>0</v>
      </c>
      <c r="Z1905" s="5"/>
      <c r="AA1905" s="3">
        <v>0.3</v>
      </c>
      <c r="AB1905" s="3">
        <f t="shared" si="395"/>
        <v>5.7</v>
      </c>
      <c r="AC1905" s="3">
        <f t="shared" si="396"/>
        <v>5.46</v>
      </c>
      <c r="AD1905">
        <v>300</v>
      </c>
      <c r="AE1905" s="1">
        <f t="shared" si="389"/>
        <v>0.3</v>
      </c>
    </row>
    <row r="1906" spans="1:31" customFormat="1" hidden="1" x14ac:dyDescent="0.3">
      <c r="A1906" s="65" t="str" cm="1">
        <f t="array" ref="A1906">_xlfn.IFS(M1906&gt;=65,"Heavy",M1906&lt;=25,"Light",M1906&gt;=26-64,"Medium")</f>
        <v>Light</v>
      </c>
      <c r="B1906" s="1" t="s">
        <v>2787</v>
      </c>
      <c r="C1906" s="1" t="s">
        <v>2824</v>
      </c>
      <c r="D1906" s="3">
        <f t="shared" si="394"/>
        <v>1889</v>
      </c>
      <c r="E1906" s="4" t="s">
        <v>2783</v>
      </c>
      <c r="F1906" s="3">
        <v>5</v>
      </c>
      <c r="G1906" s="3" t="s">
        <v>2827</v>
      </c>
      <c r="H1906" s="4" t="s">
        <v>1816</v>
      </c>
      <c r="I1906" s="3" t="s">
        <v>32</v>
      </c>
      <c r="J1906" s="3" t="s">
        <v>2340</v>
      </c>
      <c r="K1906" s="7" t="str">
        <f>VLOOKUP($I1906,'New Summary'!$E$8:$G$59,2,FALSE)</f>
        <v>H-200x100x4,5x7</v>
      </c>
      <c r="L1906" s="3" t="s">
        <v>2496</v>
      </c>
      <c r="M1906" s="7">
        <f>VLOOKUP($I1906,'New Summary'!$E$8:$G$59,3,FALSE)</f>
        <v>18.2</v>
      </c>
      <c r="N1906" s="3">
        <v>6000</v>
      </c>
      <c r="O1906" s="3" t="s">
        <v>25</v>
      </c>
      <c r="P1906" s="3">
        <v>1</v>
      </c>
      <c r="Q1906" s="28">
        <f t="shared" si="387"/>
        <v>6</v>
      </c>
      <c r="R1906" s="28">
        <f t="shared" si="388"/>
        <v>109.19999999999999</v>
      </c>
      <c r="S1906" s="12">
        <v>0</v>
      </c>
      <c r="T1906" s="46">
        <f t="shared" si="390"/>
        <v>0</v>
      </c>
      <c r="U1906" s="37"/>
      <c r="V1906" s="3">
        <f t="shared" si="391"/>
        <v>6</v>
      </c>
      <c r="W1906" s="29" t="s">
        <v>2503</v>
      </c>
      <c r="X1906" s="5">
        <f t="shared" si="392"/>
        <v>109.19999999999999</v>
      </c>
      <c r="Y1906" s="5">
        <f t="shared" si="393"/>
        <v>0</v>
      </c>
      <c r="Z1906" s="5"/>
      <c r="AA1906" s="3">
        <v>0.3</v>
      </c>
      <c r="AB1906" s="3">
        <f t="shared" si="395"/>
        <v>5.7</v>
      </c>
      <c r="AC1906" s="3">
        <f t="shared" si="396"/>
        <v>5.46</v>
      </c>
      <c r="AD1906">
        <v>300</v>
      </c>
      <c r="AE1906" s="1">
        <f t="shared" si="389"/>
        <v>0.3</v>
      </c>
    </row>
    <row r="1907" spans="1:31" customFormat="1" hidden="1" x14ac:dyDescent="0.3">
      <c r="A1907" s="65" t="str" cm="1">
        <f t="array" ref="A1907">_xlfn.IFS(M1907&gt;=65,"Heavy",M1907&lt;=25,"Light",M1907&gt;=26-64,"Medium")</f>
        <v>Light</v>
      </c>
      <c r="B1907" s="1" t="s">
        <v>2787</v>
      </c>
      <c r="C1907" s="1" t="s">
        <v>2824</v>
      </c>
      <c r="D1907" s="3">
        <f t="shared" si="394"/>
        <v>1890</v>
      </c>
      <c r="E1907" s="4" t="s">
        <v>2783</v>
      </c>
      <c r="F1907" s="3">
        <v>5</v>
      </c>
      <c r="G1907" s="3" t="s">
        <v>2827</v>
      </c>
      <c r="H1907" s="4" t="s">
        <v>1817</v>
      </c>
      <c r="I1907" s="3" t="s">
        <v>32</v>
      </c>
      <c r="J1907" s="3" t="s">
        <v>2340</v>
      </c>
      <c r="K1907" s="7" t="str">
        <f>VLOOKUP($I1907,'New Summary'!$E$8:$G$59,2,FALSE)</f>
        <v>H-200x100x4,5x7</v>
      </c>
      <c r="L1907" s="3" t="s">
        <v>2496</v>
      </c>
      <c r="M1907" s="7">
        <f>VLOOKUP($I1907,'New Summary'!$E$8:$G$59,3,FALSE)</f>
        <v>18.2</v>
      </c>
      <c r="N1907" s="3">
        <v>6000</v>
      </c>
      <c r="O1907" s="3" t="s">
        <v>25</v>
      </c>
      <c r="P1907" s="3">
        <v>1</v>
      </c>
      <c r="Q1907" s="28">
        <f t="shared" si="387"/>
        <v>6</v>
      </c>
      <c r="R1907" s="28">
        <f t="shared" si="388"/>
        <v>109.19999999999999</v>
      </c>
      <c r="S1907" s="12">
        <v>0</v>
      </c>
      <c r="T1907" s="46">
        <f t="shared" si="390"/>
        <v>0</v>
      </c>
      <c r="U1907" s="37"/>
      <c r="V1907" s="3">
        <f t="shared" si="391"/>
        <v>6</v>
      </c>
      <c r="W1907" s="29" t="s">
        <v>2503</v>
      </c>
      <c r="X1907" s="5">
        <f t="shared" si="392"/>
        <v>109.19999999999999</v>
      </c>
      <c r="Y1907" s="5">
        <f t="shared" si="393"/>
        <v>0</v>
      </c>
      <c r="Z1907" s="5"/>
      <c r="AA1907" s="3">
        <v>0.3</v>
      </c>
      <c r="AB1907" s="3">
        <f t="shared" si="395"/>
        <v>5.7</v>
      </c>
      <c r="AC1907" s="3">
        <f t="shared" si="396"/>
        <v>5.46</v>
      </c>
      <c r="AD1907">
        <v>300</v>
      </c>
      <c r="AE1907" s="1">
        <f t="shared" si="389"/>
        <v>0.3</v>
      </c>
    </row>
    <row r="1908" spans="1:31" customFormat="1" hidden="1" x14ac:dyDescent="0.3">
      <c r="A1908" s="65" t="str" cm="1">
        <f t="array" ref="A1908">_xlfn.IFS(M1908&gt;=65,"Heavy",M1908&lt;=25,"Light",M1908&gt;=26-64,"Medium")</f>
        <v>Light</v>
      </c>
      <c r="B1908" s="1" t="s">
        <v>2787</v>
      </c>
      <c r="C1908" s="1" t="s">
        <v>2824</v>
      </c>
      <c r="D1908" s="3">
        <f t="shared" si="394"/>
        <v>1891</v>
      </c>
      <c r="E1908" s="4" t="s">
        <v>2783</v>
      </c>
      <c r="F1908" s="3">
        <v>5</v>
      </c>
      <c r="G1908" s="3" t="s">
        <v>2827</v>
      </c>
      <c r="H1908" s="4" t="s">
        <v>1818</v>
      </c>
      <c r="I1908" s="3" t="s">
        <v>32</v>
      </c>
      <c r="J1908" s="3" t="s">
        <v>2340</v>
      </c>
      <c r="K1908" s="7" t="str">
        <f>VLOOKUP($I1908,'New Summary'!$E$8:$G$59,2,FALSE)</f>
        <v>H-200x100x4,5x7</v>
      </c>
      <c r="L1908" s="3" t="s">
        <v>2496</v>
      </c>
      <c r="M1908" s="7">
        <f>VLOOKUP($I1908,'New Summary'!$E$8:$G$59,3,FALSE)</f>
        <v>18.2</v>
      </c>
      <c r="N1908" s="3">
        <v>6000</v>
      </c>
      <c r="O1908" s="3" t="s">
        <v>25</v>
      </c>
      <c r="P1908" s="3">
        <v>1</v>
      </c>
      <c r="Q1908" s="28">
        <f t="shared" si="387"/>
        <v>6</v>
      </c>
      <c r="R1908" s="28">
        <f t="shared" si="388"/>
        <v>109.19999999999999</v>
      </c>
      <c r="S1908" s="12">
        <v>0</v>
      </c>
      <c r="T1908" s="46">
        <f t="shared" si="390"/>
        <v>0</v>
      </c>
      <c r="U1908" s="37"/>
      <c r="V1908" s="3">
        <f t="shared" si="391"/>
        <v>6</v>
      </c>
      <c r="W1908" s="29" t="s">
        <v>2503</v>
      </c>
      <c r="X1908" s="5">
        <f t="shared" si="392"/>
        <v>109.19999999999999</v>
      </c>
      <c r="Y1908" s="5">
        <f t="shared" si="393"/>
        <v>0</v>
      </c>
      <c r="Z1908" s="5"/>
      <c r="AA1908" s="3">
        <v>0.3</v>
      </c>
      <c r="AB1908" s="3">
        <f t="shared" si="395"/>
        <v>5.7</v>
      </c>
      <c r="AC1908" s="3">
        <f t="shared" si="396"/>
        <v>5.46</v>
      </c>
      <c r="AD1908">
        <v>300</v>
      </c>
      <c r="AE1908" s="1">
        <f t="shared" si="389"/>
        <v>0.3</v>
      </c>
    </row>
    <row r="1909" spans="1:31" customFormat="1" hidden="1" x14ac:dyDescent="0.3">
      <c r="A1909" s="65" t="str" cm="1">
        <f t="array" ref="A1909">_xlfn.IFS(M1909&gt;=65,"Heavy",M1909&lt;=25,"Light",M1909&gt;=26-64,"Medium")</f>
        <v>Light</v>
      </c>
      <c r="B1909" s="1" t="s">
        <v>2787</v>
      </c>
      <c r="C1909" s="1" t="s">
        <v>2824</v>
      </c>
      <c r="D1909" s="3">
        <f t="shared" si="394"/>
        <v>1892</v>
      </c>
      <c r="E1909" s="4" t="s">
        <v>2783</v>
      </c>
      <c r="F1909" s="3">
        <v>5</v>
      </c>
      <c r="G1909" s="3" t="s">
        <v>2827</v>
      </c>
      <c r="H1909" s="4" t="s">
        <v>1819</v>
      </c>
      <c r="I1909" s="3" t="s">
        <v>32</v>
      </c>
      <c r="J1909" s="3" t="s">
        <v>2340</v>
      </c>
      <c r="K1909" s="7" t="str">
        <f>VLOOKUP($I1909,'New Summary'!$E$8:$G$59,2,FALSE)</f>
        <v>H-200x100x4,5x7</v>
      </c>
      <c r="L1909" s="3" t="s">
        <v>2496</v>
      </c>
      <c r="M1909" s="7">
        <f>VLOOKUP($I1909,'New Summary'!$E$8:$G$59,3,FALSE)</f>
        <v>18.2</v>
      </c>
      <c r="N1909" s="3">
        <v>6000</v>
      </c>
      <c r="O1909" s="3" t="s">
        <v>25</v>
      </c>
      <c r="P1909" s="3">
        <v>1</v>
      </c>
      <c r="Q1909" s="28">
        <f t="shared" si="387"/>
        <v>6</v>
      </c>
      <c r="R1909" s="28">
        <f t="shared" si="388"/>
        <v>109.19999999999999</v>
      </c>
      <c r="S1909" s="12">
        <v>0</v>
      </c>
      <c r="T1909" s="46">
        <f t="shared" si="390"/>
        <v>0</v>
      </c>
      <c r="U1909" s="37"/>
      <c r="V1909" s="3">
        <f t="shared" si="391"/>
        <v>6</v>
      </c>
      <c r="W1909" s="29" t="s">
        <v>2503</v>
      </c>
      <c r="X1909" s="5">
        <f t="shared" si="392"/>
        <v>109.19999999999999</v>
      </c>
      <c r="Y1909" s="5">
        <f t="shared" si="393"/>
        <v>0</v>
      </c>
      <c r="Z1909" s="5"/>
      <c r="AA1909" s="3">
        <v>0.3</v>
      </c>
      <c r="AB1909" s="3">
        <f t="shared" si="395"/>
        <v>5.7</v>
      </c>
      <c r="AC1909" s="3">
        <f t="shared" si="396"/>
        <v>5.46</v>
      </c>
      <c r="AD1909">
        <v>300</v>
      </c>
      <c r="AE1909" s="1">
        <f t="shared" si="389"/>
        <v>0.3</v>
      </c>
    </row>
    <row r="1910" spans="1:31" customFormat="1" hidden="1" x14ac:dyDescent="0.3">
      <c r="A1910" s="65" t="str" cm="1">
        <f t="array" ref="A1910">_xlfn.IFS(M1910&gt;=65,"Heavy",M1910&lt;=25,"Light",M1910&gt;=26-64,"Medium")</f>
        <v>Light</v>
      </c>
      <c r="B1910" s="1" t="s">
        <v>2787</v>
      </c>
      <c r="C1910" s="1" t="s">
        <v>2824</v>
      </c>
      <c r="D1910" s="3">
        <f t="shared" si="394"/>
        <v>1893</v>
      </c>
      <c r="E1910" s="4" t="s">
        <v>2783</v>
      </c>
      <c r="F1910" s="3">
        <v>5</v>
      </c>
      <c r="G1910" s="3" t="s">
        <v>2827</v>
      </c>
      <c r="H1910" s="4" t="s">
        <v>1820</v>
      </c>
      <c r="I1910" s="3" t="s">
        <v>32</v>
      </c>
      <c r="J1910" s="3" t="s">
        <v>2340</v>
      </c>
      <c r="K1910" s="7" t="str">
        <f>VLOOKUP($I1910,'New Summary'!$E$8:$G$59,2,FALSE)</f>
        <v>H-200x100x4,5x7</v>
      </c>
      <c r="L1910" s="3" t="s">
        <v>2496</v>
      </c>
      <c r="M1910" s="7">
        <f>VLOOKUP($I1910,'New Summary'!$E$8:$G$59,3,FALSE)</f>
        <v>18.2</v>
      </c>
      <c r="N1910" s="3">
        <v>6000</v>
      </c>
      <c r="O1910" s="3" t="s">
        <v>25</v>
      </c>
      <c r="P1910" s="3">
        <v>1</v>
      </c>
      <c r="Q1910" s="28">
        <f t="shared" si="387"/>
        <v>6</v>
      </c>
      <c r="R1910" s="28">
        <f t="shared" si="388"/>
        <v>109.19999999999999</v>
      </c>
      <c r="S1910" s="12">
        <v>0</v>
      </c>
      <c r="T1910" s="46">
        <f t="shared" si="390"/>
        <v>0</v>
      </c>
      <c r="U1910" s="37"/>
      <c r="V1910" s="3">
        <f t="shared" si="391"/>
        <v>6</v>
      </c>
      <c r="W1910" s="29" t="s">
        <v>2503</v>
      </c>
      <c r="X1910" s="5">
        <f t="shared" si="392"/>
        <v>109.19999999999999</v>
      </c>
      <c r="Y1910" s="5">
        <f t="shared" si="393"/>
        <v>0</v>
      </c>
      <c r="Z1910" s="5"/>
      <c r="AA1910" s="3">
        <v>0.3</v>
      </c>
      <c r="AB1910" s="3">
        <f t="shared" si="395"/>
        <v>5.7</v>
      </c>
      <c r="AC1910" s="3">
        <f t="shared" si="396"/>
        <v>5.46</v>
      </c>
      <c r="AD1910">
        <v>300</v>
      </c>
      <c r="AE1910" s="1">
        <f t="shared" si="389"/>
        <v>0.3</v>
      </c>
    </row>
    <row r="1911" spans="1:31" customFormat="1" hidden="1" x14ac:dyDescent="0.3">
      <c r="A1911" s="65" t="str" cm="1">
        <f t="array" ref="A1911">_xlfn.IFS(M1911&gt;=65,"Heavy",M1911&lt;=25,"Light",M1911&gt;=26-64,"Medium")</f>
        <v>Light</v>
      </c>
      <c r="B1911" s="1" t="s">
        <v>2787</v>
      </c>
      <c r="C1911" s="1" t="s">
        <v>2824</v>
      </c>
      <c r="D1911" s="3">
        <f t="shared" si="394"/>
        <v>1894</v>
      </c>
      <c r="E1911" s="4" t="s">
        <v>2783</v>
      </c>
      <c r="F1911" s="3">
        <v>5</v>
      </c>
      <c r="G1911" s="3" t="s">
        <v>2827</v>
      </c>
      <c r="H1911" s="4" t="s">
        <v>1821</v>
      </c>
      <c r="I1911" s="3" t="s">
        <v>32</v>
      </c>
      <c r="J1911" s="3" t="s">
        <v>2340</v>
      </c>
      <c r="K1911" s="7" t="str">
        <f>VLOOKUP($I1911,'New Summary'!$E$8:$G$59,2,FALSE)</f>
        <v>H-200x100x4,5x7</v>
      </c>
      <c r="L1911" s="3" t="s">
        <v>2496</v>
      </c>
      <c r="M1911" s="7">
        <f>VLOOKUP($I1911,'New Summary'!$E$8:$G$59,3,FALSE)</f>
        <v>18.2</v>
      </c>
      <c r="N1911" s="3">
        <v>6000</v>
      </c>
      <c r="O1911" s="3" t="s">
        <v>25</v>
      </c>
      <c r="P1911" s="3">
        <v>1</v>
      </c>
      <c r="Q1911" s="28">
        <f t="shared" si="387"/>
        <v>6</v>
      </c>
      <c r="R1911" s="28">
        <f t="shared" si="388"/>
        <v>109.19999999999999</v>
      </c>
      <c r="S1911" s="12">
        <v>0</v>
      </c>
      <c r="T1911" s="46">
        <f t="shared" si="390"/>
        <v>0</v>
      </c>
      <c r="U1911" s="37"/>
      <c r="V1911" s="3">
        <f t="shared" si="391"/>
        <v>6</v>
      </c>
      <c r="W1911" s="29" t="s">
        <v>2503</v>
      </c>
      <c r="X1911" s="5">
        <f t="shared" si="392"/>
        <v>109.19999999999999</v>
      </c>
      <c r="Y1911" s="5">
        <f t="shared" si="393"/>
        <v>0</v>
      </c>
      <c r="Z1911" s="5"/>
      <c r="AA1911" s="3">
        <v>0.3</v>
      </c>
      <c r="AB1911" s="3">
        <f t="shared" si="395"/>
        <v>5.7</v>
      </c>
      <c r="AC1911" s="3">
        <f t="shared" si="396"/>
        <v>5.46</v>
      </c>
      <c r="AD1911">
        <v>300</v>
      </c>
      <c r="AE1911" s="1">
        <f t="shared" si="389"/>
        <v>0.3</v>
      </c>
    </row>
    <row r="1912" spans="1:31" customFormat="1" hidden="1" x14ac:dyDescent="0.3">
      <c r="A1912" s="65" t="str" cm="1">
        <f t="array" ref="A1912">_xlfn.IFS(M1912&gt;=65,"Heavy",M1912&lt;=25,"Light",M1912&gt;=26-64,"Medium")</f>
        <v>Light</v>
      </c>
      <c r="B1912" s="1" t="s">
        <v>2787</v>
      </c>
      <c r="C1912" s="1" t="s">
        <v>2824</v>
      </c>
      <c r="D1912" s="3">
        <f t="shared" si="394"/>
        <v>1895</v>
      </c>
      <c r="E1912" s="4" t="s">
        <v>2783</v>
      </c>
      <c r="F1912" s="3">
        <v>5</v>
      </c>
      <c r="G1912" s="3" t="s">
        <v>2827</v>
      </c>
      <c r="H1912" s="4" t="s">
        <v>1822</v>
      </c>
      <c r="I1912" s="3" t="s">
        <v>32</v>
      </c>
      <c r="J1912" s="3" t="s">
        <v>2340</v>
      </c>
      <c r="K1912" s="7" t="str">
        <f>VLOOKUP($I1912,'New Summary'!$E$8:$G$59,2,FALSE)</f>
        <v>H-200x100x4,5x7</v>
      </c>
      <c r="L1912" s="3" t="s">
        <v>2496</v>
      </c>
      <c r="M1912" s="7">
        <f>VLOOKUP($I1912,'New Summary'!$E$8:$G$59,3,FALSE)</f>
        <v>18.2</v>
      </c>
      <c r="N1912" s="3">
        <v>6000</v>
      </c>
      <c r="O1912" s="3" t="s">
        <v>25</v>
      </c>
      <c r="P1912" s="3">
        <v>1</v>
      </c>
      <c r="Q1912" s="28">
        <f t="shared" si="387"/>
        <v>6</v>
      </c>
      <c r="R1912" s="28">
        <f t="shared" si="388"/>
        <v>109.19999999999999</v>
      </c>
      <c r="S1912" s="12">
        <v>0</v>
      </c>
      <c r="T1912" s="46">
        <f t="shared" si="390"/>
        <v>0</v>
      </c>
      <c r="U1912" s="37"/>
      <c r="V1912" s="3">
        <f t="shared" si="391"/>
        <v>6</v>
      </c>
      <c r="W1912" s="29" t="s">
        <v>2503</v>
      </c>
      <c r="X1912" s="5">
        <f t="shared" si="392"/>
        <v>109.19999999999999</v>
      </c>
      <c r="Y1912" s="5">
        <f t="shared" si="393"/>
        <v>0</v>
      </c>
      <c r="Z1912" s="5"/>
      <c r="AA1912" s="3">
        <v>0.3</v>
      </c>
      <c r="AB1912" s="3">
        <f t="shared" si="395"/>
        <v>5.7</v>
      </c>
      <c r="AC1912" s="3">
        <f t="shared" si="396"/>
        <v>5.46</v>
      </c>
      <c r="AD1912">
        <v>300</v>
      </c>
      <c r="AE1912" s="1">
        <f t="shared" si="389"/>
        <v>0.3</v>
      </c>
    </row>
    <row r="1913" spans="1:31" customFormat="1" hidden="1" x14ac:dyDescent="0.3">
      <c r="A1913" s="65" t="str" cm="1">
        <f t="array" ref="A1913">_xlfn.IFS(M1913&gt;=65,"Heavy",M1913&lt;=25,"Light",M1913&gt;=26-64,"Medium")</f>
        <v>Light</v>
      </c>
      <c r="B1913" s="1" t="s">
        <v>2787</v>
      </c>
      <c r="C1913" s="1" t="s">
        <v>2824</v>
      </c>
      <c r="D1913" s="3">
        <f t="shared" si="394"/>
        <v>1896</v>
      </c>
      <c r="E1913" s="4" t="s">
        <v>2783</v>
      </c>
      <c r="F1913" s="3">
        <v>5</v>
      </c>
      <c r="G1913" s="3" t="s">
        <v>2827</v>
      </c>
      <c r="H1913" s="4" t="s">
        <v>1823</v>
      </c>
      <c r="I1913" s="3" t="s">
        <v>32</v>
      </c>
      <c r="J1913" s="3" t="s">
        <v>2340</v>
      </c>
      <c r="K1913" s="7" t="str">
        <f>VLOOKUP($I1913,'New Summary'!$E$8:$G$59,2,FALSE)</f>
        <v>H-200x100x4,5x7</v>
      </c>
      <c r="L1913" s="3" t="s">
        <v>2496</v>
      </c>
      <c r="M1913" s="7">
        <f>VLOOKUP($I1913,'New Summary'!$E$8:$G$59,3,FALSE)</f>
        <v>18.2</v>
      </c>
      <c r="N1913" s="3">
        <v>6000</v>
      </c>
      <c r="O1913" s="3" t="s">
        <v>25</v>
      </c>
      <c r="P1913" s="3">
        <v>1</v>
      </c>
      <c r="Q1913" s="28">
        <f t="shared" ref="Q1913:Q1976" si="397">(N1913/1000)*P1913</f>
        <v>6</v>
      </c>
      <c r="R1913" s="28">
        <f t="shared" ref="R1913:R1976" si="398">Q1913*M1913</f>
        <v>109.19999999999999</v>
      </c>
      <c r="S1913" s="12">
        <v>0</v>
      </c>
      <c r="T1913" s="46">
        <f t="shared" si="390"/>
        <v>0</v>
      </c>
      <c r="U1913" s="37"/>
      <c r="V1913" s="3">
        <f t="shared" si="391"/>
        <v>6</v>
      </c>
      <c r="W1913" s="29" t="s">
        <v>2503</v>
      </c>
      <c r="X1913" s="5">
        <f t="shared" si="392"/>
        <v>109.19999999999999</v>
      </c>
      <c r="Y1913" s="5">
        <f t="shared" si="393"/>
        <v>0</v>
      </c>
      <c r="Z1913" s="5"/>
      <c r="AA1913" s="3">
        <v>0.3</v>
      </c>
      <c r="AB1913" s="3">
        <f t="shared" si="395"/>
        <v>5.7</v>
      </c>
      <c r="AC1913" s="3">
        <f t="shared" si="396"/>
        <v>5.46</v>
      </c>
      <c r="AD1913">
        <v>300</v>
      </c>
      <c r="AE1913" s="1">
        <f t="shared" ref="AE1913:AE1976" si="399">AD1913/1000</f>
        <v>0.3</v>
      </c>
    </row>
    <row r="1914" spans="1:31" customFormat="1" hidden="1" x14ac:dyDescent="0.3">
      <c r="A1914" s="65" t="str" cm="1">
        <f t="array" ref="A1914">_xlfn.IFS(M1914&gt;=65,"Heavy",M1914&lt;=25,"Light",M1914&gt;=26-64,"Medium")</f>
        <v>Light</v>
      </c>
      <c r="B1914" s="1" t="s">
        <v>2787</v>
      </c>
      <c r="C1914" s="1" t="s">
        <v>2824</v>
      </c>
      <c r="D1914" s="3">
        <f t="shared" si="394"/>
        <v>1897</v>
      </c>
      <c r="E1914" s="4" t="s">
        <v>2783</v>
      </c>
      <c r="F1914" s="3">
        <v>5</v>
      </c>
      <c r="G1914" s="3" t="s">
        <v>2827</v>
      </c>
      <c r="H1914" s="4" t="s">
        <v>1824</v>
      </c>
      <c r="I1914" s="3" t="s">
        <v>32</v>
      </c>
      <c r="J1914" s="3" t="s">
        <v>2340</v>
      </c>
      <c r="K1914" s="7" t="str">
        <f>VLOOKUP($I1914,'New Summary'!$E$8:$G$59,2,FALSE)</f>
        <v>H-200x100x4,5x7</v>
      </c>
      <c r="L1914" s="3" t="s">
        <v>2496</v>
      </c>
      <c r="M1914" s="7">
        <f>VLOOKUP($I1914,'New Summary'!$E$8:$G$59,3,FALSE)</f>
        <v>18.2</v>
      </c>
      <c r="N1914" s="3">
        <v>6000</v>
      </c>
      <c r="O1914" s="3" t="s">
        <v>25</v>
      </c>
      <c r="P1914" s="3">
        <v>1</v>
      </c>
      <c r="Q1914" s="28">
        <f t="shared" si="397"/>
        <v>6</v>
      </c>
      <c r="R1914" s="28">
        <f t="shared" si="398"/>
        <v>109.19999999999999</v>
      </c>
      <c r="S1914" s="12">
        <v>0</v>
      </c>
      <c r="T1914" s="46">
        <f t="shared" si="390"/>
        <v>0</v>
      </c>
      <c r="U1914" s="37"/>
      <c r="V1914" s="3">
        <f t="shared" si="391"/>
        <v>6</v>
      </c>
      <c r="W1914" s="29" t="s">
        <v>2503</v>
      </c>
      <c r="X1914" s="5">
        <f t="shared" si="392"/>
        <v>109.19999999999999</v>
      </c>
      <c r="Y1914" s="5">
        <f t="shared" si="393"/>
        <v>0</v>
      </c>
      <c r="Z1914" s="5"/>
      <c r="AA1914" s="3">
        <v>0.3</v>
      </c>
      <c r="AB1914" s="3">
        <f t="shared" si="395"/>
        <v>5.7</v>
      </c>
      <c r="AC1914" s="3">
        <f t="shared" si="396"/>
        <v>5.46</v>
      </c>
      <c r="AD1914">
        <v>300</v>
      </c>
      <c r="AE1914" s="1">
        <f t="shared" si="399"/>
        <v>0.3</v>
      </c>
    </row>
    <row r="1915" spans="1:31" customFormat="1" hidden="1" x14ac:dyDescent="0.3">
      <c r="A1915" s="65" t="str" cm="1">
        <f t="array" ref="A1915">_xlfn.IFS(M1915&gt;=65,"Heavy",M1915&lt;=25,"Light",M1915&gt;=26-64,"Medium")</f>
        <v>Light</v>
      </c>
      <c r="B1915" s="1" t="s">
        <v>2787</v>
      </c>
      <c r="C1915" s="1" t="s">
        <v>2824</v>
      </c>
      <c r="D1915" s="3">
        <f t="shared" si="394"/>
        <v>1898</v>
      </c>
      <c r="E1915" s="4" t="s">
        <v>2783</v>
      </c>
      <c r="F1915" s="3">
        <v>5</v>
      </c>
      <c r="G1915" s="3" t="s">
        <v>2827</v>
      </c>
      <c r="H1915" s="4" t="s">
        <v>1825</v>
      </c>
      <c r="I1915" s="3" t="s">
        <v>32</v>
      </c>
      <c r="J1915" s="3" t="s">
        <v>2340</v>
      </c>
      <c r="K1915" s="7" t="str">
        <f>VLOOKUP($I1915,'New Summary'!$E$8:$G$59,2,FALSE)</f>
        <v>H-200x100x4,5x7</v>
      </c>
      <c r="L1915" s="3" t="s">
        <v>2496</v>
      </c>
      <c r="M1915" s="7">
        <f>VLOOKUP($I1915,'New Summary'!$E$8:$G$59,3,FALSE)</f>
        <v>18.2</v>
      </c>
      <c r="N1915" s="3">
        <v>6000</v>
      </c>
      <c r="O1915" s="3" t="s">
        <v>25</v>
      </c>
      <c r="P1915" s="3">
        <v>1</v>
      </c>
      <c r="Q1915" s="28">
        <f t="shared" si="397"/>
        <v>6</v>
      </c>
      <c r="R1915" s="28">
        <f t="shared" si="398"/>
        <v>109.19999999999999</v>
      </c>
      <c r="S1915" s="12">
        <v>0</v>
      </c>
      <c r="T1915" s="46">
        <f t="shared" si="390"/>
        <v>0</v>
      </c>
      <c r="U1915" s="37"/>
      <c r="V1915" s="3">
        <f t="shared" si="391"/>
        <v>6</v>
      </c>
      <c r="W1915" s="29" t="s">
        <v>2503</v>
      </c>
      <c r="X1915" s="5">
        <f t="shared" si="392"/>
        <v>109.19999999999999</v>
      </c>
      <c r="Y1915" s="5">
        <f t="shared" si="393"/>
        <v>0</v>
      </c>
      <c r="Z1915" s="5"/>
      <c r="AA1915" s="3">
        <v>0.3</v>
      </c>
      <c r="AB1915" s="3">
        <f t="shared" si="395"/>
        <v>5.7</v>
      </c>
      <c r="AC1915" s="3">
        <f t="shared" si="396"/>
        <v>5.46</v>
      </c>
      <c r="AD1915">
        <v>300</v>
      </c>
      <c r="AE1915" s="1">
        <f t="shared" si="399"/>
        <v>0.3</v>
      </c>
    </row>
    <row r="1916" spans="1:31" customFormat="1" hidden="1" x14ac:dyDescent="0.3">
      <c r="A1916" s="65" t="str" cm="1">
        <f t="array" ref="A1916">_xlfn.IFS(M1916&gt;=65,"Heavy",M1916&lt;=25,"Light",M1916&gt;=26-64,"Medium")</f>
        <v>Light</v>
      </c>
      <c r="B1916" s="1" t="s">
        <v>2787</v>
      </c>
      <c r="C1916" s="1" t="s">
        <v>2824</v>
      </c>
      <c r="D1916" s="3">
        <f t="shared" si="394"/>
        <v>1899</v>
      </c>
      <c r="E1916" s="4" t="s">
        <v>2783</v>
      </c>
      <c r="F1916" s="3">
        <v>5</v>
      </c>
      <c r="G1916" s="3" t="s">
        <v>2827</v>
      </c>
      <c r="H1916" s="4" t="s">
        <v>1826</v>
      </c>
      <c r="I1916" s="3" t="s">
        <v>32</v>
      </c>
      <c r="J1916" s="3" t="s">
        <v>2340</v>
      </c>
      <c r="K1916" s="7" t="str">
        <f>VLOOKUP($I1916,'New Summary'!$E$8:$G$59,2,FALSE)</f>
        <v>H-200x100x4,5x7</v>
      </c>
      <c r="L1916" s="3" t="s">
        <v>2496</v>
      </c>
      <c r="M1916" s="7">
        <f>VLOOKUP($I1916,'New Summary'!$E$8:$G$59,3,FALSE)</f>
        <v>18.2</v>
      </c>
      <c r="N1916" s="3">
        <v>6000</v>
      </c>
      <c r="O1916" s="3" t="s">
        <v>25</v>
      </c>
      <c r="P1916" s="3">
        <v>1</v>
      </c>
      <c r="Q1916" s="28">
        <f t="shared" si="397"/>
        <v>6</v>
      </c>
      <c r="R1916" s="28">
        <f t="shared" si="398"/>
        <v>109.19999999999999</v>
      </c>
      <c r="S1916" s="12">
        <v>0</v>
      </c>
      <c r="T1916" s="46">
        <f t="shared" si="390"/>
        <v>0</v>
      </c>
      <c r="U1916" s="37"/>
      <c r="V1916" s="3">
        <f t="shared" si="391"/>
        <v>6</v>
      </c>
      <c r="W1916" s="29" t="s">
        <v>2503</v>
      </c>
      <c r="X1916" s="5">
        <f t="shared" si="392"/>
        <v>109.19999999999999</v>
      </c>
      <c r="Y1916" s="5">
        <f t="shared" si="393"/>
        <v>0</v>
      </c>
      <c r="Z1916" s="5"/>
      <c r="AA1916" s="3">
        <v>0.3</v>
      </c>
      <c r="AB1916" s="3">
        <f t="shared" si="395"/>
        <v>5.7</v>
      </c>
      <c r="AC1916" s="3">
        <f t="shared" si="396"/>
        <v>5.46</v>
      </c>
      <c r="AD1916">
        <v>300</v>
      </c>
      <c r="AE1916" s="1">
        <f t="shared" si="399"/>
        <v>0.3</v>
      </c>
    </row>
    <row r="1917" spans="1:31" customFormat="1" hidden="1" x14ac:dyDescent="0.3">
      <c r="A1917" s="65" t="str" cm="1">
        <f t="array" ref="A1917">_xlfn.IFS(M1917&gt;=65,"Heavy",M1917&lt;=25,"Light",M1917&gt;=26-64,"Medium")</f>
        <v>Light</v>
      </c>
      <c r="B1917" s="1" t="s">
        <v>2787</v>
      </c>
      <c r="C1917" s="1" t="s">
        <v>2824</v>
      </c>
      <c r="D1917" s="3">
        <f t="shared" si="394"/>
        <v>1900</v>
      </c>
      <c r="E1917" s="4" t="s">
        <v>2783</v>
      </c>
      <c r="F1917" s="3">
        <v>5</v>
      </c>
      <c r="G1917" s="3" t="s">
        <v>2827</v>
      </c>
      <c r="H1917" s="4" t="s">
        <v>1827</v>
      </c>
      <c r="I1917" s="3" t="s">
        <v>32</v>
      </c>
      <c r="J1917" s="3" t="s">
        <v>2340</v>
      </c>
      <c r="K1917" s="7" t="str">
        <f>VLOOKUP($I1917,'New Summary'!$E$8:$G$59,2,FALSE)</f>
        <v>H-200x100x4,5x7</v>
      </c>
      <c r="L1917" s="3" t="s">
        <v>2496</v>
      </c>
      <c r="M1917" s="7">
        <f>VLOOKUP($I1917,'New Summary'!$E$8:$G$59,3,FALSE)</f>
        <v>18.2</v>
      </c>
      <c r="N1917" s="3">
        <v>6000</v>
      </c>
      <c r="O1917" s="3" t="s">
        <v>25</v>
      </c>
      <c r="P1917" s="3">
        <v>1</v>
      </c>
      <c r="Q1917" s="28">
        <f t="shared" si="397"/>
        <v>6</v>
      </c>
      <c r="R1917" s="28">
        <f t="shared" si="398"/>
        <v>109.19999999999999</v>
      </c>
      <c r="S1917" s="12">
        <v>0</v>
      </c>
      <c r="T1917" s="46">
        <f t="shared" si="390"/>
        <v>0</v>
      </c>
      <c r="U1917" s="37"/>
      <c r="V1917" s="3">
        <f t="shared" si="391"/>
        <v>6</v>
      </c>
      <c r="W1917" s="29" t="s">
        <v>2503</v>
      </c>
      <c r="X1917" s="5">
        <f t="shared" si="392"/>
        <v>109.19999999999999</v>
      </c>
      <c r="Y1917" s="5">
        <f t="shared" si="393"/>
        <v>0</v>
      </c>
      <c r="Z1917" s="5"/>
      <c r="AA1917" s="3">
        <v>0.3</v>
      </c>
      <c r="AB1917" s="3">
        <f t="shared" si="395"/>
        <v>5.7</v>
      </c>
      <c r="AC1917" s="3">
        <f t="shared" si="396"/>
        <v>5.46</v>
      </c>
      <c r="AD1917">
        <v>300</v>
      </c>
      <c r="AE1917" s="1">
        <f t="shared" si="399"/>
        <v>0.3</v>
      </c>
    </row>
    <row r="1918" spans="1:31" customFormat="1" hidden="1" x14ac:dyDescent="0.3">
      <c r="A1918" s="65" t="str" cm="1">
        <f t="array" ref="A1918">_xlfn.IFS(M1918&gt;=65,"Heavy",M1918&lt;=25,"Light",M1918&gt;=26-64,"Medium")</f>
        <v>Light</v>
      </c>
      <c r="B1918" s="1" t="s">
        <v>2787</v>
      </c>
      <c r="C1918" s="1" t="s">
        <v>2824</v>
      </c>
      <c r="D1918" s="3">
        <f t="shared" si="394"/>
        <v>1901</v>
      </c>
      <c r="E1918" s="4" t="s">
        <v>2783</v>
      </c>
      <c r="F1918" s="3">
        <v>5</v>
      </c>
      <c r="G1918" s="3" t="s">
        <v>2827</v>
      </c>
      <c r="H1918" s="4" t="s">
        <v>1828</v>
      </c>
      <c r="I1918" s="3" t="s">
        <v>32</v>
      </c>
      <c r="J1918" s="3" t="s">
        <v>2340</v>
      </c>
      <c r="K1918" s="7" t="str">
        <f>VLOOKUP($I1918,'New Summary'!$E$8:$G$59,2,FALSE)</f>
        <v>H-200x100x4,5x7</v>
      </c>
      <c r="L1918" s="3" t="s">
        <v>2496</v>
      </c>
      <c r="M1918" s="7">
        <f>VLOOKUP($I1918,'New Summary'!$E$8:$G$59,3,FALSE)</f>
        <v>18.2</v>
      </c>
      <c r="N1918" s="3">
        <v>6000</v>
      </c>
      <c r="O1918" s="3" t="s">
        <v>25</v>
      </c>
      <c r="P1918" s="3">
        <v>1</v>
      </c>
      <c r="Q1918" s="28">
        <f t="shared" si="397"/>
        <v>6</v>
      </c>
      <c r="R1918" s="28">
        <f t="shared" si="398"/>
        <v>109.19999999999999</v>
      </c>
      <c r="S1918" s="12">
        <v>0</v>
      </c>
      <c r="T1918" s="46">
        <f t="shared" si="390"/>
        <v>0</v>
      </c>
      <c r="U1918" s="37"/>
      <c r="V1918" s="3">
        <f t="shared" si="391"/>
        <v>6</v>
      </c>
      <c r="W1918" s="29" t="s">
        <v>2503</v>
      </c>
      <c r="X1918" s="5">
        <f t="shared" si="392"/>
        <v>109.19999999999999</v>
      </c>
      <c r="Y1918" s="5">
        <f t="shared" si="393"/>
        <v>0</v>
      </c>
      <c r="Z1918" s="5"/>
      <c r="AA1918" s="3">
        <v>0.3</v>
      </c>
      <c r="AB1918" s="3">
        <f t="shared" si="395"/>
        <v>5.7</v>
      </c>
      <c r="AC1918" s="3">
        <f t="shared" si="396"/>
        <v>5.46</v>
      </c>
      <c r="AD1918">
        <v>300</v>
      </c>
      <c r="AE1918" s="1">
        <f t="shared" si="399"/>
        <v>0.3</v>
      </c>
    </row>
    <row r="1919" spans="1:31" customFormat="1" hidden="1" x14ac:dyDescent="0.3">
      <c r="A1919" s="65" t="str" cm="1">
        <f t="array" ref="A1919">_xlfn.IFS(M1919&gt;=65,"Heavy",M1919&lt;=25,"Light",M1919&gt;=26-64,"Medium")</f>
        <v>Light</v>
      </c>
      <c r="B1919" s="1" t="s">
        <v>2787</v>
      </c>
      <c r="C1919" s="1" t="s">
        <v>2824</v>
      </c>
      <c r="D1919" s="3">
        <f t="shared" si="394"/>
        <v>1902</v>
      </c>
      <c r="E1919" s="4" t="s">
        <v>2783</v>
      </c>
      <c r="F1919" s="3">
        <v>5</v>
      </c>
      <c r="G1919" s="3" t="s">
        <v>2827</v>
      </c>
      <c r="H1919" s="4" t="s">
        <v>1829</v>
      </c>
      <c r="I1919" s="3" t="s">
        <v>32</v>
      </c>
      <c r="J1919" s="3" t="s">
        <v>2340</v>
      </c>
      <c r="K1919" s="7" t="str">
        <f>VLOOKUP($I1919,'New Summary'!$E$8:$G$59,2,FALSE)</f>
        <v>H-200x100x4,5x7</v>
      </c>
      <c r="L1919" s="3" t="s">
        <v>2496</v>
      </c>
      <c r="M1919" s="7">
        <f>VLOOKUP($I1919,'New Summary'!$E$8:$G$59,3,FALSE)</f>
        <v>18.2</v>
      </c>
      <c r="N1919" s="3">
        <v>6000</v>
      </c>
      <c r="O1919" s="3" t="s">
        <v>25</v>
      </c>
      <c r="P1919" s="3">
        <v>1</v>
      </c>
      <c r="Q1919" s="28">
        <f t="shared" si="397"/>
        <v>6</v>
      </c>
      <c r="R1919" s="28">
        <f t="shared" si="398"/>
        <v>109.19999999999999</v>
      </c>
      <c r="S1919" s="12">
        <v>0</v>
      </c>
      <c r="T1919" s="46">
        <f t="shared" si="390"/>
        <v>0</v>
      </c>
      <c r="U1919" s="37"/>
      <c r="V1919" s="3">
        <f t="shared" si="391"/>
        <v>6</v>
      </c>
      <c r="W1919" s="29" t="s">
        <v>2503</v>
      </c>
      <c r="X1919" s="5">
        <f t="shared" si="392"/>
        <v>109.19999999999999</v>
      </c>
      <c r="Y1919" s="5">
        <f t="shared" si="393"/>
        <v>0</v>
      </c>
      <c r="Z1919" s="5"/>
      <c r="AA1919" s="3">
        <v>0.3</v>
      </c>
      <c r="AB1919" s="3">
        <f t="shared" si="395"/>
        <v>5.7</v>
      </c>
      <c r="AC1919" s="3">
        <f t="shared" si="396"/>
        <v>5.46</v>
      </c>
      <c r="AD1919">
        <v>300</v>
      </c>
      <c r="AE1919" s="1">
        <f t="shared" si="399"/>
        <v>0.3</v>
      </c>
    </row>
    <row r="1920" spans="1:31" customFormat="1" hidden="1" x14ac:dyDescent="0.3">
      <c r="A1920" s="65" t="str" cm="1">
        <f t="array" ref="A1920">_xlfn.IFS(M1920&gt;=65,"Heavy",M1920&lt;=25,"Light",M1920&gt;=26-64,"Medium")</f>
        <v>Light</v>
      </c>
      <c r="B1920" s="1" t="s">
        <v>2787</v>
      </c>
      <c r="C1920" s="1" t="s">
        <v>2824</v>
      </c>
      <c r="D1920" s="3">
        <f t="shared" si="394"/>
        <v>1903</v>
      </c>
      <c r="E1920" s="4" t="s">
        <v>2783</v>
      </c>
      <c r="F1920" s="3">
        <v>5</v>
      </c>
      <c r="G1920" s="3" t="s">
        <v>2827</v>
      </c>
      <c r="H1920" s="4" t="s">
        <v>1830</v>
      </c>
      <c r="I1920" s="3" t="s">
        <v>32</v>
      </c>
      <c r="J1920" s="3" t="s">
        <v>2340</v>
      </c>
      <c r="K1920" s="7" t="str">
        <f>VLOOKUP($I1920,'New Summary'!$E$8:$G$59,2,FALSE)</f>
        <v>H-200x100x4,5x7</v>
      </c>
      <c r="L1920" s="3" t="s">
        <v>2496</v>
      </c>
      <c r="M1920" s="7">
        <f>VLOOKUP($I1920,'New Summary'!$E$8:$G$59,3,FALSE)</f>
        <v>18.2</v>
      </c>
      <c r="N1920" s="3">
        <v>6000</v>
      </c>
      <c r="O1920" s="3" t="s">
        <v>25</v>
      </c>
      <c r="P1920" s="3">
        <v>1</v>
      </c>
      <c r="Q1920" s="28">
        <f t="shared" si="397"/>
        <v>6</v>
      </c>
      <c r="R1920" s="28">
        <f t="shared" si="398"/>
        <v>109.19999999999999</v>
      </c>
      <c r="S1920" s="12">
        <v>0</v>
      </c>
      <c r="T1920" s="46">
        <f t="shared" si="390"/>
        <v>0</v>
      </c>
      <c r="U1920" s="37"/>
      <c r="V1920" s="3">
        <f t="shared" si="391"/>
        <v>6</v>
      </c>
      <c r="W1920" s="29" t="s">
        <v>2503</v>
      </c>
      <c r="X1920" s="5">
        <f t="shared" si="392"/>
        <v>109.19999999999999</v>
      </c>
      <c r="Y1920" s="5">
        <f t="shared" si="393"/>
        <v>0</v>
      </c>
      <c r="Z1920" s="5"/>
      <c r="AA1920" s="3">
        <v>0.3</v>
      </c>
      <c r="AB1920" s="3">
        <f t="shared" si="395"/>
        <v>5.7</v>
      </c>
      <c r="AC1920" s="3">
        <f t="shared" si="396"/>
        <v>5.46</v>
      </c>
      <c r="AD1920">
        <v>300</v>
      </c>
      <c r="AE1920" s="1">
        <f t="shared" si="399"/>
        <v>0.3</v>
      </c>
    </row>
    <row r="1921" spans="1:31" customFormat="1" hidden="1" x14ac:dyDescent="0.3">
      <c r="A1921" s="65" t="str" cm="1">
        <f t="array" ref="A1921">_xlfn.IFS(M1921&gt;=65,"Heavy",M1921&lt;=25,"Light",M1921&gt;=26-64,"Medium")</f>
        <v>Light</v>
      </c>
      <c r="B1921" s="1" t="s">
        <v>2787</v>
      </c>
      <c r="C1921" s="1" t="s">
        <v>2824</v>
      </c>
      <c r="D1921" s="3">
        <f t="shared" si="394"/>
        <v>1904</v>
      </c>
      <c r="E1921" s="4" t="s">
        <v>2783</v>
      </c>
      <c r="F1921" s="3">
        <v>5</v>
      </c>
      <c r="G1921" s="3" t="s">
        <v>2827</v>
      </c>
      <c r="H1921" s="4" t="s">
        <v>1831</v>
      </c>
      <c r="I1921" s="3" t="s">
        <v>32</v>
      </c>
      <c r="J1921" s="3" t="s">
        <v>2340</v>
      </c>
      <c r="K1921" s="7" t="str">
        <f>VLOOKUP($I1921,'New Summary'!$E$8:$G$59,2,FALSE)</f>
        <v>H-200x100x4,5x7</v>
      </c>
      <c r="L1921" s="3" t="s">
        <v>2496</v>
      </c>
      <c r="M1921" s="7">
        <f>VLOOKUP($I1921,'New Summary'!$E$8:$G$59,3,FALSE)</f>
        <v>18.2</v>
      </c>
      <c r="N1921" s="3">
        <v>6000</v>
      </c>
      <c r="O1921" s="3" t="s">
        <v>25</v>
      </c>
      <c r="P1921" s="3">
        <v>1</v>
      </c>
      <c r="Q1921" s="28">
        <f t="shared" si="397"/>
        <v>6</v>
      </c>
      <c r="R1921" s="28">
        <f t="shared" si="398"/>
        <v>109.19999999999999</v>
      </c>
      <c r="S1921" s="12">
        <v>0</v>
      </c>
      <c r="T1921" s="46">
        <f t="shared" si="390"/>
        <v>0</v>
      </c>
      <c r="U1921" s="37"/>
      <c r="V1921" s="3">
        <f t="shared" si="391"/>
        <v>6</v>
      </c>
      <c r="W1921" s="29" t="s">
        <v>2503</v>
      </c>
      <c r="X1921" s="5">
        <f t="shared" si="392"/>
        <v>109.19999999999999</v>
      </c>
      <c r="Y1921" s="5">
        <f t="shared" si="393"/>
        <v>0</v>
      </c>
      <c r="Z1921" s="5"/>
      <c r="AA1921" s="3">
        <v>0.3</v>
      </c>
      <c r="AB1921" s="3">
        <f t="shared" si="395"/>
        <v>5.7</v>
      </c>
      <c r="AC1921" s="3">
        <f t="shared" si="396"/>
        <v>5.46</v>
      </c>
      <c r="AD1921">
        <v>300</v>
      </c>
      <c r="AE1921" s="1">
        <f t="shared" si="399"/>
        <v>0.3</v>
      </c>
    </row>
    <row r="1922" spans="1:31" customFormat="1" hidden="1" x14ac:dyDescent="0.3">
      <c r="A1922" s="65" t="str" cm="1">
        <f t="array" ref="A1922">_xlfn.IFS(M1922&gt;=65,"Heavy",M1922&lt;=25,"Light",M1922&gt;=26-64,"Medium")</f>
        <v>Light</v>
      </c>
      <c r="B1922" s="1" t="s">
        <v>2787</v>
      </c>
      <c r="C1922" s="1" t="s">
        <v>2824</v>
      </c>
      <c r="D1922" s="3">
        <f t="shared" si="394"/>
        <v>1905</v>
      </c>
      <c r="E1922" s="4" t="s">
        <v>2783</v>
      </c>
      <c r="F1922" s="3">
        <v>5</v>
      </c>
      <c r="G1922" s="3" t="s">
        <v>2827</v>
      </c>
      <c r="H1922" s="4" t="s">
        <v>1832</v>
      </c>
      <c r="I1922" s="3" t="s">
        <v>32</v>
      </c>
      <c r="J1922" s="3" t="s">
        <v>2340</v>
      </c>
      <c r="K1922" s="7" t="str">
        <f>VLOOKUP($I1922,'New Summary'!$E$8:$G$59,2,FALSE)</f>
        <v>H-200x100x4,5x7</v>
      </c>
      <c r="L1922" s="3" t="s">
        <v>2496</v>
      </c>
      <c r="M1922" s="7">
        <f>VLOOKUP($I1922,'New Summary'!$E$8:$G$59,3,FALSE)</f>
        <v>18.2</v>
      </c>
      <c r="N1922" s="3">
        <v>6000</v>
      </c>
      <c r="O1922" s="3" t="s">
        <v>25</v>
      </c>
      <c r="P1922" s="3">
        <v>1</v>
      </c>
      <c r="Q1922" s="28">
        <f t="shared" si="397"/>
        <v>6</v>
      </c>
      <c r="R1922" s="28">
        <f t="shared" si="398"/>
        <v>109.19999999999999</v>
      </c>
      <c r="S1922" s="12">
        <v>0</v>
      </c>
      <c r="T1922" s="46">
        <f t="shared" si="390"/>
        <v>0</v>
      </c>
      <c r="U1922" s="37"/>
      <c r="V1922" s="3">
        <f t="shared" si="391"/>
        <v>6</v>
      </c>
      <c r="W1922" s="29" t="s">
        <v>2503</v>
      </c>
      <c r="X1922" s="5">
        <f t="shared" si="392"/>
        <v>109.19999999999999</v>
      </c>
      <c r="Y1922" s="5">
        <f t="shared" si="393"/>
        <v>0</v>
      </c>
      <c r="Z1922" s="5"/>
      <c r="AA1922" s="3">
        <v>0.3</v>
      </c>
      <c r="AB1922" s="3">
        <f t="shared" si="395"/>
        <v>5.7</v>
      </c>
      <c r="AC1922" s="3">
        <f t="shared" si="396"/>
        <v>5.46</v>
      </c>
      <c r="AD1922">
        <v>300</v>
      </c>
      <c r="AE1922" s="1">
        <f t="shared" si="399"/>
        <v>0.3</v>
      </c>
    </row>
    <row r="1923" spans="1:31" customFormat="1" hidden="1" x14ac:dyDescent="0.3">
      <c r="A1923" s="65" t="str" cm="1">
        <f t="array" ref="A1923">_xlfn.IFS(M1923&gt;=65,"Heavy",M1923&lt;=25,"Light",M1923&gt;=26-64,"Medium")</f>
        <v>Light</v>
      </c>
      <c r="B1923" s="1" t="s">
        <v>2787</v>
      </c>
      <c r="C1923" s="1" t="s">
        <v>2824</v>
      </c>
      <c r="D1923" s="3">
        <f t="shared" si="394"/>
        <v>1906</v>
      </c>
      <c r="E1923" s="4" t="s">
        <v>2783</v>
      </c>
      <c r="F1923" s="3">
        <v>5</v>
      </c>
      <c r="G1923" s="3" t="s">
        <v>2827</v>
      </c>
      <c r="H1923" s="4" t="s">
        <v>1833</v>
      </c>
      <c r="I1923" s="3" t="s">
        <v>32</v>
      </c>
      <c r="J1923" s="3" t="s">
        <v>2340</v>
      </c>
      <c r="K1923" s="7" t="str">
        <f>VLOOKUP($I1923,'New Summary'!$E$8:$G$59,2,FALSE)</f>
        <v>H-200x100x4,5x7</v>
      </c>
      <c r="L1923" s="3" t="s">
        <v>2496</v>
      </c>
      <c r="M1923" s="7">
        <f>VLOOKUP($I1923,'New Summary'!$E$8:$G$59,3,FALSE)</f>
        <v>18.2</v>
      </c>
      <c r="N1923" s="3">
        <v>6000</v>
      </c>
      <c r="O1923" s="3" t="s">
        <v>25</v>
      </c>
      <c r="P1923" s="3">
        <v>1</v>
      </c>
      <c r="Q1923" s="28">
        <f t="shared" si="397"/>
        <v>6</v>
      </c>
      <c r="R1923" s="28">
        <f t="shared" si="398"/>
        <v>109.19999999999999</v>
      </c>
      <c r="S1923" s="12">
        <v>0</v>
      </c>
      <c r="T1923" s="46">
        <f t="shared" ref="T1923:T1986" si="400">Q1923*S1923</f>
        <v>0</v>
      </c>
      <c r="U1923" s="37"/>
      <c r="V1923" s="3">
        <f t="shared" ref="V1923:V1986" si="401">Q1923-T1923</f>
        <v>6</v>
      </c>
      <c r="W1923" s="29" t="s">
        <v>2503</v>
      </c>
      <c r="X1923" s="5">
        <f t="shared" si="392"/>
        <v>109.19999999999999</v>
      </c>
      <c r="Y1923" s="5">
        <f t="shared" si="393"/>
        <v>0</v>
      </c>
      <c r="Z1923" s="5"/>
      <c r="AA1923" s="3">
        <v>0.3</v>
      </c>
      <c r="AB1923" s="3">
        <f t="shared" si="395"/>
        <v>5.7</v>
      </c>
      <c r="AC1923" s="3">
        <f t="shared" si="396"/>
        <v>5.46</v>
      </c>
      <c r="AD1923">
        <v>300</v>
      </c>
      <c r="AE1923" s="1">
        <f t="shared" si="399"/>
        <v>0.3</v>
      </c>
    </row>
    <row r="1924" spans="1:31" customFormat="1" hidden="1" x14ac:dyDescent="0.3">
      <c r="A1924" s="65" t="str" cm="1">
        <f t="array" ref="A1924">_xlfn.IFS(M1924&gt;=65,"Heavy",M1924&lt;=25,"Light",M1924&gt;=26-64,"Medium")</f>
        <v>Light</v>
      </c>
      <c r="B1924" s="1" t="s">
        <v>2787</v>
      </c>
      <c r="C1924" s="1" t="s">
        <v>2824</v>
      </c>
      <c r="D1924" s="3">
        <f t="shared" si="394"/>
        <v>1907</v>
      </c>
      <c r="E1924" s="4" t="s">
        <v>2783</v>
      </c>
      <c r="F1924" s="3">
        <v>5</v>
      </c>
      <c r="G1924" s="3" t="s">
        <v>2827</v>
      </c>
      <c r="H1924" s="4" t="s">
        <v>1834</v>
      </c>
      <c r="I1924" s="3" t="s">
        <v>32</v>
      </c>
      <c r="J1924" s="3" t="s">
        <v>2340</v>
      </c>
      <c r="K1924" s="7" t="str">
        <f>VLOOKUP($I1924,'New Summary'!$E$8:$G$59,2,FALSE)</f>
        <v>H-200x100x4,5x7</v>
      </c>
      <c r="L1924" s="3" t="s">
        <v>2496</v>
      </c>
      <c r="M1924" s="7">
        <f>VLOOKUP($I1924,'New Summary'!$E$8:$G$59,3,FALSE)</f>
        <v>18.2</v>
      </c>
      <c r="N1924" s="3">
        <v>6000</v>
      </c>
      <c r="O1924" s="3" t="s">
        <v>25</v>
      </c>
      <c r="P1924" s="3">
        <v>1</v>
      </c>
      <c r="Q1924" s="28">
        <f t="shared" si="397"/>
        <v>6</v>
      </c>
      <c r="R1924" s="28">
        <f t="shared" si="398"/>
        <v>109.19999999999999</v>
      </c>
      <c r="S1924" s="12">
        <v>0</v>
      </c>
      <c r="T1924" s="46">
        <f t="shared" si="400"/>
        <v>0</v>
      </c>
      <c r="U1924" s="37"/>
      <c r="V1924" s="3">
        <f t="shared" si="401"/>
        <v>6</v>
      </c>
      <c r="W1924" s="29" t="s">
        <v>2503</v>
      </c>
      <c r="X1924" s="5">
        <f t="shared" si="392"/>
        <v>109.19999999999999</v>
      </c>
      <c r="Y1924" s="5">
        <f t="shared" si="393"/>
        <v>0</v>
      </c>
      <c r="Z1924" s="5"/>
      <c r="AA1924" s="3">
        <v>0.3</v>
      </c>
      <c r="AB1924" s="3">
        <f t="shared" si="395"/>
        <v>5.7</v>
      </c>
      <c r="AC1924" s="3">
        <f t="shared" si="396"/>
        <v>5.46</v>
      </c>
      <c r="AD1924">
        <v>300</v>
      </c>
      <c r="AE1924" s="1">
        <f t="shared" si="399"/>
        <v>0.3</v>
      </c>
    </row>
    <row r="1925" spans="1:31" customFormat="1" hidden="1" x14ac:dyDescent="0.3">
      <c r="A1925" s="65" t="str" cm="1">
        <f t="array" ref="A1925">_xlfn.IFS(M1925&gt;=65,"Heavy",M1925&lt;=25,"Light",M1925&gt;=26-64,"Medium")</f>
        <v>Light</v>
      </c>
      <c r="B1925" s="1" t="s">
        <v>2787</v>
      </c>
      <c r="C1925" s="1" t="s">
        <v>2824</v>
      </c>
      <c r="D1925" s="3">
        <f t="shared" si="394"/>
        <v>1908</v>
      </c>
      <c r="E1925" s="4" t="s">
        <v>2783</v>
      </c>
      <c r="F1925" s="3">
        <v>5</v>
      </c>
      <c r="G1925" s="3" t="s">
        <v>2827</v>
      </c>
      <c r="H1925" s="4" t="s">
        <v>1835</v>
      </c>
      <c r="I1925" s="3" t="s">
        <v>32</v>
      </c>
      <c r="J1925" s="3" t="s">
        <v>2340</v>
      </c>
      <c r="K1925" s="7" t="str">
        <f>VLOOKUP($I1925,'New Summary'!$E$8:$G$59,2,FALSE)</f>
        <v>H-200x100x4,5x7</v>
      </c>
      <c r="L1925" s="3" t="s">
        <v>2496</v>
      </c>
      <c r="M1925" s="7">
        <f>VLOOKUP($I1925,'New Summary'!$E$8:$G$59,3,FALSE)</f>
        <v>18.2</v>
      </c>
      <c r="N1925" s="3">
        <v>6000</v>
      </c>
      <c r="O1925" s="3" t="s">
        <v>25</v>
      </c>
      <c r="P1925" s="3">
        <v>1</v>
      </c>
      <c r="Q1925" s="28">
        <f t="shared" si="397"/>
        <v>6</v>
      </c>
      <c r="R1925" s="28">
        <f t="shared" si="398"/>
        <v>109.19999999999999</v>
      </c>
      <c r="S1925" s="12">
        <v>0</v>
      </c>
      <c r="T1925" s="46">
        <f t="shared" si="400"/>
        <v>0</v>
      </c>
      <c r="U1925" s="37"/>
      <c r="V1925" s="3">
        <f t="shared" si="401"/>
        <v>6</v>
      </c>
      <c r="W1925" s="29" t="s">
        <v>2503</v>
      </c>
      <c r="X1925" s="5">
        <f t="shared" si="392"/>
        <v>109.19999999999999</v>
      </c>
      <c r="Y1925" s="5">
        <f t="shared" si="393"/>
        <v>0</v>
      </c>
      <c r="Z1925" s="5"/>
      <c r="AA1925" s="3">
        <v>0.3</v>
      </c>
      <c r="AB1925" s="3">
        <f t="shared" si="395"/>
        <v>5.7</v>
      </c>
      <c r="AC1925" s="3">
        <f t="shared" si="396"/>
        <v>5.46</v>
      </c>
      <c r="AD1925">
        <v>300</v>
      </c>
      <c r="AE1925" s="1">
        <f t="shared" si="399"/>
        <v>0.3</v>
      </c>
    </row>
    <row r="1926" spans="1:31" customFormat="1" hidden="1" x14ac:dyDescent="0.3">
      <c r="A1926" s="65" t="str" cm="1">
        <f t="array" ref="A1926">_xlfn.IFS(M1926&gt;=65,"Heavy",M1926&lt;=25,"Light",M1926&gt;=26-64,"Medium")</f>
        <v>Light</v>
      </c>
      <c r="B1926" s="1" t="s">
        <v>2787</v>
      </c>
      <c r="C1926" s="1" t="s">
        <v>2824</v>
      </c>
      <c r="D1926" s="3">
        <f t="shared" si="394"/>
        <v>1909</v>
      </c>
      <c r="E1926" s="4" t="s">
        <v>2783</v>
      </c>
      <c r="F1926" s="3">
        <v>5</v>
      </c>
      <c r="G1926" s="3" t="s">
        <v>2827</v>
      </c>
      <c r="H1926" s="4" t="s">
        <v>1836</v>
      </c>
      <c r="I1926" s="3" t="s">
        <v>32</v>
      </c>
      <c r="J1926" s="3" t="s">
        <v>2340</v>
      </c>
      <c r="K1926" s="7" t="str">
        <f>VLOOKUP($I1926,'New Summary'!$E$8:$G$59,2,FALSE)</f>
        <v>H-200x100x4,5x7</v>
      </c>
      <c r="L1926" s="3" t="s">
        <v>2496</v>
      </c>
      <c r="M1926" s="7">
        <f>VLOOKUP($I1926,'New Summary'!$E$8:$G$59,3,FALSE)</f>
        <v>18.2</v>
      </c>
      <c r="N1926" s="3">
        <v>6000</v>
      </c>
      <c r="O1926" s="3" t="s">
        <v>25</v>
      </c>
      <c r="P1926" s="3">
        <v>1</v>
      </c>
      <c r="Q1926" s="28">
        <f t="shared" si="397"/>
        <v>6</v>
      </c>
      <c r="R1926" s="28">
        <f t="shared" si="398"/>
        <v>109.19999999999999</v>
      </c>
      <c r="S1926" s="12">
        <v>0</v>
      </c>
      <c r="T1926" s="46">
        <f t="shared" si="400"/>
        <v>0</v>
      </c>
      <c r="U1926" s="37"/>
      <c r="V1926" s="3">
        <f t="shared" si="401"/>
        <v>6</v>
      </c>
      <c r="W1926" s="29" t="s">
        <v>2503</v>
      </c>
      <c r="X1926" s="5">
        <f t="shared" si="392"/>
        <v>109.19999999999999</v>
      </c>
      <c r="Y1926" s="5">
        <f t="shared" si="393"/>
        <v>0</v>
      </c>
      <c r="Z1926" s="5"/>
      <c r="AA1926" s="3">
        <v>0.3</v>
      </c>
      <c r="AB1926" s="3">
        <f t="shared" si="395"/>
        <v>5.7</v>
      </c>
      <c r="AC1926" s="3">
        <f t="shared" si="396"/>
        <v>5.46</v>
      </c>
      <c r="AD1926">
        <v>300</v>
      </c>
      <c r="AE1926" s="1">
        <f t="shared" si="399"/>
        <v>0.3</v>
      </c>
    </row>
    <row r="1927" spans="1:31" customFormat="1" hidden="1" x14ac:dyDescent="0.3">
      <c r="A1927" s="65" t="str" cm="1">
        <f t="array" ref="A1927">_xlfn.IFS(M1927&gt;=65,"Heavy",M1927&lt;=25,"Light",M1927&gt;=26-64,"Medium")</f>
        <v>Light</v>
      </c>
      <c r="B1927" s="1" t="s">
        <v>2787</v>
      </c>
      <c r="C1927" s="1" t="s">
        <v>2824</v>
      </c>
      <c r="D1927" s="3">
        <f t="shared" si="394"/>
        <v>1910</v>
      </c>
      <c r="E1927" s="4" t="s">
        <v>2783</v>
      </c>
      <c r="F1927" s="3">
        <v>5</v>
      </c>
      <c r="G1927" s="3" t="s">
        <v>2827</v>
      </c>
      <c r="H1927" s="4" t="s">
        <v>1837</v>
      </c>
      <c r="I1927" s="3" t="s">
        <v>32</v>
      </c>
      <c r="J1927" s="3" t="s">
        <v>2340</v>
      </c>
      <c r="K1927" s="7" t="str">
        <f>VLOOKUP($I1927,'New Summary'!$E$8:$G$59,2,FALSE)</f>
        <v>H-200x100x4,5x7</v>
      </c>
      <c r="L1927" s="3" t="s">
        <v>2496</v>
      </c>
      <c r="M1927" s="7">
        <f>VLOOKUP($I1927,'New Summary'!$E$8:$G$59,3,FALSE)</f>
        <v>18.2</v>
      </c>
      <c r="N1927" s="3">
        <v>6000</v>
      </c>
      <c r="O1927" s="3" t="s">
        <v>25</v>
      </c>
      <c r="P1927" s="3">
        <v>1</v>
      </c>
      <c r="Q1927" s="28">
        <f t="shared" si="397"/>
        <v>6</v>
      </c>
      <c r="R1927" s="28">
        <f t="shared" si="398"/>
        <v>109.19999999999999</v>
      </c>
      <c r="S1927" s="12">
        <v>0</v>
      </c>
      <c r="T1927" s="46">
        <f t="shared" si="400"/>
        <v>0</v>
      </c>
      <c r="U1927" s="37"/>
      <c r="V1927" s="3">
        <f t="shared" si="401"/>
        <v>6</v>
      </c>
      <c r="W1927" s="29" t="s">
        <v>2503</v>
      </c>
      <c r="X1927" s="5">
        <f t="shared" si="392"/>
        <v>109.19999999999999</v>
      </c>
      <c r="Y1927" s="5">
        <f t="shared" si="393"/>
        <v>0</v>
      </c>
      <c r="Z1927" s="5"/>
      <c r="AA1927" s="3">
        <v>0.3</v>
      </c>
      <c r="AB1927" s="3">
        <f t="shared" si="395"/>
        <v>5.7</v>
      </c>
      <c r="AC1927" s="3">
        <f t="shared" si="396"/>
        <v>5.46</v>
      </c>
      <c r="AD1927">
        <v>300</v>
      </c>
      <c r="AE1927" s="1">
        <f t="shared" si="399"/>
        <v>0.3</v>
      </c>
    </row>
    <row r="1928" spans="1:31" customFormat="1" hidden="1" x14ac:dyDescent="0.3">
      <c r="A1928" s="65" t="str" cm="1">
        <f t="array" ref="A1928">_xlfn.IFS(M1928&gt;=65,"Heavy",M1928&lt;=25,"Light",M1928&gt;=26-64,"Medium")</f>
        <v>Light</v>
      </c>
      <c r="B1928" s="1" t="s">
        <v>2787</v>
      </c>
      <c r="C1928" s="1" t="s">
        <v>2824</v>
      </c>
      <c r="D1928" s="3">
        <f t="shared" si="394"/>
        <v>1911</v>
      </c>
      <c r="E1928" s="4" t="s">
        <v>2783</v>
      </c>
      <c r="F1928" s="3">
        <v>5</v>
      </c>
      <c r="G1928" s="3" t="s">
        <v>2827</v>
      </c>
      <c r="H1928" s="4" t="s">
        <v>1838</v>
      </c>
      <c r="I1928" s="3" t="s">
        <v>32</v>
      </c>
      <c r="J1928" s="3" t="s">
        <v>2340</v>
      </c>
      <c r="K1928" s="7" t="str">
        <f>VLOOKUP($I1928,'New Summary'!$E$8:$G$59,2,FALSE)</f>
        <v>H-200x100x4,5x7</v>
      </c>
      <c r="L1928" s="3" t="s">
        <v>2496</v>
      </c>
      <c r="M1928" s="7">
        <f>VLOOKUP($I1928,'New Summary'!$E$8:$G$59,3,FALSE)</f>
        <v>18.2</v>
      </c>
      <c r="N1928" s="3">
        <v>6000</v>
      </c>
      <c r="O1928" s="3" t="s">
        <v>25</v>
      </c>
      <c r="P1928" s="3">
        <v>1</v>
      </c>
      <c r="Q1928" s="28">
        <f t="shared" si="397"/>
        <v>6</v>
      </c>
      <c r="R1928" s="28">
        <f t="shared" si="398"/>
        <v>109.19999999999999</v>
      </c>
      <c r="S1928" s="12">
        <v>0</v>
      </c>
      <c r="T1928" s="46">
        <f t="shared" si="400"/>
        <v>0</v>
      </c>
      <c r="U1928" s="37"/>
      <c r="V1928" s="3">
        <f t="shared" si="401"/>
        <v>6</v>
      </c>
      <c r="W1928" s="29" t="s">
        <v>2503</v>
      </c>
      <c r="X1928" s="5">
        <f t="shared" si="392"/>
        <v>109.19999999999999</v>
      </c>
      <c r="Y1928" s="5">
        <f t="shared" si="393"/>
        <v>0</v>
      </c>
      <c r="Z1928" s="5"/>
      <c r="AA1928" s="3">
        <v>0.3</v>
      </c>
      <c r="AB1928" s="3">
        <f t="shared" si="395"/>
        <v>5.7</v>
      </c>
      <c r="AC1928" s="3">
        <f t="shared" si="396"/>
        <v>5.46</v>
      </c>
      <c r="AD1928">
        <v>300</v>
      </c>
      <c r="AE1928" s="1">
        <f t="shared" si="399"/>
        <v>0.3</v>
      </c>
    </row>
    <row r="1929" spans="1:31" customFormat="1" hidden="1" x14ac:dyDescent="0.3">
      <c r="A1929" s="65" t="str" cm="1">
        <f t="array" ref="A1929">_xlfn.IFS(M1929&gt;=65,"Heavy",M1929&lt;=25,"Light",M1929&gt;=26-64,"Medium")</f>
        <v>Light</v>
      </c>
      <c r="B1929" s="1" t="s">
        <v>2787</v>
      </c>
      <c r="C1929" s="1" t="s">
        <v>2824</v>
      </c>
      <c r="D1929" s="3">
        <f t="shared" si="394"/>
        <v>1912</v>
      </c>
      <c r="E1929" s="4" t="s">
        <v>2783</v>
      </c>
      <c r="F1929" s="3">
        <v>5</v>
      </c>
      <c r="G1929" s="3" t="s">
        <v>2827</v>
      </c>
      <c r="H1929" s="4" t="s">
        <v>1839</v>
      </c>
      <c r="I1929" s="3" t="s">
        <v>32</v>
      </c>
      <c r="J1929" s="3" t="s">
        <v>2340</v>
      </c>
      <c r="K1929" s="7" t="str">
        <f>VLOOKUP($I1929,'New Summary'!$E$8:$G$59,2,FALSE)</f>
        <v>H-200x100x4,5x7</v>
      </c>
      <c r="L1929" s="3" t="s">
        <v>2496</v>
      </c>
      <c r="M1929" s="7">
        <f>VLOOKUP($I1929,'New Summary'!$E$8:$G$59,3,FALSE)</f>
        <v>18.2</v>
      </c>
      <c r="N1929" s="3">
        <v>6000</v>
      </c>
      <c r="O1929" s="3" t="s">
        <v>25</v>
      </c>
      <c r="P1929" s="3">
        <v>1</v>
      </c>
      <c r="Q1929" s="28">
        <f t="shared" si="397"/>
        <v>6</v>
      </c>
      <c r="R1929" s="28">
        <f t="shared" si="398"/>
        <v>109.19999999999999</v>
      </c>
      <c r="S1929" s="12">
        <v>0</v>
      </c>
      <c r="T1929" s="46">
        <f t="shared" si="400"/>
        <v>0</v>
      </c>
      <c r="U1929" s="37"/>
      <c r="V1929" s="3">
        <f t="shared" si="401"/>
        <v>6</v>
      </c>
      <c r="W1929" s="29" t="s">
        <v>2503</v>
      </c>
      <c r="X1929" s="5">
        <f t="shared" si="392"/>
        <v>109.19999999999999</v>
      </c>
      <c r="Y1929" s="5">
        <f t="shared" si="393"/>
        <v>0</v>
      </c>
      <c r="Z1929" s="5"/>
      <c r="AA1929" s="3">
        <v>0.3</v>
      </c>
      <c r="AB1929" s="3">
        <f t="shared" si="395"/>
        <v>5.7</v>
      </c>
      <c r="AC1929" s="3">
        <f t="shared" si="396"/>
        <v>5.46</v>
      </c>
      <c r="AD1929">
        <v>300</v>
      </c>
      <c r="AE1929" s="1">
        <f t="shared" si="399"/>
        <v>0.3</v>
      </c>
    </row>
    <row r="1930" spans="1:31" customFormat="1" hidden="1" x14ac:dyDescent="0.3">
      <c r="A1930" s="65" t="str" cm="1">
        <f t="array" ref="A1930">_xlfn.IFS(M1930&gt;=65,"Heavy",M1930&lt;=25,"Light",M1930&gt;=26-64,"Medium")</f>
        <v>Light</v>
      </c>
      <c r="B1930" s="1" t="s">
        <v>2787</v>
      </c>
      <c r="C1930" s="1" t="s">
        <v>2824</v>
      </c>
      <c r="D1930" s="3">
        <f t="shared" si="394"/>
        <v>1913</v>
      </c>
      <c r="E1930" s="4" t="s">
        <v>2783</v>
      </c>
      <c r="F1930" s="3">
        <v>5</v>
      </c>
      <c r="G1930" s="3" t="s">
        <v>2827</v>
      </c>
      <c r="H1930" s="4" t="s">
        <v>1840</v>
      </c>
      <c r="I1930" s="3" t="s">
        <v>32</v>
      </c>
      <c r="J1930" s="3" t="s">
        <v>2340</v>
      </c>
      <c r="K1930" s="7" t="str">
        <f>VLOOKUP($I1930,'New Summary'!$E$8:$G$59,2,FALSE)</f>
        <v>H-200x100x4,5x7</v>
      </c>
      <c r="L1930" s="3" t="s">
        <v>2496</v>
      </c>
      <c r="M1930" s="7">
        <f>VLOOKUP($I1930,'New Summary'!$E$8:$G$59,3,FALSE)</f>
        <v>18.2</v>
      </c>
      <c r="N1930" s="3">
        <v>6000</v>
      </c>
      <c r="O1930" s="3" t="s">
        <v>25</v>
      </c>
      <c r="P1930" s="3">
        <v>1</v>
      </c>
      <c r="Q1930" s="28">
        <f t="shared" si="397"/>
        <v>6</v>
      </c>
      <c r="R1930" s="28">
        <f t="shared" si="398"/>
        <v>109.19999999999999</v>
      </c>
      <c r="S1930" s="12">
        <v>0</v>
      </c>
      <c r="T1930" s="46">
        <f t="shared" si="400"/>
        <v>0</v>
      </c>
      <c r="U1930" s="37"/>
      <c r="V1930" s="3">
        <f t="shared" si="401"/>
        <v>6</v>
      </c>
      <c r="W1930" s="29" t="s">
        <v>2503</v>
      </c>
      <c r="X1930" s="5">
        <f t="shared" si="392"/>
        <v>109.19999999999999</v>
      </c>
      <c r="Y1930" s="5">
        <f t="shared" si="393"/>
        <v>0</v>
      </c>
      <c r="Z1930" s="5"/>
      <c r="AA1930" s="3">
        <v>0.3</v>
      </c>
      <c r="AB1930" s="3">
        <f t="shared" si="395"/>
        <v>5.7</v>
      </c>
      <c r="AC1930" s="3">
        <f t="shared" si="396"/>
        <v>5.46</v>
      </c>
      <c r="AD1930">
        <v>300</v>
      </c>
      <c r="AE1930" s="1">
        <f t="shared" si="399"/>
        <v>0.3</v>
      </c>
    </row>
    <row r="1931" spans="1:31" customFormat="1" hidden="1" x14ac:dyDescent="0.3">
      <c r="A1931" s="65" t="str" cm="1">
        <f t="array" ref="A1931">_xlfn.IFS(M1931&gt;=65,"Heavy",M1931&lt;=25,"Light",M1931&gt;=26-64,"Medium")</f>
        <v>Light</v>
      </c>
      <c r="B1931" s="1" t="s">
        <v>2787</v>
      </c>
      <c r="C1931" s="1" t="s">
        <v>2824</v>
      </c>
      <c r="D1931" s="3">
        <f t="shared" si="394"/>
        <v>1914</v>
      </c>
      <c r="E1931" s="4" t="s">
        <v>2783</v>
      </c>
      <c r="F1931" s="3">
        <v>5</v>
      </c>
      <c r="G1931" s="3" t="s">
        <v>2827</v>
      </c>
      <c r="H1931" s="4" t="s">
        <v>1841</v>
      </c>
      <c r="I1931" s="3" t="s">
        <v>32</v>
      </c>
      <c r="J1931" s="3" t="s">
        <v>2340</v>
      </c>
      <c r="K1931" s="7" t="str">
        <f>VLOOKUP($I1931,'New Summary'!$E$8:$G$59,2,FALSE)</f>
        <v>H-200x100x4,5x7</v>
      </c>
      <c r="L1931" s="3" t="s">
        <v>2496</v>
      </c>
      <c r="M1931" s="7">
        <f>VLOOKUP($I1931,'New Summary'!$E$8:$G$59,3,FALSE)</f>
        <v>18.2</v>
      </c>
      <c r="N1931" s="3">
        <v>6000</v>
      </c>
      <c r="O1931" s="3" t="s">
        <v>25</v>
      </c>
      <c r="P1931" s="3">
        <v>1</v>
      </c>
      <c r="Q1931" s="28">
        <f t="shared" si="397"/>
        <v>6</v>
      </c>
      <c r="R1931" s="28">
        <f t="shared" si="398"/>
        <v>109.19999999999999</v>
      </c>
      <c r="S1931" s="12">
        <v>0</v>
      </c>
      <c r="T1931" s="46">
        <f t="shared" si="400"/>
        <v>0</v>
      </c>
      <c r="U1931" s="37"/>
      <c r="V1931" s="3">
        <f t="shared" si="401"/>
        <v>6</v>
      </c>
      <c r="W1931" s="29" t="s">
        <v>2503</v>
      </c>
      <c r="X1931" s="5">
        <f t="shared" si="392"/>
        <v>109.19999999999999</v>
      </c>
      <c r="Y1931" s="5">
        <f t="shared" si="393"/>
        <v>0</v>
      </c>
      <c r="Z1931" s="5"/>
      <c r="AA1931" s="3">
        <v>0.3</v>
      </c>
      <c r="AB1931" s="3">
        <f t="shared" si="395"/>
        <v>5.7</v>
      </c>
      <c r="AC1931" s="3">
        <f t="shared" si="396"/>
        <v>5.46</v>
      </c>
      <c r="AD1931">
        <v>300</v>
      </c>
      <c r="AE1931" s="1">
        <f t="shared" si="399"/>
        <v>0.3</v>
      </c>
    </row>
    <row r="1932" spans="1:31" customFormat="1" hidden="1" x14ac:dyDescent="0.3">
      <c r="A1932" s="65" t="str" cm="1">
        <f t="array" ref="A1932">_xlfn.IFS(M1932&gt;=65,"Heavy",M1932&lt;=25,"Light",M1932&gt;=26-64,"Medium")</f>
        <v>Light</v>
      </c>
      <c r="B1932" s="1" t="s">
        <v>2787</v>
      </c>
      <c r="C1932" s="1" t="s">
        <v>2824</v>
      </c>
      <c r="D1932" s="3">
        <f t="shared" si="394"/>
        <v>1915</v>
      </c>
      <c r="E1932" s="4" t="s">
        <v>2783</v>
      </c>
      <c r="F1932" s="3">
        <v>5</v>
      </c>
      <c r="G1932" s="3" t="s">
        <v>2827</v>
      </c>
      <c r="H1932" s="4" t="s">
        <v>1842</v>
      </c>
      <c r="I1932" s="3" t="s">
        <v>32</v>
      </c>
      <c r="J1932" s="3" t="s">
        <v>2340</v>
      </c>
      <c r="K1932" s="7" t="str">
        <f>VLOOKUP($I1932,'New Summary'!$E$8:$G$59,2,FALSE)</f>
        <v>H-200x100x4,5x7</v>
      </c>
      <c r="L1932" s="3" t="s">
        <v>2496</v>
      </c>
      <c r="M1932" s="7">
        <f>VLOOKUP($I1932,'New Summary'!$E$8:$G$59,3,FALSE)</f>
        <v>18.2</v>
      </c>
      <c r="N1932" s="3">
        <v>6000</v>
      </c>
      <c r="O1932" s="3" t="s">
        <v>25</v>
      </c>
      <c r="P1932" s="3">
        <v>1</v>
      </c>
      <c r="Q1932" s="28">
        <f t="shared" si="397"/>
        <v>6</v>
      </c>
      <c r="R1932" s="28">
        <f t="shared" si="398"/>
        <v>109.19999999999999</v>
      </c>
      <c r="S1932" s="12">
        <v>0</v>
      </c>
      <c r="T1932" s="46">
        <f t="shared" si="400"/>
        <v>0</v>
      </c>
      <c r="U1932" s="37"/>
      <c r="V1932" s="3">
        <f t="shared" si="401"/>
        <v>6</v>
      </c>
      <c r="W1932" s="29" t="s">
        <v>2503</v>
      </c>
      <c r="X1932" s="5">
        <f t="shared" si="392"/>
        <v>109.19999999999999</v>
      </c>
      <c r="Y1932" s="5">
        <f t="shared" si="393"/>
        <v>0</v>
      </c>
      <c r="Z1932" s="5"/>
      <c r="AA1932" s="3">
        <v>0.3</v>
      </c>
      <c r="AB1932" s="3">
        <f t="shared" si="395"/>
        <v>5.7</v>
      </c>
      <c r="AC1932" s="3">
        <f t="shared" si="396"/>
        <v>5.46</v>
      </c>
      <c r="AD1932">
        <v>300</v>
      </c>
      <c r="AE1932" s="1">
        <f t="shared" si="399"/>
        <v>0.3</v>
      </c>
    </row>
    <row r="1933" spans="1:31" customFormat="1" hidden="1" x14ac:dyDescent="0.3">
      <c r="A1933" s="65" t="str" cm="1">
        <f t="array" ref="A1933">_xlfn.IFS(M1933&gt;=65,"Heavy",M1933&lt;=25,"Light",M1933&gt;=26-64,"Medium")</f>
        <v>Light</v>
      </c>
      <c r="B1933" s="1" t="s">
        <v>2787</v>
      </c>
      <c r="C1933" s="1" t="s">
        <v>2824</v>
      </c>
      <c r="D1933" s="3">
        <f t="shared" si="394"/>
        <v>1916</v>
      </c>
      <c r="E1933" s="4" t="s">
        <v>2783</v>
      </c>
      <c r="F1933" s="3">
        <v>5</v>
      </c>
      <c r="G1933" s="3" t="s">
        <v>2827</v>
      </c>
      <c r="H1933" s="4" t="s">
        <v>1843</v>
      </c>
      <c r="I1933" s="3" t="s">
        <v>32</v>
      </c>
      <c r="J1933" s="3" t="s">
        <v>2340</v>
      </c>
      <c r="K1933" s="7" t="str">
        <f>VLOOKUP($I1933,'New Summary'!$E$8:$G$59,2,FALSE)</f>
        <v>H-200x100x4,5x7</v>
      </c>
      <c r="L1933" s="3" t="s">
        <v>2496</v>
      </c>
      <c r="M1933" s="7">
        <f>VLOOKUP($I1933,'New Summary'!$E$8:$G$59,3,FALSE)</f>
        <v>18.2</v>
      </c>
      <c r="N1933" s="3">
        <v>6000</v>
      </c>
      <c r="O1933" s="3" t="s">
        <v>25</v>
      </c>
      <c r="P1933" s="3">
        <v>1</v>
      </c>
      <c r="Q1933" s="28">
        <f t="shared" si="397"/>
        <v>6</v>
      </c>
      <c r="R1933" s="28">
        <f t="shared" si="398"/>
        <v>109.19999999999999</v>
      </c>
      <c r="S1933" s="12">
        <v>0</v>
      </c>
      <c r="T1933" s="46">
        <f t="shared" si="400"/>
        <v>0</v>
      </c>
      <c r="U1933" s="37"/>
      <c r="V1933" s="3">
        <f t="shared" si="401"/>
        <v>6</v>
      </c>
      <c r="W1933" s="29" t="s">
        <v>2503</v>
      </c>
      <c r="X1933" s="5">
        <f t="shared" si="392"/>
        <v>109.19999999999999</v>
      </c>
      <c r="Y1933" s="5">
        <f t="shared" si="393"/>
        <v>0</v>
      </c>
      <c r="Z1933" s="5"/>
      <c r="AA1933" s="3">
        <v>0.3</v>
      </c>
      <c r="AB1933" s="3">
        <f t="shared" si="395"/>
        <v>5.7</v>
      </c>
      <c r="AC1933" s="3">
        <f t="shared" si="396"/>
        <v>5.46</v>
      </c>
      <c r="AD1933">
        <v>300</v>
      </c>
      <c r="AE1933" s="1">
        <f t="shared" si="399"/>
        <v>0.3</v>
      </c>
    </row>
    <row r="1934" spans="1:31" customFormat="1" hidden="1" x14ac:dyDescent="0.3">
      <c r="A1934" s="65" t="str" cm="1">
        <f t="array" ref="A1934">_xlfn.IFS(M1934&gt;=65,"Heavy",M1934&lt;=25,"Light",M1934&gt;=26-64,"Medium")</f>
        <v>Light</v>
      </c>
      <c r="B1934" s="1" t="s">
        <v>2787</v>
      </c>
      <c r="C1934" s="1" t="s">
        <v>2824</v>
      </c>
      <c r="D1934" s="3">
        <f t="shared" si="394"/>
        <v>1917</v>
      </c>
      <c r="E1934" s="4" t="s">
        <v>2783</v>
      </c>
      <c r="F1934" s="3">
        <v>5</v>
      </c>
      <c r="G1934" s="3" t="s">
        <v>2827</v>
      </c>
      <c r="H1934" s="4" t="s">
        <v>1844</v>
      </c>
      <c r="I1934" s="3" t="s">
        <v>32</v>
      </c>
      <c r="J1934" s="3" t="s">
        <v>2340</v>
      </c>
      <c r="K1934" s="7" t="str">
        <f>VLOOKUP($I1934,'New Summary'!$E$8:$G$59,2,FALSE)</f>
        <v>H-200x100x4,5x7</v>
      </c>
      <c r="L1934" s="3" t="s">
        <v>2496</v>
      </c>
      <c r="M1934" s="7">
        <f>VLOOKUP($I1934,'New Summary'!$E$8:$G$59,3,FALSE)</f>
        <v>18.2</v>
      </c>
      <c r="N1934" s="3">
        <v>6000</v>
      </c>
      <c r="O1934" s="3" t="s">
        <v>25</v>
      </c>
      <c r="P1934" s="3">
        <v>1</v>
      </c>
      <c r="Q1934" s="28">
        <f t="shared" si="397"/>
        <v>6</v>
      </c>
      <c r="R1934" s="28">
        <f t="shared" si="398"/>
        <v>109.19999999999999</v>
      </c>
      <c r="S1934" s="12">
        <v>0</v>
      </c>
      <c r="T1934" s="46">
        <f t="shared" si="400"/>
        <v>0</v>
      </c>
      <c r="U1934" s="37"/>
      <c r="V1934" s="3">
        <f t="shared" si="401"/>
        <v>6</v>
      </c>
      <c r="W1934" s="29" t="s">
        <v>2503</v>
      </c>
      <c r="X1934" s="5">
        <f t="shared" ref="X1934:X1997" si="402">V1934*M1934</f>
        <v>109.19999999999999</v>
      </c>
      <c r="Y1934" s="5">
        <f t="shared" ref="Y1934:Y1997" si="403">T1934*M1934</f>
        <v>0</v>
      </c>
      <c r="Z1934" s="5"/>
      <c r="AA1934" s="3">
        <v>0.3</v>
      </c>
      <c r="AB1934" s="3">
        <f t="shared" si="395"/>
        <v>5.7</v>
      </c>
      <c r="AC1934" s="3">
        <f t="shared" si="396"/>
        <v>5.46</v>
      </c>
      <c r="AD1934">
        <v>300</v>
      </c>
      <c r="AE1934" s="1">
        <f t="shared" si="399"/>
        <v>0.3</v>
      </c>
    </row>
    <row r="1935" spans="1:31" customFormat="1" hidden="1" x14ac:dyDescent="0.3">
      <c r="A1935" s="65" t="str" cm="1">
        <f t="array" ref="A1935">_xlfn.IFS(M1935&gt;=65,"Heavy",M1935&lt;=25,"Light",M1935&gt;=26-64,"Medium")</f>
        <v>Light</v>
      </c>
      <c r="B1935" s="1" t="s">
        <v>2787</v>
      </c>
      <c r="C1935" s="1" t="s">
        <v>2824</v>
      </c>
      <c r="D1935" s="3">
        <f t="shared" si="394"/>
        <v>1918</v>
      </c>
      <c r="E1935" s="4" t="s">
        <v>2783</v>
      </c>
      <c r="F1935" s="3">
        <v>5</v>
      </c>
      <c r="G1935" s="3" t="s">
        <v>2827</v>
      </c>
      <c r="H1935" s="4" t="s">
        <v>1845</v>
      </c>
      <c r="I1935" s="3" t="s">
        <v>32</v>
      </c>
      <c r="J1935" s="3" t="s">
        <v>2340</v>
      </c>
      <c r="K1935" s="7" t="str">
        <f>VLOOKUP($I1935,'New Summary'!$E$8:$G$59,2,FALSE)</f>
        <v>H-200x100x4,5x7</v>
      </c>
      <c r="L1935" s="3" t="s">
        <v>2496</v>
      </c>
      <c r="M1935" s="7">
        <f>VLOOKUP($I1935,'New Summary'!$E$8:$G$59,3,FALSE)</f>
        <v>18.2</v>
      </c>
      <c r="N1935" s="3">
        <v>6000</v>
      </c>
      <c r="O1935" s="3" t="s">
        <v>25</v>
      </c>
      <c r="P1935" s="3">
        <v>1</v>
      </c>
      <c r="Q1935" s="28">
        <f t="shared" si="397"/>
        <v>6</v>
      </c>
      <c r="R1935" s="28">
        <f t="shared" si="398"/>
        <v>109.19999999999999</v>
      </c>
      <c r="S1935" s="12">
        <v>0</v>
      </c>
      <c r="T1935" s="46">
        <f t="shared" si="400"/>
        <v>0</v>
      </c>
      <c r="U1935" s="37"/>
      <c r="V1935" s="3">
        <f t="shared" si="401"/>
        <v>6</v>
      </c>
      <c r="W1935" s="29" t="s">
        <v>2503</v>
      </c>
      <c r="X1935" s="5">
        <f t="shared" si="402"/>
        <v>109.19999999999999</v>
      </c>
      <c r="Y1935" s="5">
        <f t="shared" si="403"/>
        <v>0</v>
      </c>
      <c r="Z1935" s="5"/>
      <c r="AA1935" s="3">
        <v>0.3</v>
      </c>
      <c r="AB1935" s="3">
        <f t="shared" si="395"/>
        <v>5.7</v>
      </c>
      <c r="AC1935" s="3">
        <f t="shared" si="396"/>
        <v>5.46</v>
      </c>
      <c r="AD1935">
        <v>300</v>
      </c>
      <c r="AE1935" s="1">
        <f t="shared" si="399"/>
        <v>0.3</v>
      </c>
    </row>
    <row r="1936" spans="1:31" customFormat="1" hidden="1" x14ac:dyDescent="0.3">
      <c r="A1936" s="65" t="str" cm="1">
        <f t="array" ref="A1936">_xlfn.IFS(M1936&gt;=65,"Heavy",M1936&lt;=25,"Light",M1936&gt;=26-64,"Medium")</f>
        <v>Light</v>
      </c>
      <c r="B1936" s="1" t="s">
        <v>2787</v>
      </c>
      <c r="C1936" s="1" t="s">
        <v>2824</v>
      </c>
      <c r="D1936" s="3">
        <f t="shared" si="394"/>
        <v>1919</v>
      </c>
      <c r="E1936" s="4" t="s">
        <v>2783</v>
      </c>
      <c r="F1936" s="3">
        <v>5</v>
      </c>
      <c r="G1936" s="3" t="s">
        <v>2827</v>
      </c>
      <c r="H1936" s="4" t="s">
        <v>1846</v>
      </c>
      <c r="I1936" s="3" t="s">
        <v>32</v>
      </c>
      <c r="J1936" s="3" t="s">
        <v>2340</v>
      </c>
      <c r="K1936" s="7" t="str">
        <f>VLOOKUP($I1936,'New Summary'!$E$8:$G$59,2,FALSE)</f>
        <v>H-200x100x4,5x7</v>
      </c>
      <c r="L1936" s="3" t="s">
        <v>2496</v>
      </c>
      <c r="M1936" s="7">
        <f>VLOOKUP($I1936,'New Summary'!$E$8:$G$59,3,FALSE)</f>
        <v>18.2</v>
      </c>
      <c r="N1936" s="3">
        <v>6000</v>
      </c>
      <c r="O1936" s="3" t="s">
        <v>25</v>
      </c>
      <c r="P1936" s="3">
        <v>1</v>
      </c>
      <c r="Q1936" s="28">
        <f t="shared" si="397"/>
        <v>6</v>
      </c>
      <c r="R1936" s="28">
        <f t="shared" si="398"/>
        <v>109.19999999999999</v>
      </c>
      <c r="S1936" s="12">
        <v>0</v>
      </c>
      <c r="T1936" s="46">
        <f t="shared" si="400"/>
        <v>0</v>
      </c>
      <c r="U1936" s="37"/>
      <c r="V1936" s="3">
        <f t="shared" si="401"/>
        <v>6</v>
      </c>
      <c r="W1936" s="29" t="s">
        <v>2503</v>
      </c>
      <c r="X1936" s="5">
        <f t="shared" si="402"/>
        <v>109.19999999999999</v>
      </c>
      <c r="Y1936" s="5">
        <f t="shared" si="403"/>
        <v>0</v>
      </c>
      <c r="Z1936" s="5"/>
      <c r="AA1936" s="3">
        <v>0.3</v>
      </c>
      <c r="AB1936" s="3">
        <f t="shared" si="395"/>
        <v>5.7</v>
      </c>
      <c r="AC1936" s="3">
        <f t="shared" si="396"/>
        <v>5.46</v>
      </c>
      <c r="AD1936">
        <v>300</v>
      </c>
      <c r="AE1936" s="1">
        <f t="shared" si="399"/>
        <v>0.3</v>
      </c>
    </row>
    <row r="1937" spans="1:31" customFormat="1" hidden="1" x14ac:dyDescent="0.3">
      <c r="A1937" s="65" t="str" cm="1">
        <f t="array" ref="A1937">_xlfn.IFS(M1937&gt;=65,"Heavy",M1937&lt;=25,"Light",M1937&gt;=26-64,"Medium")</f>
        <v>Light</v>
      </c>
      <c r="B1937" s="1" t="s">
        <v>2787</v>
      </c>
      <c r="C1937" s="1" t="s">
        <v>2824</v>
      </c>
      <c r="D1937" s="3">
        <f t="shared" si="394"/>
        <v>1920</v>
      </c>
      <c r="E1937" s="4" t="s">
        <v>2783</v>
      </c>
      <c r="F1937" s="3">
        <v>5</v>
      </c>
      <c r="G1937" s="3" t="s">
        <v>2827</v>
      </c>
      <c r="H1937" s="4" t="s">
        <v>1847</v>
      </c>
      <c r="I1937" s="3" t="s">
        <v>32</v>
      </c>
      <c r="J1937" s="3" t="s">
        <v>2340</v>
      </c>
      <c r="K1937" s="7" t="str">
        <f>VLOOKUP($I1937,'New Summary'!$E$8:$G$59,2,FALSE)</f>
        <v>H-200x100x4,5x7</v>
      </c>
      <c r="L1937" s="3" t="s">
        <v>2496</v>
      </c>
      <c r="M1937" s="7">
        <f>VLOOKUP($I1937,'New Summary'!$E$8:$G$59,3,FALSE)</f>
        <v>18.2</v>
      </c>
      <c r="N1937" s="3">
        <v>6000</v>
      </c>
      <c r="O1937" s="3" t="s">
        <v>25</v>
      </c>
      <c r="P1937" s="3">
        <v>1</v>
      </c>
      <c r="Q1937" s="28">
        <f t="shared" si="397"/>
        <v>6</v>
      </c>
      <c r="R1937" s="28">
        <f t="shared" si="398"/>
        <v>109.19999999999999</v>
      </c>
      <c r="S1937" s="12">
        <v>0</v>
      </c>
      <c r="T1937" s="46">
        <f t="shared" si="400"/>
        <v>0</v>
      </c>
      <c r="U1937" s="37"/>
      <c r="V1937" s="3">
        <f t="shared" si="401"/>
        <v>6</v>
      </c>
      <c r="W1937" s="29" t="s">
        <v>2503</v>
      </c>
      <c r="X1937" s="5">
        <f t="shared" si="402"/>
        <v>109.19999999999999</v>
      </c>
      <c r="Y1937" s="5">
        <f t="shared" si="403"/>
        <v>0</v>
      </c>
      <c r="Z1937" s="5"/>
      <c r="AA1937" s="3">
        <v>0.3</v>
      </c>
      <c r="AB1937" s="3">
        <f t="shared" si="395"/>
        <v>5.7</v>
      </c>
      <c r="AC1937" s="3">
        <f t="shared" si="396"/>
        <v>5.46</v>
      </c>
      <c r="AD1937">
        <v>300</v>
      </c>
      <c r="AE1937" s="1">
        <f t="shared" si="399"/>
        <v>0.3</v>
      </c>
    </row>
    <row r="1938" spans="1:31" customFormat="1" hidden="1" x14ac:dyDescent="0.3">
      <c r="A1938" s="65" t="str" cm="1">
        <f t="array" ref="A1938">_xlfn.IFS(M1938&gt;=65,"Heavy",M1938&lt;=25,"Light",M1938&gt;=26-64,"Medium")</f>
        <v>Light</v>
      </c>
      <c r="B1938" s="1" t="s">
        <v>2787</v>
      </c>
      <c r="C1938" s="1" t="s">
        <v>2824</v>
      </c>
      <c r="D1938" s="3">
        <f t="shared" si="394"/>
        <v>1921</v>
      </c>
      <c r="E1938" s="4" t="s">
        <v>2783</v>
      </c>
      <c r="F1938" s="3">
        <v>5</v>
      </c>
      <c r="G1938" s="3" t="s">
        <v>2827</v>
      </c>
      <c r="H1938" s="4" t="s">
        <v>1848</v>
      </c>
      <c r="I1938" s="3" t="s">
        <v>32</v>
      </c>
      <c r="J1938" s="3" t="s">
        <v>2340</v>
      </c>
      <c r="K1938" s="7" t="str">
        <f>VLOOKUP($I1938,'New Summary'!$E$8:$G$59,2,FALSE)</f>
        <v>H-200x100x4,5x7</v>
      </c>
      <c r="L1938" s="3" t="s">
        <v>2496</v>
      </c>
      <c r="M1938" s="7">
        <f>VLOOKUP($I1938,'New Summary'!$E$8:$G$59,3,FALSE)</f>
        <v>18.2</v>
      </c>
      <c r="N1938" s="3">
        <v>6000</v>
      </c>
      <c r="O1938" s="3" t="s">
        <v>25</v>
      </c>
      <c r="P1938" s="3">
        <v>1</v>
      </c>
      <c r="Q1938" s="28">
        <f t="shared" si="397"/>
        <v>6</v>
      </c>
      <c r="R1938" s="28">
        <f t="shared" si="398"/>
        <v>109.19999999999999</v>
      </c>
      <c r="S1938" s="12">
        <v>0</v>
      </c>
      <c r="T1938" s="46">
        <f t="shared" si="400"/>
        <v>0</v>
      </c>
      <c r="U1938" s="37"/>
      <c r="V1938" s="3">
        <f t="shared" si="401"/>
        <v>6</v>
      </c>
      <c r="W1938" s="29" t="s">
        <v>2503</v>
      </c>
      <c r="X1938" s="5">
        <f t="shared" si="402"/>
        <v>109.19999999999999</v>
      </c>
      <c r="Y1938" s="5">
        <f t="shared" si="403"/>
        <v>0</v>
      </c>
      <c r="Z1938" s="5"/>
      <c r="AA1938" s="3">
        <v>0.3</v>
      </c>
      <c r="AB1938" s="3">
        <f t="shared" si="395"/>
        <v>5.7</v>
      </c>
      <c r="AC1938" s="3">
        <f t="shared" si="396"/>
        <v>5.46</v>
      </c>
      <c r="AD1938">
        <v>300</v>
      </c>
      <c r="AE1938" s="1">
        <f t="shared" si="399"/>
        <v>0.3</v>
      </c>
    </row>
    <row r="1939" spans="1:31" customFormat="1" hidden="1" x14ac:dyDescent="0.3">
      <c r="A1939" s="65" t="str" cm="1">
        <f t="array" ref="A1939">_xlfn.IFS(M1939&gt;=65,"Heavy",M1939&lt;=25,"Light",M1939&gt;=26-64,"Medium")</f>
        <v>Light</v>
      </c>
      <c r="B1939" s="1" t="s">
        <v>2787</v>
      </c>
      <c r="C1939" s="1" t="s">
        <v>2824</v>
      </c>
      <c r="D1939" s="3">
        <f t="shared" si="394"/>
        <v>1922</v>
      </c>
      <c r="E1939" s="4" t="s">
        <v>2783</v>
      </c>
      <c r="F1939" s="3">
        <v>5</v>
      </c>
      <c r="G1939" s="3" t="s">
        <v>2827</v>
      </c>
      <c r="H1939" s="4" t="s">
        <v>1849</v>
      </c>
      <c r="I1939" s="3" t="s">
        <v>32</v>
      </c>
      <c r="J1939" s="3" t="s">
        <v>2340</v>
      </c>
      <c r="K1939" s="7" t="str">
        <f>VLOOKUP($I1939,'New Summary'!$E$8:$G$59,2,FALSE)</f>
        <v>H-200x100x4,5x7</v>
      </c>
      <c r="L1939" s="3" t="s">
        <v>2496</v>
      </c>
      <c r="M1939" s="7">
        <f>VLOOKUP($I1939,'New Summary'!$E$8:$G$59,3,FALSE)</f>
        <v>18.2</v>
      </c>
      <c r="N1939" s="3">
        <v>6000</v>
      </c>
      <c r="O1939" s="3" t="s">
        <v>25</v>
      </c>
      <c r="P1939" s="3">
        <v>1</v>
      </c>
      <c r="Q1939" s="28">
        <f t="shared" si="397"/>
        <v>6</v>
      </c>
      <c r="R1939" s="28">
        <f t="shared" si="398"/>
        <v>109.19999999999999</v>
      </c>
      <c r="S1939" s="12">
        <v>0</v>
      </c>
      <c r="T1939" s="46">
        <f t="shared" si="400"/>
        <v>0</v>
      </c>
      <c r="U1939" s="37"/>
      <c r="V1939" s="3">
        <f t="shared" si="401"/>
        <v>6</v>
      </c>
      <c r="W1939" s="29" t="s">
        <v>2503</v>
      </c>
      <c r="X1939" s="5">
        <f t="shared" si="402"/>
        <v>109.19999999999999</v>
      </c>
      <c r="Y1939" s="5">
        <f t="shared" si="403"/>
        <v>0</v>
      </c>
      <c r="Z1939" s="5"/>
      <c r="AA1939" s="3">
        <v>0.3</v>
      </c>
      <c r="AB1939" s="3">
        <f t="shared" si="395"/>
        <v>5.7</v>
      </c>
      <c r="AC1939" s="3">
        <f t="shared" si="396"/>
        <v>5.46</v>
      </c>
      <c r="AD1939">
        <v>300</v>
      </c>
      <c r="AE1939" s="1">
        <f t="shared" si="399"/>
        <v>0.3</v>
      </c>
    </row>
    <row r="1940" spans="1:31" customFormat="1" hidden="1" x14ac:dyDescent="0.3">
      <c r="A1940" s="65" t="str" cm="1">
        <f t="array" ref="A1940">_xlfn.IFS(M1940&gt;=65,"Heavy",M1940&lt;=25,"Light",M1940&gt;=26-64,"Medium")</f>
        <v>Light</v>
      </c>
      <c r="B1940" s="1" t="s">
        <v>2787</v>
      </c>
      <c r="C1940" s="1" t="s">
        <v>2824</v>
      </c>
      <c r="D1940" s="3">
        <f t="shared" ref="D1940:D2003" si="404">D1939+1</f>
        <v>1923</v>
      </c>
      <c r="E1940" s="4" t="s">
        <v>2783</v>
      </c>
      <c r="F1940" s="3">
        <v>5</v>
      </c>
      <c r="G1940" s="3" t="s">
        <v>2827</v>
      </c>
      <c r="H1940" s="4" t="s">
        <v>1850</v>
      </c>
      <c r="I1940" s="3" t="s">
        <v>32</v>
      </c>
      <c r="J1940" s="3" t="s">
        <v>2340</v>
      </c>
      <c r="K1940" s="7" t="str">
        <f>VLOOKUP($I1940,'New Summary'!$E$8:$G$59,2,FALSE)</f>
        <v>H-200x100x4,5x7</v>
      </c>
      <c r="L1940" s="3" t="s">
        <v>2496</v>
      </c>
      <c r="M1940" s="7">
        <f>VLOOKUP($I1940,'New Summary'!$E$8:$G$59,3,FALSE)</f>
        <v>18.2</v>
      </c>
      <c r="N1940" s="3">
        <v>6000</v>
      </c>
      <c r="O1940" s="3" t="s">
        <v>25</v>
      </c>
      <c r="P1940" s="3">
        <v>1</v>
      </c>
      <c r="Q1940" s="28">
        <f t="shared" si="397"/>
        <v>6</v>
      </c>
      <c r="R1940" s="28">
        <f t="shared" si="398"/>
        <v>109.19999999999999</v>
      </c>
      <c r="S1940" s="12">
        <v>0</v>
      </c>
      <c r="T1940" s="46">
        <f t="shared" si="400"/>
        <v>0</v>
      </c>
      <c r="U1940" s="37"/>
      <c r="V1940" s="3">
        <f t="shared" si="401"/>
        <v>6</v>
      </c>
      <c r="W1940" s="29" t="s">
        <v>2503</v>
      </c>
      <c r="X1940" s="5">
        <f t="shared" si="402"/>
        <v>109.19999999999999</v>
      </c>
      <c r="Y1940" s="5">
        <f t="shared" si="403"/>
        <v>0</v>
      </c>
      <c r="Z1940" s="5"/>
      <c r="AA1940" s="3">
        <v>0.3</v>
      </c>
      <c r="AB1940" s="3">
        <f t="shared" si="395"/>
        <v>5.7</v>
      </c>
      <c r="AC1940" s="3">
        <f t="shared" si="396"/>
        <v>5.46</v>
      </c>
      <c r="AD1940">
        <v>300</v>
      </c>
      <c r="AE1940" s="1">
        <f t="shared" si="399"/>
        <v>0.3</v>
      </c>
    </row>
    <row r="1941" spans="1:31" customFormat="1" hidden="1" x14ac:dyDescent="0.3">
      <c r="A1941" s="65" t="str" cm="1">
        <f t="array" ref="A1941">_xlfn.IFS(M1941&gt;=65,"Heavy",M1941&lt;=25,"Light",M1941&gt;=26-64,"Medium")</f>
        <v>Light</v>
      </c>
      <c r="B1941" s="1" t="s">
        <v>2787</v>
      </c>
      <c r="C1941" s="1" t="s">
        <v>2824</v>
      </c>
      <c r="D1941" s="3">
        <f t="shared" si="404"/>
        <v>1924</v>
      </c>
      <c r="E1941" s="4" t="s">
        <v>2783</v>
      </c>
      <c r="F1941" s="3">
        <v>5</v>
      </c>
      <c r="G1941" s="3" t="s">
        <v>2827</v>
      </c>
      <c r="H1941" s="4" t="s">
        <v>1851</v>
      </c>
      <c r="I1941" s="3" t="s">
        <v>32</v>
      </c>
      <c r="J1941" s="3" t="s">
        <v>2340</v>
      </c>
      <c r="K1941" s="7" t="str">
        <f>VLOOKUP($I1941,'New Summary'!$E$8:$G$59,2,FALSE)</f>
        <v>H-200x100x4,5x7</v>
      </c>
      <c r="L1941" s="3" t="s">
        <v>2496</v>
      </c>
      <c r="M1941" s="7">
        <f>VLOOKUP($I1941,'New Summary'!$E$8:$G$59,3,FALSE)</f>
        <v>18.2</v>
      </c>
      <c r="N1941" s="3">
        <v>6000</v>
      </c>
      <c r="O1941" s="3" t="s">
        <v>25</v>
      </c>
      <c r="P1941" s="3">
        <v>1</v>
      </c>
      <c r="Q1941" s="28">
        <f t="shared" si="397"/>
        <v>6</v>
      </c>
      <c r="R1941" s="28">
        <f t="shared" si="398"/>
        <v>109.19999999999999</v>
      </c>
      <c r="S1941" s="12">
        <v>0</v>
      </c>
      <c r="T1941" s="46">
        <f t="shared" si="400"/>
        <v>0</v>
      </c>
      <c r="U1941" s="37"/>
      <c r="V1941" s="3">
        <f t="shared" si="401"/>
        <v>6</v>
      </c>
      <c r="W1941" s="29" t="s">
        <v>2503</v>
      </c>
      <c r="X1941" s="5">
        <f t="shared" si="402"/>
        <v>109.19999999999999</v>
      </c>
      <c r="Y1941" s="5">
        <f t="shared" si="403"/>
        <v>0</v>
      </c>
      <c r="Z1941" s="5"/>
      <c r="AA1941" s="3">
        <v>0.3</v>
      </c>
      <c r="AB1941" s="3">
        <f t="shared" si="395"/>
        <v>5.7</v>
      </c>
      <c r="AC1941" s="3">
        <f t="shared" si="396"/>
        <v>5.46</v>
      </c>
      <c r="AD1941">
        <v>300</v>
      </c>
      <c r="AE1941" s="1">
        <f t="shared" si="399"/>
        <v>0.3</v>
      </c>
    </row>
    <row r="1942" spans="1:31" customFormat="1" hidden="1" x14ac:dyDescent="0.3">
      <c r="A1942" s="65" t="str" cm="1">
        <f t="array" ref="A1942">_xlfn.IFS(M1942&gt;=65,"Heavy",M1942&lt;=25,"Light",M1942&gt;=26-64,"Medium")</f>
        <v>Light</v>
      </c>
      <c r="B1942" s="1" t="s">
        <v>2787</v>
      </c>
      <c r="C1942" s="1" t="s">
        <v>2824</v>
      </c>
      <c r="D1942" s="3">
        <f t="shared" si="404"/>
        <v>1925</v>
      </c>
      <c r="E1942" s="4" t="s">
        <v>2783</v>
      </c>
      <c r="F1942" s="3">
        <v>5</v>
      </c>
      <c r="G1942" s="3" t="s">
        <v>2827</v>
      </c>
      <c r="H1942" s="4" t="s">
        <v>1852</v>
      </c>
      <c r="I1942" s="3" t="s">
        <v>32</v>
      </c>
      <c r="J1942" s="3" t="s">
        <v>2340</v>
      </c>
      <c r="K1942" s="7" t="str">
        <f>VLOOKUP($I1942,'New Summary'!$E$8:$G$59,2,FALSE)</f>
        <v>H-200x100x4,5x7</v>
      </c>
      <c r="L1942" s="3" t="s">
        <v>2496</v>
      </c>
      <c r="M1942" s="7">
        <f>VLOOKUP($I1942,'New Summary'!$E$8:$G$59,3,FALSE)</f>
        <v>18.2</v>
      </c>
      <c r="N1942" s="3">
        <v>6000</v>
      </c>
      <c r="O1942" s="3" t="s">
        <v>25</v>
      </c>
      <c r="P1942" s="3">
        <v>1</v>
      </c>
      <c r="Q1942" s="28">
        <f t="shared" si="397"/>
        <v>6</v>
      </c>
      <c r="R1942" s="28">
        <f t="shared" si="398"/>
        <v>109.19999999999999</v>
      </c>
      <c r="S1942" s="12">
        <v>0</v>
      </c>
      <c r="T1942" s="46">
        <f t="shared" si="400"/>
        <v>0</v>
      </c>
      <c r="U1942" s="37"/>
      <c r="V1942" s="3">
        <f t="shared" si="401"/>
        <v>6</v>
      </c>
      <c r="W1942" s="29" t="s">
        <v>2503</v>
      </c>
      <c r="X1942" s="5">
        <f t="shared" si="402"/>
        <v>109.19999999999999</v>
      </c>
      <c r="Y1942" s="5">
        <f t="shared" si="403"/>
        <v>0</v>
      </c>
      <c r="Z1942" s="5"/>
      <c r="AA1942" s="3">
        <v>0.3</v>
      </c>
      <c r="AB1942" s="3">
        <f t="shared" si="395"/>
        <v>5.7</v>
      </c>
      <c r="AC1942" s="3">
        <f t="shared" si="396"/>
        <v>5.46</v>
      </c>
      <c r="AD1942">
        <v>300</v>
      </c>
      <c r="AE1942" s="1">
        <f t="shared" si="399"/>
        <v>0.3</v>
      </c>
    </row>
    <row r="1943" spans="1:31" customFormat="1" hidden="1" x14ac:dyDescent="0.3">
      <c r="A1943" s="65" t="str" cm="1">
        <f t="array" ref="A1943">_xlfn.IFS(M1943&gt;=65,"Heavy",M1943&lt;=25,"Light",M1943&gt;=26-64,"Medium")</f>
        <v>Light</v>
      </c>
      <c r="B1943" s="1" t="s">
        <v>2787</v>
      </c>
      <c r="C1943" s="1" t="s">
        <v>2824</v>
      </c>
      <c r="D1943" s="3">
        <f t="shared" si="404"/>
        <v>1926</v>
      </c>
      <c r="E1943" s="4" t="s">
        <v>2783</v>
      </c>
      <c r="F1943" s="3">
        <v>5</v>
      </c>
      <c r="G1943" s="3" t="s">
        <v>2827</v>
      </c>
      <c r="H1943" s="4" t="s">
        <v>1853</v>
      </c>
      <c r="I1943" s="3" t="s">
        <v>32</v>
      </c>
      <c r="J1943" s="3" t="s">
        <v>2340</v>
      </c>
      <c r="K1943" s="7" t="str">
        <f>VLOOKUP($I1943,'New Summary'!$E$8:$G$59,2,FALSE)</f>
        <v>H-200x100x4,5x7</v>
      </c>
      <c r="L1943" s="3" t="s">
        <v>2496</v>
      </c>
      <c r="M1943" s="7">
        <f>VLOOKUP($I1943,'New Summary'!$E$8:$G$59,3,FALSE)</f>
        <v>18.2</v>
      </c>
      <c r="N1943" s="3">
        <v>6000</v>
      </c>
      <c r="O1943" s="3" t="s">
        <v>25</v>
      </c>
      <c r="P1943" s="3">
        <v>1</v>
      </c>
      <c r="Q1943" s="28">
        <f t="shared" si="397"/>
        <v>6</v>
      </c>
      <c r="R1943" s="28">
        <f t="shared" si="398"/>
        <v>109.19999999999999</v>
      </c>
      <c r="S1943" s="12">
        <v>0</v>
      </c>
      <c r="T1943" s="46">
        <f t="shared" si="400"/>
        <v>0</v>
      </c>
      <c r="U1943" s="37"/>
      <c r="V1943" s="3">
        <f t="shared" si="401"/>
        <v>6</v>
      </c>
      <c r="W1943" s="29" t="s">
        <v>2503</v>
      </c>
      <c r="X1943" s="5">
        <f t="shared" si="402"/>
        <v>109.19999999999999</v>
      </c>
      <c r="Y1943" s="5">
        <f t="shared" si="403"/>
        <v>0</v>
      </c>
      <c r="Z1943" s="5"/>
      <c r="AA1943" s="3">
        <v>0.3</v>
      </c>
      <c r="AB1943" s="3">
        <f t="shared" si="395"/>
        <v>5.7</v>
      </c>
      <c r="AC1943" s="3">
        <f t="shared" si="396"/>
        <v>5.46</v>
      </c>
      <c r="AD1943">
        <v>300</v>
      </c>
      <c r="AE1943" s="1">
        <f t="shared" si="399"/>
        <v>0.3</v>
      </c>
    </row>
    <row r="1944" spans="1:31" customFormat="1" hidden="1" x14ac:dyDescent="0.3">
      <c r="A1944" s="65" t="str" cm="1">
        <f t="array" ref="A1944">_xlfn.IFS(M1944&gt;=65,"Heavy",M1944&lt;=25,"Light",M1944&gt;=26-64,"Medium")</f>
        <v>Light</v>
      </c>
      <c r="B1944" s="1" t="s">
        <v>2787</v>
      </c>
      <c r="C1944" s="1" t="s">
        <v>2824</v>
      </c>
      <c r="D1944" s="3">
        <f t="shared" si="404"/>
        <v>1927</v>
      </c>
      <c r="E1944" s="4" t="s">
        <v>2783</v>
      </c>
      <c r="F1944" s="3">
        <v>5</v>
      </c>
      <c r="G1944" s="3" t="s">
        <v>2827</v>
      </c>
      <c r="H1944" s="4" t="s">
        <v>1854</v>
      </c>
      <c r="I1944" s="3" t="s">
        <v>32</v>
      </c>
      <c r="J1944" s="3" t="s">
        <v>2340</v>
      </c>
      <c r="K1944" s="7" t="str">
        <f>VLOOKUP($I1944,'New Summary'!$E$8:$G$59,2,FALSE)</f>
        <v>H-200x100x4,5x7</v>
      </c>
      <c r="L1944" s="3" t="s">
        <v>2496</v>
      </c>
      <c r="M1944" s="7">
        <f>VLOOKUP($I1944,'New Summary'!$E$8:$G$59,3,FALSE)</f>
        <v>18.2</v>
      </c>
      <c r="N1944" s="3">
        <v>6000</v>
      </c>
      <c r="O1944" s="3" t="s">
        <v>25</v>
      </c>
      <c r="P1944" s="3">
        <v>1</v>
      </c>
      <c r="Q1944" s="28">
        <f t="shared" si="397"/>
        <v>6</v>
      </c>
      <c r="R1944" s="28">
        <f t="shared" si="398"/>
        <v>109.19999999999999</v>
      </c>
      <c r="S1944" s="12">
        <v>0</v>
      </c>
      <c r="T1944" s="46">
        <f t="shared" si="400"/>
        <v>0</v>
      </c>
      <c r="U1944" s="37"/>
      <c r="V1944" s="3">
        <f t="shared" si="401"/>
        <v>6</v>
      </c>
      <c r="W1944" s="29" t="s">
        <v>2503</v>
      </c>
      <c r="X1944" s="5">
        <f t="shared" si="402"/>
        <v>109.19999999999999</v>
      </c>
      <c r="Y1944" s="5">
        <f t="shared" si="403"/>
        <v>0</v>
      </c>
      <c r="Z1944" s="5"/>
      <c r="AA1944" s="3">
        <v>0.3</v>
      </c>
      <c r="AB1944" s="3">
        <f t="shared" si="395"/>
        <v>5.7</v>
      </c>
      <c r="AC1944" s="3">
        <f t="shared" si="396"/>
        <v>5.46</v>
      </c>
      <c r="AD1944">
        <v>300</v>
      </c>
      <c r="AE1944" s="1">
        <f t="shared" si="399"/>
        <v>0.3</v>
      </c>
    </row>
    <row r="1945" spans="1:31" customFormat="1" hidden="1" x14ac:dyDescent="0.3">
      <c r="A1945" s="65" t="str" cm="1">
        <f t="array" ref="A1945">_xlfn.IFS(M1945&gt;=65,"Heavy",M1945&lt;=25,"Light",M1945&gt;=26-64,"Medium")</f>
        <v>Light</v>
      </c>
      <c r="B1945" s="1" t="s">
        <v>2787</v>
      </c>
      <c r="C1945" s="1" t="s">
        <v>2824</v>
      </c>
      <c r="D1945" s="3">
        <f t="shared" si="404"/>
        <v>1928</v>
      </c>
      <c r="E1945" s="4" t="s">
        <v>2783</v>
      </c>
      <c r="F1945" s="3">
        <v>5</v>
      </c>
      <c r="G1945" s="3" t="s">
        <v>2827</v>
      </c>
      <c r="H1945" s="4" t="s">
        <v>1855</v>
      </c>
      <c r="I1945" s="3" t="s">
        <v>32</v>
      </c>
      <c r="J1945" s="3" t="s">
        <v>2340</v>
      </c>
      <c r="K1945" s="7" t="str">
        <f>VLOOKUP($I1945,'New Summary'!$E$8:$G$59,2,FALSE)</f>
        <v>H-200x100x4,5x7</v>
      </c>
      <c r="L1945" s="3" t="s">
        <v>2496</v>
      </c>
      <c r="M1945" s="7">
        <f>VLOOKUP($I1945,'New Summary'!$E$8:$G$59,3,FALSE)</f>
        <v>18.2</v>
      </c>
      <c r="N1945" s="3">
        <v>6000</v>
      </c>
      <c r="O1945" s="3" t="s">
        <v>25</v>
      </c>
      <c r="P1945" s="3">
        <v>1</v>
      </c>
      <c r="Q1945" s="28">
        <f t="shared" si="397"/>
        <v>6</v>
      </c>
      <c r="R1945" s="28">
        <f t="shared" si="398"/>
        <v>109.19999999999999</v>
      </c>
      <c r="S1945" s="12">
        <v>0</v>
      </c>
      <c r="T1945" s="46">
        <f t="shared" si="400"/>
        <v>0</v>
      </c>
      <c r="U1945" s="37"/>
      <c r="V1945" s="3">
        <f t="shared" si="401"/>
        <v>6</v>
      </c>
      <c r="W1945" s="29" t="s">
        <v>2503</v>
      </c>
      <c r="X1945" s="5">
        <f t="shared" si="402"/>
        <v>109.19999999999999</v>
      </c>
      <c r="Y1945" s="5">
        <f t="shared" si="403"/>
        <v>0</v>
      </c>
      <c r="Z1945" s="5"/>
      <c r="AA1945" s="3">
        <v>0.3</v>
      </c>
      <c r="AB1945" s="3">
        <f t="shared" si="395"/>
        <v>5.7</v>
      </c>
      <c r="AC1945" s="3">
        <f t="shared" si="396"/>
        <v>5.46</v>
      </c>
      <c r="AD1945">
        <v>300</v>
      </c>
      <c r="AE1945" s="1">
        <f t="shared" si="399"/>
        <v>0.3</v>
      </c>
    </row>
    <row r="1946" spans="1:31" customFormat="1" hidden="1" x14ac:dyDescent="0.3">
      <c r="A1946" s="65" t="str" cm="1">
        <f t="array" ref="A1946">_xlfn.IFS(M1946&gt;=65,"Heavy",M1946&lt;=25,"Light",M1946&gt;=26-64,"Medium")</f>
        <v>Light</v>
      </c>
      <c r="B1946" s="1" t="s">
        <v>2787</v>
      </c>
      <c r="C1946" s="1" t="s">
        <v>2824</v>
      </c>
      <c r="D1946" s="3">
        <f t="shared" si="404"/>
        <v>1929</v>
      </c>
      <c r="E1946" s="4" t="s">
        <v>2783</v>
      </c>
      <c r="F1946" s="3">
        <v>5</v>
      </c>
      <c r="G1946" s="3" t="s">
        <v>2827</v>
      </c>
      <c r="H1946" s="4" t="s">
        <v>1856</v>
      </c>
      <c r="I1946" s="3" t="s">
        <v>32</v>
      </c>
      <c r="J1946" s="3" t="s">
        <v>2340</v>
      </c>
      <c r="K1946" s="7" t="str">
        <f>VLOOKUP($I1946,'New Summary'!$E$8:$G$59,2,FALSE)</f>
        <v>H-200x100x4,5x7</v>
      </c>
      <c r="L1946" s="3" t="s">
        <v>2496</v>
      </c>
      <c r="M1946" s="7">
        <f>VLOOKUP($I1946,'New Summary'!$E$8:$G$59,3,FALSE)</f>
        <v>18.2</v>
      </c>
      <c r="N1946" s="3">
        <v>6000</v>
      </c>
      <c r="O1946" s="3" t="s">
        <v>25</v>
      </c>
      <c r="P1946" s="3">
        <v>1</v>
      </c>
      <c r="Q1946" s="28">
        <f t="shared" si="397"/>
        <v>6</v>
      </c>
      <c r="R1946" s="28">
        <f t="shared" si="398"/>
        <v>109.19999999999999</v>
      </c>
      <c r="S1946" s="12">
        <v>0</v>
      </c>
      <c r="T1946" s="46">
        <f t="shared" si="400"/>
        <v>0</v>
      </c>
      <c r="U1946" s="37"/>
      <c r="V1946" s="3">
        <f t="shared" si="401"/>
        <v>6</v>
      </c>
      <c r="W1946" s="29" t="s">
        <v>2503</v>
      </c>
      <c r="X1946" s="5">
        <f t="shared" si="402"/>
        <v>109.19999999999999</v>
      </c>
      <c r="Y1946" s="5">
        <f t="shared" si="403"/>
        <v>0</v>
      </c>
      <c r="Z1946" s="5"/>
      <c r="AA1946" s="3">
        <v>0.3</v>
      </c>
      <c r="AB1946" s="3">
        <f t="shared" si="395"/>
        <v>5.7</v>
      </c>
      <c r="AC1946" s="3">
        <f t="shared" si="396"/>
        <v>5.46</v>
      </c>
      <c r="AD1946">
        <v>300</v>
      </c>
      <c r="AE1946" s="1">
        <f t="shared" si="399"/>
        <v>0.3</v>
      </c>
    </row>
    <row r="1947" spans="1:31" customFormat="1" hidden="1" x14ac:dyDescent="0.3">
      <c r="A1947" s="65" t="str" cm="1">
        <f t="array" ref="A1947">_xlfn.IFS(M1947&gt;=65,"Heavy",M1947&lt;=25,"Light",M1947&gt;=26-64,"Medium")</f>
        <v>Light</v>
      </c>
      <c r="B1947" s="1" t="s">
        <v>2787</v>
      </c>
      <c r="C1947" s="1" t="s">
        <v>2824</v>
      </c>
      <c r="D1947" s="3">
        <f t="shared" si="404"/>
        <v>1930</v>
      </c>
      <c r="E1947" s="4" t="s">
        <v>2783</v>
      </c>
      <c r="F1947" s="3">
        <v>5</v>
      </c>
      <c r="G1947" s="3" t="s">
        <v>2827</v>
      </c>
      <c r="H1947" s="4" t="s">
        <v>1857</v>
      </c>
      <c r="I1947" s="3" t="s">
        <v>32</v>
      </c>
      <c r="J1947" s="3" t="s">
        <v>2340</v>
      </c>
      <c r="K1947" s="7" t="str">
        <f>VLOOKUP($I1947,'New Summary'!$E$8:$G$59,2,FALSE)</f>
        <v>H-200x100x4,5x7</v>
      </c>
      <c r="L1947" s="3" t="s">
        <v>2496</v>
      </c>
      <c r="M1947" s="7">
        <f>VLOOKUP($I1947,'New Summary'!$E$8:$G$59,3,FALSE)</f>
        <v>18.2</v>
      </c>
      <c r="N1947" s="3">
        <v>6000</v>
      </c>
      <c r="O1947" s="3" t="s">
        <v>25</v>
      </c>
      <c r="P1947" s="3">
        <v>1</v>
      </c>
      <c r="Q1947" s="28">
        <f t="shared" si="397"/>
        <v>6</v>
      </c>
      <c r="R1947" s="28">
        <f t="shared" si="398"/>
        <v>109.19999999999999</v>
      </c>
      <c r="S1947" s="12">
        <v>0</v>
      </c>
      <c r="T1947" s="46">
        <f t="shared" si="400"/>
        <v>0</v>
      </c>
      <c r="U1947" s="37"/>
      <c r="V1947" s="3">
        <f t="shared" si="401"/>
        <v>6</v>
      </c>
      <c r="W1947" s="29" t="s">
        <v>2503</v>
      </c>
      <c r="X1947" s="5">
        <f t="shared" si="402"/>
        <v>109.19999999999999</v>
      </c>
      <c r="Y1947" s="5">
        <f t="shared" si="403"/>
        <v>0</v>
      </c>
      <c r="Z1947" s="5"/>
      <c r="AA1947" s="3">
        <v>0.3</v>
      </c>
      <c r="AB1947" s="3">
        <f t="shared" si="395"/>
        <v>5.7</v>
      </c>
      <c r="AC1947" s="3">
        <f t="shared" si="396"/>
        <v>5.46</v>
      </c>
      <c r="AD1947">
        <v>300</v>
      </c>
      <c r="AE1947" s="1">
        <f t="shared" si="399"/>
        <v>0.3</v>
      </c>
    </row>
    <row r="1948" spans="1:31" customFormat="1" hidden="1" x14ac:dyDescent="0.3">
      <c r="A1948" s="65" t="str" cm="1">
        <f t="array" ref="A1948">_xlfn.IFS(M1948&gt;=65,"Heavy",M1948&lt;=25,"Light",M1948&gt;=26-64,"Medium")</f>
        <v>Light</v>
      </c>
      <c r="B1948" s="1" t="s">
        <v>2787</v>
      </c>
      <c r="C1948" s="1" t="s">
        <v>2824</v>
      </c>
      <c r="D1948" s="3">
        <f t="shared" si="404"/>
        <v>1931</v>
      </c>
      <c r="E1948" s="4" t="s">
        <v>2783</v>
      </c>
      <c r="F1948" s="3">
        <v>5</v>
      </c>
      <c r="G1948" s="3" t="s">
        <v>2827</v>
      </c>
      <c r="H1948" s="4" t="s">
        <v>1858</v>
      </c>
      <c r="I1948" s="3" t="s">
        <v>32</v>
      </c>
      <c r="J1948" s="3" t="s">
        <v>2340</v>
      </c>
      <c r="K1948" s="7" t="str">
        <f>VLOOKUP($I1948,'New Summary'!$E$8:$G$59,2,FALSE)</f>
        <v>H-200x100x4,5x7</v>
      </c>
      <c r="L1948" s="3" t="s">
        <v>2496</v>
      </c>
      <c r="M1948" s="7">
        <f>VLOOKUP($I1948,'New Summary'!$E$8:$G$59,3,FALSE)</f>
        <v>18.2</v>
      </c>
      <c r="N1948" s="3">
        <v>6000</v>
      </c>
      <c r="O1948" s="3" t="s">
        <v>25</v>
      </c>
      <c r="P1948" s="3">
        <v>1</v>
      </c>
      <c r="Q1948" s="28">
        <f t="shared" si="397"/>
        <v>6</v>
      </c>
      <c r="R1948" s="28">
        <f t="shared" si="398"/>
        <v>109.19999999999999</v>
      </c>
      <c r="S1948" s="12">
        <v>0</v>
      </c>
      <c r="T1948" s="46">
        <f t="shared" si="400"/>
        <v>0</v>
      </c>
      <c r="U1948" s="37"/>
      <c r="V1948" s="3">
        <f t="shared" si="401"/>
        <v>6</v>
      </c>
      <c r="W1948" s="29" t="s">
        <v>2503</v>
      </c>
      <c r="X1948" s="5">
        <f t="shared" si="402"/>
        <v>109.19999999999999</v>
      </c>
      <c r="Y1948" s="5">
        <f t="shared" si="403"/>
        <v>0</v>
      </c>
      <c r="Z1948" s="5"/>
      <c r="AA1948" s="3">
        <v>0.3</v>
      </c>
      <c r="AB1948" s="3">
        <f t="shared" si="395"/>
        <v>5.7</v>
      </c>
      <c r="AC1948" s="3">
        <f t="shared" si="396"/>
        <v>5.46</v>
      </c>
      <c r="AD1948">
        <v>300</v>
      </c>
      <c r="AE1948" s="1">
        <f t="shared" si="399"/>
        <v>0.3</v>
      </c>
    </row>
    <row r="1949" spans="1:31" customFormat="1" hidden="1" x14ac:dyDescent="0.3">
      <c r="A1949" s="65" t="str" cm="1">
        <f t="array" ref="A1949">_xlfn.IFS(M1949&gt;=65,"Heavy",M1949&lt;=25,"Light",M1949&gt;=26-64,"Medium")</f>
        <v>Light</v>
      </c>
      <c r="B1949" s="1" t="s">
        <v>2787</v>
      </c>
      <c r="C1949" s="1" t="s">
        <v>2824</v>
      </c>
      <c r="D1949" s="3">
        <f t="shared" si="404"/>
        <v>1932</v>
      </c>
      <c r="E1949" s="4" t="s">
        <v>2783</v>
      </c>
      <c r="F1949" s="3">
        <v>5</v>
      </c>
      <c r="G1949" s="3" t="s">
        <v>2827</v>
      </c>
      <c r="H1949" s="4" t="s">
        <v>1859</v>
      </c>
      <c r="I1949" s="3" t="s">
        <v>32</v>
      </c>
      <c r="J1949" s="3" t="s">
        <v>2340</v>
      </c>
      <c r="K1949" s="7" t="str">
        <f>VLOOKUP($I1949,'New Summary'!$E$8:$G$59,2,FALSE)</f>
        <v>H-200x100x4,5x7</v>
      </c>
      <c r="L1949" s="3" t="s">
        <v>2496</v>
      </c>
      <c r="M1949" s="7">
        <f>VLOOKUP($I1949,'New Summary'!$E$8:$G$59,3,FALSE)</f>
        <v>18.2</v>
      </c>
      <c r="N1949" s="3">
        <v>6000</v>
      </c>
      <c r="O1949" s="3" t="s">
        <v>25</v>
      </c>
      <c r="P1949" s="3">
        <v>1</v>
      </c>
      <c r="Q1949" s="28">
        <f t="shared" si="397"/>
        <v>6</v>
      </c>
      <c r="R1949" s="28">
        <f t="shared" si="398"/>
        <v>109.19999999999999</v>
      </c>
      <c r="S1949" s="12">
        <v>0</v>
      </c>
      <c r="T1949" s="46">
        <f t="shared" si="400"/>
        <v>0</v>
      </c>
      <c r="U1949" s="37"/>
      <c r="V1949" s="3">
        <f t="shared" si="401"/>
        <v>6</v>
      </c>
      <c r="W1949" s="29" t="s">
        <v>2503</v>
      </c>
      <c r="X1949" s="5">
        <f t="shared" si="402"/>
        <v>109.19999999999999</v>
      </c>
      <c r="Y1949" s="5">
        <f t="shared" si="403"/>
        <v>0</v>
      </c>
      <c r="Z1949" s="5"/>
      <c r="AA1949" s="3">
        <v>0.3</v>
      </c>
      <c r="AB1949" s="3">
        <f t="shared" ref="AB1949:AB2012" si="405">Q1949-AA1949</f>
        <v>5.7</v>
      </c>
      <c r="AC1949" s="3">
        <f t="shared" ref="AC1949:AC2012" si="406">AA1949*M1949*P1949</f>
        <v>5.46</v>
      </c>
      <c r="AD1949">
        <v>300</v>
      </c>
      <c r="AE1949" s="1">
        <f t="shared" si="399"/>
        <v>0.3</v>
      </c>
    </row>
    <row r="1950" spans="1:31" customFormat="1" hidden="1" x14ac:dyDescent="0.3">
      <c r="A1950" s="65" t="str" cm="1">
        <f t="array" ref="A1950">_xlfn.IFS(M1950&gt;=65,"Heavy",M1950&lt;=25,"Light",M1950&gt;=26-64,"Medium")</f>
        <v>Light</v>
      </c>
      <c r="B1950" s="1" t="s">
        <v>2787</v>
      </c>
      <c r="C1950" s="1" t="s">
        <v>2824</v>
      </c>
      <c r="D1950" s="3">
        <f t="shared" si="404"/>
        <v>1933</v>
      </c>
      <c r="E1950" s="4" t="s">
        <v>2783</v>
      </c>
      <c r="F1950" s="3">
        <v>5</v>
      </c>
      <c r="G1950" s="3" t="s">
        <v>2827</v>
      </c>
      <c r="H1950" s="4" t="s">
        <v>1860</v>
      </c>
      <c r="I1950" s="3" t="s">
        <v>32</v>
      </c>
      <c r="J1950" s="3" t="s">
        <v>2340</v>
      </c>
      <c r="K1950" s="7" t="str">
        <f>VLOOKUP($I1950,'New Summary'!$E$8:$G$59,2,FALSE)</f>
        <v>H-200x100x4,5x7</v>
      </c>
      <c r="L1950" s="3" t="s">
        <v>2496</v>
      </c>
      <c r="M1950" s="7">
        <f>VLOOKUP($I1950,'New Summary'!$E$8:$G$59,3,FALSE)</f>
        <v>18.2</v>
      </c>
      <c r="N1950" s="3">
        <v>6000</v>
      </c>
      <c r="O1950" s="3" t="s">
        <v>25</v>
      </c>
      <c r="P1950" s="3">
        <v>1</v>
      </c>
      <c r="Q1950" s="28">
        <f t="shared" si="397"/>
        <v>6</v>
      </c>
      <c r="R1950" s="28">
        <f t="shared" si="398"/>
        <v>109.19999999999999</v>
      </c>
      <c r="S1950" s="12">
        <v>0</v>
      </c>
      <c r="T1950" s="46">
        <f t="shared" si="400"/>
        <v>0</v>
      </c>
      <c r="U1950" s="37"/>
      <c r="V1950" s="3">
        <f t="shared" si="401"/>
        <v>6</v>
      </c>
      <c r="W1950" s="29" t="s">
        <v>2503</v>
      </c>
      <c r="X1950" s="5">
        <f t="shared" si="402"/>
        <v>109.19999999999999</v>
      </c>
      <c r="Y1950" s="5">
        <f t="shared" si="403"/>
        <v>0</v>
      </c>
      <c r="Z1950" s="5"/>
      <c r="AA1950" s="3">
        <v>0.3</v>
      </c>
      <c r="AB1950" s="3">
        <f t="shared" si="405"/>
        <v>5.7</v>
      </c>
      <c r="AC1950" s="3">
        <f t="shared" si="406"/>
        <v>5.46</v>
      </c>
      <c r="AD1950">
        <v>300</v>
      </c>
      <c r="AE1950" s="1">
        <f t="shared" si="399"/>
        <v>0.3</v>
      </c>
    </row>
    <row r="1951" spans="1:31" customFormat="1" hidden="1" x14ac:dyDescent="0.3">
      <c r="A1951" s="65" t="str" cm="1">
        <f t="array" ref="A1951">_xlfn.IFS(M1951&gt;=65,"Heavy",M1951&lt;=25,"Light",M1951&gt;=26-64,"Medium")</f>
        <v>Light</v>
      </c>
      <c r="B1951" s="1" t="s">
        <v>2787</v>
      </c>
      <c r="C1951" s="1" t="s">
        <v>2824</v>
      </c>
      <c r="D1951" s="3">
        <f t="shared" si="404"/>
        <v>1934</v>
      </c>
      <c r="E1951" s="4" t="s">
        <v>2783</v>
      </c>
      <c r="F1951" s="3">
        <v>5</v>
      </c>
      <c r="G1951" s="3" t="s">
        <v>2827</v>
      </c>
      <c r="H1951" s="4" t="s">
        <v>1861</v>
      </c>
      <c r="I1951" s="3" t="s">
        <v>32</v>
      </c>
      <c r="J1951" s="3" t="s">
        <v>2340</v>
      </c>
      <c r="K1951" s="7" t="str">
        <f>VLOOKUP($I1951,'New Summary'!$E$8:$G$59,2,FALSE)</f>
        <v>H-200x100x4,5x7</v>
      </c>
      <c r="L1951" s="3" t="s">
        <v>2496</v>
      </c>
      <c r="M1951" s="7">
        <f>VLOOKUP($I1951,'New Summary'!$E$8:$G$59,3,FALSE)</f>
        <v>18.2</v>
      </c>
      <c r="N1951" s="3">
        <v>6000</v>
      </c>
      <c r="O1951" s="3" t="s">
        <v>25</v>
      </c>
      <c r="P1951" s="3">
        <v>1</v>
      </c>
      <c r="Q1951" s="28">
        <f t="shared" si="397"/>
        <v>6</v>
      </c>
      <c r="R1951" s="28">
        <f t="shared" si="398"/>
        <v>109.19999999999999</v>
      </c>
      <c r="S1951" s="12">
        <v>0</v>
      </c>
      <c r="T1951" s="46">
        <f t="shared" si="400"/>
        <v>0</v>
      </c>
      <c r="U1951" s="37"/>
      <c r="V1951" s="3">
        <f t="shared" si="401"/>
        <v>6</v>
      </c>
      <c r="W1951" s="29" t="s">
        <v>2503</v>
      </c>
      <c r="X1951" s="5">
        <f t="shared" si="402"/>
        <v>109.19999999999999</v>
      </c>
      <c r="Y1951" s="5">
        <f t="shared" si="403"/>
        <v>0</v>
      </c>
      <c r="Z1951" s="5"/>
      <c r="AA1951" s="3">
        <v>0.3</v>
      </c>
      <c r="AB1951" s="3">
        <f t="shared" si="405"/>
        <v>5.7</v>
      </c>
      <c r="AC1951" s="3">
        <f t="shared" si="406"/>
        <v>5.46</v>
      </c>
      <c r="AD1951">
        <v>300</v>
      </c>
      <c r="AE1951" s="1">
        <f t="shared" si="399"/>
        <v>0.3</v>
      </c>
    </row>
    <row r="1952" spans="1:31" customFormat="1" hidden="1" x14ac:dyDescent="0.3">
      <c r="A1952" s="65" t="str" cm="1">
        <f t="array" ref="A1952">_xlfn.IFS(M1952&gt;=65,"Heavy",M1952&lt;=25,"Light",M1952&gt;=26-64,"Medium")</f>
        <v>Light</v>
      </c>
      <c r="B1952" s="1" t="s">
        <v>2787</v>
      </c>
      <c r="C1952" s="1" t="s">
        <v>2824</v>
      </c>
      <c r="D1952" s="3">
        <f t="shared" si="404"/>
        <v>1935</v>
      </c>
      <c r="E1952" s="4" t="s">
        <v>2783</v>
      </c>
      <c r="F1952" s="3">
        <v>5</v>
      </c>
      <c r="G1952" s="3" t="s">
        <v>2827</v>
      </c>
      <c r="H1952" s="4" t="s">
        <v>1862</v>
      </c>
      <c r="I1952" s="3" t="s">
        <v>32</v>
      </c>
      <c r="J1952" s="3" t="s">
        <v>2340</v>
      </c>
      <c r="K1952" s="7" t="str">
        <f>VLOOKUP($I1952,'New Summary'!$E$8:$G$59,2,FALSE)</f>
        <v>H-200x100x4,5x7</v>
      </c>
      <c r="L1952" s="3" t="s">
        <v>2496</v>
      </c>
      <c r="M1952" s="7">
        <f>VLOOKUP($I1952,'New Summary'!$E$8:$G$59,3,FALSE)</f>
        <v>18.2</v>
      </c>
      <c r="N1952" s="3">
        <v>6000</v>
      </c>
      <c r="O1952" s="3" t="s">
        <v>25</v>
      </c>
      <c r="P1952" s="3">
        <v>1</v>
      </c>
      <c r="Q1952" s="28">
        <f t="shared" si="397"/>
        <v>6</v>
      </c>
      <c r="R1952" s="28">
        <f t="shared" si="398"/>
        <v>109.19999999999999</v>
      </c>
      <c r="S1952" s="12">
        <v>0</v>
      </c>
      <c r="T1952" s="46">
        <f t="shared" si="400"/>
        <v>0</v>
      </c>
      <c r="U1952" s="37"/>
      <c r="V1952" s="3">
        <f t="shared" si="401"/>
        <v>6</v>
      </c>
      <c r="W1952" s="29" t="s">
        <v>2503</v>
      </c>
      <c r="X1952" s="5">
        <f t="shared" si="402"/>
        <v>109.19999999999999</v>
      </c>
      <c r="Y1952" s="5">
        <f t="shared" si="403"/>
        <v>0</v>
      </c>
      <c r="Z1952" s="5"/>
      <c r="AA1952" s="3">
        <v>0.3</v>
      </c>
      <c r="AB1952" s="3">
        <f t="shared" si="405"/>
        <v>5.7</v>
      </c>
      <c r="AC1952" s="3">
        <f t="shared" si="406"/>
        <v>5.46</v>
      </c>
      <c r="AD1952">
        <v>300</v>
      </c>
      <c r="AE1952" s="1">
        <f t="shared" si="399"/>
        <v>0.3</v>
      </c>
    </row>
    <row r="1953" spans="1:31" customFormat="1" hidden="1" x14ac:dyDescent="0.3">
      <c r="A1953" s="65" t="str" cm="1">
        <f t="array" ref="A1953">_xlfn.IFS(M1953&gt;=65,"Heavy",M1953&lt;=25,"Light",M1953&gt;=26-64,"Medium")</f>
        <v>Light</v>
      </c>
      <c r="B1953" s="1" t="s">
        <v>2787</v>
      </c>
      <c r="C1953" s="1" t="s">
        <v>2824</v>
      </c>
      <c r="D1953" s="3">
        <f t="shared" si="404"/>
        <v>1936</v>
      </c>
      <c r="E1953" s="4" t="s">
        <v>2783</v>
      </c>
      <c r="F1953" s="3">
        <v>5</v>
      </c>
      <c r="G1953" s="3" t="s">
        <v>2827</v>
      </c>
      <c r="H1953" s="4" t="s">
        <v>1863</v>
      </c>
      <c r="I1953" s="3" t="s">
        <v>32</v>
      </c>
      <c r="J1953" s="3" t="s">
        <v>2340</v>
      </c>
      <c r="K1953" s="7" t="str">
        <f>VLOOKUP($I1953,'New Summary'!$E$8:$G$59,2,FALSE)</f>
        <v>H-200x100x4,5x7</v>
      </c>
      <c r="L1953" s="3" t="s">
        <v>2496</v>
      </c>
      <c r="M1953" s="7">
        <f>VLOOKUP($I1953,'New Summary'!$E$8:$G$59,3,FALSE)</f>
        <v>18.2</v>
      </c>
      <c r="N1953" s="3">
        <v>6000</v>
      </c>
      <c r="O1953" s="3" t="s">
        <v>25</v>
      </c>
      <c r="P1953" s="3">
        <v>1</v>
      </c>
      <c r="Q1953" s="28">
        <f t="shared" si="397"/>
        <v>6</v>
      </c>
      <c r="R1953" s="28">
        <f t="shared" si="398"/>
        <v>109.19999999999999</v>
      </c>
      <c r="S1953" s="12">
        <v>0</v>
      </c>
      <c r="T1953" s="46">
        <f t="shared" si="400"/>
        <v>0</v>
      </c>
      <c r="U1953" s="37"/>
      <c r="V1953" s="3">
        <f t="shared" si="401"/>
        <v>6</v>
      </c>
      <c r="W1953" s="29" t="s">
        <v>2503</v>
      </c>
      <c r="X1953" s="5">
        <f t="shared" si="402"/>
        <v>109.19999999999999</v>
      </c>
      <c r="Y1953" s="5">
        <f t="shared" si="403"/>
        <v>0</v>
      </c>
      <c r="Z1953" s="5"/>
      <c r="AA1953" s="3">
        <v>0.3</v>
      </c>
      <c r="AB1953" s="3">
        <f t="shared" si="405"/>
        <v>5.7</v>
      </c>
      <c r="AC1953" s="3">
        <f t="shared" si="406"/>
        <v>5.46</v>
      </c>
      <c r="AD1953">
        <v>300</v>
      </c>
      <c r="AE1953" s="1">
        <f t="shared" si="399"/>
        <v>0.3</v>
      </c>
    </row>
    <row r="1954" spans="1:31" customFormat="1" hidden="1" x14ac:dyDescent="0.3">
      <c r="A1954" s="65" t="str" cm="1">
        <f t="array" ref="A1954">_xlfn.IFS(M1954&gt;=65,"Heavy",M1954&lt;=25,"Light",M1954&gt;=26-64,"Medium")</f>
        <v>Light</v>
      </c>
      <c r="B1954" s="1" t="s">
        <v>2787</v>
      </c>
      <c r="C1954" s="1" t="s">
        <v>2824</v>
      </c>
      <c r="D1954" s="3">
        <f t="shared" si="404"/>
        <v>1937</v>
      </c>
      <c r="E1954" s="4" t="s">
        <v>2783</v>
      </c>
      <c r="F1954" s="3">
        <v>5</v>
      </c>
      <c r="G1954" s="3" t="s">
        <v>2827</v>
      </c>
      <c r="H1954" s="4" t="s">
        <v>1864</v>
      </c>
      <c r="I1954" s="3" t="s">
        <v>32</v>
      </c>
      <c r="J1954" s="3" t="s">
        <v>2340</v>
      </c>
      <c r="K1954" s="7" t="str">
        <f>VLOOKUP($I1954,'New Summary'!$E$8:$G$59,2,FALSE)</f>
        <v>H-200x100x4,5x7</v>
      </c>
      <c r="L1954" s="3" t="s">
        <v>2496</v>
      </c>
      <c r="M1954" s="7">
        <f>VLOOKUP($I1954,'New Summary'!$E$8:$G$59,3,FALSE)</f>
        <v>18.2</v>
      </c>
      <c r="N1954" s="3">
        <v>6000</v>
      </c>
      <c r="O1954" s="3" t="s">
        <v>25</v>
      </c>
      <c r="P1954" s="3">
        <v>1</v>
      </c>
      <c r="Q1954" s="28">
        <f t="shared" si="397"/>
        <v>6</v>
      </c>
      <c r="R1954" s="28">
        <f t="shared" si="398"/>
        <v>109.19999999999999</v>
      </c>
      <c r="S1954" s="12">
        <v>0</v>
      </c>
      <c r="T1954" s="46">
        <f t="shared" si="400"/>
        <v>0</v>
      </c>
      <c r="U1954" s="37"/>
      <c r="V1954" s="3">
        <f t="shared" si="401"/>
        <v>6</v>
      </c>
      <c r="W1954" s="29" t="s">
        <v>2503</v>
      </c>
      <c r="X1954" s="5">
        <f t="shared" si="402"/>
        <v>109.19999999999999</v>
      </c>
      <c r="Y1954" s="5">
        <f t="shared" si="403"/>
        <v>0</v>
      </c>
      <c r="Z1954" s="5"/>
      <c r="AA1954" s="3">
        <v>0.3</v>
      </c>
      <c r="AB1954" s="3">
        <f t="shared" si="405"/>
        <v>5.7</v>
      </c>
      <c r="AC1954" s="3">
        <f t="shared" si="406"/>
        <v>5.46</v>
      </c>
      <c r="AD1954">
        <v>300</v>
      </c>
      <c r="AE1954" s="1">
        <f t="shared" si="399"/>
        <v>0.3</v>
      </c>
    </row>
    <row r="1955" spans="1:31" customFormat="1" hidden="1" x14ac:dyDescent="0.3">
      <c r="A1955" s="65" t="str" cm="1">
        <f t="array" ref="A1955">_xlfn.IFS(M1955&gt;=65,"Heavy",M1955&lt;=25,"Light",M1955&gt;=26-64,"Medium")</f>
        <v>Light</v>
      </c>
      <c r="B1955" s="1" t="s">
        <v>2787</v>
      </c>
      <c r="C1955" s="1" t="s">
        <v>2824</v>
      </c>
      <c r="D1955" s="3">
        <f t="shared" si="404"/>
        <v>1938</v>
      </c>
      <c r="E1955" s="4" t="s">
        <v>2783</v>
      </c>
      <c r="F1955" s="3">
        <v>5</v>
      </c>
      <c r="G1955" s="3" t="s">
        <v>2827</v>
      </c>
      <c r="H1955" s="4" t="s">
        <v>1865</v>
      </c>
      <c r="I1955" s="3" t="s">
        <v>32</v>
      </c>
      <c r="J1955" s="3" t="s">
        <v>2340</v>
      </c>
      <c r="K1955" s="7" t="str">
        <f>VLOOKUP($I1955,'New Summary'!$E$8:$G$59,2,FALSE)</f>
        <v>H-200x100x4,5x7</v>
      </c>
      <c r="L1955" s="3" t="s">
        <v>2496</v>
      </c>
      <c r="M1955" s="7">
        <f>VLOOKUP($I1955,'New Summary'!$E$8:$G$59,3,FALSE)</f>
        <v>18.2</v>
      </c>
      <c r="N1955" s="3">
        <v>6000</v>
      </c>
      <c r="O1955" s="3" t="s">
        <v>25</v>
      </c>
      <c r="P1955" s="3">
        <v>1</v>
      </c>
      <c r="Q1955" s="28">
        <f t="shared" si="397"/>
        <v>6</v>
      </c>
      <c r="R1955" s="28">
        <f t="shared" si="398"/>
        <v>109.19999999999999</v>
      </c>
      <c r="S1955" s="12">
        <v>0</v>
      </c>
      <c r="T1955" s="46">
        <f t="shared" si="400"/>
        <v>0</v>
      </c>
      <c r="U1955" s="37"/>
      <c r="V1955" s="3">
        <f t="shared" si="401"/>
        <v>6</v>
      </c>
      <c r="W1955" s="29" t="s">
        <v>2503</v>
      </c>
      <c r="X1955" s="5">
        <f t="shared" si="402"/>
        <v>109.19999999999999</v>
      </c>
      <c r="Y1955" s="5">
        <f t="shared" si="403"/>
        <v>0</v>
      </c>
      <c r="Z1955" s="5"/>
      <c r="AA1955" s="3">
        <v>0.3</v>
      </c>
      <c r="AB1955" s="3">
        <f t="shared" si="405"/>
        <v>5.7</v>
      </c>
      <c r="AC1955" s="3">
        <f t="shared" si="406"/>
        <v>5.46</v>
      </c>
      <c r="AD1955">
        <v>300</v>
      </c>
      <c r="AE1955" s="1">
        <f t="shared" si="399"/>
        <v>0.3</v>
      </c>
    </row>
    <row r="1956" spans="1:31" customFormat="1" hidden="1" x14ac:dyDescent="0.3">
      <c r="A1956" s="65" t="str" cm="1">
        <f t="array" ref="A1956">_xlfn.IFS(M1956&gt;=65,"Heavy",M1956&lt;=25,"Light",M1956&gt;=26-64,"Medium")</f>
        <v>Light</v>
      </c>
      <c r="B1956" s="1" t="s">
        <v>2787</v>
      </c>
      <c r="C1956" s="1" t="s">
        <v>2824</v>
      </c>
      <c r="D1956" s="3">
        <f t="shared" si="404"/>
        <v>1939</v>
      </c>
      <c r="E1956" s="4" t="s">
        <v>2783</v>
      </c>
      <c r="F1956" s="3">
        <v>5</v>
      </c>
      <c r="G1956" s="3" t="s">
        <v>2827</v>
      </c>
      <c r="H1956" s="4" t="s">
        <v>1866</v>
      </c>
      <c r="I1956" s="3" t="s">
        <v>32</v>
      </c>
      <c r="J1956" s="3" t="s">
        <v>2340</v>
      </c>
      <c r="K1956" s="7" t="str">
        <f>VLOOKUP($I1956,'New Summary'!$E$8:$G$59,2,FALSE)</f>
        <v>H-200x100x4,5x7</v>
      </c>
      <c r="L1956" s="3" t="s">
        <v>2496</v>
      </c>
      <c r="M1956" s="7">
        <f>VLOOKUP($I1956,'New Summary'!$E$8:$G$59,3,FALSE)</f>
        <v>18.2</v>
      </c>
      <c r="N1956" s="3">
        <v>6000</v>
      </c>
      <c r="O1956" s="3" t="s">
        <v>25</v>
      </c>
      <c r="P1956" s="3">
        <v>1</v>
      </c>
      <c r="Q1956" s="28">
        <f t="shared" si="397"/>
        <v>6</v>
      </c>
      <c r="R1956" s="28">
        <f t="shared" si="398"/>
        <v>109.19999999999999</v>
      </c>
      <c r="S1956" s="12">
        <v>0</v>
      </c>
      <c r="T1956" s="46">
        <f t="shared" si="400"/>
        <v>0</v>
      </c>
      <c r="U1956" s="37"/>
      <c r="V1956" s="3">
        <f t="shared" si="401"/>
        <v>6</v>
      </c>
      <c r="W1956" s="29" t="s">
        <v>2503</v>
      </c>
      <c r="X1956" s="5">
        <f t="shared" si="402"/>
        <v>109.19999999999999</v>
      </c>
      <c r="Y1956" s="5">
        <f t="shared" si="403"/>
        <v>0</v>
      </c>
      <c r="Z1956" s="5"/>
      <c r="AA1956" s="3">
        <v>0.3</v>
      </c>
      <c r="AB1956" s="3">
        <f t="shared" si="405"/>
        <v>5.7</v>
      </c>
      <c r="AC1956" s="3">
        <f t="shared" si="406"/>
        <v>5.46</v>
      </c>
      <c r="AD1956">
        <v>300</v>
      </c>
      <c r="AE1956" s="1">
        <f t="shared" si="399"/>
        <v>0.3</v>
      </c>
    </row>
    <row r="1957" spans="1:31" customFormat="1" hidden="1" x14ac:dyDescent="0.3">
      <c r="A1957" s="65" t="str" cm="1">
        <f t="array" ref="A1957">_xlfn.IFS(M1957&gt;=65,"Heavy",M1957&lt;=25,"Light",M1957&gt;=26-64,"Medium")</f>
        <v>Light</v>
      </c>
      <c r="B1957" s="1" t="s">
        <v>2787</v>
      </c>
      <c r="C1957" s="1" t="s">
        <v>2824</v>
      </c>
      <c r="D1957" s="3">
        <f t="shared" si="404"/>
        <v>1940</v>
      </c>
      <c r="E1957" s="4" t="s">
        <v>2783</v>
      </c>
      <c r="F1957" s="3">
        <v>5</v>
      </c>
      <c r="G1957" s="3" t="s">
        <v>2827</v>
      </c>
      <c r="H1957" s="4" t="s">
        <v>1867</v>
      </c>
      <c r="I1957" s="3" t="s">
        <v>32</v>
      </c>
      <c r="J1957" s="3" t="s">
        <v>2340</v>
      </c>
      <c r="K1957" s="7" t="str">
        <f>VLOOKUP($I1957,'New Summary'!$E$8:$G$59,2,FALSE)</f>
        <v>H-200x100x4,5x7</v>
      </c>
      <c r="L1957" s="3" t="s">
        <v>2496</v>
      </c>
      <c r="M1957" s="7">
        <f>VLOOKUP($I1957,'New Summary'!$E$8:$G$59,3,FALSE)</f>
        <v>18.2</v>
      </c>
      <c r="N1957" s="3">
        <v>6000</v>
      </c>
      <c r="O1957" s="3" t="s">
        <v>25</v>
      </c>
      <c r="P1957" s="3">
        <v>1</v>
      </c>
      <c r="Q1957" s="28">
        <f t="shared" si="397"/>
        <v>6</v>
      </c>
      <c r="R1957" s="28">
        <f t="shared" si="398"/>
        <v>109.19999999999999</v>
      </c>
      <c r="S1957" s="12">
        <v>0</v>
      </c>
      <c r="T1957" s="46">
        <f t="shared" si="400"/>
        <v>0</v>
      </c>
      <c r="U1957" s="37"/>
      <c r="V1957" s="3">
        <f t="shared" si="401"/>
        <v>6</v>
      </c>
      <c r="W1957" s="29" t="s">
        <v>2503</v>
      </c>
      <c r="X1957" s="5">
        <f t="shared" si="402"/>
        <v>109.19999999999999</v>
      </c>
      <c r="Y1957" s="5">
        <f t="shared" si="403"/>
        <v>0</v>
      </c>
      <c r="Z1957" s="5"/>
      <c r="AA1957" s="3">
        <v>0.3</v>
      </c>
      <c r="AB1957" s="3">
        <f t="shared" si="405"/>
        <v>5.7</v>
      </c>
      <c r="AC1957" s="3">
        <f t="shared" si="406"/>
        <v>5.46</v>
      </c>
      <c r="AD1957">
        <v>300</v>
      </c>
      <c r="AE1957" s="1">
        <f t="shared" si="399"/>
        <v>0.3</v>
      </c>
    </row>
    <row r="1958" spans="1:31" customFormat="1" hidden="1" x14ac:dyDescent="0.3">
      <c r="A1958" s="65" t="str" cm="1">
        <f t="array" ref="A1958">_xlfn.IFS(M1958&gt;=65,"Heavy",M1958&lt;=25,"Light",M1958&gt;=26-64,"Medium")</f>
        <v>Light</v>
      </c>
      <c r="B1958" s="1" t="s">
        <v>2787</v>
      </c>
      <c r="C1958" s="1" t="s">
        <v>2824</v>
      </c>
      <c r="D1958" s="3">
        <f t="shared" si="404"/>
        <v>1941</v>
      </c>
      <c r="E1958" s="4" t="s">
        <v>2783</v>
      </c>
      <c r="F1958" s="3">
        <v>5</v>
      </c>
      <c r="G1958" s="3" t="s">
        <v>2827</v>
      </c>
      <c r="H1958" s="4" t="s">
        <v>1868</v>
      </c>
      <c r="I1958" s="3" t="s">
        <v>32</v>
      </c>
      <c r="J1958" s="3" t="s">
        <v>2340</v>
      </c>
      <c r="K1958" s="7" t="str">
        <f>VLOOKUP($I1958,'New Summary'!$E$8:$G$59,2,FALSE)</f>
        <v>H-200x100x4,5x7</v>
      </c>
      <c r="L1958" s="3" t="s">
        <v>2496</v>
      </c>
      <c r="M1958" s="7">
        <f>VLOOKUP($I1958,'New Summary'!$E$8:$G$59,3,FALSE)</f>
        <v>18.2</v>
      </c>
      <c r="N1958" s="3">
        <v>6000</v>
      </c>
      <c r="O1958" s="3" t="s">
        <v>25</v>
      </c>
      <c r="P1958" s="3">
        <v>1</v>
      </c>
      <c r="Q1958" s="28">
        <f t="shared" si="397"/>
        <v>6</v>
      </c>
      <c r="R1958" s="28">
        <f t="shared" si="398"/>
        <v>109.19999999999999</v>
      </c>
      <c r="S1958" s="12">
        <v>0</v>
      </c>
      <c r="T1958" s="46">
        <f t="shared" si="400"/>
        <v>0</v>
      </c>
      <c r="U1958" s="37"/>
      <c r="V1958" s="3">
        <f t="shared" si="401"/>
        <v>6</v>
      </c>
      <c r="W1958" s="29" t="s">
        <v>2503</v>
      </c>
      <c r="X1958" s="5">
        <f t="shared" si="402"/>
        <v>109.19999999999999</v>
      </c>
      <c r="Y1958" s="5">
        <f t="shared" si="403"/>
        <v>0</v>
      </c>
      <c r="Z1958" s="5"/>
      <c r="AA1958" s="3">
        <v>0.3</v>
      </c>
      <c r="AB1958" s="3">
        <f t="shared" si="405"/>
        <v>5.7</v>
      </c>
      <c r="AC1958" s="3">
        <f t="shared" si="406"/>
        <v>5.46</v>
      </c>
      <c r="AD1958">
        <v>300</v>
      </c>
      <c r="AE1958" s="1">
        <f t="shared" si="399"/>
        <v>0.3</v>
      </c>
    </row>
    <row r="1959" spans="1:31" customFormat="1" hidden="1" x14ac:dyDescent="0.3">
      <c r="A1959" s="65" t="str" cm="1">
        <f t="array" ref="A1959">_xlfn.IFS(M1959&gt;=65,"Heavy",M1959&lt;=25,"Light",M1959&gt;=26-64,"Medium")</f>
        <v>Light</v>
      </c>
      <c r="B1959" s="1" t="s">
        <v>2787</v>
      </c>
      <c r="C1959" s="1" t="s">
        <v>2824</v>
      </c>
      <c r="D1959" s="3">
        <f t="shared" si="404"/>
        <v>1942</v>
      </c>
      <c r="E1959" s="4" t="s">
        <v>2783</v>
      </c>
      <c r="F1959" s="3">
        <v>5</v>
      </c>
      <c r="G1959" s="3" t="s">
        <v>2827</v>
      </c>
      <c r="H1959" s="4" t="s">
        <v>1869</v>
      </c>
      <c r="I1959" s="3" t="s">
        <v>32</v>
      </c>
      <c r="J1959" s="3" t="s">
        <v>2340</v>
      </c>
      <c r="K1959" s="7" t="str">
        <f>VLOOKUP($I1959,'New Summary'!$E$8:$G$59,2,FALSE)</f>
        <v>H-200x100x4,5x7</v>
      </c>
      <c r="L1959" s="3" t="s">
        <v>2496</v>
      </c>
      <c r="M1959" s="7">
        <f>VLOOKUP($I1959,'New Summary'!$E$8:$G$59,3,FALSE)</f>
        <v>18.2</v>
      </c>
      <c r="N1959" s="3">
        <v>6000</v>
      </c>
      <c r="O1959" s="3" t="s">
        <v>25</v>
      </c>
      <c r="P1959" s="3">
        <v>1</v>
      </c>
      <c r="Q1959" s="28">
        <f t="shared" si="397"/>
        <v>6</v>
      </c>
      <c r="R1959" s="28">
        <f t="shared" si="398"/>
        <v>109.19999999999999</v>
      </c>
      <c r="S1959" s="12">
        <v>0</v>
      </c>
      <c r="T1959" s="46">
        <f t="shared" si="400"/>
        <v>0</v>
      </c>
      <c r="U1959" s="37"/>
      <c r="V1959" s="3">
        <f t="shared" si="401"/>
        <v>6</v>
      </c>
      <c r="W1959" s="29" t="s">
        <v>2503</v>
      </c>
      <c r="X1959" s="5">
        <f t="shared" si="402"/>
        <v>109.19999999999999</v>
      </c>
      <c r="Y1959" s="5">
        <f t="shared" si="403"/>
        <v>0</v>
      </c>
      <c r="Z1959" s="5"/>
      <c r="AA1959" s="3">
        <v>0.3</v>
      </c>
      <c r="AB1959" s="3">
        <f t="shared" si="405"/>
        <v>5.7</v>
      </c>
      <c r="AC1959" s="3">
        <f t="shared" si="406"/>
        <v>5.46</v>
      </c>
      <c r="AD1959">
        <v>300</v>
      </c>
      <c r="AE1959" s="1">
        <f t="shared" si="399"/>
        <v>0.3</v>
      </c>
    </row>
    <row r="1960" spans="1:31" customFormat="1" hidden="1" x14ac:dyDescent="0.3">
      <c r="A1960" s="65" t="str" cm="1">
        <f t="array" ref="A1960">_xlfn.IFS(M1960&gt;=65,"Heavy",M1960&lt;=25,"Light",M1960&gt;=26-64,"Medium")</f>
        <v>Light</v>
      </c>
      <c r="B1960" s="1" t="s">
        <v>2787</v>
      </c>
      <c r="C1960" s="1" t="s">
        <v>2824</v>
      </c>
      <c r="D1960" s="3">
        <f t="shared" si="404"/>
        <v>1943</v>
      </c>
      <c r="E1960" s="4" t="s">
        <v>2783</v>
      </c>
      <c r="F1960" s="3">
        <v>5</v>
      </c>
      <c r="G1960" s="3" t="s">
        <v>2827</v>
      </c>
      <c r="H1960" s="4" t="s">
        <v>1870</v>
      </c>
      <c r="I1960" s="3" t="s">
        <v>32</v>
      </c>
      <c r="J1960" s="3" t="s">
        <v>2340</v>
      </c>
      <c r="K1960" s="7" t="str">
        <f>VLOOKUP($I1960,'New Summary'!$E$8:$G$59,2,FALSE)</f>
        <v>H-200x100x4,5x7</v>
      </c>
      <c r="L1960" s="3" t="s">
        <v>2496</v>
      </c>
      <c r="M1960" s="7">
        <f>VLOOKUP($I1960,'New Summary'!$E$8:$G$59,3,FALSE)</f>
        <v>18.2</v>
      </c>
      <c r="N1960" s="3">
        <v>6000</v>
      </c>
      <c r="O1960" s="3" t="s">
        <v>25</v>
      </c>
      <c r="P1960" s="3">
        <v>1</v>
      </c>
      <c r="Q1960" s="28">
        <f t="shared" si="397"/>
        <v>6</v>
      </c>
      <c r="R1960" s="28">
        <f t="shared" si="398"/>
        <v>109.19999999999999</v>
      </c>
      <c r="S1960" s="12">
        <v>0</v>
      </c>
      <c r="T1960" s="46">
        <f t="shared" si="400"/>
        <v>0</v>
      </c>
      <c r="U1960" s="37"/>
      <c r="V1960" s="3">
        <f t="shared" si="401"/>
        <v>6</v>
      </c>
      <c r="W1960" s="29" t="s">
        <v>2503</v>
      </c>
      <c r="X1960" s="5">
        <f t="shared" si="402"/>
        <v>109.19999999999999</v>
      </c>
      <c r="Y1960" s="5">
        <f t="shared" si="403"/>
        <v>0</v>
      </c>
      <c r="Z1960" s="5"/>
      <c r="AA1960" s="3">
        <v>0.3</v>
      </c>
      <c r="AB1960" s="3">
        <f t="shared" si="405"/>
        <v>5.7</v>
      </c>
      <c r="AC1960" s="3">
        <f t="shared" si="406"/>
        <v>5.46</v>
      </c>
      <c r="AD1960">
        <v>300</v>
      </c>
      <c r="AE1960" s="1">
        <f t="shared" si="399"/>
        <v>0.3</v>
      </c>
    </row>
    <row r="1961" spans="1:31" customFormat="1" hidden="1" x14ac:dyDescent="0.3">
      <c r="A1961" s="65" t="str" cm="1">
        <f t="array" ref="A1961">_xlfn.IFS(M1961&gt;=65,"Heavy",M1961&lt;=25,"Light",M1961&gt;=26-64,"Medium")</f>
        <v>Light</v>
      </c>
      <c r="B1961" s="1" t="s">
        <v>2787</v>
      </c>
      <c r="C1961" s="1" t="s">
        <v>2824</v>
      </c>
      <c r="D1961" s="3">
        <f t="shared" si="404"/>
        <v>1944</v>
      </c>
      <c r="E1961" s="4" t="s">
        <v>2783</v>
      </c>
      <c r="F1961" s="3">
        <v>5</v>
      </c>
      <c r="G1961" s="3" t="s">
        <v>2827</v>
      </c>
      <c r="H1961" s="4" t="s">
        <v>1871</v>
      </c>
      <c r="I1961" s="3" t="s">
        <v>32</v>
      </c>
      <c r="J1961" s="3" t="s">
        <v>2340</v>
      </c>
      <c r="K1961" s="7" t="str">
        <f>VLOOKUP($I1961,'New Summary'!$E$8:$G$59,2,FALSE)</f>
        <v>H-200x100x4,5x7</v>
      </c>
      <c r="L1961" s="3" t="s">
        <v>2496</v>
      </c>
      <c r="M1961" s="7">
        <f>VLOOKUP($I1961,'New Summary'!$E$8:$G$59,3,FALSE)</f>
        <v>18.2</v>
      </c>
      <c r="N1961" s="3">
        <v>6000</v>
      </c>
      <c r="O1961" s="3" t="s">
        <v>25</v>
      </c>
      <c r="P1961" s="3">
        <v>1</v>
      </c>
      <c r="Q1961" s="28">
        <f t="shared" si="397"/>
        <v>6</v>
      </c>
      <c r="R1961" s="28">
        <f t="shared" si="398"/>
        <v>109.19999999999999</v>
      </c>
      <c r="S1961" s="12">
        <v>0</v>
      </c>
      <c r="T1961" s="46">
        <f t="shared" si="400"/>
        <v>0</v>
      </c>
      <c r="U1961" s="37"/>
      <c r="V1961" s="3">
        <f t="shared" si="401"/>
        <v>6</v>
      </c>
      <c r="W1961" s="29" t="s">
        <v>2503</v>
      </c>
      <c r="X1961" s="5">
        <f t="shared" si="402"/>
        <v>109.19999999999999</v>
      </c>
      <c r="Y1961" s="5">
        <f t="shared" si="403"/>
        <v>0</v>
      </c>
      <c r="Z1961" s="5"/>
      <c r="AA1961" s="3">
        <v>0.3</v>
      </c>
      <c r="AB1961" s="3">
        <f t="shared" si="405"/>
        <v>5.7</v>
      </c>
      <c r="AC1961" s="3">
        <f t="shared" si="406"/>
        <v>5.46</v>
      </c>
      <c r="AD1961">
        <v>300</v>
      </c>
      <c r="AE1961" s="1">
        <f t="shared" si="399"/>
        <v>0.3</v>
      </c>
    </row>
    <row r="1962" spans="1:31" customFormat="1" hidden="1" x14ac:dyDescent="0.3">
      <c r="A1962" s="65" t="str" cm="1">
        <f t="array" ref="A1962">_xlfn.IFS(M1962&gt;=65,"Heavy",M1962&lt;=25,"Light",M1962&gt;=26-64,"Medium")</f>
        <v>Light</v>
      </c>
      <c r="B1962" s="1" t="s">
        <v>2787</v>
      </c>
      <c r="C1962" s="1" t="s">
        <v>2824</v>
      </c>
      <c r="D1962" s="3">
        <f t="shared" si="404"/>
        <v>1945</v>
      </c>
      <c r="E1962" s="4" t="s">
        <v>2783</v>
      </c>
      <c r="F1962" s="3">
        <v>5</v>
      </c>
      <c r="G1962" s="3" t="s">
        <v>2827</v>
      </c>
      <c r="H1962" s="4" t="s">
        <v>1872</v>
      </c>
      <c r="I1962" s="3" t="s">
        <v>32</v>
      </c>
      <c r="J1962" s="3" t="s">
        <v>2340</v>
      </c>
      <c r="K1962" s="7" t="str">
        <f>VLOOKUP($I1962,'New Summary'!$E$8:$G$59,2,FALSE)</f>
        <v>H-200x100x4,5x7</v>
      </c>
      <c r="L1962" s="3" t="s">
        <v>2496</v>
      </c>
      <c r="M1962" s="7">
        <f>VLOOKUP($I1962,'New Summary'!$E$8:$G$59,3,FALSE)</f>
        <v>18.2</v>
      </c>
      <c r="N1962" s="3">
        <v>6000</v>
      </c>
      <c r="O1962" s="3" t="s">
        <v>25</v>
      </c>
      <c r="P1962" s="3">
        <v>1</v>
      </c>
      <c r="Q1962" s="28">
        <f t="shared" si="397"/>
        <v>6</v>
      </c>
      <c r="R1962" s="28">
        <f t="shared" si="398"/>
        <v>109.19999999999999</v>
      </c>
      <c r="S1962" s="12">
        <v>0</v>
      </c>
      <c r="T1962" s="46">
        <f t="shared" si="400"/>
        <v>0</v>
      </c>
      <c r="U1962" s="37"/>
      <c r="V1962" s="3">
        <f t="shared" si="401"/>
        <v>6</v>
      </c>
      <c r="W1962" s="29" t="s">
        <v>2503</v>
      </c>
      <c r="X1962" s="5">
        <f t="shared" si="402"/>
        <v>109.19999999999999</v>
      </c>
      <c r="Y1962" s="5">
        <f t="shared" si="403"/>
        <v>0</v>
      </c>
      <c r="Z1962" s="5"/>
      <c r="AA1962" s="3">
        <v>0.3</v>
      </c>
      <c r="AB1962" s="3">
        <f t="shared" si="405"/>
        <v>5.7</v>
      </c>
      <c r="AC1962" s="3">
        <f t="shared" si="406"/>
        <v>5.46</v>
      </c>
      <c r="AD1962">
        <v>300</v>
      </c>
      <c r="AE1962" s="1">
        <f t="shared" si="399"/>
        <v>0.3</v>
      </c>
    </row>
    <row r="1963" spans="1:31" customFormat="1" hidden="1" x14ac:dyDescent="0.3">
      <c r="A1963" s="65" t="str" cm="1">
        <f t="array" ref="A1963">_xlfn.IFS(M1963&gt;=65,"Heavy",M1963&lt;=25,"Light",M1963&gt;=26-64,"Medium")</f>
        <v>Light</v>
      </c>
      <c r="B1963" s="1" t="s">
        <v>2787</v>
      </c>
      <c r="C1963" s="1" t="s">
        <v>2824</v>
      </c>
      <c r="D1963" s="3">
        <f t="shared" si="404"/>
        <v>1946</v>
      </c>
      <c r="E1963" s="4" t="s">
        <v>2783</v>
      </c>
      <c r="F1963" s="3">
        <v>5</v>
      </c>
      <c r="G1963" s="3" t="s">
        <v>2827</v>
      </c>
      <c r="H1963" s="4" t="s">
        <v>1873</v>
      </c>
      <c r="I1963" s="3" t="s">
        <v>32</v>
      </c>
      <c r="J1963" s="3" t="s">
        <v>2340</v>
      </c>
      <c r="K1963" s="7" t="str">
        <f>VLOOKUP($I1963,'New Summary'!$E$8:$G$59,2,FALSE)</f>
        <v>H-200x100x4,5x7</v>
      </c>
      <c r="L1963" s="3" t="s">
        <v>2496</v>
      </c>
      <c r="M1963" s="7">
        <f>VLOOKUP($I1963,'New Summary'!$E$8:$G$59,3,FALSE)</f>
        <v>18.2</v>
      </c>
      <c r="N1963" s="3">
        <v>6000</v>
      </c>
      <c r="O1963" s="3" t="s">
        <v>25</v>
      </c>
      <c r="P1963" s="3">
        <v>1</v>
      </c>
      <c r="Q1963" s="28">
        <f t="shared" si="397"/>
        <v>6</v>
      </c>
      <c r="R1963" s="28">
        <f t="shared" si="398"/>
        <v>109.19999999999999</v>
      </c>
      <c r="S1963" s="12">
        <v>0</v>
      </c>
      <c r="T1963" s="46">
        <f t="shared" si="400"/>
        <v>0</v>
      </c>
      <c r="U1963" s="37"/>
      <c r="V1963" s="3">
        <f t="shared" si="401"/>
        <v>6</v>
      </c>
      <c r="W1963" s="29" t="s">
        <v>2503</v>
      </c>
      <c r="X1963" s="5">
        <f t="shared" si="402"/>
        <v>109.19999999999999</v>
      </c>
      <c r="Y1963" s="5">
        <f t="shared" si="403"/>
        <v>0</v>
      </c>
      <c r="Z1963" s="5"/>
      <c r="AA1963" s="3">
        <v>0.3</v>
      </c>
      <c r="AB1963" s="3">
        <f t="shared" si="405"/>
        <v>5.7</v>
      </c>
      <c r="AC1963" s="3">
        <f t="shared" si="406"/>
        <v>5.46</v>
      </c>
      <c r="AD1963">
        <v>300</v>
      </c>
      <c r="AE1963" s="1">
        <f t="shared" si="399"/>
        <v>0.3</v>
      </c>
    </row>
    <row r="1964" spans="1:31" customFormat="1" hidden="1" x14ac:dyDescent="0.3">
      <c r="A1964" s="65" t="str" cm="1">
        <f t="array" ref="A1964">_xlfn.IFS(M1964&gt;=65,"Heavy",M1964&lt;=25,"Light",M1964&gt;=26-64,"Medium")</f>
        <v>Light</v>
      </c>
      <c r="B1964" s="1" t="s">
        <v>2787</v>
      </c>
      <c r="C1964" s="1" t="s">
        <v>2824</v>
      </c>
      <c r="D1964" s="3">
        <f t="shared" si="404"/>
        <v>1947</v>
      </c>
      <c r="E1964" s="4" t="s">
        <v>2783</v>
      </c>
      <c r="F1964" s="3">
        <v>5</v>
      </c>
      <c r="G1964" s="3" t="s">
        <v>2827</v>
      </c>
      <c r="H1964" s="4" t="s">
        <v>1874</v>
      </c>
      <c r="I1964" s="3" t="s">
        <v>32</v>
      </c>
      <c r="J1964" s="3" t="s">
        <v>2340</v>
      </c>
      <c r="K1964" s="7" t="str">
        <f>VLOOKUP($I1964,'New Summary'!$E$8:$G$59,2,FALSE)</f>
        <v>H-200x100x4,5x7</v>
      </c>
      <c r="L1964" s="3" t="s">
        <v>2496</v>
      </c>
      <c r="M1964" s="7">
        <f>VLOOKUP($I1964,'New Summary'!$E$8:$G$59,3,FALSE)</f>
        <v>18.2</v>
      </c>
      <c r="N1964" s="3">
        <v>6000</v>
      </c>
      <c r="O1964" s="3" t="s">
        <v>25</v>
      </c>
      <c r="P1964" s="3">
        <v>1</v>
      </c>
      <c r="Q1964" s="28">
        <f t="shared" si="397"/>
        <v>6</v>
      </c>
      <c r="R1964" s="28">
        <f t="shared" si="398"/>
        <v>109.19999999999999</v>
      </c>
      <c r="S1964" s="12">
        <v>0</v>
      </c>
      <c r="T1964" s="46">
        <f t="shared" si="400"/>
        <v>0</v>
      </c>
      <c r="U1964" s="37"/>
      <c r="V1964" s="3">
        <f t="shared" si="401"/>
        <v>6</v>
      </c>
      <c r="W1964" s="29" t="s">
        <v>2503</v>
      </c>
      <c r="X1964" s="5">
        <f t="shared" si="402"/>
        <v>109.19999999999999</v>
      </c>
      <c r="Y1964" s="5">
        <f t="shared" si="403"/>
        <v>0</v>
      </c>
      <c r="Z1964" s="5"/>
      <c r="AA1964" s="3">
        <v>0.3</v>
      </c>
      <c r="AB1964" s="3">
        <f t="shared" si="405"/>
        <v>5.7</v>
      </c>
      <c r="AC1964" s="3">
        <f t="shared" si="406"/>
        <v>5.46</v>
      </c>
      <c r="AD1964">
        <v>300</v>
      </c>
      <c r="AE1964" s="1">
        <f t="shared" si="399"/>
        <v>0.3</v>
      </c>
    </row>
    <row r="1965" spans="1:31" customFormat="1" hidden="1" x14ac:dyDescent="0.3">
      <c r="A1965" s="65" t="str" cm="1">
        <f t="array" ref="A1965">_xlfn.IFS(M1965&gt;=65,"Heavy",M1965&lt;=25,"Light",M1965&gt;=26-64,"Medium")</f>
        <v>Light</v>
      </c>
      <c r="B1965" s="1" t="s">
        <v>2787</v>
      </c>
      <c r="C1965" s="1" t="s">
        <v>2824</v>
      </c>
      <c r="D1965" s="3">
        <f t="shared" si="404"/>
        <v>1948</v>
      </c>
      <c r="E1965" s="4" t="s">
        <v>2783</v>
      </c>
      <c r="F1965" s="3">
        <v>5</v>
      </c>
      <c r="G1965" s="3" t="s">
        <v>2827</v>
      </c>
      <c r="H1965" s="4" t="s">
        <v>1875</v>
      </c>
      <c r="I1965" s="3" t="s">
        <v>32</v>
      </c>
      <c r="J1965" s="3" t="s">
        <v>2340</v>
      </c>
      <c r="K1965" s="7" t="str">
        <f>VLOOKUP($I1965,'New Summary'!$E$8:$G$59,2,FALSE)</f>
        <v>H-200x100x4,5x7</v>
      </c>
      <c r="L1965" s="3" t="s">
        <v>2496</v>
      </c>
      <c r="M1965" s="7">
        <f>VLOOKUP($I1965,'New Summary'!$E$8:$G$59,3,FALSE)</f>
        <v>18.2</v>
      </c>
      <c r="N1965" s="3">
        <v>6000</v>
      </c>
      <c r="O1965" s="3" t="s">
        <v>25</v>
      </c>
      <c r="P1965" s="3">
        <v>1</v>
      </c>
      <c r="Q1965" s="28">
        <f t="shared" si="397"/>
        <v>6</v>
      </c>
      <c r="R1965" s="28">
        <f t="shared" si="398"/>
        <v>109.19999999999999</v>
      </c>
      <c r="S1965" s="12">
        <v>0</v>
      </c>
      <c r="T1965" s="46">
        <f t="shared" si="400"/>
        <v>0</v>
      </c>
      <c r="U1965" s="37"/>
      <c r="V1965" s="3">
        <f t="shared" si="401"/>
        <v>6</v>
      </c>
      <c r="W1965" s="29" t="s">
        <v>2503</v>
      </c>
      <c r="X1965" s="5">
        <f t="shared" si="402"/>
        <v>109.19999999999999</v>
      </c>
      <c r="Y1965" s="5">
        <f t="shared" si="403"/>
        <v>0</v>
      </c>
      <c r="Z1965" s="5"/>
      <c r="AA1965" s="3">
        <v>0.3</v>
      </c>
      <c r="AB1965" s="3">
        <f t="shared" si="405"/>
        <v>5.7</v>
      </c>
      <c r="AC1965" s="3">
        <f t="shared" si="406"/>
        <v>5.46</v>
      </c>
      <c r="AD1965">
        <v>300</v>
      </c>
      <c r="AE1965" s="1">
        <f t="shared" si="399"/>
        <v>0.3</v>
      </c>
    </row>
    <row r="1966" spans="1:31" customFormat="1" hidden="1" x14ac:dyDescent="0.3">
      <c r="A1966" s="65" t="str" cm="1">
        <f t="array" ref="A1966">_xlfn.IFS(M1966&gt;=65,"Heavy",M1966&lt;=25,"Light",M1966&gt;=26-64,"Medium")</f>
        <v>Light</v>
      </c>
      <c r="B1966" s="1" t="s">
        <v>2787</v>
      </c>
      <c r="C1966" s="1" t="s">
        <v>2824</v>
      </c>
      <c r="D1966" s="3">
        <f t="shared" si="404"/>
        <v>1949</v>
      </c>
      <c r="E1966" s="4" t="s">
        <v>2783</v>
      </c>
      <c r="F1966" s="3">
        <v>5</v>
      </c>
      <c r="G1966" s="3" t="s">
        <v>2827</v>
      </c>
      <c r="H1966" s="4" t="s">
        <v>1876</v>
      </c>
      <c r="I1966" s="3" t="s">
        <v>32</v>
      </c>
      <c r="J1966" s="3" t="s">
        <v>2340</v>
      </c>
      <c r="K1966" s="7" t="str">
        <f>VLOOKUP($I1966,'New Summary'!$E$8:$G$59,2,FALSE)</f>
        <v>H-200x100x4,5x7</v>
      </c>
      <c r="L1966" s="3" t="s">
        <v>2496</v>
      </c>
      <c r="M1966" s="7">
        <f>VLOOKUP($I1966,'New Summary'!$E$8:$G$59,3,FALSE)</f>
        <v>18.2</v>
      </c>
      <c r="N1966" s="3">
        <v>6000</v>
      </c>
      <c r="O1966" s="3" t="s">
        <v>25</v>
      </c>
      <c r="P1966" s="3">
        <v>1</v>
      </c>
      <c r="Q1966" s="28">
        <f t="shared" si="397"/>
        <v>6</v>
      </c>
      <c r="R1966" s="28">
        <f t="shared" si="398"/>
        <v>109.19999999999999</v>
      </c>
      <c r="S1966" s="12">
        <v>0</v>
      </c>
      <c r="T1966" s="46">
        <f t="shared" si="400"/>
        <v>0</v>
      </c>
      <c r="U1966" s="37"/>
      <c r="V1966" s="3">
        <f t="shared" si="401"/>
        <v>6</v>
      </c>
      <c r="W1966" s="29" t="s">
        <v>2503</v>
      </c>
      <c r="X1966" s="5">
        <f t="shared" si="402"/>
        <v>109.19999999999999</v>
      </c>
      <c r="Y1966" s="5">
        <f t="shared" si="403"/>
        <v>0</v>
      </c>
      <c r="Z1966" s="5"/>
      <c r="AA1966" s="3">
        <v>0.3</v>
      </c>
      <c r="AB1966" s="3">
        <f t="shared" si="405"/>
        <v>5.7</v>
      </c>
      <c r="AC1966" s="3">
        <f t="shared" si="406"/>
        <v>5.46</v>
      </c>
      <c r="AD1966">
        <v>300</v>
      </c>
      <c r="AE1966" s="1">
        <f t="shared" si="399"/>
        <v>0.3</v>
      </c>
    </row>
    <row r="1967" spans="1:31" customFormat="1" hidden="1" x14ac:dyDescent="0.3">
      <c r="A1967" s="65" t="str" cm="1">
        <f t="array" ref="A1967">_xlfn.IFS(M1967&gt;=65,"Heavy",M1967&lt;=25,"Light",M1967&gt;=26-64,"Medium")</f>
        <v>Light</v>
      </c>
      <c r="B1967" s="1" t="s">
        <v>2787</v>
      </c>
      <c r="C1967" s="1" t="s">
        <v>2824</v>
      </c>
      <c r="D1967" s="3">
        <f t="shared" si="404"/>
        <v>1950</v>
      </c>
      <c r="E1967" s="4" t="s">
        <v>2783</v>
      </c>
      <c r="F1967" s="3">
        <v>5</v>
      </c>
      <c r="G1967" s="3" t="s">
        <v>2827</v>
      </c>
      <c r="H1967" s="4" t="s">
        <v>1877</v>
      </c>
      <c r="I1967" s="3" t="s">
        <v>32</v>
      </c>
      <c r="J1967" s="3" t="s">
        <v>2340</v>
      </c>
      <c r="K1967" s="7" t="str">
        <f>VLOOKUP($I1967,'New Summary'!$E$8:$G$59,2,FALSE)</f>
        <v>H-200x100x4,5x7</v>
      </c>
      <c r="L1967" s="3" t="s">
        <v>2496</v>
      </c>
      <c r="M1967" s="7">
        <f>VLOOKUP($I1967,'New Summary'!$E$8:$G$59,3,FALSE)</f>
        <v>18.2</v>
      </c>
      <c r="N1967" s="3">
        <v>6000</v>
      </c>
      <c r="O1967" s="3" t="s">
        <v>25</v>
      </c>
      <c r="P1967" s="3">
        <v>1</v>
      </c>
      <c r="Q1967" s="28">
        <f t="shared" si="397"/>
        <v>6</v>
      </c>
      <c r="R1967" s="28">
        <f t="shared" si="398"/>
        <v>109.19999999999999</v>
      </c>
      <c r="S1967" s="12">
        <v>0</v>
      </c>
      <c r="T1967" s="46">
        <f t="shared" si="400"/>
        <v>0</v>
      </c>
      <c r="U1967" s="37"/>
      <c r="V1967" s="3">
        <f t="shared" si="401"/>
        <v>6</v>
      </c>
      <c r="W1967" s="29" t="s">
        <v>2503</v>
      </c>
      <c r="X1967" s="5">
        <f t="shared" si="402"/>
        <v>109.19999999999999</v>
      </c>
      <c r="Y1967" s="5">
        <f t="shared" si="403"/>
        <v>0</v>
      </c>
      <c r="Z1967" s="5"/>
      <c r="AA1967" s="3">
        <v>0.3</v>
      </c>
      <c r="AB1967" s="3">
        <f t="shared" si="405"/>
        <v>5.7</v>
      </c>
      <c r="AC1967" s="3">
        <f t="shared" si="406"/>
        <v>5.46</v>
      </c>
      <c r="AD1967">
        <v>300</v>
      </c>
      <c r="AE1967" s="1">
        <f t="shared" si="399"/>
        <v>0.3</v>
      </c>
    </row>
    <row r="1968" spans="1:31" customFormat="1" hidden="1" x14ac:dyDescent="0.3">
      <c r="A1968" s="65" t="str" cm="1">
        <f t="array" ref="A1968">_xlfn.IFS(M1968&gt;=65,"Heavy",M1968&lt;=25,"Light",M1968&gt;=26-64,"Medium")</f>
        <v>Light</v>
      </c>
      <c r="B1968" s="1" t="s">
        <v>2787</v>
      </c>
      <c r="C1968" s="1" t="s">
        <v>2824</v>
      </c>
      <c r="D1968" s="3">
        <f t="shared" si="404"/>
        <v>1951</v>
      </c>
      <c r="E1968" s="4" t="s">
        <v>2783</v>
      </c>
      <c r="F1968" s="3">
        <v>5</v>
      </c>
      <c r="G1968" s="3" t="s">
        <v>2827</v>
      </c>
      <c r="H1968" s="4" t="s">
        <v>1878</v>
      </c>
      <c r="I1968" s="3" t="s">
        <v>32</v>
      </c>
      <c r="J1968" s="3" t="s">
        <v>2340</v>
      </c>
      <c r="K1968" s="7" t="str">
        <f>VLOOKUP($I1968,'New Summary'!$E$8:$G$59,2,FALSE)</f>
        <v>H-200x100x4,5x7</v>
      </c>
      <c r="L1968" s="3" t="s">
        <v>2496</v>
      </c>
      <c r="M1968" s="7">
        <f>VLOOKUP($I1968,'New Summary'!$E$8:$G$59,3,FALSE)</f>
        <v>18.2</v>
      </c>
      <c r="N1968" s="3">
        <v>6000</v>
      </c>
      <c r="O1968" s="3" t="s">
        <v>25</v>
      </c>
      <c r="P1968" s="3">
        <v>1</v>
      </c>
      <c r="Q1968" s="28">
        <f t="shared" si="397"/>
        <v>6</v>
      </c>
      <c r="R1968" s="28">
        <f t="shared" si="398"/>
        <v>109.19999999999999</v>
      </c>
      <c r="S1968" s="12">
        <v>0</v>
      </c>
      <c r="T1968" s="46">
        <f t="shared" si="400"/>
        <v>0</v>
      </c>
      <c r="U1968" s="37"/>
      <c r="V1968" s="3">
        <f t="shared" si="401"/>
        <v>6</v>
      </c>
      <c r="W1968" s="29" t="s">
        <v>2503</v>
      </c>
      <c r="X1968" s="5">
        <f t="shared" si="402"/>
        <v>109.19999999999999</v>
      </c>
      <c r="Y1968" s="5">
        <f t="shared" si="403"/>
        <v>0</v>
      </c>
      <c r="Z1968" s="5"/>
      <c r="AA1968" s="3">
        <v>0.3</v>
      </c>
      <c r="AB1968" s="3">
        <f t="shared" si="405"/>
        <v>5.7</v>
      </c>
      <c r="AC1968" s="3">
        <f t="shared" si="406"/>
        <v>5.46</v>
      </c>
      <c r="AD1968">
        <v>300</v>
      </c>
      <c r="AE1968" s="1">
        <f t="shared" si="399"/>
        <v>0.3</v>
      </c>
    </row>
    <row r="1969" spans="1:31" customFormat="1" hidden="1" x14ac:dyDescent="0.3">
      <c r="A1969" s="65" t="str" cm="1">
        <f t="array" ref="A1969">_xlfn.IFS(M1969&gt;=65,"Heavy",M1969&lt;=25,"Light",M1969&gt;=26-64,"Medium")</f>
        <v>Light</v>
      </c>
      <c r="B1969" s="1" t="s">
        <v>2787</v>
      </c>
      <c r="C1969" s="1" t="s">
        <v>2824</v>
      </c>
      <c r="D1969" s="3">
        <f t="shared" si="404"/>
        <v>1952</v>
      </c>
      <c r="E1969" s="4" t="s">
        <v>2783</v>
      </c>
      <c r="F1969" s="3">
        <v>5</v>
      </c>
      <c r="G1969" s="3" t="s">
        <v>2827</v>
      </c>
      <c r="H1969" s="4" t="s">
        <v>1879</v>
      </c>
      <c r="I1969" s="3" t="s">
        <v>32</v>
      </c>
      <c r="J1969" s="3" t="s">
        <v>2340</v>
      </c>
      <c r="K1969" s="7" t="str">
        <f>VLOOKUP($I1969,'New Summary'!$E$8:$G$59,2,FALSE)</f>
        <v>H-200x100x4,5x7</v>
      </c>
      <c r="L1969" s="3" t="s">
        <v>2496</v>
      </c>
      <c r="M1969" s="7">
        <f>VLOOKUP($I1969,'New Summary'!$E$8:$G$59,3,FALSE)</f>
        <v>18.2</v>
      </c>
      <c r="N1969" s="3">
        <v>6000</v>
      </c>
      <c r="O1969" s="3" t="s">
        <v>25</v>
      </c>
      <c r="P1969" s="3">
        <v>1</v>
      </c>
      <c r="Q1969" s="28">
        <f t="shared" si="397"/>
        <v>6</v>
      </c>
      <c r="R1969" s="28">
        <f t="shared" si="398"/>
        <v>109.19999999999999</v>
      </c>
      <c r="S1969" s="12">
        <v>0</v>
      </c>
      <c r="T1969" s="46">
        <f t="shared" si="400"/>
        <v>0</v>
      </c>
      <c r="U1969" s="37"/>
      <c r="V1969" s="3">
        <f t="shared" si="401"/>
        <v>6</v>
      </c>
      <c r="W1969" s="29" t="s">
        <v>2503</v>
      </c>
      <c r="X1969" s="5">
        <f t="shared" si="402"/>
        <v>109.19999999999999</v>
      </c>
      <c r="Y1969" s="5">
        <f t="shared" si="403"/>
        <v>0</v>
      </c>
      <c r="Z1969" s="5"/>
      <c r="AA1969" s="3">
        <v>0.3</v>
      </c>
      <c r="AB1969" s="3">
        <f t="shared" si="405"/>
        <v>5.7</v>
      </c>
      <c r="AC1969" s="3">
        <f t="shared" si="406"/>
        <v>5.46</v>
      </c>
      <c r="AD1969">
        <v>300</v>
      </c>
      <c r="AE1969" s="1">
        <f t="shared" si="399"/>
        <v>0.3</v>
      </c>
    </row>
    <row r="1970" spans="1:31" customFormat="1" hidden="1" x14ac:dyDescent="0.3">
      <c r="A1970" s="65" t="str" cm="1">
        <f t="array" ref="A1970">_xlfn.IFS(M1970&gt;=65,"Heavy",M1970&lt;=25,"Light",M1970&gt;=26-64,"Medium")</f>
        <v>Light</v>
      </c>
      <c r="B1970" s="1" t="s">
        <v>2787</v>
      </c>
      <c r="C1970" s="1" t="s">
        <v>2824</v>
      </c>
      <c r="D1970" s="3">
        <f t="shared" si="404"/>
        <v>1953</v>
      </c>
      <c r="E1970" s="4" t="s">
        <v>2783</v>
      </c>
      <c r="F1970" s="3">
        <v>5</v>
      </c>
      <c r="G1970" s="3" t="s">
        <v>2827</v>
      </c>
      <c r="H1970" s="4" t="s">
        <v>1880</v>
      </c>
      <c r="I1970" s="3" t="s">
        <v>32</v>
      </c>
      <c r="J1970" s="3" t="s">
        <v>2340</v>
      </c>
      <c r="K1970" s="7" t="str">
        <f>VLOOKUP($I1970,'New Summary'!$E$8:$G$59,2,FALSE)</f>
        <v>H-200x100x4,5x7</v>
      </c>
      <c r="L1970" s="3" t="s">
        <v>2496</v>
      </c>
      <c r="M1970" s="7">
        <f>VLOOKUP($I1970,'New Summary'!$E$8:$G$59,3,FALSE)</f>
        <v>18.2</v>
      </c>
      <c r="N1970" s="3">
        <v>6000</v>
      </c>
      <c r="O1970" s="3" t="s">
        <v>25</v>
      </c>
      <c r="P1970" s="3">
        <v>1</v>
      </c>
      <c r="Q1970" s="28">
        <f t="shared" si="397"/>
        <v>6</v>
      </c>
      <c r="R1970" s="28">
        <f t="shared" si="398"/>
        <v>109.19999999999999</v>
      </c>
      <c r="S1970" s="12">
        <v>0</v>
      </c>
      <c r="T1970" s="46">
        <f t="shared" si="400"/>
        <v>0</v>
      </c>
      <c r="U1970" s="37"/>
      <c r="V1970" s="3">
        <f t="shared" si="401"/>
        <v>6</v>
      </c>
      <c r="W1970" s="29" t="s">
        <v>2503</v>
      </c>
      <c r="X1970" s="5">
        <f t="shared" si="402"/>
        <v>109.19999999999999</v>
      </c>
      <c r="Y1970" s="5">
        <f t="shared" si="403"/>
        <v>0</v>
      </c>
      <c r="Z1970" s="5"/>
      <c r="AA1970" s="3">
        <v>0.3</v>
      </c>
      <c r="AB1970" s="3">
        <f t="shared" si="405"/>
        <v>5.7</v>
      </c>
      <c r="AC1970" s="3">
        <f t="shared" si="406"/>
        <v>5.46</v>
      </c>
      <c r="AD1970">
        <v>300</v>
      </c>
      <c r="AE1970" s="1">
        <f t="shared" si="399"/>
        <v>0.3</v>
      </c>
    </row>
    <row r="1971" spans="1:31" customFormat="1" hidden="1" x14ac:dyDescent="0.3">
      <c r="A1971" s="65" t="str" cm="1">
        <f t="array" ref="A1971">_xlfn.IFS(M1971&gt;=65,"Heavy",M1971&lt;=25,"Light",M1971&gt;=26-64,"Medium")</f>
        <v>Light</v>
      </c>
      <c r="B1971" s="1" t="s">
        <v>2787</v>
      </c>
      <c r="C1971" s="1" t="s">
        <v>2824</v>
      </c>
      <c r="D1971" s="3">
        <f t="shared" si="404"/>
        <v>1954</v>
      </c>
      <c r="E1971" s="4" t="s">
        <v>2783</v>
      </c>
      <c r="F1971" s="3">
        <v>5</v>
      </c>
      <c r="G1971" s="3" t="s">
        <v>2827</v>
      </c>
      <c r="H1971" s="4" t="s">
        <v>1881</v>
      </c>
      <c r="I1971" s="3" t="s">
        <v>32</v>
      </c>
      <c r="J1971" s="3" t="s">
        <v>2340</v>
      </c>
      <c r="K1971" s="7" t="str">
        <f>VLOOKUP($I1971,'New Summary'!$E$8:$G$59,2,FALSE)</f>
        <v>H-200x100x4,5x7</v>
      </c>
      <c r="L1971" s="3" t="s">
        <v>2496</v>
      </c>
      <c r="M1971" s="7">
        <f>VLOOKUP($I1971,'New Summary'!$E$8:$G$59,3,FALSE)</f>
        <v>18.2</v>
      </c>
      <c r="N1971" s="3">
        <v>6000</v>
      </c>
      <c r="O1971" s="3" t="s">
        <v>25</v>
      </c>
      <c r="P1971" s="3">
        <v>1</v>
      </c>
      <c r="Q1971" s="28">
        <f t="shared" si="397"/>
        <v>6</v>
      </c>
      <c r="R1971" s="28">
        <f t="shared" si="398"/>
        <v>109.19999999999999</v>
      </c>
      <c r="S1971" s="12">
        <v>0</v>
      </c>
      <c r="T1971" s="46">
        <f t="shared" si="400"/>
        <v>0</v>
      </c>
      <c r="U1971" s="37"/>
      <c r="V1971" s="3">
        <f t="shared" si="401"/>
        <v>6</v>
      </c>
      <c r="W1971" s="29" t="s">
        <v>2503</v>
      </c>
      <c r="X1971" s="5">
        <f t="shared" si="402"/>
        <v>109.19999999999999</v>
      </c>
      <c r="Y1971" s="5">
        <f t="shared" si="403"/>
        <v>0</v>
      </c>
      <c r="Z1971" s="5"/>
      <c r="AA1971" s="3">
        <v>0.3</v>
      </c>
      <c r="AB1971" s="3">
        <f t="shared" si="405"/>
        <v>5.7</v>
      </c>
      <c r="AC1971" s="3">
        <f t="shared" si="406"/>
        <v>5.46</v>
      </c>
      <c r="AD1971">
        <v>300</v>
      </c>
      <c r="AE1971" s="1">
        <f t="shared" si="399"/>
        <v>0.3</v>
      </c>
    </row>
    <row r="1972" spans="1:31" customFormat="1" hidden="1" x14ac:dyDescent="0.3">
      <c r="A1972" s="65" t="str" cm="1">
        <f t="array" ref="A1972">_xlfn.IFS(M1972&gt;=65,"Heavy",M1972&lt;=25,"Light",M1972&gt;=26-64,"Medium")</f>
        <v>Light</v>
      </c>
      <c r="B1972" s="1" t="s">
        <v>2787</v>
      </c>
      <c r="C1972" s="1" t="s">
        <v>2824</v>
      </c>
      <c r="D1972" s="3">
        <f t="shared" si="404"/>
        <v>1955</v>
      </c>
      <c r="E1972" s="4" t="s">
        <v>2783</v>
      </c>
      <c r="F1972" s="3">
        <v>5</v>
      </c>
      <c r="G1972" s="3" t="s">
        <v>2827</v>
      </c>
      <c r="H1972" s="4" t="s">
        <v>1882</v>
      </c>
      <c r="I1972" s="3" t="s">
        <v>32</v>
      </c>
      <c r="J1972" s="3" t="s">
        <v>2340</v>
      </c>
      <c r="K1972" s="7" t="str">
        <f>VLOOKUP($I1972,'New Summary'!$E$8:$G$59,2,FALSE)</f>
        <v>H-200x100x4,5x7</v>
      </c>
      <c r="L1972" s="3" t="s">
        <v>2496</v>
      </c>
      <c r="M1972" s="7">
        <f>VLOOKUP($I1972,'New Summary'!$E$8:$G$59,3,FALSE)</f>
        <v>18.2</v>
      </c>
      <c r="N1972" s="3">
        <v>6000</v>
      </c>
      <c r="O1972" s="3" t="s">
        <v>25</v>
      </c>
      <c r="P1972" s="3">
        <v>1</v>
      </c>
      <c r="Q1972" s="28">
        <f t="shared" si="397"/>
        <v>6</v>
      </c>
      <c r="R1972" s="28">
        <f t="shared" si="398"/>
        <v>109.19999999999999</v>
      </c>
      <c r="S1972" s="12">
        <v>0</v>
      </c>
      <c r="T1972" s="46">
        <f t="shared" si="400"/>
        <v>0</v>
      </c>
      <c r="U1972" s="37"/>
      <c r="V1972" s="3">
        <f t="shared" si="401"/>
        <v>6</v>
      </c>
      <c r="W1972" s="29" t="s">
        <v>2503</v>
      </c>
      <c r="X1972" s="5">
        <f t="shared" si="402"/>
        <v>109.19999999999999</v>
      </c>
      <c r="Y1972" s="5">
        <f t="shared" si="403"/>
        <v>0</v>
      </c>
      <c r="Z1972" s="5"/>
      <c r="AA1972" s="3">
        <v>0.3</v>
      </c>
      <c r="AB1972" s="3">
        <f t="shared" si="405"/>
        <v>5.7</v>
      </c>
      <c r="AC1972" s="3">
        <f t="shared" si="406"/>
        <v>5.46</v>
      </c>
      <c r="AD1972">
        <v>300</v>
      </c>
      <c r="AE1972" s="1">
        <f t="shared" si="399"/>
        <v>0.3</v>
      </c>
    </row>
    <row r="1973" spans="1:31" customFormat="1" hidden="1" x14ac:dyDescent="0.3">
      <c r="A1973" s="65" t="str" cm="1">
        <f t="array" ref="A1973">_xlfn.IFS(M1973&gt;=65,"Heavy",M1973&lt;=25,"Light",M1973&gt;=26-64,"Medium")</f>
        <v>Light</v>
      </c>
      <c r="B1973" s="1" t="s">
        <v>2787</v>
      </c>
      <c r="C1973" s="1" t="s">
        <v>2824</v>
      </c>
      <c r="D1973" s="3">
        <f t="shared" si="404"/>
        <v>1956</v>
      </c>
      <c r="E1973" s="4" t="s">
        <v>2783</v>
      </c>
      <c r="F1973" s="3">
        <v>5</v>
      </c>
      <c r="G1973" s="3" t="s">
        <v>2827</v>
      </c>
      <c r="H1973" s="4" t="s">
        <v>1883</v>
      </c>
      <c r="I1973" s="3" t="s">
        <v>32</v>
      </c>
      <c r="J1973" s="3" t="s">
        <v>2340</v>
      </c>
      <c r="K1973" s="7" t="str">
        <f>VLOOKUP($I1973,'New Summary'!$E$8:$G$59,2,FALSE)</f>
        <v>H-200x100x4,5x7</v>
      </c>
      <c r="L1973" s="3" t="s">
        <v>2496</v>
      </c>
      <c r="M1973" s="7">
        <f>VLOOKUP($I1973,'New Summary'!$E$8:$G$59,3,FALSE)</f>
        <v>18.2</v>
      </c>
      <c r="N1973" s="3">
        <v>6000</v>
      </c>
      <c r="O1973" s="3" t="s">
        <v>25</v>
      </c>
      <c r="P1973" s="3">
        <v>1</v>
      </c>
      <c r="Q1973" s="28">
        <f t="shared" si="397"/>
        <v>6</v>
      </c>
      <c r="R1973" s="28">
        <f t="shared" si="398"/>
        <v>109.19999999999999</v>
      </c>
      <c r="S1973" s="12">
        <v>0</v>
      </c>
      <c r="T1973" s="46">
        <f t="shared" si="400"/>
        <v>0</v>
      </c>
      <c r="U1973" s="37"/>
      <c r="V1973" s="3">
        <f t="shared" si="401"/>
        <v>6</v>
      </c>
      <c r="W1973" s="29" t="s">
        <v>2503</v>
      </c>
      <c r="X1973" s="5">
        <f t="shared" si="402"/>
        <v>109.19999999999999</v>
      </c>
      <c r="Y1973" s="5">
        <f t="shared" si="403"/>
        <v>0</v>
      </c>
      <c r="Z1973" s="5"/>
      <c r="AA1973" s="3">
        <v>0.3</v>
      </c>
      <c r="AB1973" s="3">
        <f t="shared" si="405"/>
        <v>5.7</v>
      </c>
      <c r="AC1973" s="3">
        <f t="shared" si="406"/>
        <v>5.46</v>
      </c>
      <c r="AD1973">
        <v>300</v>
      </c>
      <c r="AE1973" s="1">
        <f t="shared" si="399"/>
        <v>0.3</v>
      </c>
    </row>
    <row r="1974" spans="1:31" customFormat="1" hidden="1" x14ac:dyDescent="0.3">
      <c r="A1974" s="65" t="str" cm="1">
        <f t="array" ref="A1974">_xlfn.IFS(M1974&gt;=65,"Heavy",M1974&lt;=25,"Light",M1974&gt;=26-64,"Medium")</f>
        <v>Light</v>
      </c>
      <c r="B1974" s="1" t="s">
        <v>2787</v>
      </c>
      <c r="C1974" s="1" t="s">
        <v>2824</v>
      </c>
      <c r="D1974" s="3">
        <f t="shared" si="404"/>
        <v>1957</v>
      </c>
      <c r="E1974" s="4" t="s">
        <v>2783</v>
      </c>
      <c r="F1974" s="3">
        <v>5</v>
      </c>
      <c r="G1974" s="3" t="s">
        <v>2827</v>
      </c>
      <c r="H1974" s="4" t="s">
        <v>1884</v>
      </c>
      <c r="I1974" s="3" t="s">
        <v>32</v>
      </c>
      <c r="J1974" s="3" t="s">
        <v>2340</v>
      </c>
      <c r="K1974" s="7" t="str">
        <f>VLOOKUP($I1974,'New Summary'!$E$8:$G$59,2,FALSE)</f>
        <v>H-200x100x4,5x7</v>
      </c>
      <c r="L1974" s="3" t="s">
        <v>2496</v>
      </c>
      <c r="M1974" s="7">
        <f>VLOOKUP($I1974,'New Summary'!$E$8:$G$59,3,FALSE)</f>
        <v>18.2</v>
      </c>
      <c r="N1974" s="3">
        <v>6000</v>
      </c>
      <c r="O1974" s="3" t="s">
        <v>25</v>
      </c>
      <c r="P1974" s="3">
        <v>1</v>
      </c>
      <c r="Q1974" s="28">
        <f t="shared" si="397"/>
        <v>6</v>
      </c>
      <c r="R1974" s="28">
        <f t="shared" si="398"/>
        <v>109.19999999999999</v>
      </c>
      <c r="S1974" s="12">
        <v>0</v>
      </c>
      <c r="T1974" s="46">
        <f t="shared" si="400"/>
        <v>0</v>
      </c>
      <c r="U1974" s="37"/>
      <c r="V1974" s="3">
        <f t="shared" si="401"/>
        <v>6</v>
      </c>
      <c r="W1974" s="29" t="s">
        <v>2503</v>
      </c>
      <c r="X1974" s="5">
        <f t="shared" si="402"/>
        <v>109.19999999999999</v>
      </c>
      <c r="Y1974" s="5">
        <f t="shared" si="403"/>
        <v>0</v>
      </c>
      <c r="Z1974" s="5"/>
      <c r="AA1974" s="3">
        <v>0.3</v>
      </c>
      <c r="AB1974" s="3">
        <f t="shared" si="405"/>
        <v>5.7</v>
      </c>
      <c r="AC1974" s="3">
        <f t="shared" si="406"/>
        <v>5.46</v>
      </c>
      <c r="AD1974">
        <v>300</v>
      </c>
      <c r="AE1974" s="1">
        <f t="shared" si="399"/>
        <v>0.3</v>
      </c>
    </row>
    <row r="1975" spans="1:31" customFormat="1" hidden="1" x14ac:dyDescent="0.3">
      <c r="A1975" s="65" t="str" cm="1">
        <f t="array" ref="A1975">_xlfn.IFS(M1975&gt;=65,"Heavy",M1975&lt;=25,"Light",M1975&gt;=26-64,"Medium")</f>
        <v>Light</v>
      </c>
      <c r="B1975" s="1" t="s">
        <v>2787</v>
      </c>
      <c r="C1975" s="1" t="s">
        <v>2824</v>
      </c>
      <c r="D1975" s="3">
        <f t="shared" si="404"/>
        <v>1958</v>
      </c>
      <c r="E1975" s="4" t="s">
        <v>2783</v>
      </c>
      <c r="F1975" s="3">
        <v>5</v>
      </c>
      <c r="G1975" s="3" t="s">
        <v>2827</v>
      </c>
      <c r="H1975" s="4" t="s">
        <v>1885</v>
      </c>
      <c r="I1975" s="3" t="s">
        <v>32</v>
      </c>
      <c r="J1975" s="3" t="s">
        <v>2340</v>
      </c>
      <c r="K1975" s="7" t="str">
        <f>VLOOKUP($I1975,'New Summary'!$E$8:$G$59,2,FALSE)</f>
        <v>H-200x100x4,5x7</v>
      </c>
      <c r="L1975" s="3" t="s">
        <v>2496</v>
      </c>
      <c r="M1975" s="7">
        <f>VLOOKUP($I1975,'New Summary'!$E$8:$G$59,3,FALSE)</f>
        <v>18.2</v>
      </c>
      <c r="N1975" s="3">
        <v>6000</v>
      </c>
      <c r="O1975" s="3" t="s">
        <v>25</v>
      </c>
      <c r="P1975" s="3">
        <v>1</v>
      </c>
      <c r="Q1975" s="28">
        <f t="shared" si="397"/>
        <v>6</v>
      </c>
      <c r="R1975" s="28">
        <f t="shared" si="398"/>
        <v>109.19999999999999</v>
      </c>
      <c r="S1975" s="12">
        <v>0</v>
      </c>
      <c r="T1975" s="46">
        <f t="shared" si="400"/>
        <v>0</v>
      </c>
      <c r="U1975" s="37"/>
      <c r="V1975" s="3">
        <f t="shared" si="401"/>
        <v>6</v>
      </c>
      <c r="W1975" s="29" t="s">
        <v>2503</v>
      </c>
      <c r="X1975" s="5">
        <f t="shared" si="402"/>
        <v>109.19999999999999</v>
      </c>
      <c r="Y1975" s="5">
        <f t="shared" si="403"/>
        <v>0</v>
      </c>
      <c r="Z1975" s="5"/>
      <c r="AA1975" s="3">
        <v>0.3</v>
      </c>
      <c r="AB1975" s="3">
        <f t="shared" si="405"/>
        <v>5.7</v>
      </c>
      <c r="AC1975" s="3">
        <f t="shared" si="406"/>
        <v>5.46</v>
      </c>
      <c r="AD1975">
        <v>300</v>
      </c>
      <c r="AE1975" s="1">
        <f t="shared" si="399"/>
        <v>0.3</v>
      </c>
    </row>
    <row r="1976" spans="1:31" customFormat="1" hidden="1" x14ac:dyDescent="0.3">
      <c r="A1976" s="65" t="str" cm="1">
        <f t="array" ref="A1976">_xlfn.IFS(M1976&gt;=65,"Heavy",M1976&lt;=25,"Light",M1976&gt;=26-64,"Medium")</f>
        <v>Light</v>
      </c>
      <c r="B1976" s="1" t="s">
        <v>2787</v>
      </c>
      <c r="C1976" s="1" t="s">
        <v>2824</v>
      </c>
      <c r="D1976" s="3">
        <f t="shared" si="404"/>
        <v>1959</v>
      </c>
      <c r="E1976" s="4" t="s">
        <v>2783</v>
      </c>
      <c r="F1976" s="3">
        <v>5</v>
      </c>
      <c r="G1976" s="3" t="s">
        <v>2827</v>
      </c>
      <c r="H1976" s="4" t="s">
        <v>1886</v>
      </c>
      <c r="I1976" s="3" t="s">
        <v>32</v>
      </c>
      <c r="J1976" s="3" t="s">
        <v>2340</v>
      </c>
      <c r="K1976" s="7" t="str">
        <f>VLOOKUP($I1976,'New Summary'!$E$8:$G$59,2,FALSE)</f>
        <v>H-200x100x4,5x7</v>
      </c>
      <c r="L1976" s="3" t="s">
        <v>2496</v>
      </c>
      <c r="M1976" s="7">
        <f>VLOOKUP($I1976,'New Summary'!$E$8:$G$59,3,FALSE)</f>
        <v>18.2</v>
      </c>
      <c r="N1976" s="3">
        <v>6000</v>
      </c>
      <c r="O1976" s="3" t="s">
        <v>25</v>
      </c>
      <c r="P1976" s="3">
        <v>1</v>
      </c>
      <c r="Q1976" s="28">
        <f t="shared" si="397"/>
        <v>6</v>
      </c>
      <c r="R1976" s="28">
        <f t="shared" si="398"/>
        <v>109.19999999999999</v>
      </c>
      <c r="S1976" s="12">
        <v>0</v>
      </c>
      <c r="T1976" s="46">
        <f t="shared" si="400"/>
        <v>0</v>
      </c>
      <c r="U1976" s="37"/>
      <c r="V1976" s="3">
        <f t="shared" si="401"/>
        <v>6</v>
      </c>
      <c r="W1976" s="29" t="s">
        <v>2503</v>
      </c>
      <c r="X1976" s="5">
        <f t="shared" si="402"/>
        <v>109.19999999999999</v>
      </c>
      <c r="Y1976" s="5">
        <f t="shared" si="403"/>
        <v>0</v>
      </c>
      <c r="Z1976" s="5"/>
      <c r="AA1976" s="3">
        <v>0.3</v>
      </c>
      <c r="AB1976" s="3">
        <f t="shared" si="405"/>
        <v>5.7</v>
      </c>
      <c r="AC1976" s="3">
        <f t="shared" si="406"/>
        <v>5.46</v>
      </c>
      <c r="AD1976">
        <v>300</v>
      </c>
      <c r="AE1976" s="1">
        <f t="shared" si="399"/>
        <v>0.3</v>
      </c>
    </row>
    <row r="1977" spans="1:31" customFormat="1" hidden="1" x14ac:dyDescent="0.3">
      <c r="A1977" s="65" t="str" cm="1">
        <f t="array" ref="A1977">_xlfn.IFS(M1977&gt;=65,"Heavy",M1977&lt;=25,"Light",M1977&gt;=26-64,"Medium")</f>
        <v>Light</v>
      </c>
      <c r="B1977" s="1" t="s">
        <v>2787</v>
      </c>
      <c r="C1977" s="1" t="s">
        <v>2824</v>
      </c>
      <c r="D1977" s="3">
        <f t="shared" si="404"/>
        <v>1960</v>
      </c>
      <c r="E1977" s="4" t="s">
        <v>2783</v>
      </c>
      <c r="F1977" s="3">
        <v>5</v>
      </c>
      <c r="G1977" s="3" t="s">
        <v>2827</v>
      </c>
      <c r="H1977" s="4" t="s">
        <v>1887</v>
      </c>
      <c r="I1977" s="3" t="s">
        <v>32</v>
      </c>
      <c r="J1977" s="3" t="s">
        <v>2340</v>
      </c>
      <c r="K1977" s="7" t="str">
        <f>VLOOKUP($I1977,'New Summary'!$E$8:$G$59,2,FALSE)</f>
        <v>H-200x100x4,5x7</v>
      </c>
      <c r="L1977" s="3" t="s">
        <v>2496</v>
      </c>
      <c r="M1977" s="7">
        <f>VLOOKUP($I1977,'New Summary'!$E$8:$G$59,3,FALSE)</f>
        <v>18.2</v>
      </c>
      <c r="N1977" s="3">
        <v>6000</v>
      </c>
      <c r="O1977" s="3" t="s">
        <v>25</v>
      </c>
      <c r="P1977" s="3">
        <v>1</v>
      </c>
      <c r="Q1977" s="28">
        <f t="shared" ref="Q1977:Q2040" si="407">(N1977/1000)*P1977</f>
        <v>6</v>
      </c>
      <c r="R1977" s="28">
        <f t="shared" ref="R1977:R2040" si="408">Q1977*M1977</f>
        <v>109.19999999999999</v>
      </c>
      <c r="S1977" s="12">
        <v>0</v>
      </c>
      <c r="T1977" s="46">
        <f t="shared" si="400"/>
        <v>0</v>
      </c>
      <c r="U1977" s="37"/>
      <c r="V1977" s="3">
        <f t="shared" si="401"/>
        <v>6</v>
      </c>
      <c r="W1977" s="29" t="s">
        <v>2503</v>
      </c>
      <c r="X1977" s="5">
        <f t="shared" si="402"/>
        <v>109.19999999999999</v>
      </c>
      <c r="Y1977" s="5">
        <f t="shared" si="403"/>
        <v>0</v>
      </c>
      <c r="Z1977" s="5"/>
      <c r="AA1977" s="3">
        <v>0.3</v>
      </c>
      <c r="AB1977" s="3">
        <f t="shared" si="405"/>
        <v>5.7</v>
      </c>
      <c r="AC1977" s="3">
        <f t="shared" si="406"/>
        <v>5.46</v>
      </c>
      <c r="AD1977">
        <v>300</v>
      </c>
      <c r="AE1977" s="1">
        <f t="shared" ref="AE1977:AE2040" si="409">AD1977/1000</f>
        <v>0.3</v>
      </c>
    </row>
    <row r="1978" spans="1:31" customFormat="1" hidden="1" x14ac:dyDescent="0.3">
      <c r="A1978" s="65" t="str" cm="1">
        <f t="array" ref="A1978">_xlfn.IFS(M1978&gt;=65,"Heavy",M1978&lt;=25,"Light",M1978&gt;=26-64,"Medium")</f>
        <v>Light</v>
      </c>
      <c r="B1978" s="1" t="s">
        <v>2787</v>
      </c>
      <c r="C1978" s="1" t="s">
        <v>2824</v>
      </c>
      <c r="D1978" s="3">
        <f t="shared" si="404"/>
        <v>1961</v>
      </c>
      <c r="E1978" s="4" t="s">
        <v>2783</v>
      </c>
      <c r="F1978" s="3">
        <v>5</v>
      </c>
      <c r="G1978" s="3" t="s">
        <v>2827</v>
      </c>
      <c r="H1978" s="4" t="s">
        <v>1888</v>
      </c>
      <c r="I1978" s="3" t="s">
        <v>32</v>
      </c>
      <c r="J1978" s="3" t="s">
        <v>2340</v>
      </c>
      <c r="K1978" s="7" t="str">
        <f>VLOOKUP($I1978,'New Summary'!$E$8:$G$59,2,FALSE)</f>
        <v>H-200x100x4,5x7</v>
      </c>
      <c r="L1978" s="3" t="s">
        <v>2496</v>
      </c>
      <c r="M1978" s="7">
        <f>VLOOKUP($I1978,'New Summary'!$E$8:$G$59,3,FALSE)</f>
        <v>18.2</v>
      </c>
      <c r="N1978" s="3">
        <v>6000</v>
      </c>
      <c r="O1978" s="3" t="s">
        <v>25</v>
      </c>
      <c r="P1978" s="3">
        <v>1</v>
      </c>
      <c r="Q1978" s="28">
        <f t="shared" si="407"/>
        <v>6</v>
      </c>
      <c r="R1978" s="28">
        <f t="shared" si="408"/>
        <v>109.19999999999999</v>
      </c>
      <c r="S1978" s="12">
        <v>0</v>
      </c>
      <c r="T1978" s="46">
        <f t="shared" si="400"/>
        <v>0</v>
      </c>
      <c r="U1978" s="37"/>
      <c r="V1978" s="3">
        <f t="shared" si="401"/>
        <v>6</v>
      </c>
      <c r="W1978" s="29" t="s">
        <v>2503</v>
      </c>
      <c r="X1978" s="5">
        <f t="shared" si="402"/>
        <v>109.19999999999999</v>
      </c>
      <c r="Y1978" s="5">
        <f t="shared" si="403"/>
        <v>0</v>
      </c>
      <c r="Z1978" s="5"/>
      <c r="AA1978" s="3">
        <v>0.3</v>
      </c>
      <c r="AB1978" s="3">
        <f t="shared" si="405"/>
        <v>5.7</v>
      </c>
      <c r="AC1978" s="3">
        <f t="shared" si="406"/>
        <v>5.46</v>
      </c>
      <c r="AD1978">
        <v>300</v>
      </c>
      <c r="AE1978" s="1">
        <f t="shared" si="409"/>
        <v>0.3</v>
      </c>
    </row>
    <row r="1979" spans="1:31" customFormat="1" hidden="1" x14ac:dyDescent="0.3">
      <c r="A1979" s="65" t="str" cm="1">
        <f t="array" ref="A1979">_xlfn.IFS(M1979&gt;=65,"Heavy",M1979&lt;=25,"Light",M1979&gt;=26-64,"Medium")</f>
        <v>Light</v>
      </c>
      <c r="B1979" s="1" t="s">
        <v>2787</v>
      </c>
      <c r="C1979" s="1" t="s">
        <v>2824</v>
      </c>
      <c r="D1979" s="3">
        <f t="shared" si="404"/>
        <v>1962</v>
      </c>
      <c r="E1979" s="4" t="s">
        <v>2783</v>
      </c>
      <c r="F1979" s="3">
        <v>5</v>
      </c>
      <c r="G1979" s="3" t="s">
        <v>2827</v>
      </c>
      <c r="H1979" s="4" t="s">
        <v>1889</v>
      </c>
      <c r="I1979" s="3" t="s">
        <v>32</v>
      </c>
      <c r="J1979" s="3" t="s">
        <v>2340</v>
      </c>
      <c r="K1979" s="7" t="str">
        <f>VLOOKUP($I1979,'New Summary'!$E$8:$G$59,2,FALSE)</f>
        <v>H-200x100x4,5x7</v>
      </c>
      <c r="L1979" s="3" t="s">
        <v>2496</v>
      </c>
      <c r="M1979" s="7">
        <f>VLOOKUP($I1979,'New Summary'!$E$8:$G$59,3,FALSE)</f>
        <v>18.2</v>
      </c>
      <c r="N1979" s="3">
        <v>6000</v>
      </c>
      <c r="O1979" s="3" t="s">
        <v>25</v>
      </c>
      <c r="P1979" s="3">
        <v>1</v>
      </c>
      <c r="Q1979" s="28">
        <f t="shared" si="407"/>
        <v>6</v>
      </c>
      <c r="R1979" s="28">
        <f t="shared" si="408"/>
        <v>109.19999999999999</v>
      </c>
      <c r="S1979" s="12">
        <v>0</v>
      </c>
      <c r="T1979" s="46">
        <f t="shared" si="400"/>
        <v>0</v>
      </c>
      <c r="U1979" s="37"/>
      <c r="V1979" s="3">
        <f t="shared" si="401"/>
        <v>6</v>
      </c>
      <c r="W1979" s="29" t="s">
        <v>2503</v>
      </c>
      <c r="X1979" s="5">
        <f t="shared" si="402"/>
        <v>109.19999999999999</v>
      </c>
      <c r="Y1979" s="5">
        <f t="shared" si="403"/>
        <v>0</v>
      </c>
      <c r="Z1979" s="5"/>
      <c r="AA1979" s="3">
        <v>1.8</v>
      </c>
      <c r="AB1979" s="3">
        <f t="shared" si="405"/>
        <v>4.2</v>
      </c>
      <c r="AC1979" s="3">
        <f t="shared" si="406"/>
        <v>32.76</v>
      </c>
      <c r="AD1979">
        <v>1800</v>
      </c>
      <c r="AE1979" s="1">
        <f t="shared" si="409"/>
        <v>1.8</v>
      </c>
    </row>
    <row r="1980" spans="1:31" customFormat="1" hidden="1" x14ac:dyDescent="0.3">
      <c r="A1980" s="65" t="str" cm="1">
        <f t="array" ref="A1980">_xlfn.IFS(M1980&gt;=65,"Heavy",M1980&lt;=25,"Light",M1980&gt;=26-64,"Medium")</f>
        <v>Light</v>
      </c>
      <c r="B1980" s="1" t="s">
        <v>2787</v>
      </c>
      <c r="C1980" s="1" t="s">
        <v>2824</v>
      </c>
      <c r="D1980" s="3">
        <f t="shared" si="404"/>
        <v>1963</v>
      </c>
      <c r="E1980" s="4" t="s">
        <v>2783</v>
      </c>
      <c r="F1980" s="3">
        <v>5</v>
      </c>
      <c r="G1980" s="3" t="s">
        <v>2827</v>
      </c>
      <c r="H1980" s="4" t="s">
        <v>1890</v>
      </c>
      <c r="I1980" s="3" t="s">
        <v>32</v>
      </c>
      <c r="J1980" s="3" t="s">
        <v>2340</v>
      </c>
      <c r="K1980" s="7" t="str">
        <f>VLOOKUP($I1980,'New Summary'!$E$8:$G$59,2,FALSE)</f>
        <v>H-200x100x4,5x7</v>
      </c>
      <c r="L1980" s="3" t="s">
        <v>2496</v>
      </c>
      <c r="M1980" s="7">
        <f>VLOOKUP($I1980,'New Summary'!$E$8:$G$59,3,FALSE)</f>
        <v>18.2</v>
      </c>
      <c r="N1980" s="3">
        <v>6000</v>
      </c>
      <c r="O1980" s="3" t="s">
        <v>25</v>
      </c>
      <c r="P1980" s="3">
        <v>1</v>
      </c>
      <c r="Q1980" s="28">
        <f t="shared" si="407"/>
        <v>6</v>
      </c>
      <c r="R1980" s="28">
        <f t="shared" si="408"/>
        <v>109.19999999999999</v>
      </c>
      <c r="S1980" s="12">
        <v>0</v>
      </c>
      <c r="T1980" s="46">
        <f t="shared" si="400"/>
        <v>0</v>
      </c>
      <c r="U1980" s="37"/>
      <c r="V1980" s="3">
        <f t="shared" si="401"/>
        <v>6</v>
      </c>
      <c r="W1980" s="29" t="s">
        <v>2503</v>
      </c>
      <c r="X1980" s="5">
        <f t="shared" si="402"/>
        <v>109.19999999999999</v>
      </c>
      <c r="Y1980" s="5">
        <f t="shared" si="403"/>
        <v>0</v>
      </c>
      <c r="Z1980" s="5"/>
      <c r="AA1980" s="3">
        <v>2.4</v>
      </c>
      <c r="AB1980" s="3">
        <f t="shared" si="405"/>
        <v>3.6</v>
      </c>
      <c r="AC1980" s="3">
        <f t="shared" si="406"/>
        <v>43.68</v>
      </c>
      <c r="AD1980">
        <v>2400</v>
      </c>
      <c r="AE1980" s="1">
        <f t="shared" si="409"/>
        <v>2.4</v>
      </c>
    </row>
    <row r="1981" spans="1:31" customFormat="1" hidden="1" x14ac:dyDescent="0.3">
      <c r="A1981" s="65" t="str" cm="1">
        <f t="array" ref="A1981">_xlfn.IFS(M1981&gt;=65,"Heavy",M1981&lt;=25,"Light",M1981&gt;=26-64,"Medium")</f>
        <v>Light</v>
      </c>
      <c r="B1981" s="1" t="s">
        <v>2787</v>
      </c>
      <c r="C1981" s="1" t="s">
        <v>2824</v>
      </c>
      <c r="D1981" s="3">
        <f t="shared" si="404"/>
        <v>1964</v>
      </c>
      <c r="E1981" s="4" t="s">
        <v>2783</v>
      </c>
      <c r="F1981" s="3">
        <v>5</v>
      </c>
      <c r="G1981" s="3" t="s">
        <v>2827</v>
      </c>
      <c r="H1981" s="4" t="s">
        <v>1891</v>
      </c>
      <c r="I1981" s="3" t="s">
        <v>32</v>
      </c>
      <c r="J1981" s="3" t="s">
        <v>2340</v>
      </c>
      <c r="K1981" s="7" t="str">
        <f>VLOOKUP($I1981,'New Summary'!$E$8:$G$59,2,FALSE)</f>
        <v>H-200x100x4,5x7</v>
      </c>
      <c r="L1981" s="3" t="s">
        <v>2496</v>
      </c>
      <c r="M1981" s="7">
        <f>VLOOKUP($I1981,'New Summary'!$E$8:$G$59,3,FALSE)</f>
        <v>18.2</v>
      </c>
      <c r="N1981" s="3">
        <v>6000</v>
      </c>
      <c r="O1981" s="3" t="s">
        <v>25</v>
      </c>
      <c r="P1981" s="3">
        <v>1</v>
      </c>
      <c r="Q1981" s="28">
        <f t="shared" si="407"/>
        <v>6</v>
      </c>
      <c r="R1981" s="28">
        <f t="shared" si="408"/>
        <v>109.19999999999999</v>
      </c>
      <c r="S1981" s="12">
        <v>0</v>
      </c>
      <c r="T1981" s="46">
        <f t="shared" si="400"/>
        <v>0</v>
      </c>
      <c r="U1981" s="37"/>
      <c r="V1981" s="3">
        <f t="shared" si="401"/>
        <v>6</v>
      </c>
      <c r="W1981" s="29" t="s">
        <v>2503</v>
      </c>
      <c r="X1981" s="5">
        <f t="shared" si="402"/>
        <v>109.19999999999999</v>
      </c>
      <c r="Y1981" s="5">
        <f t="shared" si="403"/>
        <v>0</v>
      </c>
      <c r="Z1981" s="5"/>
      <c r="AA1981" s="3">
        <v>1.2</v>
      </c>
      <c r="AB1981" s="3">
        <f t="shared" si="405"/>
        <v>4.8</v>
      </c>
      <c r="AC1981" s="3">
        <f t="shared" si="406"/>
        <v>21.84</v>
      </c>
      <c r="AD1981">
        <v>1200</v>
      </c>
      <c r="AE1981" s="1">
        <f t="shared" si="409"/>
        <v>1.2</v>
      </c>
    </row>
    <row r="1982" spans="1:31" customFormat="1" hidden="1" x14ac:dyDescent="0.3">
      <c r="A1982" s="65" t="str" cm="1">
        <f t="array" ref="A1982">_xlfn.IFS(M1982&gt;=65,"Heavy",M1982&lt;=25,"Light",M1982&gt;=26-64,"Medium")</f>
        <v>Light</v>
      </c>
      <c r="B1982" s="1" t="s">
        <v>2787</v>
      </c>
      <c r="C1982" s="1" t="s">
        <v>2824</v>
      </c>
      <c r="D1982" s="3">
        <f t="shared" si="404"/>
        <v>1965</v>
      </c>
      <c r="E1982" s="4" t="s">
        <v>2783</v>
      </c>
      <c r="F1982" s="3">
        <v>5</v>
      </c>
      <c r="G1982" s="3" t="s">
        <v>2827</v>
      </c>
      <c r="H1982" s="4" t="s">
        <v>1892</v>
      </c>
      <c r="I1982" s="3" t="s">
        <v>32</v>
      </c>
      <c r="J1982" s="3" t="s">
        <v>2340</v>
      </c>
      <c r="K1982" s="7" t="str">
        <f>VLOOKUP($I1982,'New Summary'!$E$8:$G$59,2,FALSE)</f>
        <v>H-200x100x4,5x7</v>
      </c>
      <c r="L1982" s="3" t="s">
        <v>2496</v>
      </c>
      <c r="M1982" s="7">
        <f>VLOOKUP($I1982,'New Summary'!$E$8:$G$59,3,FALSE)</f>
        <v>18.2</v>
      </c>
      <c r="N1982" s="3">
        <v>6000</v>
      </c>
      <c r="O1982" s="3" t="s">
        <v>25</v>
      </c>
      <c r="P1982" s="3">
        <v>1</v>
      </c>
      <c r="Q1982" s="28">
        <f t="shared" si="407"/>
        <v>6</v>
      </c>
      <c r="R1982" s="28">
        <f t="shared" si="408"/>
        <v>109.19999999999999</v>
      </c>
      <c r="S1982" s="12">
        <v>0</v>
      </c>
      <c r="T1982" s="46">
        <f t="shared" si="400"/>
        <v>0</v>
      </c>
      <c r="U1982" s="37"/>
      <c r="V1982" s="3">
        <f t="shared" si="401"/>
        <v>6</v>
      </c>
      <c r="W1982" s="29" t="s">
        <v>2503</v>
      </c>
      <c r="X1982" s="5">
        <f t="shared" si="402"/>
        <v>109.19999999999999</v>
      </c>
      <c r="Y1982" s="5">
        <f t="shared" si="403"/>
        <v>0</v>
      </c>
      <c r="Z1982" s="5"/>
      <c r="AA1982" s="3">
        <v>1.2</v>
      </c>
      <c r="AB1982" s="3">
        <f t="shared" si="405"/>
        <v>4.8</v>
      </c>
      <c r="AC1982" s="3">
        <f t="shared" si="406"/>
        <v>21.84</v>
      </c>
      <c r="AD1982">
        <v>1200</v>
      </c>
      <c r="AE1982" s="1">
        <f t="shared" si="409"/>
        <v>1.2</v>
      </c>
    </row>
    <row r="1983" spans="1:31" customFormat="1" hidden="1" x14ac:dyDescent="0.3">
      <c r="A1983" s="65" t="str" cm="1">
        <f t="array" ref="A1983">_xlfn.IFS(M1983&gt;=65,"Heavy",M1983&lt;=25,"Light",M1983&gt;=26-64,"Medium")</f>
        <v>Light</v>
      </c>
      <c r="B1983" s="1" t="s">
        <v>2787</v>
      </c>
      <c r="C1983" s="1" t="s">
        <v>2824</v>
      </c>
      <c r="D1983" s="3">
        <f t="shared" si="404"/>
        <v>1966</v>
      </c>
      <c r="E1983" s="4" t="s">
        <v>2783</v>
      </c>
      <c r="F1983" s="3">
        <v>5</v>
      </c>
      <c r="G1983" s="3" t="s">
        <v>2827</v>
      </c>
      <c r="H1983" s="4" t="s">
        <v>1893</v>
      </c>
      <c r="I1983" s="3" t="s">
        <v>32</v>
      </c>
      <c r="J1983" s="3" t="s">
        <v>2340</v>
      </c>
      <c r="K1983" s="7" t="str">
        <f>VLOOKUP($I1983,'New Summary'!$E$8:$G$59,2,FALSE)</f>
        <v>H-200x100x4,5x7</v>
      </c>
      <c r="L1983" s="3" t="s">
        <v>2496</v>
      </c>
      <c r="M1983" s="7">
        <f>VLOOKUP($I1983,'New Summary'!$E$8:$G$59,3,FALSE)</f>
        <v>18.2</v>
      </c>
      <c r="N1983" s="3">
        <v>6000</v>
      </c>
      <c r="O1983" s="3" t="s">
        <v>25</v>
      </c>
      <c r="P1983" s="3">
        <v>1</v>
      </c>
      <c r="Q1983" s="28">
        <f t="shared" si="407"/>
        <v>6</v>
      </c>
      <c r="R1983" s="28">
        <f t="shared" si="408"/>
        <v>109.19999999999999</v>
      </c>
      <c r="S1983" s="12">
        <v>0</v>
      </c>
      <c r="T1983" s="46">
        <f t="shared" si="400"/>
        <v>0</v>
      </c>
      <c r="U1983" s="37"/>
      <c r="V1983" s="3">
        <f t="shared" si="401"/>
        <v>6</v>
      </c>
      <c r="W1983" s="29" t="s">
        <v>2503</v>
      </c>
      <c r="X1983" s="5">
        <f t="shared" si="402"/>
        <v>109.19999999999999</v>
      </c>
      <c r="Y1983" s="5">
        <f t="shared" si="403"/>
        <v>0</v>
      </c>
      <c r="Z1983" s="5"/>
      <c r="AA1983" s="3">
        <v>0.45780000000000021</v>
      </c>
      <c r="AB1983" s="3">
        <f t="shared" si="405"/>
        <v>5.5421999999999993</v>
      </c>
      <c r="AC1983" s="3">
        <f t="shared" si="406"/>
        <v>8.331960000000004</v>
      </c>
      <c r="AD1983">
        <v>457.80000000000018</v>
      </c>
      <c r="AE1983" s="1">
        <f t="shared" si="409"/>
        <v>0.45780000000000021</v>
      </c>
    </row>
    <row r="1984" spans="1:31" customFormat="1" hidden="1" x14ac:dyDescent="0.3">
      <c r="A1984" s="65" t="str" cm="1">
        <f t="array" ref="A1984">_xlfn.IFS(M1984&gt;=65,"Heavy",M1984&lt;=25,"Light",M1984&gt;=26-64,"Medium")</f>
        <v>Light</v>
      </c>
      <c r="B1984" s="1" t="s">
        <v>2787</v>
      </c>
      <c r="C1984" s="1" t="s">
        <v>2824</v>
      </c>
      <c r="D1984" s="3">
        <f t="shared" si="404"/>
        <v>1967</v>
      </c>
      <c r="E1984" s="4" t="s">
        <v>2783</v>
      </c>
      <c r="F1984" s="3">
        <v>5</v>
      </c>
      <c r="G1984" s="3" t="s">
        <v>2827</v>
      </c>
      <c r="H1984" s="4" t="s">
        <v>1894</v>
      </c>
      <c r="I1984" s="3" t="s">
        <v>32</v>
      </c>
      <c r="J1984" s="3" t="s">
        <v>2340</v>
      </c>
      <c r="K1984" s="7" t="str">
        <f>VLOOKUP($I1984,'New Summary'!$E$8:$G$59,2,FALSE)</f>
        <v>H-200x100x4,5x7</v>
      </c>
      <c r="L1984" s="3" t="s">
        <v>2496</v>
      </c>
      <c r="M1984" s="7">
        <f>VLOOKUP($I1984,'New Summary'!$E$8:$G$59,3,FALSE)</f>
        <v>18.2</v>
      </c>
      <c r="N1984" s="3">
        <v>6000</v>
      </c>
      <c r="O1984" s="3" t="s">
        <v>25</v>
      </c>
      <c r="P1984" s="3">
        <v>1</v>
      </c>
      <c r="Q1984" s="28">
        <f t="shared" si="407"/>
        <v>6</v>
      </c>
      <c r="R1984" s="28">
        <f t="shared" si="408"/>
        <v>109.19999999999999</v>
      </c>
      <c r="S1984" s="12">
        <v>0</v>
      </c>
      <c r="T1984" s="46">
        <f t="shared" si="400"/>
        <v>0</v>
      </c>
      <c r="U1984" s="37"/>
      <c r="V1984" s="3">
        <f t="shared" si="401"/>
        <v>6</v>
      </c>
      <c r="W1984" s="29" t="s">
        <v>2503</v>
      </c>
      <c r="X1984" s="5">
        <f t="shared" si="402"/>
        <v>109.19999999999999</v>
      </c>
      <c r="Y1984" s="5">
        <f t="shared" si="403"/>
        <v>0</v>
      </c>
      <c r="Z1984" s="5"/>
      <c r="AA1984" s="3">
        <v>0.45780000000000021</v>
      </c>
      <c r="AB1984" s="3">
        <f t="shared" si="405"/>
        <v>5.5421999999999993</v>
      </c>
      <c r="AC1984" s="3">
        <f t="shared" si="406"/>
        <v>8.331960000000004</v>
      </c>
      <c r="AD1984">
        <v>457.80000000000018</v>
      </c>
      <c r="AE1984" s="1">
        <f t="shared" si="409"/>
        <v>0.45780000000000021</v>
      </c>
    </row>
    <row r="1985" spans="1:31" customFormat="1" hidden="1" x14ac:dyDescent="0.3">
      <c r="A1985" s="65" t="str" cm="1">
        <f t="array" ref="A1985">_xlfn.IFS(M1985&gt;=65,"Heavy",M1985&lt;=25,"Light",M1985&gt;=26-64,"Medium")</f>
        <v>Light</v>
      </c>
      <c r="B1985" s="1" t="s">
        <v>2787</v>
      </c>
      <c r="C1985" s="1" t="s">
        <v>2824</v>
      </c>
      <c r="D1985" s="3">
        <f t="shared" si="404"/>
        <v>1968</v>
      </c>
      <c r="E1985" s="4" t="s">
        <v>2783</v>
      </c>
      <c r="F1985" s="3">
        <v>5</v>
      </c>
      <c r="G1985" s="3" t="s">
        <v>2827</v>
      </c>
      <c r="H1985" s="4" t="s">
        <v>1895</v>
      </c>
      <c r="I1985" s="3" t="s">
        <v>32</v>
      </c>
      <c r="J1985" s="3" t="s">
        <v>2340</v>
      </c>
      <c r="K1985" s="7" t="str">
        <f>VLOOKUP($I1985,'New Summary'!$E$8:$G$59,2,FALSE)</f>
        <v>H-200x100x4,5x7</v>
      </c>
      <c r="L1985" s="3" t="s">
        <v>2496</v>
      </c>
      <c r="M1985" s="7">
        <f>VLOOKUP($I1985,'New Summary'!$E$8:$G$59,3,FALSE)</f>
        <v>18.2</v>
      </c>
      <c r="N1985" s="3">
        <v>6000</v>
      </c>
      <c r="O1985" s="3" t="s">
        <v>25</v>
      </c>
      <c r="P1985" s="3">
        <v>1</v>
      </c>
      <c r="Q1985" s="28">
        <f t="shared" si="407"/>
        <v>6</v>
      </c>
      <c r="R1985" s="28">
        <f t="shared" si="408"/>
        <v>109.19999999999999</v>
      </c>
      <c r="S1985" s="12">
        <v>0</v>
      </c>
      <c r="T1985" s="46">
        <f t="shared" si="400"/>
        <v>0</v>
      </c>
      <c r="U1985" s="37"/>
      <c r="V1985" s="3">
        <f t="shared" si="401"/>
        <v>6</v>
      </c>
      <c r="W1985" s="29" t="s">
        <v>2503</v>
      </c>
      <c r="X1985" s="5">
        <f t="shared" si="402"/>
        <v>109.19999999999999</v>
      </c>
      <c r="Y1985" s="5">
        <f t="shared" si="403"/>
        <v>0</v>
      </c>
      <c r="Z1985" s="5"/>
      <c r="AA1985" s="3">
        <v>0.68670000000000031</v>
      </c>
      <c r="AB1985" s="3">
        <f t="shared" si="405"/>
        <v>5.3132999999999999</v>
      </c>
      <c r="AC1985" s="3">
        <f t="shared" si="406"/>
        <v>12.497940000000005</v>
      </c>
      <c r="AD1985">
        <v>686.70000000000027</v>
      </c>
      <c r="AE1985" s="1">
        <f t="shared" si="409"/>
        <v>0.68670000000000031</v>
      </c>
    </row>
    <row r="1986" spans="1:31" customFormat="1" hidden="1" x14ac:dyDescent="0.3">
      <c r="A1986" s="65" t="str" cm="1">
        <f t="array" ref="A1986">_xlfn.IFS(M1986&gt;=65,"Heavy",M1986&lt;=25,"Light",M1986&gt;=26-64,"Medium")</f>
        <v>Light</v>
      </c>
      <c r="B1986" s="1" t="s">
        <v>2787</v>
      </c>
      <c r="C1986" s="1" t="s">
        <v>2824</v>
      </c>
      <c r="D1986" s="3">
        <f t="shared" si="404"/>
        <v>1969</v>
      </c>
      <c r="E1986" s="4" t="s">
        <v>2783</v>
      </c>
      <c r="F1986" s="3">
        <v>5</v>
      </c>
      <c r="G1986" s="3" t="s">
        <v>2827</v>
      </c>
      <c r="H1986" s="4" t="s">
        <v>1896</v>
      </c>
      <c r="I1986" s="3" t="s">
        <v>32</v>
      </c>
      <c r="J1986" s="3" t="s">
        <v>2340</v>
      </c>
      <c r="K1986" s="7" t="str">
        <f>VLOOKUP($I1986,'New Summary'!$E$8:$G$59,2,FALSE)</f>
        <v>H-200x100x4,5x7</v>
      </c>
      <c r="L1986" s="3" t="s">
        <v>2496</v>
      </c>
      <c r="M1986" s="7">
        <f>VLOOKUP($I1986,'New Summary'!$E$8:$G$59,3,FALSE)</f>
        <v>18.2</v>
      </c>
      <c r="N1986" s="3">
        <v>6000</v>
      </c>
      <c r="O1986" s="3" t="s">
        <v>25</v>
      </c>
      <c r="P1986" s="3">
        <v>1</v>
      </c>
      <c r="Q1986" s="28">
        <f t="shared" si="407"/>
        <v>6</v>
      </c>
      <c r="R1986" s="28">
        <f t="shared" si="408"/>
        <v>109.19999999999999</v>
      </c>
      <c r="S1986" s="12">
        <v>0</v>
      </c>
      <c r="T1986" s="46">
        <f t="shared" si="400"/>
        <v>0</v>
      </c>
      <c r="U1986" s="37"/>
      <c r="V1986" s="3">
        <f t="shared" si="401"/>
        <v>6</v>
      </c>
      <c r="W1986" s="29" t="s">
        <v>2503</v>
      </c>
      <c r="X1986" s="5">
        <f t="shared" si="402"/>
        <v>109.19999999999999</v>
      </c>
      <c r="Y1986" s="5">
        <f t="shared" si="403"/>
        <v>0</v>
      </c>
      <c r="Z1986" s="5"/>
      <c r="AA1986" s="3">
        <v>2.0249999999999999</v>
      </c>
      <c r="AB1986" s="3">
        <f t="shared" si="405"/>
        <v>3.9750000000000001</v>
      </c>
      <c r="AC1986" s="3">
        <f t="shared" si="406"/>
        <v>36.854999999999997</v>
      </c>
      <c r="AD1986">
        <v>2025</v>
      </c>
      <c r="AE1986" s="1">
        <f t="shared" si="409"/>
        <v>2.0249999999999999</v>
      </c>
    </row>
    <row r="1987" spans="1:31" customFormat="1" hidden="1" x14ac:dyDescent="0.3">
      <c r="A1987" s="65" t="str" cm="1">
        <f t="array" ref="A1987">_xlfn.IFS(M1987&gt;=65,"Heavy",M1987&lt;=25,"Light",M1987&gt;=26-64,"Medium")</f>
        <v>Light</v>
      </c>
      <c r="B1987" s="1" t="s">
        <v>2787</v>
      </c>
      <c r="C1987" s="1" t="s">
        <v>2824</v>
      </c>
      <c r="D1987" s="3">
        <f t="shared" si="404"/>
        <v>1970</v>
      </c>
      <c r="E1987" s="4" t="s">
        <v>2783</v>
      </c>
      <c r="F1987" s="3">
        <v>5</v>
      </c>
      <c r="G1987" s="3" t="s">
        <v>2827</v>
      </c>
      <c r="H1987" s="4" t="s">
        <v>1897</v>
      </c>
      <c r="I1987" s="3" t="s">
        <v>32</v>
      </c>
      <c r="J1987" s="3" t="s">
        <v>2340</v>
      </c>
      <c r="K1987" s="7" t="str">
        <f>VLOOKUP($I1987,'New Summary'!$E$8:$G$59,2,FALSE)</f>
        <v>H-200x100x4,5x7</v>
      </c>
      <c r="L1987" s="3" t="s">
        <v>2496</v>
      </c>
      <c r="M1987" s="7">
        <f>VLOOKUP($I1987,'New Summary'!$E$8:$G$59,3,FALSE)</f>
        <v>18.2</v>
      </c>
      <c r="N1987" s="3">
        <v>6000</v>
      </c>
      <c r="O1987" s="3" t="s">
        <v>25</v>
      </c>
      <c r="P1987" s="3">
        <v>1</v>
      </c>
      <c r="Q1987" s="28">
        <f t="shared" si="407"/>
        <v>6</v>
      </c>
      <c r="R1987" s="28">
        <f t="shared" si="408"/>
        <v>109.19999999999999</v>
      </c>
      <c r="S1987" s="12">
        <v>0</v>
      </c>
      <c r="T1987" s="46">
        <f t="shared" ref="T1987:T2050" si="410">Q1987*S1987</f>
        <v>0</v>
      </c>
      <c r="U1987" s="37"/>
      <c r="V1987" s="3">
        <f t="shared" ref="V1987:V2050" si="411">Q1987-T1987</f>
        <v>6</v>
      </c>
      <c r="W1987" s="29" t="s">
        <v>2503</v>
      </c>
      <c r="X1987" s="5">
        <f t="shared" si="402"/>
        <v>109.19999999999999</v>
      </c>
      <c r="Y1987" s="5">
        <f t="shared" si="403"/>
        <v>0</v>
      </c>
      <c r="Z1987" s="5"/>
      <c r="AA1987" s="3">
        <v>0.68670000000000031</v>
      </c>
      <c r="AB1987" s="3">
        <f t="shared" si="405"/>
        <v>5.3132999999999999</v>
      </c>
      <c r="AC1987" s="3">
        <f t="shared" si="406"/>
        <v>12.497940000000005</v>
      </c>
      <c r="AD1987">
        <v>686.70000000000027</v>
      </c>
      <c r="AE1987" s="1">
        <f t="shared" si="409"/>
        <v>0.68670000000000031</v>
      </c>
    </row>
    <row r="1988" spans="1:31" customFormat="1" hidden="1" x14ac:dyDescent="0.3">
      <c r="A1988" s="65" t="str" cm="1">
        <f t="array" ref="A1988">_xlfn.IFS(M1988&gt;=65,"Heavy",M1988&lt;=25,"Light",M1988&gt;=26-64,"Medium")</f>
        <v>Light</v>
      </c>
      <c r="B1988" s="1" t="s">
        <v>2787</v>
      </c>
      <c r="C1988" s="1" t="s">
        <v>2824</v>
      </c>
      <c r="D1988" s="3">
        <f t="shared" si="404"/>
        <v>1971</v>
      </c>
      <c r="E1988" s="4" t="s">
        <v>2783</v>
      </c>
      <c r="F1988" s="3">
        <v>5</v>
      </c>
      <c r="G1988" s="3" t="s">
        <v>2827</v>
      </c>
      <c r="H1988" s="4" t="s">
        <v>1898</v>
      </c>
      <c r="I1988" s="3" t="s">
        <v>32</v>
      </c>
      <c r="J1988" s="3" t="s">
        <v>2340</v>
      </c>
      <c r="K1988" s="7" t="str">
        <f>VLOOKUP($I1988,'New Summary'!$E$8:$G$59,2,FALSE)</f>
        <v>H-200x100x4,5x7</v>
      </c>
      <c r="L1988" s="3" t="s">
        <v>2496</v>
      </c>
      <c r="M1988" s="7">
        <f>VLOOKUP($I1988,'New Summary'!$E$8:$G$59,3,FALSE)</f>
        <v>18.2</v>
      </c>
      <c r="N1988" s="3">
        <v>6000</v>
      </c>
      <c r="O1988" s="3" t="s">
        <v>25</v>
      </c>
      <c r="P1988" s="3">
        <v>1</v>
      </c>
      <c r="Q1988" s="28">
        <f t="shared" si="407"/>
        <v>6</v>
      </c>
      <c r="R1988" s="28">
        <f t="shared" si="408"/>
        <v>109.19999999999999</v>
      </c>
      <c r="S1988" s="12">
        <v>0</v>
      </c>
      <c r="T1988" s="46">
        <f t="shared" si="410"/>
        <v>0</v>
      </c>
      <c r="U1988" s="37"/>
      <c r="V1988" s="3">
        <f t="shared" si="411"/>
        <v>6</v>
      </c>
      <c r="W1988" s="29" t="s">
        <v>2503</v>
      </c>
      <c r="X1988" s="5">
        <f t="shared" si="402"/>
        <v>109.19999999999999</v>
      </c>
      <c r="Y1988" s="5">
        <f t="shared" si="403"/>
        <v>0</v>
      </c>
      <c r="Z1988" s="5"/>
      <c r="AA1988" s="3">
        <v>2.0249999999999999</v>
      </c>
      <c r="AB1988" s="3">
        <f t="shared" si="405"/>
        <v>3.9750000000000001</v>
      </c>
      <c r="AC1988" s="3">
        <f t="shared" si="406"/>
        <v>36.854999999999997</v>
      </c>
      <c r="AD1988">
        <v>2025</v>
      </c>
      <c r="AE1988" s="1">
        <f t="shared" si="409"/>
        <v>2.0249999999999999</v>
      </c>
    </row>
    <row r="1989" spans="1:31" customFormat="1" hidden="1" x14ac:dyDescent="0.3">
      <c r="A1989" s="65" t="str" cm="1">
        <f t="array" ref="A1989">_xlfn.IFS(M1989&gt;=65,"Heavy",M1989&lt;=25,"Light",M1989&gt;=26-64,"Medium")</f>
        <v>Light</v>
      </c>
      <c r="B1989" s="1" t="s">
        <v>2787</v>
      </c>
      <c r="C1989" s="1" t="s">
        <v>2824</v>
      </c>
      <c r="D1989" s="3">
        <f t="shared" si="404"/>
        <v>1972</v>
      </c>
      <c r="E1989" s="4" t="s">
        <v>2783</v>
      </c>
      <c r="F1989" s="3">
        <v>5</v>
      </c>
      <c r="G1989" s="3" t="s">
        <v>2827</v>
      </c>
      <c r="H1989" s="4" t="s">
        <v>1899</v>
      </c>
      <c r="I1989" s="3" t="s">
        <v>32</v>
      </c>
      <c r="J1989" s="3" t="s">
        <v>2340</v>
      </c>
      <c r="K1989" s="7" t="str">
        <f>VLOOKUP($I1989,'New Summary'!$E$8:$G$59,2,FALSE)</f>
        <v>H-200x100x4,5x7</v>
      </c>
      <c r="L1989" s="3" t="s">
        <v>2496</v>
      </c>
      <c r="M1989" s="7">
        <f>VLOOKUP($I1989,'New Summary'!$E$8:$G$59,3,FALSE)</f>
        <v>18.2</v>
      </c>
      <c r="N1989" s="3">
        <v>6000</v>
      </c>
      <c r="O1989" s="3" t="s">
        <v>25</v>
      </c>
      <c r="P1989" s="3">
        <v>1</v>
      </c>
      <c r="Q1989" s="28">
        <f t="shared" si="407"/>
        <v>6</v>
      </c>
      <c r="R1989" s="28">
        <f t="shared" si="408"/>
        <v>109.19999999999999</v>
      </c>
      <c r="S1989" s="12">
        <v>0</v>
      </c>
      <c r="T1989" s="46">
        <f t="shared" si="410"/>
        <v>0</v>
      </c>
      <c r="U1989" s="37"/>
      <c r="V1989" s="3">
        <f t="shared" si="411"/>
        <v>6</v>
      </c>
      <c r="W1989" s="29" t="s">
        <v>2503</v>
      </c>
      <c r="X1989" s="5">
        <f t="shared" si="402"/>
        <v>109.19999999999999</v>
      </c>
      <c r="Y1989" s="5">
        <f t="shared" si="403"/>
        <v>0</v>
      </c>
      <c r="Z1989" s="5"/>
      <c r="AA1989" s="3">
        <v>1.35</v>
      </c>
      <c r="AB1989" s="3">
        <f t="shared" si="405"/>
        <v>4.6500000000000004</v>
      </c>
      <c r="AC1989" s="3">
        <f t="shared" si="406"/>
        <v>24.57</v>
      </c>
      <c r="AD1989">
        <v>1350</v>
      </c>
      <c r="AE1989" s="1">
        <f t="shared" si="409"/>
        <v>1.35</v>
      </c>
    </row>
    <row r="1990" spans="1:31" customFormat="1" hidden="1" x14ac:dyDescent="0.3">
      <c r="A1990" s="65" t="str" cm="1">
        <f t="array" ref="A1990">_xlfn.IFS(M1990&gt;=65,"Heavy",M1990&lt;=25,"Light",M1990&gt;=26-64,"Medium")</f>
        <v>Light</v>
      </c>
      <c r="B1990" s="1" t="s">
        <v>2787</v>
      </c>
      <c r="C1990" s="1" t="s">
        <v>2824</v>
      </c>
      <c r="D1990" s="3">
        <f t="shared" si="404"/>
        <v>1973</v>
      </c>
      <c r="E1990" s="4" t="s">
        <v>2783</v>
      </c>
      <c r="F1990" s="3">
        <v>5</v>
      </c>
      <c r="G1990" s="3" t="s">
        <v>2827</v>
      </c>
      <c r="H1990" s="4" t="s">
        <v>1900</v>
      </c>
      <c r="I1990" s="3" t="s">
        <v>32</v>
      </c>
      <c r="J1990" s="3" t="s">
        <v>2340</v>
      </c>
      <c r="K1990" s="7" t="str">
        <f>VLOOKUP($I1990,'New Summary'!$E$8:$G$59,2,FALSE)</f>
        <v>H-200x100x4,5x7</v>
      </c>
      <c r="L1990" s="3" t="s">
        <v>2496</v>
      </c>
      <c r="M1990" s="7">
        <f>VLOOKUP($I1990,'New Summary'!$E$8:$G$59,3,FALSE)</f>
        <v>18.2</v>
      </c>
      <c r="N1990" s="3">
        <v>6000</v>
      </c>
      <c r="O1990" s="3" t="s">
        <v>25</v>
      </c>
      <c r="P1990" s="3">
        <v>1</v>
      </c>
      <c r="Q1990" s="28">
        <f t="shared" si="407"/>
        <v>6</v>
      </c>
      <c r="R1990" s="28">
        <f t="shared" si="408"/>
        <v>109.19999999999999</v>
      </c>
      <c r="S1990" s="12">
        <v>0</v>
      </c>
      <c r="T1990" s="46">
        <f t="shared" si="410"/>
        <v>0</v>
      </c>
      <c r="U1990" s="37"/>
      <c r="V1990" s="3">
        <f t="shared" si="411"/>
        <v>6</v>
      </c>
      <c r="W1990" s="29" t="s">
        <v>2503</v>
      </c>
      <c r="X1990" s="5">
        <f t="shared" si="402"/>
        <v>109.19999999999999</v>
      </c>
      <c r="Y1990" s="5">
        <f t="shared" si="403"/>
        <v>0</v>
      </c>
      <c r="Z1990" s="5"/>
      <c r="AA1990" s="3">
        <v>1.35</v>
      </c>
      <c r="AB1990" s="3">
        <f t="shared" si="405"/>
        <v>4.6500000000000004</v>
      </c>
      <c r="AC1990" s="3">
        <f t="shared" si="406"/>
        <v>24.57</v>
      </c>
      <c r="AD1990">
        <v>1350</v>
      </c>
      <c r="AE1990" s="1">
        <f t="shared" si="409"/>
        <v>1.35</v>
      </c>
    </row>
    <row r="1991" spans="1:31" customFormat="1" hidden="1" x14ac:dyDescent="0.3">
      <c r="A1991" s="65" t="str" cm="1">
        <f t="array" ref="A1991">_xlfn.IFS(M1991&gt;=65,"Heavy",M1991&lt;=25,"Light",M1991&gt;=26-64,"Medium")</f>
        <v>Light</v>
      </c>
      <c r="B1991" s="1" t="s">
        <v>2787</v>
      </c>
      <c r="C1991" s="1" t="s">
        <v>2824</v>
      </c>
      <c r="D1991" s="3">
        <f t="shared" si="404"/>
        <v>1974</v>
      </c>
      <c r="E1991" s="4" t="s">
        <v>2783</v>
      </c>
      <c r="F1991" s="3">
        <v>5</v>
      </c>
      <c r="G1991" s="3" t="s">
        <v>2827</v>
      </c>
      <c r="H1991" s="4" t="s">
        <v>1901</v>
      </c>
      <c r="I1991" s="3" t="s">
        <v>32</v>
      </c>
      <c r="J1991" s="3" t="s">
        <v>2340</v>
      </c>
      <c r="K1991" s="7" t="str">
        <f>VLOOKUP($I1991,'New Summary'!$E$8:$G$59,2,FALSE)</f>
        <v>H-200x100x4,5x7</v>
      </c>
      <c r="L1991" s="3" t="s">
        <v>2496</v>
      </c>
      <c r="M1991" s="7">
        <f>VLOOKUP($I1991,'New Summary'!$E$8:$G$59,3,FALSE)</f>
        <v>18.2</v>
      </c>
      <c r="N1991" s="3">
        <v>6000</v>
      </c>
      <c r="O1991" s="3" t="s">
        <v>25</v>
      </c>
      <c r="P1991" s="3">
        <v>1</v>
      </c>
      <c r="Q1991" s="28">
        <f t="shared" si="407"/>
        <v>6</v>
      </c>
      <c r="R1991" s="28">
        <f t="shared" si="408"/>
        <v>109.19999999999999</v>
      </c>
      <c r="S1991" s="12">
        <v>0</v>
      </c>
      <c r="T1991" s="46">
        <f t="shared" si="410"/>
        <v>0</v>
      </c>
      <c r="U1991" s="37"/>
      <c r="V1991" s="3">
        <f t="shared" si="411"/>
        <v>6</v>
      </c>
      <c r="W1991" s="29" t="s">
        <v>2503</v>
      </c>
      <c r="X1991" s="5">
        <f t="shared" si="402"/>
        <v>109.19999999999999</v>
      </c>
      <c r="Y1991" s="5">
        <f t="shared" si="403"/>
        <v>0</v>
      </c>
      <c r="Z1991" s="5"/>
      <c r="AA1991" s="3">
        <v>1.8</v>
      </c>
      <c r="AB1991" s="3">
        <f t="shared" si="405"/>
        <v>4.2</v>
      </c>
      <c r="AC1991" s="3">
        <f t="shared" si="406"/>
        <v>32.76</v>
      </c>
      <c r="AD1991">
        <v>1800</v>
      </c>
      <c r="AE1991" s="1">
        <f t="shared" si="409"/>
        <v>1.8</v>
      </c>
    </row>
    <row r="1992" spans="1:31" customFormat="1" hidden="1" x14ac:dyDescent="0.3">
      <c r="A1992" s="65" t="str" cm="1">
        <f t="array" ref="A1992">_xlfn.IFS(M1992&gt;=65,"Heavy",M1992&lt;=25,"Light",M1992&gt;=26-64,"Medium")</f>
        <v>Light</v>
      </c>
      <c r="B1992" s="1" t="s">
        <v>2787</v>
      </c>
      <c r="C1992" s="1" t="s">
        <v>2824</v>
      </c>
      <c r="D1992" s="3">
        <f t="shared" si="404"/>
        <v>1975</v>
      </c>
      <c r="E1992" s="4" t="s">
        <v>2783</v>
      </c>
      <c r="F1992" s="3">
        <v>5</v>
      </c>
      <c r="G1992" s="3" t="s">
        <v>2827</v>
      </c>
      <c r="H1992" s="4" t="s">
        <v>1902</v>
      </c>
      <c r="I1992" s="3" t="s">
        <v>32</v>
      </c>
      <c r="J1992" s="3" t="s">
        <v>2340</v>
      </c>
      <c r="K1992" s="7" t="str">
        <f>VLOOKUP($I1992,'New Summary'!$E$8:$G$59,2,FALSE)</f>
        <v>H-200x100x4,5x7</v>
      </c>
      <c r="L1992" s="3" t="s">
        <v>2496</v>
      </c>
      <c r="M1992" s="7">
        <f>VLOOKUP($I1992,'New Summary'!$E$8:$G$59,3,FALSE)</f>
        <v>18.2</v>
      </c>
      <c r="N1992" s="3">
        <v>6000</v>
      </c>
      <c r="O1992" s="3" t="s">
        <v>25</v>
      </c>
      <c r="P1992" s="3">
        <v>1</v>
      </c>
      <c r="Q1992" s="28">
        <f t="shared" si="407"/>
        <v>6</v>
      </c>
      <c r="R1992" s="28">
        <f t="shared" si="408"/>
        <v>109.19999999999999</v>
      </c>
      <c r="S1992" s="12">
        <v>0</v>
      </c>
      <c r="T1992" s="46">
        <f t="shared" si="410"/>
        <v>0</v>
      </c>
      <c r="U1992" s="37"/>
      <c r="V1992" s="3">
        <f t="shared" si="411"/>
        <v>6</v>
      </c>
      <c r="W1992" s="29" t="s">
        <v>2503</v>
      </c>
      <c r="X1992" s="5">
        <f t="shared" si="402"/>
        <v>109.19999999999999</v>
      </c>
      <c r="Y1992" s="5">
        <f t="shared" si="403"/>
        <v>0</v>
      </c>
      <c r="Z1992" s="5"/>
      <c r="AA1992" s="3">
        <v>0.68670000000000031</v>
      </c>
      <c r="AB1992" s="3">
        <f t="shared" si="405"/>
        <v>5.3132999999999999</v>
      </c>
      <c r="AC1992" s="3">
        <f t="shared" si="406"/>
        <v>12.497940000000005</v>
      </c>
      <c r="AD1992">
        <v>686.70000000000027</v>
      </c>
      <c r="AE1992" s="1">
        <f t="shared" si="409"/>
        <v>0.68670000000000031</v>
      </c>
    </row>
    <row r="1993" spans="1:31" customFormat="1" hidden="1" x14ac:dyDescent="0.3">
      <c r="A1993" s="65" t="str" cm="1">
        <f t="array" ref="A1993">_xlfn.IFS(M1993&gt;=65,"Heavy",M1993&lt;=25,"Light",M1993&gt;=26-64,"Medium")</f>
        <v>Light</v>
      </c>
      <c r="B1993" s="1" t="s">
        <v>2787</v>
      </c>
      <c r="C1993" s="1" t="s">
        <v>2824</v>
      </c>
      <c r="D1993" s="3">
        <f t="shared" si="404"/>
        <v>1976</v>
      </c>
      <c r="E1993" s="4" t="s">
        <v>2783</v>
      </c>
      <c r="F1993" s="3">
        <v>5</v>
      </c>
      <c r="G1993" s="3" t="s">
        <v>2827</v>
      </c>
      <c r="H1993" s="4" t="s">
        <v>1903</v>
      </c>
      <c r="I1993" s="3" t="s">
        <v>32</v>
      </c>
      <c r="J1993" s="3" t="s">
        <v>2340</v>
      </c>
      <c r="K1993" s="7" t="str">
        <f>VLOOKUP($I1993,'New Summary'!$E$8:$G$59,2,FALSE)</f>
        <v>H-200x100x4,5x7</v>
      </c>
      <c r="L1993" s="3" t="s">
        <v>2496</v>
      </c>
      <c r="M1993" s="7">
        <f>VLOOKUP($I1993,'New Summary'!$E$8:$G$59,3,FALSE)</f>
        <v>18.2</v>
      </c>
      <c r="N1993" s="3">
        <v>6000</v>
      </c>
      <c r="O1993" s="3" t="s">
        <v>25</v>
      </c>
      <c r="P1993" s="3">
        <v>1</v>
      </c>
      <c r="Q1993" s="28">
        <f t="shared" si="407"/>
        <v>6</v>
      </c>
      <c r="R1993" s="28">
        <f t="shared" si="408"/>
        <v>109.19999999999999</v>
      </c>
      <c r="S1993" s="12">
        <v>0</v>
      </c>
      <c r="T1993" s="46">
        <f t="shared" si="410"/>
        <v>0</v>
      </c>
      <c r="U1993" s="37"/>
      <c r="V1993" s="3">
        <f t="shared" si="411"/>
        <v>6</v>
      </c>
      <c r="W1993" s="29" t="s">
        <v>2503</v>
      </c>
      <c r="X1993" s="5">
        <f t="shared" si="402"/>
        <v>109.19999999999999</v>
      </c>
      <c r="Y1993" s="5">
        <f t="shared" si="403"/>
        <v>0</v>
      </c>
      <c r="Z1993" s="5"/>
      <c r="AA1993" s="3">
        <v>1.8</v>
      </c>
      <c r="AB1993" s="3">
        <f t="shared" si="405"/>
        <v>4.2</v>
      </c>
      <c r="AC1993" s="3">
        <f t="shared" si="406"/>
        <v>32.76</v>
      </c>
      <c r="AD1993">
        <v>1800</v>
      </c>
      <c r="AE1993" s="1">
        <f t="shared" si="409"/>
        <v>1.8</v>
      </c>
    </row>
    <row r="1994" spans="1:31" customFormat="1" hidden="1" x14ac:dyDescent="0.3">
      <c r="A1994" s="65" t="str" cm="1">
        <f t="array" ref="A1994">_xlfn.IFS(M1994&gt;=65,"Heavy",M1994&lt;=25,"Light",M1994&gt;=26-64,"Medium")</f>
        <v>Light</v>
      </c>
      <c r="B1994" s="1" t="s">
        <v>2787</v>
      </c>
      <c r="C1994" s="1" t="s">
        <v>2824</v>
      </c>
      <c r="D1994" s="3">
        <f t="shared" si="404"/>
        <v>1977</v>
      </c>
      <c r="E1994" s="4" t="s">
        <v>2783</v>
      </c>
      <c r="F1994" s="3">
        <v>5</v>
      </c>
      <c r="G1994" s="3" t="s">
        <v>2827</v>
      </c>
      <c r="H1994" s="4" t="s">
        <v>1904</v>
      </c>
      <c r="I1994" s="3" t="s">
        <v>32</v>
      </c>
      <c r="J1994" s="3" t="s">
        <v>2340</v>
      </c>
      <c r="K1994" s="7" t="str">
        <f>VLOOKUP($I1994,'New Summary'!$E$8:$G$59,2,FALSE)</f>
        <v>H-200x100x4,5x7</v>
      </c>
      <c r="L1994" s="3" t="s">
        <v>2496</v>
      </c>
      <c r="M1994" s="7">
        <f>VLOOKUP($I1994,'New Summary'!$E$8:$G$59,3,FALSE)</f>
        <v>18.2</v>
      </c>
      <c r="N1994" s="3">
        <v>6000</v>
      </c>
      <c r="O1994" s="3" t="s">
        <v>25</v>
      </c>
      <c r="P1994" s="3">
        <v>1</v>
      </c>
      <c r="Q1994" s="28">
        <f t="shared" si="407"/>
        <v>6</v>
      </c>
      <c r="R1994" s="28">
        <f t="shared" si="408"/>
        <v>109.19999999999999</v>
      </c>
      <c r="S1994" s="12">
        <v>0</v>
      </c>
      <c r="T1994" s="46">
        <f t="shared" si="410"/>
        <v>0</v>
      </c>
      <c r="U1994" s="37"/>
      <c r="V1994" s="3">
        <f t="shared" si="411"/>
        <v>6</v>
      </c>
      <c r="W1994" s="29" t="s">
        <v>2503</v>
      </c>
      <c r="X1994" s="5">
        <f t="shared" si="402"/>
        <v>109.19999999999999</v>
      </c>
      <c r="Y1994" s="5">
        <f t="shared" si="403"/>
        <v>0</v>
      </c>
      <c r="Z1994" s="5"/>
      <c r="AA1994" s="3">
        <v>1.8</v>
      </c>
      <c r="AB1994" s="3">
        <f t="shared" si="405"/>
        <v>4.2</v>
      </c>
      <c r="AC1994" s="3">
        <f t="shared" si="406"/>
        <v>32.76</v>
      </c>
      <c r="AD1994">
        <v>1800</v>
      </c>
      <c r="AE1994" s="1">
        <f t="shared" si="409"/>
        <v>1.8</v>
      </c>
    </row>
    <row r="1995" spans="1:31" customFormat="1" hidden="1" x14ac:dyDescent="0.3">
      <c r="A1995" s="65" t="str" cm="1">
        <f t="array" ref="A1995">_xlfn.IFS(M1995&gt;=65,"Heavy",M1995&lt;=25,"Light",M1995&gt;=26-64,"Medium")</f>
        <v>Light</v>
      </c>
      <c r="B1995" s="1" t="s">
        <v>2787</v>
      </c>
      <c r="C1995" s="1" t="s">
        <v>2824</v>
      </c>
      <c r="D1995" s="3">
        <f t="shared" si="404"/>
        <v>1978</v>
      </c>
      <c r="E1995" s="4" t="s">
        <v>2783</v>
      </c>
      <c r="F1995" s="3">
        <v>5</v>
      </c>
      <c r="G1995" s="3" t="s">
        <v>2827</v>
      </c>
      <c r="H1995" s="4" t="s">
        <v>1905</v>
      </c>
      <c r="I1995" s="3" t="s">
        <v>32</v>
      </c>
      <c r="J1995" s="3" t="s">
        <v>2340</v>
      </c>
      <c r="K1995" s="7" t="str">
        <f>VLOOKUP($I1995,'New Summary'!$E$8:$G$59,2,FALSE)</f>
        <v>H-200x100x4,5x7</v>
      </c>
      <c r="L1995" s="3" t="s">
        <v>2496</v>
      </c>
      <c r="M1995" s="7">
        <f>VLOOKUP($I1995,'New Summary'!$E$8:$G$59,3,FALSE)</f>
        <v>18.2</v>
      </c>
      <c r="N1995" s="3">
        <v>6000</v>
      </c>
      <c r="O1995" s="3" t="s">
        <v>25</v>
      </c>
      <c r="P1995" s="3">
        <v>1</v>
      </c>
      <c r="Q1995" s="28">
        <f t="shared" si="407"/>
        <v>6</v>
      </c>
      <c r="R1995" s="28">
        <f t="shared" si="408"/>
        <v>109.19999999999999</v>
      </c>
      <c r="S1995" s="12">
        <v>0</v>
      </c>
      <c r="T1995" s="46">
        <f t="shared" si="410"/>
        <v>0</v>
      </c>
      <c r="U1995" s="37"/>
      <c r="V1995" s="3">
        <f t="shared" si="411"/>
        <v>6</v>
      </c>
      <c r="W1995" s="29" t="s">
        <v>2503</v>
      </c>
      <c r="X1995" s="5">
        <f t="shared" si="402"/>
        <v>109.19999999999999</v>
      </c>
      <c r="Y1995" s="5">
        <f t="shared" si="403"/>
        <v>0</v>
      </c>
      <c r="Z1995" s="5"/>
      <c r="AA1995" s="3">
        <v>1.8</v>
      </c>
      <c r="AB1995" s="3">
        <f t="shared" si="405"/>
        <v>4.2</v>
      </c>
      <c r="AC1995" s="3">
        <f t="shared" si="406"/>
        <v>32.76</v>
      </c>
      <c r="AD1995">
        <v>1800</v>
      </c>
      <c r="AE1995" s="1">
        <f t="shared" si="409"/>
        <v>1.8</v>
      </c>
    </row>
    <row r="1996" spans="1:31" customFormat="1" hidden="1" x14ac:dyDescent="0.3">
      <c r="A1996" s="65" t="str" cm="1">
        <f t="array" ref="A1996">_xlfn.IFS(M1996&gt;=65,"Heavy",M1996&lt;=25,"Light",M1996&gt;=26-64,"Medium")</f>
        <v>Light</v>
      </c>
      <c r="B1996" s="1" t="s">
        <v>2787</v>
      </c>
      <c r="C1996" s="1" t="s">
        <v>2824</v>
      </c>
      <c r="D1996" s="3">
        <f t="shared" si="404"/>
        <v>1979</v>
      </c>
      <c r="E1996" s="4" t="s">
        <v>2783</v>
      </c>
      <c r="F1996" s="3">
        <v>5</v>
      </c>
      <c r="G1996" s="3" t="s">
        <v>2827</v>
      </c>
      <c r="H1996" s="4" t="s">
        <v>1906</v>
      </c>
      <c r="I1996" s="3" t="s">
        <v>32</v>
      </c>
      <c r="J1996" s="3" t="s">
        <v>2340</v>
      </c>
      <c r="K1996" s="7" t="str">
        <f>VLOOKUP($I1996,'New Summary'!$E$8:$G$59,2,FALSE)</f>
        <v>H-200x100x4,5x7</v>
      </c>
      <c r="L1996" s="3" t="s">
        <v>2496</v>
      </c>
      <c r="M1996" s="7">
        <f>VLOOKUP($I1996,'New Summary'!$E$8:$G$59,3,FALSE)</f>
        <v>18.2</v>
      </c>
      <c r="N1996" s="3">
        <v>6000</v>
      </c>
      <c r="O1996" s="3" t="s">
        <v>25</v>
      </c>
      <c r="P1996" s="3">
        <v>1</v>
      </c>
      <c r="Q1996" s="28">
        <f t="shared" si="407"/>
        <v>6</v>
      </c>
      <c r="R1996" s="28">
        <f t="shared" si="408"/>
        <v>109.19999999999999</v>
      </c>
      <c r="S1996" s="12">
        <v>0</v>
      </c>
      <c r="T1996" s="46">
        <f t="shared" si="410"/>
        <v>0</v>
      </c>
      <c r="U1996" s="37"/>
      <c r="V1996" s="3">
        <f t="shared" si="411"/>
        <v>6</v>
      </c>
      <c r="W1996" s="29" t="s">
        <v>2503</v>
      </c>
      <c r="X1996" s="5">
        <f t="shared" si="402"/>
        <v>109.19999999999999</v>
      </c>
      <c r="Y1996" s="5">
        <f t="shared" si="403"/>
        <v>0</v>
      </c>
      <c r="Z1996" s="5"/>
      <c r="AA1996" s="3">
        <v>1.35</v>
      </c>
      <c r="AB1996" s="3">
        <f t="shared" si="405"/>
        <v>4.6500000000000004</v>
      </c>
      <c r="AC1996" s="3">
        <f t="shared" si="406"/>
        <v>24.57</v>
      </c>
      <c r="AD1996">
        <v>1350</v>
      </c>
      <c r="AE1996" s="1">
        <f t="shared" si="409"/>
        <v>1.35</v>
      </c>
    </row>
    <row r="1997" spans="1:31" customFormat="1" hidden="1" x14ac:dyDescent="0.3">
      <c r="A1997" s="65" t="str" cm="1">
        <f t="array" ref="A1997">_xlfn.IFS(M1997&gt;=65,"Heavy",M1997&lt;=25,"Light",M1997&gt;=26-64,"Medium")</f>
        <v>Light</v>
      </c>
      <c r="B1997" s="1" t="s">
        <v>2787</v>
      </c>
      <c r="C1997" s="1" t="s">
        <v>2824</v>
      </c>
      <c r="D1997" s="3">
        <f t="shared" si="404"/>
        <v>1980</v>
      </c>
      <c r="E1997" s="4" t="s">
        <v>2783</v>
      </c>
      <c r="F1997" s="3">
        <v>5</v>
      </c>
      <c r="G1997" s="3" t="s">
        <v>2827</v>
      </c>
      <c r="H1997" s="4" t="s">
        <v>1907</v>
      </c>
      <c r="I1997" s="3" t="s">
        <v>32</v>
      </c>
      <c r="J1997" s="3" t="s">
        <v>2340</v>
      </c>
      <c r="K1997" s="7" t="str">
        <f>VLOOKUP($I1997,'New Summary'!$E$8:$G$59,2,FALSE)</f>
        <v>H-200x100x4,5x7</v>
      </c>
      <c r="L1997" s="3" t="s">
        <v>2496</v>
      </c>
      <c r="M1997" s="7">
        <f>VLOOKUP($I1997,'New Summary'!$E$8:$G$59,3,FALSE)</f>
        <v>18.2</v>
      </c>
      <c r="N1997" s="3">
        <v>6000</v>
      </c>
      <c r="O1997" s="3" t="s">
        <v>25</v>
      </c>
      <c r="P1997" s="3">
        <v>1</v>
      </c>
      <c r="Q1997" s="28">
        <f t="shared" si="407"/>
        <v>6</v>
      </c>
      <c r="R1997" s="28">
        <f t="shared" si="408"/>
        <v>109.19999999999999</v>
      </c>
      <c r="S1997" s="12">
        <v>0</v>
      </c>
      <c r="T1997" s="46">
        <f t="shared" si="410"/>
        <v>0</v>
      </c>
      <c r="U1997" s="37"/>
      <c r="V1997" s="3">
        <f t="shared" si="411"/>
        <v>6</v>
      </c>
      <c r="W1997" s="29" t="s">
        <v>2503</v>
      </c>
      <c r="X1997" s="5">
        <f t="shared" si="402"/>
        <v>109.19999999999999</v>
      </c>
      <c r="Y1997" s="5">
        <f t="shared" si="403"/>
        <v>0</v>
      </c>
      <c r="Z1997" s="5"/>
      <c r="AA1997" s="3">
        <v>1.35</v>
      </c>
      <c r="AB1997" s="3">
        <f t="shared" si="405"/>
        <v>4.6500000000000004</v>
      </c>
      <c r="AC1997" s="3">
        <f t="shared" si="406"/>
        <v>24.57</v>
      </c>
      <c r="AD1997">
        <v>1350</v>
      </c>
      <c r="AE1997" s="1">
        <f t="shared" si="409"/>
        <v>1.35</v>
      </c>
    </row>
    <row r="1998" spans="1:31" customFormat="1" hidden="1" x14ac:dyDescent="0.3">
      <c r="A1998" s="65" t="str" cm="1">
        <f t="array" ref="A1998">_xlfn.IFS(M1998&gt;=65,"Heavy",M1998&lt;=25,"Light",M1998&gt;=26-64,"Medium")</f>
        <v>Light</v>
      </c>
      <c r="B1998" s="1" t="s">
        <v>2787</v>
      </c>
      <c r="C1998" s="1" t="s">
        <v>2824</v>
      </c>
      <c r="D1998" s="3">
        <f t="shared" si="404"/>
        <v>1981</v>
      </c>
      <c r="E1998" s="4" t="s">
        <v>2783</v>
      </c>
      <c r="F1998" s="3">
        <v>5</v>
      </c>
      <c r="G1998" s="3" t="s">
        <v>2827</v>
      </c>
      <c r="H1998" s="4" t="s">
        <v>1908</v>
      </c>
      <c r="I1998" s="3" t="s">
        <v>32</v>
      </c>
      <c r="J1998" s="3" t="s">
        <v>2340</v>
      </c>
      <c r="K1998" s="7" t="str">
        <f>VLOOKUP($I1998,'New Summary'!$E$8:$G$59,2,FALSE)</f>
        <v>H-200x100x4,5x7</v>
      </c>
      <c r="L1998" s="3" t="s">
        <v>2496</v>
      </c>
      <c r="M1998" s="7">
        <f>VLOOKUP($I1998,'New Summary'!$E$8:$G$59,3,FALSE)</f>
        <v>18.2</v>
      </c>
      <c r="N1998" s="3">
        <v>6000</v>
      </c>
      <c r="O1998" s="3" t="s">
        <v>25</v>
      </c>
      <c r="P1998" s="3">
        <v>1</v>
      </c>
      <c r="Q1998" s="28">
        <f t="shared" si="407"/>
        <v>6</v>
      </c>
      <c r="R1998" s="28">
        <f t="shared" si="408"/>
        <v>109.19999999999999</v>
      </c>
      <c r="S1998" s="12">
        <v>0</v>
      </c>
      <c r="T1998" s="46">
        <f t="shared" si="410"/>
        <v>0</v>
      </c>
      <c r="U1998" s="37"/>
      <c r="V1998" s="3">
        <f t="shared" si="411"/>
        <v>6</v>
      </c>
      <c r="W1998" s="29" t="s">
        <v>2503</v>
      </c>
      <c r="X1998" s="5">
        <f t="shared" ref="X1998:X2061" si="412">V1998*M1998</f>
        <v>109.19999999999999</v>
      </c>
      <c r="Y1998" s="5">
        <f t="shared" ref="Y1998:Y2061" si="413">T1998*M1998</f>
        <v>0</v>
      </c>
      <c r="Z1998" s="5"/>
      <c r="AA1998" s="3">
        <v>1.35</v>
      </c>
      <c r="AB1998" s="3">
        <f t="shared" si="405"/>
        <v>4.6500000000000004</v>
      </c>
      <c r="AC1998" s="3">
        <f t="shared" si="406"/>
        <v>24.57</v>
      </c>
      <c r="AD1998">
        <v>1350</v>
      </c>
      <c r="AE1998" s="1">
        <f t="shared" si="409"/>
        <v>1.35</v>
      </c>
    </row>
    <row r="1999" spans="1:31" customFormat="1" hidden="1" x14ac:dyDescent="0.3">
      <c r="A1999" s="65" t="str" cm="1">
        <f t="array" ref="A1999">_xlfn.IFS(M1999&gt;=65,"Heavy",M1999&lt;=25,"Light",M1999&gt;=26-64,"Medium")</f>
        <v>Light</v>
      </c>
      <c r="B1999" s="1" t="s">
        <v>2787</v>
      </c>
      <c r="C1999" s="1" t="s">
        <v>2824</v>
      </c>
      <c r="D1999" s="3">
        <f t="shared" si="404"/>
        <v>1982</v>
      </c>
      <c r="E1999" s="4" t="s">
        <v>2783</v>
      </c>
      <c r="F1999" s="3">
        <v>5</v>
      </c>
      <c r="G1999" s="3" t="s">
        <v>2827</v>
      </c>
      <c r="H1999" s="4" t="s">
        <v>1909</v>
      </c>
      <c r="I1999" s="3" t="s">
        <v>32</v>
      </c>
      <c r="J1999" s="3" t="s">
        <v>2340</v>
      </c>
      <c r="K1999" s="7" t="str">
        <f>VLOOKUP($I1999,'New Summary'!$E$8:$G$59,2,FALSE)</f>
        <v>H-200x100x4,5x7</v>
      </c>
      <c r="L1999" s="3" t="s">
        <v>2496</v>
      </c>
      <c r="M1999" s="7">
        <f>VLOOKUP($I1999,'New Summary'!$E$8:$G$59,3,FALSE)</f>
        <v>18.2</v>
      </c>
      <c r="N1999" s="3">
        <v>6000</v>
      </c>
      <c r="O1999" s="3" t="s">
        <v>25</v>
      </c>
      <c r="P1999" s="3">
        <v>1</v>
      </c>
      <c r="Q1999" s="28">
        <f t="shared" si="407"/>
        <v>6</v>
      </c>
      <c r="R1999" s="28">
        <f t="shared" si="408"/>
        <v>109.19999999999999</v>
      </c>
      <c r="S1999" s="12">
        <v>0</v>
      </c>
      <c r="T1999" s="46">
        <f t="shared" si="410"/>
        <v>0</v>
      </c>
      <c r="U1999" s="37"/>
      <c r="V1999" s="3">
        <f t="shared" si="411"/>
        <v>6</v>
      </c>
      <c r="W1999" s="29" t="s">
        <v>2503</v>
      </c>
      <c r="X1999" s="5">
        <f t="shared" si="412"/>
        <v>109.19999999999999</v>
      </c>
      <c r="Y1999" s="5">
        <f t="shared" si="413"/>
        <v>0</v>
      </c>
      <c r="Z1999" s="5"/>
      <c r="AA1999" s="3">
        <v>1.35</v>
      </c>
      <c r="AB1999" s="3">
        <f t="shared" si="405"/>
        <v>4.6500000000000004</v>
      </c>
      <c r="AC1999" s="3">
        <f t="shared" si="406"/>
        <v>24.57</v>
      </c>
      <c r="AD1999">
        <v>1350</v>
      </c>
      <c r="AE1999" s="1">
        <f t="shared" si="409"/>
        <v>1.35</v>
      </c>
    </row>
    <row r="2000" spans="1:31" customFormat="1" hidden="1" x14ac:dyDescent="0.3">
      <c r="A2000" s="65" t="str" cm="1">
        <f t="array" ref="A2000">_xlfn.IFS(M2000&gt;=65,"Heavy",M2000&lt;=25,"Light",M2000&gt;=26-64,"Medium")</f>
        <v>Light</v>
      </c>
      <c r="B2000" s="1" t="s">
        <v>2787</v>
      </c>
      <c r="C2000" s="1" t="s">
        <v>2824</v>
      </c>
      <c r="D2000" s="3">
        <f t="shared" si="404"/>
        <v>1983</v>
      </c>
      <c r="E2000" s="4" t="s">
        <v>2783</v>
      </c>
      <c r="F2000" s="3">
        <v>5</v>
      </c>
      <c r="G2000" s="3" t="s">
        <v>2827</v>
      </c>
      <c r="H2000" s="4" t="s">
        <v>1910</v>
      </c>
      <c r="I2000" s="3" t="s">
        <v>32</v>
      </c>
      <c r="J2000" s="3" t="s">
        <v>2340</v>
      </c>
      <c r="K2000" s="7" t="str">
        <f>VLOOKUP($I2000,'New Summary'!$E$8:$G$59,2,FALSE)</f>
        <v>H-200x100x4,5x7</v>
      </c>
      <c r="L2000" s="3" t="s">
        <v>2496</v>
      </c>
      <c r="M2000" s="7">
        <f>VLOOKUP($I2000,'New Summary'!$E$8:$G$59,3,FALSE)</f>
        <v>18.2</v>
      </c>
      <c r="N2000" s="3">
        <v>6000</v>
      </c>
      <c r="O2000" s="3" t="s">
        <v>25</v>
      </c>
      <c r="P2000" s="3">
        <v>1</v>
      </c>
      <c r="Q2000" s="28">
        <f t="shared" si="407"/>
        <v>6</v>
      </c>
      <c r="R2000" s="28">
        <f t="shared" si="408"/>
        <v>109.19999999999999</v>
      </c>
      <c r="S2000" s="12">
        <v>0</v>
      </c>
      <c r="T2000" s="46">
        <f t="shared" si="410"/>
        <v>0</v>
      </c>
      <c r="U2000" s="37"/>
      <c r="V2000" s="3">
        <f t="shared" si="411"/>
        <v>6</v>
      </c>
      <c r="W2000" s="29" t="s">
        <v>2503</v>
      </c>
      <c r="X2000" s="5">
        <f t="shared" si="412"/>
        <v>109.19999999999999</v>
      </c>
      <c r="Y2000" s="5">
        <f t="shared" si="413"/>
        <v>0</v>
      </c>
      <c r="Z2000" s="5"/>
      <c r="AA2000" s="3">
        <v>1.35</v>
      </c>
      <c r="AB2000" s="3">
        <f t="shared" si="405"/>
        <v>4.6500000000000004</v>
      </c>
      <c r="AC2000" s="3">
        <f t="shared" si="406"/>
        <v>24.57</v>
      </c>
      <c r="AD2000">
        <v>1350</v>
      </c>
      <c r="AE2000" s="1">
        <f t="shared" si="409"/>
        <v>1.35</v>
      </c>
    </row>
    <row r="2001" spans="1:31" customFormat="1" hidden="1" x14ac:dyDescent="0.3">
      <c r="A2001" s="65" t="str" cm="1">
        <f t="array" ref="A2001">_xlfn.IFS(M2001&gt;=65,"Heavy",M2001&lt;=25,"Light",M2001&gt;=26-64,"Medium")</f>
        <v>Light</v>
      </c>
      <c r="B2001" s="1" t="s">
        <v>2787</v>
      </c>
      <c r="C2001" s="1" t="s">
        <v>2824</v>
      </c>
      <c r="D2001" s="3">
        <f t="shared" si="404"/>
        <v>1984</v>
      </c>
      <c r="E2001" s="4" t="s">
        <v>2783</v>
      </c>
      <c r="F2001" s="3">
        <v>5</v>
      </c>
      <c r="G2001" s="3" t="s">
        <v>2827</v>
      </c>
      <c r="H2001" s="4" t="s">
        <v>1911</v>
      </c>
      <c r="I2001" s="3" t="s">
        <v>32</v>
      </c>
      <c r="J2001" s="3" t="s">
        <v>2340</v>
      </c>
      <c r="K2001" s="7" t="str">
        <f>VLOOKUP($I2001,'New Summary'!$E$8:$G$59,2,FALSE)</f>
        <v>H-200x100x4,5x7</v>
      </c>
      <c r="L2001" s="3" t="s">
        <v>2496</v>
      </c>
      <c r="M2001" s="7">
        <f>VLOOKUP($I2001,'New Summary'!$E$8:$G$59,3,FALSE)</f>
        <v>18.2</v>
      </c>
      <c r="N2001" s="3">
        <v>6000</v>
      </c>
      <c r="O2001" s="3" t="s">
        <v>25</v>
      </c>
      <c r="P2001" s="3">
        <v>1</v>
      </c>
      <c r="Q2001" s="28">
        <f t="shared" si="407"/>
        <v>6</v>
      </c>
      <c r="R2001" s="28">
        <f t="shared" si="408"/>
        <v>109.19999999999999</v>
      </c>
      <c r="S2001" s="12">
        <v>0</v>
      </c>
      <c r="T2001" s="46">
        <f t="shared" si="410"/>
        <v>0</v>
      </c>
      <c r="U2001" s="37"/>
      <c r="V2001" s="3">
        <f t="shared" si="411"/>
        <v>6</v>
      </c>
      <c r="W2001" s="29" t="s">
        <v>2503</v>
      </c>
      <c r="X2001" s="5">
        <f t="shared" si="412"/>
        <v>109.19999999999999</v>
      </c>
      <c r="Y2001" s="5">
        <f t="shared" si="413"/>
        <v>0</v>
      </c>
      <c r="Z2001" s="5"/>
      <c r="AA2001" s="3">
        <v>1.35</v>
      </c>
      <c r="AB2001" s="3">
        <f t="shared" si="405"/>
        <v>4.6500000000000004</v>
      </c>
      <c r="AC2001" s="3">
        <f t="shared" si="406"/>
        <v>24.57</v>
      </c>
      <c r="AD2001">
        <v>1350</v>
      </c>
      <c r="AE2001" s="1">
        <f t="shared" si="409"/>
        <v>1.35</v>
      </c>
    </row>
    <row r="2002" spans="1:31" customFormat="1" hidden="1" x14ac:dyDescent="0.3">
      <c r="A2002" s="65" t="str" cm="1">
        <f t="array" ref="A2002">_xlfn.IFS(M2002&gt;=65,"Heavy",M2002&lt;=25,"Light",M2002&gt;=26-64,"Medium")</f>
        <v>Light</v>
      </c>
      <c r="B2002" s="1" t="s">
        <v>2787</v>
      </c>
      <c r="C2002" s="1" t="s">
        <v>2824</v>
      </c>
      <c r="D2002" s="3">
        <f t="shared" si="404"/>
        <v>1985</v>
      </c>
      <c r="E2002" s="4" t="s">
        <v>2783</v>
      </c>
      <c r="F2002" s="3">
        <v>5</v>
      </c>
      <c r="G2002" s="3" t="s">
        <v>2827</v>
      </c>
      <c r="H2002" s="4" t="s">
        <v>1912</v>
      </c>
      <c r="I2002" s="3" t="s">
        <v>32</v>
      </c>
      <c r="J2002" s="3" t="s">
        <v>2340</v>
      </c>
      <c r="K2002" s="7" t="str">
        <f>VLOOKUP($I2002,'New Summary'!$E$8:$G$59,2,FALSE)</f>
        <v>H-200x100x4,5x7</v>
      </c>
      <c r="L2002" s="3" t="s">
        <v>2496</v>
      </c>
      <c r="M2002" s="7">
        <f>VLOOKUP($I2002,'New Summary'!$E$8:$G$59,3,FALSE)</f>
        <v>18.2</v>
      </c>
      <c r="N2002" s="3">
        <v>6000</v>
      </c>
      <c r="O2002" s="3" t="s">
        <v>25</v>
      </c>
      <c r="P2002" s="3">
        <v>1</v>
      </c>
      <c r="Q2002" s="28">
        <f t="shared" si="407"/>
        <v>6</v>
      </c>
      <c r="R2002" s="28">
        <f t="shared" si="408"/>
        <v>109.19999999999999</v>
      </c>
      <c r="S2002" s="12">
        <v>0</v>
      </c>
      <c r="T2002" s="46">
        <f t="shared" si="410"/>
        <v>0</v>
      </c>
      <c r="U2002" s="37"/>
      <c r="V2002" s="3">
        <f t="shared" si="411"/>
        <v>6</v>
      </c>
      <c r="W2002" s="29" t="s">
        <v>2503</v>
      </c>
      <c r="X2002" s="5">
        <f t="shared" si="412"/>
        <v>109.19999999999999</v>
      </c>
      <c r="Y2002" s="5">
        <f t="shared" si="413"/>
        <v>0</v>
      </c>
      <c r="Z2002" s="5"/>
      <c r="AA2002" s="3">
        <v>1.35</v>
      </c>
      <c r="AB2002" s="3">
        <f t="shared" si="405"/>
        <v>4.6500000000000004</v>
      </c>
      <c r="AC2002" s="3">
        <f t="shared" si="406"/>
        <v>24.57</v>
      </c>
      <c r="AD2002">
        <v>1350</v>
      </c>
      <c r="AE2002" s="1">
        <f t="shared" si="409"/>
        <v>1.35</v>
      </c>
    </row>
    <row r="2003" spans="1:31" customFormat="1" hidden="1" x14ac:dyDescent="0.3">
      <c r="A2003" s="65" t="str" cm="1">
        <f t="array" ref="A2003">_xlfn.IFS(M2003&gt;=65,"Heavy",M2003&lt;=25,"Light",M2003&gt;=26-64,"Medium")</f>
        <v>Light</v>
      </c>
      <c r="B2003" s="1" t="s">
        <v>2787</v>
      </c>
      <c r="C2003" s="1" t="s">
        <v>2824</v>
      </c>
      <c r="D2003" s="3">
        <f t="shared" si="404"/>
        <v>1986</v>
      </c>
      <c r="E2003" s="4" t="s">
        <v>2783</v>
      </c>
      <c r="F2003" s="3">
        <v>5</v>
      </c>
      <c r="G2003" s="3" t="s">
        <v>2827</v>
      </c>
      <c r="H2003" s="4" t="s">
        <v>1913</v>
      </c>
      <c r="I2003" s="3" t="s">
        <v>32</v>
      </c>
      <c r="J2003" s="3" t="s">
        <v>2340</v>
      </c>
      <c r="K2003" s="7" t="str">
        <f>VLOOKUP($I2003,'New Summary'!$E$8:$G$59,2,FALSE)</f>
        <v>H-200x100x4,5x7</v>
      </c>
      <c r="L2003" s="3" t="s">
        <v>2496</v>
      </c>
      <c r="M2003" s="7">
        <f>VLOOKUP($I2003,'New Summary'!$E$8:$G$59,3,FALSE)</f>
        <v>18.2</v>
      </c>
      <c r="N2003" s="3">
        <v>6000</v>
      </c>
      <c r="O2003" s="3" t="s">
        <v>25</v>
      </c>
      <c r="P2003" s="3">
        <v>1</v>
      </c>
      <c r="Q2003" s="28">
        <f t="shared" si="407"/>
        <v>6</v>
      </c>
      <c r="R2003" s="28">
        <f t="shared" si="408"/>
        <v>109.19999999999999</v>
      </c>
      <c r="S2003" s="12">
        <v>0</v>
      </c>
      <c r="T2003" s="46">
        <f t="shared" si="410"/>
        <v>0</v>
      </c>
      <c r="U2003" s="37"/>
      <c r="V2003" s="3">
        <f t="shared" si="411"/>
        <v>6</v>
      </c>
      <c r="W2003" s="29" t="s">
        <v>2503</v>
      </c>
      <c r="X2003" s="5">
        <f t="shared" si="412"/>
        <v>109.19999999999999</v>
      </c>
      <c r="Y2003" s="5">
        <f t="shared" si="413"/>
        <v>0</v>
      </c>
      <c r="Z2003" s="5"/>
      <c r="AA2003" s="3">
        <v>1.35</v>
      </c>
      <c r="AB2003" s="3">
        <f t="shared" si="405"/>
        <v>4.6500000000000004</v>
      </c>
      <c r="AC2003" s="3">
        <f t="shared" si="406"/>
        <v>24.57</v>
      </c>
      <c r="AD2003">
        <v>1350</v>
      </c>
      <c r="AE2003" s="1">
        <f t="shared" si="409"/>
        <v>1.35</v>
      </c>
    </row>
    <row r="2004" spans="1:31" customFormat="1" hidden="1" x14ac:dyDescent="0.3">
      <c r="A2004" s="65" t="str" cm="1">
        <f t="array" ref="A2004">_xlfn.IFS(M2004&gt;=65,"Heavy",M2004&lt;=25,"Light",M2004&gt;=26-64,"Medium")</f>
        <v>Light</v>
      </c>
      <c r="B2004" s="1" t="s">
        <v>2787</v>
      </c>
      <c r="C2004" s="1" t="s">
        <v>2824</v>
      </c>
      <c r="D2004" s="3">
        <f t="shared" ref="D2004:D2067" si="414">D2003+1</f>
        <v>1987</v>
      </c>
      <c r="E2004" s="4" t="s">
        <v>2783</v>
      </c>
      <c r="F2004" s="3">
        <v>5</v>
      </c>
      <c r="G2004" s="3" t="s">
        <v>2827</v>
      </c>
      <c r="H2004" s="4" t="s">
        <v>1914</v>
      </c>
      <c r="I2004" s="3" t="s">
        <v>32</v>
      </c>
      <c r="J2004" s="3" t="s">
        <v>2340</v>
      </c>
      <c r="K2004" s="7" t="str">
        <f>VLOOKUP($I2004,'New Summary'!$E$8:$G$59,2,FALSE)</f>
        <v>H-200x100x4,5x7</v>
      </c>
      <c r="L2004" s="3" t="s">
        <v>2496</v>
      </c>
      <c r="M2004" s="7">
        <f>VLOOKUP($I2004,'New Summary'!$E$8:$G$59,3,FALSE)</f>
        <v>18.2</v>
      </c>
      <c r="N2004" s="3">
        <v>6000</v>
      </c>
      <c r="O2004" s="3" t="s">
        <v>25</v>
      </c>
      <c r="P2004" s="3">
        <v>1</v>
      </c>
      <c r="Q2004" s="28">
        <f t="shared" si="407"/>
        <v>6</v>
      </c>
      <c r="R2004" s="28">
        <f t="shared" si="408"/>
        <v>109.19999999999999</v>
      </c>
      <c r="S2004" s="12">
        <v>0</v>
      </c>
      <c r="T2004" s="46">
        <f t="shared" si="410"/>
        <v>0</v>
      </c>
      <c r="U2004" s="37"/>
      <c r="V2004" s="3">
        <f t="shared" si="411"/>
        <v>6</v>
      </c>
      <c r="W2004" s="29" t="s">
        <v>2503</v>
      </c>
      <c r="X2004" s="5">
        <f t="shared" si="412"/>
        <v>109.19999999999999</v>
      </c>
      <c r="Y2004" s="5">
        <f t="shared" si="413"/>
        <v>0</v>
      </c>
      <c r="Z2004" s="5"/>
      <c r="AA2004" s="3">
        <v>1.35</v>
      </c>
      <c r="AB2004" s="3">
        <f t="shared" si="405"/>
        <v>4.6500000000000004</v>
      </c>
      <c r="AC2004" s="3">
        <f t="shared" si="406"/>
        <v>24.57</v>
      </c>
      <c r="AD2004">
        <v>1350</v>
      </c>
      <c r="AE2004" s="1">
        <f t="shared" si="409"/>
        <v>1.35</v>
      </c>
    </row>
    <row r="2005" spans="1:31" customFormat="1" hidden="1" x14ac:dyDescent="0.3">
      <c r="A2005" s="65" t="str" cm="1">
        <f t="array" ref="A2005">_xlfn.IFS(M2005&gt;=65,"Heavy",M2005&lt;=25,"Light",M2005&gt;=26-64,"Medium")</f>
        <v>Light</v>
      </c>
      <c r="B2005" s="1" t="s">
        <v>2787</v>
      </c>
      <c r="C2005" s="1" t="s">
        <v>2824</v>
      </c>
      <c r="D2005" s="3">
        <f t="shared" si="414"/>
        <v>1988</v>
      </c>
      <c r="E2005" s="4" t="s">
        <v>2783</v>
      </c>
      <c r="F2005" s="3">
        <v>5</v>
      </c>
      <c r="G2005" s="3" t="s">
        <v>2827</v>
      </c>
      <c r="H2005" s="4" t="s">
        <v>1915</v>
      </c>
      <c r="I2005" s="3" t="s">
        <v>32</v>
      </c>
      <c r="J2005" s="3" t="s">
        <v>2340</v>
      </c>
      <c r="K2005" s="7" t="str">
        <f>VLOOKUP($I2005,'New Summary'!$E$8:$G$59,2,FALSE)</f>
        <v>H-200x100x4,5x7</v>
      </c>
      <c r="L2005" s="3" t="s">
        <v>2496</v>
      </c>
      <c r="M2005" s="7">
        <f>VLOOKUP($I2005,'New Summary'!$E$8:$G$59,3,FALSE)</f>
        <v>18.2</v>
      </c>
      <c r="N2005" s="3">
        <v>6000</v>
      </c>
      <c r="O2005" s="3" t="s">
        <v>25</v>
      </c>
      <c r="P2005" s="3">
        <v>1</v>
      </c>
      <c r="Q2005" s="28">
        <f t="shared" si="407"/>
        <v>6</v>
      </c>
      <c r="R2005" s="28">
        <f t="shared" si="408"/>
        <v>109.19999999999999</v>
      </c>
      <c r="S2005" s="12">
        <v>0</v>
      </c>
      <c r="T2005" s="46">
        <f t="shared" si="410"/>
        <v>0</v>
      </c>
      <c r="U2005" s="37"/>
      <c r="V2005" s="3">
        <f t="shared" si="411"/>
        <v>6</v>
      </c>
      <c r="W2005" s="29" t="s">
        <v>2503</v>
      </c>
      <c r="X2005" s="5">
        <f t="shared" si="412"/>
        <v>109.19999999999999</v>
      </c>
      <c r="Y2005" s="5">
        <f t="shared" si="413"/>
        <v>0</v>
      </c>
      <c r="Z2005" s="5"/>
      <c r="AA2005" s="3">
        <v>1.35</v>
      </c>
      <c r="AB2005" s="3">
        <f t="shared" si="405"/>
        <v>4.6500000000000004</v>
      </c>
      <c r="AC2005" s="3">
        <f t="shared" si="406"/>
        <v>24.57</v>
      </c>
      <c r="AD2005">
        <v>1350</v>
      </c>
      <c r="AE2005" s="1">
        <f t="shared" si="409"/>
        <v>1.35</v>
      </c>
    </row>
    <row r="2006" spans="1:31" customFormat="1" hidden="1" x14ac:dyDescent="0.3">
      <c r="A2006" s="65" t="str" cm="1">
        <f t="array" ref="A2006">_xlfn.IFS(M2006&gt;=65,"Heavy",M2006&lt;=25,"Light",M2006&gt;=26-64,"Medium")</f>
        <v>Light</v>
      </c>
      <c r="B2006" s="1" t="s">
        <v>2787</v>
      </c>
      <c r="C2006" s="1" t="s">
        <v>2824</v>
      </c>
      <c r="D2006" s="3">
        <f t="shared" si="414"/>
        <v>1989</v>
      </c>
      <c r="E2006" s="4" t="s">
        <v>2783</v>
      </c>
      <c r="F2006" s="3">
        <v>5</v>
      </c>
      <c r="G2006" s="3" t="s">
        <v>2827</v>
      </c>
      <c r="H2006" s="4" t="s">
        <v>1916</v>
      </c>
      <c r="I2006" s="3" t="s">
        <v>32</v>
      </c>
      <c r="J2006" s="3" t="s">
        <v>2340</v>
      </c>
      <c r="K2006" s="7" t="str">
        <f>VLOOKUP($I2006,'New Summary'!$E$8:$G$59,2,FALSE)</f>
        <v>H-200x100x4,5x7</v>
      </c>
      <c r="L2006" s="3" t="s">
        <v>2496</v>
      </c>
      <c r="M2006" s="7">
        <f>VLOOKUP($I2006,'New Summary'!$E$8:$G$59,3,FALSE)</f>
        <v>18.2</v>
      </c>
      <c r="N2006" s="3">
        <v>6000</v>
      </c>
      <c r="O2006" s="3" t="s">
        <v>25</v>
      </c>
      <c r="P2006" s="3">
        <v>1</v>
      </c>
      <c r="Q2006" s="28">
        <f t="shared" si="407"/>
        <v>6</v>
      </c>
      <c r="R2006" s="28">
        <f t="shared" si="408"/>
        <v>109.19999999999999</v>
      </c>
      <c r="S2006" s="12">
        <v>0</v>
      </c>
      <c r="T2006" s="46">
        <f t="shared" si="410"/>
        <v>0</v>
      </c>
      <c r="U2006" s="37"/>
      <c r="V2006" s="3">
        <f t="shared" si="411"/>
        <v>6</v>
      </c>
      <c r="W2006" s="29" t="s">
        <v>2503</v>
      </c>
      <c r="X2006" s="5">
        <f t="shared" si="412"/>
        <v>109.19999999999999</v>
      </c>
      <c r="Y2006" s="5">
        <f t="shared" si="413"/>
        <v>0</v>
      </c>
      <c r="Z2006" s="5"/>
      <c r="AA2006" s="3">
        <v>1.35</v>
      </c>
      <c r="AB2006" s="3">
        <f t="shared" si="405"/>
        <v>4.6500000000000004</v>
      </c>
      <c r="AC2006" s="3">
        <f t="shared" si="406"/>
        <v>24.57</v>
      </c>
      <c r="AD2006">
        <v>1350</v>
      </c>
      <c r="AE2006" s="1">
        <f t="shared" si="409"/>
        <v>1.35</v>
      </c>
    </row>
    <row r="2007" spans="1:31" customFormat="1" hidden="1" x14ac:dyDescent="0.3">
      <c r="A2007" s="65" t="str" cm="1">
        <f t="array" ref="A2007">_xlfn.IFS(M2007&gt;=65,"Heavy",M2007&lt;=25,"Light",M2007&gt;=26-64,"Medium")</f>
        <v>Light</v>
      </c>
      <c r="B2007" s="1" t="s">
        <v>2787</v>
      </c>
      <c r="C2007" s="1" t="s">
        <v>2824</v>
      </c>
      <c r="D2007" s="3">
        <f t="shared" si="414"/>
        <v>1990</v>
      </c>
      <c r="E2007" s="4" t="s">
        <v>2783</v>
      </c>
      <c r="F2007" s="3">
        <v>5</v>
      </c>
      <c r="G2007" s="3" t="s">
        <v>2827</v>
      </c>
      <c r="H2007" s="4" t="s">
        <v>1917</v>
      </c>
      <c r="I2007" s="3" t="s">
        <v>32</v>
      </c>
      <c r="J2007" s="3" t="s">
        <v>2340</v>
      </c>
      <c r="K2007" s="7" t="str">
        <f>VLOOKUP($I2007,'New Summary'!$E$8:$G$59,2,FALSE)</f>
        <v>H-200x100x4,5x7</v>
      </c>
      <c r="L2007" s="3" t="s">
        <v>2496</v>
      </c>
      <c r="M2007" s="7">
        <f>VLOOKUP($I2007,'New Summary'!$E$8:$G$59,3,FALSE)</f>
        <v>18.2</v>
      </c>
      <c r="N2007" s="3">
        <v>6000</v>
      </c>
      <c r="O2007" s="3" t="s">
        <v>25</v>
      </c>
      <c r="P2007" s="3">
        <v>1</v>
      </c>
      <c r="Q2007" s="28">
        <f t="shared" si="407"/>
        <v>6</v>
      </c>
      <c r="R2007" s="28">
        <f t="shared" si="408"/>
        <v>109.19999999999999</v>
      </c>
      <c r="S2007" s="12">
        <v>0</v>
      </c>
      <c r="T2007" s="46">
        <f t="shared" si="410"/>
        <v>0</v>
      </c>
      <c r="U2007" s="37"/>
      <c r="V2007" s="3">
        <f t="shared" si="411"/>
        <v>6</v>
      </c>
      <c r="W2007" s="29" t="s">
        <v>2503</v>
      </c>
      <c r="X2007" s="5">
        <f t="shared" si="412"/>
        <v>109.19999999999999</v>
      </c>
      <c r="Y2007" s="5">
        <f t="shared" si="413"/>
        <v>0</v>
      </c>
      <c r="Z2007" s="5"/>
      <c r="AA2007" s="3">
        <v>1.35</v>
      </c>
      <c r="AB2007" s="3">
        <f t="shared" si="405"/>
        <v>4.6500000000000004</v>
      </c>
      <c r="AC2007" s="3">
        <f t="shared" si="406"/>
        <v>24.57</v>
      </c>
      <c r="AD2007">
        <v>1350</v>
      </c>
      <c r="AE2007" s="1">
        <f t="shared" si="409"/>
        <v>1.35</v>
      </c>
    </row>
    <row r="2008" spans="1:31" customFormat="1" hidden="1" x14ac:dyDescent="0.3">
      <c r="A2008" s="65" t="str" cm="1">
        <f t="array" ref="A2008">_xlfn.IFS(M2008&gt;=65,"Heavy",M2008&lt;=25,"Light",M2008&gt;=26-64,"Medium")</f>
        <v>Light</v>
      </c>
      <c r="B2008" s="1" t="s">
        <v>2787</v>
      </c>
      <c r="C2008" s="1" t="s">
        <v>2824</v>
      </c>
      <c r="D2008" s="3">
        <f t="shared" si="414"/>
        <v>1991</v>
      </c>
      <c r="E2008" s="4" t="s">
        <v>2783</v>
      </c>
      <c r="F2008" s="3">
        <v>5</v>
      </c>
      <c r="G2008" s="3" t="s">
        <v>2827</v>
      </c>
      <c r="H2008" s="4" t="s">
        <v>1918</v>
      </c>
      <c r="I2008" s="3" t="s">
        <v>32</v>
      </c>
      <c r="J2008" s="3" t="s">
        <v>2340</v>
      </c>
      <c r="K2008" s="7" t="str">
        <f>VLOOKUP($I2008,'New Summary'!$E$8:$G$59,2,FALSE)</f>
        <v>H-200x100x4,5x7</v>
      </c>
      <c r="L2008" s="3" t="s">
        <v>2496</v>
      </c>
      <c r="M2008" s="7">
        <f>VLOOKUP($I2008,'New Summary'!$E$8:$G$59,3,FALSE)</f>
        <v>18.2</v>
      </c>
      <c r="N2008" s="3">
        <v>6000</v>
      </c>
      <c r="O2008" s="3" t="s">
        <v>25</v>
      </c>
      <c r="P2008" s="3">
        <v>1</v>
      </c>
      <c r="Q2008" s="28">
        <f t="shared" si="407"/>
        <v>6</v>
      </c>
      <c r="R2008" s="28">
        <f t="shared" si="408"/>
        <v>109.19999999999999</v>
      </c>
      <c r="S2008" s="12">
        <v>0</v>
      </c>
      <c r="T2008" s="46">
        <f t="shared" si="410"/>
        <v>0</v>
      </c>
      <c r="U2008" s="37"/>
      <c r="V2008" s="3">
        <f t="shared" si="411"/>
        <v>6</v>
      </c>
      <c r="W2008" s="29" t="s">
        <v>2503</v>
      </c>
      <c r="X2008" s="5">
        <f t="shared" si="412"/>
        <v>109.19999999999999</v>
      </c>
      <c r="Y2008" s="5">
        <f t="shared" si="413"/>
        <v>0</v>
      </c>
      <c r="Z2008" s="5"/>
      <c r="AA2008" s="3">
        <v>2.16</v>
      </c>
      <c r="AB2008" s="3">
        <f t="shared" si="405"/>
        <v>3.84</v>
      </c>
      <c r="AC2008" s="3">
        <f t="shared" si="406"/>
        <v>39.311999999999998</v>
      </c>
      <c r="AD2008">
        <v>2160</v>
      </c>
      <c r="AE2008" s="1">
        <f t="shared" si="409"/>
        <v>2.16</v>
      </c>
    </row>
    <row r="2009" spans="1:31" customFormat="1" hidden="1" x14ac:dyDescent="0.3">
      <c r="A2009" s="65" t="str" cm="1">
        <f t="array" ref="A2009">_xlfn.IFS(M2009&gt;=65,"Heavy",M2009&lt;=25,"Light",M2009&gt;=26-64,"Medium")</f>
        <v>Light</v>
      </c>
      <c r="B2009" s="1" t="s">
        <v>2787</v>
      </c>
      <c r="C2009" s="1" t="s">
        <v>2824</v>
      </c>
      <c r="D2009" s="3">
        <f t="shared" si="414"/>
        <v>1992</v>
      </c>
      <c r="E2009" s="4" t="s">
        <v>2783</v>
      </c>
      <c r="F2009" s="3">
        <v>5</v>
      </c>
      <c r="G2009" s="3" t="s">
        <v>2827</v>
      </c>
      <c r="H2009" s="4" t="s">
        <v>1919</v>
      </c>
      <c r="I2009" s="3" t="s">
        <v>32</v>
      </c>
      <c r="J2009" s="3" t="s">
        <v>2340</v>
      </c>
      <c r="K2009" s="7" t="str">
        <f>VLOOKUP($I2009,'New Summary'!$E$8:$G$59,2,FALSE)</f>
        <v>H-200x100x4,5x7</v>
      </c>
      <c r="L2009" s="3" t="s">
        <v>2496</v>
      </c>
      <c r="M2009" s="7">
        <f>VLOOKUP($I2009,'New Summary'!$E$8:$G$59,3,FALSE)</f>
        <v>18.2</v>
      </c>
      <c r="N2009" s="3">
        <v>6000</v>
      </c>
      <c r="O2009" s="3" t="s">
        <v>25</v>
      </c>
      <c r="P2009" s="3">
        <v>1</v>
      </c>
      <c r="Q2009" s="28">
        <f t="shared" si="407"/>
        <v>6</v>
      </c>
      <c r="R2009" s="28">
        <f t="shared" si="408"/>
        <v>109.19999999999999</v>
      </c>
      <c r="S2009" s="12">
        <v>0</v>
      </c>
      <c r="T2009" s="46">
        <f t="shared" si="410"/>
        <v>0</v>
      </c>
      <c r="U2009" s="37"/>
      <c r="V2009" s="3">
        <f t="shared" si="411"/>
        <v>6</v>
      </c>
      <c r="W2009" s="29" t="s">
        <v>2503</v>
      </c>
      <c r="X2009" s="5">
        <f t="shared" si="412"/>
        <v>109.19999999999999</v>
      </c>
      <c r="Y2009" s="5">
        <f t="shared" si="413"/>
        <v>0</v>
      </c>
      <c r="Z2009" s="5"/>
      <c r="AA2009" s="3">
        <v>2.16</v>
      </c>
      <c r="AB2009" s="3">
        <f t="shared" si="405"/>
        <v>3.84</v>
      </c>
      <c r="AC2009" s="3">
        <f t="shared" si="406"/>
        <v>39.311999999999998</v>
      </c>
      <c r="AD2009">
        <v>2160</v>
      </c>
      <c r="AE2009" s="1">
        <f t="shared" si="409"/>
        <v>2.16</v>
      </c>
    </row>
    <row r="2010" spans="1:31" customFormat="1" hidden="1" x14ac:dyDescent="0.3">
      <c r="A2010" s="65" t="str" cm="1">
        <f t="array" ref="A2010">_xlfn.IFS(M2010&gt;=65,"Heavy",M2010&lt;=25,"Light",M2010&gt;=26-64,"Medium")</f>
        <v>Light</v>
      </c>
      <c r="B2010" s="1" t="s">
        <v>2787</v>
      </c>
      <c r="C2010" s="1" t="s">
        <v>2824</v>
      </c>
      <c r="D2010" s="3">
        <f t="shared" si="414"/>
        <v>1993</v>
      </c>
      <c r="E2010" s="4" t="s">
        <v>2783</v>
      </c>
      <c r="F2010" s="3">
        <v>5</v>
      </c>
      <c r="G2010" s="3" t="s">
        <v>2827</v>
      </c>
      <c r="H2010" s="4" t="s">
        <v>1920</v>
      </c>
      <c r="I2010" s="3" t="s">
        <v>32</v>
      </c>
      <c r="J2010" s="3" t="s">
        <v>2340</v>
      </c>
      <c r="K2010" s="7" t="str">
        <f>VLOOKUP($I2010,'New Summary'!$E$8:$G$59,2,FALSE)</f>
        <v>H-200x100x4,5x7</v>
      </c>
      <c r="L2010" s="3" t="s">
        <v>2496</v>
      </c>
      <c r="M2010" s="7">
        <f>VLOOKUP($I2010,'New Summary'!$E$8:$G$59,3,FALSE)</f>
        <v>18.2</v>
      </c>
      <c r="N2010" s="3">
        <v>6000</v>
      </c>
      <c r="O2010" s="3" t="s">
        <v>25</v>
      </c>
      <c r="P2010" s="3">
        <v>1</v>
      </c>
      <c r="Q2010" s="28">
        <f t="shared" si="407"/>
        <v>6</v>
      </c>
      <c r="R2010" s="28">
        <f t="shared" si="408"/>
        <v>109.19999999999999</v>
      </c>
      <c r="S2010" s="12">
        <v>0</v>
      </c>
      <c r="T2010" s="46">
        <f t="shared" si="410"/>
        <v>0</v>
      </c>
      <c r="U2010" s="37"/>
      <c r="V2010" s="3">
        <f t="shared" si="411"/>
        <v>6</v>
      </c>
      <c r="W2010" s="29" t="s">
        <v>2503</v>
      </c>
      <c r="X2010" s="5">
        <f t="shared" si="412"/>
        <v>109.19999999999999</v>
      </c>
      <c r="Y2010" s="5">
        <f t="shared" si="413"/>
        <v>0</v>
      </c>
      <c r="Z2010" s="5"/>
      <c r="AA2010" s="3">
        <v>2.16</v>
      </c>
      <c r="AB2010" s="3">
        <f t="shared" si="405"/>
        <v>3.84</v>
      </c>
      <c r="AC2010" s="3">
        <f t="shared" si="406"/>
        <v>39.311999999999998</v>
      </c>
      <c r="AD2010">
        <v>2160</v>
      </c>
      <c r="AE2010" s="1">
        <f t="shared" si="409"/>
        <v>2.16</v>
      </c>
    </row>
    <row r="2011" spans="1:31" customFormat="1" hidden="1" x14ac:dyDescent="0.3">
      <c r="A2011" s="65" t="str" cm="1">
        <f t="array" ref="A2011">_xlfn.IFS(M2011&gt;=65,"Heavy",M2011&lt;=25,"Light",M2011&gt;=26-64,"Medium")</f>
        <v>Light</v>
      </c>
      <c r="B2011" s="1" t="s">
        <v>2787</v>
      </c>
      <c r="C2011" s="1" t="s">
        <v>2824</v>
      </c>
      <c r="D2011" s="3">
        <f t="shared" si="414"/>
        <v>1994</v>
      </c>
      <c r="E2011" s="4" t="s">
        <v>2783</v>
      </c>
      <c r="F2011" s="3">
        <v>5</v>
      </c>
      <c r="G2011" s="3" t="s">
        <v>2827</v>
      </c>
      <c r="H2011" s="4" t="s">
        <v>1921</v>
      </c>
      <c r="I2011" s="3" t="s">
        <v>32</v>
      </c>
      <c r="J2011" s="3" t="s">
        <v>2340</v>
      </c>
      <c r="K2011" s="7" t="str">
        <f>VLOOKUP($I2011,'New Summary'!$E$8:$G$59,2,FALSE)</f>
        <v>H-200x100x4,5x7</v>
      </c>
      <c r="L2011" s="3" t="s">
        <v>2496</v>
      </c>
      <c r="M2011" s="7">
        <f>VLOOKUP($I2011,'New Summary'!$E$8:$G$59,3,FALSE)</f>
        <v>18.2</v>
      </c>
      <c r="N2011" s="3">
        <v>6000</v>
      </c>
      <c r="O2011" s="3" t="s">
        <v>25</v>
      </c>
      <c r="P2011" s="3">
        <v>1</v>
      </c>
      <c r="Q2011" s="28">
        <f t="shared" si="407"/>
        <v>6</v>
      </c>
      <c r="R2011" s="28">
        <f t="shared" si="408"/>
        <v>109.19999999999999</v>
      </c>
      <c r="S2011" s="12">
        <v>0</v>
      </c>
      <c r="T2011" s="46">
        <f t="shared" si="410"/>
        <v>0</v>
      </c>
      <c r="U2011" s="37"/>
      <c r="V2011" s="3">
        <f t="shared" si="411"/>
        <v>6</v>
      </c>
      <c r="W2011" s="29" t="s">
        <v>2503</v>
      </c>
      <c r="X2011" s="5">
        <f t="shared" si="412"/>
        <v>109.19999999999999</v>
      </c>
      <c r="Y2011" s="5">
        <f t="shared" si="413"/>
        <v>0</v>
      </c>
      <c r="Z2011" s="5"/>
      <c r="AA2011" s="3">
        <v>2.16</v>
      </c>
      <c r="AB2011" s="3">
        <f t="shared" si="405"/>
        <v>3.84</v>
      </c>
      <c r="AC2011" s="3">
        <f t="shared" si="406"/>
        <v>39.311999999999998</v>
      </c>
      <c r="AD2011">
        <v>2160</v>
      </c>
      <c r="AE2011" s="1">
        <f t="shared" si="409"/>
        <v>2.16</v>
      </c>
    </row>
    <row r="2012" spans="1:31" customFormat="1" hidden="1" x14ac:dyDescent="0.3">
      <c r="A2012" s="65" t="str" cm="1">
        <f t="array" ref="A2012">_xlfn.IFS(M2012&gt;=65,"Heavy",M2012&lt;=25,"Light",M2012&gt;=26-64,"Medium")</f>
        <v>Light</v>
      </c>
      <c r="B2012" s="1" t="s">
        <v>2787</v>
      </c>
      <c r="C2012" s="1" t="s">
        <v>2824</v>
      </c>
      <c r="D2012" s="3">
        <f t="shared" si="414"/>
        <v>1995</v>
      </c>
      <c r="E2012" s="4" t="s">
        <v>2783</v>
      </c>
      <c r="F2012" s="3">
        <v>5</v>
      </c>
      <c r="G2012" s="3" t="s">
        <v>2827</v>
      </c>
      <c r="H2012" s="4" t="s">
        <v>1922</v>
      </c>
      <c r="I2012" s="3" t="s">
        <v>32</v>
      </c>
      <c r="J2012" s="3" t="s">
        <v>2340</v>
      </c>
      <c r="K2012" s="7" t="str">
        <f>VLOOKUP($I2012,'New Summary'!$E$8:$G$59,2,FALSE)</f>
        <v>H-200x100x4,5x7</v>
      </c>
      <c r="L2012" s="3" t="s">
        <v>2496</v>
      </c>
      <c r="M2012" s="7">
        <f>VLOOKUP($I2012,'New Summary'!$E$8:$G$59,3,FALSE)</f>
        <v>18.2</v>
      </c>
      <c r="N2012" s="3">
        <v>6000</v>
      </c>
      <c r="O2012" s="3" t="s">
        <v>25</v>
      </c>
      <c r="P2012" s="3">
        <v>1</v>
      </c>
      <c r="Q2012" s="28">
        <f t="shared" si="407"/>
        <v>6</v>
      </c>
      <c r="R2012" s="28">
        <f t="shared" si="408"/>
        <v>109.19999999999999</v>
      </c>
      <c r="S2012" s="12">
        <v>0</v>
      </c>
      <c r="T2012" s="46">
        <f t="shared" si="410"/>
        <v>0</v>
      </c>
      <c r="U2012" s="37"/>
      <c r="V2012" s="3">
        <f t="shared" si="411"/>
        <v>6</v>
      </c>
      <c r="W2012" s="29" t="s">
        <v>2503</v>
      </c>
      <c r="X2012" s="5">
        <f t="shared" si="412"/>
        <v>109.19999999999999</v>
      </c>
      <c r="Y2012" s="5">
        <f t="shared" si="413"/>
        <v>0</v>
      </c>
      <c r="Z2012" s="5"/>
      <c r="AA2012" s="3">
        <v>2.16</v>
      </c>
      <c r="AB2012" s="3">
        <f t="shared" si="405"/>
        <v>3.84</v>
      </c>
      <c r="AC2012" s="3">
        <f t="shared" si="406"/>
        <v>39.311999999999998</v>
      </c>
      <c r="AD2012">
        <v>2160</v>
      </c>
      <c r="AE2012" s="1">
        <f t="shared" si="409"/>
        <v>2.16</v>
      </c>
    </row>
    <row r="2013" spans="1:31" customFormat="1" hidden="1" x14ac:dyDescent="0.3">
      <c r="A2013" s="65" t="str" cm="1">
        <f t="array" ref="A2013">_xlfn.IFS(M2013&gt;=65,"Heavy",M2013&lt;=25,"Light",M2013&gt;=26-64,"Medium")</f>
        <v>Light</v>
      </c>
      <c r="B2013" s="1" t="s">
        <v>2787</v>
      </c>
      <c r="C2013" s="1" t="s">
        <v>2824</v>
      </c>
      <c r="D2013" s="3">
        <f t="shared" si="414"/>
        <v>1996</v>
      </c>
      <c r="E2013" s="4" t="s">
        <v>2783</v>
      </c>
      <c r="F2013" s="3">
        <v>5</v>
      </c>
      <c r="G2013" s="3" t="s">
        <v>2827</v>
      </c>
      <c r="H2013" s="4" t="s">
        <v>1923</v>
      </c>
      <c r="I2013" s="3" t="s">
        <v>32</v>
      </c>
      <c r="J2013" s="3" t="s">
        <v>2340</v>
      </c>
      <c r="K2013" s="7" t="str">
        <f>VLOOKUP($I2013,'New Summary'!$E$8:$G$59,2,FALSE)</f>
        <v>H-200x100x4,5x7</v>
      </c>
      <c r="L2013" s="3" t="s">
        <v>2496</v>
      </c>
      <c r="M2013" s="7">
        <f>VLOOKUP($I2013,'New Summary'!$E$8:$G$59,3,FALSE)</f>
        <v>18.2</v>
      </c>
      <c r="N2013" s="3">
        <v>6000</v>
      </c>
      <c r="O2013" s="3" t="s">
        <v>25</v>
      </c>
      <c r="P2013" s="3">
        <v>1</v>
      </c>
      <c r="Q2013" s="28">
        <f t="shared" si="407"/>
        <v>6</v>
      </c>
      <c r="R2013" s="28">
        <f t="shared" si="408"/>
        <v>109.19999999999999</v>
      </c>
      <c r="S2013" s="12">
        <v>0</v>
      </c>
      <c r="T2013" s="46">
        <f t="shared" si="410"/>
        <v>0</v>
      </c>
      <c r="U2013" s="37"/>
      <c r="V2013" s="3">
        <f t="shared" si="411"/>
        <v>6</v>
      </c>
      <c r="W2013" s="29" t="s">
        <v>2503</v>
      </c>
      <c r="X2013" s="5">
        <f t="shared" si="412"/>
        <v>109.19999999999999</v>
      </c>
      <c r="Y2013" s="5">
        <f t="shared" si="413"/>
        <v>0</v>
      </c>
      <c r="Z2013" s="5"/>
      <c r="AA2013" s="3">
        <v>2.16</v>
      </c>
      <c r="AB2013" s="3">
        <f t="shared" ref="AB2013:AB2076" si="415">Q2013-AA2013</f>
        <v>3.84</v>
      </c>
      <c r="AC2013" s="3">
        <f t="shared" ref="AC2013:AC2076" si="416">AA2013*M2013*P2013</f>
        <v>39.311999999999998</v>
      </c>
      <c r="AD2013">
        <v>2160</v>
      </c>
      <c r="AE2013" s="1">
        <f t="shared" si="409"/>
        <v>2.16</v>
      </c>
    </row>
    <row r="2014" spans="1:31" customFormat="1" hidden="1" x14ac:dyDescent="0.3">
      <c r="A2014" s="65" t="str" cm="1">
        <f t="array" ref="A2014">_xlfn.IFS(M2014&gt;=65,"Heavy",M2014&lt;=25,"Light",M2014&gt;=26-64,"Medium")</f>
        <v>Light</v>
      </c>
      <c r="B2014" s="1" t="s">
        <v>2787</v>
      </c>
      <c r="C2014" s="1" t="s">
        <v>2824</v>
      </c>
      <c r="D2014" s="3">
        <f t="shared" si="414"/>
        <v>1997</v>
      </c>
      <c r="E2014" s="4" t="s">
        <v>2783</v>
      </c>
      <c r="F2014" s="3">
        <v>5</v>
      </c>
      <c r="G2014" s="3" t="s">
        <v>2827</v>
      </c>
      <c r="H2014" s="4" t="s">
        <v>1924</v>
      </c>
      <c r="I2014" s="3" t="s">
        <v>32</v>
      </c>
      <c r="J2014" s="3" t="s">
        <v>2340</v>
      </c>
      <c r="K2014" s="7" t="str">
        <f>VLOOKUP($I2014,'New Summary'!$E$8:$G$59,2,FALSE)</f>
        <v>H-200x100x4,5x7</v>
      </c>
      <c r="L2014" s="3" t="s">
        <v>2496</v>
      </c>
      <c r="M2014" s="7">
        <f>VLOOKUP($I2014,'New Summary'!$E$8:$G$59,3,FALSE)</f>
        <v>18.2</v>
      </c>
      <c r="N2014" s="3">
        <v>6000</v>
      </c>
      <c r="O2014" s="3" t="s">
        <v>25</v>
      </c>
      <c r="P2014" s="3">
        <v>1</v>
      </c>
      <c r="Q2014" s="28">
        <f t="shared" si="407"/>
        <v>6</v>
      </c>
      <c r="R2014" s="28">
        <f t="shared" si="408"/>
        <v>109.19999999999999</v>
      </c>
      <c r="S2014" s="12">
        <v>0</v>
      </c>
      <c r="T2014" s="46">
        <f t="shared" si="410"/>
        <v>0</v>
      </c>
      <c r="U2014" s="37"/>
      <c r="V2014" s="3">
        <f t="shared" si="411"/>
        <v>6</v>
      </c>
      <c r="W2014" s="29" t="s">
        <v>2503</v>
      </c>
      <c r="X2014" s="5">
        <f t="shared" si="412"/>
        <v>109.19999999999999</v>
      </c>
      <c r="Y2014" s="5">
        <f t="shared" si="413"/>
        <v>0</v>
      </c>
      <c r="Z2014" s="5"/>
      <c r="AA2014" s="3">
        <v>2.16</v>
      </c>
      <c r="AB2014" s="3">
        <f t="shared" si="415"/>
        <v>3.84</v>
      </c>
      <c r="AC2014" s="3">
        <f t="shared" si="416"/>
        <v>39.311999999999998</v>
      </c>
      <c r="AD2014">
        <v>2160</v>
      </c>
      <c r="AE2014" s="1">
        <f t="shared" si="409"/>
        <v>2.16</v>
      </c>
    </row>
    <row r="2015" spans="1:31" customFormat="1" hidden="1" x14ac:dyDescent="0.3">
      <c r="A2015" s="65" t="str" cm="1">
        <f t="array" ref="A2015">_xlfn.IFS(M2015&gt;=65,"Heavy",M2015&lt;=25,"Light",M2015&gt;=26-64,"Medium")</f>
        <v>Light</v>
      </c>
      <c r="B2015" s="1" t="s">
        <v>2787</v>
      </c>
      <c r="C2015" s="1" t="s">
        <v>2824</v>
      </c>
      <c r="D2015" s="3">
        <f t="shared" si="414"/>
        <v>1998</v>
      </c>
      <c r="E2015" s="4" t="s">
        <v>2783</v>
      </c>
      <c r="F2015" s="3">
        <v>5</v>
      </c>
      <c r="G2015" s="3" t="s">
        <v>2827</v>
      </c>
      <c r="H2015" s="4" t="s">
        <v>1925</v>
      </c>
      <c r="I2015" s="3" t="s">
        <v>32</v>
      </c>
      <c r="J2015" s="3" t="s">
        <v>2340</v>
      </c>
      <c r="K2015" s="7" t="str">
        <f>VLOOKUP($I2015,'New Summary'!$E$8:$G$59,2,FALSE)</f>
        <v>H-200x100x4,5x7</v>
      </c>
      <c r="L2015" s="3" t="s">
        <v>2496</v>
      </c>
      <c r="M2015" s="7">
        <f>VLOOKUP($I2015,'New Summary'!$E$8:$G$59,3,FALSE)</f>
        <v>18.2</v>
      </c>
      <c r="N2015" s="3">
        <v>6000</v>
      </c>
      <c r="O2015" s="3" t="s">
        <v>25</v>
      </c>
      <c r="P2015" s="3">
        <v>1</v>
      </c>
      <c r="Q2015" s="28">
        <f t="shared" si="407"/>
        <v>6</v>
      </c>
      <c r="R2015" s="28">
        <f t="shared" si="408"/>
        <v>109.19999999999999</v>
      </c>
      <c r="S2015" s="12">
        <v>0</v>
      </c>
      <c r="T2015" s="46">
        <f t="shared" si="410"/>
        <v>0</v>
      </c>
      <c r="U2015" s="37"/>
      <c r="V2015" s="3">
        <f t="shared" si="411"/>
        <v>6</v>
      </c>
      <c r="W2015" s="29" t="s">
        <v>2503</v>
      </c>
      <c r="X2015" s="5">
        <f t="shared" si="412"/>
        <v>109.19999999999999</v>
      </c>
      <c r="Y2015" s="5">
        <f t="shared" si="413"/>
        <v>0</v>
      </c>
      <c r="Z2015" s="5"/>
      <c r="AA2015" s="3">
        <v>2.16</v>
      </c>
      <c r="AB2015" s="3">
        <f t="shared" si="415"/>
        <v>3.84</v>
      </c>
      <c r="AC2015" s="3">
        <f t="shared" si="416"/>
        <v>39.311999999999998</v>
      </c>
      <c r="AD2015">
        <v>2160</v>
      </c>
      <c r="AE2015" s="1">
        <f t="shared" si="409"/>
        <v>2.16</v>
      </c>
    </row>
    <row r="2016" spans="1:31" customFormat="1" hidden="1" x14ac:dyDescent="0.3">
      <c r="A2016" s="65" t="str" cm="1">
        <f t="array" ref="A2016">_xlfn.IFS(M2016&gt;=65,"Heavy",M2016&lt;=25,"Light",M2016&gt;=26-64,"Medium")</f>
        <v>Light</v>
      </c>
      <c r="B2016" s="1" t="s">
        <v>2787</v>
      </c>
      <c r="C2016" s="1" t="s">
        <v>2824</v>
      </c>
      <c r="D2016" s="3">
        <f t="shared" si="414"/>
        <v>1999</v>
      </c>
      <c r="E2016" s="4" t="s">
        <v>2783</v>
      </c>
      <c r="F2016" s="3">
        <v>5</v>
      </c>
      <c r="G2016" s="3" t="s">
        <v>2827</v>
      </c>
      <c r="H2016" s="4" t="s">
        <v>1926</v>
      </c>
      <c r="I2016" s="3" t="s">
        <v>32</v>
      </c>
      <c r="J2016" s="3" t="s">
        <v>2340</v>
      </c>
      <c r="K2016" s="7" t="str">
        <f>VLOOKUP($I2016,'New Summary'!$E$8:$G$59,2,FALSE)</f>
        <v>H-200x100x4,5x7</v>
      </c>
      <c r="L2016" s="3" t="s">
        <v>2496</v>
      </c>
      <c r="M2016" s="7">
        <f>VLOOKUP($I2016,'New Summary'!$E$8:$G$59,3,FALSE)</f>
        <v>18.2</v>
      </c>
      <c r="N2016" s="3">
        <v>6000</v>
      </c>
      <c r="O2016" s="3" t="s">
        <v>25</v>
      </c>
      <c r="P2016" s="3">
        <v>1</v>
      </c>
      <c r="Q2016" s="28">
        <f t="shared" si="407"/>
        <v>6</v>
      </c>
      <c r="R2016" s="28">
        <f t="shared" si="408"/>
        <v>109.19999999999999</v>
      </c>
      <c r="S2016" s="12">
        <v>0</v>
      </c>
      <c r="T2016" s="46">
        <f t="shared" si="410"/>
        <v>0</v>
      </c>
      <c r="U2016" s="37"/>
      <c r="V2016" s="3">
        <f t="shared" si="411"/>
        <v>6</v>
      </c>
      <c r="W2016" s="29" t="s">
        <v>2503</v>
      </c>
      <c r="X2016" s="5">
        <f t="shared" si="412"/>
        <v>109.19999999999999</v>
      </c>
      <c r="Y2016" s="5">
        <f t="shared" si="413"/>
        <v>0</v>
      </c>
      <c r="Z2016" s="5"/>
      <c r="AA2016" s="3">
        <v>2.16</v>
      </c>
      <c r="AB2016" s="3">
        <f t="shared" si="415"/>
        <v>3.84</v>
      </c>
      <c r="AC2016" s="3">
        <f t="shared" si="416"/>
        <v>39.311999999999998</v>
      </c>
      <c r="AD2016">
        <v>2160</v>
      </c>
      <c r="AE2016" s="1">
        <f t="shared" si="409"/>
        <v>2.16</v>
      </c>
    </row>
    <row r="2017" spans="1:31" customFormat="1" hidden="1" x14ac:dyDescent="0.3">
      <c r="A2017" s="65" t="str" cm="1">
        <f t="array" ref="A2017">_xlfn.IFS(M2017&gt;=65,"Heavy",M2017&lt;=25,"Light",M2017&gt;=26-64,"Medium")</f>
        <v>Light</v>
      </c>
      <c r="B2017" s="1" t="s">
        <v>2787</v>
      </c>
      <c r="C2017" s="1" t="s">
        <v>2824</v>
      </c>
      <c r="D2017" s="3">
        <f t="shared" si="414"/>
        <v>2000</v>
      </c>
      <c r="E2017" s="4" t="s">
        <v>2783</v>
      </c>
      <c r="F2017" s="3">
        <v>5</v>
      </c>
      <c r="G2017" s="3" t="s">
        <v>2827</v>
      </c>
      <c r="H2017" s="4" t="s">
        <v>1927</v>
      </c>
      <c r="I2017" s="3" t="s">
        <v>32</v>
      </c>
      <c r="J2017" s="3" t="s">
        <v>2340</v>
      </c>
      <c r="K2017" s="7" t="str">
        <f>VLOOKUP($I2017,'New Summary'!$E$8:$G$59,2,FALSE)</f>
        <v>H-200x100x4,5x7</v>
      </c>
      <c r="L2017" s="3" t="s">
        <v>2496</v>
      </c>
      <c r="M2017" s="7">
        <f>VLOOKUP($I2017,'New Summary'!$E$8:$G$59,3,FALSE)</f>
        <v>18.2</v>
      </c>
      <c r="N2017" s="3">
        <v>6000</v>
      </c>
      <c r="O2017" s="3" t="s">
        <v>25</v>
      </c>
      <c r="P2017" s="3">
        <v>1</v>
      </c>
      <c r="Q2017" s="28">
        <f t="shared" si="407"/>
        <v>6</v>
      </c>
      <c r="R2017" s="28">
        <f t="shared" si="408"/>
        <v>109.19999999999999</v>
      </c>
      <c r="S2017" s="12">
        <v>0</v>
      </c>
      <c r="T2017" s="46">
        <f t="shared" si="410"/>
        <v>0</v>
      </c>
      <c r="U2017" s="37"/>
      <c r="V2017" s="3">
        <f t="shared" si="411"/>
        <v>6</v>
      </c>
      <c r="W2017" s="29" t="s">
        <v>2503</v>
      </c>
      <c r="X2017" s="5">
        <f t="shared" si="412"/>
        <v>109.19999999999999</v>
      </c>
      <c r="Y2017" s="5">
        <f t="shared" si="413"/>
        <v>0</v>
      </c>
      <c r="Z2017" s="5"/>
      <c r="AA2017" s="3">
        <v>2.16</v>
      </c>
      <c r="AB2017" s="3">
        <f t="shared" si="415"/>
        <v>3.84</v>
      </c>
      <c r="AC2017" s="3">
        <f t="shared" si="416"/>
        <v>39.311999999999998</v>
      </c>
      <c r="AD2017">
        <v>2160</v>
      </c>
      <c r="AE2017" s="1">
        <f t="shared" si="409"/>
        <v>2.16</v>
      </c>
    </row>
    <row r="2018" spans="1:31" customFormat="1" hidden="1" x14ac:dyDescent="0.3">
      <c r="A2018" s="65" t="str" cm="1">
        <f t="array" ref="A2018">_xlfn.IFS(M2018&gt;=65,"Heavy",M2018&lt;=25,"Light",M2018&gt;=26-64,"Medium")</f>
        <v>Light</v>
      </c>
      <c r="B2018" s="1" t="s">
        <v>2787</v>
      </c>
      <c r="C2018" s="1" t="s">
        <v>2824</v>
      </c>
      <c r="D2018" s="3">
        <f t="shared" si="414"/>
        <v>2001</v>
      </c>
      <c r="E2018" s="4" t="s">
        <v>2783</v>
      </c>
      <c r="F2018" s="3">
        <v>5</v>
      </c>
      <c r="G2018" s="3" t="s">
        <v>2827</v>
      </c>
      <c r="H2018" s="4" t="s">
        <v>1928</v>
      </c>
      <c r="I2018" s="3" t="s">
        <v>32</v>
      </c>
      <c r="J2018" s="3" t="s">
        <v>2340</v>
      </c>
      <c r="K2018" s="7" t="str">
        <f>VLOOKUP($I2018,'New Summary'!$E$8:$G$59,2,FALSE)</f>
        <v>H-200x100x4,5x7</v>
      </c>
      <c r="L2018" s="3" t="s">
        <v>2496</v>
      </c>
      <c r="M2018" s="7">
        <f>VLOOKUP($I2018,'New Summary'!$E$8:$G$59,3,FALSE)</f>
        <v>18.2</v>
      </c>
      <c r="N2018" s="3">
        <v>6000</v>
      </c>
      <c r="O2018" s="3" t="s">
        <v>25</v>
      </c>
      <c r="P2018" s="3">
        <v>1</v>
      </c>
      <c r="Q2018" s="28">
        <f t="shared" si="407"/>
        <v>6</v>
      </c>
      <c r="R2018" s="28">
        <f t="shared" si="408"/>
        <v>109.19999999999999</v>
      </c>
      <c r="S2018" s="12">
        <v>0</v>
      </c>
      <c r="T2018" s="46">
        <f t="shared" si="410"/>
        <v>0</v>
      </c>
      <c r="U2018" s="37"/>
      <c r="V2018" s="3">
        <f t="shared" si="411"/>
        <v>6</v>
      </c>
      <c r="W2018" s="29" t="s">
        <v>2503</v>
      </c>
      <c r="X2018" s="5">
        <f t="shared" si="412"/>
        <v>109.19999999999999</v>
      </c>
      <c r="Y2018" s="5">
        <f t="shared" si="413"/>
        <v>0</v>
      </c>
      <c r="Z2018" s="5"/>
      <c r="AA2018" s="3">
        <v>2.16</v>
      </c>
      <c r="AB2018" s="3">
        <f t="shared" si="415"/>
        <v>3.84</v>
      </c>
      <c r="AC2018" s="3">
        <f t="shared" si="416"/>
        <v>39.311999999999998</v>
      </c>
      <c r="AD2018">
        <v>2160</v>
      </c>
      <c r="AE2018" s="1">
        <f t="shared" si="409"/>
        <v>2.16</v>
      </c>
    </row>
    <row r="2019" spans="1:31" customFormat="1" hidden="1" x14ac:dyDescent="0.3">
      <c r="A2019" s="65" t="str" cm="1">
        <f t="array" ref="A2019">_xlfn.IFS(M2019&gt;=65,"Heavy",M2019&lt;=25,"Light",M2019&gt;=26-64,"Medium")</f>
        <v>Light</v>
      </c>
      <c r="B2019" s="1" t="s">
        <v>2787</v>
      </c>
      <c r="C2019" s="1" t="s">
        <v>2824</v>
      </c>
      <c r="D2019" s="3">
        <f t="shared" si="414"/>
        <v>2002</v>
      </c>
      <c r="E2019" s="4" t="s">
        <v>2783</v>
      </c>
      <c r="F2019" s="3">
        <v>5</v>
      </c>
      <c r="G2019" s="3" t="s">
        <v>2827</v>
      </c>
      <c r="H2019" s="4" t="s">
        <v>1929</v>
      </c>
      <c r="I2019" s="3" t="s">
        <v>32</v>
      </c>
      <c r="J2019" s="3" t="s">
        <v>2340</v>
      </c>
      <c r="K2019" s="7" t="str">
        <f>VLOOKUP($I2019,'New Summary'!$E$8:$G$59,2,FALSE)</f>
        <v>H-200x100x4,5x7</v>
      </c>
      <c r="L2019" s="3" t="s">
        <v>2496</v>
      </c>
      <c r="M2019" s="7">
        <f>VLOOKUP($I2019,'New Summary'!$E$8:$G$59,3,FALSE)</f>
        <v>18.2</v>
      </c>
      <c r="N2019" s="3">
        <v>6000</v>
      </c>
      <c r="O2019" s="3" t="s">
        <v>25</v>
      </c>
      <c r="P2019" s="3">
        <v>1</v>
      </c>
      <c r="Q2019" s="28">
        <f t="shared" si="407"/>
        <v>6</v>
      </c>
      <c r="R2019" s="28">
        <f t="shared" si="408"/>
        <v>109.19999999999999</v>
      </c>
      <c r="S2019" s="12">
        <v>0</v>
      </c>
      <c r="T2019" s="46">
        <f t="shared" si="410"/>
        <v>0</v>
      </c>
      <c r="U2019" s="37"/>
      <c r="V2019" s="3">
        <f t="shared" si="411"/>
        <v>6</v>
      </c>
      <c r="W2019" s="29" t="s">
        <v>2503</v>
      </c>
      <c r="X2019" s="5">
        <f t="shared" si="412"/>
        <v>109.19999999999999</v>
      </c>
      <c r="Y2019" s="5">
        <f t="shared" si="413"/>
        <v>0</v>
      </c>
      <c r="Z2019" s="5"/>
      <c r="AA2019" s="3">
        <v>2.16</v>
      </c>
      <c r="AB2019" s="3">
        <f t="shared" si="415"/>
        <v>3.84</v>
      </c>
      <c r="AC2019" s="3">
        <f t="shared" si="416"/>
        <v>39.311999999999998</v>
      </c>
      <c r="AD2019">
        <v>2160</v>
      </c>
      <c r="AE2019" s="1">
        <f t="shared" si="409"/>
        <v>2.16</v>
      </c>
    </row>
    <row r="2020" spans="1:31" customFormat="1" hidden="1" x14ac:dyDescent="0.3">
      <c r="A2020" s="65" t="str" cm="1">
        <f t="array" ref="A2020">_xlfn.IFS(M2020&gt;=65,"Heavy",M2020&lt;=25,"Light",M2020&gt;=26-64,"Medium")</f>
        <v>Light</v>
      </c>
      <c r="B2020" s="1" t="s">
        <v>2787</v>
      </c>
      <c r="C2020" s="1" t="s">
        <v>2824</v>
      </c>
      <c r="D2020" s="3">
        <f t="shared" si="414"/>
        <v>2003</v>
      </c>
      <c r="E2020" s="4" t="s">
        <v>2783</v>
      </c>
      <c r="F2020" s="3">
        <v>5</v>
      </c>
      <c r="G2020" s="3" t="s">
        <v>2827</v>
      </c>
      <c r="H2020" s="4" t="s">
        <v>1930</v>
      </c>
      <c r="I2020" s="3" t="s">
        <v>32</v>
      </c>
      <c r="J2020" s="3" t="s">
        <v>2340</v>
      </c>
      <c r="K2020" s="7" t="str">
        <f>VLOOKUP($I2020,'New Summary'!$E$8:$G$59,2,FALSE)</f>
        <v>H-200x100x4,5x7</v>
      </c>
      <c r="L2020" s="3" t="s">
        <v>2496</v>
      </c>
      <c r="M2020" s="7">
        <f>VLOOKUP($I2020,'New Summary'!$E$8:$G$59,3,FALSE)</f>
        <v>18.2</v>
      </c>
      <c r="N2020" s="3">
        <v>6000</v>
      </c>
      <c r="O2020" s="3" t="s">
        <v>25</v>
      </c>
      <c r="P2020" s="3">
        <v>1</v>
      </c>
      <c r="Q2020" s="28">
        <f t="shared" si="407"/>
        <v>6</v>
      </c>
      <c r="R2020" s="28">
        <f t="shared" si="408"/>
        <v>109.19999999999999</v>
      </c>
      <c r="S2020" s="12">
        <v>0</v>
      </c>
      <c r="T2020" s="46">
        <f t="shared" si="410"/>
        <v>0</v>
      </c>
      <c r="U2020" s="37"/>
      <c r="V2020" s="3">
        <f t="shared" si="411"/>
        <v>6</v>
      </c>
      <c r="W2020" s="29" t="s">
        <v>2503</v>
      </c>
      <c r="X2020" s="5">
        <f t="shared" si="412"/>
        <v>109.19999999999999</v>
      </c>
      <c r="Y2020" s="5">
        <f t="shared" si="413"/>
        <v>0</v>
      </c>
      <c r="Z2020" s="5"/>
      <c r="AA2020" s="3">
        <v>2.16</v>
      </c>
      <c r="AB2020" s="3">
        <f t="shared" si="415"/>
        <v>3.84</v>
      </c>
      <c r="AC2020" s="3">
        <f t="shared" si="416"/>
        <v>39.311999999999998</v>
      </c>
      <c r="AD2020">
        <v>2160</v>
      </c>
      <c r="AE2020" s="1">
        <f t="shared" si="409"/>
        <v>2.16</v>
      </c>
    </row>
    <row r="2021" spans="1:31" customFormat="1" hidden="1" x14ac:dyDescent="0.3">
      <c r="A2021" s="65" t="str" cm="1">
        <f t="array" ref="A2021">_xlfn.IFS(M2021&gt;=65,"Heavy",M2021&lt;=25,"Light",M2021&gt;=26-64,"Medium")</f>
        <v>Light</v>
      </c>
      <c r="B2021" s="1" t="s">
        <v>2787</v>
      </c>
      <c r="C2021" s="1" t="s">
        <v>2824</v>
      </c>
      <c r="D2021" s="3">
        <f t="shared" si="414"/>
        <v>2004</v>
      </c>
      <c r="E2021" s="4" t="s">
        <v>2783</v>
      </c>
      <c r="F2021" s="3">
        <v>5</v>
      </c>
      <c r="G2021" s="3" t="s">
        <v>2827</v>
      </c>
      <c r="H2021" s="4" t="s">
        <v>1931</v>
      </c>
      <c r="I2021" s="3" t="s">
        <v>32</v>
      </c>
      <c r="J2021" s="3" t="s">
        <v>2340</v>
      </c>
      <c r="K2021" s="7" t="str">
        <f>VLOOKUP($I2021,'New Summary'!$E$8:$G$59,2,FALSE)</f>
        <v>H-200x100x4,5x7</v>
      </c>
      <c r="L2021" s="3" t="s">
        <v>2496</v>
      </c>
      <c r="M2021" s="7">
        <f>VLOOKUP($I2021,'New Summary'!$E$8:$G$59,3,FALSE)</f>
        <v>18.2</v>
      </c>
      <c r="N2021" s="3">
        <v>6000</v>
      </c>
      <c r="O2021" s="3" t="s">
        <v>25</v>
      </c>
      <c r="P2021" s="3">
        <v>1</v>
      </c>
      <c r="Q2021" s="28">
        <f t="shared" si="407"/>
        <v>6</v>
      </c>
      <c r="R2021" s="28">
        <f t="shared" si="408"/>
        <v>109.19999999999999</v>
      </c>
      <c r="S2021" s="12">
        <v>0</v>
      </c>
      <c r="T2021" s="46">
        <f t="shared" si="410"/>
        <v>0</v>
      </c>
      <c r="U2021" s="37"/>
      <c r="V2021" s="3">
        <f t="shared" si="411"/>
        <v>6</v>
      </c>
      <c r="W2021" s="29" t="s">
        <v>2503</v>
      </c>
      <c r="X2021" s="5">
        <f t="shared" si="412"/>
        <v>109.19999999999999</v>
      </c>
      <c r="Y2021" s="5">
        <f t="shared" si="413"/>
        <v>0</v>
      </c>
      <c r="Z2021" s="5"/>
      <c r="AA2021" s="3">
        <v>2.16</v>
      </c>
      <c r="AB2021" s="3">
        <f t="shared" si="415"/>
        <v>3.84</v>
      </c>
      <c r="AC2021" s="3">
        <f t="shared" si="416"/>
        <v>39.311999999999998</v>
      </c>
      <c r="AD2021">
        <v>2160</v>
      </c>
      <c r="AE2021" s="1">
        <f t="shared" si="409"/>
        <v>2.16</v>
      </c>
    </row>
    <row r="2022" spans="1:31" customFormat="1" hidden="1" x14ac:dyDescent="0.3">
      <c r="A2022" s="65" t="str" cm="1">
        <f t="array" ref="A2022">_xlfn.IFS(M2022&gt;=65,"Heavy",M2022&lt;=25,"Light",M2022&gt;=26-64,"Medium")</f>
        <v>Light</v>
      </c>
      <c r="B2022" s="1" t="s">
        <v>2787</v>
      </c>
      <c r="C2022" s="1" t="s">
        <v>2824</v>
      </c>
      <c r="D2022" s="3">
        <f t="shared" si="414"/>
        <v>2005</v>
      </c>
      <c r="E2022" s="4" t="s">
        <v>2783</v>
      </c>
      <c r="F2022" s="3">
        <v>5</v>
      </c>
      <c r="G2022" s="3" t="s">
        <v>2827</v>
      </c>
      <c r="H2022" s="4" t="s">
        <v>1932</v>
      </c>
      <c r="I2022" s="3" t="s">
        <v>32</v>
      </c>
      <c r="J2022" s="3" t="s">
        <v>2340</v>
      </c>
      <c r="K2022" s="7" t="str">
        <f>VLOOKUP($I2022,'New Summary'!$E$8:$G$59,2,FALSE)</f>
        <v>H-200x100x4,5x7</v>
      </c>
      <c r="L2022" s="3" t="s">
        <v>2496</v>
      </c>
      <c r="M2022" s="7">
        <f>VLOOKUP($I2022,'New Summary'!$E$8:$G$59,3,FALSE)</f>
        <v>18.2</v>
      </c>
      <c r="N2022" s="3">
        <v>6000</v>
      </c>
      <c r="O2022" s="3" t="s">
        <v>25</v>
      </c>
      <c r="P2022" s="3">
        <v>1</v>
      </c>
      <c r="Q2022" s="28">
        <f t="shared" si="407"/>
        <v>6</v>
      </c>
      <c r="R2022" s="28">
        <f t="shared" si="408"/>
        <v>109.19999999999999</v>
      </c>
      <c r="S2022" s="12">
        <v>0</v>
      </c>
      <c r="T2022" s="46">
        <f t="shared" si="410"/>
        <v>0</v>
      </c>
      <c r="U2022" s="37"/>
      <c r="V2022" s="3">
        <f t="shared" si="411"/>
        <v>6</v>
      </c>
      <c r="W2022" s="29" t="s">
        <v>2503</v>
      </c>
      <c r="X2022" s="5">
        <f t="shared" si="412"/>
        <v>109.19999999999999</v>
      </c>
      <c r="Y2022" s="5">
        <f t="shared" si="413"/>
        <v>0</v>
      </c>
      <c r="Z2022" s="5"/>
      <c r="AA2022" s="3">
        <v>2.16</v>
      </c>
      <c r="AB2022" s="3">
        <f t="shared" si="415"/>
        <v>3.84</v>
      </c>
      <c r="AC2022" s="3">
        <f t="shared" si="416"/>
        <v>39.311999999999998</v>
      </c>
      <c r="AD2022">
        <v>2160</v>
      </c>
      <c r="AE2022" s="1">
        <f t="shared" si="409"/>
        <v>2.16</v>
      </c>
    </row>
    <row r="2023" spans="1:31" customFormat="1" hidden="1" x14ac:dyDescent="0.3">
      <c r="A2023" s="65" t="str" cm="1">
        <f t="array" ref="A2023">_xlfn.IFS(M2023&gt;=65,"Heavy",M2023&lt;=25,"Light",M2023&gt;=26-64,"Medium")</f>
        <v>Light</v>
      </c>
      <c r="B2023" s="1" t="s">
        <v>2787</v>
      </c>
      <c r="C2023" s="1" t="s">
        <v>2824</v>
      </c>
      <c r="D2023" s="3">
        <f t="shared" si="414"/>
        <v>2006</v>
      </c>
      <c r="E2023" s="4" t="s">
        <v>2783</v>
      </c>
      <c r="F2023" s="3">
        <v>5</v>
      </c>
      <c r="G2023" s="3" t="s">
        <v>2827</v>
      </c>
      <c r="H2023" s="4" t="s">
        <v>1933</v>
      </c>
      <c r="I2023" s="3" t="s">
        <v>32</v>
      </c>
      <c r="J2023" s="3" t="s">
        <v>2340</v>
      </c>
      <c r="K2023" s="7" t="str">
        <f>VLOOKUP($I2023,'New Summary'!$E$8:$G$59,2,FALSE)</f>
        <v>H-200x100x4,5x7</v>
      </c>
      <c r="L2023" s="3" t="s">
        <v>2496</v>
      </c>
      <c r="M2023" s="7">
        <f>VLOOKUP($I2023,'New Summary'!$E$8:$G$59,3,FALSE)</f>
        <v>18.2</v>
      </c>
      <c r="N2023" s="3">
        <v>6000</v>
      </c>
      <c r="O2023" s="3" t="s">
        <v>25</v>
      </c>
      <c r="P2023" s="3">
        <v>1</v>
      </c>
      <c r="Q2023" s="28">
        <f t="shared" si="407"/>
        <v>6</v>
      </c>
      <c r="R2023" s="28">
        <f t="shared" si="408"/>
        <v>109.19999999999999</v>
      </c>
      <c r="S2023" s="12">
        <v>0</v>
      </c>
      <c r="T2023" s="46">
        <f t="shared" si="410"/>
        <v>0</v>
      </c>
      <c r="U2023" s="37"/>
      <c r="V2023" s="3">
        <f t="shared" si="411"/>
        <v>6</v>
      </c>
      <c r="W2023" s="29" t="s">
        <v>2503</v>
      </c>
      <c r="X2023" s="5">
        <f t="shared" si="412"/>
        <v>109.19999999999999</v>
      </c>
      <c r="Y2023" s="5">
        <f t="shared" si="413"/>
        <v>0</v>
      </c>
      <c r="Z2023" s="5"/>
      <c r="AA2023" s="3">
        <v>2.16</v>
      </c>
      <c r="AB2023" s="3">
        <f t="shared" si="415"/>
        <v>3.84</v>
      </c>
      <c r="AC2023" s="3">
        <f t="shared" si="416"/>
        <v>39.311999999999998</v>
      </c>
      <c r="AD2023">
        <v>2160</v>
      </c>
      <c r="AE2023" s="1">
        <f t="shared" si="409"/>
        <v>2.16</v>
      </c>
    </row>
    <row r="2024" spans="1:31" customFormat="1" hidden="1" x14ac:dyDescent="0.3">
      <c r="A2024" s="65" t="str" cm="1">
        <f t="array" ref="A2024">_xlfn.IFS(M2024&gt;=65,"Heavy",M2024&lt;=25,"Light",M2024&gt;=26-64,"Medium")</f>
        <v>Light</v>
      </c>
      <c r="B2024" s="1" t="s">
        <v>2787</v>
      </c>
      <c r="C2024" s="1" t="s">
        <v>2824</v>
      </c>
      <c r="D2024" s="3">
        <f t="shared" si="414"/>
        <v>2007</v>
      </c>
      <c r="E2024" s="4" t="s">
        <v>2783</v>
      </c>
      <c r="F2024" s="3">
        <v>5</v>
      </c>
      <c r="G2024" s="3" t="s">
        <v>2827</v>
      </c>
      <c r="H2024" s="4" t="s">
        <v>1934</v>
      </c>
      <c r="I2024" s="3" t="s">
        <v>32</v>
      </c>
      <c r="J2024" s="3" t="s">
        <v>2340</v>
      </c>
      <c r="K2024" s="7" t="str">
        <f>VLOOKUP($I2024,'New Summary'!$E$8:$G$59,2,FALSE)</f>
        <v>H-200x100x4,5x7</v>
      </c>
      <c r="L2024" s="3" t="s">
        <v>2496</v>
      </c>
      <c r="M2024" s="7">
        <f>VLOOKUP($I2024,'New Summary'!$E$8:$G$59,3,FALSE)</f>
        <v>18.2</v>
      </c>
      <c r="N2024" s="3">
        <v>6000</v>
      </c>
      <c r="O2024" s="3" t="s">
        <v>25</v>
      </c>
      <c r="P2024" s="3">
        <v>1</v>
      </c>
      <c r="Q2024" s="28">
        <f t="shared" si="407"/>
        <v>6</v>
      </c>
      <c r="R2024" s="28">
        <f t="shared" si="408"/>
        <v>109.19999999999999</v>
      </c>
      <c r="S2024" s="12">
        <v>0</v>
      </c>
      <c r="T2024" s="46">
        <f t="shared" si="410"/>
        <v>0</v>
      </c>
      <c r="U2024" s="37"/>
      <c r="V2024" s="3">
        <f t="shared" si="411"/>
        <v>6</v>
      </c>
      <c r="W2024" s="29" t="s">
        <v>2503</v>
      </c>
      <c r="X2024" s="5">
        <f t="shared" si="412"/>
        <v>109.19999999999999</v>
      </c>
      <c r="Y2024" s="5">
        <f t="shared" si="413"/>
        <v>0</v>
      </c>
      <c r="Z2024" s="5"/>
      <c r="AA2024" s="3">
        <v>7.3680000000000003</v>
      </c>
      <c r="AB2024" s="3">
        <f t="shared" si="415"/>
        <v>-1.3680000000000003</v>
      </c>
      <c r="AC2024" s="3">
        <f t="shared" si="416"/>
        <v>134.0976</v>
      </c>
      <c r="AD2024">
        <v>7368</v>
      </c>
      <c r="AE2024" s="1">
        <f t="shared" si="409"/>
        <v>7.3680000000000003</v>
      </c>
    </row>
    <row r="2025" spans="1:31" customFormat="1" hidden="1" x14ac:dyDescent="0.3">
      <c r="A2025" s="65" t="str" cm="1">
        <f t="array" ref="A2025">_xlfn.IFS(M2025&gt;=65,"Heavy",M2025&lt;=25,"Light",M2025&gt;=26-64,"Medium")</f>
        <v>Light</v>
      </c>
      <c r="B2025" s="1" t="s">
        <v>2787</v>
      </c>
      <c r="C2025" s="1" t="s">
        <v>2824</v>
      </c>
      <c r="D2025" s="3">
        <f t="shared" si="414"/>
        <v>2008</v>
      </c>
      <c r="E2025" s="4" t="s">
        <v>2783</v>
      </c>
      <c r="F2025" s="3">
        <v>5</v>
      </c>
      <c r="G2025" s="3" t="s">
        <v>2827</v>
      </c>
      <c r="H2025" s="4" t="s">
        <v>1935</v>
      </c>
      <c r="I2025" s="3" t="s">
        <v>32</v>
      </c>
      <c r="J2025" s="3" t="s">
        <v>2340</v>
      </c>
      <c r="K2025" s="7" t="str">
        <f>VLOOKUP($I2025,'New Summary'!$E$8:$G$59,2,FALSE)</f>
        <v>H-200x100x4,5x7</v>
      </c>
      <c r="L2025" s="3" t="s">
        <v>2496</v>
      </c>
      <c r="M2025" s="7">
        <f>VLOOKUP($I2025,'New Summary'!$E$8:$G$59,3,FALSE)</f>
        <v>18.2</v>
      </c>
      <c r="N2025" s="3">
        <v>6000</v>
      </c>
      <c r="O2025" s="3" t="s">
        <v>25</v>
      </c>
      <c r="P2025" s="3">
        <v>1</v>
      </c>
      <c r="Q2025" s="28">
        <f t="shared" si="407"/>
        <v>6</v>
      </c>
      <c r="R2025" s="28">
        <f t="shared" si="408"/>
        <v>109.19999999999999</v>
      </c>
      <c r="S2025" s="12">
        <v>0</v>
      </c>
      <c r="T2025" s="46">
        <f t="shared" si="410"/>
        <v>0</v>
      </c>
      <c r="U2025" s="37"/>
      <c r="V2025" s="3">
        <f t="shared" si="411"/>
        <v>6</v>
      </c>
      <c r="W2025" s="29" t="s">
        <v>2503</v>
      </c>
      <c r="X2025" s="5">
        <f t="shared" si="412"/>
        <v>109.19999999999999</v>
      </c>
      <c r="Y2025" s="5">
        <f t="shared" si="413"/>
        <v>0</v>
      </c>
      <c r="Z2025" s="5"/>
      <c r="AA2025" s="3">
        <v>7.6680000000000001</v>
      </c>
      <c r="AB2025" s="3">
        <f t="shared" si="415"/>
        <v>-1.6680000000000001</v>
      </c>
      <c r="AC2025" s="3">
        <f t="shared" si="416"/>
        <v>139.55760000000001</v>
      </c>
      <c r="AD2025">
        <v>7668</v>
      </c>
      <c r="AE2025" s="1">
        <f t="shared" si="409"/>
        <v>7.6680000000000001</v>
      </c>
    </row>
    <row r="2026" spans="1:31" customFormat="1" hidden="1" x14ac:dyDescent="0.3">
      <c r="A2026" s="65" t="str" cm="1">
        <f t="array" ref="A2026">_xlfn.IFS(M2026&gt;=65,"Heavy",M2026&lt;=25,"Light",M2026&gt;=26-64,"Medium")</f>
        <v>Light</v>
      </c>
      <c r="B2026" s="1" t="s">
        <v>2787</v>
      </c>
      <c r="C2026" s="1" t="s">
        <v>2824</v>
      </c>
      <c r="D2026" s="3">
        <f t="shared" si="414"/>
        <v>2009</v>
      </c>
      <c r="E2026" s="4" t="s">
        <v>2783</v>
      </c>
      <c r="F2026" s="3">
        <v>5</v>
      </c>
      <c r="G2026" s="3" t="s">
        <v>2827</v>
      </c>
      <c r="H2026" s="4" t="s">
        <v>1936</v>
      </c>
      <c r="I2026" s="3" t="s">
        <v>32</v>
      </c>
      <c r="J2026" s="3" t="s">
        <v>2340</v>
      </c>
      <c r="K2026" s="7" t="str">
        <f>VLOOKUP($I2026,'New Summary'!$E$8:$G$59,2,FALSE)</f>
        <v>H-200x100x4,5x7</v>
      </c>
      <c r="L2026" s="3" t="s">
        <v>2496</v>
      </c>
      <c r="M2026" s="7">
        <f>VLOOKUP($I2026,'New Summary'!$E$8:$G$59,3,FALSE)</f>
        <v>18.2</v>
      </c>
      <c r="N2026" s="3">
        <v>6000</v>
      </c>
      <c r="O2026" s="3" t="s">
        <v>25</v>
      </c>
      <c r="P2026" s="3">
        <v>1</v>
      </c>
      <c r="Q2026" s="28">
        <f t="shared" si="407"/>
        <v>6</v>
      </c>
      <c r="R2026" s="28">
        <f t="shared" si="408"/>
        <v>109.19999999999999</v>
      </c>
      <c r="S2026" s="12">
        <v>0</v>
      </c>
      <c r="T2026" s="46">
        <f t="shared" si="410"/>
        <v>0</v>
      </c>
      <c r="U2026" s="37"/>
      <c r="V2026" s="3">
        <f t="shared" si="411"/>
        <v>6</v>
      </c>
      <c r="W2026" s="29" t="s">
        <v>2503</v>
      </c>
      <c r="X2026" s="5">
        <f t="shared" si="412"/>
        <v>109.19999999999999</v>
      </c>
      <c r="Y2026" s="5">
        <f t="shared" si="413"/>
        <v>0</v>
      </c>
      <c r="Z2026" s="5"/>
      <c r="AA2026" s="3">
        <v>7.3680000000000003</v>
      </c>
      <c r="AB2026" s="3">
        <f t="shared" si="415"/>
        <v>-1.3680000000000003</v>
      </c>
      <c r="AC2026" s="3">
        <f t="shared" si="416"/>
        <v>134.0976</v>
      </c>
      <c r="AD2026">
        <v>7368</v>
      </c>
      <c r="AE2026" s="1">
        <f t="shared" si="409"/>
        <v>7.3680000000000003</v>
      </c>
    </row>
    <row r="2027" spans="1:31" customFormat="1" hidden="1" x14ac:dyDescent="0.3">
      <c r="A2027" s="65" t="str" cm="1">
        <f t="array" ref="A2027">_xlfn.IFS(M2027&gt;=65,"Heavy",M2027&lt;=25,"Light",M2027&gt;=26-64,"Medium")</f>
        <v>Light</v>
      </c>
      <c r="B2027" s="1" t="s">
        <v>2787</v>
      </c>
      <c r="C2027" s="1" t="s">
        <v>2824</v>
      </c>
      <c r="D2027" s="3">
        <f t="shared" si="414"/>
        <v>2010</v>
      </c>
      <c r="E2027" s="4" t="s">
        <v>2783</v>
      </c>
      <c r="F2027" s="3">
        <v>5</v>
      </c>
      <c r="G2027" s="3" t="s">
        <v>2827</v>
      </c>
      <c r="H2027" s="4" t="s">
        <v>1937</v>
      </c>
      <c r="I2027" s="3" t="s">
        <v>32</v>
      </c>
      <c r="J2027" s="3" t="s">
        <v>2340</v>
      </c>
      <c r="K2027" s="7" t="str">
        <f>VLOOKUP($I2027,'New Summary'!$E$8:$G$59,2,FALSE)</f>
        <v>H-200x100x4,5x7</v>
      </c>
      <c r="L2027" s="3" t="s">
        <v>2496</v>
      </c>
      <c r="M2027" s="7">
        <f>VLOOKUP($I2027,'New Summary'!$E$8:$G$59,3,FALSE)</f>
        <v>18.2</v>
      </c>
      <c r="N2027" s="3">
        <v>6000</v>
      </c>
      <c r="O2027" s="3" t="s">
        <v>25</v>
      </c>
      <c r="P2027" s="3">
        <v>1</v>
      </c>
      <c r="Q2027" s="28">
        <f t="shared" si="407"/>
        <v>6</v>
      </c>
      <c r="R2027" s="28">
        <f t="shared" si="408"/>
        <v>109.19999999999999</v>
      </c>
      <c r="S2027" s="12">
        <v>0</v>
      </c>
      <c r="T2027" s="46">
        <f t="shared" si="410"/>
        <v>0</v>
      </c>
      <c r="U2027" s="37"/>
      <c r="V2027" s="3">
        <f t="shared" si="411"/>
        <v>6</v>
      </c>
      <c r="W2027" s="29" t="s">
        <v>2503</v>
      </c>
      <c r="X2027" s="5">
        <f t="shared" si="412"/>
        <v>109.19999999999999</v>
      </c>
      <c r="Y2027" s="5">
        <f t="shared" si="413"/>
        <v>0</v>
      </c>
      <c r="Z2027" s="5"/>
      <c r="AA2027" s="3">
        <v>1.742</v>
      </c>
      <c r="AB2027" s="3">
        <f t="shared" si="415"/>
        <v>4.258</v>
      </c>
      <c r="AC2027" s="3">
        <f t="shared" si="416"/>
        <v>31.7044</v>
      </c>
      <c r="AD2027">
        <v>1742</v>
      </c>
      <c r="AE2027" s="1">
        <f t="shared" si="409"/>
        <v>1.742</v>
      </c>
    </row>
    <row r="2028" spans="1:31" customFormat="1" hidden="1" x14ac:dyDescent="0.3">
      <c r="A2028" s="65" t="str" cm="1">
        <f t="array" ref="A2028">_xlfn.IFS(M2028&gt;=65,"Heavy",M2028&lt;=25,"Light",M2028&gt;=26-64,"Medium")</f>
        <v>Light</v>
      </c>
      <c r="B2028" s="1" t="s">
        <v>2787</v>
      </c>
      <c r="C2028" s="1" t="s">
        <v>2824</v>
      </c>
      <c r="D2028" s="3">
        <f t="shared" si="414"/>
        <v>2011</v>
      </c>
      <c r="E2028" s="4" t="s">
        <v>2783</v>
      </c>
      <c r="F2028" s="3">
        <v>5</v>
      </c>
      <c r="G2028" s="3" t="s">
        <v>2827</v>
      </c>
      <c r="H2028" s="4" t="s">
        <v>1938</v>
      </c>
      <c r="I2028" s="3" t="s">
        <v>32</v>
      </c>
      <c r="J2028" s="3" t="s">
        <v>2340</v>
      </c>
      <c r="K2028" s="7" t="str">
        <f>VLOOKUP($I2028,'New Summary'!$E$8:$G$59,2,FALSE)</f>
        <v>H-200x100x4,5x7</v>
      </c>
      <c r="L2028" s="3" t="s">
        <v>2496</v>
      </c>
      <c r="M2028" s="7">
        <f>VLOOKUP($I2028,'New Summary'!$E$8:$G$59,3,FALSE)</f>
        <v>18.2</v>
      </c>
      <c r="N2028" s="3">
        <v>6000</v>
      </c>
      <c r="O2028" s="3" t="s">
        <v>25</v>
      </c>
      <c r="P2028" s="3">
        <v>1</v>
      </c>
      <c r="Q2028" s="28">
        <f t="shared" si="407"/>
        <v>6</v>
      </c>
      <c r="R2028" s="28">
        <f t="shared" si="408"/>
        <v>109.19999999999999</v>
      </c>
      <c r="S2028" s="12">
        <v>0</v>
      </c>
      <c r="T2028" s="46">
        <f t="shared" si="410"/>
        <v>0</v>
      </c>
      <c r="U2028" s="37"/>
      <c r="V2028" s="3">
        <f t="shared" si="411"/>
        <v>6</v>
      </c>
      <c r="W2028" s="29" t="s">
        <v>2503</v>
      </c>
      <c r="X2028" s="5">
        <f t="shared" si="412"/>
        <v>109.19999999999999</v>
      </c>
      <c r="Y2028" s="5">
        <f t="shared" si="413"/>
        <v>0</v>
      </c>
      <c r="Z2028" s="5"/>
      <c r="AA2028" s="3">
        <v>3.2100000000000009</v>
      </c>
      <c r="AB2028" s="3">
        <f t="shared" si="415"/>
        <v>2.7899999999999991</v>
      </c>
      <c r="AC2028" s="3">
        <f t="shared" si="416"/>
        <v>58.422000000000011</v>
      </c>
      <c r="AD2028">
        <v>3210.0000000000009</v>
      </c>
      <c r="AE2028" s="1">
        <f t="shared" si="409"/>
        <v>3.2100000000000009</v>
      </c>
    </row>
    <row r="2029" spans="1:31" customFormat="1" hidden="1" x14ac:dyDescent="0.3">
      <c r="A2029" s="65" t="str" cm="1">
        <f t="array" ref="A2029">_xlfn.IFS(M2029&gt;=65,"Heavy",M2029&lt;=25,"Light",M2029&gt;=26-64,"Medium")</f>
        <v>Light</v>
      </c>
      <c r="B2029" s="1" t="s">
        <v>2787</v>
      </c>
      <c r="C2029" s="1" t="s">
        <v>2824</v>
      </c>
      <c r="D2029" s="3">
        <f t="shared" si="414"/>
        <v>2012</v>
      </c>
      <c r="E2029" s="4" t="s">
        <v>2783</v>
      </c>
      <c r="F2029" s="3">
        <v>5</v>
      </c>
      <c r="G2029" s="3" t="s">
        <v>2827</v>
      </c>
      <c r="H2029" s="4" t="s">
        <v>1939</v>
      </c>
      <c r="I2029" s="3" t="s">
        <v>32</v>
      </c>
      <c r="J2029" s="3" t="s">
        <v>2340</v>
      </c>
      <c r="K2029" s="7" t="str">
        <f>VLOOKUP($I2029,'New Summary'!$E$8:$G$59,2,FALSE)</f>
        <v>H-200x100x4,5x7</v>
      </c>
      <c r="L2029" s="3" t="s">
        <v>2496</v>
      </c>
      <c r="M2029" s="7">
        <f>VLOOKUP($I2029,'New Summary'!$E$8:$G$59,3,FALSE)</f>
        <v>18.2</v>
      </c>
      <c r="N2029" s="3">
        <v>6000</v>
      </c>
      <c r="O2029" s="3" t="s">
        <v>25</v>
      </c>
      <c r="P2029" s="3">
        <v>1</v>
      </c>
      <c r="Q2029" s="28">
        <f t="shared" si="407"/>
        <v>6</v>
      </c>
      <c r="R2029" s="28">
        <f t="shared" si="408"/>
        <v>109.19999999999999</v>
      </c>
      <c r="S2029" s="12">
        <v>0</v>
      </c>
      <c r="T2029" s="46">
        <f t="shared" si="410"/>
        <v>0</v>
      </c>
      <c r="U2029" s="37"/>
      <c r="V2029" s="3">
        <f t="shared" si="411"/>
        <v>6</v>
      </c>
      <c r="W2029" s="29" t="s">
        <v>2503</v>
      </c>
      <c r="X2029" s="5">
        <f t="shared" si="412"/>
        <v>109.19999999999999</v>
      </c>
      <c r="Y2029" s="5">
        <f t="shared" si="413"/>
        <v>0</v>
      </c>
      <c r="Z2029" s="5"/>
      <c r="AA2029" s="3">
        <v>4.9119999999999999</v>
      </c>
      <c r="AB2029" s="3">
        <f t="shared" si="415"/>
        <v>1.0880000000000001</v>
      </c>
      <c r="AC2029" s="3">
        <f t="shared" si="416"/>
        <v>89.398399999999995</v>
      </c>
      <c r="AD2029">
        <v>4912</v>
      </c>
      <c r="AE2029" s="1">
        <f t="shared" si="409"/>
        <v>4.9119999999999999</v>
      </c>
    </row>
    <row r="2030" spans="1:31" customFormat="1" hidden="1" x14ac:dyDescent="0.3">
      <c r="A2030" s="65" t="str" cm="1">
        <f t="array" ref="A2030">_xlfn.IFS(M2030&gt;=65,"Heavy",M2030&lt;=25,"Light",M2030&gt;=26-64,"Medium")</f>
        <v>Light</v>
      </c>
      <c r="B2030" s="1" t="s">
        <v>2787</v>
      </c>
      <c r="C2030" s="1" t="s">
        <v>2824</v>
      </c>
      <c r="D2030" s="3">
        <f t="shared" si="414"/>
        <v>2013</v>
      </c>
      <c r="E2030" s="4" t="s">
        <v>2783</v>
      </c>
      <c r="F2030" s="3">
        <v>5</v>
      </c>
      <c r="G2030" s="3" t="s">
        <v>2827</v>
      </c>
      <c r="H2030" s="4" t="s">
        <v>1940</v>
      </c>
      <c r="I2030" s="3" t="s">
        <v>32</v>
      </c>
      <c r="J2030" s="3" t="s">
        <v>2340</v>
      </c>
      <c r="K2030" s="7" t="str">
        <f>VLOOKUP($I2030,'New Summary'!$E$8:$G$59,2,FALSE)</f>
        <v>H-200x100x4,5x7</v>
      </c>
      <c r="L2030" s="3" t="s">
        <v>2496</v>
      </c>
      <c r="M2030" s="7">
        <f>VLOOKUP($I2030,'New Summary'!$E$8:$G$59,3,FALSE)</f>
        <v>18.2</v>
      </c>
      <c r="N2030" s="3">
        <v>6000</v>
      </c>
      <c r="O2030" s="3" t="s">
        <v>25</v>
      </c>
      <c r="P2030" s="3">
        <v>1</v>
      </c>
      <c r="Q2030" s="28">
        <f t="shared" si="407"/>
        <v>6</v>
      </c>
      <c r="R2030" s="28">
        <f t="shared" si="408"/>
        <v>109.19999999999999</v>
      </c>
      <c r="S2030" s="12">
        <v>0</v>
      </c>
      <c r="T2030" s="46">
        <f t="shared" si="410"/>
        <v>0</v>
      </c>
      <c r="U2030" s="37"/>
      <c r="V2030" s="3">
        <f t="shared" si="411"/>
        <v>6</v>
      </c>
      <c r="W2030" s="29" t="s">
        <v>2503</v>
      </c>
      <c r="X2030" s="5">
        <f t="shared" si="412"/>
        <v>109.19999999999999</v>
      </c>
      <c r="Y2030" s="5">
        <f t="shared" si="413"/>
        <v>0</v>
      </c>
      <c r="Z2030" s="5"/>
      <c r="AA2030" s="3">
        <v>5.1120000000000001</v>
      </c>
      <c r="AB2030" s="3">
        <f t="shared" si="415"/>
        <v>0.8879999999999999</v>
      </c>
      <c r="AC2030" s="3">
        <f t="shared" si="416"/>
        <v>93.038399999999996</v>
      </c>
      <c r="AD2030">
        <v>5112</v>
      </c>
      <c r="AE2030" s="1">
        <f t="shared" si="409"/>
        <v>5.1120000000000001</v>
      </c>
    </row>
    <row r="2031" spans="1:31" customFormat="1" hidden="1" x14ac:dyDescent="0.3">
      <c r="A2031" s="65" t="str" cm="1">
        <f t="array" ref="A2031">_xlfn.IFS(M2031&gt;=65,"Heavy",M2031&lt;=25,"Light",M2031&gt;=26-64,"Medium")</f>
        <v>Light</v>
      </c>
      <c r="B2031" s="1" t="s">
        <v>2787</v>
      </c>
      <c r="C2031" s="1" t="s">
        <v>2824</v>
      </c>
      <c r="D2031" s="3">
        <f t="shared" si="414"/>
        <v>2014</v>
      </c>
      <c r="E2031" s="4" t="s">
        <v>2783</v>
      </c>
      <c r="F2031" s="3">
        <v>5</v>
      </c>
      <c r="G2031" s="3" t="s">
        <v>2827</v>
      </c>
      <c r="H2031" s="4" t="s">
        <v>1941</v>
      </c>
      <c r="I2031" s="3" t="s">
        <v>32</v>
      </c>
      <c r="J2031" s="3" t="s">
        <v>2340</v>
      </c>
      <c r="K2031" s="7" t="str">
        <f>VLOOKUP($I2031,'New Summary'!$E$8:$G$59,2,FALSE)</f>
        <v>H-200x100x4,5x7</v>
      </c>
      <c r="L2031" s="3" t="s">
        <v>2496</v>
      </c>
      <c r="M2031" s="7">
        <f>VLOOKUP($I2031,'New Summary'!$E$8:$G$59,3,FALSE)</f>
        <v>18.2</v>
      </c>
      <c r="N2031" s="3">
        <v>6000</v>
      </c>
      <c r="O2031" s="3" t="s">
        <v>25</v>
      </c>
      <c r="P2031" s="3">
        <v>1</v>
      </c>
      <c r="Q2031" s="28">
        <f t="shared" si="407"/>
        <v>6</v>
      </c>
      <c r="R2031" s="28">
        <f t="shared" si="408"/>
        <v>109.19999999999999</v>
      </c>
      <c r="S2031" s="12">
        <v>0</v>
      </c>
      <c r="T2031" s="46">
        <f t="shared" si="410"/>
        <v>0</v>
      </c>
      <c r="U2031" s="37"/>
      <c r="V2031" s="3">
        <f t="shared" si="411"/>
        <v>6</v>
      </c>
      <c r="W2031" s="29" t="s">
        <v>2503</v>
      </c>
      <c r="X2031" s="5">
        <f t="shared" si="412"/>
        <v>109.19999999999999</v>
      </c>
      <c r="Y2031" s="5">
        <f t="shared" si="413"/>
        <v>0</v>
      </c>
      <c r="Z2031" s="5"/>
      <c r="AA2031" s="3">
        <v>4.9119999999999999</v>
      </c>
      <c r="AB2031" s="3">
        <f t="shared" si="415"/>
        <v>1.0880000000000001</v>
      </c>
      <c r="AC2031" s="3">
        <f t="shared" si="416"/>
        <v>89.398399999999995</v>
      </c>
      <c r="AD2031">
        <v>4912</v>
      </c>
      <c r="AE2031" s="1">
        <f t="shared" si="409"/>
        <v>4.9119999999999999</v>
      </c>
    </row>
    <row r="2032" spans="1:31" customFormat="1" hidden="1" x14ac:dyDescent="0.3">
      <c r="A2032" s="65" t="str" cm="1">
        <f t="array" ref="A2032">_xlfn.IFS(M2032&gt;=65,"Heavy",M2032&lt;=25,"Light",M2032&gt;=26-64,"Medium")</f>
        <v>Light</v>
      </c>
      <c r="B2032" s="1" t="s">
        <v>2787</v>
      </c>
      <c r="C2032" s="1" t="s">
        <v>2824</v>
      </c>
      <c r="D2032" s="3">
        <f t="shared" si="414"/>
        <v>2015</v>
      </c>
      <c r="E2032" s="4" t="s">
        <v>2783</v>
      </c>
      <c r="F2032" s="3">
        <v>5</v>
      </c>
      <c r="G2032" s="3" t="s">
        <v>2827</v>
      </c>
      <c r="H2032" s="4" t="s">
        <v>1942</v>
      </c>
      <c r="I2032" s="3" t="s">
        <v>32</v>
      </c>
      <c r="J2032" s="3" t="s">
        <v>2340</v>
      </c>
      <c r="K2032" s="7" t="str">
        <f>VLOOKUP($I2032,'New Summary'!$E$8:$G$59,2,FALSE)</f>
        <v>H-200x100x4,5x7</v>
      </c>
      <c r="L2032" s="3" t="s">
        <v>2496</v>
      </c>
      <c r="M2032" s="7">
        <f>VLOOKUP($I2032,'New Summary'!$E$8:$G$59,3,FALSE)</f>
        <v>18.2</v>
      </c>
      <c r="N2032" s="3">
        <v>6000</v>
      </c>
      <c r="O2032" s="3" t="s">
        <v>25</v>
      </c>
      <c r="P2032" s="3">
        <v>1</v>
      </c>
      <c r="Q2032" s="28">
        <f t="shared" si="407"/>
        <v>6</v>
      </c>
      <c r="R2032" s="28">
        <f t="shared" si="408"/>
        <v>109.19999999999999</v>
      </c>
      <c r="S2032" s="12">
        <v>0</v>
      </c>
      <c r="T2032" s="46">
        <f t="shared" si="410"/>
        <v>0</v>
      </c>
      <c r="U2032" s="37"/>
      <c r="V2032" s="3">
        <f t="shared" si="411"/>
        <v>6</v>
      </c>
      <c r="W2032" s="29" t="s">
        <v>2503</v>
      </c>
      <c r="X2032" s="5">
        <f t="shared" si="412"/>
        <v>109.19999999999999</v>
      </c>
      <c r="Y2032" s="5">
        <f t="shared" si="413"/>
        <v>0</v>
      </c>
      <c r="Z2032" s="5"/>
      <c r="AA2032" s="3">
        <v>1.742</v>
      </c>
      <c r="AB2032" s="3">
        <f t="shared" si="415"/>
        <v>4.258</v>
      </c>
      <c r="AC2032" s="3">
        <f t="shared" si="416"/>
        <v>31.7044</v>
      </c>
      <c r="AD2032">
        <v>1742</v>
      </c>
      <c r="AE2032" s="1">
        <f t="shared" si="409"/>
        <v>1.742</v>
      </c>
    </row>
    <row r="2033" spans="1:31" customFormat="1" hidden="1" x14ac:dyDescent="0.3">
      <c r="A2033" s="65" t="str" cm="1">
        <f t="array" ref="A2033">_xlfn.IFS(M2033&gt;=65,"Heavy",M2033&lt;=25,"Light",M2033&gt;=26-64,"Medium")</f>
        <v>Light</v>
      </c>
      <c r="B2033" s="1" t="s">
        <v>2787</v>
      </c>
      <c r="C2033" s="1" t="s">
        <v>2824</v>
      </c>
      <c r="D2033" s="3">
        <f t="shared" si="414"/>
        <v>2016</v>
      </c>
      <c r="E2033" s="4" t="s">
        <v>2783</v>
      </c>
      <c r="F2033" s="3">
        <v>5</v>
      </c>
      <c r="G2033" s="3" t="s">
        <v>2827</v>
      </c>
      <c r="H2033" s="4" t="s">
        <v>1943</v>
      </c>
      <c r="I2033" s="3" t="s">
        <v>32</v>
      </c>
      <c r="J2033" s="3" t="s">
        <v>2340</v>
      </c>
      <c r="K2033" s="7" t="str">
        <f>VLOOKUP($I2033,'New Summary'!$E$8:$G$59,2,FALSE)</f>
        <v>H-200x100x4,5x7</v>
      </c>
      <c r="L2033" s="3" t="s">
        <v>2496</v>
      </c>
      <c r="M2033" s="7">
        <f>VLOOKUP($I2033,'New Summary'!$E$8:$G$59,3,FALSE)</f>
        <v>18.2</v>
      </c>
      <c r="N2033" s="3">
        <v>6000</v>
      </c>
      <c r="O2033" s="3" t="s">
        <v>25</v>
      </c>
      <c r="P2033" s="3">
        <v>1</v>
      </c>
      <c r="Q2033" s="28">
        <f t="shared" si="407"/>
        <v>6</v>
      </c>
      <c r="R2033" s="28">
        <f t="shared" si="408"/>
        <v>109.19999999999999</v>
      </c>
      <c r="S2033" s="12">
        <v>0</v>
      </c>
      <c r="T2033" s="46">
        <f t="shared" si="410"/>
        <v>0</v>
      </c>
      <c r="U2033" s="37"/>
      <c r="V2033" s="3">
        <f t="shared" si="411"/>
        <v>6</v>
      </c>
      <c r="W2033" s="29" t="s">
        <v>2503</v>
      </c>
      <c r="X2033" s="5">
        <f t="shared" si="412"/>
        <v>109.19999999999999</v>
      </c>
      <c r="Y2033" s="5">
        <f t="shared" si="413"/>
        <v>0</v>
      </c>
      <c r="Z2033" s="5"/>
      <c r="AA2033" s="3">
        <v>2.14</v>
      </c>
      <c r="AB2033" s="3">
        <f t="shared" si="415"/>
        <v>3.86</v>
      </c>
      <c r="AC2033" s="3">
        <f t="shared" si="416"/>
        <v>38.948</v>
      </c>
      <c r="AD2033">
        <v>2140</v>
      </c>
      <c r="AE2033" s="1">
        <f t="shared" si="409"/>
        <v>2.14</v>
      </c>
    </row>
    <row r="2034" spans="1:31" customFormat="1" hidden="1" x14ac:dyDescent="0.3">
      <c r="A2034" s="65" t="str" cm="1">
        <f t="array" ref="A2034">_xlfn.IFS(M2034&gt;=65,"Heavy",M2034&lt;=25,"Light",M2034&gt;=26-64,"Medium")</f>
        <v>Light</v>
      </c>
      <c r="B2034" s="1" t="s">
        <v>2787</v>
      </c>
      <c r="C2034" s="1" t="s">
        <v>2824</v>
      </c>
      <c r="D2034" s="3">
        <f t="shared" si="414"/>
        <v>2017</v>
      </c>
      <c r="E2034" s="4" t="s">
        <v>2783</v>
      </c>
      <c r="F2034" s="3">
        <v>5</v>
      </c>
      <c r="G2034" s="3" t="s">
        <v>2827</v>
      </c>
      <c r="H2034" s="4" t="s">
        <v>1944</v>
      </c>
      <c r="I2034" s="3" t="s">
        <v>32</v>
      </c>
      <c r="J2034" s="3" t="s">
        <v>2340</v>
      </c>
      <c r="K2034" s="7" t="str">
        <f>VLOOKUP($I2034,'New Summary'!$E$8:$G$59,2,FALSE)</f>
        <v>H-200x100x4,5x7</v>
      </c>
      <c r="L2034" s="3" t="s">
        <v>2496</v>
      </c>
      <c r="M2034" s="7">
        <f>VLOOKUP($I2034,'New Summary'!$E$8:$G$59,3,FALSE)</f>
        <v>18.2</v>
      </c>
      <c r="N2034" s="3">
        <v>6000</v>
      </c>
      <c r="O2034" s="3" t="s">
        <v>25</v>
      </c>
      <c r="P2034" s="3">
        <v>1</v>
      </c>
      <c r="Q2034" s="28">
        <f t="shared" si="407"/>
        <v>6</v>
      </c>
      <c r="R2034" s="28">
        <f t="shared" si="408"/>
        <v>109.19999999999999</v>
      </c>
      <c r="S2034" s="12">
        <v>0</v>
      </c>
      <c r="T2034" s="46">
        <f t="shared" si="410"/>
        <v>0</v>
      </c>
      <c r="U2034" s="37"/>
      <c r="V2034" s="3">
        <f t="shared" si="411"/>
        <v>6</v>
      </c>
      <c r="W2034" s="29" t="s">
        <v>2503</v>
      </c>
      <c r="X2034" s="5">
        <f t="shared" si="412"/>
        <v>109.19999999999999</v>
      </c>
      <c r="Y2034" s="5">
        <f t="shared" si="413"/>
        <v>0</v>
      </c>
      <c r="Z2034" s="5"/>
      <c r="AA2034" s="3">
        <v>4.9119999999999999</v>
      </c>
      <c r="AB2034" s="3">
        <f t="shared" si="415"/>
        <v>1.0880000000000001</v>
      </c>
      <c r="AC2034" s="3">
        <f t="shared" si="416"/>
        <v>89.398399999999995</v>
      </c>
      <c r="AD2034">
        <v>4912</v>
      </c>
      <c r="AE2034" s="1">
        <f t="shared" si="409"/>
        <v>4.9119999999999999</v>
      </c>
    </row>
    <row r="2035" spans="1:31" customFormat="1" hidden="1" x14ac:dyDescent="0.3">
      <c r="A2035" s="65" t="str" cm="1">
        <f t="array" ref="A2035">_xlfn.IFS(M2035&gt;=65,"Heavy",M2035&lt;=25,"Light",M2035&gt;=26-64,"Medium")</f>
        <v>Light</v>
      </c>
      <c r="B2035" s="1" t="s">
        <v>2787</v>
      </c>
      <c r="C2035" s="1" t="s">
        <v>2824</v>
      </c>
      <c r="D2035" s="3">
        <f t="shared" si="414"/>
        <v>2018</v>
      </c>
      <c r="E2035" s="4" t="s">
        <v>2783</v>
      </c>
      <c r="F2035" s="3">
        <v>5</v>
      </c>
      <c r="G2035" s="3" t="s">
        <v>2827</v>
      </c>
      <c r="H2035" s="4" t="s">
        <v>1945</v>
      </c>
      <c r="I2035" s="3" t="s">
        <v>32</v>
      </c>
      <c r="J2035" s="3" t="s">
        <v>2340</v>
      </c>
      <c r="K2035" s="7" t="str">
        <f>VLOOKUP($I2035,'New Summary'!$E$8:$G$59,2,FALSE)</f>
        <v>H-200x100x4,5x7</v>
      </c>
      <c r="L2035" s="3" t="s">
        <v>2496</v>
      </c>
      <c r="M2035" s="7">
        <f>VLOOKUP($I2035,'New Summary'!$E$8:$G$59,3,FALSE)</f>
        <v>18.2</v>
      </c>
      <c r="N2035" s="3">
        <v>6000</v>
      </c>
      <c r="O2035" s="3" t="s">
        <v>25</v>
      </c>
      <c r="P2035" s="3">
        <v>1</v>
      </c>
      <c r="Q2035" s="28">
        <f t="shared" si="407"/>
        <v>6</v>
      </c>
      <c r="R2035" s="28">
        <f t="shared" si="408"/>
        <v>109.19999999999999</v>
      </c>
      <c r="S2035" s="12">
        <v>0</v>
      </c>
      <c r="T2035" s="46">
        <f t="shared" si="410"/>
        <v>0</v>
      </c>
      <c r="U2035" s="37"/>
      <c r="V2035" s="3">
        <f t="shared" si="411"/>
        <v>6</v>
      </c>
      <c r="W2035" s="29" t="s">
        <v>2503</v>
      </c>
      <c r="X2035" s="5">
        <f t="shared" si="412"/>
        <v>109.19999999999999</v>
      </c>
      <c r="Y2035" s="5">
        <f t="shared" si="413"/>
        <v>0</v>
      </c>
      <c r="Z2035" s="5"/>
      <c r="AA2035" s="3">
        <v>5.1120000000000001</v>
      </c>
      <c r="AB2035" s="3">
        <f t="shared" si="415"/>
        <v>0.8879999999999999</v>
      </c>
      <c r="AC2035" s="3">
        <f t="shared" si="416"/>
        <v>93.038399999999996</v>
      </c>
      <c r="AD2035">
        <v>5112</v>
      </c>
      <c r="AE2035" s="1">
        <f t="shared" si="409"/>
        <v>5.1120000000000001</v>
      </c>
    </row>
    <row r="2036" spans="1:31" customFormat="1" hidden="1" x14ac:dyDescent="0.3">
      <c r="A2036" s="65" t="str" cm="1">
        <f t="array" ref="A2036">_xlfn.IFS(M2036&gt;=65,"Heavy",M2036&lt;=25,"Light",M2036&gt;=26-64,"Medium")</f>
        <v>Light</v>
      </c>
      <c r="B2036" s="1" t="s">
        <v>2787</v>
      </c>
      <c r="C2036" s="1" t="s">
        <v>2824</v>
      </c>
      <c r="D2036" s="3">
        <f t="shared" si="414"/>
        <v>2019</v>
      </c>
      <c r="E2036" s="4" t="s">
        <v>2783</v>
      </c>
      <c r="F2036" s="3">
        <v>5</v>
      </c>
      <c r="G2036" s="3" t="s">
        <v>2827</v>
      </c>
      <c r="H2036" s="4" t="s">
        <v>1946</v>
      </c>
      <c r="I2036" s="3" t="s">
        <v>32</v>
      </c>
      <c r="J2036" s="3" t="s">
        <v>2340</v>
      </c>
      <c r="K2036" s="7" t="str">
        <f>VLOOKUP($I2036,'New Summary'!$E$8:$G$59,2,FALSE)</f>
        <v>H-200x100x4,5x7</v>
      </c>
      <c r="L2036" s="3" t="s">
        <v>2496</v>
      </c>
      <c r="M2036" s="7">
        <f>VLOOKUP($I2036,'New Summary'!$E$8:$G$59,3,FALSE)</f>
        <v>18.2</v>
      </c>
      <c r="N2036" s="3">
        <v>6000</v>
      </c>
      <c r="O2036" s="3" t="s">
        <v>25</v>
      </c>
      <c r="P2036" s="3">
        <v>1</v>
      </c>
      <c r="Q2036" s="28">
        <f t="shared" si="407"/>
        <v>6</v>
      </c>
      <c r="R2036" s="28">
        <f t="shared" si="408"/>
        <v>109.19999999999999</v>
      </c>
      <c r="S2036" s="12">
        <v>0</v>
      </c>
      <c r="T2036" s="46">
        <f t="shared" si="410"/>
        <v>0</v>
      </c>
      <c r="U2036" s="37"/>
      <c r="V2036" s="3">
        <f t="shared" si="411"/>
        <v>6</v>
      </c>
      <c r="W2036" s="29" t="s">
        <v>2503</v>
      </c>
      <c r="X2036" s="5">
        <f t="shared" si="412"/>
        <v>109.19999999999999</v>
      </c>
      <c r="Y2036" s="5">
        <f t="shared" si="413"/>
        <v>0</v>
      </c>
      <c r="Z2036" s="5"/>
      <c r="AA2036" s="3">
        <v>4.9119999999999999</v>
      </c>
      <c r="AB2036" s="3">
        <f t="shared" si="415"/>
        <v>1.0880000000000001</v>
      </c>
      <c r="AC2036" s="3">
        <f t="shared" si="416"/>
        <v>89.398399999999995</v>
      </c>
      <c r="AD2036">
        <v>4912</v>
      </c>
      <c r="AE2036" s="1">
        <f t="shared" si="409"/>
        <v>4.9119999999999999</v>
      </c>
    </row>
    <row r="2037" spans="1:31" customFormat="1" hidden="1" x14ac:dyDescent="0.3">
      <c r="A2037" s="65" t="str" cm="1">
        <f t="array" ref="A2037">_xlfn.IFS(M2037&gt;=65,"Heavy",M2037&lt;=25,"Light",M2037&gt;=26-64,"Medium")</f>
        <v>Light</v>
      </c>
      <c r="B2037" s="1" t="s">
        <v>2787</v>
      </c>
      <c r="C2037" s="1" t="s">
        <v>2824</v>
      </c>
      <c r="D2037" s="3">
        <f t="shared" si="414"/>
        <v>2020</v>
      </c>
      <c r="E2037" s="4" t="s">
        <v>2783</v>
      </c>
      <c r="F2037" s="3">
        <v>5</v>
      </c>
      <c r="G2037" s="3" t="s">
        <v>2827</v>
      </c>
      <c r="H2037" s="4" t="s">
        <v>1947</v>
      </c>
      <c r="I2037" s="3" t="s">
        <v>32</v>
      </c>
      <c r="J2037" s="3" t="s">
        <v>2340</v>
      </c>
      <c r="K2037" s="7" t="str">
        <f>VLOOKUP($I2037,'New Summary'!$E$8:$G$59,2,FALSE)</f>
        <v>H-200x100x4,5x7</v>
      </c>
      <c r="L2037" s="3" t="s">
        <v>2496</v>
      </c>
      <c r="M2037" s="7">
        <f>VLOOKUP($I2037,'New Summary'!$E$8:$G$59,3,FALSE)</f>
        <v>18.2</v>
      </c>
      <c r="N2037" s="3">
        <v>6000</v>
      </c>
      <c r="O2037" s="3" t="s">
        <v>25</v>
      </c>
      <c r="P2037" s="3">
        <v>1</v>
      </c>
      <c r="Q2037" s="28">
        <f t="shared" si="407"/>
        <v>6</v>
      </c>
      <c r="R2037" s="28">
        <f t="shared" si="408"/>
        <v>109.19999999999999</v>
      </c>
      <c r="S2037" s="12">
        <v>0</v>
      </c>
      <c r="T2037" s="46">
        <f t="shared" si="410"/>
        <v>0</v>
      </c>
      <c r="U2037" s="37"/>
      <c r="V2037" s="3">
        <f t="shared" si="411"/>
        <v>6</v>
      </c>
      <c r="W2037" s="29" t="s">
        <v>2503</v>
      </c>
      <c r="X2037" s="5">
        <f t="shared" si="412"/>
        <v>109.19999999999999</v>
      </c>
      <c r="Y2037" s="5">
        <f t="shared" si="413"/>
        <v>0</v>
      </c>
      <c r="Z2037" s="5"/>
      <c r="AA2037" s="3">
        <v>3.2100000000000009</v>
      </c>
      <c r="AB2037" s="3">
        <f t="shared" si="415"/>
        <v>2.7899999999999991</v>
      </c>
      <c r="AC2037" s="3">
        <f t="shared" si="416"/>
        <v>58.422000000000011</v>
      </c>
      <c r="AD2037">
        <v>3210.0000000000009</v>
      </c>
      <c r="AE2037" s="1">
        <f t="shared" si="409"/>
        <v>3.2100000000000009</v>
      </c>
    </row>
    <row r="2038" spans="1:31" customFormat="1" hidden="1" x14ac:dyDescent="0.3">
      <c r="A2038" s="65" t="str" cm="1">
        <f t="array" ref="A2038">_xlfn.IFS(M2038&gt;=65,"Heavy",M2038&lt;=25,"Light",M2038&gt;=26-64,"Medium")</f>
        <v>Light</v>
      </c>
      <c r="B2038" s="1" t="s">
        <v>2787</v>
      </c>
      <c r="C2038" s="1" t="s">
        <v>2824</v>
      </c>
      <c r="D2038" s="3">
        <f t="shared" si="414"/>
        <v>2021</v>
      </c>
      <c r="E2038" s="4" t="s">
        <v>2783</v>
      </c>
      <c r="F2038" s="3">
        <v>5</v>
      </c>
      <c r="G2038" s="3" t="s">
        <v>2827</v>
      </c>
      <c r="H2038" s="4" t="s">
        <v>1948</v>
      </c>
      <c r="I2038" s="3" t="s">
        <v>32</v>
      </c>
      <c r="J2038" s="3" t="s">
        <v>2340</v>
      </c>
      <c r="K2038" s="7" t="str">
        <f>VLOOKUP($I2038,'New Summary'!$E$8:$G$59,2,FALSE)</f>
        <v>H-200x100x4,5x7</v>
      </c>
      <c r="L2038" s="3" t="s">
        <v>2496</v>
      </c>
      <c r="M2038" s="7">
        <f>VLOOKUP($I2038,'New Summary'!$E$8:$G$59,3,FALSE)</f>
        <v>18.2</v>
      </c>
      <c r="N2038" s="3">
        <v>6000</v>
      </c>
      <c r="O2038" s="3" t="s">
        <v>25</v>
      </c>
      <c r="P2038" s="3">
        <v>1</v>
      </c>
      <c r="Q2038" s="28">
        <f t="shared" si="407"/>
        <v>6</v>
      </c>
      <c r="R2038" s="28">
        <f t="shared" si="408"/>
        <v>109.19999999999999</v>
      </c>
      <c r="S2038" s="12">
        <v>0</v>
      </c>
      <c r="T2038" s="46">
        <f t="shared" si="410"/>
        <v>0</v>
      </c>
      <c r="U2038" s="37"/>
      <c r="V2038" s="3">
        <f t="shared" si="411"/>
        <v>6</v>
      </c>
      <c r="W2038" s="29" t="s">
        <v>2503</v>
      </c>
      <c r="X2038" s="5">
        <f t="shared" si="412"/>
        <v>109.19999999999999</v>
      </c>
      <c r="Y2038" s="5">
        <f t="shared" si="413"/>
        <v>0</v>
      </c>
      <c r="Z2038" s="5"/>
      <c r="AA2038" s="3">
        <v>3.6</v>
      </c>
      <c r="AB2038" s="3">
        <f t="shared" si="415"/>
        <v>2.4</v>
      </c>
      <c r="AC2038" s="3">
        <f t="shared" si="416"/>
        <v>65.52</v>
      </c>
      <c r="AD2038">
        <v>3600</v>
      </c>
      <c r="AE2038" s="1">
        <f t="shared" si="409"/>
        <v>3.6</v>
      </c>
    </row>
    <row r="2039" spans="1:31" customFormat="1" hidden="1" x14ac:dyDescent="0.3">
      <c r="A2039" s="65" t="str" cm="1">
        <f t="array" ref="A2039">_xlfn.IFS(M2039&gt;=65,"Heavy",M2039&lt;=25,"Light",M2039&gt;=26-64,"Medium")</f>
        <v>Light</v>
      </c>
      <c r="B2039" s="1" t="s">
        <v>2787</v>
      </c>
      <c r="C2039" s="1" t="s">
        <v>2824</v>
      </c>
      <c r="D2039" s="3">
        <f t="shared" si="414"/>
        <v>2022</v>
      </c>
      <c r="E2039" s="4" t="s">
        <v>2783</v>
      </c>
      <c r="F2039" s="3">
        <v>5</v>
      </c>
      <c r="G2039" s="3" t="s">
        <v>2827</v>
      </c>
      <c r="H2039" s="4" t="s">
        <v>1949</v>
      </c>
      <c r="I2039" s="3" t="s">
        <v>32</v>
      </c>
      <c r="J2039" s="3" t="s">
        <v>2340</v>
      </c>
      <c r="K2039" s="7" t="str">
        <f>VLOOKUP($I2039,'New Summary'!$E$8:$G$59,2,FALSE)</f>
        <v>H-200x100x4,5x7</v>
      </c>
      <c r="L2039" s="3" t="s">
        <v>2496</v>
      </c>
      <c r="M2039" s="7">
        <f>VLOOKUP($I2039,'New Summary'!$E$8:$G$59,3,FALSE)</f>
        <v>18.2</v>
      </c>
      <c r="N2039" s="3">
        <v>6000</v>
      </c>
      <c r="O2039" s="3" t="s">
        <v>25</v>
      </c>
      <c r="P2039" s="3">
        <v>1</v>
      </c>
      <c r="Q2039" s="28">
        <f t="shared" si="407"/>
        <v>6</v>
      </c>
      <c r="R2039" s="28">
        <f t="shared" si="408"/>
        <v>109.19999999999999</v>
      </c>
      <c r="S2039" s="12">
        <v>0</v>
      </c>
      <c r="T2039" s="46">
        <f t="shared" si="410"/>
        <v>0</v>
      </c>
      <c r="U2039" s="37"/>
      <c r="V2039" s="3">
        <f t="shared" si="411"/>
        <v>6</v>
      </c>
      <c r="W2039" s="29" t="s">
        <v>2503</v>
      </c>
      <c r="X2039" s="5">
        <f t="shared" si="412"/>
        <v>109.19999999999999</v>
      </c>
      <c r="Y2039" s="5">
        <f t="shared" si="413"/>
        <v>0</v>
      </c>
      <c r="Z2039" s="5"/>
      <c r="AA2039" s="3">
        <v>3.6</v>
      </c>
      <c r="AB2039" s="3">
        <f t="shared" si="415"/>
        <v>2.4</v>
      </c>
      <c r="AC2039" s="3">
        <f t="shared" si="416"/>
        <v>65.52</v>
      </c>
      <c r="AD2039">
        <v>3600</v>
      </c>
      <c r="AE2039" s="1">
        <f t="shared" si="409"/>
        <v>3.6</v>
      </c>
    </row>
    <row r="2040" spans="1:31" customFormat="1" hidden="1" x14ac:dyDescent="0.3">
      <c r="A2040" s="65" t="str" cm="1">
        <f t="array" ref="A2040">_xlfn.IFS(M2040&gt;=65,"Heavy",M2040&lt;=25,"Light",M2040&gt;=26-64,"Medium")</f>
        <v>Light</v>
      </c>
      <c r="B2040" s="1" t="s">
        <v>2787</v>
      </c>
      <c r="C2040" s="1" t="s">
        <v>2824</v>
      </c>
      <c r="D2040" s="3">
        <f t="shared" si="414"/>
        <v>2023</v>
      </c>
      <c r="E2040" s="4" t="s">
        <v>2783</v>
      </c>
      <c r="F2040" s="3">
        <v>5</v>
      </c>
      <c r="G2040" s="3" t="s">
        <v>2827</v>
      </c>
      <c r="H2040" s="4" t="s">
        <v>1950</v>
      </c>
      <c r="I2040" s="3" t="s">
        <v>32</v>
      </c>
      <c r="J2040" s="3" t="s">
        <v>2340</v>
      </c>
      <c r="K2040" s="7" t="str">
        <f>VLOOKUP($I2040,'New Summary'!$E$8:$G$59,2,FALSE)</f>
        <v>H-200x100x4,5x7</v>
      </c>
      <c r="L2040" s="3" t="s">
        <v>2496</v>
      </c>
      <c r="M2040" s="7">
        <f>VLOOKUP($I2040,'New Summary'!$E$8:$G$59,3,FALSE)</f>
        <v>18.2</v>
      </c>
      <c r="N2040" s="3">
        <v>6000</v>
      </c>
      <c r="O2040" s="3" t="s">
        <v>25</v>
      </c>
      <c r="P2040" s="3">
        <v>1</v>
      </c>
      <c r="Q2040" s="28">
        <f t="shared" si="407"/>
        <v>6</v>
      </c>
      <c r="R2040" s="28">
        <f t="shared" si="408"/>
        <v>109.19999999999999</v>
      </c>
      <c r="S2040" s="12">
        <v>0</v>
      </c>
      <c r="T2040" s="46">
        <f t="shared" si="410"/>
        <v>0</v>
      </c>
      <c r="U2040" s="37"/>
      <c r="V2040" s="3">
        <f t="shared" si="411"/>
        <v>6</v>
      </c>
      <c r="W2040" s="29" t="s">
        <v>2503</v>
      </c>
      <c r="X2040" s="5">
        <f t="shared" si="412"/>
        <v>109.19999999999999</v>
      </c>
      <c r="Y2040" s="5">
        <f t="shared" si="413"/>
        <v>0</v>
      </c>
      <c r="Z2040" s="5"/>
      <c r="AA2040" s="3">
        <v>3.6</v>
      </c>
      <c r="AB2040" s="3">
        <f t="shared" si="415"/>
        <v>2.4</v>
      </c>
      <c r="AC2040" s="3">
        <f t="shared" si="416"/>
        <v>65.52</v>
      </c>
      <c r="AD2040">
        <v>3600</v>
      </c>
      <c r="AE2040" s="1">
        <f t="shared" si="409"/>
        <v>3.6</v>
      </c>
    </row>
    <row r="2041" spans="1:31" customFormat="1" hidden="1" x14ac:dyDescent="0.3">
      <c r="A2041" s="65" t="str" cm="1">
        <f t="array" ref="A2041">_xlfn.IFS(M2041&gt;=65,"Heavy",M2041&lt;=25,"Light",M2041&gt;=26-64,"Medium")</f>
        <v>Light</v>
      </c>
      <c r="B2041" s="1" t="s">
        <v>2787</v>
      </c>
      <c r="C2041" s="1" t="s">
        <v>2824</v>
      </c>
      <c r="D2041" s="3">
        <f t="shared" si="414"/>
        <v>2024</v>
      </c>
      <c r="E2041" s="4" t="s">
        <v>2783</v>
      </c>
      <c r="F2041" s="3">
        <v>5</v>
      </c>
      <c r="G2041" s="3" t="s">
        <v>2827</v>
      </c>
      <c r="H2041" s="4" t="s">
        <v>1951</v>
      </c>
      <c r="I2041" s="3" t="s">
        <v>32</v>
      </c>
      <c r="J2041" s="3" t="s">
        <v>2340</v>
      </c>
      <c r="K2041" s="7" t="str">
        <f>VLOOKUP($I2041,'New Summary'!$E$8:$G$59,2,FALSE)</f>
        <v>H-200x100x4,5x7</v>
      </c>
      <c r="L2041" s="3" t="s">
        <v>2496</v>
      </c>
      <c r="M2041" s="7">
        <f>VLOOKUP($I2041,'New Summary'!$E$8:$G$59,3,FALSE)</f>
        <v>18.2</v>
      </c>
      <c r="N2041" s="3">
        <v>6000</v>
      </c>
      <c r="O2041" s="3" t="s">
        <v>25</v>
      </c>
      <c r="P2041" s="3">
        <v>1</v>
      </c>
      <c r="Q2041" s="28">
        <f t="shared" ref="Q2041:Q2104" si="417">(N2041/1000)*P2041</f>
        <v>6</v>
      </c>
      <c r="R2041" s="28">
        <f t="shared" ref="R2041:R2104" si="418">Q2041*M2041</f>
        <v>109.19999999999999</v>
      </c>
      <c r="S2041" s="12">
        <v>0</v>
      </c>
      <c r="T2041" s="46">
        <f t="shared" si="410"/>
        <v>0</v>
      </c>
      <c r="U2041" s="37"/>
      <c r="V2041" s="3">
        <f t="shared" si="411"/>
        <v>6</v>
      </c>
      <c r="W2041" s="29" t="s">
        <v>2503</v>
      </c>
      <c r="X2041" s="5">
        <f t="shared" si="412"/>
        <v>109.19999999999999</v>
      </c>
      <c r="Y2041" s="5">
        <f t="shared" si="413"/>
        <v>0</v>
      </c>
      <c r="Z2041" s="5"/>
      <c r="AA2041" s="3">
        <v>3.6</v>
      </c>
      <c r="AB2041" s="3">
        <f t="shared" si="415"/>
        <v>2.4</v>
      </c>
      <c r="AC2041" s="3">
        <f t="shared" si="416"/>
        <v>65.52</v>
      </c>
      <c r="AD2041">
        <v>3600</v>
      </c>
      <c r="AE2041" s="1">
        <f t="shared" ref="AE2041:AE2104" si="419">AD2041/1000</f>
        <v>3.6</v>
      </c>
    </row>
    <row r="2042" spans="1:31" customFormat="1" hidden="1" x14ac:dyDescent="0.3">
      <c r="A2042" s="65" t="str" cm="1">
        <f t="array" ref="A2042">_xlfn.IFS(M2042&gt;=65,"Heavy",M2042&lt;=25,"Light",M2042&gt;=26-64,"Medium")</f>
        <v>Light</v>
      </c>
      <c r="B2042" s="1" t="s">
        <v>2787</v>
      </c>
      <c r="C2042" s="1" t="s">
        <v>2824</v>
      </c>
      <c r="D2042" s="3">
        <f t="shared" si="414"/>
        <v>2025</v>
      </c>
      <c r="E2042" s="4" t="s">
        <v>2783</v>
      </c>
      <c r="F2042" s="3">
        <v>5</v>
      </c>
      <c r="G2042" s="3" t="s">
        <v>2827</v>
      </c>
      <c r="H2042" s="4" t="s">
        <v>1952</v>
      </c>
      <c r="I2042" s="3" t="s">
        <v>32</v>
      </c>
      <c r="J2042" s="3" t="s">
        <v>2340</v>
      </c>
      <c r="K2042" s="7" t="str">
        <f>VLOOKUP($I2042,'New Summary'!$E$8:$G$59,2,FALSE)</f>
        <v>H-200x100x4,5x7</v>
      </c>
      <c r="L2042" s="3" t="s">
        <v>2496</v>
      </c>
      <c r="M2042" s="7">
        <f>VLOOKUP($I2042,'New Summary'!$E$8:$G$59,3,FALSE)</f>
        <v>18.2</v>
      </c>
      <c r="N2042" s="3">
        <v>6000</v>
      </c>
      <c r="O2042" s="3" t="s">
        <v>25</v>
      </c>
      <c r="P2042" s="3">
        <v>1</v>
      </c>
      <c r="Q2042" s="28">
        <f t="shared" si="417"/>
        <v>6</v>
      </c>
      <c r="R2042" s="28">
        <f t="shared" si="418"/>
        <v>109.19999999999999</v>
      </c>
      <c r="S2042" s="12">
        <v>0</v>
      </c>
      <c r="T2042" s="46">
        <f t="shared" si="410"/>
        <v>0</v>
      </c>
      <c r="U2042" s="37"/>
      <c r="V2042" s="3">
        <f t="shared" si="411"/>
        <v>6</v>
      </c>
      <c r="W2042" s="29" t="s">
        <v>2503</v>
      </c>
      <c r="X2042" s="5">
        <f t="shared" si="412"/>
        <v>109.19999999999999</v>
      </c>
      <c r="Y2042" s="5">
        <f t="shared" si="413"/>
        <v>0</v>
      </c>
      <c r="Z2042" s="5"/>
      <c r="AA2042" s="3">
        <v>3.6</v>
      </c>
      <c r="AB2042" s="3">
        <f t="shared" si="415"/>
        <v>2.4</v>
      </c>
      <c r="AC2042" s="3">
        <f t="shared" si="416"/>
        <v>65.52</v>
      </c>
      <c r="AD2042">
        <v>3600</v>
      </c>
      <c r="AE2042" s="1">
        <f t="shared" si="419"/>
        <v>3.6</v>
      </c>
    </row>
    <row r="2043" spans="1:31" customFormat="1" hidden="1" x14ac:dyDescent="0.3">
      <c r="A2043" s="65" t="str" cm="1">
        <f t="array" ref="A2043">_xlfn.IFS(M2043&gt;=65,"Heavy",M2043&lt;=25,"Light",M2043&gt;=26-64,"Medium")</f>
        <v>Light</v>
      </c>
      <c r="B2043" s="1" t="s">
        <v>2787</v>
      </c>
      <c r="C2043" s="1" t="s">
        <v>2824</v>
      </c>
      <c r="D2043" s="3">
        <f t="shared" si="414"/>
        <v>2026</v>
      </c>
      <c r="E2043" s="4" t="s">
        <v>2783</v>
      </c>
      <c r="F2043" s="3">
        <v>5</v>
      </c>
      <c r="G2043" s="3" t="s">
        <v>2827</v>
      </c>
      <c r="H2043" s="4" t="s">
        <v>1953</v>
      </c>
      <c r="I2043" s="3" t="s">
        <v>32</v>
      </c>
      <c r="J2043" s="3" t="s">
        <v>2340</v>
      </c>
      <c r="K2043" s="7" t="str">
        <f>VLOOKUP($I2043,'New Summary'!$E$8:$G$59,2,FALSE)</f>
        <v>H-200x100x4,5x7</v>
      </c>
      <c r="L2043" s="3" t="s">
        <v>2496</v>
      </c>
      <c r="M2043" s="7">
        <f>VLOOKUP($I2043,'New Summary'!$E$8:$G$59,3,FALSE)</f>
        <v>18.2</v>
      </c>
      <c r="N2043" s="3">
        <v>6000</v>
      </c>
      <c r="O2043" s="3" t="s">
        <v>25</v>
      </c>
      <c r="P2043" s="3">
        <v>1</v>
      </c>
      <c r="Q2043" s="28">
        <f t="shared" si="417"/>
        <v>6</v>
      </c>
      <c r="R2043" s="28">
        <f t="shared" si="418"/>
        <v>109.19999999999999</v>
      </c>
      <c r="S2043" s="12">
        <v>0</v>
      </c>
      <c r="T2043" s="46">
        <f t="shared" si="410"/>
        <v>0</v>
      </c>
      <c r="U2043" s="37"/>
      <c r="V2043" s="3">
        <f t="shared" si="411"/>
        <v>6</v>
      </c>
      <c r="W2043" s="29" t="s">
        <v>2503</v>
      </c>
      <c r="X2043" s="5">
        <f t="shared" si="412"/>
        <v>109.19999999999999</v>
      </c>
      <c r="Y2043" s="5">
        <f t="shared" si="413"/>
        <v>0</v>
      </c>
      <c r="Z2043" s="5"/>
      <c r="AA2043" s="3">
        <v>3.6</v>
      </c>
      <c r="AB2043" s="3">
        <f t="shared" si="415"/>
        <v>2.4</v>
      </c>
      <c r="AC2043" s="3">
        <f t="shared" si="416"/>
        <v>65.52</v>
      </c>
      <c r="AD2043">
        <v>3600</v>
      </c>
      <c r="AE2043" s="1">
        <f t="shared" si="419"/>
        <v>3.6</v>
      </c>
    </row>
    <row r="2044" spans="1:31" customFormat="1" hidden="1" x14ac:dyDescent="0.3">
      <c r="A2044" s="65" t="str" cm="1">
        <f t="array" ref="A2044">_xlfn.IFS(M2044&gt;=65,"Heavy",M2044&lt;=25,"Light",M2044&gt;=26-64,"Medium")</f>
        <v>Light</v>
      </c>
      <c r="B2044" s="1" t="s">
        <v>2787</v>
      </c>
      <c r="C2044" s="1" t="s">
        <v>2824</v>
      </c>
      <c r="D2044" s="3">
        <f t="shared" si="414"/>
        <v>2027</v>
      </c>
      <c r="E2044" s="4" t="s">
        <v>2783</v>
      </c>
      <c r="F2044" s="3">
        <v>5</v>
      </c>
      <c r="G2044" s="3" t="s">
        <v>2827</v>
      </c>
      <c r="H2044" s="4" t="s">
        <v>1954</v>
      </c>
      <c r="I2044" s="3" t="s">
        <v>32</v>
      </c>
      <c r="J2044" s="3" t="s">
        <v>2340</v>
      </c>
      <c r="K2044" s="7" t="str">
        <f>VLOOKUP($I2044,'New Summary'!$E$8:$G$59,2,FALSE)</f>
        <v>H-200x100x4,5x7</v>
      </c>
      <c r="L2044" s="3" t="s">
        <v>2496</v>
      </c>
      <c r="M2044" s="7">
        <f>VLOOKUP($I2044,'New Summary'!$E$8:$G$59,3,FALSE)</f>
        <v>18.2</v>
      </c>
      <c r="N2044" s="3">
        <v>6000</v>
      </c>
      <c r="O2044" s="3" t="s">
        <v>25</v>
      </c>
      <c r="P2044" s="3">
        <v>1</v>
      </c>
      <c r="Q2044" s="28">
        <f t="shared" si="417"/>
        <v>6</v>
      </c>
      <c r="R2044" s="28">
        <f t="shared" si="418"/>
        <v>109.19999999999999</v>
      </c>
      <c r="S2044" s="12">
        <v>0</v>
      </c>
      <c r="T2044" s="46">
        <f t="shared" si="410"/>
        <v>0</v>
      </c>
      <c r="U2044" s="37"/>
      <c r="V2044" s="3">
        <f t="shared" si="411"/>
        <v>6</v>
      </c>
      <c r="W2044" s="29" t="s">
        <v>2503</v>
      </c>
      <c r="X2044" s="5">
        <f t="shared" si="412"/>
        <v>109.19999999999999</v>
      </c>
      <c r="Y2044" s="5">
        <f t="shared" si="413"/>
        <v>0</v>
      </c>
      <c r="Z2044" s="5"/>
      <c r="AA2044" s="3">
        <v>3.6</v>
      </c>
      <c r="AB2044" s="3">
        <f t="shared" si="415"/>
        <v>2.4</v>
      </c>
      <c r="AC2044" s="3">
        <f t="shared" si="416"/>
        <v>65.52</v>
      </c>
      <c r="AD2044">
        <v>3600</v>
      </c>
      <c r="AE2044" s="1">
        <f t="shared" si="419"/>
        <v>3.6</v>
      </c>
    </row>
    <row r="2045" spans="1:31" customFormat="1" hidden="1" x14ac:dyDescent="0.3">
      <c r="A2045" s="65" t="str" cm="1">
        <f t="array" ref="A2045">_xlfn.IFS(M2045&gt;=65,"Heavy",M2045&lt;=25,"Light",M2045&gt;=26-64,"Medium")</f>
        <v>Light</v>
      </c>
      <c r="B2045" s="1" t="s">
        <v>2787</v>
      </c>
      <c r="C2045" s="1" t="s">
        <v>2824</v>
      </c>
      <c r="D2045" s="3">
        <f t="shared" si="414"/>
        <v>2028</v>
      </c>
      <c r="E2045" s="4" t="s">
        <v>2783</v>
      </c>
      <c r="F2045" s="3">
        <v>5</v>
      </c>
      <c r="G2045" s="3" t="s">
        <v>2827</v>
      </c>
      <c r="H2045" s="4" t="s">
        <v>1955</v>
      </c>
      <c r="I2045" s="3" t="s">
        <v>32</v>
      </c>
      <c r="J2045" s="3" t="s">
        <v>2340</v>
      </c>
      <c r="K2045" s="7" t="str">
        <f>VLOOKUP($I2045,'New Summary'!$E$8:$G$59,2,FALSE)</f>
        <v>H-200x100x4,5x7</v>
      </c>
      <c r="L2045" s="3" t="s">
        <v>2496</v>
      </c>
      <c r="M2045" s="7">
        <f>VLOOKUP($I2045,'New Summary'!$E$8:$G$59,3,FALSE)</f>
        <v>18.2</v>
      </c>
      <c r="N2045" s="3">
        <v>6000</v>
      </c>
      <c r="O2045" s="3" t="s">
        <v>25</v>
      </c>
      <c r="P2045" s="3">
        <v>1</v>
      </c>
      <c r="Q2045" s="28">
        <f t="shared" si="417"/>
        <v>6</v>
      </c>
      <c r="R2045" s="28">
        <f t="shared" si="418"/>
        <v>109.19999999999999</v>
      </c>
      <c r="S2045" s="12">
        <v>0</v>
      </c>
      <c r="T2045" s="46">
        <f t="shared" si="410"/>
        <v>0</v>
      </c>
      <c r="U2045" s="37"/>
      <c r="V2045" s="3">
        <f t="shared" si="411"/>
        <v>6</v>
      </c>
      <c r="W2045" s="29" t="s">
        <v>2503</v>
      </c>
      <c r="X2045" s="5">
        <f t="shared" si="412"/>
        <v>109.19999999999999</v>
      </c>
      <c r="Y2045" s="5">
        <f t="shared" si="413"/>
        <v>0</v>
      </c>
      <c r="Z2045" s="5"/>
      <c r="AA2045" s="3">
        <v>3.6</v>
      </c>
      <c r="AB2045" s="3">
        <f t="shared" si="415"/>
        <v>2.4</v>
      </c>
      <c r="AC2045" s="3">
        <f t="shared" si="416"/>
        <v>65.52</v>
      </c>
      <c r="AD2045">
        <v>3600</v>
      </c>
      <c r="AE2045" s="1">
        <f t="shared" si="419"/>
        <v>3.6</v>
      </c>
    </row>
    <row r="2046" spans="1:31" customFormat="1" hidden="1" x14ac:dyDescent="0.3">
      <c r="A2046" s="65" t="str" cm="1">
        <f t="array" ref="A2046">_xlfn.IFS(M2046&gt;=65,"Heavy",M2046&lt;=25,"Light",M2046&gt;=26-64,"Medium")</f>
        <v>Light</v>
      </c>
      <c r="B2046" s="1" t="s">
        <v>2787</v>
      </c>
      <c r="C2046" s="1" t="s">
        <v>2824</v>
      </c>
      <c r="D2046" s="3">
        <f t="shared" si="414"/>
        <v>2029</v>
      </c>
      <c r="E2046" s="4" t="s">
        <v>2783</v>
      </c>
      <c r="F2046" s="3">
        <v>5</v>
      </c>
      <c r="G2046" s="3" t="s">
        <v>2827</v>
      </c>
      <c r="H2046" s="4" t="s">
        <v>1956</v>
      </c>
      <c r="I2046" s="3" t="s">
        <v>32</v>
      </c>
      <c r="J2046" s="3" t="s">
        <v>2340</v>
      </c>
      <c r="K2046" s="7" t="str">
        <f>VLOOKUP($I2046,'New Summary'!$E$8:$G$59,2,FALSE)</f>
        <v>H-200x100x4,5x7</v>
      </c>
      <c r="L2046" s="3" t="s">
        <v>2496</v>
      </c>
      <c r="M2046" s="7">
        <f>VLOOKUP($I2046,'New Summary'!$E$8:$G$59,3,FALSE)</f>
        <v>18.2</v>
      </c>
      <c r="N2046" s="3">
        <v>6000</v>
      </c>
      <c r="O2046" s="3" t="s">
        <v>25</v>
      </c>
      <c r="P2046" s="3">
        <v>1</v>
      </c>
      <c r="Q2046" s="28">
        <f t="shared" si="417"/>
        <v>6</v>
      </c>
      <c r="R2046" s="28">
        <f t="shared" si="418"/>
        <v>109.19999999999999</v>
      </c>
      <c r="S2046" s="12">
        <v>0</v>
      </c>
      <c r="T2046" s="46">
        <f t="shared" si="410"/>
        <v>0</v>
      </c>
      <c r="U2046" s="37"/>
      <c r="V2046" s="3">
        <f t="shared" si="411"/>
        <v>6</v>
      </c>
      <c r="W2046" s="29" t="s">
        <v>2503</v>
      </c>
      <c r="X2046" s="5">
        <f t="shared" si="412"/>
        <v>109.19999999999999</v>
      </c>
      <c r="Y2046" s="5">
        <f t="shared" si="413"/>
        <v>0</v>
      </c>
      <c r="Z2046" s="5"/>
      <c r="AA2046" s="3">
        <v>3.6</v>
      </c>
      <c r="AB2046" s="3">
        <f t="shared" si="415"/>
        <v>2.4</v>
      </c>
      <c r="AC2046" s="3">
        <f t="shared" si="416"/>
        <v>65.52</v>
      </c>
      <c r="AD2046">
        <v>3600</v>
      </c>
      <c r="AE2046" s="1">
        <f t="shared" si="419"/>
        <v>3.6</v>
      </c>
    </row>
    <row r="2047" spans="1:31" customFormat="1" hidden="1" x14ac:dyDescent="0.3">
      <c r="A2047" s="65" t="str" cm="1">
        <f t="array" ref="A2047">_xlfn.IFS(M2047&gt;=65,"Heavy",M2047&lt;=25,"Light",M2047&gt;=26-64,"Medium")</f>
        <v>Light</v>
      </c>
      <c r="B2047" s="1" t="s">
        <v>2787</v>
      </c>
      <c r="C2047" s="1" t="s">
        <v>2824</v>
      </c>
      <c r="D2047" s="3">
        <f t="shared" si="414"/>
        <v>2030</v>
      </c>
      <c r="E2047" s="4" t="s">
        <v>2783</v>
      </c>
      <c r="F2047" s="3">
        <v>5</v>
      </c>
      <c r="G2047" s="3" t="s">
        <v>2827</v>
      </c>
      <c r="H2047" s="4" t="s">
        <v>1957</v>
      </c>
      <c r="I2047" s="3" t="s">
        <v>32</v>
      </c>
      <c r="J2047" s="3" t="s">
        <v>2340</v>
      </c>
      <c r="K2047" s="7" t="str">
        <f>VLOOKUP($I2047,'New Summary'!$E$8:$G$59,2,FALSE)</f>
        <v>H-200x100x4,5x7</v>
      </c>
      <c r="L2047" s="3" t="s">
        <v>2496</v>
      </c>
      <c r="M2047" s="7">
        <f>VLOOKUP($I2047,'New Summary'!$E$8:$G$59,3,FALSE)</f>
        <v>18.2</v>
      </c>
      <c r="N2047" s="3">
        <v>6000</v>
      </c>
      <c r="O2047" s="3" t="s">
        <v>25</v>
      </c>
      <c r="P2047" s="3">
        <v>1</v>
      </c>
      <c r="Q2047" s="28">
        <f t="shared" si="417"/>
        <v>6</v>
      </c>
      <c r="R2047" s="28">
        <f t="shared" si="418"/>
        <v>109.19999999999999</v>
      </c>
      <c r="S2047" s="12">
        <v>0</v>
      </c>
      <c r="T2047" s="46">
        <f t="shared" si="410"/>
        <v>0</v>
      </c>
      <c r="U2047" s="37"/>
      <c r="V2047" s="3">
        <f t="shared" si="411"/>
        <v>6</v>
      </c>
      <c r="W2047" s="29" t="s">
        <v>2503</v>
      </c>
      <c r="X2047" s="5">
        <f t="shared" si="412"/>
        <v>109.19999999999999</v>
      </c>
      <c r="Y2047" s="5">
        <f t="shared" si="413"/>
        <v>0</v>
      </c>
      <c r="Z2047" s="5"/>
      <c r="AA2047" s="3">
        <v>3.6</v>
      </c>
      <c r="AB2047" s="3">
        <f t="shared" si="415"/>
        <v>2.4</v>
      </c>
      <c r="AC2047" s="3">
        <f t="shared" si="416"/>
        <v>65.52</v>
      </c>
      <c r="AD2047">
        <v>3600</v>
      </c>
      <c r="AE2047" s="1">
        <f t="shared" si="419"/>
        <v>3.6</v>
      </c>
    </row>
    <row r="2048" spans="1:31" customFormat="1" hidden="1" x14ac:dyDescent="0.3">
      <c r="A2048" s="65" t="str" cm="1">
        <f t="array" ref="A2048">_xlfn.IFS(M2048&gt;=65,"Heavy",M2048&lt;=25,"Light",M2048&gt;=26-64,"Medium")</f>
        <v>Light</v>
      </c>
      <c r="B2048" s="1" t="s">
        <v>2787</v>
      </c>
      <c r="C2048" s="1" t="s">
        <v>2824</v>
      </c>
      <c r="D2048" s="3">
        <f t="shared" si="414"/>
        <v>2031</v>
      </c>
      <c r="E2048" s="4" t="s">
        <v>2783</v>
      </c>
      <c r="F2048" s="3">
        <v>5</v>
      </c>
      <c r="G2048" s="3" t="s">
        <v>2827</v>
      </c>
      <c r="H2048" s="4" t="s">
        <v>1958</v>
      </c>
      <c r="I2048" s="3" t="s">
        <v>32</v>
      </c>
      <c r="J2048" s="3" t="s">
        <v>2340</v>
      </c>
      <c r="K2048" s="7" t="str">
        <f>VLOOKUP($I2048,'New Summary'!$E$8:$G$59,2,FALSE)</f>
        <v>H-200x100x4,5x7</v>
      </c>
      <c r="L2048" s="3" t="s">
        <v>2496</v>
      </c>
      <c r="M2048" s="7">
        <f>VLOOKUP($I2048,'New Summary'!$E$8:$G$59,3,FALSE)</f>
        <v>18.2</v>
      </c>
      <c r="N2048" s="3">
        <v>6000</v>
      </c>
      <c r="O2048" s="3" t="s">
        <v>25</v>
      </c>
      <c r="P2048" s="3">
        <v>1</v>
      </c>
      <c r="Q2048" s="28">
        <f t="shared" si="417"/>
        <v>6</v>
      </c>
      <c r="R2048" s="28">
        <f t="shared" si="418"/>
        <v>109.19999999999999</v>
      </c>
      <c r="S2048" s="12">
        <v>0</v>
      </c>
      <c r="T2048" s="46">
        <f t="shared" si="410"/>
        <v>0</v>
      </c>
      <c r="U2048" s="37"/>
      <c r="V2048" s="3">
        <f t="shared" si="411"/>
        <v>6</v>
      </c>
      <c r="W2048" s="29" t="s">
        <v>2503</v>
      </c>
      <c r="X2048" s="5">
        <f t="shared" si="412"/>
        <v>109.19999999999999</v>
      </c>
      <c r="Y2048" s="5">
        <f t="shared" si="413"/>
        <v>0</v>
      </c>
      <c r="Z2048" s="5"/>
      <c r="AA2048" s="3">
        <v>3.6</v>
      </c>
      <c r="AB2048" s="3">
        <f t="shared" si="415"/>
        <v>2.4</v>
      </c>
      <c r="AC2048" s="3">
        <f t="shared" si="416"/>
        <v>65.52</v>
      </c>
      <c r="AD2048">
        <v>3600</v>
      </c>
      <c r="AE2048" s="1">
        <f t="shared" si="419"/>
        <v>3.6</v>
      </c>
    </row>
    <row r="2049" spans="1:31" customFormat="1" hidden="1" x14ac:dyDescent="0.3">
      <c r="A2049" s="65" t="str" cm="1">
        <f t="array" ref="A2049">_xlfn.IFS(M2049&gt;=65,"Heavy",M2049&lt;=25,"Light",M2049&gt;=26-64,"Medium")</f>
        <v>Light</v>
      </c>
      <c r="B2049" s="1" t="s">
        <v>2787</v>
      </c>
      <c r="C2049" s="1" t="s">
        <v>2824</v>
      </c>
      <c r="D2049" s="3">
        <f t="shared" si="414"/>
        <v>2032</v>
      </c>
      <c r="E2049" s="4" t="s">
        <v>2783</v>
      </c>
      <c r="F2049" s="3">
        <v>5</v>
      </c>
      <c r="G2049" s="3" t="s">
        <v>2827</v>
      </c>
      <c r="H2049" s="4" t="s">
        <v>1959</v>
      </c>
      <c r="I2049" s="3" t="s">
        <v>32</v>
      </c>
      <c r="J2049" s="3" t="s">
        <v>2340</v>
      </c>
      <c r="K2049" s="7" t="str">
        <f>VLOOKUP($I2049,'New Summary'!$E$8:$G$59,2,FALSE)</f>
        <v>H-200x100x4,5x7</v>
      </c>
      <c r="L2049" s="3" t="s">
        <v>2496</v>
      </c>
      <c r="M2049" s="7">
        <f>VLOOKUP($I2049,'New Summary'!$E$8:$G$59,3,FALSE)</f>
        <v>18.2</v>
      </c>
      <c r="N2049" s="3">
        <v>6000</v>
      </c>
      <c r="O2049" s="3" t="s">
        <v>25</v>
      </c>
      <c r="P2049" s="3">
        <v>1</v>
      </c>
      <c r="Q2049" s="28">
        <f t="shared" si="417"/>
        <v>6</v>
      </c>
      <c r="R2049" s="28">
        <f t="shared" si="418"/>
        <v>109.19999999999999</v>
      </c>
      <c r="S2049" s="12">
        <v>0</v>
      </c>
      <c r="T2049" s="46">
        <f t="shared" si="410"/>
        <v>0</v>
      </c>
      <c r="U2049" s="37"/>
      <c r="V2049" s="3">
        <f t="shared" si="411"/>
        <v>6</v>
      </c>
      <c r="W2049" s="29" t="s">
        <v>2503</v>
      </c>
      <c r="X2049" s="5">
        <f t="shared" si="412"/>
        <v>109.19999999999999</v>
      </c>
      <c r="Y2049" s="5">
        <f t="shared" si="413"/>
        <v>0</v>
      </c>
      <c r="Z2049" s="5"/>
      <c r="AA2049" s="3">
        <v>3.6</v>
      </c>
      <c r="AB2049" s="3">
        <f t="shared" si="415"/>
        <v>2.4</v>
      </c>
      <c r="AC2049" s="3">
        <f t="shared" si="416"/>
        <v>65.52</v>
      </c>
      <c r="AD2049">
        <v>3600</v>
      </c>
      <c r="AE2049" s="1">
        <f t="shared" si="419"/>
        <v>3.6</v>
      </c>
    </row>
    <row r="2050" spans="1:31" customFormat="1" hidden="1" x14ac:dyDescent="0.3">
      <c r="A2050" s="65" t="str" cm="1">
        <f t="array" ref="A2050">_xlfn.IFS(M2050&gt;=65,"Heavy",M2050&lt;=25,"Light",M2050&gt;=26-64,"Medium")</f>
        <v>Light</v>
      </c>
      <c r="B2050" s="1" t="s">
        <v>2787</v>
      </c>
      <c r="C2050" s="1" t="s">
        <v>2824</v>
      </c>
      <c r="D2050" s="3">
        <f t="shared" si="414"/>
        <v>2033</v>
      </c>
      <c r="E2050" s="4" t="s">
        <v>2783</v>
      </c>
      <c r="F2050" s="3">
        <v>5</v>
      </c>
      <c r="G2050" s="3" t="s">
        <v>2827</v>
      </c>
      <c r="H2050" s="4" t="s">
        <v>1960</v>
      </c>
      <c r="I2050" s="3" t="s">
        <v>32</v>
      </c>
      <c r="J2050" s="3" t="s">
        <v>2340</v>
      </c>
      <c r="K2050" s="7" t="str">
        <f>VLOOKUP($I2050,'New Summary'!$E$8:$G$59,2,FALSE)</f>
        <v>H-200x100x4,5x7</v>
      </c>
      <c r="L2050" s="3" t="s">
        <v>2496</v>
      </c>
      <c r="M2050" s="7">
        <f>VLOOKUP($I2050,'New Summary'!$E$8:$G$59,3,FALSE)</f>
        <v>18.2</v>
      </c>
      <c r="N2050" s="3">
        <v>6000</v>
      </c>
      <c r="O2050" s="3" t="s">
        <v>25</v>
      </c>
      <c r="P2050" s="3">
        <v>1</v>
      </c>
      <c r="Q2050" s="28">
        <f t="shared" si="417"/>
        <v>6</v>
      </c>
      <c r="R2050" s="28">
        <f t="shared" si="418"/>
        <v>109.19999999999999</v>
      </c>
      <c r="S2050" s="12">
        <v>0</v>
      </c>
      <c r="T2050" s="46">
        <f t="shared" si="410"/>
        <v>0</v>
      </c>
      <c r="U2050" s="37"/>
      <c r="V2050" s="3">
        <f t="shared" si="411"/>
        <v>6</v>
      </c>
      <c r="W2050" s="29" t="s">
        <v>2503</v>
      </c>
      <c r="X2050" s="5">
        <f t="shared" si="412"/>
        <v>109.19999999999999</v>
      </c>
      <c r="Y2050" s="5">
        <f t="shared" si="413"/>
        <v>0</v>
      </c>
      <c r="Z2050" s="5"/>
      <c r="AA2050" s="3">
        <v>3.6</v>
      </c>
      <c r="AB2050" s="3">
        <f t="shared" si="415"/>
        <v>2.4</v>
      </c>
      <c r="AC2050" s="3">
        <f t="shared" si="416"/>
        <v>65.52</v>
      </c>
      <c r="AD2050">
        <v>3600</v>
      </c>
      <c r="AE2050" s="1">
        <f t="shared" si="419"/>
        <v>3.6</v>
      </c>
    </row>
    <row r="2051" spans="1:31" customFormat="1" hidden="1" x14ac:dyDescent="0.3">
      <c r="A2051" s="65" t="str" cm="1">
        <f t="array" ref="A2051">_xlfn.IFS(M2051&gt;=65,"Heavy",M2051&lt;=25,"Light",M2051&gt;=26-64,"Medium")</f>
        <v>Light</v>
      </c>
      <c r="B2051" s="1" t="s">
        <v>2787</v>
      </c>
      <c r="C2051" s="1" t="s">
        <v>2824</v>
      </c>
      <c r="D2051" s="3">
        <f t="shared" si="414"/>
        <v>2034</v>
      </c>
      <c r="E2051" s="4" t="s">
        <v>2783</v>
      </c>
      <c r="F2051" s="3">
        <v>5</v>
      </c>
      <c r="G2051" s="3" t="s">
        <v>2827</v>
      </c>
      <c r="H2051" s="4" t="s">
        <v>1961</v>
      </c>
      <c r="I2051" s="3" t="s">
        <v>32</v>
      </c>
      <c r="J2051" s="3" t="s">
        <v>2340</v>
      </c>
      <c r="K2051" s="7" t="str">
        <f>VLOOKUP($I2051,'New Summary'!$E$8:$G$59,2,FALSE)</f>
        <v>H-200x100x4,5x7</v>
      </c>
      <c r="L2051" s="3" t="s">
        <v>2496</v>
      </c>
      <c r="M2051" s="7">
        <f>VLOOKUP($I2051,'New Summary'!$E$8:$G$59,3,FALSE)</f>
        <v>18.2</v>
      </c>
      <c r="N2051" s="3">
        <v>6000</v>
      </c>
      <c r="O2051" s="3" t="s">
        <v>25</v>
      </c>
      <c r="P2051" s="3">
        <v>1</v>
      </c>
      <c r="Q2051" s="28">
        <f t="shared" si="417"/>
        <v>6</v>
      </c>
      <c r="R2051" s="28">
        <f t="shared" si="418"/>
        <v>109.19999999999999</v>
      </c>
      <c r="S2051" s="12">
        <v>0</v>
      </c>
      <c r="T2051" s="46">
        <f t="shared" ref="T2051:T2114" si="420">Q2051*S2051</f>
        <v>0</v>
      </c>
      <c r="U2051" s="37"/>
      <c r="V2051" s="3">
        <f t="shared" ref="V2051:V2114" si="421">Q2051-T2051</f>
        <v>6</v>
      </c>
      <c r="W2051" s="29" t="s">
        <v>2503</v>
      </c>
      <c r="X2051" s="5">
        <f t="shared" si="412"/>
        <v>109.19999999999999</v>
      </c>
      <c r="Y2051" s="5">
        <f t="shared" si="413"/>
        <v>0</v>
      </c>
      <c r="Z2051" s="5"/>
      <c r="AA2051" s="3">
        <v>4</v>
      </c>
      <c r="AB2051" s="3">
        <f t="shared" si="415"/>
        <v>2</v>
      </c>
      <c r="AC2051" s="3">
        <f t="shared" si="416"/>
        <v>72.8</v>
      </c>
      <c r="AD2051">
        <v>4000</v>
      </c>
      <c r="AE2051" s="1">
        <f t="shared" si="419"/>
        <v>4</v>
      </c>
    </row>
    <row r="2052" spans="1:31" customFormat="1" hidden="1" x14ac:dyDescent="0.3">
      <c r="A2052" s="65" t="str" cm="1">
        <f t="array" ref="A2052">_xlfn.IFS(M2052&gt;=65,"Heavy",M2052&lt;=25,"Light",M2052&gt;=26-64,"Medium")</f>
        <v>Light</v>
      </c>
      <c r="B2052" s="1" t="s">
        <v>2787</v>
      </c>
      <c r="C2052" s="1" t="s">
        <v>2824</v>
      </c>
      <c r="D2052" s="3">
        <f t="shared" si="414"/>
        <v>2035</v>
      </c>
      <c r="E2052" s="4" t="s">
        <v>2783</v>
      </c>
      <c r="F2052" s="3">
        <v>5</v>
      </c>
      <c r="G2052" s="3" t="s">
        <v>2827</v>
      </c>
      <c r="H2052" s="4" t="s">
        <v>1962</v>
      </c>
      <c r="I2052" s="3" t="s">
        <v>32</v>
      </c>
      <c r="J2052" s="3" t="s">
        <v>2340</v>
      </c>
      <c r="K2052" s="7" t="str">
        <f>VLOOKUP($I2052,'New Summary'!$E$8:$G$59,2,FALSE)</f>
        <v>H-200x100x4,5x7</v>
      </c>
      <c r="L2052" s="3" t="s">
        <v>2496</v>
      </c>
      <c r="M2052" s="7">
        <f>VLOOKUP($I2052,'New Summary'!$E$8:$G$59,3,FALSE)</f>
        <v>18.2</v>
      </c>
      <c r="N2052" s="3">
        <v>6000</v>
      </c>
      <c r="O2052" s="3" t="s">
        <v>25</v>
      </c>
      <c r="P2052" s="3">
        <v>1</v>
      </c>
      <c r="Q2052" s="28">
        <f t="shared" si="417"/>
        <v>6</v>
      </c>
      <c r="R2052" s="28">
        <f t="shared" si="418"/>
        <v>109.19999999999999</v>
      </c>
      <c r="S2052" s="12">
        <v>0</v>
      </c>
      <c r="T2052" s="46">
        <f t="shared" si="420"/>
        <v>0</v>
      </c>
      <c r="U2052" s="37"/>
      <c r="V2052" s="3">
        <f t="shared" si="421"/>
        <v>6</v>
      </c>
      <c r="W2052" s="29" t="s">
        <v>2503</v>
      </c>
      <c r="X2052" s="5">
        <f t="shared" si="412"/>
        <v>109.19999999999999</v>
      </c>
      <c r="Y2052" s="5">
        <f t="shared" si="413"/>
        <v>0</v>
      </c>
      <c r="Z2052" s="5"/>
      <c r="AA2052" s="3">
        <v>4</v>
      </c>
      <c r="AB2052" s="3">
        <f t="shared" si="415"/>
        <v>2</v>
      </c>
      <c r="AC2052" s="3">
        <f t="shared" si="416"/>
        <v>72.8</v>
      </c>
      <c r="AD2052">
        <v>4000</v>
      </c>
      <c r="AE2052" s="1">
        <f t="shared" si="419"/>
        <v>4</v>
      </c>
    </row>
    <row r="2053" spans="1:31" customFormat="1" hidden="1" x14ac:dyDescent="0.3">
      <c r="A2053" s="65" t="str" cm="1">
        <f t="array" ref="A2053">_xlfn.IFS(M2053&gt;=65,"Heavy",M2053&lt;=25,"Light",M2053&gt;=26-64,"Medium")</f>
        <v>Light</v>
      </c>
      <c r="B2053" s="1" t="s">
        <v>2787</v>
      </c>
      <c r="C2053" s="1" t="s">
        <v>2824</v>
      </c>
      <c r="D2053" s="3">
        <f t="shared" si="414"/>
        <v>2036</v>
      </c>
      <c r="E2053" s="4" t="s">
        <v>2783</v>
      </c>
      <c r="F2053" s="3">
        <v>5</v>
      </c>
      <c r="G2053" s="3" t="s">
        <v>2827</v>
      </c>
      <c r="H2053" s="4" t="s">
        <v>1963</v>
      </c>
      <c r="I2053" s="3" t="s">
        <v>32</v>
      </c>
      <c r="J2053" s="3" t="s">
        <v>2340</v>
      </c>
      <c r="K2053" s="7" t="str">
        <f>VLOOKUP($I2053,'New Summary'!$E$8:$G$59,2,FALSE)</f>
        <v>H-200x100x4,5x7</v>
      </c>
      <c r="L2053" s="3" t="s">
        <v>2496</v>
      </c>
      <c r="M2053" s="7">
        <f>VLOOKUP($I2053,'New Summary'!$E$8:$G$59,3,FALSE)</f>
        <v>18.2</v>
      </c>
      <c r="N2053" s="3">
        <v>6000</v>
      </c>
      <c r="O2053" s="3" t="s">
        <v>25</v>
      </c>
      <c r="P2053" s="3">
        <v>1</v>
      </c>
      <c r="Q2053" s="28">
        <f t="shared" si="417"/>
        <v>6</v>
      </c>
      <c r="R2053" s="28">
        <f t="shared" si="418"/>
        <v>109.19999999999999</v>
      </c>
      <c r="S2053" s="12">
        <v>0</v>
      </c>
      <c r="T2053" s="46">
        <f t="shared" si="420"/>
        <v>0</v>
      </c>
      <c r="U2053" s="37"/>
      <c r="V2053" s="3">
        <f t="shared" si="421"/>
        <v>6</v>
      </c>
      <c r="W2053" s="29" t="s">
        <v>2503</v>
      </c>
      <c r="X2053" s="5">
        <f t="shared" si="412"/>
        <v>109.19999999999999</v>
      </c>
      <c r="Y2053" s="5">
        <f t="shared" si="413"/>
        <v>0</v>
      </c>
      <c r="Z2053" s="5"/>
      <c r="AA2053" s="3">
        <v>1.3499999999999999</v>
      </c>
      <c r="AB2053" s="3">
        <f t="shared" si="415"/>
        <v>4.6500000000000004</v>
      </c>
      <c r="AC2053" s="3">
        <f t="shared" si="416"/>
        <v>24.569999999999997</v>
      </c>
      <c r="AD2053">
        <v>1349.9999999999998</v>
      </c>
      <c r="AE2053" s="1">
        <f t="shared" si="419"/>
        <v>1.3499999999999999</v>
      </c>
    </row>
    <row r="2054" spans="1:31" customFormat="1" hidden="1" x14ac:dyDescent="0.3">
      <c r="A2054" s="65" t="str" cm="1">
        <f t="array" ref="A2054">_xlfn.IFS(M2054&gt;=65,"Heavy",M2054&lt;=25,"Light",M2054&gt;=26-64,"Medium")</f>
        <v>Light</v>
      </c>
      <c r="B2054" s="1" t="s">
        <v>2787</v>
      </c>
      <c r="C2054" s="1" t="s">
        <v>2824</v>
      </c>
      <c r="D2054" s="3">
        <f t="shared" si="414"/>
        <v>2037</v>
      </c>
      <c r="E2054" s="4" t="s">
        <v>2783</v>
      </c>
      <c r="F2054" s="3">
        <v>5</v>
      </c>
      <c r="G2054" s="3" t="s">
        <v>2827</v>
      </c>
      <c r="H2054" s="4" t="s">
        <v>1964</v>
      </c>
      <c r="I2054" s="3" t="s">
        <v>32</v>
      </c>
      <c r="J2054" s="3" t="s">
        <v>2340</v>
      </c>
      <c r="K2054" s="7" t="str">
        <f>VLOOKUP($I2054,'New Summary'!$E$8:$G$59,2,FALSE)</f>
        <v>H-200x100x4,5x7</v>
      </c>
      <c r="L2054" s="3" t="s">
        <v>2496</v>
      </c>
      <c r="M2054" s="7">
        <f>VLOOKUP($I2054,'New Summary'!$E$8:$G$59,3,FALSE)</f>
        <v>18.2</v>
      </c>
      <c r="N2054" s="3">
        <v>6000</v>
      </c>
      <c r="O2054" s="3" t="s">
        <v>25</v>
      </c>
      <c r="P2054" s="3">
        <v>1</v>
      </c>
      <c r="Q2054" s="28">
        <f t="shared" si="417"/>
        <v>6</v>
      </c>
      <c r="R2054" s="28">
        <f t="shared" si="418"/>
        <v>109.19999999999999</v>
      </c>
      <c r="S2054" s="12">
        <v>0</v>
      </c>
      <c r="T2054" s="46">
        <f t="shared" si="420"/>
        <v>0</v>
      </c>
      <c r="U2054" s="37"/>
      <c r="V2054" s="3">
        <f t="shared" si="421"/>
        <v>6</v>
      </c>
      <c r="W2054" s="29" t="s">
        <v>2503</v>
      </c>
      <c r="X2054" s="5">
        <f t="shared" si="412"/>
        <v>109.19999999999999</v>
      </c>
      <c r="Y2054" s="5">
        <f t="shared" si="413"/>
        <v>0</v>
      </c>
      <c r="Z2054" s="5"/>
      <c r="AA2054" s="3">
        <v>4.8</v>
      </c>
      <c r="AB2054" s="3">
        <f t="shared" si="415"/>
        <v>1.2000000000000002</v>
      </c>
      <c r="AC2054" s="3">
        <f t="shared" si="416"/>
        <v>87.36</v>
      </c>
      <c r="AD2054">
        <v>4800</v>
      </c>
      <c r="AE2054" s="1">
        <f t="shared" si="419"/>
        <v>4.8</v>
      </c>
    </row>
    <row r="2055" spans="1:31" customFormat="1" hidden="1" x14ac:dyDescent="0.3">
      <c r="A2055" s="65" t="str" cm="1">
        <f t="array" ref="A2055">_xlfn.IFS(M2055&gt;=65,"Heavy",M2055&lt;=25,"Light",M2055&gt;=26-64,"Medium")</f>
        <v>Light</v>
      </c>
      <c r="B2055" s="1" t="s">
        <v>2787</v>
      </c>
      <c r="C2055" s="1" t="s">
        <v>2824</v>
      </c>
      <c r="D2055" s="3">
        <f t="shared" si="414"/>
        <v>2038</v>
      </c>
      <c r="E2055" s="4" t="s">
        <v>2783</v>
      </c>
      <c r="F2055" s="3">
        <v>5</v>
      </c>
      <c r="G2055" s="3" t="s">
        <v>2827</v>
      </c>
      <c r="H2055" s="4" t="s">
        <v>1965</v>
      </c>
      <c r="I2055" s="3" t="s">
        <v>32</v>
      </c>
      <c r="J2055" s="3" t="s">
        <v>2340</v>
      </c>
      <c r="K2055" s="7" t="str">
        <f>VLOOKUP($I2055,'New Summary'!$E$8:$G$59,2,FALSE)</f>
        <v>H-200x100x4,5x7</v>
      </c>
      <c r="L2055" s="3" t="s">
        <v>2496</v>
      </c>
      <c r="M2055" s="7">
        <f>VLOOKUP($I2055,'New Summary'!$E$8:$G$59,3,FALSE)</f>
        <v>18.2</v>
      </c>
      <c r="N2055" s="3">
        <v>6000</v>
      </c>
      <c r="O2055" s="3" t="s">
        <v>25</v>
      </c>
      <c r="P2055" s="3">
        <v>1</v>
      </c>
      <c r="Q2055" s="28">
        <f t="shared" si="417"/>
        <v>6</v>
      </c>
      <c r="R2055" s="28">
        <f t="shared" si="418"/>
        <v>109.19999999999999</v>
      </c>
      <c r="S2055" s="12">
        <v>0</v>
      </c>
      <c r="T2055" s="46">
        <f t="shared" si="420"/>
        <v>0</v>
      </c>
      <c r="U2055" s="37"/>
      <c r="V2055" s="3">
        <f t="shared" si="421"/>
        <v>6</v>
      </c>
      <c r="W2055" s="29" t="s">
        <v>2503</v>
      </c>
      <c r="X2055" s="5">
        <f t="shared" si="412"/>
        <v>109.19999999999999</v>
      </c>
      <c r="Y2055" s="5">
        <f t="shared" si="413"/>
        <v>0</v>
      </c>
      <c r="Z2055" s="5"/>
      <c r="AA2055" s="3">
        <v>4.4000000000000004</v>
      </c>
      <c r="AB2055" s="3">
        <f t="shared" si="415"/>
        <v>1.5999999999999996</v>
      </c>
      <c r="AC2055" s="3">
        <f t="shared" si="416"/>
        <v>80.08</v>
      </c>
      <c r="AD2055">
        <v>4400</v>
      </c>
      <c r="AE2055" s="1">
        <f t="shared" si="419"/>
        <v>4.4000000000000004</v>
      </c>
    </row>
    <row r="2056" spans="1:31" customFormat="1" hidden="1" x14ac:dyDescent="0.3">
      <c r="A2056" s="65" t="str" cm="1">
        <f t="array" ref="A2056">_xlfn.IFS(M2056&gt;=65,"Heavy",M2056&lt;=25,"Light",M2056&gt;=26-64,"Medium")</f>
        <v>Light</v>
      </c>
      <c r="B2056" s="1" t="s">
        <v>2787</v>
      </c>
      <c r="C2056" s="1" t="s">
        <v>2824</v>
      </c>
      <c r="D2056" s="3">
        <f t="shared" si="414"/>
        <v>2039</v>
      </c>
      <c r="E2056" s="4" t="s">
        <v>2783</v>
      </c>
      <c r="F2056" s="3">
        <v>5</v>
      </c>
      <c r="G2056" s="3" t="s">
        <v>2827</v>
      </c>
      <c r="H2056" s="4" t="s">
        <v>1966</v>
      </c>
      <c r="I2056" s="3" t="s">
        <v>32</v>
      </c>
      <c r="J2056" s="3" t="s">
        <v>2340</v>
      </c>
      <c r="K2056" s="7" t="str">
        <f>VLOOKUP($I2056,'New Summary'!$E$8:$G$59,2,FALSE)</f>
        <v>H-200x100x4,5x7</v>
      </c>
      <c r="L2056" s="3" t="s">
        <v>2496</v>
      </c>
      <c r="M2056" s="7">
        <f>VLOOKUP($I2056,'New Summary'!$E$8:$G$59,3,FALSE)</f>
        <v>18.2</v>
      </c>
      <c r="N2056" s="3">
        <v>6000</v>
      </c>
      <c r="O2056" s="3" t="s">
        <v>25</v>
      </c>
      <c r="P2056" s="3">
        <v>1</v>
      </c>
      <c r="Q2056" s="28">
        <f t="shared" si="417"/>
        <v>6</v>
      </c>
      <c r="R2056" s="28">
        <f t="shared" si="418"/>
        <v>109.19999999999999</v>
      </c>
      <c r="S2056" s="12">
        <v>0</v>
      </c>
      <c r="T2056" s="46">
        <f t="shared" si="420"/>
        <v>0</v>
      </c>
      <c r="U2056" s="37"/>
      <c r="V2056" s="3">
        <f t="shared" si="421"/>
        <v>6</v>
      </c>
      <c r="W2056" s="29" t="s">
        <v>2503</v>
      </c>
      <c r="X2056" s="5">
        <f t="shared" si="412"/>
        <v>109.19999999999999</v>
      </c>
      <c r="Y2056" s="5">
        <f t="shared" si="413"/>
        <v>0</v>
      </c>
      <c r="Z2056" s="5"/>
      <c r="AA2056" s="3">
        <v>1.5</v>
      </c>
      <c r="AB2056" s="3">
        <f t="shared" si="415"/>
        <v>4.5</v>
      </c>
      <c r="AC2056" s="3">
        <f t="shared" si="416"/>
        <v>27.299999999999997</v>
      </c>
      <c r="AD2056">
        <v>1500</v>
      </c>
      <c r="AE2056" s="1">
        <f t="shared" si="419"/>
        <v>1.5</v>
      </c>
    </row>
    <row r="2057" spans="1:31" customFormat="1" hidden="1" x14ac:dyDescent="0.3">
      <c r="A2057" s="65" t="str" cm="1">
        <f t="array" ref="A2057">_xlfn.IFS(M2057&gt;=65,"Heavy",M2057&lt;=25,"Light",M2057&gt;=26-64,"Medium")</f>
        <v>Light</v>
      </c>
      <c r="B2057" s="1" t="s">
        <v>2787</v>
      </c>
      <c r="C2057" s="1" t="s">
        <v>2824</v>
      </c>
      <c r="D2057" s="3">
        <f t="shared" si="414"/>
        <v>2040</v>
      </c>
      <c r="E2057" s="4" t="s">
        <v>2783</v>
      </c>
      <c r="F2057" s="3">
        <v>5</v>
      </c>
      <c r="G2057" s="3" t="s">
        <v>2827</v>
      </c>
      <c r="H2057" s="4" t="s">
        <v>1967</v>
      </c>
      <c r="I2057" s="3" t="s">
        <v>32</v>
      </c>
      <c r="J2057" s="3" t="s">
        <v>2340</v>
      </c>
      <c r="K2057" s="7" t="str">
        <f>VLOOKUP($I2057,'New Summary'!$E$8:$G$59,2,FALSE)</f>
        <v>H-200x100x4,5x7</v>
      </c>
      <c r="L2057" s="3" t="s">
        <v>2496</v>
      </c>
      <c r="M2057" s="7">
        <f>VLOOKUP($I2057,'New Summary'!$E$8:$G$59,3,FALSE)</f>
        <v>18.2</v>
      </c>
      <c r="N2057" s="3">
        <v>6000</v>
      </c>
      <c r="O2057" s="3" t="s">
        <v>25</v>
      </c>
      <c r="P2057" s="3">
        <v>1</v>
      </c>
      <c r="Q2057" s="28">
        <f t="shared" si="417"/>
        <v>6</v>
      </c>
      <c r="R2057" s="28">
        <f t="shared" si="418"/>
        <v>109.19999999999999</v>
      </c>
      <c r="S2057" s="12">
        <v>0</v>
      </c>
      <c r="T2057" s="46">
        <f t="shared" si="420"/>
        <v>0</v>
      </c>
      <c r="U2057" s="37"/>
      <c r="V2057" s="3">
        <f t="shared" si="421"/>
        <v>6</v>
      </c>
      <c r="W2057" s="29" t="s">
        <v>2503</v>
      </c>
      <c r="X2057" s="5">
        <f t="shared" si="412"/>
        <v>109.19999999999999</v>
      </c>
      <c r="Y2057" s="5">
        <f t="shared" si="413"/>
        <v>0</v>
      </c>
      <c r="Z2057" s="5"/>
      <c r="AA2057" s="3">
        <v>4</v>
      </c>
      <c r="AB2057" s="3">
        <f t="shared" si="415"/>
        <v>2</v>
      </c>
      <c r="AC2057" s="3">
        <f t="shared" si="416"/>
        <v>72.8</v>
      </c>
      <c r="AD2057">
        <v>4000</v>
      </c>
      <c r="AE2057" s="1">
        <f t="shared" si="419"/>
        <v>4</v>
      </c>
    </row>
    <row r="2058" spans="1:31" customFormat="1" hidden="1" x14ac:dyDescent="0.3">
      <c r="A2058" s="65" t="str" cm="1">
        <f t="array" ref="A2058">_xlfn.IFS(M2058&gt;=65,"Heavy",M2058&lt;=25,"Light",M2058&gt;=26-64,"Medium")</f>
        <v>Light</v>
      </c>
      <c r="B2058" s="1" t="s">
        <v>2787</v>
      </c>
      <c r="C2058" s="1" t="s">
        <v>2824</v>
      </c>
      <c r="D2058" s="3">
        <f t="shared" si="414"/>
        <v>2041</v>
      </c>
      <c r="E2058" s="4" t="s">
        <v>2783</v>
      </c>
      <c r="F2058" s="3">
        <v>5</v>
      </c>
      <c r="G2058" s="3" t="s">
        <v>2827</v>
      </c>
      <c r="H2058" s="4" t="s">
        <v>1968</v>
      </c>
      <c r="I2058" s="3" t="s">
        <v>32</v>
      </c>
      <c r="J2058" s="3" t="s">
        <v>2340</v>
      </c>
      <c r="K2058" s="7" t="str">
        <f>VLOOKUP($I2058,'New Summary'!$E$8:$G$59,2,FALSE)</f>
        <v>H-200x100x4,5x7</v>
      </c>
      <c r="L2058" s="3" t="s">
        <v>2496</v>
      </c>
      <c r="M2058" s="7">
        <f>VLOOKUP($I2058,'New Summary'!$E$8:$G$59,3,FALSE)</f>
        <v>18.2</v>
      </c>
      <c r="N2058" s="3">
        <v>6000</v>
      </c>
      <c r="O2058" s="3" t="s">
        <v>25</v>
      </c>
      <c r="P2058" s="3">
        <v>1</v>
      </c>
      <c r="Q2058" s="28">
        <f t="shared" si="417"/>
        <v>6</v>
      </c>
      <c r="R2058" s="28">
        <f t="shared" si="418"/>
        <v>109.19999999999999</v>
      </c>
      <c r="S2058" s="12">
        <v>0</v>
      </c>
      <c r="T2058" s="46">
        <f t="shared" si="420"/>
        <v>0</v>
      </c>
      <c r="U2058" s="37"/>
      <c r="V2058" s="3">
        <f t="shared" si="421"/>
        <v>6</v>
      </c>
      <c r="W2058" s="29" t="s">
        <v>2503</v>
      </c>
      <c r="X2058" s="5">
        <f t="shared" si="412"/>
        <v>109.19999999999999</v>
      </c>
      <c r="Y2058" s="5">
        <f t="shared" si="413"/>
        <v>0</v>
      </c>
      <c r="Z2058" s="5"/>
      <c r="AA2058" s="3">
        <v>4.8</v>
      </c>
      <c r="AB2058" s="3">
        <f t="shared" si="415"/>
        <v>1.2000000000000002</v>
      </c>
      <c r="AC2058" s="3">
        <f t="shared" si="416"/>
        <v>87.36</v>
      </c>
      <c r="AD2058">
        <v>4800</v>
      </c>
      <c r="AE2058" s="1">
        <f t="shared" si="419"/>
        <v>4.8</v>
      </c>
    </row>
    <row r="2059" spans="1:31" customFormat="1" hidden="1" x14ac:dyDescent="0.3">
      <c r="A2059" s="65" t="str" cm="1">
        <f t="array" ref="A2059">_xlfn.IFS(M2059&gt;=65,"Heavy",M2059&lt;=25,"Light",M2059&gt;=26-64,"Medium")</f>
        <v>Light</v>
      </c>
      <c r="B2059" s="1" t="s">
        <v>2787</v>
      </c>
      <c r="C2059" s="1" t="s">
        <v>2824</v>
      </c>
      <c r="D2059" s="3">
        <f t="shared" si="414"/>
        <v>2042</v>
      </c>
      <c r="E2059" s="4" t="s">
        <v>2783</v>
      </c>
      <c r="F2059" s="3">
        <v>5</v>
      </c>
      <c r="G2059" s="3" t="s">
        <v>2827</v>
      </c>
      <c r="H2059" s="4" t="s">
        <v>1969</v>
      </c>
      <c r="I2059" s="3" t="s">
        <v>32</v>
      </c>
      <c r="J2059" s="3" t="s">
        <v>2340</v>
      </c>
      <c r="K2059" s="7" t="str">
        <f>VLOOKUP($I2059,'New Summary'!$E$8:$G$59,2,FALSE)</f>
        <v>H-200x100x4,5x7</v>
      </c>
      <c r="L2059" s="3" t="s">
        <v>2496</v>
      </c>
      <c r="M2059" s="7">
        <f>VLOOKUP($I2059,'New Summary'!$E$8:$G$59,3,FALSE)</f>
        <v>18.2</v>
      </c>
      <c r="N2059" s="3">
        <v>6000</v>
      </c>
      <c r="O2059" s="3" t="s">
        <v>25</v>
      </c>
      <c r="P2059" s="3">
        <v>1</v>
      </c>
      <c r="Q2059" s="28">
        <f t="shared" si="417"/>
        <v>6</v>
      </c>
      <c r="R2059" s="28">
        <f t="shared" si="418"/>
        <v>109.19999999999999</v>
      </c>
      <c r="S2059" s="12">
        <v>0</v>
      </c>
      <c r="T2059" s="46">
        <f t="shared" si="420"/>
        <v>0</v>
      </c>
      <c r="U2059" s="37"/>
      <c r="V2059" s="3">
        <f t="shared" si="421"/>
        <v>6</v>
      </c>
      <c r="W2059" s="29" t="s">
        <v>2503</v>
      </c>
      <c r="X2059" s="5">
        <f t="shared" si="412"/>
        <v>109.19999999999999</v>
      </c>
      <c r="Y2059" s="5">
        <f t="shared" si="413"/>
        <v>0</v>
      </c>
      <c r="Z2059" s="5"/>
      <c r="AA2059" s="3">
        <v>3.6</v>
      </c>
      <c r="AB2059" s="3">
        <f t="shared" si="415"/>
        <v>2.4</v>
      </c>
      <c r="AC2059" s="3">
        <f t="shared" si="416"/>
        <v>65.52</v>
      </c>
      <c r="AD2059">
        <v>3600</v>
      </c>
      <c r="AE2059" s="1">
        <f t="shared" si="419"/>
        <v>3.6</v>
      </c>
    </row>
    <row r="2060" spans="1:31" customFormat="1" hidden="1" x14ac:dyDescent="0.3">
      <c r="A2060" s="65" t="str" cm="1">
        <f t="array" ref="A2060">_xlfn.IFS(M2060&gt;=65,"Heavy",M2060&lt;=25,"Light",M2060&gt;=26-64,"Medium")</f>
        <v>Light</v>
      </c>
      <c r="B2060" s="1" t="s">
        <v>2787</v>
      </c>
      <c r="C2060" s="1" t="s">
        <v>2824</v>
      </c>
      <c r="D2060" s="3">
        <f t="shared" si="414"/>
        <v>2043</v>
      </c>
      <c r="E2060" s="4" t="s">
        <v>2783</v>
      </c>
      <c r="F2060" s="3">
        <v>5</v>
      </c>
      <c r="G2060" s="3" t="s">
        <v>2827</v>
      </c>
      <c r="H2060" s="4" t="s">
        <v>1970</v>
      </c>
      <c r="I2060" s="3" t="s">
        <v>32</v>
      </c>
      <c r="J2060" s="3" t="s">
        <v>2340</v>
      </c>
      <c r="K2060" s="7" t="str">
        <f>VLOOKUP($I2060,'New Summary'!$E$8:$G$59,2,FALSE)</f>
        <v>H-200x100x4,5x7</v>
      </c>
      <c r="L2060" s="3" t="s">
        <v>2496</v>
      </c>
      <c r="M2060" s="7">
        <f>VLOOKUP($I2060,'New Summary'!$E$8:$G$59,3,FALSE)</f>
        <v>18.2</v>
      </c>
      <c r="N2060" s="3">
        <v>6000</v>
      </c>
      <c r="O2060" s="3" t="s">
        <v>25</v>
      </c>
      <c r="P2060" s="3">
        <v>1</v>
      </c>
      <c r="Q2060" s="28">
        <f t="shared" si="417"/>
        <v>6</v>
      </c>
      <c r="R2060" s="28">
        <f t="shared" si="418"/>
        <v>109.19999999999999</v>
      </c>
      <c r="S2060" s="12">
        <v>0</v>
      </c>
      <c r="T2060" s="46">
        <f t="shared" si="420"/>
        <v>0</v>
      </c>
      <c r="U2060" s="37"/>
      <c r="V2060" s="3">
        <f t="shared" si="421"/>
        <v>6</v>
      </c>
      <c r="W2060" s="29" t="s">
        <v>2503</v>
      </c>
      <c r="X2060" s="5">
        <f t="shared" si="412"/>
        <v>109.19999999999999</v>
      </c>
      <c r="Y2060" s="5">
        <f t="shared" si="413"/>
        <v>0</v>
      </c>
      <c r="Z2060" s="5"/>
      <c r="AA2060" s="3">
        <v>1.32</v>
      </c>
      <c r="AB2060" s="3">
        <f t="shared" si="415"/>
        <v>4.68</v>
      </c>
      <c r="AC2060" s="3">
        <f t="shared" si="416"/>
        <v>24.024000000000001</v>
      </c>
      <c r="AD2060">
        <v>1320</v>
      </c>
      <c r="AE2060" s="1">
        <f t="shared" si="419"/>
        <v>1.32</v>
      </c>
    </row>
    <row r="2061" spans="1:31" customFormat="1" hidden="1" x14ac:dyDescent="0.3">
      <c r="A2061" s="65" t="str" cm="1">
        <f t="array" ref="A2061">_xlfn.IFS(M2061&gt;=65,"Heavy",M2061&lt;=25,"Light",M2061&gt;=26-64,"Medium")</f>
        <v>Light</v>
      </c>
      <c r="B2061" s="1" t="s">
        <v>2787</v>
      </c>
      <c r="C2061" s="1" t="s">
        <v>2824</v>
      </c>
      <c r="D2061" s="3">
        <f t="shared" si="414"/>
        <v>2044</v>
      </c>
      <c r="E2061" s="4" t="s">
        <v>2783</v>
      </c>
      <c r="F2061" s="3">
        <v>5</v>
      </c>
      <c r="G2061" s="3" t="s">
        <v>2827</v>
      </c>
      <c r="H2061" s="4" t="s">
        <v>1971</v>
      </c>
      <c r="I2061" s="3" t="s">
        <v>32</v>
      </c>
      <c r="J2061" s="3" t="s">
        <v>2340</v>
      </c>
      <c r="K2061" s="7" t="str">
        <f>VLOOKUP($I2061,'New Summary'!$E$8:$G$59,2,FALSE)</f>
        <v>H-200x100x4,5x7</v>
      </c>
      <c r="L2061" s="3" t="s">
        <v>2496</v>
      </c>
      <c r="M2061" s="7">
        <f>VLOOKUP($I2061,'New Summary'!$E$8:$G$59,3,FALSE)</f>
        <v>18.2</v>
      </c>
      <c r="N2061" s="3">
        <v>6000</v>
      </c>
      <c r="O2061" s="3" t="s">
        <v>25</v>
      </c>
      <c r="P2061" s="3">
        <v>1</v>
      </c>
      <c r="Q2061" s="28">
        <f t="shared" si="417"/>
        <v>6</v>
      </c>
      <c r="R2061" s="28">
        <f t="shared" si="418"/>
        <v>109.19999999999999</v>
      </c>
      <c r="S2061" s="12">
        <v>0</v>
      </c>
      <c r="T2061" s="46">
        <f t="shared" si="420"/>
        <v>0</v>
      </c>
      <c r="U2061" s="37"/>
      <c r="V2061" s="3">
        <f t="shared" si="421"/>
        <v>6</v>
      </c>
      <c r="W2061" s="29" t="s">
        <v>2503</v>
      </c>
      <c r="X2061" s="5">
        <f t="shared" si="412"/>
        <v>109.19999999999999</v>
      </c>
      <c r="Y2061" s="5">
        <f t="shared" si="413"/>
        <v>0</v>
      </c>
      <c r="Z2061" s="5"/>
      <c r="AA2061" s="3">
        <v>1.1000000000000001</v>
      </c>
      <c r="AB2061" s="3">
        <f t="shared" si="415"/>
        <v>4.9000000000000004</v>
      </c>
      <c r="AC2061" s="3">
        <f t="shared" si="416"/>
        <v>20.02</v>
      </c>
      <c r="AD2061">
        <v>1100</v>
      </c>
      <c r="AE2061" s="1">
        <f t="shared" si="419"/>
        <v>1.1000000000000001</v>
      </c>
    </row>
    <row r="2062" spans="1:31" customFormat="1" hidden="1" x14ac:dyDescent="0.3">
      <c r="A2062" s="65" t="str" cm="1">
        <f t="array" ref="A2062">_xlfn.IFS(M2062&gt;=65,"Heavy",M2062&lt;=25,"Light",M2062&gt;=26-64,"Medium")</f>
        <v>Light</v>
      </c>
      <c r="B2062" s="1" t="s">
        <v>2787</v>
      </c>
      <c r="C2062" s="1" t="s">
        <v>2824</v>
      </c>
      <c r="D2062" s="3">
        <f t="shared" si="414"/>
        <v>2045</v>
      </c>
      <c r="E2062" s="4" t="s">
        <v>2783</v>
      </c>
      <c r="F2062" s="3">
        <v>5</v>
      </c>
      <c r="G2062" s="3" t="s">
        <v>2827</v>
      </c>
      <c r="H2062" s="4" t="s">
        <v>1972</v>
      </c>
      <c r="I2062" s="3" t="s">
        <v>32</v>
      </c>
      <c r="J2062" s="3" t="s">
        <v>2340</v>
      </c>
      <c r="K2062" s="7" t="str">
        <f>VLOOKUP($I2062,'New Summary'!$E$8:$G$59,2,FALSE)</f>
        <v>H-200x100x4,5x7</v>
      </c>
      <c r="L2062" s="3" t="s">
        <v>2496</v>
      </c>
      <c r="M2062" s="7">
        <f>VLOOKUP($I2062,'New Summary'!$E$8:$G$59,3,FALSE)</f>
        <v>18.2</v>
      </c>
      <c r="N2062" s="3">
        <v>6000</v>
      </c>
      <c r="O2062" s="3" t="s">
        <v>25</v>
      </c>
      <c r="P2062" s="3">
        <v>1</v>
      </c>
      <c r="Q2062" s="28">
        <f t="shared" si="417"/>
        <v>6</v>
      </c>
      <c r="R2062" s="28">
        <f t="shared" si="418"/>
        <v>109.19999999999999</v>
      </c>
      <c r="S2062" s="12">
        <v>0</v>
      </c>
      <c r="T2062" s="46">
        <f t="shared" si="420"/>
        <v>0</v>
      </c>
      <c r="U2062" s="37"/>
      <c r="V2062" s="3">
        <f t="shared" si="421"/>
        <v>6</v>
      </c>
      <c r="W2062" s="29" t="s">
        <v>2503</v>
      </c>
      <c r="X2062" s="5">
        <f t="shared" ref="X2062:X2125" si="422">V2062*M2062</f>
        <v>109.19999999999999</v>
      </c>
      <c r="Y2062" s="5">
        <f t="shared" ref="Y2062:Y2125" si="423">T2062*M2062</f>
        <v>0</v>
      </c>
      <c r="Z2062" s="5"/>
      <c r="AA2062" s="3">
        <v>0.67500000000000004</v>
      </c>
      <c r="AB2062" s="3">
        <f t="shared" si="415"/>
        <v>5.3250000000000002</v>
      </c>
      <c r="AC2062" s="3">
        <f t="shared" si="416"/>
        <v>12.285</v>
      </c>
      <c r="AD2062">
        <v>675</v>
      </c>
      <c r="AE2062" s="1">
        <f t="shared" si="419"/>
        <v>0.67500000000000004</v>
      </c>
    </row>
    <row r="2063" spans="1:31" customFormat="1" hidden="1" x14ac:dyDescent="0.3">
      <c r="A2063" s="65" t="str" cm="1">
        <f t="array" ref="A2063">_xlfn.IFS(M2063&gt;=65,"Heavy",M2063&lt;=25,"Light",M2063&gt;=26-64,"Medium")</f>
        <v>Light</v>
      </c>
      <c r="B2063" s="1" t="s">
        <v>2787</v>
      </c>
      <c r="C2063" s="1" t="s">
        <v>2824</v>
      </c>
      <c r="D2063" s="3">
        <f t="shared" si="414"/>
        <v>2046</v>
      </c>
      <c r="E2063" s="4" t="s">
        <v>2783</v>
      </c>
      <c r="F2063" s="3">
        <v>5</v>
      </c>
      <c r="G2063" s="3" t="s">
        <v>2827</v>
      </c>
      <c r="H2063" s="4" t="s">
        <v>1973</v>
      </c>
      <c r="I2063" s="3" t="s">
        <v>32</v>
      </c>
      <c r="J2063" s="3" t="s">
        <v>2340</v>
      </c>
      <c r="K2063" s="7" t="str">
        <f>VLOOKUP($I2063,'New Summary'!$E$8:$G$59,2,FALSE)</f>
        <v>H-200x100x4,5x7</v>
      </c>
      <c r="L2063" s="3" t="s">
        <v>2496</v>
      </c>
      <c r="M2063" s="7">
        <f>VLOOKUP($I2063,'New Summary'!$E$8:$G$59,3,FALSE)</f>
        <v>18.2</v>
      </c>
      <c r="N2063" s="3">
        <v>6000</v>
      </c>
      <c r="O2063" s="3" t="s">
        <v>25</v>
      </c>
      <c r="P2063" s="3">
        <v>1</v>
      </c>
      <c r="Q2063" s="28">
        <f t="shared" si="417"/>
        <v>6</v>
      </c>
      <c r="R2063" s="28">
        <f t="shared" si="418"/>
        <v>109.19999999999999</v>
      </c>
      <c r="S2063" s="12">
        <v>0</v>
      </c>
      <c r="T2063" s="46">
        <f t="shared" si="420"/>
        <v>0</v>
      </c>
      <c r="U2063" s="37"/>
      <c r="V2063" s="3">
        <f t="shared" si="421"/>
        <v>6</v>
      </c>
      <c r="W2063" s="29" t="s">
        <v>2503</v>
      </c>
      <c r="X2063" s="5">
        <f t="shared" si="422"/>
        <v>109.19999999999999</v>
      </c>
      <c r="Y2063" s="5">
        <f t="shared" si="423"/>
        <v>0</v>
      </c>
      <c r="Z2063" s="5"/>
      <c r="AA2063" s="3">
        <v>2.6999999999999997</v>
      </c>
      <c r="AB2063" s="3">
        <f t="shared" si="415"/>
        <v>3.3000000000000003</v>
      </c>
      <c r="AC2063" s="3">
        <f t="shared" si="416"/>
        <v>49.139999999999993</v>
      </c>
      <c r="AD2063">
        <v>2699.9999999999995</v>
      </c>
      <c r="AE2063" s="1">
        <f t="shared" si="419"/>
        <v>2.6999999999999997</v>
      </c>
    </row>
    <row r="2064" spans="1:31" customFormat="1" hidden="1" x14ac:dyDescent="0.3">
      <c r="A2064" s="65" t="str" cm="1">
        <f t="array" ref="A2064">_xlfn.IFS(M2064&gt;=65,"Heavy",M2064&lt;=25,"Light",M2064&gt;=26-64,"Medium")</f>
        <v>Light</v>
      </c>
      <c r="B2064" s="1" t="s">
        <v>2787</v>
      </c>
      <c r="C2064" s="1" t="s">
        <v>2824</v>
      </c>
      <c r="D2064" s="3">
        <f t="shared" si="414"/>
        <v>2047</v>
      </c>
      <c r="E2064" s="4" t="s">
        <v>2783</v>
      </c>
      <c r="F2064" s="3">
        <v>5</v>
      </c>
      <c r="G2064" s="3" t="s">
        <v>2827</v>
      </c>
      <c r="H2064" s="4" t="s">
        <v>1974</v>
      </c>
      <c r="I2064" s="3" t="s">
        <v>32</v>
      </c>
      <c r="J2064" s="3" t="s">
        <v>2340</v>
      </c>
      <c r="K2064" s="7" t="str">
        <f>VLOOKUP($I2064,'New Summary'!$E$8:$G$59,2,FALSE)</f>
        <v>H-200x100x4,5x7</v>
      </c>
      <c r="L2064" s="3" t="s">
        <v>2496</v>
      </c>
      <c r="M2064" s="7">
        <f>VLOOKUP($I2064,'New Summary'!$E$8:$G$59,3,FALSE)</f>
        <v>18.2</v>
      </c>
      <c r="N2064" s="3">
        <v>6000</v>
      </c>
      <c r="O2064" s="3" t="s">
        <v>25</v>
      </c>
      <c r="P2064" s="3">
        <v>1</v>
      </c>
      <c r="Q2064" s="28">
        <f t="shared" si="417"/>
        <v>6</v>
      </c>
      <c r="R2064" s="28">
        <f t="shared" si="418"/>
        <v>109.19999999999999</v>
      </c>
      <c r="S2064" s="12">
        <v>0</v>
      </c>
      <c r="T2064" s="46">
        <f t="shared" si="420"/>
        <v>0</v>
      </c>
      <c r="U2064" s="37"/>
      <c r="V2064" s="3">
        <f t="shared" si="421"/>
        <v>6</v>
      </c>
      <c r="W2064" s="29" t="s">
        <v>2503</v>
      </c>
      <c r="X2064" s="5">
        <f t="shared" si="422"/>
        <v>109.19999999999999</v>
      </c>
      <c r="Y2064" s="5">
        <f t="shared" si="423"/>
        <v>0</v>
      </c>
      <c r="Z2064" s="5"/>
      <c r="AA2064" s="3">
        <v>1.32</v>
      </c>
      <c r="AB2064" s="3">
        <f t="shared" si="415"/>
        <v>4.68</v>
      </c>
      <c r="AC2064" s="3">
        <f t="shared" si="416"/>
        <v>24.024000000000001</v>
      </c>
      <c r="AD2064">
        <v>1320</v>
      </c>
      <c r="AE2064" s="1">
        <f t="shared" si="419"/>
        <v>1.32</v>
      </c>
    </row>
    <row r="2065" spans="1:31" customFormat="1" hidden="1" x14ac:dyDescent="0.3">
      <c r="A2065" s="65" t="str" cm="1">
        <f t="array" ref="A2065">_xlfn.IFS(M2065&gt;=65,"Heavy",M2065&lt;=25,"Light",M2065&gt;=26-64,"Medium")</f>
        <v>Light</v>
      </c>
      <c r="B2065" s="1" t="s">
        <v>2787</v>
      </c>
      <c r="C2065" s="1" t="s">
        <v>2824</v>
      </c>
      <c r="D2065" s="3">
        <f t="shared" si="414"/>
        <v>2048</v>
      </c>
      <c r="E2065" s="4" t="s">
        <v>2783</v>
      </c>
      <c r="F2065" s="3">
        <v>5</v>
      </c>
      <c r="G2065" s="3" t="s">
        <v>2827</v>
      </c>
      <c r="H2065" s="4" t="s">
        <v>1975</v>
      </c>
      <c r="I2065" s="3" t="s">
        <v>32</v>
      </c>
      <c r="J2065" s="3" t="s">
        <v>2340</v>
      </c>
      <c r="K2065" s="7" t="str">
        <f>VLOOKUP($I2065,'New Summary'!$E$8:$G$59,2,FALSE)</f>
        <v>H-200x100x4,5x7</v>
      </c>
      <c r="L2065" s="3" t="s">
        <v>2496</v>
      </c>
      <c r="M2065" s="7">
        <f>VLOOKUP($I2065,'New Summary'!$E$8:$G$59,3,FALSE)</f>
        <v>18.2</v>
      </c>
      <c r="N2065" s="3">
        <v>6000</v>
      </c>
      <c r="O2065" s="3" t="s">
        <v>25</v>
      </c>
      <c r="P2065" s="3">
        <v>1</v>
      </c>
      <c r="Q2065" s="28">
        <f t="shared" si="417"/>
        <v>6</v>
      </c>
      <c r="R2065" s="28">
        <f t="shared" si="418"/>
        <v>109.19999999999999</v>
      </c>
      <c r="S2065" s="12">
        <v>0</v>
      </c>
      <c r="T2065" s="46">
        <f t="shared" si="420"/>
        <v>0</v>
      </c>
      <c r="U2065" s="37"/>
      <c r="V2065" s="3">
        <f t="shared" si="421"/>
        <v>6</v>
      </c>
      <c r="W2065" s="29" t="s">
        <v>2503</v>
      </c>
      <c r="X2065" s="5">
        <f t="shared" si="422"/>
        <v>109.19999999999999</v>
      </c>
      <c r="Y2065" s="5">
        <f t="shared" si="423"/>
        <v>0</v>
      </c>
      <c r="Z2065" s="5"/>
      <c r="AA2065" s="3">
        <v>1.21</v>
      </c>
      <c r="AB2065" s="3">
        <f t="shared" si="415"/>
        <v>4.79</v>
      </c>
      <c r="AC2065" s="3">
        <f t="shared" si="416"/>
        <v>22.021999999999998</v>
      </c>
      <c r="AD2065">
        <v>1210</v>
      </c>
      <c r="AE2065" s="1">
        <f t="shared" si="419"/>
        <v>1.21</v>
      </c>
    </row>
    <row r="2066" spans="1:31" customFormat="1" hidden="1" x14ac:dyDescent="0.3">
      <c r="A2066" s="65" t="str" cm="1">
        <f t="array" ref="A2066">_xlfn.IFS(M2066&gt;=65,"Heavy",M2066&lt;=25,"Light",M2066&gt;=26-64,"Medium")</f>
        <v>Light</v>
      </c>
      <c r="B2066" s="1" t="s">
        <v>2787</v>
      </c>
      <c r="C2066" s="1" t="s">
        <v>2824</v>
      </c>
      <c r="D2066" s="3">
        <f t="shared" si="414"/>
        <v>2049</v>
      </c>
      <c r="E2066" s="4" t="s">
        <v>2783</v>
      </c>
      <c r="F2066" s="3">
        <v>5</v>
      </c>
      <c r="G2066" s="3" t="s">
        <v>2827</v>
      </c>
      <c r="H2066" s="4" t="s">
        <v>1976</v>
      </c>
      <c r="I2066" s="3" t="s">
        <v>32</v>
      </c>
      <c r="J2066" s="3" t="s">
        <v>2340</v>
      </c>
      <c r="K2066" s="7" t="str">
        <f>VLOOKUP($I2066,'New Summary'!$E$8:$G$59,2,FALSE)</f>
        <v>H-200x100x4,5x7</v>
      </c>
      <c r="L2066" s="3" t="s">
        <v>2496</v>
      </c>
      <c r="M2066" s="7">
        <f>VLOOKUP($I2066,'New Summary'!$E$8:$G$59,3,FALSE)</f>
        <v>18.2</v>
      </c>
      <c r="N2066" s="3">
        <v>6000</v>
      </c>
      <c r="O2066" s="3" t="s">
        <v>25</v>
      </c>
      <c r="P2066" s="3">
        <v>1</v>
      </c>
      <c r="Q2066" s="28">
        <f t="shared" si="417"/>
        <v>6</v>
      </c>
      <c r="R2066" s="28">
        <f t="shared" si="418"/>
        <v>109.19999999999999</v>
      </c>
      <c r="S2066" s="12">
        <v>0</v>
      </c>
      <c r="T2066" s="46">
        <f t="shared" si="420"/>
        <v>0</v>
      </c>
      <c r="U2066" s="37"/>
      <c r="V2066" s="3">
        <f t="shared" si="421"/>
        <v>6</v>
      </c>
      <c r="W2066" s="29" t="s">
        <v>2503</v>
      </c>
      <c r="X2066" s="5">
        <f t="shared" si="422"/>
        <v>109.19999999999999</v>
      </c>
      <c r="Y2066" s="5">
        <f t="shared" si="423"/>
        <v>0</v>
      </c>
      <c r="Z2066" s="5"/>
      <c r="AA2066" s="3">
        <v>0.67500000000000004</v>
      </c>
      <c r="AB2066" s="3">
        <f t="shared" si="415"/>
        <v>5.3250000000000002</v>
      </c>
      <c r="AC2066" s="3">
        <f t="shared" si="416"/>
        <v>12.285</v>
      </c>
      <c r="AD2066">
        <v>675</v>
      </c>
      <c r="AE2066" s="1">
        <f t="shared" si="419"/>
        <v>0.67500000000000004</v>
      </c>
    </row>
    <row r="2067" spans="1:31" customFormat="1" hidden="1" x14ac:dyDescent="0.3">
      <c r="A2067" s="65" t="str" cm="1">
        <f t="array" ref="A2067">_xlfn.IFS(M2067&gt;=65,"Heavy",M2067&lt;=25,"Light",M2067&gt;=26-64,"Medium")</f>
        <v>Light</v>
      </c>
      <c r="B2067" s="1" t="s">
        <v>2787</v>
      </c>
      <c r="C2067" s="1" t="s">
        <v>2824</v>
      </c>
      <c r="D2067" s="3">
        <f t="shared" si="414"/>
        <v>2050</v>
      </c>
      <c r="E2067" s="4" t="s">
        <v>2783</v>
      </c>
      <c r="F2067" s="3">
        <v>5</v>
      </c>
      <c r="G2067" s="3" t="s">
        <v>2827</v>
      </c>
      <c r="H2067" s="4" t="s">
        <v>1977</v>
      </c>
      <c r="I2067" s="3" t="s">
        <v>32</v>
      </c>
      <c r="J2067" s="3" t="s">
        <v>2340</v>
      </c>
      <c r="K2067" s="7" t="str">
        <f>VLOOKUP($I2067,'New Summary'!$E$8:$G$59,2,FALSE)</f>
        <v>H-200x100x4,5x7</v>
      </c>
      <c r="L2067" s="3" t="s">
        <v>2496</v>
      </c>
      <c r="M2067" s="7">
        <f>VLOOKUP($I2067,'New Summary'!$E$8:$G$59,3,FALSE)</f>
        <v>18.2</v>
      </c>
      <c r="N2067" s="3">
        <v>6000</v>
      </c>
      <c r="O2067" s="3" t="s">
        <v>25</v>
      </c>
      <c r="P2067" s="3">
        <v>1</v>
      </c>
      <c r="Q2067" s="28">
        <f t="shared" si="417"/>
        <v>6</v>
      </c>
      <c r="R2067" s="28">
        <f t="shared" si="418"/>
        <v>109.19999999999999</v>
      </c>
      <c r="S2067" s="12">
        <v>0</v>
      </c>
      <c r="T2067" s="46">
        <f t="shared" si="420"/>
        <v>0</v>
      </c>
      <c r="U2067" s="37"/>
      <c r="V2067" s="3">
        <f t="shared" si="421"/>
        <v>6</v>
      </c>
      <c r="W2067" s="29" t="s">
        <v>2503</v>
      </c>
      <c r="X2067" s="5">
        <f t="shared" si="422"/>
        <v>109.19999999999999</v>
      </c>
      <c r="Y2067" s="5">
        <f t="shared" si="423"/>
        <v>0</v>
      </c>
      <c r="Z2067" s="5"/>
      <c r="AA2067" s="3">
        <v>3.6</v>
      </c>
      <c r="AB2067" s="3">
        <f t="shared" si="415"/>
        <v>2.4</v>
      </c>
      <c r="AC2067" s="3">
        <f t="shared" si="416"/>
        <v>65.52</v>
      </c>
      <c r="AD2067">
        <v>3600</v>
      </c>
      <c r="AE2067" s="1">
        <f t="shared" si="419"/>
        <v>3.6</v>
      </c>
    </row>
    <row r="2068" spans="1:31" customFormat="1" hidden="1" x14ac:dyDescent="0.3">
      <c r="A2068" s="65" t="str" cm="1">
        <f t="array" ref="A2068">_xlfn.IFS(M2068&gt;=65,"Heavy",M2068&lt;=25,"Light",M2068&gt;=26-64,"Medium")</f>
        <v>Light</v>
      </c>
      <c r="B2068" s="1" t="s">
        <v>2787</v>
      </c>
      <c r="C2068" s="1" t="s">
        <v>2824</v>
      </c>
      <c r="D2068" s="3">
        <f t="shared" ref="D2068:D2131" si="424">D2067+1</f>
        <v>2051</v>
      </c>
      <c r="E2068" s="4" t="s">
        <v>2783</v>
      </c>
      <c r="F2068" s="3">
        <v>5</v>
      </c>
      <c r="G2068" s="3" t="s">
        <v>2827</v>
      </c>
      <c r="H2068" s="4" t="s">
        <v>1978</v>
      </c>
      <c r="I2068" s="3" t="s">
        <v>32</v>
      </c>
      <c r="J2068" s="3" t="s">
        <v>2340</v>
      </c>
      <c r="K2068" s="7" t="str">
        <f>VLOOKUP($I2068,'New Summary'!$E$8:$G$59,2,FALSE)</f>
        <v>H-200x100x4,5x7</v>
      </c>
      <c r="L2068" s="3" t="s">
        <v>2496</v>
      </c>
      <c r="M2068" s="7">
        <f>VLOOKUP($I2068,'New Summary'!$E$8:$G$59,3,FALSE)</f>
        <v>18.2</v>
      </c>
      <c r="N2068" s="3">
        <v>6000</v>
      </c>
      <c r="O2068" s="3" t="s">
        <v>25</v>
      </c>
      <c r="P2068" s="3">
        <v>1</v>
      </c>
      <c r="Q2068" s="28">
        <f t="shared" si="417"/>
        <v>6</v>
      </c>
      <c r="R2068" s="28">
        <f t="shared" si="418"/>
        <v>109.19999999999999</v>
      </c>
      <c r="S2068" s="12">
        <v>0</v>
      </c>
      <c r="T2068" s="46">
        <f t="shared" si="420"/>
        <v>0</v>
      </c>
      <c r="U2068" s="37"/>
      <c r="V2068" s="3">
        <f t="shared" si="421"/>
        <v>6</v>
      </c>
      <c r="W2068" s="29" t="s">
        <v>2503</v>
      </c>
      <c r="X2068" s="5">
        <f t="shared" si="422"/>
        <v>109.19999999999999</v>
      </c>
      <c r="Y2068" s="5">
        <f t="shared" si="423"/>
        <v>0</v>
      </c>
      <c r="Z2068" s="5"/>
      <c r="AA2068" s="3">
        <v>3.6</v>
      </c>
      <c r="AB2068" s="3">
        <f t="shared" si="415"/>
        <v>2.4</v>
      </c>
      <c r="AC2068" s="3">
        <f t="shared" si="416"/>
        <v>65.52</v>
      </c>
      <c r="AD2068">
        <v>3600</v>
      </c>
      <c r="AE2068" s="1">
        <f t="shared" si="419"/>
        <v>3.6</v>
      </c>
    </row>
    <row r="2069" spans="1:31" customFormat="1" hidden="1" x14ac:dyDescent="0.3">
      <c r="A2069" s="65" t="str" cm="1">
        <f t="array" ref="A2069">_xlfn.IFS(M2069&gt;=65,"Heavy",M2069&lt;=25,"Light",M2069&gt;=26-64,"Medium")</f>
        <v>Light</v>
      </c>
      <c r="B2069" s="1" t="s">
        <v>2787</v>
      </c>
      <c r="C2069" s="1" t="s">
        <v>2824</v>
      </c>
      <c r="D2069" s="3">
        <f t="shared" si="424"/>
        <v>2052</v>
      </c>
      <c r="E2069" s="4" t="s">
        <v>2783</v>
      </c>
      <c r="F2069" s="3">
        <v>5</v>
      </c>
      <c r="G2069" s="3" t="s">
        <v>2827</v>
      </c>
      <c r="H2069" s="4" t="s">
        <v>1979</v>
      </c>
      <c r="I2069" s="3" t="s">
        <v>32</v>
      </c>
      <c r="J2069" s="3" t="s">
        <v>2340</v>
      </c>
      <c r="K2069" s="7" t="str">
        <f>VLOOKUP($I2069,'New Summary'!$E$8:$G$59,2,FALSE)</f>
        <v>H-200x100x4,5x7</v>
      </c>
      <c r="L2069" s="3" t="s">
        <v>2496</v>
      </c>
      <c r="M2069" s="7">
        <f>VLOOKUP($I2069,'New Summary'!$E$8:$G$59,3,FALSE)</f>
        <v>18.2</v>
      </c>
      <c r="N2069" s="3">
        <v>6000</v>
      </c>
      <c r="O2069" s="3" t="s">
        <v>25</v>
      </c>
      <c r="P2069" s="3">
        <v>1</v>
      </c>
      <c r="Q2069" s="28">
        <f t="shared" si="417"/>
        <v>6</v>
      </c>
      <c r="R2069" s="28">
        <f t="shared" si="418"/>
        <v>109.19999999999999</v>
      </c>
      <c r="S2069" s="12">
        <v>0</v>
      </c>
      <c r="T2069" s="46">
        <f t="shared" si="420"/>
        <v>0</v>
      </c>
      <c r="U2069" s="37"/>
      <c r="V2069" s="3">
        <f t="shared" si="421"/>
        <v>6</v>
      </c>
      <c r="W2069" s="29" t="s">
        <v>2503</v>
      </c>
      <c r="X2069" s="5">
        <f t="shared" si="422"/>
        <v>109.19999999999999</v>
      </c>
      <c r="Y2069" s="5">
        <f t="shared" si="423"/>
        <v>0</v>
      </c>
      <c r="Z2069" s="5"/>
      <c r="AA2069" s="3">
        <v>1.5</v>
      </c>
      <c r="AB2069" s="3">
        <f t="shared" si="415"/>
        <v>4.5</v>
      </c>
      <c r="AC2069" s="3">
        <f t="shared" si="416"/>
        <v>27.299999999999997</v>
      </c>
      <c r="AD2069">
        <v>1500</v>
      </c>
      <c r="AE2069" s="1">
        <f t="shared" si="419"/>
        <v>1.5</v>
      </c>
    </row>
    <row r="2070" spans="1:31" customFormat="1" hidden="1" x14ac:dyDescent="0.3">
      <c r="A2070" s="65" t="str" cm="1">
        <f t="array" ref="A2070">_xlfn.IFS(M2070&gt;=65,"Heavy",M2070&lt;=25,"Light",M2070&gt;=26-64,"Medium")</f>
        <v>Light</v>
      </c>
      <c r="B2070" s="1" t="s">
        <v>2787</v>
      </c>
      <c r="C2070" s="1" t="s">
        <v>2824</v>
      </c>
      <c r="D2070" s="3">
        <f t="shared" si="424"/>
        <v>2053</v>
      </c>
      <c r="E2070" s="4" t="s">
        <v>2783</v>
      </c>
      <c r="F2070" s="3">
        <v>5</v>
      </c>
      <c r="G2070" s="3" t="s">
        <v>2827</v>
      </c>
      <c r="H2070" s="4" t="s">
        <v>1980</v>
      </c>
      <c r="I2070" s="3" t="s">
        <v>32</v>
      </c>
      <c r="J2070" s="3" t="s">
        <v>2340</v>
      </c>
      <c r="K2070" s="7" t="str">
        <f>VLOOKUP($I2070,'New Summary'!$E$8:$G$59,2,FALSE)</f>
        <v>H-200x100x4,5x7</v>
      </c>
      <c r="L2070" s="3" t="s">
        <v>2496</v>
      </c>
      <c r="M2070" s="7">
        <f>VLOOKUP($I2070,'New Summary'!$E$8:$G$59,3,FALSE)</f>
        <v>18.2</v>
      </c>
      <c r="N2070" s="3">
        <v>6000</v>
      </c>
      <c r="O2070" s="3" t="s">
        <v>25</v>
      </c>
      <c r="P2070" s="3">
        <v>1</v>
      </c>
      <c r="Q2070" s="28">
        <f t="shared" si="417"/>
        <v>6</v>
      </c>
      <c r="R2070" s="28">
        <f t="shared" si="418"/>
        <v>109.19999999999999</v>
      </c>
      <c r="S2070" s="12">
        <v>0</v>
      </c>
      <c r="T2070" s="46">
        <f t="shared" si="420"/>
        <v>0</v>
      </c>
      <c r="U2070" s="37"/>
      <c r="V2070" s="3">
        <f t="shared" si="421"/>
        <v>6</v>
      </c>
      <c r="W2070" s="29" t="s">
        <v>2503</v>
      </c>
      <c r="X2070" s="5">
        <f t="shared" si="422"/>
        <v>109.19999999999999</v>
      </c>
      <c r="Y2070" s="5">
        <f t="shared" si="423"/>
        <v>0</v>
      </c>
      <c r="Z2070" s="5"/>
      <c r="AA2070" s="3">
        <v>3</v>
      </c>
      <c r="AB2070" s="3">
        <f t="shared" si="415"/>
        <v>3</v>
      </c>
      <c r="AC2070" s="3">
        <f t="shared" si="416"/>
        <v>54.599999999999994</v>
      </c>
      <c r="AD2070">
        <v>3000</v>
      </c>
      <c r="AE2070" s="1">
        <f t="shared" si="419"/>
        <v>3</v>
      </c>
    </row>
    <row r="2071" spans="1:31" customFormat="1" hidden="1" x14ac:dyDescent="0.3">
      <c r="A2071" s="65" t="str" cm="1">
        <f t="array" ref="A2071">_xlfn.IFS(M2071&gt;=65,"Heavy",M2071&lt;=25,"Light",M2071&gt;=26-64,"Medium")</f>
        <v>Light</v>
      </c>
      <c r="B2071" s="1" t="s">
        <v>2787</v>
      </c>
      <c r="C2071" s="1" t="s">
        <v>2824</v>
      </c>
      <c r="D2071" s="3">
        <f t="shared" si="424"/>
        <v>2054</v>
      </c>
      <c r="E2071" s="4" t="s">
        <v>2783</v>
      </c>
      <c r="F2071" s="3">
        <v>5</v>
      </c>
      <c r="G2071" s="3" t="s">
        <v>2827</v>
      </c>
      <c r="H2071" s="4" t="s">
        <v>1981</v>
      </c>
      <c r="I2071" s="3" t="s">
        <v>32</v>
      </c>
      <c r="J2071" s="3" t="s">
        <v>2340</v>
      </c>
      <c r="K2071" s="7" t="str">
        <f>VLOOKUP($I2071,'New Summary'!$E$8:$G$59,2,FALSE)</f>
        <v>H-200x100x4,5x7</v>
      </c>
      <c r="L2071" s="3" t="s">
        <v>2496</v>
      </c>
      <c r="M2071" s="7">
        <f>VLOOKUP($I2071,'New Summary'!$E$8:$G$59,3,FALSE)</f>
        <v>18.2</v>
      </c>
      <c r="N2071" s="3">
        <v>6000</v>
      </c>
      <c r="O2071" s="3" t="s">
        <v>25</v>
      </c>
      <c r="P2071" s="3">
        <v>1</v>
      </c>
      <c r="Q2071" s="28">
        <f t="shared" si="417"/>
        <v>6</v>
      </c>
      <c r="R2071" s="28">
        <f t="shared" si="418"/>
        <v>109.19999999999999</v>
      </c>
      <c r="S2071" s="12">
        <v>0</v>
      </c>
      <c r="T2071" s="46">
        <f t="shared" si="420"/>
        <v>0</v>
      </c>
      <c r="U2071" s="37"/>
      <c r="V2071" s="3">
        <f t="shared" si="421"/>
        <v>6</v>
      </c>
      <c r="W2071" s="29" t="s">
        <v>2503</v>
      </c>
      <c r="X2071" s="5">
        <f t="shared" si="422"/>
        <v>109.19999999999999</v>
      </c>
      <c r="Y2071" s="5">
        <f t="shared" si="423"/>
        <v>0</v>
      </c>
      <c r="Z2071" s="5"/>
      <c r="AA2071" s="3">
        <v>2.6999999999999997</v>
      </c>
      <c r="AB2071" s="3">
        <f t="shared" si="415"/>
        <v>3.3000000000000003</v>
      </c>
      <c r="AC2071" s="3">
        <f t="shared" si="416"/>
        <v>49.139999999999993</v>
      </c>
      <c r="AD2071">
        <v>2699.9999999999995</v>
      </c>
      <c r="AE2071" s="1">
        <f t="shared" si="419"/>
        <v>2.6999999999999997</v>
      </c>
    </row>
    <row r="2072" spans="1:31" customFormat="1" hidden="1" x14ac:dyDescent="0.3">
      <c r="A2072" s="65" t="str" cm="1">
        <f t="array" ref="A2072">_xlfn.IFS(M2072&gt;=65,"Heavy",M2072&lt;=25,"Light",M2072&gt;=26-64,"Medium")</f>
        <v>Light</v>
      </c>
      <c r="B2072" s="1" t="s">
        <v>2787</v>
      </c>
      <c r="C2072" s="1" t="s">
        <v>2824</v>
      </c>
      <c r="D2072" s="3">
        <f t="shared" si="424"/>
        <v>2055</v>
      </c>
      <c r="E2072" s="4" t="s">
        <v>2783</v>
      </c>
      <c r="F2072" s="3">
        <v>5</v>
      </c>
      <c r="G2072" s="3" t="s">
        <v>2827</v>
      </c>
      <c r="H2072" s="4" t="s">
        <v>1982</v>
      </c>
      <c r="I2072" s="3" t="s">
        <v>32</v>
      </c>
      <c r="J2072" s="3" t="s">
        <v>2340</v>
      </c>
      <c r="K2072" s="7" t="str">
        <f>VLOOKUP($I2072,'New Summary'!$E$8:$G$59,2,FALSE)</f>
        <v>H-200x100x4,5x7</v>
      </c>
      <c r="L2072" s="3" t="s">
        <v>2496</v>
      </c>
      <c r="M2072" s="7">
        <f>VLOOKUP($I2072,'New Summary'!$E$8:$G$59,3,FALSE)</f>
        <v>18.2</v>
      </c>
      <c r="N2072" s="3">
        <v>6000</v>
      </c>
      <c r="O2072" s="3" t="s">
        <v>25</v>
      </c>
      <c r="P2072" s="3">
        <v>1</v>
      </c>
      <c r="Q2072" s="28">
        <f t="shared" si="417"/>
        <v>6</v>
      </c>
      <c r="R2072" s="28">
        <f t="shared" si="418"/>
        <v>109.19999999999999</v>
      </c>
      <c r="S2072" s="12">
        <v>0</v>
      </c>
      <c r="T2072" s="46">
        <f t="shared" si="420"/>
        <v>0</v>
      </c>
      <c r="U2072" s="37"/>
      <c r="V2072" s="3">
        <f t="shared" si="421"/>
        <v>6</v>
      </c>
      <c r="W2072" s="29" t="s">
        <v>2503</v>
      </c>
      <c r="X2072" s="5">
        <f t="shared" si="422"/>
        <v>109.19999999999999</v>
      </c>
      <c r="Y2072" s="5">
        <f t="shared" si="423"/>
        <v>0</v>
      </c>
      <c r="Z2072" s="5"/>
      <c r="AA2072" s="3">
        <v>3.6</v>
      </c>
      <c r="AB2072" s="3">
        <f t="shared" si="415"/>
        <v>2.4</v>
      </c>
      <c r="AC2072" s="3">
        <f t="shared" si="416"/>
        <v>65.52</v>
      </c>
      <c r="AD2072">
        <v>3600</v>
      </c>
      <c r="AE2072" s="1">
        <f t="shared" si="419"/>
        <v>3.6</v>
      </c>
    </row>
    <row r="2073" spans="1:31" customFormat="1" hidden="1" x14ac:dyDescent="0.3">
      <c r="A2073" s="65" t="str" cm="1">
        <f t="array" ref="A2073">_xlfn.IFS(M2073&gt;=65,"Heavy",M2073&lt;=25,"Light",M2073&gt;=26-64,"Medium")</f>
        <v>Light</v>
      </c>
      <c r="B2073" s="1" t="s">
        <v>2787</v>
      </c>
      <c r="C2073" s="1" t="s">
        <v>2824</v>
      </c>
      <c r="D2073" s="3">
        <f t="shared" si="424"/>
        <v>2056</v>
      </c>
      <c r="E2073" s="4" t="s">
        <v>2783</v>
      </c>
      <c r="F2073" s="3">
        <v>5</v>
      </c>
      <c r="G2073" s="3" t="s">
        <v>2827</v>
      </c>
      <c r="H2073" s="4" t="s">
        <v>1983</v>
      </c>
      <c r="I2073" s="3" t="s">
        <v>32</v>
      </c>
      <c r="J2073" s="3" t="s">
        <v>2340</v>
      </c>
      <c r="K2073" s="7" t="str">
        <f>VLOOKUP($I2073,'New Summary'!$E$8:$G$59,2,FALSE)</f>
        <v>H-200x100x4,5x7</v>
      </c>
      <c r="L2073" s="3" t="s">
        <v>2496</v>
      </c>
      <c r="M2073" s="7">
        <f>VLOOKUP($I2073,'New Summary'!$E$8:$G$59,3,FALSE)</f>
        <v>18.2</v>
      </c>
      <c r="N2073" s="3">
        <v>6000</v>
      </c>
      <c r="O2073" s="3" t="s">
        <v>25</v>
      </c>
      <c r="P2073" s="3">
        <v>1</v>
      </c>
      <c r="Q2073" s="28">
        <f t="shared" si="417"/>
        <v>6</v>
      </c>
      <c r="R2073" s="28">
        <f t="shared" si="418"/>
        <v>109.19999999999999</v>
      </c>
      <c r="S2073" s="12">
        <v>0</v>
      </c>
      <c r="T2073" s="46">
        <f t="shared" si="420"/>
        <v>0</v>
      </c>
      <c r="U2073" s="37"/>
      <c r="V2073" s="3">
        <f t="shared" si="421"/>
        <v>6</v>
      </c>
      <c r="W2073" s="29" t="s">
        <v>2503</v>
      </c>
      <c r="X2073" s="5">
        <f t="shared" si="422"/>
        <v>109.19999999999999</v>
      </c>
      <c r="Y2073" s="5">
        <f t="shared" si="423"/>
        <v>0</v>
      </c>
      <c r="Z2073" s="5"/>
      <c r="AA2073" s="3">
        <v>3.6</v>
      </c>
      <c r="AB2073" s="3">
        <f t="shared" si="415"/>
        <v>2.4</v>
      </c>
      <c r="AC2073" s="3">
        <f t="shared" si="416"/>
        <v>65.52</v>
      </c>
      <c r="AD2073">
        <v>3600</v>
      </c>
      <c r="AE2073" s="1">
        <f t="shared" si="419"/>
        <v>3.6</v>
      </c>
    </row>
    <row r="2074" spans="1:31" customFormat="1" hidden="1" x14ac:dyDescent="0.3">
      <c r="A2074" s="65" t="str" cm="1">
        <f t="array" ref="A2074">_xlfn.IFS(M2074&gt;=65,"Heavy",M2074&lt;=25,"Light",M2074&gt;=26-64,"Medium")</f>
        <v>Light</v>
      </c>
      <c r="B2074" s="1" t="s">
        <v>2787</v>
      </c>
      <c r="C2074" s="1" t="s">
        <v>2824</v>
      </c>
      <c r="D2074" s="3">
        <f t="shared" si="424"/>
        <v>2057</v>
      </c>
      <c r="E2074" s="4" t="s">
        <v>2783</v>
      </c>
      <c r="F2074" s="3">
        <v>5</v>
      </c>
      <c r="G2074" s="3" t="s">
        <v>2827</v>
      </c>
      <c r="H2074" s="4" t="s">
        <v>1984</v>
      </c>
      <c r="I2074" s="3" t="s">
        <v>32</v>
      </c>
      <c r="J2074" s="3" t="s">
        <v>2340</v>
      </c>
      <c r="K2074" s="7" t="str">
        <f>VLOOKUP($I2074,'New Summary'!$E$8:$G$59,2,FALSE)</f>
        <v>H-200x100x4,5x7</v>
      </c>
      <c r="L2074" s="3" t="s">
        <v>2496</v>
      </c>
      <c r="M2074" s="7">
        <f>VLOOKUP($I2074,'New Summary'!$E$8:$G$59,3,FALSE)</f>
        <v>18.2</v>
      </c>
      <c r="N2074" s="3">
        <v>6000</v>
      </c>
      <c r="O2074" s="3" t="s">
        <v>25</v>
      </c>
      <c r="P2074" s="3">
        <v>1</v>
      </c>
      <c r="Q2074" s="28">
        <f t="shared" si="417"/>
        <v>6</v>
      </c>
      <c r="R2074" s="28">
        <f t="shared" si="418"/>
        <v>109.19999999999999</v>
      </c>
      <c r="S2074" s="12">
        <v>0</v>
      </c>
      <c r="T2074" s="46">
        <f t="shared" si="420"/>
        <v>0</v>
      </c>
      <c r="U2074" s="37"/>
      <c r="V2074" s="3">
        <f t="shared" si="421"/>
        <v>6</v>
      </c>
      <c r="W2074" s="29" t="s">
        <v>2503</v>
      </c>
      <c r="X2074" s="5">
        <f t="shared" si="422"/>
        <v>109.19999999999999</v>
      </c>
      <c r="Y2074" s="5">
        <f t="shared" si="423"/>
        <v>0</v>
      </c>
      <c r="Z2074" s="5"/>
      <c r="AA2074" s="3">
        <v>3</v>
      </c>
      <c r="AB2074" s="3">
        <f t="shared" si="415"/>
        <v>3</v>
      </c>
      <c r="AC2074" s="3">
        <f t="shared" si="416"/>
        <v>54.599999999999994</v>
      </c>
      <c r="AD2074">
        <v>3000</v>
      </c>
      <c r="AE2074" s="1">
        <f t="shared" si="419"/>
        <v>3</v>
      </c>
    </row>
    <row r="2075" spans="1:31" customFormat="1" hidden="1" x14ac:dyDescent="0.3">
      <c r="A2075" s="65" t="str" cm="1">
        <f t="array" ref="A2075">_xlfn.IFS(M2075&gt;=65,"Heavy",M2075&lt;=25,"Light",M2075&gt;=26-64,"Medium")</f>
        <v>Light</v>
      </c>
      <c r="B2075" s="1" t="s">
        <v>2787</v>
      </c>
      <c r="C2075" s="1" t="s">
        <v>2824</v>
      </c>
      <c r="D2075" s="3">
        <f t="shared" si="424"/>
        <v>2058</v>
      </c>
      <c r="E2075" s="4" t="s">
        <v>2783</v>
      </c>
      <c r="F2075" s="3">
        <v>5</v>
      </c>
      <c r="G2075" s="3" t="s">
        <v>2827</v>
      </c>
      <c r="H2075" s="4" t="s">
        <v>1985</v>
      </c>
      <c r="I2075" s="3" t="s">
        <v>32</v>
      </c>
      <c r="J2075" s="3" t="s">
        <v>2340</v>
      </c>
      <c r="K2075" s="7" t="str">
        <f>VLOOKUP($I2075,'New Summary'!$E$8:$G$59,2,FALSE)</f>
        <v>H-200x100x4,5x7</v>
      </c>
      <c r="L2075" s="3" t="s">
        <v>2496</v>
      </c>
      <c r="M2075" s="7">
        <f>VLOOKUP($I2075,'New Summary'!$E$8:$G$59,3,FALSE)</f>
        <v>18.2</v>
      </c>
      <c r="N2075" s="3">
        <v>6000</v>
      </c>
      <c r="O2075" s="3" t="s">
        <v>25</v>
      </c>
      <c r="P2075" s="3">
        <v>1</v>
      </c>
      <c r="Q2075" s="28">
        <f t="shared" si="417"/>
        <v>6</v>
      </c>
      <c r="R2075" s="28">
        <f t="shared" si="418"/>
        <v>109.19999999999999</v>
      </c>
      <c r="S2075" s="12">
        <v>0</v>
      </c>
      <c r="T2075" s="46">
        <f t="shared" si="420"/>
        <v>0</v>
      </c>
      <c r="U2075" s="37"/>
      <c r="V2075" s="3">
        <f t="shared" si="421"/>
        <v>6</v>
      </c>
      <c r="W2075" s="29" t="s">
        <v>2503</v>
      </c>
      <c r="X2075" s="5">
        <f t="shared" si="422"/>
        <v>109.19999999999999</v>
      </c>
      <c r="Y2075" s="5">
        <f t="shared" si="423"/>
        <v>0</v>
      </c>
      <c r="Z2075" s="5"/>
      <c r="AA2075" s="3">
        <v>3</v>
      </c>
      <c r="AB2075" s="3">
        <f t="shared" si="415"/>
        <v>3</v>
      </c>
      <c r="AC2075" s="3">
        <f t="shared" si="416"/>
        <v>54.599999999999994</v>
      </c>
      <c r="AD2075">
        <v>3000</v>
      </c>
      <c r="AE2075" s="1">
        <f t="shared" si="419"/>
        <v>3</v>
      </c>
    </row>
    <row r="2076" spans="1:31" customFormat="1" hidden="1" x14ac:dyDescent="0.3">
      <c r="A2076" s="65" t="str" cm="1">
        <f t="array" ref="A2076">_xlfn.IFS(M2076&gt;=65,"Heavy",M2076&lt;=25,"Light",M2076&gt;=26-64,"Medium")</f>
        <v>Light</v>
      </c>
      <c r="B2076" s="1" t="s">
        <v>2787</v>
      </c>
      <c r="C2076" s="1" t="s">
        <v>2824</v>
      </c>
      <c r="D2076" s="3">
        <f t="shared" si="424"/>
        <v>2059</v>
      </c>
      <c r="E2076" s="4" t="s">
        <v>2783</v>
      </c>
      <c r="F2076" s="3">
        <v>5</v>
      </c>
      <c r="G2076" s="3" t="s">
        <v>2827</v>
      </c>
      <c r="H2076" s="4" t="s">
        <v>1986</v>
      </c>
      <c r="I2076" s="3" t="s">
        <v>32</v>
      </c>
      <c r="J2076" s="3" t="s">
        <v>2340</v>
      </c>
      <c r="K2076" s="7" t="str">
        <f>VLOOKUP($I2076,'New Summary'!$E$8:$G$59,2,FALSE)</f>
        <v>H-200x100x4,5x7</v>
      </c>
      <c r="L2076" s="3" t="s">
        <v>2496</v>
      </c>
      <c r="M2076" s="7">
        <f>VLOOKUP($I2076,'New Summary'!$E$8:$G$59,3,FALSE)</f>
        <v>18.2</v>
      </c>
      <c r="N2076" s="3">
        <v>6000</v>
      </c>
      <c r="O2076" s="3" t="s">
        <v>25</v>
      </c>
      <c r="P2076" s="3">
        <v>1</v>
      </c>
      <c r="Q2076" s="28">
        <f t="shared" si="417"/>
        <v>6</v>
      </c>
      <c r="R2076" s="28">
        <f t="shared" si="418"/>
        <v>109.19999999999999</v>
      </c>
      <c r="S2076" s="12">
        <v>0</v>
      </c>
      <c r="T2076" s="46">
        <f t="shared" si="420"/>
        <v>0</v>
      </c>
      <c r="U2076" s="37"/>
      <c r="V2076" s="3">
        <f t="shared" si="421"/>
        <v>6</v>
      </c>
      <c r="W2076" s="29" t="s">
        <v>2503</v>
      </c>
      <c r="X2076" s="5">
        <f t="shared" si="422"/>
        <v>109.19999999999999</v>
      </c>
      <c r="Y2076" s="5">
        <f t="shared" si="423"/>
        <v>0</v>
      </c>
      <c r="Z2076" s="5"/>
      <c r="AA2076" s="3">
        <v>2.6999999999999997</v>
      </c>
      <c r="AB2076" s="3">
        <f t="shared" si="415"/>
        <v>3.3000000000000003</v>
      </c>
      <c r="AC2076" s="3">
        <f t="shared" si="416"/>
        <v>49.139999999999993</v>
      </c>
      <c r="AD2076">
        <v>2699.9999999999995</v>
      </c>
      <c r="AE2076" s="1">
        <f t="shared" si="419"/>
        <v>2.6999999999999997</v>
      </c>
    </row>
    <row r="2077" spans="1:31" customFormat="1" hidden="1" x14ac:dyDescent="0.3">
      <c r="A2077" s="65" t="str" cm="1">
        <f t="array" ref="A2077">_xlfn.IFS(M2077&gt;=65,"Heavy",M2077&lt;=25,"Light",M2077&gt;=26-64,"Medium")</f>
        <v>Light</v>
      </c>
      <c r="B2077" s="1" t="s">
        <v>2787</v>
      </c>
      <c r="C2077" s="1" t="s">
        <v>2824</v>
      </c>
      <c r="D2077" s="3">
        <f t="shared" si="424"/>
        <v>2060</v>
      </c>
      <c r="E2077" s="4" t="s">
        <v>2783</v>
      </c>
      <c r="F2077" s="3">
        <v>5</v>
      </c>
      <c r="G2077" s="3" t="s">
        <v>2827</v>
      </c>
      <c r="H2077" s="4" t="s">
        <v>1987</v>
      </c>
      <c r="I2077" s="3" t="s">
        <v>32</v>
      </c>
      <c r="J2077" s="3" t="s">
        <v>2340</v>
      </c>
      <c r="K2077" s="7" t="str">
        <f>VLOOKUP($I2077,'New Summary'!$E$8:$G$59,2,FALSE)</f>
        <v>H-200x100x4,5x7</v>
      </c>
      <c r="L2077" s="3" t="s">
        <v>2496</v>
      </c>
      <c r="M2077" s="7">
        <f>VLOOKUP($I2077,'New Summary'!$E$8:$G$59,3,FALSE)</f>
        <v>18.2</v>
      </c>
      <c r="N2077" s="3">
        <v>6000</v>
      </c>
      <c r="O2077" s="3" t="s">
        <v>25</v>
      </c>
      <c r="P2077" s="3">
        <v>1</v>
      </c>
      <c r="Q2077" s="28">
        <f t="shared" si="417"/>
        <v>6</v>
      </c>
      <c r="R2077" s="28">
        <f t="shared" si="418"/>
        <v>109.19999999999999</v>
      </c>
      <c r="S2077" s="12">
        <v>0</v>
      </c>
      <c r="T2077" s="46">
        <f t="shared" si="420"/>
        <v>0</v>
      </c>
      <c r="U2077" s="37"/>
      <c r="V2077" s="3">
        <f t="shared" si="421"/>
        <v>6</v>
      </c>
      <c r="W2077" s="29" t="s">
        <v>2503</v>
      </c>
      <c r="X2077" s="5">
        <f t="shared" si="422"/>
        <v>109.19999999999999</v>
      </c>
      <c r="Y2077" s="5">
        <f t="shared" si="423"/>
        <v>0</v>
      </c>
      <c r="Z2077" s="5"/>
      <c r="AA2077" s="3">
        <v>3.6</v>
      </c>
      <c r="AB2077" s="3">
        <f t="shared" ref="AB2077:AB2140" si="425">Q2077-AA2077</f>
        <v>2.4</v>
      </c>
      <c r="AC2077" s="3">
        <f t="shared" ref="AC2077:AC2140" si="426">AA2077*M2077*P2077</f>
        <v>65.52</v>
      </c>
      <c r="AD2077">
        <v>3600</v>
      </c>
      <c r="AE2077" s="1">
        <f t="shared" si="419"/>
        <v>3.6</v>
      </c>
    </row>
    <row r="2078" spans="1:31" customFormat="1" hidden="1" x14ac:dyDescent="0.3">
      <c r="A2078" s="65" t="str" cm="1">
        <f t="array" ref="A2078">_xlfn.IFS(M2078&gt;=65,"Heavy",M2078&lt;=25,"Light",M2078&gt;=26-64,"Medium")</f>
        <v>Light</v>
      </c>
      <c r="B2078" s="1" t="s">
        <v>2787</v>
      </c>
      <c r="C2078" s="1" t="s">
        <v>2824</v>
      </c>
      <c r="D2078" s="3">
        <f t="shared" si="424"/>
        <v>2061</v>
      </c>
      <c r="E2078" s="4" t="s">
        <v>2783</v>
      </c>
      <c r="F2078" s="3">
        <v>5</v>
      </c>
      <c r="G2078" s="3" t="s">
        <v>2827</v>
      </c>
      <c r="H2078" s="4" t="s">
        <v>1988</v>
      </c>
      <c r="I2078" s="3" t="s">
        <v>32</v>
      </c>
      <c r="J2078" s="3" t="s">
        <v>2340</v>
      </c>
      <c r="K2078" s="7" t="str">
        <f>VLOOKUP($I2078,'New Summary'!$E$8:$G$59,2,FALSE)</f>
        <v>H-200x100x4,5x7</v>
      </c>
      <c r="L2078" s="3" t="s">
        <v>2496</v>
      </c>
      <c r="M2078" s="7">
        <f>VLOOKUP($I2078,'New Summary'!$E$8:$G$59,3,FALSE)</f>
        <v>18.2</v>
      </c>
      <c r="N2078" s="3">
        <v>6000</v>
      </c>
      <c r="O2078" s="3" t="s">
        <v>25</v>
      </c>
      <c r="P2078" s="3">
        <v>1</v>
      </c>
      <c r="Q2078" s="28">
        <f t="shared" si="417"/>
        <v>6</v>
      </c>
      <c r="R2078" s="28">
        <f t="shared" si="418"/>
        <v>109.19999999999999</v>
      </c>
      <c r="S2078" s="12">
        <v>0</v>
      </c>
      <c r="T2078" s="46">
        <f t="shared" si="420"/>
        <v>0</v>
      </c>
      <c r="U2078" s="37"/>
      <c r="V2078" s="3">
        <f t="shared" si="421"/>
        <v>6</v>
      </c>
      <c r="W2078" s="29" t="s">
        <v>2503</v>
      </c>
      <c r="X2078" s="5">
        <f t="shared" si="422"/>
        <v>109.19999999999999</v>
      </c>
      <c r="Y2078" s="5">
        <f t="shared" si="423"/>
        <v>0</v>
      </c>
      <c r="Z2078" s="5"/>
      <c r="AA2078" s="3">
        <v>1.21</v>
      </c>
      <c r="AB2078" s="3">
        <f t="shared" si="425"/>
        <v>4.79</v>
      </c>
      <c r="AC2078" s="3">
        <f t="shared" si="426"/>
        <v>22.021999999999998</v>
      </c>
      <c r="AD2078">
        <v>1210</v>
      </c>
      <c r="AE2078" s="1">
        <f t="shared" si="419"/>
        <v>1.21</v>
      </c>
    </row>
    <row r="2079" spans="1:31" customFormat="1" hidden="1" x14ac:dyDescent="0.3">
      <c r="A2079" s="65" t="str" cm="1">
        <f t="array" ref="A2079">_xlfn.IFS(M2079&gt;=65,"Heavy",M2079&lt;=25,"Light",M2079&gt;=26-64,"Medium")</f>
        <v>Light</v>
      </c>
      <c r="B2079" s="1" t="s">
        <v>2787</v>
      </c>
      <c r="C2079" s="1" t="s">
        <v>2824</v>
      </c>
      <c r="D2079" s="3">
        <f t="shared" si="424"/>
        <v>2062</v>
      </c>
      <c r="E2079" s="4" t="s">
        <v>2783</v>
      </c>
      <c r="F2079" s="3">
        <v>5</v>
      </c>
      <c r="G2079" s="3" t="s">
        <v>2827</v>
      </c>
      <c r="H2079" s="4" t="s">
        <v>1989</v>
      </c>
      <c r="I2079" s="3" t="s">
        <v>32</v>
      </c>
      <c r="J2079" s="3" t="s">
        <v>2340</v>
      </c>
      <c r="K2079" s="7" t="str">
        <f>VLOOKUP($I2079,'New Summary'!$E$8:$G$59,2,FALSE)</f>
        <v>H-200x100x4,5x7</v>
      </c>
      <c r="L2079" s="3" t="s">
        <v>2496</v>
      </c>
      <c r="M2079" s="7">
        <f>VLOOKUP($I2079,'New Summary'!$E$8:$G$59,3,FALSE)</f>
        <v>18.2</v>
      </c>
      <c r="N2079" s="3">
        <v>6000</v>
      </c>
      <c r="O2079" s="3" t="s">
        <v>25</v>
      </c>
      <c r="P2079" s="3">
        <v>1</v>
      </c>
      <c r="Q2079" s="28">
        <f t="shared" si="417"/>
        <v>6</v>
      </c>
      <c r="R2079" s="28">
        <f t="shared" si="418"/>
        <v>109.19999999999999</v>
      </c>
      <c r="S2079" s="12">
        <v>0</v>
      </c>
      <c r="T2079" s="46">
        <f t="shared" si="420"/>
        <v>0</v>
      </c>
      <c r="U2079" s="37"/>
      <c r="V2079" s="3">
        <f t="shared" si="421"/>
        <v>6</v>
      </c>
      <c r="W2079" s="29" t="s">
        <v>2503</v>
      </c>
      <c r="X2079" s="5">
        <f t="shared" si="422"/>
        <v>109.19999999999999</v>
      </c>
      <c r="Y2079" s="5">
        <f t="shared" si="423"/>
        <v>0</v>
      </c>
      <c r="Z2079" s="5"/>
      <c r="AA2079" s="3">
        <v>1.1000000000000001</v>
      </c>
      <c r="AB2079" s="3">
        <f t="shared" si="425"/>
        <v>4.9000000000000004</v>
      </c>
      <c r="AC2079" s="3">
        <f t="shared" si="426"/>
        <v>20.02</v>
      </c>
      <c r="AD2079">
        <v>1100</v>
      </c>
      <c r="AE2079" s="1">
        <f t="shared" si="419"/>
        <v>1.1000000000000001</v>
      </c>
    </row>
    <row r="2080" spans="1:31" customFormat="1" hidden="1" x14ac:dyDescent="0.3">
      <c r="A2080" s="65" t="str" cm="1">
        <f t="array" ref="A2080">_xlfn.IFS(M2080&gt;=65,"Heavy",M2080&lt;=25,"Light",M2080&gt;=26-64,"Medium")</f>
        <v>Light</v>
      </c>
      <c r="B2080" s="1" t="s">
        <v>2787</v>
      </c>
      <c r="C2080" s="1" t="s">
        <v>2824</v>
      </c>
      <c r="D2080" s="3">
        <f t="shared" si="424"/>
        <v>2063</v>
      </c>
      <c r="E2080" s="4" t="s">
        <v>2783</v>
      </c>
      <c r="F2080" s="3">
        <v>5</v>
      </c>
      <c r="G2080" s="3" t="s">
        <v>2827</v>
      </c>
      <c r="H2080" s="4" t="s">
        <v>1990</v>
      </c>
      <c r="I2080" s="3" t="s">
        <v>32</v>
      </c>
      <c r="J2080" s="3" t="s">
        <v>2340</v>
      </c>
      <c r="K2080" s="7" t="str">
        <f>VLOOKUP($I2080,'New Summary'!$E$8:$G$59,2,FALSE)</f>
        <v>H-200x100x4,5x7</v>
      </c>
      <c r="L2080" s="3" t="s">
        <v>2496</v>
      </c>
      <c r="M2080" s="7">
        <f>VLOOKUP($I2080,'New Summary'!$E$8:$G$59,3,FALSE)</f>
        <v>18.2</v>
      </c>
      <c r="N2080" s="3">
        <v>6000</v>
      </c>
      <c r="O2080" s="3" t="s">
        <v>25</v>
      </c>
      <c r="P2080" s="3">
        <v>1</v>
      </c>
      <c r="Q2080" s="28">
        <f t="shared" si="417"/>
        <v>6</v>
      </c>
      <c r="R2080" s="28">
        <f t="shared" si="418"/>
        <v>109.19999999999999</v>
      </c>
      <c r="S2080" s="12">
        <v>0</v>
      </c>
      <c r="T2080" s="46">
        <f t="shared" si="420"/>
        <v>0</v>
      </c>
      <c r="U2080" s="37"/>
      <c r="V2080" s="3">
        <f t="shared" si="421"/>
        <v>6</v>
      </c>
      <c r="W2080" s="29" t="s">
        <v>2503</v>
      </c>
      <c r="X2080" s="5">
        <f t="shared" si="422"/>
        <v>109.19999999999999</v>
      </c>
      <c r="Y2080" s="5">
        <f t="shared" si="423"/>
        <v>0</v>
      </c>
      <c r="Z2080" s="5"/>
      <c r="AA2080" s="3">
        <v>0.67500000000000004</v>
      </c>
      <c r="AB2080" s="3">
        <f t="shared" si="425"/>
        <v>5.3250000000000002</v>
      </c>
      <c r="AC2080" s="3">
        <f t="shared" si="426"/>
        <v>12.285</v>
      </c>
      <c r="AD2080">
        <v>675</v>
      </c>
      <c r="AE2080" s="1">
        <f t="shared" si="419"/>
        <v>0.67500000000000004</v>
      </c>
    </row>
    <row r="2081" spans="1:31" customFormat="1" hidden="1" x14ac:dyDescent="0.3">
      <c r="A2081" s="65" t="str" cm="1">
        <f t="array" ref="A2081">_xlfn.IFS(M2081&gt;=65,"Heavy",M2081&lt;=25,"Light",M2081&gt;=26-64,"Medium")</f>
        <v>Light</v>
      </c>
      <c r="B2081" s="1" t="s">
        <v>2787</v>
      </c>
      <c r="C2081" s="1" t="s">
        <v>2824</v>
      </c>
      <c r="D2081" s="3">
        <f t="shared" si="424"/>
        <v>2064</v>
      </c>
      <c r="E2081" s="4" t="s">
        <v>2783</v>
      </c>
      <c r="F2081" s="3">
        <v>5</v>
      </c>
      <c r="G2081" s="3" t="s">
        <v>2827</v>
      </c>
      <c r="H2081" s="4" t="s">
        <v>1991</v>
      </c>
      <c r="I2081" s="3" t="s">
        <v>32</v>
      </c>
      <c r="J2081" s="3" t="s">
        <v>2340</v>
      </c>
      <c r="K2081" s="7" t="str">
        <f>VLOOKUP($I2081,'New Summary'!$E$8:$G$59,2,FALSE)</f>
        <v>H-200x100x4,5x7</v>
      </c>
      <c r="L2081" s="3" t="s">
        <v>2496</v>
      </c>
      <c r="M2081" s="7">
        <f>VLOOKUP($I2081,'New Summary'!$E$8:$G$59,3,FALSE)</f>
        <v>18.2</v>
      </c>
      <c r="N2081" s="3">
        <v>6000</v>
      </c>
      <c r="O2081" s="3" t="s">
        <v>25</v>
      </c>
      <c r="P2081" s="3">
        <v>1</v>
      </c>
      <c r="Q2081" s="28">
        <f t="shared" si="417"/>
        <v>6</v>
      </c>
      <c r="R2081" s="28">
        <f t="shared" si="418"/>
        <v>109.19999999999999</v>
      </c>
      <c r="S2081" s="12">
        <v>0</v>
      </c>
      <c r="T2081" s="46">
        <f t="shared" si="420"/>
        <v>0</v>
      </c>
      <c r="U2081" s="37"/>
      <c r="V2081" s="3">
        <f t="shared" si="421"/>
        <v>6</v>
      </c>
      <c r="W2081" s="29" t="s">
        <v>2503</v>
      </c>
      <c r="X2081" s="5">
        <f t="shared" si="422"/>
        <v>109.19999999999999</v>
      </c>
      <c r="Y2081" s="5">
        <f t="shared" si="423"/>
        <v>0</v>
      </c>
      <c r="Z2081" s="5"/>
      <c r="AA2081" s="3">
        <v>3.6</v>
      </c>
      <c r="AB2081" s="3">
        <f t="shared" si="425"/>
        <v>2.4</v>
      </c>
      <c r="AC2081" s="3">
        <f t="shared" si="426"/>
        <v>65.52</v>
      </c>
      <c r="AD2081">
        <v>3600</v>
      </c>
      <c r="AE2081" s="1">
        <f t="shared" si="419"/>
        <v>3.6</v>
      </c>
    </row>
    <row r="2082" spans="1:31" customFormat="1" hidden="1" x14ac:dyDescent="0.3">
      <c r="A2082" s="65" t="str" cm="1">
        <f t="array" ref="A2082">_xlfn.IFS(M2082&gt;=65,"Heavy",M2082&lt;=25,"Light",M2082&gt;=26-64,"Medium")</f>
        <v>Light</v>
      </c>
      <c r="B2082" s="1" t="s">
        <v>2787</v>
      </c>
      <c r="C2082" s="1" t="s">
        <v>2824</v>
      </c>
      <c r="D2082" s="3">
        <f t="shared" si="424"/>
        <v>2065</v>
      </c>
      <c r="E2082" s="4" t="s">
        <v>2783</v>
      </c>
      <c r="F2082" s="3">
        <v>5</v>
      </c>
      <c r="G2082" s="3" t="s">
        <v>2827</v>
      </c>
      <c r="H2082" s="4" t="s">
        <v>1992</v>
      </c>
      <c r="I2082" s="3" t="s">
        <v>32</v>
      </c>
      <c r="J2082" s="3" t="s">
        <v>2340</v>
      </c>
      <c r="K2082" s="7" t="str">
        <f>VLOOKUP($I2082,'New Summary'!$E$8:$G$59,2,FALSE)</f>
        <v>H-200x100x4,5x7</v>
      </c>
      <c r="L2082" s="3" t="s">
        <v>2496</v>
      </c>
      <c r="M2082" s="7">
        <f>VLOOKUP($I2082,'New Summary'!$E$8:$G$59,3,FALSE)</f>
        <v>18.2</v>
      </c>
      <c r="N2082" s="3">
        <v>6000</v>
      </c>
      <c r="O2082" s="3" t="s">
        <v>25</v>
      </c>
      <c r="P2082" s="3">
        <v>1</v>
      </c>
      <c r="Q2082" s="28">
        <f t="shared" si="417"/>
        <v>6</v>
      </c>
      <c r="R2082" s="28">
        <f t="shared" si="418"/>
        <v>109.19999999999999</v>
      </c>
      <c r="S2082" s="12">
        <v>0</v>
      </c>
      <c r="T2082" s="46">
        <f t="shared" si="420"/>
        <v>0</v>
      </c>
      <c r="U2082" s="37"/>
      <c r="V2082" s="3">
        <f t="shared" si="421"/>
        <v>6</v>
      </c>
      <c r="W2082" s="29" t="s">
        <v>2503</v>
      </c>
      <c r="X2082" s="5">
        <f t="shared" si="422"/>
        <v>109.19999999999999</v>
      </c>
      <c r="Y2082" s="5">
        <f t="shared" si="423"/>
        <v>0</v>
      </c>
      <c r="Z2082" s="5"/>
      <c r="AA2082" s="3">
        <v>1.32</v>
      </c>
      <c r="AB2082" s="3">
        <f t="shared" si="425"/>
        <v>4.68</v>
      </c>
      <c r="AC2082" s="3">
        <f t="shared" si="426"/>
        <v>24.024000000000001</v>
      </c>
      <c r="AD2082">
        <v>1320</v>
      </c>
      <c r="AE2082" s="1">
        <f t="shared" si="419"/>
        <v>1.32</v>
      </c>
    </row>
    <row r="2083" spans="1:31" customFormat="1" hidden="1" x14ac:dyDescent="0.3">
      <c r="A2083" s="65" t="str" cm="1">
        <f t="array" ref="A2083">_xlfn.IFS(M2083&gt;=65,"Heavy",M2083&lt;=25,"Light",M2083&gt;=26-64,"Medium")</f>
        <v>Light</v>
      </c>
      <c r="B2083" s="1" t="s">
        <v>2787</v>
      </c>
      <c r="C2083" s="1" t="s">
        <v>2824</v>
      </c>
      <c r="D2083" s="3">
        <f t="shared" si="424"/>
        <v>2066</v>
      </c>
      <c r="E2083" s="4" t="s">
        <v>2783</v>
      </c>
      <c r="F2083" s="3">
        <v>5</v>
      </c>
      <c r="G2083" s="3" t="s">
        <v>2827</v>
      </c>
      <c r="H2083" s="4" t="s">
        <v>1993</v>
      </c>
      <c r="I2083" s="3" t="s">
        <v>32</v>
      </c>
      <c r="J2083" s="3" t="s">
        <v>2340</v>
      </c>
      <c r="K2083" s="7" t="str">
        <f>VLOOKUP($I2083,'New Summary'!$E$8:$G$59,2,FALSE)</f>
        <v>H-200x100x4,5x7</v>
      </c>
      <c r="L2083" s="3" t="s">
        <v>2496</v>
      </c>
      <c r="M2083" s="7">
        <f>VLOOKUP($I2083,'New Summary'!$E$8:$G$59,3,FALSE)</f>
        <v>18.2</v>
      </c>
      <c r="N2083" s="3">
        <v>6000</v>
      </c>
      <c r="O2083" s="3" t="s">
        <v>25</v>
      </c>
      <c r="P2083" s="3">
        <v>1</v>
      </c>
      <c r="Q2083" s="28">
        <f t="shared" si="417"/>
        <v>6</v>
      </c>
      <c r="R2083" s="28">
        <f t="shared" si="418"/>
        <v>109.19999999999999</v>
      </c>
      <c r="S2083" s="12">
        <v>0</v>
      </c>
      <c r="T2083" s="46">
        <f t="shared" si="420"/>
        <v>0</v>
      </c>
      <c r="U2083" s="37"/>
      <c r="V2083" s="3">
        <f t="shared" si="421"/>
        <v>6</v>
      </c>
      <c r="W2083" s="29" t="s">
        <v>2503</v>
      </c>
      <c r="X2083" s="5">
        <f t="shared" si="422"/>
        <v>109.19999999999999</v>
      </c>
      <c r="Y2083" s="5">
        <f t="shared" si="423"/>
        <v>0</v>
      </c>
      <c r="Z2083" s="5"/>
      <c r="AA2083" s="3">
        <v>1.1000000000000001</v>
      </c>
      <c r="AB2083" s="3">
        <f t="shared" si="425"/>
        <v>4.9000000000000004</v>
      </c>
      <c r="AC2083" s="3">
        <f t="shared" si="426"/>
        <v>20.02</v>
      </c>
      <c r="AD2083">
        <v>1100</v>
      </c>
      <c r="AE2083" s="1">
        <f t="shared" si="419"/>
        <v>1.1000000000000001</v>
      </c>
    </row>
    <row r="2084" spans="1:31" customFormat="1" hidden="1" x14ac:dyDescent="0.3">
      <c r="A2084" s="65" t="str" cm="1">
        <f t="array" ref="A2084">_xlfn.IFS(M2084&gt;=65,"Heavy",M2084&lt;=25,"Light",M2084&gt;=26-64,"Medium")</f>
        <v>Light</v>
      </c>
      <c r="B2084" s="1" t="s">
        <v>2787</v>
      </c>
      <c r="C2084" s="1" t="s">
        <v>2824</v>
      </c>
      <c r="D2084" s="3">
        <f t="shared" si="424"/>
        <v>2067</v>
      </c>
      <c r="E2084" s="4" t="s">
        <v>2783</v>
      </c>
      <c r="F2084" s="3">
        <v>5</v>
      </c>
      <c r="G2084" s="3" t="s">
        <v>2827</v>
      </c>
      <c r="H2084" s="4" t="s">
        <v>1994</v>
      </c>
      <c r="I2084" s="3" t="s">
        <v>32</v>
      </c>
      <c r="J2084" s="3" t="s">
        <v>2340</v>
      </c>
      <c r="K2084" s="7" t="str">
        <f>VLOOKUP($I2084,'New Summary'!$E$8:$G$59,2,FALSE)</f>
        <v>H-200x100x4,5x7</v>
      </c>
      <c r="L2084" s="3" t="s">
        <v>2496</v>
      </c>
      <c r="M2084" s="7">
        <f>VLOOKUP($I2084,'New Summary'!$E$8:$G$59,3,FALSE)</f>
        <v>18.2</v>
      </c>
      <c r="N2084" s="3">
        <v>6000</v>
      </c>
      <c r="O2084" s="3" t="s">
        <v>25</v>
      </c>
      <c r="P2084" s="3">
        <v>1</v>
      </c>
      <c r="Q2084" s="28">
        <f t="shared" si="417"/>
        <v>6</v>
      </c>
      <c r="R2084" s="28">
        <f t="shared" si="418"/>
        <v>109.19999999999999</v>
      </c>
      <c r="S2084" s="12">
        <v>0</v>
      </c>
      <c r="T2084" s="46">
        <f t="shared" si="420"/>
        <v>0</v>
      </c>
      <c r="U2084" s="37"/>
      <c r="V2084" s="3">
        <f t="shared" si="421"/>
        <v>6</v>
      </c>
      <c r="W2084" s="29" t="s">
        <v>2503</v>
      </c>
      <c r="X2084" s="5">
        <f t="shared" si="422"/>
        <v>109.19999999999999</v>
      </c>
      <c r="Y2084" s="5">
        <f t="shared" si="423"/>
        <v>0</v>
      </c>
      <c r="Z2084" s="5"/>
      <c r="AA2084" s="3">
        <v>0.67500000000000004</v>
      </c>
      <c r="AB2084" s="3">
        <f t="shared" si="425"/>
        <v>5.3250000000000002</v>
      </c>
      <c r="AC2084" s="3">
        <f t="shared" si="426"/>
        <v>12.285</v>
      </c>
      <c r="AD2084">
        <v>675</v>
      </c>
      <c r="AE2084" s="1">
        <f t="shared" si="419"/>
        <v>0.67500000000000004</v>
      </c>
    </row>
    <row r="2085" spans="1:31" customFormat="1" hidden="1" x14ac:dyDescent="0.3">
      <c r="A2085" s="65" t="str" cm="1">
        <f t="array" ref="A2085">_xlfn.IFS(M2085&gt;=65,"Heavy",M2085&lt;=25,"Light",M2085&gt;=26-64,"Medium")</f>
        <v>Light</v>
      </c>
      <c r="B2085" s="1" t="s">
        <v>2787</v>
      </c>
      <c r="C2085" s="1" t="s">
        <v>2824</v>
      </c>
      <c r="D2085" s="3">
        <f t="shared" si="424"/>
        <v>2068</v>
      </c>
      <c r="E2085" s="4" t="s">
        <v>2783</v>
      </c>
      <c r="F2085" s="3">
        <v>5</v>
      </c>
      <c r="G2085" s="3" t="s">
        <v>2827</v>
      </c>
      <c r="H2085" s="4" t="s">
        <v>1995</v>
      </c>
      <c r="I2085" s="3" t="s">
        <v>32</v>
      </c>
      <c r="J2085" s="3" t="s">
        <v>2340</v>
      </c>
      <c r="K2085" s="7" t="str">
        <f>VLOOKUP($I2085,'New Summary'!$E$8:$G$59,2,FALSE)</f>
        <v>H-200x100x4,5x7</v>
      </c>
      <c r="L2085" s="3" t="s">
        <v>2496</v>
      </c>
      <c r="M2085" s="7">
        <f>VLOOKUP($I2085,'New Summary'!$E$8:$G$59,3,FALSE)</f>
        <v>18.2</v>
      </c>
      <c r="N2085" s="3">
        <v>6000</v>
      </c>
      <c r="O2085" s="3" t="s">
        <v>25</v>
      </c>
      <c r="P2085" s="3">
        <v>1</v>
      </c>
      <c r="Q2085" s="28">
        <f t="shared" si="417"/>
        <v>6</v>
      </c>
      <c r="R2085" s="28">
        <f t="shared" si="418"/>
        <v>109.19999999999999</v>
      </c>
      <c r="S2085" s="12">
        <v>0</v>
      </c>
      <c r="T2085" s="46">
        <f t="shared" si="420"/>
        <v>0</v>
      </c>
      <c r="U2085" s="37"/>
      <c r="V2085" s="3">
        <f t="shared" si="421"/>
        <v>6</v>
      </c>
      <c r="W2085" s="29" t="s">
        <v>2503</v>
      </c>
      <c r="X2085" s="5">
        <f t="shared" si="422"/>
        <v>109.19999999999999</v>
      </c>
      <c r="Y2085" s="5">
        <f t="shared" si="423"/>
        <v>0</v>
      </c>
      <c r="Z2085" s="5"/>
      <c r="AA2085" s="3">
        <v>2.6999999999999997</v>
      </c>
      <c r="AB2085" s="3">
        <f t="shared" si="425"/>
        <v>3.3000000000000003</v>
      </c>
      <c r="AC2085" s="3">
        <f t="shared" si="426"/>
        <v>49.139999999999993</v>
      </c>
      <c r="AD2085">
        <v>2699.9999999999995</v>
      </c>
      <c r="AE2085" s="1">
        <f t="shared" si="419"/>
        <v>2.6999999999999997</v>
      </c>
    </row>
    <row r="2086" spans="1:31" customFormat="1" hidden="1" x14ac:dyDescent="0.3">
      <c r="A2086" s="65" t="str" cm="1">
        <f t="array" ref="A2086">_xlfn.IFS(M2086&gt;=65,"Heavy",M2086&lt;=25,"Light",M2086&gt;=26-64,"Medium")</f>
        <v>Light</v>
      </c>
      <c r="B2086" s="1" t="s">
        <v>2787</v>
      </c>
      <c r="C2086" s="1" t="s">
        <v>2824</v>
      </c>
      <c r="D2086" s="3">
        <f t="shared" si="424"/>
        <v>2069</v>
      </c>
      <c r="E2086" s="4" t="s">
        <v>2783</v>
      </c>
      <c r="F2086" s="3">
        <v>5</v>
      </c>
      <c r="G2086" s="3" t="s">
        <v>2827</v>
      </c>
      <c r="H2086" s="4" t="s">
        <v>1996</v>
      </c>
      <c r="I2086" s="3" t="s">
        <v>32</v>
      </c>
      <c r="J2086" s="3" t="s">
        <v>2340</v>
      </c>
      <c r="K2086" s="7" t="str">
        <f>VLOOKUP($I2086,'New Summary'!$E$8:$G$59,2,FALSE)</f>
        <v>H-200x100x4,5x7</v>
      </c>
      <c r="L2086" s="3" t="s">
        <v>2496</v>
      </c>
      <c r="M2086" s="7">
        <f>VLOOKUP($I2086,'New Summary'!$E$8:$G$59,3,FALSE)</f>
        <v>18.2</v>
      </c>
      <c r="N2086" s="3">
        <v>6000</v>
      </c>
      <c r="O2086" s="3" t="s">
        <v>25</v>
      </c>
      <c r="P2086" s="3">
        <v>1</v>
      </c>
      <c r="Q2086" s="28">
        <f t="shared" si="417"/>
        <v>6</v>
      </c>
      <c r="R2086" s="28">
        <f t="shared" si="418"/>
        <v>109.19999999999999</v>
      </c>
      <c r="S2086" s="12">
        <v>0</v>
      </c>
      <c r="T2086" s="46">
        <f t="shared" si="420"/>
        <v>0</v>
      </c>
      <c r="U2086" s="37"/>
      <c r="V2086" s="3">
        <f t="shared" si="421"/>
        <v>6</v>
      </c>
      <c r="W2086" s="29" t="s">
        <v>2503</v>
      </c>
      <c r="X2086" s="5">
        <f t="shared" si="422"/>
        <v>109.19999999999999</v>
      </c>
      <c r="Y2086" s="5">
        <f t="shared" si="423"/>
        <v>0</v>
      </c>
      <c r="Z2086" s="5"/>
      <c r="AA2086" s="3">
        <v>3.6</v>
      </c>
      <c r="AB2086" s="3">
        <f t="shared" si="425"/>
        <v>2.4</v>
      </c>
      <c r="AC2086" s="3">
        <f t="shared" si="426"/>
        <v>65.52</v>
      </c>
      <c r="AD2086">
        <v>3600</v>
      </c>
      <c r="AE2086" s="1">
        <f t="shared" si="419"/>
        <v>3.6</v>
      </c>
    </row>
    <row r="2087" spans="1:31" customFormat="1" hidden="1" x14ac:dyDescent="0.3">
      <c r="A2087" s="65" t="str" cm="1">
        <f t="array" ref="A2087">_xlfn.IFS(M2087&gt;=65,"Heavy",M2087&lt;=25,"Light",M2087&gt;=26-64,"Medium")</f>
        <v>Light</v>
      </c>
      <c r="B2087" s="1" t="s">
        <v>2787</v>
      </c>
      <c r="C2087" s="1" t="s">
        <v>2824</v>
      </c>
      <c r="D2087" s="3">
        <f t="shared" si="424"/>
        <v>2070</v>
      </c>
      <c r="E2087" s="4" t="s">
        <v>2783</v>
      </c>
      <c r="F2087" s="3">
        <v>5</v>
      </c>
      <c r="G2087" s="3" t="s">
        <v>2827</v>
      </c>
      <c r="H2087" s="4" t="s">
        <v>1997</v>
      </c>
      <c r="I2087" s="3" t="s">
        <v>32</v>
      </c>
      <c r="J2087" s="3" t="s">
        <v>2340</v>
      </c>
      <c r="K2087" s="7" t="str">
        <f>VLOOKUP($I2087,'New Summary'!$E$8:$G$59,2,FALSE)</f>
        <v>H-200x100x4,5x7</v>
      </c>
      <c r="L2087" s="3" t="s">
        <v>2496</v>
      </c>
      <c r="M2087" s="7">
        <f>VLOOKUP($I2087,'New Summary'!$E$8:$G$59,3,FALSE)</f>
        <v>18.2</v>
      </c>
      <c r="N2087" s="3">
        <v>6000</v>
      </c>
      <c r="O2087" s="3" t="s">
        <v>25</v>
      </c>
      <c r="P2087" s="3">
        <v>1</v>
      </c>
      <c r="Q2087" s="28">
        <f t="shared" si="417"/>
        <v>6</v>
      </c>
      <c r="R2087" s="28">
        <f t="shared" si="418"/>
        <v>109.19999999999999</v>
      </c>
      <c r="S2087" s="12">
        <v>0</v>
      </c>
      <c r="T2087" s="46">
        <f t="shared" si="420"/>
        <v>0</v>
      </c>
      <c r="U2087" s="37"/>
      <c r="V2087" s="3">
        <f t="shared" si="421"/>
        <v>6</v>
      </c>
      <c r="W2087" s="29" t="s">
        <v>2503</v>
      </c>
      <c r="X2087" s="5">
        <f t="shared" si="422"/>
        <v>109.19999999999999</v>
      </c>
      <c r="Y2087" s="5">
        <f t="shared" si="423"/>
        <v>0</v>
      </c>
      <c r="Z2087" s="5"/>
      <c r="AA2087" s="3">
        <v>1.65</v>
      </c>
      <c r="AB2087" s="3">
        <f t="shared" si="425"/>
        <v>4.3499999999999996</v>
      </c>
      <c r="AC2087" s="3">
        <f t="shared" si="426"/>
        <v>30.029999999999998</v>
      </c>
      <c r="AD2087">
        <v>1650</v>
      </c>
      <c r="AE2087" s="1">
        <f t="shared" si="419"/>
        <v>1.65</v>
      </c>
    </row>
    <row r="2088" spans="1:31" customFormat="1" hidden="1" x14ac:dyDescent="0.3">
      <c r="A2088" s="65" t="str" cm="1">
        <f t="array" ref="A2088">_xlfn.IFS(M2088&gt;=65,"Heavy",M2088&lt;=25,"Light",M2088&gt;=26-64,"Medium")</f>
        <v>Light</v>
      </c>
      <c r="B2088" s="1" t="s">
        <v>2787</v>
      </c>
      <c r="C2088" s="1" t="s">
        <v>2824</v>
      </c>
      <c r="D2088" s="3">
        <f t="shared" si="424"/>
        <v>2071</v>
      </c>
      <c r="E2088" s="4" t="s">
        <v>2783</v>
      </c>
      <c r="F2088" s="3">
        <v>5</v>
      </c>
      <c r="G2088" s="3" t="s">
        <v>2827</v>
      </c>
      <c r="H2088" s="4" t="s">
        <v>1998</v>
      </c>
      <c r="I2088" s="3" t="s">
        <v>32</v>
      </c>
      <c r="J2088" s="3" t="s">
        <v>2340</v>
      </c>
      <c r="K2088" s="7" t="str">
        <f>VLOOKUP($I2088,'New Summary'!$E$8:$G$59,2,FALSE)</f>
        <v>H-200x100x4,5x7</v>
      </c>
      <c r="L2088" s="3" t="s">
        <v>2496</v>
      </c>
      <c r="M2088" s="7">
        <f>VLOOKUP($I2088,'New Summary'!$E$8:$G$59,3,FALSE)</f>
        <v>18.2</v>
      </c>
      <c r="N2088" s="3">
        <v>6000</v>
      </c>
      <c r="O2088" s="3" t="s">
        <v>25</v>
      </c>
      <c r="P2088" s="3">
        <v>1</v>
      </c>
      <c r="Q2088" s="28">
        <f t="shared" si="417"/>
        <v>6</v>
      </c>
      <c r="R2088" s="28">
        <f t="shared" si="418"/>
        <v>109.19999999999999</v>
      </c>
      <c r="S2088" s="12">
        <v>0</v>
      </c>
      <c r="T2088" s="46">
        <f t="shared" si="420"/>
        <v>0</v>
      </c>
      <c r="U2088" s="37"/>
      <c r="V2088" s="3">
        <f t="shared" si="421"/>
        <v>6</v>
      </c>
      <c r="W2088" s="29" t="s">
        <v>2503</v>
      </c>
      <c r="X2088" s="5">
        <f t="shared" si="422"/>
        <v>109.19999999999999</v>
      </c>
      <c r="Y2088" s="5">
        <f t="shared" si="423"/>
        <v>0</v>
      </c>
      <c r="Z2088" s="5"/>
      <c r="AA2088" s="3">
        <v>3.6</v>
      </c>
      <c r="AB2088" s="3">
        <f t="shared" si="425"/>
        <v>2.4</v>
      </c>
      <c r="AC2088" s="3">
        <f t="shared" si="426"/>
        <v>65.52</v>
      </c>
      <c r="AD2088">
        <v>3600</v>
      </c>
      <c r="AE2088" s="1">
        <f t="shared" si="419"/>
        <v>3.6</v>
      </c>
    </row>
    <row r="2089" spans="1:31" customFormat="1" hidden="1" x14ac:dyDescent="0.3">
      <c r="A2089" s="65" t="str" cm="1">
        <f t="array" ref="A2089">_xlfn.IFS(M2089&gt;=65,"Heavy",M2089&lt;=25,"Light",M2089&gt;=26-64,"Medium")</f>
        <v>Light</v>
      </c>
      <c r="B2089" s="1" t="s">
        <v>2787</v>
      </c>
      <c r="C2089" s="1" t="s">
        <v>2824</v>
      </c>
      <c r="D2089" s="3">
        <f t="shared" si="424"/>
        <v>2072</v>
      </c>
      <c r="E2089" s="4" t="s">
        <v>2783</v>
      </c>
      <c r="F2089" s="3">
        <v>5</v>
      </c>
      <c r="G2089" s="3" t="s">
        <v>2827</v>
      </c>
      <c r="H2089" s="4" t="s">
        <v>1999</v>
      </c>
      <c r="I2089" s="3" t="s">
        <v>32</v>
      </c>
      <c r="J2089" s="3" t="s">
        <v>2340</v>
      </c>
      <c r="K2089" s="7" t="str">
        <f>VLOOKUP($I2089,'New Summary'!$E$8:$G$59,2,FALSE)</f>
        <v>H-200x100x4,5x7</v>
      </c>
      <c r="L2089" s="3" t="s">
        <v>2496</v>
      </c>
      <c r="M2089" s="7">
        <f>VLOOKUP($I2089,'New Summary'!$E$8:$G$59,3,FALSE)</f>
        <v>18.2</v>
      </c>
      <c r="N2089" s="3">
        <v>6000</v>
      </c>
      <c r="O2089" s="3" t="s">
        <v>25</v>
      </c>
      <c r="P2089" s="3">
        <v>1</v>
      </c>
      <c r="Q2089" s="28">
        <f t="shared" si="417"/>
        <v>6</v>
      </c>
      <c r="R2089" s="28">
        <f t="shared" si="418"/>
        <v>109.19999999999999</v>
      </c>
      <c r="S2089" s="12">
        <v>0</v>
      </c>
      <c r="T2089" s="46">
        <f t="shared" si="420"/>
        <v>0</v>
      </c>
      <c r="U2089" s="37"/>
      <c r="V2089" s="3">
        <f t="shared" si="421"/>
        <v>6</v>
      </c>
      <c r="W2089" s="29" t="s">
        <v>2503</v>
      </c>
      <c r="X2089" s="5">
        <f t="shared" si="422"/>
        <v>109.19999999999999</v>
      </c>
      <c r="Y2089" s="5">
        <f t="shared" si="423"/>
        <v>0</v>
      </c>
      <c r="Z2089" s="5"/>
      <c r="AA2089" s="3">
        <v>3.6</v>
      </c>
      <c r="AB2089" s="3">
        <f t="shared" si="425"/>
        <v>2.4</v>
      </c>
      <c r="AC2089" s="3">
        <f t="shared" si="426"/>
        <v>65.52</v>
      </c>
      <c r="AD2089">
        <v>3600</v>
      </c>
      <c r="AE2089" s="1">
        <f t="shared" si="419"/>
        <v>3.6</v>
      </c>
    </row>
    <row r="2090" spans="1:31" customFormat="1" hidden="1" x14ac:dyDescent="0.3">
      <c r="A2090" s="65" t="str" cm="1">
        <f t="array" ref="A2090">_xlfn.IFS(M2090&gt;=65,"Heavy",M2090&lt;=25,"Light",M2090&gt;=26-64,"Medium")</f>
        <v>Light</v>
      </c>
      <c r="B2090" s="1" t="s">
        <v>2787</v>
      </c>
      <c r="C2090" s="1" t="s">
        <v>2824</v>
      </c>
      <c r="D2090" s="3">
        <f t="shared" si="424"/>
        <v>2073</v>
      </c>
      <c r="E2090" s="4" t="s">
        <v>2783</v>
      </c>
      <c r="F2090" s="3">
        <v>5</v>
      </c>
      <c r="G2090" s="3" t="s">
        <v>2827</v>
      </c>
      <c r="H2090" s="4" t="s">
        <v>2000</v>
      </c>
      <c r="I2090" s="3" t="s">
        <v>32</v>
      </c>
      <c r="J2090" s="3" t="s">
        <v>2340</v>
      </c>
      <c r="K2090" s="7" t="str">
        <f>VLOOKUP($I2090,'New Summary'!$E$8:$G$59,2,FALSE)</f>
        <v>H-200x100x4,5x7</v>
      </c>
      <c r="L2090" s="3" t="s">
        <v>2496</v>
      </c>
      <c r="M2090" s="7">
        <f>VLOOKUP($I2090,'New Summary'!$E$8:$G$59,3,FALSE)</f>
        <v>18.2</v>
      </c>
      <c r="N2090" s="3">
        <v>6000</v>
      </c>
      <c r="O2090" s="3" t="s">
        <v>25</v>
      </c>
      <c r="P2090" s="3">
        <v>1</v>
      </c>
      <c r="Q2090" s="28">
        <f t="shared" si="417"/>
        <v>6</v>
      </c>
      <c r="R2090" s="28">
        <f t="shared" si="418"/>
        <v>109.19999999999999</v>
      </c>
      <c r="S2090" s="12">
        <v>0</v>
      </c>
      <c r="T2090" s="46">
        <f t="shared" si="420"/>
        <v>0</v>
      </c>
      <c r="U2090" s="37"/>
      <c r="V2090" s="3">
        <f t="shared" si="421"/>
        <v>6</v>
      </c>
      <c r="W2090" s="29" t="s">
        <v>2503</v>
      </c>
      <c r="X2090" s="5">
        <f t="shared" si="422"/>
        <v>109.19999999999999</v>
      </c>
      <c r="Y2090" s="5">
        <f t="shared" si="423"/>
        <v>0</v>
      </c>
      <c r="Z2090" s="5"/>
      <c r="AA2090" s="3">
        <v>3</v>
      </c>
      <c r="AB2090" s="3">
        <f t="shared" si="425"/>
        <v>3</v>
      </c>
      <c r="AC2090" s="3">
        <f t="shared" si="426"/>
        <v>54.599999999999994</v>
      </c>
      <c r="AD2090">
        <v>3000</v>
      </c>
      <c r="AE2090" s="1">
        <f t="shared" si="419"/>
        <v>3</v>
      </c>
    </row>
    <row r="2091" spans="1:31" customFormat="1" hidden="1" x14ac:dyDescent="0.3">
      <c r="A2091" s="65" t="str" cm="1">
        <f t="array" ref="A2091">_xlfn.IFS(M2091&gt;=65,"Heavy",M2091&lt;=25,"Light",M2091&gt;=26-64,"Medium")</f>
        <v>Light</v>
      </c>
      <c r="B2091" s="1" t="s">
        <v>2787</v>
      </c>
      <c r="C2091" s="1" t="s">
        <v>2824</v>
      </c>
      <c r="D2091" s="3">
        <f t="shared" si="424"/>
        <v>2074</v>
      </c>
      <c r="E2091" s="4" t="s">
        <v>2783</v>
      </c>
      <c r="F2091" s="3">
        <v>5</v>
      </c>
      <c r="G2091" s="3" t="s">
        <v>2827</v>
      </c>
      <c r="H2091" s="4" t="s">
        <v>2001</v>
      </c>
      <c r="I2091" s="3" t="s">
        <v>32</v>
      </c>
      <c r="J2091" s="3" t="s">
        <v>2340</v>
      </c>
      <c r="K2091" s="7" t="str">
        <f>VLOOKUP($I2091,'New Summary'!$E$8:$G$59,2,FALSE)</f>
        <v>H-200x100x4,5x7</v>
      </c>
      <c r="L2091" s="3" t="s">
        <v>2496</v>
      </c>
      <c r="M2091" s="7">
        <f>VLOOKUP($I2091,'New Summary'!$E$8:$G$59,3,FALSE)</f>
        <v>18.2</v>
      </c>
      <c r="N2091" s="3">
        <v>6000</v>
      </c>
      <c r="O2091" s="3" t="s">
        <v>25</v>
      </c>
      <c r="P2091" s="3">
        <v>1</v>
      </c>
      <c r="Q2091" s="28">
        <f t="shared" si="417"/>
        <v>6</v>
      </c>
      <c r="R2091" s="28">
        <f t="shared" si="418"/>
        <v>109.19999999999999</v>
      </c>
      <c r="S2091" s="12">
        <v>0</v>
      </c>
      <c r="T2091" s="46">
        <f t="shared" si="420"/>
        <v>0</v>
      </c>
      <c r="U2091" s="37"/>
      <c r="V2091" s="3">
        <f t="shared" si="421"/>
        <v>6</v>
      </c>
      <c r="W2091" s="29" t="s">
        <v>2503</v>
      </c>
      <c r="X2091" s="5">
        <f t="shared" si="422"/>
        <v>109.19999999999999</v>
      </c>
      <c r="Y2091" s="5">
        <f t="shared" si="423"/>
        <v>0</v>
      </c>
      <c r="Z2091" s="5"/>
      <c r="AA2091" s="3">
        <v>3</v>
      </c>
      <c r="AB2091" s="3">
        <f t="shared" si="425"/>
        <v>3</v>
      </c>
      <c r="AC2091" s="3">
        <f t="shared" si="426"/>
        <v>54.599999999999994</v>
      </c>
      <c r="AD2091">
        <v>3000</v>
      </c>
      <c r="AE2091" s="1">
        <f t="shared" si="419"/>
        <v>3</v>
      </c>
    </row>
    <row r="2092" spans="1:31" customFormat="1" hidden="1" x14ac:dyDescent="0.3">
      <c r="A2092" s="65" t="str" cm="1">
        <f t="array" ref="A2092">_xlfn.IFS(M2092&gt;=65,"Heavy",M2092&lt;=25,"Light",M2092&gt;=26-64,"Medium")</f>
        <v>Light</v>
      </c>
      <c r="B2092" s="1" t="s">
        <v>2787</v>
      </c>
      <c r="C2092" s="1" t="s">
        <v>2824</v>
      </c>
      <c r="D2092" s="3">
        <f t="shared" si="424"/>
        <v>2075</v>
      </c>
      <c r="E2092" s="4" t="s">
        <v>2783</v>
      </c>
      <c r="F2092" s="3">
        <v>5</v>
      </c>
      <c r="G2092" s="3" t="s">
        <v>2827</v>
      </c>
      <c r="H2092" s="4" t="s">
        <v>2002</v>
      </c>
      <c r="I2092" s="3" t="s">
        <v>32</v>
      </c>
      <c r="J2092" s="3" t="s">
        <v>2340</v>
      </c>
      <c r="K2092" s="7" t="str">
        <f>VLOOKUP($I2092,'New Summary'!$E$8:$G$59,2,FALSE)</f>
        <v>H-200x100x4,5x7</v>
      </c>
      <c r="L2092" s="3" t="s">
        <v>2496</v>
      </c>
      <c r="M2092" s="7">
        <f>VLOOKUP($I2092,'New Summary'!$E$8:$G$59,3,FALSE)</f>
        <v>18.2</v>
      </c>
      <c r="N2092" s="3">
        <v>6000</v>
      </c>
      <c r="O2092" s="3" t="s">
        <v>25</v>
      </c>
      <c r="P2092" s="3">
        <v>1</v>
      </c>
      <c r="Q2092" s="28">
        <f t="shared" si="417"/>
        <v>6</v>
      </c>
      <c r="R2092" s="28">
        <f t="shared" si="418"/>
        <v>109.19999999999999</v>
      </c>
      <c r="S2092" s="12">
        <v>0</v>
      </c>
      <c r="T2092" s="46">
        <f t="shared" si="420"/>
        <v>0</v>
      </c>
      <c r="U2092" s="37"/>
      <c r="V2092" s="3">
        <f t="shared" si="421"/>
        <v>6</v>
      </c>
      <c r="W2092" s="29" t="s">
        <v>2503</v>
      </c>
      <c r="X2092" s="5">
        <f t="shared" si="422"/>
        <v>109.19999999999999</v>
      </c>
      <c r="Y2092" s="5">
        <f t="shared" si="423"/>
        <v>0</v>
      </c>
      <c r="Z2092" s="5"/>
      <c r="AA2092" s="3">
        <v>2.6999999999999997</v>
      </c>
      <c r="AB2092" s="3">
        <f t="shared" si="425"/>
        <v>3.3000000000000003</v>
      </c>
      <c r="AC2092" s="3">
        <f t="shared" si="426"/>
        <v>49.139999999999993</v>
      </c>
      <c r="AD2092">
        <v>2699.9999999999995</v>
      </c>
      <c r="AE2092" s="1">
        <f t="shared" si="419"/>
        <v>2.6999999999999997</v>
      </c>
    </row>
    <row r="2093" spans="1:31" customFormat="1" hidden="1" x14ac:dyDescent="0.3">
      <c r="A2093" s="65" t="str" cm="1">
        <f t="array" ref="A2093">_xlfn.IFS(M2093&gt;=65,"Heavy",M2093&lt;=25,"Light",M2093&gt;=26-64,"Medium")</f>
        <v>Light</v>
      </c>
      <c r="B2093" s="1" t="s">
        <v>2787</v>
      </c>
      <c r="C2093" s="1" t="s">
        <v>2824</v>
      </c>
      <c r="D2093" s="3">
        <f t="shared" si="424"/>
        <v>2076</v>
      </c>
      <c r="E2093" s="4" t="s">
        <v>2783</v>
      </c>
      <c r="F2093" s="3">
        <v>5</v>
      </c>
      <c r="G2093" s="3" t="s">
        <v>2827</v>
      </c>
      <c r="H2093" s="4" t="s">
        <v>2003</v>
      </c>
      <c r="I2093" s="3" t="s">
        <v>32</v>
      </c>
      <c r="J2093" s="3" t="s">
        <v>2340</v>
      </c>
      <c r="K2093" s="7" t="str">
        <f>VLOOKUP($I2093,'New Summary'!$E$8:$G$59,2,FALSE)</f>
        <v>H-200x100x4,5x7</v>
      </c>
      <c r="L2093" s="3" t="s">
        <v>2496</v>
      </c>
      <c r="M2093" s="7">
        <f>VLOOKUP($I2093,'New Summary'!$E$8:$G$59,3,FALSE)</f>
        <v>18.2</v>
      </c>
      <c r="N2093" s="3">
        <v>6000</v>
      </c>
      <c r="O2093" s="3" t="s">
        <v>25</v>
      </c>
      <c r="P2093" s="3">
        <v>1</v>
      </c>
      <c r="Q2093" s="28">
        <f t="shared" si="417"/>
        <v>6</v>
      </c>
      <c r="R2093" s="28">
        <f t="shared" si="418"/>
        <v>109.19999999999999</v>
      </c>
      <c r="S2093" s="12">
        <v>0</v>
      </c>
      <c r="T2093" s="46">
        <f t="shared" si="420"/>
        <v>0</v>
      </c>
      <c r="U2093" s="37"/>
      <c r="V2093" s="3">
        <f t="shared" si="421"/>
        <v>6</v>
      </c>
      <c r="W2093" s="29" t="s">
        <v>2503</v>
      </c>
      <c r="X2093" s="5">
        <f t="shared" si="422"/>
        <v>109.19999999999999</v>
      </c>
      <c r="Y2093" s="5">
        <f t="shared" si="423"/>
        <v>0</v>
      </c>
      <c r="Z2093" s="5"/>
      <c r="AA2093" s="3">
        <v>3.6</v>
      </c>
      <c r="AB2093" s="3">
        <f t="shared" si="425"/>
        <v>2.4</v>
      </c>
      <c r="AC2093" s="3">
        <f t="shared" si="426"/>
        <v>65.52</v>
      </c>
      <c r="AD2093">
        <v>3600</v>
      </c>
      <c r="AE2093" s="1">
        <f t="shared" si="419"/>
        <v>3.6</v>
      </c>
    </row>
    <row r="2094" spans="1:31" customFormat="1" hidden="1" x14ac:dyDescent="0.3">
      <c r="A2094" s="65" t="str" cm="1">
        <f t="array" ref="A2094">_xlfn.IFS(M2094&gt;=65,"Heavy",M2094&lt;=25,"Light",M2094&gt;=26-64,"Medium")</f>
        <v>Light</v>
      </c>
      <c r="B2094" s="1" t="s">
        <v>2787</v>
      </c>
      <c r="C2094" s="1" t="s">
        <v>2824</v>
      </c>
      <c r="D2094" s="3">
        <f t="shared" si="424"/>
        <v>2077</v>
      </c>
      <c r="E2094" s="4" t="s">
        <v>2783</v>
      </c>
      <c r="F2094" s="3">
        <v>5</v>
      </c>
      <c r="G2094" s="3" t="s">
        <v>2827</v>
      </c>
      <c r="H2094" s="4" t="s">
        <v>2004</v>
      </c>
      <c r="I2094" s="3" t="s">
        <v>32</v>
      </c>
      <c r="J2094" s="3" t="s">
        <v>2340</v>
      </c>
      <c r="K2094" s="7" t="str">
        <f>VLOOKUP($I2094,'New Summary'!$E$8:$G$59,2,FALSE)</f>
        <v>H-200x100x4,5x7</v>
      </c>
      <c r="L2094" s="3" t="s">
        <v>2496</v>
      </c>
      <c r="M2094" s="7">
        <f>VLOOKUP($I2094,'New Summary'!$E$8:$G$59,3,FALSE)</f>
        <v>18.2</v>
      </c>
      <c r="N2094" s="3">
        <v>6000</v>
      </c>
      <c r="O2094" s="3" t="s">
        <v>25</v>
      </c>
      <c r="P2094" s="3">
        <v>1</v>
      </c>
      <c r="Q2094" s="28">
        <f t="shared" si="417"/>
        <v>6</v>
      </c>
      <c r="R2094" s="28">
        <f t="shared" si="418"/>
        <v>109.19999999999999</v>
      </c>
      <c r="S2094" s="12">
        <v>0</v>
      </c>
      <c r="T2094" s="46">
        <f t="shared" si="420"/>
        <v>0</v>
      </c>
      <c r="U2094" s="37"/>
      <c r="V2094" s="3">
        <f t="shared" si="421"/>
        <v>6</v>
      </c>
      <c r="W2094" s="29" t="s">
        <v>2503</v>
      </c>
      <c r="X2094" s="5">
        <f t="shared" si="422"/>
        <v>109.19999999999999</v>
      </c>
      <c r="Y2094" s="5">
        <f t="shared" si="423"/>
        <v>0</v>
      </c>
      <c r="Z2094" s="5"/>
      <c r="AA2094" s="3">
        <v>3.3</v>
      </c>
      <c r="AB2094" s="3">
        <f t="shared" si="425"/>
        <v>2.7</v>
      </c>
      <c r="AC2094" s="3">
        <f t="shared" si="426"/>
        <v>60.059999999999995</v>
      </c>
      <c r="AD2094">
        <v>3300</v>
      </c>
      <c r="AE2094" s="1">
        <f t="shared" si="419"/>
        <v>3.3</v>
      </c>
    </row>
    <row r="2095" spans="1:31" customFormat="1" hidden="1" x14ac:dyDescent="0.3">
      <c r="A2095" s="65" t="str" cm="1">
        <f t="array" ref="A2095">_xlfn.IFS(M2095&gt;=65,"Heavy",M2095&lt;=25,"Light",M2095&gt;=26-64,"Medium")</f>
        <v>Light</v>
      </c>
      <c r="B2095" s="1" t="s">
        <v>2787</v>
      </c>
      <c r="C2095" s="1" t="s">
        <v>2824</v>
      </c>
      <c r="D2095" s="3">
        <f t="shared" si="424"/>
        <v>2078</v>
      </c>
      <c r="E2095" s="4" t="s">
        <v>2783</v>
      </c>
      <c r="F2095" s="3">
        <v>5</v>
      </c>
      <c r="G2095" s="3" t="s">
        <v>2827</v>
      </c>
      <c r="H2095" s="4" t="s">
        <v>2005</v>
      </c>
      <c r="I2095" s="3" t="s">
        <v>32</v>
      </c>
      <c r="J2095" s="3" t="s">
        <v>2340</v>
      </c>
      <c r="K2095" s="7" t="str">
        <f>VLOOKUP($I2095,'New Summary'!$E$8:$G$59,2,FALSE)</f>
        <v>H-200x100x4,5x7</v>
      </c>
      <c r="L2095" s="3" t="s">
        <v>2496</v>
      </c>
      <c r="M2095" s="7">
        <f>VLOOKUP($I2095,'New Summary'!$E$8:$G$59,3,FALSE)</f>
        <v>18.2</v>
      </c>
      <c r="N2095" s="3">
        <v>6000</v>
      </c>
      <c r="O2095" s="3" t="s">
        <v>25</v>
      </c>
      <c r="P2095" s="3">
        <v>1</v>
      </c>
      <c r="Q2095" s="28">
        <f t="shared" si="417"/>
        <v>6</v>
      </c>
      <c r="R2095" s="28">
        <f t="shared" si="418"/>
        <v>109.19999999999999</v>
      </c>
      <c r="S2095" s="12">
        <v>0</v>
      </c>
      <c r="T2095" s="46">
        <f t="shared" si="420"/>
        <v>0</v>
      </c>
      <c r="U2095" s="37"/>
      <c r="V2095" s="3">
        <f t="shared" si="421"/>
        <v>6</v>
      </c>
      <c r="W2095" s="29" t="s">
        <v>2503</v>
      </c>
      <c r="X2095" s="5">
        <f t="shared" si="422"/>
        <v>109.19999999999999</v>
      </c>
      <c r="Y2095" s="5">
        <f t="shared" si="423"/>
        <v>0</v>
      </c>
      <c r="Z2095" s="5"/>
      <c r="AA2095" s="3">
        <v>1.62</v>
      </c>
      <c r="AB2095" s="3">
        <f t="shared" si="425"/>
        <v>4.38</v>
      </c>
      <c r="AC2095" s="3">
        <f t="shared" si="426"/>
        <v>29.484000000000002</v>
      </c>
      <c r="AD2095">
        <v>1620</v>
      </c>
      <c r="AE2095" s="1">
        <f t="shared" si="419"/>
        <v>1.62</v>
      </c>
    </row>
    <row r="2096" spans="1:31" customFormat="1" hidden="1" x14ac:dyDescent="0.3">
      <c r="A2096" s="65" t="str" cm="1">
        <f t="array" ref="A2096">_xlfn.IFS(M2096&gt;=65,"Heavy",M2096&lt;=25,"Light",M2096&gt;=26-64,"Medium")</f>
        <v>Light</v>
      </c>
      <c r="B2096" s="1" t="s">
        <v>2787</v>
      </c>
      <c r="C2096" s="1" t="s">
        <v>2824</v>
      </c>
      <c r="D2096" s="3">
        <f t="shared" si="424"/>
        <v>2079</v>
      </c>
      <c r="E2096" s="4" t="s">
        <v>2783</v>
      </c>
      <c r="F2096" s="3">
        <v>5</v>
      </c>
      <c r="G2096" s="3" t="s">
        <v>2827</v>
      </c>
      <c r="H2096" s="4" t="s">
        <v>2006</v>
      </c>
      <c r="I2096" s="3" t="s">
        <v>32</v>
      </c>
      <c r="J2096" s="3" t="s">
        <v>2340</v>
      </c>
      <c r="K2096" s="7" t="str">
        <f>VLOOKUP($I2096,'New Summary'!$E$8:$G$59,2,FALSE)</f>
        <v>H-200x100x4,5x7</v>
      </c>
      <c r="L2096" s="3" t="s">
        <v>2496</v>
      </c>
      <c r="M2096" s="7">
        <f>VLOOKUP($I2096,'New Summary'!$E$8:$G$59,3,FALSE)</f>
        <v>18.2</v>
      </c>
      <c r="N2096" s="3">
        <v>6000</v>
      </c>
      <c r="O2096" s="3" t="s">
        <v>25</v>
      </c>
      <c r="P2096" s="3">
        <v>1</v>
      </c>
      <c r="Q2096" s="28">
        <f t="shared" si="417"/>
        <v>6</v>
      </c>
      <c r="R2096" s="28">
        <f t="shared" si="418"/>
        <v>109.19999999999999</v>
      </c>
      <c r="S2096" s="12">
        <v>0</v>
      </c>
      <c r="T2096" s="46">
        <f t="shared" si="420"/>
        <v>0</v>
      </c>
      <c r="U2096" s="37"/>
      <c r="V2096" s="3">
        <f t="shared" si="421"/>
        <v>6</v>
      </c>
      <c r="W2096" s="29" t="s">
        <v>2503</v>
      </c>
      <c r="X2096" s="5">
        <f t="shared" si="422"/>
        <v>109.19999999999999</v>
      </c>
      <c r="Y2096" s="5">
        <f t="shared" si="423"/>
        <v>0</v>
      </c>
      <c r="Z2096" s="5"/>
      <c r="AA2096" s="3">
        <v>1.62</v>
      </c>
      <c r="AB2096" s="3">
        <f t="shared" si="425"/>
        <v>4.38</v>
      </c>
      <c r="AC2096" s="3">
        <f t="shared" si="426"/>
        <v>29.484000000000002</v>
      </c>
      <c r="AD2096">
        <v>1620</v>
      </c>
      <c r="AE2096" s="1">
        <f t="shared" si="419"/>
        <v>1.62</v>
      </c>
    </row>
    <row r="2097" spans="1:31" customFormat="1" hidden="1" x14ac:dyDescent="0.3">
      <c r="A2097" s="65" t="str" cm="1">
        <f t="array" ref="A2097">_xlfn.IFS(M2097&gt;=65,"Heavy",M2097&lt;=25,"Light",M2097&gt;=26-64,"Medium")</f>
        <v>Light</v>
      </c>
      <c r="B2097" s="1" t="s">
        <v>2787</v>
      </c>
      <c r="C2097" s="1" t="s">
        <v>2824</v>
      </c>
      <c r="D2097" s="3">
        <f t="shared" si="424"/>
        <v>2080</v>
      </c>
      <c r="E2097" s="4" t="s">
        <v>2783</v>
      </c>
      <c r="F2097" s="3">
        <v>5</v>
      </c>
      <c r="G2097" s="3" t="s">
        <v>2827</v>
      </c>
      <c r="H2097" s="4" t="s">
        <v>2007</v>
      </c>
      <c r="I2097" s="3" t="s">
        <v>32</v>
      </c>
      <c r="J2097" s="3" t="s">
        <v>2340</v>
      </c>
      <c r="K2097" s="7" t="str">
        <f>VLOOKUP($I2097,'New Summary'!$E$8:$G$59,2,FALSE)</f>
        <v>H-200x100x4,5x7</v>
      </c>
      <c r="L2097" s="3" t="s">
        <v>2496</v>
      </c>
      <c r="M2097" s="7">
        <f>VLOOKUP($I2097,'New Summary'!$E$8:$G$59,3,FALSE)</f>
        <v>18.2</v>
      </c>
      <c r="N2097" s="3">
        <v>6000</v>
      </c>
      <c r="O2097" s="3" t="s">
        <v>25</v>
      </c>
      <c r="P2097" s="3">
        <v>1</v>
      </c>
      <c r="Q2097" s="28">
        <f t="shared" si="417"/>
        <v>6</v>
      </c>
      <c r="R2097" s="28">
        <f t="shared" si="418"/>
        <v>109.19999999999999</v>
      </c>
      <c r="S2097" s="12">
        <v>0</v>
      </c>
      <c r="T2097" s="46">
        <f t="shared" si="420"/>
        <v>0</v>
      </c>
      <c r="U2097" s="37"/>
      <c r="V2097" s="3">
        <f t="shared" si="421"/>
        <v>6</v>
      </c>
      <c r="W2097" s="29" t="s">
        <v>2503</v>
      </c>
      <c r="X2097" s="5">
        <f t="shared" si="422"/>
        <v>109.19999999999999</v>
      </c>
      <c r="Y2097" s="5">
        <f t="shared" si="423"/>
        <v>0</v>
      </c>
      <c r="Z2097" s="5"/>
      <c r="AA2097" s="3">
        <v>1.35</v>
      </c>
      <c r="AB2097" s="3">
        <f t="shared" si="425"/>
        <v>4.6500000000000004</v>
      </c>
      <c r="AC2097" s="3">
        <f t="shared" si="426"/>
        <v>24.57</v>
      </c>
      <c r="AD2097">
        <v>1350</v>
      </c>
      <c r="AE2097" s="1">
        <f t="shared" si="419"/>
        <v>1.35</v>
      </c>
    </row>
    <row r="2098" spans="1:31" customFormat="1" hidden="1" x14ac:dyDescent="0.3">
      <c r="A2098" s="65" t="str" cm="1">
        <f t="array" ref="A2098">_xlfn.IFS(M2098&gt;=65,"Heavy",M2098&lt;=25,"Light",M2098&gt;=26-64,"Medium")</f>
        <v>Light</v>
      </c>
      <c r="B2098" s="1" t="s">
        <v>2787</v>
      </c>
      <c r="C2098" s="1" t="s">
        <v>2824</v>
      </c>
      <c r="D2098" s="3">
        <f t="shared" si="424"/>
        <v>2081</v>
      </c>
      <c r="E2098" s="4" t="s">
        <v>2783</v>
      </c>
      <c r="F2098" s="3">
        <v>5</v>
      </c>
      <c r="G2098" s="3" t="s">
        <v>2827</v>
      </c>
      <c r="H2098" s="4" t="s">
        <v>2008</v>
      </c>
      <c r="I2098" s="3" t="s">
        <v>32</v>
      </c>
      <c r="J2098" s="3" t="s">
        <v>2340</v>
      </c>
      <c r="K2098" s="7" t="str">
        <f>VLOOKUP($I2098,'New Summary'!$E$8:$G$59,2,FALSE)</f>
        <v>H-200x100x4,5x7</v>
      </c>
      <c r="L2098" s="3" t="s">
        <v>2496</v>
      </c>
      <c r="M2098" s="7">
        <f>VLOOKUP($I2098,'New Summary'!$E$8:$G$59,3,FALSE)</f>
        <v>18.2</v>
      </c>
      <c r="N2098" s="3">
        <v>6000</v>
      </c>
      <c r="O2098" s="3" t="s">
        <v>25</v>
      </c>
      <c r="P2098" s="3">
        <v>1</v>
      </c>
      <c r="Q2098" s="28">
        <f t="shared" si="417"/>
        <v>6</v>
      </c>
      <c r="R2098" s="28">
        <f t="shared" si="418"/>
        <v>109.19999999999999</v>
      </c>
      <c r="S2098" s="12">
        <v>0</v>
      </c>
      <c r="T2098" s="46">
        <f t="shared" si="420"/>
        <v>0</v>
      </c>
      <c r="U2098" s="37"/>
      <c r="V2098" s="3">
        <f t="shared" si="421"/>
        <v>6</v>
      </c>
      <c r="W2098" s="29" t="s">
        <v>2503</v>
      </c>
      <c r="X2098" s="5">
        <f t="shared" si="422"/>
        <v>109.19999999999999</v>
      </c>
      <c r="Y2098" s="5">
        <f t="shared" si="423"/>
        <v>0</v>
      </c>
      <c r="Z2098" s="5"/>
      <c r="AA2098" s="3">
        <v>1.35</v>
      </c>
      <c r="AB2098" s="3">
        <f t="shared" si="425"/>
        <v>4.6500000000000004</v>
      </c>
      <c r="AC2098" s="3">
        <f t="shared" si="426"/>
        <v>24.57</v>
      </c>
      <c r="AD2098">
        <v>1350</v>
      </c>
      <c r="AE2098" s="1">
        <f t="shared" si="419"/>
        <v>1.35</v>
      </c>
    </row>
    <row r="2099" spans="1:31" customFormat="1" hidden="1" x14ac:dyDescent="0.3">
      <c r="A2099" s="65" t="str" cm="1">
        <f t="array" ref="A2099">_xlfn.IFS(M2099&gt;=65,"Heavy",M2099&lt;=25,"Light",M2099&gt;=26-64,"Medium")</f>
        <v>Light</v>
      </c>
      <c r="B2099" s="1" t="s">
        <v>2787</v>
      </c>
      <c r="C2099" s="1" t="s">
        <v>2824</v>
      </c>
      <c r="D2099" s="3">
        <f t="shared" si="424"/>
        <v>2082</v>
      </c>
      <c r="E2099" s="4" t="s">
        <v>2783</v>
      </c>
      <c r="F2099" s="3">
        <v>5</v>
      </c>
      <c r="G2099" s="3" t="s">
        <v>2827</v>
      </c>
      <c r="H2099" s="4" t="s">
        <v>2009</v>
      </c>
      <c r="I2099" s="3" t="s">
        <v>32</v>
      </c>
      <c r="J2099" s="3" t="s">
        <v>2340</v>
      </c>
      <c r="K2099" s="7" t="str">
        <f>VLOOKUP($I2099,'New Summary'!$E$8:$G$59,2,FALSE)</f>
        <v>H-200x100x4,5x7</v>
      </c>
      <c r="L2099" s="3" t="s">
        <v>2496</v>
      </c>
      <c r="M2099" s="7">
        <f>VLOOKUP($I2099,'New Summary'!$E$8:$G$59,3,FALSE)</f>
        <v>18.2</v>
      </c>
      <c r="N2099" s="3">
        <v>6000</v>
      </c>
      <c r="O2099" s="3" t="s">
        <v>25</v>
      </c>
      <c r="P2099" s="3">
        <v>1</v>
      </c>
      <c r="Q2099" s="28">
        <f t="shared" si="417"/>
        <v>6</v>
      </c>
      <c r="R2099" s="28">
        <f t="shared" si="418"/>
        <v>109.19999999999999</v>
      </c>
      <c r="S2099" s="12">
        <v>0</v>
      </c>
      <c r="T2099" s="46">
        <f t="shared" si="420"/>
        <v>0</v>
      </c>
      <c r="U2099" s="37"/>
      <c r="V2099" s="3">
        <f t="shared" si="421"/>
        <v>6</v>
      </c>
      <c r="W2099" s="29" t="s">
        <v>2503</v>
      </c>
      <c r="X2099" s="5">
        <f t="shared" si="422"/>
        <v>109.19999999999999</v>
      </c>
      <c r="Y2099" s="5">
        <f t="shared" si="423"/>
        <v>0</v>
      </c>
      <c r="Z2099" s="5"/>
      <c r="AA2099" s="3">
        <v>1.2149999999999999</v>
      </c>
      <c r="AB2099" s="3">
        <f t="shared" si="425"/>
        <v>4.7850000000000001</v>
      </c>
      <c r="AC2099" s="3">
        <f t="shared" si="426"/>
        <v>22.112999999999996</v>
      </c>
      <c r="AD2099">
        <v>1214.9999999999998</v>
      </c>
      <c r="AE2099" s="1">
        <f t="shared" si="419"/>
        <v>1.2149999999999999</v>
      </c>
    </row>
    <row r="2100" spans="1:31" customFormat="1" hidden="1" x14ac:dyDescent="0.3">
      <c r="A2100" s="65" t="str" cm="1">
        <f t="array" ref="A2100">_xlfn.IFS(M2100&gt;=65,"Heavy",M2100&lt;=25,"Light",M2100&gt;=26-64,"Medium")</f>
        <v>Light</v>
      </c>
      <c r="B2100" s="1" t="s">
        <v>2787</v>
      </c>
      <c r="C2100" s="1" t="s">
        <v>2824</v>
      </c>
      <c r="D2100" s="3">
        <f t="shared" si="424"/>
        <v>2083</v>
      </c>
      <c r="E2100" s="4" t="s">
        <v>2783</v>
      </c>
      <c r="F2100" s="3">
        <v>5</v>
      </c>
      <c r="G2100" s="3" t="s">
        <v>2827</v>
      </c>
      <c r="H2100" s="4" t="s">
        <v>2010</v>
      </c>
      <c r="I2100" s="3" t="s">
        <v>32</v>
      </c>
      <c r="J2100" s="3" t="s">
        <v>2340</v>
      </c>
      <c r="K2100" s="7" t="str">
        <f>VLOOKUP($I2100,'New Summary'!$E$8:$G$59,2,FALSE)</f>
        <v>H-200x100x4,5x7</v>
      </c>
      <c r="L2100" s="3" t="s">
        <v>2496</v>
      </c>
      <c r="M2100" s="7">
        <f>VLOOKUP($I2100,'New Summary'!$E$8:$G$59,3,FALSE)</f>
        <v>18.2</v>
      </c>
      <c r="N2100" s="3">
        <v>6000</v>
      </c>
      <c r="O2100" s="3" t="s">
        <v>25</v>
      </c>
      <c r="P2100" s="3">
        <v>1</v>
      </c>
      <c r="Q2100" s="28">
        <f t="shared" si="417"/>
        <v>6</v>
      </c>
      <c r="R2100" s="28">
        <f t="shared" si="418"/>
        <v>109.19999999999999</v>
      </c>
      <c r="S2100" s="12">
        <v>0</v>
      </c>
      <c r="T2100" s="46">
        <f t="shared" si="420"/>
        <v>0</v>
      </c>
      <c r="U2100" s="37"/>
      <c r="V2100" s="3">
        <f t="shared" si="421"/>
        <v>6</v>
      </c>
      <c r="W2100" s="29" t="s">
        <v>2503</v>
      </c>
      <c r="X2100" s="5">
        <f t="shared" si="422"/>
        <v>109.19999999999999</v>
      </c>
      <c r="Y2100" s="5">
        <f t="shared" si="423"/>
        <v>0</v>
      </c>
      <c r="Z2100" s="5"/>
      <c r="AA2100" s="3">
        <v>1.62</v>
      </c>
      <c r="AB2100" s="3">
        <f t="shared" si="425"/>
        <v>4.38</v>
      </c>
      <c r="AC2100" s="3">
        <f t="shared" si="426"/>
        <v>29.484000000000002</v>
      </c>
      <c r="AD2100">
        <v>1620</v>
      </c>
      <c r="AE2100" s="1">
        <f t="shared" si="419"/>
        <v>1.62</v>
      </c>
    </row>
    <row r="2101" spans="1:31" customFormat="1" hidden="1" x14ac:dyDescent="0.3">
      <c r="A2101" s="65" t="str" cm="1">
        <f t="array" ref="A2101">_xlfn.IFS(M2101&gt;=65,"Heavy",M2101&lt;=25,"Light",M2101&gt;=26-64,"Medium")</f>
        <v>Light</v>
      </c>
      <c r="B2101" s="1" t="s">
        <v>2787</v>
      </c>
      <c r="C2101" s="1" t="s">
        <v>2824</v>
      </c>
      <c r="D2101" s="3">
        <f t="shared" si="424"/>
        <v>2084</v>
      </c>
      <c r="E2101" s="4" t="s">
        <v>2783</v>
      </c>
      <c r="F2101" s="3">
        <v>5</v>
      </c>
      <c r="G2101" s="3" t="s">
        <v>2827</v>
      </c>
      <c r="H2101" s="4" t="s">
        <v>2011</v>
      </c>
      <c r="I2101" s="3" t="s">
        <v>32</v>
      </c>
      <c r="J2101" s="3" t="s">
        <v>2340</v>
      </c>
      <c r="K2101" s="7" t="str">
        <f>VLOOKUP($I2101,'New Summary'!$E$8:$G$59,2,FALSE)</f>
        <v>H-200x100x4,5x7</v>
      </c>
      <c r="L2101" s="3" t="s">
        <v>2496</v>
      </c>
      <c r="M2101" s="7">
        <f>VLOOKUP($I2101,'New Summary'!$E$8:$G$59,3,FALSE)</f>
        <v>18.2</v>
      </c>
      <c r="N2101" s="3">
        <v>6000</v>
      </c>
      <c r="O2101" s="3" t="s">
        <v>25</v>
      </c>
      <c r="P2101" s="3">
        <v>1</v>
      </c>
      <c r="Q2101" s="28">
        <f t="shared" si="417"/>
        <v>6</v>
      </c>
      <c r="R2101" s="28">
        <f t="shared" si="418"/>
        <v>109.19999999999999</v>
      </c>
      <c r="S2101" s="12">
        <v>0</v>
      </c>
      <c r="T2101" s="46">
        <f t="shared" si="420"/>
        <v>0</v>
      </c>
      <c r="U2101" s="37"/>
      <c r="V2101" s="3">
        <f t="shared" si="421"/>
        <v>6</v>
      </c>
      <c r="W2101" s="29" t="s">
        <v>2503</v>
      </c>
      <c r="X2101" s="5">
        <f t="shared" si="422"/>
        <v>109.19999999999999</v>
      </c>
      <c r="Y2101" s="5">
        <f t="shared" si="423"/>
        <v>0</v>
      </c>
      <c r="Z2101" s="5"/>
      <c r="AA2101" s="3">
        <v>1.4850000000000001</v>
      </c>
      <c r="AB2101" s="3">
        <f t="shared" si="425"/>
        <v>4.5149999999999997</v>
      </c>
      <c r="AC2101" s="3">
        <f t="shared" si="426"/>
        <v>27.027000000000001</v>
      </c>
      <c r="AD2101">
        <v>1485</v>
      </c>
      <c r="AE2101" s="1">
        <f t="shared" si="419"/>
        <v>1.4850000000000001</v>
      </c>
    </row>
    <row r="2102" spans="1:31" customFormat="1" hidden="1" x14ac:dyDescent="0.3">
      <c r="A2102" s="65" t="str" cm="1">
        <f t="array" ref="A2102">_xlfn.IFS(M2102&gt;=65,"Heavy",M2102&lt;=25,"Light",M2102&gt;=26-64,"Medium")</f>
        <v>Light</v>
      </c>
      <c r="B2102" s="1" t="s">
        <v>2787</v>
      </c>
      <c r="C2102" s="1" t="s">
        <v>2824</v>
      </c>
      <c r="D2102" s="3">
        <f t="shared" si="424"/>
        <v>2085</v>
      </c>
      <c r="E2102" s="4" t="s">
        <v>2783</v>
      </c>
      <c r="F2102" s="3">
        <v>5</v>
      </c>
      <c r="G2102" s="3" t="s">
        <v>2827</v>
      </c>
      <c r="H2102" s="4" t="s">
        <v>2012</v>
      </c>
      <c r="I2102" s="3" t="s">
        <v>32</v>
      </c>
      <c r="J2102" s="3" t="s">
        <v>2340</v>
      </c>
      <c r="K2102" s="7" t="str">
        <f>VLOOKUP($I2102,'New Summary'!$E$8:$G$59,2,FALSE)</f>
        <v>H-200x100x4,5x7</v>
      </c>
      <c r="L2102" s="3" t="s">
        <v>2496</v>
      </c>
      <c r="M2102" s="7">
        <f>VLOOKUP($I2102,'New Summary'!$E$8:$G$59,3,FALSE)</f>
        <v>18.2</v>
      </c>
      <c r="N2102" s="3">
        <v>6000</v>
      </c>
      <c r="O2102" s="3" t="s">
        <v>25</v>
      </c>
      <c r="P2102" s="3">
        <v>1</v>
      </c>
      <c r="Q2102" s="28">
        <f t="shared" si="417"/>
        <v>6</v>
      </c>
      <c r="R2102" s="28">
        <f t="shared" si="418"/>
        <v>109.19999999999999</v>
      </c>
      <c r="S2102" s="12">
        <v>0</v>
      </c>
      <c r="T2102" s="46">
        <f t="shared" si="420"/>
        <v>0</v>
      </c>
      <c r="U2102" s="37"/>
      <c r="V2102" s="3">
        <f t="shared" si="421"/>
        <v>6</v>
      </c>
      <c r="W2102" s="29" t="s">
        <v>2503</v>
      </c>
      <c r="X2102" s="5">
        <f t="shared" si="422"/>
        <v>109.19999999999999</v>
      </c>
      <c r="Y2102" s="5">
        <f t="shared" si="423"/>
        <v>0</v>
      </c>
      <c r="Z2102" s="5"/>
      <c r="AA2102" s="3">
        <v>1.35</v>
      </c>
      <c r="AB2102" s="3">
        <f t="shared" si="425"/>
        <v>4.6500000000000004</v>
      </c>
      <c r="AC2102" s="3">
        <f t="shared" si="426"/>
        <v>24.57</v>
      </c>
      <c r="AD2102">
        <v>1350</v>
      </c>
      <c r="AE2102" s="1">
        <f t="shared" si="419"/>
        <v>1.35</v>
      </c>
    </row>
    <row r="2103" spans="1:31" customFormat="1" hidden="1" x14ac:dyDescent="0.3">
      <c r="A2103" s="65" t="str" cm="1">
        <f t="array" ref="A2103">_xlfn.IFS(M2103&gt;=65,"Heavy",M2103&lt;=25,"Light",M2103&gt;=26-64,"Medium")</f>
        <v>Light</v>
      </c>
      <c r="B2103" s="1" t="s">
        <v>2787</v>
      </c>
      <c r="C2103" s="1" t="s">
        <v>2824</v>
      </c>
      <c r="D2103" s="3">
        <f t="shared" si="424"/>
        <v>2086</v>
      </c>
      <c r="E2103" s="4" t="s">
        <v>2783</v>
      </c>
      <c r="F2103" s="3">
        <v>5</v>
      </c>
      <c r="G2103" s="3" t="s">
        <v>2827</v>
      </c>
      <c r="H2103" s="4" t="s">
        <v>2013</v>
      </c>
      <c r="I2103" s="3" t="s">
        <v>32</v>
      </c>
      <c r="J2103" s="3" t="s">
        <v>2340</v>
      </c>
      <c r="K2103" s="7" t="str">
        <f>VLOOKUP($I2103,'New Summary'!$E$8:$G$59,2,FALSE)</f>
        <v>H-200x100x4,5x7</v>
      </c>
      <c r="L2103" s="3" t="s">
        <v>2496</v>
      </c>
      <c r="M2103" s="7">
        <f>VLOOKUP($I2103,'New Summary'!$E$8:$G$59,3,FALSE)</f>
        <v>18.2</v>
      </c>
      <c r="N2103" s="3">
        <v>6000</v>
      </c>
      <c r="O2103" s="3" t="s">
        <v>25</v>
      </c>
      <c r="P2103" s="3">
        <v>1</v>
      </c>
      <c r="Q2103" s="28">
        <f t="shared" si="417"/>
        <v>6</v>
      </c>
      <c r="R2103" s="28">
        <f t="shared" si="418"/>
        <v>109.19999999999999</v>
      </c>
      <c r="S2103" s="12">
        <v>0</v>
      </c>
      <c r="T2103" s="46">
        <f t="shared" si="420"/>
        <v>0</v>
      </c>
      <c r="U2103" s="37"/>
      <c r="V2103" s="3">
        <f t="shared" si="421"/>
        <v>6</v>
      </c>
      <c r="W2103" s="29" t="s">
        <v>2503</v>
      </c>
      <c r="X2103" s="5">
        <f t="shared" si="422"/>
        <v>109.19999999999999</v>
      </c>
      <c r="Y2103" s="5">
        <f t="shared" si="423"/>
        <v>0</v>
      </c>
      <c r="Z2103" s="5"/>
      <c r="AA2103" s="3">
        <v>1.62</v>
      </c>
      <c r="AB2103" s="3">
        <f t="shared" si="425"/>
        <v>4.38</v>
      </c>
      <c r="AC2103" s="3">
        <f t="shared" si="426"/>
        <v>29.484000000000002</v>
      </c>
      <c r="AD2103">
        <v>1620</v>
      </c>
      <c r="AE2103" s="1">
        <f t="shared" si="419"/>
        <v>1.62</v>
      </c>
    </row>
    <row r="2104" spans="1:31" customFormat="1" hidden="1" x14ac:dyDescent="0.3">
      <c r="A2104" s="65" t="str" cm="1">
        <f t="array" ref="A2104">_xlfn.IFS(M2104&gt;=65,"Heavy",M2104&lt;=25,"Light",M2104&gt;=26-64,"Medium")</f>
        <v>Light</v>
      </c>
      <c r="B2104" s="1" t="s">
        <v>2787</v>
      </c>
      <c r="C2104" s="1" t="s">
        <v>2824</v>
      </c>
      <c r="D2104" s="3">
        <f t="shared" si="424"/>
        <v>2087</v>
      </c>
      <c r="E2104" s="4" t="s">
        <v>2783</v>
      </c>
      <c r="F2104" s="3">
        <v>5</v>
      </c>
      <c r="G2104" s="3" t="s">
        <v>2827</v>
      </c>
      <c r="H2104" s="4" t="s">
        <v>2014</v>
      </c>
      <c r="I2104" s="3" t="s">
        <v>32</v>
      </c>
      <c r="J2104" s="3" t="s">
        <v>2340</v>
      </c>
      <c r="K2104" s="7" t="str">
        <f>VLOOKUP($I2104,'New Summary'!$E$8:$G$59,2,FALSE)</f>
        <v>H-200x100x4,5x7</v>
      </c>
      <c r="L2104" s="3" t="s">
        <v>2496</v>
      </c>
      <c r="M2104" s="7">
        <f>VLOOKUP($I2104,'New Summary'!$E$8:$G$59,3,FALSE)</f>
        <v>18.2</v>
      </c>
      <c r="N2104" s="3">
        <v>6000</v>
      </c>
      <c r="O2104" s="3" t="s">
        <v>25</v>
      </c>
      <c r="P2104" s="3">
        <v>1</v>
      </c>
      <c r="Q2104" s="28">
        <f t="shared" si="417"/>
        <v>6</v>
      </c>
      <c r="R2104" s="28">
        <f t="shared" si="418"/>
        <v>109.19999999999999</v>
      </c>
      <c r="S2104" s="12">
        <v>0</v>
      </c>
      <c r="T2104" s="46">
        <f t="shared" si="420"/>
        <v>0</v>
      </c>
      <c r="U2104" s="37"/>
      <c r="V2104" s="3">
        <f t="shared" si="421"/>
        <v>6</v>
      </c>
      <c r="W2104" s="29" t="s">
        <v>2503</v>
      </c>
      <c r="X2104" s="5">
        <f t="shared" si="422"/>
        <v>109.19999999999999</v>
      </c>
      <c r="Y2104" s="5">
        <f t="shared" si="423"/>
        <v>0</v>
      </c>
      <c r="Z2104" s="5"/>
      <c r="AA2104" s="3">
        <v>1.62</v>
      </c>
      <c r="AB2104" s="3">
        <f t="shared" si="425"/>
        <v>4.38</v>
      </c>
      <c r="AC2104" s="3">
        <f t="shared" si="426"/>
        <v>29.484000000000002</v>
      </c>
      <c r="AD2104">
        <v>1620</v>
      </c>
      <c r="AE2104" s="1">
        <f t="shared" si="419"/>
        <v>1.62</v>
      </c>
    </row>
    <row r="2105" spans="1:31" customFormat="1" hidden="1" x14ac:dyDescent="0.3">
      <c r="A2105" s="65" t="str" cm="1">
        <f t="array" ref="A2105">_xlfn.IFS(M2105&gt;=65,"Heavy",M2105&lt;=25,"Light",M2105&gt;=26-64,"Medium")</f>
        <v>Light</v>
      </c>
      <c r="B2105" s="1" t="s">
        <v>2787</v>
      </c>
      <c r="C2105" s="1" t="s">
        <v>2824</v>
      </c>
      <c r="D2105" s="3">
        <f t="shared" si="424"/>
        <v>2088</v>
      </c>
      <c r="E2105" s="4" t="s">
        <v>2783</v>
      </c>
      <c r="F2105" s="3">
        <v>5</v>
      </c>
      <c r="G2105" s="3" t="s">
        <v>2827</v>
      </c>
      <c r="H2105" s="4" t="s">
        <v>2015</v>
      </c>
      <c r="I2105" s="3" t="s">
        <v>32</v>
      </c>
      <c r="J2105" s="3" t="s">
        <v>2340</v>
      </c>
      <c r="K2105" s="7" t="str">
        <f>VLOOKUP($I2105,'New Summary'!$E$8:$G$59,2,FALSE)</f>
        <v>H-200x100x4,5x7</v>
      </c>
      <c r="L2105" s="3" t="s">
        <v>2496</v>
      </c>
      <c r="M2105" s="7">
        <f>VLOOKUP($I2105,'New Summary'!$E$8:$G$59,3,FALSE)</f>
        <v>18.2</v>
      </c>
      <c r="N2105" s="3">
        <v>6000</v>
      </c>
      <c r="O2105" s="3" t="s">
        <v>25</v>
      </c>
      <c r="P2105" s="3">
        <v>1</v>
      </c>
      <c r="Q2105" s="28">
        <f t="shared" ref="Q2105:Q2112" si="427">(N2105/1000)*P2105</f>
        <v>6</v>
      </c>
      <c r="R2105" s="28">
        <f t="shared" ref="R2105:R2112" si="428">Q2105*M2105</f>
        <v>109.19999999999999</v>
      </c>
      <c r="S2105" s="12">
        <v>0</v>
      </c>
      <c r="T2105" s="46">
        <f t="shared" si="420"/>
        <v>0</v>
      </c>
      <c r="U2105" s="37"/>
      <c r="V2105" s="3">
        <f t="shared" si="421"/>
        <v>6</v>
      </c>
      <c r="W2105" s="29" t="s">
        <v>2503</v>
      </c>
      <c r="X2105" s="5">
        <f t="shared" si="422"/>
        <v>109.19999999999999</v>
      </c>
      <c r="Y2105" s="5">
        <f t="shared" si="423"/>
        <v>0</v>
      </c>
      <c r="Z2105" s="5"/>
      <c r="AA2105" s="3">
        <v>1.35</v>
      </c>
      <c r="AB2105" s="3">
        <f t="shared" si="425"/>
        <v>4.6500000000000004</v>
      </c>
      <c r="AC2105" s="3">
        <f t="shared" si="426"/>
        <v>24.57</v>
      </c>
      <c r="AD2105">
        <v>1350</v>
      </c>
      <c r="AE2105" s="1">
        <f t="shared" ref="AE2105:AE2168" si="429">AD2105/1000</f>
        <v>1.35</v>
      </c>
    </row>
    <row r="2106" spans="1:31" customFormat="1" hidden="1" x14ac:dyDescent="0.3">
      <c r="A2106" s="65" t="str" cm="1">
        <f t="array" ref="A2106">_xlfn.IFS(M2106&gt;=65,"Heavy",M2106&lt;=25,"Light",M2106&gt;=26-64,"Medium")</f>
        <v>Light</v>
      </c>
      <c r="B2106" s="1" t="s">
        <v>2787</v>
      </c>
      <c r="C2106" s="1" t="s">
        <v>2824</v>
      </c>
      <c r="D2106" s="3">
        <f t="shared" si="424"/>
        <v>2089</v>
      </c>
      <c r="E2106" s="4" t="s">
        <v>2783</v>
      </c>
      <c r="F2106" s="3">
        <v>5</v>
      </c>
      <c r="G2106" s="3" t="s">
        <v>2827</v>
      </c>
      <c r="H2106" s="4" t="s">
        <v>2016</v>
      </c>
      <c r="I2106" s="3" t="s">
        <v>32</v>
      </c>
      <c r="J2106" s="3" t="s">
        <v>2340</v>
      </c>
      <c r="K2106" s="7" t="str">
        <f>VLOOKUP($I2106,'New Summary'!$E$8:$G$59,2,FALSE)</f>
        <v>H-200x100x4,5x7</v>
      </c>
      <c r="L2106" s="3" t="s">
        <v>2496</v>
      </c>
      <c r="M2106" s="7">
        <f>VLOOKUP($I2106,'New Summary'!$E$8:$G$59,3,FALSE)</f>
        <v>18.2</v>
      </c>
      <c r="N2106" s="3">
        <v>6000</v>
      </c>
      <c r="O2106" s="3" t="s">
        <v>25</v>
      </c>
      <c r="P2106" s="3">
        <v>1</v>
      </c>
      <c r="Q2106" s="28">
        <f t="shared" si="427"/>
        <v>6</v>
      </c>
      <c r="R2106" s="28">
        <f t="shared" si="428"/>
        <v>109.19999999999999</v>
      </c>
      <c r="S2106" s="12">
        <v>0</v>
      </c>
      <c r="T2106" s="46">
        <f t="shared" si="420"/>
        <v>0</v>
      </c>
      <c r="U2106" s="37"/>
      <c r="V2106" s="3">
        <f t="shared" si="421"/>
        <v>6</v>
      </c>
      <c r="W2106" s="29" t="s">
        <v>2503</v>
      </c>
      <c r="X2106" s="5">
        <f t="shared" si="422"/>
        <v>109.19999999999999</v>
      </c>
      <c r="Y2106" s="5">
        <f t="shared" si="423"/>
        <v>0</v>
      </c>
      <c r="Z2106" s="5"/>
      <c r="AA2106" s="3">
        <v>1.35</v>
      </c>
      <c r="AB2106" s="3">
        <f t="shared" si="425"/>
        <v>4.6500000000000004</v>
      </c>
      <c r="AC2106" s="3">
        <f t="shared" si="426"/>
        <v>24.57</v>
      </c>
      <c r="AD2106">
        <v>1350</v>
      </c>
      <c r="AE2106" s="1">
        <f t="shared" si="429"/>
        <v>1.35</v>
      </c>
    </row>
    <row r="2107" spans="1:31" customFormat="1" hidden="1" x14ac:dyDescent="0.3">
      <c r="A2107" s="65" t="str" cm="1">
        <f t="array" ref="A2107">_xlfn.IFS(M2107&gt;=65,"Heavy",M2107&lt;=25,"Light",M2107&gt;=26-64,"Medium")</f>
        <v>Light</v>
      </c>
      <c r="B2107" s="1" t="s">
        <v>2787</v>
      </c>
      <c r="C2107" s="1" t="s">
        <v>2824</v>
      </c>
      <c r="D2107" s="3">
        <f t="shared" si="424"/>
        <v>2090</v>
      </c>
      <c r="E2107" s="4" t="s">
        <v>2783</v>
      </c>
      <c r="F2107" s="3">
        <v>5</v>
      </c>
      <c r="G2107" s="3" t="s">
        <v>2827</v>
      </c>
      <c r="H2107" s="4" t="s">
        <v>2017</v>
      </c>
      <c r="I2107" s="3" t="s">
        <v>32</v>
      </c>
      <c r="J2107" s="3" t="s">
        <v>2340</v>
      </c>
      <c r="K2107" s="7" t="str">
        <f>VLOOKUP($I2107,'New Summary'!$E$8:$G$59,2,FALSE)</f>
        <v>H-200x100x4,5x7</v>
      </c>
      <c r="L2107" s="3" t="s">
        <v>2496</v>
      </c>
      <c r="M2107" s="7">
        <f>VLOOKUP($I2107,'New Summary'!$E$8:$G$59,3,FALSE)</f>
        <v>18.2</v>
      </c>
      <c r="N2107" s="3">
        <v>6000</v>
      </c>
      <c r="O2107" s="3" t="s">
        <v>25</v>
      </c>
      <c r="P2107" s="3">
        <v>1</v>
      </c>
      <c r="Q2107" s="28">
        <f t="shared" si="427"/>
        <v>6</v>
      </c>
      <c r="R2107" s="28">
        <f t="shared" si="428"/>
        <v>109.19999999999999</v>
      </c>
      <c r="S2107" s="12">
        <v>0</v>
      </c>
      <c r="T2107" s="46">
        <f t="shared" si="420"/>
        <v>0</v>
      </c>
      <c r="U2107" s="37"/>
      <c r="V2107" s="3">
        <f t="shared" si="421"/>
        <v>6</v>
      </c>
      <c r="W2107" s="29" t="s">
        <v>2503</v>
      </c>
      <c r="X2107" s="5">
        <f t="shared" si="422"/>
        <v>109.19999999999999</v>
      </c>
      <c r="Y2107" s="5">
        <f t="shared" si="423"/>
        <v>0</v>
      </c>
      <c r="Z2107" s="5"/>
      <c r="AA2107" s="3">
        <v>1.62</v>
      </c>
      <c r="AB2107" s="3">
        <f t="shared" si="425"/>
        <v>4.38</v>
      </c>
      <c r="AC2107" s="3">
        <f t="shared" si="426"/>
        <v>29.484000000000002</v>
      </c>
      <c r="AD2107">
        <v>1620</v>
      </c>
      <c r="AE2107" s="1">
        <f t="shared" si="429"/>
        <v>1.62</v>
      </c>
    </row>
    <row r="2108" spans="1:31" customFormat="1" hidden="1" x14ac:dyDescent="0.3">
      <c r="A2108" s="65" t="str" cm="1">
        <f t="array" ref="A2108">_xlfn.IFS(M2108&gt;=65,"Heavy",M2108&lt;=25,"Light",M2108&gt;=26-64,"Medium")</f>
        <v>Light</v>
      </c>
      <c r="B2108" s="1" t="s">
        <v>2787</v>
      </c>
      <c r="C2108" s="1" t="s">
        <v>2824</v>
      </c>
      <c r="D2108" s="3">
        <f t="shared" si="424"/>
        <v>2091</v>
      </c>
      <c r="E2108" s="4" t="s">
        <v>2783</v>
      </c>
      <c r="F2108" s="3">
        <v>5</v>
      </c>
      <c r="G2108" s="3" t="s">
        <v>2827</v>
      </c>
      <c r="H2108" s="4" t="s">
        <v>2018</v>
      </c>
      <c r="I2108" s="3" t="s">
        <v>32</v>
      </c>
      <c r="J2108" s="3" t="s">
        <v>2340</v>
      </c>
      <c r="K2108" s="7" t="str">
        <f>VLOOKUP($I2108,'New Summary'!$E$8:$G$59,2,FALSE)</f>
        <v>H-200x100x4,5x7</v>
      </c>
      <c r="L2108" s="3" t="s">
        <v>2496</v>
      </c>
      <c r="M2108" s="7">
        <f>VLOOKUP($I2108,'New Summary'!$E$8:$G$59,3,FALSE)</f>
        <v>18.2</v>
      </c>
      <c r="N2108" s="3">
        <v>6000</v>
      </c>
      <c r="O2108" s="3" t="s">
        <v>25</v>
      </c>
      <c r="P2108" s="3">
        <v>1</v>
      </c>
      <c r="Q2108" s="28">
        <f t="shared" si="427"/>
        <v>6</v>
      </c>
      <c r="R2108" s="28">
        <f t="shared" si="428"/>
        <v>109.19999999999999</v>
      </c>
      <c r="S2108" s="12">
        <v>0</v>
      </c>
      <c r="T2108" s="46">
        <f t="shared" si="420"/>
        <v>0</v>
      </c>
      <c r="U2108" s="37"/>
      <c r="V2108" s="3">
        <f t="shared" si="421"/>
        <v>6</v>
      </c>
      <c r="W2108" s="29" t="s">
        <v>2503</v>
      </c>
      <c r="X2108" s="5">
        <f t="shared" si="422"/>
        <v>109.19999999999999</v>
      </c>
      <c r="Y2108" s="5">
        <f t="shared" si="423"/>
        <v>0</v>
      </c>
      <c r="Z2108" s="5"/>
      <c r="AA2108" s="3">
        <v>1.62</v>
      </c>
      <c r="AB2108" s="3">
        <f t="shared" si="425"/>
        <v>4.38</v>
      </c>
      <c r="AC2108" s="3">
        <f t="shared" si="426"/>
        <v>29.484000000000002</v>
      </c>
      <c r="AD2108">
        <v>1620</v>
      </c>
      <c r="AE2108" s="1">
        <f t="shared" si="429"/>
        <v>1.62</v>
      </c>
    </row>
    <row r="2109" spans="1:31" customFormat="1" ht="43.2" hidden="1" x14ac:dyDescent="0.3">
      <c r="A2109" s="65" t="str" cm="1">
        <f t="array" ref="A2109">_xlfn.IFS(M2109&gt;=65,"Heavy",M2109&lt;=25,"Light",M2109&gt;=26-64,"Medium")</f>
        <v>Heavy</v>
      </c>
      <c r="B2109" s="1" t="s">
        <v>2787</v>
      </c>
      <c r="C2109" s="1" t="s">
        <v>2825</v>
      </c>
      <c r="D2109" s="3">
        <f t="shared" si="424"/>
        <v>2092</v>
      </c>
      <c r="E2109" s="4" t="s">
        <v>2780</v>
      </c>
      <c r="F2109" s="3">
        <v>7</v>
      </c>
      <c r="G2109" s="3" t="s">
        <v>2826</v>
      </c>
      <c r="H2109" s="4" t="s">
        <v>2020</v>
      </c>
      <c r="I2109" s="3" t="s">
        <v>31</v>
      </c>
      <c r="J2109" s="3" t="s">
        <v>2308</v>
      </c>
      <c r="K2109" s="7" t="str">
        <f>VLOOKUP($I2109,'New Summary'!$E$8:$G$59,2,FALSE)</f>
        <v>H-250x250x9x14</v>
      </c>
      <c r="L2109" s="3" t="s">
        <v>2496</v>
      </c>
      <c r="M2109" s="7">
        <f>VLOOKUP($I2109,'New Summary'!$E$8:$G$59,3,FALSE)</f>
        <v>72.400000000000006</v>
      </c>
      <c r="N2109" s="3">
        <v>12000</v>
      </c>
      <c r="O2109" s="3" t="s">
        <v>25</v>
      </c>
      <c r="P2109" s="3">
        <v>1</v>
      </c>
      <c r="Q2109" s="28">
        <f t="shared" si="427"/>
        <v>12</v>
      </c>
      <c r="R2109" s="28">
        <f t="shared" si="428"/>
        <v>868.80000000000007</v>
      </c>
      <c r="S2109" s="12">
        <v>0</v>
      </c>
      <c r="T2109" s="46">
        <f t="shared" si="420"/>
        <v>0</v>
      </c>
      <c r="U2109" s="15"/>
      <c r="V2109" s="3">
        <f t="shared" si="421"/>
        <v>12</v>
      </c>
      <c r="W2109" s="30" t="s">
        <v>2502</v>
      </c>
      <c r="X2109" s="41">
        <f t="shared" si="422"/>
        <v>868.80000000000007</v>
      </c>
      <c r="Y2109" s="41">
        <f t="shared" si="423"/>
        <v>0</v>
      </c>
      <c r="Z2109" s="5"/>
      <c r="AA2109" s="3">
        <v>1.35</v>
      </c>
      <c r="AB2109" s="3">
        <f t="shared" si="425"/>
        <v>10.65</v>
      </c>
      <c r="AC2109" s="3">
        <f t="shared" si="426"/>
        <v>97.740000000000009</v>
      </c>
      <c r="AD2109">
        <v>1350</v>
      </c>
      <c r="AE2109" s="1">
        <f t="shared" si="429"/>
        <v>1.35</v>
      </c>
    </row>
    <row r="2110" spans="1:31" customFormat="1" ht="43.2" hidden="1" x14ac:dyDescent="0.3">
      <c r="A2110" s="65" t="str" cm="1">
        <f t="array" ref="A2110">_xlfn.IFS(M2110&gt;=65,"Heavy",M2110&lt;=25,"Light",M2110&gt;=26-64,"Medium")</f>
        <v>Medium</v>
      </c>
      <c r="B2110" s="1" t="s">
        <v>2787</v>
      </c>
      <c r="C2110" s="1" t="s">
        <v>2825</v>
      </c>
      <c r="D2110" s="3">
        <f t="shared" si="424"/>
        <v>2093</v>
      </c>
      <c r="E2110" s="4" t="s">
        <v>2780</v>
      </c>
      <c r="F2110" s="3">
        <v>7</v>
      </c>
      <c r="G2110" s="3" t="s">
        <v>2826</v>
      </c>
      <c r="H2110" s="4" t="s">
        <v>2021</v>
      </c>
      <c r="I2110" s="3" t="s">
        <v>6</v>
      </c>
      <c r="J2110" s="7" t="s">
        <v>2344</v>
      </c>
      <c r="K2110" s="7" t="str">
        <f>VLOOKUP($I2110,'New Summary'!$E$8:$G$59,2,FALSE)</f>
        <v>H-200x200x8x12</v>
      </c>
      <c r="L2110" s="7" t="s">
        <v>2496</v>
      </c>
      <c r="M2110" s="7">
        <f>VLOOKUP($I2110,'New Summary'!$E$8:$G$59,3,FALSE)</f>
        <v>49.9</v>
      </c>
      <c r="N2110" s="3">
        <v>12000</v>
      </c>
      <c r="O2110" s="3" t="s">
        <v>25</v>
      </c>
      <c r="P2110" s="3">
        <v>1</v>
      </c>
      <c r="Q2110" s="28">
        <f t="shared" si="427"/>
        <v>12</v>
      </c>
      <c r="R2110" s="28">
        <f t="shared" si="428"/>
        <v>598.79999999999995</v>
      </c>
      <c r="S2110" s="12">
        <v>0</v>
      </c>
      <c r="T2110" s="46">
        <f t="shared" si="420"/>
        <v>0</v>
      </c>
      <c r="U2110" s="37"/>
      <c r="V2110" s="3">
        <f t="shared" si="421"/>
        <v>12</v>
      </c>
      <c r="W2110" s="30" t="s">
        <v>2502</v>
      </c>
      <c r="X2110" s="29">
        <f t="shared" si="422"/>
        <v>598.79999999999995</v>
      </c>
      <c r="Y2110" s="29">
        <f t="shared" si="423"/>
        <v>0</v>
      </c>
      <c r="Z2110" s="5"/>
      <c r="AA2110" s="3">
        <v>1.35</v>
      </c>
      <c r="AB2110" s="3">
        <f t="shared" si="425"/>
        <v>10.65</v>
      </c>
      <c r="AC2110" s="3">
        <f t="shared" si="426"/>
        <v>67.365000000000009</v>
      </c>
      <c r="AD2110">
        <v>1350</v>
      </c>
      <c r="AE2110" s="1">
        <f t="shared" si="429"/>
        <v>1.35</v>
      </c>
    </row>
    <row r="2111" spans="1:31" customFormat="1" ht="43.2" hidden="1" x14ac:dyDescent="0.3">
      <c r="A2111" s="65" t="str" cm="1">
        <f t="array" ref="A2111">_xlfn.IFS(M2111&gt;=65,"Heavy",M2111&lt;=25,"Light",M2111&gt;=26-64,"Medium")</f>
        <v>Heavy</v>
      </c>
      <c r="B2111" s="1" t="s">
        <v>2787</v>
      </c>
      <c r="C2111" s="1" t="s">
        <v>2825</v>
      </c>
      <c r="D2111" s="3">
        <f t="shared" si="424"/>
        <v>2094</v>
      </c>
      <c r="E2111" s="4" t="s">
        <v>2780</v>
      </c>
      <c r="F2111" s="3">
        <v>7</v>
      </c>
      <c r="G2111" s="3" t="s">
        <v>2826</v>
      </c>
      <c r="H2111" s="4" t="s">
        <v>2022</v>
      </c>
      <c r="I2111" s="3" t="s">
        <v>59</v>
      </c>
      <c r="J2111" s="3" t="s">
        <v>2310</v>
      </c>
      <c r="K2111" s="7" t="str">
        <f>VLOOKUP($I2111,'New Summary'!$E$8:$G$59,2,FALSE)</f>
        <v>H-250x250x9x14</v>
      </c>
      <c r="L2111" s="3" t="s">
        <v>2496</v>
      </c>
      <c r="M2111" s="7">
        <f>VLOOKUP($I2111,'New Summary'!$E$8:$G$59,3,FALSE)</f>
        <v>72.400000000000006</v>
      </c>
      <c r="N2111" s="3">
        <v>12000</v>
      </c>
      <c r="O2111" s="3" t="s">
        <v>25</v>
      </c>
      <c r="P2111" s="3">
        <v>1</v>
      </c>
      <c r="Q2111" s="28">
        <f t="shared" si="427"/>
        <v>12</v>
      </c>
      <c r="R2111" s="28">
        <f t="shared" si="428"/>
        <v>868.80000000000007</v>
      </c>
      <c r="S2111" s="12">
        <v>0</v>
      </c>
      <c r="T2111" s="46">
        <f t="shared" si="420"/>
        <v>0</v>
      </c>
      <c r="U2111" s="37"/>
      <c r="V2111" s="3">
        <f t="shared" si="421"/>
        <v>12</v>
      </c>
      <c r="W2111" s="30" t="s">
        <v>2502</v>
      </c>
      <c r="X2111" s="29">
        <f t="shared" si="422"/>
        <v>868.80000000000007</v>
      </c>
      <c r="Y2111" s="29">
        <f t="shared" si="423"/>
        <v>0</v>
      </c>
      <c r="Z2111" s="5"/>
      <c r="AA2111" s="3">
        <v>1.2149999999999999</v>
      </c>
      <c r="AB2111" s="3">
        <f t="shared" si="425"/>
        <v>10.785</v>
      </c>
      <c r="AC2111" s="3">
        <f t="shared" si="426"/>
        <v>87.965999999999994</v>
      </c>
      <c r="AD2111">
        <v>1214.9999999999998</v>
      </c>
      <c r="AE2111" s="1">
        <f t="shared" si="429"/>
        <v>1.2149999999999999</v>
      </c>
    </row>
    <row r="2112" spans="1:31" customFormat="1" ht="43.2" hidden="1" x14ac:dyDescent="0.3">
      <c r="A2112" s="65" t="str" cm="1">
        <f t="array" ref="A2112">_xlfn.IFS(M2112&gt;=65,"Heavy",M2112&lt;=25,"Light",M2112&gt;=26-64,"Medium")</f>
        <v>Heavy</v>
      </c>
      <c r="B2112" s="1" t="s">
        <v>2787</v>
      </c>
      <c r="C2112" s="1" t="s">
        <v>2825</v>
      </c>
      <c r="D2112" s="3">
        <f t="shared" si="424"/>
        <v>2095</v>
      </c>
      <c r="E2112" s="4" t="s">
        <v>2780</v>
      </c>
      <c r="F2112" s="3">
        <v>7</v>
      </c>
      <c r="G2112" s="3" t="s">
        <v>2826</v>
      </c>
      <c r="H2112" s="4" t="s">
        <v>2023</v>
      </c>
      <c r="I2112" s="3" t="s">
        <v>31</v>
      </c>
      <c r="J2112" s="3" t="s">
        <v>2308</v>
      </c>
      <c r="K2112" s="7" t="str">
        <f>VLOOKUP($I2112,'New Summary'!$E$8:$G$59,2,FALSE)</f>
        <v>H-250x250x9x14</v>
      </c>
      <c r="L2112" s="3" t="s">
        <v>2496</v>
      </c>
      <c r="M2112" s="7">
        <f>VLOOKUP($I2112,'New Summary'!$E$8:$G$59,3,FALSE)</f>
        <v>72.400000000000006</v>
      </c>
      <c r="N2112" s="3">
        <v>12000</v>
      </c>
      <c r="O2112" s="3" t="s">
        <v>25</v>
      </c>
      <c r="P2112" s="3">
        <v>1</v>
      </c>
      <c r="Q2112" s="28">
        <f t="shared" si="427"/>
        <v>12</v>
      </c>
      <c r="R2112" s="28">
        <f t="shared" si="428"/>
        <v>868.80000000000007</v>
      </c>
      <c r="S2112" s="12">
        <v>0</v>
      </c>
      <c r="T2112" s="46">
        <f t="shared" si="420"/>
        <v>0</v>
      </c>
      <c r="U2112" s="15"/>
      <c r="V2112" s="3">
        <f t="shared" si="421"/>
        <v>12</v>
      </c>
      <c r="W2112" s="30" t="s">
        <v>2502</v>
      </c>
      <c r="X2112" s="41">
        <f t="shared" si="422"/>
        <v>868.80000000000007</v>
      </c>
      <c r="Y2112" s="41">
        <f t="shared" si="423"/>
        <v>0</v>
      </c>
      <c r="Z2112" s="5"/>
      <c r="AA2112" s="3">
        <v>1.62</v>
      </c>
      <c r="AB2112" s="3">
        <f t="shared" si="425"/>
        <v>10.379999999999999</v>
      </c>
      <c r="AC2112" s="3">
        <f t="shared" si="426"/>
        <v>117.28800000000001</v>
      </c>
      <c r="AD2112">
        <v>1620</v>
      </c>
      <c r="AE2112" s="1">
        <f t="shared" si="429"/>
        <v>1.62</v>
      </c>
    </row>
    <row r="2113" spans="1:31" customFormat="1" ht="43.2" hidden="1" x14ac:dyDescent="0.3">
      <c r="A2113" s="65" t="str" cm="1">
        <f t="array" ref="A2113">_xlfn.IFS(M2113&gt;=65,"Heavy",M2113&lt;=25,"Light",M2113&gt;=26-64,"Medium")</f>
        <v>Medium</v>
      </c>
      <c r="B2113" s="1" t="s">
        <v>2787</v>
      </c>
      <c r="C2113" s="1" t="s">
        <v>2825</v>
      </c>
      <c r="D2113" s="3">
        <f t="shared" si="424"/>
        <v>2096</v>
      </c>
      <c r="E2113" s="4" t="s">
        <v>2780</v>
      </c>
      <c r="F2113" s="3">
        <v>7</v>
      </c>
      <c r="G2113" s="3" t="s">
        <v>2826</v>
      </c>
      <c r="H2113" s="4" t="s">
        <v>2024</v>
      </c>
      <c r="I2113" s="3" t="s">
        <v>6</v>
      </c>
      <c r="J2113" s="7" t="s">
        <v>2344</v>
      </c>
      <c r="K2113" s="7" t="str">
        <f>VLOOKUP($I2113,'New Summary'!$E$8:$G$59,2,FALSE)</f>
        <v>H-200x200x8x12</v>
      </c>
      <c r="L2113" s="7" t="s">
        <v>2496</v>
      </c>
      <c r="M2113" s="7">
        <f>VLOOKUP($I2113,'New Summary'!$E$8:$G$59,3,FALSE)</f>
        <v>49.9</v>
      </c>
      <c r="N2113" s="3">
        <f>5018-440</f>
        <v>4578</v>
      </c>
      <c r="O2113" s="3" t="s">
        <v>25</v>
      </c>
      <c r="P2113" s="3">
        <v>1</v>
      </c>
      <c r="Q2113" s="28">
        <f t="shared" ref="Q2113:Q2153" si="430">(N2113/1000)*P2113</f>
        <v>4.5780000000000003</v>
      </c>
      <c r="R2113" s="28">
        <f t="shared" ref="R2113:R2153" si="431">Q2113*M2113</f>
        <v>228.44220000000001</v>
      </c>
      <c r="S2113" s="12">
        <v>0</v>
      </c>
      <c r="T2113" s="46">
        <f t="shared" si="420"/>
        <v>0</v>
      </c>
      <c r="U2113" s="37"/>
      <c r="V2113" s="3">
        <f t="shared" si="421"/>
        <v>4.5780000000000003</v>
      </c>
      <c r="W2113" s="30" t="s">
        <v>2502</v>
      </c>
      <c r="X2113" s="29">
        <f t="shared" si="422"/>
        <v>228.44220000000001</v>
      </c>
      <c r="Y2113" s="29">
        <f t="shared" si="423"/>
        <v>0</v>
      </c>
      <c r="Z2113" s="5"/>
      <c r="AA2113" s="3">
        <v>1.4850000000000001</v>
      </c>
      <c r="AB2113" s="3">
        <f t="shared" si="425"/>
        <v>3.093</v>
      </c>
      <c r="AC2113" s="3">
        <f t="shared" si="426"/>
        <v>74.101500000000001</v>
      </c>
      <c r="AD2113">
        <v>1485</v>
      </c>
      <c r="AE2113" s="1">
        <f t="shared" si="429"/>
        <v>1.4850000000000001</v>
      </c>
    </row>
    <row r="2114" spans="1:31" customFormat="1" ht="43.2" hidden="1" x14ac:dyDescent="0.3">
      <c r="A2114" s="65" t="str" cm="1">
        <f t="array" ref="A2114">_xlfn.IFS(M2114&gt;=65,"Heavy",M2114&lt;=25,"Light",M2114&gt;=26-64,"Medium")</f>
        <v>Medium</v>
      </c>
      <c r="B2114" s="1" t="s">
        <v>2787</v>
      </c>
      <c r="C2114" s="1" t="s">
        <v>2825</v>
      </c>
      <c r="D2114" s="3">
        <f t="shared" si="424"/>
        <v>2097</v>
      </c>
      <c r="E2114" s="4" t="s">
        <v>2780</v>
      </c>
      <c r="F2114" s="3">
        <v>7</v>
      </c>
      <c r="G2114" s="3" t="s">
        <v>2826</v>
      </c>
      <c r="H2114" s="4" t="s">
        <v>2025</v>
      </c>
      <c r="I2114" s="3" t="s">
        <v>6</v>
      </c>
      <c r="J2114" s="7" t="s">
        <v>2344</v>
      </c>
      <c r="K2114" s="7" t="str">
        <f>VLOOKUP($I2114,'New Summary'!$E$8:$G$59,2,FALSE)</f>
        <v>H-200x200x8x12</v>
      </c>
      <c r="L2114" s="7" t="s">
        <v>2496</v>
      </c>
      <c r="M2114" s="7">
        <f>VLOOKUP($I2114,'New Summary'!$E$8:$G$59,3,FALSE)</f>
        <v>49.9</v>
      </c>
      <c r="N2114" s="3">
        <f>5018-440</f>
        <v>4578</v>
      </c>
      <c r="O2114" s="3" t="s">
        <v>25</v>
      </c>
      <c r="P2114" s="3">
        <v>1</v>
      </c>
      <c r="Q2114" s="28">
        <f t="shared" si="430"/>
        <v>4.5780000000000003</v>
      </c>
      <c r="R2114" s="28">
        <f t="shared" si="431"/>
        <v>228.44220000000001</v>
      </c>
      <c r="S2114" s="12">
        <v>0</v>
      </c>
      <c r="T2114" s="46">
        <f t="shared" si="420"/>
        <v>0</v>
      </c>
      <c r="U2114" s="37"/>
      <c r="V2114" s="3">
        <f t="shared" si="421"/>
        <v>4.5780000000000003</v>
      </c>
      <c r="W2114" s="30" t="s">
        <v>2502</v>
      </c>
      <c r="X2114" s="29">
        <f t="shared" si="422"/>
        <v>228.44220000000001</v>
      </c>
      <c r="Y2114" s="29">
        <f t="shared" si="423"/>
        <v>0</v>
      </c>
      <c r="Z2114" s="5"/>
      <c r="AA2114" s="3">
        <v>1.62</v>
      </c>
      <c r="AB2114" s="3">
        <f t="shared" si="425"/>
        <v>2.9580000000000002</v>
      </c>
      <c r="AC2114" s="3">
        <f t="shared" si="426"/>
        <v>80.838000000000008</v>
      </c>
      <c r="AD2114">
        <v>1620</v>
      </c>
      <c r="AE2114" s="1">
        <f t="shared" si="429"/>
        <v>1.62</v>
      </c>
    </row>
    <row r="2115" spans="1:31" customFormat="1" ht="43.2" hidden="1" x14ac:dyDescent="0.3">
      <c r="A2115" s="65" t="str" cm="1">
        <f t="array" ref="A2115">_xlfn.IFS(M2115&gt;=65,"Heavy",M2115&lt;=25,"Light",M2115&gt;=26-64,"Medium")</f>
        <v>Medium</v>
      </c>
      <c r="B2115" s="1" t="s">
        <v>2787</v>
      </c>
      <c r="C2115" s="1" t="s">
        <v>2825</v>
      </c>
      <c r="D2115" s="3">
        <f t="shared" si="424"/>
        <v>2098</v>
      </c>
      <c r="E2115" s="4" t="s">
        <v>2780</v>
      </c>
      <c r="F2115" s="3">
        <v>7</v>
      </c>
      <c r="G2115" s="3" t="s">
        <v>2826</v>
      </c>
      <c r="H2115" s="4" t="s">
        <v>2026</v>
      </c>
      <c r="I2115" s="3" t="s">
        <v>35</v>
      </c>
      <c r="J2115" s="7" t="s">
        <v>2346</v>
      </c>
      <c r="K2115" s="7" t="str">
        <f>VLOOKUP($I2115,'New Summary'!$E$8:$G$59,2,FALSE)</f>
        <v>H-200x200x8x12</v>
      </c>
      <c r="L2115" s="7" t="s">
        <v>2496</v>
      </c>
      <c r="M2115" s="7">
        <f>VLOOKUP($I2115,'New Summary'!$E$8:$G$59,3,FALSE)</f>
        <v>49.9</v>
      </c>
      <c r="N2115" s="3">
        <f>5018-440</f>
        <v>4578</v>
      </c>
      <c r="O2115" s="3" t="s">
        <v>25</v>
      </c>
      <c r="P2115" s="3">
        <v>1</v>
      </c>
      <c r="Q2115" s="28">
        <f t="shared" si="430"/>
        <v>4.5780000000000003</v>
      </c>
      <c r="R2115" s="28">
        <f t="shared" si="431"/>
        <v>228.44220000000001</v>
      </c>
      <c r="S2115" s="12">
        <v>0</v>
      </c>
      <c r="T2115" s="46">
        <f t="shared" ref="T2115:T2178" si="432">Q2115*S2115</f>
        <v>0</v>
      </c>
      <c r="U2115" s="37"/>
      <c r="V2115" s="3">
        <f t="shared" ref="V2115:V2178" si="433">Q2115-T2115</f>
        <v>4.5780000000000003</v>
      </c>
      <c r="W2115" s="30" t="s">
        <v>2502</v>
      </c>
      <c r="X2115" s="29">
        <f t="shared" si="422"/>
        <v>228.44220000000001</v>
      </c>
      <c r="Y2115" s="29">
        <f t="shared" si="423"/>
        <v>0</v>
      </c>
      <c r="Z2115" s="5"/>
      <c r="AA2115" s="3">
        <v>1.62</v>
      </c>
      <c r="AB2115" s="3">
        <f t="shared" si="425"/>
        <v>2.9580000000000002</v>
      </c>
      <c r="AC2115" s="3">
        <f t="shared" si="426"/>
        <v>80.838000000000008</v>
      </c>
      <c r="AD2115">
        <v>1620</v>
      </c>
      <c r="AE2115" s="1">
        <f t="shared" si="429"/>
        <v>1.62</v>
      </c>
    </row>
    <row r="2116" spans="1:31" customFormat="1" ht="43.2" hidden="1" x14ac:dyDescent="0.3">
      <c r="A2116" s="65" t="str" cm="1">
        <f t="array" ref="A2116">_xlfn.IFS(M2116&gt;=65,"Heavy",M2116&lt;=25,"Light",M2116&gt;=26-64,"Medium")</f>
        <v>Heavy</v>
      </c>
      <c r="B2116" s="1" t="s">
        <v>2787</v>
      </c>
      <c r="C2116" s="1" t="s">
        <v>2825</v>
      </c>
      <c r="D2116" s="3">
        <f t="shared" si="424"/>
        <v>2099</v>
      </c>
      <c r="E2116" s="4" t="s">
        <v>2780</v>
      </c>
      <c r="F2116" s="3">
        <v>7</v>
      </c>
      <c r="G2116" s="3" t="s">
        <v>2826</v>
      </c>
      <c r="H2116" s="4" t="s">
        <v>2027</v>
      </c>
      <c r="I2116" s="3" t="s">
        <v>59</v>
      </c>
      <c r="J2116" s="3" t="s">
        <v>2310</v>
      </c>
      <c r="K2116" s="7" t="str">
        <f>VLOOKUP($I2116,'New Summary'!$E$8:$G$59,2,FALSE)</f>
        <v>H-250x250x9x14</v>
      </c>
      <c r="L2116" s="3" t="s">
        <v>2496</v>
      </c>
      <c r="M2116" s="7">
        <f>VLOOKUP($I2116,'New Summary'!$E$8:$G$59,3,FALSE)</f>
        <v>72.400000000000006</v>
      </c>
      <c r="N2116" s="3">
        <v>13500</v>
      </c>
      <c r="O2116" s="3" t="s">
        <v>25</v>
      </c>
      <c r="P2116" s="3">
        <v>1</v>
      </c>
      <c r="Q2116" s="28">
        <f t="shared" si="430"/>
        <v>13.5</v>
      </c>
      <c r="R2116" s="28">
        <f t="shared" si="431"/>
        <v>977.40000000000009</v>
      </c>
      <c r="S2116" s="12">
        <v>0</v>
      </c>
      <c r="T2116" s="46">
        <f t="shared" si="432"/>
        <v>0</v>
      </c>
      <c r="U2116" s="37"/>
      <c r="V2116" s="3">
        <f t="shared" si="433"/>
        <v>13.5</v>
      </c>
      <c r="W2116" s="30" t="s">
        <v>2502</v>
      </c>
      <c r="X2116" s="29">
        <f t="shared" si="422"/>
        <v>977.40000000000009</v>
      </c>
      <c r="Y2116" s="29">
        <f t="shared" si="423"/>
        <v>0</v>
      </c>
      <c r="Z2116" s="5"/>
      <c r="AA2116" s="3">
        <v>1.35</v>
      </c>
      <c r="AB2116" s="3">
        <f t="shared" si="425"/>
        <v>12.15</v>
      </c>
      <c r="AC2116" s="3">
        <f t="shared" si="426"/>
        <v>97.740000000000009</v>
      </c>
      <c r="AD2116">
        <v>1350</v>
      </c>
      <c r="AE2116" s="1">
        <f t="shared" si="429"/>
        <v>1.35</v>
      </c>
    </row>
    <row r="2117" spans="1:31" customFormat="1" ht="43.2" hidden="1" x14ac:dyDescent="0.3">
      <c r="A2117" s="65" t="str" cm="1">
        <f t="array" ref="A2117">_xlfn.IFS(M2117&gt;=65,"Heavy",M2117&lt;=25,"Light",M2117&gt;=26-64,"Medium")</f>
        <v>Medium</v>
      </c>
      <c r="B2117" s="1" t="s">
        <v>2787</v>
      </c>
      <c r="C2117" s="1" t="s">
        <v>2825</v>
      </c>
      <c r="D2117" s="3">
        <f t="shared" si="424"/>
        <v>2100</v>
      </c>
      <c r="E2117" s="4" t="s">
        <v>2780</v>
      </c>
      <c r="F2117" s="3">
        <v>7</v>
      </c>
      <c r="G2117" s="3" t="s">
        <v>2826</v>
      </c>
      <c r="H2117" s="4" t="s">
        <v>2028</v>
      </c>
      <c r="I2117" s="3" t="s">
        <v>40</v>
      </c>
      <c r="J2117" s="3" t="s">
        <v>2339</v>
      </c>
      <c r="K2117" s="7" t="str">
        <f>VLOOKUP($I2117,'New Summary'!$E$8:$G$59,2,FALSE)</f>
        <v>H-150x150x7x10</v>
      </c>
      <c r="L2117" s="3" t="s">
        <v>2496</v>
      </c>
      <c r="M2117" s="7">
        <f>VLOOKUP($I2117,'New Summary'!$E$8:$G$59,3,FALSE)</f>
        <v>31.5</v>
      </c>
      <c r="N2117" s="3">
        <f>5018-440</f>
        <v>4578</v>
      </c>
      <c r="O2117" s="3" t="s">
        <v>25</v>
      </c>
      <c r="P2117" s="3">
        <v>1</v>
      </c>
      <c r="Q2117" s="28">
        <f t="shared" si="430"/>
        <v>4.5780000000000003</v>
      </c>
      <c r="R2117" s="28">
        <f t="shared" si="431"/>
        <v>144.20700000000002</v>
      </c>
      <c r="S2117" s="12">
        <v>0</v>
      </c>
      <c r="T2117" s="46">
        <f t="shared" si="432"/>
        <v>0</v>
      </c>
      <c r="U2117" s="38"/>
      <c r="V2117" s="3">
        <f t="shared" si="433"/>
        <v>4.5780000000000003</v>
      </c>
      <c r="W2117" s="30" t="s">
        <v>2502</v>
      </c>
      <c r="X2117" s="10">
        <f t="shared" si="422"/>
        <v>144.20700000000002</v>
      </c>
      <c r="Y2117" s="10">
        <f t="shared" si="423"/>
        <v>0</v>
      </c>
      <c r="Z2117" s="5"/>
      <c r="AA2117" s="3">
        <v>1.4</v>
      </c>
      <c r="AB2117" s="3">
        <f t="shared" si="425"/>
        <v>3.1780000000000004</v>
      </c>
      <c r="AC2117" s="3">
        <f t="shared" si="426"/>
        <v>44.099999999999994</v>
      </c>
      <c r="AD2117">
        <v>1400</v>
      </c>
      <c r="AE2117" s="1">
        <f t="shared" si="429"/>
        <v>1.4</v>
      </c>
    </row>
    <row r="2118" spans="1:31" customFormat="1" ht="43.2" hidden="1" x14ac:dyDescent="0.3">
      <c r="A2118" s="65" t="str" cm="1">
        <f t="array" ref="A2118">_xlfn.IFS(M2118&gt;=65,"Heavy",M2118&lt;=25,"Light",M2118&gt;=26-64,"Medium")</f>
        <v>Medium</v>
      </c>
      <c r="B2118" s="1" t="s">
        <v>2787</v>
      </c>
      <c r="C2118" s="1" t="s">
        <v>2825</v>
      </c>
      <c r="D2118" s="3">
        <f t="shared" si="424"/>
        <v>2101</v>
      </c>
      <c r="E2118" s="4" t="s">
        <v>2780</v>
      </c>
      <c r="F2118" s="3">
        <v>7</v>
      </c>
      <c r="G2118" s="3" t="s">
        <v>2826</v>
      </c>
      <c r="H2118" s="4" t="s">
        <v>2031</v>
      </c>
      <c r="I2118" s="3" t="s">
        <v>6</v>
      </c>
      <c r="J2118" s="7" t="s">
        <v>2344</v>
      </c>
      <c r="K2118" s="7" t="str">
        <f>VLOOKUP($I2118,'New Summary'!$E$8:$G$59,2,FALSE)</f>
        <v>H-200x200x8x12</v>
      </c>
      <c r="L2118" s="7" t="s">
        <v>2496</v>
      </c>
      <c r="M2118" s="7">
        <f>VLOOKUP($I2118,'New Summary'!$E$8:$G$59,3,FALSE)</f>
        <v>49.9</v>
      </c>
      <c r="N2118" s="3">
        <v>13500</v>
      </c>
      <c r="O2118" s="3" t="s">
        <v>25</v>
      </c>
      <c r="P2118" s="3">
        <v>1</v>
      </c>
      <c r="Q2118" s="28">
        <f t="shared" si="430"/>
        <v>13.5</v>
      </c>
      <c r="R2118" s="28">
        <f t="shared" si="431"/>
        <v>673.65</v>
      </c>
      <c r="S2118" s="12">
        <v>0</v>
      </c>
      <c r="T2118" s="46">
        <f t="shared" si="432"/>
        <v>0</v>
      </c>
      <c r="U2118" s="37"/>
      <c r="V2118" s="3">
        <f t="shared" si="433"/>
        <v>13.5</v>
      </c>
      <c r="W2118" s="30" t="s">
        <v>2502</v>
      </c>
      <c r="X2118" s="29">
        <f t="shared" si="422"/>
        <v>673.65</v>
      </c>
      <c r="Y2118" s="29">
        <f t="shared" si="423"/>
        <v>0</v>
      </c>
      <c r="Z2118" s="5"/>
      <c r="AA2118" s="3">
        <v>1.2599999999999998</v>
      </c>
      <c r="AB2118" s="3">
        <f t="shared" si="425"/>
        <v>12.24</v>
      </c>
      <c r="AC2118" s="3">
        <f t="shared" si="426"/>
        <v>62.873999999999988</v>
      </c>
      <c r="AD2118">
        <v>1259.9999999999998</v>
      </c>
      <c r="AE2118" s="1">
        <f t="shared" si="429"/>
        <v>1.2599999999999998</v>
      </c>
    </row>
    <row r="2119" spans="1:31" customFormat="1" ht="43.2" hidden="1" x14ac:dyDescent="0.3">
      <c r="A2119" s="65" t="str" cm="1">
        <f t="array" ref="A2119">_xlfn.IFS(M2119&gt;=65,"Heavy",M2119&lt;=25,"Light",M2119&gt;=26-64,"Medium")</f>
        <v>Heavy</v>
      </c>
      <c r="B2119" s="1" t="s">
        <v>2787</v>
      </c>
      <c r="C2119" s="1" t="s">
        <v>2825</v>
      </c>
      <c r="D2119" s="3">
        <f t="shared" si="424"/>
        <v>2102</v>
      </c>
      <c r="E2119" s="4" t="s">
        <v>2780</v>
      </c>
      <c r="F2119" s="3">
        <v>7</v>
      </c>
      <c r="G2119" s="3" t="s">
        <v>2826</v>
      </c>
      <c r="H2119" s="4" t="s">
        <v>2029</v>
      </c>
      <c r="I2119" s="3" t="s">
        <v>2030</v>
      </c>
      <c r="J2119" s="3" t="s">
        <v>2312</v>
      </c>
      <c r="K2119" s="7" t="str">
        <f>VLOOKUP($I2119,'New Summary'!$E$8:$G$59,2,FALSE)</f>
        <v>H-300x300x10x15</v>
      </c>
      <c r="L2119" s="3" t="s">
        <v>2496</v>
      </c>
      <c r="M2119" s="7">
        <f>VLOOKUP($I2119,'New Summary'!$E$8:$G$59,3,FALSE)</f>
        <v>94</v>
      </c>
      <c r="N2119" s="3">
        <v>13500</v>
      </c>
      <c r="O2119" s="3" t="s">
        <v>25</v>
      </c>
      <c r="P2119" s="3">
        <v>1</v>
      </c>
      <c r="Q2119" s="28">
        <f t="shared" si="430"/>
        <v>13.5</v>
      </c>
      <c r="R2119" s="28">
        <f t="shared" si="431"/>
        <v>1269</v>
      </c>
      <c r="S2119" s="12">
        <v>0</v>
      </c>
      <c r="T2119" s="46">
        <f t="shared" si="432"/>
        <v>0</v>
      </c>
      <c r="U2119" s="37"/>
      <c r="V2119" s="3">
        <f t="shared" si="433"/>
        <v>13.5</v>
      </c>
      <c r="W2119" s="30" t="s">
        <v>2502</v>
      </c>
      <c r="X2119" s="29">
        <f t="shared" si="422"/>
        <v>1269</v>
      </c>
      <c r="Y2119" s="29">
        <f t="shared" si="423"/>
        <v>0</v>
      </c>
      <c r="Z2119" s="5"/>
      <c r="AA2119" s="3">
        <v>1.68</v>
      </c>
      <c r="AB2119" s="3">
        <f t="shared" si="425"/>
        <v>11.82</v>
      </c>
      <c r="AC2119" s="3">
        <f t="shared" si="426"/>
        <v>157.91999999999999</v>
      </c>
      <c r="AD2119">
        <v>1680</v>
      </c>
      <c r="AE2119" s="1">
        <f t="shared" si="429"/>
        <v>1.68</v>
      </c>
    </row>
    <row r="2120" spans="1:31" customFormat="1" ht="43.2" hidden="1" x14ac:dyDescent="0.3">
      <c r="A2120" s="65" t="str" cm="1">
        <f t="array" ref="A2120">_xlfn.IFS(M2120&gt;=65,"Heavy",M2120&lt;=25,"Light",M2120&gt;=26-64,"Medium")</f>
        <v>Heavy</v>
      </c>
      <c r="B2120" s="1" t="s">
        <v>2787</v>
      </c>
      <c r="C2120" s="1" t="s">
        <v>2825</v>
      </c>
      <c r="D2120" s="3">
        <f t="shared" si="424"/>
        <v>2103</v>
      </c>
      <c r="E2120" s="4" t="s">
        <v>2780</v>
      </c>
      <c r="F2120" s="3">
        <v>7</v>
      </c>
      <c r="G2120" s="3" t="s">
        <v>2826</v>
      </c>
      <c r="H2120" s="4" t="s">
        <v>2032</v>
      </c>
      <c r="I2120" s="3" t="s">
        <v>59</v>
      </c>
      <c r="J2120" s="3" t="s">
        <v>2310</v>
      </c>
      <c r="K2120" s="7" t="str">
        <f>VLOOKUP($I2120,'New Summary'!$E$8:$G$59,2,FALSE)</f>
        <v>H-250x250x9x14</v>
      </c>
      <c r="L2120" s="3" t="s">
        <v>2496</v>
      </c>
      <c r="M2120" s="7">
        <f>VLOOKUP($I2120,'New Summary'!$E$8:$G$59,3,FALSE)</f>
        <v>72.400000000000006</v>
      </c>
      <c r="N2120" s="3">
        <v>13500</v>
      </c>
      <c r="O2120" s="3" t="s">
        <v>25</v>
      </c>
      <c r="P2120" s="3">
        <v>1</v>
      </c>
      <c r="Q2120" s="28">
        <f t="shared" si="430"/>
        <v>13.5</v>
      </c>
      <c r="R2120" s="28">
        <f t="shared" si="431"/>
        <v>977.40000000000009</v>
      </c>
      <c r="S2120" s="12">
        <v>0</v>
      </c>
      <c r="T2120" s="46">
        <f t="shared" si="432"/>
        <v>0</v>
      </c>
      <c r="U2120" s="37"/>
      <c r="V2120" s="3">
        <f t="shared" si="433"/>
        <v>13.5</v>
      </c>
      <c r="W2120" s="30" t="s">
        <v>2502</v>
      </c>
      <c r="X2120" s="29">
        <f t="shared" si="422"/>
        <v>977.40000000000009</v>
      </c>
      <c r="Y2120" s="29">
        <f t="shared" si="423"/>
        <v>0</v>
      </c>
      <c r="Z2120" s="5"/>
      <c r="AA2120" s="3">
        <v>1.68</v>
      </c>
      <c r="AB2120" s="3">
        <f t="shared" si="425"/>
        <v>11.82</v>
      </c>
      <c r="AC2120" s="3">
        <f t="shared" si="426"/>
        <v>121.63200000000001</v>
      </c>
      <c r="AD2120">
        <v>1680</v>
      </c>
      <c r="AE2120" s="1">
        <f t="shared" si="429"/>
        <v>1.68</v>
      </c>
    </row>
    <row r="2121" spans="1:31" customFormat="1" ht="43.2" hidden="1" x14ac:dyDescent="0.3">
      <c r="A2121" s="65" t="str" cm="1">
        <f t="array" ref="A2121">_xlfn.IFS(M2121&gt;=65,"Heavy",M2121&lt;=25,"Light",M2121&gt;=26-64,"Medium")</f>
        <v>Heavy</v>
      </c>
      <c r="B2121" s="1" t="s">
        <v>2787</v>
      </c>
      <c r="C2121" s="1" t="s">
        <v>2825</v>
      </c>
      <c r="D2121" s="3">
        <f t="shared" si="424"/>
        <v>2104</v>
      </c>
      <c r="E2121" s="4" t="s">
        <v>2780</v>
      </c>
      <c r="F2121" s="3">
        <v>7</v>
      </c>
      <c r="G2121" s="3" t="s">
        <v>2826</v>
      </c>
      <c r="H2121" s="4" t="s">
        <v>2033</v>
      </c>
      <c r="I2121" s="3" t="s">
        <v>31</v>
      </c>
      <c r="J2121" s="3" t="s">
        <v>2308</v>
      </c>
      <c r="K2121" s="7" t="str">
        <f>VLOOKUP($I2121,'New Summary'!$E$8:$G$59,2,FALSE)</f>
        <v>H-250x250x9x14</v>
      </c>
      <c r="L2121" s="3" t="s">
        <v>2496</v>
      </c>
      <c r="M2121" s="7">
        <f>VLOOKUP($I2121,'New Summary'!$E$8:$G$59,3,FALSE)</f>
        <v>72.400000000000006</v>
      </c>
      <c r="N2121" s="3">
        <v>12000</v>
      </c>
      <c r="O2121" s="3" t="s">
        <v>25</v>
      </c>
      <c r="P2121" s="3">
        <v>1</v>
      </c>
      <c r="Q2121" s="28">
        <f t="shared" si="430"/>
        <v>12</v>
      </c>
      <c r="R2121" s="28">
        <f t="shared" si="431"/>
        <v>868.80000000000007</v>
      </c>
      <c r="S2121" s="12">
        <v>0</v>
      </c>
      <c r="T2121" s="46">
        <f t="shared" si="432"/>
        <v>0</v>
      </c>
      <c r="U2121" s="15"/>
      <c r="V2121" s="3">
        <f t="shared" si="433"/>
        <v>12</v>
      </c>
      <c r="W2121" s="30" t="s">
        <v>2502</v>
      </c>
      <c r="X2121" s="41">
        <f t="shared" si="422"/>
        <v>868.80000000000007</v>
      </c>
      <c r="Y2121" s="41">
        <f t="shared" si="423"/>
        <v>0</v>
      </c>
      <c r="Z2121" s="5"/>
      <c r="AA2121" s="3">
        <v>1.68</v>
      </c>
      <c r="AB2121" s="3">
        <f t="shared" si="425"/>
        <v>10.32</v>
      </c>
      <c r="AC2121" s="3">
        <f t="shared" si="426"/>
        <v>121.63200000000001</v>
      </c>
      <c r="AD2121">
        <v>1680</v>
      </c>
      <c r="AE2121" s="1">
        <f t="shared" si="429"/>
        <v>1.68</v>
      </c>
    </row>
    <row r="2122" spans="1:31" customFormat="1" ht="43.2" hidden="1" x14ac:dyDescent="0.3">
      <c r="A2122" s="65" t="str" cm="1">
        <f t="array" ref="A2122">_xlfn.IFS(M2122&gt;=65,"Heavy",M2122&lt;=25,"Light",M2122&gt;=26-64,"Medium")</f>
        <v>Medium</v>
      </c>
      <c r="B2122" s="1" t="s">
        <v>2787</v>
      </c>
      <c r="C2122" s="1" t="s">
        <v>2825</v>
      </c>
      <c r="D2122" s="3">
        <f t="shared" si="424"/>
        <v>2105</v>
      </c>
      <c r="E2122" s="4" t="s">
        <v>2780</v>
      </c>
      <c r="F2122" s="3">
        <v>7</v>
      </c>
      <c r="G2122" s="3" t="s">
        <v>2826</v>
      </c>
      <c r="H2122" s="4" t="s">
        <v>2034</v>
      </c>
      <c r="I2122" s="3" t="s">
        <v>40</v>
      </c>
      <c r="J2122" s="3" t="s">
        <v>2339</v>
      </c>
      <c r="K2122" s="7" t="str">
        <f>VLOOKUP($I2122,'New Summary'!$E$8:$G$59,2,FALSE)</f>
        <v>H-150x150x7x10</v>
      </c>
      <c r="L2122" s="3" t="s">
        <v>2496</v>
      </c>
      <c r="M2122" s="7">
        <f>VLOOKUP($I2122,'New Summary'!$E$8:$G$59,3,FALSE)</f>
        <v>31.5</v>
      </c>
      <c r="N2122" s="3">
        <f>5018-440</f>
        <v>4578</v>
      </c>
      <c r="O2122" s="3" t="s">
        <v>25</v>
      </c>
      <c r="P2122" s="3">
        <v>1</v>
      </c>
      <c r="Q2122" s="28">
        <f t="shared" si="430"/>
        <v>4.5780000000000003</v>
      </c>
      <c r="R2122" s="28">
        <f t="shared" si="431"/>
        <v>144.20700000000002</v>
      </c>
      <c r="S2122" s="12">
        <v>0</v>
      </c>
      <c r="T2122" s="46">
        <f t="shared" si="432"/>
        <v>0</v>
      </c>
      <c r="U2122" s="38"/>
      <c r="V2122" s="3">
        <f t="shared" si="433"/>
        <v>4.5780000000000003</v>
      </c>
      <c r="W2122" s="30" t="s">
        <v>2502</v>
      </c>
      <c r="X2122" s="10">
        <f t="shared" si="422"/>
        <v>144.20700000000002</v>
      </c>
      <c r="Y2122" s="10">
        <f t="shared" si="423"/>
        <v>0</v>
      </c>
      <c r="Z2122" s="5"/>
      <c r="AA2122" s="3">
        <v>1.4</v>
      </c>
      <c r="AB2122" s="3">
        <f t="shared" si="425"/>
        <v>3.1780000000000004</v>
      </c>
      <c r="AC2122" s="3">
        <f t="shared" si="426"/>
        <v>44.099999999999994</v>
      </c>
      <c r="AD2122">
        <v>1400</v>
      </c>
      <c r="AE2122" s="1">
        <f t="shared" si="429"/>
        <v>1.4</v>
      </c>
    </row>
    <row r="2123" spans="1:31" customFormat="1" ht="43.2" hidden="1" x14ac:dyDescent="0.3">
      <c r="A2123" s="65" t="str" cm="1">
        <f t="array" ref="A2123">_xlfn.IFS(M2123&gt;=65,"Heavy",M2123&lt;=25,"Light",M2123&gt;=26-64,"Medium")</f>
        <v>Medium</v>
      </c>
      <c r="B2123" s="1" t="s">
        <v>2787</v>
      </c>
      <c r="C2123" s="1" t="s">
        <v>2825</v>
      </c>
      <c r="D2123" s="3">
        <f t="shared" si="424"/>
        <v>2106</v>
      </c>
      <c r="E2123" s="4" t="s">
        <v>2780</v>
      </c>
      <c r="F2123" s="3">
        <v>7</v>
      </c>
      <c r="G2123" s="3" t="s">
        <v>2826</v>
      </c>
      <c r="H2123" s="4" t="s">
        <v>2035</v>
      </c>
      <c r="I2123" s="3" t="s">
        <v>6</v>
      </c>
      <c r="J2123" s="7" t="s">
        <v>2344</v>
      </c>
      <c r="K2123" s="7" t="str">
        <f>VLOOKUP($I2123,'New Summary'!$E$8:$G$59,2,FALSE)</f>
        <v>H-200x200x8x12</v>
      </c>
      <c r="L2123" s="7" t="s">
        <v>2496</v>
      </c>
      <c r="M2123" s="7">
        <f>VLOOKUP($I2123,'New Summary'!$E$8:$G$59,3,FALSE)</f>
        <v>49.9</v>
      </c>
      <c r="N2123" s="3">
        <v>12000</v>
      </c>
      <c r="O2123" s="3" t="s">
        <v>25</v>
      </c>
      <c r="P2123" s="3">
        <v>1</v>
      </c>
      <c r="Q2123" s="28">
        <f t="shared" si="430"/>
        <v>12</v>
      </c>
      <c r="R2123" s="28">
        <f t="shared" si="431"/>
        <v>598.79999999999995</v>
      </c>
      <c r="S2123" s="12">
        <v>0</v>
      </c>
      <c r="T2123" s="46">
        <f t="shared" si="432"/>
        <v>0</v>
      </c>
      <c r="U2123" s="37"/>
      <c r="V2123" s="3">
        <f t="shared" si="433"/>
        <v>12</v>
      </c>
      <c r="W2123" s="30" t="s">
        <v>2502</v>
      </c>
      <c r="X2123" s="29">
        <f t="shared" si="422"/>
        <v>598.79999999999995</v>
      </c>
      <c r="Y2123" s="29">
        <f t="shared" si="423"/>
        <v>0</v>
      </c>
      <c r="Z2123" s="5"/>
      <c r="AA2123" s="3">
        <v>1.4</v>
      </c>
      <c r="AB2123" s="3">
        <f t="shared" si="425"/>
        <v>10.6</v>
      </c>
      <c r="AC2123" s="3">
        <f t="shared" si="426"/>
        <v>69.86</v>
      </c>
      <c r="AD2123">
        <v>1400</v>
      </c>
      <c r="AE2123" s="1">
        <f t="shared" si="429"/>
        <v>1.4</v>
      </c>
    </row>
    <row r="2124" spans="1:31" customFormat="1" ht="43.2" hidden="1" x14ac:dyDescent="0.3">
      <c r="A2124" s="65" t="str" cm="1">
        <f t="array" ref="A2124">_xlfn.IFS(M2124&gt;=65,"Heavy",M2124&lt;=25,"Light",M2124&gt;=26-64,"Medium")</f>
        <v>Heavy</v>
      </c>
      <c r="B2124" s="1" t="s">
        <v>2787</v>
      </c>
      <c r="C2124" s="1" t="s">
        <v>2825</v>
      </c>
      <c r="D2124" s="3">
        <f t="shared" si="424"/>
        <v>2107</v>
      </c>
      <c r="E2124" s="4" t="s">
        <v>2780</v>
      </c>
      <c r="F2124" s="3">
        <v>7</v>
      </c>
      <c r="G2124" s="3" t="s">
        <v>2826</v>
      </c>
      <c r="H2124" s="4" t="s">
        <v>2036</v>
      </c>
      <c r="I2124" s="3" t="s">
        <v>59</v>
      </c>
      <c r="J2124" s="3" t="s">
        <v>2310</v>
      </c>
      <c r="K2124" s="7" t="str">
        <f>VLOOKUP($I2124,'New Summary'!$E$8:$G$59,2,FALSE)</f>
        <v>H-250x250x9x14</v>
      </c>
      <c r="L2124" s="3" t="s">
        <v>2496</v>
      </c>
      <c r="M2124" s="7">
        <f>VLOOKUP($I2124,'New Summary'!$E$8:$G$59,3,FALSE)</f>
        <v>72.400000000000006</v>
      </c>
      <c r="N2124" s="3">
        <v>12000</v>
      </c>
      <c r="O2124" s="3" t="s">
        <v>25</v>
      </c>
      <c r="P2124" s="3">
        <v>1</v>
      </c>
      <c r="Q2124" s="28">
        <f t="shared" si="430"/>
        <v>12</v>
      </c>
      <c r="R2124" s="28">
        <f t="shared" si="431"/>
        <v>868.80000000000007</v>
      </c>
      <c r="S2124" s="12">
        <v>0</v>
      </c>
      <c r="T2124" s="46">
        <f t="shared" si="432"/>
        <v>0</v>
      </c>
      <c r="U2124" s="37"/>
      <c r="V2124" s="3">
        <f t="shared" si="433"/>
        <v>12</v>
      </c>
      <c r="W2124" s="30" t="s">
        <v>2502</v>
      </c>
      <c r="X2124" s="29">
        <f t="shared" si="422"/>
        <v>868.80000000000007</v>
      </c>
      <c r="Y2124" s="29">
        <f t="shared" si="423"/>
        <v>0</v>
      </c>
      <c r="Z2124" s="5"/>
      <c r="AA2124" s="3">
        <v>1.2599999999999998</v>
      </c>
      <c r="AB2124" s="3">
        <f t="shared" si="425"/>
        <v>10.74</v>
      </c>
      <c r="AC2124" s="3">
        <f t="shared" si="426"/>
        <v>91.22399999999999</v>
      </c>
      <c r="AD2124">
        <v>1259.9999999999998</v>
      </c>
      <c r="AE2124" s="1">
        <f t="shared" si="429"/>
        <v>1.2599999999999998</v>
      </c>
    </row>
    <row r="2125" spans="1:31" customFormat="1" ht="43.2" hidden="1" x14ac:dyDescent="0.3">
      <c r="A2125" s="65" t="str" cm="1">
        <f t="array" ref="A2125">_xlfn.IFS(M2125&gt;=65,"Heavy",M2125&lt;=25,"Light",M2125&gt;=26-64,"Medium")</f>
        <v>Heavy</v>
      </c>
      <c r="B2125" s="1" t="s">
        <v>2787</v>
      </c>
      <c r="C2125" s="1" t="s">
        <v>2825</v>
      </c>
      <c r="D2125" s="3">
        <f t="shared" si="424"/>
        <v>2108</v>
      </c>
      <c r="E2125" s="4" t="s">
        <v>2780</v>
      </c>
      <c r="F2125" s="3">
        <v>7</v>
      </c>
      <c r="G2125" s="3" t="s">
        <v>2826</v>
      </c>
      <c r="H2125" s="4" t="s">
        <v>2037</v>
      </c>
      <c r="I2125" s="3" t="s">
        <v>31</v>
      </c>
      <c r="J2125" s="3" t="s">
        <v>2308</v>
      </c>
      <c r="K2125" s="7" t="str">
        <f>VLOOKUP($I2125,'New Summary'!$E$8:$G$59,2,FALSE)</f>
        <v>H-250x250x9x14</v>
      </c>
      <c r="L2125" s="3" t="s">
        <v>2496</v>
      </c>
      <c r="M2125" s="7">
        <f>VLOOKUP($I2125,'New Summary'!$E$8:$G$59,3,FALSE)</f>
        <v>72.400000000000006</v>
      </c>
      <c r="N2125" s="3">
        <v>12000</v>
      </c>
      <c r="O2125" s="3" t="s">
        <v>25</v>
      </c>
      <c r="P2125" s="3">
        <v>1</v>
      </c>
      <c r="Q2125" s="28">
        <f t="shared" si="430"/>
        <v>12</v>
      </c>
      <c r="R2125" s="28">
        <f t="shared" si="431"/>
        <v>868.80000000000007</v>
      </c>
      <c r="S2125" s="12">
        <v>0</v>
      </c>
      <c r="T2125" s="46">
        <f t="shared" si="432"/>
        <v>0</v>
      </c>
      <c r="U2125" s="15"/>
      <c r="V2125" s="3">
        <f t="shared" si="433"/>
        <v>12</v>
      </c>
      <c r="W2125" s="30" t="s">
        <v>2502</v>
      </c>
      <c r="X2125" s="41">
        <f t="shared" si="422"/>
        <v>868.80000000000007</v>
      </c>
      <c r="Y2125" s="41">
        <f t="shared" si="423"/>
        <v>0</v>
      </c>
      <c r="Z2125" s="5"/>
      <c r="AA2125" s="3">
        <v>1.68</v>
      </c>
      <c r="AB2125" s="3">
        <f t="shared" si="425"/>
        <v>10.32</v>
      </c>
      <c r="AC2125" s="3">
        <f t="shared" si="426"/>
        <v>121.63200000000001</v>
      </c>
      <c r="AD2125">
        <v>1680</v>
      </c>
      <c r="AE2125" s="1">
        <f t="shared" si="429"/>
        <v>1.68</v>
      </c>
    </row>
    <row r="2126" spans="1:31" customFormat="1" ht="43.2" hidden="1" x14ac:dyDescent="0.3">
      <c r="A2126" s="65" t="str" cm="1">
        <f t="array" ref="A2126">_xlfn.IFS(M2126&gt;=65,"Heavy",M2126&lt;=25,"Light",M2126&gt;=26-64,"Medium")</f>
        <v>Heavy</v>
      </c>
      <c r="B2126" s="1" t="s">
        <v>2787</v>
      </c>
      <c r="C2126" s="1" t="s">
        <v>2824</v>
      </c>
      <c r="D2126" s="3">
        <f t="shared" si="424"/>
        <v>2109</v>
      </c>
      <c r="E2126" s="4" t="s">
        <v>2780</v>
      </c>
      <c r="F2126" s="3">
        <v>7</v>
      </c>
      <c r="G2126" s="3" t="s">
        <v>2827</v>
      </c>
      <c r="H2126" s="4" t="s">
        <v>2038</v>
      </c>
      <c r="I2126" s="3" t="s">
        <v>31</v>
      </c>
      <c r="J2126" s="3" t="s">
        <v>2308</v>
      </c>
      <c r="K2126" s="7" t="str">
        <f>VLOOKUP($I2126,'New Summary'!$E$8:$G$59,2,FALSE)</f>
        <v>H-250x250x9x14</v>
      </c>
      <c r="L2126" s="3" t="s">
        <v>2496</v>
      </c>
      <c r="M2126" s="7">
        <f>VLOOKUP($I2126,'New Summary'!$E$8:$G$59,3,FALSE)</f>
        <v>72.400000000000006</v>
      </c>
      <c r="N2126" s="3">
        <v>9000</v>
      </c>
      <c r="O2126" s="3" t="s">
        <v>25</v>
      </c>
      <c r="P2126" s="3">
        <v>1</v>
      </c>
      <c r="Q2126" s="28">
        <f t="shared" si="430"/>
        <v>9</v>
      </c>
      <c r="R2126" s="28">
        <f t="shared" si="431"/>
        <v>651.6</v>
      </c>
      <c r="S2126" s="12">
        <v>0</v>
      </c>
      <c r="T2126" s="46">
        <f t="shared" si="432"/>
        <v>0</v>
      </c>
      <c r="U2126" s="15"/>
      <c r="V2126" s="3">
        <f t="shared" si="433"/>
        <v>9</v>
      </c>
      <c r="W2126" s="30" t="s">
        <v>2502</v>
      </c>
      <c r="X2126" s="41">
        <f t="shared" ref="X2126:X2189" si="434">V2126*M2126</f>
        <v>651.6</v>
      </c>
      <c r="Y2126" s="41">
        <f t="shared" ref="Y2126:Y2189" si="435">T2126*M2126</f>
        <v>0</v>
      </c>
      <c r="Z2126" s="5"/>
      <c r="AA2126" s="3">
        <v>1.54</v>
      </c>
      <c r="AB2126" s="3">
        <f t="shared" si="425"/>
        <v>7.46</v>
      </c>
      <c r="AC2126" s="3">
        <f t="shared" si="426"/>
        <v>111.49600000000001</v>
      </c>
      <c r="AD2126">
        <v>1540</v>
      </c>
      <c r="AE2126" s="1">
        <f t="shared" si="429"/>
        <v>1.54</v>
      </c>
    </row>
    <row r="2127" spans="1:31" customFormat="1" ht="43.2" hidden="1" x14ac:dyDescent="0.3">
      <c r="A2127" s="65" t="str" cm="1">
        <f t="array" ref="A2127">_xlfn.IFS(M2127&gt;=65,"Heavy",M2127&lt;=25,"Light",M2127&gt;=26-64,"Medium")</f>
        <v>Heavy</v>
      </c>
      <c r="B2127" s="1" t="s">
        <v>2787</v>
      </c>
      <c r="C2127" s="1" t="s">
        <v>2824</v>
      </c>
      <c r="D2127" s="3">
        <f t="shared" si="424"/>
        <v>2110</v>
      </c>
      <c r="E2127" s="4" t="s">
        <v>2780</v>
      </c>
      <c r="F2127" s="3">
        <v>7</v>
      </c>
      <c r="G2127" s="3" t="s">
        <v>2827</v>
      </c>
      <c r="H2127" s="4" t="s">
        <v>2039</v>
      </c>
      <c r="I2127" s="3" t="s">
        <v>31</v>
      </c>
      <c r="J2127" s="3" t="s">
        <v>2308</v>
      </c>
      <c r="K2127" s="7" t="str">
        <f>VLOOKUP($I2127,'New Summary'!$E$8:$G$59,2,FALSE)</f>
        <v>H-250x250x9x14</v>
      </c>
      <c r="L2127" s="3" t="s">
        <v>2496</v>
      </c>
      <c r="M2127" s="7">
        <f>VLOOKUP($I2127,'New Summary'!$E$8:$G$59,3,FALSE)</f>
        <v>72.400000000000006</v>
      </c>
      <c r="N2127" s="3">
        <v>9000</v>
      </c>
      <c r="O2127" s="3" t="s">
        <v>25</v>
      </c>
      <c r="P2127" s="3">
        <v>1</v>
      </c>
      <c r="Q2127" s="28">
        <f t="shared" si="430"/>
        <v>9</v>
      </c>
      <c r="R2127" s="28">
        <f t="shared" si="431"/>
        <v>651.6</v>
      </c>
      <c r="S2127" s="12">
        <v>0</v>
      </c>
      <c r="T2127" s="46">
        <f t="shared" si="432"/>
        <v>0</v>
      </c>
      <c r="U2127" s="15"/>
      <c r="V2127" s="3">
        <f t="shared" si="433"/>
        <v>9</v>
      </c>
      <c r="W2127" s="30" t="s">
        <v>2502</v>
      </c>
      <c r="X2127" s="41">
        <f t="shared" si="434"/>
        <v>651.6</v>
      </c>
      <c r="Y2127" s="41">
        <f t="shared" si="435"/>
        <v>0</v>
      </c>
      <c r="Z2127" s="5"/>
      <c r="AA2127" s="3">
        <v>1.68</v>
      </c>
      <c r="AB2127" s="3">
        <f t="shared" si="425"/>
        <v>7.32</v>
      </c>
      <c r="AC2127" s="3">
        <f t="shared" si="426"/>
        <v>121.63200000000001</v>
      </c>
      <c r="AD2127">
        <v>1680</v>
      </c>
      <c r="AE2127" s="1">
        <f t="shared" si="429"/>
        <v>1.68</v>
      </c>
    </row>
    <row r="2128" spans="1:31" customFormat="1" ht="43.2" hidden="1" x14ac:dyDescent="0.3">
      <c r="A2128" s="65" t="str" cm="1">
        <f t="array" ref="A2128">_xlfn.IFS(M2128&gt;=65,"Heavy",M2128&lt;=25,"Light",M2128&gt;=26-64,"Medium")</f>
        <v>Heavy</v>
      </c>
      <c r="B2128" s="1" t="s">
        <v>2787</v>
      </c>
      <c r="C2128" s="1" t="s">
        <v>2824</v>
      </c>
      <c r="D2128" s="3">
        <f t="shared" si="424"/>
        <v>2111</v>
      </c>
      <c r="E2128" s="4" t="s">
        <v>2780</v>
      </c>
      <c r="F2128" s="3">
        <v>7</v>
      </c>
      <c r="G2128" s="3" t="s">
        <v>2827</v>
      </c>
      <c r="H2128" s="4" t="s">
        <v>2040</v>
      </c>
      <c r="I2128" s="3" t="s">
        <v>31</v>
      </c>
      <c r="J2128" s="3" t="s">
        <v>2308</v>
      </c>
      <c r="K2128" s="7" t="str">
        <f>VLOOKUP($I2128,'New Summary'!$E$8:$G$59,2,FALSE)</f>
        <v>H-250x250x9x14</v>
      </c>
      <c r="L2128" s="3" t="s">
        <v>2496</v>
      </c>
      <c r="M2128" s="7">
        <f>VLOOKUP($I2128,'New Summary'!$E$8:$G$59,3,FALSE)</f>
        <v>72.400000000000006</v>
      </c>
      <c r="N2128" s="3">
        <v>9000</v>
      </c>
      <c r="O2128" s="3" t="s">
        <v>25</v>
      </c>
      <c r="P2128" s="3">
        <v>1</v>
      </c>
      <c r="Q2128" s="28">
        <f t="shared" si="430"/>
        <v>9</v>
      </c>
      <c r="R2128" s="28">
        <f t="shared" si="431"/>
        <v>651.6</v>
      </c>
      <c r="S2128" s="12">
        <v>0</v>
      </c>
      <c r="T2128" s="46">
        <f t="shared" si="432"/>
        <v>0</v>
      </c>
      <c r="U2128" s="15"/>
      <c r="V2128" s="3">
        <f t="shared" si="433"/>
        <v>9</v>
      </c>
      <c r="W2128" s="30" t="s">
        <v>2502</v>
      </c>
      <c r="X2128" s="41">
        <f t="shared" si="434"/>
        <v>651.6</v>
      </c>
      <c r="Y2128" s="41">
        <f t="shared" si="435"/>
        <v>0</v>
      </c>
      <c r="Z2128" s="5"/>
      <c r="AA2128" s="3">
        <v>1.68</v>
      </c>
      <c r="AB2128" s="3">
        <f t="shared" si="425"/>
        <v>7.32</v>
      </c>
      <c r="AC2128" s="3">
        <f t="shared" si="426"/>
        <v>121.63200000000001</v>
      </c>
      <c r="AD2128">
        <v>1680</v>
      </c>
      <c r="AE2128" s="1">
        <f t="shared" si="429"/>
        <v>1.68</v>
      </c>
    </row>
    <row r="2129" spans="1:31" customFormat="1" ht="43.2" hidden="1" x14ac:dyDescent="0.3">
      <c r="A2129" s="65" t="str" cm="1">
        <f t="array" ref="A2129">_xlfn.IFS(M2129&gt;=65,"Heavy",M2129&lt;=25,"Light",M2129&gt;=26-64,"Medium")</f>
        <v>Heavy</v>
      </c>
      <c r="B2129" s="1" t="s">
        <v>2787</v>
      </c>
      <c r="C2129" s="1" t="s">
        <v>2824</v>
      </c>
      <c r="D2129" s="3">
        <f t="shared" si="424"/>
        <v>2112</v>
      </c>
      <c r="E2129" s="4" t="s">
        <v>2780</v>
      </c>
      <c r="F2129" s="3">
        <v>7</v>
      </c>
      <c r="G2129" s="3" t="s">
        <v>2827</v>
      </c>
      <c r="H2129" s="4" t="s">
        <v>2041</v>
      </c>
      <c r="I2129" s="3" t="s">
        <v>31</v>
      </c>
      <c r="J2129" s="3" t="s">
        <v>2308</v>
      </c>
      <c r="K2129" s="7" t="str">
        <f>VLOOKUP($I2129,'New Summary'!$E$8:$G$59,2,FALSE)</f>
        <v>H-250x250x9x14</v>
      </c>
      <c r="L2129" s="3" t="s">
        <v>2496</v>
      </c>
      <c r="M2129" s="7">
        <f>VLOOKUP($I2129,'New Summary'!$E$8:$G$59,3,FALSE)</f>
        <v>72.400000000000006</v>
      </c>
      <c r="N2129" s="3">
        <v>9000</v>
      </c>
      <c r="O2129" s="3" t="s">
        <v>25</v>
      </c>
      <c r="P2129" s="3">
        <v>1</v>
      </c>
      <c r="Q2129" s="28">
        <f t="shared" si="430"/>
        <v>9</v>
      </c>
      <c r="R2129" s="28">
        <f t="shared" si="431"/>
        <v>651.6</v>
      </c>
      <c r="S2129" s="12">
        <v>0</v>
      </c>
      <c r="T2129" s="46">
        <f t="shared" si="432"/>
        <v>0</v>
      </c>
      <c r="U2129" s="15"/>
      <c r="V2129" s="3">
        <f t="shared" si="433"/>
        <v>9</v>
      </c>
      <c r="W2129" s="30" t="s">
        <v>2502</v>
      </c>
      <c r="X2129" s="41">
        <f t="shared" si="434"/>
        <v>651.6</v>
      </c>
      <c r="Y2129" s="41">
        <f t="shared" si="435"/>
        <v>0</v>
      </c>
      <c r="Z2129" s="5"/>
      <c r="AA2129" s="3">
        <v>1.4</v>
      </c>
      <c r="AB2129" s="3">
        <f t="shared" si="425"/>
        <v>7.6</v>
      </c>
      <c r="AC2129" s="3">
        <f t="shared" si="426"/>
        <v>101.36</v>
      </c>
      <c r="AD2129">
        <v>1400</v>
      </c>
      <c r="AE2129" s="1">
        <f t="shared" si="429"/>
        <v>1.4</v>
      </c>
    </row>
    <row r="2130" spans="1:31" customFormat="1" ht="43.2" hidden="1" x14ac:dyDescent="0.3">
      <c r="A2130" s="65" t="str" cm="1">
        <f t="array" ref="A2130">_xlfn.IFS(M2130&gt;=65,"Heavy",M2130&lt;=25,"Light",M2130&gt;=26-64,"Medium")</f>
        <v>Heavy</v>
      </c>
      <c r="B2130" s="1" t="s">
        <v>2787</v>
      </c>
      <c r="C2130" s="1" t="s">
        <v>2824</v>
      </c>
      <c r="D2130" s="3">
        <f t="shared" si="424"/>
        <v>2113</v>
      </c>
      <c r="E2130" s="4" t="s">
        <v>2780</v>
      </c>
      <c r="F2130" s="3">
        <v>7</v>
      </c>
      <c r="G2130" s="3" t="s">
        <v>2827</v>
      </c>
      <c r="H2130" s="4" t="s">
        <v>2042</v>
      </c>
      <c r="I2130" s="3" t="s">
        <v>31</v>
      </c>
      <c r="J2130" s="3" t="s">
        <v>2308</v>
      </c>
      <c r="K2130" s="7" t="str">
        <f>VLOOKUP($I2130,'New Summary'!$E$8:$G$59,2,FALSE)</f>
        <v>H-250x250x9x14</v>
      </c>
      <c r="L2130" s="3" t="s">
        <v>2496</v>
      </c>
      <c r="M2130" s="7">
        <f>VLOOKUP($I2130,'New Summary'!$E$8:$G$59,3,FALSE)</f>
        <v>72.400000000000006</v>
      </c>
      <c r="N2130" s="3">
        <v>9000</v>
      </c>
      <c r="O2130" s="3" t="s">
        <v>25</v>
      </c>
      <c r="P2130" s="3">
        <v>1</v>
      </c>
      <c r="Q2130" s="28">
        <f t="shared" si="430"/>
        <v>9</v>
      </c>
      <c r="R2130" s="28">
        <f t="shared" si="431"/>
        <v>651.6</v>
      </c>
      <c r="S2130" s="12">
        <v>0</v>
      </c>
      <c r="T2130" s="46">
        <f t="shared" si="432"/>
        <v>0</v>
      </c>
      <c r="U2130" s="15"/>
      <c r="V2130" s="3">
        <f t="shared" si="433"/>
        <v>9</v>
      </c>
      <c r="W2130" s="30" t="s">
        <v>2502</v>
      </c>
      <c r="X2130" s="41">
        <f t="shared" si="434"/>
        <v>651.6</v>
      </c>
      <c r="Y2130" s="41">
        <f t="shared" si="435"/>
        <v>0</v>
      </c>
      <c r="Z2130" s="5"/>
      <c r="AA2130" s="3">
        <v>1.4</v>
      </c>
      <c r="AB2130" s="3">
        <f t="shared" si="425"/>
        <v>7.6</v>
      </c>
      <c r="AC2130" s="3">
        <f t="shared" si="426"/>
        <v>101.36</v>
      </c>
      <c r="AD2130">
        <v>1400</v>
      </c>
      <c r="AE2130" s="1">
        <f t="shared" si="429"/>
        <v>1.4</v>
      </c>
    </row>
    <row r="2131" spans="1:31" customFormat="1" ht="43.2" hidden="1" x14ac:dyDescent="0.3">
      <c r="A2131" s="65" t="str" cm="1">
        <f t="array" ref="A2131">_xlfn.IFS(M2131&gt;=65,"Heavy",M2131&lt;=25,"Light",M2131&gt;=26-64,"Medium")</f>
        <v>Heavy</v>
      </c>
      <c r="B2131" s="1" t="s">
        <v>2787</v>
      </c>
      <c r="C2131" s="1" t="s">
        <v>2824</v>
      </c>
      <c r="D2131" s="3">
        <f t="shared" si="424"/>
        <v>2114</v>
      </c>
      <c r="E2131" s="4" t="s">
        <v>2780</v>
      </c>
      <c r="F2131" s="3">
        <v>7</v>
      </c>
      <c r="G2131" s="3" t="s">
        <v>2827</v>
      </c>
      <c r="H2131" s="4" t="s">
        <v>2043</v>
      </c>
      <c r="I2131" s="3" t="s">
        <v>31</v>
      </c>
      <c r="J2131" s="3" t="s">
        <v>2308</v>
      </c>
      <c r="K2131" s="7" t="str">
        <f>VLOOKUP($I2131,'New Summary'!$E$8:$G$59,2,FALSE)</f>
        <v>H-250x250x9x14</v>
      </c>
      <c r="L2131" s="3" t="s">
        <v>2496</v>
      </c>
      <c r="M2131" s="7">
        <f>VLOOKUP($I2131,'New Summary'!$E$8:$G$59,3,FALSE)</f>
        <v>72.400000000000006</v>
      </c>
      <c r="N2131" s="3">
        <v>9000</v>
      </c>
      <c r="O2131" s="3" t="s">
        <v>25</v>
      </c>
      <c r="P2131" s="3">
        <v>1</v>
      </c>
      <c r="Q2131" s="28">
        <f t="shared" si="430"/>
        <v>9</v>
      </c>
      <c r="R2131" s="28">
        <f t="shared" si="431"/>
        <v>651.6</v>
      </c>
      <c r="S2131" s="12">
        <v>0</v>
      </c>
      <c r="T2131" s="46">
        <f t="shared" si="432"/>
        <v>0</v>
      </c>
      <c r="U2131" s="15"/>
      <c r="V2131" s="3">
        <f t="shared" si="433"/>
        <v>9</v>
      </c>
      <c r="W2131" s="30" t="s">
        <v>2502</v>
      </c>
      <c r="X2131" s="41">
        <f t="shared" si="434"/>
        <v>651.6</v>
      </c>
      <c r="Y2131" s="41">
        <f t="shared" si="435"/>
        <v>0</v>
      </c>
      <c r="Z2131" s="5"/>
      <c r="AA2131" s="3">
        <v>1.2599999999999998</v>
      </c>
      <c r="AB2131" s="3">
        <f t="shared" si="425"/>
        <v>7.74</v>
      </c>
      <c r="AC2131" s="3">
        <f t="shared" si="426"/>
        <v>91.22399999999999</v>
      </c>
      <c r="AD2131">
        <v>1259.9999999999998</v>
      </c>
      <c r="AE2131" s="1">
        <f t="shared" si="429"/>
        <v>1.2599999999999998</v>
      </c>
    </row>
    <row r="2132" spans="1:31" customFormat="1" ht="43.2" hidden="1" x14ac:dyDescent="0.3">
      <c r="A2132" s="65" t="str" cm="1">
        <f t="array" ref="A2132">_xlfn.IFS(M2132&gt;=65,"Heavy",M2132&lt;=25,"Light",M2132&gt;=26-64,"Medium")</f>
        <v>Heavy</v>
      </c>
      <c r="B2132" s="1" t="s">
        <v>2787</v>
      </c>
      <c r="C2132" s="1" t="s">
        <v>2824</v>
      </c>
      <c r="D2132" s="3">
        <f t="shared" ref="D2132:D2195" si="436">D2131+1</f>
        <v>2115</v>
      </c>
      <c r="E2132" s="4" t="s">
        <v>2780</v>
      </c>
      <c r="F2132" s="3">
        <v>7</v>
      </c>
      <c r="G2132" s="3" t="s">
        <v>2827</v>
      </c>
      <c r="H2132" s="4" t="s">
        <v>2044</v>
      </c>
      <c r="I2132" s="3" t="s">
        <v>312</v>
      </c>
      <c r="J2132" s="3" t="s">
        <v>2309</v>
      </c>
      <c r="K2132" s="7" t="str">
        <f>VLOOKUP($I2132,'New Summary'!$E$8:$G$59,2,FALSE)</f>
        <v>H-250x250x9x14</v>
      </c>
      <c r="L2132" s="3" t="s">
        <v>2496</v>
      </c>
      <c r="M2132" s="7">
        <f>VLOOKUP($I2132,'New Summary'!$E$8:$G$59,3,FALSE)</f>
        <v>72.400000000000006</v>
      </c>
      <c r="N2132" s="3">
        <v>9000</v>
      </c>
      <c r="O2132" s="3" t="s">
        <v>25</v>
      </c>
      <c r="P2132" s="3">
        <v>1</v>
      </c>
      <c r="Q2132" s="28">
        <f t="shared" si="430"/>
        <v>9</v>
      </c>
      <c r="R2132" s="28">
        <f t="shared" si="431"/>
        <v>651.6</v>
      </c>
      <c r="S2132" s="12">
        <v>0</v>
      </c>
      <c r="T2132" s="46">
        <f t="shared" si="432"/>
        <v>0</v>
      </c>
      <c r="U2132" s="37"/>
      <c r="V2132" s="3">
        <f t="shared" si="433"/>
        <v>9</v>
      </c>
      <c r="W2132" s="30" t="s">
        <v>2502</v>
      </c>
      <c r="X2132" s="29">
        <f t="shared" si="434"/>
        <v>651.6</v>
      </c>
      <c r="Y2132" s="29">
        <f t="shared" si="435"/>
        <v>0</v>
      </c>
      <c r="Z2132" s="5"/>
      <c r="AA2132" s="3">
        <v>1.68</v>
      </c>
      <c r="AB2132" s="3">
        <f t="shared" si="425"/>
        <v>7.32</v>
      </c>
      <c r="AC2132" s="3">
        <f t="shared" si="426"/>
        <v>121.63200000000001</v>
      </c>
      <c r="AD2132">
        <v>1680</v>
      </c>
      <c r="AE2132" s="1">
        <f t="shared" si="429"/>
        <v>1.68</v>
      </c>
    </row>
    <row r="2133" spans="1:31" customFormat="1" ht="43.2" hidden="1" x14ac:dyDescent="0.3">
      <c r="A2133" s="65" t="str" cm="1">
        <f t="array" ref="A2133">_xlfn.IFS(M2133&gt;=65,"Heavy",M2133&lt;=25,"Light",M2133&gt;=26-64,"Medium")</f>
        <v>Heavy</v>
      </c>
      <c r="B2133" s="1" t="s">
        <v>2787</v>
      </c>
      <c r="C2133" s="1" t="s">
        <v>2824</v>
      </c>
      <c r="D2133" s="3">
        <f t="shared" si="436"/>
        <v>2116</v>
      </c>
      <c r="E2133" s="4" t="s">
        <v>2780</v>
      </c>
      <c r="F2133" s="3">
        <v>7</v>
      </c>
      <c r="G2133" s="3" t="s">
        <v>2827</v>
      </c>
      <c r="H2133" s="4" t="s">
        <v>2046</v>
      </c>
      <c r="I2133" s="3" t="s">
        <v>312</v>
      </c>
      <c r="J2133" s="3" t="s">
        <v>2309</v>
      </c>
      <c r="K2133" s="7" t="str">
        <f>VLOOKUP($I2133,'New Summary'!$E$8:$G$59,2,FALSE)</f>
        <v>H-250x250x9x14</v>
      </c>
      <c r="L2133" s="3" t="s">
        <v>2496</v>
      </c>
      <c r="M2133" s="7">
        <f>VLOOKUP($I2133,'New Summary'!$E$8:$G$59,3,FALSE)</f>
        <v>72.400000000000006</v>
      </c>
      <c r="N2133" s="3">
        <v>9000</v>
      </c>
      <c r="O2133" s="3" t="s">
        <v>25</v>
      </c>
      <c r="P2133" s="3">
        <v>1</v>
      </c>
      <c r="Q2133" s="28">
        <f t="shared" si="430"/>
        <v>9</v>
      </c>
      <c r="R2133" s="28">
        <f t="shared" si="431"/>
        <v>651.6</v>
      </c>
      <c r="S2133" s="12">
        <v>0</v>
      </c>
      <c r="T2133" s="46">
        <f t="shared" si="432"/>
        <v>0</v>
      </c>
      <c r="U2133" s="37"/>
      <c r="V2133" s="3">
        <f t="shared" si="433"/>
        <v>9</v>
      </c>
      <c r="W2133" s="30" t="s">
        <v>2502</v>
      </c>
      <c r="X2133" s="29">
        <f t="shared" si="434"/>
        <v>651.6</v>
      </c>
      <c r="Y2133" s="29">
        <f t="shared" si="435"/>
        <v>0</v>
      </c>
      <c r="Z2133" s="5"/>
      <c r="AA2133" s="3">
        <v>1.68</v>
      </c>
      <c r="AB2133" s="3">
        <f t="shared" si="425"/>
        <v>7.32</v>
      </c>
      <c r="AC2133" s="3">
        <f t="shared" si="426"/>
        <v>121.63200000000001</v>
      </c>
      <c r="AD2133">
        <v>1680</v>
      </c>
      <c r="AE2133" s="1">
        <f t="shared" si="429"/>
        <v>1.68</v>
      </c>
    </row>
    <row r="2134" spans="1:31" customFormat="1" ht="43.2" hidden="1" x14ac:dyDescent="0.3">
      <c r="A2134" s="65" t="str" cm="1">
        <f t="array" ref="A2134">_xlfn.IFS(M2134&gt;=65,"Heavy",M2134&lt;=25,"Light",M2134&gt;=26-64,"Medium")</f>
        <v>Heavy</v>
      </c>
      <c r="B2134" s="1" t="s">
        <v>2787</v>
      </c>
      <c r="C2134" s="1" t="s">
        <v>2824</v>
      </c>
      <c r="D2134" s="3">
        <f t="shared" si="436"/>
        <v>2117</v>
      </c>
      <c r="E2134" s="4" t="s">
        <v>2780</v>
      </c>
      <c r="F2134" s="3">
        <v>7</v>
      </c>
      <c r="G2134" s="3" t="s">
        <v>2827</v>
      </c>
      <c r="H2134" s="4" t="s">
        <v>2047</v>
      </c>
      <c r="I2134" s="3" t="s">
        <v>312</v>
      </c>
      <c r="J2134" s="3" t="s">
        <v>2309</v>
      </c>
      <c r="K2134" s="7" t="str">
        <f>VLOOKUP($I2134,'New Summary'!$E$8:$G$59,2,FALSE)</f>
        <v>H-250x250x9x14</v>
      </c>
      <c r="L2134" s="3" t="s">
        <v>2496</v>
      </c>
      <c r="M2134" s="7">
        <f>VLOOKUP($I2134,'New Summary'!$E$8:$G$59,3,FALSE)</f>
        <v>72.400000000000006</v>
      </c>
      <c r="N2134" s="3">
        <v>9000</v>
      </c>
      <c r="O2134" s="3" t="s">
        <v>25</v>
      </c>
      <c r="P2134" s="3">
        <v>1</v>
      </c>
      <c r="Q2134" s="28">
        <f t="shared" si="430"/>
        <v>9</v>
      </c>
      <c r="R2134" s="28">
        <f t="shared" si="431"/>
        <v>651.6</v>
      </c>
      <c r="S2134" s="12">
        <v>0</v>
      </c>
      <c r="T2134" s="46">
        <f t="shared" si="432"/>
        <v>0</v>
      </c>
      <c r="U2134" s="37"/>
      <c r="V2134" s="3">
        <f t="shared" si="433"/>
        <v>9</v>
      </c>
      <c r="W2134" s="30" t="s">
        <v>2502</v>
      </c>
      <c r="X2134" s="29">
        <f t="shared" si="434"/>
        <v>651.6</v>
      </c>
      <c r="Y2134" s="29">
        <f t="shared" si="435"/>
        <v>0</v>
      </c>
      <c r="Z2134" s="5"/>
      <c r="AA2134" s="3">
        <v>1.68</v>
      </c>
      <c r="AB2134" s="3">
        <f t="shared" si="425"/>
        <v>7.32</v>
      </c>
      <c r="AC2134" s="3">
        <f t="shared" si="426"/>
        <v>121.63200000000001</v>
      </c>
      <c r="AD2134">
        <v>1680</v>
      </c>
      <c r="AE2134" s="1">
        <f t="shared" si="429"/>
        <v>1.68</v>
      </c>
    </row>
    <row r="2135" spans="1:31" customFormat="1" ht="43.2" hidden="1" x14ac:dyDescent="0.3">
      <c r="A2135" s="65" t="str" cm="1">
        <f t="array" ref="A2135">_xlfn.IFS(M2135&gt;=65,"Heavy",M2135&lt;=25,"Light",M2135&gt;=26-64,"Medium")</f>
        <v>Heavy</v>
      </c>
      <c r="B2135" s="1" t="s">
        <v>2787</v>
      </c>
      <c r="C2135" s="1" t="s">
        <v>2824</v>
      </c>
      <c r="D2135" s="3">
        <f t="shared" si="436"/>
        <v>2118</v>
      </c>
      <c r="E2135" s="4" t="s">
        <v>2780</v>
      </c>
      <c r="F2135" s="3">
        <v>7</v>
      </c>
      <c r="G2135" s="3" t="s">
        <v>2827</v>
      </c>
      <c r="H2135" s="4" t="s">
        <v>2048</v>
      </c>
      <c r="I2135" s="3" t="s">
        <v>312</v>
      </c>
      <c r="J2135" s="3" t="s">
        <v>2309</v>
      </c>
      <c r="K2135" s="7" t="str">
        <f>VLOOKUP($I2135,'New Summary'!$E$8:$G$59,2,FALSE)</f>
        <v>H-250x250x9x14</v>
      </c>
      <c r="L2135" s="3" t="s">
        <v>2496</v>
      </c>
      <c r="M2135" s="7">
        <f>VLOOKUP($I2135,'New Summary'!$E$8:$G$59,3,FALSE)</f>
        <v>72.400000000000006</v>
      </c>
      <c r="N2135" s="3">
        <v>9000</v>
      </c>
      <c r="O2135" s="3" t="s">
        <v>25</v>
      </c>
      <c r="P2135" s="3">
        <v>1</v>
      </c>
      <c r="Q2135" s="28">
        <f t="shared" si="430"/>
        <v>9</v>
      </c>
      <c r="R2135" s="28">
        <f t="shared" si="431"/>
        <v>651.6</v>
      </c>
      <c r="S2135" s="12">
        <v>0</v>
      </c>
      <c r="T2135" s="46">
        <f t="shared" si="432"/>
        <v>0</v>
      </c>
      <c r="U2135" s="37"/>
      <c r="V2135" s="3">
        <f t="shared" si="433"/>
        <v>9</v>
      </c>
      <c r="W2135" s="30" t="s">
        <v>2502</v>
      </c>
      <c r="X2135" s="29">
        <f t="shared" si="434"/>
        <v>651.6</v>
      </c>
      <c r="Y2135" s="29">
        <f t="shared" si="435"/>
        <v>0</v>
      </c>
      <c r="Z2135" s="5"/>
      <c r="AA2135" s="3">
        <v>1.4</v>
      </c>
      <c r="AB2135" s="3">
        <f t="shared" si="425"/>
        <v>7.6</v>
      </c>
      <c r="AC2135" s="3">
        <f t="shared" si="426"/>
        <v>101.36</v>
      </c>
      <c r="AD2135">
        <v>1400</v>
      </c>
      <c r="AE2135" s="1">
        <f t="shared" si="429"/>
        <v>1.4</v>
      </c>
    </row>
    <row r="2136" spans="1:31" customFormat="1" ht="43.2" hidden="1" x14ac:dyDescent="0.3">
      <c r="A2136" s="65" t="str" cm="1">
        <f t="array" ref="A2136">_xlfn.IFS(M2136&gt;=65,"Heavy",M2136&lt;=25,"Light",M2136&gt;=26-64,"Medium")</f>
        <v>Heavy</v>
      </c>
      <c r="B2136" s="1" t="s">
        <v>2787</v>
      </c>
      <c r="C2136" s="1" t="s">
        <v>2824</v>
      </c>
      <c r="D2136" s="3">
        <f t="shared" si="436"/>
        <v>2119</v>
      </c>
      <c r="E2136" s="4" t="s">
        <v>2780</v>
      </c>
      <c r="F2136" s="3">
        <v>7</v>
      </c>
      <c r="G2136" s="3" t="s">
        <v>2827</v>
      </c>
      <c r="H2136" s="4" t="s">
        <v>2049</v>
      </c>
      <c r="I2136" s="3" t="s">
        <v>312</v>
      </c>
      <c r="J2136" s="3" t="s">
        <v>2309</v>
      </c>
      <c r="K2136" s="7" t="str">
        <f>VLOOKUP($I2136,'New Summary'!$E$8:$G$59,2,FALSE)</f>
        <v>H-250x250x9x14</v>
      </c>
      <c r="L2136" s="3" t="s">
        <v>2496</v>
      </c>
      <c r="M2136" s="7">
        <f>VLOOKUP($I2136,'New Summary'!$E$8:$G$59,3,FALSE)</f>
        <v>72.400000000000006</v>
      </c>
      <c r="N2136" s="3">
        <v>9000</v>
      </c>
      <c r="O2136" s="3" t="s">
        <v>25</v>
      </c>
      <c r="P2136" s="3">
        <v>1</v>
      </c>
      <c r="Q2136" s="28">
        <f t="shared" si="430"/>
        <v>9</v>
      </c>
      <c r="R2136" s="28">
        <f t="shared" si="431"/>
        <v>651.6</v>
      </c>
      <c r="S2136" s="12">
        <v>0</v>
      </c>
      <c r="T2136" s="46">
        <f t="shared" si="432"/>
        <v>0</v>
      </c>
      <c r="U2136" s="37"/>
      <c r="V2136" s="3">
        <f t="shared" si="433"/>
        <v>9</v>
      </c>
      <c r="W2136" s="30" t="s">
        <v>2502</v>
      </c>
      <c r="X2136" s="29">
        <f t="shared" si="434"/>
        <v>651.6</v>
      </c>
      <c r="Y2136" s="29">
        <f t="shared" si="435"/>
        <v>0</v>
      </c>
      <c r="Z2136" s="5"/>
      <c r="AA2136" s="3">
        <v>1.4</v>
      </c>
      <c r="AB2136" s="3">
        <f t="shared" si="425"/>
        <v>7.6</v>
      </c>
      <c r="AC2136" s="3">
        <f t="shared" si="426"/>
        <v>101.36</v>
      </c>
      <c r="AD2136">
        <v>1400</v>
      </c>
      <c r="AE2136" s="1">
        <f t="shared" si="429"/>
        <v>1.4</v>
      </c>
    </row>
    <row r="2137" spans="1:31" customFormat="1" ht="43.2" hidden="1" x14ac:dyDescent="0.3">
      <c r="A2137" s="65" t="str" cm="1">
        <f t="array" ref="A2137">_xlfn.IFS(M2137&gt;=65,"Heavy",M2137&lt;=25,"Light",M2137&gt;=26-64,"Medium")</f>
        <v>Heavy</v>
      </c>
      <c r="B2137" s="1" t="s">
        <v>2787</v>
      </c>
      <c r="C2137" s="1" t="s">
        <v>2824</v>
      </c>
      <c r="D2137" s="3">
        <f t="shared" si="436"/>
        <v>2120</v>
      </c>
      <c r="E2137" s="4" t="s">
        <v>2780</v>
      </c>
      <c r="F2137" s="3">
        <v>7</v>
      </c>
      <c r="G2137" s="3" t="s">
        <v>2827</v>
      </c>
      <c r="H2137" s="4" t="s">
        <v>2050</v>
      </c>
      <c r="I2137" s="3" t="s">
        <v>312</v>
      </c>
      <c r="J2137" s="3" t="s">
        <v>2309</v>
      </c>
      <c r="K2137" s="7" t="str">
        <f>VLOOKUP($I2137,'New Summary'!$E$8:$G$59,2,FALSE)</f>
        <v>H-250x250x9x14</v>
      </c>
      <c r="L2137" s="3" t="s">
        <v>2496</v>
      </c>
      <c r="M2137" s="7">
        <f>VLOOKUP($I2137,'New Summary'!$E$8:$G$59,3,FALSE)</f>
        <v>72.400000000000006</v>
      </c>
      <c r="N2137" s="3">
        <v>9000</v>
      </c>
      <c r="O2137" s="3" t="s">
        <v>25</v>
      </c>
      <c r="P2137" s="3">
        <v>1</v>
      </c>
      <c r="Q2137" s="28">
        <f t="shared" si="430"/>
        <v>9</v>
      </c>
      <c r="R2137" s="28">
        <f t="shared" si="431"/>
        <v>651.6</v>
      </c>
      <c r="S2137" s="12">
        <v>0</v>
      </c>
      <c r="T2137" s="46">
        <f t="shared" si="432"/>
        <v>0</v>
      </c>
      <c r="U2137" s="37"/>
      <c r="V2137" s="3">
        <f t="shared" si="433"/>
        <v>9</v>
      </c>
      <c r="W2137" s="30" t="s">
        <v>2502</v>
      </c>
      <c r="X2137" s="29">
        <f t="shared" si="434"/>
        <v>651.6</v>
      </c>
      <c r="Y2137" s="29">
        <f t="shared" si="435"/>
        <v>0</v>
      </c>
      <c r="Z2137" s="5"/>
      <c r="AA2137" s="3">
        <v>1.2599999999999998</v>
      </c>
      <c r="AB2137" s="3">
        <f t="shared" si="425"/>
        <v>7.74</v>
      </c>
      <c r="AC2137" s="3">
        <f t="shared" si="426"/>
        <v>91.22399999999999</v>
      </c>
      <c r="AD2137">
        <v>1259.9999999999998</v>
      </c>
      <c r="AE2137" s="1">
        <f t="shared" si="429"/>
        <v>1.2599999999999998</v>
      </c>
    </row>
    <row r="2138" spans="1:31" customFormat="1" ht="43.2" hidden="1" x14ac:dyDescent="0.3">
      <c r="A2138" s="65" t="str" cm="1">
        <f t="array" ref="A2138">_xlfn.IFS(M2138&gt;=65,"Heavy",M2138&lt;=25,"Light",M2138&gt;=26-64,"Medium")</f>
        <v>Light</v>
      </c>
      <c r="B2138" s="1" t="s">
        <v>2787</v>
      </c>
      <c r="C2138" s="1" t="s">
        <v>2824</v>
      </c>
      <c r="D2138" s="3">
        <f t="shared" si="436"/>
        <v>2121</v>
      </c>
      <c r="E2138" s="4" t="s">
        <v>2780</v>
      </c>
      <c r="F2138" s="3">
        <v>7</v>
      </c>
      <c r="G2138" s="3" t="s">
        <v>2827</v>
      </c>
      <c r="H2138" s="4" t="s">
        <v>2051</v>
      </c>
      <c r="I2138" s="3" t="s">
        <v>32</v>
      </c>
      <c r="J2138" s="3" t="s">
        <v>2340</v>
      </c>
      <c r="K2138" s="7" t="str">
        <f>VLOOKUP($I2138,'New Summary'!$E$8:$G$59,2,FALSE)</f>
        <v>H-200x100x4,5x7</v>
      </c>
      <c r="L2138" s="3" t="s">
        <v>2496</v>
      </c>
      <c r="M2138" s="7">
        <f>VLOOKUP($I2138,'New Summary'!$E$8:$G$59,3,FALSE)</f>
        <v>18.2</v>
      </c>
      <c r="N2138" s="3">
        <v>10800</v>
      </c>
      <c r="O2138" s="3" t="s">
        <v>25</v>
      </c>
      <c r="P2138" s="3">
        <v>1</v>
      </c>
      <c r="Q2138" s="28">
        <f t="shared" si="430"/>
        <v>10.8</v>
      </c>
      <c r="R2138" s="28">
        <f t="shared" si="431"/>
        <v>196.56</v>
      </c>
      <c r="S2138" s="12">
        <v>0</v>
      </c>
      <c r="T2138" s="46">
        <f t="shared" si="432"/>
        <v>0</v>
      </c>
      <c r="U2138" s="37"/>
      <c r="V2138" s="3">
        <f t="shared" si="433"/>
        <v>10.8</v>
      </c>
      <c r="W2138" s="30" t="s">
        <v>2502</v>
      </c>
      <c r="X2138" s="5">
        <f t="shared" si="434"/>
        <v>196.56</v>
      </c>
      <c r="Y2138" s="5">
        <f t="shared" si="435"/>
        <v>0</v>
      </c>
      <c r="Z2138" s="5"/>
      <c r="AA2138" s="3">
        <v>1.68</v>
      </c>
      <c r="AB2138" s="3">
        <f t="shared" si="425"/>
        <v>9.120000000000001</v>
      </c>
      <c r="AC2138" s="3">
        <f t="shared" si="426"/>
        <v>30.575999999999997</v>
      </c>
      <c r="AD2138">
        <v>1680</v>
      </c>
      <c r="AE2138" s="1">
        <f t="shared" si="429"/>
        <v>1.68</v>
      </c>
    </row>
    <row r="2139" spans="1:31" customFormat="1" ht="43.2" hidden="1" x14ac:dyDescent="0.3">
      <c r="A2139" s="65" t="str" cm="1">
        <f t="array" ref="A2139">_xlfn.IFS(M2139&gt;=65,"Heavy",M2139&lt;=25,"Light",M2139&gt;=26-64,"Medium")</f>
        <v>Light</v>
      </c>
      <c r="B2139" s="1" t="s">
        <v>2787</v>
      </c>
      <c r="C2139" s="1" t="s">
        <v>2824</v>
      </c>
      <c r="D2139" s="3">
        <f t="shared" si="436"/>
        <v>2122</v>
      </c>
      <c r="E2139" s="4" t="s">
        <v>2780</v>
      </c>
      <c r="F2139" s="3">
        <v>7</v>
      </c>
      <c r="G2139" s="3" t="s">
        <v>2827</v>
      </c>
      <c r="H2139" s="4" t="s">
        <v>2052</v>
      </c>
      <c r="I2139" s="3" t="s">
        <v>32</v>
      </c>
      <c r="J2139" s="3" t="s">
        <v>2340</v>
      </c>
      <c r="K2139" s="7" t="str">
        <f>VLOOKUP($I2139,'New Summary'!$E$8:$G$59,2,FALSE)</f>
        <v>H-200x100x4,5x7</v>
      </c>
      <c r="L2139" s="3" t="s">
        <v>2496</v>
      </c>
      <c r="M2139" s="7">
        <f>VLOOKUP($I2139,'New Summary'!$E$8:$G$59,3,FALSE)</f>
        <v>18.2</v>
      </c>
      <c r="N2139" s="3">
        <v>10800</v>
      </c>
      <c r="O2139" s="3" t="s">
        <v>25</v>
      </c>
      <c r="P2139" s="3">
        <v>1</v>
      </c>
      <c r="Q2139" s="28">
        <f t="shared" si="430"/>
        <v>10.8</v>
      </c>
      <c r="R2139" s="28">
        <f t="shared" si="431"/>
        <v>196.56</v>
      </c>
      <c r="S2139" s="12">
        <v>0</v>
      </c>
      <c r="T2139" s="46">
        <f t="shared" si="432"/>
        <v>0</v>
      </c>
      <c r="U2139" s="37"/>
      <c r="V2139" s="3">
        <f t="shared" si="433"/>
        <v>10.8</v>
      </c>
      <c r="W2139" s="30" t="s">
        <v>2502</v>
      </c>
      <c r="X2139" s="5">
        <f t="shared" si="434"/>
        <v>196.56</v>
      </c>
      <c r="Y2139" s="5">
        <f t="shared" si="435"/>
        <v>0</v>
      </c>
      <c r="Z2139" s="5"/>
      <c r="AA2139" s="3">
        <v>1.68</v>
      </c>
      <c r="AB2139" s="3">
        <f t="shared" si="425"/>
        <v>9.120000000000001</v>
      </c>
      <c r="AC2139" s="3">
        <f t="shared" si="426"/>
        <v>30.575999999999997</v>
      </c>
      <c r="AD2139">
        <v>1680</v>
      </c>
      <c r="AE2139" s="1">
        <f t="shared" si="429"/>
        <v>1.68</v>
      </c>
    </row>
    <row r="2140" spans="1:31" customFormat="1" ht="43.2" hidden="1" x14ac:dyDescent="0.3">
      <c r="A2140" s="65" t="str" cm="1">
        <f t="array" ref="A2140">_xlfn.IFS(M2140&gt;=65,"Heavy",M2140&lt;=25,"Light",M2140&gt;=26-64,"Medium")</f>
        <v>Light</v>
      </c>
      <c r="B2140" s="1" t="s">
        <v>2787</v>
      </c>
      <c r="C2140" s="1" t="s">
        <v>2824</v>
      </c>
      <c r="D2140" s="3">
        <f t="shared" si="436"/>
        <v>2123</v>
      </c>
      <c r="E2140" s="4" t="s">
        <v>2780</v>
      </c>
      <c r="F2140" s="3">
        <v>7</v>
      </c>
      <c r="G2140" s="3" t="s">
        <v>2827</v>
      </c>
      <c r="H2140" s="4" t="s">
        <v>2053</v>
      </c>
      <c r="I2140" s="3" t="s">
        <v>32</v>
      </c>
      <c r="J2140" s="3" t="s">
        <v>2340</v>
      </c>
      <c r="K2140" s="7" t="str">
        <f>VLOOKUP($I2140,'New Summary'!$E$8:$G$59,2,FALSE)</f>
        <v>H-200x100x4,5x7</v>
      </c>
      <c r="L2140" s="3" t="s">
        <v>2496</v>
      </c>
      <c r="M2140" s="7">
        <f>VLOOKUP($I2140,'New Summary'!$E$8:$G$59,3,FALSE)</f>
        <v>18.2</v>
      </c>
      <c r="N2140" s="3">
        <v>10800</v>
      </c>
      <c r="O2140" s="3" t="s">
        <v>25</v>
      </c>
      <c r="P2140" s="3">
        <v>1</v>
      </c>
      <c r="Q2140" s="28">
        <f t="shared" si="430"/>
        <v>10.8</v>
      </c>
      <c r="R2140" s="28">
        <f t="shared" si="431"/>
        <v>196.56</v>
      </c>
      <c r="S2140" s="12">
        <v>0</v>
      </c>
      <c r="T2140" s="46">
        <f t="shared" si="432"/>
        <v>0</v>
      </c>
      <c r="U2140" s="37"/>
      <c r="V2140" s="3">
        <f t="shared" si="433"/>
        <v>10.8</v>
      </c>
      <c r="W2140" s="30" t="s">
        <v>2502</v>
      </c>
      <c r="X2140" s="5">
        <f t="shared" si="434"/>
        <v>196.56</v>
      </c>
      <c r="Y2140" s="5">
        <f t="shared" si="435"/>
        <v>0</v>
      </c>
      <c r="Z2140" s="5"/>
      <c r="AA2140" s="3">
        <v>1.4</v>
      </c>
      <c r="AB2140" s="3">
        <f t="shared" si="425"/>
        <v>9.4</v>
      </c>
      <c r="AC2140" s="3">
        <f t="shared" si="426"/>
        <v>25.479999999999997</v>
      </c>
      <c r="AD2140">
        <v>1400</v>
      </c>
      <c r="AE2140" s="1">
        <f t="shared" si="429"/>
        <v>1.4</v>
      </c>
    </row>
    <row r="2141" spans="1:31" customFormat="1" ht="43.2" hidden="1" x14ac:dyDescent="0.3">
      <c r="A2141" s="65" t="str" cm="1">
        <f t="array" ref="A2141">_xlfn.IFS(M2141&gt;=65,"Heavy",M2141&lt;=25,"Light",M2141&gt;=26-64,"Medium")</f>
        <v>Light</v>
      </c>
      <c r="B2141" s="1" t="s">
        <v>2787</v>
      </c>
      <c r="C2141" s="1" t="s">
        <v>2824</v>
      </c>
      <c r="D2141" s="3">
        <f t="shared" si="436"/>
        <v>2124</v>
      </c>
      <c r="E2141" s="4" t="s">
        <v>2780</v>
      </c>
      <c r="F2141" s="3">
        <v>7</v>
      </c>
      <c r="G2141" s="3" t="s">
        <v>2827</v>
      </c>
      <c r="H2141" s="4" t="s">
        <v>2054</v>
      </c>
      <c r="I2141" s="3" t="s">
        <v>32</v>
      </c>
      <c r="J2141" s="3" t="s">
        <v>2340</v>
      </c>
      <c r="K2141" s="7" t="str">
        <f>VLOOKUP($I2141,'New Summary'!$E$8:$G$59,2,FALSE)</f>
        <v>H-200x100x4,5x7</v>
      </c>
      <c r="L2141" s="3" t="s">
        <v>2496</v>
      </c>
      <c r="M2141" s="7">
        <f>VLOOKUP($I2141,'New Summary'!$E$8:$G$59,3,FALSE)</f>
        <v>18.2</v>
      </c>
      <c r="N2141" s="3">
        <v>10800</v>
      </c>
      <c r="O2141" s="3" t="s">
        <v>25</v>
      </c>
      <c r="P2141" s="3">
        <v>1</v>
      </c>
      <c r="Q2141" s="28">
        <f t="shared" si="430"/>
        <v>10.8</v>
      </c>
      <c r="R2141" s="28">
        <f t="shared" si="431"/>
        <v>196.56</v>
      </c>
      <c r="S2141" s="12">
        <v>0</v>
      </c>
      <c r="T2141" s="46">
        <f t="shared" si="432"/>
        <v>0</v>
      </c>
      <c r="U2141" s="37"/>
      <c r="V2141" s="3">
        <f t="shared" si="433"/>
        <v>10.8</v>
      </c>
      <c r="W2141" s="30" t="s">
        <v>2502</v>
      </c>
      <c r="X2141" s="5">
        <f t="shared" si="434"/>
        <v>196.56</v>
      </c>
      <c r="Y2141" s="5">
        <f t="shared" si="435"/>
        <v>0</v>
      </c>
      <c r="Z2141" s="5"/>
      <c r="AA2141" s="3">
        <v>1.4</v>
      </c>
      <c r="AB2141" s="3">
        <f t="shared" ref="AB2141:AB2204" si="437">Q2141-AA2141</f>
        <v>9.4</v>
      </c>
      <c r="AC2141" s="3">
        <f t="shared" ref="AC2141:AC2204" si="438">AA2141*M2141*P2141</f>
        <v>25.479999999999997</v>
      </c>
      <c r="AD2141">
        <v>1400</v>
      </c>
      <c r="AE2141" s="1">
        <f t="shared" si="429"/>
        <v>1.4</v>
      </c>
    </row>
    <row r="2142" spans="1:31" customFormat="1" ht="43.2" hidden="1" x14ac:dyDescent="0.3">
      <c r="A2142" s="65" t="str" cm="1">
        <f t="array" ref="A2142">_xlfn.IFS(M2142&gt;=65,"Heavy",M2142&lt;=25,"Light",M2142&gt;=26-64,"Medium")</f>
        <v>Light</v>
      </c>
      <c r="B2142" s="1" t="s">
        <v>2787</v>
      </c>
      <c r="C2142" s="1" t="s">
        <v>2824</v>
      </c>
      <c r="D2142" s="3">
        <f t="shared" si="436"/>
        <v>2125</v>
      </c>
      <c r="E2142" s="4" t="s">
        <v>2780</v>
      </c>
      <c r="F2142" s="3">
        <v>7</v>
      </c>
      <c r="G2142" s="3" t="s">
        <v>2827</v>
      </c>
      <c r="H2142" s="4" t="s">
        <v>2055</v>
      </c>
      <c r="I2142" s="3" t="s">
        <v>32</v>
      </c>
      <c r="J2142" s="3" t="s">
        <v>2340</v>
      </c>
      <c r="K2142" s="7" t="str">
        <f>VLOOKUP($I2142,'New Summary'!$E$8:$G$59,2,FALSE)</f>
        <v>H-200x100x4,5x7</v>
      </c>
      <c r="L2142" s="3" t="s">
        <v>2496</v>
      </c>
      <c r="M2142" s="7">
        <f>VLOOKUP($I2142,'New Summary'!$E$8:$G$59,3,FALSE)</f>
        <v>18.2</v>
      </c>
      <c r="N2142" s="3">
        <v>10800</v>
      </c>
      <c r="O2142" s="3" t="s">
        <v>25</v>
      </c>
      <c r="P2142" s="3">
        <v>1</v>
      </c>
      <c r="Q2142" s="28">
        <f t="shared" si="430"/>
        <v>10.8</v>
      </c>
      <c r="R2142" s="28">
        <f t="shared" si="431"/>
        <v>196.56</v>
      </c>
      <c r="S2142" s="12">
        <v>0</v>
      </c>
      <c r="T2142" s="46">
        <f t="shared" si="432"/>
        <v>0</v>
      </c>
      <c r="U2142" s="37"/>
      <c r="V2142" s="3">
        <f t="shared" si="433"/>
        <v>10.8</v>
      </c>
      <c r="W2142" s="30" t="s">
        <v>2502</v>
      </c>
      <c r="X2142" s="5">
        <f t="shared" si="434"/>
        <v>196.56</v>
      </c>
      <c r="Y2142" s="5">
        <f t="shared" si="435"/>
        <v>0</v>
      </c>
      <c r="Z2142" s="5"/>
      <c r="AA2142" s="3">
        <v>1.2599999999999998</v>
      </c>
      <c r="AB2142" s="3">
        <f t="shared" si="437"/>
        <v>9.5400000000000009</v>
      </c>
      <c r="AC2142" s="3">
        <f t="shared" si="438"/>
        <v>22.931999999999995</v>
      </c>
      <c r="AD2142">
        <v>1259.9999999999998</v>
      </c>
      <c r="AE2142" s="1">
        <f t="shared" si="429"/>
        <v>1.2599999999999998</v>
      </c>
    </row>
    <row r="2143" spans="1:31" customFormat="1" ht="43.2" hidden="1" x14ac:dyDescent="0.3">
      <c r="A2143" s="65" t="str" cm="1">
        <f t="array" ref="A2143">_xlfn.IFS(M2143&gt;=65,"Heavy",M2143&lt;=25,"Light",M2143&gt;=26-64,"Medium")</f>
        <v>Light</v>
      </c>
      <c r="B2143" s="1" t="s">
        <v>2787</v>
      </c>
      <c r="C2143" s="1" t="s">
        <v>2824</v>
      </c>
      <c r="D2143" s="3">
        <f t="shared" si="436"/>
        <v>2126</v>
      </c>
      <c r="E2143" s="4" t="s">
        <v>2780</v>
      </c>
      <c r="F2143" s="3">
        <v>7</v>
      </c>
      <c r="G2143" s="3" t="s">
        <v>2827</v>
      </c>
      <c r="H2143" s="4" t="s">
        <v>2056</v>
      </c>
      <c r="I2143" s="3" t="s">
        <v>32</v>
      </c>
      <c r="J2143" s="3" t="s">
        <v>2340</v>
      </c>
      <c r="K2143" s="7" t="str">
        <f>VLOOKUP($I2143,'New Summary'!$E$8:$G$59,2,FALSE)</f>
        <v>H-200x100x4,5x7</v>
      </c>
      <c r="L2143" s="3" t="s">
        <v>2496</v>
      </c>
      <c r="M2143" s="7">
        <f>VLOOKUP($I2143,'New Summary'!$E$8:$G$59,3,FALSE)</f>
        <v>18.2</v>
      </c>
      <c r="N2143" s="3">
        <v>10800</v>
      </c>
      <c r="O2143" s="3" t="s">
        <v>25</v>
      </c>
      <c r="P2143" s="3">
        <v>1</v>
      </c>
      <c r="Q2143" s="28">
        <f t="shared" si="430"/>
        <v>10.8</v>
      </c>
      <c r="R2143" s="28">
        <f t="shared" si="431"/>
        <v>196.56</v>
      </c>
      <c r="S2143" s="12">
        <v>0</v>
      </c>
      <c r="T2143" s="46">
        <f t="shared" si="432"/>
        <v>0</v>
      </c>
      <c r="U2143" s="37"/>
      <c r="V2143" s="3">
        <f t="shared" si="433"/>
        <v>10.8</v>
      </c>
      <c r="W2143" s="30" t="s">
        <v>2502</v>
      </c>
      <c r="X2143" s="5">
        <f t="shared" si="434"/>
        <v>196.56</v>
      </c>
      <c r="Y2143" s="5">
        <f t="shared" si="435"/>
        <v>0</v>
      </c>
      <c r="Z2143" s="5"/>
      <c r="AA2143" s="3">
        <v>1.68</v>
      </c>
      <c r="AB2143" s="3">
        <f t="shared" si="437"/>
        <v>9.120000000000001</v>
      </c>
      <c r="AC2143" s="3">
        <f t="shared" si="438"/>
        <v>30.575999999999997</v>
      </c>
      <c r="AD2143">
        <v>1680</v>
      </c>
      <c r="AE2143" s="1">
        <f t="shared" si="429"/>
        <v>1.68</v>
      </c>
    </row>
    <row r="2144" spans="1:31" customFormat="1" ht="43.2" hidden="1" x14ac:dyDescent="0.3">
      <c r="A2144" s="65" t="str" cm="1">
        <f t="array" ref="A2144">_xlfn.IFS(M2144&gt;=65,"Heavy",M2144&lt;=25,"Light",M2144&gt;=26-64,"Medium")</f>
        <v>Light</v>
      </c>
      <c r="B2144" s="1" t="s">
        <v>2787</v>
      </c>
      <c r="C2144" s="1" t="s">
        <v>2824</v>
      </c>
      <c r="D2144" s="3">
        <f t="shared" si="436"/>
        <v>2127</v>
      </c>
      <c r="E2144" s="4" t="s">
        <v>2780</v>
      </c>
      <c r="F2144" s="3">
        <v>7</v>
      </c>
      <c r="G2144" s="3" t="s">
        <v>2827</v>
      </c>
      <c r="H2144" s="4" t="s">
        <v>2057</v>
      </c>
      <c r="I2144" s="3" t="s">
        <v>32</v>
      </c>
      <c r="J2144" s="3" t="s">
        <v>2340</v>
      </c>
      <c r="K2144" s="7" t="str">
        <f>VLOOKUP($I2144,'New Summary'!$E$8:$G$59,2,FALSE)</f>
        <v>H-200x100x4,5x7</v>
      </c>
      <c r="L2144" s="3" t="s">
        <v>2496</v>
      </c>
      <c r="M2144" s="7">
        <f>VLOOKUP($I2144,'New Summary'!$E$8:$G$59,3,FALSE)</f>
        <v>18.2</v>
      </c>
      <c r="N2144" s="3">
        <v>10800</v>
      </c>
      <c r="O2144" s="3" t="s">
        <v>25</v>
      </c>
      <c r="P2144" s="3">
        <v>1</v>
      </c>
      <c r="Q2144" s="28">
        <f t="shared" si="430"/>
        <v>10.8</v>
      </c>
      <c r="R2144" s="28">
        <f t="shared" si="431"/>
        <v>196.56</v>
      </c>
      <c r="S2144" s="12">
        <v>0</v>
      </c>
      <c r="T2144" s="46">
        <f t="shared" si="432"/>
        <v>0</v>
      </c>
      <c r="U2144" s="37"/>
      <c r="V2144" s="3">
        <f t="shared" si="433"/>
        <v>10.8</v>
      </c>
      <c r="W2144" s="30" t="s">
        <v>2502</v>
      </c>
      <c r="X2144" s="5">
        <f t="shared" si="434"/>
        <v>196.56</v>
      </c>
      <c r="Y2144" s="5">
        <f t="shared" si="435"/>
        <v>0</v>
      </c>
      <c r="Z2144" s="5"/>
      <c r="AA2144" s="3">
        <v>1.54</v>
      </c>
      <c r="AB2144" s="3">
        <f t="shared" si="437"/>
        <v>9.2600000000000016</v>
      </c>
      <c r="AC2144" s="3">
        <f t="shared" si="438"/>
        <v>28.027999999999999</v>
      </c>
      <c r="AD2144">
        <v>1540</v>
      </c>
      <c r="AE2144" s="1">
        <f t="shared" si="429"/>
        <v>1.54</v>
      </c>
    </row>
    <row r="2145" spans="1:31" customFormat="1" ht="43.2" hidden="1" x14ac:dyDescent="0.3">
      <c r="A2145" s="65" t="str" cm="1">
        <f t="array" ref="A2145">_xlfn.IFS(M2145&gt;=65,"Heavy",M2145&lt;=25,"Light",M2145&gt;=26-64,"Medium")</f>
        <v>Light</v>
      </c>
      <c r="B2145" s="1" t="s">
        <v>2787</v>
      </c>
      <c r="C2145" s="1" t="s">
        <v>2824</v>
      </c>
      <c r="D2145" s="3">
        <f t="shared" si="436"/>
        <v>2128</v>
      </c>
      <c r="E2145" s="4" t="s">
        <v>2780</v>
      </c>
      <c r="F2145" s="3">
        <v>7</v>
      </c>
      <c r="G2145" s="3" t="s">
        <v>2827</v>
      </c>
      <c r="H2145" s="4" t="s">
        <v>2058</v>
      </c>
      <c r="I2145" s="3" t="s">
        <v>32</v>
      </c>
      <c r="J2145" s="3" t="s">
        <v>2340</v>
      </c>
      <c r="K2145" s="7" t="str">
        <f>VLOOKUP($I2145,'New Summary'!$E$8:$G$59,2,FALSE)</f>
        <v>H-200x100x4,5x7</v>
      </c>
      <c r="L2145" s="3" t="s">
        <v>2496</v>
      </c>
      <c r="M2145" s="7">
        <f>VLOOKUP($I2145,'New Summary'!$E$8:$G$59,3,FALSE)</f>
        <v>18.2</v>
      </c>
      <c r="N2145" s="3">
        <v>10800</v>
      </c>
      <c r="O2145" s="3" t="s">
        <v>25</v>
      </c>
      <c r="P2145" s="3">
        <v>1</v>
      </c>
      <c r="Q2145" s="28">
        <f t="shared" si="430"/>
        <v>10.8</v>
      </c>
      <c r="R2145" s="28">
        <f t="shared" si="431"/>
        <v>196.56</v>
      </c>
      <c r="S2145" s="12">
        <v>0</v>
      </c>
      <c r="T2145" s="46">
        <f t="shared" si="432"/>
        <v>0</v>
      </c>
      <c r="U2145" s="37"/>
      <c r="V2145" s="3">
        <f t="shared" si="433"/>
        <v>10.8</v>
      </c>
      <c r="W2145" s="30" t="s">
        <v>2502</v>
      </c>
      <c r="X2145" s="5">
        <f t="shared" si="434"/>
        <v>196.56</v>
      </c>
      <c r="Y2145" s="5">
        <f t="shared" si="435"/>
        <v>0</v>
      </c>
      <c r="Z2145" s="5"/>
      <c r="AA2145" s="3">
        <v>1.4</v>
      </c>
      <c r="AB2145" s="3">
        <f t="shared" si="437"/>
        <v>9.4</v>
      </c>
      <c r="AC2145" s="3">
        <f t="shared" si="438"/>
        <v>25.479999999999997</v>
      </c>
      <c r="AD2145">
        <v>1400</v>
      </c>
      <c r="AE2145" s="1">
        <f t="shared" si="429"/>
        <v>1.4</v>
      </c>
    </row>
    <row r="2146" spans="1:31" customFormat="1" ht="43.2" hidden="1" x14ac:dyDescent="0.3">
      <c r="A2146" s="65" t="str" cm="1">
        <f t="array" ref="A2146">_xlfn.IFS(M2146&gt;=65,"Heavy",M2146&lt;=25,"Light",M2146&gt;=26-64,"Medium")</f>
        <v>Light</v>
      </c>
      <c r="B2146" s="1" t="s">
        <v>2787</v>
      </c>
      <c r="C2146" s="1" t="s">
        <v>2824</v>
      </c>
      <c r="D2146" s="3">
        <f t="shared" si="436"/>
        <v>2129</v>
      </c>
      <c r="E2146" s="4" t="s">
        <v>2780</v>
      </c>
      <c r="F2146" s="3">
        <v>7</v>
      </c>
      <c r="G2146" s="3" t="s">
        <v>2827</v>
      </c>
      <c r="H2146" s="4" t="s">
        <v>2059</v>
      </c>
      <c r="I2146" s="3" t="s">
        <v>32</v>
      </c>
      <c r="J2146" s="3" t="s">
        <v>2340</v>
      </c>
      <c r="K2146" s="7" t="str">
        <f>VLOOKUP($I2146,'New Summary'!$E$8:$G$59,2,FALSE)</f>
        <v>H-200x100x4,5x7</v>
      </c>
      <c r="L2146" s="3" t="s">
        <v>2496</v>
      </c>
      <c r="M2146" s="7">
        <f>VLOOKUP($I2146,'New Summary'!$E$8:$G$59,3,FALSE)</f>
        <v>18.2</v>
      </c>
      <c r="N2146" s="3">
        <v>10800</v>
      </c>
      <c r="O2146" s="3" t="s">
        <v>25</v>
      </c>
      <c r="P2146" s="3">
        <v>1</v>
      </c>
      <c r="Q2146" s="28">
        <f t="shared" si="430"/>
        <v>10.8</v>
      </c>
      <c r="R2146" s="28">
        <f t="shared" si="431"/>
        <v>196.56</v>
      </c>
      <c r="S2146" s="12">
        <v>0</v>
      </c>
      <c r="T2146" s="46">
        <f t="shared" si="432"/>
        <v>0</v>
      </c>
      <c r="U2146" s="37"/>
      <c r="V2146" s="3">
        <f t="shared" si="433"/>
        <v>10.8</v>
      </c>
      <c r="W2146" s="30" t="s">
        <v>2502</v>
      </c>
      <c r="X2146" s="5">
        <f t="shared" si="434"/>
        <v>196.56</v>
      </c>
      <c r="Y2146" s="5">
        <f t="shared" si="435"/>
        <v>0</v>
      </c>
      <c r="Z2146" s="5"/>
      <c r="AA2146" s="3">
        <v>1.68</v>
      </c>
      <c r="AB2146" s="3">
        <f t="shared" si="437"/>
        <v>9.120000000000001</v>
      </c>
      <c r="AC2146" s="3">
        <f t="shared" si="438"/>
        <v>30.575999999999997</v>
      </c>
      <c r="AD2146">
        <v>1680</v>
      </c>
      <c r="AE2146" s="1">
        <f t="shared" si="429"/>
        <v>1.68</v>
      </c>
    </row>
    <row r="2147" spans="1:31" customFormat="1" ht="43.2" hidden="1" x14ac:dyDescent="0.3">
      <c r="A2147" s="65" t="str" cm="1">
        <f t="array" ref="A2147">_xlfn.IFS(M2147&gt;=65,"Heavy",M2147&lt;=25,"Light",M2147&gt;=26-64,"Medium")</f>
        <v>Light</v>
      </c>
      <c r="B2147" s="1" t="s">
        <v>2787</v>
      </c>
      <c r="C2147" s="1" t="s">
        <v>2824</v>
      </c>
      <c r="D2147" s="3">
        <f t="shared" si="436"/>
        <v>2130</v>
      </c>
      <c r="E2147" s="4" t="s">
        <v>2780</v>
      </c>
      <c r="F2147" s="3">
        <v>7</v>
      </c>
      <c r="G2147" s="3" t="s">
        <v>2827</v>
      </c>
      <c r="H2147" s="4" t="s">
        <v>2060</v>
      </c>
      <c r="I2147" s="3" t="s">
        <v>32</v>
      </c>
      <c r="J2147" s="3" t="s">
        <v>2340</v>
      </c>
      <c r="K2147" s="7" t="str">
        <f>VLOOKUP($I2147,'New Summary'!$E$8:$G$59,2,FALSE)</f>
        <v>H-200x100x4,5x7</v>
      </c>
      <c r="L2147" s="3" t="s">
        <v>2496</v>
      </c>
      <c r="M2147" s="7">
        <f>VLOOKUP($I2147,'New Summary'!$E$8:$G$59,3,FALSE)</f>
        <v>18.2</v>
      </c>
      <c r="N2147" s="3">
        <v>10800</v>
      </c>
      <c r="O2147" s="3" t="s">
        <v>25</v>
      </c>
      <c r="P2147" s="3">
        <v>1</v>
      </c>
      <c r="Q2147" s="28">
        <f t="shared" si="430"/>
        <v>10.8</v>
      </c>
      <c r="R2147" s="28">
        <f t="shared" si="431"/>
        <v>196.56</v>
      </c>
      <c r="S2147" s="12">
        <v>0</v>
      </c>
      <c r="T2147" s="46">
        <f t="shared" si="432"/>
        <v>0</v>
      </c>
      <c r="U2147" s="37"/>
      <c r="V2147" s="3">
        <f t="shared" si="433"/>
        <v>10.8</v>
      </c>
      <c r="W2147" s="30" t="s">
        <v>2502</v>
      </c>
      <c r="X2147" s="5">
        <f t="shared" si="434"/>
        <v>196.56</v>
      </c>
      <c r="Y2147" s="5">
        <f t="shared" si="435"/>
        <v>0</v>
      </c>
      <c r="Z2147" s="5"/>
      <c r="AA2147" s="3">
        <v>1.68</v>
      </c>
      <c r="AB2147" s="3">
        <f t="shared" si="437"/>
        <v>9.120000000000001</v>
      </c>
      <c r="AC2147" s="3">
        <f t="shared" si="438"/>
        <v>30.575999999999997</v>
      </c>
      <c r="AD2147">
        <v>1680</v>
      </c>
      <c r="AE2147" s="1">
        <f t="shared" si="429"/>
        <v>1.68</v>
      </c>
    </row>
    <row r="2148" spans="1:31" customFormat="1" ht="43.2" hidden="1" x14ac:dyDescent="0.3">
      <c r="A2148" s="65" t="str" cm="1">
        <f t="array" ref="A2148">_xlfn.IFS(M2148&gt;=65,"Heavy",M2148&lt;=25,"Light",M2148&gt;=26-64,"Medium")</f>
        <v>Light</v>
      </c>
      <c r="B2148" s="1" t="s">
        <v>2787</v>
      </c>
      <c r="C2148" s="1" t="s">
        <v>2824</v>
      </c>
      <c r="D2148" s="3">
        <f t="shared" si="436"/>
        <v>2131</v>
      </c>
      <c r="E2148" s="4" t="s">
        <v>2780</v>
      </c>
      <c r="F2148" s="3">
        <v>7</v>
      </c>
      <c r="G2148" s="3" t="s">
        <v>2827</v>
      </c>
      <c r="H2148" s="4" t="s">
        <v>2061</v>
      </c>
      <c r="I2148" s="3" t="s">
        <v>32</v>
      </c>
      <c r="J2148" s="3" t="s">
        <v>2340</v>
      </c>
      <c r="K2148" s="7" t="str">
        <f>VLOOKUP($I2148,'New Summary'!$E$8:$G$59,2,FALSE)</f>
        <v>H-200x100x4,5x7</v>
      </c>
      <c r="L2148" s="3" t="s">
        <v>2496</v>
      </c>
      <c r="M2148" s="7">
        <f>VLOOKUP($I2148,'New Summary'!$E$8:$G$59,3,FALSE)</f>
        <v>18.2</v>
      </c>
      <c r="N2148" s="3">
        <v>10800</v>
      </c>
      <c r="O2148" s="3" t="s">
        <v>25</v>
      </c>
      <c r="P2148" s="3">
        <v>1</v>
      </c>
      <c r="Q2148" s="28">
        <f t="shared" si="430"/>
        <v>10.8</v>
      </c>
      <c r="R2148" s="28">
        <f t="shared" si="431"/>
        <v>196.56</v>
      </c>
      <c r="S2148" s="12">
        <v>0</v>
      </c>
      <c r="T2148" s="46">
        <f t="shared" si="432"/>
        <v>0</v>
      </c>
      <c r="U2148" s="37"/>
      <c r="V2148" s="3">
        <f t="shared" si="433"/>
        <v>10.8</v>
      </c>
      <c r="W2148" s="30" t="s">
        <v>2502</v>
      </c>
      <c r="X2148" s="5">
        <f t="shared" si="434"/>
        <v>196.56</v>
      </c>
      <c r="Y2148" s="5">
        <f t="shared" si="435"/>
        <v>0</v>
      </c>
      <c r="Z2148" s="5"/>
      <c r="AA2148" s="3">
        <v>1.4</v>
      </c>
      <c r="AB2148" s="3">
        <f t="shared" si="437"/>
        <v>9.4</v>
      </c>
      <c r="AC2148" s="3">
        <f t="shared" si="438"/>
        <v>25.479999999999997</v>
      </c>
      <c r="AD2148">
        <v>1400</v>
      </c>
      <c r="AE2148" s="1">
        <f t="shared" si="429"/>
        <v>1.4</v>
      </c>
    </row>
    <row r="2149" spans="1:31" customFormat="1" ht="43.2" hidden="1" x14ac:dyDescent="0.3">
      <c r="A2149" s="65" t="str" cm="1">
        <f t="array" ref="A2149">_xlfn.IFS(M2149&gt;=65,"Heavy",M2149&lt;=25,"Light",M2149&gt;=26-64,"Medium")</f>
        <v>Light</v>
      </c>
      <c r="B2149" s="1" t="s">
        <v>2787</v>
      </c>
      <c r="C2149" s="1" t="s">
        <v>2824</v>
      </c>
      <c r="D2149" s="3">
        <f t="shared" si="436"/>
        <v>2132</v>
      </c>
      <c r="E2149" s="4" t="s">
        <v>2780</v>
      </c>
      <c r="F2149" s="3">
        <v>7</v>
      </c>
      <c r="G2149" s="3" t="s">
        <v>2827</v>
      </c>
      <c r="H2149" s="4" t="s">
        <v>2062</v>
      </c>
      <c r="I2149" s="3" t="s">
        <v>32</v>
      </c>
      <c r="J2149" s="3" t="s">
        <v>2340</v>
      </c>
      <c r="K2149" s="7" t="str">
        <f>VLOOKUP($I2149,'New Summary'!$E$8:$G$59,2,FALSE)</f>
        <v>H-200x100x4,5x7</v>
      </c>
      <c r="L2149" s="3" t="s">
        <v>2496</v>
      </c>
      <c r="M2149" s="7">
        <f>VLOOKUP($I2149,'New Summary'!$E$8:$G$59,3,FALSE)</f>
        <v>18.2</v>
      </c>
      <c r="N2149" s="3">
        <v>10800</v>
      </c>
      <c r="O2149" s="3" t="s">
        <v>25</v>
      </c>
      <c r="P2149" s="3">
        <v>1</v>
      </c>
      <c r="Q2149" s="28">
        <f t="shared" si="430"/>
        <v>10.8</v>
      </c>
      <c r="R2149" s="28">
        <f t="shared" si="431"/>
        <v>196.56</v>
      </c>
      <c r="S2149" s="12">
        <v>0</v>
      </c>
      <c r="T2149" s="46">
        <f t="shared" si="432"/>
        <v>0</v>
      </c>
      <c r="U2149" s="37"/>
      <c r="V2149" s="3">
        <f t="shared" si="433"/>
        <v>10.8</v>
      </c>
      <c r="W2149" s="30" t="s">
        <v>2502</v>
      </c>
      <c r="X2149" s="5">
        <f t="shared" si="434"/>
        <v>196.56</v>
      </c>
      <c r="Y2149" s="5">
        <f t="shared" si="435"/>
        <v>0</v>
      </c>
      <c r="Z2149" s="5"/>
      <c r="AA2149" s="3">
        <v>1.4</v>
      </c>
      <c r="AB2149" s="3">
        <f t="shared" si="437"/>
        <v>9.4</v>
      </c>
      <c r="AC2149" s="3">
        <f t="shared" si="438"/>
        <v>25.479999999999997</v>
      </c>
      <c r="AD2149">
        <v>1400</v>
      </c>
      <c r="AE2149" s="1">
        <f t="shared" si="429"/>
        <v>1.4</v>
      </c>
    </row>
    <row r="2150" spans="1:31" customFormat="1" ht="43.2" hidden="1" x14ac:dyDescent="0.3">
      <c r="A2150" s="65" t="str" cm="1">
        <f t="array" ref="A2150">_xlfn.IFS(M2150&gt;=65,"Heavy",M2150&lt;=25,"Light",M2150&gt;=26-64,"Medium")</f>
        <v>Light</v>
      </c>
      <c r="B2150" s="1" t="s">
        <v>2787</v>
      </c>
      <c r="C2150" s="1" t="s">
        <v>2824</v>
      </c>
      <c r="D2150" s="3">
        <f t="shared" si="436"/>
        <v>2133</v>
      </c>
      <c r="E2150" s="4" t="s">
        <v>2780</v>
      </c>
      <c r="F2150" s="3">
        <v>7</v>
      </c>
      <c r="G2150" s="3" t="s">
        <v>2827</v>
      </c>
      <c r="H2150" s="4" t="s">
        <v>2063</v>
      </c>
      <c r="I2150" s="3" t="s">
        <v>32</v>
      </c>
      <c r="J2150" s="3" t="s">
        <v>2340</v>
      </c>
      <c r="K2150" s="7" t="str">
        <f>VLOOKUP($I2150,'New Summary'!$E$8:$G$59,2,FALSE)</f>
        <v>H-200x100x4,5x7</v>
      </c>
      <c r="L2150" s="3" t="s">
        <v>2496</v>
      </c>
      <c r="M2150" s="7">
        <f>VLOOKUP($I2150,'New Summary'!$E$8:$G$59,3,FALSE)</f>
        <v>18.2</v>
      </c>
      <c r="N2150" s="3">
        <v>10800</v>
      </c>
      <c r="O2150" s="3" t="s">
        <v>25</v>
      </c>
      <c r="P2150" s="3">
        <v>1</v>
      </c>
      <c r="Q2150" s="28">
        <f t="shared" si="430"/>
        <v>10.8</v>
      </c>
      <c r="R2150" s="28">
        <f t="shared" si="431"/>
        <v>196.56</v>
      </c>
      <c r="S2150" s="12">
        <v>0</v>
      </c>
      <c r="T2150" s="46">
        <f t="shared" si="432"/>
        <v>0</v>
      </c>
      <c r="U2150" s="37"/>
      <c r="V2150" s="3">
        <f t="shared" si="433"/>
        <v>10.8</v>
      </c>
      <c r="W2150" s="30" t="s">
        <v>2502</v>
      </c>
      <c r="X2150" s="5">
        <f t="shared" si="434"/>
        <v>196.56</v>
      </c>
      <c r="Y2150" s="5">
        <f t="shared" si="435"/>
        <v>0</v>
      </c>
      <c r="Z2150" s="5"/>
      <c r="AA2150" s="3">
        <v>1.2599999999999998</v>
      </c>
      <c r="AB2150" s="3">
        <f t="shared" si="437"/>
        <v>9.5400000000000009</v>
      </c>
      <c r="AC2150" s="3">
        <f t="shared" si="438"/>
        <v>22.931999999999995</v>
      </c>
      <c r="AD2150">
        <v>1259.9999999999998</v>
      </c>
      <c r="AE2150" s="1">
        <f t="shared" si="429"/>
        <v>1.2599999999999998</v>
      </c>
    </row>
    <row r="2151" spans="1:31" customFormat="1" ht="43.2" hidden="1" x14ac:dyDescent="0.3">
      <c r="A2151" s="65" t="str" cm="1">
        <f t="array" ref="A2151">_xlfn.IFS(M2151&gt;=65,"Heavy",M2151&lt;=25,"Light",M2151&gt;=26-64,"Medium")</f>
        <v>Light</v>
      </c>
      <c r="B2151" s="1" t="s">
        <v>2787</v>
      </c>
      <c r="C2151" s="1" t="s">
        <v>2824</v>
      </c>
      <c r="D2151" s="3">
        <f t="shared" si="436"/>
        <v>2134</v>
      </c>
      <c r="E2151" s="4" t="s">
        <v>2780</v>
      </c>
      <c r="F2151" s="3">
        <v>7</v>
      </c>
      <c r="G2151" s="3" t="s">
        <v>2827</v>
      </c>
      <c r="H2151" s="4" t="s">
        <v>2064</v>
      </c>
      <c r="I2151" s="3" t="s">
        <v>32</v>
      </c>
      <c r="J2151" s="3" t="s">
        <v>2340</v>
      </c>
      <c r="K2151" s="7" t="str">
        <f>VLOOKUP($I2151,'New Summary'!$E$8:$G$59,2,FALSE)</f>
        <v>H-200x100x4,5x7</v>
      </c>
      <c r="L2151" s="3" t="s">
        <v>2496</v>
      </c>
      <c r="M2151" s="7">
        <f>VLOOKUP($I2151,'New Summary'!$E$8:$G$59,3,FALSE)</f>
        <v>18.2</v>
      </c>
      <c r="N2151" s="3">
        <v>10800</v>
      </c>
      <c r="O2151" s="3" t="s">
        <v>25</v>
      </c>
      <c r="P2151" s="3">
        <v>1</v>
      </c>
      <c r="Q2151" s="28">
        <f t="shared" si="430"/>
        <v>10.8</v>
      </c>
      <c r="R2151" s="28">
        <f t="shared" si="431"/>
        <v>196.56</v>
      </c>
      <c r="S2151" s="12">
        <v>0</v>
      </c>
      <c r="T2151" s="46">
        <f t="shared" si="432"/>
        <v>0</v>
      </c>
      <c r="U2151" s="37"/>
      <c r="V2151" s="3">
        <f t="shared" si="433"/>
        <v>10.8</v>
      </c>
      <c r="W2151" s="30" t="s">
        <v>2502</v>
      </c>
      <c r="X2151" s="5">
        <f t="shared" si="434"/>
        <v>196.56</v>
      </c>
      <c r="Y2151" s="5">
        <f t="shared" si="435"/>
        <v>0</v>
      </c>
      <c r="Z2151" s="5"/>
      <c r="AA2151" s="3">
        <v>1.68</v>
      </c>
      <c r="AB2151" s="3">
        <f t="shared" si="437"/>
        <v>9.120000000000001</v>
      </c>
      <c r="AC2151" s="3">
        <f t="shared" si="438"/>
        <v>30.575999999999997</v>
      </c>
      <c r="AD2151">
        <v>1680</v>
      </c>
      <c r="AE2151" s="1">
        <f t="shared" si="429"/>
        <v>1.68</v>
      </c>
    </row>
    <row r="2152" spans="1:31" customFormat="1" ht="43.2" hidden="1" x14ac:dyDescent="0.3">
      <c r="A2152" s="65" t="str" cm="1">
        <f t="array" ref="A2152">_xlfn.IFS(M2152&gt;=65,"Heavy",M2152&lt;=25,"Light",M2152&gt;=26-64,"Medium")</f>
        <v>Light</v>
      </c>
      <c r="B2152" s="1" t="s">
        <v>2787</v>
      </c>
      <c r="C2152" s="1" t="s">
        <v>2824</v>
      </c>
      <c r="D2152" s="3">
        <f t="shared" si="436"/>
        <v>2135</v>
      </c>
      <c r="E2152" s="4" t="s">
        <v>2780</v>
      </c>
      <c r="F2152" s="3">
        <v>7</v>
      </c>
      <c r="G2152" s="3" t="s">
        <v>2827</v>
      </c>
      <c r="H2152" s="4" t="s">
        <v>2065</v>
      </c>
      <c r="I2152" s="3" t="s">
        <v>32</v>
      </c>
      <c r="J2152" s="3" t="s">
        <v>2340</v>
      </c>
      <c r="K2152" s="7" t="str">
        <f>VLOOKUP($I2152,'New Summary'!$E$8:$G$59,2,FALSE)</f>
        <v>H-200x100x4,5x7</v>
      </c>
      <c r="L2152" s="3" t="s">
        <v>2496</v>
      </c>
      <c r="M2152" s="7">
        <f>VLOOKUP($I2152,'New Summary'!$E$8:$G$59,3,FALSE)</f>
        <v>18.2</v>
      </c>
      <c r="N2152" s="3">
        <v>10800</v>
      </c>
      <c r="O2152" s="3" t="s">
        <v>25</v>
      </c>
      <c r="P2152" s="3">
        <v>1</v>
      </c>
      <c r="Q2152" s="28">
        <f t="shared" si="430"/>
        <v>10.8</v>
      </c>
      <c r="R2152" s="28">
        <f t="shared" si="431"/>
        <v>196.56</v>
      </c>
      <c r="S2152" s="12">
        <v>0</v>
      </c>
      <c r="T2152" s="46">
        <f t="shared" si="432"/>
        <v>0</v>
      </c>
      <c r="U2152" s="37"/>
      <c r="V2152" s="3">
        <f t="shared" si="433"/>
        <v>10.8</v>
      </c>
      <c r="W2152" s="30" t="s">
        <v>2502</v>
      </c>
      <c r="X2152" s="5">
        <f t="shared" si="434"/>
        <v>196.56</v>
      </c>
      <c r="Y2152" s="5">
        <f t="shared" si="435"/>
        <v>0</v>
      </c>
      <c r="Z2152" s="5"/>
      <c r="AA2152" s="3">
        <v>1.54</v>
      </c>
      <c r="AB2152" s="3">
        <f t="shared" si="437"/>
        <v>9.2600000000000016</v>
      </c>
      <c r="AC2152" s="3">
        <f t="shared" si="438"/>
        <v>28.027999999999999</v>
      </c>
      <c r="AD2152">
        <v>1540</v>
      </c>
      <c r="AE2152" s="1">
        <f t="shared" si="429"/>
        <v>1.54</v>
      </c>
    </row>
    <row r="2153" spans="1:31" customFormat="1" ht="43.2" hidden="1" x14ac:dyDescent="0.3">
      <c r="A2153" s="65" t="str" cm="1">
        <f t="array" ref="A2153">_xlfn.IFS(M2153&gt;=65,"Heavy",M2153&lt;=25,"Light",M2153&gt;=26-64,"Medium")</f>
        <v>Light</v>
      </c>
      <c r="B2153" s="1" t="s">
        <v>2787</v>
      </c>
      <c r="C2153" s="1" t="s">
        <v>2824</v>
      </c>
      <c r="D2153" s="3">
        <f t="shared" si="436"/>
        <v>2136</v>
      </c>
      <c r="E2153" s="4" t="s">
        <v>2780</v>
      </c>
      <c r="F2153" s="3">
        <v>7</v>
      </c>
      <c r="G2153" s="3" t="s">
        <v>2827</v>
      </c>
      <c r="H2153" s="4" t="s">
        <v>2066</v>
      </c>
      <c r="I2153" s="3" t="s">
        <v>32</v>
      </c>
      <c r="J2153" s="3" t="s">
        <v>2340</v>
      </c>
      <c r="K2153" s="7" t="str">
        <f>VLOOKUP($I2153,'New Summary'!$E$8:$G$59,2,FALSE)</f>
        <v>H-200x100x4,5x7</v>
      </c>
      <c r="L2153" s="3" t="s">
        <v>2496</v>
      </c>
      <c r="M2153" s="7">
        <f>VLOOKUP($I2153,'New Summary'!$E$8:$G$59,3,FALSE)</f>
        <v>18.2</v>
      </c>
      <c r="N2153" s="3">
        <v>10800</v>
      </c>
      <c r="O2153" s="3" t="s">
        <v>25</v>
      </c>
      <c r="P2153" s="3">
        <v>1</v>
      </c>
      <c r="Q2153" s="28">
        <f t="shared" si="430"/>
        <v>10.8</v>
      </c>
      <c r="R2153" s="28">
        <f t="shared" si="431"/>
        <v>196.56</v>
      </c>
      <c r="S2153" s="12">
        <v>0</v>
      </c>
      <c r="T2153" s="46">
        <f t="shared" si="432"/>
        <v>0</v>
      </c>
      <c r="U2153" s="37"/>
      <c r="V2153" s="3">
        <f t="shared" si="433"/>
        <v>10.8</v>
      </c>
      <c r="W2153" s="30" t="s">
        <v>2502</v>
      </c>
      <c r="X2153" s="5">
        <f t="shared" si="434"/>
        <v>196.56</v>
      </c>
      <c r="Y2153" s="5">
        <f t="shared" si="435"/>
        <v>0</v>
      </c>
      <c r="Z2153" s="5"/>
      <c r="AA2153" s="3">
        <v>1.4</v>
      </c>
      <c r="AB2153" s="3">
        <f t="shared" si="437"/>
        <v>9.4</v>
      </c>
      <c r="AC2153" s="3">
        <f t="shared" si="438"/>
        <v>25.479999999999997</v>
      </c>
      <c r="AD2153">
        <v>1400</v>
      </c>
      <c r="AE2153" s="1">
        <f t="shared" si="429"/>
        <v>1.4</v>
      </c>
    </row>
    <row r="2154" spans="1:31" customFormat="1" ht="43.2" hidden="1" x14ac:dyDescent="0.3">
      <c r="A2154" s="65" t="str" cm="1">
        <f t="array" ref="A2154">_xlfn.IFS(M2154&gt;=65,"Heavy",M2154&lt;=25,"Light",M2154&gt;=26-64,"Medium")</f>
        <v>Heavy</v>
      </c>
      <c r="B2154" s="1" t="s">
        <v>2787</v>
      </c>
      <c r="C2154" s="1" t="s">
        <v>2825</v>
      </c>
      <c r="D2154" s="3">
        <f t="shared" si="436"/>
        <v>2137</v>
      </c>
      <c r="E2154" s="4" t="s">
        <v>2779</v>
      </c>
      <c r="F2154" s="3">
        <v>8</v>
      </c>
      <c r="G2154" s="3" t="s">
        <v>2826</v>
      </c>
      <c r="H2154" s="4" t="s">
        <v>2068</v>
      </c>
      <c r="I2154" s="3" t="s">
        <v>2082</v>
      </c>
      <c r="J2154" s="3" t="s">
        <v>2313</v>
      </c>
      <c r="K2154" s="7" t="str">
        <f>VLOOKUP($I2154,'New Summary'!$E$8:$G$59,2,FALSE)</f>
        <v>H-300x300x10x15</v>
      </c>
      <c r="L2154" s="3" t="s">
        <v>2496</v>
      </c>
      <c r="M2154" s="7">
        <f>VLOOKUP($I2154,'New Summary'!$E$8:$G$59,3,FALSE)</f>
        <v>94</v>
      </c>
      <c r="N2154" s="3">
        <f>25000-440</f>
        <v>24560</v>
      </c>
      <c r="O2154" s="3" t="s">
        <v>25</v>
      </c>
      <c r="P2154" s="3">
        <v>1</v>
      </c>
      <c r="Q2154" s="28">
        <f t="shared" ref="Q2154:Q2160" si="439">(N2154/1000)*P2154</f>
        <v>24.56</v>
      </c>
      <c r="R2154" s="28">
        <f t="shared" ref="R2154:R2160" si="440">Q2154*M2154</f>
        <v>2308.64</v>
      </c>
      <c r="S2154" s="12">
        <v>0</v>
      </c>
      <c r="T2154" s="46">
        <f t="shared" si="432"/>
        <v>0</v>
      </c>
      <c r="U2154" s="37"/>
      <c r="V2154" s="3">
        <f t="shared" si="433"/>
        <v>24.56</v>
      </c>
      <c r="W2154" s="30" t="s">
        <v>2502</v>
      </c>
      <c r="X2154" s="29">
        <f t="shared" si="434"/>
        <v>2308.64</v>
      </c>
      <c r="Y2154" s="29">
        <f t="shared" si="435"/>
        <v>0</v>
      </c>
      <c r="Z2154" s="5"/>
      <c r="AA2154" s="3">
        <f>Q2154</f>
        <v>24.56</v>
      </c>
      <c r="AB2154" s="3">
        <f t="shared" si="437"/>
        <v>0</v>
      </c>
      <c r="AC2154" s="3">
        <f t="shared" si="438"/>
        <v>2308.64</v>
      </c>
      <c r="AD2154">
        <v>1400</v>
      </c>
      <c r="AE2154" s="1">
        <f t="shared" si="429"/>
        <v>1.4</v>
      </c>
    </row>
    <row r="2155" spans="1:31" customFormat="1" ht="43.2" hidden="1" x14ac:dyDescent="0.3">
      <c r="A2155" s="65" t="str" cm="1">
        <f t="array" ref="A2155">_xlfn.IFS(M2155&gt;=65,"Heavy",M2155&lt;=25,"Light",M2155&gt;=26-64,"Medium")</f>
        <v>Heavy</v>
      </c>
      <c r="B2155" s="1" t="s">
        <v>2787</v>
      </c>
      <c r="C2155" s="1" t="s">
        <v>2825</v>
      </c>
      <c r="D2155" s="3">
        <f t="shared" si="436"/>
        <v>2138</v>
      </c>
      <c r="E2155" s="4" t="s">
        <v>2779</v>
      </c>
      <c r="F2155" s="3">
        <v>8</v>
      </c>
      <c r="G2155" s="3" t="s">
        <v>2826</v>
      </c>
      <c r="H2155" s="4" t="s">
        <v>2071</v>
      </c>
      <c r="I2155" s="3" t="s">
        <v>2083</v>
      </c>
      <c r="J2155" s="3" t="s">
        <v>2311</v>
      </c>
      <c r="K2155" s="7" t="str">
        <f>VLOOKUP($I2155,'New Summary'!$E$8:$G$59,2,FALSE)</f>
        <v>H-250x250x14x14</v>
      </c>
      <c r="L2155" s="3" t="s">
        <v>2496</v>
      </c>
      <c r="M2155" s="7">
        <f>VLOOKUP($I2155,'New Summary'!$E$8:$G$59,3,FALSE)</f>
        <v>82.2</v>
      </c>
      <c r="N2155" s="3">
        <f>26000-440</f>
        <v>25560</v>
      </c>
      <c r="O2155" s="3" t="s">
        <v>25</v>
      </c>
      <c r="P2155" s="3">
        <v>1</v>
      </c>
      <c r="Q2155" s="40">
        <f t="shared" si="439"/>
        <v>25.56</v>
      </c>
      <c r="R2155" s="40">
        <f t="shared" si="440"/>
        <v>2101.0320000000002</v>
      </c>
      <c r="S2155" s="12">
        <v>0</v>
      </c>
      <c r="T2155" s="46">
        <f t="shared" si="432"/>
        <v>0</v>
      </c>
      <c r="U2155" s="37"/>
      <c r="V2155" s="3">
        <f t="shared" si="433"/>
        <v>25.56</v>
      </c>
      <c r="W2155" s="30" t="s">
        <v>2502</v>
      </c>
      <c r="X2155" s="41">
        <f t="shared" si="434"/>
        <v>2101.0320000000002</v>
      </c>
      <c r="Y2155" s="41">
        <f t="shared" si="435"/>
        <v>0</v>
      </c>
      <c r="Z2155" s="5"/>
      <c r="AA2155" s="3">
        <v>1.68</v>
      </c>
      <c r="AB2155" s="3">
        <f t="shared" si="437"/>
        <v>23.88</v>
      </c>
      <c r="AC2155" s="3">
        <f t="shared" si="438"/>
        <v>138.096</v>
      </c>
      <c r="AD2155">
        <v>1680</v>
      </c>
      <c r="AE2155" s="1">
        <f t="shared" si="429"/>
        <v>1.68</v>
      </c>
    </row>
    <row r="2156" spans="1:31" customFormat="1" ht="43.2" hidden="1" x14ac:dyDescent="0.3">
      <c r="A2156" s="65" t="str" cm="1">
        <f t="array" ref="A2156">_xlfn.IFS(M2156&gt;=65,"Heavy",M2156&lt;=25,"Light",M2156&gt;=26-64,"Medium")</f>
        <v>Heavy</v>
      </c>
      <c r="B2156" s="1" t="s">
        <v>2787</v>
      </c>
      <c r="C2156" s="1" t="s">
        <v>2825</v>
      </c>
      <c r="D2156" s="3">
        <f t="shared" si="436"/>
        <v>2139</v>
      </c>
      <c r="E2156" s="4" t="s">
        <v>2779</v>
      </c>
      <c r="F2156" s="3">
        <v>8</v>
      </c>
      <c r="G2156" s="3" t="s">
        <v>2826</v>
      </c>
      <c r="H2156" s="4" t="s">
        <v>2072</v>
      </c>
      <c r="I2156" s="3" t="s">
        <v>2083</v>
      </c>
      <c r="J2156" s="3" t="s">
        <v>2311</v>
      </c>
      <c r="K2156" s="7" t="str">
        <f>VLOOKUP($I2156,'New Summary'!$E$8:$G$59,2,FALSE)</f>
        <v>H-250x250x14x14</v>
      </c>
      <c r="L2156" s="3" t="s">
        <v>2496</v>
      </c>
      <c r="M2156" s="7">
        <f>VLOOKUP($I2156,'New Summary'!$E$8:$G$59,3,FALSE)</f>
        <v>82.2</v>
      </c>
      <c r="N2156" s="3">
        <f>25000-440</f>
        <v>24560</v>
      </c>
      <c r="O2156" s="3" t="s">
        <v>25</v>
      </c>
      <c r="P2156" s="3">
        <v>1</v>
      </c>
      <c r="Q2156" s="40">
        <f t="shared" si="439"/>
        <v>24.56</v>
      </c>
      <c r="R2156" s="40">
        <f t="shared" si="440"/>
        <v>2018.8319999999999</v>
      </c>
      <c r="S2156" s="12">
        <v>0</v>
      </c>
      <c r="T2156" s="46">
        <f t="shared" si="432"/>
        <v>0</v>
      </c>
      <c r="U2156" s="37"/>
      <c r="V2156" s="3">
        <f t="shared" si="433"/>
        <v>24.56</v>
      </c>
      <c r="W2156" s="30" t="s">
        <v>2502</v>
      </c>
      <c r="X2156" s="41">
        <f t="shared" si="434"/>
        <v>2018.8319999999999</v>
      </c>
      <c r="Y2156" s="41">
        <f t="shared" si="435"/>
        <v>0</v>
      </c>
      <c r="Z2156" s="5"/>
      <c r="AA2156" s="3">
        <v>4.0199999999999996</v>
      </c>
      <c r="AB2156" s="3">
        <f t="shared" si="437"/>
        <v>20.54</v>
      </c>
      <c r="AC2156" s="3">
        <f t="shared" si="438"/>
        <v>330.44399999999996</v>
      </c>
      <c r="AD2156">
        <v>4020</v>
      </c>
      <c r="AE2156" s="1">
        <f t="shared" si="429"/>
        <v>4.0199999999999996</v>
      </c>
    </row>
    <row r="2157" spans="1:31" customFormat="1" ht="43.2" hidden="1" x14ac:dyDescent="0.3">
      <c r="A2157" s="65" t="str" cm="1">
        <f t="array" ref="A2157">_xlfn.IFS(M2157&gt;=65,"Heavy",M2157&lt;=25,"Light",M2157&gt;=26-64,"Medium")</f>
        <v>Heavy</v>
      </c>
      <c r="B2157" s="1" t="s">
        <v>2787</v>
      </c>
      <c r="C2157" s="1" t="s">
        <v>2825</v>
      </c>
      <c r="D2157" s="3">
        <f t="shared" si="436"/>
        <v>2140</v>
      </c>
      <c r="E2157" s="4" t="s">
        <v>2779</v>
      </c>
      <c r="F2157" s="3">
        <v>8</v>
      </c>
      <c r="G2157" s="3" t="s">
        <v>2826</v>
      </c>
      <c r="H2157" s="4" t="s">
        <v>2073</v>
      </c>
      <c r="I2157" s="3" t="s">
        <v>59</v>
      </c>
      <c r="J2157" s="3" t="s">
        <v>2310</v>
      </c>
      <c r="K2157" s="7" t="str">
        <f>VLOOKUP($I2157,'New Summary'!$E$8:$G$59,2,FALSE)</f>
        <v>H-250x250x9x14</v>
      </c>
      <c r="L2157" s="3" t="s">
        <v>2496</v>
      </c>
      <c r="M2157" s="7">
        <f>VLOOKUP($I2157,'New Summary'!$E$8:$G$59,3,FALSE)</f>
        <v>72.400000000000006</v>
      </c>
      <c r="N2157" s="3">
        <v>6968</v>
      </c>
      <c r="O2157" s="3" t="s">
        <v>25</v>
      </c>
      <c r="P2157" s="3">
        <v>1</v>
      </c>
      <c r="Q2157" s="28">
        <f t="shared" si="439"/>
        <v>6.968</v>
      </c>
      <c r="R2157" s="28">
        <f t="shared" si="440"/>
        <v>504.48320000000001</v>
      </c>
      <c r="S2157" s="12">
        <v>0</v>
      </c>
      <c r="T2157" s="46">
        <f t="shared" si="432"/>
        <v>0</v>
      </c>
      <c r="U2157" s="14"/>
      <c r="V2157" s="3">
        <f t="shared" si="433"/>
        <v>6.968</v>
      </c>
      <c r="W2157" s="30" t="s">
        <v>2502</v>
      </c>
      <c r="X2157" s="5">
        <f t="shared" si="434"/>
        <v>504.48320000000001</v>
      </c>
      <c r="Y2157" s="5">
        <f t="shared" si="435"/>
        <v>0</v>
      </c>
      <c r="Z2157" s="5"/>
      <c r="AA2157" s="3">
        <v>4.0199999999999996</v>
      </c>
      <c r="AB2157" s="3">
        <f t="shared" si="437"/>
        <v>2.9480000000000004</v>
      </c>
      <c r="AC2157" s="3">
        <f t="shared" si="438"/>
        <v>291.048</v>
      </c>
      <c r="AD2157">
        <v>4020</v>
      </c>
      <c r="AE2157" s="1">
        <f t="shared" si="429"/>
        <v>4.0199999999999996</v>
      </c>
    </row>
    <row r="2158" spans="1:31" customFormat="1" ht="43.2" hidden="1" x14ac:dyDescent="0.3">
      <c r="A2158" s="65" t="str" cm="1">
        <f t="array" ref="A2158">_xlfn.IFS(M2158&gt;=65,"Heavy",M2158&lt;=25,"Light",M2158&gt;=26-64,"Medium")</f>
        <v>Heavy</v>
      </c>
      <c r="B2158" s="1" t="s">
        <v>2787</v>
      </c>
      <c r="C2158" s="1" t="s">
        <v>2825</v>
      </c>
      <c r="D2158" s="3">
        <f t="shared" si="436"/>
        <v>2141</v>
      </c>
      <c r="E2158" s="4" t="s">
        <v>2779</v>
      </c>
      <c r="F2158" s="3">
        <v>8</v>
      </c>
      <c r="G2158" s="3" t="s">
        <v>2826</v>
      </c>
      <c r="H2158" s="4" t="s">
        <v>2074</v>
      </c>
      <c r="I2158" s="3" t="s">
        <v>59</v>
      </c>
      <c r="J2158" s="3" t="s">
        <v>2310</v>
      </c>
      <c r="K2158" s="7" t="str">
        <f>VLOOKUP($I2158,'New Summary'!$E$8:$G$59,2,FALSE)</f>
        <v>H-250x250x9x14</v>
      </c>
      <c r="L2158" s="3" t="s">
        <v>2496</v>
      </c>
      <c r="M2158" s="7">
        <f>VLOOKUP($I2158,'New Summary'!$E$8:$G$59,3,FALSE)</f>
        <v>72.400000000000006</v>
      </c>
      <c r="N2158" s="3">
        <v>10700</v>
      </c>
      <c r="O2158" s="3" t="s">
        <v>25</v>
      </c>
      <c r="P2158" s="3">
        <v>1</v>
      </c>
      <c r="Q2158" s="28">
        <f t="shared" si="439"/>
        <v>10.7</v>
      </c>
      <c r="R2158" s="28">
        <f t="shared" si="440"/>
        <v>774.68000000000006</v>
      </c>
      <c r="S2158" s="12">
        <v>0</v>
      </c>
      <c r="T2158" s="46">
        <f t="shared" si="432"/>
        <v>0</v>
      </c>
      <c r="U2158" s="14"/>
      <c r="V2158" s="3">
        <f t="shared" si="433"/>
        <v>10.7</v>
      </c>
      <c r="W2158" s="30" t="s">
        <v>2502</v>
      </c>
      <c r="X2158" s="5">
        <f t="shared" si="434"/>
        <v>774.68000000000006</v>
      </c>
      <c r="Y2158" s="5">
        <f t="shared" si="435"/>
        <v>0</v>
      </c>
      <c r="Z2158" s="5"/>
      <c r="AA2158" s="3">
        <v>4.0199999999999996</v>
      </c>
      <c r="AB2158" s="3">
        <f t="shared" si="437"/>
        <v>6.68</v>
      </c>
      <c r="AC2158" s="3">
        <f t="shared" si="438"/>
        <v>291.048</v>
      </c>
      <c r="AD2158">
        <v>4020</v>
      </c>
      <c r="AE2158" s="1">
        <f t="shared" si="429"/>
        <v>4.0199999999999996</v>
      </c>
    </row>
    <row r="2159" spans="1:31" customFormat="1" ht="43.2" hidden="1" x14ac:dyDescent="0.3">
      <c r="A2159" s="65" t="str" cm="1">
        <f t="array" ref="A2159">_xlfn.IFS(M2159&gt;=65,"Heavy",M2159&lt;=25,"Light",M2159&gt;=26-64,"Medium")</f>
        <v>Heavy</v>
      </c>
      <c r="B2159" s="1" t="s">
        <v>2787</v>
      </c>
      <c r="C2159" s="1" t="s">
        <v>2825</v>
      </c>
      <c r="D2159" s="3">
        <f t="shared" si="436"/>
        <v>2142</v>
      </c>
      <c r="E2159" s="4" t="s">
        <v>2779</v>
      </c>
      <c r="F2159" s="3">
        <v>8</v>
      </c>
      <c r="G2159" s="3" t="s">
        <v>2826</v>
      </c>
      <c r="H2159" s="4" t="s">
        <v>2069</v>
      </c>
      <c r="I2159" s="3" t="s">
        <v>59</v>
      </c>
      <c r="J2159" s="3" t="s">
        <v>2310</v>
      </c>
      <c r="K2159" s="7" t="str">
        <f>VLOOKUP($I2159,'New Summary'!$E$8:$G$59,2,FALSE)</f>
        <v>H-250x250x9x14</v>
      </c>
      <c r="L2159" s="3" t="s">
        <v>2496</v>
      </c>
      <c r="M2159" s="7">
        <f>VLOOKUP($I2159,'New Summary'!$E$8:$G$59,3,FALSE)</f>
        <v>72.400000000000006</v>
      </c>
      <c r="N2159" s="3">
        <f>25000-440</f>
        <v>24560</v>
      </c>
      <c r="O2159" s="3" t="s">
        <v>25</v>
      </c>
      <c r="P2159" s="3">
        <v>1</v>
      </c>
      <c r="Q2159" s="28">
        <f t="shared" si="439"/>
        <v>24.56</v>
      </c>
      <c r="R2159" s="28">
        <f t="shared" si="440"/>
        <v>1778.144</v>
      </c>
      <c r="S2159" s="12">
        <v>0</v>
      </c>
      <c r="T2159" s="46">
        <f t="shared" si="432"/>
        <v>0</v>
      </c>
      <c r="U2159" s="14"/>
      <c r="V2159" s="3">
        <f t="shared" si="433"/>
        <v>24.56</v>
      </c>
      <c r="W2159" s="30" t="s">
        <v>2502</v>
      </c>
      <c r="X2159" s="5">
        <f t="shared" si="434"/>
        <v>1778.144</v>
      </c>
      <c r="Y2159" s="5">
        <f t="shared" si="435"/>
        <v>0</v>
      </c>
      <c r="Z2159" s="5"/>
      <c r="AA2159" s="3">
        <v>4.0199999999999996</v>
      </c>
      <c r="AB2159" s="3">
        <f t="shared" si="437"/>
        <v>20.54</v>
      </c>
      <c r="AC2159" s="3">
        <f t="shared" si="438"/>
        <v>291.048</v>
      </c>
      <c r="AD2159">
        <v>4020</v>
      </c>
      <c r="AE2159" s="1">
        <f t="shared" si="429"/>
        <v>4.0199999999999996</v>
      </c>
    </row>
    <row r="2160" spans="1:31" customFormat="1" ht="43.2" hidden="1" x14ac:dyDescent="0.3">
      <c r="A2160" s="65" t="str" cm="1">
        <f t="array" ref="A2160">_xlfn.IFS(M2160&gt;=65,"Heavy",M2160&lt;=25,"Light",M2160&gt;=26-64,"Medium")</f>
        <v>Heavy</v>
      </c>
      <c r="B2160" s="1" t="s">
        <v>2787</v>
      </c>
      <c r="C2160" s="1" t="s">
        <v>2825</v>
      </c>
      <c r="D2160" s="3">
        <f t="shared" si="436"/>
        <v>2143</v>
      </c>
      <c r="E2160" s="4" t="s">
        <v>2779</v>
      </c>
      <c r="F2160" s="3">
        <v>8</v>
      </c>
      <c r="G2160" s="3" t="s">
        <v>2826</v>
      </c>
      <c r="H2160" s="4" t="s">
        <v>2075</v>
      </c>
      <c r="I2160" s="3" t="s">
        <v>2030</v>
      </c>
      <c r="J2160" s="3" t="s">
        <v>2312</v>
      </c>
      <c r="K2160" s="7" t="str">
        <f>VLOOKUP($I2160,'New Summary'!$E$8:$G$59,2,FALSE)</f>
        <v>H-300x300x10x15</v>
      </c>
      <c r="L2160" s="3" t="s">
        <v>2496</v>
      </c>
      <c r="M2160" s="7">
        <f>VLOOKUP($I2160,'New Summary'!$E$8:$G$59,3,FALSE)</f>
        <v>94</v>
      </c>
      <c r="N2160" s="3">
        <f>26000-440</f>
        <v>25560</v>
      </c>
      <c r="O2160" s="3" t="s">
        <v>25</v>
      </c>
      <c r="P2160" s="3">
        <v>1</v>
      </c>
      <c r="Q2160" s="28">
        <f t="shared" si="439"/>
        <v>25.56</v>
      </c>
      <c r="R2160" s="28">
        <f t="shared" si="440"/>
        <v>2402.64</v>
      </c>
      <c r="S2160" s="12">
        <v>0</v>
      </c>
      <c r="T2160" s="46">
        <f t="shared" si="432"/>
        <v>0</v>
      </c>
      <c r="U2160" s="37"/>
      <c r="V2160" s="3">
        <f t="shared" si="433"/>
        <v>25.56</v>
      </c>
      <c r="W2160" s="30" t="s">
        <v>2502</v>
      </c>
      <c r="X2160" s="29">
        <f t="shared" si="434"/>
        <v>2402.64</v>
      </c>
      <c r="Y2160" s="29">
        <f t="shared" si="435"/>
        <v>0</v>
      </c>
      <c r="Z2160" s="5"/>
      <c r="AA2160" s="3">
        <f>Q2160</f>
        <v>25.56</v>
      </c>
      <c r="AB2160" s="3">
        <f t="shared" si="437"/>
        <v>0</v>
      </c>
      <c r="AC2160" s="3">
        <f t="shared" si="438"/>
        <v>2402.64</v>
      </c>
      <c r="AD2160">
        <v>4020</v>
      </c>
      <c r="AE2160" s="1">
        <f t="shared" si="429"/>
        <v>4.0199999999999996</v>
      </c>
    </row>
    <row r="2161" spans="1:31" customFormat="1" ht="43.2" hidden="1" x14ac:dyDescent="0.3">
      <c r="A2161" s="65" t="str" cm="1">
        <f t="array" ref="A2161">_xlfn.IFS(M2161&gt;=65,"Heavy",M2161&lt;=25,"Light",M2161&gt;=26-64,"Medium")</f>
        <v>Heavy</v>
      </c>
      <c r="B2161" s="1" t="s">
        <v>2787</v>
      </c>
      <c r="C2161" s="1" t="s">
        <v>2825</v>
      </c>
      <c r="D2161" s="3">
        <f t="shared" si="436"/>
        <v>2144</v>
      </c>
      <c r="E2161" s="4" t="s">
        <v>2779</v>
      </c>
      <c r="F2161" s="3">
        <v>8</v>
      </c>
      <c r="G2161" s="3" t="s">
        <v>2826</v>
      </c>
      <c r="H2161" s="4" t="s">
        <v>2076</v>
      </c>
      <c r="I2161" s="3" t="s">
        <v>31</v>
      </c>
      <c r="J2161" s="3" t="s">
        <v>2308</v>
      </c>
      <c r="K2161" s="7" t="str">
        <f>VLOOKUP($I2161,'New Summary'!$E$8:$G$59,2,FALSE)</f>
        <v>H-250x250x9x14</v>
      </c>
      <c r="L2161" s="3" t="s">
        <v>2496</v>
      </c>
      <c r="M2161" s="7">
        <f>VLOOKUP($I2161,'New Summary'!$E$8:$G$59,3,FALSE)</f>
        <v>72.400000000000006</v>
      </c>
      <c r="N2161" s="3">
        <f>25000-440</f>
        <v>24560</v>
      </c>
      <c r="O2161" s="3" t="s">
        <v>25</v>
      </c>
      <c r="P2161" s="3">
        <v>1</v>
      </c>
      <c r="Q2161" s="40">
        <f t="shared" ref="Q2161:Q2166" si="441">(N2161/1000)*P2161</f>
        <v>24.56</v>
      </c>
      <c r="R2161" s="40">
        <f t="shared" ref="R2161:R2166" si="442">Q2161*M2161</f>
        <v>1778.144</v>
      </c>
      <c r="S2161" s="12">
        <v>0</v>
      </c>
      <c r="T2161" s="46">
        <f t="shared" si="432"/>
        <v>0</v>
      </c>
      <c r="U2161" s="15"/>
      <c r="V2161" s="3">
        <f t="shared" si="433"/>
        <v>24.56</v>
      </c>
      <c r="W2161" s="30" t="s">
        <v>2502</v>
      </c>
      <c r="X2161" s="41">
        <f t="shared" si="434"/>
        <v>1778.144</v>
      </c>
      <c r="Y2161" s="41">
        <f t="shared" si="435"/>
        <v>0</v>
      </c>
      <c r="Z2161" s="5"/>
      <c r="AA2161" s="3">
        <v>4.0199999999999996</v>
      </c>
      <c r="AB2161" s="3">
        <f t="shared" si="437"/>
        <v>20.54</v>
      </c>
      <c r="AC2161" s="3">
        <f t="shared" si="438"/>
        <v>291.048</v>
      </c>
      <c r="AD2161">
        <v>4020</v>
      </c>
      <c r="AE2161" s="1">
        <f t="shared" si="429"/>
        <v>4.0199999999999996</v>
      </c>
    </row>
    <row r="2162" spans="1:31" customFormat="1" ht="43.2" hidden="1" x14ac:dyDescent="0.3">
      <c r="A2162" s="65" t="str" cm="1">
        <f t="array" ref="A2162">_xlfn.IFS(M2162&gt;=65,"Heavy",M2162&lt;=25,"Light",M2162&gt;=26-64,"Medium")</f>
        <v>Heavy</v>
      </c>
      <c r="B2162" s="1" t="s">
        <v>2787</v>
      </c>
      <c r="C2162" s="1" t="s">
        <v>2825</v>
      </c>
      <c r="D2162" s="3">
        <f t="shared" si="436"/>
        <v>2145</v>
      </c>
      <c r="E2162" s="4" t="s">
        <v>2779</v>
      </c>
      <c r="F2162" s="3">
        <v>8</v>
      </c>
      <c r="G2162" s="3" t="s">
        <v>2826</v>
      </c>
      <c r="H2162" s="4" t="s">
        <v>2077</v>
      </c>
      <c r="I2162" s="3" t="s">
        <v>31</v>
      </c>
      <c r="J2162" s="3" t="s">
        <v>2308</v>
      </c>
      <c r="K2162" s="7" t="str">
        <f>VLOOKUP($I2162,'New Summary'!$E$8:$G$59,2,FALSE)</f>
        <v>H-250x250x9x14</v>
      </c>
      <c r="L2162" s="3" t="s">
        <v>2496</v>
      </c>
      <c r="M2162" s="7">
        <f>VLOOKUP($I2162,'New Summary'!$E$8:$G$59,3,FALSE)</f>
        <v>72.400000000000006</v>
      </c>
      <c r="N2162" s="3">
        <v>6968</v>
      </c>
      <c r="O2162" s="3" t="s">
        <v>25</v>
      </c>
      <c r="P2162" s="3">
        <v>1</v>
      </c>
      <c r="Q2162" s="40">
        <f t="shared" si="441"/>
        <v>6.968</v>
      </c>
      <c r="R2162" s="40">
        <f t="shared" si="442"/>
        <v>504.48320000000001</v>
      </c>
      <c r="S2162" s="12">
        <v>0</v>
      </c>
      <c r="T2162" s="46">
        <f t="shared" si="432"/>
        <v>0</v>
      </c>
      <c r="U2162" s="15"/>
      <c r="V2162" s="3">
        <f t="shared" si="433"/>
        <v>6.968</v>
      </c>
      <c r="W2162" s="30" t="s">
        <v>2502</v>
      </c>
      <c r="X2162" s="41">
        <f t="shared" si="434"/>
        <v>504.48320000000001</v>
      </c>
      <c r="Y2162" s="41">
        <f t="shared" si="435"/>
        <v>0</v>
      </c>
      <c r="Z2162" s="5"/>
      <c r="AA2162" s="3">
        <v>4.0199999999999996</v>
      </c>
      <c r="AB2162" s="3">
        <f t="shared" si="437"/>
        <v>2.9480000000000004</v>
      </c>
      <c r="AC2162" s="3">
        <f t="shared" si="438"/>
        <v>291.048</v>
      </c>
      <c r="AD2162">
        <v>4020</v>
      </c>
      <c r="AE2162" s="1">
        <f t="shared" si="429"/>
        <v>4.0199999999999996</v>
      </c>
    </row>
    <row r="2163" spans="1:31" customFormat="1" ht="43.2" hidden="1" x14ac:dyDescent="0.3">
      <c r="A2163" s="65" t="str" cm="1">
        <f t="array" ref="A2163">_xlfn.IFS(M2163&gt;=65,"Heavy",M2163&lt;=25,"Light",M2163&gt;=26-64,"Medium")</f>
        <v>Heavy</v>
      </c>
      <c r="B2163" s="1" t="s">
        <v>2787</v>
      </c>
      <c r="C2163" s="1" t="s">
        <v>2825</v>
      </c>
      <c r="D2163" s="3">
        <f t="shared" si="436"/>
        <v>2146</v>
      </c>
      <c r="E2163" s="4" t="s">
        <v>2779</v>
      </c>
      <c r="F2163" s="3">
        <v>8</v>
      </c>
      <c r="G2163" s="3" t="s">
        <v>2826</v>
      </c>
      <c r="H2163" s="4" t="s">
        <v>2078</v>
      </c>
      <c r="I2163" s="3" t="s">
        <v>31</v>
      </c>
      <c r="J2163" s="3" t="s">
        <v>2308</v>
      </c>
      <c r="K2163" s="7" t="str">
        <f>VLOOKUP($I2163,'New Summary'!$E$8:$G$59,2,FALSE)</f>
        <v>H-250x250x9x14</v>
      </c>
      <c r="L2163" s="3" t="s">
        <v>2496</v>
      </c>
      <c r="M2163" s="7">
        <f>VLOOKUP($I2163,'New Summary'!$E$8:$G$59,3,FALSE)</f>
        <v>72.400000000000006</v>
      </c>
      <c r="N2163" s="3">
        <v>10700</v>
      </c>
      <c r="O2163" s="3" t="s">
        <v>25</v>
      </c>
      <c r="P2163" s="3">
        <v>1</v>
      </c>
      <c r="Q2163" s="28">
        <f t="shared" si="441"/>
        <v>10.7</v>
      </c>
      <c r="R2163" s="40">
        <f t="shared" si="442"/>
        <v>774.68000000000006</v>
      </c>
      <c r="S2163" s="12">
        <v>0</v>
      </c>
      <c r="T2163" s="46">
        <f t="shared" si="432"/>
        <v>0</v>
      </c>
      <c r="U2163" s="15"/>
      <c r="V2163" s="3">
        <f t="shared" si="433"/>
        <v>10.7</v>
      </c>
      <c r="W2163" s="30" t="s">
        <v>2502</v>
      </c>
      <c r="X2163" s="41">
        <f t="shared" si="434"/>
        <v>774.68000000000006</v>
      </c>
      <c r="Y2163" s="41">
        <f t="shared" si="435"/>
        <v>0</v>
      </c>
      <c r="Z2163" s="5"/>
      <c r="AA2163" s="3">
        <v>4.0199999999999996</v>
      </c>
      <c r="AB2163" s="3">
        <f t="shared" si="437"/>
        <v>6.68</v>
      </c>
      <c r="AC2163" s="3">
        <f t="shared" si="438"/>
        <v>291.048</v>
      </c>
      <c r="AD2163">
        <v>4020</v>
      </c>
      <c r="AE2163" s="1">
        <f t="shared" si="429"/>
        <v>4.0199999999999996</v>
      </c>
    </row>
    <row r="2164" spans="1:31" customFormat="1" ht="43.2" hidden="1" x14ac:dyDescent="0.3">
      <c r="A2164" s="65" t="str" cm="1">
        <f t="array" ref="A2164">_xlfn.IFS(M2164&gt;=65,"Heavy",M2164&lt;=25,"Light",M2164&gt;=26-64,"Medium")</f>
        <v>Heavy</v>
      </c>
      <c r="B2164" s="1" t="s">
        <v>2787</v>
      </c>
      <c r="C2164" s="1" t="s">
        <v>2825</v>
      </c>
      <c r="D2164" s="3">
        <f t="shared" si="436"/>
        <v>2147</v>
      </c>
      <c r="E2164" s="4" t="s">
        <v>2779</v>
      </c>
      <c r="F2164" s="3">
        <v>8</v>
      </c>
      <c r="G2164" s="3" t="s">
        <v>2826</v>
      </c>
      <c r="H2164" s="4" t="s">
        <v>2070</v>
      </c>
      <c r="I2164" s="3" t="s">
        <v>59</v>
      </c>
      <c r="J2164" s="3" t="s">
        <v>2310</v>
      </c>
      <c r="K2164" s="7" t="str">
        <f>VLOOKUP($I2164,'New Summary'!$E$8:$G$59,2,FALSE)</f>
        <v>H-250x250x9x14</v>
      </c>
      <c r="L2164" s="3" t="s">
        <v>2496</v>
      </c>
      <c r="M2164" s="7">
        <f>VLOOKUP($I2164,'New Summary'!$E$8:$G$59,3,FALSE)</f>
        <v>72.400000000000006</v>
      </c>
      <c r="N2164" s="3">
        <f>25000-440</f>
        <v>24560</v>
      </c>
      <c r="O2164" s="3" t="s">
        <v>25</v>
      </c>
      <c r="P2164" s="3">
        <v>1</v>
      </c>
      <c r="Q2164" s="28">
        <f t="shared" si="441"/>
        <v>24.56</v>
      </c>
      <c r="R2164" s="28">
        <f t="shared" si="442"/>
        <v>1778.144</v>
      </c>
      <c r="S2164" s="12">
        <v>0</v>
      </c>
      <c r="T2164" s="46">
        <f t="shared" si="432"/>
        <v>0</v>
      </c>
      <c r="U2164" s="14"/>
      <c r="V2164" s="3">
        <f t="shared" si="433"/>
        <v>24.56</v>
      </c>
      <c r="W2164" s="30" t="s">
        <v>2502</v>
      </c>
      <c r="X2164" s="5">
        <f t="shared" si="434"/>
        <v>1778.144</v>
      </c>
      <c r="Y2164" s="5">
        <f t="shared" si="435"/>
        <v>0</v>
      </c>
      <c r="Z2164" s="5"/>
      <c r="AA2164" s="3">
        <v>4.0199999999999996</v>
      </c>
      <c r="AB2164" s="3">
        <f t="shared" si="437"/>
        <v>20.54</v>
      </c>
      <c r="AC2164" s="3">
        <f t="shared" si="438"/>
        <v>291.048</v>
      </c>
      <c r="AD2164">
        <v>4020</v>
      </c>
      <c r="AE2164" s="1">
        <f t="shared" si="429"/>
        <v>4.0199999999999996</v>
      </c>
    </row>
    <row r="2165" spans="1:31" customFormat="1" ht="43.2" hidden="1" x14ac:dyDescent="0.3">
      <c r="A2165" s="65" t="str" cm="1">
        <f t="array" ref="A2165">_xlfn.IFS(M2165&gt;=65,"Heavy",M2165&lt;=25,"Light",M2165&gt;=26-64,"Medium")</f>
        <v>Heavy</v>
      </c>
      <c r="B2165" s="1" t="s">
        <v>2787</v>
      </c>
      <c r="C2165" s="1" t="s">
        <v>2825</v>
      </c>
      <c r="D2165" s="3">
        <f t="shared" si="436"/>
        <v>2148</v>
      </c>
      <c r="E2165" s="4" t="s">
        <v>2779</v>
      </c>
      <c r="F2165" s="3">
        <v>8</v>
      </c>
      <c r="G2165" s="3" t="s">
        <v>2826</v>
      </c>
      <c r="H2165" s="4" t="s">
        <v>2079</v>
      </c>
      <c r="I2165" s="3" t="s">
        <v>59</v>
      </c>
      <c r="J2165" s="3" t="s">
        <v>2310</v>
      </c>
      <c r="K2165" s="7" t="str">
        <f>VLOOKUP($I2165,'New Summary'!$E$8:$G$59,2,FALSE)</f>
        <v>H-250x250x9x14</v>
      </c>
      <c r="L2165" s="3" t="s">
        <v>2496</v>
      </c>
      <c r="M2165" s="7">
        <f>VLOOKUP($I2165,'New Summary'!$E$8:$G$59,3,FALSE)</f>
        <v>72.400000000000006</v>
      </c>
      <c r="N2165" s="3">
        <f>26000-440</f>
        <v>25560</v>
      </c>
      <c r="O2165" s="3" t="s">
        <v>25</v>
      </c>
      <c r="P2165" s="3">
        <v>1</v>
      </c>
      <c r="Q2165" s="28">
        <f t="shared" si="441"/>
        <v>25.56</v>
      </c>
      <c r="R2165" s="28">
        <f t="shared" si="442"/>
        <v>1850.5440000000001</v>
      </c>
      <c r="S2165" s="12">
        <v>0</v>
      </c>
      <c r="T2165" s="46">
        <f t="shared" si="432"/>
        <v>0</v>
      </c>
      <c r="U2165" s="14"/>
      <c r="V2165" s="3">
        <f t="shared" si="433"/>
        <v>25.56</v>
      </c>
      <c r="W2165" s="30" t="s">
        <v>2502</v>
      </c>
      <c r="X2165" s="5">
        <f t="shared" si="434"/>
        <v>1850.5440000000001</v>
      </c>
      <c r="Y2165" s="5">
        <f t="shared" si="435"/>
        <v>0</v>
      </c>
      <c r="Z2165" s="5"/>
      <c r="AA2165" s="3">
        <v>4.0199999999999996</v>
      </c>
      <c r="AB2165" s="3">
        <f t="shared" si="437"/>
        <v>21.54</v>
      </c>
      <c r="AC2165" s="3">
        <f t="shared" si="438"/>
        <v>291.048</v>
      </c>
      <c r="AD2165">
        <v>4020</v>
      </c>
      <c r="AE2165" s="1">
        <f t="shared" si="429"/>
        <v>4.0199999999999996</v>
      </c>
    </row>
    <row r="2166" spans="1:31" customFormat="1" ht="43.2" hidden="1" x14ac:dyDescent="0.3">
      <c r="A2166" s="65" t="str" cm="1">
        <f t="array" ref="A2166">_xlfn.IFS(M2166&gt;=65,"Heavy",M2166&lt;=25,"Light",M2166&gt;=26-64,"Medium")</f>
        <v>Heavy</v>
      </c>
      <c r="B2166" s="1" t="s">
        <v>2787</v>
      </c>
      <c r="C2166" s="1" t="s">
        <v>2825</v>
      </c>
      <c r="D2166" s="3">
        <f t="shared" si="436"/>
        <v>2149</v>
      </c>
      <c r="E2166" s="4" t="s">
        <v>2779</v>
      </c>
      <c r="F2166" s="3">
        <v>8</v>
      </c>
      <c r="G2166" s="3" t="s">
        <v>2826</v>
      </c>
      <c r="H2166" s="4" t="s">
        <v>2080</v>
      </c>
      <c r="I2166" s="3" t="s">
        <v>59</v>
      </c>
      <c r="J2166" s="3" t="s">
        <v>2310</v>
      </c>
      <c r="K2166" s="7" t="str">
        <f>VLOOKUP($I2166,'New Summary'!$E$8:$G$59,2,FALSE)</f>
        <v>H-250x250x9x14</v>
      </c>
      <c r="L2166" s="3" t="s">
        <v>2496</v>
      </c>
      <c r="M2166" s="7">
        <f>VLOOKUP($I2166,'New Summary'!$E$8:$G$59,3,FALSE)</f>
        <v>72.400000000000006</v>
      </c>
      <c r="N2166" s="3">
        <f>25000-440</f>
        <v>24560</v>
      </c>
      <c r="O2166" s="3" t="s">
        <v>25</v>
      </c>
      <c r="P2166" s="3">
        <v>1</v>
      </c>
      <c r="Q2166" s="28">
        <f t="shared" si="441"/>
        <v>24.56</v>
      </c>
      <c r="R2166" s="28">
        <f t="shared" si="442"/>
        <v>1778.144</v>
      </c>
      <c r="S2166" s="12">
        <v>0</v>
      </c>
      <c r="T2166" s="46">
        <f t="shared" si="432"/>
        <v>0</v>
      </c>
      <c r="U2166" s="14"/>
      <c r="V2166" s="3">
        <f t="shared" si="433"/>
        <v>24.56</v>
      </c>
      <c r="W2166" s="30" t="s">
        <v>2502</v>
      </c>
      <c r="X2166" s="5">
        <f t="shared" si="434"/>
        <v>1778.144</v>
      </c>
      <c r="Y2166" s="5">
        <f t="shared" si="435"/>
        <v>0</v>
      </c>
      <c r="Z2166" s="5"/>
      <c r="AA2166" s="3">
        <v>4.0199999999999996</v>
      </c>
      <c r="AB2166" s="3">
        <f t="shared" si="437"/>
        <v>20.54</v>
      </c>
      <c r="AC2166" s="3">
        <f t="shared" si="438"/>
        <v>291.048</v>
      </c>
      <c r="AD2166">
        <v>4020</v>
      </c>
      <c r="AE2166" s="1">
        <f t="shared" si="429"/>
        <v>4.0199999999999996</v>
      </c>
    </row>
    <row r="2167" spans="1:31" customFormat="1" ht="43.2" hidden="1" x14ac:dyDescent="0.3">
      <c r="A2167" s="65" t="str" cm="1">
        <f t="array" ref="A2167">_xlfn.IFS(M2167&gt;=65,"Heavy",M2167&lt;=25,"Light",M2167&gt;=26-64,"Medium")</f>
        <v>Heavy</v>
      </c>
      <c r="B2167" s="1" t="s">
        <v>2787</v>
      </c>
      <c r="C2167" s="1" t="s">
        <v>2825</v>
      </c>
      <c r="D2167" s="3">
        <f t="shared" si="436"/>
        <v>2150</v>
      </c>
      <c r="E2167" s="4" t="s">
        <v>2779</v>
      </c>
      <c r="F2167" s="3">
        <v>8</v>
      </c>
      <c r="G2167" s="3" t="s">
        <v>2826</v>
      </c>
      <c r="H2167" s="4" t="s">
        <v>2081</v>
      </c>
      <c r="I2167" s="3" t="s">
        <v>628</v>
      </c>
      <c r="J2167" s="3" t="s">
        <v>2332</v>
      </c>
      <c r="K2167" s="7" t="str">
        <f>VLOOKUP($I2167,'New Summary'!$E$8:$G$59,2,FALSE)</f>
        <v>H-400x200x8x13</v>
      </c>
      <c r="L2167" s="3" t="s">
        <v>2496</v>
      </c>
      <c r="M2167" s="7">
        <f>VLOOKUP($I2167,'New Summary'!$E$8:$G$59,3,FALSE)</f>
        <v>66.599999999999994</v>
      </c>
      <c r="N2167" s="3">
        <v>10700</v>
      </c>
      <c r="O2167" s="3" t="s">
        <v>25</v>
      </c>
      <c r="P2167" s="3">
        <v>1</v>
      </c>
      <c r="Q2167" s="28">
        <f t="shared" ref="Q2167:Q2173" si="443">(N2167/1000)*P2167</f>
        <v>10.7</v>
      </c>
      <c r="R2167" s="28">
        <f t="shared" ref="R2167:R2173" si="444">Q2167*M2167</f>
        <v>712.61999999999989</v>
      </c>
      <c r="S2167" s="12">
        <v>0</v>
      </c>
      <c r="T2167" s="46">
        <f t="shared" si="432"/>
        <v>0</v>
      </c>
      <c r="U2167" s="37"/>
      <c r="V2167" s="3">
        <f t="shared" si="433"/>
        <v>10.7</v>
      </c>
      <c r="W2167" s="30" t="s">
        <v>2502</v>
      </c>
      <c r="X2167" s="29">
        <f t="shared" si="434"/>
        <v>712.61999999999989</v>
      </c>
      <c r="Y2167" s="29">
        <f t="shared" si="435"/>
        <v>0</v>
      </c>
      <c r="Z2167" s="5"/>
      <c r="AA2167" s="3">
        <v>4.0199999999999996</v>
      </c>
      <c r="AB2167" s="3">
        <f t="shared" si="437"/>
        <v>6.68</v>
      </c>
      <c r="AC2167" s="3">
        <f t="shared" si="438"/>
        <v>267.73199999999997</v>
      </c>
      <c r="AD2167">
        <v>4020</v>
      </c>
      <c r="AE2167" s="1">
        <f t="shared" si="429"/>
        <v>4.0199999999999996</v>
      </c>
    </row>
    <row r="2168" spans="1:31" customFormat="1" ht="43.2" hidden="1" x14ac:dyDescent="0.3">
      <c r="A2168" s="65" t="str" cm="1">
        <f t="array" ref="A2168">_xlfn.IFS(M2168&gt;=65,"Heavy",M2168&lt;=25,"Light",M2168&gt;=26-64,"Medium")</f>
        <v>Heavy</v>
      </c>
      <c r="B2168" s="1" t="s">
        <v>2787</v>
      </c>
      <c r="C2168" s="1" t="s">
        <v>2824</v>
      </c>
      <c r="D2168" s="3">
        <f t="shared" si="436"/>
        <v>2151</v>
      </c>
      <c r="E2168" s="4" t="s">
        <v>2779</v>
      </c>
      <c r="F2168" s="3">
        <v>8</v>
      </c>
      <c r="G2168" s="3" t="s">
        <v>2827</v>
      </c>
      <c r="H2168" s="4" t="s">
        <v>2102</v>
      </c>
      <c r="I2168" s="3" t="s">
        <v>31</v>
      </c>
      <c r="J2168" s="3" t="s">
        <v>2308</v>
      </c>
      <c r="K2168" s="7" t="str">
        <f>VLOOKUP($I2168,'New Summary'!$E$8:$G$59,2,FALSE)</f>
        <v>H-250x250x9x14</v>
      </c>
      <c r="L2168" s="3" t="s">
        <v>2496</v>
      </c>
      <c r="M2168" s="7">
        <f>VLOOKUP($I2168,'New Summary'!$E$8:$G$59,3,FALSE)</f>
        <v>72.400000000000006</v>
      </c>
      <c r="N2168" s="3">
        <v>6000</v>
      </c>
      <c r="O2168" s="3" t="s">
        <v>25</v>
      </c>
      <c r="P2168" s="3">
        <v>1</v>
      </c>
      <c r="Q2168" s="28">
        <f t="shared" si="443"/>
        <v>6</v>
      </c>
      <c r="R2168" s="28">
        <f t="shared" si="444"/>
        <v>434.40000000000003</v>
      </c>
      <c r="S2168" s="12">
        <v>0</v>
      </c>
      <c r="T2168" s="46">
        <f t="shared" si="432"/>
        <v>0</v>
      </c>
      <c r="U2168" s="15"/>
      <c r="V2168" s="3">
        <f t="shared" si="433"/>
        <v>6</v>
      </c>
      <c r="W2168" s="30" t="s">
        <v>2502</v>
      </c>
      <c r="X2168" s="41">
        <f t="shared" si="434"/>
        <v>434.40000000000003</v>
      </c>
      <c r="Y2168" s="41">
        <f t="shared" si="435"/>
        <v>0</v>
      </c>
      <c r="Z2168" s="5"/>
      <c r="AA2168" s="3">
        <v>4.0199999999999996</v>
      </c>
      <c r="AB2168" s="3">
        <f t="shared" si="437"/>
        <v>1.9800000000000004</v>
      </c>
      <c r="AC2168" s="3">
        <f t="shared" si="438"/>
        <v>291.048</v>
      </c>
      <c r="AD2168">
        <v>4020</v>
      </c>
      <c r="AE2168" s="1">
        <f t="shared" si="429"/>
        <v>4.0199999999999996</v>
      </c>
    </row>
    <row r="2169" spans="1:31" customFormat="1" ht="43.2" hidden="1" x14ac:dyDescent="0.3">
      <c r="A2169" s="65" t="str" cm="1">
        <f t="array" ref="A2169">_xlfn.IFS(M2169&gt;=65,"Heavy",M2169&lt;=25,"Light",M2169&gt;=26-64,"Medium")</f>
        <v>Heavy</v>
      </c>
      <c r="B2169" s="1" t="s">
        <v>2787</v>
      </c>
      <c r="C2169" s="1" t="s">
        <v>2824</v>
      </c>
      <c r="D2169" s="3">
        <f t="shared" si="436"/>
        <v>2152</v>
      </c>
      <c r="E2169" s="4" t="s">
        <v>2779</v>
      </c>
      <c r="F2169" s="3">
        <v>8</v>
      </c>
      <c r="G2169" s="3" t="s">
        <v>2827</v>
      </c>
      <c r="H2169" s="4" t="s">
        <v>2103</v>
      </c>
      <c r="I2169" s="3" t="s">
        <v>31</v>
      </c>
      <c r="J2169" s="3" t="s">
        <v>2308</v>
      </c>
      <c r="K2169" s="7" t="str">
        <f>VLOOKUP($I2169,'New Summary'!$E$8:$G$59,2,FALSE)</f>
        <v>H-250x250x9x14</v>
      </c>
      <c r="L2169" s="3" t="s">
        <v>2496</v>
      </c>
      <c r="M2169" s="7">
        <f>VLOOKUP($I2169,'New Summary'!$E$8:$G$59,3,FALSE)</f>
        <v>72.400000000000006</v>
      </c>
      <c r="N2169" s="3">
        <v>6000</v>
      </c>
      <c r="O2169" s="3" t="s">
        <v>25</v>
      </c>
      <c r="P2169" s="3">
        <v>1</v>
      </c>
      <c r="Q2169" s="28">
        <f t="shared" si="443"/>
        <v>6</v>
      </c>
      <c r="R2169" s="28">
        <f t="shared" si="444"/>
        <v>434.40000000000003</v>
      </c>
      <c r="S2169" s="12">
        <v>0</v>
      </c>
      <c r="T2169" s="46">
        <f t="shared" si="432"/>
        <v>0</v>
      </c>
      <c r="U2169" s="15"/>
      <c r="V2169" s="3">
        <f t="shared" si="433"/>
        <v>6</v>
      </c>
      <c r="W2169" s="30" t="s">
        <v>2502</v>
      </c>
      <c r="X2169" s="41">
        <f t="shared" si="434"/>
        <v>434.40000000000003</v>
      </c>
      <c r="Y2169" s="41">
        <f t="shared" si="435"/>
        <v>0</v>
      </c>
      <c r="Z2169" s="5"/>
      <c r="AA2169" s="3">
        <v>4.0199999999999996</v>
      </c>
      <c r="AB2169" s="3">
        <f t="shared" si="437"/>
        <v>1.9800000000000004</v>
      </c>
      <c r="AC2169" s="3">
        <f t="shared" si="438"/>
        <v>291.048</v>
      </c>
      <c r="AD2169">
        <v>4020</v>
      </c>
      <c r="AE2169" s="1">
        <f t="shared" ref="AE2169:AE2232" si="445">AD2169/1000</f>
        <v>4.0199999999999996</v>
      </c>
    </row>
    <row r="2170" spans="1:31" customFormat="1" ht="43.2" hidden="1" x14ac:dyDescent="0.3">
      <c r="A2170" s="65" t="str" cm="1">
        <f t="array" ref="A2170">_xlfn.IFS(M2170&gt;=65,"Heavy",M2170&lt;=25,"Light",M2170&gt;=26-64,"Medium")</f>
        <v>Heavy</v>
      </c>
      <c r="B2170" s="1" t="s">
        <v>2787</v>
      </c>
      <c r="C2170" s="1" t="s">
        <v>2824</v>
      </c>
      <c r="D2170" s="3">
        <f t="shared" si="436"/>
        <v>2153</v>
      </c>
      <c r="E2170" s="4" t="s">
        <v>2779</v>
      </c>
      <c r="F2170" s="3">
        <v>8</v>
      </c>
      <c r="G2170" s="3" t="s">
        <v>2827</v>
      </c>
      <c r="H2170" s="4" t="s">
        <v>2104</v>
      </c>
      <c r="I2170" s="3" t="s">
        <v>31</v>
      </c>
      <c r="J2170" s="3" t="s">
        <v>2308</v>
      </c>
      <c r="K2170" s="7" t="str">
        <f>VLOOKUP($I2170,'New Summary'!$E$8:$G$59,2,FALSE)</f>
        <v>H-250x250x9x14</v>
      </c>
      <c r="L2170" s="3" t="s">
        <v>2496</v>
      </c>
      <c r="M2170" s="7">
        <f>VLOOKUP($I2170,'New Summary'!$E$8:$G$59,3,FALSE)</f>
        <v>72.400000000000006</v>
      </c>
      <c r="N2170" s="3">
        <v>6000</v>
      </c>
      <c r="O2170" s="3" t="s">
        <v>25</v>
      </c>
      <c r="P2170" s="3">
        <v>1</v>
      </c>
      <c r="Q2170" s="28">
        <f t="shared" si="443"/>
        <v>6</v>
      </c>
      <c r="R2170" s="28">
        <f t="shared" si="444"/>
        <v>434.40000000000003</v>
      </c>
      <c r="S2170" s="12">
        <v>0</v>
      </c>
      <c r="T2170" s="46">
        <f t="shared" si="432"/>
        <v>0</v>
      </c>
      <c r="U2170" s="15"/>
      <c r="V2170" s="3">
        <f t="shared" si="433"/>
        <v>6</v>
      </c>
      <c r="W2170" s="30" t="s">
        <v>2502</v>
      </c>
      <c r="X2170" s="41">
        <f t="shared" si="434"/>
        <v>434.40000000000003</v>
      </c>
      <c r="Y2170" s="41">
        <f t="shared" si="435"/>
        <v>0</v>
      </c>
      <c r="Z2170" s="5"/>
      <c r="AA2170" s="3">
        <v>4.0199999999999996</v>
      </c>
      <c r="AB2170" s="3">
        <f t="shared" si="437"/>
        <v>1.9800000000000004</v>
      </c>
      <c r="AC2170" s="3">
        <f t="shared" si="438"/>
        <v>291.048</v>
      </c>
      <c r="AD2170">
        <v>4020</v>
      </c>
      <c r="AE2170" s="1">
        <f t="shared" si="445"/>
        <v>4.0199999999999996</v>
      </c>
    </row>
    <row r="2171" spans="1:31" customFormat="1" ht="43.2" hidden="1" x14ac:dyDescent="0.3">
      <c r="A2171" s="65" t="str" cm="1">
        <f t="array" ref="A2171">_xlfn.IFS(M2171&gt;=65,"Heavy",M2171&lt;=25,"Light",M2171&gt;=26-64,"Medium")</f>
        <v>Medium</v>
      </c>
      <c r="B2171" s="1" t="s">
        <v>2787</v>
      </c>
      <c r="C2171" s="1" t="s">
        <v>2824</v>
      </c>
      <c r="D2171" s="3">
        <f t="shared" si="436"/>
        <v>2154</v>
      </c>
      <c r="E2171" s="4" t="s">
        <v>2779</v>
      </c>
      <c r="F2171" s="3">
        <v>8</v>
      </c>
      <c r="G2171" s="3" t="s">
        <v>2827</v>
      </c>
      <c r="H2171" s="4" t="s">
        <v>2105</v>
      </c>
      <c r="I2171" s="3" t="s">
        <v>1028</v>
      </c>
      <c r="J2171" s="3" t="s">
        <v>2306</v>
      </c>
      <c r="K2171" s="7" t="str">
        <f>VLOOKUP($I2171,'New Summary'!$E$8:$G$59,2,FALSE)</f>
        <v>H-350x175x6x9</v>
      </c>
      <c r="L2171" s="3" t="s">
        <v>2496</v>
      </c>
      <c r="M2171" s="7">
        <f>VLOOKUP($I2171,'New Summary'!$E$8:$G$59,3,FALSE)</f>
        <v>41.4</v>
      </c>
      <c r="N2171" s="3">
        <v>6000</v>
      </c>
      <c r="O2171" s="3" t="s">
        <v>25</v>
      </c>
      <c r="P2171" s="3">
        <v>1</v>
      </c>
      <c r="Q2171" s="28">
        <f t="shared" si="443"/>
        <v>6</v>
      </c>
      <c r="R2171" s="28">
        <f t="shared" si="444"/>
        <v>248.39999999999998</v>
      </c>
      <c r="S2171" s="12">
        <v>0</v>
      </c>
      <c r="T2171" s="46">
        <f t="shared" si="432"/>
        <v>0</v>
      </c>
      <c r="U2171" s="15"/>
      <c r="V2171" s="3">
        <f t="shared" si="433"/>
        <v>6</v>
      </c>
      <c r="W2171" s="30" t="s">
        <v>2502</v>
      </c>
      <c r="X2171" s="29">
        <f t="shared" si="434"/>
        <v>248.39999999999998</v>
      </c>
      <c r="Y2171" s="29">
        <f t="shared" si="435"/>
        <v>0</v>
      </c>
      <c r="Z2171" s="5"/>
      <c r="AA2171" s="3">
        <v>4.0199999999999996</v>
      </c>
      <c r="AB2171" s="3">
        <f t="shared" si="437"/>
        <v>1.9800000000000004</v>
      </c>
      <c r="AC2171" s="3">
        <f t="shared" si="438"/>
        <v>166.42799999999997</v>
      </c>
      <c r="AD2171">
        <v>4020</v>
      </c>
      <c r="AE2171" s="1">
        <f t="shared" si="445"/>
        <v>4.0199999999999996</v>
      </c>
    </row>
    <row r="2172" spans="1:31" customFormat="1" ht="43.2" hidden="1" x14ac:dyDescent="0.3">
      <c r="A2172" s="65" t="str" cm="1">
        <f t="array" ref="A2172">_xlfn.IFS(M2172&gt;=65,"Heavy",M2172&lt;=25,"Light",M2172&gt;=26-64,"Medium")</f>
        <v>Medium</v>
      </c>
      <c r="B2172" s="1" t="s">
        <v>2787</v>
      </c>
      <c r="C2172" s="1" t="s">
        <v>2824</v>
      </c>
      <c r="D2172" s="3">
        <f t="shared" si="436"/>
        <v>2155</v>
      </c>
      <c r="E2172" s="4" t="s">
        <v>2779</v>
      </c>
      <c r="F2172" s="3">
        <v>8</v>
      </c>
      <c r="G2172" s="3" t="s">
        <v>2827</v>
      </c>
      <c r="H2172" s="4" t="s">
        <v>2106</v>
      </c>
      <c r="I2172" s="3" t="s">
        <v>6</v>
      </c>
      <c r="J2172" s="7" t="s">
        <v>2344</v>
      </c>
      <c r="K2172" s="7" t="str">
        <f>VLOOKUP($I2172,'New Summary'!$E$8:$G$59,2,FALSE)</f>
        <v>H-200x200x8x12</v>
      </c>
      <c r="L2172" s="7" t="s">
        <v>2496</v>
      </c>
      <c r="M2172" s="7">
        <f>VLOOKUP($I2172,'New Summary'!$E$8:$G$59,3,FALSE)</f>
        <v>49.9</v>
      </c>
      <c r="N2172" s="3">
        <v>6000</v>
      </c>
      <c r="O2172" s="3" t="s">
        <v>25</v>
      </c>
      <c r="P2172" s="3">
        <v>1</v>
      </c>
      <c r="Q2172" s="28">
        <f t="shared" si="443"/>
        <v>6</v>
      </c>
      <c r="R2172" s="28">
        <f t="shared" si="444"/>
        <v>299.39999999999998</v>
      </c>
      <c r="S2172" s="12">
        <v>0</v>
      </c>
      <c r="T2172" s="46">
        <f t="shared" si="432"/>
        <v>0</v>
      </c>
      <c r="U2172" s="37"/>
      <c r="V2172" s="3">
        <f t="shared" si="433"/>
        <v>6</v>
      </c>
      <c r="W2172" s="30" t="s">
        <v>2502</v>
      </c>
      <c r="X2172" s="29">
        <f t="shared" si="434"/>
        <v>299.39999999999998</v>
      </c>
      <c r="Y2172" s="29">
        <f t="shared" si="435"/>
        <v>0</v>
      </c>
      <c r="Z2172" s="5"/>
      <c r="AA2172" s="3">
        <v>4.0199999999999996</v>
      </c>
      <c r="AB2172" s="3">
        <f t="shared" si="437"/>
        <v>1.9800000000000004</v>
      </c>
      <c r="AC2172" s="3">
        <f t="shared" si="438"/>
        <v>200.59799999999998</v>
      </c>
      <c r="AD2172">
        <v>4020</v>
      </c>
      <c r="AE2172" s="1">
        <f t="shared" si="445"/>
        <v>4.0199999999999996</v>
      </c>
    </row>
    <row r="2173" spans="1:31" customFormat="1" ht="43.2" hidden="1" x14ac:dyDescent="0.3">
      <c r="A2173" s="65" t="str" cm="1">
        <f t="array" ref="A2173">_xlfn.IFS(M2173&gt;=65,"Heavy",M2173&lt;=25,"Light",M2173&gt;=26-64,"Medium")</f>
        <v>Heavy</v>
      </c>
      <c r="B2173" s="1" t="s">
        <v>2787</v>
      </c>
      <c r="C2173" s="1" t="s">
        <v>2824</v>
      </c>
      <c r="D2173" s="3">
        <f t="shared" si="436"/>
        <v>2156</v>
      </c>
      <c r="E2173" s="4" t="s">
        <v>2779</v>
      </c>
      <c r="F2173" s="3">
        <v>8</v>
      </c>
      <c r="G2173" s="3" t="s">
        <v>2827</v>
      </c>
      <c r="H2173" s="4" t="s">
        <v>2107</v>
      </c>
      <c r="I2173" s="3" t="s">
        <v>1063</v>
      </c>
      <c r="J2173" s="3" t="s">
        <v>2338</v>
      </c>
      <c r="K2173" s="7" t="str">
        <f>VLOOKUP($I2173,'New Summary'!$E$8:$G$59,2,FALSE)</f>
        <v>H-600x200x11x17</v>
      </c>
      <c r="L2173" s="3" t="s">
        <v>2496</v>
      </c>
      <c r="M2173" s="7">
        <f>VLOOKUP($I2173,'New Summary'!$E$8:$G$59,3,FALSE)</f>
        <v>106</v>
      </c>
      <c r="N2173" s="3">
        <v>6000</v>
      </c>
      <c r="O2173" s="3" t="s">
        <v>25</v>
      </c>
      <c r="P2173" s="3">
        <v>1</v>
      </c>
      <c r="Q2173" s="28">
        <f t="shared" si="443"/>
        <v>6</v>
      </c>
      <c r="R2173" s="28">
        <f t="shared" si="444"/>
        <v>636</v>
      </c>
      <c r="S2173" s="12">
        <v>0</v>
      </c>
      <c r="T2173" s="46">
        <f t="shared" si="432"/>
        <v>0</v>
      </c>
      <c r="U2173" s="15"/>
      <c r="V2173" s="3">
        <f t="shared" si="433"/>
        <v>6</v>
      </c>
      <c r="W2173" s="30" t="s">
        <v>2502</v>
      </c>
      <c r="X2173" s="29">
        <f t="shared" si="434"/>
        <v>636</v>
      </c>
      <c r="Y2173" s="29">
        <f t="shared" si="435"/>
        <v>0</v>
      </c>
      <c r="Z2173" s="5"/>
      <c r="AA2173" s="3">
        <v>4.0199999999999996</v>
      </c>
      <c r="AB2173" s="3">
        <f t="shared" si="437"/>
        <v>1.9800000000000004</v>
      </c>
      <c r="AC2173" s="3">
        <f t="shared" si="438"/>
        <v>426.11999999999995</v>
      </c>
      <c r="AD2173">
        <v>4020</v>
      </c>
      <c r="AE2173" s="1">
        <f t="shared" si="445"/>
        <v>4.0199999999999996</v>
      </c>
    </row>
    <row r="2174" spans="1:31" customFormat="1" ht="43.2" hidden="1" x14ac:dyDescent="0.3">
      <c r="A2174" s="65" t="str" cm="1">
        <f t="array" ref="A2174">_xlfn.IFS(M2174&gt;=65,"Heavy",M2174&lt;=25,"Light",M2174&gt;=26-64,"Medium")</f>
        <v>Heavy</v>
      </c>
      <c r="B2174" s="1" t="s">
        <v>2787</v>
      </c>
      <c r="C2174" s="1" t="s">
        <v>2824</v>
      </c>
      <c r="D2174" s="3">
        <f t="shared" si="436"/>
        <v>2157</v>
      </c>
      <c r="E2174" s="4" t="s">
        <v>2779</v>
      </c>
      <c r="F2174" s="3">
        <v>8</v>
      </c>
      <c r="G2174" s="3" t="s">
        <v>2827</v>
      </c>
      <c r="H2174" s="4" t="s">
        <v>2108</v>
      </c>
      <c r="I2174" s="3" t="s">
        <v>227</v>
      </c>
      <c r="J2174" s="3" t="s">
        <v>2333</v>
      </c>
      <c r="K2174" s="7" t="str">
        <f>VLOOKUP($I2174,'New Summary'!$E$8:$G$59,2,FALSE)</f>
        <v>H-400x200x9x15</v>
      </c>
      <c r="L2174" s="3" t="s">
        <v>2496</v>
      </c>
      <c r="M2174" s="7">
        <f>VLOOKUP($I2174,'New Summary'!$E$8:$G$59,3,FALSE)</f>
        <v>75.5</v>
      </c>
      <c r="N2174" s="3">
        <v>6000</v>
      </c>
      <c r="O2174" s="3" t="s">
        <v>25</v>
      </c>
      <c r="P2174" s="3">
        <v>1</v>
      </c>
      <c r="Q2174" s="28">
        <f t="shared" ref="Q2174:Q2182" si="446">(N2174/1000)*P2174</f>
        <v>6</v>
      </c>
      <c r="R2174" s="28">
        <f t="shared" ref="R2174:R2182" si="447">Q2174*M2174</f>
        <v>453</v>
      </c>
      <c r="S2174" s="12">
        <v>0</v>
      </c>
      <c r="T2174" s="46">
        <f t="shared" si="432"/>
        <v>0</v>
      </c>
      <c r="U2174" s="15"/>
      <c r="V2174" s="3">
        <f t="shared" si="433"/>
        <v>6</v>
      </c>
      <c r="W2174" s="45" t="s">
        <v>2502</v>
      </c>
      <c r="X2174" s="47">
        <f t="shared" si="434"/>
        <v>453</v>
      </c>
      <c r="Y2174" s="47">
        <f t="shared" si="435"/>
        <v>0</v>
      </c>
      <c r="Z2174" s="5"/>
      <c r="AA2174" s="3">
        <v>4.0199999999999996</v>
      </c>
      <c r="AB2174" s="3">
        <f t="shared" si="437"/>
        <v>1.9800000000000004</v>
      </c>
      <c r="AC2174" s="3">
        <f t="shared" si="438"/>
        <v>303.51</v>
      </c>
      <c r="AD2174">
        <v>4020</v>
      </c>
      <c r="AE2174" s="1">
        <f t="shared" si="445"/>
        <v>4.0199999999999996</v>
      </c>
    </row>
    <row r="2175" spans="1:31" customFormat="1" ht="43.2" hidden="1" x14ac:dyDescent="0.3">
      <c r="A2175" s="65" t="str" cm="1">
        <f t="array" ref="A2175">_xlfn.IFS(M2175&gt;=65,"Heavy",M2175&lt;=25,"Light",M2175&gt;=26-64,"Medium")</f>
        <v>Heavy</v>
      </c>
      <c r="B2175" s="1" t="s">
        <v>2787</v>
      </c>
      <c r="C2175" s="1" t="s">
        <v>2824</v>
      </c>
      <c r="D2175" s="3">
        <f t="shared" si="436"/>
        <v>2158</v>
      </c>
      <c r="E2175" s="4" t="s">
        <v>2779</v>
      </c>
      <c r="F2175" s="3">
        <v>8</v>
      </c>
      <c r="G2175" s="3" t="s">
        <v>2827</v>
      </c>
      <c r="H2175" s="4" t="s">
        <v>2109</v>
      </c>
      <c r="I2175" s="3" t="s">
        <v>227</v>
      </c>
      <c r="J2175" s="3" t="s">
        <v>2333</v>
      </c>
      <c r="K2175" s="7" t="str">
        <f>VLOOKUP($I2175,'New Summary'!$E$8:$G$59,2,FALSE)</f>
        <v>H-400x200x9x15</v>
      </c>
      <c r="L2175" s="3" t="s">
        <v>2496</v>
      </c>
      <c r="M2175" s="7">
        <f>VLOOKUP($I2175,'New Summary'!$E$8:$G$59,3,FALSE)</f>
        <v>75.5</v>
      </c>
      <c r="N2175" s="3">
        <v>6000</v>
      </c>
      <c r="O2175" s="3" t="s">
        <v>25</v>
      </c>
      <c r="P2175" s="3">
        <v>1</v>
      </c>
      <c r="Q2175" s="28">
        <f t="shared" si="446"/>
        <v>6</v>
      </c>
      <c r="R2175" s="28">
        <f t="shared" si="447"/>
        <v>453</v>
      </c>
      <c r="S2175" s="12">
        <v>0</v>
      </c>
      <c r="T2175" s="46">
        <f t="shared" si="432"/>
        <v>0</v>
      </c>
      <c r="U2175" s="15"/>
      <c r="V2175" s="3">
        <f t="shared" si="433"/>
        <v>6</v>
      </c>
      <c r="W2175" s="45" t="s">
        <v>2502</v>
      </c>
      <c r="X2175" s="47">
        <f t="shared" si="434"/>
        <v>453</v>
      </c>
      <c r="Y2175" s="47">
        <f t="shared" si="435"/>
        <v>0</v>
      </c>
      <c r="Z2175" s="5"/>
      <c r="AA2175" s="3">
        <v>4.0199999999999996</v>
      </c>
      <c r="AB2175" s="3">
        <f t="shared" si="437"/>
        <v>1.9800000000000004</v>
      </c>
      <c r="AC2175" s="3">
        <f t="shared" si="438"/>
        <v>303.51</v>
      </c>
      <c r="AD2175">
        <v>4020</v>
      </c>
      <c r="AE2175" s="1">
        <f t="shared" si="445"/>
        <v>4.0199999999999996</v>
      </c>
    </row>
    <row r="2176" spans="1:31" customFormat="1" ht="43.2" hidden="1" x14ac:dyDescent="0.3">
      <c r="A2176" s="65" t="str" cm="1">
        <f t="array" ref="A2176">_xlfn.IFS(M2176&gt;=65,"Heavy",M2176&lt;=25,"Light",M2176&gt;=26-64,"Medium")</f>
        <v>Heavy</v>
      </c>
      <c r="B2176" s="1" t="s">
        <v>2787</v>
      </c>
      <c r="C2176" s="1" t="s">
        <v>2824</v>
      </c>
      <c r="D2176" s="3">
        <f t="shared" si="436"/>
        <v>2159</v>
      </c>
      <c r="E2176" s="4" t="s">
        <v>2779</v>
      </c>
      <c r="F2176" s="3">
        <v>8</v>
      </c>
      <c r="G2176" s="3" t="s">
        <v>2827</v>
      </c>
      <c r="H2176" s="4" t="s">
        <v>2110</v>
      </c>
      <c r="I2176" s="3" t="s">
        <v>227</v>
      </c>
      <c r="J2176" s="3" t="s">
        <v>2333</v>
      </c>
      <c r="K2176" s="7" t="str">
        <f>VLOOKUP($I2176,'New Summary'!$E$8:$G$59,2,FALSE)</f>
        <v>H-400x200x9x15</v>
      </c>
      <c r="L2176" s="3" t="s">
        <v>2496</v>
      </c>
      <c r="M2176" s="7">
        <f>VLOOKUP($I2176,'New Summary'!$E$8:$G$59,3,FALSE)</f>
        <v>75.5</v>
      </c>
      <c r="N2176" s="3">
        <v>6000</v>
      </c>
      <c r="O2176" s="3" t="s">
        <v>25</v>
      </c>
      <c r="P2176" s="3">
        <v>1</v>
      </c>
      <c r="Q2176" s="28">
        <f t="shared" si="446"/>
        <v>6</v>
      </c>
      <c r="R2176" s="28">
        <f t="shared" si="447"/>
        <v>453</v>
      </c>
      <c r="S2176" s="12">
        <v>0</v>
      </c>
      <c r="T2176" s="46">
        <f t="shared" si="432"/>
        <v>0</v>
      </c>
      <c r="U2176" s="15"/>
      <c r="V2176" s="3">
        <f t="shared" si="433"/>
        <v>6</v>
      </c>
      <c r="W2176" s="45" t="s">
        <v>2502</v>
      </c>
      <c r="X2176" s="47">
        <f t="shared" si="434"/>
        <v>453</v>
      </c>
      <c r="Y2176" s="47">
        <f t="shared" si="435"/>
        <v>0</v>
      </c>
      <c r="Z2176" s="5"/>
      <c r="AA2176" s="3">
        <v>3.85</v>
      </c>
      <c r="AB2176" s="3">
        <f t="shared" si="437"/>
        <v>2.15</v>
      </c>
      <c r="AC2176" s="3">
        <f t="shared" si="438"/>
        <v>290.67500000000001</v>
      </c>
      <c r="AD2176">
        <v>3850</v>
      </c>
      <c r="AE2176" s="1">
        <f t="shared" si="445"/>
        <v>3.85</v>
      </c>
    </row>
    <row r="2177" spans="1:31" customFormat="1" ht="43.2" hidden="1" x14ac:dyDescent="0.3">
      <c r="A2177" s="65" t="str" cm="1">
        <f t="array" ref="A2177">_xlfn.IFS(M2177&gt;=65,"Heavy",M2177&lt;=25,"Light",M2177&gt;=26-64,"Medium")</f>
        <v>Heavy</v>
      </c>
      <c r="B2177" s="1" t="s">
        <v>2787</v>
      </c>
      <c r="C2177" s="1" t="s">
        <v>2824</v>
      </c>
      <c r="D2177" s="3">
        <f t="shared" si="436"/>
        <v>2160</v>
      </c>
      <c r="E2177" s="4" t="s">
        <v>2779</v>
      </c>
      <c r="F2177" s="3">
        <v>8</v>
      </c>
      <c r="G2177" s="3" t="s">
        <v>2827</v>
      </c>
      <c r="H2177" s="4" t="s">
        <v>2111</v>
      </c>
      <c r="I2177" s="3" t="s">
        <v>227</v>
      </c>
      <c r="J2177" s="3" t="s">
        <v>2333</v>
      </c>
      <c r="K2177" s="7" t="str">
        <f>VLOOKUP($I2177,'New Summary'!$E$8:$G$59,2,FALSE)</f>
        <v>H-400x200x9x15</v>
      </c>
      <c r="L2177" s="3" t="s">
        <v>2496</v>
      </c>
      <c r="M2177" s="7">
        <f>VLOOKUP($I2177,'New Summary'!$E$8:$G$59,3,FALSE)</f>
        <v>75.5</v>
      </c>
      <c r="N2177" s="3">
        <v>6000</v>
      </c>
      <c r="O2177" s="3" t="s">
        <v>25</v>
      </c>
      <c r="P2177" s="3">
        <v>1</v>
      </c>
      <c r="Q2177" s="28">
        <f t="shared" si="446"/>
        <v>6</v>
      </c>
      <c r="R2177" s="28">
        <f t="shared" si="447"/>
        <v>453</v>
      </c>
      <c r="S2177" s="12">
        <v>0</v>
      </c>
      <c r="T2177" s="46">
        <f t="shared" si="432"/>
        <v>0</v>
      </c>
      <c r="U2177" s="15"/>
      <c r="V2177" s="3">
        <f t="shared" si="433"/>
        <v>6</v>
      </c>
      <c r="W2177" s="45" t="s">
        <v>2502</v>
      </c>
      <c r="X2177" s="47">
        <f t="shared" si="434"/>
        <v>453</v>
      </c>
      <c r="Y2177" s="47">
        <f t="shared" si="435"/>
        <v>0</v>
      </c>
      <c r="Z2177" s="5"/>
      <c r="AA2177" s="3">
        <v>3.85</v>
      </c>
      <c r="AB2177" s="3">
        <f t="shared" si="437"/>
        <v>2.15</v>
      </c>
      <c r="AC2177" s="3">
        <f t="shared" si="438"/>
        <v>290.67500000000001</v>
      </c>
      <c r="AD2177">
        <v>3850</v>
      </c>
      <c r="AE2177" s="1">
        <f t="shared" si="445"/>
        <v>3.85</v>
      </c>
    </row>
    <row r="2178" spans="1:31" customFormat="1" ht="43.2" hidden="1" x14ac:dyDescent="0.3">
      <c r="A2178" s="65" t="str" cm="1">
        <f t="array" ref="A2178">_xlfn.IFS(M2178&gt;=65,"Heavy",M2178&lt;=25,"Light",M2178&gt;=26-64,"Medium")</f>
        <v>Heavy</v>
      </c>
      <c r="B2178" s="1" t="s">
        <v>2787</v>
      </c>
      <c r="C2178" s="1" t="s">
        <v>2824</v>
      </c>
      <c r="D2178" s="3">
        <f t="shared" si="436"/>
        <v>2161</v>
      </c>
      <c r="E2178" s="4" t="s">
        <v>2779</v>
      </c>
      <c r="F2178" s="3">
        <v>8</v>
      </c>
      <c r="G2178" s="3" t="s">
        <v>2827</v>
      </c>
      <c r="H2178" s="4" t="s">
        <v>2112</v>
      </c>
      <c r="I2178" s="3" t="s">
        <v>227</v>
      </c>
      <c r="J2178" s="3" t="s">
        <v>2333</v>
      </c>
      <c r="K2178" s="7" t="str">
        <f>VLOOKUP($I2178,'New Summary'!$E$8:$G$59,2,FALSE)</f>
        <v>H-400x200x9x15</v>
      </c>
      <c r="L2178" s="3" t="s">
        <v>2496</v>
      </c>
      <c r="M2178" s="7">
        <f>VLOOKUP($I2178,'New Summary'!$E$8:$G$59,3,FALSE)</f>
        <v>75.5</v>
      </c>
      <c r="N2178" s="3">
        <v>6000</v>
      </c>
      <c r="O2178" s="3" t="s">
        <v>25</v>
      </c>
      <c r="P2178" s="3">
        <v>1</v>
      </c>
      <c r="Q2178" s="28">
        <f t="shared" si="446"/>
        <v>6</v>
      </c>
      <c r="R2178" s="28">
        <f t="shared" si="447"/>
        <v>453</v>
      </c>
      <c r="S2178" s="12">
        <v>0</v>
      </c>
      <c r="T2178" s="46">
        <f t="shared" si="432"/>
        <v>0</v>
      </c>
      <c r="U2178" s="15"/>
      <c r="V2178" s="3">
        <f t="shared" si="433"/>
        <v>6</v>
      </c>
      <c r="W2178" s="45" t="s">
        <v>2502</v>
      </c>
      <c r="X2178" s="47">
        <f t="shared" si="434"/>
        <v>453</v>
      </c>
      <c r="Y2178" s="47">
        <f t="shared" si="435"/>
        <v>0</v>
      </c>
      <c r="Z2178" s="5"/>
      <c r="AA2178" s="3">
        <v>3.85</v>
      </c>
      <c r="AB2178" s="3">
        <f t="shared" si="437"/>
        <v>2.15</v>
      </c>
      <c r="AC2178" s="3">
        <f t="shared" si="438"/>
        <v>290.67500000000001</v>
      </c>
      <c r="AD2178">
        <v>3850</v>
      </c>
      <c r="AE2178" s="1">
        <f t="shared" si="445"/>
        <v>3.85</v>
      </c>
    </row>
    <row r="2179" spans="1:31" customFormat="1" ht="43.2" hidden="1" x14ac:dyDescent="0.3">
      <c r="A2179" s="65" t="str" cm="1">
        <f t="array" ref="A2179">_xlfn.IFS(M2179&gt;=65,"Heavy",M2179&lt;=25,"Light",M2179&gt;=26-64,"Medium")</f>
        <v>Heavy</v>
      </c>
      <c r="B2179" s="1" t="s">
        <v>2787</v>
      </c>
      <c r="C2179" s="1" t="s">
        <v>2824</v>
      </c>
      <c r="D2179" s="3">
        <f t="shared" si="436"/>
        <v>2162</v>
      </c>
      <c r="E2179" s="4" t="s">
        <v>2779</v>
      </c>
      <c r="F2179" s="3">
        <v>8</v>
      </c>
      <c r="G2179" s="3" t="s">
        <v>2827</v>
      </c>
      <c r="H2179" s="4" t="s">
        <v>2113</v>
      </c>
      <c r="I2179" s="3" t="s">
        <v>227</v>
      </c>
      <c r="J2179" s="3" t="s">
        <v>2333</v>
      </c>
      <c r="K2179" s="7" t="str">
        <f>VLOOKUP($I2179,'New Summary'!$E$8:$G$59,2,FALSE)</f>
        <v>H-400x200x9x15</v>
      </c>
      <c r="L2179" s="3" t="s">
        <v>2496</v>
      </c>
      <c r="M2179" s="7">
        <f>VLOOKUP($I2179,'New Summary'!$E$8:$G$59,3,FALSE)</f>
        <v>75.5</v>
      </c>
      <c r="N2179" s="3">
        <v>6000</v>
      </c>
      <c r="O2179" s="3" t="s">
        <v>25</v>
      </c>
      <c r="P2179" s="3">
        <v>1</v>
      </c>
      <c r="Q2179" s="28">
        <f t="shared" si="446"/>
        <v>6</v>
      </c>
      <c r="R2179" s="28">
        <f t="shared" si="447"/>
        <v>453</v>
      </c>
      <c r="S2179" s="12">
        <v>0</v>
      </c>
      <c r="T2179" s="46">
        <f t="shared" ref="T2179:T2242" si="448">Q2179*S2179</f>
        <v>0</v>
      </c>
      <c r="U2179" s="15"/>
      <c r="V2179" s="3">
        <f t="shared" ref="V2179:V2242" si="449">Q2179-T2179</f>
        <v>6</v>
      </c>
      <c r="W2179" s="45" t="s">
        <v>2502</v>
      </c>
      <c r="X2179" s="47">
        <f t="shared" si="434"/>
        <v>453</v>
      </c>
      <c r="Y2179" s="47">
        <f t="shared" si="435"/>
        <v>0</v>
      </c>
      <c r="Z2179" s="5"/>
      <c r="AA2179" s="3">
        <v>3.85</v>
      </c>
      <c r="AB2179" s="3">
        <f t="shared" si="437"/>
        <v>2.15</v>
      </c>
      <c r="AC2179" s="3">
        <f t="shared" si="438"/>
        <v>290.67500000000001</v>
      </c>
      <c r="AD2179">
        <v>3850</v>
      </c>
      <c r="AE2179" s="1">
        <f t="shared" si="445"/>
        <v>3.85</v>
      </c>
    </row>
    <row r="2180" spans="1:31" customFormat="1" ht="43.2" hidden="1" x14ac:dyDescent="0.3">
      <c r="A2180" s="65" t="str" cm="1">
        <f t="array" ref="A2180">_xlfn.IFS(M2180&gt;=65,"Heavy",M2180&lt;=25,"Light",M2180&gt;=26-64,"Medium")</f>
        <v>Heavy</v>
      </c>
      <c r="B2180" s="1" t="s">
        <v>2787</v>
      </c>
      <c r="C2180" s="1" t="s">
        <v>2824</v>
      </c>
      <c r="D2180" s="3">
        <f t="shared" si="436"/>
        <v>2163</v>
      </c>
      <c r="E2180" s="4" t="s">
        <v>2779</v>
      </c>
      <c r="F2180" s="3">
        <v>8</v>
      </c>
      <c r="G2180" s="3" t="s">
        <v>2827</v>
      </c>
      <c r="H2180" s="4" t="s">
        <v>2111</v>
      </c>
      <c r="I2180" s="3" t="s">
        <v>227</v>
      </c>
      <c r="J2180" s="3" t="s">
        <v>2333</v>
      </c>
      <c r="K2180" s="7" t="str">
        <f>VLOOKUP($I2180,'New Summary'!$E$8:$G$59,2,FALSE)</f>
        <v>H-400x200x9x15</v>
      </c>
      <c r="L2180" s="3" t="s">
        <v>2496</v>
      </c>
      <c r="M2180" s="7">
        <f>VLOOKUP($I2180,'New Summary'!$E$8:$G$59,3,FALSE)</f>
        <v>75.5</v>
      </c>
      <c r="N2180" s="3">
        <v>6000</v>
      </c>
      <c r="O2180" s="3" t="s">
        <v>25</v>
      </c>
      <c r="P2180" s="3">
        <v>1</v>
      </c>
      <c r="Q2180" s="28">
        <f t="shared" si="446"/>
        <v>6</v>
      </c>
      <c r="R2180" s="28">
        <f t="shared" si="447"/>
        <v>453</v>
      </c>
      <c r="S2180" s="12">
        <v>0</v>
      </c>
      <c r="T2180" s="46">
        <f t="shared" si="448"/>
        <v>0</v>
      </c>
      <c r="U2180" s="15"/>
      <c r="V2180" s="3">
        <f t="shared" si="449"/>
        <v>6</v>
      </c>
      <c r="W2180" s="45" t="s">
        <v>2502</v>
      </c>
      <c r="X2180" s="47">
        <f t="shared" si="434"/>
        <v>453</v>
      </c>
      <c r="Y2180" s="47">
        <f t="shared" si="435"/>
        <v>0</v>
      </c>
      <c r="Z2180" s="5"/>
      <c r="AA2180" s="3">
        <v>3.85</v>
      </c>
      <c r="AB2180" s="3">
        <f t="shared" si="437"/>
        <v>2.15</v>
      </c>
      <c r="AC2180" s="3">
        <f t="shared" si="438"/>
        <v>290.67500000000001</v>
      </c>
      <c r="AD2180">
        <v>3850</v>
      </c>
      <c r="AE2180" s="1">
        <f t="shared" si="445"/>
        <v>3.85</v>
      </c>
    </row>
    <row r="2181" spans="1:31" customFormat="1" ht="43.2" hidden="1" x14ac:dyDescent="0.3">
      <c r="A2181" s="65" t="str" cm="1">
        <f t="array" ref="A2181">_xlfn.IFS(M2181&gt;=65,"Heavy",M2181&lt;=25,"Light",M2181&gt;=26-64,"Medium")</f>
        <v>Heavy</v>
      </c>
      <c r="B2181" s="1" t="s">
        <v>2787</v>
      </c>
      <c r="C2181" s="1" t="s">
        <v>2824</v>
      </c>
      <c r="D2181" s="3">
        <f t="shared" si="436"/>
        <v>2164</v>
      </c>
      <c r="E2181" s="4" t="s">
        <v>2779</v>
      </c>
      <c r="F2181" s="3">
        <v>8</v>
      </c>
      <c r="G2181" s="3" t="s">
        <v>2827</v>
      </c>
      <c r="H2181" s="4" t="s">
        <v>2114</v>
      </c>
      <c r="I2181" s="3" t="s">
        <v>920</v>
      </c>
      <c r="J2181" s="3" t="s">
        <v>2319</v>
      </c>
      <c r="K2181" s="7" t="str">
        <f>VLOOKUP($I2181,'New Summary'!$E$8:$G$59,2,FALSE)</f>
        <v>H-350x250x9x14</v>
      </c>
      <c r="L2181" s="3" t="s">
        <v>2496</v>
      </c>
      <c r="M2181" s="7">
        <f>VLOOKUP($I2181,'New Summary'!$E$8:$G$59,3,FALSE)</f>
        <v>79.7</v>
      </c>
      <c r="N2181" s="3">
        <v>8000</v>
      </c>
      <c r="O2181" s="3" t="s">
        <v>25</v>
      </c>
      <c r="P2181" s="3">
        <v>1</v>
      </c>
      <c r="Q2181" s="28">
        <f t="shared" si="446"/>
        <v>8</v>
      </c>
      <c r="R2181" s="28">
        <f t="shared" si="447"/>
        <v>637.6</v>
      </c>
      <c r="S2181" s="12">
        <v>0</v>
      </c>
      <c r="T2181" s="46">
        <f t="shared" si="448"/>
        <v>0</v>
      </c>
      <c r="U2181" s="37"/>
      <c r="V2181" s="3">
        <f t="shared" si="449"/>
        <v>8</v>
      </c>
      <c r="W2181" s="30" t="s">
        <v>2502</v>
      </c>
      <c r="X2181" s="41">
        <f t="shared" si="434"/>
        <v>637.6</v>
      </c>
      <c r="Y2181" s="41">
        <f t="shared" si="435"/>
        <v>0</v>
      </c>
      <c r="Z2181" s="5"/>
      <c r="AA2181" s="3">
        <v>3.85</v>
      </c>
      <c r="AB2181" s="3">
        <f t="shared" si="437"/>
        <v>4.1500000000000004</v>
      </c>
      <c r="AC2181" s="3">
        <f t="shared" si="438"/>
        <v>306.84500000000003</v>
      </c>
      <c r="AD2181">
        <v>3850</v>
      </c>
      <c r="AE2181" s="1">
        <f t="shared" si="445"/>
        <v>3.85</v>
      </c>
    </row>
    <row r="2182" spans="1:31" customFormat="1" ht="43.2" hidden="1" x14ac:dyDescent="0.3">
      <c r="A2182" s="65" t="str" cm="1">
        <f t="array" ref="A2182">_xlfn.IFS(M2182&gt;=65,"Heavy",M2182&lt;=25,"Light",M2182&gt;=26-64,"Medium")</f>
        <v>Heavy</v>
      </c>
      <c r="B2182" s="1" t="s">
        <v>2787</v>
      </c>
      <c r="C2182" s="1" t="s">
        <v>2824</v>
      </c>
      <c r="D2182" s="3">
        <f t="shared" si="436"/>
        <v>2165</v>
      </c>
      <c r="E2182" s="4" t="s">
        <v>2779</v>
      </c>
      <c r="F2182" s="3">
        <v>8</v>
      </c>
      <c r="G2182" s="3" t="s">
        <v>2827</v>
      </c>
      <c r="H2182" s="4" t="s">
        <v>2115</v>
      </c>
      <c r="I2182" s="3" t="s">
        <v>920</v>
      </c>
      <c r="J2182" s="3" t="s">
        <v>2319</v>
      </c>
      <c r="K2182" s="7" t="str">
        <f>VLOOKUP($I2182,'New Summary'!$E$8:$G$59,2,FALSE)</f>
        <v>H-350x250x9x14</v>
      </c>
      <c r="L2182" s="3" t="s">
        <v>2496</v>
      </c>
      <c r="M2182" s="7">
        <f>VLOOKUP($I2182,'New Summary'!$E$8:$G$59,3,FALSE)</f>
        <v>79.7</v>
      </c>
      <c r="N2182" s="3">
        <v>8000</v>
      </c>
      <c r="O2182" s="3" t="s">
        <v>25</v>
      </c>
      <c r="P2182" s="3">
        <v>1</v>
      </c>
      <c r="Q2182" s="28">
        <f t="shared" si="446"/>
        <v>8</v>
      </c>
      <c r="R2182" s="28">
        <f t="shared" si="447"/>
        <v>637.6</v>
      </c>
      <c r="S2182" s="12">
        <v>0</v>
      </c>
      <c r="T2182" s="46">
        <f t="shared" si="448"/>
        <v>0</v>
      </c>
      <c r="U2182" s="37"/>
      <c r="V2182" s="3">
        <f t="shared" si="449"/>
        <v>8</v>
      </c>
      <c r="W2182" s="30" t="s">
        <v>2502</v>
      </c>
      <c r="X2182" s="41">
        <f t="shared" si="434"/>
        <v>637.6</v>
      </c>
      <c r="Y2182" s="41">
        <f t="shared" si="435"/>
        <v>0</v>
      </c>
      <c r="Z2182" s="5"/>
      <c r="AA2182" s="3">
        <v>3.85</v>
      </c>
      <c r="AB2182" s="3">
        <f t="shared" si="437"/>
        <v>4.1500000000000004</v>
      </c>
      <c r="AC2182" s="3">
        <f t="shared" si="438"/>
        <v>306.84500000000003</v>
      </c>
      <c r="AD2182">
        <v>3850</v>
      </c>
      <c r="AE2182" s="1">
        <f t="shared" si="445"/>
        <v>3.85</v>
      </c>
    </row>
    <row r="2183" spans="1:31" customFormat="1" ht="43.2" hidden="1" x14ac:dyDescent="0.3">
      <c r="A2183" s="65" t="str" cm="1">
        <f t="array" ref="A2183">_xlfn.IFS(M2183&gt;=65,"Heavy",M2183&lt;=25,"Light",M2183&gt;=26-64,"Medium")</f>
        <v>Medium</v>
      </c>
      <c r="B2183" s="1" t="s">
        <v>2787</v>
      </c>
      <c r="C2183" s="1" t="s">
        <v>2824</v>
      </c>
      <c r="D2183" s="3">
        <f t="shared" si="436"/>
        <v>2166</v>
      </c>
      <c r="E2183" s="4" t="s">
        <v>2779</v>
      </c>
      <c r="F2183" s="3">
        <v>8</v>
      </c>
      <c r="G2183" s="3" t="s">
        <v>2827</v>
      </c>
      <c r="H2183" s="4" t="s">
        <v>2116</v>
      </c>
      <c r="I2183" s="3" t="s">
        <v>1096</v>
      </c>
      <c r="J2183" s="3" t="s">
        <v>2316</v>
      </c>
      <c r="K2183" s="7" t="str">
        <f>VLOOKUP($I2183,'New Summary'!$E$8:$G$59,2,FALSE)</f>
        <v>H-350x175x6x9</v>
      </c>
      <c r="L2183" s="3" t="s">
        <v>2496</v>
      </c>
      <c r="M2183" s="7">
        <f>VLOOKUP($I2183,'New Summary'!$E$8:$G$59,3,FALSE)</f>
        <v>41.4</v>
      </c>
      <c r="N2183" s="3">
        <v>3000</v>
      </c>
      <c r="O2183" s="3" t="s">
        <v>25</v>
      </c>
      <c r="P2183" s="3">
        <v>1</v>
      </c>
      <c r="Q2183" s="28">
        <f t="shared" ref="Q2183:Q2225" si="450">(N2183/1000)*P2183</f>
        <v>3</v>
      </c>
      <c r="R2183" s="28">
        <f t="shared" ref="R2183:R2225" si="451">Q2183*M2183</f>
        <v>124.19999999999999</v>
      </c>
      <c r="S2183" s="12">
        <v>0</v>
      </c>
      <c r="T2183" s="46">
        <f t="shared" si="448"/>
        <v>0</v>
      </c>
      <c r="U2183" s="14"/>
      <c r="V2183" s="3">
        <f t="shared" si="449"/>
        <v>3</v>
      </c>
      <c r="W2183" s="30" t="s">
        <v>2502</v>
      </c>
      <c r="X2183" s="5">
        <f t="shared" si="434"/>
        <v>124.19999999999999</v>
      </c>
      <c r="Y2183" s="5">
        <f t="shared" si="435"/>
        <v>0</v>
      </c>
      <c r="Z2183" s="5"/>
      <c r="AA2183" s="3">
        <v>3.85</v>
      </c>
      <c r="AB2183" s="3">
        <f t="shared" si="437"/>
        <v>-0.85000000000000009</v>
      </c>
      <c r="AC2183" s="3">
        <f t="shared" si="438"/>
        <v>159.38999999999999</v>
      </c>
      <c r="AD2183">
        <v>3850</v>
      </c>
      <c r="AE2183" s="1">
        <f t="shared" si="445"/>
        <v>3.85</v>
      </c>
    </row>
    <row r="2184" spans="1:31" customFormat="1" ht="43.2" hidden="1" x14ac:dyDescent="0.3">
      <c r="A2184" s="65" t="str" cm="1">
        <f t="array" ref="A2184">_xlfn.IFS(M2184&gt;=65,"Heavy",M2184&lt;=25,"Light",M2184&gt;=26-64,"Medium")</f>
        <v>Heavy</v>
      </c>
      <c r="B2184" s="1" t="s">
        <v>2787</v>
      </c>
      <c r="C2184" s="1" t="s">
        <v>2824</v>
      </c>
      <c r="D2184" s="3">
        <f t="shared" si="436"/>
        <v>2167</v>
      </c>
      <c r="E2184" s="4" t="s">
        <v>2779</v>
      </c>
      <c r="F2184" s="3">
        <v>8</v>
      </c>
      <c r="G2184" s="3" t="s">
        <v>2827</v>
      </c>
      <c r="H2184" s="4" t="s">
        <v>2117</v>
      </c>
      <c r="I2184" s="3" t="s">
        <v>920</v>
      </c>
      <c r="J2184" s="3" t="s">
        <v>2319</v>
      </c>
      <c r="K2184" s="7" t="str">
        <f>VLOOKUP($I2184,'New Summary'!$E$8:$G$59,2,FALSE)</f>
        <v>H-350x250x9x14</v>
      </c>
      <c r="L2184" s="3" t="s">
        <v>2496</v>
      </c>
      <c r="M2184" s="7">
        <f>VLOOKUP($I2184,'New Summary'!$E$8:$G$59,3,FALSE)</f>
        <v>79.7</v>
      </c>
      <c r="N2184" s="3">
        <v>8000</v>
      </c>
      <c r="O2184" s="3" t="s">
        <v>25</v>
      </c>
      <c r="P2184" s="3">
        <v>1</v>
      </c>
      <c r="Q2184" s="28">
        <f t="shared" si="450"/>
        <v>8</v>
      </c>
      <c r="R2184" s="28">
        <f t="shared" si="451"/>
        <v>637.6</v>
      </c>
      <c r="S2184" s="12">
        <v>0</v>
      </c>
      <c r="T2184" s="46">
        <f t="shared" si="448"/>
        <v>0</v>
      </c>
      <c r="U2184" s="37"/>
      <c r="V2184" s="3">
        <f t="shared" si="449"/>
        <v>8</v>
      </c>
      <c r="W2184" s="30" t="s">
        <v>2502</v>
      </c>
      <c r="X2184" s="41">
        <f t="shared" si="434"/>
        <v>637.6</v>
      </c>
      <c r="Y2184" s="41">
        <f t="shared" si="435"/>
        <v>0</v>
      </c>
      <c r="Z2184" s="5"/>
      <c r="AA2184" s="3">
        <v>3.85</v>
      </c>
      <c r="AB2184" s="3">
        <f t="shared" si="437"/>
        <v>4.1500000000000004</v>
      </c>
      <c r="AC2184" s="3">
        <f t="shared" si="438"/>
        <v>306.84500000000003</v>
      </c>
      <c r="AD2184">
        <v>3850</v>
      </c>
      <c r="AE2184" s="1">
        <f t="shared" si="445"/>
        <v>3.85</v>
      </c>
    </row>
    <row r="2185" spans="1:31" customFormat="1" ht="43.2" hidden="1" x14ac:dyDescent="0.3">
      <c r="A2185" s="65" t="str" cm="1">
        <f t="array" ref="A2185">_xlfn.IFS(M2185&gt;=65,"Heavy",M2185&lt;=25,"Light",M2185&gt;=26-64,"Medium")</f>
        <v>Heavy</v>
      </c>
      <c r="B2185" s="1" t="s">
        <v>2787</v>
      </c>
      <c r="C2185" s="1" t="s">
        <v>2824</v>
      </c>
      <c r="D2185" s="3">
        <f t="shared" si="436"/>
        <v>2168</v>
      </c>
      <c r="E2185" s="4" t="s">
        <v>2779</v>
      </c>
      <c r="F2185" s="3">
        <v>8</v>
      </c>
      <c r="G2185" s="3" t="s">
        <v>2827</v>
      </c>
      <c r="H2185" s="4" t="s">
        <v>2118</v>
      </c>
      <c r="I2185" s="3" t="s">
        <v>920</v>
      </c>
      <c r="J2185" s="3" t="s">
        <v>2319</v>
      </c>
      <c r="K2185" s="7" t="str">
        <f>VLOOKUP($I2185,'New Summary'!$E$8:$G$59,2,FALSE)</f>
        <v>H-350x250x9x14</v>
      </c>
      <c r="L2185" s="3" t="s">
        <v>2496</v>
      </c>
      <c r="M2185" s="7">
        <f>VLOOKUP($I2185,'New Summary'!$E$8:$G$59,3,FALSE)</f>
        <v>79.7</v>
      </c>
      <c r="N2185" s="3">
        <v>8000</v>
      </c>
      <c r="O2185" s="3" t="s">
        <v>25</v>
      </c>
      <c r="P2185" s="3">
        <v>1</v>
      </c>
      <c r="Q2185" s="28">
        <f t="shared" si="450"/>
        <v>8</v>
      </c>
      <c r="R2185" s="28">
        <f t="shared" si="451"/>
        <v>637.6</v>
      </c>
      <c r="S2185" s="12">
        <v>0</v>
      </c>
      <c r="T2185" s="46">
        <f t="shared" si="448"/>
        <v>0</v>
      </c>
      <c r="U2185" s="37"/>
      <c r="V2185" s="3">
        <f t="shared" si="449"/>
        <v>8</v>
      </c>
      <c r="W2185" s="30" t="s">
        <v>2502</v>
      </c>
      <c r="X2185" s="41">
        <f t="shared" si="434"/>
        <v>637.6</v>
      </c>
      <c r="Y2185" s="41">
        <f t="shared" si="435"/>
        <v>0</v>
      </c>
      <c r="Z2185" s="5"/>
      <c r="AA2185" s="3">
        <v>3.85</v>
      </c>
      <c r="AB2185" s="3">
        <f t="shared" si="437"/>
        <v>4.1500000000000004</v>
      </c>
      <c r="AC2185" s="3">
        <f t="shared" si="438"/>
        <v>306.84500000000003</v>
      </c>
      <c r="AD2185">
        <v>3850</v>
      </c>
      <c r="AE2185" s="1">
        <f t="shared" si="445"/>
        <v>3.85</v>
      </c>
    </row>
    <row r="2186" spans="1:31" customFormat="1" ht="43.2" hidden="1" x14ac:dyDescent="0.3">
      <c r="A2186" s="65" t="str" cm="1">
        <f t="array" ref="A2186">_xlfn.IFS(M2186&gt;=65,"Heavy",M2186&lt;=25,"Light",M2186&gt;=26-64,"Medium")</f>
        <v>Medium</v>
      </c>
      <c r="B2186" s="1" t="s">
        <v>2787</v>
      </c>
      <c r="C2186" s="1" t="s">
        <v>2824</v>
      </c>
      <c r="D2186" s="3">
        <f t="shared" si="436"/>
        <v>2169</v>
      </c>
      <c r="E2186" s="4" t="s">
        <v>2779</v>
      </c>
      <c r="F2186" s="3">
        <v>8</v>
      </c>
      <c r="G2186" s="3" t="s">
        <v>2827</v>
      </c>
      <c r="H2186" s="4" t="s">
        <v>2119</v>
      </c>
      <c r="I2186" s="3" t="s">
        <v>1102</v>
      </c>
      <c r="J2186" s="3" t="s">
        <v>2327</v>
      </c>
      <c r="K2186" s="7" t="str">
        <f>VLOOKUP($I2186,'New Summary'!$E$8:$G$59,2,FALSE)</f>
        <v>H-350x175x7x11</v>
      </c>
      <c r="L2186" s="3" t="s">
        <v>2496</v>
      </c>
      <c r="M2186" s="7">
        <f>VLOOKUP($I2186,'New Summary'!$E$8:$G$59,3,FALSE)</f>
        <v>49.6</v>
      </c>
      <c r="N2186" s="3">
        <v>3000</v>
      </c>
      <c r="O2186" s="3" t="s">
        <v>25</v>
      </c>
      <c r="P2186" s="3">
        <v>1</v>
      </c>
      <c r="Q2186" s="28">
        <f t="shared" si="450"/>
        <v>3</v>
      </c>
      <c r="R2186" s="28">
        <f t="shared" si="451"/>
        <v>148.80000000000001</v>
      </c>
      <c r="S2186" s="12">
        <v>0</v>
      </c>
      <c r="T2186" s="46">
        <f t="shared" si="448"/>
        <v>0</v>
      </c>
      <c r="U2186" s="15"/>
      <c r="V2186" s="3">
        <f t="shared" si="449"/>
        <v>3</v>
      </c>
      <c r="W2186" s="30" t="s">
        <v>2502</v>
      </c>
      <c r="X2186" s="29">
        <f t="shared" si="434"/>
        <v>148.80000000000001</v>
      </c>
      <c r="Y2186" s="29">
        <f t="shared" si="435"/>
        <v>0</v>
      </c>
      <c r="Z2186" s="5"/>
      <c r="AA2186" s="3">
        <f>Q2186</f>
        <v>3</v>
      </c>
      <c r="AB2186" s="3">
        <f t="shared" si="437"/>
        <v>0</v>
      </c>
      <c r="AC2186" s="3">
        <f t="shared" si="438"/>
        <v>148.80000000000001</v>
      </c>
      <c r="AD2186">
        <v>3850</v>
      </c>
      <c r="AE2186" s="1">
        <f t="shared" si="445"/>
        <v>3.85</v>
      </c>
    </row>
    <row r="2187" spans="1:31" customFormat="1" ht="43.2" hidden="1" x14ac:dyDescent="0.3">
      <c r="A2187" s="65" t="str" cm="1">
        <f t="array" ref="A2187">_xlfn.IFS(M2187&gt;=65,"Heavy",M2187&lt;=25,"Light",M2187&gt;=26-64,"Medium")</f>
        <v>Heavy</v>
      </c>
      <c r="B2187" s="1" t="s">
        <v>2787</v>
      </c>
      <c r="C2187" s="1" t="s">
        <v>2824</v>
      </c>
      <c r="D2187" s="3">
        <f t="shared" si="436"/>
        <v>2170</v>
      </c>
      <c r="E2187" s="4" t="s">
        <v>2779</v>
      </c>
      <c r="F2187" s="3">
        <v>8</v>
      </c>
      <c r="G2187" s="3" t="s">
        <v>2827</v>
      </c>
      <c r="H2187" s="4" t="s">
        <v>2120</v>
      </c>
      <c r="I2187" s="3" t="s">
        <v>735</v>
      </c>
      <c r="J2187" s="3" t="s">
        <v>2336</v>
      </c>
      <c r="K2187" s="7" t="str">
        <f>VLOOKUP($I2187,'New Summary'!$E$8:$G$59,2,FALSE)</f>
        <v>H-600x200x10x15</v>
      </c>
      <c r="L2187" s="3" t="s">
        <v>2496</v>
      </c>
      <c r="M2187" s="7">
        <f>VLOOKUP($I2187,'New Summary'!$E$8:$G$59,3,FALSE)</f>
        <v>94.6</v>
      </c>
      <c r="N2187" s="3">
        <v>8000</v>
      </c>
      <c r="O2187" s="3" t="s">
        <v>25</v>
      </c>
      <c r="P2187" s="3">
        <v>1</v>
      </c>
      <c r="Q2187" s="28">
        <f t="shared" si="450"/>
        <v>8</v>
      </c>
      <c r="R2187" s="28">
        <f t="shared" si="451"/>
        <v>756.8</v>
      </c>
      <c r="S2187" s="12">
        <v>0</v>
      </c>
      <c r="T2187" s="46">
        <f t="shared" si="448"/>
        <v>0</v>
      </c>
      <c r="U2187" s="37"/>
      <c r="V2187" s="3">
        <f t="shared" si="449"/>
        <v>8</v>
      </c>
      <c r="W2187" s="30" t="s">
        <v>2502</v>
      </c>
      <c r="X2187" s="29">
        <f t="shared" si="434"/>
        <v>756.8</v>
      </c>
      <c r="Y2187" s="29">
        <f t="shared" si="435"/>
        <v>0</v>
      </c>
      <c r="Z2187" s="5"/>
      <c r="AA2187" s="3">
        <v>3.85</v>
      </c>
      <c r="AB2187" s="3">
        <f t="shared" si="437"/>
        <v>4.1500000000000004</v>
      </c>
      <c r="AC2187" s="3">
        <f t="shared" si="438"/>
        <v>364.21</v>
      </c>
      <c r="AD2187">
        <v>3850</v>
      </c>
      <c r="AE2187" s="1">
        <f t="shared" si="445"/>
        <v>3.85</v>
      </c>
    </row>
    <row r="2188" spans="1:31" customFormat="1" ht="43.2" hidden="1" x14ac:dyDescent="0.3">
      <c r="A2188" s="65" t="str" cm="1">
        <f t="array" ref="A2188">_xlfn.IFS(M2188&gt;=65,"Heavy",M2188&lt;=25,"Light",M2188&gt;=26-64,"Medium")</f>
        <v>Heavy</v>
      </c>
      <c r="B2188" s="1" t="s">
        <v>2787</v>
      </c>
      <c r="C2188" s="1" t="s">
        <v>2824</v>
      </c>
      <c r="D2188" s="3">
        <f t="shared" si="436"/>
        <v>2171</v>
      </c>
      <c r="E2188" s="4" t="s">
        <v>2779</v>
      </c>
      <c r="F2188" s="3">
        <v>8</v>
      </c>
      <c r="G2188" s="3" t="s">
        <v>2827</v>
      </c>
      <c r="H2188" s="4" t="s">
        <v>2121</v>
      </c>
      <c r="I2188" s="3" t="s">
        <v>735</v>
      </c>
      <c r="J2188" s="3" t="s">
        <v>2336</v>
      </c>
      <c r="K2188" s="7" t="str">
        <f>VLOOKUP($I2188,'New Summary'!$E$8:$G$59,2,FALSE)</f>
        <v>H-600x200x10x15</v>
      </c>
      <c r="L2188" s="3" t="s">
        <v>2496</v>
      </c>
      <c r="M2188" s="7">
        <f>VLOOKUP($I2188,'New Summary'!$E$8:$G$59,3,FALSE)</f>
        <v>94.6</v>
      </c>
      <c r="N2188" s="3">
        <v>8000</v>
      </c>
      <c r="O2188" s="3" t="s">
        <v>25</v>
      </c>
      <c r="P2188" s="3">
        <v>1</v>
      </c>
      <c r="Q2188" s="28">
        <f t="shared" si="450"/>
        <v>8</v>
      </c>
      <c r="R2188" s="28">
        <f t="shared" si="451"/>
        <v>756.8</v>
      </c>
      <c r="S2188" s="12">
        <v>0</v>
      </c>
      <c r="T2188" s="46">
        <f t="shared" si="448"/>
        <v>0</v>
      </c>
      <c r="U2188" s="37"/>
      <c r="V2188" s="3">
        <f t="shared" si="449"/>
        <v>8</v>
      </c>
      <c r="W2188" s="30" t="s">
        <v>2502</v>
      </c>
      <c r="X2188" s="29">
        <f t="shared" si="434"/>
        <v>756.8</v>
      </c>
      <c r="Y2188" s="29">
        <f t="shared" si="435"/>
        <v>0</v>
      </c>
      <c r="Z2188" s="5"/>
      <c r="AA2188" s="3">
        <v>3.85</v>
      </c>
      <c r="AB2188" s="3">
        <f t="shared" si="437"/>
        <v>4.1500000000000004</v>
      </c>
      <c r="AC2188" s="3">
        <f t="shared" si="438"/>
        <v>364.21</v>
      </c>
      <c r="AD2188">
        <v>3850</v>
      </c>
      <c r="AE2188" s="1">
        <f t="shared" si="445"/>
        <v>3.85</v>
      </c>
    </row>
    <row r="2189" spans="1:31" customFormat="1" ht="43.2" hidden="1" x14ac:dyDescent="0.3">
      <c r="A2189" s="65" t="str" cm="1">
        <f t="array" ref="A2189">_xlfn.IFS(M2189&gt;=65,"Heavy",M2189&lt;=25,"Light",M2189&gt;=26-64,"Medium")</f>
        <v>Heavy</v>
      </c>
      <c r="B2189" s="1" t="s">
        <v>2787</v>
      </c>
      <c r="C2189" s="1" t="s">
        <v>2824</v>
      </c>
      <c r="D2189" s="3">
        <f t="shared" si="436"/>
        <v>2172</v>
      </c>
      <c r="E2189" s="4" t="s">
        <v>2779</v>
      </c>
      <c r="F2189" s="3">
        <v>8</v>
      </c>
      <c r="G2189" s="3" t="s">
        <v>2827</v>
      </c>
      <c r="H2189" s="4" t="s">
        <v>2084</v>
      </c>
      <c r="I2189" s="3" t="s">
        <v>1173</v>
      </c>
      <c r="J2189" s="3" t="s">
        <v>2329</v>
      </c>
      <c r="K2189" s="7" t="str">
        <f>VLOOKUP($I2189,'New Summary'!$E$8:$G$59,2,FALSE)</f>
        <v>H-350x250x9x14</v>
      </c>
      <c r="L2189" s="3" t="s">
        <v>2496</v>
      </c>
      <c r="M2189" s="7">
        <f>VLOOKUP($I2189,'New Summary'!$E$8:$G$59,3,FALSE)</f>
        <v>79.7</v>
      </c>
      <c r="N2189" s="3">
        <v>6000</v>
      </c>
      <c r="O2189" s="3" t="s">
        <v>25</v>
      </c>
      <c r="P2189" s="3">
        <v>1</v>
      </c>
      <c r="Q2189" s="28">
        <f t="shared" si="450"/>
        <v>6</v>
      </c>
      <c r="R2189" s="28">
        <f t="shared" si="451"/>
        <v>478.20000000000005</v>
      </c>
      <c r="S2189" s="12">
        <v>0</v>
      </c>
      <c r="T2189" s="46">
        <f t="shared" si="448"/>
        <v>0</v>
      </c>
      <c r="U2189" s="15"/>
      <c r="V2189" s="3">
        <f t="shared" si="449"/>
        <v>6</v>
      </c>
      <c r="W2189" s="45" t="s">
        <v>2502</v>
      </c>
      <c r="X2189" s="47">
        <f t="shared" si="434"/>
        <v>478.20000000000005</v>
      </c>
      <c r="Y2189" s="47">
        <f t="shared" si="435"/>
        <v>0</v>
      </c>
      <c r="Z2189" s="5"/>
      <c r="AA2189" s="3">
        <v>3.4</v>
      </c>
      <c r="AB2189" s="3">
        <f t="shared" si="437"/>
        <v>2.6</v>
      </c>
      <c r="AC2189" s="3">
        <f t="shared" si="438"/>
        <v>270.98</v>
      </c>
      <c r="AD2189">
        <v>3400</v>
      </c>
      <c r="AE2189" s="1">
        <f t="shared" si="445"/>
        <v>3.4</v>
      </c>
    </row>
    <row r="2190" spans="1:31" customFormat="1" ht="43.2" hidden="1" x14ac:dyDescent="0.3">
      <c r="A2190" s="65" t="str" cm="1">
        <f t="array" ref="A2190">_xlfn.IFS(M2190&gt;=65,"Heavy",M2190&lt;=25,"Light",M2190&gt;=26-64,"Medium")</f>
        <v>Light</v>
      </c>
      <c r="B2190" s="1" t="s">
        <v>2787</v>
      </c>
      <c r="C2190" s="1" t="s">
        <v>2824</v>
      </c>
      <c r="D2190" s="3">
        <f t="shared" si="436"/>
        <v>2173</v>
      </c>
      <c r="E2190" s="4" t="s">
        <v>2779</v>
      </c>
      <c r="F2190" s="3">
        <v>8</v>
      </c>
      <c r="G2190" s="3" t="s">
        <v>2827</v>
      </c>
      <c r="H2190" s="4" t="s">
        <v>2085</v>
      </c>
      <c r="I2190" s="3" t="s">
        <v>32</v>
      </c>
      <c r="J2190" s="3" t="s">
        <v>2340</v>
      </c>
      <c r="K2190" s="7" t="str">
        <f>VLOOKUP($I2190,'New Summary'!$E$8:$G$59,2,FALSE)</f>
        <v>H-200x100x4,5x7</v>
      </c>
      <c r="L2190" s="3" t="s">
        <v>2496</v>
      </c>
      <c r="M2190" s="7">
        <f>VLOOKUP($I2190,'New Summary'!$E$8:$G$59,3,FALSE)</f>
        <v>18.2</v>
      </c>
      <c r="N2190" s="3">
        <v>2200</v>
      </c>
      <c r="O2190" s="3" t="s">
        <v>25</v>
      </c>
      <c r="P2190" s="3">
        <v>1</v>
      </c>
      <c r="Q2190" s="28">
        <f t="shared" si="450"/>
        <v>2.2000000000000002</v>
      </c>
      <c r="R2190" s="28">
        <f t="shared" si="451"/>
        <v>40.04</v>
      </c>
      <c r="S2190" s="12">
        <v>0</v>
      </c>
      <c r="T2190" s="46">
        <f t="shared" si="448"/>
        <v>0</v>
      </c>
      <c r="U2190" s="37"/>
      <c r="V2190" s="3">
        <f t="shared" si="449"/>
        <v>2.2000000000000002</v>
      </c>
      <c r="W2190" s="30" t="s">
        <v>2502</v>
      </c>
      <c r="X2190" s="5">
        <f t="shared" ref="X2190:X2253" si="452">V2190*M2190</f>
        <v>40.04</v>
      </c>
      <c r="Y2190" s="5">
        <f t="shared" ref="Y2190:Y2253" si="453">T2190*M2190</f>
        <v>0</v>
      </c>
      <c r="Z2190" s="5"/>
      <c r="AA2190" s="3">
        <v>3.4</v>
      </c>
      <c r="AB2190" s="3">
        <f t="shared" si="437"/>
        <v>-1.1999999999999997</v>
      </c>
      <c r="AC2190" s="3">
        <f t="shared" si="438"/>
        <v>61.879999999999995</v>
      </c>
      <c r="AD2190">
        <v>3400</v>
      </c>
      <c r="AE2190" s="1">
        <f t="shared" si="445"/>
        <v>3.4</v>
      </c>
    </row>
    <row r="2191" spans="1:31" customFormat="1" ht="43.2" hidden="1" x14ac:dyDescent="0.3">
      <c r="A2191" s="65" t="str" cm="1">
        <f t="array" ref="A2191">_xlfn.IFS(M2191&gt;=65,"Heavy",M2191&lt;=25,"Light",M2191&gt;=26-64,"Medium")</f>
        <v>Light</v>
      </c>
      <c r="B2191" s="1" t="s">
        <v>2787</v>
      </c>
      <c r="C2191" s="1" t="s">
        <v>2824</v>
      </c>
      <c r="D2191" s="3">
        <f t="shared" si="436"/>
        <v>2174</v>
      </c>
      <c r="E2191" s="4" t="s">
        <v>2779</v>
      </c>
      <c r="F2191" s="3">
        <v>8</v>
      </c>
      <c r="G2191" s="3" t="s">
        <v>2827</v>
      </c>
      <c r="H2191" s="4" t="s">
        <v>2086</v>
      </c>
      <c r="I2191" s="3" t="s">
        <v>32</v>
      </c>
      <c r="J2191" s="3" t="s">
        <v>2340</v>
      </c>
      <c r="K2191" s="7" t="str">
        <f>VLOOKUP($I2191,'New Summary'!$E$8:$G$59,2,FALSE)</f>
        <v>H-200x100x4,5x7</v>
      </c>
      <c r="L2191" s="3" t="s">
        <v>2496</v>
      </c>
      <c r="M2191" s="7">
        <f>VLOOKUP($I2191,'New Summary'!$E$8:$G$59,3,FALSE)</f>
        <v>18.2</v>
      </c>
      <c r="N2191" s="3">
        <v>2200</v>
      </c>
      <c r="O2191" s="3" t="s">
        <v>25</v>
      </c>
      <c r="P2191" s="3">
        <v>1</v>
      </c>
      <c r="Q2191" s="28">
        <f t="shared" si="450"/>
        <v>2.2000000000000002</v>
      </c>
      <c r="R2191" s="28">
        <f t="shared" si="451"/>
        <v>40.04</v>
      </c>
      <c r="S2191" s="12">
        <v>0</v>
      </c>
      <c r="T2191" s="46">
        <f t="shared" si="448"/>
        <v>0</v>
      </c>
      <c r="U2191" s="37"/>
      <c r="V2191" s="3">
        <f t="shared" si="449"/>
        <v>2.2000000000000002</v>
      </c>
      <c r="W2191" s="30" t="s">
        <v>2502</v>
      </c>
      <c r="X2191" s="5">
        <f t="shared" si="452"/>
        <v>40.04</v>
      </c>
      <c r="Y2191" s="5">
        <f t="shared" si="453"/>
        <v>0</v>
      </c>
      <c r="Z2191" s="5"/>
      <c r="AA2191" s="3">
        <v>3.4</v>
      </c>
      <c r="AB2191" s="3">
        <f t="shared" si="437"/>
        <v>-1.1999999999999997</v>
      </c>
      <c r="AC2191" s="3">
        <f t="shared" si="438"/>
        <v>61.879999999999995</v>
      </c>
      <c r="AD2191">
        <v>3400</v>
      </c>
      <c r="AE2191" s="1">
        <f t="shared" si="445"/>
        <v>3.4</v>
      </c>
    </row>
    <row r="2192" spans="1:31" customFormat="1" ht="43.2" hidden="1" x14ac:dyDescent="0.3">
      <c r="A2192" s="65" t="str" cm="1">
        <f t="array" ref="A2192">_xlfn.IFS(M2192&gt;=65,"Heavy",M2192&lt;=25,"Light",M2192&gt;=26-64,"Medium")</f>
        <v>Light</v>
      </c>
      <c r="B2192" s="1" t="s">
        <v>2787</v>
      </c>
      <c r="C2192" s="1" t="s">
        <v>2824</v>
      </c>
      <c r="D2192" s="3">
        <f t="shared" si="436"/>
        <v>2175</v>
      </c>
      <c r="E2192" s="4" t="s">
        <v>2779</v>
      </c>
      <c r="F2192" s="3">
        <v>8</v>
      </c>
      <c r="G2192" s="3" t="s">
        <v>2827</v>
      </c>
      <c r="H2192" s="4" t="s">
        <v>2087</v>
      </c>
      <c r="I2192" s="3" t="s">
        <v>32</v>
      </c>
      <c r="J2192" s="3" t="s">
        <v>2340</v>
      </c>
      <c r="K2192" s="7" t="str">
        <f>VLOOKUP($I2192,'New Summary'!$E$8:$G$59,2,FALSE)</f>
        <v>H-200x100x4,5x7</v>
      </c>
      <c r="L2192" s="3" t="s">
        <v>2496</v>
      </c>
      <c r="M2192" s="7">
        <f>VLOOKUP($I2192,'New Summary'!$E$8:$G$59,3,FALSE)</f>
        <v>18.2</v>
      </c>
      <c r="N2192" s="3">
        <v>1350</v>
      </c>
      <c r="O2192" s="3" t="s">
        <v>25</v>
      </c>
      <c r="P2192" s="3">
        <v>1</v>
      </c>
      <c r="Q2192" s="28">
        <f t="shared" si="450"/>
        <v>1.35</v>
      </c>
      <c r="R2192" s="28">
        <f t="shared" si="451"/>
        <v>24.57</v>
      </c>
      <c r="S2192" s="12">
        <v>0</v>
      </c>
      <c r="T2192" s="46">
        <f t="shared" si="448"/>
        <v>0</v>
      </c>
      <c r="U2192" s="37"/>
      <c r="V2192" s="3">
        <f t="shared" si="449"/>
        <v>1.35</v>
      </c>
      <c r="W2192" s="30" t="s">
        <v>2502</v>
      </c>
      <c r="X2192" s="5">
        <f t="shared" si="452"/>
        <v>24.57</v>
      </c>
      <c r="Y2192" s="5">
        <f t="shared" si="453"/>
        <v>0</v>
      </c>
      <c r="Z2192" s="5"/>
      <c r="AA2192" s="3">
        <v>3.4</v>
      </c>
      <c r="AB2192" s="3">
        <f t="shared" si="437"/>
        <v>-2.0499999999999998</v>
      </c>
      <c r="AC2192" s="3">
        <f t="shared" si="438"/>
        <v>61.879999999999995</v>
      </c>
      <c r="AD2192">
        <v>3400</v>
      </c>
      <c r="AE2192" s="1">
        <f t="shared" si="445"/>
        <v>3.4</v>
      </c>
    </row>
    <row r="2193" spans="1:31" customFormat="1" ht="43.2" hidden="1" x14ac:dyDescent="0.3">
      <c r="A2193" s="65" t="str" cm="1">
        <f t="array" ref="A2193">_xlfn.IFS(M2193&gt;=65,"Heavy",M2193&lt;=25,"Light",M2193&gt;=26-64,"Medium")</f>
        <v>Medium</v>
      </c>
      <c r="B2193" s="1" t="s">
        <v>2787</v>
      </c>
      <c r="C2193" s="1" t="s">
        <v>2824</v>
      </c>
      <c r="D2193" s="3">
        <f t="shared" si="436"/>
        <v>2176</v>
      </c>
      <c r="E2193" s="4" t="s">
        <v>2779</v>
      </c>
      <c r="F2193" s="3">
        <v>8</v>
      </c>
      <c r="G2193" s="3" t="s">
        <v>2827</v>
      </c>
      <c r="H2193" s="4" t="s">
        <v>2088</v>
      </c>
      <c r="I2193" s="3" t="s">
        <v>22</v>
      </c>
      <c r="J2193" s="7" t="s">
        <v>2343</v>
      </c>
      <c r="K2193" s="7" t="str">
        <f>VLOOKUP($I2193,'New Summary'!$E$8:$G$59,2,FALSE)</f>
        <v>H-200x150x6x9</v>
      </c>
      <c r="L2193" s="7" t="s">
        <v>2496</v>
      </c>
      <c r="M2193" s="7">
        <f>VLOOKUP($I2193,'New Summary'!$E$8:$G$59,3,FALSE)</f>
        <v>30.6</v>
      </c>
      <c r="N2193" s="3">
        <v>6000</v>
      </c>
      <c r="O2193" s="3" t="s">
        <v>25</v>
      </c>
      <c r="P2193" s="3">
        <v>1</v>
      </c>
      <c r="Q2193" s="28">
        <f t="shared" si="450"/>
        <v>6</v>
      </c>
      <c r="R2193" s="28">
        <f t="shared" si="451"/>
        <v>183.60000000000002</v>
      </c>
      <c r="S2193" s="12">
        <v>0</v>
      </c>
      <c r="T2193" s="46">
        <f t="shared" si="448"/>
        <v>0</v>
      </c>
      <c r="U2193" s="37"/>
      <c r="V2193" s="3">
        <f t="shared" si="449"/>
        <v>6</v>
      </c>
      <c r="W2193" s="30" t="s">
        <v>2502</v>
      </c>
      <c r="X2193" s="29">
        <f t="shared" si="452"/>
        <v>183.60000000000002</v>
      </c>
      <c r="Y2193" s="29">
        <f t="shared" si="453"/>
        <v>0</v>
      </c>
      <c r="Z2193" s="5"/>
      <c r="AA2193" s="3">
        <v>3.4</v>
      </c>
      <c r="AB2193" s="3">
        <f t="shared" si="437"/>
        <v>2.6</v>
      </c>
      <c r="AC2193" s="3">
        <f t="shared" si="438"/>
        <v>104.04</v>
      </c>
      <c r="AD2193">
        <v>3400</v>
      </c>
      <c r="AE2193" s="1">
        <f t="shared" si="445"/>
        <v>3.4</v>
      </c>
    </row>
    <row r="2194" spans="1:31" customFormat="1" ht="43.2" hidden="1" x14ac:dyDescent="0.3">
      <c r="A2194" s="65" t="str" cm="1">
        <f t="array" ref="A2194">_xlfn.IFS(M2194&gt;=65,"Heavy",M2194&lt;=25,"Light",M2194&gt;=26-64,"Medium")</f>
        <v>Light</v>
      </c>
      <c r="B2194" s="1" t="s">
        <v>2787</v>
      </c>
      <c r="C2194" s="1" t="s">
        <v>2824</v>
      </c>
      <c r="D2194" s="3">
        <f t="shared" si="436"/>
        <v>2177</v>
      </c>
      <c r="E2194" s="4" t="s">
        <v>2779</v>
      </c>
      <c r="F2194" s="3">
        <v>8</v>
      </c>
      <c r="G2194" s="3" t="s">
        <v>2827</v>
      </c>
      <c r="H2194" s="4" t="s">
        <v>2089</v>
      </c>
      <c r="I2194" s="3" t="s">
        <v>32</v>
      </c>
      <c r="J2194" s="3" t="s">
        <v>2340</v>
      </c>
      <c r="K2194" s="7" t="str">
        <f>VLOOKUP($I2194,'New Summary'!$E$8:$G$59,2,FALSE)</f>
        <v>H-200x100x4,5x7</v>
      </c>
      <c r="L2194" s="3" t="s">
        <v>2496</v>
      </c>
      <c r="M2194" s="7">
        <f>VLOOKUP($I2194,'New Summary'!$E$8:$G$59,3,FALSE)</f>
        <v>18.2</v>
      </c>
      <c r="N2194" s="3">
        <v>2200</v>
      </c>
      <c r="O2194" s="3" t="s">
        <v>25</v>
      </c>
      <c r="P2194" s="3">
        <v>1</v>
      </c>
      <c r="Q2194" s="28">
        <f t="shared" si="450"/>
        <v>2.2000000000000002</v>
      </c>
      <c r="R2194" s="28">
        <f t="shared" si="451"/>
        <v>40.04</v>
      </c>
      <c r="S2194" s="12">
        <v>0</v>
      </c>
      <c r="T2194" s="46">
        <f t="shared" si="448"/>
        <v>0</v>
      </c>
      <c r="U2194" s="37"/>
      <c r="V2194" s="3">
        <f t="shared" si="449"/>
        <v>2.2000000000000002</v>
      </c>
      <c r="W2194" s="30" t="s">
        <v>2502</v>
      </c>
      <c r="X2194" s="5">
        <f t="shared" si="452"/>
        <v>40.04</v>
      </c>
      <c r="Y2194" s="5">
        <f t="shared" si="453"/>
        <v>0</v>
      </c>
      <c r="Z2194" s="5"/>
      <c r="AA2194" s="3">
        <v>3.4</v>
      </c>
      <c r="AB2194" s="3">
        <f t="shared" si="437"/>
        <v>-1.1999999999999997</v>
      </c>
      <c r="AC2194" s="3">
        <f t="shared" si="438"/>
        <v>61.879999999999995</v>
      </c>
      <c r="AD2194">
        <v>3400</v>
      </c>
      <c r="AE2194" s="1">
        <f t="shared" si="445"/>
        <v>3.4</v>
      </c>
    </row>
    <row r="2195" spans="1:31" customFormat="1" ht="43.2" hidden="1" x14ac:dyDescent="0.3">
      <c r="A2195" s="65" t="str" cm="1">
        <f t="array" ref="A2195">_xlfn.IFS(M2195&gt;=65,"Heavy",M2195&lt;=25,"Light",M2195&gt;=26-64,"Medium")</f>
        <v>Light</v>
      </c>
      <c r="B2195" s="1" t="s">
        <v>2787</v>
      </c>
      <c r="C2195" s="1" t="s">
        <v>2824</v>
      </c>
      <c r="D2195" s="3">
        <f t="shared" si="436"/>
        <v>2178</v>
      </c>
      <c r="E2195" s="4" t="s">
        <v>2779</v>
      </c>
      <c r="F2195" s="3">
        <v>8</v>
      </c>
      <c r="G2195" s="3" t="s">
        <v>2827</v>
      </c>
      <c r="H2195" s="4" t="s">
        <v>2090</v>
      </c>
      <c r="I2195" s="3" t="s">
        <v>32</v>
      </c>
      <c r="J2195" s="3" t="s">
        <v>2340</v>
      </c>
      <c r="K2195" s="7" t="str">
        <f>VLOOKUP($I2195,'New Summary'!$E$8:$G$59,2,FALSE)</f>
        <v>H-200x100x4,5x7</v>
      </c>
      <c r="L2195" s="3" t="s">
        <v>2496</v>
      </c>
      <c r="M2195" s="7">
        <f>VLOOKUP($I2195,'New Summary'!$E$8:$G$59,3,FALSE)</f>
        <v>18.2</v>
      </c>
      <c r="N2195" s="3">
        <v>2200</v>
      </c>
      <c r="O2195" s="3" t="s">
        <v>25</v>
      </c>
      <c r="P2195" s="3">
        <v>1</v>
      </c>
      <c r="Q2195" s="28">
        <f t="shared" si="450"/>
        <v>2.2000000000000002</v>
      </c>
      <c r="R2195" s="28">
        <f t="shared" si="451"/>
        <v>40.04</v>
      </c>
      <c r="S2195" s="12">
        <v>0</v>
      </c>
      <c r="T2195" s="46">
        <f t="shared" si="448"/>
        <v>0</v>
      </c>
      <c r="U2195" s="37"/>
      <c r="V2195" s="3">
        <f t="shared" si="449"/>
        <v>2.2000000000000002</v>
      </c>
      <c r="W2195" s="30" t="s">
        <v>2502</v>
      </c>
      <c r="X2195" s="5">
        <f t="shared" si="452"/>
        <v>40.04</v>
      </c>
      <c r="Y2195" s="5">
        <f t="shared" si="453"/>
        <v>0</v>
      </c>
      <c r="Z2195" s="5"/>
      <c r="AA2195" s="3">
        <v>3.4</v>
      </c>
      <c r="AB2195" s="3">
        <f t="shared" si="437"/>
        <v>-1.1999999999999997</v>
      </c>
      <c r="AC2195" s="3">
        <f t="shared" si="438"/>
        <v>61.879999999999995</v>
      </c>
      <c r="AD2195">
        <v>3400</v>
      </c>
      <c r="AE2195" s="1">
        <f t="shared" si="445"/>
        <v>3.4</v>
      </c>
    </row>
    <row r="2196" spans="1:31" customFormat="1" ht="43.2" hidden="1" x14ac:dyDescent="0.3">
      <c r="A2196" s="65" t="str" cm="1">
        <f t="array" ref="A2196">_xlfn.IFS(M2196&gt;=65,"Heavy",M2196&lt;=25,"Light",M2196&gt;=26-64,"Medium")</f>
        <v>Light</v>
      </c>
      <c r="B2196" s="1" t="s">
        <v>2787</v>
      </c>
      <c r="C2196" s="1" t="s">
        <v>2824</v>
      </c>
      <c r="D2196" s="3">
        <f t="shared" ref="D2196:D2259" si="454">D2195+1</f>
        <v>2179</v>
      </c>
      <c r="E2196" s="4" t="s">
        <v>2779</v>
      </c>
      <c r="F2196" s="3">
        <v>8</v>
      </c>
      <c r="G2196" s="3" t="s">
        <v>2827</v>
      </c>
      <c r="H2196" s="4" t="s">
        <v>2091</v>
      </c>
      <c r="I2196" s="3" t="s">
        <v>32</v>
      </c>
      <c r="J2196" s="3" t="s">
        <v>2340</v>
      </c>
      <c r="K2196" s="7" t="str">
        <f>VLOOKUP($I2196,'New Summary'!$E$8:$G$59,2,FALSE)</f>
        <v>H-200x100x4,5x7</v>
      </c>
      <c r="L2196" s="3" t="s">
        <v>2496</v>
      </c>
      <c r="M2196" s="7">
        <f>VLOOKUP($I2196,'New Summary'!$E$8:$G$59,3,FALSE)</f>
        <v>18.2</v>
      </c>
      <c r="N2196" s="3">
        <v>1350</v>
      </c>
      <c r="O2196" s="3" t="s">
        <v>25</v>
      </c>
      <c r="P2196" s="3">
        <v>1</v>
      </c>
      <c r="Q2196" s="28">
        <f t="shared" si="450"/>
        <v>1.35</v>
      </c>
      <c r="R2196" s="28">
        <f t="shared" si="451"/>
        <v>24.57</v>
      </c>
      <c r="S2196" s="12">
        <v>0</v>
      </c>
      <c r="T2196" s="46">
        <f t="shared" si="448"/>
        <v>0</v>
      </c>
      <c r="U2196" s="37"/>
      <c r="V2196" s="3">
        <f t="shared" si="449"/>
        <v>1.35</v>
      </c>
      <c r="W2196" s="30" t="s">
        <v>2502</v>
      </c>
      <c r="X2196" s="5">
        <f t="shared" si="452"/>
        <v>24.57</v>
      </c>
      <c r="Y2196" s="5">
        <f t="shared" si="453"/>
        <v>0</v>
      </c>
      <c r="Z2196" s="5"/>
      <c r="AA2196" s="3">
        <v>3.4</v>
      </c>
      <c r="AB2196" s="3">
        <f t="shared" si="437"/>
        <v>-2.0499999999999998</v>
      </c>
      <c r="AC2196" s="3">
        <f t="shared" si="438"/>
        <v>61.879999999999995</v>
      </c>
      <c r="AD2196">
        <v>3400</v>
      </c>
      <c r="AE2196" s="1">
        <f t="shared" si="445"/>
        <v>3.4</v>
      </c>
    </row>
    <row r="2197" spans="1:31" customFormat="1" ht="43.2" hidden="1" x14ac:dyDescent="0.3">
      <c r="A2197" s="65" t="str" cm="1">
        <f t="array" ref="A2197">_xlfn.IFS(M2197&gt;=65,"Heavy",M2197&lt;=25,"Light",M2197&gt;=26-64,"Medium")</f>
        <v>Heavy</v>
      </c>
      <c r="B2197" s="1" t="s">
        <v>2787</v>
      </c>
      <c r="C2197" s="1" t="s">
        <v>2824</v>
      </c>
      <c r="D2197" s="3">
        <f t="shared" si="454"/>
        <v>2180</v>
      </c>
      <c r="E2197" s="4" t="s">
        <v>2779</v>
      </c>
      <c r="F2197" s="3">
        <v>8</v>
      </c>
      <c r="G2197" s="3" t="s">
        <v>2827</v>
      </c>
      <c r="H2197" s="4" t="s">
        <v>2092</v>
      </c>
      <c r="I2197" s="3" t="s">
        <v>1078</v>
      </c>
      <c r="J2197" s="3" t="s">
        <v>2337</v>
      </c>
      <c r="K2197" s="7" t="str">
        <f>VLOOKUP($I2197,'New Summary'!$E$8:$G$59,2,FALSE)</f>
        <v>H-600x200x10x15</v>
      </c>
      <c r="L2197" s="3" t="s">
        <v>2496</v>
      </c>
      <c r="M2197" s="7">
        <f>VLOOKUP($I2197,'New Summary'!$E$8:$G$59,3,FALSE)</f>
        <v>94.6</v>
      </c>
      <c r="N2197" s="3">
        <v>6000</v>
      </c>
      <c r="O2197" s="3" t="s">
        <v>25</v>
      </c>
      <c r="P2197" s="3">
        <v>1</v>
      </c>
      <c r="Q2197" s="28">
        <f t="shared" si="450"/>
        <v>6</v>
      </c>
      <c r="R2197" s="28">
        <f t="shared" si="451"/>
        <v>567.59999999999991</v>
      </c>
      <c r="S2197" s="12">
        <v>0</v>
      </c>
      <c r="T2197" s="46">
        <f t="shared" si="448"/>
        <v>0</v>
      </c>
      <c r="U2197" s="37"/>
      <c r="V2197" s="3">
        <f t="shared" si="449"/>
        <v>6</v>
      </c>
      <c r="W2197" s="30" t="s">
        <v>2502</v>
      </c>
      <c r="X2197" s="29">
        <f t="shared" si="452"/>
        <v>567.59999999999991</v>
      </c>
      <c r="Y2197" s="29">
        <f t="shared" si="453"/>
        <v>0</v>
      </c>
      <c r="Z2197" s="5"/>
      <c r="AA2197" s="3">
        <v>3.4</v>
      </c>
      <c r="AB2197" s="3">
        <f t="shared" si="437"/>
        <v>2.6</v>
      </c>
      <c r="AC2197" s="3">
        <f t="shared" si="438"/>
        <v>321.64</v>
      </c>
      <c r="AD2197">
        <v>3400</v>
      </c>
      <c r="AE2197" s="1">
        <f t="shared" si="445"/>
        <v>3.4</v>
      </c>
    </row>
    <row r="2198" spans="1:31" customFormat="1" ht="43.2" hidden="1" x14ac:dyDescent="0.3">
      <c r="A2198" s="65" t="str" cm="1">
        <f t="array" ref="A2198">_xlfn.IFS(M2198&gt;=65,"Heavy",M2198&lt;=25,"Light",M2198&gt;=26-64,"Medium")</f>
        <v>Heavy</v>
      </c>
      <c r="B2198" s="1" t="s">
        <v>2787</v>
      </c>
      <c r="C2198" s="1" t="s">
        <v>2824</v>
      </c>
      <c r="D2198" s="3">
        <f t="shared" si="454"/>
        <v>2181</v>
      </c>
      <c r="E2198" s="4" t="s">
        <v>2779</v>
      </c>
      <c r="F2198" s="3">
        <v>8</v>
      </c>
      <c r="G2198" s="3" t="s">
        <v>2827</v>
      </c>
      <c r="H2198" s="4" t="s">
        <v>2093</v>
      </c>
      <c r="I2198" s="3" t="s">
        <v>1184</v>
      </c>
      <c r="J2198" s="3" t="s">
        <v>2330</v>
      </c>
      <c r="K2198" s="7" t="str">
        <f>VLOOKUP($I2198,'New Summary'!$E$8:$G$59,2,FALSE)</f>
        <v>H-350x250x9x14</v>
      </c>
      <c r="L2198" s="3" t="s">
        <v>2496</v>
      </c>
      <c r="M2198" s="7">
        <f>VLOOKUP($I2198,'New Summary'!$E$8:$G$59,3,FALSE)</f>
        <v>79.7</v>
      </c>
      <c r="N2198" s="3">
        <v>6000</v>
      </c>
      <c r="O2198" s="3" t="s">
        <v>25</v>
      </c>
      <c r="P2198" s="3">
        <v>1</v>
      </c>
      <c r="Q2198" s="28">
        <f t="shared" si="450"/>
        <v>6</v>
      </c>
      <c r="R2198" s="28">
        <f t="shared" si="451"/>
        <v>478.20000000000005</v>
      </c>
      <c r="S2198" s="12">
        <v>0</v>
      </c>
      <c r="T2198" s="46">
        <f t="shared" si="448"/>
        <v>0</v>
      </c>
      <c r="U2198" s="14"/>
      <c r="V2198" s="3">
        <f t="shared" si="449"/>
        <v>6</v>
      </c>
      <c r="W2198" s="30" t="s">
        <v>2502</v>
      </c>
      <c r="X2198" s="29">
        <f t="shared" si="452"/>
        <v>478.20000000000005</v>
      </c>
      <c r="Y2198" s="29">
        <f t="shared" si="453"/>
        <v>0</v>
      </c>
      <c r="Z2198" s="5"/>
      <c r="AA2198" s="3">
        <v>3.4</v>
      </c>
      <c r="AB2198" s="3">
        <f t="shared" si="437"/>
        <v>2.6</v>
      </c>
      <c r="AC2198" s="3">
        <f t="shared" si="438"/>
        <v>270.98</v>
      </c>
      <c r="AD2198">
        <v>3400</v>
      </c>
      <c r="AE2198" s="1">
        <f t="shared" si="445"/>
        <v>3.4</v>
      </c>
    </row>
    <row r="2199" spans="1:31" customFormat="1" ht="43.2" hidden="1" x14ac:dyDescent="0.3">
      <c r="A2199" s="65" t="str" cm="1">
        <f t="array" ref="A2199">_xlfn.IFS(M2199&gt;=65,"Heavy",M2199&lt;=25,"Light",M2199&gt;=26-64,"Medium")</f>
        <v>Medium</v>
      </c>
      <c r="B2199" s="1" t="s">
        <v>2787</v>
      </c>
      <c r="C2199" s="1" t="s">
        <v>2824</v>
      </c>
      <c r="D2199" s="3">
        <f t="shared" si="454"/>
        <v>2182</v>
      </c>
      <c r="E2199" s="4" t="s">
        <v>2779</v>
      </c>
      <c r="F2199" s="3">
        <v>8</v>
      </c>
      <c r="G2199" s="3" t="s">
        <v>2827</v>
      </c>
      <c r="H2199" s="4" t="s">
        <v>2094</v>
      </c>
      <c r="I2199" s="3" t="s">
        <v>22</v>
      </c>
      <c r="J2199" s="7" t="s">
        <v>2343</v>
      </c>
      <c r="K2199" s="7" t="str">
        <f>VLOOKUP($I2199,'New Summary'!$E$8:$G$59,2,FALSE)</f>
        <v>H-200x150x6x9</v>
      </c>
      <c r="L2199" s="7" t="s">
        <v>2496</v>
      </c>
      <c r="M2199" s="7">
        <f>VLOOKUP($I2199,'New Summary'!$E$8:$G$59,3,FALSE)</f>
        <v>30.6</v>
      </c>
      <c r="N2199" s="3">
        <v>3000</v>
      </c>
      <c r="O2199" s="3" t="s">
        <v>25</v>
      </c>
      <c r="P2199" s="3">
        <v>1</v>
      </c>
      <c r="Q2199" s="28">
        <f t="shared" si="450"/>
        <v>3</v>
      </c>
      <c r="R2199" s="28">
        <f t="shared" si="451"/>
        <v>91.800000000000011</v>
      </c>
      <c r="S2199" s="12">
        <v>0</v>
      </c>
      <c r="T2199" s="46">
        <f t="shared" si="448"/>
        <v>0</v>
      </c>
      <c r="U2199" s="37"/>
      <c r="V2199" s="3">
        <f t="shared" si="449"/>
        <v>3</v>
      </c>
      <c r="W2199" s="30" t="s">
        <v>2502</v>
      </c>
      <c r="X2199" s="29">
        <f t="shared" si="452"/>
        <v>91.800000000000011</v>
      </c>
      <c r="Y2199" s="29">
        <f t="shared" si="453"/>
        <v>0</v>
      </c>
      <c r="Z2199" s="5"/>
      <c r="AA2199" s="3">
        <v>3.4</v>
      </c>
      <c r="AB2199" s="3">
        <f t="shared" si="437"/>
        <v>-0.39999999999999991</v>
      </c>
      <c r="AC2199" s="3">
        <f t="shared" si="438"/>
        <v>104.04</v>
      </c>
      <c r="AD2199">
        <v>3400</v>
      </c>
      <c r="AE2199" s="1">
        <f t="shared" si="445"/>
        <v>3.4</v>
      </c>
    </row>
    <row r="2200" spans="1:31" customFormat="1" ht="43.2" hidden="1" x14ac:dyDescent="0.3">
      <c r="A2200" s="65" t="str" cm="1">
        <f t="array" ref="A2200">_xlfn.IFS(M2200&gt;=65,"Heavy",M2200&lt;=25,"Light",M2200&gt;=26-64,"Medium")</f>
        <v>Heavy</v>
      </c>
      <c r="B2200" s="1" t="s">
        <v>2787</v>
      </c>
      <c r="C2200" s="1" t="s">
        <v>2824</v>
      </c>
      <c r="D2200" s="3">
        <f t="shared" si="454"/>
        <v>2183</v>
      </c>
      <c r="E2200" s="4" t="s">
        <v>2779</v>
      </c>
      <c r="F2200" s="3">
        <v>8</v>
      </c>
      <c r="G2200" s="3" t="s">
        <v>2827</v>
      </c>
      <c r="H2200" s="4" t="s">
        <v>2095</v>
      </c>
      <c r="I2200" s="3" t="s">
        <v>1078</v>
      </c>
      <c r="J2200" s="3" t="s">
        <v>2337</v>
      </c>
      <c r="K2200" s="7" t="str">
        <f>VLOOKUP($I2200,'New Summary'!$E$8:$G$59,2,FALSE)</f>
        <v>H-600x200x10x15</v>
      </c>
      <c r="L2200" s="3" t="s">
        <v>2496</v>
      </c>
      <c r="M2200" s="7">
        <f>VLOOKUP($I2200,'New Summary'!$E$8:$G$59,3,FALSE)</f>
        <v>94.6</v>
      </c>
      <c r="N2200" s="3">
        <v>6000</v>
      </c>
      <c r="O2200" s="3" t="s">
        <v>25</v>
      </c>
      <c r="P2200" s="3">
        <v>1</v>
      </c>
      <c r="Q2200" s="28">
        <f t="shared" si="450"/>
        <v>6</v>
      </c>
      <c r="R2200" s="28">
        <f t="shared" si="451"/>
        <v>567.59999999999991</v>
      </c>
      <c r="S2200" s="12">
        <v>0</v>
      </c>
      <c r="T2200" s="46">
        <f t="shared" si="448"/>
        <v>0</v>
      </c>
      <c r="U2200" s="37"/>
      <c r="V2200" s="3">
        <f t="shared" si="449"/>
        <v>6</v>
      </c>
      <c r="W2200" s="30" t="s">
        <v>2502</v>
      </c>
      <c r="X2200" s="29">
        <f t="shared" si="452"/>
        <v>567.59999999999991</v>
      </c>
      <c r="Y2200" s="29">
        <f t="shared" si="453"/>
        <v>0</v>
      </c>
      <c r="Z2200" s="5"/>
      <c r="AA2200" s="3">
        <v>3.4</v>
      </c>
      <c r="AB2200" s="3">
        <f t="shared" si="437"/>
        <v>2.6</v>
      </c>
      <c r="AC2200" s="3">
        <f t="shared" si="438"/>
        <v>321.64</v>
      </c>
      <c r="AD2200">
        <v>3400</v>
      </c>
      <c r="AE2200" s="1">
        <f t="shared" si="445"/>
        <v>3.4</v>
      </c>
    </row>
    <row r="2201" spans="1:31" customFormat="1" ht="43.2" hidden="1" x14ac:dyDescent="0.3">
      <c r="A2201" s="65" t="str" cm="1">
        <f t="array" ref="A2201">_xlfn.IFS(M2201&gt;=65,"Heavy",M2201&lt;=25,"Light",M2201&gt;=26-64,"Medium")</f>
        <v>Medium</v>
      </c>
      <c r="B2201" s="1" t="s">
        <v>2787</v>
      </c>
      <c r="C2201" s="1" t="s">
        <v>2824</v>
      </c>
      <c r="D2201" s="3">
        <f t="shared" si="454"/>
        <v>2184</v>
      </c>
      <c r="E2201" s="4" t="s">
        <v>2779</v>
      </c>
      <c r="F2201" s="3">
        <v>8</v>
      </c>
      <c r="G2201" s="3" t="s">
        <v>2827</v>
      </c>
      <c r="H2201" s="4" t="s">
        <v>2096</v>
      </c>
      <c r="I2201" s="3" t="s">
        <v>1196</v>
      </c>
      <c r="J2201" s="3" t="s">
        <v>2325</v>
      </c>
      <c r="K2201" s="7" t="str">
        <f>VLOOKUP($I2201,'New Summary'!$E$8:$G$59,2,FALSE)</f>
        <v>H-350x175x6x9</v>
      </c>
      <c r="L2201" s="3" t="s">
        <v>2496</v>
      </c>
      <c r="M2201" s="7">
        <f>VLOOKUP($I2201,'New Summary'!$E$8:$G$59,3,FALSE)</f>
        <v>41.4</v>
      </c>
      <c r="N2201" s="3">
        <v>6000</v>
      </c>
      <c r="O2201" s="3" t="s">
        <v>25</v>
      </c>
      <c r="P2201" s="3">
        <v>1</v>
      </c>
      <c r="Q2201" s="28">
        <f t="shared" si="450"/>
        <v>6</v>
      </c>
      <c r="R2201" s="40">
        <f t="shared" si="451"/>
        <v>248.39999999999998</v>
      </c>
      <c r="S2201" s="12">
        <v>0</v>
      </c>
      <c r="T2201" s="46">
        <f t="shared" si="448"/>
        <v>0</v>
      </c>
      <c r="U2201" s="37"/>
      <c r="V2201" s="3">
        <f t="shared" si="449"/>
        <v>6</v>
      </c>
      <c r="W2201" s="30" t="s">
        <v>2502</v>
      </c>
      <c r="X2201" s="41">
        <f t="shared" si="452"/>
        <v>248.39999999999998</v>
      </c>
      <c r="Y2201" s="41">
        <f t="shared" si="453"/>
        <v>0</v>
      </c>
      <c r="Z2201" s="5"/>
      <c r="AA2201" s="3">
        <v>3.4</v>
      </c>
      <c r="AB2201" s="3">
        <f t="shared" si="437"/>
        <v>2.6</v>
      </c>
      <c r="AC2201" s="3">
        <f t="shared" si="438"/>
        <v>140.76</v>
      </c>
      <c r="AD2201">
        <v>3400</v>
      </c>
      <c r="AE2201" s="1">
        <f t="shared" si="445"/>
        <v>3.4</v>
      </c>
    </row>
    <row r="2202" spans="1:31" customFormat="1" ht="43.2" hidden="1" x14ac:dyDescent="0.3">
      <c r="A2202" s="65" t="str" cm="1">
        <f t="array" ref="A2202">_xlfn.IFS(M2202&gt;=65,"Heavy",M2202&lt;=25,"Light",M2202&gt;=26-64,"Medium")</f>
        <v>Medium</v>
      </c>
      <c r="B2202" s="1" t="s">
        <v>2787</v>
      </c>
      <c r="C2202" s="1" t="s">
        <v>2824</v>
      </c>
      <c r="D2202" s="3">
        <f t="shared" si="454"/>
        <v>2185</v>
      </c>
      <c r="E2202" s="4" t="s">
        <v>2779</v>
      </c>
      <c r="F2202" s="3">
        <v>8</v>
      </c>
      <c r="G2202" s="3" t="s">
        <v>2827</v>
      </c>
      <c r="H2202" s="4" t="s">
        <v>2097</v>
      </c>
      <c r="I2202" s="3" t="s">
        <v>1196</v>
      </c>
      <c r="J2202" s="3" t="s">
        <v>2325</v>
      </c>
      <c r="K2202" s="7" t="str">
        <f>VLOOKUP($I2202,'New Summary'!$E$8:$G$59,2,FALSE)</f>
        <v>H-350x175x6x9</v>
      </c>
      <c r="L2202" s="3" t="s">
        <v>2496</v>
      </c>
      <c r="M2202" s="7">
        <f>VLOOKUP($I2202,'New Summary'!$E$8:$G$59,3,FALSE)</f>
        <v>41.4</v>
      </c>
      <c r="N2202" s="3">
        <v>6000</v>
      </c>
      <c r="O2202" s="3" t="s">
        <v>25</v>
      </c>
      <c r="P2202" s="3">
        <v>1</v>
      </c>
      <c r="Q2202" s="28">
        <f t="shared" si="450"/>
        <v>6</v>
      </c>
      <c r="R2202" s="40">
        <f t="shared" si="451"/>
        <v>248.39999999999998</v>
      </c>
      <c r="S2202" s="12">
        <v>0</v>
      </c>
      <c r="T2202" s="46">
        <f t="shared" si="448"/>
        <v>0</v>
      </c>
      <c r="U2202" s="37"/>
      <c r="V2202" s="3">
        <f t="shared" si="449"/>
        <v>6</v>
      </c>
      <c r="W2202" s="30" t="s">
        <v>2502</v>
      </c>
      <c r="X2202" s="41">
        <f t="shared" si="452"/>
        <v>248.39999999999998</v>
      </c>
      <c r="Y2202" s="41">
        <f t="shared" si="453"/>
        <v>0</v>
      </c>
      <c r="Z2202" s="5"/>
      <c r="AA2202" s="3">
        <v>3.4</v>
      </c>
      <c r="AB2202" s="3">
        <f t="shared" si="437"/>
        <v>2.6</v>
      </c>
      <c r="AC2202" s="3">
        <f t="shared" si="438"/>
        <v>140.76</v>
      </c>
      <c r="AD2202">
        <v>3400</v>
      </c>
      <c r="AE2202" s="1">
        <f t="shared" si="445"/>
        <v>3.4</v>
      </c>
    </row>
    <row r="2203" spans="1:31" customFormat="1" ht="43.2" hidden="1" x14ac:dyDescent="0.3">
      <c r="A2203" s="65" t="str" cm="1">
        <f t="array" ref="A2203">_xlfn.IFS(M2203&gt;=65,"Heavy",M2203&lt;=25,"Light",M2203&gt;=26-64,"Medium")</f>
        <v>Heavy</v>
      </c>
      <c r="B2203" s="1" t="s">
        <v>2787</v>
      </c>
      <c r="C2203" s="1" t="s">
        <v>2824</v>
      </c>
      <c r="D2203" s="3">
        <f t="shared" si="454"/>
        <v>2186</v>
      </c>
      <c r="E2203" s="4" t="s">
        <v>2779</v>
      </c>
      <c r="F2203" s="3">
        <v>8</v>
      </c>
      <c r="G2203" s="3" t="s">
        <v>2827</v>
      </c>
      <c r="H2203" s="4" t="s">
        <v>2098</v>
      </c>
      <c r="I2203" s="3" t="s">
        <v>1200</v>
      </c>
      <c r="J2203" s="3" t="s">
        <v>2334</v>
      </c>
      <c r="K2203" s="7" t="str">
        <f>VLOOKUP($I2203,'New Summary'!$E$8:$G$59,2,FALSE)</f>
        <v>H-400x200x9x15</v>
      </c>
      <c r="L2203" s="3" t="s">
        <v>2496</v>
      </c>
      <c r="M2203" s="7">
        <f>VLOOKUP($I2203,'New Summary'!$E$8:$G$59,3,FALSE)</f>
        <v>75.5</v>
      </c>
      <c r="N2203" s="3">
        <v>6000</v>
      </c>
      <c r="O2203" s="3" t="s">
        <v>25</v>
      </c>
      <c r="P2203" s="3">
        <v>1</v>
      </c>
      <c r="Q2203" s="28">
        <f t="shared" si="450"/>
        <v>6</v>
      </c>
      <c r="R2203" s="28">
        <f t="shared" si="451"/>
        <v>453</v>
      </c>
      <c r="S2203" s="12">
        <v>0</v>
      </c>
      <c r="T2203" s="46">
        <f t="shared" si="448"/>
        <v>0</v>
      </c>
      <c r="U2203" s="15"/>
      <c r="V2203" s="3">
        <f t="shared" si="449"/>
        <v>6</v>
      </c>
      <c r="W2203" s="30" t="s">
        <v>2502</v>
      </c>
      <c r="X2203" s="5">
        <f t="shared" si="452"/>
        <v>453</v>
      </c>
      <c r="Y2203" s="5">
        <f t="shared" si="453"/>
        <v>0</v>
      </c>
      <c r="Z2203" s="5"/>
      <c r="AA2203" s="3">
        <v>3.4</v>
      </c>
      <c r="AB2203" s="3">
        <f t="shared" si="437"/>
        <v>2.6</v>
      </c>
      <c r="AC2203" s="3">
        <f t="shared" si="438"/>
        <v>256.7</v>
      </c>
      <c r="AD2203">
        <v>3400</v>
      </c>
      <c r="AE2203" s="1">
        <f t="shared" si="445"/>
        <v>3.4</v>
      </c>
    </row>
    <row r="2204" spans="1:31" customFormat="1" ht="43.2" hidden="1" x14ac:dyDescent="0.3">
      <c r="A2204" s="65" t="str" cm="1">
        <f t="array" ref="A2204">_xlfn.IFS(M2204&gt;=65,"Heavy",M2204&lt;=25,"Light",M2204&gt;=26-64,"Medium")</f>
        <v>Medium</v>
      </c>
      <c r="B2204" s="1" t="s">
        <v>2787</v>
      </c>
      <c r="C2204" s="1" t="s">
        <v>2824</v>
      </c>
      <c r="D2204" s="3">
        <f t="shared" si="454"/>
        <v>2187</v>
      </c>
      <c r="E2204" s="4" t="s">
        <v>2779</v>
      </c>
      <c r="F2204" s="3">
        <v>8</v>
      </c>
      <c r="G2204" s="3" t="s">
        <v>2827</v>
      </c>
      <c r="H2204" s="4" t="s">
        <v>2099</v>
      </c>
      <c r="I2204" s="3" t="s">
        <v>1196</v>
      </c>
      <c r="J2204" s="3" t="s">
        <v>2325</v>
      </c>
      <c r="K2204" s="7" t="str">
        <f>VLOOKUP($I2204,'New Summary'!$E$8:$G$59,2,FALSE)</f>
        <v>H-350x175x6x9</v>
      </c>
      <c r="L2204" s="3" t="s">
        <v>2496</v>
      </c>
      <c r="M2204" s="7">
        <f>VLOOKUP($I2204,'New Summary'!$E$8:$G$59,3,FALSE)</f>
        <v>41.4</v>
      </c>
      <c r="N2204" s="3">
        <v>6000</v>
      </c>
      <c r="O2204" s="3" t="s">
        <v>25</v>
      </c>
      <c r="P2204" s="3">
        <v>1</v>
      </c>
      <c r="Q2204" s="28">
        <f t="shared" si="450"/>
        <v>6</v>
      </c>
      <c r="R2204" s="40">
        <f t="shared" si="451"/>
        <v>248.39999999999998</v>
      </c>
      <c r="S2204" s="12">
        <v>0</v>
      </c>
      <c r="T2204" s="46">
        <f t="shared" si="448"/>
        <v>0</v>
      </c>
      <c r="U2204" s="37"/>
      <c r="V2204" s="3">
        <f t="shared" si="449"/>
        <v>6</v>
      </c>
      <c r="W2204" s="30" t="s">
        <v>2502</v>
      </c>
      <c r="X2204" s="41">
        <f t="shared" si="452"/>
        <v>248.39999999999998</v>
      </c>
      <c r="Y2204" s="41">
        <f t="shared" si="453"/>
        <v>0</v>
      </c>
      <c r="Z2204" s="5"/>
      <c r="AA2204" s="3">
        <v>3.4</v>
      </c>
      <c r="AB2204" s="3">
        <f t="shared" si="437"/>
        <v>2.6</v>
      </c>
      <c r="AC2204" s="3">
        <f t="shared" si="438"/>
        <v>140.76</v>
      </c>
      <c r="AD2204">
        <v>3400</v>
      </c>
      <c r="AE2204" s="1">
        <f t="shared" si="445"/>
        <v>3.4</v>
      </c>
    </row>
    <row r="2205" spans="1:31" customFormat="1" ht="43.2" hidden="1" x14ac:dyDescent="0.3">
      <c r="A2205" s="65" t="str" cm="1">
        <f t="array" ref="A2205">_xlfn.IFS(M2205&gt;=65,"Heavy",M2205&lt;=25,"Light",M2205&gt;=26-64,"Medium")</f>
        <v>Medium</v>
      </c>
      <c r="B2205" s="1" t="s">
        <v>2787</v>
      </c>
      <c r="C2205" s="1" t="s">
        <v>2824</v>
      </c>
      <c r="D2205" s="3">
        <f t="shared" si="454"/>
        <v>2188</v>
      </c>
      <c r="E2205" s="4" t="s">
        <v>2779</v>
      </c>
      <c r="F2205" s="3">
        <v>8</v>
      </c>
      <c r="G2205" s="3" t="s">
        <v>2827</v>
      </c>
      <c r="H2205" s="4" t="s">
        <v>2100</v>
      </c>
      <c r="I2205" s="3" t="s">
        <v>1196</v>
      </c>
      <c r="J2205" s="3" t="s">
        <v>2325</v>
      </c>
      <c r="K2205" s="7" t="str">
        <f>VLOOKUP($I2205,'New Summary'!$E$8:$G$59,2,FALSE)</f>
        <v>H-350x175x6x9</v>
      </c>
      <c r="L2205" s="3" t="s">
        <v>2496</v>
      </c>
      <c r="M2205" s="7">
        <f>VLOOKUP($I2205,'New Summary'!$E$8:$G$59,3,FALSE)</f>
        <v>41.4</v>
      </c>
      <c r="N2205" s="3">
        <v>6000</v>
      </c>
      <c r="O2205" s="3" t="s">
        <v>25</v>
      </c>
      <c r="P2205" s="3">
        <v>1</v>
      </c>
      <c r="Q2205" s="28">
        <f t="shared" si="450"/>
        <v>6</v>
      </c>
      <c r="R2205" s="40">
        <f t="shared" si="451"/>
        <v>248.39999999999998</v>
      </c>
      <c r="S2205" s="12">
        <v>0</v>
      </c>
      <c r="T2205" s="46">
        <f t="shared" si="448"/>
        <v>0</v>
      </c>
      <c r="U2205" s="37"/>
      <c r="V2205" s="3">
        <f t="shared" si="449"/>
        <v>6</v>
      </c>
      <c r="W2205" s="30" t="s">
        <v>2502</v>
      </c>
      <c r="X2205" s="41">
        <f t="shared" si="452"/>
        <v>248.39999999999998</v>
      </c>
      <c r="Y2205" s="41">
        <f t="shared" si="453"/>
        <v>0</v>
      </c>
      <c r="Z2205" s="5"/>
      <c r="AA2205" s="3">
        <v>3.4</v>
      </c>
      <c r="AB2205" s="3">
        <f t="shared" ref="AB2205:AB2268" si="455">Q2205-AA2205</f>
        <v>2.6</v>
      </c>
      <c r="AC2205" s="3">
        <f t="shared" ref="AC2205:AC2268" si="456">AA2205*M2205*P2205</f>
        <v>140.76</v>
      </c>
      <c r="AD2205">
        <v>3400</v>
      </c>
      <c r="AE2205" s="1">
        <f t="shared" si="445"/>
        <v>3.4</v>
      </c>
    </row>
    <row r="2206" spans="1:31" customFormat="1" ht="43.2" hidden="1" x14ac:dyDescent="0.3">
      <c r="A2206" s="65" t="str" cm="1">
        <f t="array" ref="A2206">_xlfn.IFS(M2206&gt;=65,"Heavy",M2206&lt;=25,"Light",M2206&gt;=26-64,"Medium")</f>
        <v>Heavy</v>
      </c>
      <c r="B2206" s="1" t="s">
        <v>2787</v>
      </c>
      <c r="C2206" s="1" t="s">
        <v>2824</v>
      </c>
      <c r="D2206" s="3">
        <f t="shared" si="454"/>
        <v>2189</v>
      </c>
      <c r="E2206" s="4" t="s">
        <v>2779</v>
      </c>
      <c r="F2206" s="3">
        <v>8</v>
      </c>
      <c r="G2206" s="3" t="s">
        <v>2827</v>
      </c>
      <c r="H2206" s="4" t="s">
        <v>2101</v>
      </c>
      <c r="I2206" s="3" t="s">
        <v>1184</v>
      </c>
      <c r="J2206" s="3" t="s">
        <v>2330</v>
      </c>
      <c r="K2206" s="7" t="str">
        <f>VLOOKUP($I2206,'New Summary'!$E$8:$G$59,2,FALSE)</f>
        <v>H-350x250x9x14</v>
      </c>
      <c r="L2206" s="3" t="s">
        <v>2496</v>
      </c>
      <c r="M2206" s="7">
        <f>VLOOKUP($I2206,'New Summary'!$E$8:$G$59,3,FALSE)</f>
        <v>79.7</v>
      </c>
      <c r="N2206" s="3">
        <v>6000</v>
      </c>
      <c r="O2206" s="3" t="s">
        <v>25</v>
      </c>
      <c r="P2206" s="3">
        <v>1</v>
      </c>
      <c r="Q2206" s="28">
        <f t="shared" si="450"/>
        <v>6</v>
      </c>
      <c r="R2206" s="28">
        <f t="shared" si="451"/>
        <v>478.20000000000005</v>
      </c>
      <c r="S2206" s="12">
        <v>0</v>
      </c>
      <c r="T2206" s="46">
        <f t="shared" si="448"/>
        <v>0</v>
      </c>
      <c r="U2206" s="14"/>
      <c r="V2206" s="3">
        <f t="shared" si="449"/>
        <v>6</v>
      </c>
      <c r="W2206" s="30" t="s">
        <v>2502</v>
      </c>
      <c r="X2206" s="29">
        <f t="shared" si="452"/>
        <v>478.20000000000005</v>
      </c>
      <c r="Y2206" s="29">
        <f t="shared" si="453"/>
        <v>0</v>
      </c>
      <c r="Z2206" s="5"/>
      <c r="AA2206" s="3">
        <v>3.4</v>
      </c>
      <c r="AB2206" s="3">
        <f t="shared" si="455"/>
        <v>2.6</v>
      </c>
      <c r="AC2206" s="3">
        <f t="shared" si="456"/>
        <v>270.98</v>
      </c>
      <c r="AD2206">
        <v>3400</v>
      </c>
      <c r="AE2206" s="1">
        <f t="shared" si="445"/>
        <v>3.4</v>
      </c>
    </row>
    <row r="2207" spans="1:31" customFormat="1" ht="43.2" hidden="1" x14ac:dyDescent="0.3">
      <c r="A2207" s="65" t="str" cm="1">
        <f t="array" ref="A2207">_xlfn.IFS(M2207&gt;=65,"Heavy",M2207&lt;=25,"Light",M2207&gt;=26-64,"Medium")</f>
        <v>Heavy</v>
      </c>
      <c r="B2207" s="1" t="s">
        <v>2787</v>
      </c>
      <c r="C2207" s="1" t="s">
        <v>2824</v>
      </c>
      <c r="D2207" s="3">
        <f t="shared" si="454"/>
        <v>2190</v>
      </c>
      <c r="E2207" s="4" t="s">
        <v>2779</v>
      </c>
      <c r="F2207" s="3">
        <v>8</v>
      </c>
      <c r="G2207" s="3" t="s">
        <v>2827</v>
      </c>
      <c r="H2207" s="4" t="s">
        <v>2122</v>
      </c>
      <c r="I2207" s="3" t="s">
        <v>1173</v>
      </c>
      <c r="J2207" s="3" t="s">
        <v>2329</v>
      </c>
      <c r="K2207" s="7" t="str">
        <f>VLOOKUP($I2207,'New Summary'!$E$8:$G$59,2,FALSE)</f>
        <v>H-350x250x9x14</v>
      </c>
      <c r="L2207" s="3" t="s">
        <v>2496</v>
      </c>
      <c r="M2207" s="7">
        <f>VLOOKUP($I2207,'New Summary'!$E$8:$G$59,3,FALSE)</f>
        <v>79.7</v>
      </c>
      <c r="N2207" s="3">
        <v>6000</v>
      </c>
      <c r="O2207" s="3" t="s">
        <v>25</v>
      </c>
      <c r="P2207" s="3">
        <v>1</v>
      </c>
      <c r="Q2207" s="28">
        <f t="shared" si="450"/>
        <v>6</v>
      </c>
      <c r="R2207" s="28">
        <f t="shared" si="451"/>
        <v>478.20000000000005</v>
      </c>
      <c r="S2207" s="12">
        <v>0</v>
      </c>
      <c r="T2207" s="46">
        <f t="shared" si="448"/>
        <v>0</v>
      </c>
      <c r="U2207" s="15"/>
      <c r="V2207" s="3">
        <f t="shared" si="449"/>
        <v>6</v>
      </c>
      <c r="W2207" s="45" t="s">
        <v>2502</v>
      </c>
      <c r="X2207" s="47">
        <f t="shared" si="452"/>
        <v>478.20000000000005</v>
      </c>
      <c r="Y2207" s="47">
        <f t="shared" si="453"/>
        <v>0</v>
      </c>
      <c r="Z2207" s="5"/>
      <c r="AA2207" s="3">
        <v>3.4</v>
      </c>
      <c r="AB2207" s="3">
        <f t="shared" si="455"/>
        <v>2.6</v>
      </c>
      <c r="AC2207" s="3">
        <f t="shared" si="456"/>
        <v>270.98</v>
      </c>
      <c r="AD2207">
        <v>3400</v>
      </c>
      <c r="AE2207" s="1">
        <f t="shared" si="445"/>
        <v>3.4</v>
      </c>
    </row>
    <row r="2208" spans="1:31" customFormat="1" ht="43.2" hidden="1" x14ac:dyDescent="0.3">
      <c r="A2208" s="65" t="str" cm="1">
        <f t="array" ref="A2208">_xlfn.IFS(M2208&gt;=65,"Heavy",M2208&lt;=25,"Light",M2208&gt;=26-64,"Medium")</f>
        <v>Light</v>
      </c>
      <c r="B2208" s="1" t="s">
        <v>2787</v>
      </c>
      <c r="C2208" s="1" t="s">
        <v>2824</v>
      </c>
      <c r="D2208" s="3">
        <f t="shared" si="454"/>
        <v>2191</v>
      </c>
      <c r="E2208" s="4" t="s">
        <v>2779</v>
      </c>
      <c r="F2208" s="3">
        <v>8</v>
      </c>
      <c r="G2208" s="3" t="s">
        <v>2827</v>
      </c>
      <c r="H2208" s="4" t="s">
        <v>2123</v>
      </c>
      <c r="I2208" s="3" t="s">
        <v>32</v>
      </c>
      <c r="J2208" s="3" t="s">
        <v>2340</v>
      </c>
      <c r="K2208" s="7" t="str">
        <f>VLOOKUP($I2208,'New Summary'!$E$8:$G$59,2,FALSE)</f>
        <v>H-200x100x4,5x7</v>
      </c>
      <c r="L2208" s="3" t="s">
        <v>2496</v>
      </c>
      <c r="M2208" s="7">
        <f>VLOOKUP($I2208,'New Summary'!$E$8:$G$59,3,FALSE)</f>
        <v>18.2</v>
      </c>
      <c r="N2208" s="3">
        <v>2200</v>
      </c>
      <c r="O2208" s="3" t="s">
        <v>25</v>
      </c>
      <c r="P2208" s="3">
        <v>1</v>
      </c>
      <c r="Q2208" s="28">
        <f t="shared" si="450"/>
        <v>2.2000000000000002</v>
      </c>
      <c r="R2208" s="28">
        <f t="shared" si="451"/>
        <v>40.04</v>
      </c>
      <c r="S2208" s="12">
        <v>0</v>
      </c>
      <c r="T2208" s="46">
        <f t="shared" si="448"/>
        <v>0</v>
      </c>
      <c r="U2208" s="37"/>
      <c r="V2208" s="3">
        <f t="shared" si="449"/>
        <v>2.2000000000000002</v>
      </c>
      <c r="W2208" s="30" t="s">
        <v>2502</v>
      </c>
      <c r="X2208" s="5">
        <f t="shared" si="452"/>
        <v>40.04</v>
      </c>
      <c r="Y2208" s="5">
        <f t="shared" si="453"/>
        <v>0</v>
      </c>
      <c r="Z2208" s="5"/>
      <c r="AA2208" s="3">
        <v>3.4</v>
      </c>
      <c r="AB2208" s="3">
        <f t="shared" si="455"/>
        <v>-1.1999999999999997</v>
      </c>
      <c r="AC2208" s="3">
        <f t="shared" si="456"/>
        <v>61.879999999999995</v>
      </c>
      <c r="AD2208">
        <v>3400</v>
      </c>
      <c r="AE2208" s="1">
        <f t="shared" si="445"/>
        <v>3.4</v>
      </c>
    </row>
    <row r="2209" spans="1:31" customFormat="1" ht="43.2" hidden="1" x14ac:dyDescent="0.3">
      <c r="A2209" s="65" t="str" cm="1">
        <f t="array" ref="A2209">_xlfn.IFS(M2209&gt;=65,"Heavy",M2209&lt;=25,"Light",M2209&gt;=26-64,"Medium")</f>
        <v>Light</v>
      </c>
      <c r="B2209" s="1" t="s">
        <v>2787</v>
      </c>
      <c r="C2209" s="1" t="s">
        <v>2824</v>
      </c>
      <c r="D2209" s="3">
        <f t="shared" si="454"/>
        <v>2192</v>
      </c>
      <c r="E2209" s="4" t="s">
        <v>2779</v>
      </c>
      <c r="F2209" s="3">
        <v>8</v>
      </c>
      <c r="G2209" s="3" t="s">
        <v>2827</v>
      </c>
      <c r="H2209" s="4" t="s">
        <v>2124</v>
      </c>
      <c r="I2209" s="3" t="s">
        <v>32</v>
      </c>
      <c r="J2209" s="3" t="s">
        <v>2340</v>
      </c>
      <c r="K2209" s="7" t="str">
        <f>VLOOKUP($I2209,'New Summary'!$E$8:$G$59,2,FALSE)</f>
        <v>H-200x100x4,5x7</v>
      </c>
      <c r="L2209" s="3" t="s">
        <v>2496</v>
      </c>
      <c r="M2209" s="7">
        <f>VLOOKUP($I2209,'New Summary'!$E$8:$G$59,3,FALSE)</f>
        <v>18.2</v>
      </c>
      <c r="N2209" s="3">
        <v>2200</v>
      </c>
      <c r="O2209" s="3" t="s">
        <v>25</v>
      </c>
      <c r="P2209" s="3">
        <v>1</v>
      </c>
      <c r="Q2209" s="28">
        <f t="shared" si="450"/>
        <v>2.2000000000000002</v>
      </c>
      <c r="R2209" s="28">
        <f t="shared" si="451"/>
        <v>40.04</v>
      </c>
      <c r="S2209" s="12">
        <v>0</v>
      </c>
      <c r="T2209" s="46">
        <f t="shared" si="448"/>
        <v>0</v>
      </c>
      <c r="U2209" s="37"/>
      <c r="V2209" s="3">
        <f t="shared" si="449"/>
        <v>2.2000000000000002</v>
      </c>
      <c r="W2209" s="30" t="s">
        <v>2502</v>
      </c>
      <c r="X2209" s="5">
        <f t="shared" si="452"/>
        <v>40.04</v>
      </c>
      <c r="Y2209" s="5">
        <f t="shared" si="453"/>
        <v>0</v>
      </c>
      <c r="Z2209" s="5"/>
      <c r="AA2209" s="3">
        <v>3.4</v>
      </c>
      <c r="AB2209" s="3">
        <f t="shared" si="455"/>
        <v>-1.1999999999999997</v>
      </c>
      <c r="AC2209" s="3">
        <f t="shared" si="456"/>
        <v>61.879999999999995</v>
      </c>
      <c r="AD2209">
        <v>3400</v>
      </c>
      <c r="AE2209" s="1">
        <f t="shared" si="445"/>
        <v>3.4</v>
      </c>
    </row>
    <row r="2210" spans="1:31" customFormat="1" ht="43.2" hidden="1" x14ac:dyDescent="0.3">
      <c r="A2210" s="65" t="str" cm="1">
        <f t="array" ref="A2210">_xlfn.IFS(M2210&gt;=65,"Heavy",M2210&lt;=25,"Light",M2210&gt;=26-64,"Medium")</f>
        <v>Light</v>
      </c>
      <c r="B2210" s="1" t="s">
        <v>2787</v>
      </c>
      <c r="C2210" s="1" t="s">
        <v>2824</v>
      </c>
      <c r="D2210" s="3">
        <f t="shared" si="454"/>
        <v>2193</v>
      </c>
      <c r="E2210" s="4" t="s">
        <v>2779</v>
      </c>
      <c r="F2210" s="3">
        <v>8</v>
      </c>
      <c r="G2210" s="3" t="s">
        <v>2827</v>
      </c>
      <c r="H2210" s="4" t="s">
        <v>2125</v>
      </c>
      <c r="I2210" s="3" t="s">
        <v>32</v>
      </c>
      <c r="J2210" s="3" t="s">
        <v>2340</v>
      </c>
      <c r="K2210" s="7" t="str">
        <f>VLOOKUP($I2210,'New Summary'!$E$8:$G$59,2,FALSE)</f>
        <v>H-200x100x4,5x7</v>
      </c>
      <c r="L2210" s="3" t="s">
        <v>2496</v>
      </c>
      <c r="M2210" s="7">
        <f>VLOOKUP($I2210,'New Summary'!$E$8:$G$59,3,FALSE)</f>
        <v>18.2</v>
      </c>
      <c r="N2210" s="3">
        <v>1350</v>
      </c>
      <c r="O2210" s="3" t="s">
        <v>25</v>
      </c>
      <c r="P2210" s="3">
        <v>1</v>
      </c>
      <c r="Q2210" s="28">
        <f t="shared" si="450"/>
        <v>1.35</v>
      </c>
      <c r="R2210" s="28">
        <f t="shared" si="451"/>
        <v>24.57</v>
      </c>
      <c r="S2210" s="12">
        <v>0</v>
      </c>
      <c r="T2210" s="46">
        <f t="shared" si="448"/>
        <v>0</v>
      </c>
      <c r="U2210" s="37"/>
      <c r="V2210" s="3">
        <f t="shared" si="449"/>
        <v>1.35</v>
      </c>
      <c r="W2210" s="30" t="s">
        <v>2502</v>
      </c>
      <c r="X2210" s="5">
        <f t="shared" si="452"/>
        <v>24.57</v>
      </c>
      <c r="Y2210" s="5">
        <f t="shared" si="453"/>
        <v>0</v>
      </c>
      <c r="Z2210" s="5"/>
      <c r="AA2210" s="3">
        <v>3.4</v>
      </c>
      <c r="AB2210" s="3">
        <f t="shared" si="455"/>
        <v>-2.0499999999999998</v>
      </c>
      <c r="AC2210" s="3">
        <f t="shared" si="456"/>
        <v>61.879999999999995</v>
      </c>
      <c r="AD2210">
        <v>3400</v>
      </c>
      <c r="AE2210" s="1">
        <f t="shared" si="445"/>
        <v>3.4</v>
      </c>
    </row>
    <row r="2211" spans="1:31" customFormat="1" ht="43.2" hidden="1" x14ac:dyDescent="0.3">
      <c r="A2211" s="65" t="str" cm="1">
        <f t="array" ref="A2211">_xlfn.IFS(M2211&gt;=65,"Heavy",M2211&lt;=25,"Light",M2211&gt;=26-64,"Medium")</f>
        <v>Medium</v>
      </c>
      <c r="B2211" s="1" t="s">
        <v>2787</v>
      </c>
      <c r="C2211" s="1" t="s">
        <v>2824</v>
      </c>
      <c r="D2211" s="3">
        <f t="shared" si="454"/>
        <v>2194</v>
      </c>
      <c r="E2211" s="4" t="s">
        <v>2779</v>
      </c>
      <c r="F2211" s="3">
        <v>8</v>
      </c>
      <c r="G2211" s="3" t="s">
        <v>2827</v>
      </c>
      <c r="H2211" s="4" t="s">
        <v>2126</v>
      </c>
      <c r="I2211" s="3" t="s">
        <v>22</v>
      </c>
      <c r="J2211" s="7" t="s">
        <v>2343</v>
      </c>
      <c r="K2211" s="7" t="str">
        <f>VLOOKUP($I2211,'New Summary'!$E$8:$G$59,2,FALSE)</f>
        <v>H-200x150x6x9</v>
      </c>
      <c r="L2211" s="7" t="s">
        <v>2496</v>
      </c>
      <c r="M2211" s="7">
        <f>VLOOKUP($I2211,'New Summary'!$E$8:$G$59,3,FALSE)</f>
        <v>30.6</v>
      </c>
      <c r="N2211" s="3">
        <v>6000</v>
      </c>
      <c r="O2211" s="3" t="s">
        <v>25</v>
      </c>
      <c r="P2211" s="3">
        <v>1</v>
      </c>
      <c r="Q2211" s="28">
        <f t="shared" si="450"/>
        <v>6</v>
      </c>
      <c r="R2211" s="28">
        <f t="shared" si="451"/>
        <v>183.60000000000002</v>
      </c>
      <c r="S2211" s="12">
        <v>0</v>
      </c>
      <c r="T2211" s="46">
        <f t="shared" si="448"/>
        <v>0</v>
      </c>
      <c r="U2211" s="37"/>
      <c r="V2211" s="3">
        <f t="shared" si="449"/>
        <v>6</v>
      </c>
      <c r="W2211" s="30" t="s">
        <v>2502</v>
      </c>
      <c r="X2211" s="29">
        <f t="shared" si="452"/>
        <v>183.60000000000002</v>
      </c>
      <c r="Y2211" s="29">
        <f t="shared" si="453"/>
        <v>0</v>
      </c>
      <c r="Z2211" s="5"/>
      <c r="AA2211" s="3">
        <v>3.4</v>
      </c>
      <c r="AB2211" s="3">
        <f t="shared" si="455"/>
        <v>2.6</v>
      </c>
      <c r="AC2211" s="3">
        <f t="shared" si="456"/>
        <v>104.04</v>
      </c>
      <c r="AD2211">
        <v>3400</v>
      </c>
      <c r="AE2211" s="1">
        <f t="shared" si="445"/>
        <v>3.4</v>
      </c>
    </row>
    <row r="2212" spans="1:31" customFormat="1" ht="43.2" hidden="1" x14ac:dyDescent="0.3">
      <c r="A2212" s="65" t="str" cm="1">
        <f t="array" ref="A2212">_xlfn.IFS(M2212&gt;=65,"Heavy",M2212&lt;=25,"Light",M2212&gt;=26-64,"Medium")</f>
        <v>Light</v>
      </c>
      <c r="B2212" s="1" t="s">
        <v>2787</v>
      </c>
      <c r="C2212" s="1" t="s">
        <v>2824</v>
      </c>
      <c r="D2212" s="3">
        <f t="shared" si="454"/>
        <v>2195</v>
      </c>
      <c r="E2212" s="4" t="s">
        <v>2779</v>
      </c>
      <c r="F2212" s="3">
        <v>8</v>
      </c>
      <c r="G2212" s="3" t="s">
        <v>2827</v>
      </c>
      <c r="H2212" s="4" t="s">
        <v>2127</v>
      </c>
      <c r="I2212" s="3" t="s">
        <v>32</v>
      </c>
      <c r="J2212" s="3" t="s">
        <v>2340</v>
      </c>
      <c r="K2212" s="7" t="str">
        <f>VLOOKUP($I2212,'New Summary'!$E$8:$G$59,2,FALSE)</f>
        <v>H-200x100x4,5x7</v>
      </c>
      <c r="L2212" s="3" t="s">
        <v>2496</v>
      </c>
      <c r="M2212" s="7">
        <f>VLOOKUP($I2212,'New Summary'!$E$8:$G$59,3,FALSE)</f>
        <v>18.2</v>
      </c>
      <c r="N2212" s="3">
        <v>2200</v>
      </c>
      <c r="O2212" s="3" t="s">
        <v>25</v>
      </c>
      <c r="P2212" s="3">
        <v>1</v>
      </c>
      <c r="Q2212" s="28">
        <f t="shared" si="450"/>
        <v>2.2000000000000002</v>
      </c>
      <c r="R2212" s="28">
        <f t="shared" si="451"/>
        <v>40.04</v>
      </c>
      <c r="S2212" s="12">
        <v>0</v>
      </c>
      <c r="T2212" s="46">
        <f t="shared" si="448"/>
        <v>0</v>
      </c>
      <c r="U2212" s="37"/>
      <c r="V2212" s="3">
        <f t="shared" si="449"/>
        <v>2.2000000000000002</v>
      </c>
      <c r="W2212" s="30" t="s">
        <v>2502</v>
      </c>
      <c r="X2212" s="5">
        <f t="shared" si="452"/>
        <v>40.04</v>
      </c>
      <c r="Y2212" s="5">
        <f t="shared" si="453"/>
        <v>0</v>
      </c>
      <c r="Z2212" s="5"/>
      <c r="AA2212" s="3">
        <v>3.4</v>
      </c>
      <c r="AB2212" s="3">
        <f t="shared" si="455"/>
        <v>-1.1999999999999997</v>
      </c>
      <c r="AC2212" s="3">
        <f t="shared" si="456"/>
        <v>61.879999999999995</v>
      </c>
      <c r="AD2212">
        <v>3400</v>
      </c>
      <c r="AE2212" s="1">
        <f t="shared" si="445"/>
        <v>3.4</v>
      </c>
    </row>
    <row r="2213" spans="1:31" customFormat="1" ht="43.2" hidden="1" x14ac:dyDescent="0.3">
      <c r="A2213" s="65" t="str" cm="1">
        <f t="array" ref="A2213">_xlfn.IFS(M2213&gt;=65,"Heavy",M2213&lt;=25,"Light",M2213&gt;=26-64,"Medium")</f>
        <v>Light</v>
      </c>
      <c r="B2213" s="1" t="s">
        <v>2787</v>
      </c>
      <c r="C2213" s="1" t="s">
        <v>2824</v>
      </c>
      <c r="D2213" s="3">
        <f t="shared" si="454"/>
        <v>2196</v>
      </c>
      <c r="E2213" s="4" t="s">
        <v>2779</v>
      </c>
      <c r="F2213" s="3">
        <v>8</v>
      </c>
      <c r="G2213" s="3" t="s">
        <v>2827</v>
      </c>
      <c r="H2213" s="4" t="s">
        <v>2128</v>
      </c>
      <c r="I2213" s="3" t="s">
        <v>32</v>
      </c>
      <c r="J2213" s="3" t="s">
        <v>2340</v>
      </c>
      <c r="K2213" s="7" t="str">
        <f>VLOOKUP($I2213,'New Summary'!$E$8:$G$59,2,FALSE)</f>
        <v>H-200x100x4,5x7</v>
      </c>
      <c r="L2213" s="3" t="s">
        <v>2496</v>
      </c>
      <c r="M2213" s="7">
        <f>VLOOKUP($I2213,'New Summary'!$E$8:$G$59,3,FALSE)</f>
        <v>18.2</v>
      </c>
      <c r="N2213" s="3">
        <v>2200</v>
      </c>
      <c r="O2213" s="3" t="s">
        <v>25</v>
      </c>
      <c r="P2213" s="3">
        <v>1</v>
      </c>
      <c r="Q2213" s="28">
        <f t="shared" si="450"/>
        <v>2.2000000000000002</v>
      </c>
      <c r="R2213" s="28">
        <f t="shared" si="451"/>
        <v>40.04</v>
      </c>
      <c r="S2213" s="12">
        <v>0</v>
      </c>
      <c r="T2213" s="46">
        <f t="shared" si="448"/>
        <v>0</v>
      </c>
      <c r="U2213" s="37"/>
      <c r="V2213" s="3">
        <f t="shared" si="449"/>
        <v>2.2000000000000002</v>
      </c>
      <c r="W2213" s="30" t="s">
        <v>2502</v>
      </c>
      <c r="X2213" s="5">
        <f t="shared" si="452"/>
        <v>40.04</v>
      </c>
      <c r="Y2213" s="5">
        <f t="shared" si="453"/>
        <v>0</v>
      </c>
      <c r="Z2213" s="5"/>
      <c r="AA2213" s="3">
        <v>3.4</v>
      </c>
      <c r="AB2213" s="3">
        <f t="shared" si="455"/>
        <v>-1.1999999999999997</v>
      </c>
      <c r="AC2213" s="3">
        <f t="shared" si="456"/>
        <v>61.879999999999995</v>
      </c>
      <c r="AD2213">
        <v>3400</v>
      </c>
      <c r="AE2213" s="1">
        <f t="shared" si="445"/>
        <v>3.4</v>
      </c>
    </row>
    <row r="2214" spans="1:31" customFormat="1" ht="43.2" hidden="1" x14ac:dyDescent="0.3">
      <c r="A2214" s="65" t="str" cm="1">
        <f t="array" ref="A2214">_xlfn.IFS(M2214&gt;=65,"Heavy",M2214&lt;=25,"Light",M2214&gt;=26-64,"Medium")</f>
        <v>Light</v>
      </c>
      <c r="B2214" s="1" t="s">
        <v>2787</v>
      </c>
      <c r="C2214" s="1" t="s">
        <v>2824</v>
      </c>
      <c r="D2214" s="3">
        <f t="shared" si="454"/>
        <v>2197</v>
      </c>
      <c r="E2214" s="4" t="s">
        <v>2779</v>
      </c>
      <c r="F2214" s="3">
        <v>8</v>
      </c>
      <c r="G2214" s="3" t="s">
        <v>2827</v>
      </c>
      <c r="H2214" s="4" t="s">
        <v>2129</v>
      </c>
      <c r="I2214" s="3" t="s">
        <v>32</v>
      </c>
      <c r="J2214" s="3" t="s">
        <v>2340</v>
      </c>
      <c r="K2214" s="7" t="str">
        <f>VLOOKUP($I2214,'New Summary'!$E$8:$G$59,2,FALSE)</f>
        <v>H-200x100x4,5x7</v>
      </c>
      <c r="L2214" s="3" t="s">
        <v>2496</v>
      </c>
      <c r="M2214" s="7">
        <f>VLOOKUP($I2214,'New Summary'!$E$8:$G$59,3,FALSE)</f>
        <v>18.2</v>
      </c>
      <c r="N2214" s="3">
        <v>1350</v>
      </c>
      <c r="O2214" s="3" t="s">
        <v>25</v>
      </c>
      <c r="P2214" s="3">
        <v>1</v>
      </c>
      <c r="Q2214" s="28">
        <f t="shared" si="450"/>
        <v>1.35</v>
      </c>
      <c r="R2214" s="28">
        <f t="shared" si="451"/>
        <v>24.57</v>
      </c>
      <c r="S2214" s="12">
        <v>0</v>
      </c>
      <c r="T2214" s="46">
        <f t="shared" si="448"/>
        <v>0</v>
      </c>
      <c r="U2214" s="37"/>
      <c r="V2214" s="3">
        <f t="shared" si="449"/>
        <v>1.35</v>
      </c>
      <c r="W2214" s="30" t="s">
        <v>2502</v>
      </c>
      <c r="X2214" s="5">
        <f t="shared" si="452"/>
        <v>24.57</v>
      </c>
      <c r="Y2214" s="5">
        <f t="shared" si="453"/>
        <v>0</v>
      </c>
      <c r="Z2214" s="5"/>
      <c r="AA2214" s="3">
        <v>3.4</v>
      </c>
      <c r="AB2214" s="3">
        <f t="shared" si="455"/>
        <v>-2.0499999999999998</v>
      </c>
      <c r="AC2214" s="3">
        <f t="shared" si="456"/>
        <v>61.879999999999995</v>
      </c>
      <c r="AD2214">
        <v>3400</v>
      </c>
      <c r="AE2214" s="1">
        <f t="shared" si="445"/>
        <v>3.4</v>
      </c>
    </row>
    <row r="2215" spans="1:31" customFormat="1" ht="43.2" hidden="1" x14ac:dyDescent="0.3">
      <c r="A2215" s="65" t="str" cm="1">
        <f t="array" ref="A2215">_xlfn.IFS(M2215&gt;=65,"Heavy",M2215&lt;=25,"Light",M2215&gt;=26-64,"Medium")</f>
        <v>Heavy</v>
      </c>
      <c r="B2215" s="1" t="s">
        <v>2787</v>
      </c>
      <c r="C2215" s="1" t="s">
        <v>2824</v>
      </c>
      <c r="D2215" s="3">
        <f t="shared" si="454"/>
        <v>2198</v>
      </c>
      <c r="E2215" s="4" t="s">
        <v>2779</v>
      </c>
      <c r="F2215" s="3">
        <v>8</v>
      </c>
      <c r="G2215" s="3" t="s">
        <v>2827</v>
      </c>
      <c r="H2215" s="4" t="s">
        <v>2130</v>
      </c>
      <c r="I2215" s="3" t="s">
        <v>1078</v>
      </c>
      <c r="J2215" s="3" t="s">
        <v>2337</v>
      </c>
      <c r="K2215" s="7" t="str">
        <f>VLOOKUP($I2215,'New Summary'!$E$8:$G$59,2,FALSE)</f>
        <v>H-600x200x10x15</v>
      </c>
      <c r="L2215" s="3" t="s">
        <v>2496</v>
      </c>
      <c r="M2215" s="7">
        <f>VLOOKUP($I2215,'New Summary'!$E$8:$G$59,3,FALSE)</f>
        <v>94.6</v>
      </c>
      <c r="N2215" s="3">
        <v>6000</v>
      </c>
      <c r="O2215" s="3" t="s">
        <v>25</v>
      </c>
      <c r="P2215" s="3">
        <v>1</v>
      </c>
      <c r="Q2215" s="28">
        <f t="shared" si="450"/>
        <v>6</v>
      </c>
      <c r="R2215" s="28">
        <f t="shared" si="451"/>
        <v>567.59999999999991</v>
      </c>
      <c r="S2215" s="12">
        <v>0</v>
      </c>
      <c r="T2215" s="46">
        <f t="shared" si="448"/>
        <v>0</v>
      </c>
      <c r="U2215" s="37"/>
      <c r="V2215" s="3">
        <f t="shared" si="449"/>
        <v>6</v>
      </c>
      <c r="W2215" s="30" t="s">
        <v>2502</v>
      </c>
      <c r="X2215" s="29">
        <f t="shared" si="452"/>
        <v>567.59999999999991</v>
      </c>
      <c r="Y2215" s="29">
        <f t="shared" si="453"/>
        <v>0</v>
      </c>
      <c r="Z2215" s="5"/>
      <c r="AA2215" s="3">
        <v>3.4</v>
      </c>
      <c r="AB2215" s="3">
        <f t="shared" si="455"/>
        <v>2.6</v>
      </c>
      <c r="AC2215" s="3">
        <f t="shared" si="456"/>
        <v>321.64</v>
      </c>
      <c r="AD2215">
        <v>3400</v>
      </c>
      <c r="AE2215" s="1">
        <f t="shared" si="445"/>
        <v>3.4</v>
      </c>
    </row>
    <row r="2216" spans="1:31" customFormat="1" ht="43.2" hidden="1" x14ac:dyDescent="0.3">
      <c r="A2216" s="65" t="str" cm="1">
        <f t="array" ref="A2216">_xlfn.IFS(M2216&gt;=65,"Heavy",M2216&lt;=25,"Light",M2216&gt;=26-64,"Medium")</f>
        <v>Heavy</v>
      </c>
      <c r="B2216" s="1" t="s">
        <v>2787</v>
      </c>
      <c r="C2216" s="1" t="s">
        <v>2824</v>
      </c>
      <c r="D2216" s="3">
        <f t="shared" si="454"/>
        <v>2199</v>
      </c>
      <c r="E2216" s="4" t="s">
        <v>2779</v>
      </c>
      <c r="F2216" s="3">
        <v>8</v>
      </c>
      <c r="G2216" s="3" t="s">
        <v>2827</v>
      </c>
      <c r="H2216" s="4" t="s">
        <v>2131</v>
      </c>
      <c r="I2216" s="3" t="s">
        <v>1184</v>
      </c>
      <c r="J2216" s="3" t="s">
        <v>2330</v>
      </c>
      <c r="K2216" s="7" t="str">
        <f>VLOOKUP($I2216,'New Summary'!$E$8:$G$59,2,FALSE)</f>
        <v>H-350x250x9x14</v>
      </c>
      <c r="L2216" s="3" t="s">
        <v>2496</v>
      </c>
      <c r="M2216" s="7">
        <f>VLOOKUP($I2216,'New Summary'!$E$8:$G$59,3,FALSE)</f>
        <v>79.7</v>
      </c>
      <c r="N2216" s="3">
        <v>6000</v>
      </c>
      <c r="O2216" s="3" t="s">
        <v>25</v>
      </c>
      <c r="P2216" s="3">
        <v>1</v>
      </c>
      <c r="Q2216" s="28">
        <f t="shared" si="450"/>
        <v>6</v>
      </c>
      <c r="R2216" s="28">
        <f t="shared" si="451"/>
        <v>478.20000000000005</v>
      </c>
      <c r="S2216" s="12">
        <v>0</v>
      </c>
      <c r="T2216" s="46">
        <f t="shared" si="448"/>
        <v>0</v>
      </c>
      <c r="U2216" s="14"/>
      <c r="V2216" s="3">
        <f t="shared" si="449"/>
        <v>6</v>
      </c>
      <c r="W2216" s="30" t="s">
        <v>2502</v>
      </c>
      <c r="X2216" s="29">
        <f t="shared" si="452"/>
        <v>478.20000000000005</v>
      </c>
      <c r="Y2216" s="29">
        <f t="shared" si="453"/>
        <v>0</v>
      </c>
      <c r="Z2216" s="5"/>
      <c r="AA2216" s="3">
        <v>3.4</v>
      </c>
      <c r="AB2216" s="3">
        <f t="shared" si="455"/>
        <v>2.6</v>
      </c>
      <c r="AC2216" s="3">
        <f t="shared" si="456"/>
        <v>270.98</v>
      </c>
      <c r="AD2216">
        <v>3400</v>
      </c>
      <c r="AE2216" s="1">
        <f t="shared" si="445"/>
        <v>3.4</v>
      </c>
    </row>
    <row r="2217" spans="1:31" customFormat="1" ht="43.2" hidden="1" x14ac:dyDescent="0.3">
      <c r="A2217" s="65" t="str" cm="1">
        <f t="array" ref="A2217">_xlfn.IFS(M2217&gt;=65,"Heavy",M2217&lt;=25,"Light",M2217&gt;=26-64,"Medium")</f>
        <v>Medium</v>
      </c>
      <c r="B2217" s="1" t="s">
        <v>2787</v>
      </c>
      <c r="C2217" s="1" t="s">
        <v>2824</v>
      </c>
      <c r="D2217" s="3">
        <f t="shared" si="454"/>
        <v>2200</v>
      </c>
      <c r="E2217" s="4" t="s">
        <v>2779</v>
      </c>
      <c r="F2217" s="3">
        <v>8</v>
      </c>
      <c r="G2217" s="3" t="s">
        <v>2827</v>
      </c>
      <c r="H2217" s="4" t="s">
        <v>2132</v>
      </c>
      <c r="I2217" s="3" t="s">
        <v>22</v>
      </c>
      <c r="J2217" s="7" t="s">
        <v>2343</v>
      </c>
      <c r="K2217" s="7" t="str">
        <f>VLOOKUP($I2217,'New Summary'!$E$8:$G$59,2,FALSE)</f>
        <v>H-200x150x6x9</v>
      </c>
      <c r="L2217" s="7" t="s">
        <v>2496</v>
      </c>
      <c r="M2217" s="7">
        <f>VLOOKUP($I2217,'New Summary'!$E$8:$G$59,3,FALSE)</f>
        <v>30.6</v>
      </c>
      <c r="N2217" s="3">
        <v>3000</v>
      </c>
      <c r="O2217" s="3" t="s">
        <v>25</v>
      </c>
      <c r="P2217" s="3">
        <v>1</v>
      </c>
      <c r="Q2217" s="28">
        <f t="shared" si="450"/>
        <v>3</v>
      </c>
      <c r="R2217" s="28">
        <f t="shared" si="451"/>
        <v>91.800000000000011</v>
      </c>
      <c r="S2217" s="12">
        <v>0</v>
      </c>
      <c r="T2217" s="46">
        <f t="shared" si="448"/>
        <v>0</v>
      </c>
      <c r="U2217" s="37"/>
      <c r="V2217" s="3">
        <f t="shared" si="449"/>
        <v>3</v>
      </c>
      <c r="W2217" s="30" t="s">
        <v>2502</v>
      </c>
      <c r="X2217" s="29">
        <f t="shared" si="452"/>
        <v>91.800000000000011</v>
      </c>
      <c r="Y2217" s="29">
        <f t="shared" si="453"/>
        <v>0</v>
      </c>
      <c r="Z2217" s="5"/>
      <c r="AA2217" s="3">
        <v>3.4</v>
      </c>
      <c r="AB2217" s="3">
        <f t="shared" si="455"/>
        <v>-0.39999999999999991</v>
      </c>
      <c r="AC2217" s="3">
        <f t="shared" si="456"/>
        <v>104.04</v>
      </c>
      <c r="AD2217">
        <v>3400</v>
      </c>
      <c r="AE2217" s="1">
        <f t="shared" si="445"/>
        <v>3.4</v>
      </c>
    </row>
    <row r="2218" spans="1:31" customFormat="1" ht="43.2" hidden="1" x14ac:dyDescent="0.3">
      <c r="A2218" s="65" t="str" cm="1">
        <f t="array" ref="A2218">_xlfn.IFS(M2218&gt;=65,"Heavy",M2218&lt;=25,"Light",M2218&gt;=26-64,"Medium")</f>
        <v>Heavy</v>
      </c>
      <c r="B2218" s="1" t="s">
        <v>2787</v>
      </c>
      <c r="C2218" s="1" t="s">
        <v>2824</v>
      </c>
      <c r="D2218" s="3">
        <f t="shared" si="454"/>
        <v>2201</v>
      </c>
      <c r="E2218" s="4" t="s">
        <v>2779</v>
      </c>
      <c r="F2218" s="3">
        <v>8</v>
      </c>
      <c r="G2218" s="3" t="s">
        <v>2827</v>
      </c>
      <c r="H2218" s="4" t="s">
        <v>2133</v>
      </c>
      <c r="I2218" s="3" t="s">
        <v>1078</v>
      </c>
      <c r="J2218" s="3" t="s">
        <v>2337</v>
      </c>
      <c r="K2218" s="7" t="str">
        <f>VLOOKUP($I2218,'New Summary'!$E$8:$G$59,2,FALSE)</f>
        <v>H-600x200x10x15</v>
      </c>
      <c r="L2218" s="3" t="s">
        <v>2496</v>
      </c>
      <c r="M2218" s="7">
        <f>VLOOKUP($I2218,'New Summary'!$E$8:$G$59,3,FALSE)</f>
        <v>94.6</v>
      </c>
      <c r="N2218" s="3">
        <v>6000</v>
      </c>
      <c r="O2218" s="3" t="s">
        <v>25</v>
      </c>
      <c r="P2218" s="3">
        <v>1</v>
      </c>
      <c r="Q2218" s="28">
        <f t="shared" si="450"/>
        <v>6</v>
      </c>
      <c r="R2218" s="28">
        <f t="shared" si="451"/>
        <v>567.59999999999991</v>
      </c>
      <c r="S2218" s="12">
        <v>0</v>
      </c>
      <c r="T2218" s="46">
        <f t="shared" si="448"/>
        <v>0</v>
      </c>
      <c r="U2218" s="37"/>
      <c r="V2218" s="3">
        <f t="shared" si="449"/>
        <v>6</v>
      </c>
      <c r="W2218" s="30" t="s">
        <v>2502</v>
      </c>
      <c r="X2218" s="29">
        <f t="shared" si="452"/>
        <v>567.59999999999991</v>
      </c>
      <c r="Y2218" s="29">
        <f t="shared" si="453"/>
        <v>0</v>
      </c>
      <c r="Z2218" s="5"/>
      <c r="AA2218" s="3">
        <v>3.4</v>
      </c>
      <c r="AB2218" s="3">
        <f t="shared" si="455"/>
        <v>2.6</v>
      </c>
      <c r="AC2218" s="3">
        <f t="shared" si="456"/>
        <v>321.64</v>
      </c>
      <c r="AD2218">
        <v>3400</v>
      </c>
      <c r="AE2218" s="1">
        <f t="shared" si="445"/>
        <v>3.4</v>
      </c>
    </row>
    <row r="2219" spans="1:31" customFormat="1" ht="43.2" hidden="1" x14ac:dyDescent="0.3">
      <c r="A2219" s="65" t="str" cm="1">
        <f t="array" ref="A2219">_xlfn.IFS(M2219&gt;=65,"Heavy",M2219&lt;=25,"Light",M2219&gt;=26-64,"Medium")</f>
        <v>Medium</v>
      </c>
      <c r="B2219" s="1" t="s">
        <v>2787</v>
      </c>
      <c r="C2219" s="1" t="s">
        <v>2824</v>
      </c>
      <c r="D2219" s="3">
        <f t="shared" si="454"/>
        <v>2202</v>
      </c>
      <c r="E2219" s="4" t="s">
        <v>2779</v>
      </c>
      <c r="F2219" s="3">
        <v>8</v>
      </c>
      <c r="G2219" s="3" t="s">
        <v>2827</v>
      </c>
      <c r="H2219" s="4" t="s">
        <v>2134</v>
      </c>
      <c r="I2219" s="3" t="s">
        <v>1196</v>
      </c>
      <c r="J2219" s="3" t="s">
        <v>2325</v>
      </c>
      <c r="K2219" s="7" t="str">
        <f>VLOOKUP($I2219,'New Summary'!$E$8:$G$59,2,FALSE)</f>
        <v>H-350x175x6x9</v>
      </c>
      <c r="L2219" s="3" t="s">
        <v>2496</v>
      </c>
      <c r="M2219" s="7">
        <f>VLOOKUP($I2219,'New Summary'!$E$8:$G$59,3,FALSE)</f>
        <v>41.4</v>
      </c>
      <c r="N2219" s="3">
        <v>6000</v>
      </c>
      <c r="O2219" s="3" t="s">
        <v>25</v>
      </c>
      <c r="P2219" s="3">
        <v>1</v>
      </c>
      <c r="Q2219" s="28">
        <f t="shared" si="450"/>
        <v>6</v>
      </c>
      <c r="R2219" s="40">
        <f t="shared" si="451"/>
        <v>248.39999999999998</v>
      </c>
      <c r="S2219" s="12">
        <v>0</v>
      </c>
      <c r="T2219" s="46">
        <f t="shared" si="448"/>
        <v>0</v>
      </c>
      <c r="U2219" s="37"/>
      <c r="V2219" s="3">
        <f t="shared" si="449"/>
        <v>6</v>
      </c>
      <c r="W2219" s="30" t="s">
        <v>2502</v>
      </c>
      <c r="X2219" s="41">
        <f t="shared" si="452"/>
        <v>248.39999999999998</v>
      </c>
      <c r="Y2219" s="41">
        <f t="shared" si="453"/>
        <v>0</v>
      </c>
      <c r="Z2219" s="5"/>
      <c r="AA2219" s="3">
        <v>3.4</v>
      </c>
      <c r="AB2219" s="3">
        <f t="shared" si="455"/>
        <v>2.6</v>
      </c>
      <c r="AC2219" s="3">
        <f t="shared" si="456"/>
        <v>140.76</v>
      </c>
      <c r="AD2219">
        <v>3400</v>
      </c>
      <c r="AE2219" s="1">
        <f t="shared" si="445"/>
        <v>3.4</v>
      </c>
    </row>
    <row r="2220" spans="1:31" customFormat="1" ht="43.2" hidden="1" x14ac:dyDescent="0.3">
      <c r="A2220" s="65" t="str" cm="1">
        <f t="array" ref="A2220">_xlfn.IFS(M2220&gt;=65,"Heavy",M2220&lt;=25,"Light",M2220&gt;=26-64,"Medium")</f>
        <v>Medium</v>
      </c>
      <c r="B2220" s="1" t="s">
        <v>2787</v>
      </c>
      <c r="C2220" s="1" t="s">
        <v>2824</v>
      </c>
      <c r="D2220" s="3">
        <f t="shared" si="454"/>
        <v>2203</v>
      </c>
      <c r="E2220" s="4" t="s">
        <v>2779</v>
      </c>
      <c r="F2220" s="3">
        <v>8</v>
      </c>
      <c r="G2220" s="3" t="s">
        <v>2827</v>
      </c>
      <c r="H2220" s="4" t="s">
        <v>2135</v>
      </c>
      <c r="I2220" s="3" t="s">
        <v>1196</v>
      </c>
      <c r="J2220" s="3" t="s">
        <v>2325</v>
      </c>
      <c r="K2220" s="7" t="str">
        <f>VLOOKUP($I2220,'New Summary'!$E$8:$G$59,2,FALSE)</f>
        <v>H-350x175x6x9</v>
      </c>
      <c r="L2220" s="3" t="s">
        <v>2496</v>
      </c>
      <c r="M2220" s="7">
        <f>VLOOKUP($I2220,'New Summary'!$E$8:$G$59,3,FALSE)</f>
        <v>41.4</v>
      </c>
      <c r="N2220" s="3">
        <v>6000</v>
      </c>
      <c r="O2220" s="3" t="s">
        <v>25</v>
      </c>
      <c r="P2220" s="3">
        <v>1</v>
      </c>
      <c r="Q2220" s="28">
        <f t="shared" si="450"/>
        <v>6</v>
      </c>
      <c r="R2220" s="40">
        <f t="shared" si="451"/>
        <v>248.39999999999998</v>
      </c>
      <c r="S2220" s="12">
        <v>0</v>
      </c>
      <c r="T2220" s="46">
        <f t="shared" si="448"/>
        <v>0</v>
      </c>
      <c r="U2220" s="37"/>
      <c r="V2220" s="3">
        <f t="shared" si="449"/>
        <v>6</v>
      </c>
      <c r="W2220" s="30" t="s">
        <v>2502</v>
      </c>
      <c r="X2220" s="41">
        <f t="shared" si="452"/>
        <v>248.39999999999998</v>
      </c>
      <c r="Y2220" s="41">
        <f t="shared" si="453"/>
        <v>0</v>
      </c>
      <c r="Z2220" s="5"/>
      <c r="AA2220" s="3">
        <v>3.4</v>
      </c>
      <c r="AB2220" s="3">
        <f t="shared" si="455"/>
        <v>2.6</v>
      </c>
      <c r="AC2220" s="3">
        <f t="shared" si="456"/>
        <v>140.76</v>
      </c>
      <c r="AD2220">
        <v>3400</v>
      </c>
      <c r="AE2220" s="1">
        <f t="shared" si="445"/>
        <v>3.4</v>
      </c>
    </row>
    <row r="2221" spans="1:31" customFormat="1" ht="43.2" hidden="1" x14ac:dyDescent="0.3">
      <c r="A2221" s="65" t="str" cm="1">
        <f t="array" ref="A2221">_xlfn.IFS(M2221&gt;=65,"Heavy",M2221&lt;=25,"Light",M2221&gt;=26-64,"Medium")</f>
        <v>Heavy</v>
      </c>
      <c r="B2221" s="1" t="s">
        <v>2787</v>
      </c>
      <c r="C2221" s="1" t="s">
        <v>2824</v>
      </c>
      <c r="D2221" s="3">
        <f t="shared" si="454"/>
        <v>2204</v>
      </c>
      <c r="E2221" s="4" t="s">
        <v>2779</v>
      </c>
      <c r="F2221" s="3">
        <v>8</v>
      </c>
      <c r="G2221" s="3" t="s">
        <v>2827</v>
      </c>
      <c r="H2221" s="4" t="s">
        <v>2136</v>
      </c>
      <c r="I2221" s="3" t="s">
        <v>1200</v>
      </c>
      <c r="J2221" s="3" t="s">
        <v>2334</v>
      </c>
      <c r="K2221" s="7" t="str">
        <f>VLOOKUP($I2221,'New Summary'!$E$8:$G$59,2,FALSE)</f>
        <v>H-400x200x9x15</v>
      </c>
      <c r="L2221" s="3" t="s">
        <v>2496</v>
      </c>
      <c r="M2221" s="7">
        <f>VLOOKUP($I2221,'New Summary'!$E$8:$G$59,3,FALSE)</f>
        <v>75.5</v>
      </c>
      <c r="N2221" s="3">
        <v>6000</v>
      </c>
      <c r="O2221" s="3" t="s">
        <v>25</v>
      </c>
      <c r="P2221" s="3">
        <v>1</v>
      </c>
      <c r="Q2221" s="28">
        <f t="shared" si="450"/>
        <v>6</v>
      </c>
      <c r="R2221" s="28">
        <f t="shared" si="451"/>
        <v>453</v>
      </c>
      <c r="S2221" s="12">
        <v>0</v>
      </c>
      <c r="T2221" s="46">
        <f t="shared" si="448"/>
        <v>0</v>
      </c>
      <c r="U2221" s="15"/>
      <c r="V2221" s="3">
        <f t="shared" si="449"/>
        <v>6</v>
      </c>
      <c r="W2221" s="30" t="s">
        <v>2502</v>
      </c>
      <c r="X2221" s="5">
        <f t="shared" si="452"/>
        <v>453</v>
      </c>
      <c r="Y2221" s="5">
        <f t="shared" si="453"/>
        <v>0</v>
      </c>
      <c r="Z2221" s="5"/>
      <c r="AA2221" s="3">
        <v>3.4</v>
      </c>
      <c r="AB2221" s="3">
        <f t="shared" si="455"/>
        <v>2.6</v>
      </c>
      <c r="AC2221" s="3">
        <f t="shared" si="456"/>
        <v>256.7</v>
      </c>
      <c r="AD2221">
        <v>3400</v>
      </c>
      <c r="AE2221" s="1">
        <f t="shared" si="445"/>
        <v>3.4</v>
      </c>
    </row>
    <row r="2222" spans="1:31" customFormat="1" ht="43.2" hidden="1" x14ac:dyDescent="0.3">
      <c r="A2222" s="65" t="str" cm="1">
        <f t="array" ref="A2222">_xlfn.IFS(M2222&gt;=65,"Heavy",M2222&lt;=25,"Light",M2222&gt;=26-64,"Medium")</f>
        <v>Medium</v>
      </c>
      <c r="B2222" s="1" t="s">
        <v>2787</v>
      </c>
      <c r="C2222" s="1" t="s">
        <v>2824</v>
      </c>
      <c r="D2222" s="3">
        <f t="shared" si="454"/>
        <v>2205</v>
      </c>
      <c r="E2222" s="4" t="s">
        <v>2779</v>
      </c>
      <c r="F2222" s="3">
        <v>8</v>
      </c>
      <c r="G2222" s="3" t="s">
        <v>2827</v>
      </c>
      <c r="H2222" s="4" t="s">
        <v>2137</v>
      </c>
      <c r="I2222" s="3" t="s">
        <v>1196</v>
      </c>
      <c r="J2222" s="3" t="s">
        <v>2325</v>
      </c>
      <c r="K2222" s="7" t="str">
        <f>VLOOKUP($I2222,'New Summary'!$E$8:$G$59,2,FALSE)</f>
        <v>H-350x175x6x9</v>
      </c>
      <c r="L2222" s="3" t="s">
        <v>2496</v>
      </c>
      <c r="M2222" s="7">
        <f>VLOOKUP($I2222,'New Summary'!$E$8:$G$59,3,FALSE)</f>
        <v>41.4</v>
      </c>
      <c r="N2222" s="3">
        <v>6000</v>
      </c>
      <c r="O2222" s="3" t="s">
        <v>25</v>
      </c>
      <c r="P2222" s="3">
        <v>1</v>
      </c>
      <c r="Q2222" s="28">
        <f t="shared" si="450"/>
        <v>6</v>
      </c>
      <c r="R2222" s="40">
        <f t="shared" si="451"/>
        <v>248.39999999999998</v>
      </c>
      <c r="S2222" s="12">
        <v>0</v>
      </c>
      <c r="T2222" s="46">
        <f t="shared" si="448"/>
        <v>0</v>
      </c>
      <c r="U2222" s="37"/>
      <c r="V2222" s="3">
        <f t="shared" si="449"/>
        <v>6</v>
      </c>
      <c r="W2222" s="30" t="s">
        <v>2502</v>
      </c>
      <c r="X2222" s="41">
        <f t="shared" si="452"/>
        <v>248.39999999999998</v>
      </c>
      <c r="Y2222" s="41">
        <f t="shared" si="453"/>
        <v>0</v>
      </c>
      <c r="Z2222" s="5"/>
      <c r="AA2222" s="3">
        <v>3.4</v>
      </c>
      <c r="AB2222" s="3">
        <f t="shared" si="455"/>
        <v>2.6</v>
      </c>
      <c r="AC2222" s="3">
        <f t="shared" si="456"/>
        <v>140.76</v>
      </c>
      <c r="AD2222">
        <v>3400</v>
      </c>
      <c r="AE2222" s="1">
        <f t="shared" si="445"/>
        <v>3.4</v>
      </c>
    </row>
    <row r="2223" spans="1:31" customFormat="1" ht="43.2" hidden="1" x14ac:dyDescent="0.3">
      <c r="A2223" s="65" t="str" cm="1">
        <f t="array" ref="A2223">_xlfn.IFS(M2223&gt;=65,"Heavy",M2223&lt;=25,"Light",M2223&gt;=26-64,"Medium")</f>
        <v>Medium</v>
      </c>
      <c r="B2223" s="1" t="s">
        <v>2787</v>
      </c>
      <c r="C2223" s="1" t="s">
        <v>2824</v>
      </c>
      <c r="D2223" s="3">
        <f t="shared" si="454"/>
        <v>2206</v>
      </c>
      <c r="E2223" s="4" t="s">
        <v>2779</v>
      </c>
      <c r="F2223" s="3">
        <v>8</v>
      </c>
      <c r="G2223" s="3" t="s">
        <v>2827</v>
      </c>
      <c r="H2223" s="4" t="s">
        <v>2138</v>
      </c>
      <c r="I2223" s="3" t="s">
        <v>1196</v>
      </c>
      <c r="J2223" s="3" t="s">
        <v>2325</v>
      </c>
      <c r="K2223" s="7" t="str">
        <f>VLOOKUP($I2223,'New Summary'!$E$8:$G$59,2,FALSE)</f>
        <v>H-350x175x6x9</v>
      </c>
      <c r="L2223" s="3" t="s">
        <v>2496</v>
      </c>
      <c r="M2223" s="7">
        <f>VLOOKUP($I2223,'New Summary'!$E$8:$G$59,3,FALSE)</f>
        <v>41.4</v>
      </c>
      <c r="N2223" s="3">
        <v>6000</v>
      </c>
      <c r="O2223" s="3" t="s">
        <v>25</v>
      </c>
      <c r="P2223" s="3">
        <v>1</v>
      </c>
      <c r="Q2223" s="28">
        <f t="shared" si="450"/>
        <v>6</v>
      </c>
      <c r="R2223" s="40">
        <f t="shared" si="451"/>
        <v>248.39999999999998</v>
      </c>
      <c r="S2223" s="12">
        <v>0</v>
      </c>
      <c r="T2223" s="46">
        <f t="shared" si="448"/>
        <v>0</v>
      </c>
      <c r="U2223" s="37"/>
      <c r="V2223" s="3">
        <f t="shared" si="449"/>
        <v>6</v>
      </c>
      <c r="W2223" s="30" t="s">
        <v>2502</v>
      </c>
      <c r="X2223" s="41">
        <f t="shared" si="452"/>
        <v>248.39999999999998</v>
      </c>
      <c r="Y2223" s="41">
        <f t="shared" si="453"/>
        <v>0</v>
      </c>
      <c r="Z2223" s="5"/>
      <c r="AA2223" s="3">
        <v>3.4</v>
      </c>
      <c r="AB2223" s="3">
        <f t="shared" si="455"/>
        <v>2.6</v>
      </c>
      <c r="AC2223" s="3">
        <f t="shared" si="456"/>
        <v>140.76</v>
      </c>
      <c r="AD2223">
        <v>3400</v>
      </c>
      <c r="AE2223" s="1">
        <f t="shared" si="445"/>
        <v>3.4</v>
      </c>
    </row>
    <row r="2224" spans="1:31" customFormat="1" ht="43.2" hidden="1" x14ac:dyDescent="0.3">
      <c r="A2224" s="65" t="str" cm="1">
        <f t="array" ref="A2224">_xlfn.IFS(M2224&gt;=65,"Heavy",M2224&lt;=25,"Light",M2224&gt;=26-64,"Medium")</f>
        <v>Heavy</v>
      </c>
      <c r="B2224" s="1" t="s">
        <v>2787</v>
      </c>
      <c r="C2224" s="1" t="s">
        <v>2824</v>
      </c>
      <c r="D2224" s="3">
        <f t="shared" si="454"/>
        <v>2207</v>
      </c>
      <c r="E2224" s="4" t="s">
        <v>2779</v>
      </c>
      <c r="F2224" s="3">
        <v>8</v>
      </c>
      <c r="G2224" s="3" t="s">
        <v>2827</v>
      </c>
      <c r="H2224" s="4" t="s">
        <v>2139</v>
      </c>
      <c r="I2224" s="3" t="s">
        <v>1184</v>
      </c>
      <c r="J2224" s="3" t="s">
        <v>2330</v>
      </c>
      <c r="K2224" s="7" t="str">
        <f>VLOOKUP($I2224,'New Summary'!$E$8:$G$59,2,FALSE)</f>
        <v>H-350x250x9x14</v>
      </c>
      <c r="L2224" s="3" t="s">
        <v>2496</v>
      </c>
      <c r="M2224" s="7">
        <f>VLOOKUP($I2224,'New Summary'!$E$8:$G$59,3,FALSE)</f>
        <v>79.7</v>
      </c>
      <c r="N2224" s="3">
        <v>6000</v>
      </c>
      <c r="O2224" s="3" t="s">
        <v>25</v>
      </c>
      <c r="P2224" s="3">
        <v>1</v>
      </c>
      <c r="Q2224" s="28">
        <f t="shared" si="450"/>
        <v>6</v>
      </c>
      <c r="R2224" s="28">
        <f t="shared" si="451"/>
        <v>478.20000000000005</v>
      </c>
      <c r="S2224" s="12">
        <v>0</v>
      </c>
      <c r="T2224" s="46">
        <f t="shared" si="448"/>
        <v>0</v>
      </c>
      <c r="U2224" s="14"/>
      <c r="V2224" s="3">
        <f t="shared" si="449"/>
        <v>6</v>
      </c>
      <c r="W2224" s="30" t="s">
        <v>2502</v>
      </c>
      <c r="X2224" s="29">
        <f t="shared" si="452"/>
        <v>478.20000000000005</v>
      </c>
      <c r="Y2224" s="29">
        <f t="shared" si="453"/>
        <v>0</v>
      </c>
      <c r="Z2224" s="5"/>
      <c r="AA2224" s="3">
        <v>3.4</v>
      </c>
      <c r="AB2224" s="3">
        <f t="shared" si="455"/>
        <v>2.6</v>
      </c>
      <c r="AC2224" s="3">
        <f t="shared" si="456"/>
        <v>270.98</v>
      </c>
      <c r="AD2224">
        <v>3400</v>
      </c>
      <c r="AE2224" s="1">
        <f t="shared" si="445"/>
        <v>3.4</v>
      </c>
    </row>
    <row r="2225" spans="1:31" customFormat="1" ht="43.2" hidden="1" x14ac:dyDescent="0.3">
      <c r="A2225" s="65" t="str" cm="1">
        <f t="array" ref="A2225">_xlfn.IFS(M2225&gt;=65,"Heavy",M2225&lt;=25,"Light",M2225&gt;=26-64,"Medium")</f>
        <v>Medium</v>
      </c>
      <c r="B2225" s="1" t="s">
        <v>2787</v>
      </c>
      <c r="C2225" s="1" t="s">
        <v>2824</v>
      </c>
      <c r="D2225" s="3">
        <f t="shared" si="454"/>
        <v>2208</v>
      </c>
      <c r="E2225" s="4" t="s">
        <v>2779</v>
      </c>
      <c r="F2225" s="3">
        <v>8</v>
      </c>
      <c r="G2225" s="3" t="s">
        <v>2827</v>
      </c>
      <c r="H2225" s="4" t="s">
        <v>2140</v>
      </c>
      <c r="I2225" s="3" t="s">
        <v>812</v>
      </c>
      <c r="J2225" s="3" t="s">
        <v>2819</v>
      </c>
      <c r="K2225" s="7" t="str">
        <f>VLOOKUP($I2225,'New Summary'!$E$8:$G$59,2,FALSE)</f>
        <v>T-100x200x8x12</v>
      </c>
      <c r="L2225" s="3" t="s">
        <v>2496</v>
      </c>
      <c r="M2225" s="7">
        <f>VLOOKUP($I2225,'New Summary'!$E$8:$G$59,3,FALSE)</f>
        <v>25.3</v>
      </c>
      <c r="N2225" s="3">
        <v>2700</v>
      </c>
      <c r="O2225" s="3" t="s">
        <v>25</v>
      </c>
      <c r="P2225" s="3">
        <v>1</v>
      </c>
      <c r="Q2225" s="28">
        <f t="shared" si="450"/>
        <v>2.7</v>
      </c>
      <c r="R2225" s="40">
        <f t="shared" si="451"/>
        <v>68.31</v>
      </c>
      <c r="S2225" s="12">
        <v>0</v>
      </c>
      <c r="T2225" s="46">
        <f t="shared" si="448"/>
        <v>0</v>
      </c>
      <c r="U2225" s="37"/>
      <c r="V2225" s="3">
        <f t="shared" si="449"/>
        <v>2.7</v>
      </c>
      <c r="W2225" s="30" t="s">
        <v>2502</v>
      </c>
      <c r="X2225" s="41">
        <f t="shared" si="452"/>
        <v>68.31</v>
      </c>
      <c r="Y2225" s="41">
        <f t="shared" si="453"/>
        <v>0</v>
      </c>
      <c r="Z2225" s="5"/>
      <c r="AA2225" s="3">
        <v>3.4</v>
      </c>
      <c r="AB2225" s="3">
        <f t="shared" si="455"/>
        <v>-0.69999999999999973</v>
      </c>
      <c r="AC2225" s="3">
        <f t="shared" si="456"/>
        <v>86.02</v>
      </c>
      <c r="AD2225">
        <v>3400</v>
      </c>
      <c r="AE2225" s="1">
        <f t="shared" si="445"/>
        <v>3.4</v>
      </c>
    </row>
    <row r="2226" spans="1:31" customFormat="1" ht="43.2" hidden="1" x14ac:dyDescent="0.3">
      <c r="A2226" s="65" t="str" cm="1">
        <f t="array" ref="A2226">_xlfn.IFS(M2226&gt;=65,"Heavy",M2226&lt;=25,"Light",M2226&gt;=26-64,"Medium")</f>
        <v>Heavy</v>
      </c>
      <c r="B2226" s="1" t="s">
        <v>2787</v>
      </c>
      <c r="C2226" s="1" t="s">
        <v>2824</v>
      </c>
      <c r="D2226" s="3">
        <f t="shared" si="454"/>
        <v>2209</v>
      </c>
      <c r="E2226" s="4" t="s">
        <v>2779</v>
      </c>
      <c r="F2226" s="3">
        <v>8</v>
      </c>
      <c r="G2226" s="3" t="s">
        <v>2827</v>
      </c>
      <c r="H2226" s="4" t="s">
        <v>2141</v>
      </c>
      <c r="I2226" s="3" t="s">
        <v>735</v>
      </c>
      <c r="J2226" s="3" t="s">
        <v>2336</v>
      </c>
      <c r="K2226" s="7" t="str">
        <f>VLOOKUP($I2226,'New Summary'!$E$8:$G$59,2,FALSE)</f>
        <v>H-600x200x10x15</v>
      </c>
      <c r="L2226" s="3" t="s">
        <v>2496</v>
      </c>
      <c r="M2226" s="7">
        <f>VLOOKUP($I2226,'New Summary'!$E$8:$G$59,3,FALSE)</f>
        <v>94.6</v>
      </c>
      <c r="N2226" s="3">
        <v>2700</v>
      </c>
      <c r="O2226" s="3" t="s">
        <v>25</v>
      </c>
      <c r="P2226" s="3">
        <v>1</v>
      </c>
      <c r="Q2226" s="28">
        <f t="shared" ref="Q2226:Q2289" si="457">(N2226/1000)*P2226</f>
        <v>2.7</v>
      </c>
      <c r="R2226" s="28">
        <f t="shared" ref="R2226:R2289" si="458">Q2226*M2226</f>
        <v>255.42</v>
      </c>
      <c r="S2226" s="12">
        <v>0</v>
      </c>
      <c r="T2226" s="46">
        <f t="shared" si="448"/>
        <v>0</v>
      </c>
      <c r="U2226" s="37"/>
      <c r="V2226" s="3">
        <f t="shared" si="449"/>
        <v>2.7</v>
      </c>
      <c r="W2226" s="30" t="s">
        <v>2502</v>
      </c>
      <c r="X2226" s="29">
        <f t="shared" si="452"/>
        <v>255.42</v>
      </c>
      <c r="Y2226" s="29">
        <f t="shared" si="453"/>
        <v>0</v>
      </c>
      <c r="Z2226" s="5"/>
      <c r="AA2226" s="3">
        <v>3.4</v>
      </c>
      <c r="AB2226" s="3">
        <f t="shared" si="455"/>
        <v>-0.69999999999999973</v>
      </c>
      <c r="AC2226" s="3">
        <f t="shared" si="456"/>
        <v>321.64</v>
      </c>
      <c r="AD2226">
        <v>3400</v>
      </c>
      <c r="AE2226" s="1">
        <f t="shared" si="445"/>
        <v>3.4</v>
      </c>
    </row>
    <row r="2227" spans="1:31" customFormat="1" ht="43.2" hidden="1" x14ac:dyDescent="0.3">
      <c r="A2227" s="65" t="str" cm="1">
        <f t="array" ref="A2227">_xlfn.IFS(M2227&gt;=65,"Heavy",M2227&lt;=25,"Light",M2227&gt;=26-64,"Medium")</f>
        <v>Heavy</v>
      </c>
      <c r="B2227" s="1" t="s">
        <v>2787</v>
      </c>
      <c r="C2227" s="1" t="s">
        <v>2824</v>
      </c>
      <c r="D2227" s="3">
        <f t="shared" si="454"/>
        <v>2210</v>
      </c>
      <c r="E2227" s="4" t="s">
        <v>2779</v>
      </c>
      <c r="F2227" s="3">
        <v>8</v>
      </c>
      <c r="G2227" s="3" t="s">
        <v>2827</v>
      </c>
      <c r="H2227" s="4" t="s">
        <v>2142</v>
      </c>
      <c r="I2227" s="3" t="s">
        <v>735</v>
      </c>
      <c r="J2227" s="3" t="s">
        <v>2336</v>
      </c>
      <c r="K2227" s="7" t="str">
        <f>VLOOKUP($I2227,'New Summary'!$E$8:$G$59,2,FALSE)</f>
        <v>H-600x200x10x15</v>
      </c>
      <c r="L2227" s="3" t="s">
        <v>2496</v>
      </c>
      <c r="M2227" s="7">
        <f>VLOOKUP($I2227,'New Summary'!$E$8:$G$59,3,FALSE)</f>
        <v>94.6</v>
      </c>
      <c r="N2227" s="3">
        <v>2700</v>
      </c>
      <c r="O2227" s="3" t="s">
        <v>25</v>
      </c>
      <c r="P2227" s="3">
        <v>1</v>
      </c>
      <c r="Q2227" s="28">
        <f t="shared" si="457"/>
        <v>2.7</v>
      </c>
      <c r="R2227" s="28">
        <f t="shared" si="458"/>
        <v>255.42</v>
      </c>
      <c r="S2227" s="12">
        <v>0</v>
      </c>
      <c r="T2227" s="46">
        <f t="shared" si="448"/>
        <v>0</v>
      </c>
      <c r="U2227" s="37"/>
      <c r="V2227" s="3">
        <f t="shared" si="449"/>
        <v>2.7</v>
      </c>
      <c r="W2227" s="30" t="s">
        <v>2502</v>
      </c>
      <c r="X2227" s="29">
        <f t="shared" si="452"/>
        <v>255.42</v>
      </c>
      <c r="Y2227" s="29">
        <f t="shared" si="453"/>
        <v>0</v>
      </c>
      <c r="Z2227" s="5"/>
      <c r="AA2227" s="3">
        <v>3.4</v>
      </c>
      <c r="AB2227" s="3">
        <f t="shared" si="455"/>
        <v>-0.69999999999999973</v>
      </c>
      <c r="AC2227" s="3">
        <f t="shared" si="456"/>
        <v>321.64</v>
      </c>
      <c r="AD2227">
        <v>3400</v>
      </c>
      <c r="AE2227" s="1">
        <f t="shared" si="445"/>
        <v>3.4</v>
      </c>
    </row>
    <row r="2228" spans="1:31" customFormat="1" ht="43.2" hidden="1" x14ac:dyDescent="0.3">
      <c r="A2228" s="65" t="str" cm="1">
        <f t="array" ref="A2228">_xlfn.IFS(M2228&gt;=65,"Heavy",M2228&lt;=25,"Light",M2228&gt;=26-64,"Medium")</f>
        <v>Heavy</v>
      </c>
      <c r="B2228" s="1" t="s">
        <v>2787</v>
      </c>
      <c r="C2228" s="1" t="s">
        <v>2824</v>
      </c>
      <c r="D2228" s="3">
        <f t="shared" si="454"/>
        <v>2211</v>
      </c>
      <c r="E2228" s="4" t="s">
        <v>2779</v>
      </c>
      <c r="F2228" s="3">
        <v>8</v>
      </c>
      <c r="G2228" s="3" t="s">
        <v>2827</v>
      </c>
      <c r="H2228" s="4" t="s">
        <v>2143</v>
      </c>
      <c r="I2228" s="3" t="s">
        <v>735</v>
      </c>
      <c r="J2228" s="3" t="s">
        <v>2336</v>
      </c>
      <c r="K2228" s="7" t="str">
        <f>VLOOKUP($I2228,'New Summary'!$E$8:$G$59,2,FALSE)</f>
        <v>H-600x200x10x15</v>
      </c>
      <c r="L2228" s="3" t="s">
        <v>2496</v>
      </c>
      <c r="M2228" s="7">
        <f>VLOOKUP($I2228,'New Summary'!$E$8:$G$59,3,FALSE)</f>
        <v>94.6</v>
      </c>
      <c r="N2228" s="3">
        <v>2700</v>
      </c>
      <c r="O2228" s="3" t="s">
        <v>25</v>
      </c>
      <c r="P2228" s="3">
        <v>1</v>
      </c>
      <c r="Q2228" s="28">
        <f t="shared" si="457"/>
        <v>2.7</v>
      </c>
      <c r="R2228" s="28">
        <f t="shared" si="458"/>
        <v>255.42</v>
      </c>
      <c r="S2228" s="12">
        <v>0</v>
      </c>
      <c r="T2228" s="46">
        <f t="shared" si="448"/>
        <v>0</v>
      </c>
      <c r="U2228" s="37"/>
      <c r="V2228" s="3">
        <f t="shared" si="449"/>
        <v>2.7</v>
      </c>
      <c r="W2228" s="30" t="s">
        <v>2502</v>
      </c>
      <c r="X2228" s="29">
        <f t="shared" si="452"/>
        <v>255.42</v>
      </c>
      <c r="Y2228" s="29">
        <f t="shared" si="453"/>
        <v>0</v>
      </c>
      <c r="Z2228" s="5"/>
      <c r="AA2228" s="3">
        <v>2.0087999999999999</v>
      </c>
      <c r="AB2228" s="3">
        <f t="shared" si="455"/>
        <v>0.69120000000000026</v>
      </c>
      <c r="AC2228" s="3">
        <f t="shared" si="456"/>
        <v>190.03247999999999</v>
      </c>
      <c r="AD2228">
        <v>2008.8</v>
      </c>
      <c r="AE2228" s="1">
        <f t="shared" si="445"/>
        <v>2.0087999999999999</v>
      </c>
    </row>
    <row r="2229" spans="1:31" customFormat="1" ht="43.2" hidden="1" x14ac:dyDescent="0.3">
      <c r="A2229" s="65" t="str" cm="1">
        <f t="array" ref="A2229">_xlfn.IFS(M2229&gt;=65,"Heavy",M2229&lt;=25,"Light",M2229&gt;=26-64,"Medium")</f>
        <v>Heavy</v>
      </c>
      <c r="B2229" s="1" t="s">
        <v>2787</v>
      </c>
      <c r="C2229" s="1" t="s">
        <v>2824</v>
      </c>
      <c r="D2229" s="3">
        <f t="shared" si="454"/>
        <v>2212</v>
      </c>
      <c r="E2229" s="4" t="s">
        <v>2779</v>
      </c>
      <c r="F2229" s="3">
        <v>8</v>
      </c>
      <c r="G2229" s="3" t="s">
        <v>2827</v>
      </c>
      <c r="H2229" s="4" t="s">
        <v>2144</v>
      </c>
      <c r="I2229" s="3" t="s">
        <v>735</v>
      </c>
      <c r="J2229" s="3" t="s">
        <v>2336</v>
      </c>
      <c r="K2229" s="7" t="str">
        <f>VLOOKUP($I2229,'New Summary'!$E$8:$G$59,2,FALSE)</f>
        <v>H-600x200x10x15</v>
      </c>
      <c r="L2229" s="3" t="s">
        <v>2496</v>
      </c>
      <c r="M2229" s="7">
        <f>VLOOKUP($I2229,'New Summary'!$E$8:$G$59,3,FALSE)</f>
        <v>94.6</v>
      </c>
      <c r="N2229" s="3">
        <v>2700</v>
      </c>
      <c r="O2229" s="3" t="s">
        <v>25</v>
      </c>
      <c r="P2229" s="3">
        <v>1</v>
      </c>
      <c r="Q2229" s="28">
        <f t="shared" si="457"/>
        <v>2.7</v>
      </c>
      <c r="R2229" s="28">
        <f t="shared" si="458"/>
        <v>255.42</v>
      </c>
      <c r="S2229" s="12">
        <v>0</v>
      </c>
      <c r="T2229" s="46">
        <f t="shared" si="448"/>
        <v>0</v>
      </c>
      <c r="U2229" s="37"/>
      <c r="V2229" s="3">
        <f t="shared" si="449"/>
        <v>2.7</v>
      </c>
      <c r="W2229" s="30" t="s">
        <v>2502</v>
      </c>
      <c r="X2229" s="29">
        <f t="shared" si="452"/>
        <v>255.42</v>
      </c>
      <c r="Y2229" s="29">
        <f t="shared" si="453"/>
        <v>0</v>
      </c>
      <c r="Z2229" s="5"/>
      <c r="AA2229" s="3">
        <v>5.3999999999999999E-2</v>
      </c>
      <c r="AB2229" s="3">
        <f t="shared" si="455"/>
        <v>2.6460000000000004</v>
      </c>
      <c r="AC2229" s="3">
        <f t="shared" si="456"/>
        <v>5.1083999999999996</v>
      </c>
      <c r="AD2229">
        <v>54</v>
      </c>
      <c r="AE2229" s="1">
        <f t="shared" si="445"/>
        <v>5.3999999999999999E-2</v>
      </c>
    </row>
    <row r="2230" spans="1:31" customFormat="1" ht="43.2" hidden="1" x14ac:dyDescent="0.3">
      <c r="A2230" s="65" t="str" cm="1">
        <f t="array" ref="A2230">_xlfn.IFS(M2230&gt;=65,"Heavy",M2230&lt;=25,"Light",M2230&gt;=26-64,"Medium")</f>
        <v>Heavy</v>
      </c>
      <c r="B2230" s="1" t="s">
        <v>2787</v>
      </c>
      <c r="C2230" s="1" t="s">
        <v>2824</v>
      </c>
      <c r="D2230" s="3">
        <f t="shared" si="454"/>
        <v>2213</v>
      </c>
      <c r="E2230" s="4" t="s">
        <v>2779</v>
      </c>
      <c r="F2230" s="3">
        <v>8</v>
      </c>
      <c r="G2230" s="3" t="s">
        <v>2827</v>
      </c>
      <c r="H2230" s="4" t="s">
        <v>2145</v>
      </c>
      <c r="I2230" s="3" t="s">
        <v>735</v>
      </c>
      <c r="J2230" s="3" t="s">
        <v>2336</v>
      </c>
      <c r="K2230" s="7" t="str">
        <f>VLOOKUP($I2230,'New Summary'!$E$8:$G$59,2,FALSE)</f>
        <v>H-600x200x10x15</v>
      </c>
      <c r="L2230" s="3" t="s">
        <v>2496</v>
      </c>
      <c r="M2230" s="7">
        <f>VLOOKUP($I2230,'New Summary'!$E$8:$G$59,3,FALSE)</f>
        <v>94.6</v>
      </c>
      <c r="N2230" s="3">
        <v>2700</v>
      </c>
      <c r="O2230" s="3" t="s">
        <v>25</v>
      </c>
      <c r="P2230" s="3">
        <v>1</v>
      </c>
      <c r="Q2230" s="28">
        <f t="shared" si="457"/>
        <v>2.7</v>
      </c>
      <c r="R2230" s="28">
        <f t="shared" si="458"/>
        <v>255.42</v>
      </c>
      <c r="S2230" s="12">
        <v>0</v>
      </c>
      <c r="T2230" s="46">
        <f t="shared" si="448"/>
        <v>0</v>
      </c>
      <c r="U2230" s="37"/>
      <c r="V2230" s="3">
        <f t="shared" si="449"/>
        <v>2.7</v>
      </c>
      <c r="W2230" s="30" t="s">
        <v>2502</v>
      </c>
      <c r="X2230" s="29">
        <f t="shared" si="452"/>
        <v>255.42</v>
      </c>
      <c r="Y2230" s="29">
        <f t="shared" si="453"/>
        <v>0</v>
      </c>
      <c r="Z2230" s="5"/>
      <c r="AA2230" s="3">
        <v>5.8500000000000003E-2</v>
      </c>
      <c r="AB2230" s="3">
        <f t="shared" si="455"/>
        <v>2.6415000000000002</v>
      </c>
      <c r="AC2230" s="3">
        <f t="shared" si="456"/>
        <v>5.5340999999999996</v>
      </c>
      <c r="AD2230">
        <v>58.5</v>
      </c>
      <c r="AE2230" s="1">
        <f t="shared" si="445"/>
        <v>5.8500000000000003E-2</v>
      </c>
    </row>
    <row r="2231" spans="1:31" customFormat="1" ht="43.2" hidden="1" x14ac:dyDescent="0.3">
      <c r="A2231" s="65" t="str" cm="1">
        <f t="array" ref="A2231">_xlfn.IFS(M2231&gt;=65,"Heavy",M2231&lt;=25,"Light",M2231&gt;=26-64,"Medium")</f>
        <v>Heavy</v>
      </c>
      <c r="B2231" s="1" t="s">
        <v>2787</v>
      </c>
      <c r="C2231" s="1" t="s">
        <v>2824</v>
      </c>
      <c r="D2231" s="3">
        <f t="shared" si="454"/>
        <v>2214</v>
      </c>
      <c r="E2231" s="4" t="s">
        <v>2779</v>
      </c>
      <c r="F2231" s="3">
        <v>8</v>
      </c>
      <c r="G2231" s="3" t="s">
        <v>2827</v>
      </c>
      <c r="H2231" s="4" t="s">
        <v>2146</v>
      </c>
      <c r="I2231" s="3" t="s">
        <v>735</v>
      </c>
      <c r="J2231" s="3" t="s">
        <v>2336</v>
      </c>
      <c r="K2231" s="7" t="str">
        <f>VLOOKUP($I2231,'New Summary'!$E$8:$G$59,2,FALSE)</f>
        <v>H-600x200x10x15</v>
      </c>
      <c r="L2231" s="3" t="s">
        <v>2496</v>
      </c>
      <c r="M2231" s="7">
        <f>VLOOKUP($I2231,'New Summary'!$E$8:$G$59,3,FALSE)</f>
        <v>94.6</v>
      </c>
      <c r="N2231" s="3">
        <v>2700</v>
      </c>
      <c r="O2231" s="3" t="s">
        <v>25</v>
      </c>
      <c r="P2231" s="3">
        <v>1</v>
      </c>
      <c r="Q2231" s="28">
        <f t="shared" si="457"/>
        <v>2.7</v>
      </c>
      <c r="R2231" s="28">
        <f t="shared" si="458"/>
        <v>255.42</v>
      </c>
      <c r="S2231" s="12">
        <v>0</v>
      </c>
      <c r="T2231" s="46">
        <f t="shared" si="448"/>
        <v>0</v>
      </c>
      <c r="U2231" s="37"/>
      <c r="V2231" s="3">
        <f t="shared" si="449"/>
        <v>2.7</v>
      </c>
      <c r="W2231" s="30" t="s">
        <v>2502</v>
      </c>
      <c r="X2231" s="29">
        <f t="shared" si="452"/>
        <v>255.42</v>
      </c>
      <c r="Y2231" s="29">
        <f t="shared" si="453"/>
        <v>0</v>
      </c>
      <c r="Z2231" s="5"/>
      <c r="AA2231" s="3">
        <v>1.9890000000000001</v>
      </c>
      <c r="AB2231" s="3">
        <f t="shared" si="455"/>
        <v>0.71100000000000008</v>
      </c>
      <c r="AC2231" s="3">
        <f t="shared" si="456"/>
        <v>188.15940000000001</v>
      </c>
      <c r="AD2231">
        <v>1989</v>
      </c>
      <c r="AE2231" s="1">
        <f t="shared" si="445"/>
        <v>1.9890000000000001</v>
      </c>
    </row>
    <row r="2232" spans="1:31" customFormat="1" ht="43.2" hidden="1" x14ac:dyDescent="0.3">
      <c r="A2232" s="65" t="str" cm="1">
        <f t="array" ref="A2232">_xlfn.IFS(M2232&gt;=65,"Heavy",M2232&lt;=25,"Light",M2232&gt;=26-64,"Medium")</f>
        <v>Heavy</v>
      </c>
      <c r="B2232" s="1" t="s">
        <v>2787</v>
      </c>
      <c r="C2232" s="1" t="s">
        <v>2824</v>
      </c>
      <c r="D2232" s="3">
        <f t="shared" si="454"/>
        <v>2215</v>
      </c>
      <c r="E2232" s="4" t="s">
        <v>2779</v>
      </c>
      <c r="F2232" s="3">
        <v>8</v>
      </c>
      <c r="G2232" s="3" t="s">
        <v>2827</v>
      </c>
      <c r="H2232" s="4" t="s">
        <v>2147</v>
      </c>
      <c r="I2232" s="3" t="s">
        <v>735</v>
      </c>
      <c r="J2232" s="3" t="s">
        <v>2336</v>
      </c>
      <c r="K2232" s="7" t="str">
        <f>VLOOKUP($I2232,'New Summary'!$E$8:$G$59,2,FALSE)</f>
        <v>H-600x200x10x15</v>
      </c>
      <c r="L2232" s="3" t="s">
        <v>2496</v>
      </c>
      <c r="M2232" s="7">
        <f>VLOOKUP($I2232,'New Summary'!$E$8:$G$59,3,FALSE)</f>
        <v>94.6</v>
      </c>
      <c r="N2232" s="3">
        <v>2700</v>
      </c>
      <c r="O2232" s="3" t="s">
        <v>25</v>
      </c>
      <c r="P2232" s="3">
        <v>1</v>
      </c>
      <c r="Q2232" s="28">
        <f t="shared" si="457"/>
        <v>2.7</v>
      </c>
      <c r="R2232" s="28">
        <f t="shared" si="458"/>
        <v>255.42</v>
      </c>
      <c r="S2232" s="12">
        <v>0</v>
      </c>
      <c r="T2232" s="46">
        <f t="shared" si="448"/>
        <v>0</v>
      </c>
      <c r="U2232" s="37"/>
      <c r="V2232" s="3">
        <f t="shared" si="449"/>
        <v>2.7</v>
      </c>
      <c r="W2232" s="30" t="s">
        <v>2502</v>
      </c>
      <c r="X2232" s="29">
        <f t="shared" si="452"/>
        <v>255.42</v>
      </c>
      <c r="Y2232" s="29">
        <f t="shared" si="453"/>
        <v>0</v>
      </c>
      <c r="Z2232" s="5"/>
      <c r="AA2232" s="3">
        <v>1.6728000000000001</v>
      </c>
      <c r="AB2232" s="3">
        <f t="shared" si="455"/>
        <v>1.0272000000000001</v>
      </c>
      <c r="AC2232" s="3">
        <f t="shared" si="456"/>
        <v>158.24688</v>
      </c>
      <c r="AD2232">
        <v>1672.8</v>
      </c>
      <c r="AE2232" s="1">
        <f t="shared" si="445"/>
        <v>1.6728000000000001</v>
      </c>
    </row>
    <row r="2233" spans="1:31" customFormat="1" ht="43.2" hidden="1" x14ac:dyDescent="0.3">
      <c r="A2233" s="65" t="str" cm="1">
        <f t="array" ref="A2233">_xlfn.IFS(M2233&gt;=65,"Heavy",M2233&lt;=25,"Light",M2233&gt;=26-64,"Medium")</f>
        <v>Heavy</v>
      </c>
      <c r="B2233" s="1" t="s">
        <v>2787</v>
      </c>
      <c r="C2233" s="1" t="s">
        <v>2824</v>
      </c>
      <c r="D2233" s="3">
        <f t="shared" si="454"/>
        <v>2216</v>
      </c>
      <c r="E2233" s="4" t="s">
        <v>2779</v>
      </c>
      <c r="F2233" s="3">
        <v>8</v>
      </c>
      <c r="G2233" s="3" t="s">
        <v>2827</v>
      </c>
      <c r="H2233" s="4" t="s">
        <v>2148</v>
      </c>
      <c r="I2233" s="3" t="s">
        <v>735</v>
      </c>
      <c r="J2233" s="3" t="s">
        <v>2336</v>
      </c>
      <c r="K2233" s="7" t="str">
        <f>VLOOKUP($I2233,'New Summary'!$E$8:$G$59,2,FALSE)</f>
        <v>H-600x200x10x15</v>
      </c>
      <c r="L2233" s="3" t="s">
        <v>2496</v>
      </c>
      <c r="M2233" s="7">
        <f>VLOOKUP($I2233,'New Summary'!$E$8:$G$59,3,FALSE)</f>
        <v>94.6</v>
      </c>
      <c r="N2233" s="3">
        <v>2700</v>
      </c>
      <c r="O2233" s="3" t="s">
        <v>25</v>
      </c>
      <c r="P2233" s="3">
        <v>1</v>
      </c>
      <c r="Q2233" s="28">
        <f t="shared" si="457"/>
        <v>2.7</v>
      </c>
      <c r="R2233" s="28">
        <f t="shared" si="458"/>
        <v>255.42</v>
      </c>
      <c r="S2233" s="12">
        <v>0</v>
      </c>
      <c r="T2233" s="46">
        <f t="shared" si="448"/>
        <v>0</v>
      </c>
      <c r="U2233" s="37"/>
      <c r="V2233" s="3">
        <f t="shared" si="449"/>
        <v>2.7</v>
      </c>
      <c r="W2233" s="30" t="s">
        <v>2502</v>
      </c>
      <c r="X2233" s="29">
        <f t="shared" si="452"/>
        <v>255.42</v>
      </c>
      <c r="Y2233" s="29">
        <f t="shared" si="453"/>
        <v>0</v>
      </c>
      <c r="Z2233" s="5"/>
      <c r="AA2233" s="3">
        <v>6.1200000000000004E-2</v>
      </c>
      <c r="AB2233" s="3">
        <f t="shared" si="455"/>
        <v>2.6388000000000003</v>
      </c>
      <c r="AC2233" s="3">
        <f t="shared" si="456"/>
        <v>5.7895200000000004</v>
      </c>
      <c r="AD2233">
        <v>61.2</v>
      </c>
      <c r="AE2233" s="1">
        <f t="shared" ref="AE2233:AE2296" si="459">AD2233/1000</f>
        <v>6.1200000000000004E-2</v>
      </c>
    </row>
    <row r="2234" spans="1:31" customFormat="1" ht="43.2" hidden="1" x14ac:dyDescent="0.3">
      <c r="A2234" s="65" t="str" cm="1">
        <f t="array" ref="A2234">_xlfn.IFS(M2234&gt;=65,"Heavy",M2234&lt;=25,"Light",M2234&gt;=26-64,"Medium")</f>
        <v>Heavy</v>
      </c>
      <c r="B2234" s="1" t="s">
        <v>2787</v>
      </c>
      <c r="C2234" s="1" t="s">
        <v>2824</v>
      </c>
      <c r="D2234" s="3">
        <f t="shared" si="454"/>
        <v>2217</v>
      </c>
      <c r="E2234" s="4" t="s">
        <v>2779</v>
      </c>
      <c r="F2234" s="3">
        <v>8</v>
      </c>
      <c r="G2234" s="3" t="s">
        <v>2827</v>
      </c>
      <c r="H2234" s="4" t="s">
        <v>2149</v>
      </c>
      <c r="I2234" s="3" t="s">
        <v>735</v>
      </c>
      <c r="J2234" s="3" t="s">
        <v>2336</v>
      </c>
      <c r="K2234" s="7" t="str">
        <f>VLOOKUP($I2234,'New Summary'!$E$8:$G$59,2,FALSE)</f>
        <v>H-600x200x10x15</v>
      </c>
      <c r="L2234" s="3" t="s">
        <v>2496</v>
      </c>
      <c r="M2234" s="7">
        <f>VLOOKUP($I2234,'New Summary'!$E$8:$G$59,3,FALSE)</f>
        <v>94.6</v>
      </c>
      <c r="N2234" s="3">
        <v>2700</v>
      </c>
      <c r="O2234" s="3" t="s">
        <v>25</v>
      </c>
      <c r="P2234" s="3">
        <v>1</v>
      </c>
      <c r="Q2234" s="28">
        <f t="shared" si="457"/>
        <v>2.7</v>
      </c>
      <c r="R2234" s="28">
        <f t="shared" si="458"/>
        <v>255.42</v>
      </c>
      <c r="S2234" s="12">
        <v>0</v>
      </c>
      <c r="T2234" s="46">
        <f t="shared" si="448"/>
        <v>0</v>
      </c>
      <c r="U2234" s="37"/>
      <c r="V2234" s="3">
        <f t="shared" si="449"/>
        <v>2.7</v>
      </c>
      <c r="W2234" s="30" t="s">
        <v>2502</v>
      </c>
      <c r="X2234" s="29">
        <f t="shared" si="452"/>
        <v>255.42</v>
      </c>
      <c r="Y2234" s="29">
        <f t="shared" si="453"/>
        <v>0</v>
      </c>
      <c r="Z2234" s="5"/>
      <c r="AA2234" s="3">
        <v>0.25839999999999996</v>
      </c>
      <c r="AB2234" s="3">
        <f t="shared" si="455"/>
        <v>2.4416000000000002</v>
      </c>
      <c r="AC2234" s="3">
        <f t="shared" si="456"/>
        <v>24.444639999999996</v>
      </c>
      <c r="AD2234">
        <v>258.39999999999998</v>
      </c>
      <c r="AE2234" s="1">
        <f t="shared" si="459"/>
        <v>0.25839999999999996</v>
      </c>
    </row>
    <row r="2235" spans="1:31" customFormat="1" ht="43.2" hidden="1" x14ac:dyDescent="0.3">
      <c r="A2235" s="65" t="str" cm="1">
        <f t="array" ref="A2235">_xlfn.IFS(M2235&gt;=65,"Heavy",M2235&lt;=25,"Light",M2235&gt;=26-64,"Medium")</f>
        <v>Heavy</v>
      </c>
      <c r="B2235" s="1" t="s">
        <v>2787</v>
      </c>
      <c r="C2235" s="1" t="s">
        <v>2824</v>
      </c>
      <c r="D2235" s="3">
        <f t="shared" si="454"/>
        <v>2218</v>
      </c>
      <c r="E2235" s="4" t="s">
        <v>2779</v>
      </c>
      <c r="F2235" s="3">
        <v>8</v>
      </c>
      <c r="G2235" s="3" t="s">
        <v>2827</v>
      </c>
      <c r="H2235" s="4" t="s">
        <v>2150</v>
      </c>
      <c r="I2235" s="3" t="s">
        <v>735</v>
      </c>
      <c r="J2235" s="3" t="s">
        <v>2336</v>
      </c>
      <c r="K2235" s="7" t="str">
        <f>VLOOKUP($I2235,'New Summary'!$E$8:$G$59,2,FALSE)</f>
        <v>H-600x200x10x15</v>
      </c>
      <c r="L2235" s="3" t="s">
        <v>2496</v>
      </c>
      <c r="M2235" s="7">
        <f>VLOOKUP($I2235,'New Summary'!$E$8:$G$59,3,FALSE)</f>
        <v>94.6</v>
      </c>
      <c r="N2235" s="3">
        <v>2700</v>
      </c>
      <c r="O2235" s="3" t="s">
        <v>25</v>
      </c>
      <c r="P2235" s="3">
        <v>1</v>
      </c>
      <c r="Q2235" s="28">
        <f t="shared" si="457"/>
        <v>2.7</v>
      </c>
      <c r="R2235" s="28">
        <f t="shared" si="458"/>
        <v>255.42</v>
      </c>
      <c r="S2235" s="12">
        <v>0</v>
      </c>
      <c r="T2235" s="46">
        <f t="shared" si="448"/>
        <v>0</v>
      </c>
      <c r="U2235" s="37"/>
      <c r="V2235" s="3">
        <f t="shared" si="449"/>
        <v>2.7</v>
      </c>
      <c r="W2235" s="30" t="s">
        <v>2502</v>
      </c>
      <c r="X2235" s="29">
        <f t="shared" si="452"/>
        <v>255.42</v>
      </c>
      <c r="Y2235" s="29">
        <f t="shared" si="453"/>
        <v>0</v>
      </c>
      <c r="Z2235" s="5"/>
      <c r="AA2235" s="3">
        <v>3.2399999999999977E-2</v>
      </c>
      <c r="AB2235" s="3">
        <f t="shared" si="455"/>
        <v>2.6676000000000002</v>
      </c>
      <c r="AC2235" s="3">
        <f t="shared" si="456"/>
        <v>3.0650399999999975</v>
      </c>
      <c r="AD2235">
        <v>32.399999999999977</v>
      </c>
      <c r="AE2235" s="1">
        <f t="shared" si="459"/>
        <v>3.2399999999999977E-2</v>
      </c>
    </row>
    <row r="2236" spans="1:31" customFormat="1" ht="43.2" hidden="1" x14ac:dyDescent="0.3">
      <c r="A2236" s="65" t="str" cm="1">
        <f t="array" ref="A2236">_xlfn.IFS(M2236&gt;=65,"Heavy",M2236&lt;=25,"Light",M2236&gt;=26-64,"Medium")</f>
        <v>Heavy</v>
      </c>
      <c r="B2236" s="1" t="s">
        <v>2787</v>
      </c>
      <c r="C2236" s="1" t="s">
        <v>2824</v>
      </c>
      <c r="D2236" s="3">
        <f t="shared" si="454"/>
        <v>2219</v>
      </c>
      <c r="E2236" s="4" t="s">
        <v>2779</v>
      </c>
      <c r="F2236" s="3">
        <v>8</v>
      </c>
      <c r="G2236" s="3" t="s">
        <v>2827</v>
      </c>
      <c r="H2236" s="4" t="s">
        <v>2151</v>
      </c>
      <c r="I2236" s="3" t="s">
        <v>735</v>
      </c>
      <c r="J2236" s="3" t="s">
        <v>2336</v>
      </c>
      <c r="K2236" s="7" t="str">
        <f>VLOOKUP($I2236,'New Summary'!$E$8:$G$59,2,FALSE)</f>
        <v>H-600x200x10x15</v>
      </c>
      <c r="L2236" s="3" t="s">
        <v>2496</v>
      </c>
      <c r="M2236" s="7">
        <f>VLOOKUP($I2236,'New Summary'!$E$8:$G$59,3,FALSE)</f>
        <v>94.6</v>
      </c>
      <c r="N2236" s="3">
        <v>2700</v>
      </c>
      <c r="O2236" s="3" t="s">
        <v>25</v>
      </c>
      <c r="P2236" s="3">
        <v>1</v>
      </c>
      <c r="Q2236" s="28">
        <f t="shared" si="457"/>
        <v>2.7</v>
      </c>
      <c r="R2236" s="28">
        <f t="shared" si="458"/>
        <v>255.42</v>
      </c>
      <c r="S2236" s="12">
        <v>0</v>
      </c>
      <c r="T2236" s="46">
        <f t="shared" si="448"/>
        <v>0</v>
      </c>
      <c r="U2236" s="37"/>
      <c r="V2236" s="3">
        <f t="shared" si="449"/>
        <v>2.7</v>
      </c>
      <c r="W2236" s="30" t="s">
        <v>2502</v>
      </c>
      <c r="X2236" s="29">
        <f t="shared" si="452"/>
        <v>255.42</v>
      </c>
      <c r="Y2236" s="29">
        <f t="shared" si="453"/>
        <v>0</v>
      </c>
      <c r="Z2236" s="5"/>
      <c r="AA2236" s="3">
        <v>1.8400000000000007E-2</v>
      </c>
      <c r="AB2236" s="3">
        <f t="shared" si="455"/>
        <v>2.6816</v>
      </c>
      <c r="AC2236" s="3">
        <f t="shared" si="456"/>
        <v>1.7406400000000006</v>
      </c>
      <c r="AD2236">
        <v>18.400000000000006</v>
      </c>
      <c r="AE2236" s="1">
        <f t="shared" si="459"/>
        <v>1.8400000000000007E-2</v>
      </c>
    </row>
    <row r="2237" spans="1:31" customFormat="1" ht="43.2" hidden="1" x14ac:dyDescent="0.3">
      <c r="A2237" s="65" t="str" cm="1">
        <f t="array" ref="A2237">_xlfn.IFS(M2237&gt;=65,"Heavy",M2237&lt;=25,"Light",M2237&gt;=26-64,"Medium")</f>
        <v>Heavy</v>
      </c>
      <c r="B2237" s="1" t="s">
        <v>2787</v>
      </c>
      <c r="C2237" s="1" t="s">
        <v>2824</v>
      </c>
      <c r="D2237" s="3">
        <f t="shared" si="454"/>
        <v>2220</v>
      </c>
      <c r="E2237" s="4" t="s">
        <v>2779</v>
      </c>
      <c r="F2237" s="3">
        <v>8</v>
      </c>
      <c r="G2237" s="3" t="s">
        <v>2827</v>
      </c>
      <c r="H2237" s="4" t="s">
        <v>2152</v>
      </c>
      <c r="I2237" s="3" t="s">
        <v>735</v>
      </c>
      <c r="J2237" s="3" t="s">
        <v>2336</v>
      </c>
      <c r="K2237" s="7" t="str">
        <f>VLOOKUP($I2237,'New Summary'!$E$8:$G$59,2,FALSE)</f>
        <v>H-600x200x10x15</v>
      </c>
      <c r="L2237" s="3" t="s">
        <v>2496</v>
      </c>
      <c r="M2237" s="7">
        <f>VLOOKUP($I2237,'New Summary'!$E$8:$G$59,3,FALSE)</f>
        <v>94.6</v>
      </c>
      <c r="N2237" s="3">
        <v>2700</v>
      </c>
      <c r="O2237" s="3" t="s">
        <v>25</v>
      </c>
      <c r="P2237" s="3">
        <v>1</v>
      </c>
      <c r="Q2237" s="28">
        <f t="shared" si="457"/>
        <v>2.7</v>
      </c>
      <c r="R2237" s="28">
        <f t="shared" si="458"/>
        <v>255.42</v>
      </c>
      <c r="S2237" s="12">
        <v>0</v>
      </c>
      <c r="T2237" s="46">
        <f t="shared" si="448"/>
        <v>0</v>
      </c>
      <c r="U2237" s="37"/>
      <c r="V2237" s="3">
        <f t="shared" si="449"/>
        <v>2.7</v>
      </c>
      <c r="W2237" s="30" t="s">
        <v>2502</v>
      </c>
      <c r="X2237" s="29">
        <f t="shared" si="452"/>
        <v>255.42</v>
      </c>
      <c r="Y2237" s="29">
        <f t="shared" si="453"/>
        <v>0</v>
      </c>
      <c r="Z2237" s="5"/>
      <c r="AA2237" s="3">
        <v>0.26400000000000001</v>
      </c>
      <c r="AB2237" s="3">
        <f t="shared" si="455"/>
        <v>2.4359999999999999</v>
      </c>
      <c r="AC2237" s="3">
        <f t="shared" si="456"/>
        <v>24.974399999999999</v>
      </c>
      <c r="AD2237">
        <v>264</v>
      </c>
      <c r="AE2237" s="1">
        <f t="shared" si="459"/>
        <v>0.26400000000000001</v>
      </c>
    </row>
    <row r="2238" spans="1:31" customFormat="1" ht="43.2" hidden="1" x14ac:dyDescent="0.3">
      <c r="A2238" s="65" t="str" cm="1">
        <f t="array" ref="A2238">_xlfn.IFS(M2238&gt;=65,"Heavy",M2238&lt;=25,"Light",M2238&gt;=26-64,"Medium")</f>
        <v>Heavy</v>
      </c>
      <c r="B2238" s="1" t="s">
        <v>2787</v>
      </c>
      <c r="C2238" s="1" t="s">
        <v>2824</v>
      </c>
      <c r="D2238" s="3">
        <f t="shared" si="454"/>
        <v>2221</v>
      </c>
      <c r="E2238" s="4" t="s">
        <v>2779</v>
      </c>
      <c r="F2238" s="3">
        <v>8</v>
      </c>
      <c r="G2238" s="3" t="s">
        <v>2827</v>
      </c>
      <c r="H2238" s="4" t="s">
        <v>2153</v>
      </c>
      <c r="I2238" s="3" t="s">
        <v>735</v>
      </c>
      <c r="J2238" s="3" t="s">
        <v>2336</v>
      </c>
      <c r="K2238" s="7" t="str">
        <f>VLOOKUP($I2238,'New Summary'!$E$8:$G$59,2,FALSE)</f>
        <v>H-600x200x10x15</v>
      </c>
      <c r="L2238" s="3" t="s">
        <v>2496</v>
      </c>
      <c r="M2238" s="7">
        <f>VLOOKUP($I2238,'New Summary'!$E$8:$G$59,3,FALSE)</f>
        <v>94.6</v>
      </c>
      <c r="N2238" s="3">
        <v>2700</v>
      </c>
      <c r="O2238" s="3" t="s">
        <v>25</v>
      </c>
      <c r="P2238" s="3">
        <v>1</v>
      </c>
      <c r="Q2238" s="28">
        <f t="shared" si="457"/>
        <v>2.7</v>
      </c>
      <c r="R2238" s="28">
        <f t="shared" si="458"/>
        <v>255.42</v>
      </c>
      <c r="S2238" s="12">
        <v>0</v>
      </c>
      <c r="T2238" s="46">
        <f t="shared" si="448"/>
        <v>0</v>
      </c>
      <c r="U2238" s="37"/>
      <c r="V2238" s="3">
        <f t="shared" si="449"/>
        <v>2.7</v>
      </c>
      <c r="W2238" s="30" t="s">
        <v>2502</v>
      </c>
      <c r="X2238" s="29">
        <f t="shared" si="452"/>
        <v>255.42</v>
      </c>
      <c r="Y2238" s="29">
        <f t="shared" si="453"/>
        <v>0</v>
      </c>
      <c r="Z2238" s="5"/>
      <c r="AA2238" s="3">
        <v>0.20799999999999999</v>
      </c>
      <c r="AB2238" s="3">
        <f t="shared" si="455"/>
        <v>2.492</v>
      </c>
      <c r="AC2238" s="3">
        <f t="shared" si="456"/>
        <v>19.676799999999997</v>
      </c>
      <c r="AD2238">
        <v>208</v>
      </c>
      <c r="AE2238" s="1">
        <f t="shared" si="459"/>
        <v>0.20799999999999999</v>
      </c>
    </row>
    <row r="2239" spans="1:31" customFormat="1" ht="43.2" hidden="1" x14ac:dyDescent="0.3">
      <c r="A2239" s="65" t="str" cm="1">
        <f t="array" ref="A2239">_xlfn.IFS(M2239&gt;=65,"Heavy",M2239&lt;=25,"Light",M2239&gt;=26-64,"Medium")</f>
        <v>Heavy</v>
      </c>
      <c r="B2239" s="1" t="s">
        <v>2787</v>
      </c>
      <c r="C2239" s="1" t="s">
        <v>2824</v>
      </c>
      <c r="D2239" s="3">
        <f t="shared" si="454"/>
        <v>2222</v>
      </c>
      <c r="E2239" s="4" t="s">
        <v>2779</v>
      </c>
      <c r="F2239" s="3">
        <v>8</v>
      </c>
      <c r="G2239" s="3" t="s">
        <v>2827</v>
      </c>
      <c r="H2239" s="4" t="s">
        <v>2154</v>
      </c>
      <c r="I2239" s="3" t="s">
        <v>735</v>
      </c>
      <c r="J2239" s="3" t="s">
        <v>2336</v>
      </c>
      <c r="K2239" s="7" t="str">
        <f>VLOOKUP($I2239,'New Summary'!$E$8:$G$59,2,FALSE)</f>
        <v>H-600x200x10x15</v>
      </c>
      <c r="L2239" s="3" t="s">
        <v>2496</v>
      </c>
      <c r="M2239" s="7">
        <f>VLOOKUP($I2239,'New Summary'!$E$8:$G$59,3,FALSE)</f>
        <v>94.6</v>
      </c>
      <c r="N2239" s="3">
        <v>2700</v>
      </c>
      <c r="O2239" s="3" t="s">
        <v>25</v>
      </c>
      <c r="P2239" s="3">
        <v>1</v>
      </c>
      <c r="Q2239" s="28">
        <f t="shared" si="457"/>
        <v>2.7</v>
      </c>
      <c r="R2239" s="28">
        <f t="shared" si="458"/>
        <v>255.42</v>
      </c>
      <c r="S2239" s="12">
        <v>0</v>
      </c>
      <c r="T2239" s="46">
        <f t="shared" si="448"/>
        <v>0</v>
      </c>
      <c r="U2239" s="37"/>
      <c r="V2239" s="3">
        <f t="shared" si="449"/>
        <v>2.7</v>
      </c>
      <c r="W2239" s="30" t="s">
        <v>2502</v>
      </c>
      <c r="X2239" s="29">
        <f t="shared" si="452"/>
        <v>255.42</v>
      </c>
      <c r="Y2239" s="29">
        <f t="shared" si="453"/>
        <v>0</v>
      </c>
      <c r="Z2239" s="5"/>
      <c r="AA2239" s="3">
        <v>2.8799999999999996E-2</v>
      </c>
      <c r="AB2239" s="3">
        <f t="shared" si="455"/>
        <v>2.6712000000000002</v>
      </c>
      <c r="AC2239" s="3">
        <f t="shared" si="456"/>
        <v>2.7244799999999993</v>
      </c>
      <c r="AD2239">
        <v>28.799999999999997</v>
      </c>
      <c r="AE2239" s="1">
        <f t="shared" si="459"/>
        <v>2.8799999999999996E-2</v>
      </c>
    </row>
    <row r="2240" spans="1:31" customFormat="1" ht="43.2" hidden="1" x14ac:dyDescent="0.3">
      <c r="A2240" s="65" t="str" cm="1">
        <f t="array" ref="A2240">_xlfn.IFS(M2240&gt;=65,"Heavy",M2240&lt;=25,"Light",M2240&gt;=26-64,"Medium")</f>
        <v>Heavy</v>
      </c>
      <c r="B2240" s="1" t="s">
        <v>2787</v>
      </c>
      <c r="C2240" s="1" t="s">
        <v>2824</v>
      </c>
      <c r="D2240" s="3">
        <f t="shared" si="454"/>
        <v>2223</v>
      </c>
      <c r="E2240" s="4" t="s">
        <v>2779</v>
      </c>
      <c r="F2240" s="3">
        <v>8</v>
      </c>
      <c r="G2240" s="3" t="s">
        <v>2827</v>
      </c>
      <c r="H2240" s="4" t="s">
        <v>2155</v>
      </c>
      <c r="I2240" s="3" t="s">
        <v>735</v>
      </c>
      <c r="J2240" s="3" t="s">
        <v>2336</v>
      </c>
      <c r="K2240" s="7" t="str">
        <f>VLOOKUP($I2240,'New Summary'!$E$8:$G$59,2,FALSE)</f>
        <v>H-600x200x10x15</v>
      </c>
      <c r="L2240" s="3" t="s">
        <v>2496</v>
      </c>
      <c r="M2240" s="7">
        <f>VLOOKUP($I2240,'New Summary'!$E$8:$G$59,3,FALSE)</f>
        <v>94.6</v>
      </c>
      <c r="N2240" s="3">
        <v>2700</v>
      </c>
      <c r="O2240" s="3" t="s">
        <v>25</v>
      </c>
      <c r="P2240" s="3">
        <v>1</v>
      </c>
      <c r="Q2240" s="28">
        <f t="shared" si="457"/>
        <v>2.7</v>
      </c>
      <c r="R2240" s="28">
        <f t="shared" si="458"/>
        <v>255.42</v>
      </c>
      <c r="S2240" s="12">
        <v>0</v>
      </c>
      <c r="T2240" s="46">
        <f t="shared" si="448"/>
        <v>0</v>
      </c>
      <c r="U2240" s="37"/>
      <c r="V2240" s="3">
        <f t="shared" si="449"/>
        <v>2.7</v>
      </c>
      <c r="W2240" s="30" t="s">
        <v>2502</v>
      </c>
      <c r="X2240" s="29">
        <f t="shared" si="452"/>
        <v>255.42</v>
      </c>
      <c r="Y2240" s="29">
        <f t="shared" si="453"/>
        <v>0</v>
      </c>
      <c r="Z2240" s="5"/>
      <c r="AA2240" s="3">
        <v>1.2799999999999997E-2</v>
      </c>
      <c r="AB2240" s="3">
        <f t="shared" si="455"/>
        <v>2.6872000000000003</v>
      </c>
      <c r="AC2240" s="3">
        <f t="shared" si="456"/>
        <v>1.2108799999999997</v>
      </c>
      <c r="AD2240">
        <v>12.799999999999997</v>
      </c>
      <c r="AE2240" s="1">
        <f t="shared" si="459"/>
        <v>1.2799999999999997E-2</v>
      </c>
    </row>
    <row r="2241" spans="1:31" customFormat="1" ht="43.2" hidden="1" x14ac:dyDescent="0.3">
      <c r="A2241" s="65" t="str" cm="1">
        <f t="array" ref="A2241">_xlfn.IFS(M2241&gt;=65,"Heavy",M2241&lt;=25,"Light",M2241&gt;=26-64,"Medium")</f>
        <v>Heavy</v>
      </c>
      <c r="B2241" s="1" t="s">
        <v>2787</v>
      </c>
      <c r="C2241" s="1" t="s">
        <v>2824</v>
      </c>
      <c r="D2241" s="3">
        <f t="shared" si="454"/>
        <v>2224</v>
      </c>
      <c r="E2241" s="4" t="s">
        <v>2779</v>
      </c>
      <c r="F2241" s="3">
        <v>8</v>
      </c>
      <c r="G2241" s="3" t="s">
        <v>2827</v>
      </c>
      <c r="H2241" s="4" t="s">
        <v>2156</v>
      </c>
      <c r="I2241" s="3" t="s">
        <v>735</v>
      </c>
      <c r="J2241" s="3" t="s">
        <v>2336</v>
      </c>
      <c r="K2241" s="7" t="str">
        <f>VLOOKUP($I2241,'New Summary'!$E$8:$G$59,2,FALSE)</f>
        <v>H-600x200x10x15</v>
      </c>
      <c r="L2241" s="3" t="s">
        <v>2496</v>
      </c>
      <c r="M2241" s="7">
        <f>VLOOKUP($I2241,'New Summary'!$E$8:$G$59,3,FALSE)</f>
        <v>94.6</v>
      </c>
      <c r="N2241" s="3">
        <v>2700</v>
      </c>
      <c r="O2241" s="3" t="s">
        <v>25</v>
      </c>
      <c r="P2241" s="3">
        <v>1</v>
      </c>
      <c r="Q2241" s="28">
        <f t="shared" si="457"/>
        <v>2.7</v>
      </c>
      <c r="R2241" s="28">
        <f t="shared" si="458"/>
        <v>255.42</v>
      </c>
      <c r="S2241" s="12">
        <v>0</v>
      </c>
      <c r="T2241" s="46">
        <f t="shared" si="448"/>
        <v>0</v>
      </c>
      <c r="U2241" s="37"/>
      <c r="V2241" s="3">
        <f t="shared" si="449"/>
        <v>2.7</v>
      </c>
      <c r="W2241" s="30" t="s">
        <v>2502</v>
      </c>
      <c r="X2241" s="29">
        <f t="shared" si="452"/>
        <v>255.42</v>
      </c>
      <c r="Y2241" s="29">
        <f t="shared" si="453"/>
        <v>0</v>
      </c>
      <c r="Z2241" s="5"/>
      <c r="AA2241" s="3">
        <v>0.4788</v>
      </c>
      <c r="AB2241" s="3">
        <f t="shared" si="455"/>
        <v>2.2212000000000001</v>
      </c>
      <c r="AC2241" s="3">
        <f t="shared" si="456"/>
        <v>45.29448</v>
      </c>
      <c r="AD2241">
        <v>478.8</v>
      </c>
      <c r="AE2241" s="1">
        <f t="shared" si="459"/>
        <v>0.4788</v>
      </c>
    </row>
    <row r="2242" spans="1:31" customFormat="1" ht="43.2" hidden="1" x14ac:dyDescent="0.3">
      <c r="A2242" s="65" t="str" cm="1">
        <f t="array" ref="A2242">_xlfn.IFS(M2242&gt;=65,"Heavy",M2242&lt;=25,"Light",M2242&gt;=26-64,"Medium")</f>
        <v>Heavy</v>
      </c>
      <c r="B2242" s="1" t="s">
        <v>2787</v>
      </c>
      <c r="C2242" s="1" t="s">
        <v>2824</v>
      </c>
      <c r="D2242" s="3">
        <f t="shared" si="454"/>
        <v>2225</v>
      </c>
      <c r="E2242" s="4" t="s">
        <v>2779</v>
      </c>
      <c r="F2242" s="3">
        <v>8</v>
      </c>
      <c r="G2242" s="3" t="s">
        <v>2827</v>
      </c>
      <c r="H2242" s="4" t="s">
        <v>2157</v>
      </c>
      <c r="I2242" s="3" t="s">
        <v>735</v>
      </c>
      <c r="J2242" s="3" t="s">
        <v>2336</v>
      </c>
      <c r="K2242" s="7" t="str">
        <f>VLOOKUP($I2242,'New Summary'!$E$8:$G$59,2,FALSE)</f>
        <v>H-600x200x10x15</v>
      </c>
      <c r="L2242" s="3" t="s">
        <v>2496</v>
      </c>
      <c r="M2242" s="7">
        <f>VLOOKUP($I2242,'New Summary'!$E$8:$G$59,3,FALSE)</f>
        <v>94.6</v>
      </c>
      <c r="N2242" s="3">
        <v>2700</v>
      </c>
      <c r="O2242" s="3" t="s">
        <v>25</v>
      </c>
      <c r="P2242" s="3">
        <v>1</v>
      </c>
      <c r="Q2242" s="28">
        <f t="shared" si="457"/>
        <v>2.7</v>
      </c>
      <c r="R2242" s="28">
        <f t="shared" si="458"/>
        <v>255.42</v>
      </c>
      <c r="S2242" s="12">
        <v>0</v>
      </c>
      <c r="T2242" s="46">
        <f t="shared" si="448"/>
        <v>0</v>
      </c>
      <c r="U2242" s="37"/>
      <c r="V2242" s="3">
        <f t="shared" si="449"/>
        <v>2.7</v>
      </c>
      <c r="W2242" s="30" t="s">
        <v>2502</v>
      </c>
      <c r="X2242" s="29">
        <f t="shared" si="452"/>
        <v>255.42</v>
      </c>
      <c r="Y2242" s="29">
        <f t="shared" si="453"/>
        <v>0</v>
      </c>
      <c r="Z2242" s="5"/>
      <c r="AA2242" s="3">
        <v>0.20160000000000003</v>
      </c>
      <c r="AB2242" s="3">
        <f t="shared" si="455"/>
        <v>2.4984000000000002</v>
      </c>
      <c r="AC2242" s="3">
        <f t="shared" si="456"/>
        <v>19.071360000000002</v>
      </c>
      <c r="AD2242">
        <v>201.60000000000002</v>
      </c>
      <c r="AE2242" s="1">
        <f t="shared" si="459"/>
        <v>0.20160000000000003</v>
      </c>
    </row>
    <row r="2243" spans="1:31" customFormat="1" ht="43.2" hidden="1" x14ac:dyDescent="0.3">
      <c r="A2243" s="65" t="str" cm="1">
        <f t="array" ref="A2243">_xlfn.IFS(M2243&gt;=65,"Heavy",M2243&lt;=25,"Light",M2243&gt;=26-64,"Medium")</f>
        <v>Heavy</v>
      </c>
      <c r="B2243" s="1" t="s">
        <v>2787</v>
      </c>
      <c r="C2243" s="1" t="s">
        <v>2824</v>
      </c>
      <c r="D2243" s="3">
        <f t="shared" si="454"/>
        <v>2226</v>
      </c>
      <c r="E2243" s="4" t="s">
        <v>2779</v>
      </c>
      <c r="F2243" s="3">
        <v>8</v>
      </c>
      <c r="G2243" s="3" t="s">
        <v>2827</v>
      </c>
      <c r="H2243" s="4" t="s">
        <v>2158</v>
      </c>
      <c r="I2243" s="3" t="s">
        <v>735</v>
      </c>
      <c r="J2243" s="3" t="s">
        <v>2336</v>
      </c>
      <c r="K2243" s="7" t="str">
        <f>VLOOKUP($I2243,'New Summary'!$E$8:$G$59,2,FALSE)</f>
        <v>H-600x200x10x15</v>
      </c>
      <c r="L2243" s="3" t="s">
        <v>2496</v>
      </c>
      <c r="M2243" s="7">
        <f>VLOOKUP($I2243,'New Summary'!$E$8:$G$59,3,FALSE)</f>
        <v>94.6</v>
      </c>
      <c r="N2243" s="3">
        <v>2700</v>
      </c>
      <c r="O2243" s="3" t="s">
        <v>25</v>
      </c>
      <c r="P2243" s="3">
        <v>1</v>
      </c>
      <c r="Q2243" s="28">
        <f t="shared" si="457"/>
        <v>2.7</v>
      </c>
      <c r="R2243" s="28">
        <f t="shared" si="458"/>
        <v>255.42</v>
      </c>
      <c r="S2243" s="12">
        <v>0</v>
      </c>
      <c r="T2243" s="46">
        <f t="shared" ref="T2243:T2306" si="460">Q2243*S2243</f>
        <v>0</v>
      </c>
      <c r="U2243" s="37"/>
      <c r="V2243" s="3">
        <f t="shared" ref="V2243:V2306" si="461">Q2243-T2243</f>
        <v>2.7</v>
      </c>
      <c r="W2243" s="30" t="s">
        <v>2502</v>
      </c>
      <c r="X2243" s="29">
        <f t="shared" si="452"/>
        <v>255.42</v>
      </c>
      <c r="Y2243" s="29">
        <f t="shared" si="453"/>
        <v>0</v>
      </c>
      <c r="Z2243" s="5"/>
      <c r="AA2243" s="3">
        <v>0.34160000000000001</v>
      </c>
      <c r="AB2243" s="3">
        <f t="shared" si="455"/>
        <v>2.3584000000000001</v>
      </c>
      <c r="AC2243" s="3">
        <f t="shared" si="456"/>
        <v>32.315359999999998</v>
      </c>
      <c r="AD2243">
        <v>341.6</v>
      </c>
      <c r="AE2243" s="1">
        <f t="shared" si="459"/>
        <v>0.34160000000000001</v>
      </c>
    </row>
    <row r="2244" spans="1:31" customFormat="1" ht="43.2" hidden="1" x14ac:dyDescent="0.3">
      <c r="A2244" s="65" t="str" cm="1">
        <f t="array" ref="A2244">_xlfn.IFS(M2244&gt;=65,"Heavy",M2244&lt;=25,"Light",M2244&gt;=26-64,"Medium")</f>
        <v>Heavy</v>
      </c>
      <c r="B2244" s="1" t="s">
        <v>2787</v>
      </c>
      <c r="C2244" s="1" t="s">
        <v>2824</v>
      </c>
      <c r="D2244" s="3">
        <f t="shared" si="454"/>
        <v>2227</v>
      </c>
      <c r="E2244" s="4" t="s">
        <v>2779</v>
      </c>
      <c r="F2244" s="3">
        <v>8</v>
      </c>
      <c r="G2244" s="3" t="s">
        <v>2827</v>
      </c>
      <c r="H2244" s="4" t="s">
        <v>2159</v>
      </c>
      <c r="I2244" s="3" t="s">
        <v>735</v>
      </c>
      <c r="J2244" s="3" t="s">
        <v>2336</v>
      </c>
      <c r="K2244" s="7" t="str">
        <f>VLOOKUP($I2244,'New Summary'!$E$8:$G$59,2,FALSE)</f>
        <v>H-600x200x10x15</v>
      </c>
      <c r="L2244" s="3" t="s">
        <v>2496</v>
      </c>
      <c r="M2244" s="7">
        <f>VLOOKUP($I2244,'New Summary'!$E$8:$G$59,3,FALSE)</f>
        <v>94.6</v>
      </c>
      <c r="N2244" s="3">
        <v>2700</v>
      </c>
      <c r="O2244" s="3" t="s">
        <v>25</v>
      </c>
      <c r="P2244" s="3">
        <v>1</v>
      </c>
      <c r="Q2244" s="28">
        <f t="shared" si="457"/>
        <v>2.7</v>
      </c>
      <c r="R2244" s="28">
        <f t="shared" si="458"/>
        <v>255.42</v>
      </c>
      <c r="S2244" s="12">
        <v>0</v>
      </c>
      <c r="T2244" s="46">
        <f t="shared" si="460"/>
        <v>0</v>
      </c>
      <c r="U2244" s="37"/>
      <c r="V2244" s="3">
        <f t="shared" si="461"/>
        <v>2.7</v>
      </c>
      <c r="W2244" s="30" t="s">
        <v>2502</v>
      </c>
      <c r="X2244" s="29">
        <f t="shared" si="452"/>
        <v>255.42</v>
      </c>
      <c r="Y2244" s="29">
        <f t="shared" si="453"/>
        <v>0</v>
      </c>
      <c r="Z2244" s="5"/>
      <c r="AA2244" s="3">
        <v>0.8</v>
      </c>
      <c r="AB2244" s="3">
        <f t="shared" si="455"/>
        <v>1.9000000000000001</v>
      </c>
      <c r="AC2244" s="3">
        <f t="shared" si="456"/>
        <v>75.679999999999993</v>
      </c>
      <c r="AD2244">
        <v>800</v>
      </c>
      <c r="AE2244" s="1">
        <f t="shared" si="459"/>
        <v>0.8</v>
      </c>
    </row>
    <row r="2245" spans="1:31" customFormat="1" ht="43.2" hidden="1" x14ac:dyDescent="0.3">
      <c r="A2245" s="65" t="str" cm="1">
        <f t="array" ref="A2245">_xlfn.IFS(M2245&gt;=65,"Heavy",M2245&lt;=25,"Light",M2245&gt;=26-64,"Medium")</f>
        <v>Heavy</v>
      </c>
      <c r="B2245" s="1" t="s">
        <v>2787</v>
      </c>
      <c r="C2245" s="1" t="s">
        <v>2824</v>
      </c>
      <c r="D2245" s="3">
        <f t="shared" si="454"/>
        <v>2228</v>
      </c>
      <c r="E2245" s="4" t="s">
        <v>2779</v>
      </c>
      <c r="F2245" s="3">
        <v>8</v>
      </c>
      <c r="G2245" s="3" t="s">
        <v>2827</v>
      </c>
      <c r="H2245" s="4" t="s">
        <v>2160</v>
      </c>
      <c r="I2245" s="3" t="s">
        <v>735</v>
      </c>
      <c r="J2245" s="3" t="s">
        <v>2336</v>
      </c>
      <c r="K2245" s="7" t="str">
        <f>VLOOKUP($I2245,'New Summary'!$E$8:$G$59,2,FALSE)</f>
        <v>H-600x200x10x15</v>
      </c>
      <c r="L2245" s="3" t="s">
        <v>2496</v>
      </c>
      <c r="M2245" s="7">
        <f>VLOOKUP($I2245,'New Summary'!$E$8:$G$59,3,FALSE)</f>
        <v>94.6</v>
      </c>
      <c r="N2245" s="3">
        <v>2700</v>
      </c>
      <c r="O2245" s="3" t="s">
        <v>25</v>
      </c>
      <c r="P2245" s="3">
        <v>1</v>
      </c>
      <c r="Q2245" s="28">
        <f t="shared" si="457"/>
        <v>2.7</v>
      </c>
      <c r="R2245" s="28">
        <f t="shared" si="458"/>
        <v>255.42</v>
      </c>
      <c r="S2245" s="12">
        <v>0</v>
      </c>
      <c r="T2245" s="46">
        <f t="shared" si="460"/>
        <v>0</v>
      </c>
      <c r="U2245" s="37"/>
      <c r="V2245" s="3">
        <f t="shared" si="461"/>
        <v>2.7</v>
      </c>
      <c r="W2245" s="30" t="s">
        <v>2502</v>
      </c>
      <c r="X2245" s="29">
        <f t="shared" si="452"/>
        <v>255.42</v>
      </c>
      <c r="Y2245" s="29">
        <f t="shared" si="453"/>
        <v>0</v>
      </c>
      <c r="Z2245" s="5"/>
      <c r="AA2245" s="3">
        <v>0.8</v>
      </c>
      <c r="AB2245" s="3">
        <f t="shared" si="455"/>
        <v>1.9000000000000001</v>
      </c>
      <c r="AC2245" s="3">
        <f t="shared" si="456"/>
        <v>75.679999999999993</v>
      </c>
      <c r="AD2245">
        <v>800</v>
      </c>
      <c r="AE2245" s="1">
        <f t="shared" si="459"/>
        <v>0.8</v>
      </c>
    </row>
    <row r="2246" spans="1:31" customFormat="1" ht="43.2" hidden="1" x14ac:dyDescent="0.3">
      <c r="A2246" s="65" t="str" cm="1">
        <f t="array" ref="A2246">_xlfn.IFS(M2246&gt;=65,"Heavy",M2246&lt;=25,"Light",M2246&gt;=26-64,"Medium")</f>
        <v>Heavy</v>
      </c>
      <c r="B2246" s="1" t="s">
        <v>2787</v>
      </c>
      <c r="C2246" s="1" t="s">
        <v>2824</v>
      </c>
      <c r="D2246" s="3">
        <f t="shared" si="454"/>
        <v>2229</v>
      </c>
      <c r="E2246" s="4" t="s">
        <v>2779</v>
      </c>
      <c r="F2246" s="3">
        <v>8</v>
      </c>
      <c r="G2246" s="3" t="s">
        <v>2827</v>
      </c>
      <c r="H2246" s="4" t="s">
        <v>2161</v>
      </c>
      <c r="I2246" s="3" t="s">
        <v>735</v>
      </c>
      <c r="J2246" s="3" t="s">
        <v>2336</v>
      </c>
      <c r="K2246" s="7" t="str">
        <f>VLOOKUP($I2246,'New Summary'!$E$8:$G$59,2,FALSE)</f>
        <v>H-600x200x10x15</v>
      </c>
      <c r="L2246" s="3" t="s">
        <v>2496</v>
      </c>
      <c r="M2246" s="7">
        <f>VLOOKUP($I2246,'New Summary'!$E$8:$G$59,3,FALSE)</f>
        <v>94.6</v>
      </c>
      <c r="N2246" s="3">
        <v>2700</v>
      </c>
      <c r="O2246" s="3" t="s">
        <v>25</v>
      </c>
      <c r="P2246" s="3">
        <v>1</v>
      </c>
      <c r="Q2246" s="28">
        <f t="shared" si="457"/>
        <v>2.7</v>
      </c>
      <c r="R2246" s="28">
        <f t="shared" si="458"/>
        <v>255.42</v>
      </c>
      <c r="S2246" s="12">
        <v>0</v>
      </c>
      <c r="T2246" s="46">
        <f t="shared" si="460"/>
        <v>0</v>
      </c>
      <c r="U2246" s="37"/>
      <c r="V2246" s="3">
        <f t="shared" si="461"/>
        <v>2.7</v>
      </c>
      <c r="W2246" s="30" t="s">
        <v>2502</v>
      </c>
      <c r="X2246" s="29">
        <f t="shared" si="452"/>
        <v>255.42</v>
      </c>
      <c r="Y2246" s="29">
        <f t="shared" si="453"/>
        <v>0</v>
      </c>
      <c r="Z2246" s="5"/>
      <c r="AA2246" s="3">
        <v>0.12</v>
      </c>
      <c r="AB2246" s="3">
        <f t="shared" si="455"/>
        <v>2.58</v>
      </c>
      <c r="AC2246" s="3">
        <f t="shared" si="456"/>
        <v>11.351999999999999</v>
      </c>
      <c r="AD2246">
        <v>120</v>
      </c>
      <c r="AE2246" s="1">
        <f t="shared" si="459"/>
        <v>0.12</v>
      </c>
    </row>
    <row r="2247" spans="1:31" customFormat="1" ht="43.2" hidden="1" x14ac:dyDescent="0.3">
      <c r="A2247" s="65" t="str" cm="1">
        <f t="array" ref="A2247">_xlfn.IFS(M2247&gt;=65,"Heavy",M2247&lt;=25,"Light",M2247&gt;=26-64,"Medium")</f>
        <v>Medium</v>
      </c>
      <c r="B2247" s="1" t="s">
        <v>2787</v>
      </c>
      <c r="C2247" s="1" t="s">
        <v>2824</v>
      </c>
      <c r="D2247" s="3">
        <f t="shared" si="454"/>
        <v>2230</v>
      </c>
      <c r="E2247" s="4" t="s">
        <v>2779</v>
      </c>
      <c r="F2247" s="3">
        <v>8</v>
      </c>
      <c r="G2247" s="3" t="s">
        <v>2827</v>
      </c>
      <c r="H2247" s="4" t="s">
        <v>2162</v>
      </c>
      <c r="I2247" s="3" t="s">
        <v>812</v>
      </c>
      <c r="J2247" s="3" t="s">
        <v>2819</v>
      </c>
      <c r="K2247" s="7" t="str">
        <f>VLOOKUP($I2247,'New Summary'!$E$8:$G$59,2,FALSE)</f>
        <v>T-100x200x8x12</v>
      </c>
      <c r="L2247" s="3" t="s">
        <v>2496</v>
      </c>
      <c r="M2247" s="7">
        <f>VLOOKUP($I2247,'New Summary'!$E$8:$G$59,3,FALSE)</f>
        <v>25.3</v>
      </c>
      <c r="N2247" s="3">
        <v>2800</v>
      </c>
      <c r="O2247" s="3" t="s">
        <v>25</v>
      </c>
      <c r="P2247" s="3">
        <v>1</v>
      </c>
      <c r="Q2247" s="28">
        <f t="shared" si="457"/>
        <v>2.8</v>
      </c>
      <c r="R2247" s="40">
        <f t="shared" si="458"/>
        <v>70.84</v>
      </c>
      <c r="S2247" s="12">
        <v>0</v>
      </c>
      <c r="T2247" s="46">
        <f t="shared" si="460"/>
        <v>0</v>
      </c>
      <c r="U2247" s="37"/>
      <c r="V2247" s="3">
        <f t="shared" si="461"/>
        <v>2.8</v>
      </c>
      <c r="W2247" s="30" t="s">
        <v>2502</v>
      </c>
      <c r="X2247" s="41">
        <f t="shared" si="452"/>
        <v>70.84</v>
      </c>
      <c r="Y2247" s="41">
        <f t="shared" si="453"/>
        <v>0</v>
      </c>
      <c r="Z2247" s="5"/>
      <c r="AA2247" s="3">
        <v>54</v>
      </c>
      <c r="AB2247" s="3">
        <f t="shared" si="455"/>
        <v>-51.2</v>
      </c>
      <c r="AC2247" s="3">
        <f t="shared" si="456"/>
        <v>1366.2</v>
      </c>
      <c r="AD2247">
        <v>54000</v>
      </c>
      <c r="AE2247" s="1">
        <f t="shared" si="459"/>
        <v>54</v>
      </c>
    </row>
    <row r="2248" spans="1:31" customFormat="1" ht="43.2" hidden="1" x14ac:dyDescent="0.3">
      <c r="A2248" s="65" t="str" cm="1">
        <f t="array" ref="A2248">_xlfn.IFS(M2248&gt;=65,"Heavy",M2248&lt;=25,"Light",M2248&gt;=26-64,"Medium")</f>
        <v>Medium</v>
      </c>
      <c r="B2248" s="1" t="s">
        <v>2787</v>
      </c>
      <c r="C2248" s="1" t="s">
        <v>2824</v>
      </c>
      <c r="D2248" s="3">
        <f t="shared" si="454"/>
        <v>2231</v>
      </c>
      <c r="E2248" s="4" t="s">
        <v>2779</v>
      </c>
      <c r="F2248" s="3">
        <v>8</v>
      </c>
      <c r="G2248" s="3" t="s">
        <v>2827</v>
      </c>
      <c r="H2248" s="4" t="s">
        <v>2163</v>
      </c>
      <c r="I2248" s="3" t="s">
        <v>812</v>
      </c>
      <c r="J2248" s="3" t="s">
        <v>2819</v>
      </c>
      <c r="K2248" s="7" t="str">
        <f>VLOOKUP($I2248,'New Summary'!$E$8:$G$59,2,FALSE)</f>
        <v>T-100x200x8x12</v>
      </c>
      <c r="L2248" s="3" t="s">
        <v>2496</v>
      </c>
      <c r="M2248" s="7">
        <f>VLOOKUP($I2248,'New Summary'!$E$8:$G$59,3,FALSE)</f>
        <v>25.3</v>
      </c>
      <c r="N2248" s="3">
        <v>2800</v>
      </c>
      <c r="O2248" s="3" t="s">
        <v>25</v>
      </c>
      <c r="P2248" s="3">
        <v>1</v>
      </c>
      <c r="Q2248" s="28">
        <f t="shared" si="457"/>
        <v>2.8</v>
      </c>
      <c r="R2248" s="40">
        <f t="shared" si="458"/>
        <v>70.84</v>
      </c>
      <c r="S2248" s="12">
        <v>0</v>
      </c>
      <c r="T2248" s="46">
        <f t="shared" si="460"/>
        <v>0</v>
      </c>
      <c r="U2248" s="37"/>
      <c r="V2248" s="3">
        <f t="shared" si="461"/>
        <v>2.8</v>
      </c>
      <c r="W2248" s="30" t="s">
        <v>2502</v>
      </c>
      <c r="X2248" s="41">
        <f t="shared" si="452"/>
        <v>70.84</v>
      </c>
      <c r="Y2248" s="41">
        <f t="shared" si="453"/>
        <v>0</v>
      </c>
      <c r="Z2248" s="5"/>
      <c r="AA2248" s="3">
        <v>54</v>
      </c>
      <c r="AB2248" s="3">
        <f t="shared" si="455"/>
        <v>-51.2</v>
      </c>
      <c r="AC2248" s="3">
        <f t="shared" si="456"/>
        <v>1366.2</v>
      </c>
      <c r="AD2248">
        <v>54000</v>
      </c>
      <c r="AE2248" s="1">
        <f t="shared" si="459"/>
        <v>54</v>
      </c>
    </row>
    <row r="2249" spans="1:31" customFormat="1" ht="43.2" hidden="1" x14ac:dyDescent="0.3">
      <c r="A2249" s="65" t="str" cm="1">
        <f t="array" ref="A2249">_xlfn.IFS(M2249&gt;=65,"Heavy",M2249&lt;=25,"Light",M2249&gt;=26-64,"Medium")</f>
        <v>Medium</v>
      </c>
      <c r="B2249" s="1" t="s">
        <v>2787</v>
      </c>
      <c r="C2249" s="1" t="s">
        <v>2824</v>
      </c>
      <c r="D2249" s="3">
        <f t="shared" si="454"/>
        <v>2232</v>
      </c>
      <c r="E2249" s="4" t="s">
        <v>2779</v>
      </c>
      <c r="F2249" s="3">
        <v>8</v>
      </c>
      <c r="G2249" s="3" t="s">
        <v>2827</v>
      </c>
      <c r="H2249" s="4" t="s">
        <v>2164</v>
      </c>
      <c r="I2249" s="3" t="s">
        <v>812</v>
      </c>
      <c r="J2249" s="3" t="s">
        <v>2819</v>
      </c>
      <c r="K2249" s="7" t="str">
        <f>VLOOKUP($I2249,'New Summary'!$E$8:$G$59,2,FALSE)</f>
        <v>T-100x200x8x12</v>
      </c>
      <c r="L2249" s="3" t="s">
        <v>2496</v>
      </c>
      <c r="M2249" s="7">
        <f>VLOOKUP($I2249,'New Summary'!$E$8:$G$59,3,FALSE)</f>
        <v>25.3</v>
      </c>
      <c r="N2249" s="3">
        <v>2800</v>
      </c>
      <c r="O2249" s="3" t="s">
        <v>25</v>
      </c>
      <c r="P2249" s="3">
        <v>1</v>
      </c>
      <c r="Q2249" s="28">
        <f t="shared" si="457"/>
        <v>2.8</v>
      </c>
      <c r="R2249" s="40">
        <f t="shared" si="458"/>
        <v>70.84</v>
      </c>
      <c r="S2249" s="12">
        <v>0</v>
      </c>
      <c r="T2249" s="46">
        <f t="shared" si="460"/>
        <v>0</v>
      </c>
      <c r="U2249" s="37"/>
      <c r="V2249" s="3">
        <f t="shared" si="461"/>
        <v>2.8</v>
      </c>
      <c r="W2249" s="30" t="s">
        <v>2502</v>
      </c>
      <c r="X2249" s="41">
        <f t="shared" si="452"/>
        <v>70.84</v>
      </c>
      <c r="Y2249" s="41">
        <f t="shared" si="453"/>
        <v>0</v>
      </c>
      <c r="Z2249" s="5"/>
      <c r="AA2249" s="3">
        <v>1.08</v>
      </c>
      <c r="AB2249" s="3">
        <f t="shared" si="455"/>
        <v>1.7199999999999998</v>
      </c>
      <c r="AC2249" s="3">
        <f t="shared" si="456"/>
        <v>27.324000000000002</v>
      </c>
      <c r="AD2249">
        <v>1080</v>
      </c>
      <c r="AE2249" s="1">
        <f t="shared" si="459"/>
        <v>1.08</v>
      </c>
    </row>
    <row r="2250" spans="1:31" customFormat="1" ht="43.2" hidden="1" x14ac:dyDescent="0.3">
      <c r="A2250" s="65" t="str" cm="1">
        <f t="array" ref="A2250">_xlfn.IFS(M2250&gt;=65,"Heavy",M2250&lt;=25,"Light",M2250&gt;=26-64,"Medium")</f>
        <v>Medium</v>
      </c>
      <c r="B2250" s="1" t="s">
        <v>2787</v>
      </c>
      <c r="C2250" s="1" t="s">
        <v>2824</v>
      </c>
      <c r="D2250" s="3">
        <f t="shared" si="454"/>
        <v>2233</v>
      </c>
      <c r="E2250" s="4" t="s">
        <v>2779</v>
      </c>
      <c r="F2250" s="3">
        <v>8</v>
      </c>
      <c r="G2250" s="3" t="s">
        <v>2827</v>
      </c>
      <c r="H2250" s="4" t="s">
        <v>2165</v>
      </c>
      <c r="I2250" s="3" t="s">
        <v>812</v>
      </c>
      <c r="J2250" s="3" t="s">
        <v>2819</v>
      </c>
      <c r="K2250" s="7" t="str">
        <f>VLOOKUP($I2250,'New Summary'!$E$8:$G$59,2,FALSE)</f>
        <v>T-100x200x8x12</v>
      </c>
      <c r="L2250" s="3" t="s">
        <v>2496</v>
      </c>
      <c r="M2250" s="7">
        <f>VLOOKUP($I2250,'New Summary'!$E$8:$G$59,3,FALSE)</f>
        <v>25.3</v>
      </c>
      <c r="N2250" s="3">
        <v>2800</v>
      </c>
      <c r="O2250" s="3" t="s">
        <v>25</v>
      </c>
      <c r="P2250" s="3">
        <v>1</v>
      </c>
      <c r="Q2250" s="28">
        <f t="shared" si="457"/>
        <v>2.8</v>
      </c>
      <c r="R2250" s="40">
        <f t="shared" si="458"/>
        <v>70.84</v>
      </c>
      <c r="S2250" s="12">
        <v>0</v>
      </c>
      <c r="T2250" s="46">
        <f t="shared" si="460"/>
        <v>0</v>
      </c>
      <c r="U2250" s="37"/>
      <c r="V2250" s="3">
        <f t="shared" si="461"/>
        <v>2.8</v>
      </c>
      <c r="W2250" s="30" t="s">
        <v>2502</v>
      </c>
      <c r="X2250" s="41">
        <f t="shared" si="452"/>
        <v>70.84</v>
      </c>
      <c r="Y2250" s="41">
        <f t="shared" si="453"/>
        <v>0</v>
      </c>
      <c r="Z2250" s="5"/>
      <c r="AA2250" s="3">
        <v>78.400000000000006</v>
      </c>
      <c r="AB2250" s="3">
        <f t="shared" si="455"/>
        <v>-75.600000000000009</v>
      </c>
      <c r="AC2250" s="3">
        <f t="shared" si="456"/>
        <v>1983.5200000000002</v>
      </c>
      <c r="AD2250">
        <v>78400</v>
      </c>
      <c r="AE2250" s="1">
        <f t="shared" si="459"/>
        <v>78.400000000000006</v>
      </c>
    </row>
    <row r="2251" spans="1:31" customFormat="1" ht="43.2" hidden="1" x14ac:dyDescent="0.3">
      <c r="A2251" s="65" t="str" cm="1">
        <f t="array" ref="A2251">_xlfn.IFS(M2251&gt;=65,"Heavy",M2251&lt;=25,"Light",M2251&gt;=26-64,"Medium")</f>
        <v>Medium</v>
      </c>
      <c r="B2251" s="1" t="s">
        <v>2787</v>
      </c>
      <c r="C2251" s="1" t="s">
        <v>2824</v>
      </c>
      <c r="D2251" s="3">
        <f t="shared" si="454"/>
        <v>2234</v>
      </c>
      <c r="E2251" s="4" t="s">
        <v>2779</v>
      </c>
      <c r="F2251" s="3">
        <v>8</v>
      </c>
      <c r="G2251" s="3" t="s">
        <v>2827</v>
      </c>
      <c r="H2251" s="4" t="s">
        <v>2166</v>
      </c>
      <c r="I2251" s="3" t="s">
        <v>812</v>
      </c>
      <c r="J2251" s="3" t="s">
        <v>2819</v>
      </c>
      <c r="K2251" s="7" t="str">
        <f>VLOOKUP($I2251,'New Summary'!$E$8:$G$59,2,FALSE)</f>
        <v>T-100x200x8x12</v>
      </c>
      <c r="L2251" s="3" t="s">
        <v>2496</v>
      </c>
      <c r="M2251" s="7">
        <f>VLOOKUP($I2251,'New Summary'!$E$8:$G$59,3,FALSE)</f>
        <v>25.3</v>
      </c>
      <c r="N2251" s="3">
        <v>2800</v>
      </c>
      <c r="O2251" s="3" t="s">
        <v>25</v>
      </c>
      <c r="P2251" s="3">
        <v>1</v>
      </c>
      <c r="Q2251" s="28">
        <f t="shared" si="457"/>
        <v>2.8</v>
      </c>
      <c r="R2251" s="40">
        <f t="shared" si="458"/>
        <v>70.84</v>
      </c>
      <c r="S2251" s="12">
        <v>0</v>
      </c>
      <c r="T2251" s="46">
        <f t="shared" si="460"/>
        <v>0</v>
      </c>
      <c r="U2251" s="37"/>
      <c r="V2251" s="3">
        <f t="shared" si="461"/>
        <v>2.8</v>
      </c>
      <c r="W2251" s="30" t="s">
        <v>2502</v>
      </c>
      <c r="X2251" s="41">
        <f t="shared" si="452"/>
        <v>70.84</v>
      </c>
      <c r="Y2251" s="41">
        <f t="shared" si="453"/>
        <v>0</v>
      </c>
      <c r="Z2251" s="5"/>
      <c r="AA2251" s="3">
        <v>78.400000000000006</v>
      </c>
      <c r="AB2251" s="3">
        <f t="shared" si="455"/>
        <v>-75.600000000000009</v>
      </c>
      <c r="AC2251" s="3">
        <f t="shared" si="456"/>
        <v>1983.5200000000002</v>
      </c>
      <c r="AD2251">
        <v>78400</v>
      </c>
      <c r="AE2251" s="1">
        <f t="shared" si="459"/>
        <v>78.400000000000006</v>
      </c>
    </row>
    <row r="2252" spans="1:31" customFormat="1" ht="43.2" hidden="1" x14ac:dyDescent="0.3">
      <c r="A2252" s="65" t="str" cm="1">
        <f t="array" ref="A2252">_xlfn.IFS(M2252&gt;=65,"Heavy",M2252&lt;=25,"Light",M2252&gt;=26-64,"Medium")</f>
        <v>Medium</v>
      </c>
      <c r="B2252" s="1" t="s">
        <v>2787</v>
      </c>
      <c r="C2252" s="1" t="s">
        <v>2824</v>
      </c>
      <c r="D2252" s="3">
        <f t="shared" si="454"/>
        <v>2235</v>
      </c>
      <c r="E2252" s="4" t="s">
        <v>2779</v>
      </c>
      <c r="F2252" s="3">
        <v>8</v>
      </c>
      <c r="G2252" s="3" t="s">
        <v>2827</v>
      </c>
      <c r="H2252" s="4" t="s">
        <v>2167</v>
      </c>
      <c r="I2252" s="3" t="s">
        <v>812</v>
      </c>
      <c r="J2252" s="3" t="s">
        <v>2819</v>
      </c>
      <c r="K2252" s="7" t="str">
        <f>VLOOKUP($I2252,'New Summary'!$E$8:$G$59,2,FALSE)</f>
        <v>T-100x200x8x12</v>
      </c>
      <c r="L2252" s="3" t="s">
        <v>2496</v>
      </c>
      <c r="M2252" s="7">
        <f>VLOOKUP($I2252,'New Summary'!$E$8:$G$59,3,FALSE)</f>
        <v>25.3</v>
      </c>
      <c r="N2252" s="3">
        <v>2800</v>
      </c>
      <c r="O2252" s="3" t="s">
        <v>25</v>
      </c>
      <c r="P2252" s="3">
        <v>1</v>
      </c>
      <c r="Q2252" s="28">
        <f t="shared" si="457"/>
        <v>2.8</v>
      </c>
      <c r="R2252" s="40">
        <f t="shared" si="458"/>
        <v>70.84</v>
      </c>
      <c r="S2252" s="12">
        <v>0</v>
      </c>
      <c r="T2252" s="46">
        <f t="shared" si="460"/>
        <v>0</v>
      </c>
      <c r="U2252" s="37"/>
      <c r="V2252" s="3">
        <f t="shared" si="461"/>
        <v>2.8</v>
      </c>
      <c r="W2252" s="30" t="s">
        <v>2502</v>
      </c>
      <c r="X2252" s="41">
        <f t="shared" si="452"/>
        <v>70.84</v>
      </c>
      <c r="Y2252" s="41">
        <f t="shared" si="453"/>
        <v>0</v>
      </c>
      <c r="Z2252" s="5"/>
      <c r="AA2252" s="3">
        <v>0.96</v>
      </c>
      <c r="AB2252" s="3">
        <f t="shared" si="455"/>
        <v>1.8399999999999999</v>
      </c>
      <c r="AC2252" s="3">
        <f t="shared" si="456"/>
        <v>24.288</v>
      </c>
      <c r="AD2252">
        <v>960</v>
      </c>
      <c r="AE2252" s="1">
        <f t="shared" si="459"/>
        <v>0.96</v>
      </c>
    </row>
    <row r="2253" spans="1:31" customFormat="1" ht="43.2" hidden="1" x14ac:dyDescent="0.3">
      <c r="A2253" s="65" t="str" cm="1">
        <f t="array" ref="A2253">_xlfn.IFS(M2253&gt;=65,"Heavy",M2253&lt;=25,"Light",M2253&gt;=26-64,"Medium")</f>
        <v>Medium</v>
      </c>
      <c r="B2253" s="1" t="s">
        <v>2787</v>
      </c>
      <c r="C2253" s="1" t="s">
        <v>2824</v>
      </c>
      <c r="D2253" s="3">
        <f t="shared" si="454"/>
        <v>2236</v>
      </c>
      <c r="E2253" s="4" t="s">
        <v>2779</v>
      </c>
      <c r="F2253" s="3">
        <v>8</v>
      </c>
      <c r="G2253" s="3" t="s">
        <v>2827</v>
      </c>
      <c r="H2253" s="4" t="s">
        <v>2168</v>
      </c>
      <c r="I2253" s="3" t="s">
        <v>812</v>
      </c>
      <c r="J2253" s="3" t="s">
        <v>2819</v>
      </c>
      <c r="K2253" s="7" t="str">
        <f>VLOOKUP($I2253,'New Summary'!$E$8:$G$59,2,FALSE)</f>
        <v>T-100x200x8x12</v>
      </c>
      <c r="L2253" s="3" t="s">
        <v>2496</v>
      </c>
      <c r="M2253" s="7">
        <f>VLOOKUP($I2253,'New Summary'!$E$8:$G$59,3,FALSE)</f>
        <v>25.3</v>
      </c>
      <c r="N2253" s="3">
        <v>2800</v>
      </c>
      <c r="O2253" s="3" t="s">
        <v>25</v>
      </c>
      <c r="P2253" s="3">
        <v>1</v>
      </c>
      <c r="Q2253" s="28">
        <f t="shared" si="457"/>
        <v>2.8</v>
      </c>
      <c r="R2253" s="40">
        <f t="shared" si="458"/>
        <v>70.84</v>
      </c>
      <c r="S2253" s="12">
        <v>0</v>
      </c>
      <c r="T2253" s="46">
        <f t="shared" si="460"/>
        <v>0</v>
      </c>
      <c r="U2253" s="37"/>
      <c r="V2253" s="3">
        <f t="shared" si="461"/>
        <v>2.8</v>
      </c>
      <c r="W2253" s="30" t="s">
        <v>2502</v>
      </c>
      <c r="X2253" s="41">
        <f t="shared" si="452"/>
        <v>70.84</v>
      </c>
      <c r="Y2253" s="41">
        <f t="shared" si="453"/>
        <v>0</v>
      </c>
      <c r="Z2253" s="5"/>
      <c r="AA2253" s="3">
        <v>14.01</v>
      </c>
      <c r="AB2253" s="3">
        <f t="shared" si="455"/>
        <v>-11.21</v>
      </c>
      <c r="AC2253" s="3">
        <f t="shared" si="456"/>
        <v>354.45300000000003</v>
      </c>
      <c r="AD2253">
        <v>14010</v>
      </c>
      <c r="AE2253" s="1">
        <f t="shared" si="459"/>
        <v>14.01</v>
      </c>
    </row>
    <row r="2254" spans="1:31" customFormat="1" ht="43.2" hidden="1" x14ac:dyDescent="0.3">
      <c r="A2254" s="65" t="str" cm="1">
        <f t="array" ref="A2254">_xlfn.IFS(M2254&gt;=65,"Heavy",M2254&lt;=25,"Light",M2254&gt;=26-64,"Medium")</f>
        <v>Medium</v>
      </c>
      <c r="B2254" s="1" t="s">
        <v>2787</v>
      </c>
      <c r="C2254" s="1" t="s">
        <v>2824</v>
      </c>
      <c r="D2254" s="3">
        <f t="shared" si="454"/>
        <v>2237</v>
      </c>
      <c r="E2254" s="4" t="s">
        <v>2779</v>
      </c>
      <c r="F2254" s="3">
        <v>8</v>
      </c>
      <c r="G2254" s="3" t="s">
        <v>2827</v>
      </c>
      <c r="H2254" s="4" t="s">
        <v>2169</v>
      </c>
      <c r="I2254" s="3" t="s">
        <v>812</v>
      </c>
      <c r="J2254" s="3" t="s">
        <v>2819</v>
      </c>
      <c r="K2254" s="7" t="str">
        <f>VLOOKUP($I2254,'New Summary'!$E$8:$G$59,2,FALSE)</f>
        <v>T-100x200x8x12</v>
      </c>
      <c r="L2254" s="3" t="s">
        <v>2496</v>
      </c>
      <c r="M2254" s="7">
        <f>VLOOKUP($I2254,'New Summary'!$E$8:$G$59,3,FALSE)</f>
        <v>25.3</v>
      </c>
      <c r="N2254" s="3">
        <v>2800</v>
      </c>
      <c r="O2254" s="3" t="s">
        <v>25</v>
      </c>
      <c r="P2254" s="3">
        <v>1</v>
      </c>
      <c r="Q2254" s="28">
        <f t="shared" si="457"/>
        <v>2.8</v>
      </c>
      <c r="R2254" s="40">
        <f t="shared" si="458"/>
        <v>70.84</v>
      </c>
      <c r="S2254" s="12">
        <v>0</v>
      </c>
      <c r="T2254" s="46">
        <f t="shared" si="460"/>
        <v>0</v>
      </c>
      <c r="U2254" s="37"/>
      <c r="V2254" s="3">
        <f t="shared" si="461"/>
        <v>2.8</v>
      </c>
      <c r="W2254" s="30" t="s">
        <v>2502</v>
      </c>
      <c r="X2254" s="41">
        <f t="shared" ref="X2254:X2317" si="462">V2254*M2254</f>
        <v>70.84</v>
      </c>
      <c r="Y2254" s="41">
        <f t="shared" ref="Y2254:Y2317" si="463">T2254*M2254</f>
        <v>0</v>
      </c>
      <c r="Z2254" s="5"/>
      <c r="AA2254" s="3">
        <v>14.01</v>
      </c>
      <c r="AB2254" s="3">
        <f t="shared" si="455"/>
        <v>-11.21</v>
      </c>
      <c r="AC2254" s="3">
        <f t="shared" si="456"/>
        <v>354.45300000000003</v>
      </c>
      <c r="AD2254">
        <v>14010</v>
      </c>
      <c r="AE2254" s="1">
        <f t="shared" si="459"/>
        <v>14.01</v>
      </c>
    </row>
    <row r="2255" spans="1:31" customFormat="1" ht="43.2" hidden="1" x14ac:dyDescent="0.3">
      <c r="A2255" s="65" t="str" cm="1">
        <f t="array" ref="A2255">_xlfn.IFS(M2255&gt;=65,"Heavy",M2255&lt;=25,"Light",M2255&gt;=26-64,"Medium")</f>
        <v>Medium</v>
      </c>
      <c r="B2255" s="1" t="s">
        <v>2787</v>
      </c>
      <c r="C2255" s="1" t="s">
        <v>2824</v>
      </c>
      <c r="D2255" s="3">
        <f t="shared" si="454"/>
        <v>2238</v>
      </c>
      <c r="E2255" s="4" t="s">
        <v>2779</v>
      </c>
      <c r="F2255" s="3">
        <v>8</v>
      </c>
      <c r="G2255" s="3" t="s">
        <v>2827</v>
      </c>
      <c r="H2255" s="4" t="s">
        <v>2170</v>
      </c>
      <c r="I2255" s="3" t="s">
        <v>812</v>
      </c>
      <c r="J2255" s="3" t="s">
        <v>2819</v>
      </c>
      <c r="K2255" s="7" t="str">
        <f>VLOOKUP($I2255,'New Summary'!$E$8:$G$59,2,FALSE)</f>
        <v>T-100x200x8x12</v>
      </c>
      <c r="L2255" s="3" t="s">
        <v>2496</v>
      </c>
      <c r="M2255" s="7">
        <f>VLOOKUP($I2255,'New Summary'!$E$8:$G$59,3,FALSE)</f>
        <v>25.3</v>
      </c>
      <c r="N2255" s="3">
        <v>2800</v>
      </c>
      <c r="O2255" s="3" t="s">
        <v>25</v>
      </c>
      <c r="P2255" s="3">
        <v>1</v>
      </c>
      <c r="Q2255" s="28">
        <f t="shared" si="457"/>
        <v>2.8</v>
      </c>
      <c r="R2255" s="40">
        <f t="shared" si="458"/>
        <v>70.84</v>
      </c>
      <c r="S2255" s="12">
        <v>0</v>
      </c>
      <c r="T2255" s="46">
        <f t="shared" si="460"/>
        <v>0</v>
      </c>
      <c r="U2255" s="37"/>
      <c r="V2255" s="3">
        <f t="shared" si="461"/>
        <v>2.8</v>
      </c>
      <c r="W2255" s="30" t="s">
        <v>2502</v>
      </c>
      <c r="X2255" s="41">
        <f t="shared" si="462"/>
        <v>70.84</v>
      </c>
      <c r="Y2255" s="41">
        <f t="shared" si="463"/>
        <v>0</v>
      </c>
      <c r="Z2255" s="5"/>
      <c r="AA2255" s="3">
        <v>0.72</v>
      </c>
      <c r="AB2255" s="3">
        <f t="shared" si="455"/>
        <v>2.08</v>
      </c>
      <c r="AC2255" s="3">
        <f t="shared" si="456"/>
        <v>18.216000000000001</v>
      </c>
      <c r="AD2255">
        <v>720</v>
      </c>
      <c r="AE2255" s="1">
        <f t="shared" si="459"/>
        <v>0.72</v>
      </c>
    </row>
    <row r="2256" spans="1:31" customFormat="1" ht="43.2" hidden="1" x14ac:dyDescent="0.3">
      <c r="A2256" s="65" t="str" cm="1">
        <f t="array" ref="A2256">_xlfn.IFS(M2256&gt;=65,"Heavy",M2256&lt;=25,"Light",M2256&gt;=26-64,"Medium")</f>
        <v>Medium</v>
      </c>
      <c r="B2256" s="1" t="s">
        <v>2787</v>
      </c>
      <c r="C2256" s="1" t="s">
        <v>2824</v>
      </c>
      <c r="D2256" s="3">
        <f t="shared" si="454"/>
        <v>2239</v>
      </c>
      <c r="E2256" s="4" t="s">
        <v>2779</v>
      </c>
      <c r="F2256" s="3">
        <v>8</v>
      </c>
      <c r="G2256" s="3" t="s">
        <v>2827</v>
      </c>
      <c r="H2256" s="4" t="s">
        <v>2171</v>
      </c>
      <c r="I2256" s="3" t="s">
        <v>812</v>
      </c>
      <c r="J2256" s="3" t="s">
        <v>2819</v>
      </c>
      <c r="K2256" s="7" t="str">
        <f>VLOOKUP($I2256,'New Summary'!$E$8:$G$59,2,FALSE)</f>
        <v>T-100x200x8x12</v>
      </c>
      <c r="L2256" s="3" t="s">
        <v>2496</v>
      </c>
      <c r="M2256" s="7">
        <f>VLOOKUP($I2256,'New Summary'!$E$8:$G$59,3,FALSE)</f>
        <v>25.3</v>
      </c>
      <c r="N2256" s="3">
        <v>2800</v>
      </c>
      <c r="O2256" s="3" t="s">
        <v>25</v>
      </c>
      <c r="P2256" s="3">
        <v>1</v>
      </c>
      <c r="Q2256" s="28">
        <f t="shared" si="457"/>
        <v>2.8</v>
      </c>
      <c r="R2256" s="40">
        <f t="shared" si="458"/>
        <v>70.84</v>
      </c>
      <c r="S2256" s="12">
        <v>0</v>
      </c>
      <c r="T2256" s="46">
        <f t="shared" si="460"/>
        <v>0</v>
      </c>
      <c r="U2256" s="37"/>
      <c r="V2256" s="3">
        <f t="shared" si="461"/>
        <v>2.8</v>
      </c>
      <c r="W2256" s="30" t="s">
        <v>2502</v>
      </c>
      <c r="X2256" s="41">
        <f t="shared" si="462"/>
        <v>70.84</v>
      </c>
      <c r="Y2256" s="41">
        <f t="shared" si="463"/>
        <v>0</v>
      </c>
      <c r="Z2256" s="5"/>
      <c r="AA2256" s="3">
        <v>27.96</v>
      </c>
      <c r="AB2256" s="3">
        <f t="shared" si="455"/>
        <v>-25.16</v>
      </c>
      <c r="AC2256" s="3">
        <f t="shared" si="456"/>
        <v>707.38800000000003</v>
      </c>
      <c r="AD2256">
        <v>27960</v>
      </c>
      <c r="AE2256" s="1">
        <f t="shared" si="459"/>
        <v>27.96</v>
      </c>
    </row>
    <row r="2257" spans="1:31" customFormat="1" ht="43.2" hidden="1" x14ac:dyDescent="0.3">
      <c r="A2257" s="65" t="str" cm="1">
        <f t="array" ref="A2257">_xlfn.IFS(M2257&gt;=65,"Heavy",M2257&lt;=25,"Light",M2257&gt;=26-64,"Medium")</f>
        <v>Medium</v>
      </c>
      <c r="B2257" s="1" t="s">
        <v>2787</v>
      </c>
      <c r="C2257" s="1" t="s">
        <v>2824</v>
      </c>
      <c r="D2257" s="3">
        <f t="shared" si="454"/>
        <v>2240</v>
      </c>
      <c r="E2257" s="4" t="s">
        <v>2779</v>
      </c>
      <c r="F2257" s="3">
        <v>8</v>
      </c>
      <c r="G2257" s="3" t="s">
        <v>2827</v>
      </c>
      <c r="H2257" s="4" t="s">
        <v>2172</v>
      </c>
      <c r="I2257" s="3" t="s">
        <v>812</v>
      </c>
      <c r="J2257" s="3" t="s">
        <v>2819</v>
      </c>
      <c r="K2257" s="7" t="str">
        <f>VLOOKUP($I2257,'New Summary'!$E$8:$G$59,2,FALSE)</f>
        <v>T-100x200x8x12</v>
      </c>
      <c r="L2257" s="3" t="s">
        <v>2496</v>
      </c>
      <c r="M2257" s="7">
        <f>VLOOKUP($I2257,'New Summary'!$E$8:$G$59,3,FALSE)</f>
        <v>25.3</v>
      </c>
      <c r="N2257" s="3">
        <v>2800</v>
      </c>
      <c r="O2257" s="3" t="s">
        <v>25</v>
      </c>
      <c r="P2257" s="3">
        <v>1</v>
      </c>
      <c r="Q2257" s="28">
        <f t="shared" si="457"/>
        <v>2.8</v>
      </c>
      <c r="R2257" s="40">
        <f t="shared" si="458"/>
        <v>70.84</v>
      </c>
      <c r="S2257" s="12">
        <v>0</v>
      </c>
      <c r="T2257" s="46">
        <f t="shared" si="460"/>
        <v>0</v>
      </c>
      <c r="U2257" s="37"/>
      <c r="V2257" s="3">
        <f t="shared" si="461"/>
        <v>2.8</v>
      </c>
      <c r="W2257" s="30" t="s">
        <v>2502</v>
      </c>
      <c r="X2257" s="41">
        <f t="shared" si="462"/>
        <v>70.84</v>
      </c>
      <c r="Y2257" s="41">
        <f t="shared" si="463"/>
        <v>0</v>
      </c>
      <c r="Z2257" s="5"/>
      <c r="AA2257" s="3">
        <v>27.96</v>
      </c>
      <c r="AB2257" s="3">
        <f t="shared" si="455"/>
        <v>-25.16</v>
      </c>
      <c r="AC2257" s="3">
        <f t="shared" si="456"/>
        <v>707.38800000000003</v>
      </c>
      <c r="AD2257">
        <v>27960</v>
      </c>
      <c r="AE2257" s="1">
        <f t="shared" si="459"/>
        <v>27.96</v>
      </c>
    </row>
    <row r="2258" spans="1:31" customFormat="1" ht="43.2" hidden="1" x14ac:dyDescent="0.3">
      <c r="A2258" s="65" t="str" cm="1">
        <f t="array" ref="A2258">_xlfn.IFS(M2258&gt;=65,"Heavy",M2258&lt;=25,"Light",M2258&gt;=26-64,"Medium")</f>
        <v>Medium</v>
      </c>
      <c r="B2258" s="1" t="s">
        <v>2787</v>
      </c>
      <c r="C2258" s="1" t="s">
        <v>2824</v>
      </c>
      <c r="D2258" s="3">
        <f t="shared" si="454"/>
        <v>2241</v>
      </c>
      <c r="E2258" s="4" t="s">
        <v>2779</v>
      </c>
      <c r="F2258" s="3">
        <v>8</v>
      </c>
      <c r="G2258" s="3" t="s">
        <v>2827</v>
      </c>
      <c r="H2258" s="4" t="s">
        <v>2173</v>
      </c>
      <c r="I2258" s="3" t="s">
        <v>812</v>
      </c>
      <c r="J2258" s="3" t="s">
        <v>2819</v>
      </c>
      <c r="K2258" s="7" t="str">
        <f>VLOOKUP($I2258,'New Summary'!$E$8:$G$59,2,FALSE)</f>
        <v>T-100x200x8x12</v>
      </c>
      <c r="L2258" s="3" t="s">
        <v>2496</v>
      </c>
      <c r="M2258" s="7">
        <f>VLOOKUP($I2258,'New Summary'!$E$8:$G$59,3,FALSE)</f>
        <v>25.3</v>
      </c>
      <c r="N2258" s="3">
        <v>2800</v>
      </c>
      <c r="O2258" s="3" t="s">
        <v>25</v>
      </c>
      <c r="P2258" s="3">
        <v>1</v>
      </c>
      <c r="Q2258" s="28">
        <f t="shared" si="457"/>
        <v>2.8</v>
      </c>
      <c r="R2258" s="40">
        <f t="shared" si="458"/>
        <v>70.84</v>
      </c>
      <c r="S2258" s="12">
        <v>0</v>
      </c>
      <c r="T2258" s="46">
        <f t="shared" si="460"/>
        <v>0</v>
      </c>
      <c r="U2258" s="37"/>
      <c r="V2258" s="3">
        <f t="shared" si="461"/>
        <v>2.8</v>
      </c>
      <c r="W2258" s="30" t="s">
        <v>2502</v>
      </c>
      <c r="X2258" s="41">
        <f t="shared" si="462"/>
        <v>70.84</v>
      </c>
      <c r="Y2258" s="41">
        <f t="shared" si="463"/>
        <v>0</v>
      </c>
      <c r="Z2258" s="5"/>
      <c r="AA2258" s="3">
        <v>0.72</v>
      </c>
      <c r="AB2258" s="3">
        <f t="shared" si="455"/>
        <v>2.08</v>
      </c>
      <c r="AC2258" s="3">
        <f t="shared" si="456"/>
        <v>18.216000000000001</v>
      </c>
      <c r="AD2258">
        <v>720</v>
      </c>
      <c r="AE2258" s="1">
        <f t="shared" si="459"/>
        <v>0.72</v>
      </c>
    </row>
    <row r="2259" spans="1:31" customFormat="1" ht="43.2" hidden="1" x14ac:dyDescent="0.3">
      <c r="A2259" s="65" t="str" cm="1">
        <f t="array" ref="A2259">_xlfn.IFS(M2259&gt;=65,"Heavy",M2259&lt;=25,"Light",M2259&gt;=26-64,"Medium")</f>
        <v>Medium</v>
      </c>
      <c r="B2259" s="1" t="s">
        <v>2787</v>
      </c>
      <c r="C2259" s="1" t="s">
        <v>2824</v>
      </c>
      <c r="D2259" s="3">
        <f t="shared" si="454"/>
        <v>2242</v>
      </c>
      <c r="E2259" s="4" t="s">
        <v>2779</v>
      </c>
      <c r="F2259" s="3">
        <v>8</v>
      </c>
      <c r="G2259" s="3" t="s">
        <v>2827</v>
      </c>
      <c r="H2259" s="4" t="s">
        <v>2174</v>
      </c>
      <c r="I2259" s="3" t="s">
        <v>812</v>
      </c>
      <c r="J2259" s="3" t="s">
        <v>2819</v>
      </c>
      <c r="K2259" s="7" t="str">
        <f>VLOOKUP($I2259,'New Summary'!$E$8:$G$59,2,FALSE)</f>
        <v>T-100x200x8x12</v>
      </c>
      <c r="L2259" s="3" t="s">
        <v>2496</v>
      </c>
      <c r="M2259" s="7">
        <f>VLOOKUP($I2259,'New Summary'!$E$8:$G$59,3,FALSE)</f>
        <v>25.3</v>
      </c>
      <c r="N2259" s="3">
        <v>2800</v>
      </c>
      <c r="O2259" s="3" t="s">
        <v>25</v>
      </c>
      <c r="P2259" s="3">
        <v>1</v>
      </c>
      <c r="Q2259" s="28">
        <f t="shared" si="457"/>
        <v>2.8</v>
      </c>
      <c r="R2259" s="40">
        <f t="shared" si="458"/>
        <v>70.84</v>
      </c>
      <c r="S2259" s="12">
        <v>0</v>
      </c>
      <c r="T2259" s="46">
        <f t="shared" si="460"/>
        <v>0</v>
      </c>
      <c r="U2259" s="37"/>
      <c r="V2259" s="3">
        <f t="shared" si="461"/>
        <v>2.8</v>
      </c>
      <c r="W2259" s="30" t="s">
        <v>2502</v>
      </c>
      <c r="X2259" s="41">
        <f t="shared" si="462"/>
        <v>70.84</v>
      </c>
      <c r="Y2259" s="41">
        <f t="shared" si="463"/>
        <v>0</v>
      </c>
      <c r="Z2259" s="5"/>
      <c r="AA2259" s="3">
        <v>43.225000000000001</v>
      </c>
      <c r="AB2259" s="3">
        <f t="shared" si="455"/>
        <v>-40.425000000000004</v>
      </c>
      <c r="AC2259" s="3">
        <f t="shared" si="456"/>
        <v>1093.5925</v>
      </c>
      <c r="AD2259">
        <v>43225</v>
      </c>
      <c r="AE2259" s="1">
        <f t="shared" si="459"/>
        <v>43.225000000000001</v>
      </c>
    </row>
    <row r="2260" spans="1:31" customFormat="1" ht="43.2" hidden="1" x14ac:dyDescent="0.3">
      <c r="A2260" s="65" t="str" cm="1">
        <f t="array" ref="A2260">_xlfn.IFS(M2260&gt;=65,"Heavy",M2260&lt;=25,"Light",M2260&gt;=26-64,"Medium")</f>
        <v>Medium</v>
      </c>
      <c r="B2260" s="1" t="s">
        <v>2787</v>
      </c>
      <c r="C2260" s="1" t="s">
        <v>2824</v>
      </c>
      <c r="D2260" s="3">
        <f t="shared" ref="D2260:D2323" si="464">D2259+1</f>
        <v>2243</v>
      </c>
      <c r="E2260" s="4" t="s">
        <v>2779</v>
      </c>
      <c r="F2260" s="3">
        <v>8</v>
      </c>
      <c r="G2260" s="3" t="s">
        <v>2827</v>
      </c>
      <c r="H2260" s="4" t="s">
        <v>2175</v>
      </c>
      <c r="I2260" s="3" t="s">
        <v>812</v>
      </c>
      <c r="J2260" s="3" t="s">
        <v>2819</v>
      </c>
      <c r="K2260" s="7" t="str">
        <f>VLOOKUP($I2260,'New Summary'!$E$8:$G$59,2,FALSE)</f>
        <v>T-100x200x8x12</v>
      </c>
      <c r="L2260" s="3" t="s">
        <v>2496</v>
      </c>
      <c r="M2260" s="7">
        <f>VLOOKUP($I2260,'New Summary'!$E$8:$G$59,3,FALSE)</f>
        <v>25.3</v>
      </c>
      <c r="N2260" s="3">
        <v>2800</v>
      </c>
      <c r="O2260" s="3" t="s">
        <v>25</v>
      </c>
      <c r="P2260" s="3">
        <v>1</v>
      </c>
      <c r="Q2260" s="28">
        <f t="shared" si="457"/>
        <v>2.8</v>
      </c>
      <c r="R2260" s="40">
        <f t="shared" si="458"/>
        <v>70.84</v>
      </c>
      <c r="S2260" s="12">
        <v>0</v>
      </c>
      <c r="T2260" s="46">
        <f t="shared" si="460"/>
        <v>0</v>
      </c>
      <c r="U2260" s="37"/>
      <c r="V2260" s="3">
        <f t="shared" si="461"/>
        <v>2.8</v>
      </c>
      <c r="W2260" s="30" t="s">
        <v>2502</v>
      </c>
      <c r="X2260" s="41">
        <f t="shared" si="462"/>
        <v>70.84</v>
      </c>
      <c r="Y2260" s="41">
        <f t="shared" si="463"/>
        <v>0</v>
      </c>
      <c r="Z2260" s="5"/>
      <c r="AA2260" s="3">
        <v>43.225000000000001</v>
      </c>
      <c r="AB2260" s="3">
        <f t="shared" si="455"/>
        <v>-40.425000000000004</v>
      </c>
      <c r="AC2260" s="3">
        <f t="shared" si="456"/>
        <v>1093.5925</v>
      </c>
      <c r="AD2260">
        <v>43225</v>
      </c>
      <c r="AE2260" s="1">
        <f t="shared" si="459"/>
        <v>43.225000000000001</v>
      </c>
    </row>
    <row r="2261" spans="1:31" customFormat="1" ht="43.2" hidden="1" x14ac:dyDescent="0.3">
      <c r="A2261" s="65" t="str" cm="1">
        <f t="array" ref="A2261">_xlfn.IFS(M2261&gt;=65,"Heavy",M2261&lt;=25,"Light",M2261&gt;=26-64,"Medium")</f>
        <v>Medium</v>
      </c>
      <c r="B2261" s="1" t="s">
        <v>2787</v>
      </c>
      <c r="C2261" s="1" t="s">
        <v>2824</v>
      </c>
      <c r="D2261" s="3">
        <f t="shared" si="464"/>
        <v>2244</v>
      </c>
      <c r="E2261" s="4" t="s">
        <v>2779</v>
      </c>
      <c r="F2261" s="3">
        <v>8</v>
      </c>
      <c r="G2261" s="3" t="s">
        <v>2827</v>
      </c>
      <c r="H2261" s="4" t="s">
        <v>2176</v>
      </c>
      <c r="I2261" s="3" t="s">
        <v>812</v>
      </c>
      <c r="J2261" s="3" t="s">
        <v>2819</v>
      </c>
      <c r="K2261" s="7" t="str">
        <f>VLOOKUP($I2261,'New Summary'!$E$8:$G$59,2,FALSE)</f>
        <v>T-100x200x8x12</v>
      </c>
      <c r="L2261" s="3" t="s">
        <v>2496</v>
      </c>
      <c r="M2261" s="7">
        <f>VLOOKUP($I2261,'New Summary'!$E$8:$G$59,3,FALSE)</f>
        <v>25.3</v>
      </c>
      <c r="N2261" s="3">
        <v>2800</v>
      </c>
      <c r="O2261" s="3" t="s">
        <v>25</v>
      </c>
      <c r="P2261" s="3">
        <v>1</v>
      </c>
      <c r="Q2261" s="28">
        <f t="shared" si="457"/>
        <v>2.8</v>
      </c>
      <c r="R2261" s="40">
        <f t="shared" si="458"/>
        <v>70.84</v>
      </c>
      <c r="S2261" s="12">
        <v>0</v>
      </c>
      <c r="T2261" s="46">
        <f t="shared" si="460"/>
        <v>0</v>
      </c>
      <c r="U2261" s="37"/>
      <c r="V2261" s="3">
        <f t="shared" si="461"/>
        <v>2.8</v>
      </c>
      <c r="W2261" s="30" t="s">
        <v>2502</v>
      </c>
      <c r="X2261" s="41">
        <f t="shared" si="462"/>
        <v>70.84</v>
      </c>
      <c r="Y2261" s="41">
        <f t="shared" si="463"/>
        <v>0</v>
      </c>
      <c r="Z2261" s="5"/>
      <c r="AA2261" s="3">
        <v>0.84</v>
      </c>
      <c r="AB2261" s="3">
        <f t="shared" si="455"/>
        <v>1.96</v>
      </c>
      <c r="AC2261" s="3">
        <f t="shared" si="456"/>
        <v>21.251999999999999</v>
      </c>
      <c r="AD2261">
        <v>840</v>
      </c>
      <c r="AE2261" s="1">
        <f t="shared" si="459"/>
        <v>0.84</v>
      </c>
    </row>
    <row r="2262" spans="1:31" customFormat="1" ht="43.2" hidden="1" x14ac:dyDescent="0.3">
      <c r="A2262" s="65" t="str" cm="1">
        <f t="array" ref="A2262">_xlfn.IFS(M2262&gt;=65,"Heavy",M2262&lt;=25,"Light",M2262&gt;=26-64,"Medium")</f>
        <v>Medium</v>
      </c>
      <c r="B2262" s="1" t="s">
        <v>2787</v>
      </c>
      <c r="C2262" s="1" t="s">
        <v>2824</v>
      </c>
      <c r="D2262" s="3">
        <f t="shared" si="464"/>
        <v>2245</v>
      </c>
      <c r="E2262" s="4" t="s">
        <v>2779</v>
      </c>
      <c r="F2262" s="3">
        <v>8</v>
      </c>
      <c r="G2262" s="3" t="s">
        <v>2827</v>
      </c>
      <c r="H2262" s="4" t="s">
        <v>2177</v>
      </c>
      <c r="I2262" s="3" t="s">
        <v>812</v>
      </c>
      <c r="J2262" s="3" t="s">
        <v>2819</v>
      </c>
      <c r="K2262" s="7" t="str">
        <f>VLOOKUP($I2262,'New Summary'!$E$8:$G$59,2,FALSE)</f>
        <v>T-100x200x8x12</v>
      </c>
      <c r="L2262" s="3" t="s">
        <v>2496</v>
      </c>
      <c r="M2262" s="7">
        <f>VLOOKUP($I2262,'New Summary'!$E$8:$G$59,3,FALSE)</f>
        <v>25.3</v>
      </c>
      <c r="N2262" s="3">
        <v>2800</v>
      </c>
      <c r="O2262" s="3" t="s">
        <v>25</v>
      </c>
      <c r="P2262" s="3">
        <v>1</v>
      </c>
      <c r="Q2262" s="28">
        <f t="shared" si="457"/>
        <v>2.8</v>
      </c>
      <c r="R2262" s="40">
        <f t="shared" si="458"/>
        <v>70.84</v>
      </c>
      <c r="S2262" s="12">
        <v>0</v>
      </c>
      <c r="T2262" s="46">
        <f t="shared" si="460"/>
        <v>0</v>
      </c>
      <c r="U2262" s="37"/>
      <c r="V2262" s="3">
        <f t="shared" si="461"/>
        <v>2.8</v>
      </c>
      <c r="W2262" s="30" t="s">
        <v>2502</v>
      </c>
      <c r="X2262" s="41">
        <f t="shared" si="462"/>
        <v>70.84</v>
      </c>
      <c r="Y2262" s="41">
        <f t="shared" si="463"/>
        <v>0</v>
      </c>
      <c r="Z2262" s="5"/>
      <c r="AA2262" s="3">
        <v>40.96</v>
      </c>
      <c r="AB2262" s="3">
        <f t="shared" si="455"/>
        <v>-38.160000000000004</v>
      </c>
      <c r="AC2262" s="3">
        <f t="shared" si="456"/>
        <v>1036.288</v>
      </c>
      <c r="AD2262">
        <v>40960</v>
      </c>
      <c r="AE2262" s="1">
        <f t="shared" si="459"/>
        <v>40.96</v>
      </c>
    </row>
    <row r="2263" spans="1:31" customFormat="1" ht="43.2" hidden="1" x14ac:dyDescent="0.3">
      <c r="A2263" s="65" t="str" cm="1">
        <f t="array" ref="A2263">_xlfn.IFS(M2263&gt;=65,"Heavy",M2263&lt;=25,"Light",M2263&gt;=26-64,"Medium")</f>
        <v>Medium</v>
      </c>
      <c r="B2263" s="1" t="s">
        <v>2787</v>
      </c>
      <c r="C2263" s="1" t="s">
        <v>2824</v>
      </c>
      <c r="D2263" s="3">
        <f t="shared" si="464"/>
        <v>2246</v>
      </c>
      <c r="E2263" s="4" t="s">
        <v>2779</v>
      </c>
      <c r="F2263" s="3">
        <v>8</v>
      </c>
      <c r="G2263" s="3" t="s">
        <v>2827</v>
      </c>
      <c r="H2263" s="4" t="s">
        <v>2178</v>
      </c>
      <c r="I2263" s="3" t="s">
        <v>812</v>
      </c>
      <c r="J2263" s="3" t="s">
        <v>2819</v>
      </c>
      <c r="K2263" s="7" t="str">
        <f>VLOOKUP($I2263,'New Summary'!$E$8:$G$59,2,FALSE)</f>
        <v>T-100x200x8x12</v>
      </c>
      <c r="L2263" s="3" t="s">
        <v>2496</v>
      </c>
      <c r="M2263" s="7">
        <f>VLOOKUP($I2263,'New Summary'!$E$8:$G$59,3,FALSE)</f>
        <v>25.3</v>
      </c>
      <c r="N2263" s="3">
        <v>2800</v>
      </c>
      <c r="O2263" s="3" t="s">
        <v>25</v>
      </c>
      <c r="P2263" s="3">
        <v>1</v>
      </c>
      <c r="Q2263" s="28">
        <f t="shared" si="457"/>
        <v>2.8</v>
      </c>
      <c r="R2263" s="40">
        <f t="shared" si="458"/>
        <v>70.84</v>
      </c>
      <c r="S2263" s="12">
        <v>0</v>
      </c>
      <c r="T2263" s="46">
        <f t="shared" si="460"/>
        <v>0</v>
      </c>
      <c r="U2263" s="37"/>
      <c r="V2263" s="3">
        <f t="shared" si="461"/>
        <v>2.8</v>
      </c>
      <c r="W2263" s="30" t="s">
        <v>2502</v>
      </c>
      <c r="X2263" s="41">
        <f t="shared" si="462"/>
        <v>70.84</v>
      </c>
      <c r="Y2263" s="41">
        <f t="shared" si="463"/>
        <v>0</v>
      </c>
      <c r="Z2263" s="5"/>
      <c r="AA2263" s="3">
        <v>40.96</v>
      </c>
      <c r="AB2263" s="3">
        <f t="shared" si="455"/>
        <v>-38.160000000000004</v>
      </c>
      <c r="AC2263" s="3">
        <f t="shared" si="456"/>
        <v>1036.288</v>
      </c>
      <c r="AD2263">
        <v>40960</v>
      </c>
      <c r="AE2263" s="1">
        <f t="shared" si="459"/>
        <v>40.96</v>
      </c>
    </row>
    <row r="2264" spans="1:31" customFormat="1" ht="43.2" hidden="1" x14ac:dyDescent="0.3">
      <c r="A2264" s="65" t="str" cm="1">
        <f t="array" ref="A2264">_xlfn.IFS(M2264&gt;=65,"Heavy",M2264&lt;=25,"Light",M2264&gt;=26-64,"Medium")</f>
        <v>Medium</v>
      </c>
      <c r="B2264" s="1" t="s">
        <v>2787</v>
      </c>
      <c r="C2264" s="1" t="s">
        <v>2824</v>
      </c>
      <c r="D2264" s="3">
        <f t="shared" si="464"/>
        <v>2247</v>
      </c>
      <c r="E2264" s="4" t="s">
        <v>2779</v>
      </c>
      <c r="F2264" s="3">
        <v>8</v>
      </c>
      <c r="G2264" s="3" t="s">
        <v>2827</v>
      </c>
      <c r="H2264" s="4" t="s">
        <v>2179</v>
      </c>
      <c r="I2264" s="3" t="s">
        <v>812</v>
      </c>
      <c r="J2264" s="3" t="s">
        <v>2819</v>
      </c>
      <c r="K2264" s="7" t="str">
        <f>VLOOKUP($I2264,'New Summary'!$E$8:$G$59,2,FALSE)</f>
        <v>T-100x200x8x12</v>
      </c>
      <c r="L2264" s="3" t="s">
        <v>2496</v>
      </c>
      <c r="M2264" s="7">
        <f>VLOOKUP($I2264,'New Summary'!$E$8:$G$59,3,FALSE)</f>
        <v>25.3</v>
      </c>
      <c r="N2264" s="3">
        <v>2800</v>
      </c>
      <c r="O2264" s="3" t="s">
        <v>25</v>
      </c>
      <c r="P2264" s="3">
        <v>1</v>
      </c>
      <c r="Q2264" s="28">
        <f t="shared" si="457"/>
        <v>2.8</v>
      </c>
      <c r="R2264" s="40">
        <f t="shared" si="458"/>
        <v>70.84</v>
      </c>
      <c r="S2264" s="12">
        <v>0</v>
      </c>
      <c r="T2264" s="46">
        <f t="shared" si="460"/>
        <v>0</v>
      </c>
      <c r="U2264" s="37"/>
      <c r="V2264" s="3">
        <f t="shared" si="461"/>
        <v>2.8</v>
      </c>
      <c r="W2264" s="30" t="s">
        <v>2502</v>
      </c>
      <c r="X2264" s="41">
        <f t="shared" si="462"/>
        <v>70.84</v>
      </c>
      <c r="Y2264" s="41">
        <f t="shared" si="463"/>
        <v>0</v>
      </c>
      <c r="Z2264" s="5"/>
      <c r="AA2264" s="3">
        <v>0.96</v>
      </c>
      <c r="AB2264" s="3">
        <f t="shared" si="455"/>
        <v>1.8399999999999999</v>
      </c>
      <c r="AC2264" s="3">
        <f t="shared" si="456"/>
        <v>24.288</v>
      </c>
      <c r="AD2264">
        <v>960</v>
      </c>
      <c r="AE2264" s="1">
        <f t="shared" si="459"/>
        <v>0.96</v>
      </c>
    </row>
    <row r="2265" spans="1:31" customFormat="1" ht="43.2" hidden="1" x14ac:dyDescent="0.3">
      <c r="A2265" s="65" t="str" cm="1">
        <f t="array" ref="A2265">_xlfn.IFS(M2265&gt;=65,"Heavy",M2265&lt;=25,"Light",M2265&gt;=26-64,"Medium")</f>
        <v>Medium</v>
      </c>
      <c r="B2265" s="1" t="s">
        <v>2787</v>
      </c>
      <c r="C2265" s="1" t="s">
        <v>2824</v>
      </c>
      <c r="D2265" s="3">
        <f t="shared" si="464"/>
        <v>2248</v>
      </c>
      <c r="E2265" s="4" t="s">
        <v>2779</v>
      </c>
      <c r="F2265" s="3">
        <v>8</v>
      </c>
      <c r="G2265" s="3" t="s">
        <v>2827</v>
      </c>
      <c r="H2265" s="4" t="s">
        <v>2180</v>
      </c>
      <c r="I2265" s="3" t="s">
        <v>812</v>
      </c>
      <c r="J2265" s="3" t="s">
        <v>2819</v>
      </c>
      <c r="K2265" s="7" t="str">
        <f>VLOOKUP($I2265,'New Summary'!$E$8:$G$59,2,FALSE)</f>
        <v>T-100x200x8x12</v>
      </c>
      <c r="L2265" s="3" t="s">
        <v>2496</v>
      </c>
      <c r="M2265" s="7">
        <f>VLOOKUP($I2265,'New Summary'!$E$8:$G$59,3,FALSE)</f>
        <v>25.3</v>
      </c>
      <c r="N2265" s="3">
        <v>2800</v>
      </c>
      <c r="O2265" s="3" t="s">
        <v>25</v>
      </c>
      <c r="P2265" s="3">
        <v>1</v>
      </c>
      <c r="Q2265" s="28">
        <f t="shared" si="457"/>
        <v>2.8</v>
      </c>
      <c r="R2265" s="40">
        <f t="shared" si="458"/>
        <v>70.84</v>
      </c>
      <c r="S2265" s="12">
        <v>0</v>
      </c>
      <c r="T2265" s="46">
        <f t="shared" si="460"/>
        <v>0</v>
      </c>
      <c r="U2265" s="37"/>
      <c r="V2265" s="3">
        <f t="shared" si="461"/>
        <v>2.8</v>
      </c>
      <c r="W2265" s="30" t="s">
        <v>2502</v>
      </c>
      <c r="X2265" s="41">
        <f t="shared" si="462"/>
        <v>70.84</v>
      </c>
      <c r="Y2265" s="41">
        <f t="shared" si="463"/>
        <v>0</v>
      </c>
      <c r="Z2265" s="5"/>
      <c r="AA2265" s="3">
        <v>33.200000000000003</v>
      </c>
      <c r="AB2265" s="3">
        <f t="shared" si="455"/>
        <v>-30.400000000000002</v>
      </c>
      <c r="AC2265" s="3">
        <f t="shared" si="456"/>
        <v>839.96000000000015</v>
      </c>
      <c r="AD2265">
        <v>33200</v>
      </c>
      <c r="AE2265" s="1">
        <f t="shared" si="459"/>
        <v>33.200000000000003</v>
      </c>
    </row>
    <row r="2266" spans="1:31" customFormat="1" ht="43.2" hidden="1" x14ac:dyDescent="0.3">
      <c r="A2266" s="65" t="str" cm="1">
        <f t="array" ref="A2266">_xlfn.IFS(M2266&gt;=65,"Heavy",M2266&lt;=25,"Light",M2266&gt;=26-64,"Medium")</f>
        <v>Medium</v>
      </c>
      <c r="B2266" s="1" t="s">
        <v>2787</v>
      </c>
      <c r="C2266" s="1" t="s">
        <v>2824</v>
      </c>
      <c r="D2266" s="3">
        <f t="shared" si="464"/>
        <v>2249</v>
      </c>
      <c r="E2266" s="4" t="s">
        <v>2779</v>
      </c>
      <c r="F2266" s="3">
        <v>8</v>
      </c>
      <c r="G2266" s="3" t="s">
        <v>2827</v>
      </c>
      <c r="H2266" s="4" t="s">
        <v>2181</v>
      </c>
      <c r="I2266" s="3" t="s">
        <v>812</v>
      </c>
      <c r="J2266" s="3" t="s">
        <v>2819</v>
      </c>
      <c r="K2266" s="7" t="str">
        <f>VLOOKUP($I2266,'New Summary'!$E$8:$G$59,2,FALSE)</f>
        <v>T-100x200x8x12</v>
      </c>
      <c r="L2266" s="3" t="s">
        <v>2496</v>
      </c>
      <c r="M2266" s="7">
        <f>VLOOKUP($I2266,'New Summary'!$E$8:$G$59,3,FALSE)</f>
        <v>25.3</v>
      </c>
      <c r="N2266" s="3">
        <v>2800</v>
      </c>
      <c r="O2266" s="3" t="s">
        <v>25</v>
      </c>
      <c r="P2266" s="3">
        <v>1</v>
      </c>
      <c r="Q2266" s="28">
        <f t="shared" si="457"/>
        <v>2.8</v>
      </c>
      <c r="R2266" s="40">
        <f t="shared" si="458"/>
        <v>70.84</v>
      </c>
      <c r="S2266" s="12">
        <v>0</v>
      </c>
      <c r="T2266" s="46">
        <f t="shared" si="460"/>
        <v>0</v>
      </c>
      <c r="U2266" s="37"/>
      <c r="V2266" s="3">
        <f t="shared" si="461"/>
        <v>2.8</v>
      </c>
      <c r="W2266" s="30" t="s">
        <v>2502</v>
      </c>
      <c r="X2266" s="41">
        <f t="shared" si="462"/>
        <v>70.84</v>
      </c>
      <c r="Y2266" s="41">
        <f t="shared" si="463"/>
        <v>0</v>
      </c>
      <c r="Z2266" s="5"/>
      <c r="AA2266" s="3">
        <v>33.200000000000003</v>
      </c>
      <c r="AB2266" s="3">
        <f t="shared" si="455"/>
        <v>-30.400000000000002</v>
      </c>
      <c r="AC2266" s="3">
        <f t="shared" si="456"/>
        <v>839.96000000000015</v>
      </c>
      <c r="AD2266">
        <v>33200</v>
      </c>
      <c r="AE2266" s="1">
        <f t="shared" si="459"/>
        <v>33.200000000000003</v>
      </c>
    </row>
    <row r="2267" spans="1:31" customFormat="1" ht="43.2" hidden="1" x14ac:dyDescent="0.3">
      <c r="A2267" s="65" t="str" cm="1">
        <f t="array" ref="A2267">_xlfn.IFS(M2267&gt;=65,"Heavy",M2267&lt;=25,"Light",M2267&gt;=26-64,"Medium")</f>
        <v>Medium</v>
      </c>
      <c r="B2267" s="1" t="s">
        <v>2787</v>
      </c>
      <c r="C2267" s="1" t="s">
        <v>2824</v>
      </c>
      <c r="D2267" s="3">
        <f t="shared" si="464"/>
        <v>2250</v>
      </c>
      <c r="E2267" s="4" t="s">
        <v>2779</v>
      </c>
      <c r="F2267" s="3">
        <v>8</v>
      </c>
      <c r="G2267" s="3" t="s">
        <v>2827</v>
      </c>
      <c r="H2267" s="4" t="s">
        <v>2182</v>
      </c>
      <c r="I2267" s="3" t="s">
        <v>812</v>
      </c>
      <c r="J2267" s="3" t="s">
        <v>2819</v>
      </c>
      <c r="K2267" s="7" t="str">
        <f>VLOOKUP($I2267,'New Summary'!$E$8:$G$59,2,FALSE)</f>
        <v>T-100x200x8x12</v>
      </c>
      <c r="L2267" s="3" t="s">
        <v>2496</v>
      </c>
      <c r="M2267" s="7">
        <f>VLOOKUP($I2267,'New Summary'!$E$8:$G$59,3,FALSE)</f>
        <v>25.3</v>
      </c>
      <c r="N2267" s="3">
        <v>2800</v>
      </c>
      <c r="O2267" s="3" t="s">
        <v>25</v>
      </c>
      <c r="P2267" s="3">
        <v>1</v>
      </c>
      <c r="Q2267" s="28">
        <f t="shared" si="457"/>
        <v>2.8</v>
      </c>
      <c r="R2267" s="40">
        <f t="shared" si="458"/>
        <v>70.84</v>
      </c>
      <c r="S2267" s="12">
        <v>0</v>
      </c>
      <c r="T2267" s="46">
        <f t="shared" si="460"/>
        <v>0</v>
      </c>
      <c r="U2267" s="37"/>
      <c r="V2267" s="3">
        <f t="shared" si="461"/>
        <v>2.8</v>
      </c>
      <c r="W2267" s="30" t="s">
        <v>2502</v>
      </c>
      <c r="X2267" s="41">
        <f t="shared" si="462"/>
        <v>70.84</v>
      </c>
      <c r="Y2267" s="41">
        <f t="shared" si="463"/>
        <v>0</v>
      </c>
      <c r="Z2267" s="5"/>
      <c r="AA2267" s="3">
        <v>0.96</v>
      </c>
      <c r="AB2267" s="3">
        <f t="shared" si="455"/>
        <v>1.8399999999999999</v>
      </c>
      <c r="AC2267" s="3">
        <f t="shared" si="456"/>
        <v>24.288</v>
      </c>
      <c r="AD2267">
        <v>960</v>
      </c>
      <c r="AE2267" s="1">
        <f t="shared" si="459"/>
        <v>0.96</v>
      </c>
    </row>
    <row r="2268" spans="1:31" customFormat="1" ht="43.2" hidden="1" x14ac:dyDescent="0.3">
      <c r="A2268" s="65" t="str" cm="1">
        <f t="array" ref="A2268">_xlfn.IFS(M2268&gt;=65,"Heavy",M2268&lt;=25,"Light",M2268&gt;=26-64,"Medium")</f>
        <v>Medium</v>
      </c>
      <c r="B2268" s="1" t="s">
        <v>2787</v>
      </c>
      <c r="C2268" s="1" t="s">
        <v>2824</v>
      </c>
      <c r="D2268" s="3">
        <f t="shared" si="464"/>
        <v>2251</v>
      </c>
      <c r="E2268" s="4" t="s">
        <v>2779</v>
      </c>
      <c r="F2268" s="3">
        <v>8</v>
      </c>
      <c r="G2268" s="3" t="s">
        <v>2827</v>
      </c>
      <c r="H2268" s="4" t="s">
        <v>2183</v>
      </c>
      <c r="I2268" s="3" t="s">
        <v>812</v>
      </c>
      <c r="J2268" s="3" t="s">
        <v>2819</v>
      </c>
      <c r="K2268" s="7" t="str">
        <f>VLOOKUP($I2268,'New Summary'!$E$8:$G$59,2,FALSE)</f>
        <v>T-100x200x8x12</v>
      </c>
      <c r="L2268" s="3" t="s">
        <v>2496</v>
      </c>
      <c r="M2268" s="7">
        <f>VLOOKUP($I2268,'New Summary'!$E$8:$G$59,3,FALSE)</f>
        <v>25.3</v>
      </c>
      <c r="N2268" s="3">
        <v>2800</v>
      </c>
      <c r="O2268" s="3" t="s">
        <v>25</v>
      </c>
      <c r="P2268" s="3">
        <v>1</v>
      </c>
      <c r="Q2268" s="28">
        <f t="shared" si="457"/>
        <v>2.8</v>
      </c>
      <c r="R2268" s="40">
        <f t="shared" si="458"/>
        <v>70.84</v>
      </c>
      <c r="S2268" s="12">
        <v>0</v>
      </c>
      <c r="T2268" s="46">
        <f t="shared" si="460"/>
        <v>0</v>
      </c>
      <c r="U2268" s="37"/>
      <c r="V2268" s="3">
        <f t="shared" si="461"/>
        <v>2.8</v>
      </c>
      <c r="W2268" s="30" t="s">
        <v>2502</v>
      </c>
      <c r="X2268" s="41">
        <f t="shared" si="462"/>
        <v>70.84</v>
      </c>
      <c r="Y2268" s="41">
        <f t="shared" si="463"/>
        <v>0</v>
      </c>
      <c r="Z2268" s="5"/>
      <c r="AA2268" s="3">
        <v>10.65</v>
      </c>
      <c r="AB2268" s="3">
        <f t="shared" si="455"/>
        <v>-7.8500000000000005</v>
      </c>
      <c r="AC2268" s="3">
        <f t="shared" si="456"/>
        <v>269.44499999999999</v>
      </c>
      <c r="AD2268">
        <v>10650</v>
      </c>
      <c r="AE2268" s="1">
        <f t="shared" si="459"/>
        <v>10.65</v>
      </c>
    </row>
    <row r="2269" spans="1:31" customFormat="1" ht="43.2" hidden="1" x14ac:dyDescent="0.3">
      <c r="A2269" s="65" t="str" cm="1">
        <f t="array" ref="A2269">_xlfn.IFS(M2269&gt;=65,"Heavy",M2269&lt;=25,"Light",M2269&gt;=26-64,"Medium")</f>
        <v>Medium</v>
      </c>
      <c r="B2269" s="1" t="s">
        <v>2787</v>
      </c>
      <c r="C2269" s="1" t="s">
        <v>2824</v>
      </c>
      <c r="D2269" s="3">
        <f t="shared" si="464"/>
        <v>2252</v>
      </c>
      <c r="E2269" s="4" t="s">
        <v>2779</v>
      </c>
      <c r="F2269" s="3">
        <v>8</v>
      </c>
      <c r="G2269" s="3" t="s">
        <v>2827</v>
      </c>
      <c r="H2269" s="4" t="s">
        <v>2184</v>
      </c>
      <c r="I2269" s="3" t="s">
        <v>812</v>
      </c>
      <c r="J2269" s="3" t="s">
        <v>2819</v>
      </c>
      <c r="K2269" s="7" t="str">
        <f>VLOOKUP($I2269,'New Summary'!$E$8:$G$59,2,FALSE)</f>
        <v>T-100x200x8x12</v>
      </c>
      <c r="L2269" s="3" t="s">
        <v>2496</v>
      </c>
      <c r="M2269" s="7">
        <f>VLOOKUP($I2269,'New Summary'!$E$8:$G$59,3,FALSE)</f>
        <v>25.3</v>
      </c>
      <c r="N2269" s="3">
        <v>2800</v>
      </c>
      <c r="O2269" s="3" t="s">
        <v>25</v>
      </c>
      <c r="P2269" s="3">
        <v>1</v>
      </c>
      <c r="Q2269" s="28">
        <f t="shared" si="457"/>
        <v>2.8</v>
      </c>
      <c r="R2269" s="40">
        <f t="shared" si="458"/>
        <v>70.84</v>
      </c>
      <c r="S2269" s="12">
        <v>0</v>
      </c>
      <c r="T2269" s="46">
        <f t="shared" si="460"/>
        <v>0</v>
      </c>
      <c r="U2269" s="37"/>
      <c r="V2269" s="3">
        <f t="shared" si="461"/>
        <v>2.8</v>
      </c>
      <c r="W2269" s="30" t="s">
        <v>2502</v>
      </c>
      <c r="X2269" s="41">
        <f t="shared" si="462"/>
        <v>70.84</v>
      </c>
      <c r="Y2269" s="41">
        <f t="shared" si="463"/>
        <v>0</v>
      </c>
      <c r="Z2269" s="5"/>
      <c r="AA2269" s="3">
        <v>10.65</v>
      </c>
      <c r="AB2269" s="3">
        <f t="shared" ref="AB2269:AB2332" si="465">Q2269-AA2269</f>
        <v>-7.8500000000000005</v>
      </c>
      <c r="AC2269" s="3">
        <f t="shared" ref="AC2269:AC2332" si="466">AA2269*M2269*P2269</f>
        <v>269.44499999999999</v>
      </c>
      <c r="AD2269">
        <v>10650</v>
      </c>
      <c r="AE2269" s="1">
        <f t="shared" si="459"/>
        <v>10.65</v>
      </c>
    </row>
    <row r="2270" spans="1:31" customFormat="1" ht="43.2" hidden="1" x14ac:dyDescent="0.3">
      <c r="A2270" s="65" t="str" cm="1">
        <f t="array" ref="A2270">_xlfn.IFS(M2270&gt;=65,"Heavy",M2270&lt;=25,"Light",M2270&gt;=26-64,"Medium")</f>
        <v>Medium</v>
      </c>
      <c r="B2270" s="1" t="s">
        <v>2787</v>
      </c>
      <c r="C2270" s="1" t="s">
        <v>2824</v>
      </c>
      <c r="D2270" s="3">
        <f t="shared" si="464"/>
        <v>2253</v>
      </c>
      <c r="E2270" s="4" t="s">
        <v>2779</v>
      </c>
      <c r="F2270" s="3">
        <v>8</v>
      </c>
      <c r="G2270" s="3" t="s">
        <v>2827</v>
      </c>
      <c r="H2270" s="4" t="s">
        <v>2185</v>
      </c>
      <c r="I2270" s="3" t="s">
        <v>812</v>
      </c>
      <c r="J2270" s="3" t="s">
        <v>2819</v>
      </c>
      <c r="K2270" s="7" t="str">
        <f>VLOOKUP($I2270,'New Summary'!$E$8:$G$59,2,FALSE)</f>
        <v>T-100x200x8x12</v>
      </c>
      <c r="L2270" s="3" t="s">
        <v>2496</v>
      </c>
      <c r="M2270" s="7">
        <f>VLOOKUP($I2270,'New Summary'!$E$8:$G$59,3,FALSE)</f>
        <v>25.3</v>
      </c>
      <c r="N2270" s="3">
        <v>2800</v>
      </c>
      <c r="O2270" s="3" t="s">
        <v>25</v>
      </c>
      <c r="P2270" s="3">
        <v>1</v>
      </c>
      <c r="Q2270" s="28">
        <f t="shared" si="457"/>
        <v>2.8</v>
      </c>
      <c r="R2270" s="40">
        <f t="shared" si="458"/>
        <v>70.84</v>
      </c>
      <c r="S2270" s="12">
        <v>0</v>
      </c>
      <c r="T2270" s="46">
        <f t="shared" si="460"/>
        <v>0</v>
      </c>
      <c r="U2270" s="37"/>
      <c r="V2270" s="3">
        <f t="shared" si="461"/>
        <v>2.8</v>
      </c>
      <c r="W2270" s="30" t="s">
        <v>2502</v>
      </c>
      <c r="X2270" s="41">
        <f t="shared" si="462"/>
        <v>70.84</v>
      </c>
      <c r="Y2270" s="41">
        <f t="shared" si="463"/>
        <v>0</v>
      </c>
      <c r="Z2270" s="5"/>
      <c r="AA2270" s="3">
        <v>1.2</v>
      </c>
      <c r="AB2270" s="3">
        <f t="shared" si="465"/>
        <v>1.5999999999999999</v>
      </c>
      <c r="AC2270" s="3">
        <f t="shared" si="466"/>
        <v>30.36</v>
      </c>
      <c r="AD2270">
        <v>1200</v>
      </c>
      <c r="AE2270" s="1">
        <f t="shared" si="459"/>
        <v>1.2</v>
      </c>
    </row>
    <row r="2271" spans="1:31" customFormat="1" ht="43.2" hidden="1" x14ac:dyDescent="0.3">
      <c r="A2271" s="65" t="str" cm="1">
        <f t="array" ref="A2271">_xlfn.IFS(M2271&gt;=65,"Heavy",M2271&lt;=25,"Light",M2271&gt;=26-64,"Medium")</f>
        <v>Medium</v>
      </c>
      <c r="B2271" s="1" t="s">
        <v>2787</v>
      </c>
      <c r="C2271" s="1" t="s">
        <v>2824</v>
      </c>
      <c r="D2271" s="3">
        <f t="shared" si="464"/>
        <v>2254</v>
      </c>
      <c r="E2271" s="4" t="s">
        <v>2779</v>
      </c>
      <c r="F2271" s="3">
        <v>8</v>
      </c>
      <c r="G2271" s="3" t="s">
        <v>2827</v>
      </c>
      <c r="H2271" s="4" t="s">
        <v>2186</v>
      </c>
      <c r="I2271" s="3" t="s">
        <v>812</v>
      </c>
      <c r="J2271" s="3" t="s">
        <v>2819</v>
      </c>
      <c r="K2271" s="7" t="str">
        <f>VLOOKUP($I2271,'New Summary'!$E$8:$G$59,2,FALSE)</f>
        <v>T-100x200x8x12</v>
      </c>
      <c r="L2271" s="3" t="s">
        <v>2496</v>
      </c>
      <c r="M2271" s="7">
        <f>VLOOKUP($I2271,'New Summary'!$E$8:$G$59,3,FALSE)</f>
        <v>25.3</v>
      </c>
      <c r="N2271" s="3">
        <v>2800</v>
      </c>
      <c r="O2271" s="3" t="s">
        <v>25</v>
      </c>
      <c r="P2271" s="3">
        <v>1</v>
      </c>
      <c r="Q2271" s="28">
        <f t="shared" si="457"/>
        <v>2.8</v>
      </c>
      <c r="R2271" s="40">
        <f t="shared" si="458"/>
        <v>70.84</v>
      </c>
      <c r="S2271" s="12">
        <v>0</v>
      </c>
      <c r="T2271" s="46">
        <f t="shared" si="460"/>
        <v>0</v>
      </c>
      <c r="U2271" s="37"/>
      <c r="V2271" s="3">
        <f t="shared" si="461"/>
        <v>2.8</v>
      </c>
      <c r="W2271" s="30" t="s">
        <v>2502</v>
      </c>
      <c r="X2271" s="41">
        <f t="shared" si="462"/>
        <v>70.84</v>
      </c>
      <c r="Y2271" s="41">
        <f t="shared" si="463"/>
        <v>0</v>
      </c>
      <c r="Z2271" s="5"/>
      <c r="AA2271" s="3">
        <v>13.4</v>
      </c>
      <c r="AB2271" s="3">
        <f t="shared" si="465"/>
        <v>-10.600000000000001</v>
      </c>
      <c r="AC2271" s="3">
        <f t="shared" si="466"/>
        <v>339.02000000000004</v>
      </c>
      <c r="AD2271">
        <v>13400</v>
      </c>
      <c r="AE2271" s="1">
        <f t="shared" si="459"/>
        <v>13.4</v>
      </c>
    </row>
    <row r="2272" spans="1:31" customFormat="1" ht="43.2" hidden="1" x14ac:dyDescent="0.3">
      <c r="A2272" s="65" t="str" cm="1">
        <f t="array" ref="A2272">_xlfn.IFS(M2272&gt;=65,"Heavy",M2272&lt;=25,"Light",M2272&gt;=26-64,"Medium")</f>
        <v>Medium</v>
      </c>
      <c r="B2272" s="1" t="s">
        <v>2787</v>
      </c>
      <c r="C2272" s="1" t="s">
        <v>2824</v>
      </c>
      <c r="D2272" s="3">
        <f t="shared" si="464"/>
        <v>2255</v>
      </c>
      <c r="E2272" s="4" t="s">
        <v>2779</v>
      </c>
      <c r="F2272" s="3">
        <v>8</v>
      </c>
      <c r="G2272" s="3" t="s">
        <v>2827</v>
      </c>
      <c r="H2272" s="4" t="s">
        <v>2187</v>
      </c>
      <c r="I2272" s="3" t="s">
        <v>812</v>
      </c>
      <c r="J2272" s="3" t="s">
        <v>2819</v>
      </c>
      <c r="K2272" s="7" t="str">
        <f>VLOOKUP($I2272,'New Summary'!$E$8:$G$59,2,FALSE)</f>
        <v>T-100x200x8x12</v>
      </c>
      <c r="L2272" s="3" t="s">
        <v>2496</v>
      </c>
      <c r="M2272" s="7">
        <f>VLOOKUP($I2272,'New Summary'!$E$8:$G$59,3,FALSE)</f>
        <v>25.3</v>
      </c>
      <c r="N2272" s="3">
        <v>2800</v>
      </c>
      <c r="O2272" s="3" t="s">
        <v>25</v>
      </c>
      <c r="P2272" s="3">
        <v>1</v>
      </c>
      <c r="Q2272" s="28">
        <f t="shared" si="457"/>
        <v>2.8</v>
      </c>
      <c r="R2272" s="40">
        <f t="shared" si="458"/>
        <v>70.84</v>
      </c>
      <c r="S2272" s="12">
        <v>0</v>
      </c>
      <c r="T2272" s="46">
        <f t="shared" si="460"/>
        <v>0</v>
      </c>
      <c r="U2272" s="37"/>
      <c r="V2272" s="3">
        <f t="shared" si="461"/>
        <v>2.8</v>
      </c>
      <c r="W2272" s="30" t="s">
        <v>2502</v>
      </c>
      <c r="X2272" s="41">
        <f t="shared" si="462"/>
        <v>70.84</v>
      </c>
      <c r="Y2272" s="41">
        <f t="shared" si="463"/>
        <v>0</v>
      </c>
      <c r="Z2272" s="5"/>
      <c r="AA2272" s="3">
        <v>13.4</v>
      </c>
      <c r="AB2272" s="3">
        <f t="shared" si="465"/>
        <v>-10.600000000000001</v>
      </c>
      <c r="AC2272" s="3">
        <f t="shared" si="466"/>
        <v>339.02000000000004</v>
      </c>
      <c r="AD2272">
        <v>13400</v>
      </c>
      <c r="AE2272" s="1">
        <f t="shared" si="459"/>
        <v>13.4</v>
      </c>
    </row>
    <row r="2273" spans="1:31" customFormat="1" ht="43.2" hidden="1" x14ac:dyDescent="0.3">
      <c r="A2273" s="65" t="str" cm="1">
        <f t="array" ref="A2273">_xlfn.IFS(M2273&gt;=65,"Heavy",M2273&lt;=25,"Light",M2273&gt;=26-64,"Medium")</f>
        <v>Medium</v>
      </c>
      <c r="B2273" s="1" t="s">
        <v>2787</v>
      </c>
      <c r="C2273" s="1" t="s">
        <v>2824</v>
      </c>
      <c r="D2273" s="3">
        <f t="shared" si="464"/>
        <v>2256</v>
      </c>
      <c r="E2273" s="4" t="s">
        <v>2779</v>
      </c>
      <c r="F2273" s="3">
        <v>8</v>
      </c>
      <c r="G2273" s="3" t="s">
        <v>2827</v>
      </c>
      <c r="H2273" s="4" t="s">
        <v>2188</v>
      </c>
      <c r="I2273" s="3" t="s">
        <v>812</v>
      </c>
      <c r="J2273" s="3" t="s">
        <v>2819</v>
      </c>
      <c r="K2273" s="7" t="str">
        <f>VLOOKUP($I2273,'New Summary'!$E$8:$G$59,2,FALSE)</f>
        <v>T-100x200x8x12</v>
      </c>
      <c r="L2273" s="3" t="s">
        <v>2496</v>
      </c>
      <c r="M2273" s="7">
        <f>VLOOKUP($I2273,'New Summary'!$E$8:$G$59,3,FALSE)</f>
        <v>25.3</v>
      </c>
      <c r="N2273" s="3">
        <v>2800</v>
      </c>
      <c r="O2273" s="3" t="s">
        <v>25</v>
      </c>
      <c r="P2273" s="3">
        <v>1</v>
      </c>
      <c r="Q2273" s="28">
        <f t="shared" si="457"/>
        <v>2.8</v>
      </c>
      <c r="R2273" s="40">
        <f t="shared" si="458"/>
        <v>70.84</v>
      </c>
      <c r="S2273" s="12">
        <v>0</v>
      </c>
      <c r="T2273" s="46">
        <f t="shared" si="460"/>
        <v>0</v>
      </c>
      <c r="U2273" s="37"/>
      <c r="V2273" s="3">
        <f t="shared" si="461"/>
        <v>2.8</v>
      </c>
      <c r="W2273" s="30" t="s">
        <v>2502</v>
      </c>
      <c r="X2273" s="41">
        <f t="shared" si="462"/>
        <v>70.84</v>
      </c>
      <c r="Y2273" s="41">
        <f t="shared" si="463"/>
        <v>0</v>
      </c>
      <c r="Z2273" s="5"/>
      <c r="AA2273" s="3">
        <v>1.2</v>
      </c>
      <c r="AB2273" s="3">
        <f t="shared" si="465"/>
        <v>1.5999999999999999</v>
      </c>
      <c r="AC2273" s="3">
        <f t="shared" si="466"/>
        <v>30.36</v>
      </c>
      <c r="AD2273">
        <v>1200</v>
      </c>
      <c r="AE2273" s="1">
        <f t="shared" si="459"/>
        <v>1.2</v>
      </c>
    </row>
    <row r="2274" spans="1:31" customFormat="1" ht="43.2" hidden="1" x14ac:dyDescent="0.3">
      <c r="A2274" s="65" t="str" cm="1">
        <f t="array" ref="A2274">_xlfn.IFS(M2274&gt;=65,"Heavy",M2274&lt;=25,"Light",M2274&gt;=26-64,"Medium")</f>
        <v>Medium</v>
      </c>
      <c r="B2274" s="1" t="s">
        <v>2787</v>
      </c>
      <c r="C2274" s="1" t="s">
        <v>2824</v>
      </c>
      <c r="D2274" s="3">
        <f t="shared" si="464"/>
        <v>2257</v>
      </c>
      <c r="E2274" s="4" t="s">
        <v>2779</v>
      </c>
      <c r="F2274" s="3">
        <v>8</v>
      </c>
      <c r="G2274" s="3" t="s">
        <v>2827</v>
      </c>
      <c r="H2274" s="4" t="s">
        <v>2189</v>
      </c>
      <c r="I2274" s="3" t="s">
        <v>812</v>
      </c>
      <c r="J2274" s="3" t="s">
        <v>2819</v>
      </c>
      <c r="K2274" s="7" t="str">
        <f>VLOOKUP($I2274,'New Summary'!$E$8:$G$59,2,FALSE)</f>
        <v>T-100x200x8x12</v>
      </c>
      <c r="L2274" s="3" t="s">
        <v>2496</v>
      </c>
      <c r="M2274" s="7">
        <f>VLOOKUP($I2274,'New Summary'!$E$8:$G$59,3,FALSE)</f>
        <v>25.3</v>
      </c>
      <c r="N2274" s="3">
        <v>2800</v>
      </c>
      <c r="O2274" s="3" t="s">
        <v>25</v>
      </c>
      <c r="P2274" s="3">
        <v>1</v>
      </c>
      <c r="Q2274" s="28">
        <f t="shared" si="457"/>
        <v>2.8</v>
      </c>
      <c r="R2274" s="40">
        <f t="shared" si="458"/>
        <v>70.84</v>
      </c>
      <c r="S2274" s="12">
        <v>0</v>
      </c>
      <c r="T2274" s="46">
        <f t="shared" si="460"/>
        <v>0</v>
      </c>
      <c r="U2274" s="37"/>
      <c r="V2274" s="3">
        <f t="shared" si="461"/>
        <v>2.8</v>
      </c>
      <c r="W2274" s="30" t="s">
        <v>2502</v>
      </c>
      <c r="X2274" s="41">
        <f t="shared" si="462"/>
        <v>70.84</v>
      </c>
      <c r="Y2274" s="41">
        <f t="shared" si="463"/>
        <v>0</v>
      </c>
      <c r="Z2274" s="5"/>
      <c r="AA2274" s="3">
        <v>10.65</v>
      </c>
      <c r="AB2274" s="3">
        <f t="shared" si="465"/>
        <v>-7.8500000000000005</v>
      </c>
      <c r="AC2274" s="3">
        <f t="shared" si="466"/>
        <v>269.44499999999999</v>
      </c>
      <c r="AD2274">
        <v>10650</v>
      </c>
      <c r="AE2274" s="1">
        <f t="shared" si="459"/>
        <v>10.65</v>
      </c>
    </row>
    <row r="2275" spans="1:31" customFormat="1" ht="43.2" hidden="1" x14ac:dyDescent="0.3">
      <c r="A2275" s="65" t="str" cm="1">
        <f t="array" ref="A2275">_xlfn.IFS(M2275&gt;=65,"Heavy",M2275&lt;=25,"Light",M2275&gt;=26-64,"Medium")</f>
        <v>Medium</v>
      </c>
      <c r="B2275" s="1" t="s">
        <v>2787</v>
      </c>
      <c r="C2275" s="1" t="s">
        <v>2824</v>
      </c>
      <c r="D2275" s="3">
        <f t="shared" si="464"/>
        <v>2258</v>
      </c>
      <c r="E2275" s="4" t="s">
        <v>2779</v>
      </c>
      <c r="F2275" s="3">
        <v>8</v>
      </c>
      <c r="G2275" s="3" t="s">
        <v>2827</v>
      </c>
      <c r="H2275" s="4" t="s">
        <v>2190</v>
      </c>
      <c r="I2275" s="3" t="s">
        <v>812</v>
      </c>
      <c r="J2275" s="3" t="s">
        <v>2819</v>
      </c>
      <c r="K2275" s="7" t="str">
        <f>VLOOKUP($I2275,'New Summary'!$E$8:$G$59,2,FALSE)</f>
        <v>T-100x200x8x12</v>
      </c>
      <c r="L2275" s="3" t="s">
        <v>2496</v>
      </c>
      <c r="M2275" s="7">
        <f>VLOOKUP($I2275,'New Summary'!$E$8:$G$59,3,FALSE)</f>
        <v>25.3</v>
      </c>
      <c r="N2275" s="3">
        <v>2800</v>
      </c>
      <c r="O2275" s="3" t="s">
        <v>25</v>
      </c>
      <c r="P2275" s="3">
        <v>1</v>
      </c>
      <c r="Q2275" s="28">
        <f t="shared" si="457"/>
        <v>2.8</v>
      </c>
      <c r="R2275" s="40">
        <f t="shared" si="458"/>
        <v>70.84</v>
      </c>
      <c r="S2275" s="12">
        <v>0</v>
      </c>
      <c r="T2275" s="46">
        <f t="shared" si="460"/>
        <v>0</v>
      </c>
      <c r="U2275" s="37"/>
      <c r="V2275" s="3">
        <f t="shared" si="461"/>
        <v>2.8</v>
      </c>
      <c r="W2275" s="30" t="s">
        <v>2502</v>
      </c>
      <c r="X2275" s="41">
        <f t="shared" si="462"/>
        <v>70.84</v>
      </c>
      <c r="Y2275" s="41">
        <f t="shared" si="463"/>
        <v>0</v>
      </c>
      <c r="Z2275" s="5"/>
      <c r="AA2275" s="3">
        <v>10.65</v>
      </c>
      <c r="AB2275" s="3">
        <f t="shared" si="465"/>
        <v>-7.8500000000000005</v>
      </c>
      <c r="AC2275" s="3">
        <f t="shared" si="466"/>
        <v>269.44499999999999</v>
      </c>
      <c r="AD2275">
        <v>10650</v>
      </c>
      <c r="AE2275" s="1">
        <f t="shared" si="459"/>
        <v>10.65</v>
      </c>
    </row>
    <row r="2276" spans="1:31" customFormat="1" ht="43.2" hidden="1" x14ac:dyDescent="0.3">
      <c r="A2276" s="65" t="str" cm="1">
        <f t="array" ref="A2276">_xlfn.IFS(M2276&gt;=65,"Heavy",M2276&lt;=25,"Light",M2276&gt;=26-64,"Medium")</f>
        <v>Medium</v>
      </c>
      <c r="B2276" s="1" t="s">
        <v>2787</v>
      </c>
      <c r="C2276" s="1" t="s">
        <v>2824</v>
      </c>
      <c r="D2276" s="3">
        <f t="shared" si="464"/>
        <v>2259</v>
      </c>
      <c r="E2276" s="4" t="s">
        <v>2779</v>
      </c>
      <c r="F2276" s="3">
        <v>8</v>
      </c>
      <c r="G2276" s="3" t="s">
        <v>2827</v>
      </c>
      <c r="H2276" s="4" t="s">
        <v>2191</v>
      </c>
      <c r="I2276" s="3" t="s">
        <v>812</v>
      </c>
      <c r="J2276" s="3" t="s">
        <v>2819</v>
      </c>
      <c r="K2276" s="7" t="str">
        <f>VLOOKUP($I2276,'New Summary'!$E$8:$G$59,2,FALSE)</f>
        <v>T-100x200x8x12</v>
      </c>
      <c r="L2276" s="3" t="s">
        <v>2496</v>
      </c>
      <c r="M2276" s="7">
        <f>VLOOKUP($I2276,'New Summary'!$E$8:$G$59,3,FALSE)</f>
        <v>25.3</v>
      </c>
      <c r="N2276" s="3">
        <v>2800</v>
      </c>
      <c r="O2276" s="3" t="s">
        <v>25</v>
      </c>
      <c r="P2276" s="3">
        <v>1</v>
      </c>
      <c r="Q2276" s="28">
        <f t="shared" si="457"/>
        <v>2.8</v>
      </c>
      <c r="R2276" s="40">
        <f t="shared" si="458"/>
        <v>70.84</v>
      </c>
      <c r="S2276" s="12">
        <v>0</v>
      </c>
      <c r="T2276" s="46">
        <f t="shared" si="460"/>
        <v>0</v>
      </c>
      <c r="U2276" s="37"/>
      <c r="V2276" s="3">
        <f t="shared" si="461"/>
        <v>2.8</v>
      </c>
      <c r="W2276" s="30" t="s">
        <v>2502</v>
      </c>
      <c r="X2276" s="41">
        <f t="shared" si="462"/>
        <v>70.84</v>
      </c>
      <c r="Y2276" s="41">
        <f t="shared" si="463"/>
        <v>0</v>
      </c>
      <c r="Z2276" s="5"/>
      <c r="AA2276" s="3">
        <v>1.2</v>
      </c>
      <c r="AB2276" s="3">
        <f t="shared" si="465"/>
        <v>1.5999999999999999</v>
      </c>
      <c r="AC2276" s="3">
        <f t="shared" si="466"/>
        <v>30.36</v>
      </c>
      <c r="AD2276">
        <v>1200</v>
      </c>
      <c r="AE2276" s="1">
        <f t="shared" si="459"/>
        <v>1.2</v>
      </c>
    </row>
    <row r="2277" spans="1:31" customFormat="1" ht="43.2" hidden="1" x14ac:dyDescent="0.3">
      <c r="A2277" s="65" t="str" cm="1">
        <f t="array" ref="A2277">_xlfn.IFS(M2277&gt;=65,"Heavy",M2277&lt;=25,"Light",M2277&gt;=26-64,"Medium")</f>
        <v>Medium</v>
      </c>
      <c r="B2277" s="1" t="s">
        <v>2787</v>
      </c>
      <c r="C2277" s="1" t="s">
        <v>2824</v>
      </c>
      <c r="D2277" s="3">
        <f t="shared" si="464"/>
        <v>2260</v>
      </c>
      <c r="E2277" s="4" t="s">
        <v>2779</v>
      </c>
      <c r="F2277" s="3">
        <v>8</v>
      </c>
      <c r="G2277" s="3" t="s">
        <v>2827</v>
      </c>
      <c r="H2277" s="4" t="s">
        <v>2192</v>
      </c>
      <c r="I2277" s="3" t="s">
        <v>812</v>
      </c>
      <c r="J2277" s="3" t="s">
        <v>2819</v>
      </c>
      <c r="K2277" s="7" t="str">
        <f>VLOOKUP($I2277,'New Summary'!$E$8:$G$59,2,FALSE)</f>
        <v>T-100x200x8x12</v>
      </c>
      <c r="L2277" s="3" t="s">
        <v>2496</v>
      </c>
      <c r="M2277" s="7">
        <f>VLOOKUP($I2277,'New Summary'!$E$8:$G$59,3,FALSE)</f>
        <v>25.3</v>
      </c>
      <c r="N2277" s="3">
        <v>2800</v>
      </c>
      <c r="O2277" s="3" t="s">
        <v>25</v>
      </c>
      <c r="P2277" s="3">
        <v>1</v>
      </c>
      <c r="Q2277" s="28">
        <f t="shared" si="457"/>
        <v>2.8</v>
      </c>
      <c r="R2277" s="40">
        <f t="shared" si="458"/>
        <v>70.84</v>
      </c>
      <c r="S2277" s="12">
        <v>0</v>
      </c>
      <c r="T2277" s="46">
        <f t="shared" si="460"/>
        <v>0</v>
      </c>
      <c r="U2277" s="37"/>
      <c r="V2277" s="3">
        <f t="shared" si="461"/>
        <v>2.8</v>
      </c>
      <c r="W2277" s="30" t="s">
        <v>2502</v>
      </c>
      <c r="X2277" s="41">
        <f t="shared" si="462"/>
        <v>70.84</v>
      </c>
      <c r="Y2277" s="41">
        <f t="shared" si="463"/>
        <v>0</v>
      </c>
      <c r="Z2277" s="5"/>
      <c r="AA2277" s="3">
        <v>13.4</v>
      </c>
      <c r="AB2277" s="3">
        <f t="shared" si="465"/>
        <v>-10.600000000000001</v>
      </c>
      <c r="AC2277" s="3">
        <f t="shared" si="466"/>
        <v>339.02000000000004</v>
      </c>
      <c r="AD2277">
        <v>13400</v>
      </c>
      <c r="AE2277" s="1">
        <f t="shared" si="459"/>
        <v>13.4</v>
      </c>
    </row>
    <row r="2278" spans="1:31" customFormat="1" ht="43.2" hidden="1" x14ac:dyDescent="0.3">
      <c r="A2278" s="65" t="str" cm="1">
        <f t="array" ref="A2278">_xlfn.IFS(M2278&gt;=65,"Heavy",M2278&lt;=25,"Light",M2278&gt;=26-64,"Medium")</f>
        <v>Medium</v>
      </c>
      <c r="B2278" s="1" t="s">
        <v>2787</v>
      </c>
      <c r="C2278" s="1" t="s">
        <v>2824</v>
      </c>
      <c r="D2278" s="3">
        <f t="shared" si="464"/>
        <v>2261</v>
      </c>
      <c r="E2278" s="4" t="s">
        <v>2779</v>
      </c>
      <c r="F2278" s="3">
        <v>8</v>
      </c>
      <c r="G2278" s="3" t="s">
        <v>2827</v>
      </c>
      <c r="H2278" s="4" t="s">
        <v>2193</v>
      </c>
      <c r="I2278" s="3" t="s">
        <v>812</v>
      </c>
      <c r="J2278" s="3" t="s">
        <v>2819</v>
      </c>
      <c r="K2278" s="7" t="str">
        <f>VLOOKUP($I2278,'New Summary'!$E$8:$G$59,2,FALSE)</f>
        <v>T-100x200x8x12</v>
      </c>
      <c r="L2278" s="3" t="s">
        <v>2496</v>
      </c>
      <c r="M2278" s="7">
        <f>VLOOKUP($I2278,'New Summary'!$E$8:$G$59,3,FALSE)</f>
        <v>25.3</v>
      </c>
      <c r="N2278" s="3">
        <v>2800</v>
      </c>
      <c r="O2278" s="3" t="s">
        <v>25</v>
      </c>
      <c r="P2278" s="3">
        <v>1</v>
      </c>
      <c r="Q2278" s="28">
        <f t="shared" si="457"/>
        <v>2.8</v>
      </c>
      <c r="R2278" s="40">
        <f t="shared" si="458"/>
        <v>70.84</v>
      </c>
      <c r="S2278" s="12">
        <v>0</v>
      </c>
      <c r="T2278" s="46">
        <f t="shared" si="460"/>
        <v>0</v>
      </c>
      <c r="U2278" s="37"/>
      <c r="V2278" s="3">
        <f t="shared" si="461"/>
        <v>2.8</v>
      </c>
      <c r="W2278" s="30" t="s">
        <v>2502</v>
      </c>
      <c r="X2278" s="41">
        <f t="shared" si="462"/>
        <v>70.84</v>
      </c>
      <c r="Y2278" s="41">
        <f t="shared" si="463"/>
        <v>0</v>
      </c>
      <c r="Z2278" s="5"/>
      <c r="AA2278" s="3">
        <v>13.4</v>
      </c>
      <c r="AB2278" s="3">
        <f t="shared" si="465"/>
        <v>-10.600000000000001</v>
      </c>
      <c r="AC2278" s="3">
        <f t="shared" si="466"/>
        <v>339.02000000000004</v>
      </c>
      <c r="AD2278">
        <v>13400</v>
      </c>
      <c r="AE2278" s="1">
        <f t="shared" si="459"/>
        <v>13.4</v>
      </c>
    </row>
    <row r="2279" spans="1:31" customFormat="1" ht="43.2" hidden="1" x14ac:dyDescent="0.3">
      <c r="A2279" s="65" t="str" cm="1">
        <f t="array" ref="A2279">_xlfn.IFS(M2279&gt;=65,"Heavy",M2279&lt;=25,"Light",M2279&gt;=26-64,"Medium")</f>
        <v>Medium</v>
      </c>
      <c r="B2279" s="1" t="s">
        <v>2787</v>
      </c>
      <c r="C2279" s="1" t="s">
        <v>2824</v>
      </c>
      <c r="D2279" s="3">
        <f t="shared" si="464"/>
        <v>2262</v>
      </c>
      <c r="E2279" s="4" t="s">
        <v>2779</v>
      </c>
      <c r="F2279" s="3">
        <v>8</v>
      </c>
      <c r="G2279" s="3" t="s">
        <v>2827</v>
      </c>
      <c r="H2279" s="4" t="s">
        <v>2194</v>
      </c>
      <c r="I2279" s="3" t="s">
        <v>812</v>
      </c>
      <c r="J2279" s="3" t="s">
        <v>2819</v>
      </c>
      <c r="K2279" s="7" t="str">
        <f>VLOOKUP($I2279,'New Summary'!$E$8:$G$59,2,FALSE)</f>
        <v>T-100x200x8x12</v>
      </c>
      <c r="L2279" s="3" t="s">
        <v>2496</v>
      </c>
      <c r="M2279" s="7">
        <f>VLOOKUP($I2279,'New Summary'!$E$8:$G$59,3,FALSE)</f>
        <v>25.3</v>
      </c>
      <c r="N2279" s="3">
        <v>2800</v>
      </c>
      <c r="O2279" s="3" t="s">
        <v>25</v>
      </c>
      <c r="P2279" s="3">
        <v>1</v>
      </c>
      <c r="Q2279" s="28">
        <f t="shared" si="457"/>
        <v>2.8</v>
      </c>
      <c r="R2279" s="40">
        <f t="shared" si="458"/>
        <v>70.84</v>
      </c>
      <c r="S2279" s="12">
        <v>0</v>
      </c>
      <c r="T2279" s="46">
        <f t="shared" si="460"/>
        <v>0</v>
      </c>
      <c r="U2279" s="37"/>
      <c r="V2279" s="3">
        <f t="shared" si="461"/>
        <v>2.8</v>
      </c>
      <c r="W2279" s="30" t="s">
        <v>2502</v>
      </c>
      <c r="X2279" s="41">
        <f t="shared" si="462"/>
        <v>70.84</v>
      </c>
      <c r="Y2279" s="41">
        <f t="shared" si="463"/>
        <v>0</v>
      </c>
      <c r="Z2279" s="5"/>
      <c r="AA2279" s="3">
        <v>1.2</v>
      </c>
      <c r="AB2279" s="3">
        <f t="shared" si="465"/>
        <v>1.5999999999999999</v>
      </c>
      <c r="AC2279" s="3">
        <f t="shared" si="466"/>
        <v>30.36</v>
      </c>
      <c r="AD2279">
        <v>1200</v>
      </c>
      <c r="AE2279" s="1">
        <f t="shared" si="459"/>
        <v>1.2</v>
      </c>
    </row>
    <row r="2280" spans="1:31" customFormat="1" ht="43.2" hidden="1" x14ac:dyDescent="0.3">
      <c r="A2280" s="65" t="str" cm="1">
        <f t="array" ref="A2280">_xlfn.IFS(M2280&gt;=65,"Heavy",M2280&lt;=25,"Light",M2280&gt;=26-64,"Medium")</f>
        <v>Medium</v>
      </c>
      <c r="B2280" s="1" t="s">
        <v>2787</v>
      </c>
      <c r="C2280" s="1" t="s">
        <v>2824</v>
      </c>
      <c r="D2280" s="3">
        <f t="shared" si="464"/>
        <v>2263</v>
      </c>
      <c r="E2280" s="4" t="s">
        <v>2779</v>
      </c>
      <c r="F2280" s="3">
        <v>8</v>
      </c>
      <c r="G2280" s="3" t="s">
        <v>2827</v>
      </c>
      <c r="H2280" s="4" t="s">
        <v>2195</v>
      </c>
      <c r="I2280" s="3" t="s">
        <v>812</v>
      </c>
      <c r="J2280" s="3" t="s">
        <v>2819</v>
      </c>
      <c r="K2280" s="7" t="str">
        <f>VLOOKUP($I2280,'New Summary'!$E$8:$G$59,2,FALSE)</f>
        <v>T-100x200x8x12</v>
      </c>
      <c r="L2280" s="3" t="s">
        <v>2496</v>
      </c>
      <c r="M2280" s="7">
        <f>VLOOKUP($I2280,'New Summary'!$E$8:$G$59,3,FALSE)</f>
        <v>25.3</v>
      </c>
      <c r="N2280" s="3">
        <v>2800</v>
      </c>
      <c r="O2280" s="3" t="s">
        <v>25</v>
      </c>
      <c r="P2280" s="3">
        <v>1</v>
      </c>
      <c r="Q2280" s="28">
        <f t="shared" si="457"/>
        <v>2.8</v>
      </c>
      <c r="R2280" s="40">
        <f t="shared" si="458"/>
        <v>70.84</v>
      </c>
      <c r="S2280" s="12">
        <v>0</v>
      </c>
      <c r="T2280" s="46">
        <f t="shared" si="460"/>
        <v>0</v>
      </c>
      <c r="U2280" s="37"/>
      <c r="V2280" s="3">
        <f t="shared" si="461"/>
        <v>2.8</v>
      </c>
      <c r="W2280" s="30" t="s">
        <v>2502</v>
      </c>
      <c r="X2280" s="41">
        <f t="shared" si="462"/>
        <v>70.84</v>
      </c>
      <c r="Y2280" s="41">
        <f t="shared" si="463"/>
        <v>0</v>
      </c>
      <c r="Z2280" s="5"/>
      <c r="AA2280" s="3">
        <v>27.024999999999999</v>
      </c>
      <c r="AB2280" s="3">
        <f t="shared" si="465"/>
        <v>-24.224999999999998</v>
      </c>
      <c r="AC2280" s="3">
        <f t="shared" si="466"/>
        <v>683.73249999999996</v>
      </c>
      <c r="AD2280">
        <v>27025</v>
      </c>
      <c r="AE2280" s="1">
        <f t="shared" si="459"/>
        <v>27.024999999999999</v>
      </c>
    </row>
    <row r="2281" spans="1:31" customFormat="1" ht="43.2" hidden="1" x14ac:dyDescent="0.3">
      <c r="A2281" s="65" t="str" cm="1">
        <f t="array" ref="A2281">_xlfn.IFS(M2281&gt;=65,"Heavy",M2281&lt;=25,"Light",M2281&gt;=26-64,"Medium")</f>
        <v>Medium</v>
      </c>
      <c r="B2281" s="1" t="s">
        <v>2787</v>
      </c>
      <c r="C2281" s="1" t="s">
        <v>2824</v>
      </c>
      <c r="D2281" s="3">
        <f t="shared" si="464"/>
        <v>2264</v>
      </c>
      <c r="E2281" s="4" t="s">
        <v>2779</v>
      </c>
      <c r="F2281" s="3">
        <v>8</v>
      </c>
      <c r="G2281" s="3" t="s">
        <v>2827</v>
      </c>
      <c r="H2281" s="4" t="s">
        <v>2196</v>
      </c>
      <c r="I2281" s="3" t="s">
        <v>812</v>
      </c>
      <c r="J2281" s="3" t="s">
        <v>2819</v>
      </c>
      <c r="K2281" s="7" t="str">
        <f>VLOOKUP($I2281,'New Summary'!$E$8:$G$59,2,FALSE)</f>
        <v>T-100x200x8x12</v>
      </c>
      <c r="L2281" s="3" t="s">
        <v>2496</v>
      </c>
      <c r="M2281" s="7">
        <f>VLOOKUP($I2281,'New Summary'!$E$8:$G$59,3,FALSE)</f>
        <v>25.3</v>
      </c>
      <c r="N2281" s="3">
        <v>2800</v>
      </c>
      <c r="O2281" s="3" t="s">
        <v>25</v>
      </c>
      <c r="P2281" s="3">
        <v>1</v>
      </c>
      <c r="Q2281" s="28">
        <f t="shared" si="457"/>
        <v>2.8</v>
      </c>
      <c r="R2281" s="40">
        <f t="shared" si="458"/>
        <v>70.84</v>
      </c>
      <c r="S2281" s="12">
        <v>0</v>
      </c>
      <c r="T2281" s="46">
        <f t="shared" si="460"/>
        <v>0</v>
      </c>
      <c r="U2281" s="37"/>
      <c r="V2281" s="3">
        <f t="shared" si="461"/>
        <v>2.8</v>
      </c>
      <c r="W2281" s="30" t="s">
        <v>2502</v>
      </c>
      <c r="X2281" s="41">
        <f t="shared" si="462"/>
        <v>70.84</v>
      </c>
      <c r="Y2281" s="41">
        <f t="shared" si="463"/>
        <v>0</v>
      </c>
      <c r="Z2281" s="5"/>
      <c r="AA2281" s="3">
        <v>27.024999999999999</v>
      </c>
      <c r="AB2281" s="3">
        <f t="shared" si="465"/>
        <v>-24.224999999999998</v>
      </c>
      <c r="AC2281" s="3">
        <f t="shared" si="466"/>
        <v>683.73249999999996</v>
      </c>
      <c r="AD2281">
        <v>27025</v>
      </c>
      <c r="AE2281" s="1">
        <f t="shared" si="459"/>
        <v>27.024999999999999</v>
      </c>
    </row>
    <row r="2282" spans="1:31" customFormat="1" ht="43.2" hidden="1" x14ac:dyDescent="0.3">
      <c r="A2282" s="65" t="str" cm="1">
        <f t="array" ref="A2282">_xlfn.IFS(M2282&gt;=65,"Heavy",M2282&lt;=25,"Light",M2282&gt;=26-64,"Medium")</f>
        <v>Medium</v>
      </c>
      <c r="B2282" s="1" t="s">
        <v>2787</v>
      </c>
      <c r="C2282" s="1" t="s">
        <v>2824</v>
      </c>
      <c r="D2282" s="3">
        <f t="shared" si="464"/>
        <v>2265</v>
      </c>
      <c r="E2282" s="4" t="s">
        <v>2779</v>
      </c>
      <c r="F2282" s="3">
        <v>8</v>
      </c>
      <c r="G2282" s="3" t="s">
        <v>2827</v>
      </c>
      <c r="H2282" s="4" t="s">
        <v>2197</v>
      </c>
      <c r="I2282" s="3" t="s">
        <v>812</v>
      </c>
      <c r="J2282" s="3" t="s">
        <v>2819</v>
      </c>
      <c r="K2282" s="7" t="str">
        <f>VLOOKUP($I2282,'New Summary'!$E$8:$G$59,2,FALSE)</f>
        <v>T-100x200x8x12</v>
      </c>
      <c r="L2282" s="3" t="s">
        <v>2496</v>
      </c>
      <c r="M2282" s="7">
        <f>VLOOKUP($I2282,'New Summary'!$E$8:$G$59,3,FALSE)</f>
        <v>25.3</v>
      </c>
      <c r="N2282" s="3">
        <v>2800</v>
      </c>
      <c r="O2282" s="3" t="s">
        <v>25</v>
      </c>
      <c r="P2282" s="3">
        <v>1</v>
      </c>
      <c r="Q2282" s="28">
        <f t="shared" si="457"/>
        <v>2.8</v>
      </c>
      <c r="R2282" s="40">
        <f t="shared" si="458"/>
        <v>70.84</v>
      </c>
      <c r="S2282" s="12">
        <v>0</v>
      </c>
      <c r="T2282" s="46">
        <f t="shared" si="460"/>
        <v>0</v>
      </c>
      <c r="U2282" s="37"/>
      <c r="V2282" s="3">
        <f t="shared" si="461"/>
        <v>2.8</v>
      </c>
      <c r="W2282" s="30" t="s">
        <v>2502</v>
      </c>
      <c r="X2282" s="41">
        <f t="shared" si="462"/>
        <v>70.84</v>
      </c>
      <c r="Y2282" s="41">
        <f t="shared" si="463"/>
        <v>0</v>
      </c>
      <c r="Z2282" s="5"/>
      <c r="AA2282" s="3">
        <v>1.2</v>
      </c>
      <c r="AB2282" s="3">
        <f t="shared" si="465"/>
        <v>1.5999999999999999</v>
      </c>
      <c r="AC2282" s="3">
        <f t="shared" si="466"/>
        <v>30.36</v>
      </c>
      <c r="AD2282">
        <v>1200</v>
      </c>
      <c r="AE2282" s="1">
        <f t="shared" si="459"/>
        <v>1.2</v>
      </c>
    </row>
    <row r="2283" spans="1:31" customFormat="1" ht="43.2" hidden="1" x14ac:dyDescent="0.3">
      <c r="A2283" s="65" t="str" cm="1">
        <f t="array" ref="A2283">_xlfn.IFS(M2283&gt;=65,"Heavy",M2283&lt;=25,"Light",M2283&gt;=26-64,"Medium")</f>
        <v>Medium</v>
      </c>
      <c r="B2283" s="1" t="s">
        <v>2787</v>
      </c>
      <c r="C2283" s="1" t="s">
        <v>2824</v>
      </c>
      <c r="D2283" s="3">
        <f t="shared" si="464"/>
        <v>2266</v>
      </c>
      <c r="E2283" s="4" t="s">
        <v>2779</v>
      </c>
      <c r="F2283" s="3">
        <v>8</v>
      </c>
      <c r="G2283" s="3" t="s">
        <v>2827</v>
      </c>
      <c r="H2283" s="4" t="s">
        <v>2198</v>
      </c>
      <c r="I2283" s="3" t="s">
        <v>812</v>
      </c>
      <c r="J2283" s="3" t="s">
        <v>2819</v>
      </c>
      <c r="K2283" s="7" t="str">
        <f>VLOOKUP($I2283,'New Summary'!$E$8:$G$59,2,FALSE)</f>
        <v>T-100x200x8x12</v>
      </c>
      <c r="L2283" s="3" t="s">
        <v>2496</v>
      </c>
      <c r="M2283" s="7">
        <f>VLOOKUP($I2283,'New Summary'!$E$8:$G$59,3,FALSE)</f>
        <v>25.3</v>
      </c>
      <c r="N2283" s="3">
        <v>2800</v>
      </c>
      <c r="O2283" s="3" t="s">
        <v>25</v>
      </c>
      <c r="P2283" s="3">
        <v>1</v>
      </c>
      <c r="Q2283" s="28">
        <f t="shared" si="457"/>
        <v>2.8</v>
      </c>
      <c r="R2283" s="40">
        <f t="shared" si="458"/>
        <v>70.84</v>
      </c>
      <c r="S2283" s="12">
        <v>0</v>
      </c>
      <c r="T2283" s="46">
        <f t="shared" si="460"/>
        <v>0</v>
      </c>
      <c r="U2283" s="37"/>
      <c r="V2283" s="3">
        <f t="shared" si="461"/>
        <v>2.8</v>
      </c>
      <c r="W2283" s="30" t="s">
        <v>2502</v>
      </c>
      <c r="X2283" s="41">
        <f t="shared" si="462"/>
        <v>70.84</v>
      </c>
      <c r="Y2283" s="41">
        <f t="shared" si="463"/>
        <v>0</v>
      </c>
      <c r="Z2283" s="5"/>
      <c r="AA2283" s="3">
        <v>45.92</v>
      </c>
      <c r="AB2283" s="3">
        <f t="shared" si="465"/>
        <v>-43.120000000000005</v>
      </c>
      <c r="AC2283" s="3">
        <f t="shared" si="466"/>
        <v>1161.7760000000001</v>
      </c>
      <c r="AD2283">
        <v>45920</v>
      </c>
      <c r="AE2283" s="1">
        <f t="shared" si="459"/>
        <v>45.92</v>
      </c>
    </row>
    <row r="2284" spans="1:31" customFormat="1" ht="43.2" hidden="1" x14ac:dyDescent="0.3">
      <c r="A2284" s="65" t="str" cm="1">
        <f t="array" ref="A2284">_xlfn.IFS(M2284&gt;=65,"Heavy",M2284&lt;=25,"Light",M2284&gt;=26-64,"Medium")</f>
        <v>Medium</v>
      </c>
      <c r="B2284" s="1" t="s">
        <v>2787</v>
      </c>
      <c r="C2284" s="1" t="s">
        <v>2824</v>
      </c>
      <c r="D2284" s="3">
        <f t="shared" si="464"/>
        <v>2267</v>
      </c>
      <c r="E2284" s="4" t="s">
        <v>2779</v>
      </c>
      <c r="F2284" s="3">
        <v>8</v>
      </c>
      <c r="G2284" s="3" t="s">
        <v>2827</v>
      </c>
      <c r="H2284" s="4" t="s">
        <v>2199</v>
      </c>
      <c r="I2284" s="3" t="s">
        <v>812</v>
      </c>
      <c r="J2284" s="3" t="s">
        <v>2819</v>
      </c>
      <c r="K2284" s="7" t="str">
        <f>VLOOKUP($I2284,'New Summary'!$E$8:$G$59,2,FALSE)</f>
        <v>T-100x200x8x12</v>
      </c>
      <c r="L2284" s="3" t="s">
        <v>2496</v>
      </c>
      <c r="M2284" s="7">
        <f>VLOOKUP($I2284,'New Summary'!$E$8:$G$59,3,FALSE)</f>
        <v>25.3</v>
      </c>
      <c r="N2284" s="3">
        <v>2800</v>
      </c>
      <c r="O2284" s="3" t="s">
        <v>25</v>
      </c>
      <c r="P2284" s="3">
        <v>1</v>
      </c>
      <c r="Q2284" s="28">
        <f t="shared" si="457"/>
        <v>2.8</v>
      </c>
      <c r="R2284" s="40">
        <f t="shared" si="458"/>
        <v>70.84</v>
      </c>
      <c r="S2284" s="12">
        <v>0</v>
      </c>
      <c r="T2284" s="46">
        <f t="shared" si="460"/>
        <v>0</v>
      </c>
      <c r="U2284" s="37"/>
      <c r="V2284" s="3">
        <f t="shared" si="461"/>
        <v>2.8</v>
      </c>
      <c r="W2284" s="30" t="s">
        <v>2502</v>
      </c>
      <c r="X2284" s="41">
        <f t="shared" si="462"/>
        <v>70.84</v>
      </c>
      <c r="Y2284" s="41">
        <f t="shared" si="463"/>
        <v>0</v>
      </c>
      <c r="Z2284" s="5"/>
      <c r="AA2284" s="3">
        <v>45.92</v>
      </c>
      <c r="AB2284" s="3">
        <f t="shared" si="465"/>
        <v>-43.120000000000005</v>
      </c>
      <c r="AC2284" s="3">
        <f t="shared" si="466"/>
        <v>1161.7760000000001</v>
      </c>
      <c r="AD2284">
        <v>45920</v>
      </c>
      <c r="AE2284" s="1">
        <f t="shared" si="459"/>
        <v>45.92</v>
      </c>
    </row>
    <row r="2285" spans="1:31" customFormat="1" ht="43.2" hidden="1" x14ac:dyDescent="0.3">
      <c r="A2285" s="65" t="str" cm="1">
        <f t="array" ref="A2285">_xlfn.IFS(M2285&gt;=65,"Heavy",M2285&lt;=25,"Light",M2285&gt;=26-64,"Medium")</f>
        <v>Medium</v>
      </c>
      <c r="B2285" s="1" t="s">
        <v>2787</v>
      </c>
      <c r="C2285" s="1" t="s">
        <v>2824</v>
      </c>
      <c r="D2285" s="3">
        <f t="shared" si="464"/>
        <v>2268</v>
      </c>
      <c r="E2285" s="4" t="s">
        <v>2779</v>
      </c>
      <c r="F2285" s="3">
        <v>8</v>
      </c>
      <c r="G2285" s="3" t="s">
        <v>2827</v>
      </c>
      <c r="H2285" s="4" t="s">
        <v>2200</v>
      </c>
      <c r="I2285" s="3" t="s">
        <v>812</v>
      </c>
      <c r="J2285" s="3" t="s">
        <v>2819</v>
      </c>
      <c r="K2285" s="7" t="str">
        <f>VLOOKUP($I2285,'New Summary'!$E$8:$G$59,2,FALSE)</f>
        <v>T-100x200x8x12</v>
      </c>
      <c r="L2285" s="3" t="s">
        <v>2496</v>
      </c>
      <c r="M2285" s="7">
        <f>VLOOKUP($I2285,'New Summary'!$E$8:$G$59,3,FALSE)</f>
        <v>25.3</v>
      </c>
      <c r="N2285" s="3">
        <v>2800</v>
      </c>
      <c r="O2285" s="3" t="s">
        <v>25</v>
      </c>
      <c r="P2285" s="3">
        <v>1</v>
      </c>
      <c r="Q2285" s="28">
        <f t="shared" si="457"/>
        <v>2.8</v>
      </c>
      <c r="R2285" s="40">
        <f t="shared" si="458"/>
        <v>70.84</v>
      </c>
      <c r="S2285" s="12">
        <v>0</v>
      </c>
      <c r="T2285" s="46">
        <f t="shared" si="460"/>
        <v>0</v>
      </c>
      <c r="U2285" s="37"/>
      <c r="V2285" s="3">
        <f t="shared" si="461"/>
        <v>2.8</v>
      </c>
      <c r="W2285" s="30" t="s">
        <v>2502</v>
      </c>
      <c r="X2285" s="41">
        <f t="shared" si="462"/>
        <v>70.84</v>
      </c>
      <c r="Y2285" s="41">
        <f t="shared" si="463"/>
        <v>0</v>
      </c>
      <c r="Z2285" s="5"/>
      <c r="AA2285" s="3">
        <v>0.96</v>
      </c>
      <c r="AB2285" s="3">
        <f t="shared" si="465"/>
        <v>1.8399999999999999</v>
      </c>
      <c r="AC2285" s="3">
        <f t="shared" si="466"/>
        <v>24.288</v>
      </c>
      <c r="AD2285">
        <v>960</v>
      </c>
      <c r="AE2285" s="1">
        <f t="shared" si="459"/>
        <v>0.96</v>
      </c>
    </row>
    <row r="2286" spans="1:31" customFormat="1" ht="43.2" hidden="1" x14ac:dyDescent="0.3">
      <c r="A2286" s="65" t="str" cm="1">
        <f t="array" ref="A2286">_xlfn.IFS(M2286&gt;=65,"Heavy",M2286&lt;=25,"Light",M2286&gt;=26-64,"Medium")</f>
        <v>Light</v>
      </c>
      <c r="B2286" s="1" t="s">
        <v>2787</v>
      </c>
      <c r="C2286" s="1" t="s">
        <v>2824</v>
      </c>
      <c r="D2286" s="3">
        <f t="shared" si="464"/>
        <v>2269</v>
      </c>
      <c r="E2286" s="4" t="s">
        <v>2779</v>
      </c>
      <c r="F2286" s="3">
        <v>8</v>
      </c>
      <c r="G2286" s="3" t="s">
        <v>2827</v>
      </c>
      <c r="H2286" s="4" t="s">
        <v>1427</v>
      </c>
      <c r="I2286" s="3" t="s">
        <v>1426</v>
      </c>
      <c r="J2286" s="3" t="s">
        <v>2340</v>
      </c>
      <c r="K2286" s="7" t="str">
        <f>VLOOKUP($I2286,'New Summary'!$E$8:$G$59,2,FALSE)</f>
        <v>H-200x100x4,5x7</v>
      </c>
      <c r="L2286" s="3" t="s">
        <v>2496</v>
      </c>
      <c r="M2286" s="7">
        <f>VLOOKUP($I2286,'New Summary'!$E$8:$G$59,3,FALSE)</f>
        <v>18.2</v>
      </c>
      <c r="N2286" s="3">
        <v>6700</v>
      </c>
      <c r="O2286" s="3" t="s">
        <v>25</v>
      </c>
      <c r="P2286" s="3">
        <v>1</v>
      </c>
      <c r="Q2286" s="28">
        <f t="shared" si="457"/>
        <v>6.7</v>
      </c>
      <c r="R2286" s="28">
        <f t="shared" si="458"/>
        <v>121.94</v>
      </c>
      <c r="S2286" s="12">
        <v>0</v>
      </c>
      <c r="T2286" s="46">
        <f t="shared" si="460"/>
        <v>0</v>
      </c>
      <c r="U2286" s="37"/>
      <c r="V2286" s="3">
        <f t="shared" si="461"/>
        <v>6.7</v>
      </c>
      <c r="W2286" s="30" t="s">
        <v>2502</v>
      </c>
      <c r="X2286" s="5">
        <f t="shared" si="462"/>
        <v>121.94</v>
      </c>
      <c r="Y2286" s="5">
        <f t="shared" si="463"/>
        <v>0</v>
      </c>
      <c r="Z2286" s="5"/>
      <c r="AA2286" s="3">
        <v>32.4</v>
      </c>
      <c r="AB2286" s="3">
        <f t="shared" si="465"/>
        <v>-25.7</v>
      </c>
      <c r="AC2286" s="3">
        <f t="shared" si="466"/>
        <v>589.67999999999995</v>
      </c>
      <c r="AD2286">
        <v>32400</v>
      </c>
      <c r="AE2286" s="1">
        <f t="shared" si="459"/>
        <v>32.4</v>
      </c>
    </row>
    <row r="2287" spans="1:31" customFormat="1" ht="43.2" hidden="1" x14ac:dyDescent="0.3">
      <c r="A2287" s="65" t="str" cm="1">
        <f t="array" ref="A2287">_xlfn.IFS(M2287&gt;=65,"Heavy",M2287&lt;=25,"Light",M2287&gt;=26-64,"Medium")</f>
        <v>Light</v>
      </c>
      <c r="B2287" s="1" t="s">
        <v>2787</v>
      </c>
      <c r="C2287" s="1" t="s">
        <v>2824</v>
      </c>
      <c r="D2287" s="3">
        <f t="shared" si="464"/>
        <v>2270</v>
      </c>
      <c r="E2287" s="4" t="s">
        <v>2779</v>
      </c>
      <c r="F2287" s="3">
        <v>8</v>
      </c>
      <c r="G2287" s="3" t="s">
        <v>2827</v>
      </c>
      <c r="H2287" s="4" t="s">
        <v>1428</v>
      </c>
      <c r="I2287" s="3" t="s">
        <v>1426</v>
      </c>
      <c r="J2287" s="3" t="s">
        <v>2340</v>
      </c>
      <c r="K2287" s="7" t="str">
        <f>VLOOKUP($I2287,'New Summary'!$E$8:$G$59,2,FALSE)</f>
        <v>H-200x100x4,5x7</v>
      </c>
      <c r="L2287" s="3" t="s">
        <v>2496</v>
      </c>
      <c r="M2287" s="7">
        <f>VLOOKUP($I2287,'New Summary'!$E$8:$G$59,3,FALSE)</f>
        <v>18.2</v>
      </c>
      <c r="N2287" s="3">
        <v>6700</v>
      </c>
      <c r="O2287" s="3" t="s">
        <v>25</v>
      </c>
      <c r="P2287" s="3">
        <v>1</v>
      </c>
      <c r="Q2287" s="28">
        <f t="shared" si="457"/>
        <v>6.7</v>
      </c>
      <c r="R2287" s="28">
        <f t="shared" si="458"/>
        <v>121.94</v>
      </c>
      <c r="S2287" s="12">
        <v>0</v>
      </c>
      <c r="T2287" s="46">
        <f t="shared" si="460"/>
        <v>0</v>
      </c>
      <c r="U2287" s="37"/>
      <c r="V2287" s="3">
        <f t="shared" si="461"/>
        <v>6.7</v>
      </c>
      <c r="W2287" s="30" t="s">
        <v>2502</v>
      </c>
      <c r="X2287" s="5">
        <f t="shared" si="462"/>
        <v>121.94</v>
      </c>
      <c r="Y2287" s="5">
        <f t="shared" si="463"/>
        <v>0</v>
      </c>
      <c r="Z2287" s="5"/>
      <c r="AA2287" s="3">
        <v>27</v>
      </c>
      <c r="AB2287" s="3">
        <f t="shared" si="465"/>
        <v>-20.3</v>
      </c>
      <c r="AC2287" s="3">
        <f t="shared" si="466"/>
        <v>491.4</v>
      </c>
      <c r="AD2287">
        <v>27000</v>
      </c>
      <c r="AE2287" s="1">
        <f t="shared" si="459"/>
        <v>27</v>
      </c>
    </row>
    <row r="2288" spans="1:31" customFormat="1" ht="43.2" hidden="1" x14ac:dyDescent="0.3">
      <c r="A2288" s="65" t="str" cm="1">
        <f t="array" ref="A2288">_xlfn.IFS(M2288&gt;=65,"Heavy",M2288&lt;=25,"Light",M2288&gt;=26-64,"Medium")</f>
        <v>Light</v>
      </c>
      <c r="B2288" s="1" t="s">
        <v>2787</v>
      </c>
      <c r="C2288" s="1" t="s">
        <v>2824</v>
      </c>
      <c r="D2288" s="3">
        <f t="shared" si="464"/>
        <v>2271</v>
      </c>
      <c r="E2288" s="4" t="s">
        <v>2779</v>
      </c>
      <c r="F2288" s="3">
        <v>8</v>
      </c>
      <c r="G2288" s="3" t="s">
        <v>2827</v>
      </c>
      <c r="H2288" s="4" t="s">
        <v>1429</v>
      </c>
      <c r="I2288" s="3" t="s">
        <v>1426</v>
      </c>
      <c r="J2288" s="3" t="s">
        <v>2340</v>
      </c>
      <c r="K2288" s="7" t="str">
        <f>VLOOKUP($I2288,'New Summary'!$E$8:$G$59,2,FALSE)</f>
        <v>H-200x100x4,5x7</v>
      </c>
      <c r="L2288" s="3" t="s">
        <v>2496</v>
      </c>
      <c r="M2288" s="7">
        <f>VLOOKUP($I2288,'New Summary'!$E$8:$G$59,3,FALSE)</f>
        <v>18.2</v>
      </c>
      <c r="N2288" s="3">
        <v>6700</v>
      </c>
      <c r="O2288" s="3" t="s">
        <v>25</v>
      </c>
      <c r="P2288" s="3">
        <v>1</v>
      </c>
      <c r="Q2288" s="28">
        <f t="shared" si="457"/>
        <v>6.7</v>
      </c>
      <c r="R2288" s="28">
        <f t="shared" si="458"/>
        <v>121.94</v>
      </c>
      <c r="S2288" s="12">
        <v>0</v>
      </c>
      <c r="T2288" s="46">
        <f t="shared" si="460"/>
        <v>0</v>
      </c>
      <c r="U2288" s="37"/>
      <c r="V2288" s="3">
        <f t="shared" si="461"/>
        <v>6.7</v>
      </c>
      <c r="W2288" s="30" t="s">
        <v>2502</v>
      </c>
      <c r="X2288" s="5">
        <f t="shared" si="462"/>
        <v>121.94</v>
      </c>
      <c r="Y2288" s="5">
        <f t="shared" si="463"/>
        <v>0</v>
      </c>
      <c r="Z2288" s="5"/>
      <c r="AA2288" s="3">
        <v>0.72</v>
      </c>
      <c r="AB2288" s="3">
        <f t="shared" si="465"/>
        <v>5.98</v>
      </c>
      <c r="AC2288" s="3">
        <f t="shared" si="466"/>
        <v>13.103999999999999</v>
      </c>
      <c r="AD2288">
        <v>720</v>
      </c>
      <c r="AE2288" s="1">
        <f t="shared" si="459"/>
        <v>0.72</v>
      </c>
    </row>
    <row r="2289" spans="1:31" customFormat="1" ht="43.2" hidden="1" x14ac:dyDescent="0.3">
      <c r="A2289" s="65" t="str" cm="1">
        <f t="array" ref="A2289">_xlfn.IFS(M2289&gt;=65,"Heavy",M2289&lt;=25,"Light",M2289&gt;=26-64,"Medium")</f>
        <v>Light</v>
      </c>
      <c r="B2289" s="1" t="s">
        <v>2787</v>
      </c>
      <c r="C2289" s="1" t="s">
        <v>2824</v>
      </c>
      <c r="D2289" s="3">
        <f t="shared" si="464"/>
        <v>2272</v>
      </c>
      <c r="E2289" s="4" t="s">
        <v>2779</v>
      </c>
      <c r="F2289" s="3">
        <v>8</v>
      </c>
      <c r="G2289" s="3" t="s">
        <v>2827</v>
      </c>
      <c r="H2289" s="4" t="s">
        <v>1430</v>
      </c>
      <c r="I2289" s="3" t="s">
        <v>1426</v>
      </c>
      <c r="J2289" s="3" t="s">
        <v>2340</v>
      </c>
      <c r="K2289" s="7" t="str">
        <f>VLOOKUP($I2289,'New Summary'!$E$8:$G$59,2,FALSE)</f>
        <v>H-200x100x4,5x7</v>
      </c>
      <c r="L2289" s="3" t="s">
        <v>2496</v>
      </c>
      <c r="M2289" s="7">
        <f>VLOOKUP($I2289,'New Summary'!$E$8:$G$59,3,FALSE)</f>
        <v>18.2</v>
      </c>
      <c r="N2289" s="3">
        <v>6700</v>
      </c>
      <c r="O2289" s="3" t="s">
        <v>25</v>
      </c>
      <c r="P2289" s="3">
        <v>1</v>
      </c>
      <c r="Q2289" s="28">
        <f t="shared" si="457"/>
        <v>6.7</v>
      </c>
      <c r="R2289" s="28">
        <f t="shared" si="458"/>
        <v>121.94</v>
      </c>
      <c r="S2289" s="12">
        <v>0</v>
      </c>
      <c r="T2289" s="46">
        <f t="shared" si="460"/>
        <v>0</v>
      </c>
      <c r="U2289" s="37"/>
      <c r="V2289" s="3">
        <f t="shared" si="461"/>
        <v>6.7</v>
      </c>
      <c r="W2289" s="30" t="s">
        <v>2502</v>
      </c>
      <c r="X2289" s="5">
        <f t="shared" si="462"/>
        <v>121.94</v>
      </c>
      <c r="Y2289" s="5">
        <f t="shared" si="463"/>
        <v>0</v>
      </c>
      <c r="Z2289" s="5"/>
      <c r="AA2289" s="3">
        <v>18.7</v>
      </c>
      <c r="AB2289" s="3">
        <f t="shared" si="465"/>
        <v>-12</v>
      </c>
      <c r="AC2289" s="3">
        <f t="shared" si="466"/>
        <v>340.34</v>
      </c>
      <c r="AD2289">
        <v>18700</v>
      </c>
      <c r="AE2289" s="1">
        <f t="shared" si="459"/>
        <v>18.7</v>
      </c>
    </row>
    <row r="2290" spans="1:31" customFormat="1" ht="43.2" hidden="1" x14ac:dyDescent="0.3">
      <c r="A2290" s="65" t="str" cm="1">
        <f t="array" ref="A2290">_xlfn.IFS(M2290&gt;=65,"Heavy",M2290&lt;=25,"Light",M2290&gt;=26-64,"Medium")</f>
        <v>Light</v>
      </c>
      <c r="B2290" s="1" t="s">
        <v>2787</v>
      </c>
      <c r="C2290" s="1" t="s">
        <v>2824</v>
      </c>
      <c r="D2290" s="3">
        <f t="shared" si="464"/>
        <v>2273</v>
      </c>
      <c r="E2290" s="4" t="s">
        <v>2779</v>
      </c>
      <c r="F2290" s="3">
        <v>8</v>
      </c>
      <c r="G2290" s="3" t="s">
        <v>2827</v>
      </c>
      <c r="H2290" s="4" t="s">
        <v>1431</v>
      </c>
      <c r="I2290" s="3" t="s">
        <v>1426</v>
      </c>
      <c r="J2290" s="3" t="s">
        <v>2340</v>
      </c>
      <c r="K2290" s="7" t="str">
        <f>VLOOKUP($I2290,'New Summary'!$E$8:$G$59,2,FALSE)</f>
        <v>H-200x100x4,5x7</v>
      </c>
      <c r="L2290" s="3" t="s">
        <v>2496</v>
      </c>
      <c r="M2290" s="7">
        <f>VLOOKUP($I2290,'New Summary'!$E$8:$G$59,3,FALSE)</f>
        <v>18.2</v>
      </c>
      <c r="N2290" s="3">
        <v>6700</v>
      </c>
      <c r="O2290" s="3" t="s">
        <v>25</v>
      </c>
      <c r="P2290" s="3">
        <v>1</v>
      </c>
      <c r="Q2290" s="28">
        <f t="shared" ref="Q2290:Q2353" si="467">(N2290/1000)*P2290</f>
        <v>6.7</v>
      </c>
      <c r="R2290" s="28">
        <f t="shared" ref="R2290:R2353" si="468">Q2290*M2290</f>
        <v>121.94</v>
      </c>
      <c r="S2290" s="12">
        <v>0</v>
      </c>
      <c r="T2290" s="46">
        <f t="shared" si="460"/>
        <v>0</v>
      </c>
      <c r="U2290" s="37"/>
      <c r="V2290" s="3">
        <f t="shared" si="461"/>
        <v>6.7</v>
      </c>
      <c r="W2290" s="30" t="s">
        <v>2502</v>
      </c>
      <c r="X2290" s="5">
        <f t="shared" si="462"/>
        <v>121.94</v>
      </c>
      <c r="Y2290" s="5">
        <f t="shared" si="463"/>
        <v>0</v>
      </c>
      <c r="Z2290" s="5"/>
      <c r="AA2290" s="3">
        <v>18.7</v>
      </c>
      <c r="AB2290" s="3">
        <f t="shared" si="465"/>
        <v>-12</v>
      </c>
      <c r="AC2290" s="3">
        <f t="shared" si="466"/>
        <v>340.34</v>
      </c>
      <c r="AD2290">
        <v>18700</v>
      </c>
      <c r="AE2290" s="1">
        <f t="shared" si="459"/>
        <v>18.7</v>
      </c>
    </row>
    <row r="2291" spans="1:31" customFormat="1" ht="43.2" hidden="1" x14ac:dyDescent="0.3">
      <c r="A2291" s="65" t="str" cm="1">
        <f t="array" ref="A2291">_xlfn.IFS(M2291&gt;=65,"Heavy",M2291&lt;=25,"Light",M2291&gt;=26-64,"Medium")</f>
        <v>Light</v>
      </c>
      <c r="B2291" s="1" t="s">
        <v>2787</v>
      </c>
      <c r="C2291" s="1" t="s">
        <v>2824</v>
      </c>
      <c r="D2291" s="3">
        <f t="shared" si="464"/>
        <v>2274</v>
      </c>
      <c r="E2291" s="4" t="s">
        <v>2779</v>
      </c>
      <c r="F2291" s="3">
        <v>8</v>
      </c>
      <c r="G2291" s="3" t="s">
        <v>2827</v>
      </c>
      <c r="H2291" s="4" t="s">
        <v>1432</v>
      </c>
      <c r="I2291" s="3" t="s">
        <v>1426</v>
      </c>
      <c r="J2291" s="3" t="s">
        <v>2340</v>
      </c>
      <c r="K2291" s="7" t="str">
        <f>VLOOKUP($I2291,'New Summary'!$E$8:$G$59,2,FALSE)</f>
        <v>H-200x100x4,5x7</v>
      </c>
      <c r="L2291" s="3" t="s">
        <v>2496</v>
      </c>
      <c r="M2291" s="7">
        <f>VLOOKUP($I2291,'New Summary'!$E$8:$G$59,3,FALSE)</f>
        <v>18.2</v>
      </c>
      <c r="N2291" s="3">
        <v>6700</v>
      </c>
      <c r="O2291" s="3" t="s">
        <v>25</v>
      </c>
      <c r="P2291" s="3">
        <v>1</v>
      </c>
      <c r="Q2291" s="28">
        <f t="shared" si="467"/>
        <v>6.7</v>
      </c>
      <c r="R2291" s="28">
        <f t="shared" si="468"/>
        <v>121.94</v>
      </c>
      <c r="S2291" s="12">
        <v>0</v>
      </c>
      <c r="T2291" s="46">
        <f t="shared" si="460"/>
        <v>0</v>
      </c>
      <c r="U2291" s="37"/>
      <c r="V2291" s="3">
        <f t="shared" si="461"/>
        <v>6.7</v>
      </c>
      <c r="W2291" s="30" t="s">
        <v>2502</v>
      </c>
      <c r="X2291" s="5">
        <f t="shared" si="462"/>
        <v>121.94</v>
      </c>
      <c r="Y2291" s="5">
        <f t="shared" si="463"/>
        <v>0</v>
      </c>
      <c r="Z2291" s="5"/>
      <c r="AA2291" s="3">
        <v>0.72</v>
      </c>
      <c r="AB2291" s="3">
        <f t="shared" si="465"/>
        <v>5.98</v>
      </c>
      <c r="AC2291" s="3">
        <f t="shared" si="466"/>
        <v>13.103999999999999</v>
      </c>
      <c r="AD2291">
        <v>720</v>
      </c>
      <c r="AE2291" s="1">
        <f t="shared" si="459"/>
        <v>0.72</v>
      </c>
    </row>
    <row r="2292" spans="1:31" customFormat="1" ht="43.2" hidden="1" x14ac:dyDescent="0.3">
      <c r="A2292" s="65" t="str" cm="1">
        <f t="array" ref="A2292">_xlfn.IFS(M2292&gt;=65,"Heavy",M2292&lt;=25,"Light",M2292&gt;=26-64,"Medium")</f>
        <v>Light</v>
      </c>
      <c r="B2292" s="1" t="s">
        <v>2787</v>
      </c>
      <c r="C2292" s="1" t="s">
        <v>2824</v>
      </c>
      <c r="D2292" s="3">
        <f t="shared" si="464"/>
        <v>2275</v>
      </c>
      <c r="E2292" s="4" t="s">
        <v>2779</v>
      </c>
      <c r="F2292" s="3">
        <v>8</v>
      </c>
      <c r="G2292" s="3" t="s">
        <v>2827</v>
      </c>
      <c r="H2292" s="4" t="s">
        <v>1433</v>
      </c>
      <c r="I2292" s="3" t="s">
        <v>1426</v>
      </c>
      <c r="J2292" s="3" t="s">
        <v>2340</v>
      </c>
      <c r="K2292" s="7" t="str">
        <f>VLOOKUP($I2292,'New Summary'!$E$8:$G$59,2,FALSE)</f>
        <v>H-200x100x4,5x7</v>
      </c>
      <c r="L2292" s="3" t="s">
        <v>2496</v>
      </c>
      <c r="M2292" s="7">
        <f>VLOOKUP($I2292,'New Summary'!$E$8:$G$59,3,FALSE)</f>
        <v>18.2</v>
      </c>
      <c r="N2292" s="3">
        <v>6700</v>
      </c>
      <c r="O2292" s="3" t="s">
        <v>25</v>
      </c>
      <c r="P2292" s="3">
        <v>1</v>
      </c>
      <c r="Q2292" s="28">
        <f t="shared" si="467"/>
        <v>6.7</v>
      </c>
      <c r="R2292" s="28">
        <f t="shared" si="468"/>
        <v>121.94</v>
      </c>
      <c r="S2292" s="12">
        <v>0</v>
      </c>
      <c r="T2292" s="46">
        <f t="shared" si="460"/>
        <v>0</v>
      </c>
      <c r="U2292" s="37"/>
      <c r="V2292" s="3">
        <f t="shared" si="461"/>
        <v>6.7</v>
      </c>
      <c r="W2292" s="30" t="s">
        <v>2502</v>
      </c>
      <c r="X2292" s="5">
        <f t="shared" si="462"/>
        <v>121.94</v>
      </c>
      <c r="Y2292" s="5">
        <f t="shared" si="463"/>
        <v>0</v>
      </c>
      <c r="Z2292" s="5"/>
      <c r="AA2292" s="3">
        <v>18.7</v>
      </c>
      <c r="AB2292" s="3">
        <f t="shared" si="465"/>
        <v>-12</v>
      </c>
      <c r="AC2292" s="3">
        <f t="shared" si="466"/>
        <v>340.34</v>
      </c>
      <c r="AD2292">
        <v>18700</v>
      </c>
      <c r="AE2292" s="1">
        <f t="shared" si="459"/>
        <v>18.7</v>
      </c>
    </row>
    <row r="2293" spans="1:31" customFormat="1" ht="43.2" hidden="1" x14ac:dyDescent="0.3">
      <c r="A2293" s="65" t="str" cm="1">
        <f t="array" ref="A2293">_xlfn.IFS(M2293&gt;=65,"Heavy",M2293&lt;=25,"Light",M2293&gt;=26-64,"Medium")</f>
        <v>Light</v>
      </c>
      <c r="B2293" s="1" t="s">
        <v>2787</v>
      </c>
      <c r="C2293" s="1" t="s">
        <v>2824</v>
      </c>
      <c r="D2293" s="3">
        <f t="shared" si="464"/>
        <v>2276</v>
      </c>
      <c r="E2293" s="4" t="s">
        <v>2779</v>
      </c>
      <c r="F2293" s="3">
        <v>8</v>
      </c>
      <c r="G2293" s="3" t="s">
        <v>2827</v>
      </c>
      <c r="H2293" s="4" t="s">
        <v>1434</v>
      </c>
      <c r="I2293" s="3" t="s">
        <v>1426</v>
      </c>
      <c r="J2293" s="3" t="s">
        <v>2340</v>
      </c>
      <c r="K2293" s="7" t="str">
        <f>VLOOKUP($I2293,'New Summary'!$E$8:$G$59,2,FALSE)</f>
        <v>H-200x100x4,5x7</v>
      </c>
      <c r="L2293" s="3" t="s">
        <v>2496</v>
      </c>
      <c r="M2293" s="7">
        <f>VLOOKUP($I2293,'New Summary'!$E$8:$G$59,3,FALSE)</f>
        <v>18.2</v>
      </c>
      <c r="N2293" s="3">
        <v>6700</v>
      </c>
      <c r="O2293" s="3" t="s">
        <v>25</v>
      </c>
      <c r="P2293" s="3">
        <v>1</v>
      </c>
      <c r="Q2293" s="28">
        <f t="shared" si="467"/>
        <v>6.7</v>
      </c>
      <c r="R2293" s="28">
        <f t="shared" si="468"/>
        <v>121.94</v>
      </c>
      <c r="S2293" s="12">
        <v>0</v>
      </c>
      <c r="T2293" s="46">
        <f t="shared" si="460"/>
        <v>0</v>
      </c>
      <c r="U2293" s="37"/>
      <c r="V2293" s="3">
        <f t="shared" si="461"/>
        <v>6.7</v>
      </c>
      <c r="W2293" s="30" t="s">
        <v>2502</v>
      </c>
      <c r="X2293" s="5">
        <f t="shared" si="462"/>
        <v>121.94</v>
      </c>
      <c r="Y2293" s="5">
        <f t="shared" si="463"/>
        <v>0</v>
      </c>
      <c r="Z2293" s="5"/>
      <c r="AA2293" s="3">
        <v>18.7</v>
      </c>
      <c r="AB2293" s="3">
        <f t="shared" si="465"/>
        <v>-12</v>
      </c>
      <c r="AC2293" s="3">
        <f t="shared" si="466"/>
        <v>340.34</v>
      </c>
      <c r="AD2293">
        <v>18700</v>
      </c>
      <c r="AE2293" s="1">
        <f t="shared" si="459"/>
        <v>18.7</v>
      </c>
    </row>
    <row r="2294" spans="1:31" customFormat="1" ht="43.2" hidden="1" x14ac:dyDescent="0.3">
      <c r="A2294" s="65" t="str" cm="1">
        <f t="array" ref="A2294">_xlfn.IFS(M2294&gt;=65,"Heavy",M2294&lt;=25,"Light",M2294&gt;=26-64,"Medium")</f>
        <v>Light</v>
      </c>
      <c r="B2294" s="1" t="s">
        <v>2787</v>
      </c>
      <c r="C2294" s="1" t="s">
        <v>2824</v>
      </c>
      <c r="D2294" s="3">
        <f t="shared" si="464"/>
        <v>2277</v>
      </c>
      <c r="E2294" s="4" t="s">
        <v>2779</v>
      </c>
      <c r="F2294" s="3">
        <v>8</v>
      </c>
      <c r="G2294" s="3" t="s">
        <v>2827</v>
      </c>
      <c r="H2294" s="4" t="s">
        <v>1435</v>
      </c>
      <c r="I2294" s="3" t="s">
        <v>1426</v>
      </c>
      <c r="J2294" s="3" t="s">
        <v>2340</v>
      </c>
      <c r="K2294" s="7" t="str">
        <f>VLOOKUP($I2294,'New Summary'!$E$8:$G$59,2,FALSE)</f>
        <v>H-200x100x4,5x7</v>
      </c>
      <c r="L2294" s="3" t="s">
        <v>2496</v>
      </c>
      <c r="M2294" s="7">
        <f>VLOOKUP($I2294,'New Summary'!$E$8:$G$59,3,FALSE)</f>
        <v>18.2</v>
      </c>
      <c r="N2294" s="3">
        <v>6700</v>
      </c>
      <c r="O2294" s="3" t="s">
        <v>25</v>
      </c>
      <c r="P2294" s="3">
        <v>1</v>
      </c>
      <c r="Q2294" s="28">
        <f t="shared" si="467"/>
        <v>6.7</v>
      </c>
      <c r="R2294" s="28">
        <f t="shared" si="468"/>
        <v>121.94</v>
      </c>
      <c r="S2294" s="12">
        <v>0</v>
      </c>
      <c r="T2294" s="46">
        <f t="shared" si="460"/>
        <v>0</v>
      </c>
      <c r="U2294" s="37"/>
      <c r="V2294" s="3">
        <f t="shared" si="461"/>
        <v>6.7</v>
      </c>
      <c r="W2294" s="30" t="s">
        <v>2502</v>
      </c>
      <c r="X2294" s="5">
        <f t="shared" si="462"/>
        <v>121.94</v>
      </c>
      <c r="Y2294" s="5">
        <f t="shared" si="463"/>
        <v>0</v>
      </c>
      <c r="Z2294" s="5"/>
      <c r="AA2294" s="3">
        <v>0.72</v>
      </c>
      <c r="AB2294" s="3">
        <f t="shared" si="465"/>
        <v>5.98</v>
      </c>
      <c r="AC2294" s="3">
        <f t="shared" si="466"/>
        <v>13.103999999999999</v>
      </c>
      <c r="AD2294">
        <v>720</v>
      </c>
      <c r="AE2294" s="1">
        <f t="shared" si="459"/>
        <v>0.72</v>
      </c>
    </row>
    <row r="2295" spans="1:31" customFormat="1" ht="43.2" hidden="1" x14ac:dyDescent="0.3">
      <c r="A2295" s="65" t="str" cm="1">
        <f t="array" ref="A2295">_xlfn.IFS(M2295&gt;=65,"Heavy",M2295&lt;=25,"Light",M2295&gt;=26-64,"Medium")</f>
        <v>Light</v>
      </c>
      <c r="B2295" s="1" t="s">
        <v>2787</v>
      </c>
      <c r="C2295" s="1" t="s">
        <v>2824</v>
      </c>
      <c r="D2295" s="3">
        <f t="shared" si="464"/>
        <v>2278</v>
      </c>
      <c r="E2295" s="4" t="s">
        <v>2779</v>
      </c>
      <c r="F2295" s="3">
        <v>8</v>
      </c>
      <c r="G2295" s="3" t="s">
        <v>2827</v>
      </c>
      <c r="H2295" s="4" t="s">
        <v>1436</v>
      </c>
      <c r="I2295" s="3" t="s">
        <v>1426</v>
      </c>
      <c r="J2295" s="3" t="s">
        <v>2340</v>
      </c>
      <c r="K2295" s="7" t="str">
        <f>VLOOKUP($I2295,'New Summary'!$E$8:$G$59,2,FALSE)</f>
        <v>H-200x100x4,5x7</v>
      </c>
      <c r="L2295" s="3" t="s">
        <v>2496</v>
      </c>
      <c r="M2295" s="7">
        <f>VLOOKUP($I2295,'New Summary'!$E$8:$G$59,3,FALSE)</f>
        <v>18.2</v>
      </c>
      <c r="N2295" s="3">
        <v>6700</v>
      </c>
      <c r="O2295" s="3" t="s">
        <v>25</v>
      </c>
      <c r="P2295" s="3">
        <v>1</v>
      </c>
      <c r="Q2295" s="28">
        <f t="shared" si="467"/>
        <v>6.7</v>
      </c>
      <c r="R2295" s="28">
        <f t="shared" si="468"/>
        <v>121.94</v>
      </c>
      <c r="S2295" s="12">
        <v>0</v>
      </c>
      <c r="T2295" s="46">
        <f t="shared" si="460"/>
        <v>0</v>
      </c>
      <c r="U2295" s="37"/>
      <c r="V2295" s="3">
        <f t="shared" si="461"/>
        <v>6.7</v>
      </c>
      <c r="W2295" s="30" t="s">
        <v>2502</v>
      </c>
      <c r="X2295" s="5">
        <f t="shared" si="462"/>
        <v>121.94</v>
      </c>
      <c r="Y2295" s="5">
        <f t="shared" si="463"/>
        <v>0</v>
      </c>
      <c r="Z2295" s="5"/>
      <c r="AA2295" s="3">
        <v>3.7349999999999992E-4</v>
      </c>
      <c r="AB2295" s="3">
        <f t="shared" si="465"/>
        <v>6.6996264999999999</v>
      </c>
      <c r="AC2295" s="3">
        <f t="shared" si="466"/>
        <v>6.7976999999999985E-3</v>
      </c>
      <c r="AD2295">
        <v>0.37349999999999994</v>
      </c>
      <c r="AE2295" s="1">
        <f t="shared" si="459"/>
        <v>3.7349999999999992E-4</v>
      </c>
    </row>
    <row r="2296" spans="1:31" customFormat="1" ht="43.2" hidden="1" x14ac:dyDescent="0.3">
      <c r="A2296" s="65" t="str" cm="1">
        <f t="array" ref="A2296">_xlfn.IFS(M2296&gt;=65,"Heavy",M2296&lt;=25,"Light",M2296&gt;=26-64,"Medium")</f>
        <v>Light</v>
      </c>
      <c r="B2296" s="1" t="s">
        <v>2787</v>
      </c>
      <c r="C2296" s="1" t="s">
        <v>2824</v>
      </c>
      <c r="D2296" s="3">
        <f t="shared" si="464"/>
        <v>2279</v>
      </c>
      <c r="E2296" s="4" t="s">
        <v>2779</v>
      </c>
      <c r="F2296" s="3">
        <v>8</v>
      </c>
      <c r="G2296" s="3" t="s">
        <v>2827</v>
      </c>
      <c r="H2296" s="4" t="s">
        <v>1437</v>
      </c>
      <c r="I2296" s="3" t="s">
        <v>1426</v>
      </c>
      <c r="J2296" s="3" t="s">
        <v>2340</v>
      </c>
      <c r="K2296" s="7" t="str">
        <f>VLOOKUP($I2296,'New Summary'!$E$8:$G$59,2,FALSE)</f>
        <v>H-200x100x4,5x7</v>
      </c>
      <c r="L2296" s="3" t="s">
        <v>2496</v>
      </c>
      <c r="M2296" s="7">
        <f>VLOOKUP($I2296,'New Summary'!$E$8:$G$59,3,FALSE)</f>
        <v>18.2</v>
      </c>
      <c r="N2296" s="3">
        <v>6700</v>
      </c>
      <c r="O2296" s="3" t="s">
        <v>25</v>
      </c>
      <c r="P2296" s="3">
        <v>1</v>
      </c>
      <c r="Q2296" s="28">
        <f t="shared" si="467"/>
        <v>6.7</v>
      </c>
      <c r="R2296" s="28">
        <f t="shared" si="468"/>
        <v>121.94</v>
      </c>
      <c r="S2296" s="12">
        <v>0</v>
      </c>
      <c r="T2296" s="46">
        <f t="shared" si="460"/>
        <v>0</v>
      </c>
      <c r="U2296" s="37"/>
      <c r="V2296" s="3">
        <f t="shared" si="461"/>
        <v>6.7</v>
      </c>
      <c r="W2296" s="30" t="s">
        <v>2502</v>
      </c>
      <c r="X2296" s="5">
        <f t="shared" si="462"/>
        <v>121.94</v>
      </c>
      <c r="Y2296" s="5">
        <f t="shared" si="463"/>
        <v>0</v>
      </c>
      <c r="Z2296" s="5"/>
      <c r="AA2296" s="3">
        <v>8.3000000000000004E-2</v>
      </c>
      <c r="AB2296" s="3">
        <f t="shared" si="465"/>
        <v>6.617</v>
      </c>
      <c r="AC2296" s="3">
        <f t="shared" si="466"/>
        <v>1.5105999999999999</v>
      </c>
      <c r="AD2296">
        <v>83</v>
      </c>
      <c r="AE2296" s="1">
        <f t="shared" si="459"/>
        <v>8.3000000000000004E-2</v>
      </c>
    </row>
    <row r="2297" spans="1:31" customFormat="1" ht="43.2" hidden="1" x14ac:dyDescent="0.3">
      <c r="A2297" s="65" t="str" cm="1">
        <f t="array" ref="A2297">_xlfn.IFS(M2297&gt;=65,"Heavy",M2297&lt;=25,"Light",M2297&gt;=26-64,"Medium")</f>
        <v>Light</v>
      </c>
      <c r="B2297" s="1" t="s">
        <v>2787</v>
      </c>
      <c r="C2297" s="1" t="s">
        <v>2824</v>
      </c>
      <c r="D2297" s="3">
        <f t="shared" si="464"/>
        <v>2280</v>
      </c>
      <c r="E2297" s="4" t="s">
        <v>2779</v>
      </c>
      <c r="F2297" s="3">
        <v>8</v>
      </c>
      <c r="G2297" s="3" t="s">
        <v>2827</v>
      </c>
      <c r="H2297" s="4" t="s">
        <v>1438</v>
      </c>
      <c r="I2297" s="3" t="s">
        <v>1426</v>
      </c>
      <c r="J2297" s="3" t="s">
        <v>2340</v>
      </c>
      <c r="K2297" s="7" t="str">
        <f>VLOOKUP($I2297,'New Summary'!$E$8:$G$59,2,FALSE)</f>
        <v>H-200x100x4,5x7</v>
      </c>
      <c r="L2297" s="3" t="s">
        <v>2496</v>
      </c>
      <c r="M2297" s="7">
        <f>VLOOKUP($I2297,'New Summary'!$E$8:$G$59,3,FALSE)</f>
        <v>18.2</v>
      </c>
      <c r="N2297" s="3">
        <v>6700</v>
      </c>
      <c r="O2297" s="3" t="s">
        <v>25</v>
      </c>
      <c r="P2297" s="3">
        <v>1</v>
      </c>
      <c r="Q2297" s="28">
        <f t="shared" si="467"/>
        <v>6.7</v>
      </c>
      <c r="R2297" s="28">
        <f t="shared" si="468"/>
        <v>121.94</v>
      </c>
      <c r="S2297" s="12">
        <v>0</v>
      </c>
      <c r="T2297" s="46">
        <f t="shared" si="460"/>
        <v>0</v>
      </c>
      <c r="U2297" s="37"/>
      <c r="V2297" s="3">
        <f t="shared" si="461"/>
        <v>6.7</v>
      </c>
      <c r="W2297" s="30" t="s">
        <v>2502</v>
      </c>
      <c r="X2297" s="5">
        <f t="shared" si="462"/>
        <v>121.94</v>
      </c>
      <c r="Y2297" s="5">
        <f t="shared" si="463"/>
        <v>0</v>
      </c>
      <c r="Z2297" s="5"/>
      <c r="AA2297" s="3">
        <v>0</v>
      </c>
      <c r="AB2297" s="3">
        <f t="shared" si="465"/>
        <v>6.7</v>
      </c>
      <c r="AC2297" s="3">
        <f t="shared" si="466"/>
        <v>0</v>
      </c>
      <c r="AD2297">
        <v>0</v>
      </c>
      <c r="AE2297" s="1">
        <f t="shared" ref="AE2297:AE2360" si="469">AD2297/1000</f>
        <v>0</v>
      </c>
    </row>
    <row r="2298" spans="1:31" customFormat="1" ht="43.2" hidden="1" x14ac:dyDescent="0.3">
      <c r="A2298" s="65" t="str" cm="1">
        <f t="array" ref="A2298">_xlfn.IFS(M2298&gt;=65,"Heavy",M2298&lt;=25,"Light",M2298&gt;=26-64,"Medium")</f>
        <v>Light</v>
      </c>
      <c r="B2298" s="1" t="s">
        <v>2787</v>
      </c>
      <c r="C2298" s="1" t="s">
        <v>2824</v>
      </c>
      <c r="D2298" s="3">
        <f t="shared" si="464"/>
        <v>2281</v>
      </c>
      <c r="E2298" s="4" t="s">
        <v>2779</v>
      </c>
      <c r="F2298" s="3">
        <v>8</v>
      </c>
      <c r="G2298" s="3" t="s">
        <v>2827</v>
      </c>
      <c r="H2298" s="4" t="s">
        <v>1439</v>
      </c>
      <c r="I2298" s="3" t="s">
        <v>1426</v>
      </c>
      <c r="J2298" s="3" t="s">
        <v>2340</v>
      </c>
      <c r="K2298" s="7" t="str">
        <f>VLOOKUP($I2298,'New Summary'!$E$8:$G$59,2,FALSE)</f>
        <v>H-200x100x4,5x7</v>
      </c>
      <c r="L2298" s="3" t="s">
        <v>2496</v>
      </c>
      <c r="M2298" s="7">
        <f>VLOOKUP($I2298,'New Summary'!$E$8:$G$59,3,FALSE)</f>
        <v>18.2</v>
      </c>
      <c r="N2298" s="3">
        <v>6700</v>
      </c>
      <c r="O2298" s="3" t="s">
        <v>25</v>
      </c>
      <c r="P2298" s="3">
        <v>1</v>
      </c>
      <c r="Q2298" s="28">
        <f t="shared" si="467"/>
        <v>6.7</v>
      </c>
      <c r="R2298" s="28">
        <f t="shared" si="468"/>
        <v>121.94</v>
      </c>
      <c r="S2298" s="12">
        <v>0</v>
      </c>
      <c r="T2298" s="46">
        <f t="shared" si="460"/>
        <v>0</v>
      </c>
      <c r="U2298" s="37"/>
      <c r="V2298" s="3">
        <f t="shared" si="461"/>
        <v>6.7</v>
      </c>
      <c r="W2298" s="30" t="s">
        <v>2502</v>
      </c>
      <c r="X2298" s="5">
        <f t="shared" si="462"/>
        <v>121.94</v>
      </c>
      <c r="Y2298" s="5">
        <f t="shared" si="463"/>
        <v>0</v>
      </c>
      <c r="Z2298" s="5"/>
      <c r="AA2298" s="3">
        <v>2.2000000000000027E-3</v>
      </c>
      <c r="AB2298" s="3">
        <f t="shared" si="465"/>
        <v>6.6978</v>
      </c>
      <c r="AC2298" s="3">
        <f t="shared" si="466"/>
        <v>4.0040000000000048E-2</v>
      </c>
      <c r="AD2298">
        <v>2.2000000000000028</v>
      </c>
      <c r="AE2298" s="1">
        <f t="shared" si="469"/>
        <v>2.2000000000000027E-3</v>
      </c>
    </row>
    <row r="2299" spans="1:31" customFormat="1" ht="43.2" hidden="1" x14ac:dyDescent="0.3">
      <c r="A2299" s="65" t="str" cm="1">
        <f t="array" ref="A2299">_xlfn.IFS(M2299&gt;=65,"Heavy",M2299&lt;=25,"Light",M2299&gt;=26-64,"Medium")</f>
        <v>Light</v>
      </c>
      <c r="B2299" s="1" t="s">
        <v>2787</v>
      </c>
      <c r="C2299" s="1" t="s">
        <v>2824</v>
      </c>
      <c r="D2299" s="3">
        <f t="shared" si="464"/>
        <v>2282</v>
      </c>
      <c r="E2299" s="4" t="s">
        <v>2779</v>
      </c>
      <c r="F2299" s="3">
        <v>8</v>
      </c>
      <c r="G2299" s="3" t="s">
        <v>2827</v>
      </c>
      <c r="H2299" s="4" t="s">
        <v>1440</v>
      </c>
      <c r="I2299" s="3" t="s">
        <v>1426</v>
      </c>
      <c r="J2299" s="3" t="s">
        <v>2340</v>
      </c>
      <c r="K2299" s="7" t="str">
        <f>VLOOKUP($I2299,'New Summary'!$E$8:$G$59,2,FALSE)</f>
        <v>H-200x100x4,5x7</v>
      </c>
      <c r="L2299" s="3" t="s">
        <v>2496</v>
      </c>
      <c r="M2299" s="7">
        <f>VLOOKUP($I2299,'New Summary'!$E$8:$G$59,3,FALSE)</f>
        <v>18.2</v>
      </c>
      <c r="N2299" s="3">
        <v>6700</v>
      </c>
      <c r="O2299" s="3" t="s">
        <v>25</v>
      </c>
      <c r="P2299" s="3">
        <v>1</v>
      </c>
      <c r="Q2299" s="28">
        <f t="shared" si="467"/>
        <v>6.7</v>
      </c>
      <c r="R2299" s="28">
        <f t="shared" si="468"/>
        <v>121.94</v>
      </c>
      <c r="S2299" s="12">
        <v>0</v>
      </c>
      <c r="T2299" s="46">
        <f t="shared" si="460"/>
        <v>0</v>
      </c>
      <c r="U2299" s="37"/>
      <c r="V2299" s="3">
        <f t="shared" si="461"/>
        <v>6.7</v>
      </c>
      <c r="W2299" s="30" t="s">
        <v>2502</v>
      </c>
      <c r="X2299" s="5">
        <f t="shared" si="462"/>
        <v>121.94</v>
      </c>
      <c r="Y2299" s="5">
        <f t="shared" si="463"/>
        <v>0</v>
      </c>
      <c r="Z2299" s="5"/>
      <c r="AA2299" s="3">
        <v>5.7600000000000005E-2</v>
      </c>
      <c r="AB2299" s="3">
        <f t="shared" si="465"/>
        <v>6.6424000000000003</v>
      </c>
      <c r="AC2299" s="3">
        <f t="shared" si="466"/>
        <v>1.0483200000000001</v>
      </c>
      <c r="AD2299">
        <v>57.600000000000009</v>
      </c>
      <c r="AE2299" s="1">
        <f t="shared" si="469"/>
        <v>5.7600000000000005E-2</v>
      </c>
    </row>
    <row r="2300" spans="1:31" customFormat="1" ht="43.2" hidden="1" x14ac:dyDescent="0.3">
      <c r="A2300" s="65" t="str" cm="1">
        <f t="array" ref="A2300">_xlfn.IFS(M2300&gt;=65,"Heavy",M2300&lt;=25,"Light",M2300&gt;=26-64,"Medium")</f>
        <v>Light</v>
      </c>
      <c r="B2300" s="1" t="s">
        <v>2787</v>
      </c>
      <c r="C2300" s="1" t="s">
        <v>2824</v>
      </c>
      <c r="D2300" s="3">
        <f t="shared" si="464"/>
        <v>2283</v>
      </c>
      <c r="E2300" s="4" t="s">
        <v>2779</v>
      </c>
      <c r="F2300" s="3">
        <v>8</v>
      </c>
      <c r="G2300" s="3" t="s">
        <v>2827</v>
      </c>
      <c r="H2300" s="4" t="s">
        <v>1441</v>
      </c>
      <c r="I2300" s="3" t="s">
        <v>1426</v>
      </c>
      <c r="J2300" s="3" t="s">
        <v>2340</v>
      </c>
      <c r="K2300" s="7" t="str">
        <f>VLOOKUP($I2300,'New Summary'!$E$8:$G$59,2,FALSE)</f>
        <v>H-200x100x4,5x7</v>
      </c>
      <c r="L2300" s="3" t="s">
        <v>2496</v>
      </c>
      <c r="M2300" s="7">
        <f>VLOOKUP($I2300,'New Summary'!$E$8:$G$59,3,FALSE)</f>
        <v>18.2</v>
      </c>
      <c r="N2300" s="3">
        <v>6700</v>
      </c>
      <c r="O2300" s="3" t="s">
        <v>25</v>
      </c>
      <c r="P2300" s="3">
        <v>1</v>
      </c>
      <c r="Q2300" s="28">
        <f t="shared" si="467"/>
        <v>6.7</v>
      </c>
      <c r="R2300" s="28">
        <f t="shared" si="468"/>
        <v>121.94</v>
      </c>
      <c r="S2300" s="12">
        <v>0</v>
      </c>
      <c r="T2300" s="46">
        <f t="shared" si="460"/>
        <v>0</v>
      </c>
      <c r="U2300" s="37"/>
      <c r="V2300" s="3">
        <f t="shared" si="461"/>
        <v>6.7</v>
      </c>
      <c r="W2300" s="30" t="s">
        <v>2502</v>
      </c>
      <c r="X2300" s="5">
        <f t="shared" si="462"/>
        <v>121.94</v>
      </c>
      <c r="Y2300" s="5">
        <f t="shared" si="463"/>
        <v>0</v>
      </c>
      <c r="Z2300" s="5"/>
      <c r="AA2300" s="3">
        <v>6.4799999999999996E-2</v>
      </c>
      <c r="AB2300" s="3">
        <f t="shared" si="465"/>
        <v>6.6352000000000002</v>
      </c>
      <c r="AC2300" s="3">
        <f t="shared" si="466"/>
        <v>1.17936</v>
      </c>
      <c r="AD2300">
        <v>64.8</v>
      </c>
      <c r="AE2300" s="1">
        <f t="shared" si="469"/>
        <v>6.4799999999999996E-2</v>
      </c>
    </row>
    <row r="2301" spans="1:31" customFormat="1" ht="43.2" hidden="1" x14ac:dyDescent="0.3">
      <c r="A2301" s="65" t="str" cm="1">
        <f t="array" ref="A2301">_xlfn.IFS(M2301&gt;=65,"Heavy",M2301&lt;=25,"Light",M2301&gt;=26-64,"Medium")</f>
        <v>Light</v>
      </c>
      <c r="B2301" s="1" t="s">
        <v>2787</v>
      </c>
      <c r="C2301" s="1" t="s">
        <v>2824</v>
      </c>
      <c r="D2301" s="3">
        <f t="shared" si="464"/>
        <v>2284</v>
      </c>
      <c r="E2301" s="4" t="s">
        <v>2779</v>
      </c>
      <c r="F2301" s="3">
        <v>8</v>
      </c>
      <c r="G2301" s="3" t="s">
        <v>2827</v>
      </c>
      <c r="H2301" s="4" t="s">
        <v>1442</v>
      </c>
      <c r="I2301" s="3" t="s">
        <v>1426</v>
      </c>
      <c r="J2301" s="3" t="s">
        <v>2340</v>
      </c>
      <c r="K2301" s="7" t="str">
        <f>VLOOKUP($I2301,'New Summary'!$E$8:$G$59,2,FALSE)</f>
        <v>H-200x100x4,5x7</v>
      </c>
      <c r="L2301" s="3" t="s">
        <v>2496</v>
      </c>
      <c r="M2301" s="7">
        <f>VLOOKUP($I2301,'New Summary'!$E$8:$G$59,3,FALSE)</f>
        <v>18.2</v>
      </c>
      <c r="N2301" s="3">
        <v>6700</v>
      </c>
      <c r="O2301" s="3" t="s">
        <v>25</v>
      </c>
      <c r="P2301" s="3">
        <v>1</v>
      </c>
      <c r="Q2301" s="28">
        <f t="shared" si="467"/>
        <v>6.7</v>
      </c>
      <c r="R2301" s="28">
        <f t="shared" si="468"/>
        <v>121.94</v>
      </c>
      <c r="S2301" s="12">
        <v>0</v>
      </c>
      <c r="T2301" s="46">
        <f t="shared" si="460"/>
        <v>0</v>
      </c>
      <c r="U2301" s="37"/>
      <c r="V2301" s="3">
        <f t="shared" si="461"/>
        <v>6.7</v>
      </c>
      <c r="W2301" s="30" t="s">
        <v>2502</v>
      </c>
      <c r="X2301" s="5">
        <f t="shared" si="462"/>
        <v>121.94</v>
      </c>
      <c r="Y2301" s="5">
        <f t="shared" si="463"/>
        <v>0</v>
      </c>
      <c r="Z2301" s="5"/>
      <c r="AA2301" s="3">
        <v>6.720000000000001E-2</v>
      </c>
      <c r="AB2301" s="3">
        <f t="shared" si="465"/>
        <v>6.6328000000000005</v>
      </c>
      <c r="AC2301" s="3">
        <f t="shared" si="466"/>
        <v>1.2230400000000001</v>
      </c>
      <c r="AD2301">
        <v>67.2</v>
      </c>
      <c r="AE2301" s="1">
        <f t="shared" si="469"/>
        <v>6.720000000000001E-2</v>
      </c>
    </row>
    <row r="2302" spans="1:31" customFormat="1" ht="43.2" hidden="1" x14ac:dyDescent="0.3">
      <c r="A2302" s="65" t="str" cm="1">
        <f t="array" ref="A2302">_xlfn.IFS(M2302&gt;=65,"Heavy",M2302&lt;=25,"Light",M2302&gt;=26-64,"Medium")</f>
        <v>Light</v>
      </c>
      <c r="B2302" s="1" t="s">
        <v>2787</v>
      </c>
      <c r="C2302" s="1" t="s">
        <v>2824</v>
      </c>
      <c r="D2302" s="3">
        <f t="shared" si="464"/>
        <v>2285</v>
      </c>
      <c r="E2302" s="4" t="s">
        <v>2779</v>
      </c>
      <c r="F2302" s="3">
        <v>8</v>
      </c>
      <c r="G2302" s="3" t="s">
        <v>2827</v>
      </c>
      <c r="H2302" s="4" t="s">
        <v>1443</v>
      </c>
      <c r="I2302" s="3" t="s">
        <v>1426</v>
      </c>
      <c r="J2302" s="3" t="s">
        <v>2340</v>
      </c>
      <c r="K2302" s="7" t="str">
        <f>VLOOKUP($I2302,'New Summary'!$E$8:$G$59,2,FALSE)</f>
        <v>H-200x100x4,5x7</v>
      </c>
      <c r="L2302" s="3" t="s">
        <v>2496</v>
      </c>
      <c r="M2302" s="7">
        <f>VLOOKUP($I2302,'New Summary'!$E$8:$G$59,3,FALSE)</f>
        <v>18.2</v>
      </c>
      <c r="N2302" s="3">
        <v>6700</v>
      </c>
      <c r="O2302" s="3" t="s">
        <v>25</v>
      </c>
      <c r="P2302" s="3">
        <v>1</v>
      </c>
      <c r="Q2302" s="28">
        <f t="shared" si="467"/>
        <v>6.7</v>
      </c>
      <c r="R2302" s="28">
        <f t="shared" si="468"/>
        <v>121.94</v>
      </c>
      <c r="S2302" s="12">
        <v>0</v>
      </c>
      <c r="T2302" s="46">
        <f t="shared" si="460"/>
        <v>0</v>
      </c>
      <c r="U2302" s="37"/>
      <c r="V2302" s="3">
        <f t="shared" si="461"/>
        <v>6.7</v>
      </c>
      <c r="W2302" s="30" t="s">
        <v>2502</v>
      </c>
      <c r="X2302" s="5">
        <f t="shared" si="462"/>
        <v>121.94</v>
      </c>
      <c r="Y2302" s="5">
        <f t="shared" si="463"/>
        <v>0</v>
      </c>
      <c r="Z2302" s="5"/>
      <c r="AA2302" s="3">
        <v>4.4999999999999998E-2</v>
      </c>
      <c r="AB2302" s="3">
        <f t="shared" si="465"/>
        <v>6.6550000000000002</v>
      </c>
      <c r="AC2302" s="3">
        <f t="shared" si="466"/>
        <v>0.81899999999999995</v>
      </c>
      <c r="AD2302">
        <v>45</v>
      </c>
      <c r="AE2302" s="1">
        <f t="shared" si="469"/>
        <v>4.4999999999999998E-2</v>
      </c>
    </row>
    <row r="2303" spans="1:31" customFormat="1" ht="43.2" hidden="1" x14ac:dyDescent="0.3">
      <c r="A2303" s="65" t="str" cm="1">
        <f t="array" ref="A2303">_xlfn.IFS(M2303&gt;=65,"Heavy",M2303&lt;=25,"Light",M2303&gt;=26-64,"Medium")</f>
        <v>Light</v>
      </c>
      <c r="B2303" s="1" t="s">
        <v>2787</v>
      </c>
      <c r="C2303" s="1" t="s">
        <v>2824</v>
      </c>
      <c r="D2303" s="3">
        <f t="shared" si="464"/>
        <v>2286</v>
      </c>
      <c r="E2303" s="4" t="s">
        <v>2779</v>
      </c>
      <c r="F2303" s="3">
        <v>8</v>
      </c>
      <c r="G2303" s="3" t="s">
        <v>2827</v>
      </c>
      <c r="H2303" s="4" t="s">
        <v>1444</v>
      </c>
      <c r="I2303" s="3" t="s">
        <v>1426</v>
      </c>
      <c r="J2303" s="3" t="s">
        <v>2340</v>
      </c>
      <c r="K2303" s="7" t="str">
        <f>VLOOKUP($I2303,'New Summary'!$E$8:$G$59,2,FALSE)</f>
        <v>H-200x100x4,5x7</v>
      </c>
      <c r="L2303" s="3" t="s">
        <v>2496</v>
      </c>
      <c r="M2303" s="7">
        <f>VLOOKUP($I2303,'New Summary'!$E$8:$G$59,3,FALSE)</f>
        <v>18.2</v>
      </c>
      <c r="N2303" s="3">
        <v>6700</v>
      </c>
      <c r="O2303" s="3" t="s">
        <v>25</v>
      </c>
      <c r="P2303" s="3">
        <v>1</v>
      </c>
      <c r="Q2303" s="28">
        <f t="shared" si="467"/>
        <v>6.7</v>
      </c>
      <c r="R2303" s="28">
        <f t="shared" si="468"/>
        <v>121.94</v>
      </c>
      <c r="S2303" s="12">
        <v>0</v>
      </c>
      <c r="T2303" s="46">
        <f t="shared" si="460"/>
        <v>0</v>
      </c>
      <c r="U2303" s="37"/>
      <c r="V2303" s="3">
        <f t="shared" si="461"/>
        <v>6.7</v>
      </c>
      <c r="W2303" s="30" t="s">
        <v>2502</v>
      </c>
      <c r="X2303" s="5">
        <f t="shared" si="462"/>
        <v>121.94</v>
      </c>
      <c r="Y2303" s="5">
        <f t="shared" si="463"/>
        <v>0</v>
      </c>
      <c r="Z2303" s="5"/>
      <c r="AA2303" s="3">
        <v>1.4999999999999999E-2</v>
      </c>
      <c r="AB2303" s="3">
        <f t="shared" si="465"/>
        <v>6.6850000000000005</v>
      </c>
      <c r="AC2303" s="3">
        <f t="shared" si="466"/>
        <v>0.27299999999999996</v>
      </c>
      <c r="AD2303">
        <v>15</v>
      </c>
      <c r="AE2303" s="1">
        <f t="shared" si="469"/>
        <v>1.4999999999999999E-2</v>
      </c>
    </row>
    <row r="2304" spans="1:31" customFormat="1" ht="43.2" hidden="1" x14ac:dyDescent="0.3">
      <c r="A2304" s="65" t="str" cm="1">
        <f t="array" ref="A2304">_xlfn.IFS(M2304&gt;=65,"Heavy",M2304&lt;=25,"Light",M2304&gt;=26-64,"Medium")</f>
        <v>Light</v>
      </c>
      <c r="B2304" s="1" t="s">
        <v>2787</v>
      </c>
      <c r="C2304" s="1" t="s">
        <v>2824</v>
      </c>
      <c r="D2304" s="3">
        <f t="shared" si="464"/>
        <v>2287</v>
      </c>
      <c r="E2304" s="4" t="s">
        <v>2779</v>
      </c>
      <c r="F2304" s="3">
        <v>8</v>
      </c>
      <c r="G2304" s="3" t="s">
        <v>2827</v>
      </c>
      <c r="H2304" s="4" t="s">
        <v>1445</v>
      </c>
      <c r="I2304" s="3" t="s">
        <v>1426</v>
      </c>
      <c r="J2304" s="3" t="s">
        <v>2340</v>
      </c>
      <c r="K2304" s="7" t="str">
        <f>VLOOKUP($I2304,'New Summary'!$E$8:$G$59,2,FALSE)</f>
        <v>H-200x100x4,5x7</v>
      </c>
      <c r="L2304" s="3" t="s">
        <v>2496</v>
      </c>
      <c r="M2304" s="7">
        <f>VLOOKUP($I2304,'New Summary'!$E$8:$G$59,3,FALSE)</f>
        <v>18.2</v>
      </c>
      <c r="N2304" s="3">
        <v>6700</v>
      </c>
      <c r="O2304" s="3" t="s">
        <v>25</v>
      </c>
      <c r="P2304" s="3">
        <v>1</v>
      </c>
      <c r="Q2304" s="28">
        <f t="shared" si="467"/>
        <v>6.7</v>
      </c>
      <c r="R2304" s="28">
        <f t="shared" si="468"/>
        <v>121.94</v>
      </c>
      <c r="S2304" s="12">
        <v>0</v>
      </c>
      <c r="T2304" s="46">
        <f t="shared" si="460"/>
        <v>0</v>
      </c>
      <c r="U2304" s="37"/>
      <c r="V2304" s="3">
        <f t="shared" si="461"/>
        <v>6.7</v>
      </c>
      <c r="W2304" s="30" t="s">
        <v>2502</v>
      </c>
      <c r="X2304" s="5">
        <f t="shared" si="462"/>
        <v>121.94</v>
      </c>
      <c r="Y2304" s="5">
        <f t="shared" si="463"/>
        <v>0</v>
      </c>
      <c r="Z2304" s="5"/>
      <c r="AA2304" s="3">
        <v>2.24E-2</v>
      </c>
      <c r="AB2304" s="3">
        <f t="shared" si="465"/>
        <v>6.6776</v>
      </c>
      <c r="AC2304" s="3">
        <f t="shared" si="466"/>
        <v>0.40767999999999999</v>
      </c>
      <c r="AD2304">
        <v>22.4</v>
      </c>
      <c r="AE2304" s="1">
        <f t="shared" si="469"/>
        <v>2.24E-2</v>
      </c>
    </row>
    <row r="2305" spans="1:31" customFormat="1" ht="43.2" hidden="1" x14ac:dyDescent="0.3">
      <c r="A2305" s="65" t="str" cm="1">
        <f t="array" ref="A2305">_xlfn.IFS(M2305&gt;=65,"Heavy",M2305&lt;=25,"Light",M2305&gt;=26-64,"Medium")</f>
        <v>Light</v>
      </c>
      <c r="B2305" s="1" t="s">
        <v>2787</v>
      </c>
      <c r="C2305" s="1" t="s">
        <v>2824</v>
      </c>
      <c r="D2305" s="3">
        <f t="shared" si="464"/>
        <v>2288</v>
      </c>
      <c r="E2305" s="4" t="s">
        <v>2779</v>
      </c>
      <c r="F2305" s="3">
        <v>8</v>
      </c>
      <c r="G2305" s="3" t="s">
        <v>2827</v>
      </c>
      <c r="H2305" s="4" t="s">
        <v>1446</v>
      </c>
      <c r="I2305" s="3" t="s">
        <v>1426</v>
      </c>
      <c r="J2305" s="3" t="s">
        <v>2340</v>
      </c>
      <c r="K2305" s="7" t="str">
        <f>VLOOKUP($I2305,'New Summary'!$E$8:$G$59,2,FALSE)</f>
        <v>H-200x100x4,5x7</v>
      </c>
      <c r="L2305" s="3" t="s">
        <v>2496</v>
      </c>
      <c r="M2305" s="7">
        <f>VLOOKUP($I2305,'New Summary'!$E$8:$G$59,3,FALSE)</f>
        <v>18.2</v>
      </c>
      <c r="N2305" s="3">
        <v>6700</v>
      </c>
      <c r="O2305" s="3" t="s">
        <v>25</v>
      </c>
      <c r="P2305" s="3">
        <v>1</v>
      </c>
      <c r="Q2305" s="28">
        <f t="shared" si="467"/>
        <v>6.7</v>
      </c>
      <c r="R2305" s="28">
        <f t="shared" si="468"/>
        <v>121.94</v>
      </c>
      <c r="S2305" s="12">
        <v>0</v>
      </c>
      <c r="T2305" s="46">
        <f t="shared" si="460"/>
        <v>0</v>
      </c>
      <c r="U2305" s="37"/>
      <c r="V2305" s="3">
        <f t="shared" si="461"/>
        <v>6.7</v>
      </c>
      <c r="W2305" s="30" t="s">
        <v>2502</v>
      </c>
      <c r="X2305" s="5">
        <f t="shared" si="462"/>
        <v>121.94</v>
      </c>
      <c r="Y2305" s="5">
        <f t="shared" si="463"/>
        <v>0</v>
      </c>
      <c r="Z2305" s="5"/>
      <c r="AA2305" s="3">
        <v>5.7000000000000002E-2</v>
      </c>
      <c r="AB2305" s="3">
        <f t="shared" si="465"/>
        <v>6.6429999999999998</v>
      </c>
      <c r="AC2305" s="3">
        <f t="shared" si="466"/>
        <v>1.0374000000000001</v>
      </c>
      <c r="AD2305">
        <v>57</v>
      </c>
      <c r="AE2305" s="1">
        <f t="shared" si="469"/>
        <v>5.7000000000000002E-2</v>
      </c>
    </row>
    <row r="2306" spans="1:31" customFormat="1" ht="43.2" hidden="1" x14ac:dyDescent="0.3">
      <c r="A2306" s="65" t="str" cm="1">
        <f t="array" ref="A2306">_xlfn.IFS(M2306&gt;=65,"Heavy",M2306&lt;=25,"Light",M2306&gt;=26-64,"Medium")</f>
        <v>Light</v>
      </c>
      <c r="B2306" s="1" t="s">
        <v>2787</v>
      </c>
      <c r="C2306" s="1" t="s">
        <v>2824</v>
      </c>
      <c r="D2306" s="3">
        <f t="shared" si="464"/>
        <v>2289</v>
      </c>
      <c r="E2306" s="4" t="s">
        <v>2779</v>
      </c>
      <c r="F2306" s="3">
        <v>8</v>
      </c>
      <c r="G2306" s="3" t="s">
        <v>2827</v>
      </c>
      <c r="H2306" s="4" t="s">
        <v>1447</v>
      </c>
      <c r="I2306" s="3" t="s">
        <v>1426</v>
      </c>
      <c r="J2306" s="3" t="s">
        <v>2340</v>
      </c>
      <c r="K2306" s="7" t="str">
        <f>VLOOKUP($I2306,'New Summary'!$E$8:$G$59,2,FALSE)</f>
        <v>H-200x100x4,5x7</v>
      </c>
      <c r="L2306" s="3" t="s">
        <v>2496</v>
      </c>
      <c r="M2306" s="7">
        <f>VLOOKUP($I2306,'New Summary'!$E$8:$G$59,3,FALSE)</f>
        <v>18.2</v>
      </c>
      <c r="N2306" s="3">
        <v>7000</v>
      </c>
      <c r="O2306" s="3" t="s">
        <v>25</v>
      </c>
      <c r="P2306" s="3">
        <v>1</v>
      </c>
      <c r="Q2306" s="28">
        <f t="shared" si="467"/>
        <v>7</v>
      </c>
      <c r="R2306" s="28">
        <f t="shared" si="468"/>
        <v>127.39999999999999</v>
      </c>
      <c r="S2306" s="12">
        <v>0</v>
      </c>
      <c r="T2306" s="46">
        <f t="shared" si="460"/>
        <v>0</v>
      </c>
      <c r="U2306" s="37"/>
      <c r="V2306" s="3">
        <f t="shared" si="461"/>
        <v>7</v>
      </c>
      <c r="W2306" s="30" t="s">
        <v>2502</v>
      </c>
      <c r="X2306" s="5">
        <f t="shared" si="462"/>
        <v>127.39999999999999</v>
      </c>
      <c r="Y2306" s="5">
        <f t="shared" si="463"/>
        <v>0</v>
      </c>
      <c r="Z2306" s="5"/>
      <c r="AA2306" s="3">
        <v>1.4999999999999999E-2</v>
      </c>
      <c r="AB2306" s="3">
        <f t="shared" si="465"/>
        <v>6.9850000000000003</v>
      </c>
      <c r="AC2306" s="3">
        <f t="shared" si="466"/>
        <v>0.27299999999999996</v>
      </c>
      <c r="AD2306">
        <v>15</v>
      </c>
      <c r="AE2306" s="1">
        <f t="shared" si="469"/>
        <v>1.4999999999999999E-2</v>
      </c>
    </row>
    <row r="2307" spans="1:31" customFormat="1" ht="43.2" hidden="1" x14ac:dyDescent="0.3">
      <c r="A2307" s="65" t="str" cm="1">
        <f t="array" ref="A2307">_xlfn.IFS(M2307&gt;=65,"Heavy",M2307&lt;=25,"Light",M2307&gt;=26-64,"Medium")</f>
        <v>Light</v>
      </c>
      <c r="B2307" s="1" t="s">
        <v>2787</v>
      </c>
      <c r="C2307" s="1" t="s">
        <v>2824</v>
      </c>
      <c r="D2307" s="3">
        <f t="shared" si="464"/>
        <v>2290</v>
      </c>
      <c r="E2307" s="4" t="s">
        <v>2779</v>
      </c>
      <c r="F2307" s="3">
        <v>8</v>
      </c>
      <c r="G2307" s="3" t="s">
        <v>2827</v>
      </c>
      <c r="H2307" s="4" t="s">
        <v>1448</v>
      </c>
      <c r="I2307" s="3" t="s">
        <v>1426</v>
      </c>
      <c r="J2307" s="3" t="s">
        <v>2340</v>
      </c>
      <c r="K2307" s="7" t="str">
        <f>VLOOKUP($I2307,'New Summary'!$E$8:$G$59,2,FALSE)</f>
        <v>H-200x100x4,5x7</v>
      </c>
      <c r="L2307" s="3" t="s">
        <v>2496</v>
      </c>
      <c r="M2307" s="7">
        <f>VLOOKUP($I2307,'New Summary'!$E$8:$G$59,3,FALSE)</f>
        <v>18.2</v>
      </c>
      <c r="N2307" s="3">
        <v>7000</v>
      </c>
      <c r="O2307" s="3" t="s">
        <v>25</v>
      </c>
      <c r="P2307" s="3">
        <v>1</v>
      </c>
      <c r="Q2307" s="28">
        <f t="shared" si="467"/>
        <v>7</v>
      </c>
      <c r="R2307" s="28">
        <f t="shared" si="468"/>
        <v>127.39999999999999</v>
      </c>
      <c r="S2307" s="12">
        <v>0</v>
      </c>
      <c r="T2307" s="46">
        <f t="shared" ref="T2307:T2356" si="470">Q2307*S2307</f>
        <v>0</v>
      </c>
      <c r="U2307" s="37"/>
      <c r="V2307" s="3">
        <f t="shared" ref="V2307:V2356" si="471">Q2307-T2307</f>
        <v>7</v>
      </c>
      <c r="W2307" s="30" t="s">
        <v>2502</v>
      </c>
      <c r="X2307" s="5">
        <f t="shared" si="462"/>
        <v>127.39999999999999</v>
      </c>
      <c r="Y2307" s="5">
        <f t="shared" si="463"/>
        <v>0</v>
      </c>
      <c r="Z2307" s="5"/>
      <c r="AA2307" s="3">
        <v>2.24E-2</v>
      </c>
      <c r="AB2307" s="3">
        <f t="shared" si="465"/>
        <v>6.9775999999999998</v>
      </c>
      <c r="AC2307" s="3">
        <f t="shared" si="466"/>
        <v>0.40767999999999999</v>
      </c>
      <c r="AD2307">
        <v>22.4</v>
      </c>
      <c r="AE2307" s="1">
        <f t="shared" si="469"/>
        <v>2.24E-2</v>
      </c>
    </row>
    <row r="2308" spans="1:31" customFormat="1" ht="43.2" hidden="1" x14ac:dyDescent="0.3">
      <c r="A2308" s="65" t="str" cm="1">
        <f t="array" ref="A2308">_xlfn.IFS(M2308&gt;=65,"Heavy",M2308&lt;=25,"Light",M2308&gt;=26-64,"Medium")</f>
        <v>Light</v>
      </c>
      <c r="B2308" s="1" t="s">
        <v>2787</v>
      </c>
      <c r="C2308" s="1" t="s">
        <v>2824</v>
      </c>
      <c r="D2308" s="3">
        <f t="shared" si="464"/>
        <v>2291</v>
      </c>
      <c r="E2308" s="4" t="s">
        <v>2779</v>
      </c>
      <c r="F2308" s="3">
        <v>8</v>
      </c>
      <c r="G2308" s="3" t="s">
        <v>2827</v>
      </c>
      <c r="H2308" s="4" t="s">
        <v>1449</v>
      </c>
      <c r="I2308" s="3" t="s">
        <v>1426</v>
      </c>
      <c r="J2308" s="3" t="s">
        <v>2340</v>
      </c>
      <c r="K2308" s="7" t="str">
        <f>VLOOKUP($I2308,'New Summary'!$E$8:$G$59,2,FALSE)</f>
        <v>H-200x100x4,5x7</v>
      </c>
      <c r="L2308" s="3" t="s">
        <v>2496</v>
      </c>
      <c r="M2308" s="7">
        <f>VLOOKUP($I2308,'New Summary'!$E$8:$G$59,3,FALSE)</f>
        <v>18.2</v>
      </c>
      <c r="N2308" s="3">
        <v>7000</v>
      </c>
      <c r="O2308" s="3" t="s">
        <v>25</v>
      </c>
      <c r="P2308" s="3">
        <v>1</v>
      </c>
      <c r="Q2308" s="28">
        <f t="shared" si="467"/>
        <v>7</v>
      </c>
      <c r="R2308" s="28">
        <f t="shared" si="468"/>
        <v>127.39999999999999</v>
      </c>
      <c r="S2308" s="12">
        <v>0</v>
      </c>
      <c r="T2308" s="46">
        <f t="shared" si="470"/>
        <v>0</v>
      </c>
      <c r="U2308" s="37"/>
      <c r="V2308" s="3">
        <f t="shared" si="471"/>
        <v>7</v>
      </c>
      <c r="W2308" s="30" t="s">
        <v>2502</v>
      </c>
      <c r="X2308" s="5">
        <f t="shared" si="462"/>
        <v>127.39999999999999</v>
      </c>
      <c r="Y2308" s="5">
        <f t="shared" si="463"/>
        <v>0</v>
      </c>
      <c r="Z2308" s="5"/>
      <c r="AA2308" s="3">
        <v>7.4924999999999992E-2</v>
      </c>
      <c r="AB2308" s="3">
        <f t="shared" si="465"/>
        <v>6.9250749999999996</v>
      </c>
      <c r="AC2308" s="3">
        <f t="shared" si="466"/>
        <v>1.3636349999999997</v>
      </c>
      <c r="AD2308">
        <v>74.924999999999997</v>
      </c>
      <c r="AE2308" s="1">
        <f t="shared" si="469"/>
        <v>7.4924999999999992E-2</v>
      </c>
    </row>
    <row r="2309" spans="1:31" customFormat="1" ht="43.2" hidden="1" x14ac:dyDescent="0.3">
      <c r="A2309" s="65" t="str" cm="1">
        <f t="array" ref="A2309">_xlfn.IFS(M2309&gt;=65,"Heavy",M2309&lt;=25,"Light",M2309&gt;=26-64,"Medium")</f>
        <v>Light</v>
      </c>
      <c r="B2309" s="1" t="s">
        <v>2787</v>
      </c>
      <c r="C2309" s="1" t="s">
        <v>2824</v>
      </c>
      <c r="D2309" s="3">
        <f t="shared" si="464"/>
        <v>2292</v>
      </c>
      <c r="E2309" s="4" t="s">
        <v>2779</v>
      </c>
      <c r="F2309" s="3">
        <v>8</v>
      </c>
      <c r="G2309" s="3" t="s">
        <v>2827</v>
      </c>
      <c r="H2309" s="4" t="s">
        <v>1450</v>
      </c>
      <c r="I2309" s="3" t="s">
        <v>1426</v>
      </c>
      <c r="J2309" s="3" t="s">
        <v>2340</v>
      </c>
      <c r="K2309" s="7" t="str">
        <f>VLOOKUP($I2309,'New Summary'!$E$8:$G$59,2,FALSE)</f>
        <v>H-200x100x4,5x7</v>
      </c>
      <c r="L2309" s="3" t="s">
        <v>2496</v>
      </c>
      <c r="M2309" s="7">
        <f>VLOOKUP($I2309,'New Summary'!$E$8:$G$59,3,FALSE)</f>
        <v>18.2</v>
      </c>
      <c r="N2309" s="3">
        <v>7000</v>
      </c>
      <c r="O2309" s="3" t="s">
        <v>25</v>
      </c>
      <c r="P2309" s="3">
        <v>1</v>
      </c>
      <c r="Q2309" s="28">
        <f t="shared" si="467"/>
        <v>7</v>
      </c>
      <c r="R2309" s="28">
        <f t="shared" si="468"/>
        <v>127.39999999999999</v>
      </c>
      <c r="S2309" s="12">
        <v>0</v>
      </c>
      <c r="T2309" s="46">
        <f t="shared" si="470"/>
        <v>0</v>
      </c>
      <c r="U2309" s="37"/>
      <c r="V2309" s="3">
        <f t="shared" si="471"/>
        <v>7</v>
      </c>
      <c r="W2309" s="30" t="s">
        <v>2502</v>
      </c>
      <c r="X2309" s="5">
        <f t="shared" si="462"/>
        <v>127.39999999999999</v>
      </c>
      <c r="Y2309" s="5">
        <f t="shared" si="463"/>
        <v>0</v>
      </c>
      <c r="Z2309" s="5"/>
      <c r="AA2309" s="3">
        <v>5.8799999999999998E-2</v>
      </c>
      <c r="AB2309" s="3">
        <f t="shared" si="465"/>
        <v>6.9412000000000003</v>
      </c>
      <c r="AC2309" s="3">
        <f t="shared" si="466"/>
        <v>1.07016</v>
      </c>
      <c r="AD2309">
        <v>58.8</v>
      </c>
      <c r="AE2309" s="1">
        <f t="shared" si="469"/>
        <v>5.8799999999999998E-2</v>
      </c>
    </row>
    <row r="2310" spans="1:31" customFormat="1" ht="43.2" hidden="1" x14ac:dyDescent="0.3">
      <c r="A2310" s="65" t="str" cm="1">
        <f t="array" ref="A2310">_xlfn.IFS(M2310&gt;=65,"Heavy",M2310&lt;=25,"Light",M2310&gt;=26-64,"Medium")</f>
        <v>Light</v>
      </c>
      <c r="B2310" s="1" t="s">
        <v>2787</v>
      </c>
      <c r="C2310" s="1" t="s">
        <v>2824</v>
      </c>
      <c r="D2310" s="3">
        <f t="shared" si="464"/>
        <v>2293</v>
      </c>
      <c r="E2310" s="4" t="s">
        <v>2779</v>
      </c>
      <c r="F2310" s="3">
        <v>8</v>
      </c>
      <c r="G2310" s="3" t="s">
        <v>2827</v>
      </c>
      <c r="H2310" s="4" t="s">
        <v>1451</v>
      </c>
      <c r="I2310" s="3" t="s">
        <v>1426</v>
      </c>
      <c r="J2310" s="3" t="s">
        <v>2340</v>
      </c>
      <c r="K2310" s="7" t="str">
        <f>VLOOKUP($I2310,'New Summary'!$E$8:$G$59,2,FALSE)</f>
        <v>H-200x100x4,5x7</v>
      </c>
      <c r="L2310" s="3" t="s">
        <v>2496</v>
      </c>
      <c r="M2310" s="7">
        <f>VLOOKUP($I2310,'New Summary'!$E$8:$G$59,3,FALSE)</f>
        <v>18.2</v>
      </c>
      <c r="N2310" s="3">
        <v>7000</v>
      </c>
      <c r="O2310" s="3" t="s">
        <v>25</v>
      </c>
      <c r="P2310" s="3">
        <v>1</v>
      </c>
      <c r="Q2310" s="28">
        <f t="shared" si="467"/>
        <v>7</v>
      </c>
      <c r="R2310" s="28">
        <f t="shared" si="468"/>
        <v>127.39999999999999</v>
      </c>
      <c r="S2310" s="12">
        <v>0</v>
      </c>
      <c r="T2310" s="46">
        <f t="shared" si="470"/>
        <v>0</v>
      </c>
      <c r="U2310" s="37"/>
      <c r="V2310" s="3">
        <f t="shared" si="471"/>
        <v>7</v>
      </c>
      <c r="W2310" s="30" t="s">
        <v>2502</v>
      </c>
      <c r="X2310" s="5">
        <f t="shared" si="462"/>
        <v>127.39999999999999</v>
      </c>
      <c r="Y2310" s="5">
        <f t="shared" si="463"/>
        <v>0</v>
      </c>
      <c r="Z2310" s="5"/>
      <c r="AA2310" s="3">
        <v>3.8700000000000005E-2</v>
      </c>
      <c r="AB2310" s="3">
        <f t="shared" si="465"/>
        <v>6.9612999999999996</v>
      </c>
      <c r="AC2310" s="3">
        <f t="shared" si="466"/>
        <v>0.70434000000000008</v>
      </c>
      <c r="AD2310">
        <v>38.700000000000003</v>
      </c>
      <c r="AE2310" s="1">
        <f t="shared" si="469"/>
        <v>3.8700000000000005E-2</v>
      </c>
    </row>
    <row r="2311" spans="1:31" customFormat="1" ht="43.2" hidden="1" x14ac:dyDescent="0.3">
      <c r="A2311" s="65" t="str" cm="1">
        <f t="array" ref="A2311">_xlfn.IFS(M2311&gt;=65,"Heavy",M2311&lt;=25,"Light",M2311&gt;=26-64,"Medium")</f>
        <v>Light</v>
      </c>
      <c r="B2311" s="1" t="s">
        <v>2787</v>
      </c>
      <c r="C2311" s="1" t="s">
        <v>2824</v>
      </c>
      <c r="D2311" s="3">
        <f t="shared" si="464"/>
        <v>2294</v>
      </c>
      <c r="E2311" s="4" t="s">
        <v>2779</v>
      </c>
      <c r="F2311" s="3">
        <v>8</v>
      </c>
      <c r="G2311" s="3" t="s">
        <v>2827</v>
      </c>
      <c r="H2311" s="4" t="s">
        <v>1452</v>
      </c>
      <c r="I2311" s="3" t="s">
        <v>1426</v>
      </c>
      <c r="J2311" s="3" t="s">
        <v>2340</v>
      </c>
      <c r="K2311" s="7" t="str">
        <f>VLOOKUP($I2311,'New Summary'!$E$8:$G$59,2,FALSE)</f>
        <v>H-200x100x4,5x7</v>
      </c>
      <c r="L2311" s="3" t="s">
        <v>2496</v>
      </c>
      <c r="M2311" s="7">
        <f>VLOOKUP($I2311,'New Summary'!$E$8:$G$59,3,FALSE)</f>
        <v>18.2</v>
      </c>
      <c r="N2311" s="3">
        <v>7000</v>
      </c>
      <c r="O2311" s="3" t="s">
        <v>25</v>
      </c>
      <c r="P2311" s="3">
        <v>1</v>
      </c>
      <c r="Q2311" s="28">
        <f t="shared" si="467"/>
        <v>7</v>
      </c>
      <c r="R2311" s="28">
        <f t="shared" si="468"/>
        <v>127.39999999999999</v>
      </c>
      <c r="S2311" s="12">
        <v>0</v>
      </c>
      <c r="T2311" s="46">
        <f t="shared" si="470"/>
        <v>0</v>
      </c>
      <c r="U2311" s="37"/>
      <c r="V2311" s="3">
        <f t="shared" si="471"/>
        <v>7</v>
      </c>
      <c r="W2311" s="30" t="s">
        <v>2502</v>
      </c>
      <c r="X2311" s="5">
        <f t="shared" si="462"/>
        <v>127.39999999999999</v>
      </c>
      <c r="Y2311" s="5">
        <f t="shared" si="463"/>
        <v>0</v>
      </c>
      <c r="Z2311" s="5"/>
      <c r="AA2311" s="3">
        <v>0.94499999999999995</v>
      </c>
      <c r="AB2311" s="3">
        <f t="shared" si="465"/>
        <v>6.0549999999999997</v>
      </c>
      <c r="AC2311" s="3">
        <f t="shared" si="466"/>
        <v>17.198999999999998</v>
      </c>
      <c r="AD2311">
        <v>945</v>
      </c>
      <c r="AE2311" s="1">
        <f t="shared" si="469"/>
        <v>0.94499999999999995</v>
      </c>
    </row>
    <row r="2312" spans="1:31" customFormat="1" ht="43.2" hidden="1" x14ac:dyDescent="0.3">
      <c r="A2312" s="65" t="str" cm="1">
        <f t="array" ref="A2312">_xlfn.IFS(M2312&gt;=65,"Heavy",M2312&lt;=25,"Light",M2312&gt;=26-64,"Medium")</f>
        <v>Light</v>
      </c>
      <c r="B2312" s="1" t="s">
        <v>2787</v>
      </c>
      <c r="C2312" s="1" t="s">
        <v>2824</v>
      </c>
      <c r="D2312" s="3">
        <f t="shared" si="464"/>
        <v>2295</v>
      </c>
      <c r="E2312" s="4" t="s">
        <v>2779</v>
      </c>
      <c r="F2312" s="3">
        <v>8</v>
      </c>
      <c r="G2312" s="3" t="s">
        <v>2827</v>
      </c>
      <c r="H2312" s="4" t="s">
        <v>1453</v>
      </c>
      <c r="I2312" s="3" t="s">
        <v>1426</v>
      </c>
      <c r="J2312" s="3" t="s">
        <v>2340</v>
      </c>
      <c r="K2312" s="7" t="str">
        <f>VLOOKUP($I2312,'New Summary'!$E$8:$G$59,2,FALSE)</f>
        <v>H-200x100x4,5x7</v>
      </c>
      <c r="L2312" s="3" t="s">
        <v>2496</v>
      </c>
      <c r="M2312" s="7">
        <f>VLOOKUP($I2312,'New Summary'!$E$8:$G$59,3,FALSE)</f>
        <v>18.2</v>
      </c>
      <c r="N2312" s="3">
        <v>7000</v>
      </c>
      <c r="O2312" s="3" t="s">
        <v>25</v>
      </c>
      <c r="P2312" s="3">
        <v>1</v>
      </c>
      <c r="Q2312" s="28">
        <f t="shared" si="467"/>
        <v>7</v>
      </c>
      <c r="R2312" s="28">
        <f t="shared" si="468"/>
        <v>127.39999999999999</v>
      </c>
      <c r="S2312" s="12">
        <v>0</v>
      </c>
      <c r="T2312" s="46">
        <f t="shared" si="470"/>
        <v>0</v>
      </c>
      <c r="U2312" s="37"/>
      <c r="V2312" s="3">
        <f t="shared" si="471"/>
        <v>7</v>
      </c>
      <c r="W2312" s="30" t="s">
        <v>2502</v>
      </c>
      <c r="X2312" s="5">
        <f t="shared" si="462"/>
        <v>127.39999999999999</v>
      </c>
      <c r="Y2312" s="5">
        <f t="shared" si="463"/>
        <v>0</v>
      </c>
      <c r="Z2312" s="5"/>
      <c r="AA2312" s="3">
        <v>0.13250000000000001</v>
      </c>
      <c r="AB2312" s="3">
        <f t="shared" si="465"/>
        <v>6.8674999999999997</v>
      </c>
      <c r="AC2312" s="3">
        <f t="shared" si="466"/>
        <v>2.4115000000000002</v>
      </c>
      <c r="AD2312">
        <v>132.5</v>
      </c>
      <c r="AE2312" s="1">
        <f t="shared" si="469"/>
        <v>0.13250000000000001</v>
      </c>
    </row>
    <row r="2313" spans="1:31" customFormat="1" ht="43.2" hidden="1" x14ac:dyDescent="0.3">
      <c r="A2313" s="65" t="str" cm="1">
        <f t="array" ref="A2313">_xlfn.IFS(M2313&gt;=65,"Heavy",M2313&lt;=25,"Light",M2313&gt;=26-64,"Medium")</f>
        <v>Light</v>
      </c>
      <c r="B2313" s="1" t="s">
        <v>2787</v>
      </c>
      <c r="C2313" s="1" t="s">
        <v>2824</v>
      </c>
      <c r="D2313" s="3">
        <f t="shared" si="464"/>
        <v>2296</v>
      </c>
      <c r="E2313" s="4" t="s">
        <v>2779</v>
      </c>
      <c r="F2313" s="3">
        <v>8</v>
      </c>
      <c r="G2313" s="3" t="s">
        <v>2827</v>
      </c>
      <c r="H2313" s="4" t="s">
        <v>1454</v>
      </c>
      <c r="I2313" s="3" t="s">
        <v>1426</v>
      </c>
      <c r="J2313" s="3" t="s">
        <v>2340</v>
      </c>
      <c r="K2313" s="7" t="str">
        <f>VLOOKUP($I2313,'New Summary'!$E$8:$G$59,2,FALSE)</f>
        <v>H-200x100x4,5x7</v>
      </c>
      <c r="L2313" s="3" t="s">
        <v>2496</v>
      </c>
      <c r="M2313" s="7">
        <f>VLOOKUP($I2313,'New Summary'!$E$8:$G$59,3,FALSE)</f>
        <v>18.2</v>
      </c>
      <c r="N2313" s="3">
        <v>7000</v>
      </c>
      <c r="O2313" s="3" t="s">
        <v>25</v>
      </c>
      <c r="P2313" s="3">
        <v>1</v>
      </c>
      <c r="Q2313" s="28">
        <f t="shared" si="467"/>
        <v>7</v>
      </c>
      <c r="R2313" s="28">
        <f t="shared" si="468"/>
        <v>127.39999999999999</v>
      </c>
      <c r="S2313" s="12">
        <v>0</v>
      </c>
      <c r="T2313" s="46">
        <f t="shared" si="470"/>
        <v>0</v>
      </c>
      <c r="U2313" s="37"/>
      <c r="V2313" s="3">
        <f t="shared" si="471"/>
        <v>7</v>
      </c>
      <c r="W2313" s="30" t="s">
        <v>2502</v>
      </c>
      <c r="X2313" s="5">
        <f t="shared" si="462"/>
        <v>127.39999999999999</v>
      </c>
      <c r="Y2313" s="5">
        <f t="shared" si="463"/>
        <v>0</v>
      </c>
      <c r="Z2313" s="5"/>
      <c r="AA2313" s="3">
        <v>0.216</v>
      </c>
      <c r="AB2313" s="3">
        <f t="shared" si="465"/>
        <v>6.7839999999999998</v>
      </c>
      <c r="AC2313" s="3">
        <f t="shared" si="466"/>
        <v>3.9311999999999996</v>
      </c>
      <c r="AD2313">
        <v>216</v>
      </c>
      <c r="AE2313" s="1">
        <f t="shared" si="469"/>
        <v>0.216</v>
      </c>
    </row>
    <row r="2314" spans="1:31" customFormat="1" ht="43.2" hidden="1" x14ac:dyDescent="0.3">
      <c r="A2314" s="65" t="str" cm="1">
        <f t="array" ref="A2314">_xlfn.IFS(M2314&gt;=65,"Heavy",M2314&lt;=25,"Light",M2314&gt;=26-64,"Medium")</f>
        <v>Light</v>
      </c>
      <c r="B2314" s="1" t="s">
        <v>2787</v>
      </c>
      <c r="C2314" s="1" t="s">
        <v>2824</v>
      </c>
      <c r="D2314" s="3">
        <f t="shared" si="464"/>
        <v>2297</v>
      </c>
      <c r="E2314" s="4" t="s">
        <v>2779</v>
      </c>
      <c r="F2314" s="3">
        <v>8</v>
      </c>
      <c r="G2314" s="3" t="s">
        <v>2827</v>
      </c>
      <c r="H2314" s="4" t="s">
        <v>1455</v>
      </c>
      <c r="I2314" s="3" t="s">
        <v>1426</v>
      </c>
      <c r="J2314" s="3" t="s">
        <v>2340</v>
      </c>
      <c r="K2314" s="7" t="str">
        <f>VLOOKUP($I2314,'New Summary'!$E$8:$G$59,2,FALSE)</f>
        <v>H-200x100x4,5x7</v>
      </c>
      <c r="L2314" s="3" t="s">
        <v>2496</v>
      </c>
      <c r="M2314" s="7">
        <f>VLOOKUP($I2314,'New Summary'!$E$8:$G$59,3,FALSE)</f>
        <v>18.2</v>
      </c>
      <c r="N2314" s="3">
        <v>7000</v>
      </c>
      <c r="O2314" s="3" t="s">
        <v>25</v>
      </c>
      <c r="P2314" s="3">
        <v>1</v>
      </c>
      <c r="Q2314" s="28">
        <f t="shared" si="467"/>
        <v>7</v>
      </c>
      <c r="R2314" s="28">
        <f t="shared" si="468"/>
        <v>127.39999999999999</v>
      </c>
      <c r="S2314" s="12">
        <v>0</v>
      </c>
      <c r="T2314" s="46">
        <f t="shared" si="470"/>
        <v>0</v>
      </c>
      <c r="U2314" s="37"/>
      <c r="V2314" s="3">
        <f t="shared" si="471"/>
        <v>7</v>
      </c>
      <c r="W2314" s="30" t="s">
        <v>2502</v>
      </c>
      <c r="X2314" s="5">
        <f t="shared" si="462"/>
        <v>127.39999999999999</v>
      </c>
      <c r="Y2314" s="5">
        <f t="shared" si="463"/>
        <v>0</v>
      </c>
      <c r="Z2314" s="5"/>
      <c r="AA2314" s="3">
        <v>0.10125000000000001</v>
      </c>
      <c r="AB2314" s="3">
        <f t="shared" si="465"/>
        <v>6.8987499999999997</v>
      </c>
      <c r="AC2314" s="3">
        <f t="shared" si="466"/>
        <v>1.8427500000000001</v>
      </c>
      <c r="AD2314">
        <v>101.25</v>
      </c>
      <c r="AE2314" s="1">
        <f t="shared" si="469"/>
        <v>0.10125000000000001</v>
      </c>
    </row>
    <row r="2315" spans="1:31" customFormat="1" ht="43.2" hidden="1" x14ac:dyDescent="0.3">
      <c r="A2315" s="65" t="str" cm="1">
        <f t="array" ref="A2315">_xlfn.IFS(M2315&gt;=65,"Heavy",M2315&lt;=25,"Light",M2315&gt;=26-64,"Medium")</f>
        <v>Light</v>
      </c>
      <c r="B2315" s="1" t="s">
        <v>2787</v>
      </c>
      <c r="C2315" s="1" t="s">
        <v>2824</v>
      </c>
      <c r="D2315" s="3">
        <f t="shared" si="464"/>
        <v>2298</v>
      </c>
      <c r="E2315" s="4" t="s">
        <v>2779</v>
      </c>
      <c r="F2315" s="3">
        <v>8</v>
      </c>
      <c r="G2315" s="3" t="s">
        <v>2827</v>
      </c>
      <c r="H2315" s="4" t="s">
        <v>1456</v>
      </c>
      <c r="I2315" s="3" t="s">
        <v>1426</v>
      </c>
      <c r="J2315" s="3" t="s">
        <v>2340</v>
      </c>
      <c r="K2315" s="7" t="str">
        <f>VLOOKUP($I2315,'New Summary'!$E$8:$G$59,2,FALSE)</f>
        <v>H-200x100x4,5x7</v>
      </c>
      <c r="L2315" s="3" t="s">
        <v>2496</v>
      </c>
      <c r="M2315" s="7">
        <f>VLOOKUP($I2315,'New Summary'!$E$8:$G$59,3,FALSE)</f>
        <v>18.2</v>
      </c>
      <c r="N2315" s="3">
        <v>7000</v>
      </c>
      <c r="O2315" s="3" t="s">
        <v>25</v>
      </c>
      <c r="P2315" s="3">
        <v>1</v>
      </c>
      <c r="Q2315" s="28">
        <f t="shared" si="467"/>
        <v>7</v>
      </c>
      <c r="R2315" s="28">
        <f t="shared" si="468"/>
        <v>127.39999999999999</v>
      </c>
      <c r="S2315" s="12">
        <v>0</v>
      </c>
      <c r="T2315" s="46">
        <f t="shared" si="470"/>
        <v>0</v>
      </c>
      <c r="U2315" s="37"/>
      <c r="V2315" s="3">
        <f t="shared" si="471"/>
        <v>7</v>
      </c>
      <c r="W2315" s="30" t="s">
        <v>2502</v>
      </c>
      <c r="X2315" s="5">
        <f t="shared" si="462"/>
        <v>127.39999999999999</v>
      </c>
      <c r="Y2315" s="5">
        <f t="shared" si="463"/>
        <v>0</v>
      </c>
      <c r="Z2315" s="5"/>
      <c r="AA2315" s="3">
        <v>0.47385000000000005</v>
      </c>
      <c r="AB2315" s="3">
        <f t="shared" si="465"/>
        <v>6.5261500000000003</v>
      </c>
      <c r="AC2315" s="3">
        <f t="shared" si="466"/>
        <v>8.6240699999999997</v>
      </c>
      <c r="AD2315">
        <v>473.85</v>
      </c>
      <c r="AE2315" s="1">
        <f t="shared" si="469"/>
        <v>0.47385000000000005</v>
      </c>
    </row>
    <row r="2316" spans="1:31" customFormat="1" ht="43.2" hidden="1" x14ac:dyDescent="0.3">
      <c r="A2316" s="65" t="str" cm="1">
        <f t="array" ref="A2316">_xlfn.IFS(M2316&gt;=65,"Heavy",M2316&lt;=25,"Light",M2316&gt;=26-64,"Medium")</f>
        <v>Light</v>
      </c>
      <c r="B2316" s="1" t="s">
        <v>2787</v>
      </c>
      <c r="C2316" s="1" t="s">
        <v>2824</v>
      </c>
      <c r="D2316" s="3">
        <f t="shared" si="464"/>
        <v>2299</v>
      </c>
      <c r="E2316" s="4" t="s">
        <v>2779</v>
      </c>
      <c r="F2316" s="3">
        <v>8</v>
      </c>
      <c r="G2316" s="3" t="s">
        <v>2827</v>
      </c>
      <c r="H2316" s="4" t="s">
        <v>1457</v>
      </c>
      <c r="I2316" s="3" t="s">
        <v>1426</v>
      </c>
      <c r="J2316" s="3" t="s">
        <v>2340</v>
      </c>
      <c r="K2316" s="7" t="str">
        <f>VLOOKUP($I2316,'New Summary'!$E$8:$G$59,2,FALSE)</f>
        <v>H-200x100x4,5x7</v>
      </c>
      <c r="L2316" s="3" t="s">
        <v>2496</v>
      </c>
      <c r="M2316" s="7">
        <f>VLOOKUP($I2316,'New Summary'!$E$8:$G$59,3,FALSE)</f>
        <v>18.2</v>
      </c>
      <c r="N2316" s="3">
        <v>7000</v>
      </c>
      <c r="O2316" s="3" t="s">
        <v>25</v>
      </c>
      <c r="P2316" s="3">
        <v>1</v>
      </c>
      <c r="Q2316" s="28">
        <f t="shared" si="467"/>
        <v>7</v>
      </c>
      <c r="R2316" s="28">
        <f t="shared" si="468"/>
        <v>127.39999999999999</v>
      </c>
      <c r="S2316" s="12">
        <v>0</v>
      </c>
      <c r="T2316" s="46">
        <f t="shared" si="470"/>
        <v>0</v>
      </c>
      <c r="U2316" s="37"/>
      <c r="V2316" s="3">
        <f t="shared" si="471"/>
        <v>7</v>
      </c>
      <c r="W2316" s="30" t="s">
        <v>2502</v>
      </c>
      <c r="X2316" s="5">
        <f t="shared" si="462"/>
        <v>127.39999999999999</v>
      </c>
      <c r="Y2316" s="5">
        <f t="shared" si="463"/>
        <v>0</v>
      </c>
      <c r="Z2316" s="5"/>
      <c r="AA2316" s="3">
        <v>0.20250000000000001</v>
      </c>
      <c r="AB2316" s="3">
        <f t="shared" si="465"/>
        <v>6.7975000000000003</v>
      </c>
      <c r="AC2316" s="3">
        <f t="shared" si="466"/>
        <v>3.6855000000000002</v>
      </c>
      <c r="AD2316">
        <v>202.5</v>
      </c>
      <c r="AE2316" s="1">
        <f t="shared" si="469"/>
        <v>0.20250000000000001</v>
      </c>
    </row>
    <row r="2317" spans="1:31" customFormat="1" ht="43.2" hidden="1" x14ac:dyDescent="0.3">
      <c r="A2317" s="65" t="str" cm="1">
        <f t="array" ref="A2317">_xlfn.IFS(M2317&gt;=65,"Heavy",M2317&lt;=25,"Light",M2317&gt;=26-64,"Medium")</f>
        <v>Light</v>
      </c>
      <c r="B2317" s="1" t="s">
        <v>2787</v>
      </c>
      <c r="C2317" s="1" t="s">
        <v>2824</v>
      </c>
      <c r="D2317" s="3">
        <f t="shared" si="464"/>
        <v>2300</v>
      </c>
      <c r="E2317" s="4" t="s">
        <v>2779</v>
      </c>
      <c r="F2317" s="3">
        <v>8</v>
      </c>
      <c r="G2317" s="3" t="s">
        <v>2827</v>
      </c>
      <c r="H2317" s="4" t="s">
        <v>1458</v>
      </c>
      <c r="I2317" s="3" t="s">
        <v>1426</v>
      </c>
      <c r="J2317" s="3" t="s">
        <v>2340</v>
      </c>
      <c r="K2317" s="7" t="str">
        <f>VLOOKUP($I2317,'New Summary'!$E$8:$G$59,2,FALSE)</f>
        <v>H-200x100x4,5x7</v>
      </c>
      <c r="L2317" s="3" t="s">
        <v>2496</v>
      </c>
      <c r="M2317" s="7">
        <f>VLOOKUP($I2317,'New Summary'!$E$8:$G$59,3,FALSE)</f>
        <v>18.2</v>
      </c>
      <c r="N2317" s="3">
        <v>7000</v>
      </c>
      <c r="O2317" s="3" t="s">
        <v>25</v>
      </c>
      <c r="P2317" s="3">
        <v>1</v>
      </c>
      <c r="Q2317" s="28">
        <f t="shared" si="467"/>
        <v>7</v>
      </c>
      <c r="R2317" s="28">
        <f t="shared" si="468"/>
        <v>127.39999999999999</v>
      </c>
      <c r="S2317" s="12">
        <v>0</v>
      </c>
      <c r="T2317" s="46">
        <f t="shared" si="470"/>
        <v>0</v>
      </c>
      <c r="U2317" s="37"/>
      <c r="V2317" s="3">
        <f t="shared" si="471"/>
        <v>7</v>
      </c>
      <c r="W2317" s="30" t="s">
        <v>2502</v>
      </c>
      <c r="X2317" s="5">
        <f t="shared" si="462"/>
        <v>127.39999999999999</v>
      </c>
      <c r="Y2317" s="5">
        <f t="shared" si="463"/>
        <v>0</v>
      </c>
      <c r="Z2317" s="5"/>
      <c r="AA2317" s="3">
        <v>0.18225</v>
      </c>
      <c r="AB2317" s="3">
        <f t="shared" si="465"/>
        <v>6.8177500000000002</v>
      </c>
      <c r="AC2317" s="3">
        <f t="shared" si="466"/>
        <v>3.3169499999999998</v>
      </c>
      <c r="AD2317">
        <v>182.25</v>
      </c>
      <c r="AE2317" s="1">
        <f t="shared" si="469"/>
        <v>0.18225</v>
      </c>
    </row>
    <row r="2318" spans="1:31" customFormat="1" ht="43.2" hidden="1" x14ac:dyDescent="0.3">
      <c r="A2318" s="65" t="str" cm="1">
        <f t="array" ref="A2318">_xlfn.IFS(M2318&gt;=65,"Heavy",M2318&lt;=25,"Light",M2318&gt;=26-64,"Medium")</f>
        <v>Light</v>
      </c>
      <c r="B2318" s="1" t="s">
        <v>2787</v>
      </c>
      <c r="C2318" s="1" t="s">
        <v>2824</v>
      </c>
      <c r="D2318" s="3">
        <f t="shared" si="464"/>
        <v>2301</v>
      </c>
      <c r="E2318" s="4" t="s">
        <v>2779</v>
      </c>
      <c r="F2318" s="3">
        <v>8</v>
      </c>
      <c r="G2318" s="3" t="s">
        <v>2827</v>
      </c>
      <c r="H2318" s="4" t="s">
        <v>1459</v>
      </c>
      <c r="I2318" s="3" t="s">
        <v>1426</v>
      </c>
      <c r="J2318" s="3" t="s">
        <v>2340</v>
      </c>
      <c r="K2318" s="7" t="str">
        <f>VLOOKUP($I2318,'New Summary'!$E$8:$G$59,2,FALSE)</f>
        <v>H-200x100x4,5x7</v>
      </c>
      <c r="L2318" s="3" t="s">
        <v>2496</v>
      </c>
      <c r="M2318" s="7">
        <f>VLOOKUP($I2318,'New Summary'!$E$8:$G$59,3,FALSE)</f>
        <v>18.2</v>
      </c>
      <c r="N2318" s="3">
        <v>7000</v>
      </c>
      <c r="O2318" s="3" t="s">
        <v>25</v>
      </c>
      <c r="P2318" s="3">
        <v>1</v>
      </c>
      <c r="Q2318" s="28">
        <f t="shared" si="467"/>
        <v>7</v>
      </c>
      <c r="R2318" s="28">
        <f t="shared" si="468"/>
        <v>127.39999999999999</v>
      </c>
      <c r="S2318" s="12">
        <v>0</v>
      </c>
      <c r="T2318" s="46">
        <f t="shared" si="470"/>
        <v>0</v>
      </c>
      <c r="U2318" s="37"/>
      <c r="V2318" s="3">
        <f t="shared" si="471"/>
        <v>7</v>
      </c>
      <c r="W2318" s="30" t="s">
        <v>2502</v>
      </c>
      <c r="X2318" s="5">
        <f t="shared" ref="X2318:X2381" si="472">V2318*M2318</f>
        <v>127.39999999999999</v>
      </c>
      <c r="Y2318" s="5">
        <f t="shared" ref="Y2318:Y2381" si="473">T2318*M2318</f>
        <v>0</v>
      </c>
      <c r="Z2318" s="5"/>
      <c r="AA2318" s="3">
        <f>Q2318</f>
        <v>7</v>
      </c>
      <c r="AB2318" s="3">
        <f t="shared" si="465"/>
        <v>0</v>
      </c>
      <c r="AC2318" s="3">
        <f t="shared" si="466"/>
        <v>127.39999999999999</v>
      </c>
      <c r="AE2318" s="1">
        <f t="shared" si="469"/>
        <v>0</v>
      </c>
    </row>
    <row r="2319" spans="1:31" customFormat="1" ht="43.2" hidden="1" x14ac:dyDescent="0.3">
      <c r="A2319" s="65" t="str" cm="1">
        <f t="array" ref="A2319">_xlfn.IFS(M2319&gt;=65,"Heavy",M2319&lt;=25,"Light",M2319&gt;=26-64,"Medium")</f>
        <v>Light</v>
      </c>
      <c r="B2319" s="1" t="s">
        <v>2787</v>
      </c>
      <c r="C2319" s="1" t="s">
        <v>2824</v>
      </c>
      <c r="D2319" s="3">
        <f t="shared" si="464"/>
        <v>2302</v>
      </c>
      <c r="E2319" s="4" t="s">
        <v>2779</v>
      </c>
      <c r="F2319" s="3">
        <v>8</v>
      </c>
      <c r="G2319" s="3" t="s">
        <v>2827</v>
      </c>
      <c r="H2319" s="4" t="s">
        <v>2201</v>
      </c>
      <c r="I2319" s="3" t="s">
        <v>1426</v>
      </c>
      <c r="J2319" s="3" t="s">
        <v>2340</v>
      </c>
      <c r="K2319" s="7" t="str">
        <f>VLOOKUP($I2319,'New Summary'!$E$8:$G$59,2,FALSE)</f>
        <v>H-200x100x4,5x7</v>
      </c>
      <c r="L2319" s="3" t="s">
        <v>2496</v>
      </c>
      <c r="M2319" s="7">
        <f>VLOOKUP($I2319,'New Summary'!$E$8:$G$59,3,FALSE)</f>
        <v>18.2</v>
      </c>
      <c r="N2319" s="3">
        <v>6800</v>
      </c>
      <c r="O2319" s="3" t="s">
        <v>25</v>
      </c>
      <c r="P2319" s="3">
        <v>1</v>
      </c>
      <c r="Q2319" s="28">
        <f t="shared" si="467"/>
        <v>6.8</v>
      </c>
      <c r="R2319" s="28">
        <f t="shared" si="468"/>
        <v>123.75999999999999</v>
      </c>
      <c r="S2319" s="12">
        <v>0</v>
      </c>
      <c r="T2319" s="46">
        <f t="shared" si="470"/>
        <v>0</v>
      </c>
      <c r="U2319" s="37"/>
      <c r="V2319" s="3">
        <f t="shared" si="471"/>
        <v>6.8</v>
      </c>
      <c r="W2319" s="30" t="s">
        <v>2502</v>
      </c>
      <c r="X2319" s="5">
        <f t="shared" si="472"/>
        <v>123.75999999999999</v>
      </c>
      <c r="Y2319" s="5">
        <f t="shared" si="473"/>
        <v>0</v>
      </c>
      <c r="Z2319" s="5"/>
      <c r="AA2319" s="3">
        <f t="shared" ref="AA2319:AA2356" si="474">Q2319</f>
        <v>6.8</v>
      </c>
      <c r="AB2319" s="3">
        <f t="shared" si="465"/>
        <v>0</v>
      </c>
      <c r="AC2319" s="3">
        <f t="shared" si="466"/>
        <v>123.75999999999999</v>
      </c>
      <c r="AE2319" s="1">
        <f t="shared" si="469"/>
        <v>0</v>
      </c>
    </row>
    <row r="2320" spans="1:31" customFormat="1" ht="43.2" hidden="1" x14ac:dyDescent="0.3">
      <c r="A2320" s="65" t="str" cm="1">
        <f t="array" ref="A2320">_xlfn.IFS(M2320&gt;=65,"Heavy",M2320&lt;=25,"Light",M2320&gt;=26-64,"Medium")</f>
        <v>Light</v>
      </c>
      <c r="B2320" s="1" t="s">
        <v>2787</v>
      </c>
      <c r="C2320" s="1" t="s">
        <v>2824</v>
      </c>
      <c r="D2320" s="3">
        <f t="shared" si="464"/>
        <v>2303</v>
      </c>
      <c r="E2320" s="4" t="s">
        <v>2779</v>
      </c>
      <c r="F2320" s="3">
        <v>8</v>
      </c>
      <c r="G2320" s="3" t="s">
        <v>2827</v>
      </c>
      <c r="H2320" s="4" t="s">
        <v>2202</v>
      </c>
      <c r="I2320" s="3" t="s">
        <v>1426</v>
      </c>
      <c r="J2320" s="3" t="s">
        <v>2340</v>
      </c>
      <c r="K2320" s="7" t="str">
        <f>VLOOKUP($I2320,'New Summary'!$E$8:$G$59,2,FALSE)</f>
        <v>H-200x100x4,5x7</v>
      </c>
      <c r="L2320" s="3" t="s">
        <v>2496</v>
      </c>
      <c r="M2320" s="7">
        <f>VLOOKUP($I2320,'New Summary'!$E$8:$G$59,3,FALSE)</f>
        <v>18.2</v>
      </c>
      <c r="N2320" s="3">
        <v>6800</v>
      </c>
      <c r="O2320" s="3" t="s">
        <v>25</v>
      </c>
      <c r="P2320" s="3">
        <v>1</v>
      </c>
      <c r="Q2320" s="28">
        <f t="shared" si="467"/>
        <v>6.8</v>
      </c>
      <c r="R2320" s="28">
        <f t="shared" si="468"/>
        <v>123.75999999999999</v>
      </c>
      <c r="S2320" s="12">
        <v>0</v>
      </c>
      <c r="T2320" s="46">
        <f t="shared" si="470"/>
        <v>0</v>
      </c>
      <c r="U2320" s="37"/>
      <c r="V2320" s="3">
        <f t="shared" si="471"/>
        <v>6.8</v>
      </c>
      <c r="W2320" s="30" t="s">
        <v>2502</v>
      </c>
      <c r="X2320" s="5">
        <f t="shared" si="472"/>
        <v>123.75999999999999</v>
      </c>
      <c r="Y2320" s="5">
        <f t="shared" si="473"/>
        <v>0</v>
      </c>
      <c r="Z2320" s="5"/>
      <c r="AA2320" s="3">
        <f t="shared" si="474"/>
        <v>6.8</v>
      </c>
      <c r="AB2320" s="3">
        <f t="shared" si="465"/>
        <v>0</v>
      </c>
      <c r="AC2320" s="3">
        <f t="shared" si="466"/>
        <v>123.75999999999999</v>
      </c>
      <c r="AE2320" s="1">
        <f t="shared" si="469"/>
        <v>0</v>
      </c>
    </row>
    <row r="2321" spans="1:31" customFormat="1" ht="43.2" hidden="1" x14ac:dyDescent="0.3">
      <c r="A2321" s="65" t="str" cm="1">
        <f t="array" ref="A2321">_xlfn.IFS(M2321&gt;=65,"Heavy",M2321&lt;=25,"Light",M2321&gt;=26-64,"Medium")</f>
        <v>Light</v>
      </c>
      <c r="B2321" s="1" t="s">
        <v>2787</v>
      </c>
      <c r="C2321" s="1" t="s">
        <v>2824</v>
      </c>
      <c r="D2321" s="3">
        <f t="shared" si="464"/>
        <v>2304</v>
      </c>
      <c r="E2321" s="4" t="s">
        <v>2779</v>
      </c>
      <c r="F2321" s="3">
        <v>8</v>
      </c>
      <c r="G2321" s="3" t="s">
        <v>2827</v>
      </c>
      <c r="H2321" s="4" t="s">
        <v>2203</v>
      </c>
      <c r="I2321" s="3" t="s">
        <v>1426</v>
      </c>
      <c r="J2321" s="3" t="s">
        <v>2340</v>
      </c>
      <c r="K2321" s="7" t="str">
        <f>VLOOKUP($I2321,'New Summary'!$E$8:$G$59,2,FALSE)</f>
        <v>H-200x100x4,5x7</v>
      </c>
      <c r="L2321" s="3" t="s">
        <v>2496</v>
      </c>
      <c r="M2321" s="7">
        <f>VLOOKUP($I2321,'New Summary'!$E$8:$G$59,3,FALSE)</f>
        <v>18.2</v>
      </c>
      <c r="N2321" s="3">
        <v>6800</v>
      </c>
      <c r="O2321" s="3" t="s">
        <v>25</v>
      </c>
      <c r="P2321" s="3">
        <v>1</v>
      </c>
      <c r="Q2321" s="28">
        <f t="shared" si="467"/>
        <v>6.8</v>
      </c>
      <c r="R2321" s="28">
        <f t="shared" si="468"/>
        <v>123.75999999999999</v>
      </c>
      <c r="S2321" s="12">
        <v>0</v>
      </c>
      <c r="T2321" s="46">
        <f t="shared" si="470"/>
        <v>0</v>
      </c>
      <c r="U2321" s="37"/>
      <c r="V2321" s="3">
        <f t="shared" si="471"/>
        <v>6.8</v>
      </c>
      <c r="W2321" s="30" t="s">
        <v>2502</v>
      </c>
      <c r="X2321" s="5">
        <f t="shared" si="472"/>
        <v>123.75999999999999</v>
      </c>
      <c r="Y2321" s="5">
        <f t="shared" si="473"/>
        <v>0</v>
      </c>
      <c r="Z2321" s="5"/>
      <c r="AA2321" s="3">
        <f t="shared" si="474"/>
        <v>6.8</v>
      </c>
      <c r="AB2321" s="3">
        <f t="shared" si="465"/>
        <v>0</v>
      </c>
      <c r="AC2321" s="3">
        <f t="shared" si="466"/>
        <v>123.75999999999999</v>
      </c>
      <c r="AE2321" s="1">
        <f t="shared" si="469"/>
        <v>0</v>
      </c>
    </row>
    <row r="2322" spans="1:31" customFormat="1" ht="43.2" hidden="1" x14ac:dyDescent="0.3">
      <c r="A2322" s="65" t="str" cm="1">
        <f t="array" ref="A2322">_xlfn.IFS(M2322&gt;=65,"Heavy",M2322&lt;=25,"Light",M2322&gt;=26-64,"Medium")</f>
        <v>Light</v>
      </c>
      <c r="B2322" s="1" t="s">
        <v>2787</v>
      </c>
      <c r="C2322" s="1" t="s">
        <v>2824</v>
      </c>
      <c r="D2322" s="3">
        <f t="shared" si="464"/>
        <v>2305</v>
      </c>
      <c r="E2322" s="4" t="s">
        <v>2779</v>
      </c>
      <c r="F2322" s="3">
        <v>8</v>
      </c>
      <c r="G2322" s="3" t="s">
        <v>2827</v>
      </c>
      <c r="H2322" s="4" t="s">
        <v>2204</v>
      </c>
      <c r="I2322" s="3" t="s">
        <v>1426</v>
      </c>
      <c r="J2322" s="3" t="s">
        <v>2340</v>
      </c>
      <c r="K2322" s="7" t="str">
        <f>VLOOKUP($I2322,'New Summary'!$E$8:$G$59,2,FALSE)</f>
        <v>H-200x100x4,5x7</v>
      </c>
      <c r="L2322" s="3" t="s">
        <v>2496</v>
      </c>
      <c r="M2322" s="7">
        <f>VLOOKUP($I2322,'New Summary'!$E$8:$G$59,3,FALSE)</f>
        <v>18.2</v>
      </c>
      <c r="N2322" s="3">
        <v>6800</v>
      </c>
      <c r="O2322" s="3" t="s">
        <v>25</v>
      </c>
      <c r="P2322" s="3">
        <v>1</v>
      </c>
      <c r="Q2322" s="28">
        <f t="shared" si="467"/>
        <v>6.8</v>
      </c>
      <c r="R2322" s="28">
        <f t="shared" si="468"/>
        <v>123.75999999999999</v>
      </c>
      <c r="S2322" s="12">
        <v>0</v>
      </c>
      <c r="T2322" s="46">
        <f t="shared" si="470"/>
        <v>0</v>
      </c>
      <c r="U2322" s="37"/>
      <c r="V2322" s="3">
        <f t="shared" si="471"/>
        <v>6.8</v>
      </c>
      <c r="W2322" s="30" t="s">
        <v>2502</v>
      </c>
      <c r="X2322" s="5">
        <f t="shared" si="472"/>
        <v>123.75999999999999</v>
      </c>
      <c r="Y2322" s="5">
        <f t="shared" si="473"/>
        <v>0</v>
      </c>
      <c r="Z2322" s="5"/>
      <c r="AA2322" s="3">
        <f t="shared" si="474"/>
        <v>6.8</v>
      </c>
      <c r="AB2322" s="3">
        <f t="shared" si="465"/>
        <v>0</v>
      </c>
      <c r="AC2322" s="3">
        <f t="shared" si="466"/>
        <v>123.75999999999999</v>
      </c>
      <c r="AE2322" s="1">
        <f t="shared" si="469"/>
        <v>0</v>
      </c>
    </row>
    <row r="2323" spans="1:31" customFormat="1" ht="43.2" hidden="1" x14ac:dyDescent="0.3">
      <c r="A2323" s="65" t="str" cm="1">
        <f t="array" ref="A2323">_xlfn.IFS(M2323&gt;=65,"Heavy",M2323&lt;=25,"Light",M2323&gt;=26-64,"Medium")</f>
        <v>Light</v>
      </c>
      <c r="B2323" s="1" t="s">
        <v>2787</v>
      </c>
      <c r="C2323" s="1" t="s">
        <v>2824</v>
      </c>
      <c r="D2323" s="3">
        <f t="shared" si="464"/>
        <v>2306</v>
      </c>
      <c r="E2323" s="4" t="s">
        <v>2779</v>
      </c>
      <c r="F2323" s="3">
        <v>8</v>
      </c>
      <c r="G2323" s="3" t="s">
        <v>2827</v>
      </c>
      <c r="H2323" s="4" t="s">
        <v>2205</v>
      </c>
      <c r="I2323" s="3" t="s">
        <v>1426</v>
      </c>
      <c r="J2323" s="3" t="s">
        <v>2340</v>
      </c>
      <c r="K2323" s="7" t="str">
        <f>VLOOKUP($I2323,'New Summary'!$E$8:$G$59,2,FALSE)</f>
        <v>H-200x100x4,5x7</v>
      </c>
      <c r="L2323" s="3" t="s">
        <v>2496</v>
      </c>
      <c r="M2323" s="7">
        <f>VLOOKUP($I2323,'New Summary'!$E$8:$G$59,3,FALSE)</f>
        <v>18.2</v>
      </c>
      <c r="N2323" s="3">
        <v>6800</v>
      </c>
      <c r="O2323" s="3" t="s">
        <v>25</v>
      </c>
      <c r="P2323" s="3">
        <v>1</v>
      </c>
      <c r="Q2323" s="28">
        <f t="shared" si="467"/>
        <v>6.8</v>
      </c>
      <c r="R2323" s="28">
        <f t="shared" si="468"/>
        <v>123.75999999999999</v>
      </c>
      <c r="S2323" s="12">
        <v>0</v>
      </c>
      <c r="T2323" s="46">
        <f t="shared" si="470"/>
        <v>0</v>
      </c>
      <c r="U2323" s="37"/>
      <c r="V2323" s="3">
        <f t="shared" si="471"/>
        <v>6.8</v>
      </c>
      <c r="W2323" s="30" t="s">
        <v>2502</v>
      </c>
      <c r="X2323" s="5">
        <f t="shared" si="472"/>
        <v>123.75999999999999</v>
      </c>
      <c r="Y2323" s="5">
        <f t="shared" si="473"/>
        <v>0</v>
      </c>
      <c r="Z2323" s="5"/>
      <c r="AA2323" s="3">
        <f t="shared" si="474"/>
        <v>6.8</v>
      </c>
      <c r="AB2323" s="3">
        <f t="shared" si="465"/>
        <v>0</v>
      </c>
      <c r="AC2323" s="3">
        <f t="shared" si="466"/>
        <v>123.75999999999999</v>
      </c>
      <c r="AE2323" s="1">
        <f t="shared" si="469"/>
        <v>0</v>
      </c>
    </row>
    <row r="2324" spans="1:31" customFormat="1" ht="43.2" hidden="1" x14ac:dyDescent="0.3">
      <c r="A2324" s="65" t="str" cm="1">
        <f t="array" ref="A2324">_xlfn.IFS(M2324&gt;=65,"Heavy",M2324&lt;=25,"Light",M2324&gt;=26-64,"Medium")</f>
        <v>Light</v>
      </c>
      <c r="B2324" s="1" t="s">
        <v>2787</v>
      </c>
      <c r="C2324" s="1" t="s">
        <v>2824</v>
      </c>
      <c r="D2324" s="3">
        <f t="shared" ref="D2324:D2387" si="475">D2323+1</f>
        <v>2307</v>
      </c>
      <c r="E2324" s="4" t="s">
        <v>2779</v>
      </c>
      <c r="F2324" s="3">
        <v>8</v>
      </c>
      <c r="G2324" s="3" t="s">
        <v>2827</v>
      </c>
      <c r="H2324" s="4" t="s">
        <v>2206</v>
      </c>
      <c r="I2324" s="3" t="s">
        <v>1426</v>
      </c>
      <c r="J2324" s="3" t="s">
        <v>2340</v>
      </c>
      <c r="K2324" s="7" t="str">
        <f>VLOOKUP($I2324,'New Summary'!$E$8:$G$59,2,FALSE)</f>
        <v>H-200x100x4,5x7</v>
      </c>
      <c r="L2324" s="3" t="s">
        <v>2496</v>
      </c>
      <c r="M2324" s="7">
        <f>VLOOKUP($I2324,'New Summary'!$E$8:$G$59,3,FALSE)</f>
        <v>18.2</v>
      </c>
      <c r="N2324" s="3">
        <v>6800</v>
      </c>
      <c r="O2324" s="3" t="s">
        <v>25</v>
      </c>
      <c r="P2324" s="3">
        <v>1</v>
      </c>
      <c r="Q2324" s="28">
        <f t="shared" si="467"/>
        <v>6.8</v>
      </c>
      <c r="R2324" s="28">
        <f t="shared" si="468"/>
        <v>123.75999999999999</v>
      </c>
      <c r="S2324" s="12">
        <v>0</v>
      </c>
      <c r="T2324" s="46">
        <f t="shared" si="470"/>
        <v>0</v>
      </c>
      <c r="U2324" s="37"/>
      <c r="V2324" s="3">
        <f t="shared" si="471"/>
        <v>6.8</v>
      </c>
      <c r="W2324" s="30" t="s">
        <v>2502</v>
      </c>
      <c r="X2324" s="5">
        <f t="shared" si="472"/>
        <v>123.75999999999999</v>
      </c>
      <c r="Y2324" s="5">
        <f t="shared" si="473"/>
        <v>0</v>
      </c>
      <c r="Z2324" s="5"/>
      <c r="AA2324" s="3">
        <f t="shared" si="474"/>
        <v>6.8</v>
      </c>
      <c r="AB2324" s="3">
        <f t="shared" si="465"/>
        <v>0</v>
      </c>
      <c r="AC2324" s="3">
        <f t="shared" si="466"/>
        <v>123.75999999999999</v>
      </c>
      <c r="AE2324" s="1">
        <f t="shared" si="469"/>
        <v>0</v>
      </c>
    </row>
    <row r="2325" spans="1:31" customFormat="1" ht="43.2" hidden="1" x14ac:dyDescent="0.3">
      <c r="A2325" s="65" t="str" cm="1">
        <f t="array" ref="A2325">_xlfn.IFS(M2325&gt;=65,"Heavy",M2325&lt;=25,"Light",M2325&gt;=26-64,"Medium")</f>
        <v>Light</v>
      </c>
      <c r="B2325" s="1" t="s">
        <v>2787</v>
      </c>
      <c r="C2325" s="1" t="s">
        <v>2824</v>
      </c>
      <c r="D2325" s="3">
        <f t="shared" si="475"/>
        <v>2308</v>
      </c>
      <c r="E2325" s="4" t="s">
        <v>2779</v>
      </c>
      <c r="F2325" s="3">
        <v>8</v>
      </c>
      <c r="G2325" s="3" t="s">
        <v>2827</v>
      </c>
      <c r="H2325" s="4" t="s">
        <v>2207</v>
      </c>
      <c r="I2325" s="3" t="s">
        <v>1426</v>
      </c>
      <c r="J2325" s="3" t="s">
        <v>2340</v>
      </c>
      <c r="K2325" s="7" t="str">
        <f>VLOOKUP($I2325,'New Summary'!$E$8:$G$59,2,FALSE)</f>
        <v>H-200x100x4,5x7</v>
      </c>
      <c r="L2325" s="3" t="s">
        <v>2496</v>
      </c>
      <c r="M2325" s="7">
        <f>VLOOKUP($I2325,'New Summary'!$E$8:$G$59,3,FALSE)</f>
        <v>18.2</v>
      </c>
      <c r="N2325" s="3">
        <v>6800</v>
      </c>
      <c r="O2325" s="3" t="s">
        <v>25</v>
      </c>
      <c r="P2325" s="3">
        <v>1</v>
      </c>
      <c r="Q2325" s="28">
        <f t="shared" si="467"/>
        <v>6.8</v>
      </c>
      <c r="R2325" s="28">
        <f t="shared" si="468"/>
        <v>123.75999999999999</v>
      </c>
      <c r="S2325" s="12">
        <v>0</v>
      </c>
      <c r="T2325" s="46">
        <f t="shared" si="470"/>
        <v>0</v>
      </c>
      <c r="U2325" s="37"/>
      <c r="V2325" s="3">
        <f t="shared" si="471"/>
        <v>6.8</v>
      </c>
      <c r="W2325" s="30" t="s">
        <v>2502</v>
      </c>
      <c r="X2325" s="5">
        <f t="shared" si="472"/>
        <v>123.75999999999999</v>
      </c>
      <c r="Y2325" s="5">
        <f t="shared" si="473"/>
        <v>0</v>
      </c>
      <c r="Z2325" s="5"/>
      <c r="AA2325" s="3">
        <f t="shared" si="474"/>
        <v>6.8</v>
      </c>
      <c r="AB2325" s="3">
        <f t="shared" si="465"/>
        <v>0</v>
      </c>
      <c r="AC2325" s="3">
        <f t="shared" si="466"/>
        <v>123.75999999999999</v>
      </c>
      <c r="AE2325" s="1">
        <f t="shared" si="469"/>
        <v>0</v>
      </c>
    </row>
    <row r="2326" spans="1:31" customFormat="1" ht="43.2" hidden="1" x14ac:dyDescent="0.3">
      <c r="A2326" s="65" t="str" cm="1">
        <f t="array" ref="A2326">_xlfn.IFS(M2326&gt;=65,"Heavy",M2326&lt;=25,"Light",M2326&gt;=26-64,"Medium")</f>
        <v>Light</v>
      </c>
      <c r="B2326" s="1" t="s">
        <v>2787</v>
      </c>
      <c r="C2326" s="1" t="s">
        <v>2824</v>
      </c>
      <c r="D2326" s="3">
        <f t="shared" si="475"/>
        <v>2309</v>
      </c>
      <c r="E2326" s="4" t="s">
        <v>2779</v>
      </c>
      <c r="F2326" s="3">
        <v>8</v>
      </c>
      <c r="G2326" s="3" t="s">
        <v>2827</v>
      </c>
      <c r="H2326" s="4" t="s">
        <v>2208</v>
      </c>
      <c r="I2326" s="3" t="s">
        <v>1426</v>
      </c>
      <c r="J2326" s="3" t="s">
        <v>2340</v>
      </c>
      <c r="K2326" s="7" t="str">
        <f>VLOOKUP($I2326,'New Summary'!$E$8:$G$59,2,FALSE)</f>
        <v>H-200x100x4,5x7</v>
      </c>
      <c r="L2326" s="3" t="s">
        <v>2496</v>
      </c>
      <c r="M2326" s="7">
        <f>VLOOKUP($I2326,'New Summary'!$E$8:$G$59,3,FALSE)</f>
        <v>18.2</v>
      </c>
      <c r="N2326" s="3">
        <v>6800</v>
      </c>
      <c r="O2326" s="3" t="s">
        <v>25</v>
      </c>
      <c r="P2326" s="3">
        <v>1</v>
      </c>
      <c r="Q2326" s="28">
        <f t="shared" si="467"/>
        <v>6.8</v>
      </c>
      <c r="R2326" s="28">
        <f t="shared" si="468"/>
        <v>123.75999999999999</v>
      </c>
      <c r="S2326" s="12">
        <v>0</v>
      </c>
      <c r="T2326" s="46">
        <f t="shared" si="470"/>
        <v>0</v>
      </c>
      <c r="U2326" s="37"/>
      <c r="V2326" s="3">
        <f t="shared" si="471"/>
        <v>6.8</v>
      </c>
      <c r="W2326" s="30" t="s">
        <v>2502</v>
      </c>
      <c r="X2326" s="5">
        <f t="shared" si="472"/>
        <v>123.75999999999999</v>
      </c>
      <c r="Y2326" s="5">
        <f t="shared" si="473"/>
        <v>0</v>
      </c>
      <c r="Z2326" s="5"/>
      <c r="AA2326" s="3">
        <f t="shared" si="474"/>
        <v>6.8</v>
      </c>
      <c r="AB2326" s="3">
        <f t="shared" si="465"/>
        <v>0</v>
      </c>
      <c r="AC2326" s="3">
        <f t="shared" si="466"/>
        <v>123.75999999999999</v>
      </c>
      <c r="AE2326" s="1">
        <f t="shared" si="469"/>
        <v>0</v>
      </c>
    </row>
    <row r="2327" spans="1:31" customFormat="1" ht="43.2" hidden="1" x14ac:dyDescent="0.3">
      <c r="A2327" s="65" t="str" cm="1">
        <f t="array" ref="A2327">_xlfn.IFS(M2327&gt;=65,"Heavy",M2327&lt;=25,"Light",M2327&gt;=26-64,"Medium")</f>
        <v>Light</v>
      </c>
      <c r="B2327" s="1" t="s">
        <v>2787</v>
      </c>
      <c r="C2327" s="1" t="s">
        <v>2824</v>
      </c>
      <c r="D2327" s="3">
        <f t="shared" si="475"/>
        <v>2310</v>
      </c>
      <c r="E2327" s="4" t="s">
        <v>2779</v>
      </c>
      <c r="F2327" s="3">
        <v>8</v>
      </c>
      <c r="G2327" s="3" t="s">
        <v>2827</v>
      </c>
      <c r="H2327" s="4" t="s">
        <v>2209</v>
      </c>
      <c r="I2327" s="3" t="s">
        <v>1426</v>
      </c>
      <c r="J2327" s="3" t="s">
        <v>2340</v>
      </c>
      <c r="K2327" s="7" t="str">
        <f>VLOOKUP($I2327,'New Summary'!$E$8:$G$59,2,FALSE)</f>
        <v>H-200x100x4,5x7</v>
      </c>
      <c r="L2327" s="3" t="s">
        <v>2496</v>
      </c>
      <c r="M2327" s="7">
        <f>VLOOKUP($I2327,'New Summary'!$E$8:$G$59,3,FALSE)</f>
        <v>18.2</v>
      </c>
      <c r="N2327" s="3">
        <v>6800</v>
      </c>
      <c r="O2327" s="3" t="s">
        <v>25</v>
      </c>
      <c r="P2327" s="3">
        <v>1</v>
      </c>
      <c r="Q2327" s="28">
        <f t="shared" si="467"/>
        <v>6.8</v>
      </c>
      <c r="R2327" s="28">
        <f t="shared" si="468"/>
        <v>123.75999999999999</v>
      </c>
      <c r="S2327" s="12">
        <v>0</v>
      </c>
      <c r="T2327" s="46">
        <f t="shared" si="470"/>
        <v>0</v>
      </c>
      <c r="U2327" s="37"/>
      <c r="V2327" s="3">
        <f t="shared" si="471"/>
        <v>6.8</v>
      </c>
      <c r="W2327" s="30" t="s">
        <v>2502</v>
      </c>
      <c r="X2327" s="5">
        <f t="shared" si="472"/>
        <v>123.75999999999999</v>
      </c>
      <c r="Y2327" s="5">
        <f t="shared" si="473"/>
        <v>0</v>
      </c>
      <c r="Z2327" s="5"/>
      <c r="AA2327" s="3">
        <f t="shared" si="474"/>
        <v>6.8</v>
      </c>
      <c r="AB2327" s="3">
        <f t="shared" si="465"/>
        <v>0</v>
      </c>
      <c r="AC2327" s="3">
        <f t="shared" si="466"/>
        <v>123.75999999999999</v>
      </c>
      <c r="AE2327" s="1">
        <f t="shared" si="469"/>
        <v>0</v>
      </c>
    </row>
    <row r="2328" spans="1:31" customFormat="1" ht="43.2" hidden="1" x14ac:dyDescent="0.3">
      <c r="A2328" s="65" t="str" cm="1">
        <f t="array" ref="A2328">_xlfn.IFS(M2328&gt;=65,"Heavy",M2328&lt;=25,"Light",M2328&gt;=26-64,"Medium")</f>
        <v>Light</v>
      </c>
      <c r="B2328" s="1" t="s">
        <v>2787</v>
      </c>
      <c r="C2328" s="1" t="s">
        <v>2824</v>
      </c>
      <c r="D2328" s="3">
        <f t="shared" si="475"/>
        <v>2311</v>
      </c>
      <c r="E2328" s="4" t="s">
        <v>2779</v>
      </c>
      <c r="F2328" s="3">
        <v>8</v>
      </c>
      <c r="G2328" s="3" t="s">
        <v>2827</v>
      </c>
      <c r="H2328" s="4" t="s">
        <v>2210</v>
      </c>
      <c r="I2328" s="3" t="s">
        <v>1426</v>
      </c>
      <c r="J2328" s="3" t="s">
        <v>2340</v>
      </c>
      <c r="K2328" s="7" t="str">
        <f>VLOOKUP($I2328,'New Summary'!$E$8:$G$59,2,FALSE)</f>
        <v>H-200x100x4,5x7</v>
      </c>
      <c r="L2328" s="3" t="s">
        <v>2496</v>
      </c>
      <c r="M2328" s="7">
        <f>VLOOKUP($I2328,'New Summary'!$E$8:$G$59,3,FALSE)</f>
        <v>18.2</v>
      </c>
      <c r="N2328" s="3">
        <v>6800</v>
      </c>
      <c r="O2328" s="3" t="s">
        <v>25</v>
      </c>
      <c r="P2328" s="3">
        <v>1</v>
      </c>
      <c r="Q2328" s="28">
        <f t="shared" si="467"/>
        <v>6.8</v>
      </c>
      <c r="R2328" s="28">
        <f t="shared" si="468"/>
        <v>123.75999999999999</v>
      </c>
      <c r="S2328" s="12">
        <v>0</v>
      </c>
      <c r="T2328" s="46">
        <f t="shared" si="470"/>
        <v>0</v>
      </c>
      <c r="U2328" s="37"/>
      <c r="V2328" s="3">
        <f t="shared" si="471"/>
        <v>6.8</v>
      </c>
      <c r="W2328" s="30" t="s">
        <v>2502</v>
      </c>
      <c r="X2328" s="5">
        <f t="shared" si="472"/>
        <v>123.75999999999999</v>
      </c>
      <c r="Y2328" s="5">
        <f t="shared" si="473"/>
        <v>0</v>
      </c>
      <c r="Z2328" s="5"/>
      <c r="AA2328" s="3">
        <f t="shared" si="474"/>
        <v>6.8</v>
      </c>
      <c r="AB2328" s="3">
        <f t="shared" si="465"/>
        <v>0</v>
      </c>
      <c r="AC2328" s="3">
        <f t="shared" si="466"/>
        <v>123.75999999999999</v>
      </c>
      <c r="AE2328" s="1">
        <f t="shared" si="469"/>
        <v>0</v>
      </c>
    </row>
    <row r="2329" spans="1:31" customFormat="1" ht="43.2" hidden="1" x14ac:dyDescent="0.3">
      <c r="A2329" s="65" t="str" cm="1">
        <f t="array" ref="A2329">_xlfn.IFS(M2329&gt;=65,"Heavy",M2329&lt;=25,"Light",M2329&gt;=26-64,"Medium")</f>
        <v>Light</v>
      </c>
      <c r="B2329" s="1" t="s">
        <v>2787</v>
      </c>
      <c r="C2329" s="1" t="s">
        <v>2824</v>
      </c>
      <c r="D2329" s="3">
        <f t="shared" si="475"/>
        <v>2312</v>
      </c>
      <c r="E2329" s="4" t="s">
        <v>2779</v>
      </c>
      <c r="F2329" s="3">
        <v>8</v>
      </c>
      <c r="G2329" s="3" t="s">
        <v>2827</v>
      </c>
      <c r="H2329" s="4" t="s">
        <v>2211</v>
      </c>
      <c r="I2329" s="3" t="s">
        <v>1426</v>
      </c>
      <c r="J2329" s="3" t="s">
        <v>2340</v>
      </c>
      <c r="K2329" s="7" t="str">
        <f>VLOOKUP($I2329,'New Summary'!$E$8:$G$59,2,FALSE)</f>
        <v>H-200x100x4,5x7</v>
      </c>
      <c r="L2329" s="3" t="s">
        <v>2496</v>
      </c>
      <c r="M2329" s="7">
        <f>VLOOKUP($I2329,'New Summary'!$E$8:$G$59,3,FALSE)</f>
        <v>18.2</v>
      </c>
      <c r="N2329" s="3">
        <v>6800</v>
      </c>
      <c r="O2329" s="3" t="s">
        <v>25</v>
      </c>
      <c r="P2329" s="3">
        <v>1</v>
      </c>
      <c r="Q2329" s="28">
        <f t="shared" si="467"/>
        <v>6.8</v>
      </c>
      <c r="R2329" s="28">
        <f t="shared" si="468"/>
        <v>123.75999999999999</v>
      </c>
      <c r="S2329" s="12">
        <v>0</v>
      </c>
      <c r="T2329" s="46">
        <f t="shared" si="470"/>
        <v>0</v>
      </c>
      <c r="U2329" s="37"/>
      <c r="V2329" s="3">
        <f t="shared" si="471"/>
        <v>6.8</v>
      </c>
      <c r="W2329" s="30" t="s">
        <v>2502</v>
      </c>
      <c r="X2329" s="5">
        <f t="shared" si="472"/>
        <v>123.75999999999999</v>
      </c>
      <c r="Y2329" s="5">
        <f t="shared" si="473"/>
        <v>0</v>
      </c>
      <c r="Z2329" s="5"/>
      <c r="AA2329" s="3">
        <f t="shared" si="474"/>
        <v>6.8</v>
      </c>
      <c r="AB2329" s="3">
        <f t="shared" si="465"/>
        <v>0</v>
      </c>
      <c r="AC2329" s="3">
        <f t="shared" si="466"/>
        <v>123.75999999999999</v>
      </c>
      <c r="AE2329" s="1">
        <f t="shared" si="469"/>
        <v>0</v>
      </c>
    </row>
    <row r="2330" spans="1:31" customFormat="1" ht="43.2" hidden="1" x14ac:dyDescent="0.3">
      <c r="A2330" s="65" t="str" cm="1">
        <f t="array" ref="A2330">_xlfn.IFS(M2330&gt;=65,"Heavy",M2330&lt;=25,"Light",M2330&gt;=26-64,"Medium")</f>
        <v>Light</v>
      </c>
      <c r="B2330" s="1" t="s">
        <v>2787</v>
      </c>
      <c r="C2330" s="1" t="s">
        <v>2824</v>
      </c>
      <c r="D2330" s="3">
        <f t="shared" si="475"/>
        <v>2313</v>
      </c>
      <c r="E2330" s="4" t="s">
        <v>2779</v>
      </c>
      <c r="F2330" s="3">
        <v>8</v>
      </c>
      <c r="G2330" s="3" t="s">
        <v>2827</v>
      </c>
      <c r="H2330" s="4" t="s">
        <v>2212</v>
      </c>
      <c r="I2330" s="3" t="s">
        <v>1426</v>
      </c>
      <c r="J2330" s="3" t="s">
        <v>2340</v>
      </c>
      <c r="K2330" s="7" t="str">
        <f>VLOOKUP($I2330,'New Summary'!$E$8:$G$59,2,FALSE)</f>
        <v>H-200x100x4,5x7</v>
      </c>
      <c r="L2330" s="3" t="s">
        <v>2496</v>
      </c>
      <c r="M2330" s="7">
        <f>VLOOKUP($I2330,'New Summary'!$E$8:$G$59,3,FALSE)</f>
        <v>18.2</v>
      </c>
      <c r="N2330" s="3">
        <v>6800</v>
      </c>
      <c r="O2330" s="3" t="s">
        <v>25</v>
      </c>
      <c r="P2330" s="3">
        <v>1</v>
      </c>
      <c r="Q2330" s="28">
        <f t="shared" si="467"/>
        <v>6.8</v>
      </c>
      <c r="R2330" s="28">
        <f t="shared" si="468"/>
        <v>123.75999999999999</v>
      </c>
      <c r="S2330" s="12">
        <v>0</v>
      </c>
      <c r="T2330" s="46">
        <f t="shared" si="470"/>
        <v>0</v>
      </c>
      <c r="U2330" s="37"/>
      <c r="V2330" s="3">
        <f t="shared" si="471"/>
        <v>6.8</v>
      </c>
      <c r="W2330" s="30" t="s">
        <v>2502</v>
      </c>
      <c r="X2330" s="5">
        <f t="shared" si="472"/>
        <v>123.75999999999999</v>
      </c>
      <c r="Y2330" s="5">
        <f t="shared" si="473"/>
        <v>0</v>
      </c>
      <c r="Z2330" s="5"/>
      <c r="AA2330" s="3">
        <f t="shared" si="474"/>
        <v>6.8</v>
      </c>
      <c r="AB2330" s="3">
        <f t="shared" si="465"/>
        <v>0</v>
      </c>
      <c r="AC2330" s="3">
        <f t="shared" si="466"/>
        <v>123.75999999999999</v>
      </c>
      <c r="AE2330" s="1">
        <f t="shared" si="469"/>
        <v>0</v>
      </c>
    </row>
    <row r="2331" spans="1:31" customFormat="1" ht="43.2" hidden="1" x14ac:dyDescent="0.3">
      <c r="A2331" s="65" t="str" cm="1">
        <f t="array" ref="A2331">_xlfn.IFS(M2331&gt;=65,"Heavy",M2331&lt;=25,"Light",M2331&gt;=26-64,"Medium")</f>
        <v>Light</v>
      </c>
      <c r="B2331" s="1" t="s">
        <v>2787</v>
      </c>
      <c r="C2331" s="1" t="s">
        <v>2824</v>
      </c>
      <c r="D2331" s="3">
        <f t="shared" si="475"/>
        <v>2314</v>
      </c>
      <c r="E2331" s="4" t="s">
        <v>2779</v>
      </c>
      <c r="F2331" s="3">
        <v>8</v>
      </c>
      <c r="G2331" s="3" t="s">
        <v>2827</v>
      </c>
      <c r="H2331" s="4" t="s">
        <v>2213</v>
      </c>
      <c r="I2331" s="3" t="s">
        <v>1426</v>
      </c>
      <c r="J2331" s="3" t="s">
        <v>2340</v>
      </c>
      <c r="K2331" s="7" t="str">
        <f>VLOOKUP($I2331,'New Summary'!$E$8:$G$59,2,FALSE)</f>
        <v>H-200x100x4,5x7</v>
      </c>
      <c r="L2331" s="3" t="s">
        <v>2496</v>
      </c>
      <c r="M2331" s="7">
        <f>VLOOKUP($I2331,'New Summary'!$E$8:$G$59,3,FALSE)</f>
        <v>18.2</v>
      </c>
      <c r="N2331" s="3">
        <v>6800</v>
      </c>
      <c r="O2331" s="3" t="s">
        <v>25</v>
      </c>
      <c r="P2331" s="3">
        <v>1</v>
      </c>
      <c r="Q2331" s="28">
        <f t="shared" si="467"/>
        <v>6.8</v>
      </c>
      <c r="R2331" s="28">
        <f t="shared" si="468"/>
        <v>123.75999999999999</v>
      </c>
      <c r="S2331" s="12">
        <v>0</v>
      </c>
      <c r="T2331" s="46">
        <f t="shared" si="470"/>
        <v>0</v>
      </c>
      <c r="U2331" s="37"/>
      <c r="V2331" s="3">
        <f t="shared" si="471"/>
        <v>6.8</v>
      </c>
      <c r="W2331" s="30" t="s">
        <v>2502</v>
      </c>
      <c r="X2331" s="5">
        <f t="shared" si="472"/>
        <v>123.75999999999999</v>
      </c>
      <c r="Y2331" s="5">
        <f t="shared" si="473"/>
        <v>0</v>
      </c>
      <c r="Z2331" s="5"/>
      <c r="AA2331" s="3">
        <f t="shared" si="474"/>
        <v>6.8</v>
      </c>
      <c r="AB2331" s="3">
        <f t="shared" si="465"/>
        <v>0</v>
      </c>
      <c r="AC2331" s="3">
        <f t="shared" si="466"/>
        <v>123.75999999999999</v>
      </c>
      <c r="AE2331" s="1">
        <f t="shared" si="469"/>
        <v>0</v>
      </c>
    </row>
    <row r="2332" spans="1:31" customFormat="1" ht="43.2" hidden="1" x14ac:dyDescent="0.3">
      <c r="A2332" s="65" t="str" cm="1">
        <f t="array" ref="A2332">_xlfn.IFS(M2332&gt;=65,"Heavy",M2332&lt;=25,"Light",M2332&gt;=26-64,"Medium")</f>
        <v>Light</v>
      </c>
      <c r="B2332" s="1" t="s">
        <v>2787</v>
      </c>
      <c r="C2332" s="1" t="s">
        <v>2824</v>
      </c>
      <c r="D2332" s="3">
        <f t="shared" si="475"/>
        <v>2315</v>
      </c>
      <c r="E2332" s="4" t="s">
        <v>2779</v>
      </c>
      <c r="F2332" s="3">
        <v>8</v>
      </c>
      <c r="G2332" s="3" t="s">
        <v>2827</v>
      </c>
      <c r="H2332" s="4" t="s">
        <v>2214</v>
      </c>
      <c r="I2332" s="3" t="s">
        <v>1426</v>
      </c>
      <c r="J2332" s="3" t="s">
        <v>2340</v>
      </c>
      <c r="K2332" s="7" t="str">
        <f>VLOOKUP($I2332,'New Summary'!$E$8:$G$59,2,FALSE)</f>
        <v>H-200x100x4,5x7</v>
      </c>
      <c r="L2332" s="3" t="s">
        <v>2496</v>
      </c>
      <c r="M2332" s="7">
        <f>VLOOKUP($I2332,'New Summary'!$E$8:$G$59,3,FALSE)</f>
        <v>18.2</v>
      </c>
      <c r="N2332" s="3">
        <v>6800</v>
      </c>
      <c r="O2332" s="3" t="s">
        <v>25</v>
      </c>
      <c r="P2332" s="3">
        <v>1</v>
      </c>
      <c r="Q2332" s="28">
        <f t="shared" si="467"/>
        <v>6.8</v>
      </c>
      <c r="R2332" s="28">
        <f t="shared" si="468"/>
        <v>123.75999999999999</v>
      </c>
      <c r="S2332" s="12">
        <v>0</v>
      </c>
      <c r="T2332" s="46">
        <f t="shared" si="470"/>
        <v>0</v>
      </c>
      <c r="U2332" s="37"/>
      <c r="V2332" s="3">
        <f t="shared" si="471"/>
        <v>6.8</v>
      </c>
      <c r="W2332" s="30" t="s">
        <v>2502</v>
      </c>
      <c r="X2332" s="5">
        <f t="shared" si="472"/>
        <v>123.75999999999999</v>
      </c>
      <c r="Y2332" s="5">
        <f t="shared" si="473"/>
        <v>0</v>
      </c>
      <c r="Z2332" s="5"/>
      <c r="AA2332" s="3">
        <f t="shared" si="474"/>
        <v>6.8</v>
      </c>
      <c r="AB2332" s="3">
        <f t="shared" si="465"/>
        <v>0</v>
      </c>
      <c r="AC2332" s="3">
        <f t="shared" si="466"/>
        <v>123.75999999999999</v>
      </c>
      <c r="AE2332" s="1">
        <f t="shared" si="469"/>
        <v>0</v>
      </c>
    </row>
    <row r="2333" spans="1:31" customFormat="1" ht="43.2" hidden="1" x14ac:dyDescent="0.3">
      <c r="A2333" s="65" t="str" cm="1">
        <f t="array" ref="A2333">_xlfn.IFS(M2333&gt;=65,"Heavy",M2333&lt;=25,"Light",M2333&gt;=26-64,"Medium")</f>
        <v>Light</v>
      </c>
      <c r="B2333" s="1" t="s">
        <v>2787</v>
      </c>
      <c r="C2333" s="1" t="s">
        <v>2824</v>
      </c>
      <c r="D2333" s="3">
        <f t="shared" si="475"/>
        <v>2316</v>
      </c>
      <c r="E2333" s="4" t="s">
        <v>2779</v>
      </c>
      <c r="F2333" s="3">
        <v>8</v>
      </c>
      <c r="G2333" s="3" t="s">
        <v>2827</v>
      </c>
      <c r="H2333" s="4" t="s">
        <v>2215</v>
      </c>
      <c r="I2333" s="3" t="s">
        <v>1426</v>
      </c>
      <c r="J2333" s="3" t="s">
        <v>2340</v>
      </c>
      <c r="K2333" s="7" t="str">
        <f>VLOOKUP($I2333,'New Summary'!$E$8:$G$59,2,FALSE)</f>
        <v>H-200x100x4,5x7</v>
      </c>
      <c r="L2333" s="3" t="s">
        <v>2496</v>
      </c>
      <c r="M2333" s="7">
        <f>VLOOKUP($I2333,'New Summary'!$E$8:$G$59,3,FALSE)</f>
        <v>18.2</v>
      </c>
      <c r="N2333" s="3">
        <v>6800</v>
      </c>
      <c r="O2333" s="3" t="s">
        <v>25</v>
      </c>
      <c r="P2333" s="3">
        <v>1</v>
      </c>
      <c r="Q2333" s="28">
        <f t="shared" si="467"/>
        <v>6.8</v>
      </c>
      <c r="R2333" s="28">
        <f t="shared" si="468"/>
        <v>123.75999999999999</v>
      </c>
      <c r="S2333" s="12">
        <v>0</v>
      </c>
      <c r="T2333" s="46">
        <f t="shared" si="470"/>
        <v>0</v>
      </c>
      <c r="U2333" s="37"/>
      <c r="V2333" s="3">
        <f t="shared" si="471"/>
        <v>6.8</v>
      </c>
      <c r="W2333" s="30" t="s">
        <v>2502</v>
      </c>
      <c r="X2333" s="5">
        <f t="shared" si="472"/>
        <v>123.75999999999999</v>
      </c>
      <c r="Y2333" s="5">
        <f t="shared" si="473"/>
        <v>0</v>
      </c>
      <c r="Z2333" s="5"/>
      <c r="AA2333" s="3">
        <f t="shared" si="474"/>
        <v>6.8</v>
      </c>
      <c r="AB2333" s="3">
        <f t="shared" ref="AB2333:AB2353" si="476">Q2333-AA2333</f>
        <v>0</v>
      </c>
      <c r="AC2333" s="3">
        <f t="shared" ref="AC2333:AC2353" si="477">AA2333*M2333*P2333</f>
        <v>123.75999999999999</v>
      </c>
      <c r="AE2333" s="1">
        <f t="shared" si="469"/>
        <v>0</v>
      </c>
    </row>
    <row r="2334" spans="1:31" customFormat="1" ht="43.2" hidden="1" x14ac:dyDescent="0.3">
      <c r="A2334" s="65" t="str" cm="1">
        <f t="array" ref="A2334">_xlfn.IFS(M2334&gt;=65,"Heavy",M2334&lt;=25,"Light",M2334&gt;=26-64,"Medium")</f>
        <v>Light</v>
      </c>
      <c r="B2334" s="1" t="s">
        <v>2787</v>
      </c>
      <c r="C2334" s="1" t="s">
        <v>2824</v>
      </c>
      <c r="D2334" s="3">
        <f t="shared" si="475"/>
        <v>2317</v>
      </c>
      <c r="E2334" s="4" t="s">
        <v>2779</v>
      </c>
      <c r="F2334" s="3">
        <v>8</v>
      </c>
      <c r="G2334" s="3" t="s">
        <v>2827</v>
      </c>
      <c r="H2334" s="4" t="s">
        <v>2216</v>
      </c>
      <c r="I2334" s="3" t="s">
        <v>1426</v>
      </c>
      <c r="J2334" s="3" t="s">
        <v>2340</v>
      </c>
      <c r="K2334" s="7" t="str">
        <f>VLOOKUP($I2334,'New Summary'!$E$8:$G$59,2,FALSE)</f>
        <v>H-200x100x4,5x7</v>
      </c>
      <c r="L2334" s="3" t="s">
        <v>2496</v>
      </c>
      <c r="M2334" s="7">
        <f>VLOOKUP($I2334,'New Summary'!$E$8:$G$59,3,FALSE)</f>
        <v>18.2</v>
      </c>
      <c r="N2334" s="3">
        <v>6800</v>
      </c>
      <c r="O2334" s="3" t="s">
        <v>25</v>
      </c>
      <c r="P2334" s="3">
        <v>1</v>
      </c>
      <c r="Q2334" s="28">
        <f t="shared" si="467"/>
        <v>6.8</v>
      </c>
      <c r="R2334" s="28">
        <f t="shared" si="468"/>
        <v>123.75999999999999</v>
      </c>
      <c r="S2334" s="12">
        <v>0</v>
      </c>
      <c r="T2334" s="46">
        <f t="shared" si="470"/>
        <v>0</v>
      </c>
      <c r="U2334" s="37"/>
      <c r="V2334" s="3">
        <f t="shared" si="471"/>
        <v>6.8</v>
      </c>
      <c r="W2334" s="30" t="s">
        <v>2502</v>
      </c>
      <c r="X2334" s="5">
        <f t="shared" si="472"/>
        <v>123.75999999999999</v>
      </c>
      <c r="Y2334" s="5">
        <f t="shared" si="473"/>
        <v>0</v>
      </c>
      <c r="Z2334" s="5"/>
      <c r="AA2334" s="3">
        <f t="shared" si="474"/>
        <v>6.8</v>
      </c>
      <c r="AB2334" s="3">
        <f t="shared" si="476"/>
        <v>0</v>
      </c>
      <c r="AC2334" s="3">
        <f t="shared" si="477"/>
        <v>123.75999999999999</v>
      </c>
      <c r="AE2334" s="1">
        <f t="shared" si="469"/>
        <v>0</v>
      </c>
    </row>
    <row r="2335" spans="1:31" customFormat="1" ht="43.2" hidden="1" x14ac:dyDescent="0.3">
      <c r="A2335" s="65" t="str" cm="1">
        <f t="array" ref="A2335">_xlfn.IFS(M2335&gt;=65,"Heavy",M2335&lt;=25,"Light",M2335&gt;=26-64,"Medium")</f>
        <v>Light</v>
      </c>
      <c r="B2335" s="1" t="s">
        <v>2787</v>
      </c>
      <c r="C2335" s="1" t="s">
        <v>2824</v>
      </c>
      <c r="D2335" s="3">
        <f t="shared" si="475"/>
        <v>2318</v>
      </c>
      <c r="E2335" s="4" t="s">
        <v>2779</v>
      </c>
      <c r="F2335" s="3">
        <v>8</v>
      </c>
      <c r="G2335" s="3" t="s">
        <v>2827</v>
      </c>
      <c r="H2335" s="4" t="s">
        <v>2217</v>
      </c>
      <c r="I2335" s="3" t="s">
        <v>1426</v>
      </c>
      <c r="J2335" s="3" t="s">
        <v>2340</v>
      </c>
      <c r="K2335" s="7" t="str">
        <f>VLOOKUP($I2335,'New Summary'!$E$8:$G$59,2,FALSE)</f>
        <v>H-200x100x4,5x7</v>
      </c>
      <c r="L2335" s="3" t="s">
        <v>2496</v>
      </c>
      <c r="M2335" s="7">
        <f>VLOOKUP($I2335,'New Summary'!$E$8:$G$59,3,FALSE)</f>
        <v>18.2</v>
      </c>
      <c r="N2335" s="3">
        <v>6800</v>
      </c>
      <c r="O2335" s="3" t="s">
        <v>25</v>
      </c>
      <c r="P2335" s="3">
        <v>1</v>
      </c>
      <c r="Q2335" s="28">
        <f t="shared" si="467"/>
        <v>6.8</v>
      </c>
      <c r="R2335" s="28">
        <f t="shared" si="468"/>
        <v>123.75999999999999</v>
      </c>
      <c r="S2335" s="12">
        <v>0</v>
      </c>
      <c r="T2335" s="46">
        <f t="shared" si="470"/>
        <v>0</v>
      </c>
      <c r="U2335" s="37"/>
      <c r="V2335" s="3">
        <f t="shared" si="471"/>
        <v>6.8</v>
      </c>
      <c r="W2335" s="30" t="s">
        <v>2502</v>
      </c>
      <c r="X2335" s="5">
        <f t="shared" si="472"/>
        <v>123.75999999999999</v>
      </c>
      <c r="Y2335" s="5">
        <f t="shared" si="473"/>
        <v>0</v>
      </c>
      <c r="Z2335" s="5"/>
      <c r="AA2335" s="3">
        <f t="shared" si="474"/>
        <v>6.8</v>
      </c>
      <c r="AB2335" s="3">
        <f t="shared" si="476"/>
        <v>0</v>
      </c>
      <c r="AC2335" s="3">
        <f t="shared" si="477"/>
        <v>123.75999999999999</v>
      </c>
      <c r="AE2335" s="1">
        <f t="shared" si="469"/>
        <v>0</v>
      </c>
    </row>
    <row r="2336" spans="1:31" customFormat="1" ht="43.2" hidden="1" x14ac:dyDescent="0.3">
      <c r="A2336" s="65" t="str" cm="1">
        <f t="array" ref="A2336">_xlfn.IFS(M2336&gt;=65,"Heavy",M2336&lt;=25,"Light",M2336&gt;=26-64,"Medium")</f>
        <v>Light</v>
      </c>
      <c r="B2336" s="1" t="s">
        <v>2787</v>
      </c>
      <c r="C2336" s="1" t="s">
        <v>2824</v>
      </c>
      <c r="D2336" s="3">
        <f t="shared" si="475"/>
        <v>2319</v>
      </c>
      <c r="E2336" s="4" t="s">
        <v>2779</v>
      </c>
      <c r="F2336" s="3">
        <v>8</v>
      </c>
      <c r="G2336" s="3" t="s">
        <v>2827</v>
      </c>
      <c r="H2336" s="4" t="s">
        <v>2218</v>
      </c>
      <c r="I2336" s="3" t="s">
        <v>1426</v>
      </c>
      <c r="J2336" s="3" t="s">
        <v>2340</v>
      </c>
      <c r="K2336" s="7" t="str">
        <f>VLOOKUP($I2336,'New Summary'!$E$8:$G$59,2,FALSE)</f>
        <v>H-200x100x4,5x7</v>
      </c>
      <c r="L2336" s="3" t="s">
        <v>2496</v>
      </c>
      <c r="M2336" s="7">
        <f>VLOOKUP($I2336,'New Summary'!$E$8:$G$59,3,FALSE)</f>
        <v>18.2</v>
      </c>
      <c r="N2336" s="3">
        <v>6800</v>
      </c>
      <c r="O2336" s="3" t="s">
        <v>25</v>
      </c>
      <c r="P2336" s="3">
        <v>1</v>
      </c>
      <c r="Q2336" s="28">
        <f t="shared" si="467"/>
        <v>6.8</v>
      </c>
      <c r="R2336" s="28">
        <f t="shared" si="468"/>
        <v>123.75999999999999</v>
      </c>
      <c r="S2336" s="12">
        <v>0</v>
      </c>
      <c r="T2336" s="46">
        <f t="shared" si="470"/>
        <v>0</v>
      </c>
      <c r="U2336" s="37"/>
      <c r="V2336" s="3">
        <f t="shared" si="471"/>
        <v>6.8</v>
      </c>
      <c r="W2336" s="30" t="s">
        <v>2502</v>
      </c>
      <c r="X2336" s="5">
        <f t="shared" si="472"/>
        <v>123.75999999999999</v>
      </c>
      <c r="Y2336" s="5">
        <f t="shared" si="473"/>
        <v>0</v>
      </c>
      <c r="Z2336" s="5"/>
      <c r="AA2336" s="3">
        <f t="shared" si="474"/>
        <v>6.8</v>
      </c>
      <c r="AB2336" s="3">
        <f t="shared" si="476"/>
        <v>0</v>
      </c>
      <c r="AC2336" s="3">
        <f t="shared" si="477"/>
        <v>123.75999999999999</v>
      </c>
      <c r="AE2336" s="1">
        <f t="shared" si="469"/>
        <v>0</v>
      </c>
    </row>
    <row r="2337" spans="1:31" customFormat="1" ht="43.2" hidden="1" x14ac:dyDescent="0.3">
      <c r="A2337" s="65" t="str" cm="1">
        <f t="array" ref="A2337">_xlfn.IFS(M2337&gt;=65,"Heavy",M2337&lt;=25,"Light",M2337&gt;=26-64,"Medium")</f>
        <v>Light</v>
      </c>
      <c r="B2337" s="1" t="s">
        <v>2787</v>
      </c>
      <c r="C2337" s="1" t="s">
        <v>2824</v>
      </c>
      <c r="D2337" s="3">
        <f t="shared" si="475"/>
        <v>2320</v>
      </c>
      <c r="E2337" s="4" t="s">
        <v>2779</v>
      </c>
      <c r="F2337" s="3">
        <v>8</v>
      </c>
      <c r="G2337" s="3" t="s">
        <v>2827</v>
      </c>
      <c r="H2337" s="4" t="s">
        <v>2219</v>
      </c>
      <c r="I2337" s="3" t="s">
        <v>1426</v>
      </c>
      <c r="J2337" s="3" t="s">
        <v>2340</v>
      </c>
      <c r="K2337" s="7" t="str">
        <f>VLOOKUP($I2337,'New Summary'!$E$8:$G$59,2,FALSE)</f>
        <v>H-200x100x4,5x7</v>
      </c>
      <c r="L2337" s="3" t="s">
        <v>2496</v>
      </c>
      <c r="M2337" s="7">
        <f>VLOOKUP($I2337,'New Summary'!$E$8:$G$59,3,FALSE)</f>
        <v>18.2</v>
      </c>
      <c r="N2337" s="3">
        <v>6800</v>
      </c>
      <c r="O2337" s="3" t="s">
        <v>25</v>
      </c>
      <c r="P2337" s="3">
        <v>1</v>
      </c>
      <c r="Q2337" s="28">
        <f t="shared" si="467"/>
        <v>6.8</v>
      </c>
      <c r="R2337" s="28">
        <f t="shared" si="468"/>
        <v>123.75999999999999</v>
      </c>
      <c r="S2337" s="12">
        <v>0</v>
      </c>
      <c r="T2337" s="46">
        <f t="shared" si="470"/>
        <v>0</v>
      </c>
      <c r="U2337" s="37"/>
      <c r="V2337" s="3">
        <f t="shared" si="471"/>
        <v>6.8</v>
      </c>
      <c r="W2337" s="30" t="s">
        <v>2502</v>
      </c>
      <c r="X2337" s="5">
        <f t="shared" si="472"/>
        <v>123.75999999999999</v>
      </c>
      <c r="Y2337" s="5">
        <f t="shared" si="473"/>
        <v>0</v>
      </c>
      <c r="Z2337" s="5"/>
      <c r="AA2337" s="3">
        <f t="shared" si="474"/>
        <v>6.8</v>
      </c>
      <c r="AB2337" s="3">
        <f t="shared" si="476"/>
        <v>0</v>
      </c>
      <c r="AC2337" s="3">
        <f t="shared" si="477"/>
        <v>123.75999999999999</v>
      </c>
      <c r="AE2337" s="1">
        <f t="shared" si="469"/>
        <v>0</v>
      </c>
    </row>
    <row r="2338" spans="1:31" customFormat="1" ht="43.2" hidden="1" x14ac:dyDescent="0.3">
      <c r="A2338" s="65" t="str" cm="1">
        <f t="array" ref="A2338">_xlfn.IFS(M2338&gt;=65,"Heavy",M2338&lt;=25,"Light",M2338&gt;=26-64,"Medium")</f>
        <v>Light</v>
      </c>
      <c r="B2338" s="1" t="s">
        <v>2787</v>
      </c>
      <c r="C2338" s="1" t="s">
        <v>2824</v>
      </c>
      <c r="D2338" s="3">
        <f t="shared" si="475"/>
        <v>2321</v>
      </c>
      <c r="E2338" s="4" t="s">
        <v>2779</v>
      </c>
      <c r="F2338" s="3">
        <v>8</v>
      </c>
      <c r="G2338" s="3" t="s">
        <v>2827</v>
      </c>
      <c r="H2338" s="4" t="s">
        <v>2220</v>
      </c>
      <c r="I2338" s="3" t="s">
        <v>1426</v>
      </c>
      <c r="J2338" s="3" t="s">
        <v>2340</v>
      </c>
      <c r="K2338" s="7" t="str">
        <f>VLOOKUP($I2338,'New Summary'!$E$8:$G$59,2,FALSE)</f>
        <v>H-200x100x4,5x7</v>
      </c>
      <c r="L2338" s="3" t="s">
        <v>2496</v>
      </c>
      <c r="M2338" s="7">
        <f>VLOOKUP($I2338,'New Summary'!$E$8:$G$59,3,FALSE)</f>
        <v>18.2</v>
      </c>
      <c r="N2338" s="3">
        <v>6800</v>
      </c>
      <c r="O2338" s="3" t="s">
        <v>25</v>
      </c>
      <c r="P2338" s="3">
        <v>1</v>
      </c>
      <c r="Q2338" s="28">
        <f t="shared" si="467"/>
        <v>6.8</v>
      </c>
      <c r="R2338" s="28">
        <f t="shared" si="468"/>
        <v>123.75999999999999</v>
      </c>
      <c r="S2338" s="12">
        <v>0</v>
      </c>
      <c r="T2338" s="46">
        <f t="shared" si="470"/>
        <v>0</v>
      </c>
      <c r="U2338" s="37"/>
      <c r="V2338" s="3">
        <f t="shared" si="471"/>
        <v>6.8</v>
      </c>
      <c r="W2338" s="30" t="s">
        <v>2502</v>
      </c>
      <c r="X2338" s="5">
        <f t="shared" si="472"/>
        <v>123.75999999999999</v>
      </c>
      <c r="Y2338" s="5">
        <f t="shared" si="473"/>
        <v>0</v>
      </c>
      <c r="Z2338" s="5"/>
      <c r="AA2338" s="3">
        <f t="shared" si="474"/>
        <v>6.8</v>
      </c>
      <c r="AB2338" s="3">
        <f t="shared" si="476"/>
        <v>0</v>
      </c>
      <c r="AC2338" s="3">
        <f t="shared" si="477"/>
        <v>123.75999999999999</v>
      </c>
      <c r="AE2338" s="1">
        <f t="shared" si="469"/>
        <v>0</v>
      </c>
    </row>
    <row r="2339" spans="1:31" customFormat="1" ht="43.2" hidden="1" x14ac:dyDescent="0.3">
      <c r="A2339" s="65" t="str" cm="1">
        <f t="array" ref="A2339">_xlfn.IFS(M2339&gt;=65,"Heavy",M2339&lt;=25,"Light",M2339&gt;=26-64,"Medium")</f>
        <v>Light</v>
      </c>
      <c r="B2339" s="1" t="s">
        <v>2787</v>
      </c>
      <c r="C2339" s="1" t="s">
        <v>2824</v>
      </c>
      <c r="D2339" s="3">
        <f t="shared" si="475"/>
        <v>2322</v>
      </c>
      <c r="E2339" s="4" t="s">
        <v>2779</v>
      </c>
      <c r="F2339" s="3">
        <v>8</v>
      </c>
      <c r="G2339" s="3" t="s">
        <v>2827</v>
      </c>
      <c r="H2339" s="4" t="s">
        <v>2221</v>
      </c>
      <c r="I2339" s="3" t="s">
        <v>1426</v>
      </c>
      <c r="J2339" s="3" t="s">
        <v>2340</v>
      </c>
      <c r="K2339" s="7" t="str">
        <f>VLOOKUP($I2339,'New Summary'!$E$8:$G$59,2,FALSE)</f>
        <v>H-200x100x4,5x7</v>
      </c>
      <c r="L2339" s="3" t="s">
        <v>2496</v>
      </c>
      <c r="M2339" s="7">
        <f>VLOOKUP($I2339,'New Summary'!$E$8:$G$59,3,FALSE)</f>
        <v>18.2</v>
      </c>
      <c r="N2339" s="3">
        <v>6800</v>
      </c>
      <c r="O2339" s="3" t="s">
        <v>25</v>
      </c>
      <c r="P2339" s="3">
        <v>1</v>
      </c>
      <c r="Q2339" s="28">
        <f t="shared" si="467"/>
        <v>6.8</v>
      </c>
      <c r="R2339" s="28">
        <f t="shared" si="468"/>
        <v>123.75999999999999</v>
      </c>
      <c r="S2339" s="12">
        <v>0</v>
      </c>
      <c r="T2339" s="46">
        <f t="shared" si="470"/>
        <v>0</v>
      </c>
      <c r="U2339" s="37"/>
      <c r="V2339" s="3">
        <f t="shared" si="471"/>
        <v>6.8</v>
      </c>
      <c r="W2339" s="30" t="s">
        <v>2502</v>
      </c>
      <c r="X2339" s="5">
        <f t="shared" si="472"/>
        <v>123.75999999999999</v>
      </c>
      <c r="Y2339" s="5">
        <f t="shared" si="473"/>
        <v>0</v>
      </c>
      <c r="Z2339" s="5"/>
      <c r="AA2339" s="3">
        <f t="shared" si="474"/>
        <v>6.8</v>
      </c>
      <c r="AB2339" s="3">
        <f t="shared" si="476"/>
        <v>0</v>
      </c>
      <c r="AC2339" s="3">
        <f t="shared" si="477"/>
        <v>123.75999999999999</v>
      </c>
      <c r="AE2339" s="1">
        <f t="shared" si="469"/>
        <v>0</v>
      </c>
    </row>
    <row r="2340" spans="1:31" customFormat="1" ht="43.2" hidden="1" x14ac:dyDescent="0.3">
      <c r="A2340" s="65" t="str" cm="1">
        <f t="array" ref="A2340">_xlfn.IFS(M2340&gt;=65,"Heavy",M2340&lt;=25,"Light",M2340&gt;=26-64,"Medium")</f>
        <v>Light</v>
      </c>
      <c r="B2340" s="1" t="s">
        <v>2787</v>
      </c>
      <c r="C2340" s="1" t="s">
        <v>2824</v>
      </c>
      <c r="D2340" s="3">
        <f t="shared" si="475"/>
        <v>2323</v>
      </c>
      <c r="E2340" s="4" t="s">
        <v>2779</v>
      </c>
      <c r="F2340" s="3">
        <v>8</v>
      </c>
      <c r="G2340" s="3" t="s">
        <v>2827</v>
      </c>
      <c r="H2340" s="4" t="s">
        <v>2222</v>
      </c>
      <c r="I2340" s="3" t="s">
        <v>1426</v>
      </c>
      <c r="J2340" s="3" t="s">
        <v>2340</v>
      </c>
      <c r="K2340" s="7" t="str">
        <f>VLOOKUP($I2340,'New Summary'!$E$8:$G$59,2,FALSE)</f>
        <v>H-200x100x4,5x7</v>
      </c>
      <c r="L2340" s="3" t="s">
        <v>2496</v>
      </c>
      <c r="M2340" s="7">
        <f>VLOOKUP($I2340,'New Summary'!$E$8:$G$59,3,FALSE)</f>
        <v>18.2</v>
      </c>
      <c r="N2340" s="3">
        <v>6800</v>
      </c>
      <c r="O2340" s="3" t="s">
        <v>25</v>
      </c>
      <c r="P2340" s="3">
        <v>1</v>
      </c>
      <c r="Q2340" s="28">
        <f t="shared" si="467"/>
        <v>6.8</v>
      </c>
      <c r="R2340" s="28">
        <f t="shared" si="468"/>
        <v>123.75999999999999</v>
      </c>
      <c r="S2340" s="12">
        <v>0</v>
      </c>
      <c r="T2340" s="46">
        <f t="shared" si="470"/>
        <v>0</v>
      </c>
      <c r="U2340" s="37"/>
      <c r="V2340" s="3">
        <f t="shared" si="471"/>
        <v>6.8</v>
      </c>
      <c r="W2340" s="30" t="s">
        <v>2502</v>
      </c>
      <c r="X2340" s="5">
        <f t="shared" si="472"/>
        <v>123.75999999999999</v>
      </c>
      <c r="Y2340" s="5">
        <f t="shared" si="473"/>
        <v>0</v>
      </c>
      <c r="Z2340" s="5"/>
      <c r="AA2340" s="3">
        <f t="shared" si="474"/>
        <v>6.8</v>
      </c>
      <c r="AB2340" s="3">
        <f t="shared" si="476"/>
        <v>0</v>
      </c>
      <c r="AC2340" s="3">
        <f t="shared" si="477"/>
        <v>123.75999999999999</v>
      </c>
      <c r="AE2340" s="1">
        <f t="shared" si="469"/>
        <v>0</v>
      </c>
    </row>
    <row r="2341" spans="1:31" customFormat="1" ht="43.2" hidden="1" x14ac:dyDescent="0.3">
      <c r="A2341" s="65" t="str" cm="1">
        <f t="array" ref="A2341">_xlfn.IFS(M2341&gt;=65,"Heavy",M2341&lt;=25,"Light",M2341&gt;=26-64,"Medium")</f>
        <v>Light</v>
      </c>
      <c r="B2341" s="1" t="s">
        <v>2787</v>
      </c>
      <c r="C2341" s="1" t="s">
        <v>2824</v>
      </c>
      <c r="D2341" s="3">
        <f t="shared" si="475"/>
        <v>2324</v>
      </c>
      <c r="E2341" s="4" t="s">
        <v>2779</v>
      </c>
      <c r="F2341" s="3">
        <v>8</v>
      </c>
      <c r="G2341" s="3" t="s">
        <v>2827</v>
      </c>
      <c r="H2341" s="4" t="s">
        <v>2223</v>
      </c>
      <c r="I2341" s="3" t="s">
        <v>1426</v>
      </c>
      <c r="J2341" s="3" t="s">
        <v>2340</v>
      </c>
      <c r="K2341" s="7" t="str">
        <f>VLOOKUP($I2341,'New Summary'!$E$8:$G$59,2,FALSE)</f>
        <v>H-200x100x4,5x7</v>
      </c>
      <c r="L2341" s="3" t="s">
        <v>2496</v>
      </c>
      <c r="M2341" s="7">
        <f>VLOOKUP($I2341,'New Summary'!$E$8:$G$59,3,FALSE)</f>
        <v>18.2</v>
      </c>
      <c r="N2341" s="3">
        <v>6800</v>
      </c>
      <c r="O2341" s="3" t="s">
        <v>25</v>
      </c>
      <c r="P2341" s="3">
        <v>1</v>
      </c>
      <c r="Q2341" s="28">
        <f t="shared" si="467"/>
        <v>6.8</v>
      </c>
      <c r="R2341" s="28">
        <f t="shared" si="468"/>
        <v>123.75999999999999</v>
      </c>
      <c r="S2341" s="12">
        <v>0</v>
      </c>
      <c r="T2341" s="46">
        <f t="shared" si="470"/>
        <v>0</v>
      </c>
      <c r="U2341" s="37"/>
      <c r="V2341" s="3">
        <f t="shared" si="471"/>
        <v>6.8</v>
      </c>
      <c r="W2341" s="30" t="s">
        <v>2502</v>
      </c>
      <c r="X2341" s="5">
        <f t="shared" si="472"/>
        <v>123.75999999999999</v>
      </c>
      <c r="Y2341" s="5">
        <f t="shared" si="473"/>
        <v>0</v>
      </c>
      <c r="Z2341" s="5"/>
      <c r="AA2341" s="3">
        <f t="shared" si="474"/>
        <v>6.8</v>
      </c>
      <c r="AB2341" s="3">
        <f t="shared" si="476"/>
        <v>0</v>
      </c>
      <c r="AC2341" s="3">
        <f t="shared" si="477"/>
        <v>123.75999999999999</v>
      </c>
      <c r="AE2341" s="1">
        <f t="shared" si="469"/>
        <v>0</v>
      </c>
    </row>
    <row r="2342" spans="1:31" customFormat="1" ht="43.2" hidden="1" x14ac:dyDescent="0.3">
      <c r="A2342" s="65" t="str" cm="1">
        <f t="array" ref="A2342">_xlfn.IFS(M2342&gt;=65,"Heavy",M2342&lt;=25,"Light",M2342&gt;=26-64,"Medium")</f>
        <v>Light</v>
      </c>
      <c r="B2342" s="1" t="s">
        <v>2787</v>
      </c>
      <c r="C2342" s="1" t="s">
        <v>2824</v>
      </c>
      <c r="D2342" s="3">
        <f t="shared" si="475"/>
        <v>2325</v>
      </c>
      <c r="E2342" s="4" t="s">
        <v>2779</v>
      </c>
      <c r="F2342" s="3">
        <v>8</v>
      </c>
      <c r="G2342" s="3" t="s">
        <v>2827</v>
      </c>
      <c r="H2342" s="4" t="s">
        <v>2224</v>
      </c>
      <c r="I2342" s="3" t="s">
        <v>1426</v>
      </c>
      <c r="J2342" s="3" t="s">
        <v>2340</v>
      </c>
      <c r="K2342" s="7" t="str">
        <f>VLOOKUP($I2342,'New Summary'!$E$8:$G$59,2,FALSE)</f>
        <v>H-200x100x4,5x7</v>
      </c>
      <c r="L2342" s="3" t="s">
        <v>2496</v>
      </c>
      <c r="M2342" s="7">
        <f>VLOOKUP($I2342,'New Summary'!$E$8:$G$59,3,FALSE)</f>
        <v>18.2</v>
      </c>
      <c r="N2342" s="3">
        <v>6800</v>
      </c>
      <c r="O2342" s="3" t="s">
        <v>25</v>
      </c>
      <c r="P2342" s="3">
        <v>1</v>
      </c>
      <c r="Q2342" s="28">
        <f t="shared" si="467"/>
        <v>6.8</v>
      </c>
      <c r="R2342" s="28">
        <f t="shared" si="468"/>
        <v>123.75999999999999</v>
      </c>
      <c r="S2342" s="12">
        <v>0</v>
      </c>
      <c r="T2342" s="46">
        <f t="shared" si="470"/>
        <v>0</v>
      </c>
      <c r="U2342" s="37"/>
      <c r="V2342" s="3">
        <f t="shared" si="471"/>
        <v>6.8</v>
      </c>
      <c r="W2342" s="30" t="s">
        <v>2502</v>
      </c>
      <c r="X2342" s="5">
        <f t="shared" si="472"/>
        <v>123.75999999999999</v>
      </c>
      <c r="Y2342" s="5">
        <f t="shared" si="473"/>
        <v>0</v>
      </c>
      <c r="Z2342" s="5"/>
      <c r="AA2342" s="3">
        <f t="shared" si="474"/>
        <v>6.8</v>
      </c>
      <c r="AB2342" s="3">
        <f t="shared" si="476"/>
        <v>0</v>
      </c>
      <c r="AC2342" s="3">
        <f t="shared" si="477"/>
        <v>123.75999999999999</v>
      </c>
      <c r="AE2342" s="1">
        <f t="shared" si="469"/>
        <v>0</v>
      </c>
    </row>
    <row r="2343" spans="1:31" customFormat="1" ht="43.2" hidden="1" x14ac:dyDescent="0.3">
      <c r="A2343" s="65" t="str" cm="1">
        <f t="array" ref="A2343">_xlfn.IFS(M2343&gt;=65,"Heavy",M2343&lt;=25,"Light",M2343&gt;=26-64,"Medium")</f>
        <v>Light</v>
      </c>
      <c r="B2343" s="1" t="s">
        <v>2787</v>
      </c>
      <c r="C2343" s="1" t="s">
        <v>2824</v>
      </c>
      <c r="D2343" s="3">
        <f t="shared" si="475"/>
        <v>2326</v>
      </c>
      <c r="E2343" s="4" t="s">
        <v>2779</v>
      </c>
      <c r="F2343" s="3">
        <v>8</v>
      </c>
      <c r="G2343" s="3" t="s">
        <v>2827</v>
      </c>
      <c r="H2343" s="4" t="s">
        <v>2225</v>
      </c>
      <c r="I2343" s="3" t="s">
        <v>1426</v>
      </c>
      <c r="J2343" s="3" t="s">
        <v>2340</v>
      </c>
      <c r="K2343" s="7" t="str">
        <f>VLOOKUP($I2343,'New Summary'!$E$8:$G$59,2,FALSE)</f>
        <v>H-200x100x4,5x7</v>
      </c>
      <c r="L2343" s="3" t="s">
        <v>2496</v>
      </c>
      <c r="M2343" s="7">
        <f>VLOOKUP($I2343,'New Summary'!$E$8:$G$59,3,FALSE)</f>
        <v>18.2</v>
      </c>
      <c r="N2343" s="3">
        <v>6800</v>
      </c>
      <c r="O2343" s="3" t="s">
        <v>25</v>
      </c>
      <c r="P2343" s="3">
        <v>1</v>
      </c>
      <c r="Q2343" s="28">
        <f t="shared" si="467"/>
        <v>6.8</v>
      </c>
      <c r="R2343" s="28">
        <f t="shared" si="468"/>
        <v>123.75999999999999</v>
      </c>
      <c r="S2343" s="12">
        <v>0</v>
      </c>
      <c r="T2343" s="46">
        <f t="shared" si="470"/>
        <v>0</v>
      </c>
      <c r="U2343" s="37"/>
      <c r="V2343" s="3">
        <f t="shared" si="471"/>
        <v>6.8</v>
      </c>
      <c r="W2343" s="30" t="s">
        <v>2502</v>
      </c>
      <c r="X2343" s="5">
        <f t="shared" si="472"/>
        <v>123.75999999999999</v>
      </c>
      <c r="Y2343" s="5">
        <f t="shared" si="473"/>
        <v>0</v>
      </c>
      <c r="Z2343" s="5"/>
      <c r="AA2343" s="3">
        <f t="shared" si="474"/>
        <v>6.8</v>
      </c>
      <c r="AB2343" s="3">
        <f t="shared" si="476"/>
        <v>0</v>
      </c>
      <c r="AC2343" s="3">
        <f t="shared" si="477"/>
        <v>123.75999999999999</v>
      </c>
      <c r="AE2343" s="1">
        <f t="shared" si="469"/>
        <v>0</v>
      </c>
    </row>
    <row r="2344" spans="1:31" customFormat="1" ht="43.2" hidden="1" x14ac:dyDescent="0.3">
      <c r="A2344" s="65" t="str" cm="1">
        <f t="array" ref="A2344">_xlfn.IFS(M2344&gt;=65,"Heavy",M2344&lt;=25,"Light",M2344&gt;=26-64,"Medium")</f>
        <v>Light</v>
      </c>
      <c r="B2344" s="1" t="s">
        <v>2787</v>
      </c>
      <c r="C2344" s="1" t="s">
        <v>2824</v>
      </c>
      <c r="D2344" s="3">
        <f t="shared" si="475"/>
        <v>2327</v>
      </c>
      <c r="E2344" s="4" t="s">
        <v>2779</v>
      </c>
      <c r="F2344" s="3">
        <v>8</v>
      </c>
      <c r="G2344" s="3" t="s">
        <v>2827</v>
      </c>
      <c r="H2344" s="4" t="s">
        <v>2226</v>
      </c>
      <c r="I2344" s="3" t="s">
        <v>1426</v>
      </c>
      <c r="J2344" s="3" t="s">
        <v>2340</v>
      </c>
      <c r="K2344" s="7" t="str">
        <f>VLOOKUP($I2344,'New Summary'!$E$8:$G$59,2,FALSE)</f>
        <v>H-200x100x4,5x7</v>
      </c>
      <c r="L2344" s="3" t="s">
        <v>2496</v>
      </c>
      <c r="M2344" s="7">
        <f>VLOOKUP($I2344,'New Summary'!$E$8:$G$59,3,FALSE)</f>
        <v>18.2</v>
      </c>
      <c r="N2344" s="3">
        <v>6800</v>
      </c>
      <c r="O2344" s="3" t="s">
        <v>25</v>
      </c>
      <c r="P2344" s="3">
        <v>1</v>
      </c>
      <c r="Q2344" s="28">
        <f t="shared" si="467"/>
        <v>6.8</v>
      </c>
      <c r="R2344" s="28">
        <f t="shared" si="468"/>
        <v>123.75999999999999</v>
      </c>
      <c r="S2344" s="12">
        <v>0</v>
      </c>
      <c r="T2344" s="46">
        <f t="shared" si="470"/>
        <v>0</v>
      </c>
      <c r="U2344" s="37"/>
      <c r="V2344" s="3">
        <f t="shared" si="471"/>
        <v>6.8</v>
      </c>
      <c r="W2344" s="30" t="s">
        <v>2502</v>
      </c>
      <c r="X2344" s="5">
        <f t="shared" si="472"/>
        <v>123.75999999999999</v>
      </c>
      <c r="Y2344" s="5">
        <f t="shared" si="473"/>
        <v>0</v>
      </c>
      <c r="Z2344" s="5"/>
      <c r="AA2344" s="3">
        <f t="shared" si="474"/>
        <v>6.8</v>
      </c>
      <c r="AB2344" s="3">
        <f t="shared" si="476"/>
        <v>0</v>
      </c>
      <c r="AC2344" s="3">
        <f t="shared" si="477"/>
        <v>123.75999999999999</v>
      </c>
      <c r="AE2344" s="1">
        <f t="shared" si="469"/>
        <v>0</v>
      </c>
    </row>
    <row r="2345" spans="1:31" customFormat="1" ht="43.2" hidden="1" x14ac:dyDescent="0.3">
      <c r="A2345" s="65" t="str" cm="1">
        <f t="array" ref="A2345">_xlfn.IFS(M2345&gt;=65,"Heavy",M2345&lt;=25,"Light",M2345&gt;=26-64,"Medium")</f>
        <v>Light</v>
      </c>
      <c r="B2345" s="1" t="s">
        <v>2787</v>
      </c>
      <c r="C2345" s="1" t="s">
        <v>2824</v>
      </c>
      <c r="D2345" s="3">
        <f t="shared" si="475"/>
        <v>2328</v>
      </c>
      <c r="E2345" s="4" t="s">
        <v>2779</v>
      </c>
      <c r="F2345" s="3">
        <v>8</v>
      </c>
      <c r="G2345" s="3" t="s">
        <v>2827</v>
      </c>
      <c r="H2345" s="4" t="s">
        <v>2227</v>
      </c>
      <c r="I2345" s="3" t="s">
        <v>1426</v>
      </c>
      <c r="J2345" s="3" t="s">
        <v>2340</v>
      </c>
      <c r="K2345" s="7" t="str">
        <f>VLOOKUP($I2345,'New Summary'!$E$8:$G$59,2,FALSE)</f>
        <v>H-200x100x4,5x7</v>
      </c>
      <c r="L2345" s="3" t="s">
        <v>2496</v>
      </c>
      <c r="M2345" s="7">
        <f>VLOOKUP($I2345,'New Summary'!$E$8:$G$59,3,FALSE)</f>
        <v>18.2</v>
      </c>
      <c r="N2345" s="3">
        <v>6800</v>
      </c>
      <c r="O2345" s="3" t="s">
        <v>25</v>
      </c>
      <c r="P2345" s="3">
        <v>1</v>
      </c>
      <c r="Q2345" s="28">
        <f t="shared" si="467"/>
        <v>6.8</v>
      </c>
      <c r="R2345" s="28">
        <f t="shared" si="468"/>
        <v>123.75999999999999</v>
      </c>
      <c r="S2345" s="12">
        <v>0</v>
      </c>
      <c r="T2345" s="46">
        <f t="shared" si="470"/>
        <v>0</v>
      </c>
      <c r="U2345" s="37"/>
      <c r="V2345" s="3">
        <f t="shared" si="471"/>
        <v>6.8</v>
      </c>
      <c r="W2345" s="30" t="s">
        <v>2502</v>
      </c>
      <c r="X2345" s="5">
        <f t="shared" si="472"/>
        <v>123.75999999999999</v>
      </c>
      <c r="Y2345" s="5">
        <f t="shared" si="473"/>
        <v>0</v>
      </c>
      <c r="Z2345" s="5"/>
      <c r="AA2345" s="3">
        <f t="shared" si="474"/>
        <v>6.8</v>
      </c>
      <c r="AB2345" s="3">
        <f t="shared" si="476"/>
        <v>0</v>
      </c>
      <c r="AC2345" s="3">
        <f t="shared" si="477"/>
        <v>123.75999999999999</v>
      </c>
      <c r="AE2345" s="1">
        <f t="shared" si="469"/>
        <v>0</v>
      </c>
    </row>
    <row r="2346" spans="1:31" customFormat="1" ht="43.2" hidden="1" x14ac:dyDescent="0.3">
      <c r="A2346" s="65" t="str" cm="1">
        <f t="array" ref="A2346">_xlfn.IFS(M2346&gt;=65,"Heavy",M2346&lt;=25,"Light",M2346&gt;=26-64,"Medium")</f>
        <v>Light</v>
      </c>
      <c r="B2346" s="1" t="s">
        <v>2787</v>
      </c>
      <c r="C2346" s="1" t="s">
        <v>2824</v>
      </c>
      <c r="D2346" s="3">
        <f t="shared" si="475"/>
        <v>2329</v>
      </c>
      <c r="E2346" s="4" t="s">
        <v>2779</v>
      </c>
      <c r="F2346" s="3">
        <v>8</v>
      </c>
      <c r="G2346" s="3" t="s">
        <v>2827</v>
      </c>
      <c r="H2346" s="4" t="s">
        <v>2228</v>
      </c>
      <c r="I2346" s="3" t="s">
        <v>1426</v>
      </c>
      <c r="J2346" s="3" t="s">
        <v>2340</v>
      </c>
      <c r="K2346" s="7" t="str">
        <f>VLOOKUP($I2346,'New Summary'!$E$8:$G$59,2,FALSE)</f>
        <v>H-200x100x4,5x7</v>
      </c>
      <c r="L2346" s="3" t="s">
        <v>2496</v>
      </c>
      <c r="M2346" s="7">
        <f>VLOOKUP($I2346,'New Summary'!$E$8:$G$59,3,FALSE)</f>
        <v>18.2</v>
      </c>
      <c r="N2346" s="3">
        <v>6800</v>
      </c>
      <c r="O2346" s="3" t="s">
        <v>25</v>
      </c>
      <c r="P2346" s="3">
        <v>1</v>
      </c>
      <c r="Q2346" s="28">
        <f t="shared" si="467"/>
        <v>6.8</v>
      </c>
      <c r="R2346" s="28">
        <f t="shared" si="468"/>
        <v>123.75999999999999</v>
      </c>
      <c r="S2346" s="12">
        <v>0</v>
      </c>
      <c r="T2346" s="46">
        <f t="shared" si="470"/>
        <v>0</v>
      </c>
      <c r="U2346" s="37"/>
      <c r="V2346" s="3">
        <f t="shared" si="471"/>
        <v>6.8</v>
      </c>
      <c r="W2346" s="30" t="s">
        <v>2502</v>
      </c>
      <c r="X2346" s="5">
        <f t="shared" si="472"/>
        <v>123.75999999999999</v>
      </c>
      <c r="Y2346" s="5">
        <f t="shared" si="473"/>
        <v>0</v>
      </c>
      <c r="Z2346" s="5"/>
      <c r="AA2346" s="3">
        <f t="shared" si="474"/>
        <v>6.8</v>
      </c>
      <c r="AB2346" s="3">
        <f t="shared" si="476"/>
        <v>0</v>
      </c>
      <c r="AC2346" s="3">
        <f t="shared" si="477"/>
        <v>123.75999999999999</v>
      </c>
      <c r="AE2346" s="1">
        <f t="shared" si="469"/>
        <v>0</v>
      </c>
    </row>
    <row r="2347" spans="1:31" customFormat="1" ht="43.2" hidden="1" x14ac:dyDescent="0.3">
      <c r="A2347" s="65" t="str" cm="1">
        <f t="array" ref="A2347">_xlfn.IFS(M2347&gt;=65,"Heavy",M2347&lt;=25,"Light",M2347&gt;=26-64,"Medium")</f>
        <v>Light</v>
      </c>
      <c r="B2347" s="1" t="s">
        <v>2787</v>
      </c>
      <c r="C2347" s="1" t="s">
        <v>2824</v>
      </c>
      <c r="D2347" s="3">
        <f t="shared" si="475"/>
        <v>2330</v>
      </c>
      <c r="E2347" s="4" t="s">
        <v>2779</v>
      </c>
      <c r="F2347" s="3">
        <v>8</v>
      </c>
      <c r="G2347" s="3" t="s">
        <v>2827</v>
      </c>
      <c r="H2347" s="4" t="s">
        <v>2229</v>
      </c>
      <c r="I2347" s="3" t="s">
        <v>1426</v>
      </c>
      <c r="J2347" s="3" t="s">
        <v>2340</v>
      </c>
      <c r="K2347" s="7" t="str">
        <f>VLOOKUP($I2347,'New Summary'!$E$8:$G$59,2,FALSE)</f>
        <v>H-200x100x4,5x7</v>
      </c>
      <c r="L2347" s="3" t="s">
        <v>2496</v>
      </c>
      <c r="M2347" s="7">
        <f>VLOOKUP($I2347,'New Summary'!$E$8:$G$59,3,FALSE)</f>
        <v>18.2</v>
      </c>
      <c r="N2347" s="3">
        <v>6800</v>
      </c>
      <c r="O2347" s="3" t="s">
        <v>25</v>
      </c>
      <c r="P2347" s="3">
        <v>1</v>
      </c>
      <c r="Q2347" s="28">
        <f t="shared" si="467"/>
        <v>6.8</v>
      </c>
      <c r="R2347" s="28">
        <f t="shared" si="468"/>
        <v>123.75999999999999</v>
      </c>
      <c r="S2347" s="12">
        <v>0</v>
      </c>
      <c r="T2347" s="46">
        <f t="shared" si="470"/>
        <v>0</v>
      </c>
      <c r="U2347" s="37"/>
      <c r="V2347" s="3">
        <f t="shared" si="471"/>
        <v>6.8</v>
      </c>
      <c r="W2347" s="30" t="s">
        <v>2502</v>
      </c>
      <c r="X2347" s="5">
        <f t="shared" si="472"/>
        <v>123.75999999999999</v>
      </c>
      <c r="Y2347" s="5">
        <f t="shared" si="473"/>
        <v>0</v>
      </c>
      <c r="Z2347" s="5"/>
      <c r="AA2347" s="3">
        <f t="shared" si="474"/>
        <v>6.8</v>
      </c>
      <c r="AB2347" s="3">
        <f t="shared" si="476"/>
        <v>0</v>
      </c>
      <c r="AC2347" s="3">
        <f t="shared" si="477"/>
        <v>123.75999999999999</v>
      </c>
      <c r="AE2347" s="1">
        <f t="shared" si="469"/>
        <v>0</v>
      </c>
    </row>
    <row r="2348" spans="1:31" customFormat="1" ht="43.2" hidden="1" x14ac:dyDescent="0.3">
      <c r="A2348" s="65" t="str" cm="1">
        <f t="array" ref="A2348">_xlfn.IFS(M2348&gt;=65,"Heavy",M2348&lt;=25,"Light",M2348&gt;=26-64,"Medium")</f>
        <v>Light</v>
      </c>
      <c r="B2348" s="1" t="s">
        <v>2787</v>
      </c>
      <c r="C2348" s="1" t="s">
        <v>2824</v>
      </c>
      <c r="D2348" s="3">
        <f t="shared" si="475"/>
        <v>2331</v>
      </c>
      <c r="E2348" s="4" t="s">
        <v>2779</v>
      </c>
      <c r="F2348" s="3">
        <v>8</v>
      </c>
      <c r="G2348" s="3" t="s">
        <v>2827</v>
      </c>
      <c r="H2348" s="4" t="s">
        <v>2230</v>
      </c>
      <c r="I2348" s="3" t="s">
        <v>1426</v>
      </c>
      <c r="J2348" s="3" t="s">
        <v>2340</v>
      </c>
      <c r="K2348" s="7" t="str">
        <f>VLOOKUP($I2348,'New Summary'!$E$8:$G$59,2,FALSE)</f>
        <v>H-200x100x4,5x7</v>
      </c>
      <c r="L2348" s="3" t="s">
        <v>2496</v>
      </c>
      <c r="M2348" s="7">
        <f>VLOOKUP($I2348,'New Summary'!$E$8:$G$59,3,FALSE)</f>
        <v>18.2</v>
      </c>
      <c r="N2348" s="3">
        <v>6800</v>
      </c>
      <c r="O2348" s="3" t="s">
        <v>25</v>
      </c>
      <c r="P2348" s="3">
        <v>1</v>
      </c>
      <c r="Q2348" s="28">
        <f t="shared" si="467"/>
        <v>6.8</v>
      </c>
      <c r="R2348" s="28">
        <f t="shared" si="468"/>
        <v>123.75999999999999</v>
      </c>
      <c r="S2348" s="12">
        <v>0</v>
      </c>
      <c r="T2348" s="46">
        <f t="shared" si="470"/>
        <v>0</v>
      </c>
      <c r="U2348" s="37"/>
      <c r="V2348" s="3">
        <f t="shared" si="471"/>
        <v>6.8</v>
      </c>
      <c r="W2348" s="30" t="s">
        <v>2502</v>
      </c>
      <c r="X2348" s="5">
        <f t="shared" si="472"/>
        <v>123.75999999999999</v>
      </c>
      <c r="Y2348" s="5">
        <f t="shared" si="473"/>
        <v>0</v>
      </c>
      <c r="Z2348" s="5"/>
      <c r="AA2348" s="3">
        <f t="shared" si="474"/>
        <v>6.8</v>
      </c>
      <c r="AB2348" s="3">
        <f t="shared" si="476"/>
        <v>0</v>
      </c>
      <c r="AC2348" s="3">
        <f t="shared" si="477"/>
        <v>123.75999999999999</v>
      </c>
      <c r="AE2348" s="1">
        <f t="shared" si="469"/>
        <v>0</v>
      </c>
    </row>
    <row r="2349" spans="1:31" customFormat="1" ht="43.2" hidden="1" x14ac:dyDescent="0.3">
      <c r="A2349" s="65" t="str" cm="1">
        <f t="array" ref="A2349">_xlfn.IFS(M2349&gt;=65,"Heavy",M2349&lt;=25,"Light",M2349&gt;=26-64,"Medium")</f>
        <v>Light</v>
      </c>
      <c r="B2349" s="1" t="s">
        <v>2787</v>
      </c>
      <c r="C2349" s="1" t="s">
        <v>2824</v>
      </c>
      <c r="D2349" s="3">
        <f t="shared" si="475"/>
        <v>2332</v>
      </c>
      <c r="E2349" s="4" t="s">
        <v>2779</v>
      </c>
      <c r="F2349" s="3">
        <v>8</v>
      </c>
      <c r="G2349" s="3" t="s">
        <v>2827</v>
      </c>
      <c r="H2349" s="4" t="s">
        <v>2231</v>
      </c>
      <c r="I2349" s="3" t="s">
        <v>1426</v>
      </c>
      <c r="J2349" s="3" t="s">
        <v>2340</v>
      </c>
      <c r="K2349" s="7" t="str">
        <f>VLOOKUP($I2349,'New Summary'!$E$8:$G$59,2,FALSE)</f>
        <v>H-200x100x4,5x7</v>
      </c>
      <c r="L2349" s="3" t="s">
        <v>2496</v>
      </c>
      <c r="M2349" s="7">
        <f>VLOOKUP($I2349,'New Summary'!$E$8:$G$59,3,FALSE)</f>
        <v>18.2</v>
      </c>
      <c r="N2349" s="3">
        <v>6800</v>
      </c>
      <c r="O2349" s="3" t="s">
        <v>25</v>
      </c>
      <c r="P2349" s="3">
        <v>1</v>
      </c>
      <c r="Q2349" s="28">
        <f t="shared" si="467"/>
        <v>6.8</v>
      </c>
      <c r="R2349" s="28">
        <f t="shared" si="468"/>
        <v>123.75999999999999</v>
      </c>
      <c r="S2349" s="12">
        <v>0</v>
      </c>
      <c r="T2349" s="46">
        <f t="shared" si="470"/>
        <v>0</v>
      </c>
      <c r="U2349" s="37"/>
      <c r="V2349" s="3">
        <f t="shared" si="471"/>
        <v>6.8</v>
      </c>
      <c r="W2349" s="30" t="s">
        <v>2502</v>
      </c>
      <c r="X2349" s="5">
        <f t="shared" si="472"/>
        <v>123.75999999999999</v>
      </c>
      <c r="Y2349" s="5">
        <f t="shared" si="473"/>
        <v>0</v>
      </c>
      <c r="Z2349" s="5"/>
      <c r="AA2349" s="3">
        <f t="shared" si="474"/>
        <v>6.8</v>
      </c>
      <c r="AB2349" s="3">
        <f t="shared" si="476"/>
        <v>0</v>
      </c>
      <c r="AC2349" s="3">
        <f t="shared" si="477"/>
        <v>123.75999999999999</v>
      </c>
      <c r="AE2349" s="1">
        <f t="shared" si="469"/>
        <v>0</v>
      </c>
    </row>
    <row r="2350" spans="1:31" customFormat="1" ht="43.2" hidden="1" x14ac:dyDescent="0.3">
      <c r="A2350" s="65" t="str" cm="1">
        <f t="array" ref="A2350">_xlfn.IFS(M2350&gt;=65,"Heavy",M2350&lt;=25,"Light",M2350&gt;=26-64,"Medium")</f>
        <v>Light</v>
      </c>
      <c r="B2350" s="1" t="s">
        <v>2787</v>
      </c>
      <c r="C2350" s="1" t="s">
        <v>2824</v>
      </c>
      <c r="D2350" s="3">
        <f t="shared" si="475"/>
        <v>2333</v>
      </c>
      <c r="E2350" s="4" t="s">
        <v>2779</v>
      </c>
      <c r="F2350" s="3">
        <v>8</v>
      </c>
      <c r="G2350" s="3" t="s">
        <v>2827</v>
      </c>
      <c r="H2350" s="4" t="s">
        <v>2232</v>
      </c>
      <c r="I2350" s="3" t="s">
        <v>1426</v>
      </c>
      <c r="J2350" s="3" t="s">
        <v>2340</v>
      </c>
      <c r="K2350" s="7" t="str">
        <f>VLOOKUP($I2350,'New Summary'!$E$8:$G$59,2,FALSE)</f>
        <v>H-200x100x4,5x7</v>
      </c>
      <c r="L2350" s="3" t="s">
        <v>2496</v>
      </c>
      <c r="M2350" s="7">
        <f>VLOOKUP($I2350,'New Summary'!$E$8:$G$59,3,FALSE)</f>
        <v>18.2</v>
      </c>
      <c r="N2350" s="3">
        <v>6800</v>
      </c>
      <c r="O2350" s="3" t="s">
        <v>25</v>
      </c>
      <c r="P2350" s="3">
        <v>1</v>
      </c>
      <c r="Q2350" s="28">
        <f t="shared" si="467"/>
        <v>6.8</v>
      </c>
      <c r="R2350" s="28">
        <f t="shared" si="468"/>
        <v>123.75999999999999</v>
      </c>
      <c r="S2350" s="12">
        <v>0</v>
      </c>
      <c r="T2350" s="46">
        <f t="shared" si="470"/>
        <v>0</v>
      </c>
      <c r="U2350" s="37"/>
      <c r="V2350" s="3">
        <f t="shared" si="471"/>
        <v>6.8</v>
      </c>
      <c r="W2350" s="30" t="s">
        <v>2502</v>
      </c>
      <c r="X2350" s="5">
        <f t="shared" si="472"/>
        <v>123.75999999999999</v>
      </c>
      <c r="Y2350" s="5">
        <f t="shared" si="473"/>
        <v>0</v>
      </c>
      <c r="Z2350" s="5"/>
      <c r="AA2350" s="3">
        <f t="shared" si="474"/>
        <v>6.8</v>
      </c>
      <c r="AB2350" s="3">
        <f t="shared" si="476"/>
        <v>0</v>
      </c>
      <c r="AC2350" s="3">
        <f t="shared" si="477"/>
        <v>123.75999999999999</v>
      </c>
      <c r="AE2350" s="1">
        <f t="shared" si="469"/>
        <v>0</v>
      </c>
    </row>
    <row r="2351" spans="1:31" customFormat="1" ht="43.2" hidden="1" x14ac:dyDescent="0.3">
      <c r="A2351" s="65" t="str" cm="1">
        <f t="array" ref="A2351">_xlfn.IFS(M2351&gt;=65,"Heavy",M2351&lt;=25,"Light",M2351&gt;=26-64,"Medium")</f>
        <v>Light</v>
      </c>
      <c r="B2351" s="1" t="s">
        <v>2787</v>
      </c>
      <c r="C2351" s="1" t="s">
        <v>2824</v>
      </c>
      <c r="D2351" s="3">
        <f t="shared" si="475"/>
        <v>2334</v>
      </c>
      <c r="E2351" s="4" t="s">
        <v>2779</v>
      </c>
      <c r="F2351" s="3">
        <v>8</v>
      </c>
      <c r="G2351" s="3" t="s">
        <v>2827</v>
      </c>
      <c r="H2351" s="4" t="s">
        <v>2233</v>
      </c>
      <c r="I2351" s="3" t="s">
        <v>1426</v>
      </c>
      <c r="J2351" s="3" t="s">
        <v>2340</v>
      </c>
      <c r="K2351" s="7" t="str">
        <f>VLOOKUP($I2351,'New Summary'!$E$8:$G$59,2,FALSE)</f>
        <v>H-200x100x4,5x7</v>
      </c>
      <c r="L2351" s="3" t="s">
        <v>2496</v>
      </c>
      <c r="M2351" s="7">
        <f>VLOOKUP($I2351,'New Summary'!$E$8:$G$59,3,FALSE)</f>
        <v>18.2</v>
      </c>
      <c r="N2351" s="3">
        <v>6800</v>
      </c>
      <c r="O2351" s="3" t="s">
        <v>25</v>
      </c>
      <c r="P2351" s="3">
        <v>1</v>
      </c>
      <c r="Q2351" s="28">
        <f t="shared" si="467"/>
        <v>6.8</v>
      </c>
      <c r="R2351" s="28">
        <f t="shared" si="468"/>
        <v>123.75999999999999</v>
      </c>
      <c r="S2351" s="12">
        <v>0</v>
      </c>
      <c r="T2351" s="46">
        <f t="shared" si="470"/>
        <v>0</v>
      </c>
      <c r="U2351" s="37"/>
      <c r="V2351" s="3">
        <f t="shared" si="471"/>
        <v>6.8</v>
      </c>
      <c r="W2351" s="30" t="s">
        <v>2502</v>
      </c>
      <c r="X2351" s="5">
        <f t="shared" si="472"/>
        <v>123.75999999999999</v>
      </c>
      <c r="Y2351" s="5">
        <f t="shared" si="473"/>
        <v>0</v>
      </c>
      <c r="Z2351" s="5"/>
      <c r="AA2351" s="3">
        <f t="shared" si="474"/>
        <v>6.8</v>
      </c>
      <c r="AB2351" s="3">
        <f t="shared" si="476"/>
        <v>0</v>
      </c>
      <c r="AC2351" s="3">
        <f t="shared" si="477"/>
        <v>123.75999999999999</v>
      </c>
      <c r="AE2351" s="1">
        <f t="shared" si="469"/>
        <v>0</v>
      </c>
    </row>
    <row r="2352" spans="1:31" customFormat="1" ht="43.2" hidden="1" x14ac:dyDescent="0.3">
      <c r="A2352" s="65" t="str" cm="1">
        <f t="array" ref="A2352">_xlfn.IFS(M2352&gt;=65,"Heavy",M2352&lt;=25,"Light",M2352&gt;=26-64,"Medium")</f>
        <v>Light</v>
      </c>
      <c r="B2352" s="1" t="s">
        <v>2787</v>
      </c>
      <c r="C2352" s="1" t="s">
        <v>2824</v>
      </c>
      <c r="D2352" s="3">
        <f t="shared" si="475"/>
        <v>2335</v>
      </c>
      <c r="E2352" s="4" t="s">
        <v>2779</v>
      </c>
      <c r="F2352" s="3">
        <v>8</v>
      </c>
      <c r="G2352" s="3" t="s">
        <v>2827</v>
      </c>
      <c r="H2352" s="4" t="s">
        <v>2234</v>
      </c>
      <c r="I2352" s="3" t="s">
        <v>1426</v>
      </c>
      <c r="J2352" s="3" t="s">
        <v>2340</v>
      </c>
      <c r="K2352" s="7" t="str">
        <f>VLOOKUP($I2352,'New Summary'!$E$8:$G$59,2,FALSE)</f>
        <v>H-200x100x4,5x7</v>
      </c>
      <c r="L2352" s="3" t="s">
        <v>2496</v>
      </c>
      <c r="M2352" s="7">
        <f>VLOOKUP($I2352,'New Summary'!$E$8:$G$59,3,FALSE)</f>
        <v>18.2</v>
      </c>
      <c r="N2352" s="3">
        <v>6800</v>
      </c>
      <c r="O2352" s="3" t="s">
        <v>25</v>
      </c>
      <c r="P2352" s="3">
        <v>1</v>
      </c>
      <c r="Q2352" s="28">
        <f t="shared" si="467"/>
        <v>6.8</v>
      </c>
      <c r="R2352" s="28">
        <f t="shared" si="468"/>
        <v>123.75999999999999</v>
      </c>
      <c r="S2352" s="12">
        <v>0</v>
      </c>
      <c r="T2352" s="46">
        <f t="shared" si="470"/>
        <v>0</v>
      </c>
      <c r="U2352" s="37"/>
      <c r="V2352" s="3">
        <f t="shared" si="471"/>
        <v>6.8</v>
      </c>
      <c r="W2352" s="30" t="s">
        <v>2502</v>
      </c>
      <c r="X2352" s="5">
        <f t="shared" si="472"/>
        <v>123.75999999999999</v>
      </c>
      <c r="Y2352" s="5">
        <f t="shared" si="473"/>
        <v>0</v>
      </c>
      <c r="Z2352" s="5"/>
      <c r="AA2352" s="3">
        <f t="shared" si="474"/>
        <v>6.8</v>
      </c>
      <c r="AB2352" s="3">
        <f t="shared" si="476"/>
        <v>0</v>
      </c>
      <c r="AC2352" s="3">
        <f t="shared" si="477"/>
        <v>123.75999999999999</v>
      </c>
      <c r="AE2352" s="1">
        <f t="shared" si="469"/>
        <v>0</v>
      </c>
    </row>
    <row r="2353" spans="1:31" customFormat="1" ht="43.2" hidden="1" x14ac:dyDescent="0.3">
      <c r="A2353" s="65" t="str" cm="1">
        <f t="array" ref="A2353">_xlfn.IFS(M2353&gt;=65,"Heavy",M2353&lt;=25,"Light",M2353&gt;=26-64,"Medium")</f>
        <v>Light</v>
      </c>
      <c r="B2353" s="1" t="s">
        <v>2787</v>
      </c>
      <c r="C2353" s="1" t="s">
        <v>2824</v>
      </c>
      <c r="D2353" s="3">
        <f t="shared" si="475"/>
        <v>2336</v>
      </c>
      <c r="E2353" s="4" t="s">
        <v>2779</v>
      </c>
      <c r="F2353" s="3">
        <v>8</v>
      </c>
      <c r="G2353" s="3" t="s">
        <v>2827</v>
      </c>
      <c r="H2353" s="4" t="s">
        <v>2235</v>
      </c>
      <c r="I2353" s="3" t="s">
        <v>1426</v>
      </c>
      <c r="J2353" s="3" t="s">
        <v>2340</v>
      </c>
      <c r="K2353" s="7" t="str">
        <f>VLOOKUP($I2353,'New Summary'!$E$8:$G$59,2,FALSE)</f>
        <v>H-200x100x4,5x7</v>
      </c>
      <c r="L2353" s="3" t="s">
        <v>2496</v>
      </c>
      <c r="M2353" s="7">
        <f>VLOOKUP($I2353,'New Summary'!$E$8:$G$59,3,FALSE)</f>
        <v>18.2</v>
      </c>
      <c r="N2353" s="3">
        <v>6800</v>
      </c>
      <c r="O2353" s="3" t="s">
        <v>25</v>
      </c>
      <c r="P2353" s="3">
        <v>1</v>
      </c>
      <c r="Q2353" s="28">
        <f t="shared" si="467"/>
        <v>6.8</v>
      </c>
      <c r="R2353" s="28">
        <f t="shared" si="468"/>
        <v>123.75999999999999</v>
      </c>
      <c r="S2353" s="12">
        <v>0</v>
      </c>
      <c r="T2353" s="46">
        <f t="shared" si="470"/>
        <v>0</v>
      </c>
      <c r="U2353" s="37"/>
      <c r="V2353" s="3">
        <f t="shared" si="471"/>
        <v>6.8</v>
      </c>
      <c r="W2353" s="30" t="s">
        <v>2502</v>
      </c>
      <c r="X2353" s="5">
        <f t="shared" si="472"/>
        <v>123.75999999999999</v>
      </c>
      <c r="Y2353" s="5">
        <f t="shared" si="473"/>
        <v>0</v>
      </c>
      <c r="Z2353" s="5"/>
      <c r="AA2353" s="3">
        <f t="shared" si="474"/>
        <v>6.8</v>
      </c>
      <c r="AB2353" s="3">
        <f t="shared" si="476"/>
        <v>0</v>
      </c>
      <c r="AC2353" s="3">
        <f t="shared" si="477"/>
        <v>123.75999999999999</v>
      </c>
      <c r="AE2353" s="1">
        <f t="shared" si="469"/>
        <v>0</v>
      </c>
    </row>
    <row r="2354" spans="1:31" customFormat="1" ht="43.2" hidden="1" x14ac:dyDescent="0.3">
      <c r="A2354" s="65" t="str" cm="1">
        <f t="array" ref="A2354">_xlfn.IFS(M2354&gt;=65,"Heavy",M2354&lt;=25,"Light",M2354&gt;=26-64,"Medium")</f>
        <v>Light</v>
      </c>
      <c r="B2354" s="1" t="s">
        <v>2787</v>
      </c>
      <c r="C2354" s="1" t="s">
        <v>2824</v>
      </c>
      <c r="D2354" s="3">
        <f t="shared" si="475"/>
        <v>2337</v>
      </c>
      <c r="E2354" s="4" t="s">
        <v>2779</v>
      </c>
      <c r="F2354" s="3">
        <v>8</v>
      </c>
      <c r="G2354" s="3" t="s">
        <v>2827</v>
      </c>
      <c r="H2354" s="4" t="s">
        <v>2236</v>
      </c>
      <c r="I2354" s="3" t="s">
        <v>1426</v>
      </c>
      <c r="J2354" s="3" t="s">
        <v>2340</v>
      </c>
      <c r="K2354" s="7" t="str">
        <f>VLOOKUP($I2354,'New Summary'!$E$8:$G$59,2,FALSE)</f>
        <v>H-200x100x4,5x7</v>
      </c>
      <c r="L2354" s="3" t="s">
        <v>2496</v>
      </c>
      <c r="M2354" s="7">
        <f>VLOOKUP($I2354,'New Summary'!$E$8:$G$59,3,FALSE)</f>
        <v>18.2</v>
      </c>
      <c r="N2354" s="3">
        <v>6800</v>
      </c>
      <c r="O2354" s="3" t="s">
        <v>25</v>
      </c>
      <c r="P2354" s="3">
        <v>1</v>
      </c>
      <c r="Q2354" s="28">
        <f>(N2354/1000)*P2354</f>
        <v>6.8</v>
      </c>
      <c r="R2354" s="28">
        <f>Q2354*M2354</f>
        <v>123.75999999999999</v>
      </c>
      <c r="S2354" s="12">
        <v>0</v>
      </c>
      <c r="T2354" s="46">
        <f t="shared" si="470"/>
        <v>0</v>
      </c>
      <c r="U2354" s="37"/>
      <c r="V2354" s="3">
        <f t="shared" si="471"/>
        <v>6.8</v>
      </c>
      <c r="W2354" s="30" t="s">
        <v>2502</v>
      </c>
      <c r="X2354" s="5">
        <f t="shared" si="472"/>
        <v>123.75999999999999</v>
      </c>
      <c r="Y2354" s="5">
        <f t="shared" si="473"/>
        <v>0</v>
      </c>
      <c r="Z2354" s="5"/>
      <c r="AA2354" s="3">
        <f t="shared" si="474"/>
        <v>6.8</v>
      </c>
      <c r="AB2354" s="3">
        <f>Q2354-AA2354</f>
        <v>0</v>
      </c>
      <c r="AC2354" s="3">
        <f>AA2354*M2354*P2354</f>
        <v>123.75999999999999</v>
      </c>
      <c r="AE2354" s="1">
        <f t="shared" si="469"/>
        <v>0</v>
      </c>
    </row>
    <row r="2355" spans="1:31" customFormat="1" ht="43.2" hidden="1" x14ac:dyDescent="0.3">
      <c r="A2355" s="65" t="str" cm="1">
        <f t="array" ref="A2355">_xlfn.IFS(M2355&gt;=65,"Heavy",M2355&lt;=25,"Light",M2355&gt;=26-64,"Medium")</f>
        <v>Light</v>
      </c>
      <c r="B2355" s="1" t="s">
        <v>2787</v>
      </c>
      <c r="C2355" s="1" t="s">
        <v>2824</v>
      </c>
      <c r="D2355" s="3">
        <f t="shared" si="475"/>
        <v>2338</v>
      </c>
      <c r="E2355" s="4" t="s">
        <v>2779</v>
      </c>
      <c r="F2355" s="3">
        <v>8</v>
      </c>
      <c r="G2355" s="3" t="s">
        <v>2827</v>
      </c>
      <c r="H2355" s="4" t="s">
        <v>2237</v>
      </c>
      <c r="I2355" s="3" t="s">
        <v>1426</v>
      </c>
      <c r="J2355" s="3" t="s">
        <v>2340</v>
      </c>
      <c r="K2355" s="7" t="str">
        <f>VLOOKUP($I2355,'New Summary'!$E$8:$G$59,2,FALSE)</f>
        <v>H-200x100x4,5x7</v>
      </c>
      <c r="L2355" s="3" t="s">
        <v>2496</v>
      </c>
      <c r="M2355" s="7">
        <f>VLOOKUP($I2355,'New Summary'!$E$8:$G$59,3,FALSE)</f>
        <v>18.2</v>
      </c>
      <c r="N2355" s="3">
        <v>6800</v>
      </c>
      <c r="O2355" s="3" t="s">
        <v>25</v>
      </c>
      <c r="P2355" s="3">
        <v>1</v>
      </c>
      <c r="Q2355" s="28">
        <f>(N2355/1000)*P2355</f>
        <v>6.8</v>
      </c>
      <c r="R2355" s="28">
        <f>Q2355*M2355</f>
        <v>123.75999999999999</v>
      </c>
      <c r="S2355" s="12">
        <v>0</v>
      </c>
      <c r="T2355" s="46">
        <f t="shared" si="470"/>
        <v>0</v>
      </c>
      <c r="U2355" s="37"/>
      <c r="V2355" s="3">
        <f t="shared" si="471"/>
        <v>6.8</v>
      </c>
      <c r="W2355" s="30" t="s">
        <v>2502</v>
      </c>
      <c r="X2355" s="5">
        <f t="shared" si="472"/>
        <v>123.75999999999999</v>
      </c>
      <c r="Y2355" s="5">
        <f t="shared" si="473"/>
        <v>0</v>
      </c>
      <c r="Z2355" s="5"/>
      <c r="AA2355" s="3">
        <f t="shared" si="474"/>
        <v>6.8</v>
      </c>
      <c r="AB2355" s="3">
        <f>Q2355-AA2355</f>
        <v>0</v>
      </c>
      <c r="AC2355" s="3">
        <f>AA2355*M2355*P2355</f>
        <v>123.75999999999999</v>
      </c>
      <c r="AE2355" s="1">
        <f t="shared" si="469"/>
        <v>0</v>
      </c>
    </row>
    <row r="2356" spans="1:31" customFormat="1" ht="43.2" hidden="1" x14ac:dyDescent="0.3">
      <c r="A2356" s="65" t="str" cm="1">
        <f t="array" ref="A2356">_xlfn.IFS(M2356&gt;=65,"Heavy",M2356&lt;=25,"Light",M2356&gt;=26-64,"Medium")</f>
        <v>Light</v>
      </c>
      <c r="B2356" s="1" t="s">
        <v>2787</v>
      </c>
      <c r="C2356" s="1" t="s">
        <v>2824</v>
      </c>
      <c r="D2356" s="3">
        <f t="shared" si="475"/>
        <v>2339</v>
      </c>
      <c r="E2356" s="4" t="s">
        <v>2779</v>
      </c>
      <c r="F2356" s="3">
        <v>8</v>
      </c>
      <c r="G2356" s="3" t="s">
        <v>2827</v>
      </c>
      <c r="H2356" s="4" t="s">
        <v>2238</v>
      </c>
      <c r="I2356" s="3" t="s">
        <v>1426</v>
      </c>
      <c r="J2356" s="3" t="s">
        <v>2340</v>
      </c>
      <c r="K2356" s="7" t="str">
        <f>VLOOKUP($I2356,'New Summary'!$E$8:$G$59,2,FALSE)</f>
        <v>H-200x100x4,5x7</v>
      </c>
      <c r="L2356" s="3" t="s">
        <v>2496</v>
      </c>
      <c r="M2356" s="7">
        <f>VLOOKUP($I2356,'New Summary'!$E$8:$G$59,3,FALSE)</f>
        <v>18.2</v>
      </c>
      <c r="N2356" s="3">
        <v>6800</v>
      </c>
      <c r="O2356" s="3" t="s">
        <v>25</v>
      </c>
      <c r="P2356" s="3">
        <v>1</v>
      </c>
      <c r="Q2356" s="28">
        <f>(N2356/1000)*P2356</f>
        <v>6.8</v>
      </c>
      <c r="R2356" s="28">
        <f>Q2356*M2356</f>
        <v>123.75999999999999</v>
      </c>
      <c r="S2356" s="12">
        <v>0</v>
      </c>
      <c r="T2356" s="46">
        <f t="shared" si="470"/>
        <v>0</v>
      </c>
      <c r="U2356" s="37"/>
      <c r="V2356" s="3">
        <f t="shared" si="471"/>
        <v>6.8</v>
      </c>
      <c r="W2356" s="30" t="s">
        <v>2502</v>
      </c>
      <c r="X2356" s="5">
        <f t="shared" si="472"/>
        <v>123.75999999999999</v>
      </c>
      <c r="Y2356" s="5">
        <f t="shared" si="473"/>
        <v>0</v>
      </c>
      <c r="Z2356" s="5"/>
      <c r="AA2356" s="3">
        <f t="shared" si="474"/>
        <v>6.8</v>
      </c>
      <c r="AB2356" s="3">
        <f>Q2356-AA2356</f>
        <v>0</v>
      </c>
      <c r="AC2356" s="3">
        <f>AA2356*M2356*P2356</f>
        <v>123.75999999999999</v>
      </c>
      <c r="AE2356" s="1">
        <f t="shared" si="469"/>
        <v>0</v>
      </c>
    </row>
    <row r="2357" spans="1:31" s="55" customFormat="1" ht="43.2" hidden="1" x14ac:dyDescent="0.3">
      <c r="D2357" s="3">
        <f t="shared" si="475"/>
        <v>2340</v>
      </c>
      <c r="E2357" s="3" t="s">
        <v>2822</v>
      </c>
      <c r="F2357" s="3">
        <v>1</v>
      </c>
      <c r="G2357" s="3" t="s">
        <v>2239</v>
      </c>
      <c r="H2357" s="3" t="s">
        <v>2240</v>
      </c>
      <c r="I2357" s="3" t="s">
        <v>2241</v>
      </c>
      <c r="J2357" s="3"/>
      <c r="K2357" s="3"/>
      <c r="L2357" s="3" t="s">
        <v>2508</v>
      </c>
      <c r="M2357" s="3">
        <v>0.18</v>
      </c>
      <c r="N2357" s="3">
        <v>70</v>
      </c>
      <c r="O2357" s="3" t="s">
        <v>25</v>
      </c>
      <c r="P2357" s="3">
        <f>(186*2)*6</f>
        <v>2232</v>
      </c>
      <c r="Q2357" s="53" t="s">
        <v>3</v>
      </c>
      <c r="R2357" s="28">
        <f>M2357*P2357</f>
        <v>401.76</v>
      </c>
      <c r="S2357" s="12">
        <v>0.1</v>
      </c>
      <c r="T2357" s="46">
        <f t="shared" ref="T2357:T2372" si="478">R2357*S2357</f>
        <v>40.176000000000002</v>
      </c>
      <c r="U2357" s="12"/>
      <c r="V2357" s="3">
        <f t="shared" ref="V2357:V2372" si="479">P2357-T2357</f>
        <v>2191.8240000000001</v>
      </c>
      <c r="W2357" s="46" t="s">
        <v>2502</v>
      </c>
      <c r="X2357" s="7">
        <f t="shared" si="472"/>
        <v>394.52832000000001</v>
      </c>
      <c r="Y2357" s="7">
        <f t="shared" si="473"/>
        <v>7.2316799999999999</v>
      </c>
      <c r="Z2357" s="100"/>
      <c r="AA2357" s="100">
        <f t="shared" ref="AA2357:AA2362" si="480">P2357</f>
        <v>2232</v>
      </c>
      <c r="AB2357" s="100">
        <f>P2357-AA2357</f>
        <v>0</v>
      </c>
      <c r="AC2357" s="7">
        <f>AA2357*M2357</f>
        <v>401.76</v>
      </c>
      <c r="AE2357" s="1">
        <f t="shared" si="469"/>
        <v>0</v>
      </c>
    </row>
    <row r="2358" spans="1:31" s="55" customFormat="1" ht="43.2" hidden="1" x14ac:dyDescent="0.3">
      <c r="D2358" s="3">
        <f t="shared" si="475"/>
        <v>2341</v>
      </c>
      <c r="E2358" s="3" t="s">
        <v>2822</v>
      </c>
      <c r="F2358" s="3">
        <v>1</v>
      </c>
      <c r="G2358" s="3" t="s">
        <v>2239</v>
      </c>
      <c r="H2358" s="3" t="s">
        <v>2242</v>
      </c>
      <c r="I2358" s="3" t="s">
        <v>5</v>
      </c>
      <c r="J2358" s="3"/>
      <c r="K2358" s="3"/>
      <c r="L2358" s="3" t="s">
        <v>2508</v>
      </c>
      <c r="M2358" s="3">
        <v>0.13</v>
      </c>
      <c r="N2358" s="3">
        <v>60</v>
      </c>
      <c r="O2358" s="3" t="s">
        <v>25</v>
      </c>
      <c r="P2358" s="3">
        <f>(326*2)*4</f>
        <v>2608</v>
      </c>
      <c r="Q2358" s="53" t="s">
        <v>3</v>
      </c>
      <c r="R2358" s="28">
        <f>M2358*P2358</f>
        <v>339.04</v>
      </c>
      <c r="S2358" s="13">
        <v>0.1</v>
      </c>
      <c r="T2358" s="46">
        <f t="shared" si="478"/>
        <v>33.904000000000003</v>
      </c>
      <c r="U2358" s="13"/>
      <c r="V2358" s="3">
        <f t="shared" si="479"/>
        <v>2574.096</v>
      </c>
      <c r="W2358" s="46" t="s">
        <v>2502</v>
      </c>
      <c r="X2358" s="102">
        <f t="shared" si="472"/>
        <v>334.63247999999999</v>
      </c>
      <c r="Y2358" s="102">
        <f t="shared" si="473"/>
        <v>4.4075200000000008</v>
      </c>
      <c r="Z2358" s="100"/>
      <c r="AA2358" s="100">
        <f t="shared" si="480"/>
        <v>2608</v>
      </c>
      <c r="AB2358" s="100">
        <f>P2358-AA2358</f>
        <v>0</v>
      </c>
      <c r="AC2358" s="7">
        <f>AA2358*M2358</f>
        <v>339.04</v>
      </c>
      <c r="AE2358" s="1">
        <f t="shared" si="469"/>
        <v>0</v>
      </c>
    </row>
    <row r="2359" spans="1:31" s="55" customFormat="1" ht="43.2" hidden="1" x14ac:dyDescent="0.3">
      <c r="D2359" s="3">
        <f t="shared" si="475"/>
        <v>2342</v>
      </c>
      <c r="E2359" s="3" t="s">
        <v>2822</v>
      </c>
      <c r="F2359" s="3">
        <v>1</v>
      </c>
      <c r="G2359" s="3" t="s">
        <v>2239</v>
      </c>
      <c r="H2359" s="3" t="s">
        <v>2243</v>
      </c>
      <c r="I2359" s="3" t="s">
        <v>5</v>
      </c>
      <c r="J2359" s="3"/>
      <c r="K2359" s="3"/>
      <c r="L2359" s="3" t="s">
        <v>2508</v>
      </c>
      <c r="M2359" s="3">
        <v>0.13</v>
      </c>
      <c r="N2359" s="3">
        <v>65</v>
      </c>
      <c r="O2359" s="3" t="s">
        <v>25</v>
      </c>
      <c r="P2359" s="3">
        <f>(285*2)*6</f>
        <v>3420</v>
      </c>
      <c r="Q2359" s="53" t="s">
        <v>3</v>
      </c>
      <c r="R2359" s="28">
        <f>M2359*P2359</f>
        <v>444.6</v>
      </c>
      <c r="S2359" s="13">
        <v>0.1</v>
      </c>
      <c r="T2359" s="46">
        <f t="shared" si="478"/>
        <v>44.460000000000008</v>
      </c>
      <c r="U2359" s="13"/>
      <c r="V2359" s="3">
        <f t="shared" si="479"/>
        <v>3375.54</v>
      </c>
      <c r="W2359" s="46" t="s">
        <v>2502</v>
      </c>
      <c r="X2359" s="102">
        <f t="shared" si="472"/>
        <v>438.8202</v>
      </c>
      <c r="Y2359" s="102">
        <f t="shared" si="473"/>
        <v>5.7798000000000016</v>
      </c>
      <c r="Z2359" s="100"/>
      <c r="AA2359" s="100">
        <f t="shared" si="480"/>
        <v>3420</v>
      </c>
      <c r="AB2359" s="100">
        <f>P2359-AA2359</f>
        <v>0</v>
      </c>
      <c r="AC2359" s="7">
        <f>AA2359*M2359</f>
        <v>444.6</v>
      </c>
      <c r="AE2359" s="1">
        <f t="shared" si="469"/>
        <v>0</v>
      </c>
    </row>
    <row r="2360" spans="1:31" customFormat="1" ht="43.2" hidden="1" x14ac:dyDescent="0.3">
      <c r="D2360" s="3">
        <f t="shared" si="475"/>
        <v>2343</v>
      </c>
      <c r="E2360" s="4" t="s">
        <v>918</v>
      </c>
      <c r="F2360" s="3">
        <v>2</v>
      </c>
      <c r="G2360" s="3" t="s">
        <v>2239</v>
      </c>
      <c r="H2360" s="4" t="s">
        <v>2240</v>
      </c>
      <c r="I2360" s="3" t="s">
        <v>2241</v>
      </c>
      <c r="J2360" s="3"/>
      <c r="K2360" s="3"/>
      <c r="L2360" s="3" t="s">
        <v>2508</v>
      </c>
      <c r="M2360" s="3">
        <v>0.18</v>
      </c>
      <c r="N2360" s="3">
        <v>70</v>
      </c>
      <c r="O2360" s="3" t="s">
        <v>25</v>
      </c>
      <c r="P2360" s="3">
        <f>(195*2)*6</f>
        <v>2340</v>
      </c>
      <c r="Q2360" s="53" t="s">
        <v>3</v>
      </c>
      <c r="R2360" s="28">
        <f>M2360*P2360</f>
        <v>421.2</v>
      </c>
      <c r="S2360" s="15">
        <v>0.15</v>
      </c>
      <c r="T2360" s="46">
        <f t="shared" si="478"/>
        <v>63.179999999999993</v>
      </c>
      <c r="U2360" s="15"/>
      <c r="V2360" s="3">
        <f t="shared" si="479"/>
        <v>2276.8200000000002</v>
      </c>
      <c r="W2360" s="30" t="s">
        <v>2502</v>
      </c>
      <c r="X2360" s="54">
        <f t="shared" si="472"/>
        <v>409.82760000000002</v>
      </c>
      <c r="Y2360" s="54">
        <f t="shared" si="473"/>
        <v>11.372399999999999</v>
      </c>
      <c r="Z2360" s="5"/>
      <c r="AA2360" s="100">
        <f t="shared" si="480"/>
        <v>2340</v>
      </c>
      <c r="AB2360" s="100">
        <f t="shared" ref="AB2360:AB2372" si="481">P2360-AA2360</f>
        <v>0</v>
      </c>
      <c r="AC2360" s="3">
        <f t="shared" ref="AC2360:AC2372" si="482">AA2360*M2360</f>
        <v>421.2</v>
      </c>
      <c r="AE2360" s="1">
        <f t="shared" si="469"/>
        <v>0</v>
      </c>
    </row>
    <row r="2361" spans="1:31" customFormat="1" ht="43.2" hidden="1" x14ac:dyDescent="0.3">
      <c r="D2361" s="3">
        <f t="shared" si="475"/>
        <v>2344</v>
      </c>
      <c r="E2361" s="4" t="s">
        <v>918</v>
      </c>
      <c r="F2361" s="3">
        <v>2</v>
      </c>
      <c r="G2361" s="3" t="s">
        <v>2239</v>
      </c>
      <c r="H2361" s="4" t="s">
        <v>2242</v>
      </c>
      <c r="I2361" s="3" t="s">
        <v>5</v>
      </c>
      <c r="J2361" s="3"/>
      <c r="K2361" s="3"/>
      <c r="L2361" s="3" t="s">
        <v>2508</v>
      </c>
      <c r="M2361" s="3">
        <v>0.13</v>
      </c>
      <c r="N2361" s="3">
        <v>60</v>
      </c>
      <c r="O2361" s="3" t="s">
        <v>25</v>
      </c>
      <c r="P2361" s="3">
        <f>(246*2)*4</f>
        <v>1968</v>
      </c>
      <c r="Q2361" s="53" t="s">
        <v>3</v>
      </c>
      <c r="R2361" s="28">
        <f t="shared" ref="R2361:R2372" si="483">M2361*P2361</f>
        <v>255.84</v>
      </c>
      <c r="S2361" s="15">
        <v>0.15</v>
      </c>
      <c r="T2361" s="46">
        <f t="shared" si="478"/>
        <v>38.375999999999998</v>
      </c>
      <c r="U2361" s="15"/>
      <c r="V2361" s="3">
        <f t="shared" si="479"/>
        <v>1929.624</v>
      </c>
      <c r="W2361" s="30" t="s">
        <v>2502</v>
      </c>
      <c r="X2361" s="11">
        <f t="shared" si="472"/>
        <v>250.85112000000001</v>
      </c>
      <c r="Y2361" s="11">
        <f t="shared" si="473"/>
        <v>4.98888</v>
      </c>
      <c r="Z2361" s="5"/>
      <c r="AA2361" s="100">
        <f t="shared" si="480"/>
        <v>1968</v>
      </c>
      <c r="AB2361" s="100">
        <f t="shared" si="481"/>
        <v>0</v>
      </c>
      <c r="AC2361" s="3">
        <f t="shared" si="482"/>
        <v>255.84</v>
      </c>
      <c r="AE2361" s="1">
        <f t="shared" ref="AE2361:AE2424" si="484">AD2361/1000</f>
        <v>0</v>
      </c>
    </row>
    <row r="2362" spans="1:31" customFormat="1" ht="43.2" hidden="1" x14ac:dyDescent="0.3">
      <c r="D2362" s="3">
        <f t="shared" si="475"/>
        <v>2345</v>
      </c>
      <c r="E2362" s="4" t="s">
        <v>918</v>
      </c>
      <c r="F2362" s="3">
        <v>2</v>
      </c>
      <c r="G2362" s="3" t="s">
        <v>2239</v>
      </c>
      <c r="H2362" s="4" t="s">
        <v>2243</v>
      </c>
      <c r="I2362" s="3" t="s">
        <v>5</v>
      </c>
      <c r="J2362" s="3"/>
      <c r="K2362" s="3"/>
      <c r="L2362" s="3" t="s">
        <v>2508</v>
      </c>
      <c r="M2362" s="3">
        <v>0.13</v>
      </c>
      <c r="N2362" s="3">
        <v>65</v>
      </c>
      <c r="O2362" s="3" t="s">
        <v>25</v>
      </c>
      <c r="P2362" s="3">
        <f>(6*2)*6</f>
        <v>72</v>
      </c>
      <c r="Q2362" s="53" t="s">
        <v>3</v>
      </c>
      <c r="R2362" s="28">
        <f t="shared" si="483"/>
        <v>9.36</v>
      </c>
      <c r="S2362" s="15">
        <v>0.15</v>
      </c>
      <c r="T2362" s="46">
        <f t="shared" si="478"/>
        <v>1.4039999999999999</v>
      </c>
      <c r="U2362" s="15"/>
      <c r="V2362" s="3">
        <f t="shared" si="479"/>
        <v>70.596000000000004</v>
      </c>
      <c r="W2362" s="30" t="s">
        <v>2502</v>
      </c>
      <c r="X2362" s="11">
        <f t="shared" si="472"/>
        <v>9.177480000000001</v>
      </c>
      <c r="Y2362" s="11">
        <f t="shared" si="473"/>
        <v>0.18251999999999999</v>
      </c>
      <c r="Z2362" s="5"/>
      <c r="AA2362" s="100">
        <f t="shared" si="480"/>
        <v>72</v>
      </c>
      <c r="AB2362" s="100">
        <f t="shared" si="481"/>
        <v>0</v>
      </c>
      <c r="AC2362" s="3">
        <f t="shared" si="482"/>
        <v>9.36</v>
      </c>
      <c r="AE2362" s="1">
        <f t="shared" si="484"/>
        <v>0</v>
      </c>
    </row>
    <row r="2363" spans="1:31" customFormat="1" ht="43.2" hidden="1" x14ac:dyDescent="0.3">
      <c r="D2363" s="3">
        <f t="shared" si="475"/>
        <v>2346</v>
      </c>
      <c r="E2363" s="4" t="s">
        <v>918</v>
      </c>
      <c r="F2363" s="3">
        <v>2</v>
      </c>
      <c r="G2363" s="3" t="s">
        <v>2239</v>
      </c>
      <c r="H2363" s="4" t="s">
        <v>2244</v>
      </c>
      <c r="I2363" s="3" t="s">
        <v>2245</v>
      </c>
      <c r="J2363" s="3"/>
      <c r="K2363" s="3"/>
      <c r="L2363" s="3" t="s">
        <v>2508</v>
      </c>
      <c r="M2363" s="3">
        <v>0.09</v>
      </c>
      <c r="N2363" s="3">
        <v>50</v>
      </c>
      <c r="O2363" s="3" t="s">
        <v>25</v>
      </c>
      <c r="P2363" s="3">
        <f>(76*2)*2</f>
        <v>304</v>
      </c>
      <c r="Q2363" s="53" t="s">
        <v>3</v>
      </c>
      <c r="R2363" s="28">
        <f t="shared" si="483"/>
        <v>27.36</v>
      </c>
      <c r="S2363" s="15">
        <v>0.15</v>
      </c>
      <c r="T2363" s="64">
        <f t="shared" si="478"/>
        <v>4.1040000000000001</v>
      </c>
      <c r="U2363" s="15"/>
      <c r="V2363" s="7">
        <f t="shared" si="479"/>
        <v>299.89600000000002</v>
      </c>
      <c r="W2363" s="30" t="s">
        <v>2502</v>
      </c>
      <c r="X2363" s="11">
        <f t="shared" si="472"/>
        <v>26.990639999999999</v>
      </c>
      <c r="Y2363" s="11">
        <f t="shared" si="473"/>
        <v>0.36936000000000002</v>
      </c>
      <c r="Z2363" s="5"/>
      <c r="AA2363" s="100">
        <f t="shared" ref="AA2363:AA2372" si="485">P2363</f>
        <v>304</v>
      </c>
      <c r="AB2363" s="100">
        <f t="shared" si="481"/>
        <v>0</v>
      </c>
      <c r="AC2363" s="3">
        <f t="shared" si="482"/>
        <v>27.36</v>
      </c>
      <c r="AE2363" s="1">
        <f t="shared" si="484"/>
        <v>0</v>
      </c>
    </row>
    <row r="2364" spans="1:31" customFormat="1" ht="43.2" hidden="1" x14ac:dyDescent="0.3">
      <c r="D2364" s="3">
        <f t="shared" si="475"/>
        <v>2347</v>
      </c>
      <c r="E2364" s="4" t="s">
        <v>1502</v>
      </c>
      <c r="F2364" s="3">
        <v>3</v>
      </c>
      <c r="G2364" s="3" t="s">
        <v>2239</v>
      </c>
      <c r="H2364" s="4" t="s">
        <v>2240</v>
      </c>
      <c r="I2364" s="3" t="s">
        <v>2241</v>
      </c>
      <c r="J2364" s="3"/>
      <c r="K2364" s="3"/>
      <c r="L2364" s="3" t="s">
        <v>2508</v>
      </c>
      <c r="M2364" s="3">
        <v>0.18</v>
      </c>
      <c r="N2364" s="3">
        <v>70</v>
      </c>
      <c r="O2364" s="3" t="s">
        <v>25</v>
      </c>
      <c r="P2364" s="3">
        <f>(27*2)*6</f>
        <v>324</v>
      </c>
      <c r="Q2364" s="53" t="s">
        <v>3</v>
      </c>
      <c r="R2364" s="28">
        <f t="shared" si="483"/>
        <v>58.32</v>
      </c>
      <c r="S2364" s="15">
        <v>0.9</v>
      </c>
      <c r="T2364" s="46">
        <f t="shared" si="478"/>
        <v>52.488</v>
      </c>
      <c r="U2364" s="15"/>
      <c r="V2364" s="3">
        <f t="shared" si="479"/>
        <v>271.512</v>
      </c>
      <c r="W2364" s="30" t="s">
        <v>2502</v>
      </c>
      <c r="X2364" s="54">
        <f t="shared" si="472"/>
        <v>48.872160000000001</v>
      </c>
      <c r="Y2364" s="54">
        <f t="shared" si="473"/>
        <v>9.4478399999999993</v>
      </c>
      <c r="Z2364" s="5"/>
      <c r="AA2364" s="100">
        <f t="shared" si="485"/>
        <v>324</v>
      </c>
      <c r="AB2364" s="100">
        <f t="shared" si="481"/>
        <v>0</v>
      </c>
      <c r="AC2364" s="3">
        <f t="shared" si="482"/>
        <v>58.32</v>
      </c>
      <c r="AE2364" s="1">
        <f t="shared" si="484"/>
        <v>0</v>
      </c>
    </row>
    <row r="2365" spans="1:31" customFormat="1" ht="43.2" hidden="1" x14ac:dyDescent="0.3">
      <c r="D2365" s="3">
        <f t="shared" si="475"/>
        <v>2348</v>
      </c>
      <c r="E2365" s="4" t="s">
        <v>1502</v>
      </c>
      <c r="F2365" s="3">
        <v>3</v>
      </c>
      <c r="G2365" s="3" t="s">
        <v>2239</v>
      </c>
      <c r="H2365" s="4" t="s">
        <v>2242</v>
      </c>
      <c r="I2365" s="3" t="s">
        <v>5</v>
      </c>
      <c r="J2365" s="3"/>
      <c r="K2365" s="3"/>
      <c r="L2365" s="3" t="s">
        <v>2508</v>
      </c>
      <c r="M2365" s="3">
        <v>0.13</v>
      </c>
      <c r="N2365" s="3">
        <v>60</v>
      </c>
      <c r="O2365" s="3" t="s">
        <v>25</v>
      </c>
      <c r="P2365" s="3">
        <f>(23*2)*4</f>
        <v>184</v>
      </c>
      <c r="Q2365" s="53" t="s">
        <v>3</v>
      </c>
      <c r="R2365" s="28">
        <f t="shared" si="483"/>
        <v>23.92</v>
      </c>
      <c r="S2365" s="15">
        <v>0.9</v>
      </c>
      <c r="T2365" s="46">
        <f t="shared" si="478"/>
        <v>21.528000000000002</v>
      </c>
      <c r="U2365" s="15"/>
      <c r="V2365" s="3">
        <f t="shared" si="479"/>
        <v>162.47200000000001</v>
      </c>
      <c r="W2365" s="30" t="s">
        <v>2502</v>
      </c>
      <c r="X2365" s="11">
        <f t="shared" si="472"/>
        <v>21.121360000000003</v>
      </c>
      <c r="Y2365" s="11">
        <f t="shared" si="473"/>
        <v>2.7986400000000002</v>
      </c>
      <c r="Z2365" s="5"/>
      <c r="AA2365" s="100">
        <f t="shared" si="485"/>
        <v>184</v>
      </c>
      <c r="AB2365" s="100">
        <f t="shared" si="481"/>
        <v>0</v>
      </c>
      <c r="AC2365" s="3">
        <f t="shared" si="482"/>
        <v>23.92</v>
      </c>
      <c r="AE2365" s="1">
        <f t="shared" si="484"/>
        <v>0</v>
      </c>
    </row>
    <row r="2366" spans="1:31" customFormat="1" ht="43.2" hidden="1" x14ac:dyDescent="0.3">
      <c r="D2366" s="3">
        <f t="shared" si="475"/>
        <v>2349</v>
      </c>
      <c r="E2366" s="4" t="s">
        <v>2783</v>
      </c>
      <c r="F2366" s="3">
        <v>5</v>
      </c>
      <c r="G2366" s="3" t="s">
        <v>2239</v>
      </c>
      <c r="H2366" s="4" t="s">
        <v>2240</v>
      </c>
      <c r="I2366" s="3" t="s">
        <v>2241</v>
      </c>
      <c r="J2366" s="3"/>
      <c r="K2366" s="3"/>
      <c r="L2366" s="3" t="s">
        <v>2508</v>
      </c>
      <c r="M2366" s="3">
        <v>0.18</v>
      </c>
      <c r="N2366" s="3">
        <v>70</v>
      </c>
      <c r="O2366" s="3" t="s">
        <v>25</v>
      </c>
      <c r="P2366" s="3">
        <f>(110*2)*6</f>
        <v>1320</v>
      </c>
      <c r="Q2366" s="53" t="s">
        <v>3</v>
      </c>
      <c r="R2366" s="28">
        <f t="shared" si="483"/>
        <v>237.6</v>
      </c>
      <c r="S2366" s="38">
        <v>0.8</v>
      </c>
      <c r="T2366" s="46">
        <f t="shared" si="478"/>
        <v>190.08</v>
      </c>
      <c r="U2366" s="38"/>
      <c r="V2366" s="3">
        <f t="shared" si="479"/>
        <v>1129.92</v>
      </c>
      <c r="W2366" s="30" t="s">
        <v>2502</v>
      </c>
      <c r="X2366" s="54">
        <f t="shared" si="472"/>
        <v>203.38560000000001</v>
      </c>
      <c r="Y2366" s="54">
        <f t="shared" si="473"/>
        <v>34.214399999999998</v>
      </c>
      <c r="Z2366" s="5"/>
      <c r="AA2366" s="100">
        <f t="shared" si="485"/>
        <v>1320</v>
      </c>
      <c r="AB2366" s="100">
        <f t="shared" si="481"/>
        <v>0</v>
      </c>
      <c r="AC2366" s="3">
        <f t="shared" si="482"/>
        <v>237.6</v>
      </c>
      <c r="AE2366" s="1">
        <f t="shared" si="484"/>
        <v>0</v>
      </c>
    </row>
    <row r="2367" spans="1:31" customFormat="1" ht="43.2" hidden="1" x14ac:dyDescent="0.3">
      <c r="D2367" s="3">
        <f t="shared" si="475"/>
        <v>2350</v>
      </c>
      <c r="E2367" s="4" t="s">
        <v>2783</v>
      </c>
      <c r="F2367" s="3">
        <v>5</v>
      </c>
      <c r="G2367" s="3" t="s">
        <v>2239</v>
      </c>
      <c r="H2367" s="4" t="s">
        <v>2244</v>
      </c>
      <c r="I2367" s="3" t="s">
        <v>2245</v>
      </c>
      <c r="J2367" s="3"/>
      <c r="K2367" s="3"/>
      <c r="L2367" s="3" t="s">
        <v>2508</v>
      </c>
      <c r="M2367" s="3">
        <v>0.09</v>
      </c>
      <c r="N2367" s="3">
        <v>65</v>
      </c>
      <c r="O2367" s="3" t="s">
        <v>25</v>
      </c>
      <c r="P2367" s="3">
        <f>(260*2)*2</f>
        <v>1040</v>
      </c>
      <c r="Q2367" s="53" t="s">
        <v>3</v>
      </c>
      <c r="R2367" s="28">
        <f t="shared" si="483"/>
        <v>93.6</v>
      </c>
      <c r="S2367" s="15">
        <v>0.8</v>
      </c>
      <c r="T2367" s="46">
        <f t="shared" si="478"/>
        <v>74.88</v>
      </c>
      <c r="U2367" s="15"/>
      <c r="V2367" s="3">
        <f t="shared" si="479"/>
        <v>965.12</v>
      </c>
      <c r="W2367" s="30" t="s">
        <v>2502</v>
      </c>
      <c r="X2367" s="11">
        <f t="shared" si="472"/>
        <v>86.860799999999998</v>
      </c>
      <c r="Y2367" s="11">
        <f t="shared" si="473"/>
        <v>6.7391999999999994</v>
      </c>
      <c r="Z2367" s="5"/>
      <c r="AA2367" s="100">
        <f t="shared" si="485"/>
        <v>1040</v>
      </c>
      <c r="AB2367" s="100">
        <f t="shared" si="481"/>
        <v>0</v>
      </c>
      <c r="AC2367" s="3">
        <f t="shared" si="482"/>
        <v>93.6</v>
      </c>
      <c r="AE2367" s="1">
        <f t="shared" si="484"/>
        <v>0</v>
      </c>
    </row>
    <row r="2368" spans="1:31" customFormat="1" ht="43.2" hidden="1" x14ac:dyDescent="0.3">
      <c r="D2368" s="3">
        <f t="shared" si="475"/>
        <v>2351</v>
      </c>
      <c r="E2368" s="4" t="s">
        <v>2019</v>
      </c>
      <c r="F2368" s="3">
        <v>7</v>
      </c>
      <c r="G2368" s="3" t="s">
        <v>2239</v>
      </c>
      <c r="H2368" s="4" t="s">
        <v>2240</v>
      </c>
      <c r="I2368" s="3" t="s">
        <v>2241</v>
      </c>
      <c r="J2368" s="3"/>
      <c r="K2368" s="3"/>
      <c r="L2368" s="3" t="s">
        <v>2508</v>
      </c>
      <c r="M2368" s="3">
        <v>0.18</v>
      </c>
      <c r="N2368" s="3">
        <v>70</v>
      </c>
      <c r="O2368" s="3" t="s">
        <v>25</v>
      </c>
      <c r="P2368" s="3">
        <f>(12*2)*6</f>
        <v>144</v>
      </c>
      <c r="Q2368" s="53" t="s">
        <v>3</v>
      </c>
      <c r="R2368" s="28">
        <f t="shared" si="483"/>
        <v>25.919999999999998</v>
      </c>
      <c r="S2368" s="38">
        <v>0.8</v>
      </c>
      <c r="T2368" s="46">
        <f t="shared" si="478"/>
        <v>20.736000000000001</v>
      </c>
      <c r="U2368" s="38"/>
      <c r="V2368" s="3">
        <f t="shared" si="479"/>
        <v>123.264</v>
      </c>
      <c r="W2368" s="30" t="s">
        <v>2502</v>
      </c>
      <c r="X2368" s="54">
        <f t="shared" si="472"/>
        <v>22.187519999999999</v>
      </c>
      <c r="Y2368" s="54">
        <f t="shared" si="473"/>
        <v>3.7324799999999998</v>
      </c>
      <c r="Z2368" s="5"/>
      <c r="AA2368" s="100">
        <f t="shared" si="485"/>
        <v>144</v>
      </c>
      <c r="AB2368" s="100">
        <f t="shared" si="481"/>
        <v>0</v>
      </c>
      <c r="AC2368" s="3">
        <f t="shared" si="482"/>
        <v>25.919999999999998</v>
      </c>
      <c r="AE2368" s="1">
        <f t="shared" si="484"/>
        <v>0</v>
      </c>
    </row>
    <row r="2369" spans="4:31" customFormat="1" ht="43.2" hidden="1" x14ac:dyDescent="0.3">
      <c r="D2369" s="3">
        <f t="shared" si="475"/>
        <v>2352</v>
      </c>
      <c r="E2369" s="4" t="s">
        <v>2019</v>
      </c>
      <c r="F2369" s="3">
        <v>7</v>
      </c>
      <c r="G2369" s="3" t="s">
        <v>2239</v>
      </c>
      <c r="H2369" s="4" t="s">
        <v>2244</v>
      </c>
      <c r="I2369" s="3" t="s">
        <v>2245</v>
      </c>
      <c r="J2369" s="3"/>
      <c r="K2369" s="3"/>
      <c r="L2369" s="3" t="s">
        <v>2508</v>
      </c>
      <c r="M2369" s="3">
        <v>0.09</v>
      </c>
      <c r="N2369" s="3">
        <v>50</v>
      </c>
      <c r="O2369" s="3" t="s">
        <v>25</v>
      </c>
      <c r="P2369" s="3">
        <f>(16*2)*2</f>
        <v>64</v>
      </c>
      <c r="Q2369" s="53" t="s">
        <v>3</v>
      </c>
      <c r="R2369" s="28">
        <f t="shared" si="483"/>
        <v>5.76</v>
      </c>
      <c r="S2369" s="15">
        <v>0.8</v>
      </c>
      <c r="T2369" s="64">
        <f t="shared" si="478"/>
        <v>4.6079999999999997</v>
      </c>
      <c r="U2369" s="15"/>
      <c r="V2369" s="7">
        <f t="shared" si="479"/>
        <v>59.392000000000003</v>
      </c>
      <c r="W2369" s="30" t="s">
        <v>2502</v>
      </c>
      <c r="X2369" s="11">
        <f t="shared" si="472"/>
        <v>5.3452799999999998</v>
      </c>
      <c r="Y2369" s="11">
        <f t="shared" si="473"/>
        <v>0.41471999999999998</v>
      </c>
      <c r="Z2369" s="5"/>
      <c r="AA2369" s="100">
        <f t="shared" si="485"/>
        <v>64</v>
      </c>
      <c r="AB2369" s="100">
        <f t="shared" si="481"/>
        <v>0</v>
      </c>
      <c r="AC2369" s="3">
        <f t="shared" si="482"/>
        <v>5.76</v>
      </c>
      <c r="AE2369" s="1">
        <f t="shared" si="484"/>
        <v>0</v>
      </c>
    </row>
    <row r="2370" spans="4:31" customFormat="1" ht="43.2" hidden="1" x14ac:dyDescent="0.3">
      <c r="D2370" s="3">
        <f t="shared" si="475"/>
        <v>2353</v>
      </c>
      <c r="E2370" s="4" t="s">
        <v>2779</v>
      </c>
      <c r="F2370" s="3">
        <v>8</v>
      </c>
      <c r="G2370" s="3" t="s">
        <v>2239</v>
      </c>
      <c r="H2370" s="4" t="s">
        <v>2240</v>
      </c>
      <c r="I2370" s="3" t="s">
        <v>2241</v>
      </c>
      <c r="J2370" s="3"/>
      <c r="K2370" s="3"/>
      <c r="L2370" s="3" t="s">
        <v>2508</v>
      </c>
      <c r="M2370" s="3">
        <v>0.18</v>
      </c>
      <c r="N2370" s="3">
        <v>70</v>
      </c>
      <c r="O2370" s="3" t="s">
        <v>25</v>
      </c>
      <c r="P2370" s="3">
        <f>(57*2)*6</f>
        <v>684</v>
      </c>
      <c r="Q2370" s="53" t="s">
        <v>3</v>
      </c>
      <c r="R2370" s="28">
        <f t="shared" si="483"/>
        <v>123.11999999999999</v>
      </c>
      <c r="S2370" s="38">
        <v>0.3</v>
      </c>
      <c r="T2370" s="46">
        <f t="shared" si="478"/>
        <v>36.935999999999993</v>
      </c>
      <c r="U2370" s="38"/>
      <c r="V2370" s="3">
        <f t="shared" si="479"/>
        <v>647.06399999999996</v>
      </c>
      <c r="W2370" s="30" t="s">
        <v>2502</v>
      </c>
      <c r="X2370" s="54">
        <f t="shared" si="472"/>
        <v>116.47151999999998</v>
      </c>
      <c r="Y2370" s="54">
        <f t="shared" si="473"/>
        <v>6.6484799999999984</v>
      </c>
      <c r="Z2370" s="5"/>
      <c r="AA2370" s="100">
        <f t="shared" si="485"/>
        <v>684</v>
      </c>
      <c r="AB2370" s="100">
        <f t="shared" si="481"/>
        <v>0</v>
      </c>
      <c r="AC2370" s="3">
        <f t="shared" si="482"/>
        <v>123.11999999999999</v>
      </c>
      <c r="AE2370" s="1">
        <f t="shared" si="484"/>
        <v>0</v>
      </c>
    </row>
    <row r="2371" spans="4:31" customFormat="1" ht="43.2" hidden="1" x14ac:dyDescent="0.3">
      <c r="D2371" s="3">
        <f t="shared" si="475"/>
        <v>2354</v>
      </c>
      <c r="E2371" s="4" t="s">
        <v>2779</v>
      </c>
      <c r="F2371" s="3">
        <v>8</v>
      </c>
      <c r="G2371" s="3" t="s">
        <v>2239</v>
      </c>
      <c r="H2371" s="4" t="s">
        <v>2244</v>
      </c>
      <c r="I2371" s="3" t="s">
        <v>2245</v>
      </c>
      <c r="J2371" s="3"/>
      <c r="K2371" s="3"/>
      <c r="L2371" s="3" t="s">
        <v>2508</v>
      </c>
      <c r="M2371" s="3">
        <v>0.09</v>
      </c>
      <c r="N2371" s="3">
        <v>50</v>
      </c>
      <c r="O2371" s="3" t="s">
        <v>25</v>
      </c>
      <c r="P2371" s="3">
        <f>(72*2)*2</f>
        <v>288</v>
      </c>
      <c r="Q2371" s="53" t="s">
        <v>3</v>
      </c>
      <c r="R2371" s="28">
        <f t="shared" si="483"/>
        <v>25.919999999999998</v>
      </c>
      <c r="S2371" s="15">
        <v>0.3</v>
      </c>
      <c r="T2371" s="64">
        <f t="shared" si="478"/>
        <v>7.7759999999999989</v>
      </c>
      <c r="U2371" s="15"/>
      <c r="V2371" s="7">
        <f t="shared" si="479"/>
        <v>280.22399999999999</v>
      </c>
      <c r="W2371" s="30" t="s">
        <v>2502</v>
      </c>
      <c r="X2371" s="11">
        <f t="shared" si="472"/>
        <v>25.220159999999996</v>
      </c>
      <c r="Y2371" s="11">
        <f t="shared" si="473"/>
        <v>0.69983999999999991</v>
      </c>
      <c r="Z2371" s="5"/>
      <c r="AA2371" s="100">
        <f t="shared" si="485"/>
        <v>288</v>
      </c>
      <c r="AB2371" s="100">
        <f t="shared" si="481"/>
        <v>0</v>
      </c>
      <c r="AC2371" s="3">
        <f t="shared" si="482"/>
        <v>25.919999999999998</v>
      </c>
      <c r="AE2371" s="1">
        <f t="shared" si="484"/>
        <v>0</v>
      </c>
    </row>
    <row r="2372" spans="4:31" customFormat="1" ht="43.2" hidden="1" x14ac:dyDescent="0.3">
      <c r="D2372" s="3">
        <f t="shared" si="475"/>
        <v>2355</v>
      </c>
      <c r="E2372" s="4" t="s">
        <v>2779</v>
      </c>
      <c r="F2372" s="3">
        <v>8</v>
      </c>
      <c r="G2372" s="3" t="s">
        <v>2239</v>
      </c>
      <c r="H2372" s="4" t="s">
        <v>2242</v>
      </c>
      <c r="I2372" s="3" t="s">
        <v>5</v>
      </c>
      <c r="J2372" s="3"/>
      <c r="K2372" s="3"/>
      <c r="L2372" s="3" t="s">
        <v>2508</v>
      </c>
      <c r="M2372" s="3">
        <v>0.13</v>
      </c>
      <c r="N2372" s="3">
        <v>60</v>
      </c>
      <c r="O2372" s="3" t="s">
        <v>25</v>
      </c>
      <c r="P2372" s="3">
        <f>(61*2)*4</f>
        <v>488</v>
      </c>
      <c r="Q2372" s="53" t="s">
        <v>3</v>
      </c>
      <c r="R2372" s="28">
        <f t="shared" si="483"/>
        <v>63.440000000000005</v>
      </c>
      <c r="S2372" s="15">
        <v>0.3</v>
      </c>
      <c r="T2372" s="46">
        <f t="shared" si="478"/>
        <v>19.032</v>
      </c>
      <c r="U2372" s="15"/>
      <c r="V2372" s="3">
        <f t="shared" si="479"/>
        <v>468.96800000000002</v>
      </c>
      <c r="W2372" s="30" t="s">
        <v>2502</v>
      </c>
      <c r="X2372" s="11">
        <f t="shared" si="472"/>
        <v>60.965840000000007</v>
      </c>
      <c r="Y2372" s="11">
        <f t="shared" si="473"/>
        <v>2.4741599999999999</v>
      </c>
      <c r="Z2372" s="5"/>
      <c r="AA2372" s="100">
        <f t="shared" si="485"/>
        <v>488</v>
      </c>
      <c r="AB2372" s="100">
        <f t="shared" si="481"/>
        <v>0</v>
      </c>
      <c r="AC2372" s="3">
        <f t="shared" si="482"/>
        <v>63.440000000000005</v>
      </c>
      <c r="AE2372" s="1">
        <f t="shared" si="484"/>
        <v>0</v>
      </c>
    </row>
    <row r="2373" spans="4:31" s="55" customFormat="1" ht="43.2" hidden="1" x14ac:dyDescent="0.3">
      <c r="D2373" s="3">
        <f t="shared" si="475"/>
        <v>2356</v>
      </c>
      <c r="E2373" s="3" t="s">
        <v>2822</v>
      </c>
      <c r="F2373" s="3">
        <v>1</v>
      </c>
      <c r="G2373" s="3" t="s">
        <v>2246</v>
      </c>
      <c r="H2373" s="3" t="s">
        <v>2248</v>
      </c>
      <c r="I2373" s="3" t="s">
        <v>2247</v>
      </c>
      <c r="J2373" s="3"/>
      <c r="K2373" s="3"/>
      <c r="L2373" s="3" t="s">
        <v>2496</v>
      </c>
      <c r="M2373" s="3">
        <v>4.0999999999999996</v>
      </c>
      <c r="N2373" s="3">
        <v>8000</v>
      </c>
      <c r="O2373" s="3" t="s">
        <v>25</v>
      </c>
      <c r="P2373" s="3">
        <v>1</v>
      </c>
      <c r="Q2373" s="28">
        <f t="shared" ref="Q2373:Q2423" si="486">(N2373/1000)*P2373</f>
        <v>8</v>
      </c>
      <c r="R2373" s="28">
        <f t="shared" ref="R2373:R2423" si="487">Q2373*M2373</f>
        <v>32.799999999999997</v>
      </c>
      <c r="S2373" s="13">
        <v>0.9</v>
      </c>
      <c r="T2373" s="46">
        <f t="shared" ref="T2373:T2436" si="488">Q2373*S2373</f>
        <v>7.2</v>
      </c>
      <c r="U2373" s="13"/>
      <c r="V2373" s="3">
        <f t="shared" ref="V2373:V2436" si="489">Q2373-T2373</f>
        <v>0.79999999999999982</v>
      </c>
      <c r="W2373" s="46" t="s">
        <v>2502</v>
      </c>
      <c r="X2373" s="100">
        <f t="shared" si="472"/>
        <v>3.2799999999999989</v>
      </c>
      <c r="Y2373" s="100">
        <f t="shared" si="473"/>
        <v>29.52</v>
      </c>
      <c r="Z2373" s="100"/>
      <c r="AA2373" s="3">
        <f>Q2373*12%</f>
        <v>0.96</v>
      </c>
      <c r="AB2373" s="3">
        <f t="shared" ref="AB2373:AB2382" si="490">Q2373-AA2373</f>
        <v>7.04</v>
      </c>
      <c r="AC2373" s="7">
        <f t="shared" ref="AC2373:AC2377" si="491">AA2373*M2373*P2373</f>
        <v>3.9359999999999995</v>
      </c>
      <c r="AE2373" s="1">
        <f t="shared" si="484"/>
        <v>0</v>
      </c>
    </row>
    <row r="2374" spans="4:31" s="55" customFormat="1" ht="43.2" hidden="1" x14ac:dyDescent="0.3">
      <c r="D2374" s="3">
        <f t="shared" si="475"/>
        <v>2357</v>
      </c>
      <c r="E2374" s="3" t="s">
        <v>2822</v>
      </c>
      <c r="F2374" s="3">
        <v>1</v>
      </c>
      <c r="G2374" s="3" t="s">
        <v>2246</v>
      </c>
      <c r="H2374" s="3" t="s">
        <v>2249</v>
      </c>
      <c r="I2374" s="3" t="s">
        <v>2247</v>
      </c>
      <c r="J2374" s="3"/>
      <c r="K2374" s="3"/>
      <c r="L2374" s="3" t="s">
        <v>2496</v>
      </c>
      <c r="M2374" s="3">
        <v>4.0999999999999996</v>
      </c>
      <c r="N2374" s="3">
        <v>8000</v>
      </c>
      <c r="O2374" s="3" t="s">
        <v>25</v>
      </c>
      <c r="P2374" s="3">
        <v>1</v>
      </c>
      <c r="Q2374" s="28">
        <f t="shared" si="486"/>
        <v>8</v>
      </c>
      <c r="R2374" s="28">
        <f t="shared" si="487"/>
        <v>32.799999999999997</v>
      </c>
      <c r="S2374" s="13">
        <v>0.9</v>
      </c>
      <c r="T2374" s="46">
        <f t="shared" si="488"/>
        <v>7.2</v>
      </c>
      <c r="U2374" s="13"/>
      <c r="V2374" s="3">
        <f t="shared" si="489"/>
        <v>0.79999999999999982</v>
      </c>
      <c r="W2374" s="46" t="s">
        <v>2502</v>
      </c>
      <c r="X2374" s="100">
        <f t="shared" si="472"/>
        <v>3.2799999999999989</v>
      </c>
      <c r="Y2374" s="100">
        <f t="shared" si="473"/>
        <v>29.52</v>
      </c>
      <c r="Z2374" s="100"/>
      <c r="AA2374" s="3">
        <f>Q2374*12%</f>
        <v>0.96</v>
      </c>
      <c r="AB2374" s="3">
        <f t="shared" si="490"/>
        <v>7.04</v>
      </c>
      <c r="AC2374" s="7">
        <f t="shared" si="491"/>
        <v>3.9359999999999995</v>
      </c>
      <c r="AE2374" s="1">
        <f t="shared" si="484"/>
        <v>0</v>
      </c>
    </row>
    <row r="2375" spans="4:31" s="55" customFormat="1" ht="43.2" hidden="1" x14ac:dyDescent="0.3">
      <c r="D2375" s="3">
        <f t="shared" si="475"/>
        <v>2358</v>
      </c>
      <c r="E2375" s="3" t="s">
        <v>2822</v>
      </c>
      <c r="F2375" s="3">
        <v>1</v>
      </c>
      <c r="G2375" s="3" t="s">
        <v>2246</v>
      </c>
      <c r="H2375" s="3" t="s">
        <v>2250</v>
      </c>
      <c r="I2375" s="3" t="s">
        <v>2247</v>
      </c>
      <c r="J2375" s="3"/>
      <c r="K2375" s="3"/>
      <c r="L2375" s="3" t="s">
        <v>2496</v>
      </c>
      <c r="M2375" s="3">
        <v>4.0999999999999996</v>
      </c>
      <c r="N2375" s="3">
        <v>1200</v>
      </c>
      <c r="O2375" s="3" t="s">
        <v>25</v>
      </c>
      <c r="P2375" s="3">
        <v>6</v>
      </c>
      <c r="Q2375" s="28">
        <f t="shared" si="486"/>
        <v>7.1999999999999993</v>
      </c>
      <c r="R2375" s="28">
        <f t="shared" si="487"/>
        <v>29.519999999999996</v>
      </c>
      <c r="S2375" s="13">
        <v>0.9</v>
      </c>
      <c r="T2375" s="46">
        <f t="shared" si="488"/>
        <v>6.4799999999999995</v>
      </c>
      <c r="U2375" s="13"/>
      <c r="V2375" s="3">
        <f t="shared" si="489"/>
        <v>0.71999999999999975</v>
      </c>
      <c r="W2375" s="46" t="s">
        <v>2502</v>
      </c>
      <c r="X2375" s="100">
        <f t="shared" si="472"/>
        <v>2.9519999999999986</v>
      </c>
      <c r="Y2375" s="100">
        <f t="shared" si="473"/>
        <v>26.567999999999994</v>
      </c>
      <c r="Z2375" s="100"/>
      <c r="AA2375" s="3">
        <f>(Q2375*P2375)*12%</f>
        <v>5.1839999999999993</v>
      </c>
      <c r="AB2375" s="3">
        <f t="shared" si="490"/>
        <v>2.016</v>
      </c>
      <c r="AC2375" s="7">
        <f>AA2375*M2375</f>
        <v>21.254399999999997</v>
      </c>
      <c r="AE2375" s="1">
        <f t="shared" si="484"/>
        <v>0</v>
      </c>
    </row>
    <row r="2376" spans="4:31" customFormat="1" ht="43.2" hidden="1" x14ac:dyDescent="0.3">
      <c r="D2376" s="3">
        <f t="shared" si="475"/>
        <v>2359</v>
      </c>
      <c r="E2376" s="4" t="s">
        <v>918</v>
      </c>
      <c r="F2376" s="3">
        <v>2</v>
      </c>
      <c r="G2376" s="3" t="s">
        <v>2246</v>
      </c>
      <c r="H2376" s="4" t="s">
        <v>2251</v>
      </c>
      <c r="I2376" s="3" t="s">
        <v>2247</v>
      </c>
      <c r="J2376" s="3"/>
      <c r="K2376" s="3"/>
      <c r="L2376" s="3" t="s">
        <v>2496</v>
      </c>
      <c r="M2376" s="3">
        <v>4.0999999999999996</v>
      </c>
      <c r="N2376" s="3">
        <v>60000</v>
      </c>
      <c r="O2376" s="3" t="s">
        <v>25</v>
      </c>
      <c r="P2376" s="3">
        <v>1</v>
      </c>
      <c r="Q2376" s="28">
        <f t="shared" si="486"/>
        <v>60</v>
      </c>
      <c r="R2376" s="28">
        <f t="shared" si="487"/>
        <v>245.99999999999997</v>
      </c>
      <c r="S2376" s="15">
        <v>0.1</v>
      </c>
      <c r="T2376" s="46">
        <f t="shared" si="488"/>
        <v>6</v>
      </c>
      <c r="U2376" s="15"/>
      <c r="V2376" s="3">
        <f t="shared" si="489"/>
        <v>54</v>
      </c>
      <c r="W2376" s="30" t="s">
        <v>2502</v>
      </c>
      <c r="X2376" s="5">
        <f t="shared" si="472"/>
        <v>221.39999999999998</v>
      </c>
      <c r="Y2376" s="5">
        <f t="shared" si="473"/>
        <v>24.599999999999998</v>
      </c>
      <c r="Z2376" s="5"/>
      <c r="AA2376" s="3">
        <f>Q2376*90%</f>
        <v>54</v>
      </c>
      <c r="AB2376" s="3">
        <f t="shared" si="490"/>
        <v>6</v>
      </c>
      <c r="AC2376" s="3">
        <f t="shared" si="491"/>
        <v>221.39999999999998</v>
      </c>
      <c r="AE2376" s="1">
        <f t="shared" si="484"/>
        <v>0</v>
      </c>
    </row>
    <row r="2377" spans="4:31" customFormat="1" ht="43.2" hidden="1" x14ac:dyDescent="0.3">
      <c r="D2377" s="3">
        <f t="shared" si="475"/>
        <v>2360</v>
      </c>
      <c r="E2377" s="4" t="s">
        <v>918</v>
      </c>
      <c r="F2377" s="3">
        <v>2</v>
      </c>
      <c r="G2377" s="3" t="s">
        <v>2246</v>
      </c>
      <c r="H2377" s="4" t="s">
        <v>2252</v>
      </c>
      <c r="I2377" s="3" t="s">
        <v>2247</v>
      </c>
      <c r="J2377" s="3"/>
      <c r="K2377" s="3"/>
      <c r="L2377" s="3" t="s">
        <v>2496</v>
      </c>
      <c r="M2377" s="3">
        <v>4.0999999999999996</v>
      </c>
      <c r="N2377" s="3">
        <v>60000</v>
      </c>
      <c r="O2377" s="3" t="s">
        <v>25</v>
      </c>
      <c r="P2377" s="3">
        <v>1</v>
      </c>
      <c r="Q2377" s="28">
        <f t="shared" si="486"/>
        <v>60</v>
      </c>
      <c r="R2377" s="28">
        <f t="shared" si="487"/>
        <v>245.99999999999997</v>
      </c>
      <c r="S2377" s="15">
        <v>0.1</v>
      </c>
      <c r="T2377" s="46">
        <f t="shared" si="488"/>
        <v>6</v>
      </c>
      <c r="U2377" s="15"/>
      <c r="V2377" s="3">
        <f t="shared" si="489"/>
        <v>54</v>
      </c>
      <c r="W2377" s="30" t="s">
        <v>2502</v>
      </c>
      <c r="X2377" s="5">
        <f t="shared" si="472"/>
        <v>221.39999999999998</v>
      </c>
      <c r="Y2377" s="5">
        <f t="shared" si="473"/>
        <v>24.599999999999998</v>
      </c>
      <c r="Z2377" s="5"/>
      <c r="AA2377" s="3">
        <f>Q2377*90%</f>
        <v>54</v>
      </c>
      <c r="AB2377" s="3">
        <f t="shared" si="490"/>
        <v>6</v>
      </c>
      <c r="AC2377" s="3">
        <f t="shared" si="491"/>
        <v>221.39999999999998</v>
      </c>
      <c r="AE2377" s="1">
        <f t="shared" si="484"/>
        <v>0</v>
      </c>
    </row>
    <row r="2378" spans="4:31" customFormat="1" ht="43.2" hidden="1" x14ac:dyDescent="0.3">
      <c r="D2378" s="3">
        <f t="shared" si="475"/>
        <v>2361</v>
      </c>
      <c r="E2378" s="4" t="s">
        <v>918</v>
      </c>
      <c r="F2378" s="3">
        <v>2</v>
      </c>
      <c r="G2378" s="3" t="s">
        <v>2246</v>
      </c>
      <c r="H2378" s="4" t="s">
        <v>2253</v>
      </c>
      <c r="I2378" s="3" t="s">
        <v>2247</v>
      </c>
      <c r="J2378" s="3"/>
      <c r="K2378" s="3"/>
      <c r="L2378" s="3" t="s">
        <v>2496</v>
      </c>
      <c r="M2378" s="3">
        <v>4.0999999999999996</v>
      </c>
      <c r="N2378" s="3">
        <v>1200</v>
      </c>
      <c r="O2378" s="3" t="s">
        <v>25</v>
      </c>
      <c r="P2378" s="3">
        <v>40</v>
      </c>
      <c r="Q2378" s="28">
        <f t="shared" si="486"/>
        <v>48</v>
      </c>
      <c r="R2378" s="28">
        <f t="shared" si="487"/>
        <v>196.79999999999998</v>
      </c>
      <c r="S2378" s="15">
        <v>0.1</v>
      </c>
      <c r="T2378" s="46">
        <f t="shared" si="488"/>
        <v>4.8000000000000007</v>
      </c>
      <c r="U2378" s="15"/>
      <c r="V2378" s="3">
        <f t="shared" si="489"/>
        <v>43.2</v>
      </c>
      <c r="W2378" s="30" t="s">
        <v>2502</v>
      </c>
      <c r="X2378" s="5">
        <f t="shared" si="472"/>
        <v>177.12</v>
      </c>
      <c r="Y2378" s="5">
        <f t="shared" si="473"/>
        <v>19.68</v>
      </c>
      <c r="Z2378" s="5"/>
      <c r="AA2378" s="3">
        <f>Q2378*90%</f>
        <v>43.2</v>
      </c>
      <c r="AB2378" s="3">
        <f t="shared" si="490"/>
        <v>4.7999999999999972</v>
      </c>
      <c r="AC2378" s="3">
        <f>AA2378*M2378</f>
        <v>177.12</v>
      </c>
      <c r="AE2378" s="1">
        <f t="shared" si="484"/>
        <v>0</v>
      </c>
    </row>
    <row r="2379" spans="4:31" customFormat="1" ht="43.2" hidden="1" x14ac:dyDescent="0.3">
      <c r="D2379" s="3">
        <f t="shared" si="475"/>
        <v>2362</v>
      </c>
      <c r="E2379" s="4" t="s">
        <v>918</v>
      </c>
      <c r="F2379" s="3">
        <v>2</v>
      </c>
      <c r="G2379" s="3" t="s">
        <v>2246</v>
      </c>
      <c r="H2379" s="4" t="s">
        <v>2254</v>
      </c>
      <c r="I2379" s="3" t="s">
        <v>2247</v>
      </c>
      <c r="J2379" s="3"/>
      <c r="K2379" s="3"/>
      <c r="L2379" s="3" t="s">
        <v>2496</v>
      </c>
      <c r="M2379" s="3">
        <v>4.0999999999999996</v>
      </c>
      <c r="N2379" s="3">
        <v>98000</v>
      </c>
      <c r="O2379" s="3" t="s">
        <v>25</v>
      </c>
      <c r="P2379" s="3">
        <v>1</v>
      </c>
      <c r="Q2379" s="28">
        <f t="shared" si="486"/>
        <v>98</v>
      </c>
      <c r="R2379" s="28">
        <f t="shared" si="487"/>
        <v>401.79999999999995</v>
      </c>
      <c r="S2379" s="15">
        <v>0.2</v>
      </c>
      <c r="T2379" s="46">
        <f t="shared" si="488"/>
        <v>19.600000000000001</v>
      </c>
      <c r="U2379" s="15"/>
      <c r="V2379" s="3">
        <f t="shared" si="489"/>
        <v>78.400000000000006</v>
      </c>
      <c r="W2379" s="30" t="s">
        <v>2502</v>
      </c>
      <c r="X2379" s="5">
        <f t="shared" si="472"/>
        <v>321.44</v>
      </c>
      <c r="Y2379" s="5">
        <f t="shared" si="473"/>
        <v>80.36</v>
      </c>
      <c r="Z2379" s="5"/>
      <c r="AA2379" s="3">
        <f>Q2379*80%</f>
        <v>78.400000000000006</v>
      </c>
      <c r="AB2379" s="3">
        <f t="shared" si="490"/>
        <v>19.599999999999994</v>
      </c>
      <c r="AC2379" s="3">
        <f t="shared" ref="AC2379:AC2396" si="492">AA2379*M2379</f>
        <v>321.44</v>
      </c>
      <c r="AE2379" s="1">
        <f t="shared" si="484"/>
        <v>0</v>
      </c>
    </row>
    <row r="2380" spans="4:31" customFormat="1" ht="43.2" hidden="1" x14ac:dyDescent="0.3">
      <c r="D2380" s="3">
        <f t="shared" si="475"/>
        <v>2363</v>
      </c>
      <c r="E2380" s="4" t="s">
        <v>918</v>
      </c>
      <c r="F2380" s="3">
        <v>2</v>
      </c>
      <c r="G2380" s="3" t="s">
        <v>2246</v>
      </c>
      <c r="H2380" s="4" t="s">
        <v>2255</v>
      </c>
      <c r="I2380" s="3" t="s">
        <v>2247</v>
      </c>
      <c r="J2380" s="3"/>
      <c r="K2380" s="3"/>
      <c r="L2380" s="3" t="s">
        <v>2496</v>
      </c>
      <c r="M2380" s="3">
        <v>4.0999999999999996</v>
      </c>
      <c r="N2380" s="3">
        <v>98000</v>
      </c>
      <c r="O2380" s="3" t="s">
        <v>25</v>
      </c>
      <c r="P2380" s="3">
        <v>1</v>
      </c>
      <c r="Q2380" s="28">
        <f t="shared" si="486"/>
        <v>98</v>
      </c>
      <c r="R2380" s="28">
        <f t="shared" si="487"/>
        <v>401.79999999999995</v>
      </c>
      <c r="S2380" s="15">
        <v>0.2</v>
      </c>
      <c r="T2380" s="46">
        <f t="shared" si="488"/>
        <v>19.600000000000001</v>
      </c>
      <c r="U2380" s="15"/>
      <c r="V2380" s="3">
        <f t="shared" si="489"/>
        <v>78.400000000000006</v>
      </c>
      <c r="W2380" s="30" t="s">
        <v>2502</v>
      </c>
      <c r="X2380" s="5">
        <f t="shared" si="472"/>
        <v>321.44</v>
      </c>
      <c r="Y2380" s="5">
        <f t="shared" si="473"/>
        <v>80.36</v>
      </c>
      <c r="Z2380" s="5"/>
      <c r="AA2380" s="3">
        <f>Q2380*80%</f>
        <v>78.400000000000006</v>
      </c>
      <c r="AB2380" s="3">
        <f t="shared" si="490"/>
        <v>19.599999999999994</v>
      </c>
      <c r="AC2380" s="3">
        <f t="shared" si="492"/>
        <v>321.44</v>
      </c>
      <c r="AE2380" s="1">
        <f t="shared" si="484"/>
        <v>0</v>
      </c>
    </row>
    <row r="2381" spans="4:31" customFormat="1" ht="43.2" hidden="1" x14ac:dyDescent="0.3">
      <c r="D2381" s="3">
        <f t="shared" si="475"/>
        <v>2364</v>
      </c>
      <c r="E2381" s="4" t="s">
        <v>918</v>
      </c>
      <c r="F2381" s="3">
        <v>2</v>
      </c>
      <c r="G2381" s="3" t="s">
        <v>2246</v>
      </c>
      <c r="H2381" s="4" t="s">
        <v>2256</v>
      </c>
      <c r="I2381" s="3" t="s">
        <v>2247</v>
      </c>
      <c r="J2381" s="3"/>
      <c r="K2381" s="3"/>
      <c r="L2381" s="3" t="s">
        <v>2496</v>
      </c>
      <c r="M2381" s="3">
        <v>4.0999999999999996</v>
      </c>
      <c r="N2381" s="3">
        <v>1200</v>
      </c>
      <c r="O2381" s="3" t="s">
        <v>25</v>
      </c>
      <c r="P2381" s="3">
        <v>65</v>
      </c>
      <c r="Q2381" s="28">
        <f t="shared" si="486"/>
        <v>78</v>
      </c>
      <c r="R2381" s="28">
        <f t="shared" si="487"/>
        <v>319.79999999999995</v>
      </c>
      <c r="S2381" s="15">
        <v>0.2</v>
      </c>
      <c r="T2381" s="46">
        <f t="shared" si="488"/>
        <v>15.600000000000001</v>
      </c>
      <c r="U2381" s="15"/>
      <c r="V2381" s="3">
        <f t="shared" si="489"/>
        <v>62.4</v>
      </c>
      <c r="W2381" s="30" t="s">
        <v>2502</v>
      </c>
      <c r="X2381" s="5">
        <f t="shared" si="472"/>
        <v>255.83999999999997</v>
      </c>
      <c r="Y2381" s="5">
        <f t="shared" si="473"/>
        <v>63.96</v>
      </c>
      <c r="Z2381" s="5"/>
      <c r="AA2381" s="3">
        <f>Q2381*80%</f>
        <v>62.400000000000006</v>
      </c>
      <c r="AB2381" s="3">
        <f t="shared" si="490"/>
        <v>15.599999999999994</v>
      </c>
      <c r="AC2381" s="3">
        <f t="shared" si="492"/>
        <v>255.84</v>
      </c>
      <c r="AE2381" s="1">
        <f t="shared" si="484"/>
        <v>0</v>
      </c>
    </row>
    <row r="2382" spans="4:31" customFormat="1" ht="43.2" hidden="1" x14ac:dyDescent="0.3">
      <c r="D2382" s="3">
        <f t="shared" si="475"/>
        <v>2365</v>
      </c>
      <c r="E2382" s="4" t="s">
        <v>918</v>
      </c>
      <c r="F2382" s="3">
        <v>2</v>
      </c>
      <c r="G2382" s="3" t="s">
        <v>2246</v>
      </c>
      <c r="H2382" s="4" t="s">
        <v>2257</v>
      </c>
      <c r="I2382" s="3" t="s">
        <v>2247</v>
      </c>
      <c r="J2382" s="3"/>
      <c r="K2382" s="3"/>
      <c r="L2382" s="3" t="s">
        <v>2496</v>
      </c>
      <c r="M2382" s="3">
        <v>4.0999999999999996</v>
      </c>
      <c r="N2382" s="3">
        <v>23350</v>
      </c>
      <c r="O2382" s="3" t="s">
        <v>25</v>
      </c>
      <c r="P2382" s="3">
        <v>1</v>
      </c>
      <c r="Q2382" s="28">
        <f t="shared" si="486"/>
        <v>23.35</v>
      </c>
      <c r="R2382" s="28">
        <f t="shared" si="487"/>
        <v>95.734999999999999</v>
      </c>
      <c r="S2382" s="15">
        <v>0.4</v>
      </c>
      <c r="T2382" s="46">
        <f t="shared" si="488"/>
        <v>9.3400000000000016</v>
      </c>
      <c r="U2382" s="15"/>
      <c r="V2382" s="3">
        <f t="shared" si="489"/>
        <v>14.01</v>
      </c>
      <c r="W2382" s="30" t="s">
        <v>2502</v>
      </c>
      <c r="X2382" s="5">
        <f t="shared" ref="X2382:X2423" si="493">V2382*M2382</f>
        <v>57.440999999999995</v>
      </c>
      <c r="Y2382" s="5">
        <f t="shared" ref="Y2382:Y2423" si="494">T2382*M2382</f>
        <v>38.294000000000004</v>
      </c>
      <c r="Z2382" s="5"/>
      <c r="AA2382" s="3">
        <f t="shared" ref="AA2382:AA2387" si="495">Q2382*60%</f>
        <v>14.01</v>
      </c>
      <c r="AB2382" s="3">
        <f t="shared" si="490"/>
        <v>9.3400000000000016</v>
      </c>
      <c r="AC2382" s="3">
        <f t="shared" si="492"/>
        <v>57.440999999999995</v>
      </c>
      <c r="AE2382" s="1">
        <f t="shared" si="484"/>
        <v>0</v>
      </c>
    </row>
    <row r="2383" spans="4:31" customFormat="1" ht="43.2" hidden="1" x14ac:dyDescent="0.3">
      <c r="D2383" s="3">
        <f t="shared" si="475"/>
        <v>2366</v>
      </c>
      <c r="E2383" s="4" t="s">
        <v>918</v>
      </c>
      <c r="F2383" s="3">
        <v>2</v>
      </c>
      <c r="G2383" s="3" t="s">
        <v>2246</v>
      </c>
      <c r="H2383" s="4" t="s">
        <v>2258</v>
      </c>
      <c r="I2383" s="3" t="s">
        <v>2247</v>
      </c>
      <c r="J2383" s="3"/>
      <c r="K2383" s="3"/>
      <c r="L2383" s="3" t="s">
        <v>2496</v>
      </c>
      <c r="M2383" s="3">
        <v>4.0999999999999996</v>
      </c>
      <c r="N2383" s="3">
        <v>23350</v>
      </c>
      <c r="O2383" s="3" t="s">
        <v>25</v>
      </c>
      <c r="P2383" s="3">
        <v>1</v>
      </c>
      <c r="Q2383" s="28">
        <f t="shared" si="486"/>
        <v>23.35</v>
      </c>
      <c r="R2383" s="28">
        <f t="shared" si="487"/>
        <v>95.734999999999999</v>
      </c>
      <c r="S2383" s="15">
        <v>0.4</v>
      </c>
      <c r="T2383" s="46">
        <f t="shared" si="488"/>
        <v>9.3400000000000016</v>
      </c>
      <c r="U2383" s="15"/>
      <c r="V2383" s="3">
        <f t="shared" si="489"/>
        <v>14.01</v>
      </c>
      <c r="W2383" s="30" t="s">
        <v>2502</v>
      </c>
      <c r="X2383" s="5">
        <f t="shared" si="493"/>
        <v>57.440999999999995</v>
      </c>
      <c r="Y2383" s="5">
        <f t="shared" si="494"/>
        <v>38.294000000000004</v>
      </c>
      <c r="Z2383" s="5"/>
      <c r="AA2383" s="3">
        <f t="shared" si="495"/>
        <v>14.01</v>
      </c>
      <c r="AB2383" s="3">
        <f t="shared" ref="AB2383:AB2388" si="496">Q2383-AA2383</f>
        <v>9.3400000000000016</v>
      </c>
      <c r="AC2383" s="3">
        <f t="shared" si="492"/>
        <v>57.440999999999995</v>
      </c>
      <c r="AE2383" s="1">
        <f t="shared" si="484"/>
        <v>0</v>
      </c>
    </row>
    <row r="2384" spans="4:31" customFormat="1" ht="43.2" hidden="1" x14ac:dyDescent="0.3">
      <c r="D2384" s="3">
        <f t="shared" si="475"/>
        <v>2367</v>
      </c>
      <c r="E2384" s="4" t="s">
        <v>918</v>
      </c>
      <c r="F2384" s="3">
        <v>2</v>
      </c>
      <c r="G2384" s="3" t="s">
        <v>2246</v>
      </c>
      <c r="H2384" s="4" t="s">
        <v>2259</v>
      </c>
      <c r="I2384" s="3" t="s">
        <v>2247</v>
      </c>
      <c r="J2384" s="3"/>
      <c r="K2384" s="3"/>
      <c r="L2384" s="3" t="s">
        <v>2496</v>
      </c>
      <c r="M2384" s="3">
        <v>4.0999999999999996</v>
      </c>
      <c r="N2384" s="3">
        <v>1200</v>
      </c>
      <c r="O2384" s="3" t="s">
        <v>25</v>
      </c>
      <c r="P2384" s="3">
        <v>16</v>
      </c>
      <c r="Q2384" s="28">
        <f t="shared" si="486"/>
        <v>19.2</v>
      </c>
      <c r="R2384" s="28">
        <f t="shared" si="487"/>
        <v>78.719999999999985</v>
      </c>
      <c r="S2384" s="15">
        <v>0.4</v>
      </c>
      <c r="T2384" s="46">
        <f t="shared" si="488"/>
        <v>7.68</v>
      </c>
      <c r="U2384" s="15"/>
      <c r="V2384" s="3">
        <f t="shared" si="489"/>
        <v>11.52</v>
      </c>
      <c r="W2384" s="30" t="s">
        <v>2502</v>
      </c>
      <c r="X2384" s="5">
        <f t="shared" si="493"/>
        <v>47.231999999999992</v>
      </c>
      <c r="Y2384" s="5">
        <f t="shared" si="494"/>
        <v>31.487999999999996</v>
      </c>
      <c r="Z2384" s="5"/>
      <c r="AA2384" s="3">
        <f t="shared" si="495"/>
        <v>11.52</v>
      </c>
      <c r="AB2384" s="3">
        <f t="shared" si="496"/>
        <v>7.68</v>
      </c>
      <c r="AC2384" s="3">
        <f t="shared" si="492"/>
        <v>47.231999999999992</v>
      </c>
      <c r="AE2384" s="1">
        <f t="shared" si="484"/>
        <v>0</v>
      </c>
    </row>
    <row r="2385" spans="4:31" customFormat="1" ht="43.2" hidden="1" x14ac:dyDescent="0.3">
      <c r="D2385" s="3">
        <f t="shared" si="475"/>
        <v>2368</v>
      </c>
      <c r="E2385" s="4" t="s">
        <v>918</v>
      </c>
      <c r="F2385" s="3">
        <v>2</v>
      </c>
      <c r="G2385" s="3" t="s">
        <v>2246</v>
      </c>
      <c r="H2385" s="4" t="s">
        <v>2263</v>
      </c>
      <c r="I2385" s="3" t="s">
        <v>2247</v>
      </c>
      <c r="J2385" s="3"/>
      <c r="K2385" s="3"/>
      <c r="L2385" s="3" t="s">
        <v>2496</v>
      </c>
      <c r="M2385" s="3">
        <v>4.0999999999999996</v>
      </c>
      <c r="N2385" s="3">
        <v>46600</v>
      </c>
      <c r="O2385" s="3" t="s">
        <v>25</v>
      </c>
      <c r="P2385" s="3">
        <v>1</v>
      </c>
      <c r="Q2385" s="28">
        <f t="shared" si="486"/>
        <v>46.6</v>
      </c>
      <c r="R2385" s="28">
        <f t="shared" si="487"/>
        <v>191.06</v>
      </c>
      <c r="S2385" s="15">
        <v>0.4</v>
      </c>
      <c r="T2385" s="46">
        <f t="shared" si="488"/>
        <v>18.64</v>
      </c>
      <c r="U2385" s="15"/>
      <c r="V2385" s="3">
        <f t="shared" si="489"/>
        <v>27.96</v>
      </c>
      <c r="W2385" s="30" t="s">
        <v>2502</v>
      </c>
      <c r="X2385" s="5">
        <f t="shared" si="493"/>
        <v>114.636</v>
      </c>
      <c r="Y2385" s="5">
        <f t="shared" si="494"/>
        <v>76.423999999999992</v>
      </c>
      <c r="Z2385" s="5"/>
      <c r="AA2385" s="3">
        <f t="shared" si="495"/>
        <v>27.96</v>
      </c>
      <c r="AB2385" s="3">
        <f t="shared" si="496"/>
        <v>18.64</v>
      </c>
      <c r="AC2385" s="3">
        <f t="shared" si="492"/>
        <v>114.636</v>
      </c>
      <c r="AE2385" s="1">
        <f t="shared" si="484"/>
        <v>0</v>
      </c>
    </row>
    <row r="2386" spans="4:31" customFormat="1" ht="43.2" hidden="1" x14ac:dyDescent="0.3">
      <c r="D2386" s="3">
        <f t="shared" si="475"/>
        <v>2369</v>
      </c>
      <c r="E2386" s="4" t="s">
        <v>918</v>
      </c>
      <c r="F2386" s="3">
        <v>2</v>
      </c>
      <c r="G2386" s="3" t="s">
        <v>2246</v>
      </c>
      <c r="H2386" s="4" t="s">
        <v>2264</v>
      </c>
      <c r="I2386" s="3" t="s">
        <v>2247</v>
      </c>
      <c r="J2386" s="3"/>
      <c r="K2386" s="3"/>
      <c r="L2386" s="3" t="s">
        <v>2496</v>
      </c>
      <c r="M2386" s="3">
        <v>4.0999999999999996</v>
      </c>
      <c r="N2386" s="3">
        <v>46600</v>
      </c>
      <c r="O2386" s="3" t="s">
        <v>25</v>
      </c>
      <c r="P2386" s="3">
        <v>1</v>
      </c>
      <c r="Q2386" s="28">
        <f t="shared" si="486"/>
        <v>46.6</v>
      </c>
      <c r="R2386" s="28">
        <f t="shared" si="487"/>
        <v>191.06</v>
      </c>
      <c r="S2386" s="15">
        <v>0.4</v>
      </c>
      <c r="T2386" s="46">
        <f t="shared" si="488"/>
        <v>18.64</v>
      </c>
      <c r="U2386" s="15"/>
      <c r="V2386" s="3">
        <f t="shared" si="489"/>
        <v>27.96</v>
      </c>
      <c r="W2386" s="30" t="s">
        <v>2502</v>
      </c>
      <c r="X2386" s="5">
        <f t="shared" si="493"/>
        <v>114.636</v>
      </c>
      <c r="Y2386" s="5">
        <f t="shared" si="494"/>
        <v>76.423999999999992</v>
      </c>
      <c r="Z2386" s="5"/>
      <c r="AA2386" s="3">
        <f t="shared" si="495"/>
        <v>27.96</v>
      </c>
      <c r="AB2386" s="3">
        <f t="shared" si="496"/>
        <v>18.64</v>
      </c>
      <c r="AC2386" s="3">
        <f t="shared" si="492"/>
        <v>114.636</v>
      </c>
      <c r="AE2386" s="1">
        <f t="shared" si="484"/>
        <v>0</v>
      </c>
    </row>
    <row r="2387" spans="4:31" customFormat="1" ht="43.2" hidden="1" x14ac:dyDescent="0.3">
      <c r="D2387" s="3">
        <f t="shared" si="475"/>
        <v>2370</v>
      </c>
      <c r="E2387" s="4" t="s">
        <v>918</v>
      </c>
      <c r="F2387" s="3">
        <v>2</v>
      </c>
      <c r="G2387" s="3" t="s">
        <v>2246</v>
      </c>
      <c r="H2387" s="4" t="s">
        <v>2265</v>
      </c>
      <c r="I2387" s="3" t="s">
        <v>2247</v>
      </c>
      <c r="J2387" s="3"/>
      <c r="K2387" s="3"/>
      <c r="L2387" s="3" t="s">
        <v>2496</v>
      </c>
      <c r="M2387" s="3">
        <v>4.0999999999999996</v>
      </c>
      <c r="N2387" s="3">
        <v>1200</v>
      </c>
      <c r="O2387" s="3" t="s">
        <v>25</v>
      </c>
      <c r="P2387" s="3">
        <v>32</v>
      </c>
      <c r="Q2387" s="28">
        <f t="shared" si="486"/>
        <v>38.4</v>
      </c>
      <c r="R2387" s="28">
        <f t="shared" si="487"/>
        <v>157.43999999999997</v>
      </c>
      <c r="S2387" s="15">
        <v>0.4</v>
      </c>
      <c r="T2387" s="46">
        <f t="shared" si="488"/>
        <v>15.36</v>
      </c>
      <c r="U2387" s="15"/>
      <c r="V2387" s="3">
        <f t="shared" si="489"/>
        <v>23.04</v>
      </c>
      <c r="W2387" s="30" t="s">
        <v>2502</v>
      </c>
      <c r="X2387" s="5">
        <f t="shared" si="493"/>
        <v>94.463999999999984</v>
      </c>
      <c r="Y2387" s="5">
        <f t="shared" si="494"/>
        <v>62.975999999999992</v>
      </c>
      <c r="Z2387" s="5"/>
      <c r="AA2387" s="3">
        <f t="shared" si="495"/>
        <v>23.04</v>
      </c>
      <c r="AB2387" s="3">
        <f t="shared" si="496"/>
        <v>15.36</v>
      </c>
      <c r="AC2387" s="3">
        <f t="shared" si="492"/>
        <v>94.463999999999984</v>
      </c>
      <c r="AE2387" s="1">
        <f t="shared" si="484"/>
        <v>0</v>
      </c>
    </row>
    <row r="2388" spans="4:31" customFormat="1" ht="43.2" hidden="1" x14ac:dyDescent="0.3">
      <c r="D2388" s="3">
        <f t="shared" ref="D2388:D2451" si="497">D2387+1</f>
        <v>2371</v>
      </c>
      <c r="E2388" s="4" t="s">
        <v>918</v>
      </c>
      <c r="F2388" s="3">
        <v>2</v>
      </c>
      <c r="G2388" s="3" t="s">
        <v>2246</v>
      </c>
      <c r="H2388" s="4" t="s">
        <v>2260</v>
      </c>
      <c r="I2388" s="3" t="s">
        <v>2247</v>
      </c>
      <c r="J2388" s="3"/>
      <c r="K2388" s="3"/>
      <c r="L2388" s="3" t="s">
        <v>2496</v>
      </c>
      <c r="M2388" s="3">
        <v>4.0999999999999996</v>
      </c>
      <c r="N2388" s="3">
        <v>61750</v>
      </c>
      <c r="O2388" s="3" t="s">
        <v>25</v>
      </c>
      <c r="P2388" s="3">
        <v>1</v>
      </c>
      <c r="Q2388" s="28">
        <f t="shared" si="486"/>
        <v>61.75</v>
      </c>
      <c r="R2388" s="28">
        <f t="shared" si="487"/>
        <v>253.17499999999998</v>
      </c>
      <c r="S2388" s="15">
        <v>0.3</v>
      </c>
      <c r="T2388" s="46">
        <f t="shared" si="488"/>
        <v>18.524999999999999</v>
      </c>
      <c r="U2388" s="15"/>
      <c r="V2388" s="3">
        <f t="shared" si="489"/>
        <v>43.225000000000001</v>
      </c>
      <c r="W2388" s="30" t="s">
        <v>2502</v>
      </c>
      <c r="X2388" s="5">
        <f t="shared" si="493"/>
        <v>177.2225</v>
      </c>
      <c r="Y2388" s="5">
        <f t="shared" si="494"/>
        <v>75.952499999999986</v>
      </c>
      <c r="Z2388" s="5"/>
      <c r="AA2388" s="3">
        <f>Q2388*70%</f>
        <v>43.224999999999994</v>
      </c>
      <c r="AB2388" s="3">
        <f t="shared" si="496"/>
        <v>18.525000000000006</v>
      </c>
      <c r="AC2388" s="3">
        <f t="shared" si="492"/>
        <v>177.22249999999997</v>
      </c>
      <c r="AE2388" s="1">
        <f t="shared" si="484"/>
        <v>0</v>
      </c>
    </row>
    <row r="2389" spans="4:31" customFormat="1" ht="43.2" hidden="1" x14ac:dyDescent="0.3">
      <c r="D2389" s="3">
        <f t="shared" si="497"/>
        <v>2372</v>
      </c>
      <c r="E2389" s="4" t="s">
        <v>918</v>
      </c>
      <c r="F2389" s="3">
        <v>2</v>
      </c>
      <c r="G2389" s="3" t="s">
        <v>2246</v>
      </c>
      <c r="H2389" s="4" t="s">
        <v>2261</v>
      </c>
      <c r="I2389" s="3" t="s">
        <v>2247</v>
      </c>
      <c r="J2389" s="3"/>
      <c r="K2389" s="3"/>
      <c r="L2389" s="3" t="s">
        <v>2496</v>
      </c>
      <c r="M2389" s="3">
        <v>4.0999999999999996</v>
      </c>
      <c r="N2389" s="3">
        <v>61750</v>
      </c>
      <c r="O2389" s="3" t="s">
        <v>25</v>
      </c>
      <c r="P2389" s="3">
        <v>1</v>
      </c>
      <c r="Q2389" s="28">
        <f t="shared" si="486"/>
        <v>61.75</v>
      </c>
      <c r="R2389" s="28">
        <f t="shared" si="487"/>
        <v>253.17499999999998</v>
      </c>
      <c r="S2389" s="15">
        <v>0.3</v>
      </c>
      <c r="T2389" s="46">
        <f t="shared" si="488"/>
        <v>18.524999999999999</v>
      </c>
      <c r="U2389" s="15"/>
      <c r="V2389" s="3">
        <f t="shared" si="489"/>
        <v>43.225000000000001</v>
      </c>
      <c r="W2389" s="30" t="s">
        <v>2502</v>
      </c>
      <c r="X2389" s="5">
        <f t="shared" si="493"/>
        <v>177.2225</v>
      </c>
      <c r="Y2389" s="5">
        <f t="shared" si="494"/>
        <v>75.952499999999986</v>
      </c>
      <c r="Z2389" s="5"/>
      <c r="AA2389" s="3">
        <f>Q2389*70%</f>
        <v>43.224999999999994</v>
      </c>
      <c r="AB2389" s="3">
        <f>Q2389-AA2389</f>
        <v>18.525000000000006</v>
      </c>
      <c r="AC2389" s="3">
        <f t="shared" si="492"/>
        <v>177.22249999999997</v>
      </c>
      <c r="AE2389" s="1">
        <f t="shared" si="484"/>
        <v>0</v>
      </c>
    </row>
    <row r="2390" spans="4:31" customFormat="1" ht="43.2" hidden="1" x14ac:dyDescent="0.3">
      <c r="D2390" s="3">
        <f t="shared" si="497"/>
        <v>2373</v>
      </c>
      <c r="E2390" s="4" t="s">
        <v>918</v>
      </c>
      <c r="F2390" s="3">
        <v>2</v>
      </c>
      <c r="G2390" s="3" t="s">
        <v>2246</v>
      </c>
      <c r="H2390" s="4" t="s">
        <v>2262</v>
      </c>
      <c r="I2390" s="3" t="s">
        <v>2247</v>
      </c>
      <c r="J2390" s="3"/>
      <c r="K2390" s="3"/>
      <c r="L2390" s="3" t="s">
        <v>2496</v>
      </c>
      <c r="M2390" s="3">
        <v>4.0999999999999996</v>
      </c>
      <c r="N2390" s="3">
        <v>1200</v>
      </c>
      <c r="O2390" s="3" t="s">
        <v>25</v>
      </c>
      <c r="P2390" s="3">
        <v>42</v>
      </c>
      <c r="Q2390" s="28">
        <f t="shared" si="486"/>
        <v>50.4</v>
      </c>
      <c r="R2390" s="28">
        <f t="shared" si="487"/>
        <v>206.64</v>
      </c>
      <c r="S2390" s="15">
        <v>0.3</v>
      </c>
      <c r="T2390" s="46">
        <f t="shared" si="488"/>
        <v>15.12</v>
      </c>
      <c r="U2390" s="15"/>
      <c r="V2390" s="3">
        <f t="shared" si="489"/>
        <v>35.28</v>
      </c>
      <c r="W2390" s="30" t="s">
        <v>2502</v>
      </c>
      <c r="X2390" s="5">
        <f t="shared" si="493"/>
        <v>144.648</v>
      </c>
      <c r="Y2390" s="5">
        <f t="shared" si="494"/>
        <v>61.99199999999999</v>
      </c>
      <c r="Z2390" s="5"/>
      <c r="AA2390" s="3">
        <f>Q2390*70%</f>
        <v>35.279999999999994</v>
      </c>
      <c r="AB2390" s="3">
        <f>Q2390-AA2390</f>
        <v>15.120000000000005</v>
      </c>
      <c r="AC2390" s="3">
        <f t="shared" si="492"/>
        <v>144.64799999999997</v>
      </c>
      <c r="AE2390" s="1">
        <f t="shared" si="484"/>
        <v>0</v>
      </c>
    </row>
    <row r="2391" spans="4:31" customFormat="1" ht="43.2" hidden="1" x14ac:dyDescent="0.3">
      <c r="D2391" s="3">
        <f t="shared" si="497"/>
        <v>2374</v>
      </c>
      <c r="E2391" s="4" t="s">
        <v>918</v>
      </c>
      <c r="F2391" s="3">
        <v>2</v>
      </c>
      <c r="G2391" s="3" t="s">
        <v>2246</v>
      </c>
      <c r="H2391" s="4" t="s">
        <v>2266</v>
      </c>
      <c r="I2391" s="3" t="s">
        <v>2247</v>
      </c>
      <c r="J2391" s="3"/>
      <c r="K2391" s="3"/>
      <c r="L2391" s="3" t="s">
        <v>2496</v>
      </c>
      <c r="M2391" s="3">
        <v>4.0999999999999996</v>
      </c>
      <c r="N2391" s="3">
        <v>51200</v>
      </c>
      <c r="O2391" s="3" t="s">
        <v>25</v>
      </c>
      <c r="P2391" s="3">
        <v>1</v>
      </c>
      <c r="Q2391" s="28">
        <f t="shared" si="486"/>
        <v>51.2</v>
      </c>
      <c r="R2391" s="28">
        <f t="shared" si="487"/>
        <v>209.92</v>
      </c>
      <c r="S2391" s="15">
        <v>0.2</v>
      </c>
      <c r="T2391" s="46">
        <f t="shared" si="488"/>
        <v>10.240000000000002</v>
      </c>
      <c r="U2391" s="15"/>
      <c r="V2391" s="3">
        <f t="shared" si="489"/>
        <v>40.96</v>
      </c>
      <c r="W2391" s="30" t="s">
        <v>2502</v>
      </c>
      <c r="X2391" s="5">
        <f t="shared" si="493"/>
        <v>167.93599999999998</v>
      </c>
      <c r="Y2391" s="5">
        <f t="shared" si="494"/>
        <v>41.984000000000002</v>
      </c>
      <c r="Z2391" s="5"/>
      <c r="AA2391" s="3">
        <f t="shared" ref="AA2391:AA2396" si="498">Q2391*80%</f>
        <v>40.960000000000008</v>
      </c>
      <c r="AB2391" s="3">
        <f>Q2391-AA2391</f>
        <v>10.239999999999995</v>
      </c>
      <c r="AC2391" s="3">
        <f t="shared" si="492"/>
        <v>167.93600000000001</v>
      </c>
      <c r="AE2391" s="1">
        <f t="shared" si="484"/>
        <v>0</v>
      </c>
    </row>
    <row r="2392" spans="4:31" customFormat="1" ht="43.2" hidden="1" x14ac:dyDescent="0.3">
      <c r="D2392" s="3">
        <f t="shared" si="497"/>
        <v>2375</v>
      </c>
      <c r="E2392" s="4" t="s">
        <v>918</v>
      </c>
      <c r="F2392" s="3">
        <v>2</v>
      </c>
      <c r="G2392" s="3" t="s">
        <v>2246</v>
      </c>
      <c r="H2392" s="4" t="s">
        <v>2267</v>
      </c>
      <c r="I2392" s="3" t="s">
        <v>2247</v>
      </c>
      <c r="J2392" s="3"/>
      <c r="K2392" s="3"/>
      <c r="L2392" s="3" t="s">
        <v>2496</v>
      </c>
      <c r="M2392" s="3">
        <v>4.0999999999999996</v>
      </c>
      <c r="N2392" s="3">
        <v>51200</v>
      </c>
      <c r="O2392" s="3" t="s">
        <v>25</v>
      </c>
      <c r="P2392" s="3">
        <v>1</v>
      </c>
      <c r="Q2392" s="28">
        <f t="shared" si="486"/>
        <v>51.2</v>
      </c>
      <c r="R2392" s="28">
        <f t="shared" si="487"/>
        <v>209.92</v>
      </c>
      <c r="S2392" s="15">
        <v>0.2</v>
      </c>
      <c r="T2392" s="46">
        <f t="shared" si="488"/>
        <v>10.240000000000002</v>
      </c>
      <c r="U2392" s="15"/>
      <c r="V2392" s="3">
        <f t="shared" si="489"/>
        <v>40.96</v>
      </c>
      <c r="W2392" s="30" t="s">
        <v>2502</v>
      </c>
      <c r="X2392" s="5">
        <f t="shared" si="493"/>
        <v>167.93599999999998</v>
      </c>
      <c r="Y2392" s="5">
        <f t="shared" si="494"/>
        <v>41.984000000000002</v>
      </c>
      <c r="Z2392" s="5"/>
      <c r="AA2392" s="3">
        <f t="shared" si="498"/>
        <v>40.960000000000008</v>
      </c>
      <c r="AB2392" s="3">
        <f t="shared" ref="AB2392:AB2397" si="499">Q2392-AA2392</f>
        <v>10.239999999999995</v>
      </c>
      <c r="AC2392" s="3">
        <f t="shared" si="492"/>
        <v>167.93600000000001</v>
      </c>
      <c r="AE2392" s="1">
        <f t="shared" si="484"/>
        <v>0</v>
      </c>
    </row>
    <row r="2393" spans="4:31" customFormat="1" ht="43.2" hidden="1" x14ac:dyDescent="0.3">
      <c r="D2393" s="3">
        <f t="shared" si="497"/>
        <v>2376</v>
      </c>
      <c r="E2393" s="4" t="s">
        <v>918</v>
      </c>
      <c r="F2393" s="3">
        <v>2</v>
      </c>
      <c r="G2393" s="3" t="s">
        <v>2246</v>
      </c>
      <c r="H2393" s="4" t="s">
        <v>2268</v>
      </c>
      <c r="I2393" s="3" t="s">
        <v>2247</v>
      </c>
      <c r="J2393" s="3"/>
      <c r="K2393" s="3"/>
      <c r="L2393" s="3" t="s">
        <v>2496</v>
      </c>
      <c r="M2393" s="3">
        <v>4.0999999999999996</v>
      </c>
      <c r="N2393" s="3">
        <v>1200</v>
      </c>
      <c r="O2393" s="3" t="s">
        <v>25</v>
      </c>
      <c r="P2393" s="3">
        <v>34</v>
      </c>
      <c r="Q2393" s="28">
        <f t="shared" si="486"/>
        <v>40.799999999999997</v>
      </c>
      <c r="R2393" s="28">
        <f t="shared" si="487"/>
        <v>167.27999999999997</v>
      </c>
      <c r="S2393" s="15">
        <v>0.2</v>
      </c>
      <c r="T2393" s="46">
        <f t="shared" si="488"/>
        <v>8.16</v>
      </c>
      <c r="U2393" s="15"/>
      <c r="V2393" s="3">
        <f t="shared" si="489"/>
        <v>32.64</v>
      </c>
      <c r="W2393" s="30" t="s">
        <v>2502</v>
      </c>
      <c r="X2393" s="5">
        <f t="shared" si="493"/>
        <v>133.82399999999998</v>
      </c>
      <c r="Y2393" s="5">
        <f t="shared" si="494"/>
        <v>33.455999999999996</v>
      </c>
      <c r="Z2393" s="5"/>
      <c r="AA2393" s="3">
        <f t="shared" si="498"/>
        <v>32.64</v>
      </c>
      <c r="AB2393" s="3">
        <f t="shared" si="499"/>
        <v>8.1599999999999966</v>
      </c>
      <c r="AC2393" s="3">
        <f t="shared" si="492"/>
        <v>133.82399999999998</v>
      </c>
      <c r="AE2393" s="1">
        <f t="shared" si="484"/>
        <v>0</v>
      </c>
    </row>
    <row r="2394" spans="4:31" customFormat="1" ht="43.2" hidden="1" x14ac:dyDescent="0.3">
      <c r="D2394" s="3">
        <f t="shared" si="497"/>
        <v>2377</v>
      </c>
      <c r="E2394" s="4" t="s">
        <v>918</v>
      </c>
      <c r="F2394" s="3">
        <v>2</v>
      </c>
      <c r="G2394" s="3" t="s">
        <v>2246</v>
      </c>
      <c r="H2394" s="4" t="s">
        <v>2266</v>
      </c>
      <c r="I2394" s="3" t="s">
        <v>2247</v>
      </c>
      <c r="J2394" s="3"/>
      <c r="K2394" s="3"/>
      <c r="L2394" s="3" t="s">
        <v>2496</v>
      </c>
      <c r="M2394" s="3">
        <v>4.0999999999999996</v>
      </c>
      <c r="N2394" s="3">
        <v>41500</v>
      </c>
      <c r="O2394" s="3" t="s">
        <v>25</v>
      </c>
      <c r="P2394" s="3">
        <v>1</v>
      </c>
      <c r="Q2394" s="28">
        <f t="shared" si="486"/>
        <v>41.5</v>
      </c>
      <c r="R2394" s="28">
        <f t="shared" si="487"/>
        <v>170.14999999999998</v>
      </c>
      <c r="S2394" s="15">
        <v>0.2</v>
      </c>
      <c r="T2394" s="46">
        <f t="shared" si="488"/>
        <v>8.3000000000000007</v>
      </c>
      <c r="U2394" s="15"/>
      <c r="V2394" s="3">
        <f t="shared" si="489"/>
        <v>33.200000000000003</v>
      </c>
      <c r="W2394" s="30" t="s">
        <v>2502</v>
      </c>
      <c r="X2394" s="5">
        <f t="shared" si="493"/>
        <v>136.12</v>
      </c>
      <c r="Y2394" s="5">
        <f t="shared" si="494"/>
        <v>34.03</v>
      </c>
      <c r="Z2394" s="5"/>
      <c r="AA2394" s="3">
        <f t="shared" si="498"/>
        <v>33.200000000000003</v>
      </c>
      <c r="AB2394" s="3">
        <f t="shared" si="499"/>
        <v>8.2999999999999972</v>
      </c>
      <c r="AC2394" s="3">
        <f t="shared" si="492"/>
        <v>136.12</v>
      </c>
      <c r="AE2394" s="1">
        <f t="shared" si="484"/>
        <v>0</v>
      </c>
    </row>
    <row r="2395" spans="4:31" customFormat="1" ht="43.2" hidden="1" x14ac:dyDescent="0.3">
      <c r="D2395" s="3">
        <f t="shared" si="497"/>
        <v>2378</v>
      </c>
      <c r="E2395" s="4" t="s">
        <v>918</v>
      </c>
      <c r="F2395" s="3">
        <v>2</v>
      </c>
      <c r="G2395" s="3" t="s">
        <v>2246</v>
      </c>
      <c r="H2395" s="4" t="s">
        <v>2267</v>
      </c>
      <c r="I2395" s="3" t="s">
        <v>2247</v>
      </c>
      <c r="J2395" s="3"/>
      <c r="K2395" s="3"/>
      <c r="L2395" s="3" t="s">
        <v>2496</v>
      </c>
      <c r="M2395" s="3">
        <v>4.0999999999999996</v>
      </c>
      <c r="N2395" s="3">
        <v>41500</v>
      </c>
      <c r="O2395" s="3" t="s">
        <v>25</v>
      </c>
      <c r="P2395" s="3">
        <v>1</v>
      </c>
      <c r="Q2395" s="28">
        <f t="shared" si="486"/>
        <v>41.5</v>
      </c>
      <c r="R2395" s="28">
        <f t="shared" si="487"/>
        <v>170.14999999999998</v>
      </c>
      <c r="S2395" s="15">
        <v>0.2</v>
      </c>
      <c r="T2395" s="46">
        <f t="shared" si="488"/>
        <v>8.3000000000000007</v>
      </c>
      <c r="U2395" s="15"/>
      <c r="V2395" s="3">
        <f t="shared" si="489"/>
        <v>33.200000000000003</v>
      </c>
      <c r="W2395" s="30" t="s">
        <v>2502</v>
      </c>
      <c r="X2395" s="5">
        <f t="shared" si="493"/>
        <v>136.12</v>
      </c>
      <c r="Y2395" s="5">
        <f t="shared" si="494"/>
        <v>34.03</v>
      </c>
      <c r="Z2395" s="5"/>
      <c r="AA2395" s="3">
        <f t="shared" si="498"/>
        <v>33.200000000000003</v>
      </c>
      <c r="AB2395" s="3">
        <f t="shared" si="499"/>
        <v>8.2999999999999972</v>
      </c>
      <c r="AC2395" s="3">
        <f t="shared" si="492"/>
        <v>136.12</v>
      </c>
      <c r="AE2395" s="1">
        <f t="shared" si="484"/>
        <v>0</v>
      </c>
    </row>
    <row r="2396" spans="4:31" customFormat="1" ht="43.2" hidden="1" x14ac:dyDescent="0.3">
      <c r="D2396" s="3">
        <f t="shared" si="497"/>
        <v>2379</v>
      </c>
      <c r="E2396" s="4" t="s">
        <v>918</v>
      </c>
      <c r="F2396" s="3">
        <v>2</v>
      </c>
      <c r="G2396" s="3" t="s">
        <v>2246</v>
      </c>
      <c r="H2396" s="4" t="s">
        <v>2268</v>
      </c>
      <c r="I2396" s="3" t="s">
        <v>2247</v>
      </c>
      <c r="J2396" s="3"/>
      <c r="K2396" s="3"/>
      <c r="L2396" s="3" t="s">
        <v>2496</v>
      </c>
      <c r="M2396" s="3">
        <v>4.0999999999999996</v>
      </c>
      <c r="N2396" s="3">
        <v>1200</v>
      </c>
      <c r="O2396" s="3" t="s">
        <v>25</v>
      </c>
      <c r="P2396" s="3">
        <v>28</v>
      </c>
      <c r="Q2396" s="28">
        <f t="shared" si="486"/>
        <v>33.6</v>
      </c>
      <c r="R2396" s="28">
        <f t="shared" si="487"/>
        <v>137.76</v>
      </c>
      <c r="S2396" s="15">
        <v>0.2</v>
      </c>
      <c r="T2396" s="46">
        <f t="shared" si="488"/>
        <v>6.7200000000000006</v>
      </c>
      <c r="U2396" s="15"/>
      <c r="V2396" s="3">
        <f t="shared" si="489"/>
        <v>26.880000000000003</v>
      </c>
      <c r="W2396" s="30" t="s">
        <v>2502</v>
      </c>
      <c r="X2396" s="5">
        <f t="shared" si="493"/>
        <v>110.208</v>
      </c>
      <c r="Y2396" s="5">
        <f t="shared" si="494"/>
        <v>27.552</v>
      </c>
      <c r="Z2396" s="5"/>
      <c r="AA2396" s="3">
        <f t="shared" si="498"/>
        <v>26.880000000000003</v>
      </c>
      <c r="AB2396" s="3">
        <f t="shared" si="499"/>
        <v>6.7199999999999989</v>
      </c>
      <c r="AC2396" s="3">
        <f t="shared" si="492"/>
        <v>110.208</v>
      </c>
      <c r="AE2396" s="1">
        <f t="shared" si="484"/>
        <v>0</v>
      </c>
    </row>
    <row r="2397" spans="4:31" customFormat="1" ht="43.2" hidden="1" x14ac:dyDescent="0.3">
      <c r="D2397" s="3">
        <f t="shared" si="497"/>
        <v>2380</v>
      </c>
      <c r="E2397" s="4" t="s">
        <v>2783</v>
      </c>
      <c r="F2397" s="3">
        <v>5</v>
      </c>
      <c r="G2397" s="3" t="s">
        <v>2246</v>
      </c>
      <c r="H2397" s="4" t="s">
        <v>2272</v>
      </c>
      <c r="I2397" s="3" t="s">
        <v>2247</v>
      </c>
      <c r="J2397" s="3"/>
      <c r="K2397" s="3"/>
      <c r="L2397" s="3" t="s">
        <v>2496</v>
      </c>
      <c r="M2397" s="3">
        <v>4.0999999999999996</v>
      </c>
      <c r="N2397" s="3">
        <v>10650</v>
      </c>
      <c r="O2397" s="3" t="s">
        <v>25</v>
      </c>
      <c r="P2397" s="3">
        <v>1</v>
      </c>
      <c r="Q2397" s="28">
        <f t="shared" si="486"/>
        <v>10.65</v>
      </c>
      <c r="R2397" s="28">
        <f t="shared" si="487"/>
        <v>43.664999999999999</v>
      </c>
      <c r="S2397" s="99">
        <v>0</v>
      </c>
      <c r="T2397" s="46">
        <f t="shared" si="488"/>
        <v>0</v>
      </c>
      <c r="U2397" s="5"/>
      <c r="V2397" s="3">
        <f t="shared" si="489"/>
        <v>10.65</v>
      </c>
      <c r="W2397" s="30" t="s">
        <v>2502</v>
      </c>
      <c r="X2397" s="5">
        <f t="shared" si="493"/>
        <v>43.664999999999999</v>
      </c>
      <c r="Y2397" s="5">
        <f t="shared" si="494"/>
        <v>0</v>
      </c>
      <c r="Z2397" s="5"/>
      <c r="AA2397" s="3">
        <f>Q2397*100%</f>
        <v>10.65</v>
      </c>
      <c r="AB2397" s="3">
        <f t="shared" si="499"/>
        <v>0</v>
      </c>
      <c r="AC2397" s="3">
        <f>AA2397*M2397</f>
        <v>43.664999999999999</v>
      </c>
      <c r="AE2397" s="1">
        <f t="shared" si="484"/>
        <v>0</v>
      </c>
    </row>
    <row r="2398" spans="4:31" customFormat="1" ht="43.2" hidden="1" x14ac:dyDescent="0.3">
      <c r="D2398" s="3">
        <f t="shared" si="497"/>
        <v>2381</v>
      </c>
      <c r="E2398" s="4" t="s">
        <v>2783</v>
      </c>
      <c r="F2398" s="3">
        <v>5</v>
      </c>
      <c r="G2398" s="3" t="s">
        <v>2246</v>
      </c>
      <c r="H2398" s="4" t="s">
        <v>2273</v>
      </c>
      <c r="I2398" s="3" t="s">
        <v>2247</v>
      </c>
      <c r="J2398" s="3"/>
      <c r="K2398" s="3"/>
      <c r="L2398" s="3" t="s">
        <v>2496</v>
      </c>
      <c r="M2398" s="3">
        <v>4.0999999999999996</v>
      </c>
      <c r="N2398" s="3">
        <v>10650</v>
      </c>
      <c r="O2398" s="3" t="s">
        <v>25</v>
      </c>
      <c r="P2398" s="3">
        <v>1</v>
      </c>
      <c r="Q2398" s="28">
        <f t="shared" si="486"/>
        <v>10.65</v>
      </c>
      <c r="R2398" s="28">
        <f t="shared" si="487"/>
        <v>43.664999999999999</v>
      </c>
      <c r="S2398" s="51">
        <v>0</v>
      </c>
      <c r="T2398" s="46">
        <f t="shared" si="488"/>
        <v>0</v>
      </c>
      <c r="U2398" s="51"/>
      <c r="V2398" s="3">
        <f t="shared" si="489"/>
        <v>10.65</v>
      </c>
      <c r="W2398" s="30" t="s">
        <v>2502</v>
      </c>
      <c r="X2398" s="47">
        <f t="shared" si="493"/>
        <v>43.664999999999999</v>
      </c>
      <c r="Y2398" s="47">
        <f t="shared" si="494"/>
        <v>0</v>
      </c>
      <c r="Z2398" s="5"/>
      <c r="AA2398" s="3">
        <f t="shared" ref="AA2398:AA2411" si="500">Q2398*100%</f>
        <v>10.65</v>
      </c>
      <c r="AB2398" s="3">
        <f t="shared" ref="AB2398:AB2412" si="501">Q2398-AA2398</f>
        <v>0</v>
      </c>
      <c r="AC2398" s="3">
        <f t="shared" ref="AC2398:AC2411" si="502">AA2398*M2398</f>
        <v>43.664999999999999</v>
      </c>
      <c r="AE2398" s="1">
        <f t="shared" si="484"/>
        <v>0</v>
      </c>
    </row>
    <row r="2399" spans="4:31" customFormat="1" ht="43.2" hidden="1" x14ac:dyDescent="0.3">
      <c r="D2399" s="3">
        <f t="shared" si="497"/>
        <v>2382</v>
      </c>
      <c r="E2399" s="4" t="s">
        <v>2783</v>
      </c>
      <c r="F2399" s="3">
        <v>5</v>
      </c>
      <c r="G2399" s="3" t="s">
        <v>2246</v>
      </c>
      <c r="H2399" s="4" t="s">
        <v>2274</v>
      </c>
      <c r="I2399" s="3" t="s">
        <v>2247</v>
      </c>
      <c r="J2399" s="3"/>
      <c r="K2399" s="3"/>
      <c r="L2399" s="3" t="s">
        <v>2496</v>
      </c>
      <c r="M2399" s="3">
        <v>4.0999999999999996</v>
      </c>
      <c r="N2399" s="3">
        <v>1200</v>
      </c>
      <c r="O2399" s="3" t="s">
        <v>25</v>
      </c>
      <c r="P2399" s="3">
        <v>8</v>
      </c>
      <c r="Q2399" s="28">
        <f t="shared" si="486"/>
        <v>9.6</v>
      </c>
      <c r="R2399" s="28">
        <f t="shared" si="487"/>
        <v>39.359999999999992</v>
      </c>
      <c r="S2399" s="51">
        <v>0</v>
      </c>
      <c r="T2399" s="46">
        <f t="shared" si="488"/>
        <v>0</v>
      </c>
      <c r="U2399" s="51"/>
      <c r="V2399" s="3">
        <f t="shared" si="489"/>
        <v>9.6</v>
      </c>
      <c r="W2399" s="30" t="s">
        <v>2502</v>
      </c>
      <c r="X2399" s="47">
        <f t="shared" si="493"/>
        <v>39.359999999999992</v>
      </c>
      <c r="Y2399" s="47">
        <f t="shared" si="494"/>
        <v>0</v>
      </c>
      <c r="Z2399" s="5"/>
      <c r="AA2399" s="3">
        <f t="shared" si="500"/>
        <v>9.6</v>
      </c>
      <c r="AB2399" s="3">
        <f t="shared" si="501"/>
        <v>0</v>
      </c>
      <c r="AC2399" s="3">
        <f t="shared" si="502"/>
        <v>39.359999999999992</v>
      </c>
      <c r="AE2399" s="1">
        <f t="shared" si="484"/>
        <v>0</v>
      </c>
    </row>
    <row r="2400" spans="4:31" customFormat="1" ht="43.2" hidden="1" x14ac:dyDescent="0.3">
      <c r="D2400" s="3">
        <f t="shared" si="497"/>
        <v>2383</v>
      </c>
      <c r="E2400" s="4" t="s">
        <v>2783</v>
      </c>
      <c r="F2400" s="3">
        <v>5</v>
      </c>
      <c r="G2400" s="3" t="s">
        <v>2246</v>
      </c>
      <c r="H2400" s="4" t="s">
        <v>2269</v>
      </c>
      <c r="I2400" s="3" t="s">
        <v>2247</v>
      </c>
      <c r="J2400" s="3"/>
      <c r="K2400" s="3"/>
      <c r="L2400" s="3" t="s">
        <v>2496</v>
      </c>
      <c r="M2400" s="3">
        <v>4.0999999999999996</v>
      </c>
      <c r="N2400" s="3">
        <v>13400</v>
      </c>
      <c r="O2400" s="3" t="s">
        <v>25</v>
      </c>
      <c r="P2400" s="3">
        <v>1</v>
      </c>
      <c r="Q2400" s="28">
        <f t="shared" si="486"/>
        <v>13.4</v>
      </c>
      <c r="R2400" s="28">
        <f t="shared" si="487"/>
        <v>54.94</v>
      </c>
      <c r="S2400" s="51">
        <v>0</v>
      </c>
      <c r="T2400" s="46">
        <f t="shared" si="488"/>
        <v>0</v>
      </c>
      <c r="U2400" s="51"/>
      <c r="V2400" s="3">
        <f t="shared" si="489"/>
        <v>13.4</v>
      </c>
      <c r="W2400" s="30" t="s">
        <v>2502</v>
      </c>
      <c r="X2400" s="47">
        <f t="shared" si="493"/>
        <v>54.94</v>
      </c>
      <c r="Y2400" s="47">
        <f t="shared" si="494"/>
        <v>0</v>
      </c>
      <c r="Z2400" s="5"/>
      <c r="AA2400" s="3">
        <f t="shared" si="500"/>
        <v>13.4</v>
      </c>
      <c r="AB2400" s="3">
        <f t="shared" si="501"/>
        <v>0</v>
      </c>
      <c r="AC2400" s="3">
        <f t="shared" si="502"/>
        <v>54.94</v>
      </c>
      <c r="AE2400" s="1">
        <f t="shared" si="484"/>
        <v>0</v>
      </c>
    </row>
    <row r="2401" spans="4:31" customFormat="1" ht="43.2" hidden="1" x14ac:dyDescent="0.3">
      <c r="D2401" s="3">
        <f t="shared" si="497"/>
        <v>2384</v>
      </c>
      <c r="E2401" s="4" t="s">
        <v>2783</v>
      </c>
      <c r="F2401" s="3">
        <v>5</v>
      </c>
      <c r="G2401" s="3" t="s">
        <v>2246</v>
      </c>
      <c r="H2401" s="4" t="s">
        <v>2270</v>
      </c>
      <c r="I2401" s="3" t="s">
        <v>2247</v>
      </c>
      <c r="J2401" s="3"/>
      <c r="K2401" s="3"/>
      <c r="L2401" s="3" t="s">
        <v>2496</v>
      </c>
      <c r="M2401" s="3">
        <v>4.0999999999999996</v>
      </c>
      <c r="N2401" s="3">
        <v>13400</v>
      </c>
      <c r="O2401" s="3" t="s">
        <v>25</v>
      </c>
      <c r="P2401" s="3">
        <v>1</v>
      </c>
      <c r="Q2401" s="28">
        <f t="shared" si="486"/>
        <v>13.4</v>
      </c>
      <c r="R2401" s="28">
        <f t="shared" si="487"/>
        <v>54.94</v>
      </c>
      <c r="S2401" s="51">
        <v>0</v>
      </c>
      <c r="T2401" s="46">
        <f t="shared" si="488"/>
        <v>0</v>
      </c>
      <c r="U2401" s="51"/>
      <c r="V2401" s="3">
        <f t="shared" si="489"/>
        <v>13.4</v>
      </c>
      <c r="W2401" s="30" t="s">
        <v>2502</v>
      </c>
      <c r="X2401" s="47">
        <f t="shared" si="493"/>
        <v>54.94</v>
      </c>
      <c r="Y2401" s="47">
        <f t="shared" si="494"/>
        <v>0</v>
      </c>
      <c r="Z2401" s="5"/>
      <c r="AA2401" s="3">
        <f t="shared" si="500"/>
        <v>13.4</v>
      </c>
      <c r="AB2401" s="3">
        <f t="shared" si="501"/>
        <v>0</v>
      </c>
      <c r="AC2401" s="3">
        <f t="shared" si="502"/>
        <v>54.94</v>
      </c>
      <c r="AE2401" s="1">
        <f t="shared" si="484"/>
        <v>0</v>
      </c>
    </row>
    <row r="2402" spans="4:31" customFormat="1" ht="43.2" hidden="1" x14ac:dyDescent="0.3">
      <c r="D2402" s="3">
        <f t="shared" si="497"/>
        <v>2385</v>
      </c>
      <c r="E2402" s="4" t="s">
        <v>2783</v>
      </c>
      <c r="F2402" s="3">
        <v>5</v>
      </c>
      <c r="G2402" s="3" t="s">
        <v>2246</v>
      </c>
      <c r="H2402" s="4" t="s">
        <v>2271</v>
      </c>
      <c r="I2402" s="3" t="s">
        <v>2247</v>
      </c>
      <c r="J2402" s="3"/>
      <c r="K2402" s="3"/>
      <c r="L2402" s="3" t="s">
        <v>2496</v>
      </c>
      <c r="M2402" s="3">
        <v>4.0999999999999996</v>
      </c>
      <c r="N2402" s="3">
        <v>1200</v>
      </c>
      <c r="O2402" s="3" t="s">
        <v>25</v>
      </c>
      <c r="P2402" s="3">
        <v>9</v>
      </c>
      <c r="Q2402" s="28">
        <f t="shared" si="486"/>
        <v>10.799999999999999</v>
      </c>
      <c r="R2402" s="28">
        <f t="shared" si="487"/>
        <v>44.279999999999994</v>
      </c>
      <c r="S2402" s="99">
        <v>0</v>
      </c>
      <c r="T2402" s="46">
        <f t="shared" si="488"/>
        <v>0</v>
      </c>
      <c r="U2402" s="5"/>
      <c r="V2402" s="3">
        <f t="shared" si="489"/>
        <v>10.799999999999999</v>
      </c>
      <c r="W2402" s="30" t="s">
        <v>2502</v>
      </c>
      <c r="X2402" s="5">
        <f t="shared" si="493"/>
        <v>44.279999999999994</v>
      </c>
      <c r="Y2402" s="5">
        <f t="shared" si="494"/>
        <v>0</v>
      </c>
      <c r="Z2402" s="5"/>
      <c r="AA2402" s="3">
        <f t="shared" si="500"/>
        <v>10.799999999999999</v>
      </c>
      <c r="AB2402" s="3">
        <f t="shared" si="501"/>
        <v>0</v>
      </c>
      <c r="AC2402" s="3">
        <f t="shared" si="502"/>
        <v>44.279999999999994</v>
      </c>
      <c r="AE2402" s="1">
        <f t="shared" si="484"/>
        <v>0</v>
      </c>
    </row>
    <row r="2403" spans="4:31" customFormat="1" ht="43.2" hidden="1" x14ac:dyDescent="0.3">
      <c r="D2403" s="3">
        <f t="shared" si="497"/>
        <v>2386</v>
      </c>
      <c r="E2403" s="4" t="s">
        <v>2783</v>
      </c>
      <c r="F2403" s="3">
        <v>5</v>
      </c>
      <c r="G2403" s="3" t="s">
        <v>2246</v>
      </c>
      <c r="H2403" s="4" t="s">
        <v>2275</v>
      </c>
      <c r="I2403" s="3" t="s">
        <v>2247</v>
      </c>
      <c r="J2403" s="3"/>
      <c r="K2403" s="3"/>
      <c r="L2403" s="3" t="s">
        <v>2496</v>
      </c>
      <c r="M2403" s="3">
        <v>4.0999999999999996</v>
      </c>
      <c r="N2403" s="3">
        <v>10650</v>
      </c>
      <c r="O2403" s="3" t="s">
        <v>25</v>
      </c>
      <c r="P2403" s="3">
        <v>1</v>
      </c>
      <c r="Q2403" s="28">
        <f t="shared" si="486"/>
        <v>10.65</v>
      </c>
      <c r="R2403" s="28">
        <f t="shared" si="487"/>
        <v>43.664999999999999</v>
      </c>
      <c r="S2403" s="99">
        <v>0</v>
      </c>
      <c r="T2403" s="46">
        <f t="shared" si="488"/>
        <v>0</v>
      </c>
      <c r="U2403" s="5"/>
      <c r="V2403" s="3">
        <f t="shared" si="489"/>
        <v>10.65</v>
      </c>
      <c r="W2403" s="30" t="s">
        <v>2502</v>
      </c>
      <c r="X2403" s="5">
        <f t="shared" si="493"/>
        <v>43.664999999999999</v>
      </c>
      <c r="Y2403" s="5">
        <f t="shared" si="494"/>
        <v>0</v>
      </c>
      <c r="Z2403" s="5"/>
      <c r="AA2403" s="3">
        <f t="shared" si="500"/>
        <v>10.65</v>
      </c>
      <c r="AB2403" s="3">
        <f t="shared" si="501"/>
        <v>0</v>
      </c>
      <c r="AC2403" s="3">
        <f t="shared" si="502"/>
        <v>43.664999999999999</v>
      </c>
      <c r="AE2403" s="1">
        <f t="shared" si="484"/>
        <v>0</v>
      </c>
    </row>
    <row r="2404" spans="4:31" customFormat="1" ht="43.2" hidden="1" x14ac:dyDescent="0.3">
      <c r="D2404" s="3">
        <f t="shared" si="497"/>
        <v>2387</v>
      </c>
      <c r="E2404" s="4" t="s">
        <v>2783</v>
      </c>
      <c r="F2404" s="3">
        <v>5</v>
      </c>
      <c r="G2404" s="3" t="s">
        <v>2246</v>
      </c>
      <c r="H2404" s="4" t="s">
        <v>2276</v>
      </c>
      <c r="I2404" s="3" t="s">
        <v>2247</v>
      </c>
      <c r="J2404" s="3"/>
      <c r="K2404" s="3"/>
      <c r="L2404" s="3" t="s">
        <v>2496</v>
      </c>
      <c r="M2404" s="3">
        <v>4.0999999999999996</v>
      </c>
      <c r="N2404" s="3">
        <v>10650</v>
      </c>
      <c r="O2404" s="3" t="s">
        <v>25</v>
      </c>
      <c r="P2404" s="3">
        <v>1</v>
      </c>
      <c r="Q2404" s="28">
        <f t="shared" si="486"/>
        <v>10.65</v>
      </c>
      <c r="R2404" s="28">
        <f t="shared" si="487"/>
        <v>43.664999999999999</v>
      </c>
      <c r="S2404" s="51">
        <v>0</v>
      </c>
      <c r="T2404" s="46">
        <f t="shared" si="488"/>
        <v>0</v>
      </c>
      <c r="U2404" s="51"/>
      <c r="V2404" s="3">
        <f t="shared" si="489"/>
        <v>10.65</v>
      </c>
      <c r="W2404" s="30" t="s">
        <v>2502</v>
      </c>
      <c r="X2404" s="29">
        <f t="shared" si="493"/>
        <v>43.664999999999999</v>
      </c>
      <c r="Y2404" s="29">
        <f t="shared" si="494"/>
        <v>0</v>
      </c>
      <c r="Z2404" s="5"/>
      <c r="AA2404" s="3">
        <f t="shared" si="500"/>
        <v>10.65</v>
      </c>
      <c r="AB2404" s="3">
        <f t="shared" si="501"/>
        <v>0</v>
      </c>
      <c r="AC2404" s="3">
        <f t="shared" si="502"/>
        <v>43.664999999999999</v>
      </c>
      <c r="AE2404" s="1">
        <f t="shared" si="484"/>
        <v>0</v>
      </c>
    </row>
    <row r="2405" spans="4:31" customFormat="1" ht="43.2" hidden="1" x14ac:dyDescent="0.3">
      <c r="D2405" s="3">
        <f t="shared" si="497"/>
        <v>2388</v>
      </c>
      <c r="E2405" s="4" t="s">
        <v>2783</v>
      </c>
      <c r="F2405" s="3">
        <v>5</v>
      </c>
      <c r="G2405" s="3" t="s">
        <v>2246</v>
      </c>
      <c r="H2405" s="4" t="s">
        <v>2277</v>
      </c>
      <c r="I2405" s="3" t="s">
        <v>2247</v>
      </c>
      <c r="J2405" s="3"/>
      <c r="K2405" s="3"/>
      <c r="L2405" s="3" t="s">
        <v>2496</v>
      </c>
      <c r="M2405" s="3">
        <v>4.0999999999999996</v>
      </c>
      <c r="N2405" s="3">
        <v>1200</v>
      </c>
      <c r="O2405" s="3" t="s">
        <v>25</v>
      </c>
      <c r="P2405" s="3">
        <v>8</v>
      </c>
      <c r="Q2405" s="28">
        <f t="shared" si="486"/>
        <v>9.6</v>
      </c>
      <c r="R2405" s="28">
        <f t="shared" si="487"/>
        <v>39.359999999999992</v>
      </c>
      <c r="S2405" s="99">
        <v>0</v>
      </c>
      <c r="T2405" s="46">
        <f t="shared" si="488"/>
        <v>0</v>
      </c>
      <c r="U2405" s="5"/>
      <c r="V2405" s="3">
        <f t="shared" si="489"/>
        <v>9.6</v>
      </c>
      <c r="W2405" s="30" t="s">
        <v>2502</v>
      </c>
      <c r="X2405" s="5">
        <f t="shared" si="493"/>
        <v>39.359999999999992</v>
      </c>
      <c r="Y2405" s="5">
        <f t="shared" si="494"/>
        <v>0</v>
      </c>
      <c r="Z2405" s="5"/>
      <c r="AA2405" s="3">
        <f t="shared" si="500"/>
        <v>9.6</v>
      </c>
      <c r="AB2405" s="3">
        <f t="shared" si="501"/>
        <v>0</v>
      </c>
      <c r="AC2405" s="3">
        <f t="shared" si="502"/>
        <v>39.359999999999992</v>
      </c>
      <c r="AE2405" s="1">
        <f t="shared" si="484"/>
        <v>0</v>
      </c>
    </row>
    <row r="2406" spans="4:31" customFormat="1" ht="43.2" hidden="1" x14ac:dyDescent="0.3">
      <c r="D2406" s="3">
        <f t="shared" si="497"/>
        <v>2389</v>
      </c>
      <c r="E2406" s="4" t="s">
        <v>2783</v>
      </c>
      <c r="F2406" s="3">
        <v>5</v>
      </c>
      <c r="G2406" s="3" t="s">
        <v>2246</v>
      </c>
      <c r="H2406" s="4" t="s">
        <v>2278</v>
      </c>
      <c r="I2406" s="3" t="s">
        <v>2247</v>
      </c>
      <c r="J2406" s="3"/>
      <c r="K2406" s="3"/>
      <c r="L2406" s="3" t="s">
        <v>2496</v>
      </c>
      <c r="M2406" s="3">
        <v>4.0999999999999996</v>
      </c>
      <c r="N2406" s="3">
        <v>13400</v>
      </c>
      <c r="O2406" s="3" t="s">
        <v>25</v>
      </c>
      <c r="P2406" s="3">
        <v>1</v>
      </c>
      <c r="Q2406" s="28">
        <f t="shared" si="486"/>
        <v>13.4</v>
      </c>
      <c r="R2406" s="28">
        <f t="shared" si="487"/>
        <v>54.94</v>
      </c>
      <c r="S2406" s="99">
        <v>0</v>
      </c>
      <c r="T2406" s="46">
        <f t="shared" si="488"/>
        <v>0</v>
      </c>
      <c r="U2406" s="5"/>
      <c r="V2406" s="3">
        <f t="shared" si="489"/>
        <v>13.4</v>
      </c>
      <c r="W2406" s="30" t="s">
        <v>2502</v>
      </c>
      <c r="X2406" s="5">
        <f t="shared" si="493"/>
        <v>54.94</v>
      </c>
      <c r="Y2406" s="5">
        <f t="shared" si="494"/>
        <v>0</v>
      </c>
      <c r="Z2406" s="5"/>
      <c r="AA2406" s="3">
        <f t="shared" si="500"/>
        <v>13.4</v>
      </c>
      <c r="AB2406" s="3">
        <f t="shared" si="501"/>
        <v>0</v>
      </c>
      <c r="AC2406" s="3">
        <f t="shared" si="502"/>
        <v>54.94</v>
      </c>
      <c r="AE2406" s="1">
        <f t="shared" si="484"/>
        <v>0</v>
      </c>
    </row>
    <row r="2407" spans="4:31" customFormat="1" ht="43.2" hidden="1" x14ac:dyDescent="0.3">
      <c r="D2407" s="3">
        <f t="shared" si="497"/>
        <v>2390</v>
      </c>
      <c r="E2407" s="4" t="s">
        <v>2783</v>
      </c>
      <c r="F2407" s="3">
        <v>5</v>
      </c>
      <c r="G2407" s="3" t="s">
        <v>2246</v>
      </c>
      <c r="H2407" s="4" t="s">
        <v>2279</v>
      </c>
      <c r="I2407" s="3" t="s">
        <v>2247</v>
      </c>
      <c r="J2407" s="3"/>
      <c r="K2407" s="3"/>
      <c r="L2407" s="3" t="s">
        <v>2496</v>
      </c>
      <c r="M2407" s="3">
        <v>4.0999999999999996</v>
      </c>
      <c r="N2407" s="3">
        <v>13400</v>
      </c>
      <c r="O2407" s="3" t="s">
        <v>25</v>
      </c>
      <c r="P2407" s="3">
        <v>1</v>
      </c>
      <c r="Q2407" s="28">
        <f t="shared" si="486"/>
        <v>13.4</v>
      </c>
      <c r="R2407" s="28">
        <f t="shared" si="487"/>
        <v>54.94</v>
      </c>
      <c r="S2407" s="99">
        <v>0</v>
      </c>
      <c r="T2407" s="46">
        <f t="shared" si="488"/>
        <v>0</v>
      </c>
      <c r="U2407" s="5"/>
      <c r="V2407" s="3">
        <f t="shared" si="489"/>
        <v>13.4</v>
      </c>
      <c r="W2407" s="30" t="s">
        <v>2502</v>
      </c>
      <c r="X2407" s="5">
        <f t="shared" si="493"/>
        <v>54.94</v>
      </c>
      <c r="Y2407" s="5">
        <f t="shared" si="494"/>
        <v>0</v>
      </c>
      <c r="Z2407" s="5"/>
      <c r="AA2407" s="3">
        <f t="shared" si="500"/>
        <v>13.4</v>
      </c>
      <c r="AB2407" s="3">
        <f t="shared" si="501"/>
        <v>0</v>
      </c>
      <c r="AC2407" s="3">
        <f t="shared" si="502"/>
        <v>54.94</v>
      </c>
      <c r="AE2407" s="1">
        <f t="shared" si="484"/>
        <v>0</v>
      </c>
    </row>
    <row r="2408" spans="4:31" customFormat="1" ht="43.2" hidden="1" x14ac:dyDescent="0.3">
      <c r="D2408" s="3">
        <f t="shared" si="497"/>
        <v>2391</v>
      </c>
      <c r="E2408" s="4" t="s">
        <v>2783</v>
      </c>
      <c r="F2408" s="3">
        <v>5</v>
      </c>
      <c r="G2408" s="3" t="s">
        <v>2246</v>
      </c>
      <c r="H2408" s="4" t="s">
        <v>2280</v>
      </c>
      <c r="I2408" s="3" t="s">
        <v>2247</v>
      </c>
      <c r="J2408" s="3"/>
      <c r="K2408" s="3"/>
      <c r="L2408" s="3" t="s">
        <v>2496</v>
      </c>
      <c r="M2408" s="3">
        <v>4.0999999999999996</v>
      </c>
      <c r="N2408" s="3">
        <v>1200</v>
      </c>
      <c r="O2408" s="3" t="s">
        <v>25</v>
      </c>
      <c r="P2408" s="3">
        <v>9</v>
      </c>
      <c r="Q2408" s="28">
        <f t="shared" si="486"/>
        <v>10.799999999999999</v>
      </c>
      <c r="R2408" s="28">
        <f t="shared" si="487"/>
        <v>44.279999999999994</v>
      </c>
      <c r="S2408" s="99">
        <v>0</v>
      </c>
      <c r="T2408" s="46">
        <f t="shared" si="488"/>
        <v>0</v>
      </c>
      <c r="U2408" s="5"/>
      <c r="V2408" s="3">
        <f t="shared" si="489"/>
        <v>10.799999999999999</v>
      </c>
      <c r="W2408" s="30" t="s">
        <v>2502</v>
      </c>
      <c r="X2408" s="5">
        <f t="shared" si="493"/>
        <v>44.279999999999994</v>
      </c>
      <c r="Y2408" s="5">
        <f t="shared" si="494"/>
        <v>0</v>
      </c>
      <c r="Z2408" s="5"/>
      <c r="AA2408" s="3">
        <f t="shared" si="500"/>
        <v>10.799999999999999</v>
      </c>
      <c r="AB2408" s="3">
        <f t="shared" si="501"/>
        <v>0</v>
      </c>
      <c r="AC2408" s="3">
        <f t="shared" si="502"/>
        <v>44.279999999999994</v>
      </c>
      <c r="AE2408" s="1">
        <f t="shared" si="484"/>
        <v>0</v>
      </c>
    </row>
    <row r="2409" spans="4:31" customFormat="1" ht="43.2" hidden="1" x14ac:dyDescent="0.3">
      <c r="D2409" s="3">
        <f t="shared" si="497"/>
        <v>2392</v>
      </c>
      <c r="E2409" s="4" t="s">
        <v>2783</v>
      </c>
      <c r="F2409" s="3">
        <v>5</v>
      </c>
      <c r="G2409" s="3" t="s">
        <v>2246</v>
      </c>
      <c r="H2409" s="4" t="s">
        <v>2281</v>
      </c>
      <c r="I2409" s="3" t="s">
        <v>2247</v>
      </c>
      <c r="J2409" s="3"/>
      <c r="K2409" s="3"/>
      <c r="L2409" s="3" t="s">
        <v>2496</v>
      </c>
      <c r="M2409" s="3">
        <v>4.0999999999999996</v>
      </c>
      <c r="N2409" s="3">
        <v>27025</v>
      </c>
      <c r="O2409" s="3" t="s">
        <v>25</v>
      </c>
      <c r="P2409" s="3">
        <v>1</v>
      </c>
      <c r="Q2409" s="28">
        <f t="shared" si="486"/>
        <v>27.024999999999999</v>
      </c>
      <c r="R2409" s="28">
        <f t="shared" si="487"/>
        <v>110.80249999999998</v>
      </c>
      <c r="S2409" s="99">
        <v>0</v>
      </c>
      <c r="T2409" s="46">
        <f t="shared" si="488"/>
        <v>0</v>
      </c>
      <c r="U2409" s="5"/>
      <c r="V2409" s="3">
        <f t="shared" si="489"/>
        <v>27.024999999999999</v>
      </c>
      <c r="W2409" s="30" t="s">
        <v>2502</v>
      </c>
      <c r="X2409" s="5">
        <f t="shared" si="493"/>
        <v>110.80249999999998</v>
      </c>
      <c r="Y2409" s="5">
        <f t="shared" si="494"/>
        <v>0</v>
      </c>
      <c r="Z2409" s="5"/>
      <c r="AA2409" s="3">
        <f t="shared" si="500"/>
        <v>27.024999999999999</v>
      </c>
      <c r="AB2409" s="3">
        <f t="shared" si="501"/>
        <v>0</v>
      </c>
      <c r="AC2409" s="3">
        <f t="shared" si="502"/>
        <v>110.80249999999998</v>
      </c>
      <c r="AE2409" s="1">
        <f t="shared" si="484"/>
        <v>0</v>
      </c>
    </row>
    <row r="2410" spans="4:31" customFormat="1" ht="43.2" hidden="1" x14ac:dyDescent="0.3">
      <c r="D2410" s="3">
        <f t="shared" si="497"/>
        <v>2393</v>
      </c>
      <c r="E2410" s="4" t="s">
        <v>2783</v>
      </c>
      <c r="F2410" s="3">
        <v>5</v>
      </c>
      <c r="G2410" s="3" t="s">
        <v>2246</v>
      </c>
      <c r="H2410" s="4" t="s">
        <v>2282</v>
      </c>
      <c r="I2410" s="3" t="s">
        <v>2247</v>
      </c>
      <c r="J2410" s="3"/>
      <c r="K2410" s="3"/>
      <c r="L2410" s="3" t="s">
        <v>2496</v>
      </c>
      <c r="M2410" s="3">
        <v>4.0999999999999996</v>
      </c>
      <c r="N2410" s="3">
        <v>27025</v>
      </c>
      <c r="O2410" s="3" t="s">
        <v>25</v>
      </c>
      <c r="P2410" s="3">
        <v>1</v>
      </c>
      <c r="Q2410" s="28">
        <f t="shared" si="486"/>
        <v>27.024999999999999</v>
      </c>
      <c r="R2410" s="28">
        <f t="shared" si="487"/>
        <v>110.80249999999998</v>
      </c>
      <c r="S2410" s="51">
        <v>0</v>
      </c>
      <c r="T2410" s="46">
        <f t="shared" si="488"/>
        <v>0</v>
      </c>
      <c r="U2410" s="51"/>
      <c r="V2410" s="3">
        <f t="shared" si="489"/>
        <v>27.024999999999999</v>
      </c>
      <c r="W2410" s="30" t="s">
        <v>2502</v>
      </c>
      <c r="X2410" s="47">
        <f t="shared" si="493"/>
        <v>110.80249999999998</v>
      </c>
      <c r="Y2410" s="47">
        <f t="shared" si="494"/>
        <v>0</v>
      </c>
      <c r="Z2410" s="5"/>
      <c r="AA2410" s="3">
        <f t="shared" si="500"/>
        <v>27.024999999999999</v>
      </c>
      <c r="AB2410" s="3">
        <f t="shared" si="501"/>
        <v>0</v>
      </c>
      <c r="AC2410" s="3">
        <f t="shared" si="502"/>
        <v>110.80249999999998</v>
      </c>
      <c r="AE2410" s="1">
        <f t="shared" si="484"/>
        <v>0</v>
      </c>
    </row>
    <row r="2411" spans="4:31" customFormat="1" ht="43.2" hidden="1" x14ac:dyDescent="0.3">
      <c r="D2411" s="3">
        <f t="shared" si="497"/>
        <v>2394</v>
      </c>
      <c r="E2411" s="4" t="s">
        <v>2783</v>
      </c>
      <c r="F2411" s="3">
        <v>5</v>
      </c>
      <c r="G2411" s="3" t="s">
        <v>2246</v>
      </c>
      <c r="H2411" s="4" t="s">
        <v>2283</v>
      </c>
      <c r="I2411" s="3" t="s">
        <v>2247</v>
      </c>
      <c r="J2411" s="3"/>
      <c r="K2411" s="3"/>
      <c r="L2411" s="3" t="s">
        <v>2496</v>
      </c>
      <c r="M2411" s="3">
        <v>4.0999999999999996</v>
      </c>
      <c r="N2411" s="3">
        <v>1200</v>
      </c>
      <c r="O2411" s="3" t="s">
        <v>25</v>
      </c>
      <c r="P2411" s="3">
        <v>18</v>
      </c>
      <c r="Q2411" s="28">
        <f t="shared" si="486"/>
        <v>21.599999999999998</v>
      </c>
      <c r="R2411" s="28">
        <f t="shared" si="487"/>
        <v>88.559999999999988</v>
      </c>
      <c r="S2411" s="99">
        <v>0</v>
      </c>
      <c r="T2411" s="46">
        <f t="shared" si="488"/>
        <v>0</v>
      </c>
      <c r="U2411" s="5"/>
      <c r="V2411" s="3">
        <f t="shared" si="489"/>
        <v>21.599999999999998</v>
      </c>
      <c r="W2411" s="30" t="s">
        <v>2502</v>
      </c>
      <c r="X2411" s="5">
        <f t="shared" si="493"/>
        <v>88.559999999999988</v>
      </c>
      <c r="Y2411" s="5">
        <f t="shared" si="494"/>
        <v>0</v>
      </c>
      <c r="Z2411" s="5"/>
      <c r="AA2411" s="3">
        <f t="shared" si="500"/>
        <v>21.599999999999998</v>
      </c>
      <c r="AB2411" s="3">
        <f t="shared" si="501"/>
        <v>0</v>
      </c>
      <c r="AC2411" s="3">
        <f t="shared" si="502"/>
        <v>88.559999999999988</v>
      </c>
      <c r="AE2411" s="1">
        <f t="shared" si="484"/>
        <v>0</v>
      </c>
    </row>
    <row r="2412" spans="4:31" customFormat="1" ht="43.2" hidden="1" x14ac:dyDescent="0.3">
      <c r="D2412" s="3">
        <f t="shared" si="497"/>
        <v>2395</v>
      </c>
      <c r="E2412" s="4" t="s">
        <v>2019</v>
      </c>
      <c r="F2412" s="3">
        <v>7</v>
      </c>
      <c r="G2412" s="3" t="s">
        <v>2246</v>
      </c>
      <c r="H2412" s="4" t="s">
        <v>2284</v>
      </c>
      <c r="I2412" s="3" t="s">
        <v>2247</v>
      </c>
      <c r="J2412" s="3"/>
      <c r="K2412" s="3"/>
      <c r="L2412" s="3" t="s">
        <v>2496</v>
      </c>
      <c r="M2412" s="3">
        <v>4.0999999999999996</v>
      </c>
      <c r="N2412" s="3">
        <v>57400</v>
      </c>
      <c r="O2412" s="3" t="s">
        <v>25</v>
      </c>
      <c r="P2412" s="3">
        <v>1</v>
      </c>
      <c r="Q2412" s="28">
        <f t="shared" si="486"/>
        <v>57.4</v>
      </c>
      <c r="R2412" s="28">
        <f t="shared" si="487"/>
        <v>235.33999999999997</v>
      </c>
      <c r="S2412" s="15">
        <v>0.2</v>
      </c>
      <c r="T2412" s="46">
        <f t="shared" si="488"/>
        <v>11.48</v>
      </c>
      <c r="U2412" s="15"/>
      <c r="V2412" s="3">
        <f t="shared" si="489"/>
        <v>45.92</v>
      </c>
      <c r="W2412" s="30" t="s">
        <v>2502</v>
      </c>
      <c r="X2412" s="29">
        <f t="shared" si="493"/>
        <v>188.27199999999999</v>
      </c>
      <c r="Y2412" s="29">
        <f t="shared" si="494"/>
        <v>47.067999999999998</v>
      </c>
      <c r="Z2412" s="5"/>
      <c r="AA2412" s="3">
        <f>Q2412*80%</f>
        <v>45.92</v>
      </c>
      <c r="AB2412" s="3">
        <f t="shared" si="501"/>
        <v>11.479999999999997</v>
      </c>
      <c r="AC2412" s="3">
        <f>AA2412*M2412</f>
        <v>188.27199999999999</v>
      </c>
      <c r="AE2412" s="1">
        <f t="shared" si="484"/>
        <v>0</v>
      </c>
    </row>
    <row r="2413" spans="4:31" customFormat="1" ht="43.2" hidden="1" x14ac:dyDescent="0.3">
      <c r="D2413" s="3">
        <f t="shared" si="497"/>
        <v>2396</v>
      </c>
      <c r="E2413" s="4" t="s">
        <v>2019</v>
      </c>
      <c r="F2413" s="3">
        <v>7</v>
      </c>
      <c r="G2413" s="3" t="s">
        <v>2246</v>
      </c>
      <c r="H2413" s="4" t="s">
        <v>2285</v>
      </c>
      <c r="I2413" s="3" t="s">
        <v>2247</v>
      </c>
      <c r="J2413" s="3"/>
      <c r="K2413" s="3"/>
      <c r="L2413" s="3" t="s">
        <v>2496</v>
      </c>
      <c r="M2413" s="3">
        <v>4.0999999999999996</v>
      </c>
      <c r="N2413" s="3">
        <v>57400</v>
      </c>
      <c r="O2413" s="3" t="s">
        <v>25</v>
      </c>
      <c r="P2413" s="3">
        <v>1</v>
      </c>
      <c r="Q2413" s="28">
        <f t="shared" si="486"/>
        <v>57.4</v>
      </c>
      <c r="R2413" s="28">
        <f t="shared" si="487"/>
        <v>235.33999999999997</v>
      </c>
      <c r="S2413" s="15">
        <v>0.2</v>
      </c>
      <c r="T2413" s="46">
        <f t="shared" si="488"/>
        <v>11.48</v>
      </c>
      <c r="U2413" s="15"/>
      <c r="V2413" s="3">
        <f t="shared" si="489"/>
        <v>45.92</v>
      </c>
      <c r="W2413" s="30" t="s">
        <v>2502</v>
      </c>
      <c r="X2413" s="29">
        <f t="shared" si="493"/>
        <v>188.27199999999999</v>
      </c>
      <c r="Y2413" s="29">
        <f t="shared" si="494"/>
        <v>47.067999999999998</v>
      </c>
      <c r="Z2413" s="5"/>
      <c r="AA2413" s="3">
        <f>Q2413*80%</f>
        <v>45.92</v>
      </c>
      <c r="AB2413" s="3">
        <f t="shared" ref="AB2413:AB2425" si="503">Q2413-AA2413</f>
        <v>11.479999999999997</v>
      </c>
      <c r="AC2413" s="3">
        <f>AA2413*M2413</f>
        <v>188.27199999999999</v>
      </c>
      <c r="AE2413" s="1">
        <f t="shared" si="484"/>
        <v>0</v>
      </c>
    </row>
    <row r="2414" spans="4:31" customFormat="1" ht="43.2" hidden="1" x14ac:dyDescent="0.3">
      <c r="D2414" s="3">
        <f t="shared" si="497"/>
        <v>2397</v>
      </c>
      <c r="E2414" s="4" t="s">
        <v>2019</v>
      </c>
      <c r="F2414" s="3">
        <v>7</v>
      </c>
      <c r="G2414" s="3" t="s">
        <v>2246</v>
      </c>
      <c r="H2414" s="4" t="s">
        <v>2286</v>
      </c>
      <c r="I2414" s="3" t="s">
        <v>2247</v>
      </c>
      <c r="J2414" s="3"/>
      <c r="K2414" s="3"/>
      <c r="L2414" s="3" t="s">
        <v>2496</v>
      </c>
      <c r="M2414" s="3">
        <v>4.0999999999999996</v>
      </c>
      <c r="N2414" s="3">
        <v>1200</v>
      </c>
      <c r="O2414" s="3" t="s">
        <v>25</v>
      </c>
      <c r="P2414" s="3">
        <v>39</v>
      </c>
      <c r="Q2414" s="28">
        <f t="shared" si="486"/>
        <v>46.8</v>
      </c>
      <c r="R2414" s="28">
        <f t="shared" si="487"/>
        <v>191.87999999999997</v>
      </c>
      <c r="S2414" s="15">
        <v>0.2</v>
      </c>
      <c r="T2414" s="46">
        <f t="shared" si="488"/>
        <v>9.36</v>
      </c>
      <c r="U2414" s="15"/>
      <c r="V2414" s="3">
        <f t="shared" si="489"/>
        <v>37.44</v>
      </c>
      <c r="W2414" s="30" t="s">
        <v>2502</v>
      </c>
      <c r="X2414" s="29">
        <f t="shared" si="493"/>
        <v>153.50399999999999</v>
      </c>
      <c r="Y2414" s="29">
        <f t="shared" si="494"/>
        <v>38.375999999999998</v>
      </c>
      <c r="Z2414" s="5"/>
      <c r="AA2414" s="3">
        <f>Q2414*80%</f>
        <v>37.44</v>
      </c>
      <c r="AB2414" s="3">
        <f t="shared" si="503"/>
        <v>9.36</v>
      </c>
      <c r="AC2414" s="3">
        <f>AA2414*M2414</f>
        <v>153.50399999999999</v>
      </c>
      <c r="AE2414" s="1">
        <f t="shared" si="484"/>
        <v>0</v>
      </c>
    </row>
    <row r="2415" spans="4:31" customFormat="1" ht="43.2" hidden="1" x14ac:dyDescent="0.3">
      <c r="D2415" s="3">
        <f t="shared" si="497"/>
        <v>2398</v>
      </c>
      <c r="E2415" s="4" t="s">
        <v>2779</v>
      </c>
      <c r="F2415" s="3">
        <v>8</v>
      </c>
      <c r="G2415" s="3" t="s">
        <v>2246</v>
      </c>
      <c r="H2415" s="4" t="s">
        <v>2287</v>
      </c>
      <c r="I2415" s="3" t="s">
        <v>2247</v>
      </c>
      <c r="J2415" s="3"/>
      <c r="K2415" s="3"/>
      <c r="L2415" s="3" t="s">
        <v>2496</v>
      </c>
      <c r="M2415" s="3">
        <v>4.0999999999999996</v>
      </c>
      <c r="N2415" s="3">
        <v>54000</v>
      </c>
      <c r="O2415" s="3" t="s">
        <v>25</v>
      </c>
      <c r="P2415" s="3">
        <v>1</v>
      </c>
      <c r="Q2415" s="28">
        <f t="shared" si="486"/>
        <v>54</v>
      </c>
      <c r="R2415" s="28">
        <f t="shared" si="487"/>
        <v>221.39999999999998</v>
      </c>
      <c r="S2415" s="38">
        <v>0.4</v>
      </c>
      <c r="T2415" s="46">
        <f t="shared" si="488"/>
        <v>21.6</v>
      </c>
      <c r="U2415" s="14"/>
      <c r="V2415" s="3">
        <f t="shared" si="489"/>
        <v>32.4</v>
      </c>
      <c r="W2415" s="30" t="s">
        <v>2502</v>
      </c>
      <c r="X2415" s="5">
        <f t="shared" si="493"/>
        <v>132.83999999999997</v>
      </c>
      <c r="Y2415" s="5">
        <f t="shared" si="494"/>
        <v>88.56</v>
      </c>
      <c r="Z2415" s="5"/>
      <c r="AA2415" s="3">
        <f>Q2415*60%</f>
        <v>32.4</v>
      </c>
      <c r="AB2415" s="3">
        <f t="shared" si="503"/>
        <v>21.6</v>
      </c>
      <c r="AC2415" s="3">
        <f>AA2415*M2415</f>
        <v>132.83999999999997</v>
      </c>
      <c r="AE2415" s="1">
        <f t="shared" si="484"/>
        <v>0</v>
      </c>
    </row>
    <row r="2416" spans="4:31" customFormat="1" ht="43.2" hidden="1" x14ac:dyDescent="0.3">
      <c r="D2416" s="3">
        <f t="shared" si="497"/>
        <v>2399</v>
      </c>
      <c r="E2416" s="4" t="s">
        <v>2779</v>
      </c>
      <c r="F2416" s="3">
        <v>8</v>
      </c>
      <c r="G2416" s="3" t="s">
        <v>2246</v>
      </c>
      <c r="H2416" s="4" t="s">
        <v>2288</v>
      </c>
      <c r="I2416" s="3" t="s">
        <v>2247</v>
      </c>
      <c r="J2416" s="3"/>
      <c r="K2416" s="3"/>
      <c r="L2416" s="3" t="s">
        <v>2496</v>
      </c>
      <c r="M2416" s="3">
        <v>4.0999999999999996</v>
      </c>
      <c r="N2416" s="3">
        <v>54000</v>
      </c>
      <c r="O2416" s="3" t="s">
        <v>25</v>
      </c>
      <c r="P2416" s="3">
        <v>1</v>
      </c>
      <c r="Q2416" s="28">
        <f t="shared" si="486"/>
        <v>54</v>
      </c>
      <c r="R2416" s="28">
        <f t="shared" si="487"/>
        <v>221.39999999999998</v>
      </c>
      <c r="S2416" s="15">
        <v>0.5</v>
      </c>
      <c r="T2416" s="46">
        <f t="shared" si="488"/>
        <v>27</v>
      </c>
      <c r="U2416" s="15"/>
      <c r="V2416" s="3">
        <f t="shared" si="489"/>
        <v>27</v>
      </c>
      <c r="W2416" s="30" t="s">
        <v>2502</v>
      </c>
      <c r="X2416" s="29">
        <f t="shared" si="493"/>
        <v>110.69999999999999</v>
      </c>
      <c r="Y2416" s="29">
        <f t="shared" si="494"/>
        <v>110.69999999999999</v>
      </c>
      <c r="Z2416" s="5"/>
      <c r="AA2416" s="3">
        <f>Q2416*50%</f>
        <v>27</v>
      </c>
      <c r="AB2416" s="3">
        <f t="shared" si="503"/>
        <v>27</v>
      </c>
      <c r="AC2416" s="3">
        <f t="shared" ref="AC2416:AC2423" si="504">AA2416*M2416</f>
        <v>110.69999999999999</v>
      </c>
      <c r="AE2416" s="1">
        <f t="shared" si="484"/>
        <v>0</v>
      </c>
    </row>
    <row r="2417" spans="4:31" customFormat="1" ht="43.2" hidden="1" x14ac:dyDescent="0.3">
      <c r="D2417" s="3">
        <f t="shared" si="497"/>
        <v>2400</v>
      </c>
      <c r="E2417" s="4" t="s">
        <v>2779</v>
      </c>
      <c r="F2417" s="3">
        <v>8</v>
      </c>
      <c r="G2417" s="3" t="s">
        <v>2246</v>
      </c>
      <c r="H2417" s="4" t="s">
        <v>2289</v>
      </c>
      <c r="I2417" s="3" t="s">
        <v>2247</v>
      </c>
      <c r="J2417" s="3"/>
      <c r="K2417" s="3"/>
      <c r="L2417" s="3" t="s">
        <v>2496</v>
      </c>
      <c r="M2417" s="3">
        <v>4.0999999999999996</v>
      </c>
      <c r="N2417" s="3">
        <v>1200</v>
      </c>
      <c r="O2417" s="3" t="s">
        <v>25</v>
      </c>
      <c r="P2417" s="3">
        <v>36</v>
      </c>
      <c r="Q2417" s="28">
        <f t="shared" si="486"/>
        <v>43.199999999999996</v>
      </c>
      <c r="R2417" s="28">
        <f t="shared" si="487"/>
        <v>177.11999999999998</v>
      </c>
      <c r="S2417" s="38">
        <v>0.4</v>
      </c>
      <c r="T2417" s="46">
        <f t="shared" si="488"/>
        <v>17.279999999999998</v>
      </c>
      <c r="U2417" s="14"/>
      <c r="V2417" s="3">
        <f t="shared" si="489"/>
        <v>25.919999999999998</v>
      </c>
      <c r="W2417" s="30" t="s">
        <v>2502</v>
      </c>
      <c r="X2417" s="5">
        <f t="shared" si="493"/>
        <v>106.27199999999998</v>
      </c>
      <c r="Y2417" s="5">
        <f t="shared" si="494"/>
        <v>70.847999999999985</v>
      </c>
      <c r="Z2417" s="5"/>
      <c r="AA2417" s="3">
        <f>Q2417*60%</f>
        <v>25.919999999999998</v>
      </c>
      <c r="AB2417" s="3">
        <f t="shared" si="503"/>
        <v>17.279999999999998</v>
      </c>
      <c r="AC2417" s="3">
        <f t="shared" si="504"/>
        <v>106.27199999999998</v>
      </c>
      <c r="AE2417" s="1">
        <f t="shared" si="484"/>
        <v>0</v>
      </c>
    </row>
    <row r="2418" spans="4:31" customFormat="1" ht="43.2" hidden="1" x14ac:dyDescent="0.3">
      <c r="D2418" s="3">
        <f t="shared" si="497"/>
        <v>2401</v>
      </c>
      <c r="E2418" s="4" t="s">
        <v>2779</v>
      </c>
      <c r="F2418" s="3">
        <v>8</v>
      </c>
      <c r="G2418" s="3" t="s">
        <v>2246</v>
      </c>
      <c r="H2418" s="4" t="s">
        <v>2290</v>
      </c>
      <c r="I2418" s="3" t="s">
        <v>2247</v>
      </c>
      <c r="J2418" s="3"/>
      <c r="K2418" s="3"/>
      <c r="L2418" s="3" t="s">
        <v>2496</v>
      </c>
      <c r="M2418" s="3">
        <v>4.0999999999999996</v>
      </c>
      <c r="N2418" s="3">
        <v>46750</v>
      </c>
      <c r="O2418" s="3" t="s">
        <v>25</v>
      </c>
      <c r="P2418" s="3">
        <v>1</v>
      </c>
      <c r="Q2418" s="28">
        <f t="shared" si="486"/>
        <v>46.75</v>
      </c>
      <c r="R2418" s="28">
        <f t="shared" si="487"/>
        <v>191.67499999999998</v>
      </c>
      <c r="S2418" s="38">
        <v>0.6</v>
      </c>
      <c r="T2418" s="46">
        <f t="shared" si="488"/>
        <v>28.05</v>
      </c>
      <c r="U2418" s="14"/>
      <c r="V2418" s="3">
        <f t="shared" si="489"/>
        <v>18.7</v>
      </c>
      <c r="W2418" s="30" t="s">
        <v>2502</v>
      </c>
      <c r="X2418" s="5">
        <f t="shared" si="493"/>
        <v>76.669999999999987</v>
      </c>
      <c r="Y2418" s="5">
        <f t="shared" si="494"/>
        <v>115.005</v>
      </c>
      <c r="Z2418" s="5"/>
      <c r="AA2418" s="3">
        <f>Q2418*40%</f>
        <v>18.7</v>
      </c>
      <c r="AB2418" s="3">
        <f t="shared" si="503"/>
        <v>28.05</v>
      </c>
      <c r="AC2418" s="3">
        <f t="shared" si="504"/>
        <v>76.669999999999987</v>
      </c>
      <c r="AE2418" s="1">
        <f t="shared" si="484"/>
        <v>0</v>
      </c>
    </row>
    <row r="2419" spans="4:31" customFormat="1" ht="43.2" hidden="1" x14ac:dyDescent="0.3">
      <c r="D2419" s="3">
        <f t="shared" si="497"/>
        <v>2402</v>
      </c>
      <c r="E2419" s="4" t="s">
        <v>2779</v>
      </c>
      <c r="F2419" s="3">
        <v>8</v>
      </c>
      <c r="G2419" s="3" t="s">
        <v>2246</v>
      </c>
      <c r="H2419" s="4" t="s">
        <v>2291</v>
      </c>
      <c r="I2419" s="3" t="s">
        <v>2247</v>
      </c>
      <c r="J2419" s="3"/>
      <c r="K2419" s="3"/>
      <c r="L2419" s="3" t="s">
        <v>2496</v>
      </c>
      <c r="M2419" s="3">
        <v>4.0999999999999996</v>
      </c>
      <c r="N2419" s="3">
        <v>46750</v>
      </c>
      <c r="O2419" s="3" t="s">
        <v>25</v>
      </c>
      <c r="P2419" s="3">
        <v>1</v>
      </c>
      <c r="Q2419" s="28">
        <f t="shared" si="486"/>
        <v>46.75</v>
      </c>
      <c r="R2419" s="28">
        <f t="shared" si="487"/>
        <v>191.67499999999998</v>
      </c>
      <c r="S2419" s="15">
        <v>0.6</v>
      </c>
      <c r="T2419" s="46">
        <f t="shared" si="488"/>
        <v>28.05</v>
      </c>
      <c r="U2419" s="15"/>
      <c r="V2419" s="3">
        <f t="shared" si="489"/>
        <v>18.7</v>
      </c>
      <c r="W2419" s="30" t="s">
        <v>2502</v>
      </c>
      <c r="X2419" s="29">
        <f t="shared" si="493"/>
        <v>76.669999999999987</v>
      </c>
      <c r="Y2419" s="29">
        <f t="shared" si="494"/>
        <v>115.005</v>
      </c>
      <c r="Z2419" s="5"/>
      <c r="AA2419" s="3">
        <f>Q2419*40%</f>
        <v>18.7</v>
      </c>
      <c r="AB2419" s="3">
        <f t="shared" si="503"/>
        <v>28.05</v>
      </c>
      <c r="AC2419" s="3">
        <f t="shared" si="504"/>
        <v>76.669999999999987</v>
      </c>
      <c r="AE2419" s="1">
        <f t="shared" si="484"/>
        <v>0</v>
      </c>
    </row>
    <row r="2420" spans="4:31" customFormat="1" ht="43.2" hidden="1" x14ac:dyDescent="0.3">
      <c r="D2420" s="3">
        <f t="shared" si="497"/>
        <v>2403</v>
      </c>
      <c r="E2420" s="4" t="s">
        <v>2779</v>
      </c>
      <c r="F2420" s="3">
        <v>8</v>
      </c>
      <c r="G2420" s="3" t="s">
        <v>2246</v>
      </c>
      <c r="H2420" s="4" t="s">
        <v>2292</v>
      </c>
      <c r="I2420" s="3" t="s">
        <v>2247</v>
      </c>
      <c r="J2420" s="3"/>
      <c r="K2420" s="3"/>
      <c r="L2420" s="3" t="s">
        <v>2496</v>
      </c>
      <c r="M2420" s="3">
        <v>4.0999999999999996</v>
      </c>
      <c r="N2420" s="3">
        <v>1200</v>
      </c>
      <c r="O2420" s="3" t="s">
        <v>25</v>
      </c>
      <c r="P2420" s="3">
        <v>32</v>
      </c>
      <c r="Q2420" s="28">
        <f t="shared" si="486"/>
        <v>38.4</v>
      </c>
      <c r="R2420" s="28">
        <f t="shared" si="487"/>
        <v>157.43999999999997</v>
      </c>
      <c r="S2420" s="38">
        <v>0.4</v>
      </c>
      <c r="T2420" s="46">
        <f t="shared" si="488"/>
        <v>15.36</v>
      </c>
      <c r="U2420" s="14"/>
      <c r="V2420" s="3">
        <f t="shared" si="489"/>
        <v>23.04</v>
      </c>
      <c r="W2420" s="30" t="s">
        <v>2502</v>
      </c>
      <c r="X2420" s="5">
        <f t="shared" si="493"/>
        <v>94.463999999999984</v>
      </c>
      <c r="Y2420" s="5">
        <f t="shared" si="494"/>
        <v>62.975999999999992</v>
      </c>
      <c r="Z2420" s="5"/>
      <c r="AA2420" s="3">
        <f>Q2420*60%</f>
        <v>23.04</v>
      </c>
      <c r="AB2420" s="3">
        <f t="shared" si="503"/>
        <v>15.36</v>
      </c>
      <c r="AC2420" s="3">
        <f t="shared" si="504"/>
        <v>94.463999999999984</v>
      </c>
      <c r="AE2420" s="1">
        <f t="shared" si="484"/>
        <v>0</v>
      </c>
    </row>
    <row r="2421" spans="4:31" customFormat="1" ht="43.2" hidden="1" x14ac:dyDescent="0.3">
      <c r="D2421" s="3">
        <f t="shared" si="497"/>
        <v>2404</v>
      </c>
      <c r="E2421" s="4" t="s">
        <v>2779</v>
      </c>
      <c r="F2421" s="3">
        <v>8</v>
      </c>
      <c r="G2421" s="3" t="s">
        <v>2246</v>
      </c>
      <c r="H2421" s="4" t="s">
        <v>2293</v>
      </c>
      <c r="I2421" s="3" t="s">
        <v>2247</v>
      </c>
      <c r="J2421" s="3"/>
      <c r="K2421" s="3"/>
      <c r="L2421" s="3" t="s">
        <v>2496</v>
      </c>
      <c r="M2421" s="3">
        <v>4.0999999999999996</v>
      </c>
      <c r="N2421" s="3">
        <v>46750</v>
      </c>
      <c r="O2421" s="3" t="s">
        <v>25</v>
      </c>
      <c r="P2421" s="3">
        <v>1</v>
      </c>
      <c r="Q2421" s="28">
        <f t="shared" si="486"/>
        <v>46.75</v>
      </c>
      <c r="R2421" s="28">
        <f t="shared" si="487"/>
        <v>191.67499999999998</v>
      </c>
      <c r="S2421" s="38">
        <v>0.6</v>
      </c>
      <c r="T2421" s="46">
        <f t="shared" si="488"/>
        <v>28.05</v>
      </c>
      <c r="U2421" s="14"/>
      <c r="V2421" s="3">
        <f t="shared" si="489"/>
        <v>18.7</v>
      </c>
      <c r="W2421" s="30" t="s">
        <v>2502</v>
      </c>
      <c r="X2421" s="5">
        <f t="shared" si="493"/>
        <v>76.669999999999987</v>
      </c>
      <c r="Y2421" s="5">
        <f t="shared" si="494"/>
        <v>115.005</v>
      </c>
      <c r="Z2421" s="5"/>
      <c r="AA2421" s="3">
        <f>Q2421*40%</f>
        <v>18.7</v>
      </c>
      <c r="AB2421" s="3">
        <f t="shared" si="503"/>
        <v>28.05</v>
      </c>
      <c r="AC2421" s="3">
        <f t="shared" si="504"/>
        <v>76.669999999999987</v>
      </c>
      <c r="AE2421" s="1">
        <f t="shared" si="484"/>
        <v>0</v>
      </c>
    </row>
    <row r="2422" spans="4:31" customFormat="1" ht="43.2" hidden="1" x14ac:dyDescent="0.3">
      <c r="D2422" s="3">
        <f t="shared" si="497"/>
        <v>2405</v>
      </c>
      <c r="E2422" s="4" t="s">
        <v>2779</v>
      </c>
      <c r="F2422" s="3">
        <v>8</v>
      </c>
      <c r="G2422" s="3" t="s">
        <v>2246</v>
      </c>
      <c r="H2422" s="4" t="s">
        <v>2294</v>
      </c>
      <c r="I2422" s="3" t="s">
        <v>2247</v>
      </c>
      <c r="J2422" s="3"/>
      <c r="K2422" s="3"/>
      <c r="L2422" s="3" t="s">
        <v>2496</v>
      </c>
      <c r="M2422" s="3">
        <v>4.0999999999999996</v>
      </c>
      <c r="N2422" s="3">
        <v>46750</v>
      </c>
      <c r="O2422" s="3" t="s">
        <v>25</v>
      </c>
      <c r="P2422" s="3">
        <v>1</v>
      </c>
      <c r="Q2422" s="28">
        <f t="shared" si="486"/>
        <v>46.75</v>
      </c>
      <c r="R2422" s="28">
        <f t="shared" si="487"/>
        <v>191.67499999999998</v>
      </c>
      <c r="S2422" s="15">
        <v>0.6</v>
      </c>
      <c r="T2422" s="46">
        <f t="shared" si="488"/>
        <v>28.05</v>
      </c>
      <c r="U2422" s="15"/>
      <c r="V2422" s="3">
        <f t="shared" si="489"/>
        <v>18.7</v>
      </c>
      <c r="W2422" s="30" t="s">
        <v>2502</v>
      </c>
      <c r="X2422" s="29">
        <f t="shared" si="493"/>
        <v>76.669999999999987</v>
      </c>
      <c r="Y2422" s="29">
        <f t="shared" si="494"/>
        <v>115.005</v>
      </c>
      <c r="Z2422" s="5"/>
      <c r="AA2422" s="3">
        <f>Q2422*40%</f>
        <v>18.7</v>
      </c>
      <c r="AB2422" s="3">
        <f t="shared" si="503"/>
        <v>28.05</v>
      </c>
      <c r="AC2422" s="3">
        <f t="shared" si="504"/>
        <v>76.669999999999987</v>
      </c>
      <c r="AE2422" s="1">
        <f t="shared" si="484"/>
        <v>0</v>
      </c>
    </row>
    <row r="2423" spans="4:31" customFormat="1" ht="43.2" hidden="1" x14ac:dyDescent="0.3">
      <c r="D2423" s="3">
        <f t="shared" si="497"/>
        <v>2406</v>
      </c>
      <c r="E2423" s="4" t="s">
        <v>2779</v>
      </c>
      <c r="F2423" s="3">
        <v>8</v>
      </c>
      <c r="G2423" s="3" t="s">
        <v>2246</v>
      </c>
      <c r="H2423" s="4" t="s">
        <v>2295</v>
      </c>
      <c r="I2423" s="3" t="s">
        <v>2247</v>
      </c>
      <c r="J2423" s="3"/>
      <c r="K2423" s="3"/>
      <c r="L2423" s="3" t="s">
        <v>2496</v>
      </c>
      <c r="M2423" s="3">
        <v>4.0999999999999996</v>
      </c>
      <c r="N2423" s="3">
        <v>1200</v>
      </c>
      <c r="O2423" s="3" t="s">
        <v>25</v>
      </c>
      <c r="P2423" s="3">
        <v>32</v>
      </c>
      <c r="Q2423" s="28">
        <f t="shared" si="486"/>
        <v>38.4</v>
      </c>
      <c r="R2423" s="28">
        <f t="shared" si="487"/>
        <v>157.43999999999997</v>
      </c>
      <c r="S2423" s="38">
        <v>0.4</v>
      </c>
      <c r="T2423" s="46">
        <f t="shared" si="488"/>
        <v>15.36</v>
      </c>
      <c r="U2423" s="14"/>
      <c r="V2423" s="3">
        <f t="shared" si="489"/>
        <v>23.04</v>
      </c>
      <c r="W2423" s="30" t="s">
        <v>2502</v>
      </c>
      <c r="X2423" s="5">
        <f t="shared" si="493"/>
        <v>94.463999999999984</v>
      </c>
      <c r="Y2423" s="5">
        <f t="shared" si="494"/>
        <v>62.975999999999992</v>
      </c>
      <c r="Z2423" s="5"/>
      <c r="AA2423" s="3">
        <f>Q2423*60%</f>
        <v>23.04</v>
      </c>
      <c r="AB2423" s="3">
        <f t="shared" si="503"/>
        <v>15.36</v>
      </c>
      <c r="AC2423" s="3">
        <f t="shared" si="504"/>
        <v>94.463999999999984</v>
      </c>
      <c r="AE2423" s="1">
        <f t="shared" si="484"/>
        <v>0</v>
      </c>
    </row>
    <row r="2424" spans="4:31" s="55" customFormat="1" ht="43.2" hidden="1" x14ac:dyDescent="0.3">
      <c r="D2424" s="3">
        <f t="shared" si="497"/>
        <v>2407</v>
      </c>
      <c r="E2424" s="4" t="s">
        <v>2822</v>
      </c>
      <c r="F2424" s="3">
        <v>1</v>
      </c>
      <c r="G2424" s="3" t="s">
        <v>2296</v>
      </c>
      <c r="H2424" s="4" t="s">
        <v>2675</v>
      </c>
      <c r="I2424" s="3" t="s">
        <v>2297</v>
      </c>
      <c r="J2424" s="3"/>
      <c r="K2424" s="3"/>
      <c r="L2424" s="3" t="s">
        <v>2506</v>
      </c>
      <c r="M2424" s="3">
        <v>35</v>
      </c>
      <c r="N2424" s="3">
        <v>7.47</v>
      </c>
      <c r="O2424" s="3" t="s">
        <v>2298</v>
      </c>
      <c r="P2424" s="3">
        <v>1</v>
      </c>
      <c r="Q2424" s="39">
        <f>N2424*P2424</f>
        <v>7.47</v>
      </c>
      <c r="R2424" s="39">
        <f>N2424*M2424</f>
        <v>261.45</v>
      </c>
      <c r="S2424" s="12">
        <v>0.95</v>
      </c>
      <c r="T2424" s="46">
        <f t="shared" si="488"/>
        <v>7.0964999999999998</v>
      </c>
      <c r="U2424" s="12"/>
      <c r="V2424" s="3">
        <f t="shared" si="489"/>
        <v>0.37349999999999994</v>
      </c>
      <c r="W2424" s="46" t="s">
        <v>2502</v>
      </c>
      <c r="X2424" s="42">
        <f t="shared" ref="X2424:X2439" si="505">R2424-Y2424</f>
        <v>13.072500000000019</v>
      </c>
      <c r="Y2424" s="42">
        <f t="shared" ref="Y2424:Y2439" si="506">S2424*R2424</f>
        <v>248.37749999999997</v>
      </c>
      <c r="Z2424" s="100"/>
      <c r="AA2424" s="3">
        <v>0</v>
      </c>
      <c r="AB2424" s="3">
        <f t="shared" si="503"/>
        <v>7.47</v>
      </c>
      <c r="AC2424" s="7">
        <f t="shared" ref="AC2424" si="507">AA2424*M2424*P2424</f>
        <v>0</v>
      </c>
      <c r="AE2424" s="1">
        <f t="shared" si="484"/>
        <v>0</v>
      </c>
    </row>
    <row r="2425" spans="4:31" customFormat="1" ht="43.2" hidden="1" x14ac:dyDescent="0.3">
      <c r="D2425" s="3">
        <f t="shared" si="497"/>
        <v>2408</v>
      </c>
      <c r="E2425" s="4" t="s">
        <v>918</v>
      </c>
      <c r="F2425" s="3">
        <v>2</v>
      </c>
      <c r="G2425" s="3" t="s">
        <v>2296</v>
      </c>
      <c r="H2425" s="4" t="s">
        <v>2675</v>
      </c>
      <c r="I2425" s="3" t="s">
        <v>2297</v>
      </c>
      <c r="J2425" s="3"/>
      <c r="K2425" s="3"/>
      <c r="L2425" s="3" t="s">
        <v>2506</v>
      </c>
      <c r="M2425" s="3">
        <v>35</v>
      </c>
      <c r="N2425" s="3">
        <v>166</v>
      </c>
      <c r="O2425" s="3" t="s">
        <v>2298</v>
      </c>
      <c r="P2425" s="3">
        <v>1</v>
      </c>
      <c r="Q2425" s="39">
        <f t="shared" ref="Q2425:Q2446" si="508">N2425*P2425</f>
        <v>166</v>
      </c>
      <c r="R2425" s="39">
        <f t="shared" ref="R2425:R2439" si="509">N2425*M2425</f>
        <v>5810</v>
      </c>
      <c r="S2425" s="15">
        <v>0.5</v>
      </c>
      <c r="T2425" s="46">
        <f t="shared" si="488"/>
        <v>83</v>
      </c>
      <c r="U2425" s="15"/>
      <c r="V2425" s="3">
        <f t="shared" si="489"/>
        <v>83</v>
      </c>
      <c r="W2425" s="30" t="s">
        <v>2502</v>
      </c>
      <c r="X2425" s="41">
        <f t="shared" si="505"/>
        <v>2905</v>
      </c>
      <c r="Y2425" s="41">
        <f t="shared" si="506"/>
        <v>2905</v>
      </c>
      <c r="Z2425" s="5"/>
      <c r="AA2425" s="3">
        <f>Q2425*50%</f>
        <v>83</v>
      </c>
      <c r="AB2425" s="61">
        <f t="shared" si="503"/>
        <v>83</v>
      </c>
      <c r="AC2425" s="3">
        <f>M2425*AA2425</f>
        <v>2905</v>
      </c>
      <c r="AE2425" s="1">
        <f t="shared" ref="AE2425:AE2488" si="510">AD2425/1000</f>
        <v>0</v>
      </c>
    </row>
    <row r="2426" spans="4:31" customFormat="1" ht="43.2" hidden="1" x14ac:dyDescent="0.3">
      <c r="D2426" s="3">
        <f t="shared" si="497"/>
        <v>2409</v>
      </c>
      <c r="E2426" s="4" t="s">
        <v>918</v>
      </c>
      <c r="F2426" s="3">
        <v>2</v>
      </c>
      <c r="G2426" s="3" t="s">
        <v>2296</v>
      </c>
      <c r="H2426" s="4" t="s">
        <v>2299</v>
      </c>
      <c r="I2426" s="3" t="s">
        <v>2297</v>
      </c>
      <c r="J2426" s="3"/>
      <c r="K2426" s="3"/>
      <c r="L2426" s="3" t="s">
        <v>2506</v>
      </c>
      <c r="M2426" s="3">
        <v>35</v>
      </c>
      <c r="N2426" s="3">
        <v>79.2</v>
      </c>
      <c r="O2426" s="3" t="s">
        <v>2298</v>
      </c>
      <c r="P2426" s="3">
        <v>1</v>
      </c>
      <c r="Q2426" s="39">
        <f t="shared" si="508"/>
        <v>79.2</v>
      </c>
      <c r="R2426" s="39">
        <f t="shared" si="509"/>
        <v>2772</v>
      </c>
      <c r="S2426" s="15">
        <v>1</v>
      </c>
      <c r="T2426" s="46">
        <f t="shared" si="488"/>
        <v>79.2</v>
      </c>
      <c r="U2426" s="15"/>
      <c r="V2426" s="3">
        <f t="shared" si="489"/>
        <v>0</v>
      </c>
      <c r="W2426" s="30" t="s">
        <v>2502</v>
      </c>
      <c r="X2426" s="41">
        <f t="shared" si="505"/>
        <v>0</v>
      </c>
      <c r="Y2426" s="41">
        <f t="shared" si="506"/>
        <v>2772</v>
      </c>
      <c r="Z2426" s="5"/>
      <c r="AA2426" s="3">
        <v>0</v>
      </c>
      <c r="AB2426" s="61">
        <f t="shared" ref="AB2426:AB2446" si="511">Q2426-AA2426</f>
        <v>79.2</v>
      </c>
      <c r="AC2426" s="3">
        <f t="shared" ref="AC2426:AC2446" si="512">M2426*AA2426</f>
        <v>0</v>
      </c>
      <c r="AE2426" s="1">
        <f t="shared" si="510"/>
        <v>0</v>
      </c>
    </row>
    <row r="2427" spans="4:31" customFormat="1" ht="43.2" hidden="1" x14ac:dyDescent="0.3">
      <c r="D2427" s="3">
        <f t="shared" si="497"/>
        <v>2410</v>
      </c>
      <c r="E2427" s="4" t="s">
        <v>918</v>
      </c>
      <c r="F2427" s="3">
        <v>2</v>
      </c>
      <c r="G2427" s="3" t="s">
        <v>2296</v>
      </c>
      <c r="H2427" s="4" t="s">
        <v>2675</v>
      </c>
      <c r="I2427" s="3" t="s">
        <v>2297</v>
      </c>
      <c r="J2427" s="3"/>
      <c r="K2427" s="3"/>
      <c r="L2427" s="3" t="s">
        <v>2506</v>
      </c>
      <c r="M2427" s="3">
        <v>35</v>
      </c>
      <c r="N2427" s="3">
        <f>16+28</f>
        <v>44</v>
      </c>
      <c r="O2427" s="3" t="s">
        <v>2298</v>
      </c>
      <c r="P2427" s="3">
        <v>1</v>
      </c>
      <c r="Q2427" s="39">
        <f t="shared" si="508"/>
        <v>44</v>
      </c>
      <c r="R2427" s="39">
        <f t="shared" si="509"/>
        <v>1540</v>
      </c>
      <c r="S2427" s="15">
        <v>0.95</v>
      </c>
      <c r="T2427" s="46">
        <f t="shared" si="488"/>
        <v>41.8</v>
      </c>
      <c r="U2427" s="15"/>
      <c r="V2427" s="3">
        <f t="shared" si="489"/>
        <v>2.2000000000000028</v>
      </c>
      <c r="W2427" s="30" t="s">
        <v>2502</v>
      </c>
      <c r="X2427" s="41">
        <f t="shared" si="505"/>
        <v>77</v>
      </c>
      <c r="Y2427" s="41">
        <f t="shared" si="506"/>
        <v>1463</v>
      </c>
      <c r="Z2427" s="5"/>
      <c r="AA2427" s="3">
        <f>Q2427*5%</f>
        <v>2.2000000000000002</v>
      </c>
      <c r="AB2427" s="61">
        <f t="shared" si="511"/>
        <v>41.8</v>
      </c>
      <c r="AC2427" s="3">
        <f t="shared" si="512"/>
        <v>77</v>
      </c>
      <c r="AE2427" s="1">
        <f t="shared" si="510"/>
        <v>0</v>
      </c>
    </row>
    <row r="2428" spans="4:31" customFormat="1" ht="43.2" hidden="1" x14ac:dyDescent="0.3">
      <c r="D2428" s="3">
        <f t="shared" si="497"/>
        <v>2411</v>
      </c>
      <c r="E2428" s="4" t="s">
        <v>918</v>
      </c>
      <c r="F2428" s="3">
        <v>2</v>
      </c>
      <c r="G2428" s="3" t="s">
        <v>2296</v>
      </c>
      <c r="H2428" s="4" t="s">
        <v>2675</v>
      </c>
      <c r="I2428" s="3" t="s">
        <v>2297</v>
      </c>
      <c r="J2428" s="3"/>
      <c r="K2428" s="3"/>
      <c r="L2428" s="3" t="s">
        <v>2506</v>
      </c>
      <c r="M2428" s="3">
        <v>35</v>
      </c>
      <c r="N2428" s="3">
        <v>144</v>
      </c>
      <c r="O2428" s="3" t="s">
        <v>2298</v>
      </c>
      <c r="P2428" s="3">
        <v>1</v>
      </c>
      <c r="Q2428" s="39">
        <f t="shared" si="508"/>
        <v>144</v>
      </c>
      <c r="R2428" s="39">
        <f>N2428*M2428</f>
        <v>5040</v>
      </c>
      <c r="S2428" s="15">
        <v>0.6</v>
      </c>
      <c r="T2428" s="46">
        <f t="shared" si="488"/>
        <v>86.399999999999991</v>
      </c>
      <c r="U2428" s="15"/>
      <c r="V2428" s="3">
        <f t="shared" si="489"/>
        <v>57.600000000000009</v>
      </c>
      <c r="W2428" s="30" t="s">
        <v>2502</v>
      </c>
      <c r="X2428" s="41">
        <f t="shared" si="505"/>
        <v>2016</v>
      </c>
      <c r="Y2428" s="41">
        <f t="shared" si="506"/>
        <v>3024</v>
      </c>
      <c r="Z2428" s="5"/>
      <c r="AA2428" s="3">
        <f>Q2428*40%</f>
        <v>57.6</v>
      </c>
      <c r="AB2428" s="61">
        <f t="shared" si="511"/>
        <v>86.4</v>
      </c>
      <c r="AC2428" s="3">
        <f t="shared" si="512"/>
        <v>2016</v>
      </c>
      <c r="AE2428" s="1">
        <f t="shared" si="510"/>
        <v>0</v>
      </c>
    </row>
    <row r="2429" spans="4:31" customFormat="1" ht="43.2" hidden="1" x14ac:dyDescent="0.3">
      <c r="D2429" s="3">
        <f t="shared" si="497"/>
        <v>2412</v>
      </c>
      <c r="E2429" s="4" t="s">
        <v>918</v>
      </c>
      <c r="F2429" s="3">
        <v>2</v>
      </c>
      <c r="G2429" s="3" t="s">
        <v>2296</v>
      </c>
      <c r="H2429" s="4" t="s">
        <v>2675</v>
      </c>
      <c r="I2429" s="3" t="s">
        <v>2297</v>
      </c>
      <c r="J2429" s="3"/>
      <c r="K2429" s="3"/>
      <c r="L2429" s="3" t="s">
        <v>2506</v>
      </c>
      <c r="M2429" s="3">
        <v>35</v>
      </c>
      <c r="N2429" s="3">
        <v>162</v>
      </c>
      <c r="O2429" s="3" t="s">
        <v>2298</v>
      </c>
      <c r="P2429" s="3">
        <v>1</v>
      </c>
      <c r="Q2429" s="39">
        <f t="shared" si="508"/>
        <v>162</v>
      </c>
      <c r="R2429" s="39">
        <f t="shared" si="509"/>
        <v>5670</v>
      </c>
      <c r="S2429" s="15">
        <v>0.6</v>
      </c>
      <c r="T2429" s="46">
        <f t="shared" si="488"/>
        <v>97.2</v>
      </c>
      <c r="U2429" s="15"/>
      <c r="V2429" s="3">
        <f t="shared" si="489"/>
        <v>64.8</v>
      </c>
      <c r="W2429" s="30" t="s">
        <v>2502</v>
      </c>
      <c r="X2429" s="41">
        <f t="shared" si="505"/>
        <v>2268</v>
      </c>
      <c r="Y2429" s="41">
        <f t="shared" si="506"/>
        <v>3402</v>
      </c>
      <c r="Z2429" s="5"/>
      <c r="AA2429" s="3">
        <f>Q2429*40%</f>
        <v>64.8</v>
      </c>
      <c r="AB2429" s="61">
        <f t="shared" si="511"/>
        <v>97.2</v>
      </c>
      <c r="AC2429" s="3">
        <f t="shared" si="512"/>
        <v>2268</v>
      </c>
      <c r="AE2429" s="1">
        <f t="shared" si="510"/>
        <v>0</v>
      </c>
    </row>
    <row r="2430" spans="4:31" customFormat="1" ht="43.2" hidden="1" x14ac:dyDescent="0.3">
      <c r="D2430" s="3">
        <f t="shared" si="497"/>
        <v>2413</v>
      </c>
      <c r="E2430" s="4" t="s">
        <v>918</v>
      </c>
      <c r="F2430" s="3">
        <v>2</v>
      </c>
      <c r="G2430" s="3" t="s">
        <v>2296</v>
      </c>
      <c r="H2430" s="4" t="s">
        <v>2675</v>
      </c>
      <c r="I2430" s="3" t="s">
        <v>2297</v>
      </c>
      <c r="J2430" s="3"/>
      <c r="K2430" s="3"/>
      <c r="L2430" s="3" t="s">
        <v>2506</v>
      </c>
      <c r="M2430" s="3">
        <v>35</v>
      </c>
      <c r="N2430" s="3">
        <v>168</v>
      </c>
      <c r="O2430" s="3" t="s">
        <v>2298</v>
      </c>
      <c r="P2430" s="3">
        <v>1</v>
      </c>
      <c r="Q2430" s="39">
        <f t="shared" si="508"/>
        <v>168</v>
      </c>
      <c r="R2430" s="39">
        <f t="shared" si="509"/>
        <v>5880</v>
      </c>
      <c r="S2430" s="15">
        <v>0.6</v>
      </c>
      <c r="T2430" s="46">
        <f t="shared" si="488"/>
        <v>100.8</v>
      </c>
      <c r="U2430" s="15"/>
      <c r="V2430" s="3">
        <f t="shared" si="489"/>
        <v>67.2</v>
      </c>
      <c r="W2430" s="30" t="s">
        <v>2502</v>
      </c>
      <c r="X2430" s="41">
        <f t="shared" si="505"/>
        <v>2352</v>
      </c>
      <c r="Y2430" s="41">
        <f t="shared" si="506"/>
        <v>3528</v>
      </c>
      <c r="Z2430" s="5"/>
      <c r="AA2430" s="3">
        <f>Q2430*40%</f>
        <v>67.2</v>
      </c>
      <c r="AB2430" s="61">
        <f t="shared" si="511"/>
        <v>100.8</v>
      </c>
      <c r="AC2430" s="3">
        <f t="shared" si="512"/>
        <v>2352</v>
      </c>
      <c r="AE2430" s="1">
        <f t="shared" si="510"/>
        <v>0</v>
      </c>
    </row>
    <row r="2431" spans="4:31" customFormat="1" ht="43.2" hidden="1" x14ac:dyDescent="0.3">
      <c r="D2431" s="3">
        <f t="shared" si="497"/>
        <v>2414</v>
      </c>
      <c r="E2431" s="4" t="s">
        <v>918</v>
      </c>
      <c r="F2431" s="3">
        <v>2</v>
      </c>
      <c r="G2431" s="3" t="s">
        <v>2296</v>
      </c>
      <c r="H2431" s="4" t="s">
        <v>2675</v>
      </c>
      <c r="I2431" s="3" t="s">
        <v>2297</v>
      </c>
      <c r="J2431" s="3"/>
      <c r="K2431" s="3"/>
      <c r="L2431" s="3" t="s">
        <v>2506</v>
      </c>
      <c r="M2431" s="3">
        <v>35</v>
      </c>
      <c r="N2431" s="3">
        <v>112.5</v>
      </c>
      <c r="O2431" s="3" t="s">
        <v>2298</v>
      </c>
      <c r="P2431" s="3">
        <v>1</v>
      </c>
      <c r="Q2431" s="39">
        <f t="shared" si="508"/>
        <v>112.5</v>
      </c>
      <c r="R2431" s="39">
        <f t="shared" si="509"/>
        <v>3937.5</v>
      </c>
      <c r="S2431" s="15">
        <v>0.6</v>
      </c>
      <c r="T2431" s="46">
        <f t="shared" si="488"/>
        <v>67.5</v>
      </c>
      <c r="U2431" s="15"/>
      <c r="V2431" s="3">
        <f t="shared" si="489"/>
        <v>45</v>
      </c>
      <c r="W2431" s="30" t="s">
        <v>2502</v>
      </c>
      <c r="X2431" s="41">
        <f t="shared" si="505"/>
        <v>1575</v>
      </c>
      <c r="Y2431" s="41">
        <f t="shared" si="506"/>
        <v>2362.5</v>
      </c>
      <c r="Z2431" s="5"/>
      <c r="AA2431" s="3">
        <f>Q2431*40%</f>
        <v>45</v>
      </c>
      <c r="AB2431" s="61">
        <f t="shared" si="511"/>
        <v>67.5</v>
      </c>
      <c r="AC2431" s="3">
        <f t="shared" si="512"/>
        <v>1575</v>
      </c>
      <c r="AE2431" s="1">
        <f t="shared" si="510"/>
        <v>0</v>
      </c>
    </row>
    <row r="2432" spans="4:31" customFormat="1" ht="43.2" hidden="1" x14ac:dyDescent="0.3">
      <c r="D2432" s="3">
        <f t="shared" si="497"/>
        <v>2415</v>
      </c>
      <c r="E2432" s="4" t="s">
        <v>2783</v>
      </c>
      <c r="F2432" s="3">
        <v>5</v>
      </c>
      <c r="G2432" s="3" t="s">
        <v>2296</v>
      </c>
      <c r="H2432" s="4" t="s">
        <v>2675</v>
      </c>
      <c r="I2432" s="3" t="s">
        <v>2297</v>
      </c>
      <c r="J2432" s="3"/>
      <c r="K2432" s="3"/>
      <c r="L2432" s="3" t="s">
        <v>2506</v>
      </c>
      <c r="M2432" s="3">
        <v>35</v>
      </c>
      <c r="N2432" s="3">
        <v>15</v>
      </c>
      <c r="O2432" s="3" t="s">
        <v>2298</v>
      </c>
      <c r="P2432" s="3">
        <v>1</v>
      </c>
      <c r="Q2432" s="39">
        <f t="shared" si="508"/>
        <v>15</v>
      </c>
      <c r="R2432" s="39">
        <f t="shared" si="509"/>
        <v>525</v>
      </c>
      <c r="S2432" s="51">
        <v>0</v>
      </c>
      <c r="T2432" s="46">
        <f t="shared" si="488"/>
        <v>0</v>
      </c>
      <c r="U2432" s="51"/>
      <c r="V2432" s="3">
        <f t="shared" si="489"/>
        <v>15</v>
      </c>
      <c r="W2432" s="30" t="s">
        <v>2502</v>
      </c>
      <c r="X2432" s="41">
        <f t="shared" si="505"/>
        <v>525</v>
      </c>
      <c r="Y2432" s="41">
        <f t="shared" si="506"/>
        <v>0</v>
      </c>
      <c r="Z2432" s="5"/>
      <c r="AA2432" s="3">
        <f>Q2432*100%</f>
        <v>15</v>
      </c>
      <c r="AB2432" s="61">
        <f t="shared" si="511"/>
        <v>0</v>
      </c>
      <c r="AC2432" s="3">
        <f t="shared" si="512"/>
        <v>525</v>
      </c>
      <c r="AE2432" s="1">
        <f t="shared" si="510"/>
        <v>0</v>
      </c>
    </row>
    <row r="2433" spans="4:31" customFormat="1" ht="43.2" hidden="1" x14ac:dyDescent="0.3">
      <c r="D2433" s="3">
        <f t="shared" si="497"/>
        <v>2416</v>
      </c>
      <c r="E2433" s="4" t="s">
        <v>2783</v>
      </c>
      <c r="F2433" s="3">
        <v>5</v>
      </c>
      <c r="G2433" s="3" t="s">
        <v>2296</v>
      </c>
      <c r="H2433" s="4" t="s">
        <v>2675</v>
      </c>
      <c r="I2433" s="3" t="s">
        <v>2297</v>
      </c>
      <c r="J2433" s="3"/>
      <c r="K2433" s="3"/>
      <c r="L2433" s="3" t="s">
        <v>2506</v>
      </c>
      <c r="M2433" s="3">
        <v>35</v>
      </c>
      <c r="N2433" s="3">
        <v>22.4</v>
      </c>
      <c r="O2433" s="3" t="s">
        <v>2298</v>
      </c>
      <c r="P2433" s="3">
        <v>1</v>
      </c>
      <c r="Q2433" s="39">
        <f t="shared" si="508"/>
        <v>22.4</v>
      </c>
      <c r="R2433" s="39">
        <f t="shared" si="509"/>
        <v>784</v>
      </c>
      <c r="S2433" s="51">
        <v>0</v>
      </c>
      <c r="T2433" s="46">
        <f t="shared" si="488"/>
        <v>0</v>
      </c>
      <c r="U2433" s="51"/>
      <c r="V2433" s="3">
        <f t="shared" si="489"/>
        <v>22.4</v>
      </c>
      <c r="W2433" s="30" t="s">
        <v>2502</v>
      </c>
      <c r="X2433" s="41">
        <f t="shared" si="505"/>
        <v>784</v>
      </c>
      <c r="Y2433" s="41">
        <f t="shared" si="506"/>
        <v>0</v>
      </c>
      <c r="Z2433" s="5"/>
      <c r="AA2433" s="3">
        <f>Q2433*100%</f>
        <v>22.4</v>
      </c>
      <c r="AB2433" s="61">
        <f t="shared" si="511"/>
        <v>0</v>
      </c>
      <c r="AC2433" s="3">
        <f t="shared" si="512"/>
        <v>784</v>
      </c>
      <c r="AE2433" s="1">
        <f t="shared" si="510"/>
        <v>0</v>
      </c>
    </row>
    <row r="2434" spans="4:31" customFormat="1" ht="43.2" hidden="1" x14ac:dyDescent="0.3">
      <c r="D2434" s="3">
        <f t="shared" si="497"/>
        <v>2417</v>
      </c>
      <c r="E2434" s="4" t="s">
        <v>2783</v>
      </c>
      <c r="F2434" s="3">
        <v>5</v>
      </c>
      <c r="G2434" s="3" t="s">
        <v>2296</v>
      </c>
      <c r="H2434" s="4" t="s">
        <v>2675</v>
      </c>
      <c r="I2434" s="3" t="s">
        <v>2297</v>
      </c>
      <c r="J2434" s="3"/>
      <c r="K2434" s="3"/>
      <c r="L2434" s="3" t="s">
        <v>2506</v>
      </c>
      <c r="M2434" s="3">
        <v>35</v>
      </c>
      <c r="N2434" s="3">
        <v>57</v>
      </c>
      <c r="O2434" s="3" t="s">
        <v>2298</v>
      </c>
      <c r="P2434" s="3">
        <v>1</v>
      </c>
      <c r="Q2434" s="39">
        <f t="shared" si="508"/>
        <v>57</v>
      </c>
      <c r="R2434" s="39">
        <f t="shared" si="509"/>
        <v>1995</v>
      </c>
      <c r="S2434" s="51">
        <v>0</v>
      </c>
      <c r="T2434" s="46">
        <f t="shared" si="488"/>
        <v>0</v>
      </c>
      <c r="U2434" s="51"/>
      <c r="V2434" s="3">
        <f t="shared" si="489"/>
        <v>57</v>
      </c>
      <c r="W2434" s="30" t="s">
        <v>2502</v>
      </c>
      <c r="X2434" s="41">
        <f t="shared" si="505"/>
        <v>1995</v>
      </c>
      <c r="Y2434" s="41">
        <f t="shared" si="506"/>
        <v>0</v>
      </c>
      <c r="Z2434" s="5"/>
      <c r="AA2434" s="3">
        <f>Q2434*100%</f>
        <v>57</v>
      </c>
      <c r="AB2434" s="61">
        <f t="shared" si="511"/>
        <v>0</v>
      </c>
      <c r="AC2434" s="3">
        <f t="shared" si="512"/>
        <v>1995</v>
      </c>
      <c r="AE2434" s="1">
        <f t="shared" si="510"/>
        <v>0</v>
      </c>
    </row>
    <row r="2435" spans="4:31" customFormat="1" ht="43.2" hidden="1" x14ac:dyDescent="0.3">
      <c r="D2435" s="3">
        <f t="shared" si="497"/>
        <v>2418</v>
      </c>
      <c r="E2435" s="4" t="s">
        <v>2783</v>
      </c>
      <c r="F2435" s="3">
        <v>5</v>
      </c>
      <c r="G2435" s="3" t="s">
        <v>2296</v>
      </c>
      <c r="H2435" s="4" t="s">
        <v>2675</v>
      </c>
      <c r="I2435" s="3" t="s">
        <v>2297</v>
      </c>
      <c r="J2435" s="3"/>
      <c r="K2435" s="3"/>
      <c r="L2435" s="3" t="s">
        <v>2506</v>
      </c>
      <c r="M2435" s="3">
        <v>35</v>
      </c>
      <c r="N2435" s="3">
        <v>15</v>
      </c>
      <c r="O2435" s="3" t="s">
        <v>2298</v>
      </c>
      <c r="P2435" s="3">
        <v>1</v>
      </c>
      <c r="Q2435" s="39">
        <f t="shared" si="508"/>
        <v>15</v>
      </c>
      <c r="R2435" s="39">
        <f t="shared" si="509"/>
        <v>525</v>
      </c>
      <c r="S2435" s="51">
        <v>0</v>
      </c>
      <c r="T2435" s="46">
        <f t="shared" si="488"/>
        <v>0</v>
      </c>
      <c r="U2435" s="51"/>
      <c r="V2435" s="3">
        <f t="shared" si="489"/>
        <v>15</v>
      </c>
      <c r="W2435" s="30" t="s">
        <v>2502</v>
      </c>
      <c r="X2435" s="41">
        <f t="shared" si="505"/>
        <v>525</v>
      </c>
      <c r="Y2435" s="41">
        <f t="shared" si="506"/>
        <v>0</v>
      </c>
      <c r="Z2435" s="5"/>
      <c r="AA2435" s="3">
        <f>Q2435*100%</f>
        <v>15</v>
      </c>
      <c r="AB2435" s="61">
        <f t="shared" si="511"/>
        <v>0</v>
      </c>
      <c r="AC2435" s="3">
        <f t="shared" si="512"/>
        <v>525</v>
      </c>
      <c r="AE2435" s="1">
        <f t="shared" si="510"/>
        <v>0</v>
      </c>
    </row>
    <row r="2436" spans="4:31" customFormat="1" ht="43.2" hidden="1" x14ac:dyDescent="0.3">
      <c r="D2436" s="3">
        <f t="shared" si="497"/>
        <v>2419</v>
      </c>
      <c r="E2436" s="4" t="s">
        <v>2783</v>
      </c>
      <c r="F2436" s="3">
        <v>5</v>
      </c>
      <c r="G2436" s="3" t="s">
        <v>2296</v>
      </c>
      <c r="H2436" s="4" t="s">
        <v>2675</v>
      </c>
      <c r="I2436" s="3" t="s">
        <v>2297</v>
      </c>
      <c r="J2436" s="3"/>
      <c r="K2436" s="3"/>
      <c r="L2436" s="3" t="s">
        <v>2506</v>
      </c>
      <c r="M2436" s="3">
        <v>35</v>
      </c>
      <c r="N2436" s="3">
        <v>22.4</v>
      </c>
      <c r="O2436" s="3" t="s">
        <v>2298</v>
      </c>
      <c r="P2436" s="3">
        <v>1</v>
      </c>
      <c r="Q2436" s="39">
        <f t="shared" si="508"/>
        <v>22.4</v>
      </c>
      <c r="R2436" s="39">
        <f t="shared" si="509"/>
        <v>784</v>
      </c>
      <c r="S2436" s="51">
        <v>0</v>
      </c>
      <c r="T2436" s="46">
        <f t="shared" si="488"/>
        <v>0</v>
      </c>
      <c r="U2436" s="51"/>
      <c r="V2436" s="3">
        <f t="shared" si="489"/>
        <v>22.4</v>
      </c>
      <c r="W2436" s="30" t="s">
        <v>2502</v>
      </c>
      <c r="X2436" s="41">
        <f t="shared" si="505"/>
        <v>784</v>
      </c>
      <c r="Y2436" s="41">
        <f t="shared" si="506"/>
        <v>0</v>
      </c>
      <c r="Z2436" s="5"/>
      <c r="AA2436" s="3">
        <f>Q2436*100%</f>
        <v>22.4</v>
      </c>
      <c r="AB2436" s="61">
        <f t="shared" si="511"/>
        <v>0</v>
      </c>
      <c r="AC2436" s="3">
        <f t="shared" si="512"/>
        <v>784</v>
      </c>
      <c r="AE2436" s="1">
        <f t="shared" si="510"/>
        <v>0</v>
      </c>
    </row>
    <row r="2437" spans="4:31" customFormat="1" ht="43.2" hidden="1" x14ac:dyDescent="0.3">
      <c r="D2437" s="3">
        <f t="shared" si="497"/>
        <v>2420</v>
      </c>
      <c r="E2437" s="4" t="s">
        <v>2779</v>
      </c>
      <c r="F2437" s="3">
        <v>8</v>
      </c>
      <c r="G2437" s="3" t="s">
        <v>2296</v>
      </c>
      <c r="H2437" s="4" t="s">
        <v>2675</v>
      </c>
      <c r="I2437" s="3" t="s">
        <v>2297</v>
      </c>
      <c r="J2437" s="3"/>
      <c r="K2437" s="3"/>
      <c r="L2437" s="3" t="s">
        <v>2506</v>
      </c>
      <c r="M2437" s="3">
        <v>35</v>
      </c>
      <c r="N2437" s="3">
        <v>166.5</v>
      </c>
      <c r="O2437" s="3" t="s">
        <v>2298</v>
      </c>
      <c r="P2437" s="3">
        <v>1</v>
      </c>
      <c r="Q2437" s="39">
        <f t="shared" si="508"/>
        <v>166.5</v>
      </c>
      <c r="R2437" s="39">
        <f t="shared" si="509"/>
        <v>5827.5</v>
      </c>
      <c r="S2437" s="15">
        <v>0.55000000000000004</v>
      </c>
      <c r="T2437" s="46">
        <f t="shared" ref="T2437:T2446" si="513">Q2437*S2437</f>
        <v>91.575000000000003</v>
      </c>
      <c r="U2437" s="15"/>
      <c r="V2437" s="3">
        <f t="shared" ref="V2437:V2446" si="514">Q2437-T2437</f>
        <v>74.924999999999997</v>
      </c>
      <c r="W2437" s="30" t="s">
        <v>2502</v>
      </c>
      <c r="X2437" s="41">
        <f t="shared" si="505"/>
        <v>2622.3749999999995</v>
      </c>
      <c r="Y2437" s="41">
        <f t="shared" si="506"/>
        <v>3205.1250000000005</v>
      </c>
      <c r="Z2437" s="5"/>
      <c r="AA2437" s="3">
        <f>Q2437*45%</f>
        <v>74.924999999999997</v>
      </c>
      <c r="AB2437" s="61">
        <f t="shared" si="511"/>
        <v>91.575000000000003</v>
      </c>
      <c r="AC2437" s="3">
        <f t="shared" si="512"/>
        <v>2622.375</v>
      </c>
      <c r="AE2437" s="1">
        <f t="shared" si="510"/>
        <v>0</v>
      </c>
    </row>
    <row r="2438" spans="4:31" customFormat="1" ht="43.2" hidden="1" x14ac:dyDescent="0.3">
      <c r="D2438" s="3">
        <f t="shared" si="497"/>
        <v>2421</v>
      </c>
      <c r="E2438" s="4" t="s">
        <v>2779</v>
      </c>
      <c r="F2438" s="3">
        <v>8</v>
      </c>
      <c r="G2438" s="3" t="s">
        <v>2296</v>
      </c>
      <c r="H2438" s="4" t="s">
        <v>2675</v>
      </c>
      <c r="I2438" s="3" t="s">
        <v>2297</v>
      </c>
      <c r="J2438" s="3"/>
      <c r="K2438" s="3"/>
      <c r="L2438" s="3" t="s">
        <v>2506</v>
      </c>
      <c r="M2438" s="3">
        <v>35</v>
      </c>
      <c r="N2438" s="3">
        <v>147</v>
      </c>
      <c r="O2438" s="3" t="s">
        <v>2298</v>
      </c>
      <c r="P2438" s="3">
        <v>1</v>
      </c>
      <c r="Q2438" s="39">
        <f t="shared" si="508"/>
        <v>147</v>
      </c>
      <c r="R2438" s="39">
        <f t="shared" si="509"/>
        <v>5145</v>
      </c>
      <c r="S2438" s="15">
        <v>0.6</v>
      </c>
      <c r="T2438" s="46">
        <f t="shared" si="513"/>
        <v>88.2</v>
      </c>
      <c r="U2438" s="15"/>
      <c r="V2438" s="3">
        <f t="shared" si="514"/>
        <v>58.8</v>
      </c>
      <c r="W2438" s="30" t="s">
        <v>2502</v>
      </c>
      <c r="X2438" s="41">
        <f t="shared" si="505"/>
        <v>2058</v>
      </c>
      <c r="Y2438" s="41">
        <f t="shared" si="506"/>
        <v>3087</v>
      </c>
      <c r="Z2438" s="5"/>
      <c r="AA2438" s="3">
        <f>Q2438*40%</f>
        <v>58.800000000000004</v>
      </c>
      <c r="AB2438" s="61">
        <f t="shared" si="511"/>
        <v>88.199999999999989</v>
      </c>
      <c r="AC2438" s="3">
        <f t="shared" si="512"/>
        <v>2058</v>
      </c>
      <c r="AE2438" s="1">
        <f t="shared" si="510"/>
        <v>0</v>
      </c>
    </row>
    <row r="2439" spans="4:31" customFormat="1" ht="43.2" hidden="1" x14ac:dyDescent="0.3">
      <c r="D2439" s="3">
        <f t="shared" si="497"/>
        <v>2422</v>
      </c>
      <c r="E2439" s="4" t="s">
        <v>2779</v>
      </c>
      <c r="F2439" s="3">
        <v>8</v>
      </c>
      <c r="G2439" s="3" t="s">
        <v>2296</v>
      </c>
      <c r="H2439" s="4" t="s">
        <v>2675</v>
      </c>
      <c r="I2439" s="3" t="s">
        <v>2297</v>
      </c>
      <c r="J2439" s="3"/>
      <c r="K2439" s="3"/>
      <c r="L2439" s="3" t="s">
        <v>2506</v>
      </c>
      <c r="M2439" s="3">
        <v>35</v>
      </c>
      <c r="N2439" s="3">
        <v>129</v>
      </c>
      <c r="O2439" s="3" t="s">
        <v>2298</v>
      </c>
      <c r="P2439" s="3">
        <v>1</v>
      </c>
      <c r="Q2439" s="39">
        <f t="shared" si="508"/>
        <v>129</v>
      </c>
      <c r="R2439" s="39">
        <f t="shared" si="509"/>
        <v>4515</v>
      </c>
      <c r="S2439" s="15">
        <v>0.7</v>
      </c>
      <c r="T2439" s="46">
        <f t="shared" si="513"/>
        <v>90.3</v>
      </c>
      <c r="U2439" s="15"/>
      <c r="V2439" s="3">
        <f t="shared" si="514"/>
        <v>38.700000000000003</v>
      </c>
      <c r="W2439" s="30" t="s">
        <v>2502</v>
      </c>
      <c r="X2439" s="41">
        <f t="shared" si="505"/>
        <v>1354.5</v>
      </c>
      <c r="Y2439" s="41">
        <f t="shared" si="506"/>
        <v>3160.5</v>
      </c>
      <c r="Z2439" s="5"/>
      <c r="AA2439" s="3">
        <f>Q2439*30%</f>
        <v>38.699999999999996</v>
      </c>
      <c r="AB2439" s="61">
        <f t="shared" si="511"/>
        <v>90.300000000000011</v>
      </c>
      <c r="AC2439" s="3">
        <f t="shared" si="512"/>
        <v>1354.4999999999998</v>
      </c>
      <c r="AE2439" s="1">
        <f t="shared" si="510"/>
        <v>0</v>
      </c>
    </row>
    <row r="2440" spans="4:31" customFormat="1" ht="43.2" hidden="1" x14ac:dyDescent="0.3">
      <c r="D2440" s="3">
        <f t="shared" si="497"/>
        <v>2423</v>
      </c>
      <c r="E2440" s="4" t="s">
        <v>918</v>
      </c>
      <c r="F2440" s="3">
        <v>2</v>
      </c>
      <c r="G2440" s="3" t="s">
        <v>2300</v>
      </c>
      <c r="H2440" s="4" t="s">
        <v>2301</v>
      </c>
      <c r="I2440" s="6" t="s">
        <v>3</v>
      </c>
      <c r="J2440" s="6"/>
      <c r="K2440" s="6"/>
      <c r="L2440" s="6" t="s">
        <v>2506</v>
      </c>
      <c r="M2440" s="52">
        <v>7.0650000000000004</v>
      </c>
      <c r="N2440" s="3">
        <v>1050</v>
      </c>
      <c r="O2440" s="3" t="s">
        <v>2298</v>
      </c>
      <c r="P2440" s="3">
        <v>1</v>
      </c>
      <c r="Q2440" s="40">
        <f t="shared" si="508"/>
        <v>1050</v>
      </c>
      <c r="R2440" s="40">
        <f t="shared" ref="R2440:R2446" si="515">Q2440*M2440</f>
        <v>7418.25</v>
      </c>
      <c r="S2440" s="15">
        <v>0.1</v>
      </c>
      <c r="T2440" s="46">
        <f t="shared" si="513"/>
        <v>105</v>
      </c>
      <c r="U2440" s="15"/>
      <c r="V2440" s="3">
        <f t="shared" si="514"/>
        <v>945</v>
      </c>
      <c r="W2440" s="30" t="s">
        <v>2502</v>
      </c>
      <c r="X2440" s="41">
        <f t="shared" ref="X2440:X2446" si="516">V2440*M2440</f>
        <v>6676.4250000000002</v>
      </c>
      <c r="Y2440" s="41">
        <f t="shared" ref="Y2440:Y2446" si="517">T2440*M2440</f>
        <v>741.82500000000005</v>
      </c>
      <c r="Z2440" s="5"/>
      <c r="AA2440" s="3">
        <f>Q2440*90%</f>
        <v>945</v>
      </c>
      <c r="AB2440" s="61">
        <f t="shared" si="511"/>
        <v>105</v>
      </c>
      <c r="AC2440" s="3">
        <f t="shared" si="512"/>
        <v>6676.4250000000002</v>
      </c>
      <c r="AE2440" s="1">
        <f t="shared" si="510"/>
        <v>0</v>
      </c>
    </row>
    <row r="2441" spans="4:31" customFormat="1" ht="43.2" hidden="1" x14ac:dyDescent="0.3">
      <c r="D2441" s="3">
        <f t="shared" si="497"/>
        <v>2424</v>
      </c>
      <c r="E2441" s="4" t="s">
        <v>2783</v>
      </c>
      <c r="F2441" s="3">
        <v>5</v>
      </c>
      <c r="G2441" s="3" t="s">
        <v>2300</v>
      </c>
      <c r="H2441" s="4" t="s">
        <v>2301</v>
      </c>
      <c r="I2441" s="6" t="s">
        <v>3</v>
      </c>
      <c r="J2441" s="6"/>
      <c r="K2441" s="6"/>
      <c r="L2441" s="6" t="s">
        <v>2506</v>
      </c>
      <c r="M2441" s="52">
        <v>7.0650000000000004</v>
      </c>
      <c r="N2441" s="3">
        <v>2650</v>
      </c>
      <c r="O2441" s="3" t="s">
        <v>2298</v>
      </c>
      <c r="P2441" s="3">
        <v>1</v>
      </c>
      <c r="Q2441" s="40">
        <f t="shared" si="508"/>
        <v>2650</v>
      </c>
      <c r="R2441" s="40">
        <f t="shared" si="515"/>
        <v>18722.25</v>
      </c>
      <c r="S2441" s="38">
        <v>0.95</v>
      </c>
      <c r="T2441" s="46">
        <f t="shared" si="513"/>
        <v>2517.5</v>
      </c>
      <c r="U2441" s="38"/>
      <c r="V2441" s="3">
        <f t="shared" si="514"/>
        <v>132.5</v>
      </c>
      <c r="W2441" s="30" t="s">
        <v>2502</v>
      </c>
      <c r="X2441" s="41">
        <f t="shared" si="516"/>
        <v>936.11250000000007</v>
      </c>
      <c r="Y2441" s="41">
        <f t="shared" si="517"/>
        <v>17786.137500000001</v>
      </c>
      <c r="Z2441" s="5"/>
      <c r="AA2441" s="3">
        <f>Q2441*5%</f>
        <v>132.5</v>
      </c>
      <c r="AB2441" s="61">
        <f t="shared" si="511"/>
        <v>2517.5</v>
      </c>
      <c r="AC2441" s="3">
        <f t="shared" si="512"/>
        <v>936.11250000000007</v>
      </c>
      <c r="AE2441" s="1">
        <f t="shared" si="510"/>
        <v>0</v>
      </c>
    </row>
    <row r="2442" spans="4:31" customFormat="1" ht="43.2" hidden="1" x14ac:dyDescent="0.3">
      <c r="D2442" s="3">
        <f t="shared" si="497"/>
        <v>2425</v>
      </c>
      <c r="E2442" s="4" t="s">
        <v>2019</v>
      </c>
      <c r="F2442" s="3">
        <v>7</v>
      </c>
      <c r="G2442" s="3" t="s">
        <v>2300</v>
      </c>
      <c r="H2442" s="4" t="s">
        <v>2301</v>
      </c>
      <c r="I2442" s="6" t="s">
        <v>3</v>
      </c>
      <c r="J2442" s="6"/>
      <c r="K2442" s="6"/>
      <c r="L2442" s="6" t="s">
        <v>2506</v>
      </c>
      <c r="M2442" s="52">
        <v>7.0650000000000004</v>
      </c>
      <c r="N2442" s="3">
        <v>360</v>
      </c>
      <c r="O2442" s="3" t="s">
        <v>2298</v>
      </c>
      <c r="P2442" s="3">
        <v>1</v>
      </c>
      <c r="Q2442" s="40">
        <f t="shared" si="508"/>
        <v>360</v>
      </c>
      <c r="R2442" s="40">
        <f t="shared" si="515"/>
        <v>2543.4</v>
      </c>
      <c r="S2442" s="38">
        <v>0.4</v>
      </c>
      <c r="T2442" s="46">
        <f t="shared" si="513"/>
        <v>144</v>
      </c>
      <c r="U2442" s="38"/>
      <c r="V2442" s="3">
        <f t="shared" si="514"/>
        <v>216</v>
      </c>
      <c r="W2442" s="30" t="s">
        <v>2502</v>
      </c>
      <c r="X2442" s="41">
        <f t="shared" si="516"/>
        <v>1526.0400000000002</v>
      </c>
      <c r="Y2442" s="41">
        <f t="shared" si="517"/>
        <v>1017.36</v>
      </c>
      <c r="Z2442" s="5"/>
      <c r="AA2442" s="3">
        <f>Q2442*60%</f>
        <v>216</v>
      </c>
      <c r="AB2442" s="61">
        <f t="shared" si="511"/>
        <v>144</v>
      </c>
      <c r="AC2442" s="3">
        <f t="shared" si="512"/>
        <v>1526.0400000000002</v>
      </c>
      <c r="AE2442" s="1">
        <f t="shared" si="510"/>
        <v>0</v>
      </c>
    </row>
    <row r="2443" spans="4:31" customFormat="1" ht="43.2" hidden="1" x14ac:dyDescent="0.3">
      <c r="D2443" s="3">
        <f t="shared" si="497"/>
        <v>2426</v>
      </c>
      <c r="E2443" s="4" t="s">
        <v>2779</v>
      </c>
      <c r="F2443" s="3">
        <v>8</v>
      </c>
      <c r="G2443" s="3" t="s">
        <v>2300</v>
      </c>
      <c r="H2443" s="4" t="s">
        <v>2302</v>
      </c>
      <c r="I2443" s="6" t="s">
        <v>3</v>
      </c>
      <c r="J2443" s="6"/>
      <c r="K2443" s="6"/>
      <c r="L2443" s="6" t="s">
        <v>2506</v>
      </c>
      <c r="M2443" s="52">
        <v>7.0650000000000004</v>
      </c>
      <c r="N2443" s="3">
        <v>112.5</v>
      </c>
      <c r="O2443" s="3" t="s">
        <v>2298</v>
      </c>
      <c r="P2443" s="3">
        <v>1</v>
      </c>
      <c r="Q2443" s="40">
        <f t="shared" si="508"/>
        <v>112.5</v>
      </c>
      <c r="R2443" s="40">
        <f t="shared" si="515"/>
        <v>794.8125</v>
      </c>
      <c r="S2443" s="38">
        <v>0.1</v>
      </c>
      <c r="T2443" s="46">
        <f t="shared" si="513"/>
        <v>11.25</v>
      </c>
      <c r="U2443" s="38"/>
      <c r="V2443" s="3">
        <f t="shared" si="514"/>
        <v>101.25</v>
      </c>
      <c r="W2443" s="30" t="s">
        <v>2502</v>
      </c>
      <c r="X2443" s="41">
        <f t="shared" si="516"/>
        <v>715.33125000000007</v>
      </c>
      <c r="Y2443" s="41">
        <f t="shared" si="517"/>
        <v>79.481250000000003</v>
      </c>
      <c r="Z2443" s="5"/>
      <c r="AA2443" s="3">
        <f>Q2443*90%</f>
        <v>101.25</v>
      </c>
      <c r="AB2443" s="61">
        <f t="shared" si="511"/>
        <v>11.25</v>
      </c>
      <c r="AC2443" s="3">
        <f t="shared" si="512"/>
        <v>715.33125000000007</v>
      </c>
      <c r="AE2443" s="1">
        <f t="shared" si="510"/>
        <v>0</v>
      </c>
    </row>
    <row r="2444" spans="4:31" customFormat="1" ht="43.2" hidden="1" x14ac:dyDescent="0.3">
      <c r="D2444" s="3">
        <f t="shared" si="497"/>
        <v>2427</v>
      </c>
      <c r="E2444" s="4" t="s">
        <v>2779</v>
      </c>
      <c r="F2444" s="3">
        <v>8</v>
      </c>
      <c r="G2444" s="3" t="s">
        <v>2300</v>
      </c>
      <c r="H2444" s="4" t="s">
        <v>2303</v>
      </c>
      <c r="I2444" s="6" t="s">
        <v>3</v>
      </c>
      <c r="J2444" s="6"/>
      <c r="K2444" s="6"/>
      <c r="L2444" s="6" t="s">
        <v>2506</v>
      </c>
      <c r="M2444" s="52">
        <v>7.0650000000000004</v>
      </c>
      <c r="N2444" s="3">
        <v>526.5</v>
      </c>
      <c r="O2444" s="3" t="s">
        <v>2298</v>
      </c>
      <c r="P2444" s="3">
        <v>1</v>
      </c>
      <c r="Q2444" s="40">
        <f t="shared" si="508"/>
        <v>526.5</v>
      </c>
      <c r="R2444" s="40">
        <f t="shared" si="515"/>
        <v>3719.7225000000003</v>
      </c>
      <c r="S2444" s="38">
        <v>0.1</v>
      </c>
      <c r="T2444" s="46">
        <f t="shared" si="513"/>
        <v>52.650000000000006</v>
      </c>
      <c r="U2444" s="38"/>
      <c r="V2444" s="3">
        <f t="shared" si="514"/>
        <v>473.85</v>
      </c>
      <c r="W2444" s="30" t="s">
        <v>2502</v>
      </c>
      <c r="X2444" s="41">
        <f t="shared" si="516"/>
        <v>3347.7502500000005</v>
      </c>
      <c r="Y2444" s="41">
        <f t="shared" si="517"/>
        <v>371.97225000000009</v>
      </c>
      <c r="Z2444" s="5"/>
      <c r="AA2444" s="3">
        <f>Q2444*90%</f>
        <v>473.85</v>
      </c>
      <c r="AB2444" s="61">
        <f t="shared" si="511"/>
        <v>52.649999999999977</v>
      </c>
      <c r="AC2444" s="3">
        <f t="shared" si="512"/>
        <v>3347.7502500000005</v>
      </c>
      <c r="AE2444" s="1">
        <f t="shared" si="510"/>
        <v>0</v>
      </c>
    </row>
    <row r="2445" spans="4:31" customFormat="1" ht="43.2" hidden="1" x14ac:dyDescent="0.3">
      <c r="D2445" s="3">
        <f t="shared" si="497"/>
        <v>2428</v>
      </c>
      <c r="E2445" s="4" t="s">
        <v>2779</v>
      </c>
      <c r="F2445" s="3">
        <v>8</v>
      </c>
      <c r="G2445" s="3" t="s">
        <v>2300</v>
      </c>
      <c r="H2445" s="4" t="s">
        <v>2304</v>
      </c>
      <c r="I2445" s="6" t="s">
        <v>3</v>
      </c>
      <c r="J2445" s="6"/>
      <c r="K2445" s="6"/>
      <c r="L2445" s="6" t="s">
        <v>2506</v>
      </c>
      <c r="M2445" s="52">
        <v>7.0650000000000004</v>
      </c>
      <c r="N2445" s="3">
        <v>225</v>
      </c>
      <c r="O2445" s="3" t="s">
        <v>2298</v>
      </c>
      <c r="P2445" s="3">
        <v>1</v>
      </c>
      <c r="Q2445" s="40">
        <f t="shared" si="508"/>
        <v>225</v>
      </c>
      <c r="R2445" s="40">
        <f t="shared" si="515"/>
        <v>1589.625</v>
      </c>
      <c r="S2445" s="38">
        <v>0.1</v>
      </c>
      <c r="T2445" s="46">
        <f t="shared" si="513"/>
        <v>22.5</v>
      </c>
      <c r="U2445" s="38"/>
      <c r="V2445" s="3">
        <f t="shared" si="514"/>
        <v>202.5</v>
      </c>
      <c r="W2445" s="30" t="s">
        <v>2502</v>
      </c>
      <c r="X2445" s="41">
        <f t="shared" si="516"/>
        <v>1430.6625000000001</v>
      </c>
      <c r="Y2445" s="41">
        <f t="shared" si="517"/>
        <v>158.96250000000001</v>
      </c>
      <c r="Z2445" s="5"/>
      <c r="AA2445" s="3">
        <f>Q2445*90%</f>
        <v>202.5</v>
      </c>
      <c r="AB2445" s="61">
        <f t="shared" si="511"/>
        <v>22.5</v>
      </c>
      <c r="AC2445" s="3">
        <f t="shared" si="512"/>
        <v>1430.6625000000001</v>
      </c>
      <c r="AE2445" s="1">
        <f t="shared" si="510"/>
        <v>0</v>
      </c>
    </row>
    <row r="2446" spans="4:31" customFormat="1" ht="43.2" hidden="1" x14ac:dyDescent="0.3">
      <c r="D2446" s="3">
        <f t="shared" si="497"/>
        <v>2429</v>
      </c>
      <c r="E2446" s="4" t="s">
        <v>2779</v>
      </c>
      <c r="F2446" s="3">
        <v>8</v>
      </c>
      <c r="G2446" s="3" t="s">
        <v>2300</v>
      </c>
      <c r="H2446" s="4" t="s">
        <v>2305</v>
      </c>
      <c r="I2446" s="6" t="s">
        <v>3</v>
      </c>
      <c r="J2446" s="6"/>
      <c r="K2446" s="6"/>
      <c r="L2446" s="6" t="s">
        <v>2506</v>
      </c>
      <c r="M2446" s="52">
        <v>7.0650000000000004</v>
      </c>
      <c r="N2446" s="3">
        <v>202.5</v>
      </c>
      <c r="O2446" s="3" t="s">
        <v>2298</v>
      </c>
      <c r="P2446" s="3">
        <v>1</v>
      </c>
      <c r="Q2446" s="40">
        <f t="shared" si="508"/>
        <v>202.5</v>
      </c>
      <c r="R2446" s="40">
        <f t="shared" si="515"/>
        <v>1430.6625000000001</v>
      </c>
      <c r="S2446" s="38">
        <v>0.1</v>
      </c>
      <c r="T2446" s="46">
        <f t="shared" si="513"/>
        <v>20.25</v>
      </c>
      <c r="U2446" s="38"/>
      <c r="V2446" s="3">
        <f t="shared" si="514"/>
        <v>182.25</v>
      </c>
      <c r="W2446" s="30" t="s">
        <v>2502</v>
      </c>
      <c r="X2446" s="41">
        <f t="shared" si="516"/>
        <v>1287.5962500000001</v>
      </c>
      <c r="Y2446" s="41">
        <f t="shared" si="517"/>
        <v>143.06625</v>
      </c>
      <c r="Z2446" s="5"/>
      <c r="AA2446" s="3">
        <f>Q2446*90%</f>
        <v>182.25</v>
      </c>
      <c r="AB2446" s="61">
        <f t="shared" si="511"/>
        <v>20.25</v>
      </c>
      <c r="AC2446" s="3">
        <f t="shared" si="512"/>
        <v>1287.5962500000001</v>
      </c>
      <c r="AE2446" s="1">
        <f t="shared" si="510"/>
        <v>0</v>
      </c>
    </row>
    <row r="2447" spans="4:31" customFormat="1" ht="44.4" hidden="1" customHeight="1" x14ac:dyDescent="0.3">
      <c r="D2447" s="3">
        <f t="shared" si="497"/>
        <v>2430</v>
      </c>
      <c r="E2447" s="4" t="s">
        <v>918</v>
      </c>
      <c r="F2447" s="3">
        <v>2</v>
      </c>
      <c r="G2447" s="3" t="s">
        <v>2655</v>
      </c>
      <c r="H2447" s="4" t="s">
        <v>2513</v>
      </c>
      <c r="I2447" s="3" t="s">
        <v>2511</v>
      </c>
      <c r="J2447" s="3"/>
      <c r="K2447" s="3"/>
      <c r="L2447" s="3" t="s">
        <v>2508</v>
      </c>
      <c r="M2447" s="42">
        <f>460*460*25*0.00000785</f>
        <v>41.526499999999999</v>
      </c>
      <c r="N2447" s="3">
        <f>0.46*0.46</f>
        <v>0.21160000000000001</v>
      </c>
      <c r="O2447" s="3" t="s">
        <v>2298</v>
      </c>
      <c r="P2447" s="3">
        <v>5</v>
      </c>
      <c r="Q2447" s="3">
        <f>P2447*N2447</f>
        <v>1.0580000000000001</v>
      </c>
      <c r="R2447" s="42">
        <f t="shared" ref="R2447:R2510" si="518">P2447*M2447</f>
        <v>207.63249999999999</v>
      </c>
      <c r="S2447" s="15">
        <v>0.5</v>
      </c>
      <c r="T2447" s="49"/>
      <c r="U2447" s="15"/>
      <c r="V2447" s="42"/>
      <c r="W2447" s="5"/>
      <c r="X2447" s="58">
        <f t="shared" ref="X2447:X2510" si="519">R2447-Y2447</f>
        <v>103.81625</v>
      </c>
      <c r="Y2447" s="58">
        <f t="shared" ref="Y2447:Y2510" si="520">R2447*S2447</f>
        <v>103.81625</v>
      </c>
      <c r="Z2447" s="5"/>
      <c r="AA2447" s="3">
        <f>Q2447*S2447*P2447</f>
        <v>2.645</v>
      </c>
      <c r="AB2447" s="61">
        <f>Q2447-AA2447</f>
        <v>-1.587</v>
      </c>
      <c r="AC2447" s="3">
        <f>M2447*AA2447</f>
        <v>109.8375925</v>
      </c>
      <c r="AE2447" s="1">
        <f t="shared" si="510"/>
        <v>0</v>
      </c>
    </row>
    <row r="2448" spans="4:31" customFormat="1" ht="44.4" hidden="1" customHeight="1" x14ac:dyDescent="0.3">
      <c r="D2448" s="3">
        <f t="shared" si="497"/>
        <v>2431</v>
      </c>
      <c r="E2448" s="4" t="s">
        <v>918</v>
      </c>
      <c r="F2448" s="3">
        <v>2</v>
      </c>
      <c r="G2448" s="3" t="s">
        <v>2659</v>
      </c>
      <c r="H2448" s="4" t="s">
        <v>2514</v>
      </c>
      <c r="I2448" s="3" t="s">
        <v>2511</v>
      </c>
      <c r="J2448" s="3"/>
      <c r="K2448" s="3"/>
      <c r="L2448" s="3" t="s">
        <v>2508</v>
      </c>
      <c r="M2448" s="42">
        <f>460*460*40*0.00000785</f>
        <v>66.442399999999992</v>
      </c>
      <c r="N2448" s="3">
        <f>0.46*0.46</f>
        <v>0.21160000000000001</v>
      </c>
      <c r="O2448" s="3" t="s">
        <v>2298</v>
      </c>
      <c r="P2448" s="3">
        <v>2</v>
      </c>
      <c r="Q2448" s="3">
        <f t="shared" ref="Q2448:Q2494" si="521">P2448*N2448</f>
        <v>0.42320000000000002</v>
      </c>
      <c r="R2448" s="42">
        <f t="shared" si="518"/>
        <v>132.88479999999998</v>
      </c>
      <c r="S2448" s="15">
        <v>0.7</v>
      </c>
      <c r="T2448" s="49"/>
      <c r="U2448" s="15"/>
      <c r="V2448" s="42"/>
      <c r="W2448" s="5"/>
      <c r="X2448" s="58">
        <f t="shared" si="519"/>
        <v>39.865440000000007</v>
      </c>
      <c r="Y2448" s="58">
        <f t="shared" si="520"/>
        <v>93.019359999999978</v>
      </c>
      <c r="Z2448" s="5"/>
      <c r="AA2448" s="3">
        <f>Q2448*S2448*P2448</f>
        <v>0.59248000000000001</v>
      </c>
      <c r="AB2448" s="61">
        <f t="shared" ref="AB2448:AB2494" si="522">Q2448-AA2448</f>
        <v>-0.16927999999999999</v>
      </c>
      <c r="AC2448" s="3">
        <f t="shared" ref="AC2448:AC2494" si="523">M2448*AA2448</f>
        <v>39.365793151999995</v>
      </c>
      <c r="AE2448" s="1">
        <f t="shared" si="510"/>
        <v>0</v>
      </c>
    </row>
    <row r="2449" spans="4:31" customFormat="1" ht="44.4" hidden="1" customHeight="1" x14ac:dyDescent="0.3">
      <c r="D2449" s="3">
        <f t="shared" si="497"/>
        <v>2432</v>
      </c>
      <c r="E2449" s="4" t="s">
        <v>918</v>
      </c>
      <c r="F2449" s="3">
        <v>2</v>
      </c>
      <c r="G2449" s="3" t="s">
        <v>2661</v>
      </c>
      <c r="H2449" s="4" t="s">
        <v>2515</v>
      </c>
      <c r="I2449" s="3" t="s">
        <v>2511</v>
      </c>
      <c r="J2449" s="3"/>
      <c r="K2449" s="3"/>
      <c r="L2449" s="3" t="s">
        <v>2508</v>
      </c>
      <c r="M2449" s="42">
        <f t="shared" ref="M2449:M2454" si="524">560*560*50*0.00000785</f>
        <v>123.08799999999999</v>
      </c>
      <c r="N2449" s="3">
        <f>0.46*0.46</f>
        <v>0.21160000000000001</v>
      </c>
      <c r="O2449" s="3" t="s">
        <v>2298</v>
      </c>
      <c r="P2449" s="3">
        <v>6</v>
      </c>
      <c r="Q2449" s="3">
        <f t="shared" si="521"/>
        <v>1.2696000000000001</v>
      </c>
      <c r="R2449" s="42">
        <f t="shared" si="518"/>
        <v>738.52800000000002</v>
      </c>
      <c r="S2449" s="15">
        <v>0.7</v>
      </c>
      <c r="T2449" s="49"/>
      <c r="U2449" s="15"/>
      <c r="V2449" s="3">
        <f t="shared" ref="V2449:V2455" si="525">$P2449*$S2449</f>
        <v>4.1999999999999993</v>
      </c>
      <c r="W2449" s="5"/>
      <c r="X2449" s="58">
        <f t="shared" si="519"/>
        <v>221.55840000000001</v>
      </c>
      <c r="Y2449" s="58">
        <f t="shared" si="520"/>
        <v>516.96960000000001</v>
      </c>
      <c r="Z2449" s="5"/>
      <c r="AA2449" s="3">
        <f t="shared" ref="AA2449:AA2494" si="526">Q2449*S2449</f>
        <v>0.88871999999999995</v>
      </c>
      <c r="AB2449" s="61">
        <f t="shared" si="522"/>
        <v>0.38088000000000011</v>
      </c>
      <c r="AC2449" s="3">
        <f t="shared" si="523"/>
        <v>109.39076735999998</v>
      </c>
      <c r="AE2449" s="1">
        <f t="shared" si="510"/>
        <v>0</v>
      </c>
    </row>
    <row r="2450" spans="4:31" customFormat="1" ht="44.4" hidden="1" customHeight="1" x14ac:dyDescent="0.3">
      <c r="D2450" s="3">
        <f t="shared" si="497"/>
        <v>2433</v>
      </c>
      <c r="E2450" s="4" t="s">
        <v>918</v>
      </c>
      <c r="F2450" s="3">
        <v>2</v>
      </c>
      <c r="G2450" s="3" t="s">
        <v>2661</v>
      </c>
      <c r="H2450" s="4" t="s">
        <v>2516</v>
      </c>
      <c r="I2450" s="3" t="s">
        <v>2511</v>
      </c>
      <c r="J2450" s="3"/>
      <c r="K2450" s="3"/>
      <c r="L2450" s="3" t="s">
        <v>2508</v>
      </c>
      <c r="M2450" s="42">
        <f t="shared" si="524"/>
        <v>123.08799999999999</v>
      </c>
      <c r="N2450" s="3">
        <f>0.46*0.46</f>
        <v>0.21160000000000001</v>
      </c>
      <c r="O2450" s="3" t="s">
        <v>2298</v>
      </c>
      <c r="P2450" s="3">
        <v>3</v>
      </c>
      <c r="Q2450" s="3">
        <f t="shared" si="521"/>
        <v>0.63480000000000003</v>
      </c>
      <c r="R2450" s="42">
        <f t="shared" si="518"/>
        <v>369.26400000000001</v>
      </c>
      <c r="S2450" s="15">
        <v>0.5</v>
      </c>
      <c r="T2450" s="49"/>
      <c r="U2450" s="15"/>
      <c r="V2450" s="3">
        <f t="shared" si="525"/>
        <v>1.5</v>
      </c>
      <c r="W2450" s="5"/>
      <c r="X2450" s="58">
        <f t="shared" si="519"/>
        <v>184.63200000000001</v>
      </c>
      <c r="Y2450" s="58">
        <f t="shared" si="520"/>
        <v>184.63200000000001</v>
      </c>
      <c r="Z2450" s="5"/>
      <c r="AA2450" s="3">
        <f t="shared" si="526"/>
        <v>0.31740000000000002</v>
      </c>
      <c r="AB2450" s="61">
        <f t="shared" si="522"/>
        <v>0.31740000000000002</v>
      </c>
      <c r="AC2450" s="3">
        <f t="shared" si="523"/>
        <v>39.068131200000003</v>
      </c>
      <c r="AE2450" s="1">
        <f t="shared" si="510"/>
        <v>0</v>
      </c>
    </row>
    <row r="2451" spans="4:31" customFormat="1" ht="44.4" hidden="1" customHeight="1" x14ac:dyDescent="0.3">
      <c r="D2451" s="3">
        <f t="shared" si="497"/>
        <v>2434</v>
      </c>
      <c r="E2451" s="4" t="s">
        <v>918</v>
      </c>
      <c r="F2451" s="3">
        <v>2</v>
      </c>
      <c r="G2451" s="3" t="s">
        <v>2661</v>
      </c>
      <c r="H2451" s="4" t="s">
        <v>2517</v>
      </c>
      <c r="I2451" s="3" t="s">
        <v>2511</v>
      </c>
      <c r="J2451" s="3"/>
      <c r="K2451" s="3"/>
      <c r="L2451" s="3" t="s">
        <v>2508</v>
      </c>
      <c r="M2451" s="42">
        <f t="shared" si="524"/>
        <v>123.08799999999999</v>
      </c>
      <c r="N2451" s="3">
        <f>0.46*0.46</f>
        <v>0.21160000000000001</v>
      </c>
      <c r="O2451" s="3" t="s">
        <v>2298</v>
      </c>
      <c r="P2451" s="3">
        <v>1</v>
      </c>
      <c r="Q2451" s="3">
        <f t="shared" si="521"/>
        <v>0.21160000000000001</v>
      </c>
      <c r="R2451" s="42">
        <f t="shared" si="518"/>
        <v>123.08799999999999</v>
      </c>
      <c r="S2451" s="15">
        <v>0.6</v>
      </c>
      <c r="T2451" s="49"/>
      <c r="U2451" s="15"/>
      <c r="V2451" s="3">
        <f t="shared" si="525"/>
        <v>0.6</v>
      </c>
      <c r="W2451" s="5"/>
      <c r="X2451" s="58">
        <f t="shared" si="519"/>
        <v>49.235200000000006</v>
      </c>
      <c r="Y2451" s="58">
        <f t="shared" si="520"/>
        <v>73.852799999999988</v>
      </c>
      <c r="Z2451" s="5"/>
      <c r="AA2451" s="3">
        <f t="shared" si="526"/>
        <v>0.12695999999999999</v>
      </c>
      <c r="AB2451" s="61">
        <f t="shared" si="522"/>
        <v>8.4640000000000021E-2</v>
      </c>
      <c r="AC2451" s="3">
        <f t="shared" si="523"/>
        <v>15.627252479999997</v>
      </c>
      <c r="AE2451" s="1">
        <f t="shared" si="510"/>
        <v>0</v>
      </c>
    </row>
    <row r="2452" spans="4:31" customFormat="1" ht="44.4" hidden="1" customHeight="1" x14ac:dyDescent="0.3">
      <c r="D2452" s="3">
        <f t="shared" ref="D2452:D2515" si="527">D2451+1</f>
        <v>2435</v>
      </c>
      <c r="E2452" s="4" t="s">
        <v>918</v>
      </c>
      <c r="F2452" s="3">
        <v>2</v>
      </c>
      <c r="G2452" s="3" t="s">
        <v>2661</v>
      </c>
      <c r="H2452" s="4" t="s">
        <v>2518</v>
      </c>
      <c r="I2452" s="3" t="s">
        <v>2512</v>
      </c>
      <c r="J2452" s="3"/>
      <c r="K2452" s="3"/>
      <c r="L2452" s="3" t="s">
        <v>2508</v>
      </c>
      <c r="M2452" s="42">
        <f t="shared" si="524"/>
        <v>123.08799999999999</v>
      </c>
      <c r="N2452" s="3">
        <f>0.51*0.51</f>
        <v>0.2601</v>
      </c>
      <c r="O2452" s="3" t="s">
        <v>2298</v>
      </c>
      <c r="P2452" s="3">
        <v>9</v>
      </c>
      <c r="Q2452" s="3">
        <f t="shared" si="521"/>
        <v>2.3409</v>
      </c>
      <c r="R2452" s="42">
        <f t="shared" si="518"/>
        <v>1107.7919999999999</v>
      </c>
      <c r="S2452" s="15">
        <v>0.5</v>
      </c>
      <c r="T2452" s="49"/>
      <c r="U2452" s="15"/>
      <c r="V2452" s="3">
        <f t="shared" si="525"/>
        <v>4.5</v>
      </c>
      <c r="W2452" s="5"/>
      <c r="X2452" s="58">
        <f t="shared" si="519"/>
        <v>553.89599999999996</v>
      </c>
      <c r="Y2452" s="58">
        <f t="shared" si="520"/>
        <v>553.89599999999996</v>
      </c>
      <c r="Z2452" s="5"/>
      <c r="AA2452" s="3">
        <f t="shared" si="526"/>
        <v>1.17045</v>
      </c>
      <c r="AB2452" s="61">
        <f t="shared" si="522"/>
        <v>1.17045</v>
      </c>
      <c r="AC2452" s="3">
        <f t="shared" si="523"/>
        <v>144.0683496</v>
      </c>
      <c r="AE2452" s="1">
        <f t="shared" si="510"/>
        <v>0</v>
      </c>
    </row>
    <row r="2453" spans="4:31" customFormat="1" ht="44.4" hidden="1" customHeight="1" x14ac:dyDescent="0.3">
      <c r="D2453" s="3">
        <f t="shared" si="527"/>
        <v>2436</v>
      </c>
      <c r="E2453" s="4" t="s">
        <v>918</v>
      </c>
      <c r="F2453" s="3">
        <v>2</v>
      </c>
      <c r="G2453" s="3" t="s">
        <v>2661</v>
      </c>
      <c r="H2453" s="4" t="s">
        <v>2519</v>
      </c>
      <c r="I2453" s="3" t="s">
        <v>2512</v>
      </c>
      <c r="J2453" s="3"/>
      <c r="K2453" s="3"/>
      <c r="L2453" s="3" t="s">
        <v>2508</v>
      </c>
      <c r="M2453" s="42">
        <f t="shared" si="524"/>
        <v>123.08799999999999</v>
      </c>
      <c r="N2453" s="3">
        <f>0.51*0.51</f>
        <v>0.2601</v>
      </c>
      <c r="O2453" s="3" t="s">
        <v>2298</v>
      </c>
      <c r="P2453" s="3">
        <v>4</v>
      </c>
      <c r="Q2453" s="3">
        <f t="shared" si="521"/>
        <v>1.0404</v>
      </c>
      <c r="R2453" s="42">
        <f t="shared" si="518"/>
        <v>492.35199999999998</v>
      </c>
      <c r="S2453" s="15">
        <v>0.5</v>
      </c>
      <c r="T2453" s="49"/>
      <c r="U2453" s="15"/>
      <c r="V2453" s="3">
        <f t="shared" si="525"/>
        <v>2</v>
      </c>
      <c r="W2453" s="5"/>
      <c r="X2453" s="58">
        <f t="shared" si="519"/>
        <v>246.17599999999999</v>
      </c>
      <c r="Y2453" s="58">
        <f t="shared" si="520"/>
        <v>246.17599999999999</v>
      </c>
      <c r="Z2453" s="5"/>
      <c r="AA2453" s="3">
        <f t="shared" si="526"/>
        <v>0.5202</v>
      </c>
      <c r="AB2453" s="61">
        <f t="shared" si="522"/>
        <v>0.5202</v>
      </c>
      <c r="AC2453" s="3">
        <f t="shared" si="523"/>
        <v>64.030377599999994</v>
      </c>
      <c r="AE2453" s="1">
        <f t="shared" si="510"/>
        <v>0</v>
      </c>
    </row>
    <row r="2454" spans="4:31" customFormat="1" ht="44.4" hidden="1" customHeight="1" x14ac:dyDescent="0.3">
      <c r="D2454" s="3">
        <f t="shared" si="527"/>
        <v>2437</v>
      </c>
      <c r="E2454" s="4" t="s">
        <v>918</v>
      </c>
      <c r="F2454" s="3">
        <v>2</v>
      </c>
      <c r="G2454" s="3" t="s">
        <v>2661</v>
      </c>
      <c r="H2454" s="4" t="s">
        <v>2520</v>
      </c>
      <c r="I2454" s="3" t="s">
        <v>2512</v>
      </c>
      <c r="J2454" s="3"/>
      <c r="K2454" s="3"/>
      <c r="L2454" s="3" t="s">
        <v>2508</v>
      </c>
      <c r="M2454" s="42">
        <f t="shared" si="524"/>
        <v>123.08799999999999</v>
      </c>
      <c r="N2454" s="3">
        <f>0.51*0.51</f>
        <v>0.2601</v>
      </c>
      <c r="O2454" s="3" t="s">
        <v>2298</v>
      </c>
      <c r="P2454" s="3">
        <v>4</v>
      </c>
      <c r="Q2454" s="3">
        <f t="shared" si="521"/>
        <v>1.0404</v>
      </c>
      <c r="R2454" s="42">
        <f t="shared" si="518"/>
        <v>492.35199999999998</v>
      </c>
      <c r="S2454" s="15">
        <v>0.5</v>
      </c>
      <c r="T2454" s="49"/>
      <c r="U2454" s="15"/>
      <c r="V2454" s="3">
        <f t="shared" si="525"/>
        <v>2</v>
      </c>
      <c r="W2454" s="5"/>
      <c r="X2454" s="58">
        <f t="shared" si="519"/>
        <v>246.17599999999999</v>
      </c>
      <c r="Y2454" s="58">
        <f t="shared" si="520"/>
        <v>246.17599999999999</v>
      </c>
      <c r="Z2454" s="5"/>
      <c r="AA2454" s="3">
        <f t="shared" si="526"/>
        <v>0.5202</v>
      </c>
      <c r="AB2454" s="61">
        <f t="shared" si="522"/>
        <v>0.5202</v>
      </c>
      <c r="AC2454" s="3">
        <f t="shared" si="523"/>
        <v>64.030377599999994</v>
      </c>
      <c r="AE2454" s="1">
        <f t="shared" si="510"/>
        <v>0</v>
      </c>
    </row>
    <row r="2455" spans="4:31" customFormat="1" ht="44.4" hidden="1" customHeight="1" x14ac:dyDescent="0.3">
      <c r="D2455" s="3">
        <f t="shared" si="527"/>
        <v>2438</v>
      </c>
      <c r="E2455" s="4" t="s">
        <v>918</v>
      </c>
      <c r="F2455" s="3">
        <v>2</v>
      </c>
      <c r="G2455" s="3" t="s">
        <v>2661</v>
      </c>
      <c r="H2455" s="4" t="s">
        <v>2522</v>
      </c>
      <c r="I2455" s="3" t="s">
        <v>2521</v>
      </c>
      <c r="J2455" s="3"/>
      <c r="K2455" s="3"/>
      <c r="L2455" s="3" t="s">
        <v>2508</v>
      </c>
      <c r="M2455" s="42">
        <f>560*560*50*0.00000785</f>
        <v>123.08799999999999</v>
      </c>
      <c r="N2455" s="3">
        <f>0.56*0.56</f>
        <v>0.31360000000000005</v>
      </c>
      <c r="O2455" s="3" t="s">
        <v>2298</v>
      </c>
      <c r="P2455" s="3">
        <v>5</v>
      </c>
      <c r="Q2455" s="3">
        <f t="shared" si="521"/>
        <v>1.5680000000000003</v>
      </c>
      <c r="R2455" s="42">
        <f t="shared" si="518"/>
        <v>615.43999999999994</v>
      </c>
      <c r="S2455" s="15">
        <v>0.5</v>
      </c>
      <c r="T2455" s="49"/>
      <c r="U2455" s="15"/>
      <c r="V2455" s="3">
        <f t="shared" si="525"/>
        <v>2.5</v>
      </c>
      <c r="W2455" s="5"/>
      <c r="X2455" s="58">
        <f t="shared" si="519"/>
        <v>307.71999999999997</v>
      </c>
      <c r="Y2455" s="58">
        <f t="shared" si="520"/>
        <v>307.71999999999997</v>
      </c>
      <c r="Z2455" s="5"/>
      <c r="AA2455" s="3">
        <f t="shared" si="526"/>
        <v>0.78400000000000014</v>
      </c>
      <c r="AB2455" s="61">
        <f t="shared" si="522"/>
        <v>0.78400000000000014</v>
      </c>
      <c r="AC2455" s="3">
        <f t="shared" si="523"/>
        <v>96.500992000000011</v>
      </c>
      <c r="AE2455" s="1">
        <f t="shared" si="510"/>
        <v>0</v>
      </c>
    </row>
    <row r="2456" spans="4:31" customFormat="1" ht="44.4" hidden="1" customHeight="1" x14ac:dyDescent="0.3">
      <c r="D2456" s="3">
        <f t="shared" si="527"/>
        <v>2439</v>
      </c>
      <c r="E2456" s="4" t="s">
        <v>918</v>
      </c>
      <c r="F2456" s="3">
        <v>2</v>
      </c>
      <c r="G2456" s="3" t="s">
        <v>2673</v>
      </c>
      <c r="H2456" s="4" t="s">
        <v>2674</v>
      </c>
      <c r="I2456" s="3" t="s">
        <v>2521</v>
      </c>
      <c r="J2456" s="3"/>
      <c r="K2456" s="3"/>
      <c r="L2456" s="3" t="s">
        <v>2508</v>
      </c>
      <c r="M2456" s="42">
        <f>560*560*60*0.00000785</f>
        <v>147.70559999999998</v>
      </c>
      <c r="N2456" s="3">
        <f>0.56*0.56</f>
        <v>0.31360000000000005</v>
      </c>
      <c r="O2456" s="3" t="s">
        <v>2298</v>
      </c>
      <c r="P2456" s="3">
        <v>4</v>
      </c>
      <c r="Q2456" s="3">
        <f t="shared" si="521"/>
        <v>1.2544000000000002</v>
      </c>
      <c r="R2456" s="42">
        <f t="shared" si="518"/>
        <v>590.8223999999999</v>
      </c>
      <c r="S2456" s="15">
        <v>0.5</v>
      </c>
      <c r="T2456" s="49"/>
      <c r="U2456" s="15"/>
      <c r="V2456" s="3">
        <f>$P2450*$S2450</f>
        <v>1.5</v>
      </c>
      <c r="W2456" s="5"/>
      <c r="X2456" s="58">
        <f t="shared" si="519"/>
        <v>295.41119999999995</v>
      </c>
      <c r="Y2456" s="58">
        <f t="shared" si="520"/>
        <v>295.41119999999995</v>
      </c>
      <c r="Z2456" s="5"/>
      <c r="AA2456" s="3">
        <f t="shared" si="526"/>
        <v>0.62720000000000009</v>
      </c>
      <c r="AB2456" s="61">
        <f t="shared" si="522"/>
        <v>0.62720000000000009</v>
      </c>
      <c r="AC2456" s="3">
        <f t="shared" si="523"/>
        <v>92.640952319999997</v>
      </c>
      <c r="AE2456" s="1">
        <f t="shared" si="510"/>
        <v>0</v>
      </c>
    </row>
    <row r="2457" spans="4:31" customFormat="1" ht="44.4" hidden="1" customHeight="1" x14ac:dyDescent="0.3">
      <c r="D2457" s="3">
        <f t="shared" si="527"/>
        <v>2440</v>
      </c>
      <c r="E2457" s="4" t="s">
        <v>2019</v>
      </c>
      <c r="F2457" s="3">
        <v>7</v>
      </c>
      <c r="G2457" s="3" t="s">
        <v>2654</v>
      </c>
      <c r="H2457" s="4" t="s">
        <v>2526</v>
      </c>
      <c r="I2457" s="3" t="s">
        <v>2523</v>
      </c>
      <c r="J2457" s="3"/>
      <c r="K2457" s="3"/>
      <c r="L2457" s="3" t="s">
        <v>2508</v>
      </c>
      <c r="M2457" s="42">
        <f>300*300*20*0.00000785</f>
        <v>14.129999999999999</v>
      </c>
      <c r="N2457" s="3">
        <f>0.3*0.3</f>
        <v>0.09</v>
      </c>
      <c r="O2457" s="3" t="s">
        <v>2298</v>
      </c>
      <c r="P2457" s="3">
        <v>4</v>
      </c>
      <c r="Q2457" s="3">
        <f t="shared" si="521"/>
        <v>0.36</v>
      </c>
      <c r="R2457" s="42">
        <f t="shared" si="518"/>
        <v>56.519999999999996</v>
      </c>
      <c r="S2457" s="15">
        <v>0.4</v>
      </c>
      <c r="T2457" s="49"/>
      <c r="U2457" s="15"/>
      <c r="V2457" s="42"/>
      <c r="W2457" s="5"/>
      <c r="X2457" s="58">
        <f t="shared" si="519"/>
        <v>33.911999999999992</v>
      </c>
      <c r="Y2457" s="58">
        <f t="shared" si="520"/>
        <v>22.608000000000001</v>
      </c>
      <c r="Z2457" s="5"/>
      <c r="AA2457" s="3">
        <f t="shared" si="526"/>
        <v>0.14399999999999999</v>
      </c>
      <c r="AB2457" s="61">
        <f t="shared" si="522"/>
        <v>0.216</v>
      </c>
      <c r="AC2457" s="3">
        <f t="shared" si="523"/>
        <v>2.0347199999999996</v>
      </c>
      <c r="AE2457" s="1">
        <f t="shared" si="510"/>
        <v>0</v>
      </c>
    </row>
    <row r="2458" spans="4:31" customFormat="1" ht="44.4" hidden="1" customHeight="1" x14ac:dyDescent="0.3">
      <c r="D2458" s="3">
        <f t="shared" si="527"/>
        <v>2441</v>
      </c>
      <c r="E2458" s="4" t="s">
        <v>2019</v>
      </c>
      <c r="F2458" s="3">
        <v>7</v>
      </c>
      <c r="G2458" s="3" t="s">
        <v>2655</v>
      </c>
      <c r="H2458" s="4" t="s">
        <v>2527</v>
      </c>
      <c r="I2458" s="3" t="s">
        <v>2524</v>
      </c>
      <c r="J2458" s="3"/>
      <c r="K2458" s="3"/>
      <c r="L2458" s="3" t="s">
        <v>2508</v>
      </c>
      <c r="M2458" s="42">
        <f>400*400*25*0.00000785</f>
        <v>31.4</v>
      </c>
      <c r="N2458" s="3">
        <f>0.4*0.4</f>
        <v>0.16000000000000003</v>
      </c>
      <c r="O2458" s="3" t="s">
        <v>2298</v>
      </c>
      <c r="P2458" s="3">
        <v>6</v>
      </c>
      <c r="Q2458" s="3">
        <f t="shared" si="521"/>
        <v>0.96000000000000019</v>
      </c>
      <c r="R2458" s="42">
        <f t="shared" si="518"/>
        <v>188.39999999999998</v>
      </c>
      <c r="S2458" s="15">
        <v>0.4</v>
      </c>
      <c r="T2458" s="49"/>
      <c r="U2458" s="15"/>
      <c r="V2458" s="42"/>
      <c r="W2458" s="5"/>
      <c r="X2458" s="58">
        <f t="shared" si="519"/>
        <v>113.03999999999998</v>
      </c>
      <c r="Y2458" s="58">
        <f t="shared" si="520"/>
        <v>75.36</v>
      </c>
      <c r="Z2458" s="5"/>
      <c r="AA2458" s="3">
        <f t="shared" si="526"/>
        <v>0.38400000000000012</v>
      </c>
      <c r="AB2458" s="61">
        <f t="shared" si="522"/>
        <v>0.57600000000000007</v>
      </c>
      <c r="AC2458" s="3">
        <f t="shared" si="523"/>
        <v>12.057600000000003</v>
      </c>
      <c r="AE2458" s="1">
        <f t="shared" si="510"/>
        <v>0</v>
      </c>
    </row>
    <row r="2459" spans="4:31" customFormat="1" ht="44.4" hidden="1" customHeight="1" x14ac:dyDescent="0.3">
      <c r="D2459" s="3">
        <f t="shared" si="527"/>
        <v>2442</v>
      </c>
      <c r="E2459" s="4" t="s">
        <v>2019</v>
      </c>
      <c r="F2459" s="3">
        <v>7</v>
      </c>
      <c r="G2459" s="3" t="s">
        <v>2659</v>
      </c>
      <c r="H2459" s="4" t="s">
        <v>2514</v>
      </c>
      <c r="I2459" s="3" t="s">
        <v>2525</v>
      </c>
      <c r="J2459" s="3"/>
      <c r="K2459" s="3"/>
      <c r="L2459" s="3" t="s">
        <v>2508</v>
      </c>
      <c r="M2459" s="42">
        <f>500*400*40*0.00000785</f>
        <v>62.8</v>
      </c>
      <c r="N2459" s="3">
        <f>0.4*0.5</f>
        <v>0.2</v>
      </c>
      <c r="O2459" s="3" t="s">
        <v>2298</v>
      </c>
      <c r="P2459" s="3">
        <v>3</v>
      </c>
      <c r="Q2459" s="3">
        <f t="shared" si="521"/>
        <v>0.60000000000000009</v>
      </c>
      <c r="R2459" s="42">
        <f t="shared" si="518"/>
        <v>188.39999999999998</v>
      </c>
      <c r="S2459" s="15">
        <v>0.4</v>
      </c>
      <c r="T2459" s="49"/>
      <c r="U2459" s="15"/>
      <c r="V2459" s="42"/>
      <c r="W2459" s="5"/>
      <c r="X2459" s="58">
        <f t="shared" si="519"/>
        <v>113.03999999999998</v>
      </c>
      <c r="Y2459" s="58">
        <f t="shared" si="520"/>
        <v>75.36</v>
      </c>
      <c r="Z2459" s="5"/>
      <c r="AA2459" s="3">
        <f t="shared" si="526"/>
        <v>0.24000000000000005</v>
      </c>
      <c r="AB2459" s="61">
        <f t="shared" si="522"/>
        <v>0.36000000000000004</v>
      </c>
      <c r="AC2459" s="3">
        <f t="shared" si="523"/>
        <v>15.072000000000003</v>
      </c>
      <c r="AE2459" s="1">
        <f t="shared" si="510"/>
        <v>0</v>
      </c>
    </row>
    <row r="2460" spans="4:31" customFormat="1" ht="44.4" hidden="1" customHeight="1" x14ac:dyDescent="0.3">
      <c r="D2460" s="3">
        <f t="shared" si="527"/>
        <v>2443</v>
      </c>
      <c r="E2460" s="4" t="s">
        <v>2019</v>
      </c>
      <c r="F2460" s="3">
        <v>7</v>
      </c>
      <c r="G2460" s="3" t="s">
        <v>2659</v>
      </c>
      <c r="H2460" s="4" t="s">
        <v>2528</v>
      </c>
      <c r="I2460" s="3" t="s">
        <v>2525</v>
      </c>
      <c r="J2460" s="3"/>
      <c r="K2460" s="3"/>
      <c r="L2460" s="3" t="s">
        <v>2508</v>
      </c>
      <c r="M2460" s="42">
        <f>500*400*40*0.00000785</f>
        <v>62.8</v>
      </c>
      <c r="N2460" s="3">
        <f>0.4*0.5</f>
        <v>0.2</v>
      </c>
      <c r="O2460" s="3" t="s">
        <v>2298</v>
      </c>
      <c r="P2460" s="3">
        <v>1</v>
      </c>
      <c r="Q2460" s="3">
        <f t="shared" si="521"/>
        <v>0.2</v>
      </c>
      <c r="R2460" s="42">
        <f t="shared" si="518"/>
        <v>62.8</v>
      </c>
      <c r="S2460" s="15">
        <v>0.4</v>
      </c>
      <c r="T2460" s="49"/>
      <c r="U2460" s="15"/>
      <c r="V2460" s="42"/>
      <c r="W2460" s="5"/>
      <c r="X2460" s="58">
        <f t="shared" si="519"/>
        <v>37.679999999999993</v>
      </c>
      <c r="Y2460" s="58">
        <f t="shared" si="520"/>
        <v>25.12</v>
      </c>
      <c r="Z2460" s="5"/>
      <c r="AA2460" s="3">
        <f t="shared" si="526"/>
        <v>8.0000000000000016E-2</v>
      </c>
      <c r="AB2460" s="61">
        <f t="shared" si="522"/>
        <v>0.12</v>
      </c>
      <c r="AC2460" s="3">
        <f t="shared" si="523"/>
        <v>5.0240000000000009</v>
      </c>
      <c r="AE2460" s="1">
        <f t="shared" si="510"/>
        <v>0</v>
      </c>
    </row>
    <row r="2461" spans="4:31" customFormat="1" ht="44.4" hidden="1" customHeight="1" x14ac:dyDescent="0.3">
      <c r="D2461" s="3">
        <f t="shared" si="527"/>
        <v>2444</v>
      </c>
      <c r="E2461" s="4" t="s">
        <v>2019</v>
      </c>
      <c r="F2461" s="3">
        <v>7</v>
      </c>
      <c r="G2461" s="3" t="s">
        <v>2661</v>
      </c>
      <c r="H2461" s="4" t="s">
        <v>2529</v>
      </c>
      <c r="I2461" s="3" t="s">
        <v>2525</v>
      </c>
      <c r="J2461" s="3"/>
      <c r="K2461" s="3"/>
      <c r="L2461" s="3" t="s">
        <v>2508</v>
      </c>
      <c r="M2461" s="42">
        <f>500*400*50*0.00000785</f>
        <v>78.5</v>
      </c>
      <c r="N2461" s="3">
        <f>0.4*0.5</f>
        <v>0.2</v>
      </c>
      <c r="O2461" s="3" t="s">
        <v>2298</v>
      </c>
      <c r="P2461" s="3">
        <v>4</v>
      </c>
      <c r="Q2461" s="3">
        <f t="shared" si="521"/>
        <v>0.8</v>
      </c>
      <c r="R2461" s="42">
        <f t="shared" si="518"/>
        <v>314</v>
      </c>
      <c r="S2461" s="15">
        <v>0.4</v>
      </c>
      <c r="T2461" s="49"/>
      <c r="U2461" s="15"/>
      <c r="V2461" s="3">
        <f t="shared" ref="V2461:V2462" si="528">$P2461*$S2461</f>
        <v>1.6</v>
      </c>
      <c r="W2461" s="5"/>
      <c r="X2461" s="58">
        <f t="shared" si="519"/>
        <v>188.39999999999998</v>
      </c>
      <c r="Y2461" s="58">
        <f t="shared" si="520"/>
        <v>125.60000000000001</v>
      </c>
      <c r="Z2461" s="5"/>
      <c r="AA2461" s="3">
        <f t="shared" si="526"/>
        <v>0.32000000000000006</v>
      </c>
      <c r="AB2461" s="61">
        <f t="shared" si="522"/>
        <v>0.48</v>
      </c>
      <c r="AC2461" s="3">
        <f t="shared" si="523"/>
        <v>25.120000000000005</v>
      </c>
      <c r="AE2461" s="1">
        <f t="shared" si="510"/>
        <v>0</v>
      </c>
    </row>
    <row r="2462" spans="4:31" customFormat="1" ht="44.4" hidden="1" customHeight="1" x14ac:dyDescent="0.3">
      <c r="D2462" s="3">
        <f t="shared" si="527"/>
        <v>2445</v>
      </c>
      <c r="E2462" s="4" t="s">
        <v>2019</v>
      </c>
      <c r="F2462" s="3">
        <v>7</v>
      </c>
      <c r="G2462" s="3" t="s">
        <v>2661</v>
      </c>
      <c r="H2462" s="4" t="s">
        <v>2518</v>
      </c>
      <c r="I2462" s="3" t="s">
        <v>2525</v>
      </c>
      <c r="J2462" s="3"/>
      <c r="K2462" s="3"/>
      <c r="L2462" s="3" t="s">
        <v>2508</v>
      </c>
      <c r="M2462" s="42">
        <f>500*400*50*0.00000785</f>
        <v>78.5</v>
      </c>
      <c r="N2462" s="3">
        <f>0.4*0.5</f>
        <v>0.2</v>
      </c>
      <c r="O2462" s="3" t="s">
        <v>2298</v>
      </c>
      <c r="P2462" s="3">
        <v>1</v>
      </c>
      <c r="Q2462" s="3">
        <f t="shared" si="521"/>
        <v>0.2</v>
      </c>
      <c r="R2462" s="42">
        <f t="shared" si="518"/>
        <v>78.5</v>
      </c>
      <c r="S2462" s="15">
        <v>0.4</v>
      </c>
      <c r="T2462" s="49"/>
      <c r="U2462" s="15"/>
      <c r="V2462" s="3">
        <f t="shared" si="528"/>
        <v>0.4</v>
      </c>
      <c r="W2462" s="5"/>
      <c r="X2462" s="58">
        <f t="shared" si="519"/>
        <v>47.099999999999994</v>
      </c>
      <c r="Y2462" s="58">
        <f t="shared" si="520"/>
        <v>31.400000000000002</v>
      </c>
      <c r="Z2462" s="5"/>
      <c r="AA2462" s="3">
        <f t="shared" si="526"/>
        <v>8.0000000000000016E-2</v>
      </c>
      <c r="AB2462" s="61">
        <f t="shared" si="522"/>
        <v>0.12</v>
      </c>
      <c r="AC2462" s="3">
        <f t="shared" si="523"/>
        <v>6.2800000000000011</v>
      </c>
      <c r="AE2462" s="1">
        <f t="shared" si="510"/>
        <v>0</v>
      </c>
    </row>
    <row r="2463" spans="4:31" customFormat="1" ht="44.4" hidden="1" customHeight="1" x14ac:dyDescent="0.3">
      <c r="D2463" s="3">
        <f t="shared" si="527"/>
        <v>2446</v>
      </c>
      <c r="E2463" s="4" t="s">
        <v>2779</v>
      </c>
      <c r="F2463" s="3">
        <v>8</v>
      </c>
      <c r="G2463" s="3" t="s">
        <v>2654</v>
      </c>
      <c r="H2463" s="4" t="s">
        <v>2530</v>
      </c>
      <c r="I2463" s="3" t="s">
        <v>2523</v>
      </c>
      <c r="J2463" s="3"/>
      <c r="K2463" s="3"/>
      <c r="L2463" s="3" t="s">
        <v>2508</v>
      </c>
      <c r="M2463" s="42">
        <f>380*380*20*0.00000785</f>
        <v>22.6708</v>
      </c>
      <c r="N2463" s="3">
        <f>0.3*0.3</f>
        <v>0.09</v>
      </c>
      <c r="O2463" s="3" t="s">
        <v>2298</v>
      </c>
      <c r="P2463" s="3">
        <v>3</v>
      </c>
      <c r="Q2463" s="3">
        <f t="shared" si="521"/>
        <v>0.27</v>
      </c>
      <c r="R2463" s="42">
        <f t="shared" si="518"/>
        <v>68.0124</v>
      </c>
      <c r="S2463" s="15">
        <v>0.6</v>
      </c>
      <c r="T2463" s="49"/>
      <c r="U2463" s="15"/>
      <c r="V2463" s="42"/>
      <c r="W2463" s="5"/>
      <c r="X2463" s="58">
        <f t="shared" si="519"/>
        <v>27.20496</v>
      </c>
      <c r="Y2463" s="58">
        <f t="shared" si="520"/>
        <v>40.80744</v>
      </c>
      <c r="Z2463" s="5"/>
      <c r="AA2463" s="3">
        <f t="shared" si="526"/>
        <v>0.16200000000000001</v>
      </c>
      <c r="AB2463" s="61">
        <f t="shared" si="522"/>
        <v>0.10800000000000001</v>
      </c>
      <c r="AC2463" s="3">
        <f t="shared" si="523"/>
        <v>3.6726696000000003</v>
      </c>
      <c r="AE2463" s="1">
        <f t="shared" si="510"/>
        <v>0</v>
      </c>
    </row>
    <row r="2464" spans="4:31" customFormat="1" ht="44.4" hidden="1" customHeight="1" x14ac:dyDescent="0.3">
      <c r="D2464" s="3">
        <f t="shared" si="527"/>
        <v>2447</v>
      </c>
      <c r="E2464" s="4" t="s">
        <v>2779</v>
      </c>
      <c r="F2464" s="3">
        <v>8</v>
      </c>
      <c r="G2464" s="3" t="s">
        <v>2654</v>
      </c>
      <c r="H2464" s="4" t="s">
        <v>2531</v>
      </c>
      <c r="I2464" s="3" t="s">
        <v>2532</v>
      </c>
      <c r="J2464" s="3"/>
      <c r="K2464" s="3"/>
      <c r="L2464" s="3" t="s">
        <v>2508</v>
      </c>
      <c r="M2464" s="42">
        <f>380*380*20*0.00000785</f>
        <v>22.6708</v>
      </c>
      <c r="N2464" s="3">
        <f>0.38*0.38</f>
        <v>0.1444</v>
      </c>
      <c r="O2464" s="3" t="s">
        <v>2298</v>
      </c>
      <c r="P2464" s="3">
        <v>9</v>
      </c>
      <c r="Q2464" s="3">
        <f t="shared" si="521"/>
        <v>1.2996000000000001</v>
      </c>
      <c r="R2464" s="42">
        <f t="shared" si="518"/>
        <v>204.03719999999998</v>
      </c>
      <c r="S2464" s="15">
        <v>0.6</v>
      </c>
      <c r="T2464" s="49"/>
      <c r="U2464" s="15"/>
      <c r="V2464" s="42"/>
      <c r="W2464" s="5"/>
      <c r="X2464" s="58">
        <f t="shared" si="519"/>
        <v>81.614879999999999</v>
      </c>
      <c r="Y2464" s="58">
        <f>R2464*S2464</f>
        <v>122.42231999999998</v>
      </c>
      <c r="Z2464" s="5"/>
      <c r="AA2464" s="3">
        <f t="shared" si="526"/>
        <v>0.77976000000000001</v>
      </c>
      <c r="AB2464" s="61">
        <f t="shared" si="522"/>
        <v>0.51984000000000008</v>
      </c>
      <c r="AC2464" s="3">
        <f t="shared" si="523"/>
        <v>17.677783007999999</v>
      </c>
      <c r="AE2464" s="1">
        <f t="shared" si="510"/>
        <v>0</v>
      </c>
    </row>
    <row r="2465" spans="4:31" customFormat="1" ht="44.4" hidden="1" customHeight="1" x14ac:dyDescent="0.3">
      <c r="D2465" s="3">
        <f t="shared" si="527"/>
        <v>2448</v>
      </c>
      <c r="E2465" s="4" t="s">
        <v>2779</v>
      </c>
      <c r="F2465" s="3">
        <v>8</v>
      </c>
      <c r="G2465" s="3" t="s">
        <v>2655</v>
      </c>
      <c r="H2465" s="4" t="s">
        <v>2533</v>
      </c>
      <c r="I2465" s="3" t="s">
        <v>2532</v>
      </c>
      <c r="J2465" s="3"/>
      <c r="K2465" s="3"/>
      <c r="L2465" s="3" t="s">
        <v>2508</v>
      </c>
      <c r="M2465" s="42">
        <f>480*380*25*0.00000785</f>
        <v>35.795999999999999</v>
      </c>
      <c r="N2465" s="3">
        <f>0.38*0.38</f>
        <v>0.1444</v>
      </c>
      <c r="O2465" s="3" t="s">
        <v>2298</v>
      </c>
      <c r="P2465" s="3">
        <v>24</v>
      </c>
      <c r="Q2465" s="3">
        <f t="shared" si="521"/>
        <v>3.4656000000000002</v>
      </c>
      <c r="R2465" s="42">
        <f t="shared" si="518"/>
        <v>859.10400000000004</v>
      </c>
      <c r="S2465" s="15">
        <v>0.6</v>
      </c>
      <c r="T2465" s="49"/>
      <c r="U2465" s="15"/>
      <c r="V2465" s="42"/>
      <c r="W2465" s="5"/>
      <c r="X2465" s="58">
        <f t="shared" si="519"/>
        <v>343.64160000000004</v>
      </c>
      <c r="Y2465" s="58">
        <f t="shared" si="520"/>
        <v>515.4624</v>
      </c>
      <c r="Z2465" s="5"/>
      <c r="AA2465" s="3">
        <f t="shared" si="526"/>
        <v>2.0793599999999999</v>
      </c>
      <c r="AB2465" s="61">
        <f t="shared" si="522"/>
        <v>1.3862400000000004</v>
      </c>
      <c r="AC2465" s="3">
        <f t="shared" si="523"/>
        <v>74.432770559999994</v>
      </c>
      <c r="AE2465" s="1">
        <f t="shared" si="510"/>
        <v>0</v>
      </c>
    </row>
    <row r="2466" spans="4:31" customFormat="1" ht="44.4" hidden="1" customHeight="1" x14ac:dyDescent="0.3">
      <c r="D2466" s="3">
        <f t="shared" si="527"/>
        <v>2449</v>
      </c>
      <c r="E2466" s="4" t="s">
        <v>2779</v>
      </c>
      <c r="F2466" s="3">
        <v>8</v>
      </c>
      <c r="G2466" s="3" t="s">
        <v>2655</v>
      </c>
      <c r="H2466" s="4" t="s">
        <v>2527</v>
      </c>
      <c r="I2466" s="3" t="s">
        <v>2534</v>
      </c>
      <c r="J2466" s="3"/>
      <c r="K2466" s="3"/>
      <c r="L2466" s="3" t="s">
        <v>2508</v>
      </c>
      <c r="M2466" s="42">
        <f>480*380*25*0.00000785</f>
        <v>35.795999999999999</v>
      </c>
      <c r="N2466" s="3">
        <f>0.48*0.38</f>
        <v>0.18240000000000001</v>
      </c>
      <c r="O2466" s="3" t="s">
        <v>2298</v>
      </c>
      <c r="P2466" s="3">
        <v>5</v>
      </c>
      <c r="Q2466" s="3">
        <f t="shared" si="521"/>
        <v>0.91200000000000003</v>
      </c>
      <c r="R2466" s="42">
        <f t="shared" si="518"/>
        <v>178.98</v>
      </c>
      <c r="S2466" s="15">
        <v>0.6</v>
      </c>
      <c r="T2466" s="49"/>
      <c r="U2466" s="15"/>
      <c r="V2466" s="42"/>
      <c r="W2466" s="5"/>
      <c r="X2466" s="58">
        <f t="shared" si="519"/>
        <v>71.591999999999999</v>
      </c>
      <c r="Y2466" s="58">
        <f t="shared" si="520"/>
        <v>107.38799999999999</v>
      </c>
      <c r="Z2466" s="5"/>
      <c r="AA2466" s="3">
        <f t="shared" si="526"/>
        <v>0.54720000000000002</v>
      </c>
      <c r="AB2466" s="61">
        <f t="shared" si="522"/>
        <v>0.36480000000000001</v>
      </c>
      <c r="AC2466" s="3">
        <f t="shared" si="523"/>
        <v>19.587571199999999</v>
      </c>
      <c r="AE2466" s="1">
        <f t="shared" si="510"/>
        <v>0</v>
      </c>
    </row>
    <row r="2467" spans="4:31" customFormat="1" ht="44.4" hidden="1" customHeight="1" x14ac:dyDescent="0.3">
      <c r="D2467" s="3">
        <f t="shared" si="527"/>
        <v>2450</v>
      </c>
      <c r="E2467" s="4" t="s">
        <v>2779</v>
      </c>
      <c r="F2467" s="3">
        <v>8</v>
      </c>
      <c r="G2467" s="3" t="s">
        <v>2659</v>
      </c>
      <c r="H2467" s="4" t="s">
        <v>2535</v>
      </c>
      <c r="I2467" s="3" t="s">
        <v>2532</v>
      </c>
      <c r="J2467" s="3"/>
      <c r="K2467" s="3"/>
      <c r="L2467" s="3" t="s">
        <v>2508</v>
      </c>
      <c r="M2467" s="42">
        <f>380*380*40*0.00000785</f>
        <v>45.3416</v>
      </c>
      <c r="N2467" s="3">
        <f>0.38*0.38</f>
        <v>0.1444</v>
      </c>
      <c r="O2467" s="3" t="s">
        <v>2298</v>
      </c>
      <c r="P2467" s="3">
        <v>1</v>
      </c>
      <c r="Q2467" s="3">
        <f t="shared" si="521"/>
        <v>0.1444</v>
      </c>
      <c r="R2467" s="42">
        <f t="shared" si="518"/>
        <v>45.3416</v>
      </c>
      <c r="S2467" s="15">
        <v>0.5</v>
      </c>
      <c r="T2467" s="49"/>
      <c r="U2467" s="15"/>
      <c r="V2467" s="42"/>
      <c r="W2467" s="5"/>
      <c r="X2467" s="58">
        <f t="shared" si="519"/>
        <v>22.6708</v>
      </c>
      <c r="Y2467" s="58">
        <f t="shared" si="520"/>
        <v>22.6708</v>
      </c>
      <c r="Z2467" s="5"/>
      <c r="AA2467" s="3">
        <f t="shared" si="526"/>
        <v>7.22E-2</v>
      </c>
      <c r="AB2467" s="61">
        <f t="shared" si="522"/>
        <v>7.22E-2</v>
      </c>
      <c r="AC2467" s="3">
        <f t="shared" si="523"/>
        <v>3.2736635199999999</v>
      </c>
      <c r="AE2467" s="1">
        <f t="shared" si="510"/>
        <v>0</v>
      </c>
    </row>
    <row r="2468" spans="4:31" customFormat="1" ht="44.4" hidden="1" customHeight="1" x14ac:dyDescent="0.3">
      <c r="D2468" s="3">
        <f t="shared" si="527"/>
        <v>2451</v>
      </c>
      <c r="E2468" s="4" t="s">
        <v>2779</v>
      </c>
      <c r="F2468" s="3">
        <v>8</v>
      </c>
      <c r="G2468" s="3" t="s">
        <v>2660</v>
      </c>
      <c r="H2468" s="4" t="s">
        <v>2537</v>
      </c>
      <c r="I2468" s="3" t="s">
        <v>2536</v>
      </c>
      <c r="J2468" s="3"/>
      <c r="K2468" s="3"/>
      <c r="L2468" s="3" t="s">
        <v>2508</v>
      </c>
      <c r="M2468" s="42">
        <f>580*500*45*0.00000785</f>
        <v>102.4425</v>
      </c>
      <c r="N2468" s="3">
        <f>0.58*0.5</f>
        <v>0.28999999999999998</v>
      </c>
      <c r="O2468" s="3" t="s">
        <v>2298</v>
      </c>
      <c r="P2468" s="3">
        <v>1</v>
      </c>
      <c r="Q2468" s="3">
        <f t="shared" si="521"/>
        <v>0.28999999999999998</v>
      </c>
      <c r="R2468" s="42">
        <f t="shared" si="518"/>
        <v>102.4425</v>
      </c>
      <c r="S2468" s="15">
        <v>0.5</v>
      </c>
      <c r="T2468" s="49"/>
      <c r="U2468" s="15"/>
      <c r="V2468" s="3">
        <f t="shared" ref="V2468:V2471" si="529">$P2468*$S2468</f>
        <v>0.5</v>
      </c>
      <c r="W2468" s="5"/>
      <c r="X2468" s="58">
        <f t="shared" si="519"/>
        <v>51.221249999999998</v>
      </c>
      <c r="Y2468" s="58">
        <f t="shared" si="520"/>
        <v>51.221249999999998</v>
      </c>
      <c r="Z2468" s="5"/>
      <c r="AA2468" s="3">
        <f t="shared" si="526"/>
        <v>0.14499999999999999</v>
      </c>
      <c r="AB2468" s="61">
        <f t="shared" si="522"/>
        <v>0.14499999999999999</v>
      </c>
      <c r="AC2468" s="3">
        <f t="shared" si="523"/>
        <v>14.854162499999997</v>
      </c>
      <c r="AE2468" s="1">
        <f t="shared" si="510"/>
        <v>0</v>
      </c>
    </row>
    <row r="2469" spans="4:31" customFormat="1" ht="44.4" hidden="1" customHeight="1" x14ac:dyDescent="0.3">
      <c r="D2469" s="3">
        <f t="shared" si="527"/>
        <v>2452</v>
      </c>
      <c r="E2469" s="4" t="s">
        <v>2779</v>
      </c>
      <c r="F2469" s="3">
        <v>8</v>
      </c>
      <c r="G2469" s="3" t="s">
        <v>2661</v>
      </c>
      <c r="H2469" s="4" t="s">
        <v>2522</v>
      </c>
      <c r="I2469" s="3" t="s">
        <v>2534</v>
      </c>
      <c r="J2469" s="3"/>
      <c r="K2469" s="3"/>
      <c r="L2469" s="3" t="s">
        <v>2508</v>
      </c>
      <c r="M2469" s="42">
        <v>123.1</v>
      </c>
      <c r="N2469" s="3">
        <f>0.48*0.38</f>
        <v>0.18240000000000001</v>
      </c>
      <c r="O2469" s="3" t="s">
        <v>2298</v>
      </c>
      <c r="P2469" s="3">
        <v>1</v>
      </c>
      <c r="Q2469" s="3">
        <f t="shared" si="521"/>
        <v>0.18240000000000001</v>
      </c>
      <c r="R2469" s="42">
        <f t="shared" si="518"/>
        <v>123.1</v>
      </c>
      <c r="S2469" s="15">
        <v>0.5</v>
      </c>
      <c r="T2469" s="49"/>
      <c r="U2469" s="15"/>
      <c r="V2469" s="3">
        <f t="shared" si="529"/>
        <v>0.5</v>
      </c>
      <c r="W2469" s="5"/>
      <c r="X2469" s="58">
        <f t="shared" si="519"/>
        <v>61.55</v>
      </c>
      <c r="Y2469" s="58">
        <f t="shared" si="520"/>
        <v>61.55</v>
      </c>
      <c r="Z2469" s="5"/>
      <c r="AA2469" s="3">
        <f t="shared" si="526"/>
        <v>9.1200000000000003E-2</v>
      </c>
      <c r="AB2469" s="61">
        <f t="shared" si="522"/>
        <v>9.1200000000000003E-2</v>
      </c>
      <c r="AC2469" s="3">
        <f t="shared" si="523"/>
        <v>11.22672</v>
      </c>
      <c r="AE2469" s="1">
        <f t="shared" si="510"/>
        <v>0</v>
      </c>
    </row>
    <row r="2470" spans="4:31" customFormat="1" ht="44.4" hidden="1" customHeight="1" x14ac:dyDescent="0.3">
      <c r="D2470" s="3">
        <f t="shared" si="527"/>
        <v>2453</v>
      </c>
      <c r="E2470" s="4" t="s">
        <v>2779</v>
      </c>
      <c r="F2470" s="3">
        <v>8</v>
      </c>
      <c r="G2470" s="3" t="s">
        <v>2661</v>
      </c>
      <c r="H2470" s="4" t="s">
        <v>2517</v>
      </c>
      <c r="I2470" s="3" t="s">
        <v>2538</v>
      </c>
      <c r="J2470" s="3"/>
      <c r="K2470" s="3"/>
      <c r="L2470" s="3" t="s">
        <v>2508</v>
      </c>
      <c r="M2470" s="42">
        <v>123.1</v>
      </c>
      <c r="N2470" s="3">
        <f>0.48*0.5</f>
        <v>0.24</v>
      </c>
      <c r="O2470" s="3" t="s">
        <v>2298</v>
      </c>
      <c r="P2470" s="3">
        <v>1</v>
      </c>
      <c r="Q2470" s="3">
        <f t="shared" si="521"/>
        <v>0.24</v>
      </c>
      <c r="R2470" s="42">
        <f t="shared" si="518"/>
        <v>123.1</v>
      </c>
      <c r="S2470" s="15">
        <v>0.5</v>
      </c>
      <c r="T2470" s="49"/>
      <c r="U2470" s="15"/>
      <c r="V2470" s="3">
        <f t="shared" si="529"/>
        <v>0.5</v>
      </c>
      <c r="W2470" s="5"/>
      <c r="X2470" s="58">
        <f t="shared" si="519"/>
        <v>61.55</v>
      </c>
      <c r="Y2470" s="58">
        <f t="shared" si="520"/>
        <v>61.55</v>
      </c>
      <c r="Z2470" s="5"/>
      <c r="AA2470" s="3">
        <f t="shared" si="526"/>
        <v>0.12</v>
      </c>
      <c r="AB2470" s="61">
        <f t="shared" si="522"/>
        <v>0.12</v>
      </c>
      <c r="AC2470" s="3">
        <f t="shared" si="523"/>
        <v>14.771999999999998</v>
      </c>
      <c r="AE2470" s="1">
        <f t="shared" si="510"/>
        <v>0</v>
      </c>
    </row>
    <row r="2471" spans="4:31" customFormat="1" ht="44.4" hidden="1" customHeight="1" x14ac:dyDescent="0.3">
      <c r="D2471" s="3">
        <f t="shared" si="527"/>
        <v>2454</v>
      </c>
      <c r="E2471" s="4" t="s">
        <v>2779</v>
      </c>
      <c r="F2471" s="3">
        <v>8</v>
      </c>
      <c r="G2471" s="3" t="s">
        <v>2661</v>
      </c>
      <c r="H2471" s="4" t="s">
        <v>2515</v>
      </c>
      <c r="I2471" s="3" t="s">
        <v>2539</v>
      </c>
      <c r="J2471" s="3"/>
      <c r="K2471" s="3"/>
      <c r="L2471" s="3" t="s">
        <v>2508</v>
      </c>
      <c r="M2471" s="42">
        <v>123.1</v>
      </c>
      <c r="N2471" s="3">
        <f>0.58*0.36</f>
        <v>0.20879999999999999</v>
      </c>
      <c r="O2471" s="3" t="s">
        <v>2298</v>
      </c>
      <c r="P2471" s="3">
        <v>6</v>
      </c>
      <c r="Q2471" s="3">
        <f t="shared" si="521"/>
        <v>1.2527999999999999</v>
      </c>
      <c r="R2471" s="42">
        <f t="shared" si="518"/>
        <v>738.59999999999991</v>
      </c>
      <c r="S2471" s="15">
        <v>0.6</v>
      </c>
      <c r="T2471" s="49"/>
      <c r="U2471" s="15"/>
      <c r="V2471" s="3">
        <f t="shared" si="529"/>
        <v>3.5999999999999996</v>
      </c>
      <c r="W2471" s="5"/>
      <c r="X2471" s="58">
        <f t="shared" si="519"/>
        <v>295.44</v>
      </c>
      <c r="Y2471" s="58">
        <f t="shared" si="520"/>
        <v>443.15999999999991</v>
      </c>
      <c r="Z2471" s="5"/>
      <c r="AA2471" s="3">
        <f t="shared" si="526"/>
        <v>0.7516799999999999</v>
      </c>
      <c r="AB2471" s="61">
        <f t="shared" si="522"/>
        <v>0.50112000000000001</v>
      </c>
      <c r="AC2471" s="3">
        <f t="shared" si="523"/>
        <v>92.531807999999984</v>
      </c>
      <c r="AE2471" s="1">
        <f t="shared" si="510"/>
        <v>0</v>
      </c>
    </row>
    <row r="2472" spans="4:31" customFormat="1" ht="44.4" hidden="1" customHeight="1" x14ac:dyDescent="0.3">
      <c r="D2472" s="3">
        <f t="shared" si="527"/>
        <v>2455</v>
      </c>
      <c r="E2472" s="4" t="s">
        <v>2779</v>
      </c>
      <c r="F2472" s="3">
        <v>8</v>
      </c>
      <c r="G2472" s="3" t="s">
        <v>2673</v>
      </c>
      <c r="H2472" s="4" t="s">
        <v>2540</v>
      </c>
      <c r="I2472" s="3" t="s">
        <v>2536</v>
      </c>
      <c r="J2472" s="3"/>
      <c r="K2472" s="3"/>
      <c r="L2472" s="3" t="s">
        <v>2508</v>
      </c>
      <c r="M2472" s="42">
        <f>580*500*60*0.00000785</f>
        <v>136.59</v>
      </c>
      <c r="N2472" s="3">
        <f>0.58*0.5</f>
        <v>0.28999999999999998</v>
      </c>
      <c r="O2472" s="3"/>
      <c r="P2472" s="3">
        <v>2</v>
      </c>
      <c r="Q2472" s="3">
        <f t="shared" si="521"/>
        <v>0.57999999999999996</v>
      </c>
      <c r="R2472" s="42">
        <f t="shared" si="518"/>
        <v>273.18</v>
      </c>
      <c r="S2472" s="15">
        <v>0.6</v>
      </c>
      <c r="T2472" s="49"/>
      <c r="U2472" s="15"/>
      <c r="V2472" s="3">
        <f t="shared" ref="V2472:V2473" si="530">$P2466*$S2466</f>
        <v>3</v>
      </c>
      <c r="W2472" s="5"/>
      <c r="X2472" s="58">
        <f t="shared" si="519"/>
        <v>109.27200000000002</v>
      </c>
      <c r="Y2472" s="58">
        <f t="shared" si="520"/>
        <v>163.90799999999999</v>
      </c>
      <c r="Z2472" s="5"/>
      <c r="AA2472" s="3">
        <f t="shared" si="526"/>
        <v>0.34799999999999998</v>
      </c>
      <c r="AB2472" s="61">
        <f t="shared" si="522"/>
        <v>0.23199999999999998</v>
      </c>
      <c r="AC2472" s="3">
        <f t="shared" si="523"/>
        <v>47.533319999999996</v>
      </c>
      <c r="AE2472" s="1">
        <f t="shared" si="510"/>
        <v>0</v>
      </c>
    </row>
    <row r="2473" spans="4:31" customFormat="1" ht="44.4" hidden="1" customHeight="1" x14ac:dyDescent="0.3">
      <c r="D2473" s="3">
        <f t="shared" si="527"/>
        <v>2456</v>
      </c>
      <c r="E2473" s="4" t="s">
        <v>2779</v>
      </c>
      <c r="F2473" s="3">
        <v>8</v>
      </c>
      <c r="G2473" s="3" t="s">
        <v>2673</v>
      </c>
      <c r="H2473" s="4" t="s">
        <v>2541</v>
      </c>
      <c r="I2473" s="3" t="s">
        <v>2539</v>
      </c>
      <c r="J2473" s="3"/>
      <c r="K2473" s="3"/>
      <c r="L2473" s="3" t="s">
        <v>2508</v>
      </c>
      <c r="M2473" s="42">
        <f>580*500*60*0.00000785</f>
        <v>136.59</v>
      </c>
      <c r="N2473" s="3">
        <f>0.58*0.36</f>
        <v>0.20879999999999999</v>
      </c>
      <c r="O2473" s="3" t="s">
        <v>2298</v>
      </c>
      <c r="P2473" s="3">
        <v>3</v>
      </c>
      <c r="Q2473" s="3">
        <f t="shared" si="521"/>
        <v>0.62639999999999996</v>
      </c>
      <c r="R2473" s="42">
        <f t="shared" si="518"/>
        <v>409.77</v>
      </c>
      <c r="S2473" s="15">
        <v>0.6</v>
      </c>
      <c r="T2473" s="49"/>
      <c r="U2473" s="15"/>
      <c r="V2473" s="3">
        <f t="shared" si="530"/>
        <v>0.5</v>
      </c>
      <c r="W2473" s="5"/>
      <c r="X2473" s="58">
        <f t="shared" si="519"/>
        <v>163.90800000000002</v>
      </c>
      <c r="Y2473" s="58">
        <f t="shared" si="520"/>
        <v>245.86199999999997</v>
      </c>
      <c r="Z2473" s="5"/>
      <c r="AA2473" s="3">
        <f t="shared" si="526"/>
        <v>0.37583999999999995</v>
      </c>
      <c r="AB2473" s="61">
        <f t="shared" si="522"/>
        <v>0.25056</v>
      </c>
      <c r="AC2473" s="3">
        <f t="shared" si="523"/>
        <v>51.335985599999994</v>
      </c>
      <c r="AE2473" s="1">
        <f t="shared" si="510"/>
        <v>0</v>
      </c>
    </row>
    <row r="2474" spans="4:31" customFormat="1" ht="44.4" hidden="1" customHeight="1" x14ac:dyDescent="0.3">
      <c r="D2474" s="3">
        <f t="shared" si="527"/>
        <v>2457</v>
      </c>
      <c r="E2474" s="4" t="s">
        <v>2782</v>
      </c>
      <c r="F2474" s="3">
        <v>7</v>
      </c>
      <c r="G2474" s="3" t="s">
        <v>2658</v>
      </c>
      <c r="H2474" s="4" t="s">
        <v>2542</v>
      </c>
      <c r="I2474" s="3" t="s">
        <v>2543</v>
      </c>
      <c r="J2474" s="3"/>
      <c r="K2474" s="3"/>
      <c r="L2474" s="3" t="s">
        <v>2508</v>
      </c>
      <c r="M2474" s="42">
        <f>330*440*35*0.00000785</f>
        <v>39.893699999999995</v>
      </c>
      <c r="N2474" s="3">
        <f>0.33*0.44</f>
        <v>0.1452</v>
      </c>
      <c r="O2474" s="3" t="s">
        <v>2298</v>
      </c>
      <c r="P2474" s="3">
        <v>36</v>
      </c>
      <c r="Q2474" s="3">
        <f t="shared" si="521"/>
        <v>5.2271999999999998</v>
      </c>
      <c r="R2474" s="42">
        <f t="shared" si="518"/>
        <v>1436.1731999999997</v>
      </c>
      <c r="S2474" s="15">
        <v>0.7</v>
      </c>
      <c r="T2474" s="49"/>
      <c r="U2474" s="15"/>
      <c r="V2474" s="42"/>
      <c r="W2474" s="5"/>
      <c r="X2474" s="58">
        <f t="shared" si="519"/>
        <v>430.85195999999996</v>
      </c>
      <c r="Y2474" s="58">
        <f t="shared" si="520"/>
        <v>1005.3212399999998</v>
      </c>
      <c r="Z2474" s="5"/>
      <c r="AA2474" s="3">
        <f t="shared" si="526"/>
        <v>3.6590399999999996</v>
      </c>
      <c r="AB2474" s="61">
        <f t="shared" si="522"/>
        <v>1.5681600000000002</v>
      </c>
      <c r="AC2474" s="3">
        <f t="shared" si="523"/>
        <v>145.97264404799998</v>
      </c>
      <c r="AE2474" s="1">
        <f t="shared" si="510"/>
        <v>0</v>
      </c>
    </row>
    <row r="2475" spans="4:31" customFormat="1" ht="44.4" hidden="1" customHeight="1" x14ac:dyDescent="0.3">
      <c r="D2475" s="3">
        <f t="shared" si="527"/>
        <v>2458</v>
      </c>
      <c r="E2475" s="4" t="s">
        <v>2782</v>
      </c>
      <c r="F2475" s="3">
        <v>7</v>
      </c>
      <c r="G2475" s="3" t="s">
        <v>2656</v>
      </c>
      <c r="H2475" s="4" t="s">
        <v>2546</v>
      </c>
      <c r="I2475" s="3" t="s">
        <v>2524</v>
      </c>
      <c r="J2475" s="3"/>
      <c r="K2475" s="3"/>
      <c r="L2475" s="3" t="s">
        <v>2508</v>
      </c>
      <c r="M2475" s="42">
        <v>41.5</v>
      </c>
      <c r="N2475" s="3">
        <f>0.4*0.4</f>
        <v>0.16000000000000003</v>
      </c>
      <c r="O2475" s="3" t="s">
        <v>2298</v>
      </c>
      <c r="P2475" s="3">
        <v>2</v>
      </c>
      <c r="Q2475" s="3">
        <f t="shared" si="521"/>
        <v>0.32000000000000006</v>
      </c>
      <c r="R2475" s="42">
        <f t="shared" si="518"/>
        <v>83</v>
      </c>
      <c r="S2475" s="15">
        <v>0.7</v>
      </c>
      <c r="T2475" s="49"/>
      <c r="U2475" s="15"/>
      <c r="V2475" s="42"/>
      <c r="W2475" s="5"/>
      <c r="X2475" s="58">
        <f t="shared" si="519"/>
        <v>24.900000000000006</v>
      </c>
      <c r="Y2475" s="58">
        <f t="shared" si="520"/>
        <v>58.099999999999994</v>
      </c>
      <c r="Z2475" s="5"/>
      <c r="AA2475" s="3">
        <f t="shared" si="526"/>
        <v>0.22400000000000003</v>
      </c>
      <c r="AB2475" s="61">
        <f t="shared" si="522"/>
        <v>9.600000000000003E-2</v>
      </c>
      <c r="AC2475" s="3">
        <f t="shared" si="523"/>
        <v>9.2960000000000012</v>
      </c>
      <c r="AE2475" s="1">
        <f t="shared" si="510"/>
        <v>0</v>
      </c>
    </row>
    <row r="2476" spans="4:31" customFormat="1" ht="44.4" hidden="1" customHeight="1" x14ac:dyDescent="0.3">
      <c r="D2476" s="3">
        <f t="shared" si="527"/>
        <v>2459</v>
      </c>
      <c r="E2476" s="4" t="s">
        <v>2782</v>
      </c>
      <c r="F2476" s="3">
        <v>7</v>
      </c>
      <c r="G2476" s="3" t="s">
        <v>2654</v>
      </c>
      <c r="H2476" s="4" t="s">
        <v>2547</v>
      </c>
      <c r="I2476" s="3" t="s">
        <v>2523</v>
      </c>
      <c r="J2476" s="3"/>
      <c r="K2476" s="3"/>
      <c r="L2476" s="3" t="s">
        <v>2508</v>
      </c>
      <c r="M2476" s="42">
        <f>400*400*20*0.00000785</f>
        <v>25.119999999999997</v>
      </c>
      <c r="N2476" s="3">
        <f>0.3*0.3</f>
        <v>0.09</v>
      </c>
      <c r="O2476" s="3" t="s">
        <v>2298</v>
      </c>
      <c r="P2476" s="3">
        <v>2</v>
      </c>
      <c r="Q2476" s="3">
        <f t="shared" si="521"/>
        <v>0.18</v>
      </c>
      <c r="R2476" s="42">
        <f t="shared" si="518"/>
        <v>50.239999999999995</v>
      </c>
      <c r="S2476" s="15">
        <v>0.7</v>
      </c>
      <c r="T2476" s="49"/>
      <c r="U2476" s="15"/>
      <c r="V2476" s="42"/>
      <c r="W2476" s="5"/>
      <c r="X2476" s="58">
        <f t="shared" si="519"/>
        <v>15.072000000000003</v>
      </c>
      <c r="Y2476" s="58">
        <f t="shared" si="520"/>
        <v>35.167999999999992</v>
      </c>
      <c r="Z2476" s="5"/>
      <c r="AA2476" s="3">
        <f t="shared" si="526"/>
        <v>0.126</v>
      </c>
      <c r="AB2476" s="61">
        <f t="shared" si="522"/>
        <v>5.3999999999999992E-2</v>
      </c>
      <c r="AC2476" s="3">
        <f t="shared" si="523"/>
        <v>3.1651199999999995</v>
      </c>
      <c r="AE2476" s="1">
        <f t="shared" si="510"/>
        <v>0</v>
      </c>
    </row>
    <row r="2477" spans="4:31" customFormat="1" ht="44.4" hidden="1" customHeight="1" x14ac:dyDescent="0.3">
      <c r="D2477" s="3">
        <f t="shared" si="527"/>
        <v>2460</v>
      </c>
      <c r="E2477" s="4" t="s">
        <v>2782</v>
      </c>
      <c r="F2477" s="3">
        <v>7</v>
      </c>
      <c r="G2477" s="3" t="s">
        <v>2656</v>
      </c>
      <c r="H2477" s="4" t="s">
        <v>2548</v>
      </c>
      <c r="I2477" s="3" t="s">
        <v>2549</v>
      </c>
      <c r="J2477" s="3"/>
      <c r="K2477" s="3"/>
      <c r="L2477" s="3" t="s">
        <v>2508</v>
      </c>
      <c r="M2477" s="42">
        <f>420*420*30*0.00000785</f>
        <v>41.542199999999994</v>
      </c>
      <c r="N2477" s="3">
        <f>0.42*0.42</f>
        <v>0.17639999999999997</v>
      </c>
      <c r="O2477" s="3" t="s">
        <v>2298</v>
      </c>
      <c r="P2477" s="3">
        <v>4</v>
      </c>
      <c r="Q2477" s="3">
        <f t="shared" si="521"/>
        <v>0.70559999999999989</v>
      </c>
      <c r="R2477" s="42">
        <f t="shared" si="518"/>
        <v>166.16879999999998</v>
      </c>
      <c r="S2477" s="15">
        <v>0.7</v>
      </c>
      <c r="T2477" s="49"/>
      <c r="U2477" s="15"/>
      <c r="V2477" s="42"/>
      <c r="W2477" s="5"/>
      <c r="X2477" s="58">
        <f t="shared" si="519"/>
        <v>49.850639999999999</v>
      </c>
      <c r="Y2477" s="58">
        <f t="shared" si="520"/>
        <v>116.31815999999998</v>
      </c>
      <c r="Z2477" s="5"/>
      <c r="AA2477" s="3">
        <f t="shared" si="526"/>
        <v>0.49391999999999991</v>
      </c>
      <c r="AB2477" s="61">
        <f t="shared" si="522"/>
        <v>0.21167999999999998</v>
      </c>
      <c r="AC2477" s="3">
        <f t="shared" si="523"/>
        <v>20.518523423999994</v>
      </c>
      <c r="AE2477" s="1">
        <f t="shared" si="510"/>
        <v>0</v>
      </c>
    </row>
    <row r="2478" spans="4:31" customFormat="1" ht="44.4" hidden="1" customHeight="1" x14ac:dyDescent="0.3">
      <c r="D2478" s="3">
        <f t="shared" si="527"/>
        <v>2461</v>
      </c>
      <c r="E2478" s="4" t="s">
        <v>2783</v>
      </c>
      <c r="F2478" s="3">
        <v>5</v>
      </c>
      <c r="G2478" s="3" t="s">
        <v>2656</v>
      </c>
      <c r="H2478" s="4" t="s">
        <v>2550</v>
      </c>
      <c r="I2478" s="3" t="s">
        <v>2532</v>
      </c>
      <c r="J2478" s="3"/>
      <c r="K2478" s="3"/>
      <c r="L2478" s="3" t="s">
        <v>2508</v>
      </c>
      <c r="M2478" s="42">
        <f>380*380*30*0.00000785</f>
        <v>34.0062</v>
      </c>
      <c r="N2478" s="3">
        <f>0.38*0.38</f>
        <v>0.1444</v>
      </c>
      <c r="O2478" s="3" t="s">
        <v>2298</v>
      </c>
      <c r="P2478" s="3">
        <v>18</v>
      </c>
      <c r="Q2478" s="3">
        <f t="shared" si="521"/>
        <v>2.5992000000000002</v>
      </c>
      <c r="R2478" s="42">
        <f t="shared" si="518"/>
        <v>612.11159999999995</v>
      </c>
      <c r="S2478" s="15">
        <v>0.4</v>
      </c>
      <c r="T2478" s="49"/>
      <c r="U2478" s="15"/>
      <c r="V2478" s="42"/>
      <c r="W2478" s="5"/>
      <c r="X2478" s="58">
        <f t="shared" si="519"/>
        <v>367.26695999999993</v>
      </c>
      <c r="Y2478" s="58">
        <f t="shared" si="520"/>
        <v>244.84464</v>
      </c>
      <c r="Z2478" s="5"/>
      <c r="AA2478" s="3">
        <f t="shared" si="526"/>
        <v>1.0396800000000002</v>
      </c>
      <c r="AB2478" s="61">
        <f t="shared" si="522"/>
        <v>1.55952</v>
      </c>
      <c r="AC2478" s="3">
        <f t="shared" si="523"/>
        <v>35.355566016000004</v>
      </c>
      <c r="AE2478" s="1">
        <f t="shared" si="510"/>
        <v>0</v>
      </c>
    </row>
    <row r="2479" spans="4:31" customFormat="1" ht="44.4" hidden="1" customHeight="1" x14ac:dyDescent="0.3">
      <c r="D2479" s="3">
        <f t="shared" si="527"/>
        <v>2462</v>
      </c>
      <c r="E2479" s="4" t="s">
        <v>2783</v>
      </c>
      <c r="F2479" s="3">
        <v>5</v>
      </c>
      <c r="G2479" s="3" t="s">
        <v>2655</v>
      </c>
      <c r="H2479" s="4" t="s">
        <v>2551</v>
      </c>
      <c r="I2479" s="3" t="s">
        <v>2552</v>
      </c>
      <c r="J2479" s="3"/>
      <c r="K2479" s="3"/>
      <c r="L2479" s="3" t="s">
        <v>2508</v>
      </c>
      <c r="M2479" s="42">
        <f>450*450*25*0.00000785</f>
        <v>39.740624999999994</v>
      </c>
      <c r="N2479" s="3">
        <f>0.46*0.46</f>
        <v>0.21160000000000001</v>
      </c>
      <c r="O2479" s="3" t="s">
        <v>2298</v>
      </c>
      <c r="P2479" s="3">
        <v>31</v>
      </c>
      <c r="Q2479" s="3">
        <f t="shared" si="521"/>
        <v>6.5596000000000005</v>
      </c>
      <c r="R2479" s="42">
        <f t="shared" si="518"/>
        <v>1231.9593749999999</v>
      </c>
      <c r="S2479" s="15">
        <v>0.4</v>
      </c>
      <c r="T2479" s="49"/>
      <c r="U2479" s="15"/>
      <c r="V2479" s="42"/>
      <c r="W2479" s="5"/>
      <c r="X2479" s="58">
        <f t="shared" si="519"/>
        <v>739.17562499999985</v>
      </c>
      <c r="Y2479" s="58">
        <f t="shared" si="520"/>
        <v>492.78375</v>
      </c>
      <c r="Z2479" s="5"/>
      <c r="AA2479" s="3">
        <f t="shared" si="526"/>
        <v>2.6238400000000004</v>
      </c>
      <c r="AB2479" s="61">
        <f t="shared" si="522"/>
        <v>3.9357600000000001</v>
      </c>
      <c r="AC2479" s="3">
        <f t="shared" si="523"/>
        <v>104.27304150000001</v>
      </c>
      <c r="AE2479" s="1">
        <f t="shared" si="510"/>
        <v>0</v>
      </c>
    </row>
    <row r="2480" spans="4:31" customFormat="1" ht="44.4" hidden="1" customHeight="1" x14ac:dyDescent="0.3">
      <c r="D2480" s="3">
        <f t="shared" si="527"/>
        <v>2463</v>
      </c>
      <c r="E2480" s="4" t="s">
        <v>2742</v>
      </c>
      <c r="F2480" s="3">
        <v>3</v>
      </c>
      <c r="G2480" s="3" t="s">
        <v>2655</v>
      </c>
      <c r="H2480" s="4" t="s">
        <v>2554</v>
      </c>
      <c r="I2480" s="3" t="s">
        <v>2523</v>
      </c>
      <c r="J2480" s="3"/>
      <c r="K2480" s="3"/>
      <c r="L2480" s="3" t="s">
        <v>2508</v>
      </c>
      <c r="M2480" s="42">
        <f t="shared" ref="M2480" si="531">400*400*25*0.00000785</f>
        <v>31.4</v>
      </c>
      <c r="N2480" s="3">
        <f>0.3*0.3</f>
        <v>0.09</v>
      </c>
      <c r="O2480" s="3" t="s">
        <v>2298</v>
      </c>
      <c r="P2480" s="3">
        <v>6</v>
      </c>
      <c r="Q2480" s="3">
        <f t="shared" si="521"/>
        <v>0.54</v>
      </c>
      <c r="R2480" s="42">
        <f t="shared" si="518"/>
        <v>188.39999999999998</v>
      </c>
      <c r="S2480" s="15">
        <v>0.4</v>
      </c>
      <c r="T2480" s="49"/>
      <c r="U2480" s="15"/>
      <c r="V2480" s="42"/>
      <c r="W2480" s="5"/>
      <c r="X2480" s="58">
        <f t="shared" si="519"/>
        <v>113.03999999999998</v>
      </c>
      <c r="Y2480" s="58">
        <f t="shared" si="520"/>
        <v>75.36</v>
      </c>
      <c r="Z2480" s="5"/>
      <c r="AA2480" s="3">
        <f t="shared" si="526"/>
        <v>0.21600000000000003</v>
      </c>
      <c r="AB2480" s="61">
        <f t="shared" si="522"/>
        <v>0.32400000000000001</v>
      </c>
      <c r="AC2480" s="61">
        <f t="shared" si="523"/>
        <v>6.7824000000000009</v>
      </c>
      <c r="AE2480" s="1">
        <f t="shared" si="510"/>
        <v>0</v>
      </c>
    </row>
    <row r="2481" spans="4:31" customFormat="1" ht="44.4" hidden="1" customHeight="1" x14ac:dyDescent="0.3">
      <c r="D2481" s="3">
        <f t="shared" si="527"/>
        <v>2464</v>
      </c>
      <c r="E2481" s="4" t="s">
        <v>2742</v>
      </c>
      <c r="F2481" s="3">
        <v>3</v>
      </c>
      <c r="G2481" s="3" t="s">
        <v>2655</v>
      </c>
      <c r="H2481" s="4" t="s">
        <v>2553</v>
      </c>
      <c r="I2481" s="3" t="s">
        <v>2524</v>
      </c>
      <c r="J2481" s="3"/>
      <c r="K2481" s="3"/>
      <c r="L2481" s="3" t="s">
        <v>2508</v>
      </c>
      <c r="M2481" s="42">
        <f>400*400*25*0.00000785</f>
        <v>31.4</v>
      </c>
      <c r="N2481" s="3">
        <f>0.4*0.4</f>
        <v>0.16000000000000003</v>
      </c>
      <c r="O2481" s="3" t="s">
        <v>2298</v>
      </c>
      <c r="P2481" s="3">
        <v>7</v>
      </c>
      <c r="Q2481" s="3">
        <f t="shared" si="521"/>
        <v>1.1200000000000001</v>
      </c>
      <c r="R2481" s="42">
        <f t="shared" si="518"/>
        <v>219.79999999999998</v>
      </c>
      <c r="S2481" s="15">
        <v>0.4</v>
      </c>
      <c r="T2481" s="49"/>
      <c r="U2481" s="15"/>
      <c r="V2481" s="42"/>
      <c r="W2481" s="5"/>
      <c r="X2481" s="58">
        <f t="shared" si="519"/>
        <v>131.88</v>
      </c>
      <c r="Y2481" s="58">
        <f t="shared" si="520"/>
        <v>87.92</v>
      </c>
      <c r="Z2481" s="5"/>
      <c r="AA2481" s="3">
        <f t="shared" si="526"/>
        <v>0.44800000000000006</v>
      </c>
      <c r="AB2481" s="61">
        <f t="shared" si="522"/>
        <v>0.67200000000000004</v>
      </c>
      <c r="AC2481" s="61">
        <f t="shared" si="523"/>
        <v>14.067200000000001</v>
      </c>
      <c r="AE2481" s="1">
        <f t="shared" si="510"/>
        <v>0</v>
      </c>
    </row>
    <row r="2482" spans="4:31" customFormat="1" ht="44.4" hidden="1" customHeight="1" x14ac:dyDescent="0.3">
      <c r="D2482" s="3">
        <f t="shared" si="527"/>
        <v>2465</v>
      </c>
      <c r="E2482" s="4" t="s">
        <v>2742</v>
      </c>
      <c r="F2482" s="3">
        <v>3</v>
      </c>
      <c r="G2482" s="3" t="s">
        <v>2655</v>
      </c>
      <c r="H2482" s="4" t="s">
        <v>2527</v>
      </c>
      <c r="I2482" s="3" t="s">
        <v>2532</v>
      </c>
      <c r="J2482" s="3"/>
      <c r="K2482" s="3"/>
      <c r="L2482" s="3" t="s">
        <v>2508</v>
      </c>
      <c r="M2482" s="42">
        <f t="shared" ref="M2482" si="532">400*400*25*0.00000785</f>
        <v>31.4</v>
      </c>
      <c r="N2482" s="3">
        <f>0.38*0.38</f>
        <v>0.1444</v>
      </c>
      <c r="O2482" s="3" t="s">
        <v>2298</v>
      </c>
      <c r="P2482" s="3">
        <v>8</v>
      </c>
      <c r="Q2482" s="3">
        <f t="shared" si="521"/>
        <v>1.1552</v>
      </c>
      <c r="R2482" s="42">
        <f t="shared" si="518"/>
        <v>251.2</v>
      </c>
      <c r="S2482" s="15">
        <v>0.4</v>
      </c>
      <c r="T2482" s="49"/>
      <c r="U2482" s="15"/>
      <c r="V2482" s="42"/>
      <c r="W2482" s="5"/>
      <c r="X2482" s="58">
        <f t="shared" si="519"/>
        <v>150.71999999999997</v>
      </c>
      <c r="Y2482" s="58">
        <f t="shared" si="520"/>
        <v>100.48</v>
      </c>
      <c r="Z2482" s="5"/>
      <c r="AA2482" s="3">
        <f t="shared" si="526"/>
        <v>0.46208000000000005</v>
      </c>
      <c r="AB2482" s="61">
        <f t="shared" si="522"/>
        <v>0.69311999999999996</v>
      </c>
      <c r="AC2482" s="61">
        <f t="shared" si="523"/>
        <v>14.509312000000001</v>
      </c>
      <c r="AE2482" s="1">
        <f t="shared" si="510"/>
        <v>0</v>
      </c>
    </row>
    <row r="2483" spans="4:31" customFormat="1" ht="44.4" hidden="1" customHeight="1" x14ac:dyDescent="0.3">
      <c r="D2483" s="3">
        <f t="shared" si="527"/>
        <v>2466</v>
      </c>
      <c r="E2483" s="4" t="s">
        <v>1502</v>
      </c>
      <c r="F2483" s="3">
        <v>3</v>
      </c>
      <c r="G2483" s="3" t="s">
        <v>2655</v>
      </c>
      <c r="H2483" s="4" t="s">
        <v>2554</v>
      </c>
      <c r="I2483" s="3" t="s">
        <v>2532</v>
      </c>
      <c r="J2483" s="3"/>
      <c r="K2483" s="3"/>
      <c r="L2483" s="3" t="s">
        <v>2508</v>
      </c>
      <c r="M2483" s="42">
        <f>380*380*25*0.00000785</f>
        <v>28.338499999999996</v>
      </c>
      <c r="N2483" s="3">
        <f>0.38*0.38</f>
        <v>0.1444</v>
      </c>
      <c r="O2483" s="3" t="s">
        <v>2298</v>
      </c>
      <c r="P2483" s="3">
        <v>12</v>
      </c>
      <c r="Q2483" s="3">
        <f t="shared" si="521"/>
        <v>1.7328000000000001</v>
      </c>
      <c r="R2483" s="42">
        <f t="shared" si="518"/>
        <v>340.06199999999995</v>
      </c>
      <c r="S2483" s="15">
        <v>0.7</v>
      </c>
      <c r="T2483" s="49"/>
      <c r="U2483" s="15"/>
      <c r="V2483" s="42"/>
      <c r="W2483" s="5"/>
      <c r="X2483" s="58">
        <f t="shared" si="519"/>
        <v>102.01859999999999</v>
      </c>
      <c r="Y2483" s="58">
        <f t="shared" si="520"/>
        <v>238.04339999999996</v>
      </c>
      <c r="Z2483" s="5"/>
      <c r="AA2483" s="3">
        <f t="shared" si="526"/>
        <v>1.21296</v>
      </c>
      <c r="AB2483" s="61">
        <f t="shared" si="522"/>
        <v>0.51984000000000008</v>
      </c>
      <c r="AC2483" s="3">
        <f t="shared" si="523"/>
        <v>34.373466959999995</v>
      </c>
      <c r="AE2483" s="1">
        <f t="shared" si="510"/>
        <v>0</v>
      </c>
    </row>
    <row r="2484" spans="4:31" customFormat="1" ht="44.4" hidden="1" customHeight="1" x14ac:dyDescent="0.3">
      <c r="D2484" s="3">
        <f t="shared" si="527"/>
        <v>2467</v>
      </c>
      <c r="E2484" s="4" t="s">
        <v>1502</v>
      </c>
      <c r="F2484" s="3">
        <v>3</v>
      </c>
      <c r="G2484" s="3" t="s">
        <v>2655</v>
      </c>
      <c r="H2484" s="4" t="s">
        <v>2553</v>
      </c>
      <c r="I2484" s="3" t="s">
        <v>2555</v>
      </c>
      <c r="J2484" s="3"/>
      <c r="K2484" s="3"/>
      <c r="L2484" s="3" t="s">
        <v>2508</v>
      </c>
      <c r="M2484" s="42">
        <f>305*305*25*0.00000785</f>
        <v>18.25615625</v>
      </c>
      <c r="N2484" s="3">
        <f>0.35*0.35</f>
        <v>0.12249999999999998</v>
      </c>
      <c r="O2484" s="3" t="s">
        <v>2298</v>
      </c>
      <c r="P2484" s="3">
        <v>6</v>
      </c>
      <c r="Q2484" s="3">
        <f t="shared" si="521"/>
        <v>0.73499999999999988</v>
      </c>
      <c r="R2484" s="42">
        <f t="shared" si="518"/>
        <v>109.53693749999999</v>
      </c>
      <c r="S2484" s="15">
        <v>0.7</v>
      </c>
      <c r="T2484" s="49"/>
      <c r="U2484" s="15"/>
      <c r="V2484" s="42"/>
      <c r="W2484" s="5"/>
      <c r="X2484" s="58">
        <f t="shared" si="519"/>
        <v>32.861081249999998</v>
      </c>
      <c r="Y2484" s="58">
        <f t="shared" si="520"/>
        <v>76.675856249999995</v>
      </c>
      <c r="Z2484" s="5"/>
      <c r="AA2484" s="3">
        <f t="shared" si="526"/>
        <v>0.51449999999999985</v>
      </c>
      <c r="AB2484" s="61">
        <f t="shared" si="522"/>
        <v>0.22050000000000003</v>
      </c>
      <c r="AC2484" s="3">
        <f t="shared" si="523"/>
        <v>9.3927923906249973</v>
      </c>
      <c r="AE2484" s="1">
        <f t="shared" si="510"/>
        <v>0</v>
      </c>
    </row>
    <row r="2485" spans="4:31" customFormat="1" ht="44.4" hidden="1" customHeight="1" x14ac:dyDescent="0.3">
      <c r="D2485" s="3">
        <f t="shared" si="527"/>
        <v>2468</v>
      </c>
      <c r="E2485" s="4" t="s">
        <v>2783</v>
      </c>
      <c r="F2485" s="3">
        <v>5</v>
      </c>
      <c r="G2485" s="3" t="s">
        <v>2655</v>
      </c>
      <c r="H2485" s="4" t="s">
        <v>2554</v>
      </c>
      <c r="I2485" s="3" t="s">
        <v>2556</v>
      </c>
      <c r="J2485" s="3"/>
      <c r="K2485" s="3"/>
      <c r="L2485" s="3" t="s">
        <v>2508</v>
      </c>
      <c r="M2485" s="42">
        <f>450*450*25*0.00000785</f>
        <v>39.740624999999994</v>
      </c>
      <c r="N2485" s="3">
        <f>0.45*0.45</f>
        <v>0.20250000000000001</v>
      </c>
      <c r="O2485" s="3" t="s">
        <v>2298</v>
      </c>
      <c r="P2485" s="3">
        <v>10</v>
      </c>
      <c r="Q2485" s="3">
        <f t="shared" si="521"/>
        <v>2.0250000000000004</v>
      </c>
      <c r="R2485" s="42">
        <f t="shared" si="518"/>
        <v>397.40624999999994</v>
      </c>
      <c r="S2485" s="15">
        <v>0.7</v>
      </c>
      <c r="T2485" s="49"/>
      <c r="U2485" s="15"/>
      <c r="V2485" s="42"/>
      <c r="W2485" s="5"/>
      <c r="X2485" s="58">
        <f t="shared" si="519"/>
        <v>119.22187500000001</v>
      </c>
      <c r="Y2485" s="58">
        <f t="shared" si="520"/>
        <v>278.18437499999993</v>
      </c>
      <c r="Z2485" s="5"/>
      <c r="AA2485" s="3">
        <f t="shared" si="526"/>
        <v>1.4175000000000002</v>
      </c>
      <c r="AB2485" s="61">
        <f t="shared" si="522"/>
        <v>0.60750000000000015</v>
      </c>
      <c r="AC2485" s="3">
        <f t="shared" si="523"/>
        <v>56.332335937499998</v>
      </c>
      <c r="AE2485" s="1">
        <f t="shared" si="510"/>
        <v>0</v>
      </c>
    </row>
    <row r="2486" spans="4:31" customFormat="1" ht="44.4" hidden="1" customHeight="1" x14ac:dyDescent="0.3">
      <c r="D2486" s="3">
        <f t="shared" si="527"/>
        <v>2469</v>
      </c>
      <c r="E2486" s="4" t="s">
        <v>2783</v>
      </c>
      <c r="F2486" s="3">
        <v>5</v>
      </c>
      <c r="G2486" s="3" t="s">
        <v>2657</v>
      </c>
      <c r="H2486" s="4" t="s">
        <v>2557</v>
      </c>
      <c r="I2486" s="3" t="s">
        <v>2556</v>
      </c>
      <c r="J2486" s="3"/>
      <c r="K2486" s="3"/>
      <c r="L2486" s="3" t="s">
        <v>2508</v>
      </c>
      <c r="M2486" s="42">
        <f>508*508*32*0.00000785</f>
        <v>64.825676799999997</v>
      </c>
      <c r="N2486" s="3">
        <f>0.45*0.45</f>
        <v>0.20250000000000001</v>
      </c>
      <c r="O2486" s="3" t="s">
        <v>2298</v>
      </c>
      <c r="P2486" s="3">
        <v>12</v>
      </c>
      <c r="Q2486" s="3">
        <f t="shared" si="521"/>
        <v>2.4300000000000002</v>
      </c>
      <c r="R2486" s="42">
        <f t="shared" si="518"/>
        <v>777.90812159999996</v>
      </c>
      <c r="S2486" s="15">
        <v>0.95</v>
      </c>
      <c r="T2486" s="49"/>
      <c r="U2486" s="15"/>
      <c r="V2486" s="42"/>
      <c r="W2486" s="5"/>
      <c r="X2486" s="58">
        <f t="shared" si="519"/>
        <v>38.895406080000043</v>
      </c>
      <c r="Y2486" s="58">
        <f t="shared" si="520"/>
        <v>739.01271551999992</v>
      </c>
      <c r="Z2486" s="5"/>
      <c r="AA2486" s="3">
        <f t="shared" si="526"/>
        <v>2.3085</v>
      </c>
      <c r="AB2486" s="61">
        <f t="shared" si="522"/>
        <v>0.12150000000000016</v>
      </c>
      <c r="AC2486" s="3">
        <f t="shared" si="523"/>
        <v>149.65007489279998</v>
      </c>
      <c r="AE2486" s="1">
        <f t="shared" si="510"/>
        <v>0</v>
      </c>
    </row>
    <row r="2487" spans="4:31" customFormat="1" ht="44.4" hidden="1" customHeight="1" x14ac:dyDescent="0.3">
      <c r="D2487" s="3">
        <f t="shared" si="527"/>
        <v>2470</v>
      </c>
      <c r="E2487" s="4" t="s">
        <v>2783</v>
      </c>
      <c r="F2487" s="3">
        <v>5</v>
      </c>
      <c r="G2487" s="3" t="s">
        <v>2657</v>
      </c>
      <c r="H2487" s="4" t="s">
        <v>2558</v>
      </c>
      <c r="I2487" s="3" t="s">
        <v>2560</v>
      </c>
      <c r="J2487" s="3"/>
      <c r="K2487" s="3"/>
      <c r="L2487" s="3" t="s">
        <v>2508</v>
      </c>
      <c r="M2487" s="42">
        <f>508*508*32*0.00000785</f>
        <v>64.825676799999997</v>
      </c>
      <c r="N2487" s="3">
        <f>0.508*0.508</f>
        <v>0.25806400000000002</v>
      </c>
      <c r="O2487" s="3" t="s">
        <v>2298</v>
      </c>
      <c r="P2487" s="3">
        <v>16</v>
      </c>
      <c r="Q2487" s="3">
        <f t="shared" si="521"/>
        <v>4.1290240000000002</v>
      </c>
      <c r="R2487" s="42">
        <f t="shared" si="518"/>
        <v>1037.2108287999999</v>
      </c>
      <c r="S2487" s="15">
        <v>0.95</v>
      </c>
      <c r="T2487" s="49"/>
      <c r="U2487" s="15"/>
      <c r="V2487" s="42"/>
      <c r="W2487" s="5"/>
      <c r="X2487" s="58">
        <f t="shared" si="519"/>
        <v>51.86054144000002</v>
      </c>
      <c r="Y2487" s="58">
        <f t="shared" si="520"/>
        <v>985.35028735999992</v>
      </c>
      <c r="Z2487" s="5"/>
      <c r="AA2487" s="3">
        <f t="shared" si="526"/>
        <v>3.9225728000000002</v>
      </c>
      <c r="AB2487" s="61">
        <f t="shared" si="522"/>
        <v>0.20645120000000006</v>
      </c>
      <c r="AC2487" s="3">
        <f t="shared" si="523"/>
        <v>254.28343655727105</v>
      </c>
      <c r="AE2487" s="1">
        <f t="shared" si="510"/>
        <v>0</v>
      </c>
    </row>
    <row r="2488" spans="4:31" customFormat="1" ht="44.4" hidden="1" customHeight="1" x14ac:dyDescent="0.3">
      <c r="D2488" s="3">
        <f t="shared" si="527"/>
        <v>2471</v>
      </c>
      <c r="E2488" s="4" t="s">
        <v>2783</v>
      </c>
      <c r="F2488" s="3">
        <v>5</v>
      </c>
      <c r="G2488" s="3" t="s">
        <v>2657</v>
      </c>
      <c r="H2488" s="4" t="s">
        <v>2559</v>
      </c>
      <c r="I2488" s="3" t="s">
        <v>2556</v>
      </c>
      <c r="J2488" s="3"/>
      <c r="K2488" s="3"/>
      <c r="L2488" s="3" t="s">
        <v>2508</v>
      </c>
      <c r="M2488" s="42">
        <f>508*508*32*0.00000785</f>
        <v>64.825676799999997</v>
      </c>
      <c r="N2488" s="3">
        <f>0.45*0.45</f>
        <v>0.20250000000000001</v>
      </c>
      <c r="O2488" s="3" t="s">
        <v>2298</v>
      </c>
      <c r="P2488" s="3">
        <v>12</v>
      </c>
      <c r="Q2488" s="3">
        <f t="shared" si="521"/>
        <v>2.4300000000000002</v>
      </c>
      <c r="R2488" s="42">
        <f t="shared" si="518"/>
        <v>777.90812159999996</v>
      </c>
      <c r="S2488" s="15">
        <v>0.95</v>
      </c>
      <c r="T2488" s="49"/>
      <c r="U2488" s="15"/>
      <c r="V2488" s="42"/>
      <c r="W2488" s="5"/>
      <c r="X2488" s="58">
        <f t="shared" si="519"/>
        <v>38.895406080000043</v>
      </c>
      <c r="Y2488" s="58">
        <f t="shared" si="520"/>
        <v>739.01271551999992</v>
      </c>
      <c r="Z2488" s="5"/>
      <c r="AA2488" s="3">
        <f t="shared" si="526"/>
        <v>2.3085</v>
      </c>
      <c r="AB2488" s="61">
        <f t="shared" si="522"/>
        <v>0.12150000000000016</v>
      </c>
      <c r="AC2488" s="3">
        <f t="shared" si="523"/>
        <v>149.65007489279998</v>
      </c>
      <c r="AE2488" s="1">
        <f t="shared" si="510"/>
        <v>0</v>
      </c>
    </row>
    <row r="2489" spans="4:31" s="55" customFormat="1" ht="44.4" hidden="1" customHeight="1" x14ac:dyDescent="0.3">
      <c r="D2489" s="3">
        <f t="shared" si="527"/>
        <v>2472</v>
      </c>
      <c r="E2489" s="3" t="s">
        <v>2822</v>
      </c>
      <c r="F2489" s="3">
        <v>1</v>
      </c>
      <c r="G2489" s="3" t="s">
        <v>2655</v>
      </c>
      <c r="H2489" s="3" t="s">
        <v>2554</v>
      </c>
      <c r="I2489" s="3" t="s">
        <v>2562</v>
      </c>
      <c r="J2489" s="3"/>
      <c r="K2489" s="3"/>
      <c r="L2489" s="3" t="s">
        <v>2508</v>
      </c>
      <c r="M2489" s="42">
        <f>400*300*25*0.00000785</f>
        <v>23.549999999999997</v>
      </c>
      <c r="N2489" s="3">
        <f>0.4*0.3</f>
        <v>0.12</v>
      </c>
      <c r="O2489" s="3" t="s">
        <v>2298</v>
      </c>
      <c r="P2489" s="3">
        <v>6</v>
      </c>
      <c r="Q2489" s="3">
        <f t="shared" si="521"/>
        <v>0.72</v>
      </c>
      <c r="R2489" s="42">
        <f t="shared" si="518"/>
        <v>141.29999999999998</v>
      </c>
      <c r="S2489" s="15">
        <v>0.6</v>
      </c>
      <c r="T2489" s="49"/>
      <c r="U2489" s="15"/>
      <c r="V2489" s="42"/>
      <c r="W2489" s="100"/>
      <c r="X2489" s="42">
        <f t="shared" si="519"/>
        <v>56.519999999999996</v>
      </c>
      <c r="Y2489" s="42">
        <f t="shared" si="520"/>
        <v>84.779999999999987</v>
      </c>
      <c r="Z2489" s="100"/>
      <c r="AA2489" s="3">
        <f t="shared" si="526"/>
        <v>0.432</v>
      </c>
      <c r="AB2489" s="61">
        <f t="shared" si="522"/>
        <v>0.28799999999999998</v>
      </c>
      <c r="AC2489" s="7">
        <f t="shared" si="523"/>
        <v>10.173599999999999</v>
      </c>
      <c r="AE2489" s="1">
        <f t="shared" ref="AE2489:AE2552" si="533">AD2489/1000</f>
        <v>0</v>
      </c>
    </row>
    <row r="2490" spans="4:31" s="55" customFormat="1" ht="44.4" hidden="1" customHeight="1" x14ac:dyDescent="0.3">
      <c r="D2490" s="3">
        <f t="shared" si="527"/>
        <v>2473</v>
      </c>
      <c r="E2490" s="3" t="s">
        <v>2822</v>
      </c>
      <c r="F2490" s="3">
        <v>1</v>
      </c>
      <c r="G2490" s="3" t="s">
        <v>2655</v>
      </c>
      <c r="H2490" s="3" t="s">
        <v>2553</v>
      </c>
      <c r="I2490" s="3" t="s">
        <v>2562</v>
      </c>
      <c r="J2490" s="3"/>
      <c r="K2490" s="3"/>
      <c r="L2490" s="3" t="s">
        <v>2508</v>
      </c>
      <c r="M2490" s="42">
        <f>400*300*25*0.00000785</f>
        <v>23.549999999999997</v>
      </c>
      <c r="N2490" s="3">
        <f>0.4*0.3</f>
        <v>0.12</v>
      </c>
      <c r="O2490" s="3" t="s">
        <v>2298</v>
      </c>
      <c r="P2490" s="3">
        <v>14</v>
      </c>
      <c r="Q2490" s="3">
        <f t="shared" si="521"/>
        <v>1.68</v>
      </c>
      <c r="R2490" s="42">
        <f t="shared" si="518"/>
        <v>329.69999999999993</v>
      </c>
      <c r="S2490" s="15">
        <v>0.6</v>
      </c>
      <c r="T2490" s="49"/>
      <c r="U2490" s="15"/>
      <c r="V2490" s="42"/>
      <c r="W2490" s="100"/>
      <c r="X2490" s="42">
        <f t="shared" si="519"/>
        <v>131.87999999999997</v>
      </c>
      <c r="Y2490" s="42">
        <f t="shared" si="520"/>
        <v>197.81999999999996</v>
      </c>
      <c r="Z2490" s="100"/>
      <c r="AA2490" s="3">
        <f t="shared" si="526"/>
        <v>1.008</v>
      </c>
      <c r="AB2490" s="61">
        <f t="shared" si="522"/>
        <v>0.67199999999999993</v>
      </c>
      <c r="AC2490" s="7">
        <f t="shared" si="523"/>
        <v>23.738399999999999</v>
      </c>
      <c r="AE2490" s="1">
        <f t="shared" si="533"/>
        <v>0</v>
      </c>
    </row>
    <row r="2491" spans="4:31" s="55" customFormat="1" ht="44.4" hidden="1" customHeight="1" x14ac:dyDescent="0.3">
      <c r="D2491" s="3">
        <f t="shared" si="527"/>
        <v>2474</v>
      </c>
      <c r="E2491" s="3" t="s">
        <v>2822</v>
      </c>
      <c r="F2491" s="3">
        <v>1</v>
      </c>
      <c r="G2491" s="3" t="s">
        <v>2661</v>
      </c>
      <c r="H2491" s="3" t="s">
        <v>2516</v>
      </c>
      <c r="I2491" s="3" t="s">
        <v>2563</v>
      </c>
      <c r="J2491" s="3"/>
      <c r="K2491" s="3"/>
      <c r="L2491" s="3" t="s">
        <v>2508</v>
      </c>
      <c r="M2491" s="42">
        <f>500*500*50*0.00000785</f>
        <v>98.124999999999986</v>
      </c>
      <c r="N2491" s="3">
        <f>0.5*0.5</f>
        <v>0.25</v>
      </c>
      <c r="O2491" s="3" t="s">
        <v>2298</v>
      </c>
      <c r="P2491" s="3">
        <v>24</v>
      </c>
      <c r="Q2491" s="3">
        <f t="shared" si="521"/>
        <v>6</v>
      </c>
      <c r="R2491" s="42">
        <f t="shared" si="518"/>
        <v>2354.9999999999995</v>
      </c>
      <c r="S2491" s="15">
        <v>0.6</v>
      </c>
      <c r="T2491" s="49"/>
      <c r="U2491" s="15"/>
      <c r="V2491" s="3">
        <f>$P2491*$S2491</f>
        <v>14.399999999999999</v>
      </c>
      <c r="W2491" s="100"/>
      <c r="X2491" s="42">
        <f t="shared" si="519"/>
        <v>941.99999999999977</v>
      </c>
      <c r="Y2491" s="42">
        <f t="shared" si="520"/>
        <v>1412.9999999999998</v>
      </c>
      <c r="Z2491" s="100"/>
      <c r="AA2491" s="3">
        <f t="shared" si="526"/>
        <v>3.5999999999999996</v>
      </c>
      <c r="AB2491" s="61">
        <f t="shared" si="522"/>
        <v>2.4000000000000004</v>
      </c>
      <c r="AC2491" s="7">
        <f t="shared" si="523"/>
        <v>353.24999999999989</v>
      </c>
      <c r="AE2491" s="1">
        <f t="shared" si="533"/>
        <v>0</v>
      </c>
    </row>
    <row r="2492" spans="4:31" s="55" customFormat="1" ht="44.4" hidden="1" customHeight="1" x14ac:dyDescent="0.3">
      <c r="D2492" s="3">
        <f t="shared" si="527"/>
        <v>2475</v>
      </c>
      <c r="E2492" s="3" t="s">
        <v>2822</v>
      </c>
      <c r="F2492" s="3">
        <v>1</v>
      </c>
      <c r="G2492" s="3" t="s">
        <v>2655</v>
      </c>
      <c r="H2492" s="3" t="s">
        <v>2564</v>
      </c>
      <c r="I2492" s="3" t="s">
        <v>2562</v>
      </c>
      <c r="J2492" s="3"/>
      <c r="K2492" s="3"/>
      <c r="L2492" s="3" t="s">
        <v>2508</v>
      </c>
      <c r="M2492" s="42">
        <f>400*300*25*0.00000785</f>
        <v>23.549999999999997</v>
      </c>
      <c r="N2492" s="3">
        <f>0.4*0.3</f>
        <v>0.12</v>
      </c>
      <c r="O2492" s="3" t="s">
        <v>2298</v>
      </c>
      <c r="P2492" s="3">
        <v>14</v>
      </c>
      <c r="Q2492" s="3">
        <f t="shared" si="521"/>
        <v>1.68</v>
      </c>
      <c r="R2492" s="42">
        <f t="shared" si="518"/>
        <v>329.69999999999993</v>
      </c>
      <c r="S2492" s="15">
        <v>0.6</v>
      </c>
      <c r="T2492" s="49"/>
      <c r="U2492" s="15"/>
      <c r="V2492" s="42"/>
      <c r="W2492" s="100"/>
      <c r="X2492" s="42">
        <f t="shared" si="519"/>
        <v>131.87999999999997</v>
      </c>
      <c r="Y2492" s="42">
        <f t="shared" si="520"/>
        <v>197.81999999999996</v>
      </c>
      <c r="Z2492" s="100"/>
      <c r="AA2492" s="3">
        <f t="shared" si="526"/>
        <v>1.008</v>
      </c>
      <c r="AB2492" s="61">
        <f t="shared" si="522"/>
        <v>0.67199999999999993</v>
      </c>
      <c r="AC2492" s="7">
        <f t="shared" si="523"/>
        <v>23.738399999999999</v>
      </c>
      <c r="AE2492" s="1">
        <f t="shared" si="533"/>
        <v>0</v>
      </c>
    </row>
    <row r="2493" spans="4:31" s="55" customFormat="1" ht="44.4" hidden="1" customHeight="1" x14ac:dyDescent="0.3">
      <c r="D2493" s="3">
        <f t="shared" si="527"/>
        <v>2476</v>
      </c>
      <c r="E2493" s="3" t="s">
        <v>2822</v>
      </c>
      <c r="F2493" s="3">
        <v>1</v>
      </c>
      <c r="G2493" s="3" t="s">
        <v>2661</v>
      </c>
      <c r="H2493" s="3" t="s">
        <v>2518</v>
      </c>
      <c r="I2493" s="3" t="s">
        <v>2556</v>
      </c>
      <c r="J2493" s="3"/>
      <c r="K2493" s="3"/>
      <c r="L2493" s="3" t="s">
        <v>2508</v>
      </c>
      <c r="M2493" s="42">
        <f t="shared" ref="M2493:M2494" si="534">500*500*50*0.00000785</f>
        <v>98.124999999999986</v>
      </c>
      <c r="N2493" s="3">
        <f>0.45*0.45</f>
        <v>0.20250000000000001</v>
      </c>
      <c r="O2493" s="3" t="s">
        <v>2298</v>
      </c>
      <c r="P2493" s="3">
        <v>18</v>
      </c>
      <c r="Q2493" s="3">
        <f t="shared" si="521"/>
        <v>3.6450000000000005</v>
      </c>
      <c r="R2493" s="42">
        <f t="shared" si="518"/>
        <v>1766.2499999999998</v>
      </c>
      <c r="S2493" s="15">
        <v>0.6</v>
      </c>
      <c r="T2493" s="49"/>
      <c r="U2493" s="15"/>
      <c r="V2493" s="3">
        <f t="shared" ref="V2493:V2494" si="535">$P2493*$S2493</f>
        <v>10.799999999999999</v>
      </c>
      <c r="W2493" s="100"/>
      <c r="X2493" s="42">
        <f t="shared" si="519"/>
        <v>706.5</v>
      </c>
      <c r="Y2493" s="42">
        <f t="shared" si="520"/>
        <v>1059.7499999999998</v>
      </c>
      <c r="Z2493" s="100"/>
      <c r="AA2493" s="3">
        <f t="shared" si="526"/>
        <v>2.1870000000000003</v>
      </c>
      <c r="AB2493" s="61">
        <f t="shared" si="522"/>
        <v>1.4580000000000002</v>
      </c>
      <c r="AC2493" s="7">
        <f t="shared" si="523"/>
        <v>214.59937500000001</v>
      </c>
      <c r="AE2493" s="1">
        <f t="shared" si="533"/>
        <v>0</v>
      </c>
    </row>
    <row r="2494" spans="4:31" s="55" customFormat="1" ht="44.4" hidden="1" customHeight="1" x14ac:dyDescent="0.3">
      <c r="D2494" s="3">
        <f t="shared" si="527"/>
        <v>2477</v>
      </c>
      <c r="E2494" s="3" t="s">
        <v>2822</v>
      </c>
      <c r="F2494" s="3">
        <v>1</v>
      </c>
      <c r="G2494" s="3" t="s">
        <v>2661</v>
      </c>
      <c r="H2494" s="3" t="s">
        <v>2519</v>
      </c>
      <c r="I2494" s="3" t="s">
        <v>2556</v>
      </c>
      <c r="J2494" s="3"/>
      <c r="K2494" s="3"/>
      <c r="L2494" s="3" t="s">
        <v>2508</v>
      </c>
      <c r="M2494" s="42">
        <f t="shared" si="534"/>
        <v>98.124999999999986</v>
      </c>
      <c r="N2494" s="3">
        <f>0.45*0.45</f>
        <v>0.20250000000000001</v>
      </c>
      <c r="O2494" s="3" t="s">
        <v>2298</v>
      </c>
      <c r="P2494" s="3">
        <v>4</v>
      </c>
      <c r="Q2494" s="3">
        <f t="shared" si="521"/>
        <v>0.81</v>
      </c>
      <c r="R2494" s="42">
        <f t="shared" si="518"/>
        <v>392.49999999999994</v>
      </c>
      <c r="S2494" s="15">
        <v>0.6</v>
      </c>
      <c r="T2494" s="49"/>
      <c r="U2494" s="15"/>
      <c r="V2494" s="3">
        <f t="shared" si="535"/>
        <v>2.4</v>
      </c>
      <c r="W2494" s="100"/>
      <c r="X2494" s="42">
        <f t="shared" si="519"/>
        <v>157</v>
      </c>
      <c r="Y2494" s="42">
        <f t="shared" si="520"/>
        <v>235.49999999999994</v>
      </c>
      <c r="Z2494" s="100"/>
      <c r="AA2494" s="3">
        <f t="shared" si="526"/>
        <v>0.48599999999999999</v>
      </c>
      <c r="AB2494" s="61">
        <f t="shared" si="522"/>
        <v>0.32400000000000007</v>
      </c>
      <c r="AC2494" s="7">
        <f t="shared" si="523"/>
        <v>47.688749999999992</v>
      </c>
      <c r="AE2494" s="1">
        <f t="shared" si="533"/>
        <v>0</v>
      </c>
    </row>
    <row r="2495" spans="4:31" customFormat="1" ht="44.4" hidden="1" customHeight="1" x14ac:dyDescent="0.3">
      <c r="D2495" s="3">
        <f t="shared" si="527"/>
        <v>2478</v>
      </c>
      <c r="E2495" s="4" t="s">
        <v>918</v>
      </c>
      <c r="F2495" s="3">
        <v>2</v>
      </c>
      <c r="G2495" s="3" t="s">
        <v>2638</v>
      </c>
      <c r="H2495" s="4" t="s">
        <v>2565</v>
      </c>
      <c r="I2495" s="3" t="s">
        <v>2566</v>
      </c>
      <c r="J2495" s="3"/>
      <c r="K2495" s="3"/>
      <c r="L2495" s="3" t="s">
        <v>2508</v>
      </c>
      <c r="M2495" s="42">
        <v>1.77</v>
      </c>
      <c r="N2495" s="3"/>
      <c r="O2495" s="3"/>
      <c r="P2495" s="3">
        <f>5*4</f>
        <v>20</v>
      </c>
      <c r="Q2495" s="3"/>
      <c r="R2495" s="42">
        <f t="shared" si="518"/>
        <v>35.4</v>
      </c>
      <c r="S2495" s="15">
        <v>0.5</v>
      </c>
      <c r="T2495" s="49"/>
      <c r="U2495" s="15"/>
      <c r="V2495" s="42"/>
      <c r="W2495" s="5"/>
      <c r="X2495" s="58">
        <f t="shared" si="519"/>
        <v>17.7</v>
      </c>
      <c r="Y2495" s="58">
        <f t="shared" si="520"/>
        <v>17.7</v>
      </c>
      <c r="Z2495" s="5"/>
      <c r="AA2495" s="7">
        <f t="shared" ref="AA2495:AA2541" si="536">P2495*(100%-S2495)</f>
        <v>10</v>
      </c>
      <c r="AB2495" s="3">
        <f>P2495-AA2495</f>
        <v>10</v>
      </c>
      <c r="AC2495" s="3">
        <f>M2495*AA2495</f>
        <v>17.7</v>
      </c>
      <c r="AE2495" s="1">
        <f t="shared" si="533"/>
        <v>0</v>
      </c>
    </row>
    <row r="2496" spans="4:31" customFormat="1" ht="44.4" hidden="1" customHeight="1" x14ac:dyDescent="0.3">
      <c r="D2496" s="3">
        <f t="shared" si="527"/>
        <v>2479</v>
      </c>
      <c r="E2496" s="4" t="s">
        <v>918</v>
      </c>
      <c r="F2496" s="3">
        <v>2</v>
      </c>
      <c r="G2496" s="3" t="s">
        <v>2641</v>
      </c>
      <c r="H2496" s="4" t="s">
        <v>2567</v>
      </c>
      <c r="I2496" s="3" t="s">
        <v>2566</v>
      </c>
      <c r="J2496" s="3"/>
      <c r="K2496" s="3"/>
      <c r="L2496" s="3" t="s">
        <v>2508</v>
      </c>
      <c r="M2496" s="42">
        <f>3.14*15*15*500*0.00000785</f>
        <v>2.7730124999999997</v>
      </c>
      <c r="N2496" s="3"/>
      <c r="O2496" s="3"/>
      <c r="P2496" s="3">
        <f>2*4</f>
        <v>8</v>
      </c>
      <c r="Q2496" s="3"/>
      <c r="R2496" s="42">
        <f t="shared" si="518"/>
        <v>22.184099999999997</v>
      </c>
      <c r="S2496" s="15">
        <v>0.7</v>
      </c>
      <c r="T2496" s="49"/>
      <c r="U2496" s="15"/>
      <c r="V2496" s="42"/>
      <c r="W2496" s="5"/>
      <c r="X2496" s="58">
        <f t="shared" si="519"/>
        <v>6.6552299999999995</v>
      </c>
      <c r="Y2496" s="58">
        <f t="shared" si="520"/>
        <v>15.528869999999998</v>
      </c>
      <c r="Z2496" s="5"/>
      <c r="AA2496" s="7">
        <f t="shared" si="536"/>
        <v>2.4000000000000004</v>
      </c>
      <c r="AB2496" s="7">
        <f t="shared" ref="AB2496:AB2542" si="537">P2496-AA2496</f>
        <v>5.6</v>
      </c>
      <c r="AC2496" s="42">
        <f t="shared" ref="AC2496:AC2542" si="538">M2496*AA2496</f>
        <v>6.6552300000000004</v>
      </c>
      <c r="AE2496" s="1">
        <f t="shared" si="533"/>
        <v>0</v>
      </c>
    </row>
    <row r="2497" spans="4:31" customFormat="1" ht="44.4" hidden="1" customHeight="1" x14ac:dyDescent="0.3">
      <c r="D2497" s="3">
        <f t="shared" si="527"/>
        <v>2480</v>
      </c>
      <c r="E2497" s="4" t="s">
        <v>918</v>
      </c>
      <c r="F2497" s="3">
        <v>2</v>
      </c>
      <c r="G2497" s="3" t="s">
        <v>2641</v>
      </c>
      <c r="H2497" s="4" t="s">
        <v>2567</v>
      </c>
      <c r="I2497" s="3" t="s">
        <v>2566</v>
      </c>
      <c r="J2497" s="3"/>
      <c r="K2497" s="3"/>
      <c r="L2497" s="3" t="s">
        <v>2508</v>
      </c>
      <c r="M2497" s="42">
        <f>3.14*15*15*500*0.00000785</f>
        <v>2.7730124999999997</v>
      </c>
      <c r="N2497" s="3"/>
      <c r="O2497" s="3"/>
      <c r="P2497" s="3">
        <f>6*4</f>
        <v>24</v>
      </c>
      <c r="Q2497" s="3"/>
      <c r="R2497" s="42">
        <f t="shared" si="518"/>
        <v>66.552299999999988</v>
      </c>
      <c r="S2497" s="15">
        <v>0.7</v>
      </c>
      <c r="T2497" s="49"/>
      <c r="U2497" s="15"/>
      <c r="V2497" s="42"/>
      <c r="W2497" s="5"/>
      <c r="X2497" s="58">
        <f t="shared" si="519"/>
        <v>19.965690000000002</v>
      </c>
      <c r="Y2497" s="58">
        <f t="shared" si="520"/>
        <v>46.586609999999986</v>
      </c>
      <c r="Z2497" s="5"/>
      <c r="AA2497" s="7">
        <f t="shared" si="536"/>
        <v>7.2000000000000011</v>
      </c>
      <c r="AB2497" s="7">
        <f t="shared" si="537"/>
        <v>16.799999999999997</v>
      </c>
      <c r="AC2497" s="42">
        <f t="shared" si="538"/>
        <v>19.965690000000002</v>
      </c>
      <c r="AE2497" s="1">
        <f t="shared" si="533"/>
        <v>0</v>
      </c>
    </row>
    <row r="2498" spans="4:31" customFormat="1" ht="44.4" hidden="1" customHeight="1" x14ac:dyDescent="0.3">
      <c r="D2498" s="3">
        <f t="shared" si="527"/>
        <v>2481</v>
      </c>
      <c r="E2498" s="4" t="s">
        <v>918</v>
      </c>
      <c r="F2498" s="3">
        <v>2</v>
      </c>
      <c r="G2498" s="3" t="s">
        <v>2642</v>
      </c>
      <c r="H2498" s="4" t="s">
        <v>2568</v>
      </c>
      <c r="I2498" s="3" t="s">
        <v>2566</v>
      </c>
      <c r="J2498" s="3"/>
      <c r="K2498" s="3"/>
      <c r="L2498" s="3" t="s">
        <v>2508</v>
      </c>
      <c r="M2498" s="42">
        <f>3.14*18*18*500*0.00000785</f>
        <v>3.9931379999999996</v>
      </c>
      <c r="N2498" s="3"/>
      <c r="O2498" s="3"/>
      <c r="P2498" s="3">
        <f>3*4</f>
        <v>12</v>
      </c>
      <c r="Q2498" s="3"/>
      <c r="R2498" s="42">
        <f t="shared" si="518"/>
        <v>47.917655999999994</v>
      </c>
      <c r="S2498" s="15">
        <v>0.5</v>
      </c>
      <c r="T2498" s="49"/>
      <c r="U2498" s="15"/>
      <c r="V2498" s="42"/>
      <c r="W2498" s="5"/>
      <c r="X2498" s="58">
        <f t="shared" si="519"/>
        <v>23.958827999999997</v>
      </c>
      <c r="Y2498" s="58">
        <f t="shared" si="520"/>
        <v>23.958827999999997</v>
      </c>
      <c r="Z2498" s="5"/>
      <c r="AA2498" s="7">
        <f t="shared" si="536"/>
        <v>6</v>
      </c>
      <c r="AB2498" s="7">
        <f t="shared" si="537"/>
        <v>6</v>
      </c>
      <c r="AC2498" s="42">
        <f t="shared" si="538"/>
        <v>23.958827999999997</v>
      </c>
      <c r="AE2498" s="1">
        <f t="shared" si="533"/>
        <v>0</v>
      </c>
    </row>
    <row r="2499" spans="4:31" customFormat="1" ht="44.4" hidden="1" customHeight="1" x14ac:dyDescent="0.3">
      <c r="D2499" s="3">
        <f t="shared" si="527"/>
        <v>2482</v>
      </c>
      <c r="E2499" s="4" t="s">
        <v>918</v>
      </c>
      <c r="F2499" s="3">
        <v>2</v>
      </c>
      <c r="G2499" s="3" t="s">
        <v>2644</v>
      </c>
      <c r="H2499" s="4" t="s">
        <v>2569</v>
      </c>
      <c r="I2499" s="3" t="s">
        <v>2566</v>
      </c>
      <c r="J2499" s="3"/>
      <c r="K2499" s="3"/>
      <c r="L2499" s="3" t="s">
        <v>2508</v>
      </c>
      <c r="M2499" s="42">
        <f>3.14*21*21*500*0.00000785</f>
        <v>5.4351044999999996</v>
      </c>
      <c r="N2499" s="3"/>
      <c r="O2499" s="3"/>
      <c r="P2499" s="3">
        <f>1*4</f>
        <v>4</v>
      </c>
      <c r="Q2499" s="3"/>
      <c r="R2499" s="42">
        <f t="shared" si="518"/>
        <v>21.740417999999998</v>
      </c>
      <c r="S2499" s="15">
        <v>0.6</v>
      </c>
      <c r="T2499" s="49"/>
      <c r="U2499" s="15"/>
      <c r="V2499" s="42"/>
      <c r="W2499" s="5"/>
      <c r="X2499" s="58">
        <f t="shared" si="519"/>
        <v>8.6961671999999997</v>
      </c>
      <c r="Y2499" s="58">
        <f t="shared" si="520"/>
        <v>13.044250799999999</v>
      </c>
      <c r="Z2499" s="5"/>
      <c r="AA2499" s="7">
        <f t="shared" si="536"/>
        <v>1.6</v>
      </c>
      <c r="AB2499" s="7">
        <f t="shared" si="537"/>
        <v>2.4</v>
      </c>
      <c r="AC2499" s="42">
        <f t="shared" si="538"/>
        <v>8.6961671999999997</v>
      </c>
      <c r="AE2499" s="1">
        <f t="shared" si="533"/>
        <v>0</v>
      </c>
    </row>
    <row r="2500" spans="4:31" customFormat="1" ht="44.4" hidden="1" customHeight="1" x14ac:dyDescent="0.3">
      <c r="D2500" s="3">
        <f t="shared" si="527"/>
        <v>2483</v>
      </c>
      <c r="E2500" s="4" t="s">
        <v>918</v>
      </c>
      <c r="F2500" s="3">
        <v>2</v>
      </c>
      <c r="G2500" s="3" t="s">
        <v>2641</v>
      </c>
      <c r="H2500" s="4" t="s">
        <v>2567</v>
      </c>
      <c r="I2500" s="3" t="s">
        <v>2566</v>
      </c>
      <c r="J2500" s="3"/>
      <c r="K2500" s="3"/>
      <c r="L2500" s="3" t="s">
        <v>2508</v>
      </c>
      <c r="M2500" s="42">
        <f>3.14*15*15*500*0.00000785</f>
        <v>2.7730124999999997</v>
      </c>
      <c r="N2500" s="3"/>
      <c r="O2500" s="3"/>
      <c r="P2500" s="3">
        <f>9*4</f>
        <v>36</v>
      </c>
      <c r="Q2500" s="3"/>
      <c r="R2500" s="42">
        <f t="shared" si="518"/>
        <v>99.828449999999989</v>
      </c>
      <c r="S2500" s="15">
        <v>0.5</v>
      </c>
      <c r="T2500" s="49"/>
      <c r="U2500" s="15"/>
      <c r="V2500" s="42"/>
      <c r="W2500" s="5"/>
      <c r="X2500" s="58">
        <f t="shared" si="519"/>
        <v>49.914224999999995</v>
      </c>
      <c r="Y2500" s="58">
        <f t="shared" si="520"/>
        <v>49.914224999999995</v>
      </c>
      <c r="Z2500" s="5"/>
      <c r="AA2500" s="7">
        <f t="shared" si="536"/>
        <v>18</v>
      </c>
      <c r="AB2500" s="7">
        <f t="shared" si="537"/>
        <v>18</v>
      </c>
      <c r="AC2500" s="42">
        <f t="shared" si="538"/>
        <v>49.914224999999995</v>
      </c>
      <c r="AE2500" s="1">
        <f t="shared" si="533"/>
        <v>0</v>
      </c>
    </row>
    <row r="2501" spans="4:31" customFormat="1" ht="44.4" hidden="1" customHeight="1" x14ac:dyDescent="0.3">
      <c r="D2501" s="3">
        <f t="shared" si="527"/>
        <v>2484</v>
      </c>
      <c r="E2501" s="4" t="s">
        <v>918</v>
      </c>
      <c r="F2501" s="3">
        <v>2</v>
      </c>
      <c r="G2501" s="3" t="s">
        <v>2642</v>
      </c>
      <c r="H2501" s="4" t="s">
        <v>2568</v>
      </c>
      <c r="I2501" s="3" t="s">
        <v>2566</v>
      </c>
      <c r="J2501" s="3"/>
      <c r="K2501" s="3"/>
      <c r="L2501" s="3" t="s">
        <v>2508</v>
      </c>
      <c r="M2501" s="42">
        <f>3.14*18*18*500*0.00000785</f>
        <v>3.9931379999999996</v>
      </c>
      <c r="N2501" s="3"/>
      <c r="O2501" s="3"/>
      <c r="P2501" s="3">
        <f>4*4</f>
        <v>16</v>
      </c>
      <c r="Q2501" s="3"/>
      <c r="R2501" s="42">
        <f t="shared" si="518"/>
        <v>63.890207999999994</v>
      </c>
      <c r="S2501" s="15">
        <v>0.5</v>
      </c>
      <c r="T2501" s="49"/>
      <c r="U2501" s="15"/>
      <c r="V2501" s="42"/>
      <c r="W2501" s="5"/>
      <c r="X2501" s="58">
        <f t="shared" si="519"/>
        <v>31.945103999999997</v>
      </c>
      <c r="Y2501" s="58">
        <f t="shared" si="520"/>
        <v>31.945103999999997</v>
      </c>
      <c r="Z2501" s="5"/>
      <c r="AA2501" s="7">
        <f t="shared" si="536"/>
        <v>8</v>
      </c>
      <c r="AB2501" s="7">
        <f t="shared" si="537"/>
        <v>8</v>
      </c>
      <c r="AC2501" s="42">
        <f t="shared" si="538"/>
        <v>31.945103999999997</v>
      </c>
      <c r="AE2501" s="1">
        <f t="shared" si="533"/>
        <v>0</v>
      </c>
    </row>
    <row r="2502" spans="4:31" customFormat="1" ht="44.4" hidden="1" customHeight="1" x14ac:dyDescent="0.3">
      <c r="D2502" s="3">
        <f t="shared" si="527"/>
        <v>2485</v>
      </c>
      <c r="E2502" s="4" t="s">
        <v>918</v>
      </c>
      <c r="F2502" s="3">
        <v>2</v>
      </c>
      <c r="G2502" s="3" t="s">
        <v>2644</v>
      </c>
      <c r="H2502" s="4" t="s">
        <v>2569</v>
      </c>
      <c r="I2502" s="3" t="s">
        <v>2566</v>
      </c>
      <c r="J2502" s="3"/>
      <c r="K2502" s="3"/>
      <c r="L2502" s="3" t="s">
        <v>2508</v>
      </c>
      <c r="M2502" s="42">
        <f>3.14*21*21*500*0.00000785</f>
        <v>5.4351044999999996</v>
      </c>
      <c r="N2502" s="3"/>
      <c r="O2502" s="3"/>
      <c r="P2502" s="3">
        <f>4*6</f>
        <v>24</v>
      </c>
      <c r="Q2502" s="3"/>
      <c r="R2502" s="42">
        <f t="shared" si="518"/>
        <v>130.44250799999998</v>
      </c>
      <c r="S2502" s="15">
        <v>0.5</v>
      </c>
      <c r="T2502" s="49"/>
      <c r="U2502" s="15"/>
      <c r="V2502" s="42"/>
      <c r="W2502" s="5"/>
      <c r="X2502" s="58">
        <f t="shared" si="519"/>
        <v>65.221253999999988</v>
      </c>
      <c r="Y2502" s="58">
        <f t="shared" si="520"/>
        <v>65.221253999999988</v>
      </c>
      <c r="Z2502" s="5"/>
      <c r="AA2502" s="7">
        <f t="shared" si="536"/>
        <v>12</v>
      </c>
      <c r="AB2502" s="7">
        <f t="shared" si="537"/>
        <v>12</v>
      </c>
      <c r="AC2502" s="42">
        <f t="shared" si="538"/>
        <v>65.221253999999988</v>
      </c>
      <c r="AE2502" s="1">
        <f t="shared" si="533"/>
        <v>0</v>
      </c>
    </row>
    <row r="2503" spans="4:31" customFormat="1" ht="44.4" hidden="1" customHeight="1" x14ac:dyDescent="0.3">
      <c r="D2503" s="3">
        <f t="shared" si="527"/>
        <v>2486</v>
      </c>
      <c r="E2503" s="4" t="s">
        <v>918</v>
      </c>
      <c r="F2503" s="3">
        <v>2</v>
      </c>
      <c r="G2503" s="3" t="s">
        <v>2646</v>
      </c>
      <c r="H2503" s="4" t="s">
        <v>2570</v>
      </c>
      <c r="I2503" s="3" t="s">
        <v>2566</v>
      </c>
      <c r="J2503" s="3"/>
      <c r="K2503" s="3"/>
      <c r="L2503" s="3" t="s">
        <v>2508</v>
      </c>
      <c r="M2503" s="42">
        <f>3.14*24*24*500*0.00000785</f>
        <v>7.0989119999999986</v>
      </c>
      <c r="N2503" s="3"/>
      <c r="O2503" s="3"/>
      <c r="P2503" s="3">
        <f>5*4</f>
        <v>20</v>
      </c>
      <c r="Q2503" s="3"/>
      <c r="R2503" s="42">
        <f t="shared" si="518"/>
        <v>141.97823999999997</v>
      </c>
      <c r="S2503" s="15">
        <v>0.5</v>
      </c>
      <c r="T2503" s="49"/>
      <c r="U2503" s="15"/>
      <c r="V2503" s="42"/>
      <c r="W2503" s="5"/>
      <c r="X2503" s="58">
        <f t="shared" si="519"/>
        <v>70.989119999999986</v>
      </c>
      <c r="Y2503" s="58">
        <f t="shared" si="520"/>
        <v>70.989119999999986</v>
      </c>
      <c r="Z2503" s="5"/>
      <c r="AA2503" s="7">
        <f t="shared" si="536"/>
        <v>10</v>
      </c>
      <c r="AB2503" s="7">
        <f t="shared" si="537"/>
        <v>10</v>
      </c>
      <c r="AC2503" s="42">
        <f t="shared" si="538"/>
        <v>70.989119999999986</v>
      </c>
      <c r="AE2503" s="1">
        <f t="shared" si="533"/>
        <v>0</v>
      </c>
    </row>
    <row r="2504" spans="4:31" customFormat="1" ht="44.4" hidden="1" customHeight="1" x14ac:dyDescent="0.3">
      <c r="D2504" s="3">
        <f t="shared" si="527"/>
        <v>2487</v>
      </c>
      <c r="E2504" s="4" t="s">
        <v>918</v>
      </c>
      <c r="F2504" s="3">
        <v>2</v>
      </c>
      <c r="G2504" s="3" t="s">
        <v>2648</v>
      </c>
      <c r="H2504" s="4" t="s">
        <v>2571</v>
      </c>
      <c r="I2504" s="3" t="s">
        <v>2566</v>
      </c>
      <c r="J2504" s="3"/>
      <c r="K2504" s="3"/>
      <c r="L2504" s="3" t="s">
        <v>2508</v>
      </c>
      <c r="M2504" s="42">
        <f>3.14*32*32*500*0.00000785</f>
        <v>12.620287999999999</v>
      </c>
      <c r="N2504" s="3"/>
      <c r="O2504" s="3"/>
      <c r="P2504" s="3">
        <f>4*4</f>
        <v>16</v>
      </c>
      <c r="Q2504" s="3"/>
      <c r="R2504" s="42">
        <f t="shared" si="518"/>
        <v>201.92460799999998</v>
      </c>
      <c r="S2504" s="15">
        <v>0.5</v>
      </c>
      <c r="T2504" s="49"/>
      <c r="U2504" s="15"/>
      <c r="V2504" s="42"/>
      <c r="W2504" s="5"/>
      <c r="X2504" s="58">
        <f t="shared" si="519"/>
        <v>100.96230399999999</v>
      </c>
      <c r="Y2504" s="58">
        <f t="shared" si="520"/>
        <v>100.96230399999999</v>
      </c>
      <c r="Z2504" s="5"/>
      <c r="AA2504" s="7">
        <f t="shared" si="536"/>
        <v>8</v>
      </c>
      <c r="AB2504" s="7">
        <f t="shared" si="537"/>
        <v>8</v>
      </c>
      <c r="AC2504" s="42">
        <f t="shared" si="538"/>
        <v>100.96230399999999</v>
      </c>
      <c r="AE2504" s="1">
        <f t="shared" si="533"/>
        <v>0</v>
      </c>
    </row>
    <row r="2505" spans="4:31" customFormat="1" ht="44.4" hidden="1" customHeight="1" x14ac:dyDescent="0.3">
      <c r="D2505" s="3">
        <f t="shared" si="527"/>
        <v>2488</v>
      </c>
      <c r="E2505" s="4" t="s">
        <v>2019</v>
      </c>
      <c r="F2505" s="3">
        <v>7</v>
      </c>
      <c r="G2505" s="3" t="s">
        <v>2638</v>
      </c>
      <c r="H2505" s="4" t="s">
        <v>2565</v>
      </c>
      <c r="I2505" s="3" t="s">
        <v>2566</v>
      </c>
      <c r="J2505" s="3"/>
      <c r="K2505" s="3"/>
      <c r="L2505" s="3" t="s">
        <v>2508</v>
      </c>
      <c r="M2505" s="42">
        <v>1.77</v>
      </c>
      <c r="N2505" s="3"/>
      <c r="O2505" s="3"/>
      <c r="P2505" s="3">
        <f>4*4</f>
        <v>16</v>
      </c>
      <c r="Q2505" s="3"/>
      <c r="R2505" s="42">
        <f t="shared" si="518"/>
        <v>28.32</v>
      </c>
      <c r="S2505" s="15">
        <v>0.4</v>
      </c>
      <c r="T2505" s="49"/>
      <c r="U2505" s="15"/>
      <c r="V2505" s="42"/>
      <c r="W2505" s="5"/>
      <c r="X2505" s="58">
        <f t="shared" si="519"/>
        <v>16.991999999999997</v>
      </c>
      <c r="Y2505" s="58">
        <f t="shared" si="520"/>
        <v>11.328000000000001</v>
      </c>
      <c r="Z2505" s="5"/>
      <c r="AA2505" s="7">
        <f t="shared" si="536"/>
        <v>9.6</v>
      </c>
      <c r="AB2505" s="7">
        <f t="shared" si="537"/>
        <v>6.4</v>
      </c>
      <c r="AC2505" s="42">
        <f t="shared" si="538"/>
        <v>16.992000000000001</v>
      </c>
      <c r="AE2505" s="1">
        <f t="shared" si="533"/>
        <v>0</v>
      </c>
    </row>
    <row r="2506" spans="4:31" customFormat="1" ht="44.4" hidden="1" customHeight="1" x14ac:dyDescent="0.3">
      <c r="D2506" s="3">
        <f t="shared" si="527"/>
        <v>2489</v>
      </c>
      <c r="E2506" s="4" t="s">
        <v>2019</v>
      </c>
      <c r="F2506" s="3">
        <v>7</v>
      </c>
      <c r="G2506" s="3" t="s">
        <v>2640</v>
      </c>
      <c r="H2506" s="4" t="s">
        <v>2572</v>
      </c>
      <c r="I2506" s="3" t="s">
        <v>2566</v>
      </c>
      <c r="J2506" s="3"/>
      <c r="K2506" s="3"/>
      <c r="L2506" s="3" t="s">
        <v>2508</v>
      </c>
      <c r="M2506" s="42">
        <f>3.14*14*14*500*0.00000785</f>
        <v>2.4156019999999998</v>
      </c>
      <c r="N2506" s="3"/>
      <c r="O2506" s="3"/>
      <c r="P2506" s="3">
        <v>6</v>
      </c>
      <c r="Q2506" s="3"/>
      <c r="R2506" s="42">
        <f t="shared" si="518"/>
        <v>14.493611999999999</v>
      </c>
      <c r="S2506" s="15">
        <v>0.4</v>
      </c>
      <c r="T2506" s="49"/>
      <c r="U2506" s="15"/>
      <c r="V2506" s="42"/>
      <c r="W2506" s="5"/>
      <c r="X2506" s="58">
        <f t="shared" si="519"/>
        <v>8.6961671999999979</v>
      </c>
      <c r="Y2506" s="58">
        <f t="shared" si="520"/>
        <v>5.7974448000000001</v>
      </c>
      <c r="Z2506" s="5"/>
      <c r="AA2506" s="7">
        <f t="shared" si="536"/>
        <v>3.5999999999999996</v>
      </c>
      <c r="AB2506" s="7">
        <f t="shared" si="537"/>
        <v>2.4000000000000004</v>
      </c>
      <c r="AC2506" s="42">
        <f t="shared" si="538"/>
        <v>8.6961671999999979</v>
      </c>
      <c r="AE2506" s="1">
        <f t="shared" si="533"/>
        <v>0</v>
      </c>
    </row>
    <row r="2507" spans="4:31" customFormat="1" ht="44.4" hidden="1" customHeight="1" x14ac:dyDescent="0.3">
      <c r="D2507" s="3">
        <f t="shared" si="527"/>
        <v>2490</v>
      </c>
      <c r="E2507" s="4" t="s">
        <v>2019</v>
      </c>
      <c r="F2507" s="3">
        <v>7</v>
      </c>
      <c r="G2507" s="3" t="s">
        <v>2640</v>
      </c>
      <c r="H2507" s="4" t="s">
        <v>2572</v>
      </c>
      <c r="I2507" s="3" t="s">
        <v>2566</v>
      </c>
      <c r="J2507" s="3"/>
      <c r="K2507" s="3"/>
      <c r="L2507" s="3" t="s">
        <v>2508</v>
      </c>
      <c r="M2507" s="42">
        <f>3.14*14*14*500*0.00000785</f>
        <v>2.4156019999999998</v>
      </c>
      <c r="N2507" s="3"/>
      <c r="O2507" s="3"/>
      <c r="P2507" s="3">
        <f>4*4</f>
        <v>16</v>
      </c>
      <c r="Q2507" s="3"/>
      <c r="R2507" s="42">
        <f t="shared" si="518"/>
        <v>38.649631999999997</v>
      </c>
      <c r="S2507" s="15">
        <v>0.4</v>
      </c>
      <c r="T2507" s="49"/>
      <c r="U2507" s="15"/>
      <c r="V2507" s="42"/>
      <c r="W2507" s="5"/>
      <c r="X2507" s="58">
        <f t="shared" si="519"/>
        <v>23.189779199999997</v>
      </c>
      <c r="Y2507" s="58">
        <f t="shared" si="520"/>
        <v>15.4598528</v>
      </c>
      <c r="Z2507" s="5"/>
      <c r="AA2507" s="7">
        <f t="shared" si="536"/>
        <v>9.6</v>
      </c>
      <c r="AB2507" s="7">
        <f t="shared" si="537"/>
        <v>6.4</v>
      </c>
      <c r="AC2507" s="42">
        <f t="shared" si="538"/>
        <v>23.189779199999997</v>
      </c>
      <c r="AE2507" s="1">
        <f t="shared" si="533"/>
        <v>0</v>
      </c>
    </row>
    <row r="2508" spans="4:31" customFormat="1" ht="44.4" hidden="1" customHeight="1" x14ac:dyDescent="0.3">
      <c r="D2508" s="3">
        <f t="shared" si="527"/>
        <v>2491</v>
      </c>
      <c r="E2508" s="4" t="s">
        <v>2019</v>
      </c>
      <c r="F2508" s="3">
        <v>7</v>
      </c>
      <c r="G2508" s="3" t="s">
        <v>2640</v>
      </c>
      <c r="H2508" s="4" t="s">
        <v>2572</v>
      </c>
      <c r="I2508" s="3" t="s">
        <v>2566</v>
      </c>
      <c r="J2508" s="3"/>
      <c r="K2508" s="3"/>
      <c r="L2508" s="3" t="s">
        <v>2508</v>
      </c>
      <c r="M2508" s="42">
        <f>3.14*14*14*500*0.00000785</f>
        <v>2.4156019999999998</v>
      </c>
      <c r="N2508" s="3"/>
      <c r="O2508" s="3"/>
      <c r="P2508" s="3">
        <f>1*5</f>
        <v>5</v>
      </c>
      <c r="Q2508" s="3"/>
      <c r="R2508" s="42">
        <f t="shared" si="518"/>
        <v>12.078009999999999</v>
      </c>
      <c r="S2508" s="15">
        <v>0.4</v>
      </c>
      <c r="T2508" s="49"/>
      <c r="U2508" s="15"/>
      <c r="V2508" s="42"/>
      <c r="W2508" s="5"/>
      <c r="X2508" s="58">
        <f t="shared" si="519"/>
        <v>7.2468059999999994</v>
      </c>
      <c r="Y2508" s="58">
        <f t="shared" si="520"/>
        <v>4.8312039999999996</v>
      </c>
      <c r="Z2508" s="5"/>
      <c r="AA2508" s="7">
        <f t="shared" si="536"/>
        <v>3</v>
      </c>
      <c r="AB2508" s="7">
        <f t="shared" si="537"/>
        <v>2</v>
      </c>
      <c r="AC2508" s="42">
        <f t="shared" si="538"/>
        <v>7.2468059999999994</v>
      </c>
      <c r="AE2508" s="1">
        <f t="shared" si="533"/>
        <v>0</v>
      </c>
    </row>
    <row r="2509" spans="4:31" customFormat="1" ht="44.4" hidden="1" customHeight="1" x14ac:dyDescent="0.3">
      <c r="D2509" s="3">
        <f t="shared" si="527"/>
        <v>2492</v>
      </c>
      <c r="E2509" s="4" t="s">
        <v>2019</v>
      </c>
      <c r="F2509" s="3">
        <v>7</v>
      </c>
      <c r="G2509" s="3" t="s">
        <v>2640</v>
      </c>
      <c r="H2509" s="4" t="s">
        <v>2572</v>
      </c>
      <c r="I2509" s="3" t="s">
        <v>2566</v>
      </c>
      <c r="J2509" s="3"/>
      <c r="K2509" s="3"/>
      <c r="L2509" s="3" t="s">
        <v>2508</v>
      </c>
      <c r="M2509" s="42">
        <f>3.14*14*14*500*0.00000785</f>
        <v>2.4156019999999998</v>
      </c>
      <c r="N2509" s="3"/>
      <c r="O2509" s="3"/>
      <c r="P2509" s="3">
        <f>4*4</f>
        <v>16</v>
      </c>
      <c r="Q2509" s="3"/>
      <c r="R2509" s="42">
        <f t="shared" si="518"/>
        <v>38.649631999999997</v>
      </c>
      <c r="S2509" s="15">
        <v>0.4</v>
      </c>
      <c r="T2509" s="49"/>
      <c r="U2509" s="15"/>
      <c r="V2509" s="42"/>
      <c r="W2509" s="5"/>
      <c r="X2509" s="58">
        <f t="shared" si="519"/>
        <v>23.189779199999997</v>
      </c>
      <c r="Y2509" s="58">
        <f t="shared" si="520"/>
        <v>15.4598528</v>
      </c>
      <c r="Z2509" s="5"/>
      <c r="AA2509" s="7">
        <f t="shared" si="536"/>
        <v>9.6</v>
      </c>
      <c r="AB2509" s="7">
        <f t="shared" si="537"/>
        <v>6.4</v>
      </c>
      <c r="AC2509" s="42">
        <f t="shared" si="538"/>
        <v>23.189779199999997</v>
      </c>
      <c r="AE2509" s="1">
        <f t="shared" si="533"/>
        <v>0</v>
      </c>
    </row>
    <row r="2510" spans="4:31" customFormat="1" ht="44.4" hidden="1" customHeight="1" x14ac:dyDescent="0.3">
      <c r="D2510" s="3">
        <f t="shared" si="527"/>
        <v>2493</v>
      </c>
      <c r="E2510" s="4" t="s">
        <v>2019</v>
      </c>
      <c r="F2510" s="3">
        <v>7</v>
      </c>
      <c r="G2510" s="3" t="s">
        <v>2640</v>
      </c>
      <c r="H2510" s="4" t="s">
        <v>2572</v>
      </c>
      <c r="I2510" s="3" t="s">
        <v>2566</v>
      </c>
      <c r="J2510" s="3"/>
      <c r="K2510" s="3"/>
      <c r="L2510" s="3" t="s">
        <v>2508</v>
      </c>
      <c r="M2510" s="42">
        <f>3.14*14*14*500*0.00000785</f>
        <v>2.4156019999999998</v>
      </c>
      <c r="N2510" s="3"/>
      <c r="O2510" s="3"/>
      <c r="P2510" s="3">
        <f>1*6</f>
        <v>6</v>
      </c>
      <c r="Q2510" s="3"/>
      <c r="R2510" s="42">
        <f t="shared" si="518"/>
        <v>14.493611999999999</v>
      </c>
      <c r="S2510" s="15">
        <v>0.4</v>
      </c>
      <c r="T2510" s="49"/>
      <c r="U2510" s="15"/>
      <c r="V2510" s="42"/>
      <c r="W2510" s="5"/>
      <c r="X2510" s="58">
        <f t="shared" si="519"/>
        <v>8.6961671999999979</v>
      </c>
      <c r="Y2510" s="58">
        <f t="shared" si="520"/>
        <v>5.7974448000000001</v>
      </c>
      <c r="Z2510" s="5"/>
      <c r="AA2510" s="7">
        <f t="shared" si="536"/>
        <v>3.5999999999999996</v>
      </c>
      <c r="AB2510" s="7">
        <f t="shared" si="537"/>
        <v>2.4000000000000004</v>
      </c>
      <c r="AC2510" s="42">
        <f t="shared" si="538"/>
        <v>8.6961671999999979</v>
      </c>
      <c r="AE2510" s="1">
        <f t="shared" si="533"/>
        <v>0</v>
      </c>
    </row>
    <row r="2511" spans="4:31" customFormat="1" ht="44.4" hidden="1" customHeight="1" x14ac:dyDescent="0.3">
      <c r="D2511" s="3">
        <f t="shared" si="527"/>
        <v>2494</v>
      </c>
      <c r="E2511" s="4" t="s">
        <v>2779</v>
      </c>
      <c r="F2511" s="3">
        <v>8</v>
      </c>
      <c r="G2511" s="3" t="s">
        <v>2638</v>
      </c>
      <c r="H2511" s="4" t="s">
        <v>2565</v>
      </c>
      <c r="I2511" s="3" t="s">
        <v>2566</v>
      </c>
      <c r="J2511" s="3"/>
      <c r="K2511" s="3"/>
      <c r="L2511" s="3" t="s">
        <v>2508</v>
      </c>
      <c r="M2511" s="42">
        <v>1.77</v>
      </c>
      <c r="N2511" s="3"/>
      <c r="O2511" s="3"/>
      <c r="P2511" s="3">
        <f>3*4</f>
        <v>12</v>
      </c>
      <c r="Q2511" s="3"/>
      <c r="R2511" s="42">
        <f t="shared" ref="R2511:R2527" si="539">P2511*M2511</f>
        <v>21.240000000000002</v>
      </c>
      <c r="S2511" s="15">
        <v>0.6</v>
      </c>
      <c r="T2511" s="49"/>
      <c r="U2511" s="15"/>
      <c r="V2511" s="42"/>
      <c r="W2511" s="5"/>
      <c r="X2511" s="58">
        <f t="shared" ref="X2511:X2542" si="540">R2511-Y2511</f>
        <v>8.4960000000000004</v>
      </c>
      <c r="Y2511" s="58">
        <f t="shared" ref="Y2511:Y2542" si="541">R2511*S2511</f>
        <v>12.744000000000002</v>
      </c>
      <c r="Z2511" s="5"/>
      <c r="AA2511" s="7">
        <f t="shared" si="536"/>
        <v>4.8000000000000007</v>
      </c>
      <c r="AB2511" s="7">
        <f t="shared" si="537"/>
        <v>7.1999999999999993</v>
      </c>
      <c r="AC2511" s="42">
        <f t="shared" si="538"/>
        <v>8.4960000000000022</v>
      </c>
      <c r="AE2511" s="1">
        <f t="shared" si="533"/>
        <v>0</v>
      </c>
    </row>
    <row r="2512" spans="4:31" customFormat="1" ht="44.4" hidden="1" customHeight="1" x14ac:dyDescent="0.3">
      <c r="D2512" s="3">
        <f t="shared" si="527"/>
        <v>2495</v>
      </c>
      <c r="E2512" s="4" t="s">
        <v>2779</v>
      </c>
      <c r="F2512" s="3">
        <v>8</v>
      </c>
      <c r="G2512" s="3" t="s">
        <v>2638</v>
      </c>
      <c r="H2512" s="4" t="s">
        <v>2565</v>
      </c>
      <c r="I2512" s="3" t="s">
        <v>2566</v>
      </c>
      <c r="J2512" s="3"/>
      <c r="K2512" s="3"/>
      <c r="L2512" s="3" t="s">
        <v>2508</v>
      </c>
      <c r="M2512" s="42">
        <v>1.77</v>
      </c>
      <c r="N2512" s="3"/>
      <c r="O2512" s="3"/>
      <c r="P2512" s="3">
        <f>9*4</f>
        <v>36</v>
      </c>
      <c r="Q2512" s="3"/>
      <c r="R2512" s="42">
        <f t="shared" si="539"/>
        <v>63.72</v>
      </c>
      <c r="S2512" s="15">
        <v>0.6</v>
      </c>
      <c r="T2512" s="49"/>
      <c r="U2512" s="15"/>
      <c r="V2512" s="42"/>
      <c r="W2512" s="5"/>
      <c r="X2512" s="58">
        <f t="shared" si="540"/>
        <v>25.488</v>
      </c>
      <c r="Y2512" s="58">
        <f t="shared" si="541"/>
        <v>38.231999999999999</v>
      </c>
      <c r="Z2512" s="5"/>
      <c r="AA2512" s="7">
        <f t="shared" si="536"/>
        <v>14.4</v>
      </c>
      <c r="AB2512" s="7">
        <f t="shared" si="537"/>
        <v>21.6</v>
      </c>
      <c r="AC2512" s="42">
        <f t="shared" si="538"/>
        <v>25.488</v>
      </c>
      <c r="AE2512" s="1">
        <f t="shared" si="533"/>
        <v>0</v>
      </c>
    </row>
    <row r="2513" spans="4:31" customFormat="1" ht="44.4" hidden="1" customHeight="1" x14ac:dyDescent="0.3">
      <c r="D2513" s="3">
        <f t="shared" si="527"/>
        <v>2496</v>
      </c>
      <c r="E2513" s="4" t="s">
        <v>2779</v>
      </c>
      <c r="F2513" s="3">
        <v>8</v>
      </c>
      <c r="G2513" s="3" t="s">
        <v>2641</v>
      </c>
      <c r="H2513" s="4" t="s">
        <v>2567</v>
      </c>
      <c r="I2513" s="3" t="s">
        <v>2566</v>
      </c>
      <c r="J2513" s="3"/>
      <c r="K2513" s="3"/>
      <c r="L2513" s="3" t="s">
        <v>2508</v>
      </c>
      <c r="M2513" s="42">
        <f>3.14*15*15*500*0.00000785</f>
        <v>2.7730124999999997</v>
      </c>
      <c r="N2513" s="3"/>
      <c r="O2513" s="3"/>
      <c r="P2513" s="3">
        <f>24*4</f>
        <v>96</v>
      </c>
      <c r="Q2513" s="3"/>
      <c r="R2513" s="42">
        <f t="shared" si="539"/>
        <v>266.20919999999995</v>
      </c>
      <c r="S2513" s="15">
        <v>0.6</v>
      </c>
      <c r="T2513" s="49"/>
      <c r="U2513" s="15"/>
      <c r="V2513" s="42"/>
      <c r="W2513" s="5"/>
      <c r="X2513" s="58">
        <f t="shared" si="540"/>
        <v>106.48367999999999</v>
      </c>
      <c r="Y2513" s="58">
        <f t="shared" si="541"/>
        <v>159.72551999999996</v>
      </c>
      <c r="Z2513" s="5"/>
      <c r="AA2513" s="7">
        <f t="shared" si="536"/>
        <v>38.400000000000006</v>
      </c>
      <c r="AB2513" s="7">
        <f t="shared" si="537"/>
        <v>57.599999999999994</v>
      </c>
      <c r="AC2513" s="42">
        <f t="shared" si="538"/>
        <v>106.48368000000001</v>
      </c>
      <c r="AE2513" s="1">
        <f t="shared" si="533"/>
        <v>0</v>
      </c>
    </row>
    <row r="2514" spans="4:31" customFormat="1" ht="44.4" hidden="1" customHeight="1" x14ac:dyDescent="0.3">
      <c r="D2514" s="3">
        <f t="shared" si="527"/>
        <v>2497</v>
      </c>
      <c r="E2514" s="4" t="s">
        <v>2779</v>
      </c>
      <c r="F2514" s="3">
        <v>8</v>
      </c>
      <c r="G2514" s="3" t="s">
        <v>2640</v>
      </c>
      <c r="H2514" s="4" t="s">
        <v>2572</v>
      </c>
      <c r="I2514" s="3" t="s">
        <v>2566</v>
      </c>
      <c r="J2514" s="3"/>
      <c r="K2514" s="3"/>
      <c r="L2514" s="3" t="s">
        <v>2508</v>
      </c>
      <c r="M2514" s="42">
        <f>3.14*14*14*500*0.00000785</f>
        <v>2.4156019999999998</v>
      </c>
      <c r="N2514" s="3"/>
      <c r="O2514" s="3"/>
      <c r="P2514" s="3">
        <f>5*4</f>
        <v>20</v>
      </c>
      <c r="Q2514" s="3"/>
      <c r="R2514" s="42">
        <f t="shared" si="539"/>
        <v>48.312039999999996</v>
      </c>
      <c r="S2514" s="15">
        <v>0.6</v>
      </c>
      <c r="T2514" s="49"/>
      <c r="U2514" s="15"/>
      <c r="V2514" s="42"/>
      <c r="W2514" s="5"/>
      <c r="X2514" s="58">
        <f t="shared" si="540"/>
        <v>19.324815999999998</v>
      </c>
      <c r="Y2514" s="58">
        <f t="shared" si="541"/>
        <v>28.987223999999998</v>
      </c>
      <c r="Z2514" s="5"/>
      <c r="AA2514" s="7">
        <f t="shared" si="536"/>
        <v>8</v>
      </c>
      <c r="AB2514" s="7">
        <f t="shared" si="537"/>
        <v>12</v>
      </c>
      <c r="AC2514" s="42">
        <f t="shared" si="538"/>
        <v>19.324815999999998</v>
      </c>
      <c r="AE2514" s="1">
        <f t="shared" si="533"/>
        <v>0</v>
      </c>
    </row>
    <row r="2515" spans="4:31" customFormat="1" ht="44.4" hidden="1" customHeight="1" x14ac:dyDescent="0.3">
      <c r="D2515" s="3">
        <f t="shared" si="527"/>
        <v>2498</v>
      </c>
      <c r="E2515" s="4" t="s">
        <v>2779</v>
      </c>
      <c r="F2515" s="3">
        <v>8</v>
      </c>
      <c r="G2515" s="3" t="s">
        <v>2643</v>
      </c>
      <c r="H2515" s="4" t="s">
        <v>2573</v>
      </c>
      <c r="I2515" s="3" t="s">
        <v>2566</v>
      </c>
      <c r="J2515" s="3"/>
      <c r="K2515" s="3"/>
      <c r="L2515" s="3" t="s">
        <v>2508</v>
      </c>
      <c r="M2515" s="42">
        <f>3.14*20*20*500*0.00000785</f>
        <v>4.9297999999999993</v>
      </c>
      <c r="N2515" s="3"/>
      <c r="O2515" s="3"/>
      <c r="P2515" s="3">
        <f>1*4</f>
        <v>4</v>
      </c>
      <c r="Q2515" s="3"/>
      <c r="R2515" s="42">
        <f t="shared" si="539"/>
        <v>19.719199999999997</v>
      </c>
      <c r="S2515" s="15">
        <v>0.5</v>
      </c>
      <c r="T2515" s="49"/>
      <c r="U2515" s="15"/>
      <c r="V2515" s="42"/>
      <c r="W2515" s="5"/>
      <c r="X2515" s="58">
        <f t="shared" si="540"/>
        <v>9.8595999999999986</v>
      </c>
      <c r="Y2515" s="58">
        <f t="shared" si="541"/>
        <v>9.8595999999999986</v>
      </c>
      <c r="Z2515" s="5"/>
      <c r="AA2515" s="7">
        <f t="shared" si="536"/>
        <v>2</v>
      </c>
      <c r="AB2515" s="7">
        <f t="shared" si="537"/>
        <v>2</v>
      </c>
      <c r="AC2515" s="42">
        <f t="shared" si="538"/>
        <v>9.8595999999999986</v>
      </c>
      <c r="AE2515" s="1">
        <f t="shared" si="533"/>
        <v>0</v>
      </c>
    </row>
    <row r="2516" spans="4:31" customFormat="1" ht="44.4" hidden="1" customHeight="1" x14ac:dyDescent="0.3">
      <c r="D2516" s="3">
        <f t="shared" ref="D2516:D2579" si="542">D2515+1</f>
        <v>2499</v>
      </c>
      <c r="E2516" s="4" t="s">
        <v>2779</v>
      </c>
      <c r="F2516" s="3">
        <v>8</v>
      </c>
      <c r="G2516" s="3" t="s">
        <v>2647</v>
      </c>
      <c r="H2516" s="4" t="s">
        <v>2574</v>
      </c>
      <c r="I2516" s="3" t="s">
        <v>2566</v>
      </c>
      <c r="J2516" s="3"/>
      <c r="K2516" s="3"/>
      <c r="L2516" s="3" t="s">
        <v>2508</v>
      </c>
      <c r="M2516" s="42">
        <f>3.14*29*29*500*0.00000785</f>
        <v>10.364904500000002</v>
      </c>
      <c r="N2516" s="3"/>
      <c r="O2516" s="3"/>
      <c r="P2516" s="3">
        <f>1*4</f>
        <v>4</v>
      </c>
      <c r="Q2516" s="3"/>
      <c r="R2516" s="42">
        <f t="shared" si="539"/>
        <v>41.459618000000006</v>
      </c>
      <c r="S2516" s="15">
        <v>0.5</v>
      </c>
      <c r="T2516" s="49"/>
      <c r="U2516" s="15"/>
      <c r="V2516" s="42"/>
      <c r="W2516" s="5"/>
      <c r="X2516" s="58">
        <f t="shared" si="540"/>
        <v>20.729809000000003</v>
      </c>
      <c r="Y2516" s="58">
        <f t="shared" si="541"/>
        <v>20.729809000000003</v>
      </c>
      <c r="Z2516" s="5"/>
      <c r="AA2516" s="7">
        <f t="shared" si="536"/>
        <v>2</v>
      </c>
      <c r="AB2516" s="7">
        <f t="shared" si="537"/>
        <v>2</v>
      </c>
      <c r="AC2516" s="42">
        <f t="shared" si="538"/>
        <v>20.729809000000003</v>
      </c>
      <c r="AE2516" s="1">
        <f t="shared" si="533"/>
        <v>0</v>
      </c>
    </row>
    <row r="2517" spans="4:31" customFormat="1" ht="44.4" hidden="1" customHeight="1" x14ac:dyDescent="0.3">
      <c r="D2517" s="3">
        <f t="shared" si="542"/>
        <v>2500</v>
      </c>
      <c r="E2517" s="4" t="s">
        <v>2779</v>
      </c>
      <c r="F2517" s="3">
        <v>8</v>
      </c>
      <c r="G2517" s="3" t="s">
        <v>2645</v>
      </c>
      <c r="H2517" s="4" t="s">
        <v>2575</v>
      </c>
      <c r="I2517" s="3" t="s">
        <v>2566</v>
      </c>
      <c r="J2517" s="3"/>
      <c r="K2517" s="3"/>
      <c r="L2517" s="3" t="s">
        <v>2508</v>
      </c>
      <c r="M2517" s="42">
        <f>3.14*23*23*500*0.00000785</f>
        <v>6.5196604999999996</v>
      </c>
      <c r="N2517" s="3"/>
      <c r="O2517" s="3"/>
      <c r="P2517" s="3">
        <f>1*4</f>
        <v>4</v>
      </c>
      <c r="Q2517" s="3"/>
      <c r="R2517" s="42">
        <f t="shared" si="539"/>
        <v>26.078641999999999</v>
      </c>
      <c r="S2517" s="15">
        <v>0.5</v>
      </c>
      <c r="T2517" s="49"/>
      <c r="U2517" s="15"/>
      <c r="V2517" s="42"/>
      <c r="W2517" s="5"/>
      <c r="X2517" s="58">
        <f t="shared" si="540"/>
        <v>13.039320999999999</v>
      </c>
      <c r="Y2517" s="58">
        <f t="shared" si="541"/>
        <v>13.039320999999999</v>
      </c>
      <c r="Z2517" s="5"/>
      <c r="AA2517" s="7">
        <f t="shared" si="536"/>
        <v>2</v>
      </c>
      <c r="AB2517" s="7">
        <f t="shared" si="537"/>
        <v>2</v>
      </c>
      <c r="AC2517" s="42">
        <f t="shared" si="538"/>
        <v>13.039320999999999</v>
      </c>
      <c r="AE2517" s="1">
        <f t="shared" si="533"/>
        <v>0</v>
      </c>
    </row>
    <row r="2518" spans="4:31" customFormat="1" ht="44.4" hidden="1" customHeight="1" x14ac:dyDescent="0.3">
      <c r="D2518" s="3">
        <f t="shared" si="542"/>
        <v>2501</v>
      </c>
      <c r="E2518" s="4" t="s">
        <v>2779</v>
      </c>
      <c r="F2518" s="3">
        <v>8</v>
      </c>
      <c r="G2518" s="3" t="s">
        <v>2649</v>
      </c>
      <c r="H2518" s="4" t="s">
        <v>2576</v>
      </c>
      <c r="I2518" s="3" t="s">
        <v>2566</v>
      </c>
      <c r="J2518" s="3"/>
      <c r="K2518" s="3"/>
      <c r="L2518" s="3" t="s">
        <v>2508</v>
      </c>
      <c r="M2518" s="42">
        <f>3.14*33*33*500*0.00000785</f>
        <v>13.4213805</v>
      </c>
      <c r="N2518" s="3"/>
      <c r="O2518" s="3"/>
      <c r="P2518" s="3">
        <f>1*4</f>
        <v>4</v>
      </c>
      <c r="Q2518" s="3"/>
      <c r="R2518" s="42">
        <f t="shared" si="539"/>
        <v>53.685521999999999</v>
      </c>
      <c r="S2518" s="15">
        <v>0.5</v>
      </c>
      <c r="T2518" s="49"/>
      <c r="U2518" s="15"/>
      <c r="V2518" s="42"/>
      <c r="W2518" s="5"/>
      <c r="X2518" s="58">
        <f t="shared" si="540"/>
        <v>26.842760999999999</v>
      </c>
      <c r="Y2518" s="58">
        <f t="shared" si="541"/>
        <v>26.842760999999999</v>
      </c>
      <c r="Z2518" s="5"/>
      <c r="AA2518" s="7">
        <f t="shared" si="536"/>
        <v>2</v>
      </c>
      <c r="AB2518" s="7">
        <f t="shared" si="537"/>
        <v>2</v>
      </c>
      <c r="AC2518" s="42">
        <f t="shared" si="538"/>
        <v>26.842760999999999</v>
      </c>
      <c r="AE2518" s="1">
        <f t="shared" si="533"/>
        <v>0</v>
      </c>
    </row>
    <row r="2519" spans="4:31" customFormat="1" ht="44.4" hidden="1" customHeight="1" x14ac:dyDescent="0.3">
      <c r="D2519" s="3">
        <f t="shared" si="542"/>
        <v>2502</v>
      </c>
      <c r="E2519" s="4" t="s">
        <v>2779</v>
      </c>
      <c r="F2519" s="3">
        <v>8</v>
      </c>
      <c r="G2519" s="3" t="s">
        <v>2646</v>
      </c>
      <c r="H2519" s="4" t="s">
        <v>2570</v>
      </c>
      <c r="I2519" s="3" t="s">
        <v>2566</v>
      </c>
      <c r="J2519" s="3"/>
      <c r="K2519" s="3"/>
      <c r="L2519" s="3" t="s">
        <v>2508</v>
      </c>
      <c r="M2519" s="42">
        <f>3.14*24*24*500*0.00000785</f>
        <v>7.0989119999999986</v>
      </c>
      <c r="N2519" s="3"/>
      <c r="O2519" s="3"/>
      <c r="P2519" s="3">
        <f>6*4</f>
        <v>24</v>
      </c>
      <c r="Q2519" s="3"/>
      <c r="R2519" s="42">
        <f t="shared" si="539"/>
        <v>170.37388799999997</v>
      </c>
      <c r="S2519" s="15">
        <v>0.6</v>
      </c>
      <c r="T2519" s="49"/>
      <c r="U2519" s="15"/>
      <c r="V2519" s="42"/>
      <c r="W2519" s="5"/>
      <c r="X2519" s="58">
        <f t="shared" si="540"/>
        <v>68.149555199999995</v>
      </c>
      <c r="Y2519" s="58">
        <f t="shared" si="541"/>
        <v>102.22433279999997</v>
      </c>
      <c r="Z2519" s="5"/>
      <c r="AA2519" s="7">
        <f t="shared" si="536"/>
        <v>9.6000000000000014</v>
      </c>
      <c r="AB2519" s="7">
        <f t="shared" si="537"/>
        <v>14.399999999999999</v>
      </c>
      <c r="AC2519" s="42">
        <f t="shared" si="538"/>
        <v>68.149555199999995</v>
      </c>
      <c r="AE2519" s="1">
        <f t="shared" si="533"/>
        <v>0</v>
      </c>
    </row>
    <row r="2520" spans="4:31" customFormat="1" ht="44.4" hidden="1" customHeight="1" x14ac:dyDescent="0.3">
      <c r="D2520" s="3">
        <f t="shared" si="542"/>
        <v>2503</v>
      </c>
      <c r="E2520" s="4" t="s">
        <v>2779</v>
      </c>
      <c r="F2520" s="3">
        <v>8</v>
      </c>
      <c r="G2520" s="3" t="s">
        <v>2647</v>
      </c>
      <c r="H2520" s="4" t="s">
        <v>2574</v>
      </c>
      <c r="I2520" s="3" t="s">
        <v>2566</v>
      </c>
      <c r="J2520" s="3"/>
      <c r="K2520" s="3"/>
      <c r="L2520" s="3" t="s">
        <v>2508</v>
      </c>
      <c r="M2520" s="42">
        <f>3.14*29*29*500*0.00000785</f>
        <v>10.364904500000002</v>
      </c>
      <c r="N2520" s="3"/>
      <c r="O2520" s="3"/>
      <c r="P2520" s="3">
        <f>2*6</f>
        <v>12</v>
      </c>
      <c r="Q2520" s="3"/>
      <c r="R2520" s="42">
        <f t="shared" si="539"/>
        <v>124.37885400000002</v>
      </c>
      <c r="S2520" s="15">
        <v>0.6</v>
      </c>
      <c r="T2520" s="49"/>
      <c r="U2520" s="15"/>
      <c r="V2520" s="42"/>
      <c r="W2520" s="5"/>
      <c r="X2520" s="58">
        <f t="shared" si="540"/>
        <v>49.75154160000001</v>
      </c>
      <c r="Y2520" s="58">
        <f t="shared" si="541"/>
        <v>74.627312400000008</v>
      </c>
      <c r="Z2520" s="5"/>
      <c r="AA2520" s="7">
        <f t="shared" si="536"/>
        <v>4.8000000000000007</v>
      </c>
      <c r="AB2520" s="7">
        <f t="shared" si="537"/>
        <v>7.1999999999999993</v>
      </c>
      <c r="AC2520" s="42">
        <f t="shared" si="538"/>
        <v>49.751541600000017</v>
      </c>
      <c r="AE2520" s="1">
        <f t="shared" si="533"/>
        <v>0</v>
      </c>
    </row>
    <row r="2521" spans="4:31" customFormat="1" ht="44.4" hidden="1" customHeight="1" x14ac:dyDescent="0.3">
      <c r="D2521" s="3">
        <f t="shared" si="542"/>
        <v>2504</v>
      </c>
      <c r="E2521" s="4" t="s">
        <v>2779</v>
      </c>
      <c r="F2521" s="3">
        <v>8</v>
      </c>
      <c r="G2521" s="3" t="s">
        <v>2647</v>
      </c>
      <c r="H2521" s="4" t="s">
        <v>2574</v>
      </c>
      <c r="I2521" s="3" t="s">
        <v>2566</v>
      </c>
      <c r="J2521" s="3"/>
      <c r="K2521" s="3"/>
      <c r="L2521" s="3" t="s">
        <v>2508</v>
      </c>
      <c r="M2521" s="42">
        <f>3.14*29*29*500*0.00000785</f>
        <v>10.364904500000002</v>
      </c>
      <c r="N2521" s="3"/>
      <c r="O2521" s="3"/>
      <c r="P2521" s="3">
        <f>3*4</f>
        <v>12</v>
      </c>
      <c r="Q2521" s="3"/>
      <c r="R2521" s="42">
        <f t="shared" si="539"/>
        <v>124.37885400000002</v>
      </c>
      <c r="S2521" s="15">
        <v>0.6</v>
      </c>
      <c r="T2521" s="49"/>
      <c r="U2521" s="15"/>
      <c r="V2521" s="42"/>
      <c r="W2521" s="5"/>
      <c r="X2521" s="58">
        <f t="shared" si="540"/>
        <v>49.75154160000001</v>
      </c>
      <c r="Y2521" s="58">
        <f t="shared" si="541"/>
        <v>74.627312400000008</v>
      </c>
      <c r="Z2521" s="5"/>
      <c r="AA2521" s="7">
        <f t="shared" si="536"/>
        <v>4.8000000000000007</v>
      </c>
      <c r="AB2521" s="7">
        <f t="shared" si="537"/>
        <v>7.1999999999999993</v>
      </c>
      <c r="AC2521" s="42">
        <f t="shared" si="538"/>
        <v>49.751541600000017</v>
      </c>
      <c r="AE2521" s="1">
        <f t="shared" si="533"/>
        <v>0</v>
      </c>
    </row>
    <row r="2522" spans="4:31" s="55" customFormat="1" ht="44.4" hidden="1" customHeight="1" x14ac:dyDescent="0.3">
      <c r="D2522" s="3">
        <f t="shared" si="542"/>
        <v>2505</v>
      </c>
      <c r="E2522" s="3" t="s">
        <v>2822</v>
      </c>
      <c r="F2522" s="3">
        <v>1</v>
      </c>
      <c r="G2522" s="3" t="s">
        <v>2640</v>
      </c>
      <c r="H2522" s="3" t="s">
        <v>2572</v>
      </c>
      <c r="I2522" s="3" t="s">
        <v>2566</v>
      </c>
      <c r="J2522" s="3"/>
      <c r="K2522" s="3"/>
      <c r="L2522" s="3" t="s">
        <v>2508</v>
      </c>
      <c r="M2522" s="42">
        <f>3.14*14*14*500*0.00000785</f>
        <v>2.4156019999999998</v>
      </c>
      <c r="N2522" s="3"/>
      <c r="O2522" s="3"/>
      <c r="P2522" s="3">
        <f>6*4</f>
        <v>24</v>
      </c>
      <c r="Q2522" s="3"/>
      <c r="R2522" s="42">
        <f t="shared" si="539"/>
        <v>57.974447999999995</v>
      </c>
      <c r="S2522" s="15">
        <v>0.6</v>
      </c>
      <c r="T2522" s="49"/>
      <c r="U2522" s="15"/>
      <c r="V2522" s="42"/>
      <c r="W2522" s="100"/>
      <c r="X2522" s="42">
        <f t="shared" si="540"/>
        <v>23.189779199999997</v>
      </c>
      <c r="Y2522" s="42">
        <f t="shared" si="541"/>
        <v>34.784668799999999</v>
      </c>
      <c r="Z2522" s="100"/>
      <c r="AA2522" s="7">
        <f t="shared" si="536"/>
        <v>9.6000000000000014</v>
      </c>
      <c r="AB2522" s="7">
        <f t="shared" si="537"/>
        <v>14.399999999999999</v>
      </c>
      <c r="AC2522" s="7">
        <f t="shared" si="538"/>
        <v>23.1897792</v>
      </c>
      <c r="AE2522" s="1">
        <f t="shared" si="533"/>
        <v>0</v>
      </c>
    </row>
    <row r="2523" spans="4:31" s="55" customFormat="1" ht="44.4" hidden="1" customHeight="1" x14ac:dyDescent="0.3">
      <c r="D2523" s="3">
        <f t="shared" si="542"/>
        <v>2506</v>
      </c>
      <c r="E2523" s="3" t="s">
        <v>2822</v>
      </c>
      <c r="F2523" s="3">
        <v>1</v>
      </c>
      <c r="G2523" s="3" t="s">
        <v>2640</v>
      </c>
      <c r="H2523" s="3" t="s">
        <v>2572</v>
      </c>
      <c r="I2523" s="3" t="s">
        <v>2566</v>
      </c>
      <c r="J2523" s="3"/>
      <c r="K2523" s="3"/>
      <c r="L2523" s="3" t="s">
        <v>2508</v>
      </c>
      <c r="M2523" s="42">
        <f>3.14*14*14*500*0.00000785</f>
        <v>2.4156019999999998</v>
      </c>
      <c r="N2523" s="3"/>
      <c r="O2523" s="3"/>
      <c r="P2523" s="3">
        <f>14*4</f>
        <v>56</v>
      </c>
      <c r="Q2523" s="3"/>
      <c r="R2523" s="42">
        <f t="shared" si="539"/>
        <v>135.27371199999999</v>
      </c>
      <c r="S2523" s="15">
        <v>0.6</v>
      </c>
      <c r="T2523" s="49"/>
      <c r="U2523" s="15"/>
      <c r="V2523" s="42"/>
      <c r="W2523" s="100"/>
      <c r="X2523" s="42">
        <f t="shared" si="540"/>
        <v>54.109484800000004</v>
      </c>
      <c r="Y2523" s="42">
        <f t="shared" si="541"/>
        <v>81.164227199999985</v>
      </c>
      <c r="Z2523" s="100"/>
      <c r="AA2523" s="7">
        <f t="shared" si="536"/>
        <v>22.400000000000002</v>
      </c>
      <c r="AB2523" s="7">
        <f t="shared" si="537"/>
        <v>33.599999999999994</v>
      </c>
      <c r="AC2523" s="7">
        <f t="shared" si="538"/>
        <v>54.109484800000004</v>
      </c>
      <c r="AE2523" s="1">
        <f t="shared" si="533"/>
        <v>0</v>
      </c>
    </row>
    <row r="2524" spans="4:31" s="55" customFormat="1" ht="44.4" hidden="1" customHeight="1" x14ac:dyDescent="0.3">
      <c r="D2524" s="3">
        <f t="shared" si="542"/>
        <v>2507</v>
      </c>
      <c r="E2524" s="3" t="s">
        <v>2822</v>
      </c>
      <c r="F2524" s="3">
        <v>1</v>
      </c>
      <c r="G2524" s="3" t="s">
        <v>2645</v>
      </c>
      <c r="H2524" s="3" t="s">
        <v>2575</v>
      </c>
      <c r="I2524" s="3" t="s">
        <v>2566</v>
      </c>
      <c r="J2524" s="3"/>
      <c r="K2524" s="3"/>
      <c r="L2524" s="3" t="s">
        <v>2508</v>
      </c>
      <c r="M2524" s="42">
        <f>3.14*23*23*500*0.00000785</f>
        <v>6.5196604999999996</v>
      </c>
      <c r="N2524" s="3"/>
      <c r="O2524" s="3"/>
      <c r="P2524" s="3">
        <f>24*4</f>
        <v>96</v>
      </c>
      <c r="Q2524" s="3"/>
      <c r="R2524" s="42">
        <f t="shared" si="539"/>
        <v>625.88740799999994</v>
      </c>
      <c r="S2524" s="15">
        <v>0.6</v>
      </c>
      <c r="T2524" s="49"/>
      <c r="U2524" s="15"/>
      <c r="V2524" s="42"/>
      <c r="W2524" s="100"/>
      <c r="X2524" s="42">
        <f t="shared" si="540"/>
        <v>250.35496319999999</v>
      </c>
      <c r="Y2524" s="42">
        <f t="shared" si="541"/>
        <v>375.53244479999995</v>
      </c>
      <c r="Z2524" s="100"/>
      <c r="AA2524" s="7">
        <f t="shared" si="536"/>
        <v>38.400000000000006</v>
      </c>
      <c r="AB2524" s="7">
        <f t="shared" si="537"/>
        <v>57.599999999999994</v>
      </c>
      <c r="AC2524" s="7">
        <f t="shared" si="538"/>
        <v>250.35496320000001</v>
      </c>
      <c r="AE2524" s="1">
        <f t="shared" si="533"/>
        <v>0</v>
      </c>
    </row>
    <row r="2525" spans="4:31" s="55" customFormat="1" ht="44.4" hidden="1" customHeight="1" x14ac:dyDescent="0.3">
      <c r="D2525" s="3">
        <f t="shared" si="542"/>
        <v>2508</v>
      </c>
      <c r="E2525" s="3" t="s">
        <v>2822</v>
      </c>
      <c r="F2525" s="3">
        <v>1</v>
      </c>
      <c r="G2525" s="3" t="s">
        <v>2640</v>
      </c>
      <c r="H2525" s="3" t="s">
        <v>2572</v>
      </c>
      <c r="I2525" s="3" t="s">
        <v>2566</v>
      </c>
      <c r="J2525" s="3"/>
      <c r="K2525" s="3"/>
      <c r="L2525" s="3" t="s">
        <v>2508</v>
      </c>
      <c r="M2525" s="42">
        <f>3.14*14*14*500*0.00000785</f>
        <v>2.4156019999999998</v>
      </c>
      <c r="N2525" s="3"/>
      <c r="O2525" s="3"/>
      <c r="P2525" s="3">
        <f>14*4</f>
        <v>56</v>
      </c>
      <c r="Q2525" s="3"/>
      <c r="R2525" s="42">
        <f t="shared" si="539"/>
        <v>135.27371199999999</v>
      </c>
      <c r="S2525" s="15">
        <v>0.6</v>
      </c>
      <c r="T2525" s="49"/>
      <c r="U2525" s="15"/>
      <c r="V2525" s="42"/>
      <c r="W2525" s="100"/>
      <c r="X2525" s="42">
        <f t="shared" si="540"/>
        <v>54.109484800000004</v>
      </c>
      <c r="Y2525" s="42">
        <f t="shared" si="541"/>
        <v>81.164227199999985</v>
      </c>
      <c r="Z2525" s="100"/>
      <c r="AA2525" s="7">
        <f t="shared" si="536"/>
        <v>22.400000000000002</v>
      </c>
      <c r="AB2525" s="7">
        <f t="shared" si="537"/>
        <v>33.599999999999994</v>
      </c>
      <c r="AC2525" s="7">
        <f t="shared" si="538"/>
        <v>54.109484800000004</v>
      </c>
      <c r="AE2525" s="1">
        <f t="shared" si="533"/>
        <v>0</v>
      </c>
    </row>
    <row r="2526" spans="4:31" s="55" customFormat="1" ht="44.4" hidden="1" customHeight="1" x14ac:dyDescent="0.3">
      <c r="D2526" s="3">
        <f t="shared" si="542"/>
        <v>2509</v>
      </c>
      <c r="E2526" s="3" t="s">
        <v>2822</v>
      </c>
      <c r="F2526" s="3">
        <v>1</v>
      </c>
      <c r="G2526" s="3" t="s">
        <v>2645</v>
      </c>
      <c r="H2526" s="3" t="s">
        <v>2575</v>
      </c>
      <c r="I2526" s="3" t="s">
        <v>2566</v>
      </c>
      <c r="J2526" s="3"/>
      <c r="K2526" s="3"/>
      <c r="L2526" s="3" t="s">
        <v>2508</v>
      </c>
      <c r="M2526" s="42">
        <f>3.14*23*23*500*0.00000785</f>
        <v>6.5196604999999996</v>
      </c>
      <c r="N2526" s="3"/>
      <c r="O2526" s="3"/>
      <c r="P2526" s="3">
        <f>18*4</f>
        <v>72</v>
      </c>
      <c r="Q2526" s="3"/>
      <c r="R2526" s="42">
        <f t="shared" si="539"/>
        <v>469.41555599999998</v>
      </c>
      <c r="S2526" s="15">
        <v>0.6</v>
      </c>
      <c r="T2526" s="49"/>
      <c r="U2526" s="15"/>
      <c r="V2526" s="42"/>
      <c r="W2526" s="100"/>
      <c r="X2526" s="42">
        <f t="shared" si="540"/>
        <v>187.7662224</v>
      </c>
      <c r="Y2526" s="42">
        <f t="shared" si="541"/>
        <v>281.64933359999998</v>
      </c>
      <c r="Z2526" s="100"/>
      <c r="AA2526" s="7">
        <f t="shared" si="536"/>
        <v>28.8</v>
      </c>
      <c r="AB2526" s="7">
        <f t="shared" si="537"/>
        <v>43.2</v>
      </c>
      <c r="AC2526" s="7">
        <f t="shared" si="538"/>
        <v>187.7662224</v>
      </c>
      <c r="AE2526" s="1">
        <f t="shared" si="533"/>
        <v>0</v>
      </c>
    </row>
    <row r="2527" spans="4:31" s="55" customFormat="1" ht="44.4" hidden="1" customHeight="1" x14ac:dyDescent="0.3">
      <c r="D2527" s="3">
        <f t="shared" si="542"/>
        <v>2510</v>
      </c>
      <c r="E2527" s="3" t="s">
        <v>2822</v>
      </c>
      <c r="F2527" s="3">
        <v>1</v>
      </c>
      <c r="G2527" s="3" t="s">
        <v>2645</v>
      </c>
      <c r="H2527" s="3" t="s">
        <v>2575</v>
      </c>
      <c r="I2527" s="3" t="s">
        <v>2566</v>
      </c>
      <c r="J2527" s="3"/>
      <c r="K2527" s="3"/>
      <c r="L2527" s="3" t="s">
        <v>2508</v>
      </c>
      <c r="M2527" s="42">
        <f>3.14*23*23*500*0.00000785</f>
        <v>6.5196604999999996</v>
      </c>
      <c r="N2527" s="3"/>
      <c r="O2527" s="3"/>
      <c r="P2527" s="3">
        <f>4*4</f>
        <v>16</v>
      </c>
      <c r="Q2527" s="3"/>
      <c r="R2527" s="42">
        <f t="shared" si="539"/>
        <v>104.31456799999999</v>
      </c>
      <c r="S2527" s="15">
        <v>0.6</v>
      </c>
      <c r="T2527" s="49"/>
      <c r="U2527" s="15"/>
      <c r="V2527" s="42"/>
      <c r="W2527" s="100"/>
      <c r="X2527" s="42">
        <f t="shared" si="540"/>
        <v>41.725827199999998</v>
      </c>
      <c r="Y2527" s="42">
        <f t="shared" si="541"/>
        <v>62.588740799999997</v>
      </c>
      <c r="Z2527" s="100"/>
      <c r="AA2527" s="7">
        <f t="shared" si="536"/>
        <v>6.4</v>
      </c>
      <c r="AB2527" s="7">
        <f t="shared" si="537"/>
        <v>9.6</v>
      </c>
      <c r="AC2527" s="7">
        <f t="shared" si="538"/>
        <v>41.725827199999998</v>
      </c>
      <c r="AE2527" s="1">
        <f t="shared" si="533"/>
        <v>0</v>
      </c>
    </row>
    <row r="2528" spans="4:31" customFormat="1" ht="44.4" hidden="1" customHeight="1" x14ac:dyDescent="0.3">
      <c r="D2528" s="3">
        <f t="shared" si="542"/>
        <v>2511</v>
      </c>
      <c r="E2528" s="4" t="s">
        <v>2783</v>
      </c>
      <c r="F2528" s="3">
        <v>5</v>
      </c>
      <c r="G2528" s="3" t="s">
        <v>2641</v>
      </c>
      <c r="H2528" s="4" t="s">
        <v>2567</v>
      </c>
      <c r="I2528" s="3" t="s">
        <v>2566</v>
      </c>
      <c r="J2528" s="3"/>
      <c r="K2528" s="3"/>
      <c r="L2528" s="3" t="s">
        <v>2508</v>
      </c>
      <c r="M2528" s="42">
        <f>3.14*15*15*500*0.00000785</f>
        <v>2.7730124999999997</v>
      </c>
      <c r="N2528" s="3"/>
      <c r="O2528" s="3"/>
      <c r="P2528" s="3">
        <f>10*4</f>
        <v>40</v>
      </c>
      <c r="Q2528" s="3"/>
      <c r="R2528" s="42">
        <f>P2528*M2528</f>
        <v>110.92049999999999</v>
      </c>
      <c r="S2528" s="15">
        <v>0.7</v>
      </c>
      <c r="T2528" s="49"/>
      <c r="U2528" s="15"/>
      <c r="V2528" s="42"/>
      <c r="W2528" s="5"/>
      <c r="X2528" s="58">
        <f t="shared" si="540"/>
        <v>33.276150000000001</v>
      </c>
      <c r="Y2528" s="58">
        <f t="shared" si="541"/>
        <v>77.644349999999989</v>
      </c>
      <c r="Z2528" s="5"/>
      <c r="AA2528" s="7">
        <f t="shared" si="536"/>
        <v>12.000000000000002</v>
      </c>
      <c r="AB2528" s="7">
        <f t="shared" si="537"/>
        <v>28</v>
      </c>
      <c r="AC2528" s="42">
        <f t="shared" si="538"/>
        <v>33.276150000000001</v>
      </c>
      <c r="AE2528" s="1">
        <f t="shared" si="533"/>
        <v>0</v>
      </c>
    </row>
    <row r="2529" spans="4:31" customFormat="1" ht="44.4" hidden="1" customHeight="1" x14ac:dyDescent="0.3">
      <c r="D2529" s="3">
        <f t="shared" si="542"/>
        <v>2512</v>
      </c>
      <c r="E2529" s="4" t="s">
        <v>2783</v>
      </c>
      <c r="F2529" s="3">
        <v>5</v>
      </c>
      <c r="G2529" s="3" t="s">
        <v>2641</v>
      </c>
      <c r="H2529" s="4" t="s">
        <v>2567</v>
      </c>
      <c r="I2529" s="3" t="s">
        <v>2566</v>
      </c>
      <c r="J2529" s="3"/>
      <c r="K2529" s="3"/>
      <c r="L2529" s="3" t="s">
        <v>2508</v>
      </c>
      <c r="M2529" s="42">
        <f>3.14*15*15*500*0.00000785</f>
        <v>2.7730124999999997</v>
      </c>
      <c r="N2529" s="3"/>
      <c r="O2529" s="3"/>
      <c r="P2529" s="3">
        <f>12*6</f>
        <v>72</v>
      </c>
      <c r="Q2529" s="3"/>
      <c r="R2529" s="42">
        <f t="shared" ref="R2529:R2542" si="543">P2529*M2529</f>
        <v>199.65689999999998</v>
      </c>
      <c r="S2529" s="15">
        <v>0.95</v>
      </c>
      <c r="T2529" s="49"/>
      <c r="U2529" s="15"/>
      <c r="V2529" s="42"/>
      <c r="W2529" s="5"/>
      <c r="X2529" s="58">
        <f t="shared" si="540"/>
        <v>9.9828449999999975</v>
      </c>
      <c r="Y2529" s="58">
        <f t="shared" si="541"/>
        <v>189.67405499999998</v>
      </c>
      <c r="Z2529" s="5"/>
      <c r="AA2529" s="7">
        <f t="shared" si="536"/>
        <v>3.6000000000000032</v>
      </c>
      <c r="AB2529" s="7">
        <f t="shared" si="537"/>
        <v>68.399999999999991</v>
      </c>
      <c r="AC2529" s="42">
        <f t="shared" si="538"/>
        <v>9.9828450000000082</v>
      </c>
      <c r="AE2529" s="1">
        <f t="shared" si="533"/>
        <v>0</v>
      </c>
    </row>
    <row r="2530" spans="4:31" customFormat="1" ht="44.4" hidden="1" customHeight="1" x14ac:dyDescent="0.3">
      <c r="D2530" s="3">
        <f t="shared" si="542"/>
        <v>2513</v>
      </c>
      <c r="E2530" s="4" t="s">
        <v>2783</v>
      </c>
      <c r="F2530" s="3">
        <v>5</v>
      </c>
      <c r="G2530" s="3" t="s">
        <v>2641</v>
      </c>
      <c r="H2530" s="4" t="s">
        <v>2567</v>
      </c>
      <c r="I2530" s="3" t="s">
        <v>2566</v>
      </c>
      <c r="J2530" s="3"/>
      <c r="K2530" s="3"/>
      <c r="L2530" s="3" t="s">
        <v>2508</v>
      </c>
      <c r="M2530" s="42">
        <f>3.14*15*15*500*0.00000785</f>
        <v>2.7730124999999997</v>
      </c>
      <c r="N2530" s="3"/>
      <c r="O2530" s="3"/>
      <c r="P2530" s="3">
        <f>16*4</f>
        <v>64</v>
      </c>
      <c r="Q2530" s="3"/>
      <c r="R2530" s="42">
        <f t="shared" si="543"/>
        <v>177.47279999999998</v>
      </c>
      <c r="S2530" s="15">
        <v>0.95</v>
      </c>
      <c r="T2530" s="49"/>
      <c r="U2530" s="15"/>
      <c r="V2530" s="42"/>
      <c r="W2530" s="5"/>
      <c r="X2530" s="58">
        <f t="shared" si="540"/>
        <v>8.8736399999999946</v>
      </c>
      <c r="Y2530" s="58">
        <f t="shared" si="541"/>
        <v>168.59915999999998</v>
      </c>
      <c r="Z2530" s="5"/>
      <c r="AA2530" s="7">
        <f t="shared" si="536"/>
        <v>3.2000000000000028</v>
      </c>
      <c r="AB2530" s="7">
        <f t="shared" si="537"/>
        <v>60.8</v>
      </c>
      <c r="AC2530" s="42">
        <f t="shared" si="538"/>
        <v>8.8736400000000071</v>
      </c>
      <c r="AE2530" s="1">
        <f t="shared" si="533"/>
        <v>0</v>
      </c>
    </row>
    <row r="2531" spans="4:31" customFormat="1" ht="44.4" hidden="1" customHeight="1" x14ac:dyDescent="0.3">
      <c r="D2531" s="3">
        <f t="shared" si="542"/>
        <v>2514</v>
      </c>
      <c r="E2531" s="4" t="s">
        <v>2783</v>
      </c>
      <c r="F2531" s="3">
        <v>5</v>
      </c>
      <c r="G2531" s="3" t="s">
        <v>2641</v>
      </c>
      <c r="H2531" s="4" t="s">
        <v>2567</v>
      </c>
      <c r="I2531" s="3" t="s">
        <v>2566</v>
      </c>
      <c r="J2531" s="3"/>
      <c r="K2531" s="3"/>
      <c r="L2531" s="3" t="s">
        <v>2508</v>
      </c>
      <c r="M2531" s="42">
        <f>3.14*15*15*500*0.00000785</f>
        <v>2.7730124999999997</v>
      </c>
      <c r="N2531" s="3"/>
      <c r="O2531" s="3"/>
      <c r="P2531" s="3">
        <f>12*6</f>
        <v>72</v>
      </c>
      <c r="Q2531" s="3"/>
      <c r="R2531" s="42">
        <f t="shared" si="543"/>
        <v>199.65689999999998</v>
      </c>
      <c r="S2531" s="15">
        <v>0.95</v>
      </c>
      <c r="T2531" s="49"/>
      <c r="U2531" s="15"/>
      <c r="V2531" s="42"/>
      <c r="W2531" s="5"/>
      <c r="X2531" s="58">
        <f t="shared" si="540"/>
        <v>9.9828449999999975</v>
      </c>
      <c r="Y2531" s="58">
        <f t="shared" si="541"/>
        <v>189.67405499999998</v>
      </c>
      <c r="Z2531" s="5"/>
      <c r="AA2531" s="7">
        <f t="shared" si="536"/>
        <v>3.6000000000000032</v>
      </c>
      <c r="AB2531" s="7">
        <f t="shared" si="537"/>
        <v>68.399999999999991</v>
      </c>
      <c r="AC2531" s="42">
        <f t="shared" si="538"/>
        <v>9.9828450000000082</v>
      </c>
      <c r="AE2531" s="1">
        <f t="shared" si="533"/>
        <v>0</v>
      </c>
    </row>
    <row r="2532" spans="4:31" customFormat="1" ht="44.4" hidden="1" customHeight="1" x14ac:dyDescent="0.3">
      <c r="D2532" s="3">
        <f t="shared" si="542"/>
        <v>2515</v>
      </c>
      <c r="E2532" s="4" t="s">
        <v>2783</v>
      </c>
      <c r="F2532" s="3">
        <v>5</v>
      </c>
      <c r="G2532" s="3" t="s">
        <v>2639</v>
      </c>
      <c r="H2532" s="4" t="s">
        <v>2577</v>
      </c>
      <c r="I2532" s="3" t="s">
        <v>2566</v>
      </c>
      <c r="J2532" s="3"/>
      <c r="K2532" s="3"/>
      <c r="L2532" s="3" t="s">
        <v>2508</v>
      </c>
      <c r="M2532" s="42">
        <f>3.14*13*13*500*0.00000785</f>
        <v>2.0828404999999997</v>
      </c>
      <c r="N2532" s="3"/>
      <c r="O2532" s="3"/>
      <c r="P2532" s="3">
        <f>18*4</f>
        <v>72</v>
      </c>
      <c r="Q2532" s="3"/>
      <c r="R2532" s="42">
        <f t="shared" si="543"/>
        <v>149.96451599999997</v>
      </c>
      <c r="S2532" s="15">
        <v>0.4</v>
      </c>
      <c r="T2532" s="49"/>
      <c r="U2532" s="15"/>
      <c r="V2532" s="42"/>
      <c r="W2532" s="5"/>
      <c r="X2532" s="58">
        <f t="shared" si="540"/>
        <v>89.978709599999974</v>
      </c>
      <c r="Y2532" s="58">
        <f t="shared" si="541"/>
        <v>59.985806399999994</v>
      </c>
      <c r="Z2532" s="5"/>
      <c r="AA2532" s="7">
        <f t="shared" si="536"/>
        <v>43.199999999999996</v>
      </c>
      <c r="AB2532" s="7">
        <f t="shared" si="537"/>
        <v>28.800000000000004</v>
      </c>
      <c r="AC2532" s="42">
        <f t="shared" si="538"/>
        <v>89.978709599999974</v>
      </c>
      <c r="AE2532" s="1">
        <f t="shared" si="533"/>
        <v>0</v>
      </c>
    </row>
    <row r="2533" spans="4:31" customFormat="1" ht="44.4" hidden="1" customHeight="1" x14ac:dyDescent="0.3">
      <c r="D2533" s="3">
        <f t="shared" si="542"/>
        <v>2516</v>
      </c>
      <c r="E2533" s="4" t="s">
        <v>2783</v>
      </c>
      <c r="F2533" s="3">
        <v>5</v>
      </c>
      <c r="G2533" s="3" t="s">
        <v>2640</v>
      </c>
      <c r="H2533" s="4" t="s">
        <v>2572</v>
      </c>
      <c r="I2533" s="3" t="s">
        <v>2566</v>
      </c>
      <c r="J2533" s="3"/>
      <c r="K2533" s="3"/>
      <c r="L2533" s="3" t="s">
        <v>2508</v>
      </c>
      <c r="M2533" s="42">
        <f>3.14*14*14*500*0.00000785</f>
        <v>2.4156019999999998</v>
      </c>
      <c r="N2533" s="3"/>
      <c r="O2533" s="3"/>
      <c r="P2533" s="3">
        <f>31*4</f>
        <v>124</v>
      </c>
      <c r="Q2533" s="3"/>
      <c r="R2533" s="42">
        <f t="shared" si="543"/>
        <v>299.53464799999995</v>
      </c>
      <c r="S2533" s="15">
        <v>0.4</v>
      </c>
      <c r="T2533" s="49"/>
      <c r="U2533" s="15"/>
      <c r="V2533" s="42"/>
      <c r="W2533" s="5"/>
      <c r="X2533" s="58">
        <f t="shared" si="540"/>
        <v>179.72078879999998</v>
      </c>
      <c r="Y2533" s="58">
        <f t="shared" si="541"/>
        <v>119.81385919999998</v>
      </c>
      <c r="Z2533" s="5"/>
      <c r="AA2533" s="7">
        <f t="shared" si="536"/>
        <v>74.399999999999991</v>
      </c>
      <c r="AB2533" s="7">
        <f t="shared" si="537"/>
        <v>49.600000000000009</v>
      </c>
      <c r="AC2533" s="42">
        <f t="shared" si="538"/>
        <v>179.72078879999995</v>
      </c>
      <c r="AE2533" s="1">
        <f t="shared" si="533"/>
        <v>0</v>
      </c>
    </row>
    <row r="2534" spans="4:31" customFormat="1" ht="44.4" hidden="1" customHeight="1" x14ac:dyDescent="0.3">
      <c r="D2534" s="3">
        <f t="shared" si="542"/>
        <v>2517</v>
      </c>
      <c r="E2534" s="4" t="s">
        <v>1502</v>
      </c>
      <c r="F2534" s="3">
        <v>3</v>
      </c>
      <c r="G2534" s="3" t="s">
        <v>2639</v>
      </c>
      <c r="H2534" s="4" t="s">
        <v>2577</v>
      </c>
      <c r="I2534" s="3" t="s">
        <v>2566</v>
      </c>
      <c r="J2534" s="3"/>
      <c r="K2534" s="3"/>
      <c r="L2534" s="3" t="s">
        <v>2508</v>
      </c>
      <c r="M2534" s="42">
        <f>3.14*13*13*500*0.00000785</f>
        <v>2.0828404999999997</v>
      </c>
      <c r="N2534" s="3"/>
      <c r="O2534" s="3"/>
      <c r="P2534" s="3">
        <f>12*4</f>
        <v>48</v>
      </c>
      <c r="Q2534" s="3"/>
      <c r="R2534" s="42">
        <f t="shared" si="543"/>
        <v>99.976343999999983</v>
      </c>
      <c r="S2534" s="15">
        <v>0.7</v>
      </c>
      <c r="T2534" s="49"/>
      <c r="U2534" s="15"/>
      <c r="V2534" s="42"/>
      <c r="W2534" s="5"/>
      <c r="X2534" s="58">
        <f t="shared" si="540"/>
        <v>29.992903200000001</v>
      </c>
      <c r="Y2534" s="58">
        <f t="shared" si="541"/>
        <v>69.983440799999983</v>
      </c>
      <c r="Z2534" s="5"/>
      <c r="AA2534" s="7">
        <f t="shared" si="536"/>
        <v>14.400000000000002</v>
      </c>
      <c r="AB2534" s="7">
        <f t="shared" si="537"/>
        <v>33.599999999999994</v>
      </c>
      <c r="AC2534" s="42">
        <f t="shared" si="538"/>
        <v>29.992903200000001</v>
      </c>
      <c r="AE2534" s="1">
        <f t="shared" si="533"/>
        <v>0</v>
      </c>
    </row>
    <row r="2535" spans="4:31" customFormat="1" ht="44.4" hidden="1" customHeight="1" x14ac:dyDescent="0.3">
      <c r="D2535" s="3">
        <f t="shared" si="542"/>
        <v>2518</v>
      </c>
      <c r="E2535" s="4" t="s">
        <v>1502</v>
      </c>
      <c r="F2535" s="3">
        <v>3</v>
      </c>
      <c r="G2535" s="3" t="s">
        <v>2639</v>
      </c>
      <c r="H2535" s="4" t="s">
        <v>2577</v>
      </c>
      <c r="I2535" s="3" t="s">
        <v>2566</v>
      </c>
      <c r="J2535" s="3"/>
      <c r="K2535" s="3"/>
      <c r="L2535" s="3" t="s">
        <v>2508</v>
      </c>
      <c r="M2535" s="42">
        <f>3.14*13*13*500*0.00000785</f>
        <v>2.0828404999999997</v>
      </c>
      <c r="N2535" s="3"/>
      <c r="O2535" s="3"/>
      <c r="P2535" s="3">
        <f>6*4</f>
        <v>24</v>
      </c>
      <c r="Q2535" s="3"/>
      <c r="R2535" s="42">
        <f t="shared" si="543"/>
        <v>49.988171999999992</v>
      </c>
      <c r="S2535" s="15">
        <v>0.7</v>
      </c>
      <c r="T2535" s="49"/>
      <c r="U2535" s="15"/>
      <c r="V2535" s="42"/>
      <c r="W2535" s="5"/>
      <c r="X2535" s="58">
        <f t="shared" si="540"/>
        <v>14.9964516</v>
      </c>
      <c r="Y2535" s="58">
        <f t="shared" si="541"/>
        <v>34.991720399999991</v>
      </c>
      <c r="Z2535" s="5"/>
      <c r="AA2535" s="7">
        <f t="shared" si="536"/>
        <v>7.2000000000000011</v>
      </c>
      <c r="AB2535" s="7">
        <f t="shared" si="537"/>
        <v>16.799999999999997</v>
      </c>
      <c r="AC2535" s="42">
        <f t="shared" si="538"/>
        <v>14.9964516</v>
      </c>
      <c r="AE2535" s="1">
        <f t="shared" si="533"/>
        <v>0</v>
      </c>
    </row>
    <row r="2536" spans="4:31" customFormat="1" ht="44.4" hidden="1" customHeight="1" x14ac:dyDescent="0.3">
      <c r="D2536" s="3">
        <f t="shared" si="542"/>
        <v>2519</v>
      </c>
      <c r="E2536" s="4" t="s">
        <v>2742</v>
      </c>
      <c r="F2536" s="3">
        <v>3</v>
      </c>
      <c r="G2536" s="3" t="s">
        <v>2638</v>
      </c>
      <c r="H2536" s="4" t="s">
        <v>2565</v>
      </c>
      <c r="I2536" s="3" t="s">
        <v>2566</v>
      </c>
      <c r="J2536" s="3"/>
      <c r="K2536" s="3"/>
      <c r="L2536" s="3" t="s">
        <v>2508</v>
      </c>
      <c r="M2536" s="42">
        <v>1.77</v>
      </c>
      <c r="N2536" s="3"/>
      <c r="O2536" s="3"/>
      <c r="P2536" s="3">
        <f>6*4</f>
        <v>24</v>
      </c>
      <c r="Q2536" s="3"/>
      <c r="R2536" s="42">
        <f t="shared" si="543"/>
        <v>42.480000000000004</v>
      </c>
      <c r="S2536" s="15">
        <v>0.4</v>
      </c>
      <c r="T2536" s="49"/>
      <c r="U2536" s="15"/>
      <c r="V2536" s="42"/>
      <c r="W2536" s="5"/>
      <c r="X2536" s="58">
        <f t="shared" si="540"/>
        <v>25.488000000000003</v>
      </c>
      <c r="Y2536" s="58">
        <f t="shared" si="541"/>
        <v>16.992000000000001</v>
      </c>
      <c r="Z2536" s="5"/>
      <c r="AA2536" s="7">
        <f t="shared" si="536"/>
        <v>14.399999999999999</v>
      </c>
      <c r="AB2536" s="7">
        <f t="shared" si="537"/>
        <v>9.6000000000000014</v>
      </c>
      <c r="AC2536" s="61">
        <f t="shared" si="538"/>
        <v>25.487999999999996</v>
      </c>
      <c r="AE2536" s="1">
        <f t="shared" si="533"/>
        <v>0</v>
      </c>
    </row>
    <row r="2537" spans="4:31" customFormat="1" ht="44.4" hidden="1" customHeight="1" x14ac:dyDescent="0.3">
      <c r="D2537" s="3">
        <f t="shared" si="542"/>
        <v>2520</v>
      </c>
      <c r="E2537" s="4" t="s">
        <v>2742</v>
      </c>
      <c r="F2537" s="3">
        <v>3</v>
      </c>
      <c r="G2537" s="3" t="s">
        <v>2640</v>
      </c>
      <c r="H2537" s="4" t="s">
        <v>2572</v>
      </c>
      <c r="I2537" s="3" t="s">
        <v>2566</v>
      </c>
      <c r="J2537" s="3"/>
      <c r="K2537" s="3"/>
      <c r="L2537" s="3" t="s">
        <v>2508</v>
      </c>
      <c r="M2537" s="42">
        <f t="shared" ref="M2537:M2542" si="544">3.14*14*14*500*0.00000785</f>
        <v>2.4156019999999998</v>
      </c>
      <c r="N2537" s="3"/>
      <c r="O2537" s="3"/>
      <c r="P2537" s="3">
        <f>7*4</f>
        <v>28</v>
      </c>
      <c r="Q2537" s="3"/>
      <c r="R2537" s="42">
        <f t="shared" si="543"/>
        <v>67.636855999999995</v>
      </c>
      <c r="S2537" s="15">
        <v>0.4</v>
      </c>
      <c r="T2537" s="49"/>
      <c r="U2537" s="15"/>
      <c r="V2537" s="42"/>
      <c r="W2537" s="5"/>
      <c r="X2537" s="58">
        <f t="shared" si="540"/>
        <v>40.5821136</v>
      </c>
      <c r="Y2537" s="58">
        <f t="shared" si="541"/>
        <v>27.054742399999999</v>
      </c>
      <c r="Z2537" s="5"/>
      <c r="AA2537" s="7">
        <f t="shared" si="536"/>
        <v>16.8</v>
      </c>
      <c r="AB2537" s="7">
        <f t="shared" si="537"/>
        <v>11.2</v>
      </c>
      <c r="AC2537" s="61">
        <f t="shared" si="538"/>
        <v>40.5821136</v>
      </c>
      <c r="AE2537" s="1">
        <f t="shared" si="533"/>
        <v>0</v>
      </c>
    </row>
    <row r="2538" spans="4:31" customFormat="1" ht="44.4" hidden="1" customHeight="1" x14ac:dyDescent="0.3">
      <c r="D2538" s="3">
        <f t="shared" si="542"/>
        <v>2521</v>
      </c>
      <c r="E2538" s="4" t="s">
        <v>2742</v>
      </c>
      <c r="F2538" s="3">
        <v>3</v>
      </c>
      <c r="G2538" s="3" t="s">
        <v>2640</v>
      </c>
      <c r="H2538" s="4" t="s">
        <v>2572</v>
      </c>
      <c r="I2538" s="3" t="s">
        <v>2566</v>
      </c>
      <c r="J2538" s="3"/>
      <c r="K2538" s="3"/>
      <c r="L2538" s="3" t="s">
        <v>2508</v>
      </c>
      <c r="M2538" s="42">
        <f t="shared" si="544"/>
        <v>2.4156019999999998</v>
      </c>
      <c r="N2538" s="3"/>
      <c r="O2538" s="3"/>
      <c r="P2538" s="3">
        <f>8*4</f>
        <v>32</v>
      </c>
      <c r="Q2538" s="3"/>
      <c r="R2538" s="42">
        <f t="shared" si="543"/>
        <v>77.299263999999994</v>
      </c>
      <c r="S2538" s="15">
        <v>0.4</v>
      </c>
      <c r="T2538" s="49"/>
      <c r="U2538" s="15"/>
      <c r="V2538" s="42"/>
      <c r="W2538" s="5"/>
      <c r="X2538" s="58">
        <f t="shared" si="540"/>
        <v>46.379558399999993</v>
      </c>
      <c r="Y2538" s="58">
        <f t="shared" si="541"/>
        <v>30.9197056</v>
      </c>
      <c r="Z2538" s="5"/>
      <c r="AA2538" s="7">
        <f t="shared" si="536"/>
        <v>19.2</v>
      </c>
      <c r="AB2538" s="7">
        <f t="shared" si="537"/>
        <v>12.8</v>
      </c>
      <c r="AC2538" s="61">
        <f t="shared" si="538"/>
        <v>46.379558399999993</v>
      </c>
      <c r="AE2538" s="1">
        <f t="shared" si="533"/>
        <v>0</v>
      </c>
    </row>
    <row r="2539" spans="4:31" customFormat="1" ht="44.4" hidden="1" customHeight="1" x14ac:dyDescent="0.3">
      <c r="D2539" s="3">
        <f t="shared" si="542"/>
        <v>2522</v>
      </c>
      <c r="E2539" s="4" t="s">
        <v>2782</v>
      </c>
      <c r="F2539" s="3">
        <v>7</v>
      </c>
      <c r="G2539" s="3" t="s">
        <v>2645</v>
      </c>
      <c r="H2539" s="4" t="s">
        <v>2575</v>
      </c>
      <c r="I2539" s="3" t="s">
        <v>2566</v>
      </c>
      <c r="J2539" s="3"/>
      <c r="K2539" s="3"/>
      <c r="L2539" s="3" t="s">
        <v>2508</v>
      </c>
      <c r="M2539" s="42">
        <f>3.14*23*23*500*0.00000785</f>
        <v>6.5196604999999996</v>
      </c>
      <c r="N2539" s="3"/>
      <c r="O2539" s="3"/>
      <c r="P2539" s="3">
        <f>36*4</f>
        <v>144</v>
      </c>
      <c r="Q2539" s="3"/>
      <c r="R2539" s="42">
        <f t="shared" si="543"/>
        <v>938.83111199999996</v>
      </c>
      <c r="S2539" s="15">
        <v>0.7</v>
      </c>
      <c r="T2539" s="49"/>
      <c r="U2539" s="15"/>
      <c r="V2539" s="42"/>
      <c r="W2539" s="5"/>
      <c r="X2539" s="58">
        <f t="shared" si="540"/>
        <v>281.64933359999998</v>
      </c>
      <c r="Y2539" s="58">
        <f t="shared" si="541"/>
        <v>657.18177839999998</v>
      </c>
      <c r="Z2539" s="5"/>
      <c r="AA2539" s="7">
        <f t="shared" si="536"/>
        <v>43.2</v>
      </c>
      <c r="AB2539" s="7">
        <f t="shared" si="537"/>
        <v>100.8</v>
      </c>
      <c r="AC2539" s="42">
        <f t="shared" si="538"/>
        <v>281.64933359999998</v>
      </c>
      <c r="AE2539" s="1">
        <f t="shared" si="533"/>
        <v>0</v>
      </c>
    </row>
    <row r="2540" spans="4:31" customFormat="1" ht="44.4" hidden="1" customHeight="1" x14ac:dyDescent="0.3">
      <c r="D2540" s="3">
        <f t="shared" si="542"/>
        <v>2523</v>
      </c>
      <c r="E2540" s="4" t="s">
        <v>2782</v>
      </c>
      <c r="F2540" s="3">
        <v>7</v>
      </c>
      <c r="G2540" s="3" t="s">
        <v>2644</v>
      </c>
      <c r="H2540" s="4" t="s">
        <v>2569</v>
      </c>
      <c r="I2540" s="3" t="s">
        <v>2566</v>
      </c>
      <c r="J2540" s="3"/>
      <c r="K2540" s="3"/>
      <c r="L2540" s="3" t="s">
        <v>2508</v>
      </c>
      <c r="M2540" s="42">
        <f>3.14*21*21*500*0.00000785</f>
        <v>5.4351044999999996</v>
      </c>
      <c r="N2540" s="3"/>
      <c r="O2540" s="3"/>
      <c r="P2540" s="3">
        <f>2*4</f>
        <v>8</v>
      </c>
      <c r="Q2540" s="3"/>
      <c r="R2540" s="42">
        <f t="shared" si="543"/>
        <v>43.480835999999996</v>
      </c>
      <c r="S2540" s="15">
        <v>0.7</v>
      </c>
      <c r="T2540" s="49"/>
      <c r="U2540" s="15"/>
      <c r="V2540" s="42"/>
      <c r="W2540" s="5"/>
      <c r="X2540" s="58">
        <f t="shared" si="540"/>
        <v>13.0442508</v>
      </c>
      <c r="Y2540" s="58">
        <f t="shared" si="541"/>
        <v>30.436585199999996</v>
      </c>
      <c r="Z2540" s="5"/>
      <c r="AA2540" s="7">
        <f t="shared" si="536"/>
        <v>2.4000000000000004</v>
      </c>
      <c r="AB2540" s="7">
        <f t="shared" si="537"/>
        <v>5.6</v>
      </c>
      <c r="AC2540" s="42">
        <f t="shared" si="538"/>
        <v>13.0442508</v>
      </c>
      <c r="AE2540" s="1">
        <f t="shared" si="533"/>
        <v>0</v>
      </c>
    </row>
    <row r="2541" spans="4:31" customFormat="1" ht="44.4" hidden="1" customHeight="1" x14ac:dyDescent="0.3">
      <c r="D2541" s="3">
        <f t="shared" si="542"/>
        <v>2524</v>
      </c>
      <c r="E2541" s="4" t="s">
        <v>2782</v>
      </c>
      <c r="F2541" s="3">
        <v>7</v>
      </c>
      <c r="G2541" s="3" t="s">
        <v>2640</v>
      </c>
      <c r="H2541" s="4" t="s">
        <v>2572</v>
      </c>
      <c r="I2541" s="3" t="s">
        <v>2566</v>
      </c>
      <c r="J2541" s="3"/>
      <c r="K2541" s="3"/>
      <c r="L2541" s="3" t="s">
        <v>2508</v>
      </c>
      <c r="M2541" s="42">
        <f t="shared" si="544"/>
        <v>2.4156019999999998</v>
      </c>
      <c r="N2541" s="3"/>
      <c r="O2541" s="3"/>
      <c r="P2541" s="3">
        <f>2*4</f>
        <v>8</v>
      </c>
      <c r="Q2541" s="3"/>
      <c r="R2541" s="42">
        <f t="shared" si="543"/>
        <v>19.324815999999998</v>
      </c>
      <c r="S2541" s="15">
        <v>0.7</v>
      </c>
      <c r="T2541" s="49"/>
      <c r="U2541" s="15"/>
      <c r="V2541" s="42"/>
      <c r="W2541" s="5"/>
      <c r="X2541" s="58">
        <f t="shared" si="540"/>
        <v>5.797444800000001</v>
      </c>
      <c r="Y2541" s="58">
        <f t="shared" si="541"/>
        <v>13.527371199999997</v>
      </c>
      <c r="Z2541" s="5"/>
      <c r="AA2541" s="7">
        <f t="shared" si="536"/>
        <v>2.4000000000000004</v>
      </c>
      <c r="AB2541" s="7">
        <f t="shared" si="537"/>
        <v>5.6</v>
      </c>
      <c r="AC2541" s="42">
        <f t="shared" si="538"/>
        <v>5.7974448000000001</v>
      </c>
      <c r="AE2541" s="1">
        <f t="shared" si="533"/>
        <v>0</v>
      </c>
    </row>
    <row r="2542" spans="4:31" customFormat="1" ht="44.4" hidden="1" customHeight="1" x14ac:dyDescent="0.3">
      <c r="D2542" s="3">
        <f t="shared" si="542"/>
        <v>2525</v>
      </c>
      <c r="E2542" s="4" t="s">
        <v>2782</v>
      </c>
      <c r="F2542" s="3">
        <v>7</v>
      </c>
      <c r="G2542" s="3" t="s">
        <v>2640</v>
      </c>
      <c r="H2542" s="4" t="s">
        <v>2572</v>
      </c>
      <c r="I2542" s="3" t="s">
        <v>2566</v>
      </c>
      <c r="J2542" s="3"/>
      <c r="K2542" s="3"/>
      <c r="L2542" s="3" t="s">
        <v>2508</v>
      </c>
      <c r="M2542" s="42">
        <f t="shared" si="544"/>
        <v>2.4156019999999998</v>
      </c>
      <c r="N2542" s="3"/>
      <c r="O2542" s="3"/>
      <c r="P2542" s="3">
        <f>4*4</f>
        <v>16</v>
      </c>
      <c r="Q2542" s="3"/>
      <c r="R2542" s="42">
        <f t="shared" si="543"/>
        <v>38.649631999999997</v>
      </c>
      <c r="S2542" s="15">
        <v>0.7</v>
      </c>
      <c r="T2542" s="49"/>
      <c r="U2542" s="15"/>
      <c r="V2542" s="42"/>
      <c r="W2542" s="5"/>
      <c r="X2542" s="58">
        <f t="shared" si="540"/>
        <v>11.594889600000002</v>
      </c>
      <c r="Y2542" s="58">
        <f t="shared" si="541"/>
        <v>27.054742399999995</v>
      </c>
      <c r="Z2542" s="5"/>
      <c r="AA2542" s="7">
        <f>P2542*(100%-S2542)</f>
        <v>4.8000000000000007</v>
      </c>
      <c r="AB2542" s="7">
        <f t="shared" si="537"/>
        <v>11.2</v>
      </c>
      <c r="AC2542" s="42">
        <f t="shared" si="538"/>
        <v>11.5948896</v>
      </c>
      <c r="AE2542" s="1">
        <f t="shared" si="533"/>
        <v>0</v>
      </c>
    </row>
    <row r="2543" spans="4:31" customFormat="1" ht="44.4" hidden="1" customHeight="1" x14ac:dyDescent="0.3">
      <c r="D2543" s="3">
        <f t="shared" si="542"/>
        <v>2526</v>
      </c>
      <c r="E2543" s="4" t="s">
        <v>2019</v>
      </c>
      <c r="F2543" s="3">
        <v>7</v>
      </c>
      <c r="G2543" s="3" t="s">
        <v>2578</v>
      </c>
      <c r="H2543" s="4" t="s">
        <v>2580</v>
      </c>
      <c r="I2543" s="3" t="s">
        <v>2579</v>
      </c>
      <c r="J2543" s="3"/>
      <c r="K2543" s="3"/>
      <c r="L2543" s="3" t="s">
        <v>2496</v>
      </c>
      <c r="M2543" s="3">
        <f t="shared" ref="M2543:M2559" si="545">6*100*1000*0.00000785</f>
        <v>4.71</v>
      </c>
      <c r="N2543" s="3">
        <v>57400</v>
      </c>
      <c r="O2543" s="3" t="s">
        <v>25</v>
      </c>
      <c r="P2543" s="3">
        <v>1</v>
      </c>
      <c r="Q2543" s="3">
        <f t="shared" ref="Q2543:Q2559" si="546">(N2543/1000)*P2543</f>
        <v>57.4</v>
      </c>
      <c r="R2543" s="3">
        <f t="shared" ref="R2543:R2559" si="547">Q2543*M2543</f>
        <v>270.35399999999998</v>
      </c>
      <c r="S2543" s="15">
        <v>0.2</v>
      </c>
      <c r="T2543" s="46">
        <f t="shared" ref="T2543:T2559" si="548">Q2543*S2543</f>
        <v>11.48</v>
      </c>
      <c r="U2543" s="15"/>
      <c r="V2543" s="3">
        <f t="shared" ref="V2543:V2559" si="549">Q2543-T2543</f>
        <v>45.92</v>
      </c>
      <c r="W2543" s="30" t="s">
        <v>2502</v>
      </c>
      <c r="X2543" s="29">
        <f t="shared" ref="X2543:X2559" si="550">V2543*M2543</f>
        <v>216.28319999999999</v>
      </c>
      <c r="Y2543" s="29">
        <f t="shared" ref="Y2543:Y2559" si="551">T2543*M2543</f>
        <v>54.070799999999998</v>
      </c>
      <c r="Z2543" s="5"/>
      <c r="AA2543" s="3">
        <f>Q2543*80%</f>
        <v>45.92</v>
      </c>
      <c r="AB2543" s="3">
        <f>Q2543-AA2543</f>
        <v>11.479999999999997</v>
      </c>
      <c r="AC2543" s="3">
        <f>M2543*AA2543</f>
        <v>216.28319999999999</v>
      </c>
      <c r="AE2543" s="1">
        <f t="shared" si="533"/>
        <v>0</v>
      </c>
    </row>
    <row r="2544" spans="4:31" customFormat="1" ht="44.4" hidden="1" customHeight="1" x14ac:dyDescent="0.3">
      <c r="D2544" s="3">
        <f t="shared" si="542"/>
        <v>2527</v>
      </c>
      <c r="E2544" s="4" t="s">
        <v>2783</v>
      </c>
      <c r="F2544" s="3">
        <v>5</v>
      </c>
      <c r="G2544" s="3" t="s">
        <v>2578</v>
      </c>
      <c r="H2544" s="4" t="s">
        <v>2581</v>
      </c>
      <c r="I2544" s="3" t="s">
        <v>2579</v>
      </c>
      <c r="J2544" s="3"/>
      <c r="K2544" s="3"/>
      <c r="L2544" s="3" t="s">
        <v>2496</v>
      </c>
      <c r="M2544" s="3">
        <f t="shared" si="545"/>
        <v>4.71</v>
      </c>
      <c r="N2544" s="3">
        <v>27025</v>
      </c>
      <c r="O2544" s="3" t="s">
        <v>25</v>
      </c>
      <c r="P2544" s="3">
        <v>1</v>
      </c>
      <c r="Q2544" s="3">
        <f t="shared" si="546"/>
        <v>27.024999999999999</v>
      </c>
      <c r="R2544" s="3">
        <f t="shared" si="547"/>
        <v>127.28774999999999</v>
      </c>
      <c r="S2544" s="51">
        <v>0</v>
      </c>
      <c r="T2544" s="46">
        <f t="shared" si="548"/>
        <v>0</v>
      </c>
      <c r="U2544" s="51"/>
      <c r="V2544" s="3">
        <f t="shared" si="549"/>
        <v>27.024999999999999</v>
      </c>
      <c r="W2544" s="30" t="s">
        <v>2502</v>
      </c>
      <c r="X2544" s="29">
        <f t="shared" si="550"/>
        <v>127.28774999999999</v>
      </c>
      <c r="Y2544" s="29">
        <f t="shared" si="551"/>
        <v>0</v>
      </c>
      <c r="Z2544" s="5"/>
      <c r="AA2544" s="3">
        <f>Q2544</f>
        <v>27.024999999999999</v>
      </c>
      <c r="AB2544" s="3">
        <f t="shared" ref="AB2544:AB2559" si="552">Q2544-AA2544</f>
        <v>0</v>
      </c>
      <c r="AC2544" s="3">
        <f t="shared" ref="AC2544:AC2559" si="553">M2544*AA2544</f>
        <v>127.28774999999999</v>
      </c>
      <c r="AE2544" s="1">
        <f t="shared" si="533"/>
        <v>0</v>
      </c>
    </row>
    <row r="2545" spans="4:31" customFormat="1" ht="44.4" hidden="1" customHeight="1" x14ac:dyDescent="0.3">
      <c r="D2545" s="3">
        <f t="shared" si="542"/>
        <v>2528</v>
      </c>
      <c r="E2545" s="4" t="s">
        <v>2783</v>
      </c>
      <c r="F2545" s="3">
        <v>5</v>
      </c>
      <c r="G2545" s="3" t="s">
        <v>2578</v>
      </c>
      <c r="H2545" s="4" t="s">
        <v>2582</v>
      </c>
      <c r="I2545" s="3" t="s">
        <v>2579</v>
      </c>
      <c r="J2545" s="3"/>
      <c r="K2545" s="3"/>
      <c r="L2545" s="3" t="s">
        <v>2496</v>
      </c>
      <c r="M2545" s="3">
        <f t="shared" si="545"/>
        <v>4.71</v>
      </c>
      <c r="N2545" s="3">
        <v>10650</v>
      </c>
      <c r="O2545" s="3" t="s">
        <v>25</v>
      </c>
      <c r="P2545" s="3">
        <v>1</v>
      </c>
      <c r="Q2545" s="3">
        <f t="shared" si="546"/>
        <v>10.65</v>
      </c>
      <c r="R2545" s="3">
        <f t="shared" si="547"/>
        <v>50.161500000000004</v>
      </c>
      <c r="S2545" s="51">
        <v>0</v>
      </c>
      <c r="T2545" s="46">
        <f t="shared" si="548"/>
        <v>0</v>
      </c>
      <c r="U2545" s="51"/>
      <c r="V2545" s="3">
        <f t="shared" si="549"/>
        <v>10.65</v>
      </c>
      <c r="W2545" s="30" t="s">
        <v>2502</v>
      </c>
      <c r="X2545" s="29">
        <f t="shared" si="550"/>
        <v>50.161500000000004</v>
      </c>
      <c r="Y2545" s="29">
        <f t="shared" si="551"/>
        <v>0</v>
      </c>
      <c r="Z2545" s="5"/>
      <c r="AA2545" s="3">
        <f>Q2545</f>
        <v>10.65</v>
      </c>
      <c r="AB2545" s="3">
        <f t="shared" si="552"/>
        <v>0</v>
      </c>
      <c r="AC2545" s="3">
        <f t="shared" si="553"/>
        <v>50.161500000000004</v>
      </c>
      <c r="AE2545" s="1">
        <f t="shared" si="533"/>
        <v>0</v>
      </c>
    </row>
    <row r="2546" spans="4:31" customFormat="1" ht="44.4" hidden="1" customHeight="1" x14ac:dyDescent="0.3">
      <c r="D2546" s="3">
        <f t="shared" si="542"/>
        <v>2529</v>
      </c>
      <c r="E2546" s="4" t="s">
        <v>2783</v>
      </c>
      <c r="F2546" s="3">
        <v>5</v>
      </c>
      <c r="G2546" s="3" t="s">
        <v>2578</v>
      </c>
      <c r="H2546" s="4" t="s">
        <v>2583</v>
      </c>
      <c r="I2546" s="3" t="s">
        <v>2579</v>
      </c>
      <c r="J2546" s="3"/>
      <c r="K2546" s="3"/>
      <c r="L2546" s="3" t="s">
        <v>2496</v>
      </c>
      <c r="M2546" s="3">
        <f t="shared" si="545"/>
        <v>4.71</v>
      </c>
      <c r="N2546" s="3">
        <v>13400</v>
      </c>
      <c r="O2546" s="3" t="s">
        <v>25</v>
      </c>
      <c r="P2546" s="3">
        <v>1</v>
      </c>
      <c r="Q2546" s="3">
        <f t="shared" si="546"/>
        <v>13.4</v>
      </c>
      <c r="R2546" s="3">
        <f t="shared" si="547"/>
        <v>63.114000000000004</v>
      </c>
      <c r="S2546" s="51">
        <v>0</v>
      </c>
      <c r="T2546" s="46">
        <f t="shared" si="548"/>
        <v>0</v>
      </c>
      <c r="U2546" s="51"/>
      <c r="V2546" s="3">
        <f t="shared" si="549"/>
        <v>13.4</v>
      </c>
      <c r="W2546" s="30" t="s">
        <v>2502</v>
      </c>
      <c r="X2546" s="29">
        <f t="shared" si="550"/>
        <v>63.114000000000004</v>
      </c>
      <c r="Y2546" s="29">
        <f t="shared" si="551"/>
        <v>0</v>
      </c>
      <c r="Z2546" s="5"/>
      <c r="AA2546" s="3">
        <f>Q2546</f>
        <v>13.4</v>
      </c>
      <c r="AB2546" s="3">
        <f t="shared" si="552"/>
        <v>0</v>
      </c>
      <c r="AC2546" s="3">
        <f t="shared" si="553"/>
        <v>63.114000000000004</v>
      </c>
      <c r="AE2546" s="1">
        <f t="shared" si="533"/>
        <v>0</v>
      </c>
    </row>
    <row r="2547" spans="4:31" customFormat="1" ht="44.4" hidden="1" customHeight="1" x14ac:dyDescent="0.3">
      <c r="D2547" s="3">
        <f t="shared" si="542"/>
        <v>2530</v>
      </c>
      <c r="E2547" s="4" t="s">
        <v>2783</v>
      </c>
      <c r="F2547" s="3">
        <v>5</v>
      </c>
      <c r="G2547" s="3" t="s">
        <v>2578</v>
      </c>
      <c r="H2547" s="4" t="s">
        <v>2585</v>
      </c>
      <c r="I2547" s="3" t="s">
        <v>2579</v>
      </c>
      <c r="J2547" s="3"/>
      <c r="K2547" s="3"/>
      <c r="L2547" s="3" t="s">
        <v>2496</v>
      </c>
      <c r="M2547" s="3">
        <f t="shared" si="545"/>
        <v>4.71</v>
      </c>
      <c r="N2547" s="3">
        <v>13400</v>
      </c>
      <c r="O2547" s="3" t="s">
        <v>25</v>
      </c>
      <c r="P2547" s="3">
        <v>1</v>
      </c>
      <c r="Q2547" s="3">
        <f t="shared" si="546"/>
        <v>13.4</v>
      </c>
      <c r="R2547" s="3">
        <f t="shared" si="547"/>
        <v>63.114000000000004</v>
      </c>
      <c r="S2547" s="51">
        <v>0</v>
      </c>
      <c r="T2547" s="46">
        <f t="shared" si="548"/>
        <v>0</v>
      </c>
      <c r="U2547" s="51"/>
      <c r="V2547" s="3">
        <f t="shared" si="549"/>
        <v>13.4</v>
      </c>
      <c r="W2547" s="30" t="s">
        <v>2502</v>
      </c>
      <c r="X2547" s="29">
        <f t="shared" si="550"/>
        <v>63.114000000000004</v>
      </c>
      <c r="Y2547" s="29">
        <f t="shared" si="551"/>
        <v>0</v>
      </c>
      <c r="Z2547" s="5"/>
      <c r="AA2547" s="3">
        <f>Q2547</f>
        <v>13.4</v>
      </c>
      <c r="AB2547" s="3">
        <f t="shared" si="552"/>
        <v>0</v>
      </c>
      <c r="AC2547" s="3">
        <f t="shared" si="553"/>
        <v>63.114000000000004</v>
      </c>
      <c r="AE2547" s="1">
        <f t="shared" si="533"/>
        <v>0</v>
      </c>
    </row>
    <row r="2548" spans="4:31" customFormat="1" ht="44.4" hidden="1" customHeight="1" x14ac:dyDescent="0.3">
      <c r="D2548" s="3">
        <f t="shared" si="542"/>
        <v>2531</v>
      </c>
      <c r="E2548" s="4" t="s">
        <v>2783</v>
      </c>
      <c r="F2548" s="3">
        <v>5</v>
      </c>
      <c r="G2548" s="3" t="s">
        <v>2578</v>
      </c>
      <c r="H2548" s="4" t="s">
        <v>2584</v>
      </c>
      <c r="I2548" s="3" t="s">
        <v>2579</v>
      </c>
      <c r="J2548" s="3"/>
      <c r="K2548" s="3"/>
      <c r="L2548" s="3" t="s">
        <v>2496</v>
      </c>
      <c r="M2548" s="3">
        <f t="shared" si="545"/>
        <v>4.71</v>
      </c>
      <c r="N2548" s="3">
        <v>10650</v>
      </c>
      <c r="O2548" s="3" t="s">
        <v>25</v>
      </c>
      <c r="P2548" s="3">
        <v>1</v>
      </c>
      <c r="Q2548" s="3">
        <f t="shared" si="546"/>
        <v>10.65</v>
      </c>
      <c r="R2548" s="3">
        <f t="shared" si="547"/>
        <v>50.161500000000004</v>
      </c>
      <c r="S2548" s="51">
        <v>0</v>
      </c>
      <c r="T2548" s="46">
        <f t="shared" si="548"/>
        <v>0</v>
      </c>
      <c r="U2548" s="51"/>
      <c r="V2548" s="3">
        <f t="shared" si="549"/>
        <v>10.65</v>
      </c>
      <c r="W2548" s="30" t="s">
        <v>2502</v>
      </c>
      <c r="X2548" s="29">
        <f t="shared" si="550"/>
        <v>50.161500000000004</v>
      </c>
      <c r="Y2548" s="29">
        <f t="shared" si="551"/>
        <v>0</v>
      </c>
      <c r="Z2548" s="5"/>
      <c r="AA2548" s="3">
        <f>Q2548</f>
        <v>10.65</v>
      </c>
      <c r="AB2548" s="3">
        <f t="shared" si="552"/>
        <v>0</v>
      </c>
      <c r="AC2548" s="3">
        <f t="shared" si="553"/>
        <v>50.161500000000004</v>
      </c>
      <c r="AE2548" s="1">
        <f t="shared" si="533"/>
        <v>0</v>
      </c>
    </row>
    <row r="2549" spans="4:31" customFormat="1" ht="44.4" hidden="1" customHeight="1" x14ac:dyDescent="0.3">
      <c r="D2549" s="3">
        <f t="shared" si="542"/>
        <v>2532</v>
      </c>
      <c r="E2549" s="4" t="s">
        <v>2779</v>
      </c>
      <c r="F2549" s="3">
        <v>8</v>
      </c>
      <c r="G2549" s="3" t="s">
        <v>2578</v>
      </c>
      <c r="H2549" s="4" t="s">
        <v>2586</v>
      </c>
      <c r="I2549" s="3" t="s">
        <v>2579</v>
      </c>
      <c r="J2549" s="3"/>
      <c r="K2549" s="3"/>
      <c r="L2549" s="3" t="s">
        <v>2496</v>
      </c>
      <c r="M2549" s="3">
        <f t="shared" si="545"/>
        <v>4.71</v>
      </c>
      <c r="N2549" s="3">
        <v>54000</v>
      </c>
      <c r="O2549" s="3" t="s">
        <v>25</v>
      </c>
      <c r="P2549" s="3">
        <v>1</v>
      </c>
      <c r="Q2549" s="3">
        <f t="shared" si="546"/>
        <v>54</v>
      </c>
      <c r="R2549" s="3">
        <f t="shared" si="547"/>
        <v>254.34</v>
      </c>
      <c r="S2549" s="15">
        <v>0.5</v>
      </c>
      <c r="T2549" s="46">
        <f t="shared" si="548"/>
        <v>27</v>
      </c>
      <c r="U2549" s="15"/>
      <c r="V2549" s="3">
        <f t="shared" si="549"/>
        <v>27</v>
      </c>
      <c r="W2549" s="30" t="s">
        <v>2502</v>
      </c>
      <c r="X2549" s="29">
        <f t="shared" si="550"/>
        <v>127.17</v>
      </c>
      <c r="Y2549" s="29">
        <f t="shared" si="551"/>
        <v>127.17</v>
      </c>
      <c r="Z2549" s="5"/>
      <c r="AA2549" s="3">
        <f>Q2549*50%</f>
        <v>27</v>
      </c>
      <c r="AB2549" s="3">
        <f t="shared" si="552"/>
        <v>27</v>
      </c>
      <c r="AC2549" s="3">
        <f t="shared" si="553"/>
        <v>127.17</v>
      </c>
      <c r="AE2549" s="1">
        <f t="shared" si="533"/>
        <v>0</v>
      </c>
    </row>
    <row r="2550" spans="4:31" customFormat="1" ht="44.4" hidden="1" customHeight="1" x14ac:dyDescent="0.3">
      <c r="D2550" s="3">
        <f t="shared" si="542"/>
        <v>2533</v>
      </c>
      <c r="E2550" s="4" t="s">
        <v>2779</v>
      </c>
      <c r="F2550" s="3">
        <v>8</v>
      </c>
      <c r="G2550" s="3" t="s">
        <v>2578</v>
      </c>
      <c r="H2550" s="4" t="s">
        <v>2587</v>
      </c>
      <c r="I2550" s="3" t="s">
        <v>2579</v>
      </c>
      <c r="J2550" s="3"/>
      <c r="K2550" s="3"/>
      <c r="L2550" s="3" t="s">
        <v>2496</v>
      </c>
      <c r="M2550" s="3">
        <f t="shared" si="545"/>
        <v>4.71</v>
      </c>
      <c r="N2550" s="3">
        <v>46750</v>
      </c>
      <c r="O2550" s="3" t="s">
        <v>25</v>
      </c>
      <c r="P2550" s="3">
        <v>1</v>
      </c>
      <c r="Q2550" s="3">
        <f t="shared" si="546"/>
        <v>46.75</v>
      </c>
      <c r="R2550" s="3">
        <f t="shared" si="547"/>
        <v>220.1925</v>
      </c>
      <c r="S2550" s="15">
        <v>0.6</v>
      </c>
      <c r="T2550" s="46">
        <f t="shared" si="548"/>
        <v>28.05</v>
      </c>
      <c r="U2550" s="15"/>
      <c r="V2550" s="3">
        <f t="shared" si="549"/>
        <v>18.7</v>
      </c>
      <c r="W2550" s="30" t="s">
        <v>2502</v>
      </c>
      <c r="X2550" s="29">
        <f t="shared" si="550"/>
        <v>88.076999999999998</v>
      </c>
      <c r="Y2550" s="29">
        <f t="shared" si="551"/>
        <v>132.1155</v>
      </c>
      <c r="Z2550" s="5"/>
      <c r="AA2550" s="3">
        <f>Q2550*60%</f>
        <v>28.05</v>
      </c>
      <c r="AB2550" s="3">
        <f t="shared" si="552"/>
        <v>18.7</v>
      </c>
      <c r="AC2550" s="3">
        <f t="shared" si="553"/>
        <v>132.1155</v>
      </c>
      <c r="AE2550" s="1">
        <f t="shared" si="533"/>
        <v>0</v>
      </c>
    </row>
    <row r="2551" spans="4:31" customFormat="1" ht="44.4" hidden="1" customHeight="1" x14ac:dyDescent="0.3">
      <c r="D2551" s="3">
        <f t="shared" si="542"/>
        <v>2534</v>
      </c>
      <c r="E2551" s="4" t="s">
        <v>2779</v>
      </c>
      <c r="F2551" s="3">
        <v>8</v>
      </c>
      <c r="G2551" s="3" t="s">
        <v>2578</v>
      </c>
      <c r="H2551" s="4" t="s">
        <v>2588</v>
      </c>
      <c r="I2551" s="3" t="s">
        <v>2579</v>
      </c>
      <c r="J2551" s="3"/>
      <c r="K2551" s="3"/>
      <c r="L2551" s="3" t="s">
        <v>2496</v>
      </c>
      <c r="M2551" s="3">
        <f t="shared" si="545"/>
        <v>4.71</v>
      </c>
      <c r="N2551" s="3">
        <v>46750</v>
      </c>
      <c r="O2551" s="3" t="s">
        <v>25</v>
      </c>
      <c r="P2551" s="3">
        <v>1</v>
      </c>
      <c r="Q2551" s="3">
        <f t="shared" si="546"/>
        <v>46.75</v>
      </c>
      <c r="R2551" s="3">
        <f t="shared" si="547"/>
        <v>220.1925</v>
      </c>
      <c r="S2551" s="15">
        <v>0.6</v>
      </c>
      <c r="T2551" s="46">
        <f t="shared" si="548"/>
        <v>28.05</v>
      </c>
      <c r="U2551" s="15"/>
      <c r="V2551" s="3">
        <f t="shared" si="549"/>
        <v>18.7</v>
      </c>
      <c r="W2551" s="30" t="s">
        <v>2502</v>
      </c>
      <c r="X2551" s="29">
        <f t="shared" si="550"/>
        <v>88.076999999999998</v>
      </c>
      <c r="Y2551" s="29">
        <f t="shared" si="551"/>
        <v>132.1155</v>
      </c>
      <c r="Z2551" s="5"/>
      <c r="AA2551" s="3">
        <f>Q2551*60%</f>
        <v>28.05</v>
      </c>
      <c r="AB2551" s="3">
        <f t="shared" si="552"/>
        <v>18.7</v>
      </c>
      <c r="AC2551" s="3">
        <f t="shared" si="553"/>
        <v>132.1155</v>
      </c>
      <c r="AE2551" s="1">
        <f t="shared" si="533"/>
        <v>0</v>
      </c>
    </row>
    <row r="2552" spans="4:31" customFormat="1" ht="44.4" hidden="1" customHeight="1" x14ac:dyDescent="0.3">
      <c r="D2552" s="3">
        <f t="shared" si="542"/>
        <v>2535</v>
      </c>
      <c r="E2552" s="4" t="s">
        <v>918</v>
      </c>
      <c r="F2552" s="3">
        <v>2</v>
      </c>
      <c r="G2552" s="3" t="s">
        <v>2578</v>
      </c>
      <c r="H2552" s="4" t="s">
        <v>2589</v>
      </c>
      <c r="I2552" s="3" t="s">
        <v>2579</v>
      </c>
      <c r="J2552" s="3"/>
      <c r="K2552" s="3"/>
      <c r="L2552" s="3" t="s">
        <v>2496</v>
      </c>
      <c r="M2552" s="3">
        <f t="shared" si="545"/>
        <v>4.71</v>
      </c>
      <c r="N2552" s="3">
        <v>60000</v>
      </c>
      <c r="O2552" s="3" t="s">
        <v>25</v>
      </c>
      <c r="P2552" s="3">
        <v>1</v>
      </c>
      <c r="Q2552" s="3">
        <f t="shared" si="546"/>
        <v>60</v>
      </c>
      <c r="R2552" s="3">
        <f t="shared" si="547"/>
        <v>282.60000000000002</v>
      </c>
      <c r="S2552" s="15">
        <v>0.1</v>
      </c>
      <c r="T2552" s="46">
        <f t="shared" si="548"/>
        <v>6</v>
      </c>
      <c r="U2552" s="15"/>
      <c r="V2552" s="3">
        <f t="shared" si="549"/>
        <v>54</v>
      </c>
      <c r="W2552" s="30" t="s">
        <v>2502</v>
      </c>
      <c r="X2552" s="29">
        <f t="shared" si="550"/>
        <v>254.34</v>
      </c>
      <c r="Y2552" s="29">
        <f t="shared" si="551"/>
        <v>28.259999999999998</v>
      </c>
      <c r="Z2552" s="5"/>
      <c r="AA2552" s="3">
        <f>Q2552*90%</f>
        <v>54</v>
      </c>
      <c r="AB2552" s="3">
        <f t="shared" si="552"/>
        <v>6</v>
      </c>
      <c r="AC2552" s="3">
        <f t="shared" si="553"/>
        <v>254.34</v>
      </c>
      <c r="AE2552" s="1">
        <f t="shared" si="533"/>
        <v>0</v>
      </c>
    </row>
    <row r="2553" spans="4:31" customFormat="1" ht="44.4" hidden="1" customHeight="1" x14ac:dyDescent="0.3">
      <c r="D2553" s="3">
        <f t="shared" si="542"/>
        <v>2536</v>
      </c>
      <c r="E2553" s="4" t="s">
        <v>918</v>
      </c>
      <c r="F2553" s="3">
        <v>2</v>
      </c>
      <c r="G2553" s="3" t="s">
        <v>2578</v>
      </c>
      <c r="H2553" s="4" t="s">
        <v>2590</v>
      </c>
      <c r="I2553" s="3" t="s">
        <v>2579</v>
      </c>
      <c r="J2553" s="3"/>
      <c r="K2553" s="3"/>
      <c r="L2553" s="3" t="s">
        <v>2496</v>
      </c>
      <c r="M2553" s="3">
        <f t="shared" si="545"/>
        <v>4.71</v>
      </c>
      <c r="N2553" s="3">
        <v>98000</v>
      </c>
      <c r="O2553" s="3" t="s">
        <v>25</v>
      </c>
      <c r="P2553" s="3">
        <v>1</v>
      </c>
      <c r="Q2553" s="3">
        <f t="shared" si="546"/>
        <v>98</v>
      </c>
      <c r="R2553" s="3">
        <f t="shared" si="547"/>
        <v>461.58</v>
      </c>
      <c r="S2553" s="15">
        <v>0.2</v>
      </c>
      <c r="T2553" s="46">
        <f t="shared" si="548"/>
        <v>19.600000000000001</v>
      </c>
      <c r="U2553" s="15"/>
      <c r="V2553" s="3">
        <f t="shared" si="549"/>
        <v>78.400000000000006</v>
      </c>
      <c r="W2553" s="30" t="s">
        <v>2502</v>
      </c>
      <c r="X2553" s="29">
        <f t="shared" si="550"/>
        <v>369.26400000000001</v>
      </c>
      <c r="Y2553" s="29">
        <f t="shared" si="551"/>
        <v>92.316000000000003</v>
      </c>
      <c r="Z2553" s="5"/>
      <c r="AA2553" s="3">
        <f>Q2553*80%</f>
        <v>78.400000000000006</v>
      </c>
      <c r="AB2553" s="3">
        <f t="shared" si="552"/>
        <v>19.599999999999994</v>
      </c>
      <c r="AC2553" s="3">
        <f t="shared" si="553"/>
        <v>369.26400000000001</v>
      </c>
      <c r="AE2553" s="1">
        <f t="shared" ref="AE2553:AE2616" si="554">AD2553/1000</f>
        <v>0</v>
      </c>
    </row>
    <row r="2554" spans="4:31" customFormat="1" ht="44.4" hidden="1" customHeight="1" x14ac:dyDescent="0.3">
      <c r="D2554" s="3">
        <f t="shared" si="542"/>
        <v>2537</v>
      </c>
      <c r="E2554" s="4" t="s">
        <v>918</v>
      </c>
      <c r="F2554" s="3">
        <v>2</v>
      </c>
      <c r="G2554" s="3" t="s">
        <v>2578</v>
      </c>
      <c r="H2554" s="4" t="s">
        <v>2591</v>
      </c>
      <c r="I2554" s="3" t="s">
        <v>2579</v>
      </c>
      <c r="J2554" s="3"/>
      <c r="K2554" s="3"/>
      <c r="L2554" s="3" t="s">
        <v>2496</v>
      </c>
      <c r="M2554" s="3">
        <f t="shared" si="545"/>
        <v>4.71</v>
      </c>
      <c r="N2554" s="3">
        <v>23350</v>
      </c>
      <c r="O2554" s="3" t="s">
        <v>25</v>
      </c>
      <c r="P2554" s="3">
        <v>1</v>
      </c>
      <c r="Q2554" s="3">
        <f t="shared" si="546"/>
        <v>23.35</v>
      </c>
      <c r="R2554" s="3">
        <f t="shared" si="547"/>
        <v>109.97850000000001</v>
      </c>
      <c r="S2554" s="15">
        <v>0.4</v>
      </c>
      <c r="T2554" s="46">
        <f t="shared" si="548"/>
        <v>9.3400000000000016</v>
      </c>
      <c r="U2554" s="15"/>
      <c r="V2554" s="3">
        <f t="shared" si="549"/>
        <v>14.01</v>
      </c>
      <c r="W2554" s="30" t="s">
        <v>2502</v>
      </c>
      <c r="X2554" s="29">
        <f t="shared" si="550"/>
        <v>65.987099999999998</v>
      </c>
      <c r="Y2554" s="29">
        <f t="shared" si="551"/>
        <v>43.991400000000006</v>
      </c>
      <c r="Z2554" s="5"/>
      <c r="AA2554" s="3">
        <f>Q2554*60%</f>
        <v>14.01</v>
      </c>
      <c r="AB2554" s="3">
        <f t="shared" si="552"/>
        <v>9.3400000000000016</v>
      </c>
      <c r="AC2554" s="3">
        <f t="shared" si="553"/>
        <v>65.987099999999998</v>
      </c>
      <c r="AE2554" s="1">
        <f t="shared" si="554"/>
        <v>0</v>
      </c>
    </row>
    <row r="2555" spans="4:31" customFormat="1" ht="44.4" hidden="1" customHeight="1" x14ac:dyDescent="0.3">
      <c r="D2555" s="3">
        <f t="shared" si="542"/>
        <v>2538</v>
      </c>
      <c r="E2555" s="4" t="s">
        <v>918</v>
      </c>
      <c r="F2555" s="3">
        <v>2</v>
      </c>
      <c r="G2555" s="3" t="s">
        <v>2578</v>
      </c>
      <c r="H2555" s="4" t="s">
        <v>2592</v>
      </c>
      <c r="I2555" s="3" t="s">
        <v>2579</v>
      </c>
      <c r="J2555" s="3"/>
      <c r="K2555" s="3"/>
      <c r="L2555" s="3" t="s">
        <v>2496</v>
      </c>
      <c r="M2555" s="3">
        <f t="shared" si="545"/>
        <v>4.71</v>
      </c>
      <c r="N2555" s="3">
        <v>46600</v>
      </c>
      <c r="O2555" s="3" t="s">
        <v>25</v>
      </c>
      <c r="P2555" s="3">
        <v>1</v>
      </c>
      <c r="Q2555" s="3">
        <f t="shared" si="546"/>
        <v>46.6</v>
      </c>
      <c r="R2555" s="3">
        <f t="shared" si="547"/>
        <v>219.48600000000002</v>
      </c>
      <c r="S2555" s="15">
        <v>0.4</v>
      </c>
      <c r="T2555" s="46">
        <f t="shared" si="548"/>
        <v>18.64</v>
      </c>
      <c r="U2555" s="15"/>
      <c r="V2555" s="3">
        <f t="shared" si="549"/>
        <v>27.96</v>
      </c>
      <c r="W2555" s="30" t="s">
        <v>2502</v>
      </c>
      <c r="X2555" s="29">
        <f t="shared" si="550"/>
        <v>131.69159999999999</v>
      </c>
      <c r="Y2555" s="29">
        <f t="shared" si="551"/>
        <v>87.794399999999996</v>
      </c>
      <c r="Z2555" s="5"/>
      <c r="AA2555" s="3">
        <f>Q2555*60%</f>
        <v>27.96</v>
      </c>
      <c r="AB2555" s="3">
        <f t="shared" si="552"/>
        <v>18.64</v>
      </c>
      <c r="AC2555" s="3">
        <f t="shared" si="553"/>
        <v>131.69159999999999</v>
      </c>
      <c r="AE2555" s="1">
        <f t="shared" si="554"/>
        <v>0</v>
      </c>
    </row>
    <row r="2556" spans="4:31" customFormat="1" ht="44.4" hidden="1" customHeight="1" x14ac:dyDescent="0.3">
      <c r="D2556" s="3">
        <f t="shared" si="542"/>
        <v>2539</v>
      </c>
      <c r="E2556" s="4" t="s">
        <v>918</v>
      </c>
      <c r="F2556" s="3">
        <v>2</v>
      </c>
      <c r="G2556" s="3" t="s">
        <v>2578</v>
      </c>
      <c r="H2556" s="4" t="s">
        <v>2593</v>
      </c>
      <c r="I2556" s="3" t="s">
        <v>2579</v>
      </c>
      <c r="J2556" s="3"/>
      <c r="K2556" s="3"/>
      <c r="L2556" s="3" t="s">
        <v>2496</v>
      </c>
      <c r="M2556" s="3">
        <f t="shared" si="545"/>
        <v>4.71</v>
      </c>
      <c r="N2556" s="3">
        <v>61750</v>
      </c>
      <c r="O2556" s="3" t="s">
        <v>25</v>
      </c>
      <c r="P2556" s="3">
        <v>1</v>
      </c>
      <c r="Q2556" s="3">
        <f t="shared" si="546"/>
        <v>61.75</v>
      </c>
      <c r="R2556" s="3">
        <f t="shared" si="547"/>
        <v>290.84249999999997</v>
      </c>
      <c r="S2556" s="15">
        <v>0.3</v>
      </c>
      <c r="T2556" s="46">
        <f t="shared" si="548"/>
        <v>18.524999999999999</v>
      </c>
      <c r="U2556" s="15"/>
      <c r="V2556" s="3">
        <f t="shared" si="549"/>
        <v>43.225000000000001</v>
      </c>
      <c r="W2556" s="30" t="s">
        <v>2502</v>
      </c>
      <c r="X2556" s="29">
        <f t="shared" si="550"/>
        <v>203.58975000000001</v>
      </c>
      <c r="Y2556" s="29">
        <f t="shared" si="551"/>
        <v>87.252749999999992</v>
      </c>
      <c r="Z2556" s="5"/>
      <c r="AA2556" s="3">
        <f>Q2556*80%</f>
        <v>49.400000000000006</v>
      </c>
      <c r="AB2556" s="3">
        <f t="shared" si="552"/>
        <v>12.349999999999994</v>
      </c>
      <c r="AC2556" s="3">
        <f t="shared" si="553"/>
        <v>232.67400000000004</v>
      </c>
      <c r="AE2556" s="1">
        <f t="shared" si="554"/>
        <v>0</v>
      </c>
    </row>
    <row r="2557" spans="4:31" customFormat="1" ht="44.4" hidden="1" customHeight="1" x14ac:dyDescent="0.3">
      <c r="D2557" s="3">
        <f t="shared" si="542"/>
        <v>2540</v>
      </c>
      <c r="E2557" s="4" t="s">
        <v>918</v>
      </c>
      <c r="F2557" s="3">
        <v>2</v>
      </c>
      <c r="G2557" s="3" t="s">
        <v>2578</v>
      </c>
      <c r="H2557" s="4" t="s">
        <v>2594</v>
      </c>
      <c r="I2557" s="3" t="s">
        <v>2579</v>
      </c>
      <c r="J2557" s="3"/>
      <c r="K2557" s="3"/>
      <c r="L2557" s="3" t="s">
        <v>2496</v>
      </c>
      <c r="M2557" s="3">
        <f t="shared" si="545"/>
        <v>4.71</v>
      </c>
      <c r="N2557" s="3">
        <v>51200</v>
      </c>
      <c r="O2557" s="3" t="s">
        <v>25</v>
      </c>
      <c r="P2557" s="3">
        <v>1</v>
      </c>
      <c r="Q2557" s="3">
        <f t="shared" si="546"/>
        <v>51.2</v>
      </c>
      <c r="R2557" s="3">
        <f t="shared" si="547"/>
        <v>241.15200000000002</v>
      </c>
      <c r="S2557" s="15">
        <v>0.2</v>
      </c>
      <c r="T2557" s="46">
        <f t="shared" si="548"/>
        <v>10.240000000000002</v>
      </c>
      <c r="U2557" s="15"/>
      <c r="V2557" s="3">
        <f t="shared" si="549"/>
        <v>40.96</v>
      </c>
      <c r="W2557" s="30" t="s">
        <v>2502</v>
      </c>
      <c r="X2557" s="29">
        <f t="shared" si="550"/>
        <v>192.92160000000001</v>
      </c>
      <c r="Y2557" s="29">
        <f t="shared" si="551"/>
        <v>48.23040000000001</v>
      </c>
      <c r="Z2557" s="5"/>
      <c r="AA2557" s="3">
        <f>Q2557*80%</f>
        <v>40.960000000000008</v>
      </c>
      <c r="AB2557" s="3">
        <f t="shared" si="552"/>
        <v>10.239999999999995</v>
      </c>
      <c r="AC2557" s="3">
        <f t="shared" si="553"/>
        <v>192.92160000000004</v>
      </c>
      <c r="AE2557" s="1">
        <f t="shared" si="554"/>
        <v>0</v>
      </c>
    </row>
    <row r="2558" spans="4:31" customFormat="1" ht="44.4" hidden="1" customHeight="1" x14ac:dyDescent="0.3">
      <c r="D2558" s="3">
        <f t="shared" si="542"/>
        <v>2541</v>
      </c>
      <c r="E2558" s="4" t="s">
        <v>918</v>
      </c>
      <c r="F2558" s="3">
        <v>2</v>
      </c>
      <c r="G2558" s="3" t="s">
        <v>2578</v>
      </c>
      <c r="H2558" s="4" t="s">
        <v>2594</v>
      </c>
      <c r="I2558" s="3" t="s">
        <v>2579</v>
      </c>
      <c r="J2558" s="3"/>
      <c r="K2558" s="3"/>
      <c r="L2558" s="3" t="s">
        <v>2496</v>
      </c>
      <c r="M2558" s="3">
        <f t="shared" si="545"/>
        <v>4.71</v>
      </c>
      <c r="N2558" s="3">
        <v>41500</v>
      </c>
      <c r="O2558" s="3" t="s">
        <v>25</v>
      </c>
      <c r="P2558" s="3">
        <v>1</v>
      </c>
      <c r="Q2558" s="3">
        <f t="shared" si="546"/>
        <v>41.5</v>
      </c>
      <c r="R2558" s="3">
        <f t="shared" si="547"/>
        <v>195.465</v>
      </c>
      <c r="S2558" s="15">
        <v>0.2</v>
      </c>
      <c r="T2558" s="46">
        <f t="shared" si="548"/>
        <v>8.3000000000000007</v>
      </c>
      <c r="U2558" s="15"/>
      <c r="V2558" s="3">
        <f t="shared" si="549"/>
        <v>33.200000000000003</v>
      </c>
      <c r="W2558" s="30" t="s">
        <v>2502</v>
      </c>
      <c r="X2558" s="29">
        <f t="shared" si="550"/>
        <v>156.37200000000001</v>
      </c>
      <c r="Y2558" s="29">
        <f t="shared" si="551"/>
        <v>39.093000000000004</v>
      </c>
      <c r="Z2558" s="5"/>
      <c r="AA2558" s="3">
        <f>Q2558*80%</f>
        <v>33.200000000000003</v>
      </c>
      <c r="AB2558" s="3">
        <f t="shared" si="552"/>
        <v>8.2999999999999972</v>
      </c>
      <c r="AC2558" s="3">
        <f t="shared" si="553"/>
        <v>156.37200000000001</v>
      </c>
      <c r="AE2558" s="1">
        <f t="shared" si="554"/>
        <v>0</v>
      </c>
    </row>
    <row r="2559" spans="4:31" customFormat="1" ht="44.4" hidden="1" customHeight="1" x14ac:dyDescent="0.3">
      <c r="D2559" s="3">
        <f t="shared" si="542"/>
        <v>2542</v>
      </c>
      <c r="E2559" s="4" t="s">
        <v>918</v>
      </c>
      <c r="F2559" s="3">
        <v>2</v>
      </c>
      <c r="G2559" s="3" t="s">
        <v>2578</v>
      </c>
      <c r="H2559" s="4" t="s">
        <v>2595</v>
      </c>
      <c r="I2559" s="3" t="s">
        <v>2579</v>
      </c>
      <c r="J2559" s="3"/>
      <c r="K2559" s="3"/>
      <c r="L2559" s="3" t="s">
        <v>2496</v>
      </c>
      <c r="M2559" s="3">
        <f t="shared" si="545"/>
        <v>4.71</v>
      </c>
      <c r="N2559" s="3">
        <v>8000</v>
      </c>
      <c r="O2559" s="3" t="s">
        <v>25</v>
      </c>
      <c r="P2559" s="3">
        <v>1</v>
      </c>
      <c r="Q2559" s="3">
        <f t="shared" si="546"/>
        <v>8</v>
      </c>
      <c r="R2559" s="3">
        <f t="shared" si="547"/>
        <v>37.68</v>
      </c>
      <c r="S2559" s="15">
        <v>0.9</v>
      </c>
      <c r="T2559" s="46">
        <f t="shared" si="548"/>
        <v>7.2</v>
      </c>
      <c r="U2559" s="15"/>
      <c r="V2559" s="3">
        <f t="shared" si="549"/>
        <v>0.79999999999999982</v>
      </c>
      <c r="W2559" s="30" t="s">
        <v>2596</v>
      </c>
      <c r="X2559" s="29">
        <f t="shared" si="550"/>
        <v>3.7679999999999993</v>
      </c>
      <c r="Y2559" s="29">
        <f t="shared" si="551"/>
        <v>33.911999999999999</v>
      </c>
      <c r="Z2559" s="5"/>
      <c r="AA2559" s="3">
        <f>Q2559*10%</f>
        <v>0.8</v>
      </c>
      <c r="AB2559" s="3">
        <f t="shared" si="552"/>
        <v>7.2</v>
      </c>
      <c r="AC2559" s="3">
        <f t="shared" si="553"/>
        <v>3.7680000000000002</v>
      </c>
      <c r="AE2559" s="1">
        <f t="shared" si="554"/>
        <v>0</v>
      </c>
    </row>
    <row r="2560" spans="4:31" customFormat="1" ht="44.4" hidden="1" customHeight="1" x14ac:dyDescent="0.3">
      <c r="D2560" s="3">
        <f t="shared" si="542"/>
        <v>2543</v>
      </c>
      <c r="E2560" s="4" t="s">
        <v>2783</v>
      </c>
      <c r="F2560" s="3">
        <v>5</v>
      </c>
      <c r="G2560" s="3" t="s">
        <v>2597</v>
      </c>
      <c r="H2560" s="4" t="s">
        <v>2598</v>
      </c>
      <c r="I2560" s="3"/>
      <c r="J2560" s="3"/>
      <c r="K2560" s="3"/>
      <c r="L2560" s="3" t="s">
        <v>2508</v>
      </c>
      <c r="M2560" s="3">
        <v>0.13</v>
      </c>
      <c r="N2560" s="3"/>
      <c r="O2560" s="3"/>
      <c r="P2560" s="3">
        <v>204</v>
      </c>
      <c r="Q2560" s="39"/>
      <c r="R2560" s="40">
        <f>P2560*M2560</f>
        <v>26.52</v>
      </c>
      <c r="S2560" s="51">
        <v>0</v>
      </c>
      <c r="T2560" s="46"/>
      <c r="U2560" s="51"/>
      <c r="V2560" s="3"/>
      <c r="W2560" s="30" t="s">
        <v>2599</v>
      </c>
      <c r="X2560" s="41">
        <f t="shared" ref="X2560:X2568" si="555">R2560-Y2560</f>
        <v>26.52</v>
      </c>
      <c r="Y2560" s="41">
        <f>R2560*S2560</f>
        <v>0</v>
      </c>
      <c r="Z2560" s="5"/>
      <c r="AA2560" s="3">
        <f>P2560</f>
        <v>204</v>
      </c>
      <c r="AB2560" s="3">
        <f>P2560-AA2560</f>
        <v>0</v>
      </c>
      <c r="AC2560" s="3">
        <f t="shared" ref="AC2560:AC2591" si="556">M2560*AA2560</f>
        <v>26.52</v>
      </c>
      <c r="AE2560" s="1">
        <f t="shared" si="554"/>
        <v>0</v>
      </c>
    </row>
    <row r="2561" spans="1:31" customFormat="1" ht="44.4" hidden="1" customHeight="1" x14ac:dyDescent="0.3">
      <c r="D2561" s="3">
        <f t="shared" si="542"/>
        <v>2544</v>
      </c>
      <c r="E2561" s="4" t="s">
        <v>2779</v>
      </c>
      <c r="F2561" s="3">
        <v>8</v>
      </c>
      <c r="G2561" s="3" t="s">
        <v>2597</v>
      </c>
      <c r="H2561" s="4" t="s">
        <v>2598</v>
      </c>
      <c r="I2561" s="3"/>
      <c r="J2561" s="3"/>
      <c r="K2561" s="3"/>
      <c r="L2561" s="3" t="s">
        <v>2508</v>
      </c>
      <c r="M2561" s="3">
        <v>0.13</v>
      </c>
      <c r="N2561" s="3"/>
      <c r="O2561" s="3"/>
      <c r="P2561" s="3">
        <v>676</v>
      </c>
      <c r="Q2561" s="39"/>
      <c r="R2561" s="40">
        <f>P2561*M2561</f>
        <v>87.88000000000001</v>
      </c>
      <c r="S2561" s="51">
        <v>0</v>
      </c>
      <c r="T2561" s="46"/>
      <c r="U2561" s="51"/>
      <c r="V2561" s="3"/>
      <c r="W2561" s="30" t="s">
        <v>2599</v>
      </c>
      <c r="X2561" s="41">
        <f t="shared" si="555"/>
        <v>87.88000000000001</v>
      </c>
      <c r="Y2561" s="41">
        <f>R2561*S2561</f>
        <v>0</v>
      </c>
      <c r="Z2561" s="5"/>
      <c r="AA2561" s="3">
        <f>P2561</f>
        <v>676</v>
      </c>
      <c r="AB2561" s="3">
        <f>P2561-AA2561</f>
        <v>0</v>
      </c>
      <c r="AC2561" s="3">
        <f t="shared" si="556"/>
        <v>87.88000000000001</v>
      </c>
      <c r="AE2561" s="1">
        <f t="shared" si="554"/>
        <v>0</v>
      </c>
    </row>
    <row r="2562" spans="1:31" customFormat="1" ht="44.4" hidden="1" customHeight="1" x14ac:dyDescent="0.3">
      <c r="D2562" s="3">
        <f t="shared" si="542"/>
        <v>2545</v>
      </c>
      <c r="E2562" s="4" t="s">
        <v>918</v>
      </c>
      <c r="F2562" s="3">
        <v>2</v>
      </c>
      <c r="G2562" s="3" t="s">
        <v>2597</v>
      </c>
      <c r="H2562" s="4" t="s">
        <v>2598</v>
      </c>
      <c r="I2562" s="3"/>
      <c r="J2562" s="3"/>
      <c r="K2562" s="3"/>
      <c r="L2562" s="3" t="s">
        <v>2508</v>
      </c>
      <c r="M2562" s="3">
        <v>0.13</v>
      </c>
      <c r="N2562" s="3"/>
      <c r="O2562" s="3"/>
      <c r="P2562" s="3">
        <v>1336</v>
      </c>
      <c r="Q2562" s="39"/>
      <c r="R2562" s="40">
        <f>P2562*M2562</f>
        <v>173.68</v>
      </c>
      <c r="S2562" s="51">
        <v>0</v>
      </c>
      <c r="T2562" s="46"/>
      <c r="U2562" s="51"/>
      <c r="V2562" s="3"/>
      <c r="W2562" s="30" t="s">
        <v>2599</v>
      </c>
      <c r="X2562" s="41">
        <f t="shared" si="555"/>
        <v>173.68</v>
      </c>
      <c r="Y2562" s="41">
        <f>R2562*S2562</f>
        <v>0</v>
      </c>
      <c r="Z2562" s="5"/>
      <c r="AA2562" s="3">
        <f>P2562</f>
        <v>1336</v>
      </c>
      <c r="AB2562" s="3">
        <f>P2562-AA2562</f>
        <v>0</v>
      </c>
      <c r="AC2562" s="3">
        <f t="shared" si="556"/>
        <v>173.68</v>
      </c>
      <c r="AE2562" s="1">
        <f t="shared" si="554"/>
        <v>0</v>
      </c>
    </row>
    <row r="2563" spans="1:31" s="55" customFormat="1" ht="44.4" hidden="1" customHeight="1" x14ac:dyDescent="0.3">
      <c r="D2563" s="3">
        <f t="shared" si="542"/>
        <v>2546</v>
      </c>
      <c r="E2563" s="3" t="s">
        <v>2822</v>
      </c>
      <c r="F2563" s="3">
        <v>1</v>
      </c>
      <c r="G2563" s="3" t="s">
        <v>2597</v>
      </c>
      <c r="H2563" s="4" t="s">
        <v>2598</v>
      </c>
      <c r="I2563" s="3"/>
      <c r="J2563" s="3"/>
      <c r="K2563" s="3"/>
      <c r="L2563" s="3" t="s">
        <v>2508</v>
      </c>
      <c r="M2563" s="3">
        <v>0.13</v>
      </c>
      <c r="N2563" s="3"/>
      <c r="O2563" s="3"/>
      <c r="P2563" s="3">
        <v>16</v>
      </c>
      <c r="Q2563" s="39"/>
      <c r="R2563" s="40">
        <f>P2563*M2563</f>
        <v>2.08</v>
      </c>
      <c r="S2563" s="51">
        <v>0</v>
      </c>
      <c r="T2563" s="46"/>
      <c r="U2563" s="51"/>
      <c r="V2563" s="3"/>
      <c r="W2563" s="46" t="s">
        <v>2599</v>
      </c>
      <c r="X2563" s="42">
        <f t="shared" si="555"/>
        <v>2.08</v>
      </c>
      <c r="Y2563" s="42">
        <f>R2563*S2563</f>
        <v>0</v>
      </c>
      <c r="Z2563" s="100"/>
      <c r="AA2563" s="3">
        <f>P2563</f>
        <v>16</v>
      </c>
      <c r="AB2563" s="3">
        <f>P2563-AA2563</f>
        <v>0</v>
      </c>
      <c r="AC2563" s="7">
        <f t="shared" si="556"/>
        <v>2.08</v>
      </c>
      <c r="AE2563" s="1">
        <f t="shared" si="554"/>
        <v>0</v>
      </c>
    </row>
    <row r="2564" spans="1:31" customFormat="1" ht="44.4" hidden="1" customHeight="1" x14ac:dyDescent="0.3">
      <c r="D2564" s="3">
        <f t="shared" si="542"/>
        <v>2547</v>
      </c>
      <c r="E2564" s="4" t="s">
        <v>2601</v>
      </c>
      <c r="F2564" s="3"/>
      <c r="G2564" s="3" t="s">
        <v>2296</v>
      </c>
      <c r="H2564" s="4" t="s">
        <v>2600</v>
      </c>
      <c r="I2564" s="3" t="s">
        <v>2297</v>
      </c>
      <c r="J2564" s="3"/>
      <c r="K2564" s="3"/>
      <c r="L2564" s="3" t="s">
        <v>2506</v>
      </c>
      <c r="M2564" s="3">
        <v>39</v>
      </c>
      <c r="N2564" s="3">
        <v>597</v>
      </c>
      <c r="O2564" s="3" t="s">
        <v>2298</v>
      </c>
      <c r="P2564" s="3">
        <v>1</v>
      </c>
      <c r="Q2564" s="39">
        <f>N2564*P2564</f>
        <v>597</v>
      </c>
      <c r="R2564" s="39">
        <f>N2564*M2564</f>
        <v>23283</v>
      </c>
      <c r="S2564" s="15">
        <v>0.2</v>
      </c>
      <c r="T2564" s="46">
        <f>Q2564*S2564</f>
        <v>119.4</v>
      </c>
      <c r="U2564" s="15"/>
      <c r="V2564" s="3">
        <f>Q2564-T2564</f>
        <v>477.6</v>
      </c>
      <c r="W2564" s="30" t="s">
        <v>2502</v>
      </c>
      <c r="X2564" s="41">
        <f t="shared" si="555"/>
        <v>18626.400000000001</v>
      </c>
      <c r="Y2564" s="41">
        <f>S2564*R2564</f>
        <v>4656.6000000000004</v>
      </c>
      <c r="Z2564" s="5"/>
      <c r="AA2564" s="3">
        <f>Q2564*80%</f>
        <v>477.6</v>
      </c>
      <c r="AB2564" s="61">
        <f t="shared" ref="AB2564:AB2569" si="557">Q2564-AA2564</f>
        <v>119.39999999999998</v>
      </c>
      <c r="AC2564" s="3">
        <f t="shared" si="556"/>
        <v>18626.400000000001</v>
      </c>
      <c r="AE2564" s="1">
        <f t="shared" si="554"/>
        <v>0</v>
      </c>
    </row>
    <row r="2565" spans="1:31" customFormat="1" ht="44.4" hidden="1" customHeight="1" x14ac:dyDescent="0.3">
      <c r="D2565" s="3">
        <f t="shared" si="542"/>
        <v>2548</v>
      </c>
      <c r="E2565" s="4" t="s">
        <v>2782</v>
      </c>
      <c r="F2565" s="3">
        <v>7</v>
      </c>
      <c r="G2565" s="3" t="s">
        <v>2296</v>
      </c>
      <c r="H2565" s="4" t="s">
        <v>2675</v>
      </c>
      <c r="I2565" s="3" t="s">
        <v>2297</v>
      </c>
      <c r="J2565" s="3"/>
      <c r="K2565" s="3"/>
      <c r="L2565" s="3" t="s">
        <v>2506</v>
      </c>
      <c r="M2565" s="3">
        <v>35</v>
      </c>
      <c r="N2565" s="3">
        <v>42</v>
      </c>
      <c r="O2565" s="3" t="s">
        <v>2298</v>
      </c>
      <c r="P2565" s="3">
        <v>1</v>
      </c>
      <c r="Q2565" s="39">
        <f>N2565*P2565</f>
        <v>42</v>
      </c>
      <c r="R2565" s="39">
        <f>N2565*M2565</f>
        <v>1470</v>
      </c>
      <c r="S2565" s="51">
        <v>0.6</v>
      </c>
      <c r="T2565" s="46"/>
      <c r="U2565" s="51"/>
      <c r="V2565" s="3"/>
      <c r="W2565" s="30"/>
      <c r="X2565" s="58">
        <f t="shared" si="555"/>
        <v>588</v>
      </c>
      <c r="Y2565" s="58">
        <f>R2565*S2565</f>
        <v>882</v>
      </c>
      <c r="Z2565" s="5"/>
      <c r="AA2565" s="3">
        <f>Q2565*S2565</f>
        <v>25.2</v>
      </c>
      <c r="AB2565" s="61">
        <f t="shared" si="557"/>
        <v>16.8</v>
      </c>
      <c r="AC2565" s="3">
        <f t="shared" si="556"/>
        <v>882</v>
      </c>
      <c r="AE2565" s="1">
        <f t="shared" si="554"/>
        <v>0</v>
      </c>
    </row>
    <row r="2566" spans="1:31" customFormat="1" ht="44.4" hidden="1" customHeight="1" x14ac:dyDescent="0.3">
      <c r="D2566" s="3">
        <f t="shared" si="542"/>
        <v>2549</v>
      </c>
      <c r="E2566" s="4" t="s">
        <v>2782</v>
      </c>
      <c r="F2566" s="3">
        <v>7</v>
      </c>
      <c r="G2566" s="3" t="s">
        <v>2296</v>
      </c>
      <c r="H2566" s="4" t="s">
        <v>2675</v>
      </c>
      <c r="I2566" s="3" t="s">
        <v>2297</v>
      </c>
      <c r="J2566" s="3"/>
      <c r="K2566" s="3"/>
      <c r="L2566" s="3" t="s">
        <v>2506</v>
      </c>
      <c r="M2566" s="3">
        <v>35</v>
      </c>
      <c r="N2566" s="3">
        <v>10.5</v>
      </c>
      <c r="O2566" s="3" t="s">
        <v>2298</v>
      </c>
      <c r="P2566" s="3">
        <v>1</v>
      </c>
      <c r="Q2566" s="39">
        <f>N2566*P2566</f>
        <v>10.5</v>
      </c>
      <c r="R2566" s="39">
        <f>N2566*M2566</f>
        <v>367.5</v>
      </c>
      <c r="S2566" s="51">
        <v>0.6</v>
      </c>
      <c r="T2566" s="46"/>
      <c r="U2566" s="51"/>
      <c r="V2566" s="3"/>
      <c r="W2566" s="30"/>
      <c r="X2566" s="58">
        <f t="shared" si="555"/>
        <v>147</v>
      </c>
      <c r="Y2566" s="58">
        <f>R2566*S2566</f>
        <v>220.5</v>
      </c>
      <c r="Z2566" s="5"/>
      <c r="AA2566" s="3">
        <f>Q2566*S2566</f>
        <v>6.3</v>
      </c>
      <c r="AB2566" s="61">
        <f t="shared" si="557"/>
        <v>4.2</v>
      </c>
      <c r="AC2566" s="3">
        <f t="shared" si="556"/>
        <v>220.5</v>
      </c>
      <c r="AE2566" s="1">
        <f t="shared" si="554"/>
        <v>0</v>
      </c>
    </row>
    <row r="2567" spans="1:31" customFormat="1" ht="44.4" hidden="1" customHeight="1" x14ac:dyDescent="0.3">
      <c r="D2567" s="3">
        <f t="shared" si="542"/>
        <v>2550</v>
      </c>
      <c r="E2567" s="4" t="s">
        <v>2782</v>
      </c>
      <c r="F2567" s="3">
        <v>7</v>
      </c>
      <c r="G2567" s="3" t="s">
        <v>2296</v>
      </c>
      <c r="H2567" s="4" t="s">
        <v>2675</v>
      </c>
      <c r="I2567" s="3" t="s">
        <v>2297</v>
      </c>
      <c r="J2567" s="3"/>
      <c r="K2567" s="3"/>
      <c r="L2567" s="3" t="s">
        <v>2506</v>
      </c>
      <c r="M2567" s="3">
        <v>35</v>
      </c>
      <c r="N2567" s="3">
        <v>10.5</v>
      </c>
      <c r="O2567" s="3" t="s">
        <v>2298</v>
      </c>
      <c r="P2567" s="3">
        <v>1</v>
      </c>
      <c r="Q2567" s="39">
        <f>N2567*P2567</f>
        <v>10.5</v>
      </c>
      <c r="R2567" s="39">
        <f>N2567*M2567</f>
        <v>367.5</v>
      </c>
      <c r="S2567" s="51">
        <v>0.6</v>
      </c>
      <c r="T2567" s="46"/>
      <c r="U2567" s="51"/>
      <c r="V2567" s="3"/>
      <c r="W2567" s="30"/>
      <c r="X2567" s="58">
        <f t="shared" si="555"/>
        <v>147</v>
      </c>
      <c r="Y2567" s="58">
        <f>R2567*S2567</f>
        <v>220.5</v>
      </c>
      <c r="Z2567" s="5"/>
      <c r="AA2567" s="3">
        <f>Q2567*S2567</f>
        <v>6.3</v>
      </c>
      <c r="AB2567" s="61">
        <f t="shared" si="557"/>
        <v>4.2</v>
      </c>
      <c r="AC2567" s="3">
        <f t="shared" si="556"/>
        <v>220.5</v>
      </c>
      <c r="AE2567" s="1">
        <f t="shared" si="554"/>
        <v>0</v>
      </c>
    </row>
    <row r="2568" spans="1:31" customFormat="1" ht="44.4" hidden="1" customHeight="1" x14ac:dyDescent="0.3">
      <c r="D2568" s="3">
        <f t="shared" si="542"/>
        <v>2551</v>
      </c>
      <c r="E2568" s="4" t="s">
        <v>2782</v>
      </c>
      <c r="F2568" s="3">
        <v>7</v>
      </c>
      <c r="G2568" s="3" t="s">
        <v>2296</v>
      </c>
      <c r="H2568" s="4" t="s">
        <v>2675</v>
      </c>
      <c r="I2568" s="3" t="s">
        <v>2297</v>
      </c>
      <c r="J2568" s="3"/>
      <c r="K2568" s="3"/>
      <c r="L2568" s="3" t="s">
        <v>2506</v>
      </c>
      <c r="M2568" s="3">
        <v>35</v>
      </c>
      <c r="N2568" s="3">
        <v>1.75</v>
      </c>
      <c r="O2568" s="3" t="s">
        <v>2298</v>
      </c>
      <c r="P2568" s="3">
        <v>1</v>
      </c>
      <c r="Q2568" s="39">
        <f>N2568*P2568</f>
        <v>1.75</v>
      </c>
      <c r="R2568" s="39">
        <f>N2568*M2568</f>
        <v>61.25</v>
      </c>
      <c r="S2568" s="51">
        <v>0.6</v>
      </c>
      <c r="T2568" s="46"/>
      <c r="U2568" s="51"/>
      <c r="V2568" s="3"/>
      <c r="W2568" s="30"/>
      <c r="X2568" s="58">
        <f t="shared" si="555"/>
        <v>24.5</v>
      </c>
      <c r="Y2568" s="58">
        <f>R2568*S2568</f>
        <v>36.75</v>
      </c>
      <c r="Z2568" s="5"/>
      <c r="AA2568" s="3">
        <f>Q2568*S2568</f>
        <v>1.05</v>
      </c>
      <c r="AB2568" s="61">
        <f t="shared" si="557"/>
        <v>0.7</v>
      </c>
      <c r="AC2568" s="3">
        <f t="shared" si="556"/>
        <v>36.75</v>
      </c>
      <c r="AE2568" s="1">
        <f t="shared" si="554"/>
        <v>0</v>
      </c>
    </row>
    <row r="2569" spans="1:31" customFormat="1" ht="44.4" hidden="1" customHeight="1" x14ac:dyDescent="0.3">
      <c r="A2569" s="65" t="str" cm="1">
        <f t="array" ref="A2569">_xlfn.IFS(M2569&gt;=65,"Heavy",M2569&lt;=25,"Light",M2569&gt;=26-64,"Medium")</f>
        <v>Medium</v>
      </c>
      <c r="B2569" s="1" t="s">
        <v>2787</v>
      </c>
      <c r="C2569" s="1" t="s">
        <v>2825</v>
      </c>
      <c r="D2569" s="3">
        <f t="shared" si="542"/>
        <v>2552</v>
      </c>
      <c r="E2569" s="4" t="s">
        <v>2782</v>
      </c>
      <c r="F2569" s="3">
        <v>7</v>
      </c>
      <c r="G2569" s="3" t="s">
        <v>2826</v>
      </c>
      <c r="H2569" s="4" t="s">
        <v>2603</v>
      </c>
      <c r="I2569" s="3" t="s">
        <v>6</v>
      </c>
      <c r="J2569" s="7" t="s">
        <v>2344</v>
      </c>
      <c r="K2569" s="7" t="str">
        <f>VLOOKUP($I2569,'New Summary'!$E$8:$G$59,2,FALSE)</f>
        <v>H-200x200x8x12</v>
      </c>
      <c r="L2569" s="7" t="s">
        <v>2496</v>
      </c>
      <c r="M2569" s="7">
        <f>VLOOKUP($I2569,'New Summary'!$E$8:$G$59,3,FALSE)</f>
        <v>49.9</v>
      </c>
      <c r="N2569" s="3">
        <v>3635</v>
      </c>
      <c r="O2569" s="3" t="s">
        <v>25</v>
      </c>
      <c r="P2569" s="3">
        <v>1</v>
      </c>
      <c r="Q2569" s="28">
        <f t="shared" ref="Q2569:Q2591" si="558">(N2569/1000)*P2569</f>
        <v>3.6349999999999998</v>
      </c>
      <c r="R2569" s="28">
        <f t="shared" ref="R2569:R2591" si="559">Q2569*M2569</f>
        <v>181.38649999999998</v>
      </c>
      <c r="S2569" s="12">
        <v>0</v>
      </c>
      <c r="T2569" s="46">
        <f t="shared" ref="T2569:T2591" si="560">Q2569*S2569</f>
        <v>0</v>
      </c>
      <c r="U2569" s="37"/>
      <c r="V2569" s="3">
        <f t="shared" ref="V2569:V2591" si="561">Q2569-T2569</f>
        <v>3.6349999999999998</v>
      </c>
      <c r="W2569" s="30" t="s">
        <v>2502</v>
      </c>
      <c r="X2569" s="29">
        <f t="shared" ref="X2569:X2591" si="562">V2569*M2569</f>
        <v>181.38649999999998</v>
      </c>
      <c r="Y2569" s="29">
        <f t="shared" ref="Y2569:Y2591" si="563">T2569*M2569</f>
        <v>0</v>
      </c>
      <c r="Z2569" s="5"/>
      <c r="AA2569" s="3">
        <f>Q2569</f>
        <v>3.6349999999999998</v>
      </c>
      <c r="AB2569" s="3">
        <f t="shared" si="557"/>
        <v>0</v>
      </c>
      <c r="AC2569" s="3">
        <f t="shared" si="556"/>
        <v>181.38649999999998</v>
      </c>
      <c r="AE2569" s="1">
        <f t="shared" si="554"/>
        <v>0</v>
      </c>
    </row>
    <row r="2570" spans="1:31" customFormat="1" ht="44.4" hidden="1" customHeight="1" x14ac:dyDescent="0.3">
      <c r="A2570" s="65" t="str" cm="1">
        <f t="array" ref="A2570">_xlfn.IFS(M2570&gt;=65,"Heavy",M2570&lt;=25,"Light",M2570&gt;=26-64,"Medium")</f>
        <v>Medium</v>
      </c>
      <c r="B2570" s="1" t="s">
        <v>2787</v>
      </c>
      <c r="C2570" s="1" t="s">
        <v>2825</v>
      </c>
      <c r="D2570" s="3">
        <f t="shared" si="542"/>
        <v>2553</v>
      </c>
      <c r="E2570" s="4" t="s">
        <v>2782</v>
      </c>
      <c r="F2570" s="3">
        <v>7</v>
      </c>
      <c r="G2570" s="3" t="s">
        <v>2826</v>
      </c>
      <c r="H2570" s="4" t="s">
        <v>2604</v>
      </c>
      <c r="I2570" s="3" t="s">
        <v>6</v>
      </c>
      <c r="J2570" s="7" t="s">
        <v>2344</v>
      </c>
      <c r="K2570" s="7" t="str">
        <f>VLOOKUP($I2570,'New Summary'!$E$8:$G$59,2,FALSE)</f>
        <v>H-200x200x8x12</v>
      </c>
      <c r="L2570" s="7" t="s">
        <v>2496</v>
      </c>
      <c r="M2570" s="7">
        <f>VLOOKUP($I2570,'New Summary'!$E$8:$G$59,3,FALSE)</f>
        <v>49.9</v>
      </c>
      <c r="N2570" s="3">
        <v>3635</v>
      </c>
      <c r="O2570" s="3" t="s">
        <v>25</v>
      </c>
      <c r="P2570" s="3">
        <v>1</v>
      </c>
      <c r="Q2570" s="28">
        <f t="shared" si="558"/>
        <v>3.6349999999999998</v>
      </c>
      <c r="R2570" s="28">
        <f t="shared" si="559"/>
        <v>181.38649999999998</v>
      </c>
      <c r="S2570" s="12">
        <v>0</v>
      </c>
      <c r="T2570" s="46">
        <f t="shared" si="560"/>
        <v>0</v>
      </c>
      <c r="U2570" s="37"/>
      <c r="V2570" s="3">
        <f t="shared" si="561"/>
        <v>3.6349999999999998</v>
      </c>
      <c r="W2570" s="30" t="s">
        <v>2502</v>
      </c>
      <c r="X2570" s="29">
        <f t="shared" si="562"/>
        <v>181.38649999999998</v>
      </c>
      <c r="Y2570" s="29">
        <f t="shared" si="563"/>
        <v>0</v>
      </c>
      <c r="Z2570" s="5"/>
      <c r="AA2570" s="3">
        <f t="shared" ref="AA2570:AA2591" si="564">Q2570</f>
        <v>3.6349999999999998</v>
      </c>
      <c r="AB2570" s="3">
        <f t="shared" ref="AB2570:AB2591" si="565">Q2570-AA2570</f>
        <v>0</v>
      </c>
      <c r="AC2570" s="3">
        <f t="shared" si="556"/>
        <v>181.38649999999998</v>
      </c>
      <c r="AE2570" s="1">
        <f t="shared" si="554"/>
        <v>0</v>
      </c>
    </row>
    <row r="2571" spans="1:31" customFormat="1" ht="44.4" hidden="1" customHeight="1" x14ac:dyDescent="0.3">
      <c r="A2571" s="65" t="str" cm="1">
        <f t="array" ref="A2571">_xlfn.IFS(M2571&gt;=65,"Heavy",M2571&lt;=25,"Light",M2571&gt;=26-64,"Medium")</f>
        <v>Medium</v>
      </c>
      <c r="B2571" s="1" t="s">
        <v>2787</v>
      </c>
      <c r="C2571" s="1" t="s">
        <v>2825</v>
      </c>
      <c r="D2571" s="3">
        <f t="shared" si="542"/>
        <v>2554</v>
      </c>
      <c r="E2571" s="4" t="s">
        <v>2782</v>
      </c>
      <c r="F2571" s="3">
        <v>7</v>
      </c>
      <c r="G2571" s="3" t="s">
        <v>2826</v>
      </c>
      <c r="H2571" s="4" t="s">
        <v>2605</v>
      </c>
      <c r="I2571" s="3" t="s">
        <v>35</v>
      </c>
      <c r="J2571" s="7" t="s">
        <v>2346</v>
      </c>
      <c r="K2571" s="7" t="str">
        <f>VLOOKUP($I2571,'New Summary'!$E$8:$G$59,2,FALSE)</f>
        <v>H-200x200x8x12</v>
      </c>
      <c r="L2571" s="3" t="s">
        <v>2496</v>
      </c>
      <c r="M2571" s="7">
        <f>VLOOKUP($I2571,'New Summary'!$E$8:$G$59,3,FALSE)</f>
        <v>49.9</v>
      </c>
      <c r="N2571" s="3">
        <v>6060</v>
      </c>
      <c r="O2571" s="3" t="s">
        <v>25</v>
      </c>
      <c r="P2571" s="3">
        <v>1</v>
      </c>
      <c r="Q2571" s="28">
        <f t="shared" si="558"/>
        <v>6.06</v>
      </c>
      <c r="R2571" s="28">
        <f t="shared" si="559"/>
        <v>302.39399999999995</v>
      </c>
      <c r="S2571" s="12">
        <v>0</v>
      </c>
      <c r="T2571" s="46">
        <f t="shared" si="560"/>
        <v>0</v>
      </c>
      <c r="U2571" s="37"/>
      <c r="V2571" s="3">
        <f t="shared" si="561"/>
        <v>6.06</v>
      </c>
      <c r="W2571" s="30" t="s">
        <v>2502</v>
      </c>
      <c r="X2571" s="29">
        <f t="shared" si="562"/>
        <v>302.39399999999995</v>
      </c>
      <c r="Y2571" s="29">
        <f t="shared" si="563"/>
        <v>0</v>
      </c>
      <c r="Z2571" s="5"/>
      <c r="AA2571" s="3">
        <f t="shared" si="564"/>
        <v>6.06</v>
      </c>
      <c r="AB2571" s="3">
        <f t="shared" si="565"/>
        <v>0</v>
      </c>
      <c r="AC2571" s="3">
        <f t="shared" si="556"/>
        <v>302.39399999999995</v>
      </c>
      <c r="AE2571" s="1">
        <f t="shared" si="554"/>
        <v>0</v>
      </c>
    </row>
    <row r="2572" spans="1:31" customFormat="1" ht="44.4" hidden="1" customHeight="1" x14ac:dyDescent="0.3">
      <c r="A2572" s="65" t="str" cm="1">
        <f t="array" ref="A2572">_xlfn.IFS(M2572&gt;=65,"Heavy",M2572&lt;=25,"Light",M2572&gt;=26-64,"Medium")</f>
        <v>Medium</v>
      </c>
      <c r="B2572" s="1" t="s">
        <v>2787</v>
      </c>
      <c r="C2572" s="1" t="s">
        <v>2825</v>
      </c>
      <c r="D2572" s="3">
        <f t="shared" si="542"/>
        <v>2555</v>
      </c>
      <c r="E2572" s="4" t="s">
        <v>2782</v>
      </c>
      <c r="F2572" s="3">
        <v>7</v>
      </c>
      <c r="G2572" s="3" t="s">
        <v>2826</v>
      </c>
      <c r="H2572" s="4" t="s">
        <v>2606</v>
      </c>
      <c r="I2572" s="3" t="s">
        <v>35</v>
      </c>
      <c r="J2572" s="7" t="s">
        <v>2346</v>
      </c>
      <c r="K2572" s="7" t="str">
        <f>VLOOKUP($I2572,'New Summary'!$E$8:$G$59,2,FALSE)</f>
        <v>H-200x200x8x12</v>
      </c>
      <c r="L2572" s="3" t="s">
        <v>2496</v>
      </c>
      <c r="M2572" s="7">
        <f>VLOOKUP($I2572,'New Summary'!$E$8:$G$59,3,FALSE)</f>
        <v>49.9</v>
      </c>
      <c r="N2572" s="3">
        <v>6060</v>
      </c>
      <c r="O2572" s="3" t="s">
        <v>25</v>
      </c>
      <c r="P2572" s="3">
        <v>1</v>
      </c>
      <c r="Q2572" s="28">
        <f t="shared" si="558"/>
        <v>6.06</v>
      </c>
      <c r="R2572" s="28">
        <f t="shared" si="559"/>
        <v>302.39399999999995</v>
      </c>
      <c r="S2572" s="12">
        <v>0</v>
      </c>
      <c r="T2572" s="46">
        <f t="shared" si="560"/>
        <v>0</v>
      </c>
      <c r="U2572" s="37"/>
      <c r="V2572" s="3">
        <f t="shared" si="561"/>
        <v>6.06</v>
      </c>
      <c r="W2572" s="30" t="s">
        <v>2502</v>
      </c>
      <c r="X2572" s="29">
        <f t="shared" si="562"/>
        <v>302.39399999999995</v>
      </c>
      <c r="Y2572" s="29">
        <f t="shared" si="563"/>
        <v>0</v>
      </c>
      <c r="Z2572" s="5"/>
      <c r="AA2572" s="3">
        <f t="shared" si="564"/>
        <v>6.06</v>
      </c>
      <c r="AB2572" s="3">
        <f t="shared" si="565"/>
        <v>0</v>
      </c>
      <c r="AC2572" s="3">
        <f t="shared" si="556"/>
        <v>302.39399999999995</v>
      </c>
      <c r="AE2572" s="1">
        <f t="shared" si="554"/>
        <v>0</v>
      </c>
    </row>
    <row r="2573" spans="1:31" customFormat="1" ht="44.4" hidden="1" customHeight="1" x14ac:dyDescent="0.3">
      <c r="A2573" s="65" t="str" cm="1">
        <f t="array" ref="A2573">_xlfn.IFS(M2573&gt;=65,"Heavy",M2573&lt;=25,"Light",M2573&gt;=26-64,"Medium")</f>
        <v>Medium</v>
      </c>
      <c r="B2573" s="1" t="s">
        <v>2787</v>
      </c>
      <c r="C2573" s="1" t="s">
        <v>2824</v>
      </c>
      <c r="D2573" s="3">
        <f t="shared" si="542"/>
        <v>2556</v>
      </c>
      <c r="E2573" s="4" t="s">
        <v>2782</v>
      </c>
      <c r="F2573" s="3">
        <v>7</v>
      </c>
      <c r="G2573" s="3" t="s">
        <v>2827</v>
      </c>
      <c r="H2573" s="4" t="s">
        <v>2608</v>
      </c>
      <c r="I2573" s="3" t="s">
        <v>633</v>
      </c>
      <c r="J2573" s="3" t="s">
        <v>2324</v>
      </c>
      <c r="K2573" s="7" t="str">
        <f>VLOOKUP($I2573,'New Summary'!$E$8:$G$59,2,FALSE)</f>
        <v>H-350x175x6x9</v>
      </c>
      <c r="L2573" s="3" t="s">
        <v>2496</v>
      </c>
      <c r="M2573" s="42">
        <f>VLOOKUP($I2573,'New Summary'!$E$8:$G$59,3,FALSE)</f>
        <v>41.4</v>
      </c>
      <c r="N2573" s="3">
        <v>4500</v>
      </c>
      <c r="O2573" s="3" t="s">
        <v>25</v>
      </c>
      <c r="P2573" s="3">
        <v>1</v>
      </c>
      <c r="Q2573" s="28">
        <f t="shared" si="558"/>
        <v>4.5</v>
      </c>
      <c r="R2573" s="28">
        <f t="shared" si="559"/>
        <v>186.29999999999998</v>
      </c>
      <c r="S2573" s="12">
        <v>0</v>
      </c>
      <c r="T2573" s="46">
        <f t="shared" si="560"/>
        <v>0</v>
      </c>
      <c r="U2573" s="37"/>
      <c r="V2573" s="3">
        <f t="shared" si="561"/>
        <v>4.5</v>
      </c>
      <c r="W2573" s="30" t="s">
        <v>2502</v>
      </c>
      <c r="X2573" s="29">
        <f t="shared" si="562"/>
        <v>186.29999999999998</v>
      </c>
      <c r="Y2573" s="29">
        <f t="shared" si="563"/>
        <v>0</v>
      </c>
      <c r="Z2573" s="5"/>
      <c r="AA2573" s="3">
        <f t="shared" si="564"/>
        <v>4.5</v>
      </c>
      <c r="AB2573" s="3">
        <f t="shared" si="565"/>
        <v>0</v>
      </c>
      <c r="AC2573" s="3">
        <f t="shared" si="556"/>
        <v>186.29999999999998</v>
      </c>
      <c r="AE2573" s="1">
        <f t="shared" si="554"/>
        <v>0</v>
      </c>
    </row>
    <row r="2574" spans="1:31" customFormat="1" ht="44.4" hidden="1" customHeight="1" x14ac:dyDescent="0.3">
      <c r="A2574" s="65" t="str" cm="1">
        <f t="array" ref="A2574">_xlfn.IFS(M2574&gt;=65,"Heavy",M2574&lt;=25,"Light",M2574&gt;=26-64,"Medium")</f>
        <v>Light</v>
      </c>
      <c r="B2574" s="1" t="s">
        <v>2787</v>
      </c>
      <c r="C2574" s="1" t="s">
        <v>2824</v>
      </c>
      <c r="D2574" s="3">
        <f t="shared" si="542"/>
        <v>2557</v>
      </c>
      <c r="E2574" s="4" t="s">
        <v>2782</v>
      </c>
      <c r="F2574" s="3">
        <v>7</v>
      </c>
      <c r="G2574" s="3" t="s">
        <v>2827</v>
      </c>
      <c r="H2574" s="4" t="s">
        <v>2609</v>
      </c>
      <c r="I2574" s="3" t="s">
        <v>32</v>
      </c>
      <c r="J2574" s="3" t="s">
        <v>2340</v>
      </c>
      <c r="K2574" s="7" t="str">
        <f>VLOOKUP($I2574,'New Summary'!$E$8:$G$59,2,FALSE)</f>
        <v>H-200x100x4,5x7</v>
      </c>
      <c r="L2574" s="3" t="s">
        <v>2496</v>
      </c>
      <c r="M2574" s="7">
        <f>VLOOKUP($I2574,'New Summary'!$E$8:$G$59,3,FALSE)</f>
        <v>18.2</v>
      </c>
      <c r="N2574" s="3">
        <v>3000</v>
      </c>
      <c r="O2574" s="3" t="s">
        <v>25</v>
      </c>
      <c r="P2574" s="3">
        <v>1</v>
      </c>
      <c r="Q2574" s="28">
        <f t="shared" si="558"/>
        <v>3</v>
      </c>
      <c r="R2574" s="28">
        <f t="shared" si="559"/>
        <v>54.599999999999994</v>
      </c>
      <c r="S2574" s="12">
        <v>0</v>
      </c>
      <c r="T2574" s="46">
        <f t="shared" si="560"/>
        <v>0</v>
      </c>
      <c r="U2574" s="37"/>
      <c r="V2574" s="3">
        <f t="shared" si="561"/>
        <v>3</v>
      </c>
      <c r="W2574" s="30" t="s">
        <v>2502</v>
      </c>
      <c r="X2574" s="29">
        <f t="shared" si="562"/>
        <v>54.599999999999994</v>
      </c>
      <c r="Y2574" s="29">
        <f t="shared" si="563"/>
        <v>0</v>
      </c>
      <c r="Z2574" s="5"/>
      <c r="AA2574" s="3">
        <f t="shared" si="564"/>
        <v>3</v>
      </c>
      <c r="AB2574" s="3">
        <f t="shared" si="565"/>
        <v>0</v>
      </c>
      <c r="AC2574" s="3">
        <f t="shared" si="556"/>
        <v>54.599999999999994</v>
      </c>
      <c r="AE2574" s="1">
        <f t="shared" si="554"/>
        <v>0</v>
      </c>
    </row>
    <row r="2575" spans="1:31" customFormat="1" ht="44.4" hidden="1" customHeight="1" x14ac:dyDescent="0.3">
      <c r="A2575" s="65" t="str" cm="1">
        <f t="array" ref="A2575">_xlfn.IFS(M2575&gt;=65,"Heavy",M2575&lt;=25,"Light",M2575&gt;=26-64,"Medium")</f>
        <v>Medium</v>
      </c>
      <c r="B2575" s="1" t="s">
        <v>2787</v>
      </c>
      <c r="C2575" s="1" t="s">
        <v>2824</v>
      </c>
      <c r="D2575" s="3">
        <f t="shared" si="542"/>
        <v>2558</v>
      </c>
      <c r="E2575" s="4" t="s">
        <v>2782</v>
      </c>
      <c r="F2575" s="3">
        <v>7</v>
      </c>
      <c r="G2575" s="3" t="s">
        <v>2827</v>
      </c>
      <c r="H2575" s="4" t="s">
        <v>2610</v>
      </c>
      <c r="I2575" s="3" t="s">
        <v>633</v>
      </c>
      <c r="J2575" s="3" t="s">
        <v>2324</v>
      </c>
      <c r="K2575" s="7" t="str">
        <f>VLOOKUP($I2575,'New Summary'!$E$8:$G$59,2,FALSE)</f>
        <v>H-350x175x6x9</v>
      </c>
      <c r="L2575" s="3" t="s">
        <v>2496</v>
      </c>
      <c r="M2575" s="7">
        <f>VLOOKUP($I2575,'New Summary'!$E$8:$G$59,3,FALSE)</f>
        <v>41.4</v>
      </c>
      <c r="N2575" s="3">
        <v>3000</v>
      </c>
      <c r="O2575" s="3" t="s">
        <v>25</v>
      </c>
      <c r="P2575" s="3">
        <v>1</v>
      </c>
      <c r="Q2575" s="28">
        <f t="shared" si="558"/>
        <v>3</v>
      </c>
      <c r="R2575" s="28">
        <f t="shared" si="559"/>
        <v>124.19999999999999</v>
      </c>
      <c r="S2575" s="12">
        <v>0</v>
      </c>
      <c r="T2575" s="46">
        <f t="shared" si="560"/>
        <v>0</v>
      </c>
      <c r="U2575" s="37"/>
      <c r="V2575" s="3">
        <f t="shared" si="561"/>
        <v>3</v>
      </c>
      <c r="W2575" s="30" t="s">
        <v>2502</v>
      </c>
      <c r="X2575" s="29">
        <f t="shared" si="562"/>
        <v>124.19999999999999</v>
      </c>
      <c r="Y2575" s="29">
        <f t="shared" si="563"/>
        <v>0</v>
      </c>
      <c r="Z2575" s="5"/>
      <c r="AA2575" s="3">
        <f t="shared" si="564"/>
        <v>3</v>
      </c>
      <c r="AB2575" s="3">
        <f t="shared" si="565"/>
        <v>0</v>
      </c>
      <c r="AC2575" s="3">
        <f t="shared" si="556"/>
        <v>124.19999999999999</v>
      </c>
      <c r="AE2575" s="1">
        <f t="shared" si="554"/>
        <v>0</v>
      </c>
    </row>
    <row r="2576" spans="1:31" customFormat="1" ht="44.4" hidden="1" customHeight="1" x14ac:dyDescent="0.3">
      <c r="A2576" s="65" t="str" cm="1">
        <f t="array" ref="A2576">_xlfn.IFS(M2576&gt;=65,"Heavy",M2576&lt;=25,"Light",M2576&gt;=26-64,"Medium")</f>
        <v>Medium</v>
      </c>
      <c r="B2576" s="1" t="s">
        <v>2787</v>
      </c>
      <c r="C2576" s="1" t="s">
        <v>2824</v>
      </c>
      <c r="D2576" s="3">
        <f t="shared" si="542"/>
        <v>2559</v>
      </c>
      <c r="E2576" s="4" t="s">
        <v>2782</v>
      </c>
      <c r="F2576" s="3">
        <v>7</v>
      </c>
      <c r="G2576" s="3" t="s">
        <v>2827</v>
      </c>
      <c r="H2576" s="4" t="s">
        <v>2611</v>
      </c>
      <c r="I2576" s="3" t="s">
        <v>1017</v>
      </c>
      <c r="J2576" s="3" t="s">
        <v>2342</v>
      </c>
      <c r="K2576" s="7" t="str">
        <f>VLOOKUP($I2576,'New Summary'!$E$8:$G$59,2,FALSE)</f>
        <v>H-200x150x6x9</v>
      </c>
      <c r="L2576" s="3" t="s">
        <v>2496</v>
      </c>
      <c r="M2576" s="7">
        <f>VLOOKUP($I2576,'New Summary'!$E$8:$G$59,3,FALSE)</f>
        <v>30.6</v>
      </c>
      <c r="N2576" s="3">
        <v>3000</v>
      </c>
      <c r="O2576" s="3" t="s">
        <v>25</v>
      </c>
      <c r="P2576" s="3">
        <v>1</v>
      </c>
      <c r="Q2576" s="28">
        <f t="shared" si="558"/>
        <v>3</v>
      </c>
      <c r="R2576" s="28">
        <f t="shared" si="559"/>
        <v>91.800000000000011</v>
      </c>
      <c r="S2576" s="12">
        <v>0</v>
      </c>
      <c r="T2576" s="46">
        <f t="shared" si="560"/>
        <v>0</v>
      </c>
      <c r="U2576" s="37"/>
      <c r="V2576" s="3">
        <f t="shared" si="561"/>
        <v>3</v>
      </c>
      <c r="W2576" s="30" t="s">
        <v>2502</v>
      </c>
      <c r="X2576" s="29">
        <f t="shared" si="562"/>
        <v>91.800000000000011</v>
      </c>
      <c r="Y2576" s="29">
        <f t="shared" si="563"/>
        <v>0</v>
      </c>
      <c r="Z2576" s="5"/>
      <c r="AA2576" s="3">
        <f t="shared" si="564"/>
        <v>3</v>
      </c>
      <c r="AB2576" s="3">
        <f t="shared" si="565"/>
        <v>0</v>
      </c>
      <c r="AC2576" s="3">
        <f t="shared" si="556"/>
        <v>91.800000000000011</v>
      </c>
      <c r="AE2576" s="1">
        <f t="shared" si="554"/>
        <v>0</v>
      </c>
    </row>
    <row r="2577" spans="1:31" customFormat="1" ht="44.4" hidden="1" customHeight="1" x14ac:dyDescent="0.3">
      <c r="A2577" s="65" t="str" cm="1">
        <f t="array" ref="A2577">_xlfn.IFS(M2577&gt;=65,"Heavy",M2577&lt;=25,"Light",M2577&gt;=26-64,"Medium")</f>
        <v>Medium</v>
      </c>
      <c r="B2577" s="1" t="s">
        <v>2787</v>
      </c>
      <c r="C2577" s="1" t="s">
        <v>2824</v>
      </c>
      <c r="D2577" s="3">
        <f t="shared" si="542"/>
        <v>2560</v>
      </c>
      <c r="E2577" s="4" t="s">
        <v>2782</v>
      </c>
      <c r="F2577" s="3">
        <v>7</v>
      </c>
      <c r="G2577" s="3" t="s">
        <v>2827</v>
      </c>
      <c r="H2577" s="4" t="s">
        <v>2607</v>
      </c>
      <c r="I2577" s="3" t="s">
        <v>633</v>
      </c>
      <c r="J2577" s="3" t="s">
        <v>2324</v>
      </c>
      <c r="K2577" s="7" t="str">
        <f>VLOOKUP($I2577,'New Summary'!$E$8:$G$59,2,FALSE)</f>
        <v>H-350x175x6x9</v>
      </c>
      <c r="L2577" s="3" t="s">
        <v>2496</v>
      </c>
      <c r="M2577" s="7">
        <f>VLOOKUP($I2577,'New Summary'!$E$8:$G$59,3,FALSE)</f>
        <v>41.4</v>
      </c>
      <c r="N2577" s="3">
        <v>4500</v>
      </c>
      <c r="O2577" s="3" t="s">
        <v>25</v>
      </c>
      <c r="P2577" s="3">
        <v>1</v>
      </c>
      <c r="Q2577" s="28">
        <f t="shared" si="558"/>
        <v>4.5</v>
      </c>
      <c r="R2577" s="28">
        <f t="shared" si="559"/>
        <v>186.29999999999998</v>
      </c>
      <c r="S2577" s="12">
        <v>0</v>
      </c>
      <c r="T2577" s="46">
        <f t="shared" si="560"/>
        <v>0</v>
      </c>
      <c r="U2577" s="37"/>
      <c r="V2577" s="3">
        <f t="shared" si="561"/>
        <v>4.5</v>
      </c>
      <c r="W2577" s="30" t="s">
        <v>2502</v>
      </c>
      <c r="X2577" s="29">
        <f t="shared" si="562"/>
        <v>186.29999999999998</v>
      </c>
      <c r="Y2577" s="29">
        <f t="shared" si="563"/>
        <v>0</v>
      </c>
      <c r="Z2577" s="5"/>
      <c r="AA2577" s="3">
        <f t="shared" si="564"/>
        <v>4.5</v>
      </c>
      <c r="AB2577" s="3">
        <f t="shared" si="565"/>
        <v>0</v>
      </c>
      <c r="AC2577" s="3">
        <f t="shared" si="556"/>
        <v>186.29999999999998</v>
      </c>
      <c r="AE2577" s="1">
        <f t="shared" si="554"/>
        <v>0</v>
      </c>
    </row>
    <row r="2578" spans="1:31" customFormat="1" ht="44.4" hidden="1" customHeight="1" x14ac:dyDescent="0.3">
      <c r="A2578" s="65" t="str" cm="1">
        <f t="array" ref="A2578">_xlfn.IFS(M2578&gt;=65,"Heavy",M2578&lt;=25,"Light",M2578&gt;=26-64,"Medium")</f>
        <v>Medium</v>
      </c>
      <c r="B2578" s="1" t="s">
        <v>2787</v>
      </c>
      <c r="C2578" s="1" t="s">
        <v>2824</v>
      </c>
      <c r="D2578" s="3">
        <f t="shared" si="542"/>
        <v>2561</v>
      </c>
      <c r="E2578" s="4" t="s">
        <v>2782</v>
      </c>
      <c r="F2578" s="3">
        <v>7</v>
      </c>
      <c r="G2578" s="3" t="s">
        <v>2827</v>
      </c>
      <c r="H2578" s="4" t="s">
        <v>2613</v>
      </c>
      <c r="I2578" s="3" t="s">
        <v>22</v>
      </c>
      <c r="J2578" s="7" t="s">
        <v>2343</v>
      </c>
      <c r="K2578" s="7" t="str">
        <f>VLOOKUP($I2578,'New Summary'!$E$8:$G$59,2,FALSE)</f>
        <v>H-200x150x6x9</v>
      </c>
      <c r="L2578" s="7" t="s">
        <v>2496</v>
      </c>
      <c r="M2578" s="7">
        <f>VLOOKUP($I2578,'New Summary'!$E$8:$G$59,3,FALSE)</f>
        <v>30.6</v>
      </c>
      <c r="N2578" s="3">
        <v>7200</v>
      </c>
      <c r="O2578" s="3" t="s">
        <v>25</v>
      </c>
      <c r="P2578" s="3">
        <v>1</v>
      </c>
      <c r="Q2578" s="28">
        <f t="shared" si="558"/>
        <v>7.2</v>
      </c>
      <c r="R2578" s="28">
        <f t="shared" si="559"/>
        <v>220.32000000000002</v>
      </c>
      <c r="S2578" s="12">
        <v>0</v>
      </c>
      <c r="T2578" s="46">
        <f t="shared" si="560"/>
        <v>0</v>
      </c>
      <c r="U2578" s="37"/>
      <c r="V2578" s="3">
        <f t="shared" si="561"/>
        <v>7.2</v>
      </c>
      <c r="W2578" s="30" t="s">
        <v>2502</v>
      </c>
      <c r="X2578" s="29">
        <f t="shared" si="562"/>
        <v>220.32000000000002</v>
      </c>
      <c r="Y2578" s="29">
        <f t="shared" si="563"/>
        <v>0</v>
      </c>
      <c r="Z2578" s="5"/>
      <c r="AA2578" s="3">
        <f t="shared" si="564"/>
        <v>7.2</v>
      </c>
      <c r="AB2578" s="3">
        <f t="shared" si="565"/>
        <v>0</v>
      </c>
      <c r="AC2578" s="3">
        <f t="shared" si="556"/>
        <v>220.32000000000002</v>
      </c>
      <c r="AE2578" s="1">
        <f t="shared" si="554"/>
        <v>0</v>
      </c>
    </row>
    <row r="2579" spans="1:31" customFormat="1" ht="44.4" hidden="1" customHeight="1" x14ac:dyDescent="0.3">
      <c r="A2579" s="65" t="str" cm="1">
        <f t="array" ref="A2579">_xlfn.IFS(M2579&gt;=65,"Heavy",M2579&lt;=25,"Light",M2579&gt;=26-64,"Medium")</f>
        <v>Light</v>
      </c>
      <c r="B2579" s="1" t="s">
        <v>2787</v>
      </c>
      <c r="C2579" s="1" t="s">
        <v>2824</v>
      </c>
      <c r="D2579" s="3">
        <f t="shared" si="542"/>
        <v>2562</v>
      </c>
      <c r="E2579" s="4" t="s">
        <v>2782</v>
      </c>
      <c r="F2579" s="3">
        <v>7</v>
      </c>
      <c r="G2579" s="3" t="s">
        <v>2827</v>
      </c>
      <c r="H2579" s="4" t="s">
        <v>2612</v>
      </c>
      <c r="I2579" s="3" t="s">
        <v>2602</v>
      </c>
      <c r="J2579" s="3" t="s">
        <v>2820</v>
      </c>
      <c r="K2579" s="7" t="str">
        <f>VLOOKUP($I2579,'New Summary'!$E$8:$G$59,2,FALSE)</f>
        <v>T-150x150x6.5x9</v>
      </c>
      <c r="L2579" s="3" t="s">
        <v>2496</v>
      </c>
      <c r="M2579" s="7">
        <f>VLOOKUP($I2579,'New Summary'!$E$8:$G$59,3,FALSE)</f>
        <v>18.649999999999999</v>
      </c>
      <c r="N2579" s="3">
        <v>3600</v>
      </c>
      <c r="O2579" s="3" t="s">
        <v>25</v>
      </c>
      <c r="P2579" s="3">
        <v>1</v>
      </c>
      <c r="Q2579" s="28">
        <f t="shared" si="558"/>
        <v>3.6</v>
      </c>
      <c r="R2579" s="28">
        <f t="shared" si="559"/>
        <v>67.14</v>
      </c>
      <c r="S2579" s="12">
        <v>0</v>
      </c>
      <c r="T2579" s="46">
        <f t="shared" si="560"/>
        <v>0</v>
      </c>
      <c r="U2579" s="37"/>
      <c r="V2579" s="3">
        <f t="shared" si="561"/>
        <v>3.6</v>
      </c>
      <c r="W2579" s="30" t="s">
        <v>2502</v>
      </c>
      <c r="X2579" s="29">
        <f t="shared" si="562"/>
        <v>67.14</v>
      </c>
      <c r="Y2579" s="29">
        <f t="shared" si="563"/>
        <v>0</v>
      </c>
      <c r="Z2579" s="5"/>
      <c r="AA2579" s="3">
        <f t="shared" si="564"/>
        <v>3.6</v>
      </c>
      <c r="AB2579" s="3">
        <f t="shared" si="565"/>
        <v>0</v>
      </c>
      <c r="AC2579" s="3">
        <f t="shared" si="556"/>
        <v>67.14</v>
      </c>
      <c r="AE2579" s="1">
        <f t="shared" si="554"/>
        <v>0</v>
      </c>
    </row>
    <row r="2580" spans="1:31" customFormat="1" ht="44.4" hidden="1" customHeight="1" x14ac:dyDescent="0.3">
      <c r="A2580" s="65" t="str" cm="1">
        <f t="array" ref="A2580">_xlfn.IFS(M2580&gt;=65,"Heavy",M2580&lt;=25,"Light",M2580&gt;=26-64,"Medium")</f>
        <v>Heavy</v>
      </c>
      <c r="B2580" s="1" t="s">
        <v>2787</v>
      </c>
      <c r="C2580" s="1" t="s">
        <v>2824</v>
      </c>
      <c r="D2580" s="3">
        <f t="shared" ref="D2580:D2643" si="566">D2579+1</f>
        <v>2563</v>
      </c>
      <c r="E2580" s="4" t="s">
        <v>2782</v>
      </c>
      <c r="F2580" s="3">
        <v>7</v>
      </c>
      <c r="G2580" s="3" t="s">
        <v>2827</v>
      </c>
      <c r="H2580" s="4" t="s">
        <v>2614</v>
      </c>
      <c r="I2580" s="3" t="s">
        <v>1078</v>
      </c>
      <c r="J2580" s="3" t="s">
        <v>2337</v>
      </c>
      <c r="K2580" s="7" t="str">
        <f>VLOOKUP($I2580,'New Summary'!$E$8:$G$59,2,FALSE)</f>
        <v>H-600x200x10x15</v>
      </c>
      <c r="L2580" s="3" t="s">
        <v>2496</v>
      </c>
      <c r="M2580" s="7">
        <v>94.6</v>
      </c>
      <c r="N2580" s="3">
        <v>15000</v>
      </c>
      <c r="O2580" s="3" t="s">
        <v>25</v>
      </c>
      <c r="P2580" s="3">
        <v>1</v>
      </c>
      <c r="Q2580" s="28">
        <f t="shared" si="558"/>
        <v>15</v>
      </c>
      <c r="R2580" s="28">
        <f t="shared" si="559"/>
        <v>1419</v>
      </c>
      <c r="S2580" s="12">
        <v>0</v>
      </c>
      <c r="T2580" s="46">
        <f t="shared" si="560"/>
        <v>0</v>
      </c>
      <c r="U2580" s="37"/>
      <c r="V2580" s="3">
        <f t="shared" si="561"/>
        <v>15</v>
      </c>
      <c r="W2580" s="30" t="s">
        <v>2502</v>
      </c>
      <c r="X2580" s="29">
        <f t="shared" si="562"/>
        <v>1419</v>
      </c>
      <c r="Y2580" s="29">
        <f t="shared" si="563"/>
        <v>0</v>
      </c>
      <c r="Z2580" s="5"/>
      <c r="AA2580" s="3">
        <f t="shared" si="564"/>
        <v>15</v>
      </c>
      <c r="AB2580" s="3">
        <f t="shared" si="565"/>
        <v>0</v>
      </c>
      <c r="AC2580" s="3">
        <f t="shared" si="556"/>
        <v>1419</v>
      </c>
      <c r="AE2580" s="1">
        <f t="shared" si="554"/>
        <v>0</v>
      </c>
    </row>
    <row r="2581" spans="1:31" customFormat="1" ht="44.4" hidden="1" customHeight="1" x14ac:dyDescent="0.3">
      <c r="A2581" s="65" t="str" cm="1">
        <f t="array" ref="A2581">_xlfn.IFS(M2581&gt;=65,"Heavy",M2581&lt;=25,"Light",M2581&gt;=26-64,"Medium")</f>
        <v>Heavy</v>
      </c>
      <c r="B2581" s="1" t="s">
        <v>2787</v>
      </c>
      <c r="C2581" s="1" t="s">
        <v>2824</v>
      </c>
      <c r="D2581" s="3">
        <f t="shared" si="566"/>
        <v>2564</v>
      </c>
      <c r="E2581" s="4" t="s">
        <v>2782</v>
      </c>
      <c r="F2581" s="3">
        <v>7</v>
      </c>
      <c r="G2581" s="3" t="s">
        <v>2827</v>
      </c>
      <c r="H2581" s="4" t="s">
        <v>2615</v>
      </c>
      <c r="I2581" s="3" t="s">
        <v>1078</v>
      </c>
      <c r="J2581" s="3" t="s">
        <v>2337</v>
      </c>
      <c r="K2581" s="7" t="str">
        <f>VLOOKUP($I2581,'New Summary'!$E$8:$G$59,2,FALSE)</f>
        <v>H-600x200x10x15</v>
      </c>
      <c r="L2581" s="3" t="s">
        <v>2496</v>
      </c>
      <c r="M2581" s="7">
        <v>94.6</v>
      </c>
      <c r="N2581" s="3">
        <v>15000</v>
      </c>
      <c r="O2581" s="3" t="s">
        <v>25</v>
      </c>
      <c r="P2581" s="3">
        <v>1</v>
      </c>
      <c r="Q2581" s="28">
        <f t="shared" si="558"/>
        <v>15</v>
      </c>
      <c r="R2581" s="28">
        <f t="shared" si="559"/>
        <v>1419</v>
      </c>
      <c r="S2581" s="12">
        <v>0</v>
      </c>
      <c r="T2581" s="46">
        <f t="shared" si="560"/>
        <v>0</v>
      </c>
      <c r="U2581" s="37"/>
      <c r="V2581" s="3">
        <f t="shared" si="561"/>
        <v>15</v>
      </c>
      <c r="W2581" s="30" t="s">
        <v>2502</v>
      </c>
      <c r="X2581" s="29">
        <f t="shared" si="562"/>
        <v>1419</v>
      </c>
      <c r="Y2581" s="29">
        <f t="shared" si="563"/>
        <v>0</v>
      </c>
      <c r="Z2581" s="5"/>
      <c r="AA2581" s="3">
        <f t="shared" si="564"/>
        <v>15</v>
      </c>
      <c r="AB2581" s="3">
        <f t="shared" si="565"/>
        <v>0</v>
      </c>
      <c r="AC2581" s="3">
        <f t="shared" si="556"/>
        <v>1419</v>
      </c>
      <c r="AE2581" s="1">
        <f t="shared" si="554"/>
        <v>0</v>
      </c>
    </row>
    <row r="2582" spans="1:31" customFormat="1" ht="44.4" hidden="1" customHeight="1" x14ac:dyDescent="0.3">
      <c r="A2582" s="65" t="str" cm="1">
        <f t="array" ref="A2582">_xlfn.IFS(M2582&gt;=65,"Heavy",M2582&lt;=25,"Light",M2582&gt;=26-64,"Medium")</f>
        <v>Light</v>
      </c>
      <c r="B2582" s="1" t="s">
        <v>2787</v>
      </c>
      <c r="C2582" s="1" t="s">
        <v>2824</v>
      </c>
      <c r="D2582" s="3">
        <f t="shared" si="566"/>
        <v>2565</v>
      </c>
      <c r="E2582" s="4" t="s">
        <v>2782</v>
      </c>
      <c r="F2582" s="3">
        <v>7</v>
      </c>
      <c r="G2582" s="3" t="s">
        <v>2827</v>
      </c>
      <c r="H2582" s="4" t="s">
        <v>2616</v>
      </c>
      <c r="I2582" s="3" t="s">
        <v>32</v>
      </c>
      <c r="J2582" s="3" t="s">
        <v>2340</v>
      </c>
      <c r="K2582" s="7" t="str">
        <f>VLOOKUP($I2582,'New Summary'!$E$8:$G$59,2,FALSE)</f>
        <v>H-200x100x4,5x7</v>
      </c>
      <c r="L2582" s="3" t="s">
        <v>2496</v>
      </c>
      <c r="M2582" s="7">
        <f>VLOOKUP($I2582,'New Summary'!$E$8:$G$59,3,FALSE)</f>
        <v>18.2</v>
      </c>
      <c r="N2582" s="3">
        <v>3000</v>
      </c>
      <c r="O2582" s="3" t="s">
        <v>25</v>
      </c>
      <c r="P2582" s="3">
        <v>1</v>
      </c>
      <c r="Q2582" s="28">
        <f t="shared" si="558"/>
        <v>3</v>
      </c>
      <c r="R2582" s="28">
        <f t="shared" si="559"/>
        <v>54.599999999999994</v>
      </c>
      <c r="S2582" s="12">
        <v>0</v>
      </c>
      <c r="T2582" s="46">
        <f t="shared" si="560"/>
        <v>0</v>
      </c>
      <c r="U2582" s="37"/>
      <c r="V2582" s="3">
        <f t="shared" si="561"/>
        <v>3</v>
      </c>
      <c r="W2582" s="30" t="s">
        <v>2502</v>
      </c>
      <c r="X2582" s="29">
        <f t="shared" si="562"/>
        <v>54.599999999999994</v>
      </c>
      <c r="Y2582" s="29">
        <f t="shared" si="563"/>
        <v>0</v>
      </c>
      <c r="Z2582" s="5"/>
      <c r="AA2582" s="3">
        <f t="shared" si="564"/>
        <v>3</v>
      </c>
      <c r="AB2582" s="3">
        <f t="shared" si="565"/>
        <v>0</v>
      </c>
      <c r="AC2582" s="3">
        <f t="shared" si="556"/>
        <v>54.599999999999994</v>
      </c>
      <c r="AE2582" s="1">
        <f t="shared" si="554"/>
        <v>0</v>
      </c>
    </row>
    <row r="2583" spans="1:31" customFormat="1" ht="44.4" hidden="1" customHeight="1" x14ac:dyDescent="0.3">
      <c r="A2583" s="65" t="str" cm="1">
        <f t="array" ref="A2583">_xlfn.IFS(M2583&gt;=65,"Heavy",M2583&lt;=25,"Light",M2583&gt;=26-64,"Medium")</f>
        <v>Light</v>
      </c>
      <c r="B2583" s="1" t="s">
        <v>2787</v>
      </c>
      <c r="C2583" s="1" t="s">
        <v>2824</v>
      </c>
      <c r="D2583" s="3">
        <f t="shared" si="566"/>
        <v>2566</v>
      </c>
      <c r="E2583" s="4" t="s">
        <v>2782</v>
      </c>
      <c r="F2583" s="3">
        <v>7</v>
      </c>
      <c r="G2583" s="3" t="s">
        <v>2827</v>
      </c>
      <c r="H2583" s="4" t="s">
        <v>2617</v>
      </c>
      <c r="I2583" s="3" t="s">
        <v>32</v>
      </c>
      <c r="J2583" s="3" t="s">
        <v>2340</v>
      </c>
      <c r="K2583" s="7" t="str">
        <f>VLOOKUP($I2583,'New Summary'!$E$8:$G$59,2,FALSE)</f>
        <v>H-200x100x4,5x7</v>
      </c>
      <c r="L2583" s="3" t="s">
        <v>2496</v>
      </c>
      <c r="M2583" s="7">
        <f>VLOOKUP($I2583,'New Summary'!$E$8:$G$59,3,FALSE)</f>
        <v>18.2</v>
      </c>
      <c r="N2583" s="3">
        <v>3000</v>
      </c>
      <c r="O2583" s="3" t="s">
        <v>25</v>
      </c>
      <c r="P2583" s="3">
        <v>1</v>
      </c>
      <c r="Q2583" s="28">
        <f t="shared" si="558"/>
        <v>3</v>
      </c>
      <c r="R2583" s="28">
        <f t="shared" si="559"/>
        <v>54.599999999999994</v>
      </c>
      <c r="S2583" s="12">
        <v>0</v>
      </c>
      <c r="T2583" s="46">
        <f t="shared" si="560"/>
        <v>0</v>
      </c>
      <c r="U2583" s="37"/>
      <c r="V2583" s="3">
        <f t="shared" si="561"/>
        <v>3</v>
      </c>
      <c r="W2583" s="30" t="s">
        <v>2502</v>
      </c>
      <c r="X2583" s="29">
        <f t="shared" si="562"/>
        <v>54.599999999999994</v>
      </c>
      <c r="Y2583" s="29">
        <f t="shared" si="563"/>
        <v>0</v>
      </c>
      <c r="Z2583" s="5"/>
      <c r="AA2583" s="3">
        <f t="shared" si="564"/>
        <v>3</v>
      </c>
      <c r="AB2583" s="3">
        <f t="shared" si="565"/>
        <v>0</v>
      </c>
      <c r="AC2583" s="3">
        <f t="shared" si="556"/>
        <v>54.599999999999994</v>
      </c>
      <c r="AE2583" s="1">
        <f t="shared" si="554"/>
        <v>0</v>
      </c>
    </row>
    <row r="2584" spans="1:31" customFormat="1" ht="44.4" hidden="1" customHeight="1" x14ac:dyDescent="0.3">
      <c r="A2584" s="65" t="str" cm="1">
        <f t="array" ref="A2584">_xlfn.IFS(M2584&gt;=65,"Heavy",M2584&lt;=25,"Light",M2584&gt;=26-64,"Medium")</f>
        <v>Light</v>
      </c>
      <c r="B2584" s="1" t="s">
        <v>2787</v>
      </c>
      <c r="C2584" s="1" t="s">
        <v>2824</v>
      </c>
      <c r="D2584" s="3">
        <f t="shared" si="566"/>
        <v>2567</v>
      </c>
      <c r="E2584" s="4" t="s">
        <v>2782</v>
      </c>
      <c r="F2584" s="3">
        <v>7</v>
      </c>
      <c r="G2584" s="3" t="s">
        <v>2827</v>
      </c>
      <c r="H2584" s="4" t="s">
        <v>2618</v>
      </c>
      <c r="I2584" s="3" t="s">
        <v>32</v>
      </c>
      <c r="J2584" s="3" t="s">
        <v>2340</v>
      </c>
      <c r="K2584" s="7" t="str">
        <f>VLOOKUP($I2584,'New Summary'!$E$8:$G$59,2,FALSE)</f>
        <v>H-200x100x4,5x7</v>
      </c>
      <c r="L2584" s="3" t="s">
        <v>2496</v>
      </c>
      <c r="M2584" s="7">
        <f>VLOOKUP($I2584,'New Summary'!$E$8:$G$59,3,FALSE)</f>
        <v>18.2</v>
      </c>
      <c r="N2584" s="3">
        <v>3000</v>
      </c>
      <c r="O2584" s="3" t="s">
        <v>25</v>
      </c>
      <c r="P2584" s="3">
        <v>1</v>
      </c>
      <c r="Q2584" s="28">
        <f t="shared" si="558"/>
        <v>3</v>
      </c>
      <c r="R2584" s="28">
        <f t="shared" si="559"/>
        <v>54.599999999999994</v>
      </c>
      <c r="S2584" s="12">
        <v>0</v>
      </c>
      <c r="T2584" s="46">
        <f t="shared" si="560"/>
        <v>0</v>
      </c>
      <c r="U2584" s="37"/>
      <c r="V2584" s="3">
        <f t="shared" si="561"/>
        <v>3</v>
      </c>
      <c r="W2584" s="30" t="s">
        <v>2502</v>
      </c>
      <c r="X2584" s="29">
        <f t="shared" si="562"/>
        <v>54.599999999999994</v>
      </c>
      <c r="Y2584" s="29">
        <f t="shared" si="563"/>
        <v>0</v>
      </c>
      <c r="Z2584" s="5"/>
      <c r="AA2584" s="3">
        <f t="shared" si="564"/>
        <v>3</v>
      </c>
      <c r="AB2584" s="3">
        <f t="shared" si="565"/>
        <v>0</v>
      </c>
      <c r="AC2584" s="3">
        <f t="shared" si="556"/>
        <v>54.599999999999994</v>
      </c>
      <c r="AE2584" s="1">
        <f t="shared" si="554"/>
        <v>0</v>
      </c>
    </row>
    <row r="2585" spans="1:31" customFormat="1" ht="44.4" hidden="1" customHeight="1" x14ac:dyDescent="0.3">
      <c r="A2585" s="65" t="str" cm="1">
        <f t="array" ref="A2585">_xlfn.IFS(M2585&gt;=65,"Heavy",M2585&lt;=25,"Light",M2585&gt;=26-64,"Medium")</f>
        <v>Light</v>
      </c>
      <c r="B2585" s="1" t="s">
        <v>2787</v>
      </c>
      <c r="C2585" s="1" t="s">
        <v>2824</v>
      </c>
      <c r="D2585" s="3">
        <f t="shared" si="566"/>
        <v>2568</v>
      </c>
      <c r="E2585" s="4" t="s">
        <v>2782</v>
      </c>
      <c r="F2585" s="3">
        <v>7</v>
      </c>
      <c r="G2585" s="3" t="s">
        <v>2827</v>
      </c>
      <c r="H2585" s="4" t="s">
        <v>2619</v>
      </c>
      <c r="I2585" s="3" t="s">
        <v>32</v>
      </c>
      <c r="J2585" s="3" t="s">
        <v>2340</v>
      </c>
      <c r="K2585" s="7" t="str">
        <f>VLOOKUP($I2585,'New Summary'!$E$8:$G$59,2,FALSE)</f>
        <v>H-200x100x4,5x7</v>
      </c>
      <c r="L2585" s="3" t="s">
        <v>2496</v>
      </c>
      <c r="M2585" s="7">
        <f>VLOOKUP($I2585,'New Summary'!$E$8:$G$59,3,FALSE)</f>
        <v>18.2</v>
      </c>
      <c r="N2585" s="3">
        <v>3000</v>
      </c>
      <c r="O2585" s="3" t="s">
        <v>25</v>
      </c>
      <c r="P2585" s="3">
        <v>1</v>
      </c>
      <c r="Q2585" s="28">
        <f t="shared" si="558"/>
        <v>3</v>
      </c>
      <c r="R2585" s="28">
        <f t="shared" si="559"/>
        <v>54.599999999999994</v>
      </c>
      <c r="S2585" s="12">
        <v>0</v>
      </c>
      <c r="T2585" s="46">
        <f t="shared" si="560"/>
        <v>0</v>
      </c>
      <c r="U2585" s="37"/>
      <c r="V2585" s="3">
        <f t="shared" si="561"/>
        <v>3</v>
      </c>
      <c r="W2585" s="30" t="s">
        <v>2502</v>
      </c>
      <c r="X2585" s="29">
        <f t="shared" si="562"/>
        <v>54.599999999999994</v>
      </c>
      <c r="Y2585" s="29">
        <f t="shared" si="563"/>
        <v>0</v>
      </c>
      <c r="Z2585" s="5"/>
      <c r="AA2585" s="3">
        <f t="shared" si="564"/>
        <v>3</v>
      </c>
      <c r="AB2585" s="3">
        <f t="shared" si="565"/>
        <v>0</v>
      </c>
      <c r="AC2585" s="3">
        <f t="shared" si="556"/>
        <v>54.599999999999994</v>
      </c>
      <c r="AE2585" s="1">
        <f t="shared" si="554"/>
        <v>0</v>
      </c>
    </row>
    <row r="2586" spans="1:31" customFormat="1" ht="44.4" hidden="1" customHeight="1" x14ac:dyDescent="0.3">
      <c r="A2586" s="65" t="str" cm="1">
        <f t="array" ref="A2586">_xlfn.IFS(M2586&gt;=65,"Heavy",M2586&lt;=25,"Light",M2586&gt;=26-64,"Medium")</f>
        <v>Light</v>
      </c>
      <c r="B2586" s="1" t="s">
        <v>2787</v>
      </c>
      <c r="C2586" s="1" t="s">
        <v>2824</v>
      </c>
      <c r="D2586" s="3">
        <f t="shared" si="566"/>
        <v>2569</v>
      </c>
      <c r="E2586" s="4" t="s">
        <v>2782</v>
      </c>
      <c r="F2586" s="3">
        <v>7</v>
      </c>
      <c r="G2586" s="3" t="s">
        <v>2827</v>
      </c>
      <c r="H2586" s="4" t="s">
        <v>2620</v>
      </c>
      <c r="I2586" s="3" t="s">
        <v>32</v>
      </c>
      <c r="J2586" s="3" t="s">
        <v>2340</v>
      </c>
      <c r="K2586" s="7" t="str">
        <f>VLOOKUP($I2586,'New Summary'!$E$8:$G$59,2,FALSE)</f>
        <v>H-200x100x4,5x7</v>
      </c>
      <c r="L2586" s="3" t="s">
        <v>2496</v>
      </c>
      <c r="M2586" s="7">
        <f>VLOOKUP($I2586,'New Summary'!$E$8:$G$59,3,FALSE)</f>
        <v>18.2</v>
      </c>
      <c r="N2586" s="3">
        <v>3000</v>
      </c>
      <c r="O2586" s="3" t="s">
        <v>25</v>
      </c>
      <c r="P2586" s="3">
        <v>1</v>
      </c>
      <c r="Q2586" s="28">
        <f t="shared" si="558"/>
        <v>3</v>
      </c>
      <c r="R2586" s="28">
        <f t="shared" si="559"/>
        <v>54.599999999999994</v>
      </c>
      <c r="S2586" s="12">
        <v>0</v>
      </c>
      <c r="T2586" s="46">
        <f t="shared" si="560"/>
        <v>0</v>
      </c>
      <c r="U2586" s="37"/>
      <c r="V2586" s="3">
        <f t="shared" si="561"/>
        <v>3</v>
      </c>
      <c r="W2586" s="30" t="s">
        <v>2502</v>
      </c>
      <c r="X2586" s="29">
        <f t="shared" si="562"/>
        <v>54.599999999999994</v>
      </c>
      <c r="Y2586" s="29">
        <f t="shared" si="563"/>
        <v>0</v>
      </c>
      <c r="Z2586" s="5"/>
      <c r="AA2586" s="3">
        <f t="shared" si="564"/>
        <v>3</v>
      </c>
      <c r="AB2586" s="3">
        <f t="shared" si="565"/>
        <v>0</v>
      </c>
      <c r="AC2586" s="3">
        <f t="shared" si="556"/>
        <v>54.599999999999994</v>
      </c>
      <c r="AE2586" s="1">
        <f t="shared" si="554"/>
        <v>0</v>
      </c>
    </row>
    <row r="2587" spans="1:31" customFormat="1" ht="44.4" hidden="1" customHeight="1" x14ac:dyDescent="0.3">
      <c r="A2587" s="65" t="str" cm="1">
        <f t="array" ref="A2587">_xlfn.IFS(M2587&gt;=65,"Heavy",M2587&lt;=25,"Light",M2587&gt;=26-64,"Medium")</f>
        <v>Light</v>
      </c>
      <c r="B2587" s="1" t="s">
        <v>2787</v>
      </c>
      <c r="C2587" s="1" t="s">
        <v>2824</v>
      </c>
      <c r="D2587" s="3">
        <f t="shared" si="566"/>
        <v>2570</v>
      </c>
      <c r="E2587" s="4" t="s">
        <v>2782</v>
      </c>
      <c r="F2587" s="3">
        <v>7</v>
      </c>
      <c r="G2587" s="3" t="s">
        <v>2827</v>
      </c>
      <c r="H2587" s="4" t="s">
        <v>2621</v>
      </c>
      <c r="I2587" s="3" t="s">
        <v>32</v>
      </c>
      <c r="J2587" s="3" t="s">
        <v>2340</v>
      </c>
      <c r="K2587" s="7" t="str">
        <f>VLOOKUP($I2587,'New Summary'!$E$8:$G$59,2,FALSE)</f>
        <v>H-200x100x4,5x7</v>
      </c>
      <c r="L2587" s="3" t="s">
        <v>2496</v>
      </c>
      <c r="M2587" s="7">
        <f>VLOOKUP($I2587,'New Summary'!$E$8:$G$59,3,FALSE)</f>
        <v>18.2</v>
      </c>
      <c r="N2587" s="3">
        <v>3000</v>
      </c>
      <c r="O2587" s="3" t="s">
        <v>25</v>
      </c>
      <c r="P2587" s="3">
        <v>1</v>
      </c>
      <c r="Q2587" s="28">
        <f t="shared" si="558"/>
        <v>3</v>
      </c>
      <c r="R2587" s="28">
        <f t="shared" si="559"/>
        <v>54.599999999999994</v>
      </c>
      <c r="S2587" s="12">
        <v>0</v>
      </c>
      <c r="T2587" s="46">
        <f t="shared" si="560"/>
        <v>0</v>
      </c>
      <c r="U2587" s="37"/>
      <c r="V2587" s="3">
        <f t="shared" si="561"/>
        <v>3</v>
      </c>
      <c r="W2587" s="30" t="s">
        <v>2502</v>
      </c>
      <c r="X2587" s="29">
        <f t="shared" si="562"/>
        <v>54.599999999999994</v>
      </c>
      <c r="Y2587" s="29">
        <f t="shared" si="563"/>
        <v>0</v>
      </c>
      <c r="Z2587" s="5"/>
      <c r="AA2587" s="3">
        <f t="shared" si="564"/>
        <v>3</v>
      </c>
      <c r="AB2587" s="3">
        <f t="shared" si="565"/>
        <v>0</v>
      </c>
      <c r="AC2587" s="3">
        <f t="shared" si="556"/>
        <v>54.599999999999994</v>
      </c>
      <c r="AE2587" s="1">
        <f t="shared" si="554"/>
        <v>0</v>
      </c>
    </row>
    <row r="2588" spans="1:31" customFormat="1" ht="44.4" hidden="1" customHeight="1" x14ac:dyDescent="0.3">
      <c r="A2588" s="65" t="str" cm="1">
        <f t="array" ref="A2588">_xlfn.IFS(M2588&gt;=65,"Heavy",M2588&lt;=25,"Light",M2588&gt;=26-64,"Medium")</f>
        <v>Light</v>
      </c>
      <c r="B2588" s="1" t="s">
        <v>2787</v>
      </c>
      <c r="C2588" s="1" t="s">
        <v>2824</v>
      </c>
      <c r="D2588" s="3">
        <f t="shared" si="566"/>
        <v>2571</v>
      </c>
      <c r="E2588" s="4" t="s">
        <v>2782</v>
      </c>
      <c r="F2588" s="3">
        <v>7</v>
      </c>
      <c r="G2588" s="3" t="s">
        <v>2827</v>
      </c>
      <c r="H2588" s="4" t="s">
        <v>2622</v>
      </c>
      <c r="I2588" s="3" t="s">
        <v>32</v>
      </c>
      <c r="J2588" s="3" t="s">
        <v>2340</v>
      </c>
      <c r="K2588" s="7" t="str">
        <f>VLOOKUP($I2588,'New Summary'!$E$8:$G$59,2,FALSE)</f>
        <v>H-200x100x4,5x7</v>
      </c>
      <c r="L2588" s="3" t="s">
        <v>2496</v>
      </c>
      <c r="M2588" s="7">
        <f>VLOOKUP($I2588,'New Summary'!$E$8:$G$59,3,FALSE)</f>
        <v>18.2</v>
      </c>
      <c r="N2588" s="3">
        <v>3000</v>
      </c>
      <c r="O2588" s="3" t="s">
        <v>25</v>
      </c>
      <c r="P2588" s="3">
        <v>1</v>
      </c>
      <c r="Q2588" s="28">
        <f t="shared" si="558"/>
        <v>3</v>
      </c>
      <c r="R2588" s="28">
        <f t="shared" si="559"/>
        <v>54.599999999999994</v>
      </c>
      <c r="S2588" s="12">
        <v>0</v>
      </c>
      <c r="T2588" s="46">
        <f t="shared" si="560"/>
        <v>0</v>
      </c>
      <c r="U2588" s="37"/>
      <c r="V2588" s="3">
        <f t="shared" si="561"/>
        <v>3</v>
      </c>
      <c r="W2588" s="30" t="s">
        <v>2502</v>
      </c>
      <c r="X2588" s="29">
        <f t="shared" si="562"/>
        <v>54.599999999999994</v>
      </c>
      <c r="Y2588" s="29">
        <f t="shared" si="563"/>
        <v>0</v>
      </c>
      <c r="Z2588" s="5"/>
      <c r="AA2588" s="3">
        <f t="shared" si="564"/>
        <v>3</v>
      </c>
      <c r="AB2588" s="3">
        <f t="shared" si="565"/>
        <v>0</v>
      </c>
      <c r="AC2588" s="3">
        <f t="shared" si="556"/>
        <v>54.599999999999994</v>
      </c>
      <c r="AE2588" s="1">
        <f t="shared" si="554"/>
        <v>0</v>
      </c>
    </row>
    <row r="2589" spans="1:31" customFormat="1" ht="44.4" hidden="1" customHeight="1" x14ac:dyDescent="0.3">
      <c r="A2589" s="65" t="str" cm="1">
        <f t="array" ref="A2589">_xlfn.IFS(M2589&gt;=65,"Heavy",M2589&lt;=25,"Light",M2589&gt;=26-64,"Medium")</f>
        <v>Light</v>
      </c>
      <c r="B2589" s="1" t="s">
        <v>2787</v>
      </c>
      <c r="C2589" s="1" t="s">
        <v>2824</v>
      </c>
      <c r="D2589" s="3">
        <f t="shared" si="566"/>
        <v>2572</v>
      </c>
      <c r="E2589" s="4" t="s">
        <v>2782</v>
      </c>
      <c r="F2589" s="3">
        <v>7</v>
      </c>
      <c r="G2589" s="3" t="s">
        <v>2827</v>
      </c>
      <c r="H2589" s="4" t="s">
        <v>2623</v>
      </c>
      <c r="I2589" s="3" t="s">
        <v>32</v>
      </c>
      <c r="J2589" s="3" t="s">
        <v>2340</v>
      </c>
      <c r="K2589" s="7" t="str">
        <f>VLOOKUP($I2589,'New Summary'!$E$8:$G$59,2,FALSE)</f>
        <v>H-200x100x4,5x7</v>
      </c>
      <c r="L2589" s="3" t="s">
        <v>2496</v>
      </c>
      <c r="M2589" s="7">
        <f>VLOOKUP($I2589,'New Summary'!$E$8:$G$59,3,FALSE)</f>
        <v>18.2</v>
      </c>
      <c r="N2589" s="3">
        <v>3000</v>
      </c>
      <c r="O2589" s="3" t="s">
        <v>25</v>
      </c>
      <c r="P2589" s="3">
        <v>1</v>
      </c>
      <c r="Q2589" s="28">
        <f t="shared" si="558"/>
        <v>3</v>
      </c>
      <c r="R2589" s="28">
        <f t="shared" si="559"/>
        <v>54.599999999999994</v>
      </c>
      <c r="S2589" s="12">
        <v>0</v>
      </c>
      <c r="T2589" s="46">
        <f t="shared" si="560"/>
        <v>0</v>
      </c>
      <c r="U2589" s="37"/>
      <c r="V2589" s="3">
        <f t="shared" si="561"/>
        <v>3</v>
      </c>
      <c r="W2589" s="30" t="s">
        <v>2502</v>
      </c>
      <c r="X2589" s="29">
        <f t="shared" si="562"/>
        <v>54.599999999999994</v>
      </c>
      <c r="Y2589" s="29">
        <f t="shared" si="563"/>
        <v>0</v>
      </c>
      <c r="Z2589" s="5"/>
      <c r="AA2589" s="3">
        <f t="shared" si="564"/>
        <v>3</v>
      </c>
      <c r="AB2589" s="3">
        <f t="shared" si="565"/>
        <v>0</v>
      </c>
      <c r="AC2589" s="3">
        <f t="shared" si="556"/>
        <v>54.599999999999994</v>
      </c>
      <c r="AE2589" s="1">
        <f t="shared" si="554"/>
        <v>0</v>
      </c>
    </row>
    <row r="2590" spans="1:31" customFormat="1" ht="44.4" hidden="1" customHeight="1" x14ac:dyDescent="0.3">
      <c r="A2590" s="65" t="str" cm="1">
        <f t="array" ref="A2590">_xlfn.IFS(M2590&gt;=65,"Heavy",M2590&lt;=25,"Light",M2590&gt;=26-64,"Medium")</f>
        <v>Light</v>
      </c>
      <c r="B2590" s="1" t="s">
        <v>2787</v>
      </c>
      <c r="C2590" s="1" t="s">
        <v>2824</v>
      </c>
      <c r="D2590" s="3">
        <f t="shared" si="566"/>
        <v>2573</v>
      </c>
      <c r="E2590" s="4" t="s">
        <v>2782</v>
      </c>
      <c r="F2590" s="3">
        <v>7</v>
      </c>
      <c r="G2590" s="3" t="s">
        <v>2827</v>
      </c>
      <c r="H2590" s="4" t="s">
        <v>2624</v>
      </c>
      <c r="I2590" s="3" t="s">
        <v>32</v>
      </c>
      <c r="J2590" s="3" t="s">
        <v>2340</v>
      </c>
      <c r="K2590" s="7" t="str">
        <f>VLOOKUP($I2590,'New Summary'!$E$8:$G$59,2,FALSE)</f>
        <v>H-200x100x4,5x7</v>
      </c>
      <c r="L2590" s="3" t="s">
        <v>2496</v>
      </c>
      <c r="M2590" s="7">
        <f>VLOOKUP($I2590,'New Summary'!$E$8:$G$59,3,FALSE)</f>
        <v>18.2</v>
      </c>
      <c r="N2590" s="3">
        <v>3000</v>
      </c>
      <c r="O2590" s="3" t="s">
        <v>25</v>
      </c>
      <c r="P2590" s="3">
        <v>1</v>
      </c>
      <c r="Q2590" s="28">
        <f t="shared" si="558"/>
        <v>3</v>
      </c>
      <c r="R2590" s="28">
        <f t="shared" si="559"/>
        <v>54.599999999999994</v>
      </c>
      <c r="S2590" s="12">
        <v>0</v>
      </c>
      <c r="T2590" s="46">
        <f t="shared" si="560"/>
        <v>0</v>
      </c>
      <c r="U2590" s="37"/>
      <c r="V2590" s="3">
        <f t="shared" si="561"/>
        <v>3</v>
      </c>
      <c r="W2590" s="30" t="s">
        <v>2502</v>
      </c>
      <c r="X2590" s="29">
        <f t="shared" si="562"/>
        <v>54.599999999999994</v>
      </c>
      <c r="Y2590" s="29">
        <f t="shared" si="563"/>
        <v>0</v>
      </c>
      <c r="Z2590" s="5"/>
      <c r="AA2590" s="3">
        <f t="shared" si="564"/>
        <v>3</v>
      </c>
      <c r="AB2590" s="3">
        <f t="shared" si="565"/>
        <v>0</v>
      </c>
      <c r="AC2590" s="3">
        <f t="shared" si="556"/>
        <v>54.599999999999994</v>
      </c>
      <c r="AE2590" s="1">
        <f t="shared" si="554"/>
        <v>0</v>
      </c>
    </row>
    <row r="2591" spans="1:31" customFormat="1" ht="44.4" hidden="1" customHeight="1" x14ac:dyDescent="0.3">
      <c r="A2591" s="65" t="str" cm="1">
        <f t="array" ref="A2591">_xlfn.IFS(M2591&gt;=65,"Heavy",M2591&lt;=25,"Light",M2591&gt;=26-64,"Medium")</f>
        <v>Light</v>
      </c>
      <c r="B2591" s="1" t="s">
        <v>2787</v>
      </c>
      <c r="C2591" s="1" t="s">
        <v>2824</v>
      </c>
      <c r="D2591" s="3">
        <f t="shared" si="566"/>
        <v>2574</v>
      </c>
      <c r="E2591" s="4" t="s">
        <v>2782</v>
      </c>
      <c r="F2591" s="3">
        <v>7</v>
      </c>
      <c r="G2591" s="3" t="s">
        <v>2827</v>
      </c>
      <c r="H2591" s="4" t="s">
        <v>2625</v>
      </c>
      <c r="I2591" s="3" t="s">
        <v>32</v>
      </c>
      <c r="J2591" s="3" t="s">
        <v>2340</v>
      </c>
      <c r="K2591" s="7" t="str">
        <f>VLOOKUP($I2591,'New Summary'!$E$8:$G$59,2,FALSE)</f>
        <v>H-200x100x4,5x7</v>
      </c>
      <c r="L2591" s="3" t="s">
        <v>2496</v>
      </c>
      <c r="M2591" s="7">
        <f>VLOOKUP($I2591,'New Summary'!$E$8:$G$59,3,FALSE)</f>
        <v>18.2</v>
      </c>
      <c r="N2591" s="3">
        <v>3000</v>
      </c>
      <c r="O2591" s="3" t="s">
        <v>25</v>
      </c>
      <c r="P2591" s="3">
        <v>1</v>
      </c>
      <c r="Q2591" s="28">
        <f t="shared" si="558"/>
        <v>3</v>
      </c>
      <c r="R2591" s="28">
        <f t="shared" si="559"/>
        <v>54.599999999999994</v>
      </c>
      <c r="S2591" s="12">
        <v>0</v>
      </c>
      <c r="T2591" s="46">
        <f t="shared" si="560"/>
        <v>0</v>
      </c>
      <c r="U2591" s="37"/>
      <c r="V2591" s="3">
        <f t="shared" si="561"/>
        <v>3</v>
      </c>
      <c r="W2591" s="30" t="s">
        <v>2502</v>
      </c>
      <c r="X2591" s="29">
        <f t="shared" si="562"/>
        <v>54.599999999999994</v>
      </c>
      <c r="Y2591" s="29">
        <f t="shared" si="563"/>
        <v>0</v>
      </c>
      <c r="Z2591" s="5"/>
      <c r="AA2591" s="3">
        <f t="shared" si="564"/>
        <v>3</v>
      </c>
      <c r="AB2591" s="3">
        <f t="shared" si="565"/>
        <v>0</v>
      </c>
      <c r="AC2591" s="3">
        <f t="shared" si="556"/>
        <v>54.599999999999994</v>
      </c>
      <c r="AE2591" s="1">
        <f t="shared" si="554"/>
        <v>0</v>
      </c>
    </row>
    <row r="2592" spans="1:31" customFormat="1" ht="44.4" hidden="1" customHeight="1" x14ac:dyDescent="0.3">
      <c r="D2592" s="3">
        <f t="shared" si="566"/>
        <v>2575</v>
      </c>
      <c r="E2592" s="4" t="s">
        <v>918</v>
      </c>
      <c r="F2592" s="3">
        <v>2</v>
      </c>
      <c r="G2592" s="3" t="s">
        <v>2684</v>
      </c>
      <c r="H2592" s="4" t="s">
        <v>2628</v>
      </c>
      <c r="I2592" s="3" t="s">
        <v>2680</v>
      </c>
      <c r="J2592" s="3"/>
      <c r="K2592" s="3"/>
      <c r="L2592" s="3" t="s">
        <v>2508</v>
      </c>
      <c r="M2592" s="3">
        <f>10*100*400*0.00000785</f>
        <v>3.1399999999999997</v>
      </c>
      <c r="N2592" s="3">
        <f>0.1*0.4</f>
        <v>4.0000000000000008E-2</v>
      </c>
      <c r="O2592" s="3" t="s">
        <v>2298</v>
      </c>
      <c r="P2592" s="3">
        <f>17*4</f>
        <v>68</v>
      </c>
      <c r="Q2592" s="39">
        <f>N2592*P2592</f>
        <v>2.7200000000000006</v>
      </c>
      <c r="R2592" s="40">
        <f t="shared" ref="R2592:R2652" si="567">P2592*M2592</f>
        <v>213.51999999999998</v>
      </c>
      <c r="S2592" s="51">
        <v>0</v>
      </c>
      <c r="T2592" s="46"/>
      <c r="U2592" s="51"/>
      <c r="V2592" s="3"/>
      <c r="W2592" s="30"/>
      <c r="X2592" s="41">
        <f t="shared" ref="X2592:X2652" si="568">R2592-Y2592</f>
        <v>213.51999999999998</v>
      </c>
      <c r="Y2592" s="41">
        <f t="shared" ref="Y2592:Y2652" si="569">R2592*S2592</f>
        <v>0</v>
      </c>
      <c r="Z2592" s="5"/>
      <c r="AA2592" s="61">
        <f>Q2592</f>
        <v>2.7200000000000006</v>
      </c>
      <c r="AB2592" s="61">
        <f>Q2592-AA2592</f>
        <v>0</v>
      </c>
      <c r="AC2592" s="42">
        <f>R2592</f>
        <v>213.51999999999998</v>
      </c>
      <c r="AE2592" s="1">
        <f t="shared" si="554"/>
        <v>0</v>
      </c>
    </row>
    <row r="2593" spans="4:31" customFormat="1" ht="44.4" hidden="1" customHeight="1" x14ac:dyDescent="0.3">
      <c r="D2593" s="3">
        <f t="shared" si="566"/>
        <v>2576</v>
      </c>
      <c r="E2593" s="4" t="s">
        <v>918</v>
      </c>
      <c r="F2593" s="3">
        <v>2</v>
      </c>
      <c r="G2593" s="3" t="s">
        <v>2684</v>
      </c>
      <c r="H2593" s="4" t="s">
        <v>2627</v>
      </c>
      <c r="I2593" s="3" t="s">
        <v>2681</v>
      </c>
      <c r="J2593" s="3"/>
      <c r="K2593" s="3"/>
      <c r="L2593" s="3" t="s">
        <v>2508</v>
      </c>
      <c r="M2593" s="3">
        <f>20*300*400*0.00000785</f>
        <v>18.84</v>
      </c>
      <c r="N2593" s="3">
        <f>0.3*0.4</f>
        <v>0.12</v>
      </c>
      <c r="O2593" s="3" t="s">
        <v>2298</v>
      </c>
      <c r="P2593" s="3">
        <v>17</v>
      </c>
      <c r="Q2593" s="39">
        <f>P2593*N2593</f>
        <v>2.04</v>
      </c>
      <c r="R2593" s="40">
        <f t="shared" si="567"/>
        <v>320.27999999999997</v>
      </c>
      <c r="S2593" s="51">
        <v>0</v>
      </c>
      <c r="T2593" s="46"/>
      <c r="U2593" s="51"/>
      <c r="V2593" s="3"/>
      <c r="W2593" s="30"/>
      <c r="X2593" s="41">
        <f t="shared" si="568"/>
        <v>320.27999999999997</v>
      </c>
      <c r="Y2593" s="41">
        <f t="shared" si="569"/>
        <v>0</v>
      </c>
      <c r="Z2593" s="5"/>
      <c r="AA2593" s="61">
        <f t="shared" ref="AA2593:AA2652" si="570">Q2593</f>
        <v>2.04</v>
      </c>
      <c r="AB2593" s="61">
        <f t="shared" ref="AB2593:AB2652" si="571">Q2593-AA2593</f>
        <v>0</v>
      </c>
      <c r="AC2593" s="42">
        <f t="shared" ref="AC2593:AC2652" si="572">R2593</f>
        <v>320.27999999999997</v>
      </c>
      <c r="AE2593" s="1">
        <f t="shared" si="554"/>
        <v>0</v>
      </c>
    </row>
    <row r="2594" spans="4:31" customFormat="1" ht="44.4" hidden="1" customHeight="1" x14ac:dyDescent="0.3">
      <c r="D2594" s="3">
        <f t="shared" si="566"/>
        <v>2577</v>
      </c>
      <c r="E2594" s="4" t="s">
        <v>918</v>
      </c>
      <c r="F2594" s="3">
        <v>2</v>
      </c>
      <c r="G2594" s="3" t="s">
        <v>2684</v>
      </c>
      <c r="H2594" s="4" t="s">
        <v>2629</v>
      </c>
      <c r="I2594" s="3" t="s">
        <v>2681</v>
      </c>
      <c r="J2594" s="3"/>
      <c r="K2594" s="3"/>
      <c r="L2594" s="3" t="s">
        <v>2508</v>
      </c>
      <c r="M2594" s="3">
        <f>20*450*400*0.00000785</f>
        <v>28.259999999999998</v>
      </c>
      <c r="N2594" s="3"/>
      <c r="O2594" s="3"/>
      <c r="P2594" s="3">
        <v>17</v>
      </c>
      <c r="Q2594" s="39"/>
      <c r="R2594" s="40">
        <f t="shared" si="567"/>
        <v>480.41999999999996</v>
      </c>
      <c r="S2594" s="51">
        <v>0</v>
      </c>
      <c r="T2594" s="46"/>
      <c r="U2594" s="51"/>
      <c r="V2594" s="3"/>
      <c r="W2594" s="30"/>
      <c r="X2594" s="41">
        <f t="shared" si="568"/>
        <v>480.41999999999996</v>
      </c>
      <c r="Y2594" s="41">
        <f t="shared" si="569"/>
        <v>0</v>
      </c>
      <c r="Z2594" s="5"/>
      <c r="AA2594" s="61">
        <f t="shared" si="570"/>
        <v>0</v>
      </c>
      <c r="AB2594" s="61">
        <f t="shared" si="571"/>
        <v>0</v>
      </c>
      <c r="AC2594" s="42">
        <f t="shared" si="572"/>
        <v>480.41999999999996</v>
      </c>
      <c r="AE2594" s="1">
        <f t="shared" si="554"/>
        <v>0</v>
      </c>
    </row>
    <row r="2595" spans="4:31" customFormat="1" ht="44.4" hidden="1" customHeight="1" x14ac:dyDescent="0.3">
      <c r="D2595" s="3">
        <f t="shared" si="566"/>
        <v>2578</v>
      </c>
      <c r="E2595" s="4" t="s">
        <v>918</v>
      </c>
      <c r="F2595" s="3">
        <v>2</v>
      </c>
      <c r="G2595" s="3" t="s">
        <v>2684</v>
      </c>
      <c r="H2595" s="4" t="s">
        <v>2630</v>
      </c>
      <c r="I2595" s="3" t="s">
        <v>2681</v>
      </c>
      <c r="J2595" s="3"/>
      <c r="K2595" s="3"/>
      <c r="L2595" s="3" t="s">
        <v>2508</v>
      </c>
      <c r="M2595" s="3">
        <f>20*150*400*0.00000785</f>
        <v>9.42</v>
      </c>
      <c r="N2595" s="3">
        <f>0.15*0.4</f>
        <v>0.06</v>
      </c>
      <c r="O2595" s="3" t="s">
        <v>2298</v>
      </c>
      <c r="P2595" s="3">
        <v>17</v>
      </c>
      <c r="Q2595" s="39">
        <f>P2595*N2595</f>
        <v>1.02</v>
      </c>
      <c r="R2595" s="40">
        <f t="shared" si="567"/>
        <v>160.13999999999999</v>
      </c>
      <c r="S2595" s="51">
        <v>0</v>
      </c>
      <c r="T2595" s="46"/>
      <c r="U2595" s="51"/>
      <c r="V2595" s="3"/>
      <c r="W2595" s="30"/>
      <c r="X2595" s="41">
        <f t="shared" si="568"/>
        <v>160.13999999999999</v>
      </c>
      <c r="Y2595" s="41">
        <f t="shared" si="569"/>
        <v>0</v>
      </c>
      <c r="Z2595" s="5"/>
      <c r="AA2595" s="61">
        <f t="shared" si="570"/>
        <v>1.02</v>
      </c>
      <c r="AB2595" s="61">
        <f t="shared" si="571"/>
        <v>0</v>
      </c>
      <c r="AC2595" s="42">
        <f t="shared" si="572"/>
        <v>160.13999999999999</v>
      </c>
      <c r="AE2595" s="1">
        <f t="shared" si="554"/>
        <v>0</v>
      </c>
    </row>
    <row r="2596" spans="4:31" customFormat="1" ht="44.4" hidden="1" customHeight="1" x14ac:dyDescent="0.3">
      <c r="D2596" s="3">
        <f t="shared" si="566"/>
        <v>2579</v>
      </c>
      <c r="E2596" s="4" t="s">
        <v>918</v>
      </c>
      <c r="F2596" s="3">
        <v>2</v>
      </c>
      <c r="G2596" s="3" t="s">
        <v>2684</v>
      </c>
      <c r="H2596" s="4" t="s">
        <v>2631</v>
      </c>
      <c r="I2596" s="3" t="s">
        <v>2681</v>
      </c>
      <c r="J2596" s="3"/>
      <c r="K2596" s="3"/>
      <c r="L2596" s="3" t="s">
        <v>2508</v>
      </c>
      <c r="M2596" s="3">
        <f>20*450*250*0.00000785</f>
        <v>17.662499999999998</v>
      </c>
      <c r="N2596" s="3"/>
      <c r="O2596" s="3"/>
      <c r="P2596" s="3">
        <v>17</v>
      </c>
      <c r="Q2596" s="39"/>
      <c r="R2596" s="40">
        <f t="shared" si="567"/>
        <v>300.26249999999999</v>
      </c>
      <c r="S2596" s="51">
        <v>0</v>
      </c>
      <c r="T2596" s="46"/>
      <c r="U2596" s="51"/>
      <c r="V2596" s="3"/>
      <c r="W2596" s="30"/>
      <c r="X2596" s="41">
        <f t="shared" si="568"/>
        <v>300.26249999999999</v>
      </c>
      <c r="Y2596" s="41">
        <f t="shared" si="569"/>
        <v>0</v>
      </c>
      <c r="Z2596" s="5"/>
      <c r="AA2596" s="61">
        <f t="shared" si="570"/>
        <v>0</v>
      </c>
      <c r="AB2596" s="61">
        <f t="shared" si="571"/>
        <v>0</v>
      </c>
      <c r="AC2596" s="42">
        <f t="shared" si="572"/>
        <v>300.26249999999999</v>
      </c>
      <c r="AE2596" s="1">
        <f t="shared" si="554"/>
        <v>0</v>
      </c>
    </row>
    <row r="2597" spans="4:31" customFormat="1" ht="44.4" hidden="1" customHeight="1" x14ac:dyDescent="0.3">
      <c r="D2597" s="3">
        <f t="shared" si="566"/>
        <v>2580</v>
      </c>
      <c r="E2597" s="4" t="s">
        <v>918</v>
      </c>
      <c r="F2597" s="3">
        <v>2</v>
      </c>
      <c r="G2597" s="3" t="s">
        <v>2684</v>
      </c>
      <c r="H2597" s="4" t="s">
        <v>2632</v>
      </c>
      <c r="I2597" s="3" t="s">
        <v>2680</v>
      </c>
      <c r="J2597" s="3"/>
      <c r="K2597" s="3"/>
      <c r="L2597" s="3" t="s">
        <v>2508</v>
      </c>
      <c r="M2597" s="3">
        <f>10*600*600*0.00000785</f>
        <v>28.259999999999998</v>
      </c>
      <c r="N2597" s="3">
        <f>0.6*0.6</f>
        <v>0.36</v>
      </c>
      <c r="O2597" s="3" t="s">
        <v>2298</v>
      </c>
      <c r="P2597" s="3">
        <f>19*4</f>
        <v>76</v>
      </c>
      <c r="Q2597" s="39">
        <f>N2597*P2597</f>
        <v>27.36</v>
      </c>
      <c r="R2597" s="40">
        <f t="shared" si="567"/>
        <v>2147.7599999999998</v>
      </c>
      <c r="S2597" s="51">
        <v>0</v>
      </c>
      <c r="T2597" s="46"/>
      <c r="U2597" s="51"/>
      <c r="V2597" s="3"/>
      <c r="W2597" s="30"/>
      <c r="X2597" s="41">
        <f t="shared" si="568"/>
        <v>2147.7599999999998</v>
      </c>
      <c r="Y2597" s="41">
        <f t="shared" si="569"/>
        <v>0</v>
      </c>
      <c r="Z2597" s="5"/>
      <c r="AA2597" s="61">
        <f t="shared" si="570"/>
        <v>27.36</v>
      </c>
      <c r="AB2597" s="61">
        <f t="shared" si="571"/>
        <v>0</v>
      </c>
      <c r="AC2597" s="42">
        <f t="shared" si="572"/>
        <v>2147.7599999999998</v>
      </c>
      <c r="AE2597" s="1">
        <f t="shared" si="554"/>
        <v>0</v>
      </c>
    </row>
    <row r="2598" spans="4:31" customFormat="1" ht="44.4" hidden="1" customHeight="1" x14ac:dyDescent="0.3">
      <c r="D2598" s="3">
        <f t="shared" si="566"/>
        <v>2581</v>
      </c>
      <c r="E2598" s="4" t="s">
        <v>918</v>
      </c>
      <c r="F2598" s="3">
        <v>2</v>
      </c>
      <c r="G2598" s="3" t="s">
        <v>2684</v>
      </c>
      <c r="H2598" s="4" t="s">
        <v>2633</v>
      </c>
      <c r="I2598" s="3" t="s">
        <v>2680</v>
      </c>
      <c r="J2598" s="3"/>
      <c r="K2598" s="3"/>
      <c r="L2598" s="3" t="s">
        <v>2508</v>
      </c>
      <c r="M2598" s="3">
        <f>10*300*600*0.00000785</f>
        <v>14.129999999999999</v>
      </c>
      <c r="N2598" s="3">
        <f>0.3*0.6</f>
        <v>0.18</v>
      </c>
      <c r="O2598" s="3" t="s">
        <v>2298</v>
      </c>
      <c r="P2598" s="3">
        <v>20</v>
      </c>
      <c r="Q2598" s="39">
        <f>P2598*N2598</f>
        <v>3.5999999999999996</v>
      </c>
      <c r="R2598" s="40">
        <f t="shared" si="567"/>
        <v>282.59999999999997</v>
      </c>
      <c r="S2598" s="51">
        <v>0</v>
      </c>
      <c r="T2598" s="46"/>
      <c r="U2598" s="51"/>
      <c r="V2598" s="3"/>
      <c r="W2598" s="30"/>
      <c r="X2598" s="41">
        <f t="shared" si="568"/>
        <v>282.59999999999997</v>
      </c>
      <c r="Y2598" s="41">
        <f t="shared" si="569"/>
        <v>0</v>
      </c>
      <c r="Z2598" s="5"/>
      <c r="AA2598" s="61">
        <f t="shared" si="570"/>
        <v>3.5999999999999996</v>
      </c>
      <c r="AB2598" s="61">
        <f t="shared" si="571"/>
        <v>0</v>
      </c>
      <c r="AC2598" s="42">
        <f t="shared" si="572"/>
        <v>282.59999999999997</v>
      </c>
      <c r="AE2598" s="1">
        <f t="shared" si="554"/>
        <v>0</v>
      </c>
    </row>
    <row r="2599" spans="4:31" customFormat="1" ht="44.4" hidden="1" customHeight="1" x14ac:dyDescent="0.3">
      <c r="D2599" s="3">
        <f t="shared" si="566"/>
        <v>2582</v>
      </c>
      <c r="E2599" s="4" t="s">
        <v>918</v>
      </c>
      <c r="F2599" s="3">
        <v>2</v>
      </c>
      <c r="G2599" s="3" t="s">
        <v>2684</v>
      </c>
      <c r="H2599" s="4" t="s">
        <v>2634</v>
      </c>
      <c r="I2599" s="3" t="s">
        <v>2680</v>
      </c>
      <c r="J2599" s="3"/>
      <c r="K2599" s="3"/>
      <c r="L2599" s="3" t="s">
        <v>2508</v>
      </c>
      <c r="M2599" s="3">
        <f>10*200*400*0.00000785</f>
        <v>6.2799999999999994</v>
      </c>
      <c r="N2599" s="3">
        <f>0.2*0.4</f>
        <v>8.0000000000000016E-2</v>
      </c>
      <c r="O2599" s="3" t="s">
        <v>2298</v>
      </c>
      <c r="P2599" s="3">
        <v>36</v>
      </c>
      <c r="Q2599" s="39">
        <f>P2599*N2599</f>
        <v>2.8800000000000008</v>
      </c>
      <c r="R2599" s="40">
        <f t="shared" si="567"/>
        <v>226.07999999999998</v>
      </c>
      <c r="S2599" s="51">
        <v>0</v>
      </c>
      <c r="T2599" s="46"/>
      <c r="U2599" s="51"/>
      <c r="V2599" s="3"/>
      <c r="W2599" s="30"/>
      <c r="X2599" s="41">
        <f t="shared" si="568"/>
        <v>226.07999999999998</v>
      </c>
      <c r="Y2599" s="41">
        <f t="shared" si="569"/>
        <v>0</v>
      </c>
      <c r="Z2599" s="5"/>
      <c r="AA2599" s="61">
        <f t="shared" si="570"/>
        <v>2.8800000000000008</v>
      </c>
      <c r="AB2599" s="61">
        <f t="shared" si="571"/>
        <v>0</v>
      </c>
      <c r="AC2599" s="42">
        <f t="shared" si="572"/>
        <v>226.07999999999998</v>
      </c>
      <c r="AE2599" s="1">
        <f t="shared" si="554"/>
        <v>0</v>
      </c>
    </row>
    <row r="2600" spans="4:31" s="55" customFormat="1" ht="44.4" hidden="1" customHeight="1" x14ac:dyDescent="0.3">
      <c r="D2600" s="3">
        <f t="shared" si="566"/>
        <v>2583</v>
      </c>
      <c r="E2600" s="4" t="s">
        <v>2822</v>
      </c>
      <c r="F2600" s="3">
        <v>1</v>
      </c>
      <c r="G2600" s="3" t="s">
        <v>2684</v>
      </c>
      <c r="H2600" s="3" t="s">
        <v>2628</v>
      </c>
      <c r="I2600" s="3" t="s">
        <v>2680</v>
      </c>
      <c r="J2600" s="3"/>
      <c r="K2600" s="3"/>
      <c r="L2600" s="3" t="s">
        <v>2508</v>
      </c>
      <c r="M2600" s="3">
        <f>10*100*400*0.00000785</f>
        <v>3.1399999999999997</v>
      </c>
      <c r="N2600" s="3">
        <f>0.1*0.4</f>
        <v>4.0000000000000008E-2</v>
      </c>
      <c r="O2600" s="3" t="s">
        <v>2298</v>
      </c>
      <c r="P2600" s="3">
        <f>30*4</f>
        <v>120</v>
      </c>
      <c r="Q2600" s="39">
        <f>N2600*P2600</f>
        <v>4.8000000000000007</v>
      </c>
      <c r="R2600" s="40">
        <f t="shared" si="567"/>
        <v>376.79999999999995</v>
      </c>
      <c r="S2600" s="51">
        <v>0</v>
      </c>
      <c r="T2600" s="46"/>
      <c r="U2600" s="51"/>
      <c r="V2600" s="3"/>
      <c r="W2600" s="46"/>
      <c r="X2600" s="42">
        <f t="shared" si="568"/>
        <v>376.79999999999995</v>
      </c>
      <c r="Y2600" s="42">
        <f t="shared" si="569"/>
        <v>0</v>
      </c>
      <c r="Z2600" s="100"/>
      <c r="AA2600" s="61">
        <f t="shared" si="570"/>
        <v>4.8000000000000007</v>
      </c>
      <c r="AB2600" s="61">
        <f t="shared" si="571"/>
        <v>0</v>
      </c>
      <c r="AC2600" s="7">
        <f t="shared" si="572"/>
        <v>376.79999999999995</v>
      </c>
      <c r="AE2600" s="1">
        <f t="shared" si="554"/>
        <v>0</v>
      </c>
    </row>
    <row r="2601" spans="4:31" s="55" customFormat="1" ht="44.4" hidden="1" customHeight="1" x14ac:dyDescent="0.3">
      <c r="D2601" s="3">
        <f t="shared" si="566"/>
        <v>2584</v>
      </c>
      <c r="E2601" s="4" t="s">
        <v>2822</v>
      </c>
      <c r="F2601" s="3">
        <v>1</v>
      </c>
      <c r="G2601" s="3" t="s">
        <v>2684</v>
      </c>
      <c r="H2601" s="3" t="s">
        <v>2627</v>
      </c>
      <c r="I2601" s="3" t="s">
        <v>2681</v>
      </c>
      <c r="J2601" s="3"/>
      <c r="K2601" s="3"/>
      <c r="L2601" s="3" t="s">
        <v>2508</v>
      </c>
      <c r="M2601" s="3">
        <f>20*300*400*0.00000785</f>
        <v>18.84</v>
      </c>
      <c r="N2601" s="3">
        <f>0.3*0.4</f>
        <v>0.12</v>
      </c>
      <c r="O2601" s="3" t="s">
        <v>2298</v>
      </c>
      <c r="P2601" s="3">
        <v>60</v>
      </c>
      <c r="Q2601" s="39">
        <f>P2601*N2601</f>
        <v>7.1999999999999993</v>
      </c>
      <c r="R2601" s="40">
        <f t="shared" si="567"/>
        <v>1130.4000000000001</v>
      </c>
      <c r="S2601" s="51">
        <v>0</v>
      </c>
      <c r="T2601" s="46"/>
      <c r="U2601" s="51"/>
      <c r="V2601" s="3"/>
      <c r="W2601" s="46"/>
      <c r="X2601" s="42">
        <f t="shared" si="568"/>
        <v>1130.4000000000001</v>
      </c>
      <c r="Y2601" s="42">
        <f t="shared" si="569"/>
        <v>0</v>
      </c>
      <c r="Z2601" s="100"/>
      <c r="AA2601" s="61">
        <f t="shared" si="570"/>
        <v>7.1999999999999993</v>
      </c>
      <c r="AB2601" s="61">
        <f t="shared" si="571"/>
        <v>0</v>
      </c>
      <c r="AC2601" s="7">
        <f t="shared" si="572"/>
        <v>1130.4000000000001</v>
      </c>
      <c r="AE2601" s="1">
        <f t="shared" si="554"/>
        <v>0</v>
      </c>
    </row>
    <row r="2602" spans="4:31" s="55" customFormat="1" ht="44.4" hidden="1" customHeight="1" x14ac:dyDescent="0.3">
      <c r="D2602" s="3">
        <f t="shared" si="566"/>
        <v>2585</v>
      </c>
      <c r="E2602" s="4" t="s">
        <v>2822</v>
      </c>
      <c r="F2602" s="3">
        <v>1</v>
      </c>
      <c r="G2602" s="3" t="s">
        <v>2684</v>
      </c>
      <c r="H2602" s="3" t="s">
        <v>2629</v>
      </c>
      <c r="I2602" s="3" t="s">
        <v>2681</v>
      </c>
      <c r="J2602" s="3"/>
      <c r="K2602" s="3"/>
      <c r="L2602" s="3" t="s">
        <v>2508</v>
      </c>
      <c r="M2602" s="3">
        <f>20*450*400*0.00000785</f>
        <v>28.259999999999998</v>
      </c>
      <c r="N2602" s="3"/>
      <c r="O2602" s="3"/>
      <c r="P2602" s="3">
        <v>30</v>
      </c>
      <c r="Q2602" s="39"/>
      <c r="R2602" s="40">
        <f t="shared" si="567"/>
        <v>847.8</v>
      </c>
      <c r="S2602" s="51">
        <v>0</v>
      </c>
      <c r="T2602" s="46"/>
      <c r="U2602" s="51"/>
      <c r="V2602" s="3"/>
      <c r="W2602" s="46"/>
      <c r="X2602" s="42">
        <f t="shared" si="568"/>
        <v>847.8</v>
      </c>
      <c r="Y2602" s="42">
        <f t="shared" si="569"/>
        <v>0</v>
      </c>
      <c r="Z2602" s="100"/>
      <c r="AA2602" s="61">
        <f t="shared" si="570"/>
        <v>0</v>
      </c>
      <c r="AB2602" s="61">
        <f t="shared" si="571"/>
        <v>0</v>
      </c>
      <c r="AC2602" s="7">
        <f t="shared" si="572"/>
        <v>847.8</v>
      </c>
      <c r="AE2602" s="1">
        <f t="shared" si="554"/>
        <v>0</v>
      </c>
    </row>
    <row r="2603" spans="4:31" s="55" customFormat="1" ht="44.4" hidden="1" customHeight="1" x14ac:dyDescent="0.3">
      <c r="D2603" s="3">
        <f t="shared" si="566"/>
        <v>2586</v>
      </c>
      <c r="E2603" s="4" t="s">
        <v>2822</v>
      </c>
      <c r="F2603" s="3">
        <v>1</v>
      </c>
      <c r="G2603" s="3" t="s">
        <v>2684</v>
      </c>
      <c r="H2603" s="3" t="s">
        <v>2632</v>
      </c>
      <c r="I2603" s="3" t="s">
        <v>2680</v>
      </c>
      <c r="J2603" s="3"/>
      <c r="K2603" s="3"/>
      <c r="L2603" s="3" t="s">
        <v>2508</v>
      </c>
      <c r="M2603" s="3">
        <f>10*600*600*0.00000785</f>
        <v>28.259999999999998</v>
      </c>
      <c r="N2603" s="3">
        <f>0.6*0.6</f>
        <v>0.36</v>
      </c>
      <c r="O2603" s="3" t="s">
        <v>2298</v>
      </c>
      <c r="P2603" s="3">
        <v>26</v>
      </c>
      <c r="Q2603" s="39">
        <f>N2603*P2603</f>
        <v>9.36</v>
      </c>
      <c r="R2603" s="40">
        <f t="shared" si="567"/>
        <v>734.76</v>
      </c>
      <c r="S2603" s="51">
        <v>0</v>
      </c>
      <c r="T2603" s="46"/>
      <c r="U2603" s="51"/>
      <c r="V2603" s="3"/>
      <c r="W2603" s="46"/>
      <c r="X2603" s="42">
        <f t="shared" si="568"/>
        <v>734.76</v>
      </c>
      <c r="Y2603" s="42">
        <f t="shared" si="569"/>
        <v>0</v>
      </c>
      <c r="Z2603" s="100"/>
      <c r="AA2603" s="61">
        <f t="shared" si="570"/>
        <v>9.36</v>
      </c>
      <c r="AB2603" s="61">
        <f t="shared" si="571"/>
        <v>0</v>
      </c>
      <c r="AC2603" s="7">
        <f t="shared" si="572"/>
        <v>734.76</v>
      </c>
      <c r="AE2603" s="1">
        <f t="shared" si="554"/>
        <v>0</v>
      </c>
    </row>
    <row r="2604" spans="4:31" s="55" customFormat="1" ht="44.4" hidden="1" customHeight="1" x14ac:dyDescent="0.3">
      <c r="D2604" s="3">
        <f t="shared" si="566"/>
        <v>2587</v>
      </c>
      <c r="E2604" s="4" t="s">
        <v>2822</v>
      </c>
      <c r="F2604" s="3">
        <v>1</v>
      </c>
      <c r="G2604" s="3" t="s">
        <v>2684</v>
      </c>
      <c r="H2604" s="3" t="s">
        <v>2633</v>
      </c>
      <c r="I2604" s="3" t="s">
        <v>2680</v>
      </c>
      <c r="J2604" s="3"/>
      <c r="K2604" s="3"/>
      <c r="L2604" s="3" t="s">
        <v>2508</v>
      </c>
      <c r="M2604" s="3">
        <f>10*300*600*0.00000785</f>
        <v>14.129999999999999</v>
      </c>
      <c r="N2604" s="3">
        <f>0.3*0.6</f>
        <v>0.18</v>
      </c>
      <c r="O2604" s="3" t="s">
        <v>2298</v>
      </c>
      <c r="P2604" s="3">
        <v>25</v>
      </c>
      <c r="Q2604" s="39">
        <f>P2604*N2604</f>
        <v>4.5</v>
      </c>
      <c r="R2604" s="40">
        <f t="shared" si="567"/>
        <v>353.25</v>
      </c>
      <c r="S2604" s="51">
        <v>0</v>
      </c>
      <c r="T2604" s="46"/>
      <c r="U2604" s="51"/>
      <c r="V2604" s="3"/>
      <c r="W2604" s="46"/>
      <c r="X2604" s="42">
        <f t="shared" si="568"/>
        <v>353.25</v>
      </c>
      <c r="Y2604" s="42">
        <f t="shared" si="569"/>
        <v>0</v>
      </c>
      <c r="Z2604" s="100"/>
      <c r="AA2604" s="61">
        <f t="shared" si="570"/>
        <v>4.5</v>
      </c>
      <c r="AB2604" s="61">
        <f t="shared" si="571"/>
        <v>0</v>
      </c>
      <c r="AC2604" s="7">
        <f t="shared" si="572"/>
        <v>353.25</v>
      </c>
      <c r="AE2604" s="1">
        <f t="shared" si="554"/>
        <v>0</v>
      </c>
    </row>
    <row r="2605" spans="4:31" s="55" customFormat="1" ht="44.4" hidden="1" customHeight="1" x14ac:dyDescent="0.3">
      <c r="D2605" s="3">
        <f t="shared" si="566"/>
        <v>2588</v>
      </c>
      <c r="E2605" s="4" t="s">
        <v>2822</v>
      </c>
      <c r="F2605" s="3">
        <v>1</v>
      </c>
      <c r="G2605" s="3" t="s">
        <v>2684</v>
      </c>
      <c r="H2605" s="3" t="s">
        <v>2634</v>
      </c>
      <c r="I2605" s="3" t="s">
        <v>2680</v>
      </c>
      <c r="J2605" s="3"/>
      <c r="K2605" s="3"/>
      <c r="L2605" s="3" t="s">
        <v>2508</v>
      </c>
      <c r="M2605" s="3">
        <f>10*200*400*0.00000785</f>
        <v>6.2799999999999994</v>
      </c>
      <c r="N2605" s="3">
        <f>0.2*0.4</f>
        <v>8.0000000000000016E-2</v>
      </c>
      <c r="O2605" s="3" t="s">
        <v>2298</v>
      </c>
      <c r="P2605" s="3">
        <v>50</v>
      </c>
      <c r="Q2605" s="39">
        <f>P2605*N2605</f>
        <v>4.0000000000000009</v>
      </c>
      <c r="R2605" s="40">
        <f t="shared" si="567"/>
        <v>313.99999999999994</v>
      </c>
      <c r="S2605" s="51">
        <v>0</v>
      </c>
      <c r="T2605" s="46"/>
      <c r="U2605" s="51"/>
      <c r="V2605" s="3"/>
      <c r="W2605" s="46"/>
      <c r="X2605" s="42">
        <f t="shared" si="568"/>
        <v>313.99999999999994</v>
      </c>
      <c r="Y2605" s="42">
        <f t="shared" si="569"/>
        <v>0</v>
      </c>
      <c r="Z2605" s="100"/>
      <c r="AA2605" s="61">
        <f t="shared" si="570"/>
        <v>4.0000000000000009</v>
      </c>
      <c r="AB2605" s="61">
        <f t="shared" si="571"/>
        <v>0</v>
      </c>
      <c r="AC2605" s="7">
        <f>R2605</f>
        <v>313.99999999999994</v>
      </c>
      <c r="AE2605" s="1">
        <f t="shared" si="554"/>
        <v>0</v>
      </c>
    </row>
    <row r="2606" spans="4:31" customFormat="1" ht="44.4" hidden="1" customHeight="1" x14ac:dyDescent="0.3">
      <c r="D2606" s="3">
        <f t="shared" si="566"/>
        <v>2589</v>
      </c>
      <c r="E2606" s="4" t="s">
        <v>2779</v>
      </c>
      <c r="F2606" s="3">
        <v>8</v>
      </c>
      <c r="G2606" s="3" t="s">
        <v>2684</v>
      </c>
      <c r="H2606" s="4" t="s">
        <v>2628</v>
      </c>
      <c r="I2606" s="3" t="s">
        <v>2680</v>
      </c>
      <c r="J2606" s="3"/>
      <c r="K2606" s="3"/>
      <c r="L2606" s="3" t="s">
        <v>2508</v>
      </c>
      <c r="M2606" s="3">
        <f>10*100*400*0.00000785</f>
        <v>3.1399999999999997</v>
      </c>
      <c r="N2606" s="3">
        <f>0.1*0.4</f>
        <v>4.0000000000000008E-2</v>
      </c>
      <c r="O2606" s="3" t="s">
        <v>2298</v>
      </c>
      <c r="P2606" s="3">
        <f>15*4</f>
        <v>60</v>
      </c>
      <c r="Q2606" s="39">
        <f>N2606*P2606</f>
        <v>2.4000000000000004</v>
      </c>
      <c r="R2606" s="40">
        <f t="shared" si="567"/>
        <v>188.39999999999998</v>
      </c>
      <c r="S2606" s="51">
        <v>0</v>
      </c>
      <c r="T2606" s="46"/>
      <c r="U2606" s="51"/>
      <c r="V2606" s="3"/>
      <c r="W2606" s="30"/>
      <c r="X2606" s="41">
        <f t="shared" si="568"/>
        <v>188.39999999999998</v>
      </c>
      <c r="Y2606" s="41">
        <f t="shared" si="569"/>
        <v>0</v>
      </c>
      <c r="Z2606" s="5"/>
      <c r="AA2606" s="61">
        <f t="shared" si="570"/>
        <v>2.4000000000000004</v>
      </c>
      <c r="AB2606" s="61">
        <f t="shared" si="571"/>
        <v>0</v>
      </c>
      <c r="AC2606" s="42">
        <f t="shared" si="572"/>
        <v>188.39999999999998</v>
      </c>
      <c r="AE2606" s="1">
        <f t="shared" si="554"/>
        <v>0</v>
      </c>
    </row>
    <row r="2607" spans="4:31" customFormat="1" ht="44.4" hidden="1" customHeight="1" x14ac:dyDescent="0.3">
      <c r="D2607" s="3">
        <f t="shared" si="566"/>
        <v>2590</v>
      </c>
      <c r="E2607" s="4" t="s">
        <v>2779</v>
      </c>
      <c r="F2607" s="3">
        <v>8</v>
      </c>
      <c r="G2607" s="3" t="s">
        <v>2684</v>
      </c>
      <c r="H2607" s="4" t="s">
        <v>2627</v>
      </c>
      <c r="I2607" s="3" t="s">
        <v>2681</v>
      </c>
      <c r="J2607" s="3"/>
      <c r="K2607" s="3"/>
      <c r="L2607" s="3" t="s">
        <v>2508</v>
      </c>
      <c r="M2607" s="3">
        <f>20*300*400*0.00000785</f>
        <v>18.84</v>
      </c>
      <c r="N2607" s="3">
        <f>0.3*0.4</f>
        <v>0.12</v>
      </c>
      <c r="O2607" s="3" t="s">
        <v>2298</v>
      </c>
      <c r="P2607" s="3">
        <v>19</v>
      </c>
      <c r="Q2607" s="39">
        <f>P2607*N2607</f>
        <v>2.2799999999999998</v>
      </c>
      <c r="R2607" s="40">
        <f t="shared" si="567"/>
        <v>357.96</v>
      </c>
      <c r="S2607" s="51">
        <v>0</v>
      </c>
      <c r="T2607" s="46"/>
      <c r="U2607" s="51"/>
      <c r="V2607" s="3"/>
      <c r="W2607" s="30"/>
      <c r="X2607" s="41">
        <f t="shared" si="568"/>
        <v>357.96</v>
      </c>
      <c r="Y2607" s="41">
        <f t="shared" si="569"/>
        <v>0</v>
      </c>
      <c r="Z2607" s="5"/>
      <c r="AA2607" s="61">
        <f t="shared" si="570"/>
        <v>2.2799999999999998</v>
      </c>
      <c r="AB2607" s="61">
        <f t="shared" si="571"/>
        <v>0</v>
      </c>
      <c r="AC2607" s="42">
        <f t="shared" si="572"/>
        <v>357.96</v>
      </c>
      <c r="AE2607" s="1">
        <f t="shared" si="554"/>
        <v>0</v>
      </c>
    </row>
    <row r="2608" spans="4:31" customFormat="1" ht="44.4" hidden="1" customHeight="1" x14ac:dyDescent="0.3">
      <c r="D2608" s="3">
        <f t="shared" si="566"/>
        <v>2591</v>
      </c>
      <c r="E2608" s="4" t="s">
        <v>2779</v>
      </c>
      <c r="F2608" s="3">
        <v>8</v>
      </c>
      <c r="G2608" s="3" t="s">
        <v>2684</v>
      </c>
      <c r="H2608" s="4" t="s">
        <v>2629</v>
      </c>
      <c r="I2608" s="3" t="s">
        <v>2681</v>
      </c>
      <c r="J2608" s="3"/>
      <c r="K2608" s="3"/>
      <c r="L2608" s="3" t="s">
        <v>2508</v>
      </c>
      <c r="M2608" s="3">
        <f>20*450*400*0.00000785</f>
        <v>28.259999999999998</v>
      </c>
      <c r="N2608" s="3"/>
      <c r="O2608" s="3"/>
      <c r="P2608" s="3">
        <v>19</v>
      </c>
      <c r="Q2608" s="39"/>
      <c r="R2608" s="40">
        <f t="shared" si="567"/>
        <v>536.93999999999994</v>
      </c>
      <c r="S2608" s="51">
        <v>0</v>
      </c>
      <c r="T2608" s="46"/>
      <c r="U2608" s="51"/>
      <c r="V2608" s="3"/>
      <c r="W2608" s="30"/>
      <c r="X2608" s="41">
        <f t="shared" si="568"/>
        <v>536.93999999999994</v>
      </c>
      <c r="Y2608" s="41">
        <f t="shared" si="569"/>
        <v>0</v>
      </c>
      <c r="Z2608" s="5"/>
      <c r="AA2608" s="61">
        <f t="shared" si="570"/>
        <v>0</v>
      </c>
      <c r="AB2608" s="61">
        <f t="shared" si="571"/>
        <v>0</v>
      </c>
      <c r="AC2608" s="42">
        <f t="shared" si="572"/>
        <v>536.93999999999994</v>
      </c>
      <c r="AE2608" s="1">
        <f t="shared" si="554"/>
        <v>0</v>
      </c>
    </row>
    <row r="2609" spans="4:31" customFormat="1" ht="44.4" hidden="1" customHeight="1" x14ac:dyDescent="0.3">
      <c r="D2609" s="3">
        <f t="shared" si="566"/>
        <v>2592</v>
      </c>
      <c r="E2609" s="4" t="s">
        <v>2779</v>
      </c>
      <c r="F2609" s="3">
        <v>8</v>
      </c>
      <c r="G2609" s="3" t="s">
        <v>2684</v>
      </c>
      <c r="H2609" s="4" t="s">
        <v>2630</v>
      </c>
      <c r="I2609" s="3" t="s">
        <v>2681</v>
      </c>
      <c r="J2609" s="3"/>
      <c r="K2609" s="3"/>
      <c r="L2609" s="3" t="s">
        <v>2508</v>
      </c>
      <c r="M2609" s="3">
        <f>20*150*400*0.00000785</f>
        <v>9.42</v>
      </c>
      <c r="N2609" s="3">
        <f>0.15*0.4</f>
        <v>0.06</v>
      </c>
      <c r="O2609" s="3" t="s">
        <v>2298</v>
      </c>
      <c r="P2609" s="3">
        <v>19</v>
      </c>
      <c r="Q2609" s="39">
        <f>P2609*N2609</f>
        <v>1.1399999999999999</v>
      </c>
      <c r="R2609" s="40">
        <f t="shared" si="567"/>
        <v>178.98</v>
      </c>
      <c r="S2609" s="51">
        <v>0</v>
      </c>
      <c r="T2609" s="46"/>
      <c r="U2609" s="51"/>
      <c r="V2609" s="3"/>
      <c r="W2609" s="30"/>
      <c r="X2609" s="41">
        <f t="shared" si="568"/>
        <v>178.98</v>
      </c>
      <c r="Y2609" s="41">
        <f t="shared" si="569"/>
        <v>0</v>
      </c>
      <c r="Z2609" s="5"/>
      <c r="AA2609" s="61">
        <f t="shared" si="570"/>
        <v>1.1399999999999999</v>
      </c>
      <c r="AB2609" s="61">
        <f t="shared" si="571"/>
        <v>0</v>
      </c>
      <c r="AC2609" s="42">
        <f t="shared" si="572"/>
        <v>178.98</v>
      </c>
      <c r="AE2609" s="1">
        <f t="shared" si="554"/>
        <v>0</v>
      </c>
    </row>
    <row r="2610" spans="4:31" customFormat="1" ht="44.4" hidden="1" customHeight="1" x14ac:dyDescent="0.3">
      <c r="D2610" s="3">
        <f t="shared" si="566"/>
        <v>2593</v>
      </c>
      <c r="E2610" s="4" t="s">
        <v>2779</v>
      </c>
      <c r="F2610" s="3">
        <v>8</v>
      </c>
      <c r="G2610" s="3" t="s">
        <v>2684</v>
      </c>
      <c r="H2610" s="4" t="s">
        <v>2631</v>
      </c>
      <c r="I2610" s="3" t="s">
        <v>2681</v>
      </c>
      <c r="J2610" s="3"/>
      <c r="K2610" s="3"/>
      <c r="L2610" s="3" t="s">
        <v>2508</v>
      </c>
      <c r="M2610" s="3">
        <f>20*450*250*0.00000785</f>
        <v>17.662499999999998</v>
      </c>
      <c r="N2610" s="3"/>
      <c r="O2610" s="3"/>
      <c r="P2610" s="3">
        <v>24</v>
      </c>
      <c r="Q2610" s="39"/>
      <c r="R2610" s="40">
        <f t="shared" si="567"/>
        <v>423.9</v>
      </c>
      <c r="S2610" s="51">
        <v>0</v>
      </c>
      <c r="T2610" s="46"/>
      <c r="U2610" s="51"/>
      <c r="V2610" s="3"/>
      <c r="W2610" s="30"/>
      <c r="X2610" s="41">
        <f t="shared" si="568"/>
        <v>423.9</v>
      </c>
      <c r="Y2610" s="41">
        <f t="shared" si="569"/>
        <v>0</v>
      </c>
      <c r="Z2610" s="5"/>
      <c r="AA2610" s="61">
        <f t="shared" si="570"/>
        <v>0</v>
      </c>
      <c r="AB2610" s="61">
        <f t="shared" si="571"/>
        <v>0</v>
      </c>
      <c r="AC2610" s="42">
        <f t="shared" si="572"/>
        <v>423.9</v>
      </c>
      <c r="AE2610" s="1">
        <f t="shared" si="554"/>
        <v>0</v>
      </c>
    </row>
    <row r="2611" spans="4:31" customFormat="1" ht="44.4" hidden="1" customHeight="1" x14ac:dyDescent="0.3">
      <c r="D2611" s="3">
        <f t="shared" si="566"/>
        <v>2594</v>
      </c>
      <c r="E2611" s="4" t="s">
        <v>2779</v>
      </c>
      <c r="F2611" s="3">
        <v>8</v>
      </c>
      <c r="G2611" s="3" t="s">
        <v>2684</v>
      </c>
      <c r="H2611" s="4" t="s">
        <v>2632</v>
      </c>
      <c r="I2611" s="3" t="s">
        <v>2680</v>
      </c>
      <c r="J2611" s="3"/>
      <c r="K2611" s="3"/>
      <c r="L2611" s="3" t="s">
        <v>2508</v>
      </c>
      <c r="M2611" s="3">
        <f>10*600*600*0.00000785</f>
        <v>28.259999999999998</v>
      </c>
      <c r="N2611" s="3">
        <f>0.6*0.6</f>
        <v>0.36</v>
      </c>
      <c r="O2611" s="3" t="s">
        <v>2298</v>
      </c>
      <c r="P2611" s="3">
        <f>20*4</f>
        <v>80</v>
      </c>
      <c r="Q2611" s="39">
        <f>N2611*P2611</f>
        <v>28.799999999999997</v>
      </c>
      <c r="R2611" s="40">
        <f t="shared" si="567"/>
        <v>2260.7999999999997</v>
      </c>
      <c r="S2611" s="51">
        <v>0</v>
      </c>
      <c r="T2611" s="46"/>
      <c r="U2611" s="51"/>
      <c r="V2611" s="3"/>
      <c r="W2611" s="30"/>
      <c r="X2611" s="41">
        <f t="shared" si="568"/>
        <v>2260.7999999999997</v>
      </c>
      <c r="Y2611" s="41">
        <f t="shared" si="569"/>
        <v>0</v>
      </c>
      <c r="Z2611" s="5"/>
      <c r="AA2611" s="61">
        <f t="shared" si="570"/>
        <v>28.799999999999997</v>
      </c>
      <c r="AB2611" s="61">
        <f t="shared" si="571"/>
        <v>0</v>
      </c>
      <c r="AC2611" s="42">
        <f t="shared" si="572"/>
        <v>2260.7999999999997</v>
      </c>
      <c r="AE2611" s="1">
        <f t="shared" si="554"/>
        <v>0</v>
      </c>
    </row>
    <row r="2612" spans="4:31" customFormat="1" ht="44.4" hidden="1" customHeight="1" x14ac:dyDescent="0.3">
      <c r="D2612" s="3">
        <f t="shared" si="566"/>
        <v>2595</v>
      </c>
      <c r="E2612" s="4" t="s">
        <v>2779</v>
      </c>
      <c r="F2612" s="3">
        <v>8</v>
      </c>
      <c r="G2612" s="3" t="s">
        <v>2684</v>
      </c>
      <c r="H2612" s="4" t="s">
        <v>2633</v>
      </c>
      <c r="I2612" s="3" t="s">
        <v>2680</v>
      </c>
      <c r="J2612" s="3"/>
      <c r="K2612" s="3"/>
      <c r="L2612" s="3" t="s">
        <v>2508</v>
      </c>
      <c r="M2612" s="3">
        <f>10*300*600*0.00000785</f>
        <v>14.129999999999999</v>
      </c>
      <c r="N2612" s="3">
        <f>0.3*0.6</f>
        <v>0.18</v>
      </c>
      <c r="O2612" s="3" t="s">
        <v>2298</v>
      </c>
      <c r="P2612" s="3">
        <v>20</v>
      </c>
      <c r="Q2612" s="39">
        <f>P2612*N2612</f>
        <v>3.5999999999999996</v>
      </c>
      <c r="R2612" s="40">
        <f t="shared" si="567"/>
        <v>282.59999999999997</v>
      </c>
      <c r="S2612" s="51">
        <v>0</v>
      </c>
      <c r="T2612" s="46"/>
      <c r="U2612" s="51"/>
      <c r="V2612" s="3"/>
      <c r="W2612" s="30"/>
      <c r="X2612" s="41">
        <f t="shared" si="568"/>
        <v>282.59999999999997</v>
      </c>
      <c r="Y2612" s="41">
        <f t="shared" si="569"/>
        <v>0</v>
      </c>
      <c r="Z2612" s="5"/>
      <c r="AA2612" s="61">
        <f t="shared" si="570"/>
        <v>3.5999999999999996</v>
      </c>
      <c r="AB2612" s="61">
        <f t="shared" si="571"/>
        <v>0</v>
      </c>
      <c r="AC2612" s="42">
        <f t="shared" si="572"/>
        <v>282.59999999999997</v>
      </c>
      <c r="AE2612" s="1">
        <f t="shared" si="554"/>
        <v>0</v>
      </c>
    </row>
    <row r="2613" spans="4:31" customFormat="1" ht="44.4" hidden="1" customHeight="1" x14ac:dyDescent="0.3">
      <c r="D2613" s="3">
        <f t="shared" si="566"/>
        <v>2596</v>
      </c>
      <c r="E2613" s="4" t="s">
        <v>2779</v>
      </c>
      <c r="F2613" s="3">
        <v>8</v>
      </c>
      <c r="G2613" s="3" t="s">
        <v>2684</v>
      </c>
      <c r="H2613" s="4" t="s">
        <v>2634</v>
      </c>
      <c r="I2613" s="3" t="s">
        <v>2680</v>
      </c>
      <c r="J2613" s="3"/>
      <c r="K2613" s="3"/>
      <c r="L2613" s="3" t="s">
        <v>2508</v>
      </c>
      <c r="M2613" s="3">
        <f>10*200*400*0.00000785</f>
        <v>6.2799999999999994</v>
      </c>
      <c r="N2613" s="3">
        <f>0.2*0.4</f>
        <v>8.0000000000000016E-2</v>
      </c>
      <c r="O2613" s="3" t="s">
        <v>2298</v>
      </c>
      <c r="P2613" s="3">
        <v>34</v>
      </c>
      <c r="Q2613" s="39">
        <f>P2613*N2613</f>
        <v>2.7200000000000006</v>
      </c>
      <c r="R2613" s="40">
        <f t="shared" si="567"/>
        <v>213.51999999999998</v>
      </c>
      <c r="S2613" s="51">
        <v>0</v>
      </c>
      <c r="T2613" s="46"/>
      <c r="U2613" s="51"/>
      <c r="V2613" s="3"/>
      <c r="W2613" s="30"/>
      <c r="X2613" s="41">
        <f t="shared" si="568"/>
        <v>213.51999999999998</v>
      </c>
      <c r="Y2613" s="41">
        <f t="shared" si="569"/>
        <v>0</v>
      </c>
      <c r="Z2613" s="5"/>
      <c r="AA2613" s="61">
        <f t="shared" si="570"/>
        <v>2.7200000000000006</v>
      </c>
      <c r="AB2613" s="61">
        <f t="shared" si="571"/>
        <v>0</v>
      </c>
      <c r="AC2613" s="42">
        <f t="shared" si="572"/>
        <v>213.51999999999998</v>
      </c>
      <c r="AE2613" s="1">
        <f t="shared" si="554"/>
        <v>0</v>
      </c>
    </row>
    <row r="2614" spans="4:31" customFormat="1" ht="44.4" hidden="1" customHeight="1" x14ac:dyDescent="0.3">
      <c r="D2614" s="3">
        <f t="shared" si="566"/>
        <v>2597</v>
      </c>
      <c r="E2614" s="4" t="s">
        <v>2019</v>
      </c>
      <c r="F2614" s="3">
        <v>7</v>
      </c>
      <c r="G2614" s="3" t="s">
        <v>2684</v>
      </c>
      <c r="H2614" s="4" t="s">
        <v>2628</v>
      </c>
      <c r="I2614" s="3" t="s">
        <v>2680</v>
      </c>
      <c r="J2614" s="3"/>
      <c r="K2614" s="3"/>
      <c r="L2614" s="3" t="s">
        <v>2508</v>
      </c>
      <c r="M2614" s="3">
        <f>10*100*400*0.00000785</f>
        <v>3.1399999999999997</v>
      </c>
      <c r="N2614" s="3">
        <f>0.1*0.4</f>
        <v>4.0000000000000008E-2</v>
      </c>
      <c r="O2614" s="3" t="s">
        <v>2298</v>
      </c>
      <c r="P2614" s="3">
        <f>6*4</f>
        <v>24</v>
      </c>
      <c r="Q2614" s="39">
        <f>N2614*P2614</f>
        <v>0.96000000000000019</v>
      </c>
      <c r="R2614" s="40">
        <f t="shared" si="567"/>
        <v>75.359999999999985</v>
      </c>
      <c r="S2614" s="51">
        <v>0</v>
      </c>
      <c r="T2614" s="46"/>
      <c r="U2614" s="51"/>
      <c r="V2614" s="3"/>
      <c r="W2614" s="30"/>
      <c r="X2614" s="41">
        <f t="shared" si="568"/>
        <v>75.359999999999985</v>
      </c>
      <c r="Y2614" s="41">
        <f t="shared" si="569"/>
        <v>0</v>
      </c>
      <c r="Z2614" s="5"/>
      <c r="AA2614" s="61">
        <f t="shared" si="570"/>
        <v>0.96000000000000019</v>
      </c>
      <c r="AB2614" s="61">
        <f t="shared" si="571"/>
        <v>0</v>
      </c>
      <c r="AC2614" s="42">
        <f t="shared" si="572"/>
        <v>75.359999999999985</v>
      </c>
      <c r="AE2614" s="1">
        <f t="shared" si="554"/>
        <v>0</v>
      </c>
    </row>
    <row r="2615" spans="4:31" customFormat="1" ht="44.4" hidden="1" customHeight="1" x14ac:dyDescent="0.3">
      <c r="D2615" s="3">
        <f t="shared" si="566"/>
        <v>2598</v>
      </c>
      <c r="E2615" s="4" t="s">
        <v>2019</v>
      </c>
      <c r="F2615" s="3">
        <v>7</v>
      </c>
      <c r="G2615" s="3" t="s">
        <v>2684</v>
      </c>
      <c r="H2615" s="4" t="s">
        <v>2627</v>
      </c>
      <c r="I2615" s="3" t="s">
        <v>2681</v>
      </c>
      <c r="J2615" s="3"/>
      <c r="K2615" s="3"/>
      <c r="L2615" s="3" t="s">
        <v>2508</v>
      </c>
      <c r="M2615" s="3">
        <f>20*300*400*0.00000785</f>
        <v>18.84</v>
      </c>
      <c r="N2615" s="3">
        <f>0.3*0.4</f>
        <v>0.12</v>
      </c>
      <c r="O2615" s="3" t="s">
        <v>2298</v>
      </c>
      <c r="P2615" s="3">
        <v>8</v>
      </c>
      <c r="Q2615" s="39">
        <f>P2615*N2615</f>
        <v>0.96</v>
      </c>
      <c r="R2615" s="40">
        <f t="shared" si="567"/>
        <v>150.72</v>
      </c>
      <c r="S2615" s="51">
        <v>0</v>
      </c>
      <c r="T2615" s="46"/>
      <c r="U2615" s="51"/>
      <c r="V2615" s="3"/>
      <c r="W2615" s="30"/>
      <c r="X2615" s="41">
        <f t="shared" si="568"/>
        <v>150.72</v>
      </c>
      <c r="Y2615" s="41">
        <f t="shared" si="569"/>
        <v>0</v>
      </c>
      <c r="Z2615" s="5"/>
      <c r="AA2615" s="61">
        <f t="shared" si="570"/>
        <v>0.96</v>
      </c>
      <c r="AB2615" s="61">
        <f t="shared" si="571"/>
        <v>0</v>
      </c>
      <c r="AC2615" s="42">
        <f t="shared" si="572"/>
        <v>150.72</v>
      </c>
      <c r="AE2615" s="1">
        <f t="shared" si="554"/>
        <v>0</v>
      </c>
    </row>
    <row r="2616" spans="4:31" customFormat="1" ht="44.4" hidden="1" customHeight="1" x14ac:dyDescent="0.3">
      <c r="D2616" s="3">
        <f t="shared" si="566"/>
        <v>2599</v>
      </c>
      <c r="E2616" s="4" t="s">
        <v>2019</v>
      </c>
      <c r="F2616" s="3">
        <v>7</v>
      </c>
      <c r="G2616" s="3" t="s">
        <v>2684</v>
      </c>
      <c r="H2616" s="4" t="s">
        <v>2629</v>
      </c>
      <c r="I2616" s="3" t="s">
        <v>2681</v>
      </c>
      <c r="J2616" s="3"/>
      <c r="K2616" s="3"/>
      <c r="L2616" s="3" t="s">
        <v>2508</v>
      </c>
      <c r="M2616" s="3">
        <f>20*450*400*0.00000785</f>
        <v>28.259999999999998</v>
      </c>
      <c r="N2616" s="3"/>
      <c r="O2616" s="3"/>
      <c r="P2616" s="3">
        <v>8</v>
      </c>
      <c r="Q2616" s="39"/>
      <c r="R2616" s="40">
        <f t="shared" si="567"/>
        <v>226.07999999999998</v>
      </c>
      <c r="S2616" s="51">
        <v>0</v>
      </c>
      <c r="T2616" s="46"/>
      <c r="U2616" s="51"/>
      <c r="V2616" s="3"/>
      <c r="W2616" s="30"/>
      <c r="X2616" s="41">
        <f t="shared" si="568"/>
        <v>226.07999999999998</v>
      </c>
      <c r="Y2616" s="41">
        <f t="shared" si="569"/>
        <v>0</v>
      </c>
      <c r="Z2616" s="5"/>
      <c r="AA2616" s="61">
        <f t="shared" si="570"/>
        <v>0</v>
      </c>
      <c r="AB2616" s="61">
        <f t="shared" si="571"/>
        <v>0</v>
      </c>
      <c r="AC2616" s="42">
        <f t="shared" si="572"/>
        <v>226.07999999999998</v>
      </c>
      <c r="AE2616" s="1">
        <f t="shared" si="554"/>
        <v>0</v>
      </c>
    </row>
    <row r="2617" spans="4:31" customFormat="1" ht="44.4" hidden="1" customHeight="1" x14ac:dyDescent="0.3">
      <c r="D2617" s="3">
        <f t="shared" si="566"/>
        <v>2600</v>
      </c>
      <c r="E2617" s="4" t="s">
        <v>2019</v>
      </c>
      <c r="F2617" s="3">
        <v>7</v>
      </c>
      <c r="G2617" s="3" t="s">
        <v>2684</v>
      </c>
      <c r="H2617" s="4" t="s">
        <v>2630</v>
      </c>
      <c r="I2617" s="3" t="s">
        <v>2681</v>
      </c>
      <c r="J2617" s="3"/>
      <c r="K2617" s="3"/>
      <c r="L2617" s="3" t="s">
        <v>2508</v>
      </c>
      <c r="M2617" s="3">
        <f>20*150*400*0.00000785</f>
        <v>9.42</v>
      </c>
      <c r="N2617" s="3">
        <f>0.15*0.4</f>
        <v>0.06</v>
      </c>
      <c r="O2617" s="3" t="s">
        <v>2298</v>
      </c>
      <c r="P2617" s="3">
        <v>8</v>
      </c>
      <c r="Q2617" s="39">
        <f>P2617*N2617</f>
        <v>0.48</v>
      </c>
      <c r="R2617" s="40">
        <f t="shared" si="567"/>
        <v>75.36</v>
      </c>
      <c r="S2617" s="51">
        <v>0</v>
      </c>
      <c r="T2617" s="46"/>
      <c r="U2617" s="51"/>
      <c r="V2617" s="3"/>
      <c r="W2617" s="30"/>
      <c r="X2617" s="41">
        <f t="shared" si="568"/>
        <v>75.36</v>
      </c>
      <c r="Y2617" s="41">
        <f t="shared" si="569"/>
        <v>0</v>
      </c>
      <c r="Z2617" s="5"/>
      <c r="AA2617" s="61">
        <f t="shared" si="570"/>
        <v>0.48</v>
      </c>
      <c r="AB2617" s="61">
        <f t="shared" si="571"/>
        <v>0</v>
      </c>
      <c r="AC2617" s="42">
        <f t="shared" si="572"/>
        <v>75.36</v>
      </c>
      <c r="AE2617" s="1">
        <f t="shared" ref="AE2617:AE2652" si="573">AD2617/1000</f>
        <v>0</v>
      </c>
    </row>
    <row r="2618" spans="4:31" customFormat="1" ht="44.4" hidden="1" customHeight="1" x14ac:dyDescent="0.3">
      <c r="D2618" s="3">
        <f t="shared" si="566"/>
        <v>2601</v>
      </c>
      <c r="E2618" s="4" t="s">
        <v>2019</v>
      </c>
      <c r="F2618" s="3">
        <v>7</v>
      </c>
      <c r="G2618" s="3" t="s">
        <v>2684</v>
      </c>
      <c r="H2618" s="4" t="s">
        <v>2631</v>
      </c>
      <c r="I2618" s="3" t="s">
        <v>2681</v>
      </c>
      <c r="J2618" s="3"/>
      <c r="K2618" s="3"/>
      <c r="L2618" s="3" t="s">
        <v>2508</v>
      </c>
      <c r="M2618" s="3">
        <f>20*450*250*0.00000785</f>
        <v>17.662499999999998</v>
      </c>
      <c r="N2618" s="3"/>
      <c r="O2618" s="3"/>
      <c r="P2618" s="3">
        <v>8</v>
      </c>
      <c r="Q2618" s="39"/>
      <c r="R2618" s="40">
        <f t="shared" si="567"/>
        <v>141.29999999999998</v>
      </c>
      <c r="S2618" s="51">
        <v>0</v>
      </c>
      <c r="T2618" s="46"/>
      <c r="U2618" s="51"/>
      <c r="V2618" s="3"/>
      <c r="W2618" s="30"/>
      <c r="X2618" s="41">
        <f t="shared" si="568"/>
        <v>141.29999999999998</v>
      </c>
      <c r="Y2618" s="41">
        <f t="shared" si="569"/>
        <v>0</v>
      </c>
      <c r="Z2618" s="5"/>
      <c r="AA2618" s="61">
        <f t="shared" si="570"/>
        <v>0</v>
      </c>
      <c r="AB2618" s="61">
        <f t="shared" si="571"/>
        <v>0</v>
      </c>
      <c r="AC2618" s="42">
        <f t="shared" si="572"/>
        <v>141.29999999999998</v>
      </c>
      <c r="AE2618" s="1">
        <f t="shared" si="573"/>
        <v>0</v>
      </c>
    </row>
    <row r="2619" spans="4:31" customFormat="1" ht="44.4" hidden="1" customHeight="1" x14ac:dyDescent="0.3">
      <c r="D2619" s="3">
        <f t="shared" si="566"/>
        <v>2602</v>
      </c>
      <c r="E2619" s="4" t="s">
        <v>2019</v>
      </c>
      <c r="F2619" s="3">
        <v>7</v>
      </c>
      <c r="G2619" s="3" t="s">
        <v>2684</v>
      </c>
      <c r="H2619" s="4" t="s">
        <v>2632</v>
      </c>
      <c r="I2619" s="3" t="s">
        <v>2680</v>
      </c>
      <c r="J2619" s="3"/>
      <c r="K2619" s="3"/>
      <c r="L2619" s="3" t="s">
        <v>2508</v>
      </c>
      <c r="M2619" s="3">
        <f>10*600*600*0.00000785</f>
        <v>28.259999999999998</v>
      </c>
      <c r="N2619" s="3">
        <f>0.6*0.6</f>
        <v>0.36</v>
      </c>
      <c r="O2619" s="3" t="s">
        <v>2298</v>
      </c>
      <c r="P2619" s="3">
        <v>20</v>
      </c>
      <c r="Q2619" s="39">
        <f>N2619*P2619</f>
        <v>7.1999999999999993</v>
      </c>
      <c r="R2619" s="40">
        <f t="shared" si="567"/>
        <v>565.19999999999993</v>
      </c>
      <c r="S2619" s="51">
        <v>0</v>
      </c>
      <c r="T2619" s="46"/>
      <c r="U2619" s="51"/>
      <c r="V2619" s="3"/>
      <c r="W2619" s="30"/>
      <c r="X2619" s="41">
        <f t="shared" si="568"/>
        <v>565.19999999999993</v>
      </c>
      <c r="Y2619" s="41">
        <f t="shared" si="569"/>
        <v>0</v>
      </c>
      <c r="Z2619" s="5"/>
      <c r="AA2619" s="61">
        <f t="shared" si="570"/>
        <v>7.1999999999999993</v>
      </c>
      <c r="AB2619" s="61">
        <f t="shared" si="571"/>
        <v>0</v>
      </c>
      <c r="AC2619" s="42">
        <f t="shared" si="572"/>
        <v>565.19999999999993</v>
      </c>
      <c r="AE2619" s="1">
        <f t="shared" si="573"/>
        <v>0</v>
      </c>
    </row>
    <row r="2620" spans="4:31" customFormat="1" ht="44.4" hidden="1" customHeight="1" x14ac:dyDescent="0.3">
      <c r="D2620" s="3">
        <f t="shared" si="566"/>
        <v>2603</v>
      </c>
      <c r="E2620" s="4" t="s">
        <v>2019</v>
      </c>
      <c r="F2620" s="3">
        <v>7</v>
      </c>
      <c r="G2620" s="3" t="s">
        <v>2684</v>
      </c>
      <c r="H2620" s="4" t="s">
        <v>2633</v>
      </c>
      <c r="I2620" s="3" t="s">
        <v>2680</v>
      </c>
      <c r="J2620" s="3"/>
      <c r="K2620" s="3"/>
      <c r="L2620" s="3" t="s">
        <v>2508</v>
      </c>
      <c r="M2620" s="3">
        <f>10*300*600*0.00000785</f>
        <v>14.129999999999999</v>
      </c>
      <c r="N2620" s="3">
        <f>0.3*0.6</f>
        <v>0.18</v>
      </c>
      <c r="O2620" s="3" t="s">
        <v>2298</v>
      </c>
      <c r="P2620" s="3">
        <v>20</v>
      </c>
      <c r="Q2620" s="39">
        <f>P2620*N2620</f>
        <v>3.5999999999999996</v>
      </c>
      <c r="R2620" s="40">
        <f t="shared" si="567"/>
        <v>282.59999999999997</v>
      </c>
      <c r="S2620" s="51">
        <v>0</v>
      </c>
      <c r="T2620" s="46"/>
      <c r="U2620" s="51"/>
      <c r="V2620" s="3"/>
      <c r="W2620" s="30"/>
      <c r="X2620" s="41">
        <f t="shared" si="568"/>
        <v>282.59999999999997</v>
      </c>
      <c r="Y2620" s="41">
        <f t="shared" si="569"/>
        <v>0</v>
      </c>
      <c r="Z2620" s="5"/>
      <c r="AA2620" s="61">
        <f t="shared" si="570"/>
        <v>3.5999999999999996</v>
      </c>
      <c r="AB2620" s="61">
        <f t="shared" si="571"/>
        <v>0</v>
      </c>
      <c r="AC2620" s="42">
        <f t="shared" si="572"/>
        <v>282.59999999999997</v>
      </c>
      <c r="AE2620" s="1">
        <f t="shared" si="573"/>
        <v>0</v>
      </c>
    </row>
    <row r="2621" spans="4:31" customFormat="1" ht="44.4" hidden="1" customHeight="1" x14ac:dyDescent="0.3">
      <c r="D2621" s="3">
        <f t="shared" si="566"/>
        <v>2604</v>
      </c>
      <c r="E2621" s="4" t="s">
        <v>2019</v>
      </c>
      <c r="F2621" s="3">
        <v>7</v>
      </c>
      <c r="G2621" s="3" t="s">
        <v>2684</v>
      </c>
      <c r="H2621" s="4" t="s">
        <v>2634</v>
      </c>
      <c r="I2621" s="3" t="s">
        <v>2680</v>
      </c>
      <c r="J2621" s="3"/>
      <c r="K2621" s="3"/>
      <c r="L2621" s="3" t="s">
        <v>2508</v>
      </c>
      <c r="M2621" s="3">
        <f>10*200*400*0.00000785</f>
        <v>6.2799999999999994</v>
      </c>
      <c r="N2621" s="3">
        <f>0.2*0.4</f>
        <v>8.0000000000000016E-2</v>
      </c>
      <c r="O2621" s="3" t="s">
        <v>2298</v>
      </c>
      <c r="P2621" s="3">
        <v>34</v>
      </c>
      <c r="Q2621" s="39">
        <f>P2621*N2621</f>
        <v>2.7200000000000006</v>
      </c>
      <c r="R2621" s="40">
        <f t="shared" si="567"/>
        <v>213.51999999999998</v>
      </c>
      <c r="S2621" s="51">
        <v>0</v>
      </c>
      <c r="T2621" s="46"/>
      <c r="U2621" s="51"/>
      <c r="V2621" s="3"/>
      <c r="W2621" s="30"/>
      <c r="X2621" s="41">
        <f t="shared" si="568"/>
        <v>213.51999999999998</v>
      </c>
      <c r="Y2621" s="41">
        <f t="shared" si="569"/>
        <v>0</v>
      </c>
      <c r="Z2621" s="5"/>
      <c r="AA2621" s="61">
        <f t="shared" si="570"/>
        <v>2.7200000000000006</v>
      </c>
      <c r="AB2621" s="61">
        <f t="shared" si="571"/>
        <v>0</v>
      </c>
      <c r="AC2621" s="42">
        <f t="shared" si="572"/>
        <v>213.51999999999998</v>
      </c>
      <c r="AE2621" s="1">
        <f t="shared" si="573"/>
        <v>0</v>
      </c>
    </row>
    <row r="2622" spans="4:31" customFormat="1" ht="44.4" hidden="1" customHeight="1" x14ac:dyDescent="0.3">
      <c r="D2622" s="3">
        <f t="shared" si="566"/>
        <v>2605</v>
      </c>
      <c r="E2622" s="4" t="s">
        <v>2783</v>
      </c>
      <c r="F2622" s="3">
        <v>5</v>
      </c>
      <c r="G2622" s="3" t="s">
        <v>2684</v>
      </c>
      <c r="H2622" s="4" t="s">
        <v>2628</v>
      </c>
      <c r="I2622" s="3" t="s">
        <v>2680</v>
      </c>
      <c r="J2622" s="3"/>
      <c r="K2622" s="3"/>
      <c r="L2622" s="3" t="s">
        <v>2508</v>
      </c>
      <c r="M2622" s="3">
        <f>10*100*400*0.00000785</f>
        <v>3.1399999999999997</v>
      </c>
      <c r="N2622" s="3">
        <f>0.1*0.4</f>
        <v>4.0000000000000008E-2</v>
      </c>
      <c r="O2622" s="3" t="s">
        <v>2298</v>
      </c>
      <c r="P2622" s="3">
        <f>82*4</f>
        <v>328</v>
      </c>
      <c r="Q2622" s="39">
        <f>N2622*P2622</f>
        <v>13.120000000000003</v>
      </c>
      <c r="R2622" s="40">
        <f t="shared" si="567"/>
        <v>1029.9199999999998</v>
      </c>
      <c r="S2622" s="51">
        <v>0</v>
      </c>
      <c r="T2622" s="46"/>
      <c r="U2622" s="51"/>
      <c r="V2622" s="3"/>
      <c r="W2622" s="30"/>
      <c r="X2622" s="41">
        <f t="shared" si="568"/>
        <v>1029.9199999999998</v>
      </c>
      <c r="Y2622" s="41">
        <f t="shared" si="569"/>
        <v>0</v>
      </c>
      <c r="Z2622" s="5"/>
      <c r="AA2622" s="61">
        <f t="shared" si="570"/>
        <v>13.120000000000003</v>
      </c>
      <c r="AB2622" s="61">
        <f t="shared" si="571"/>
        <v>0</v>
      </c>
      <c r="AC2622" s="42">
        <f t="shared" si="572"/>
        <v>1029.9199999999998</v>
      </c>
      <c r="AE2622" s="1">
        <f t="shared" si="573"/>
        <v>0</v>
      </c>
    </row>
    <row r="2623" spans="4:31" customFormat="1" ht="44.4" hidden="1" customHeight="1" x14ac:dyDescent="0.3">
      <c r="D2623" s="3">
        <f t="shared" si="566"/>
        <v>2606</v>
      </c>
      <c r="E2623" s="4" t="s">
        <v>2783</v>
      </c>
      <c r="F2623" s="3">
        <v>5</v>
      </c>
      <c r="G2623" s="3" t="s">
        <v>2684</v>
      </c>
      <c r="H2623" s="4" t="s">
        <v>2627</v>
      </c>
      <c r="I2623" s="3" t="s">
        <v>2681</v>
      </c>
      <c r="J2623" s="3"/>
      <c r="K2623" s="3"/>
      <c r="L2623" s="3" t="s">
        <v>2508</v>
      </c>
      <c r="M2623" s="3">
        <f>20*300*400*0.00000785</f>
        <v>18.84</v>
      </c>
      <c r="N2623" s="3">
        <f>0.3*0.4</f>
        <v>0.12</v>
      </c>
      <c r="O2623" s="3" t="s">
        <v>2298</v>
      </c>
      <c r="P2623" s="3">
        <v>82</v>
      </c>
      <c r="Q2623" s="39">
        <f>P2623*N2623</f>
        <v>9.84</v>
      </c>
      <c r="R2623" s="40">
        <f t="shared" si="567"/>
        <v>1544.8799999999999</v>
      </c>
      <c r="S2623" s="51">
        <v>0</v>
      </c>
      <c r="T2623" s="46"/>
      <c r="U2623" s="51"/>
      <c r="V2623" s="3"/>
      <c r="W2623" s="30"/>
      <c r="X2623" s="41">
        <f t="shared" si="568"/>
        <v>1544.8799999999999</v>
      </c>
      <c r="Y2623" s="41">
        <f t="shared" si="569"/>
        <v>0</v>
      </c>
      <c r="Z2623" s="5"/>
      <c r="AA2623" s="61">
        <f t="shared" si="570"/>
        <v>9.84</v>
      </c>
      <c r="AB2623" s="61">
        <f t="shared" si="571"/>
        <v>0</v>
      </c>
      <c r="AC2623" s="42">
        <f t="shared" si="572"/>
        <v>1544.8799999999999</v>
      </c>
      <c r="AE2623" s="1">
        <f t="shared" si="573"/>
        <v>0</v>
      </c>
    </row>
    <row r="2624" spans="4:31" customFormat="1" ht="44.4" hidden="1" customHeight="1" x14ac:dyDescent="0.3">
      <c r="D2624" s="3">
        <f t="shared" si="566"/>
        <v>2607</v>
      </c>
      <c r="E2624" s="4" t="s">
        <v>2783</v>
      </c>
      <c r="F2624" s="3">
        <v>5</v>
      </c>
      <c r="G2624" s="3" t="s">
        <v>2684</v>
      </c>
      <c r="H2624" s="4" t="s">
        <v>2629</v>
      </c>
      <c r="I2624" s="3" t="s">
        <v>2681</v>
      </c>
      <c r="J2624" s="3"/>
      <c r="K2624" s="3"/>
      <c r="L2624" s="3" t="s">
        <v>2508</v>
      </c>
      <c r="M2624" s="3">
        <f>20*450*400*0.00000785</f>
        <v>28.259999999999998</v>
      </c>
      <c r="N2624" s="3"/>
      <c r="O2624" s="3"/>
      <c r="P2624" s="3">
        <v>20</v>
      </c>
      <c r="Q2624" s="39"/>
      <c r="R2624" s="40">
        <f t="shared" si="567"/>
        <v>565.19999999999993</v>
      </c>
      <c r="S2624" s="51">
        <v>0</v>
      </c>
      <c r="T2624" s="46"/>
      <c r="U2624" s="51"/>
      <c r="V2624" s="3"/>
      <c r="W2624" s="30"/>
      <c r="X2624" s="41">
        <f t="shared" si="568"/>
        <v>565.19999999999993</v>
      </c>
      <c r="Y2624" s="41">
        <f t="shared" si="569"/>
        <v>0</v>
      </c>
      <c r="Z2624" s="5"/>
      <c r="AA2624" s="61">
        <f t="shared" si="570"/>
        <v>0</v>
      </c>
      <c r="AB2624" s="61">
        <f t="shared" si="571"/>
        <v>0</v>
      </c>
      <c r="AC2624" s="42">
        <f t="shared" si="572"/>
        <v>565.19999999999993</v>
      </c>
      <c r="AE2624" s="1">
        <f t="shared" si="573"/>
        <v>0</v>
      </c>
    </row>
    <row r="2625" spans="4:31" customFormat="1" ht="44.4" hidden="1" customHeight="1" x14ac:dyDescent="0.3">
      <c r="D2625" s="3">
        <f t="shared" si="566"/>
        <v>2608</v>
      </c>
      <c r="E2625" s="4" t="s">
        <v>2783</v>
      </c>
      <c r="F2625" s="3">
        <v>5</v>
      </c>
      <c r="G2625" s="3" t="s">
        <v>2684</v>
      </c>
      <c r="H2625" s="4" t="s">
        <v>2630</v>
      </c>
      <c r="I2625" s="3" t="s">
        <v>2681</v>
      </c>
      <c r="J2625" s="3"/>
      <c r="K2625" s="3"/>
      <c r="L2625" s="3" t="s">
        <v>2508</v>
      </c>
      <c r="M2625" s="3">
        <f>20*150*400*0.00000785</f>
        <v>9.42</v>
      </c>
      <c r="N2625" s="3">
        <f>0.15*0.4</f>
        <v>0.06</v>
      </c>
      <c r="O2625" s="3" t="s">
        <v>2298</v>
      </c>
      <c r="P2625" s="3">
        <v>20</v>
      </c>
      <c r="Q2625" s="39">
        <f>P2625*N2625</f>
        <v>1.2</v>
      </c>
      <c r="R2625" s="40">
        <f t="shared" si="567"/>
        <v>188.4</v>
      </c>
      <c r="S2625" s="51">
        <v>0</v>
      </c>
      <c r="T2625" s="46"/>
      <c r="U2625" s="51"/>
      <c r="V2625" s="3"/>
      <c r="W2625" s="30"/>
      <c r="X2625" s="41">
        <f t="shared" si="568"/>
        <v>188.4</v>
      </c>
      <c r="Y2625" s="41">
        <f t="shared" si="569"/>
        <v>0</v>
      </c>
      <c r="Z2625" s="5"/>
      <c r="AA2625" s="61">
        <f t="shared" si="570"/>
        <v>1.2</v>
      </c>
      <c r="AB2625" s="61">
        <f t="shared" si="571"/>
        <v>0</v>
      </c>
      <c r="AC2625" s="42">
        <f t="shared" si="572"/>
        <v>188.4</v>
      </c>
      <c r="AE2625" s="1">
        <f t="shared" si="573"/>
        <v>0</v>
      </c>
    </row>
    <row r="2626" spans="4:31" customFormat="1" ht="44.4" hidden="1" customHeight="1" x14ac:dyDescent="0.3">
      <c r="D2626" s="3">
        <f t="shared" si="566"/>
        <v>2609</v>
      </c>
      <c r="E2626" s="4" t="s">
        <v>2783</v>
      </c>
      <c r="F2626" s="3">
        <v>5</v>
      </c>
      <c r="G2626" s="3" t="s">
        <v>2684</v>
      </c>
      <c r="H2626" s="4" t="s">
        <v>2631</v>
      </c>
      <c r="I2626" s="3" t="s">
        <v>2681</v>
      </c>
      <c r="J2626" s="3"/>
      <c r="K2626" s="3"/>
      <c r="L2626" s="3" t="s">
        <v>2508</v>
      </c>
      <c r="M2626" s="3">
        <f>20*450*250*0.00000785</f>
        <v>17.662499999999998</v>
      </c>
      <c r="N2626" s="3"/>
      <c r="O2626" s="3"/>
      <c r="P2626" s="3">
        <v>20</v>
      </c>
      <c r="Q2626" s="39"/>
      <c r="R2626" s="40">
        <f t="shared" si="567"/>
        <v>353.24999999999994</v>
      </c>
      <c r="S2626" s="51">
        <v>0</v>
      </c>
      <c r="T2626" s="46"/>
      <c r="U2626" s="51"/>
      <c r="V2626" s="3"/>
      <c r="W2626" s="30"/>
      <c r="X2626" s="41">
        <f t="shared" si="568"/>
        <v>353.24999999999994</v>
      </c>
      <c r="Y2626" s="41">
        <f t="shared" si="569"/>
        <v>0</v>
      </c>
      <c r="Z2626" s="5"/>
      <c r="AA2626" s="61">
        <f t="shared" si="570"/>
        <v>0</v>
      </c>
      <c r="AB2626" s="61">
        <f t="shared" si="571"/>
        <v>0</v>
      </c>
      <c r="AC2626" s="42">
        <f t="shared" si="572"/>
        <v>353.24999999999994</v>
      </c>
      <c r="AE2626" s="1">
        <f t="shared" si="573"/>
        <v>0</v>
      </c>
    </row>
    <row r="2627" spans="4:31" customFormat="1" ht="44.4" hidden="1" customHeight="1" x14ac:dyDescent="0.3">
      <c r="D2627" s="3">
        <f t="shared" si="566"/>
        <v>2610</v>
      </c>
      <c r="E2627" s="4" t="s">
        <v>2783</v>
      </c>
      <c r="F2627" s="3">
        <v>5</v>
      </c>
      <c r="G2627" s="3" t="s">
        <v>2684</v>
      </c>
      <c r="H2627" s="4" t="s">
        <v>2632</v>
      </c>
      <c r="I2627" s="3" t="s">
        <v>2680</v>
      </c>
      <c r="J2627" s="3"/>
      <c r="K2627" s="3"/>
      <c r="L2627" s="3" t="s">
        <v>2508</v>
      </c>
      <c r="M2627" s="3">
        <f>10*600*600*0.00000785</f>
        <v>28.259999999999998</v>
      </c>
      <c r="N2627" s="3">
        <f>0.6*0.6</f>
        <v>0.36</v>
      </c>
      <c r="O2627" s="3" t="s">
        <v>2298</v>
      </c>
      <c r="P2627" s="3">
        <v>8</v>
      </c>
      <c r="Q2627" s="39">
        <f>N2627*P2627</f>
        <v>2.88</v>
      </c>
      <c r="R2627" s="40">
        <f t="shared" si="567"/>
        <v>226.07999999999998</v>
      </c>
      <c r="S2627" s="51">
        <v>0</v>
      </c>
      <c r="T2627" s="46"/>
      <c r="U2627" s="51"/>
      <c r="V2627" s="3"/>
      <c r="W2627" s="30"/>
      <c r="X2627" s="41">
        <f t="shared" si="568"/>
        <v>226.07999999999998</v>
      </c>
      <c r="Y2627" s="41">
        <f t="shared" si="569"/>
        <v>0</v>
      </c>
      <c r="Z2627" s="5"/>
      <c r="AA2627" s="61">
        <f t="shared" si="570"/>
        <v>2.88</v>
      </c>
      <c r="AB2627" s="61">
        <f t="shared" si="571"/>
        <v>0</v>
      </c>
      <c r="AC2627" s="42">
        <f t="shared" si="572"/>
        <v>226.07999999999998</v>
      </c>
      <c r="AE2627" s="1">
        <f t="shared" si="573"/>
        <v>0</v>
      </c>
    </row>
    <row r="2628" spans="4:31" customFormat="1" ht="44.4" hidden="1" customHeight="1" x14ac:dyDescent="0.3">
      <c r="D2628" s="3">
        <f t="shared" si="566"/>
        <v>2611</v>
      </c>
      <c r="E2628" s="4" t="s">
        <v>2783</v>
      </c>
      <c r="F2628" s="3">
        <v>5</v>
      </c>
      <c r="G2628" s="3" t="s">
        <v>2684</v>
      </c>
      <c r="H2628" s="4" t="s">
        <v>2633</v>
      </c>
      <c r="I2628" s="3" t="s">
        <v>2680</v>
      </c>
      <c r="J2628" s="3"/>
      <c r="K2628" s="3"/>
      <c r="L2628" s="3" t="s">
        <v>2508</v>
      </c>
      <c r="M2628" s="3">
        <f>10*300*600*0.00000785</f>
        <v>14.129999999999999</v>
      </c>
      <c r="N2628" s="3">
        <f>0.3*0.6</f>
        <v>0.18</v>
      </c>
      <c r="O2628" s="3" t="s">
        <v>2298</v>
      </c>
      <c r="P2628" s="3">
        <f>8*4</f>
        <v>32</v>
      </c>
      <c r="Q2628" s="39">
        <f>P2628*N2628</f>
        <v>5.76</v>
      </c>
      <c r="R2628" s="40">
        <f t="shared" si="567"/>
        <v>452.15999999999997</v>
      </c>
      <c r="S2628" s="51">
        <v>0</v>
      </c>
      <c r="T2628" s="46"/>
      <c r="U2628" s="51"/>
      <c r="V2628" s="3"/>
      <c r="W2628" s="30"/>
      <c r="X2628" s="41">
        <f t="shared" si="568"/>
        <v>452.15999999999997</v>
      </c>
      <c r="Y2628" s="41">
        <f t="shared" si="569"/>
        <v>0</v>
      </c>
      <c r="Z2628" s="5"/>
      <c r="AA2628" s="61">
        <f t="shared" si="570"/>
        <v>5.76</v>
      </c>
      <c r="AB2628" s="61">
        <f t="shared" si="571"/>
        <v>0</v>
      </c>
      <c r="AC2628" s="42">
        <f t="shared" si="572"/>
        <v>452.15999999999997</v>
      </c>
      <c r="AE2628" s="1">
        <f t="shared" si="573"/>
        <v>0</v>
      </c>
    </row>
    <row r="2629" spans="4:31" customFormat="1" ht="44.4" hidden="1" customHeight="1" x14ac:dyDescent="0.3">
      <c r="D2629" s="3">
        <f t="shared" si="566"/>
        <v>2612</v>
      </c>
      <c r="E2629" s="4" t="s">
        <v>2783</v>
      </c>
      <c r="F2629" s="3">
        <v>5</v>
      </c>
      <c r="G2629" s="3" t="s">
        <v>2684</v>
      </c>
      <c r="H2629" s="4" t="s">
        <v>2634</v>
      </c>
      <c r="I2629" s="3" t="s">
        <v>2680</v>
      </c>
      <c r="J2629" s="3"/>
      <c r="K2629" s="3"/>
      <c r="L2629" s="3" t="s">
        <v>2508</v>
      </c>
      <c r="M2629" s="3">
        <f>10*200*400*0.00000785</f>
        <v>6.2799999999999994</v>
      </c>
      <c r="N2629" s="3">
        <f>0.2*0.4</f>
        <v>8.0000000000000016E-2</v>
      </c>
      <c r="O2629" s="3" t="s">
        <v>2298</v>
      </c>
      <c r="P2629" s="3">
        <v>32</v>
      </c>
      <c r="Q2629" s="39">
        <f>P2629*N2629</f>
        <v>2.5600000000000005</v>
      </c>
      <c r="R2629" s="40">
        <f t="shared" si="567"/>
        <v>200.95999999999998</v>
      </c>
      <c r="S2629" s="51">
        <v>0</v>
      </c>
      <c r="T2629" s="46"/>
      <c r="U2629" s="51"/>
      <c r="V2629" s="3"/>
      <c r="W2629" s="30"/>
      <c r="X2629" s="41">
        <f t="shared" si="568"/>
        <v>200.95999999999998</v>
      </c>
      <c r="Y2629" s="41">
        <f t="shared" si="569"/>
        <v>0</v>
      </c>
      <c r="Z2629" s="5"/>
      <c r="AA2629" s="61">
        <f t="shared" si="570"/>
        <v>2.5600000000000005</v>
      </c>
      <c r="AB2629" s="61">
        <f t="shared" si="571"/>
        <v>0</v>
      </c>
      <c r="AC2629" s="42">
        <f t="shared" si="572"/>
        <v>200.95999999999998</v>
      </c>
      <c r="AE2629" s="1">
        <f t="shared" si="573"/>
        <v>0</v>
      </c>
    </row>
    <row r="2630" spans="4:31" customFormat="1" ht="44.4" customHeight="1" x14ac:dyDescent="0.3">
      <c r="D2630" s="3">
        <f t="shared" si="566"/>
        <v>2613</v>
      </c>
      <c r="E2630" s="4" t="s">
        <v>2742</v>
      </c>
      <c r="F2630" s="3">
        <v>3</v>
      </c>
      <c r="G2630" s="3" t="s">
        <v>2684</v>
      </c>
      <c r="H2630" s="4" t="s">
        <v>2628</v>
      </c>
      <c r="I2630" s="3" t="s">
        <v>2680</v>
      </c>
      <c r="J2630" s="3"/>
      <c r="K2630" s="3"/>
      <c r="L2630" s="3" t="s">
        <v>2508</v>
      </c>
      <c r="M2630" s="3">
        <f>10*100*400*0.00000785</f>
        <v>3.1399999999999997</v>
      </c>
      <c r="N2630" s="3">
        <f>0.1*0.4</f>
        <v>4.0000000000000008E-2</v>
      </c>
      <c r="O2630" s="3" t="s">
        <v>2298</v>
      </c>
      <c r="P2630" s="3">
        <f>15*4</f>
        <v>60</v>
      </c>
      <c r="Q2630" s="39">
        <f>N2630*P2630</f>
        <v>2.4000000000000004</v>
      </c>
      <c r="R2630" s="40">
        <f t="shared" si="567"/>
        <v>188.39999999999998</v>
      </c>
      <c r="S2630" s="51">
        <v>0</v>
      </c>
      <c r="T2630" s="46"/>
      <c r="U2630" s="51"/>
      <c r="V2630" s="3"/>
      <c r="W2630" s="30"/>
      <c r="X2630" s="41">
        <f t="shared" si="568"/>
        <v>188.39999999999998</v>
      </c>
      <c r="Y2630" s="41">
        <f t="shared" si="569"/>
        <v>0</v>
      </c>
      <c r="Z2630" s="5"/>
      <c r="AA2630" s="61">
        <f t="shared" si="570"/>
        <v>2.4000000000000004</v>
      </c>
      <c r="AB2630" s="61">
        <f t="shared" si="571"/>
        <v>0</v>
      </c>
      <c r="AC2630" s="61">
        <f t="shared" si="572"/>
        <v>188.39999999999998</v>
      </c>
      <c r="AE2630" s="1">
        <f t="shared" si="573"/>
        <v>0</v>
      </c>
    </row>
    <row r="2631" spans="4:31" customFormat="1" ht="44.4" hidden="1" customHeight="1" x14ac:dyDescent="0.3">
      <c r="D2631" s="3">
        <f t="shared" si="566"/>
        <v>2614</v>
      </c>
      <c r="E2631" s="4" t="s">
        <v>2742</v>
      </c>
      <c r="F2631" s="3">
        <v>3</v>
      </c>
      <c r="G2631" s="3" t="s">
        <v>2684</v>
      </c>
      <c r="H2631" s="4" t="s">
        <v>2627</v>
      </c>
      <c r="I2631" s="3" t="s">
        <v>2681</v>
      </c>
      <c r="J2631" s="3"/>
      <c r="K2631" s="3"/>
      <c r="L2631" s="3" t="s">
        <v>2508</v>
      </c>
      <c r="M2631" s="3">
        <f>20*300*400*0.00000785</f>
        <v>18.84</v>
      </c>
      <c r="N2631" s="3">
        <f>0.3*0.4</f>
        <v>0.12</v>
      </c>
      <c r="O2631" s="3" t="s">
        <v>2298</v>
      </c>
      <c r="P2631" s="3">
        <v>19</v>
      </c>
      <c r="Q2631" s="39">
        <f>P2631*N2631</f>
        <v>2.2799999999999998</v>
      </c>
      <c r="R2631" s="40">
        <f t="shared" si="567"/>
        <v>357.96</v>
      </c>
      <c r="S2631" s="51">
        <v>0</v>
      </c>
      <c r="T2631" s="46"/>
      <c r="U2631" s="51"/>
      <c r="V2631" s="3"/>
      <c r="W2631" s="30"/>
      <c r="X2631" s="41">
        <f t="shared" si="568"/>
        <v>357.96</v>
      </c>
      <c r="Y2631" s="41">
        <f t="shared" si="569"/>
        <v>0</v>
      </c>
      <c r="Z2631" s="5"/>
      <c r="AA2631" s="61">
        <f t="shared" si="570"/>
        <v>2.2799999999999998</v>
      </c>
      <c r="AB2631" s="61">
        <f t="shared" si="571"/>
        <v>0</v>
      </c>
      <c r="AC2631" s="61">
        <f t="shared" si="572"/>
        <v>357.96</v>
      </c>
      <c r="AE2631" s="1">
        <f t="shared" si="573"/>
        <v>0</v>
      </c>
    </row>
    <row r="2632" spans="4:31" customFormat="1" ht="44.4" hidden="1" customHeight="1" x14ac:dyDescent="0.3">
      <c r="D2632" s="3">
        <f t="shared" si="566"/>
        <v>2615</v>
      </c>
      <c r="E2632" s="4" t="s">
        <v>2742</v>
      </c>
      <c r="F2632" s="3">
        <v>3</v>
      </c>
      <c r="G2632" s="3" t="s">
        <v>2684</v>
      </c>
      <c r="H2632" s="4" t="s">
        <v>2629</v>
      </c>
      <c r="I2632" s="3" t="s">
        <v>2681</v>
      </c>
      <c r="J2632" s="3"/>
      <c r="K2632" s="3"/>
      <c r="L2632" s="3" t="s">
        <v>2508</v>
      </c>
      <c r="M2632" s="3">
        <f>20*450*400*0.00000785</f>
        <v>28.259999999999998</v>
      </c>
      <c r="N2632" s="3"/>
      <c r="O2632" s="3"/>
      <c r="P2632" s="3">
        <v>19</v>
      </c>
      <c r="Q2632" s="39"/>
      <c r="R2632" s="40">
        <f t="shared" si="567"/>
        <v>536.93999999999994</v>
      </c>
      <c r="S2632" s="51">
        <v>0</v>
      </c>
      <c r="T2632" s="46"/>
      <c r="U2632" s="51"/>
      <c r="V2632" s="3"/>
      <c r="W2632" s="30"/>
      <c r="X2632" s="41">
        <f t="shared" si="568"/>
        <v>536.93999999999994</v>
      </c>
      <c r="Y2632" s="41">
        <f t="shared" si="569"/>
        <v>0</v>
      </c>
      <c r="Z2632" s="5"/>
      <c r="AA2632" s="61">
        <f t="shared" si="570"/>
        <v>0</v>
      </c>
      <c r="AB2632" s="61">
        <f t="shared" si="571"/>
        <v>0</v>
      </c>
      <c r="AC2632" s="61">
        <f t="shared" si="572"/>
        <v>536.93999999999994</v>
      </c>
      <c r="AE2632" s="1">
        <f t="shared" si="573"/>
        <v>0</v>
      </c>
    </row>
    <row r="2633" spans="4:31" customFormat="1" ht="44.4" hidden="1" customHeight="1" x14ac:dyDescent="0.3">
      <c r="D2633" s="3">
        <f t="shared" si="566"/>
        <v>2616</v>
      </c>
      <c r="E2633" s="4" t="s">
        <v>2742</v>
      </c>
      <c r="F2633" s="3">
        <v>3</v>
      </c>
      <c r="G2633" s="3" t="s">
        <v>2684</v>
      </c>
      <c r="H2633" s="4" t="s">
        <v>2630</v>
      </c>
      <c r="I2633" s="3" t="s">
        <v>2681</v>
      </c>
      <c r="J2633" s="3"/>
      <c r="K2633" s="3"/>
      <c r="L2633" s="3" t="s">
        <v>2508</v>
      </c>
      <c r="M2633" s="3">
        <f>20*150*400*0.00000785</f>
        <v>9.42</v>
      </c>
      <c r="N2633" s="3">
        <f>0.15*0.4</f>
        <v>0.06</v>
      </c>
      <c r="O2633" s="3" t="s">
        <v>2298</v>
      </c>
      <c r="P2633" s="3">
        <v>19</v>
      </c>
      <c r="Q2633" s="39">
        <f>P2633*N2633</f>
        <v>1.1399999999999999</v>
      </c>
      <c r="R2633" s="40">
        <f t="shared" si="567"/>
        <v>178.98</v>
      </c>
      <c r="S2633" s="51">
        <v>0</v>
      </c>
      <c r="T2633" s="46"/>
      <c r="U2633" s="51"/>
      <c r="V2633" s="3"/>
      <c r="W2633" s="30"/>
      <c r="X2633" s="41">
        <f t="shared" si="568"/>
        <v>178.98</v>
      </c>
      <c r="Y2633" s="41">
        <f t="shared" si="569"/>
        <v>0</v>
      </c>
      <c r="Z2633" s="5"/>
      <c r="AA2633" s="61">
        <f t="shared" si="570"/>
        <v>1.1399999999999999</v>
      </c>
      <c r="AB2633" s="61">
        <f t="shared" si="571"/>
        <v>0</v>
      </c>
      <c r="AC2633" s="61">
        <f t="shared" si="572"/>
        <v>178.98</v>
      </c>
      <c r="AE2633" s="1">
        <f t="shared" si="573"/>
        <v>0</v>
      </c>
    </row>
    <row r="2634" spans="4:31" customFormat="1" ht="44.4" hidden="1" customHeight="1" x14ac:dyDescent="0.3">
      <c r="D2634" s="3">
        <f t="shared" si="566"/>
        <v>2617</v>
      </c>
      <c r="E2634" s="4" t="s">
        <v>2742</v>
      </c>
      <c r="F2634" s="3">
        <v>3</v>
      </c>
      <c r="G2634" s="3" t="s">
        <v>2684</v>
      </c>
      <c r="H2634" s="4" t="s">
        <v>2631</v>
      </c>
      <c r="I2634" s="3" t="s">
        <v>2681</v>
      </c>
      <c r="J2634" s="3"/>
      <c r="K2634" s="3"/>
      <c r="L2634" s="3" t="s">
        <v>2508</v>
      </c>
      <c r="M2634" s="3">
        <f>20*450*250*0.00000785</f>
        <v>17.662499999999998</v>
      </c>
      <c r="N2634" s="3"/>
      <c r="O2634" s="3"/>
      <c r="P2634" s="3">
        <v>24</v>
      </c>
      <c r="Q2634" s="39"/>
      <c r="R2634" s="40">
        <f t="shared" si="567"/>
        <v>423.9</v>
      </c>
      <c r="S2634" s="51">
        <v>0</v>
      </c>
      <c r="T2634" s="46"/>
      <c r="U2634" s="51"/>
      <c r="V2634" s="3"/>
      <c r="W2634" s="30"/>
      <c r="X2634" s="41">
        <f t="shared" si="568"/>
        <v>423.9</v>
      </c>
      <c r="Y2634" s="41">
        <f t="shared" si="569"/>
        <v>0</v>
      </c>
      <c r="Z2634" s="5"/>
      <c r="AA2634" s="61">
        <f t="shared" si="570"/>
        <v>0</v>
      </c>
      <c r="AB2634" s="61">
        <f t="shared" si="571"/>
        <v>0</v>
      </c>
      <c r="AC2634" s="61">
        <f t="shared" si="572"/>
        <v>423.9</v>
      </c>
      <c r="AE2634" s="1">
        <f t="shared" si="573"/>
        <v>0</v>
      </c>
    </row>
    <row r="2635" spans="4:31" customFormat="1" ht="44.4" customHeight="1" x14ac:dyDescent="0.3">
      <c r="D2635" s="3">
        <f t="shared" si="566"/>
        <v>2618</v>
      </c>
      <c r="E2635" s="4" t="s">
        <v>2742</v>
      </c>
      <c r="F2635" s="3">
        <v>3</v>
      </c>
      <c r="G2635" s="3" t="s">
        <v>2684</v>
      </c>
      <c r="H2635" s="4" t="s">
        <v>2632</v>
      </c>
      <c r="I2635" s="3" t="s">
        <v>2680</v>
      </c>
      <c r="J2635" s="3"/>
      <c r="K2635" s="3"/>
      <c r="L2635" s="3" t="s">
        <v>2508</v>
      </c>
      <c r="M2635" s="3">
        <f>10*600*600*0.00000785</f>
        <v>28.259999999999998</v>
      </c>
      <c r="N2635" s="3">
        <f>0.6*0.6</f>
        <v>0.36</v>
      </c>
      <c r="O2635" s="3" t="s">
        <v>2298</v>
      </c>
      <c r="P2635" s="3">
        <f>20*4</f>
        <v>80</v>
      </c>
      <c r="Q2635" s="39">
        <f>N2635*P2635</f>
        <v>28.799999999999997</v>
      </c>
      <c r="R2635" s="40">
        <f t="shared" si="567"/>
        <v>2260.7999999999997</v>
      </c>
      <c r="S2635" s="51">
        <v>0</v>
      </c>
      <c r="T2635" s="46"/>
      <c r="U2635" s="51"/>
      <c r="V2635" s="3"/>
      <c r="W2635" s="30"/>
      <c r="X2635" s="41">
        <f t="shared" si="568"/>
        <v>2260.7999999999997</v>
      </c>
      <c r="Y2635" s="41">
        <f t="shared" si="569"/>
        <v>0</v>
      </c>
      <c r="Z2635" s="5"/>
      <c r="AA2635" s="61">
        <f t="shared" si="570"/>
        <v>28.799999999999997</v>
      </c>
      <c r="AB2635" s="61">
        <f t="shared" si="571"/>
        <v>0</v>
      </c>
      <c r="AC2635" s="61">
        <f t="shared" si="572"/>
        <v>2260.7999999999997</v>
      </c>
      <c r="AE2635" s="1">
        <f t="shared" si="573"/>
        <v>0</v>
      </c>
    </row>
    <row r="2636" spans="4:31" customFormat="1" ht="44.4" customHeight="1" x14ac:dyDescent="0.3">
      <c r="D2636" s="3">
        <f t="shared" si="566"/>
        <v>2619</v>
      </c>
      <c r="E2636" s="4" t="s">
        <v>2742</v>
      </c>
      <c r="F2636" s="3">
        <v>3</v>
      </c>
      <c r="G2636" s="3" t="s">
        <v>2684</v>
      </c>
      <c r="H2636" s="4" t="s">
        <v>2633</v>
      </c>
      <c r="I2636" s="3" t="s">
        <v>2680</v>
      </c>
      <c r="J2636" s="3"/>
      <c r="K2636" s="3"/>
      <c r="L2636" s="3" t="s">
        <v>2508</v>
      </c>
      <c r="M2636" s="3">
        <f>10*300*600*0.00000785</f>
        <v>14.129999999999999</v>
      </c>
      <c r="N2636" s="3">
        <f>0.3*0.6</f>
        <v>0.18</v>
      </c>
      <c r="O2636" s="3" t="s">
        <v>2298</v>
      </c>
      <c r="P2636" s="3">
        <v>20</v>
      </c>
      <c r="Q2636" s="39">
        <f>P2636*N2636</f>
        <v>3.5999999999999996</v>
      </c>
      <c r="R2636" s="40">
        <f t="shared" si="567"/>
        <v>282.59999999999997</v>
      </c>
      <c r="S2636" s="51">
        <v>0</v>
      </c>
      <c r="T2636" s="46"/>
      <c r="U2636" s="51"/>
      <c r="V2636" s="3"/>
      <c r="W2636" s="30"/>
      <c r="X2636" s="41">
        <f t="shared" si="568"/>
        <v>282.59999999999997</v>
      </c>
      <c r="Y2636" s="41">
        <f t="shared" si="569"/>
        <v>0</v>
      </c>
      <c r="Z2636" s="5"/>
      <c r="AA2636" s="61">
        <f t="shared" si="570"/>
        <v>3.5999999999999996</v>
      </c>
      <c r="AB2636" s="61">
        <f t="shared" si="571"/>
        <v>0</v>
      </c>
      <c r="AC2636" s="61">
        <f t="shared" si="572"/>
        <v>282.59999999999997</v>
      </c>
      <c r="AE2636" s="1">
        <f t="shared" si="573"/>
        <v>0</v>
      </c>
    </row>
    <row r="2637" spans="4:31" customFormat="1" ht="44.4" customHeight="1" x14ac:dyDescent="0.3">
      <c r="D2637" s="3">
        <f t="shared" si="566"/>
        <v>2620</v>
      </c>
      <c r="E2637" s="4" t="s">
        <v>2742</v>
      </c>
      <c r="F2637" s="3">
        <v>3</v>
      </c>
      <c r="G2637" s="3" t="s">
        <v>2684</v>
      </c>
      <c r="H2637" s="4" t="s">
        <v>2634</v>
      </c>
      <c r="I2637" s="3" t="s">
        <v>2680</v>
      </c>
      <c r="J2637" s="3"/>
      <c r="K2637" s="3"/>
      <c r="L2637" s="3" t="s">
        <v>2508</v>
      </c>
      <c r="M2637" s="3">
        <f>10*200*400*0.00000785</f>
        <v>6.2799999999999994</v>
      </c>
      <c r="N2637" s="3">
        <f>0.2*0.4</f>
        <v>8.0000000000000016E-2</v>
      </c>
      <c r="O2637" s="3" t="s">
        <v>2298</v>
      </c>
      <c r="P2637" s="3">
        <v>34</v>
      </c>
      <c r="Q2637" s="39">
        <f>P2637*N2637</f>
        <v>2.7200000000000006</v>
      </c>
      <c r="R2637" s="40">
        <f t="shared" si="567"/>
        <v>213.51999999999998</v>
      </c>
      <c r="S2637" s="51">
        <v>0</v>
      </c>
      <c r="T2637" s="46"/>
      <c r="U2637" s="51"/>
      <c r="V2637" s="3"/>
      <c r="W2637" s="30"/>
      <c r="X2637" s="41">
        <f t="shared" si="568"/>
        <v>213.51999999999998</v>
      </c>
      <c r="Y2637" s="41">
        <f t="shared" si="569"/>
        <v>0</v>
      </c>
      <c r="Z2637" s="5"/>
      <c r="AA2637" s="61">
        <f t="shared" si="570"/>
        <v>2.7200000000000006</v>
      </c>
      <c r="AB2637" s="61">
        <f t="shared" si="571"/>
        <v>0</v>
      </c>
      <c r="AC2637" s="61">
        <f t="shared" si="572"/>
        <v>213.51999999999998</v>
      </c>
      <c r="AE2637" s="1">
        <f t="shared" si="573"/>
        <v>0</v>
      </c>
    </row>
    <row r="2638" spans="4:31" customFormat="1" ht="44.4" hidden="1" customHeight="1" x14ac:dyDescent="0.3">
      <c r="D2638" s="3">
        <f t="shared" si="566"/>
        <v>2621</v>
      </c>
      <c r="E2638" s="4" t="s">
        <v>1502</v>
      </c>
      <c r="F2638" s="3">
        <v>3</v>
      </c>
      <c r="G2638" s="3" t="s">
        <v>2684</v>
      </c>
      <c r="H2638" s="4" t="s">
        <v>2628</v>
      </c>
      <c r="I2638" s="3" t="s">
        <v>2680</v>
      </c>
      <c r="J2638" s="3"/>
      <c r="K2638" s="3"/>
      <c r="L2638" s="3" t="s">
        <v>2508</v>
      </c>
      <c r="M2638" s="3">
        <f>10*100*400*0.00000785</f>
        <v>3.1399999999999997</v>
      </c>
      <c r="N2638" s="3">
        <f>0.1*0.4</f>
        <v>4.0000000000000008E-2</v>
      </c>
      <c r="O2638" s="3" t="s">
        <v>2298</v>
      </c>
      <c r="P2638" s="3">
        <f>8*4</f>
        <v>32</v>
      </c>
      <c r="Q2638" s="39">
        <f>N2638*P2638</f>
        <v>1.2800000000000002</v>
      </c>
      <c r="R2638" s="40">
        <f t="shared" si="567"/>
        <v>100.47999999999999</v>
      </c>
      <c r="S2638" s="51">
        <v>0</v>
      </c>
      <c r="T2638" s="46"/>
      <c r="U2638" s="51"/>
      <c r="V2638" s="3"/>
      <c r="W2638" s="30"/>
      <c r="X2638" s="41">
        <f t="shared" si="568"/>
        <v>100.47999999999999</v>
      </c>
      <c r="Y2638" s="41">
        <f t="shared" si="569"/>
        <v>0</v>
      </c>
      <c r="Z2638" s="5"/>
      <c r="AA2638" s="61">
        <f t="shared" si="570"/>
        <v>1.2800000000000002</v>
      </c>
      <c r="AB2638" s="61">
        <f t="shared" si="571"/>
        <v>0</v>
      </c>
      <c r="AC2638" s="42">
        <f t="shared" si="572"/>
        <v>100.47999999999999</v>
      </c>
      <c r="AE2638" s="1">
        <f t="shared" si="573"/>
        <v>0</v>
      </c>
    </row>
    <row r="2639" spans="4:31" customFormat="1" ht="44.4" hidden="1" customHeight="1" x14ac:dyDescent="0.3">
      <c r="D2639" s="3">
        <f t="shared" si="566"/>
        <v>2622</v>
      </c>
      <c r="E2639" s="4" t="s">
        <v>1502</v>
      </c>
      <c r="F2639" s="3">
        <v>3</v>
      </c>
      <c r="G2639" s="3" t="s">
        <v>2684</v>
      </c>
      <c r="H2639" s="4" t="s">
        <v>2627</v>
      </c>
      <c r="I2639" s="3" t="s">
        <v>2681</v>
      </c>
      <c r="J2639" s="3"/>
      <c r="K2639" s="3"/>
      <c r="L2639" s="3" t="s">
        <v>2508</v>
      </c>
      <c r="M2639" s="3">
        <f>20*300*400*0.00000785</f>
        <v>18.84</v>
      </c>
      <c r="N2639" s="3">
        <f>0.3*0.4</f>
        <v>0.12</v>
      </c>
      <c r="O2639" s="3" t="s">
        <v>2298</v>
      </c>
      <c r="P2639" s="3">
        <v>8</v>
      </c>
      <c r="Q2639" s="39">
        <f>P2639*N2639</f>
        <v>0.96</v>
      </c>
      <c r="R2639" s="40">
        <f t="shared" si="567"/>
        <v>150.72</v>
      </c>
      <c r="S2639" s="51">
        <v>0</v>
      </c>
      <c r="T2639" s="46"/>
      <c r="U2639" s="51"/>
      <c r="V2639" s="3"/>
      <c r="W2639" s="30"/>
      <c r="X2639" s="41">
        <f t="shared" si="568"/>
        <v>150.72</v>
      </c>
      <c r="Y2639" s="41">
        <f t="shared" si="569"/>
        <v>0</v>
      </c>
      <c r="Z2639" s="5"/>
      <c r="AA2639" s="61">
        <f t="shared" si="570"/>
        <v>0.96</v>
      </c>
      <c r="AB2639" s="61">
        <f t="shared" si="571"/>
        <v>0</v>
      </c>
      <c r="AC2639" s="42">
        <f t="shared" si="572"/>
        <v>150.72</v>
      </c>
      <c r="AE2639" s="1">
        <f t="shared" si="573"/>
        <v>0</v>
      </c>
    </row>
    <row r="2640" spans="4:31" customFormat="1" ht="44.4" hidden="1" customHeight="1" x14ac:dyDescent="0.3">
      <c r="D2640" s="3">
        <f t="shared" si="566"/>
        <v>2623</v>
      </c>
      <c r="E2640" s="4" t="s">
        <v>1502</v>
      </c>
      <c r="F2640" s="3">
        <v>3</v>
      </c>
      <c r="G2640" s="3" t="s">
        <v>2684</v>
      </c>
      <c r="H2640" s="4" t="s">
        <v>2629</v>
      </c>
      <c r="I2640" s="3" t="s">
        <v>2681</v>
      </c>
      <c r="J2640" s="3"/>
      <c r="K2640" s="3"/>
      <c r="L2640" s="3" t="s">
        <v>2508</v>
      </c>
      <c r="M2640" s="3">
        <f>20*450*400*0.00000785</f>
        <v>28.259999999999998</v>
      </c>
      <c r="N2640" s="3"/>
      <c r="O2640" s="3"/>
      <c r="P2640" s="3">
        <v>8</v>
      </c>
      <c r="Q2640" s="39"/>
      <c r="R2640" s="40">
        <f t="shared" si="567"/>
        <v>226.07999999999998</v>
      </c>
      <c r="S2640" s="51">
        <v>0</v>
      </c>
      <c r="T2640" s="46"/>
      <c r="U2640" s="51"/>
      <c r="V2640" s="3"/>
      <c r="W2640" s="30"/>
      <c r="X2640" s="41">
        <f t="shared" si="568"/>
        <v>226.07999999999998</v>
      </c>
      <c r="Y2640" s="41">
        <f t="shared" si="569"/>
        <v>0</v>
      </c>
      <c r="Z2640" s="5"/>
      <c r="AA2640" s="61">
        <f t="shared" si="570"/>
        <v>0</v>
      </c>
      <c r="AB2640" s="61">
        <f t="shared" si="571"/>
        <v>0</v>
      </c>
      <c r="AC2640" s="42">
        <f t="shared" si="572"/>
        <v>226.07999999999998</v>
      </c>
      <c r="AE2640" s="1">
        <f t="shared" si="573"/>
        <v>0</v>
      </c>
    </row>
    <row r="2641" spans="4:31" customFormat="1" ht="44.4" hidden="1" customHeight="1" x14ac:dyDescent="0.3">
      <c r="D2641" s="3">
        <f t="shared" si="566"/>
        <v>2624</v>
      </c>
      <c r="E2641" s="4" t="s">
        <v>1502</v>
      </c>
      <c r="F2641" s="3">
        <v>3</v>
      </c>
      <c r="G2641" s="3" t="s">
        <v>2684</v>
      </c>
      <c r="H2641" s="4" t="s">
        <v>2630</v>
      </c>
      <c r="I2641" s="3" t="s">
        <v>2681</v>
      </c>
      <c r="J2641" s="3"/>
      <c r="K2641" s="3"/>
      <c r="L2641" s="3" t="s">
        <v>2508</v>
      </c>
      <c r="M2641" s="3">
        <f>20*150*400*0.00000785</f>
        <v>9.42</v>
      </c>
      <c r="N2641" s="3">
        <f>0.15*0.4</f>
        <v>0.06</v>
      </c>
      <c r="O2641" s="3" t="s">
        <v>2298</v>
      </c>
      <c r="P2641" s="3">
        <v>8</v>
      </c>
      <c r="Q2641" s="39">
        <f>P2641*N2641</f>
        <v>0.48</v>
      </c>
      <c r="R2641" s="40">
        <f t="shared" si="567"/>
        <v>75.36</v>
      </c>
      <c r="S2641" s="51">
        <v>0</v>
      </c>
      <c r="T2641" s="46"/>
      <c r="U2641" s="51"/>
      <c r="V2641" s="3"/>
      <c r="W2641" s="30"/>
      <c r="X2641" s="41">
        <f t="shared" si="568"/>
        <v>75.36</v>
      </c>
      <c r="Y2641" s="41">
        <f t="shared" si="569"/>
        <v>0</v>
      </c>
      <c r="Z2641" s="5"/>
      <c r="AA2641" s="61">
        <f t="shared" si="570"/>
        <v>0.48</v>
      </c>
      <c r="AB2641" s="61">
        <f t="shared" si="571"/>
        <v>0</v>
      </c>
      <c r="AC2641" s="42">
        <f t="shared" si="572"/>
        <v>75.36</v>
      </c>
      <c r="AE2641" s="1">
        <f t="shared" si="573"/>
        <v>0</v>
      </c>
    </row>
    <row r="2642" spans="4:31" customFormat="1" ht="44.4" hidden="1" customHeight="1" x14ac:dyDescent="0.3">
      <c r="D2642" s="3">
        <f t="shared" si="566"/>
        <v>2625</v>
      </c>
      <c r="E2642" s="4" t="s">
        <v>1502</v>
      </c>
      <c r="F2642" s="3">
        <v>3</v>
      </c>
      <c r="G2642" s="3" t="s">
        <v>2684</v>
      </c>
      <c r="H2642" s="4" t="s">
        <v>2631</v>
      </c>
      <c r="I2642" s="3" t="s">
        <v>2681</v>
      </c>
      <c r="J2642" s="3"/>
      <c r="K2642" s="3"/>
      <c r="L2642" s="3" t="s">
        <v>2508</v>
      </c>
      <c r="M2642" s="3">
        <f>20*450*250*0.00000785</f>
        <v>17.662499999999998</v>
      </c>
      <c r="N2642" s="3"/>
      <c r="O2642" s="3"/>
      <c r="P2642" s="3">
        <v>8</v>
      </c>
      <c r="Q2642" s="39"/>
      <c r="R2642" s="40">
        <f t="shared" si="567"/>
        <v>141.29999999999998</v>
      </c>
      <c r="S2642" s="51">
        <v>0</v>
      </c>
      <c r="T2642" s="46"/>
      <c r="U2642" s="51"/>
      <c r="V2642" s="3"/>
      <c r="W2642" s="30"/>
      <c r="X2642" s="41">
        <f t="shared" si="568"/>
        <v>141.29999999999998</v>
      </c>
      <c r="Y2642" s="41">
        <f t="shared" si="569"/>
        <v>0</v>
      </c>
      <c r="Z2642" s="5"/>
      <c r="AA2642" s="61">
        <f t="shared" si="570"/>
        <v>0</v>
      </c>
      <c r="AB2642" s="61">
        <f t="shared" si="571"/>
        <v>0</v>
      </c>
      <c r="AC2642" s="42">
        <f t="shared" si="572"/>
        <v>141.29999999999998</v>
      </c>
      <c r="AE2642" s="1">
        <f t="shared" si="573"/>
        <v>0</v>
      </c>
    </row>
    <row r="2643" spans="4:31" customFormat="1" ht="44.4" hidden="1" customHeight="1" x14ac:dyDescent="0.3">
      <c r="D2643" s="3">
        <f t="shared" si="566"/>
        <v>2626</v>
      </c>
      <c r="E2643" s="4" t="s">
        <v>1502</v>
      </c>
      <c r="F2643" s="3">
        <v>3</v>
      </c>
      <c r="G2643" s="3" t="s">
        <v>2684</v>
      </c>
      <c r="H2643" s="4" t="s">
        <v>2632</v>
      </c>
      <c r="I2643" s="3" t="s">
        <v>2680</v>
      </c>
      <c r="J2643" s="3"/>
      <c r="K2643" s="3"/>
      <c r="L2643" s="3" t="s">
        <v>2508</v>
      </c>
      <c r="M2643" s="3">
        <f>10*600*600*0.00000785</f>
        <v>28.259999999999998</v>
      </c>
      <c r="N2643" s="3">
        <f>0.6*0.6</f>
        <v>0.36</v>
      </c>
      <c r="O2643" s="3" t="s">
        <v>2298</v>
      </c>
      <c r="P2643" s="3">
        <v>8</v>
      </c>
      <c r="Q2643" s="39">
        <f>N2643*P2643</f>
        <v>2.88</v>
      </c>
      <c r="R2643" s="40">
        <f t="shared" si="567"/>
        <v>226.07999999999998</v>
      </c>
      <c r="S2643" s="51">
        <v>0</v>
      </c>
      <c r="T2643" s="46"/>
      <c r="U2643" s="51"/>
      <c r="V2643" s="3"/>
      <c r="W2643" s="30"/>
      <c r="X2643" s="41">
        <f t="shared" si="568"/>
        <v>226.07999999999998</v>
      </c>
      <c r="Y2643" s="41">
        <f t="shared" si="569"/>
        <v>0</v>
      </c>
      <c r="Z2643" s="5"/>
      <c r="AA2643" s="61">
        <f t="shared" si="570"/>
        <v>2.88</v>
      </c>
      <c r="AB2643" s="61">
        <f t="shared" si="571"/>
        <v>0</v>
      </c>
      <c r="AC2643" s="42">
        <f t="shared" si="572"/>
        <v>226.07999999999998</v>
      </c>
      <c r="AE2643" s="1">
        <f t="shared" si="573"/>
        <v>0</v>
      </c>
    </row>
    <row r="2644" spans="4:31" customFormat="1" ht="44.4" hidden="1" customHeight="1" x14ac:dyDescent="0.3">
      <c r="D2644" s="3">
        <f t="shared" ref="D2644:D2652" si="574">D2643+1</f>
        <v>2627</v>
      </c>
      <c r="E2644" s="4" t="s">
        <v>1502</v>
      </c>
      <c r="F2644" s="3">
        <v>3</v>
      </c>
      <c r="G2644" s="3" t="s">
        <v>2684</v>
      </c>
      <c r="H2644" s="4" t="s">
        <v>2633</v>
      </c>
      <c r="I2644" s="3" t="s">
        <v>2680</v>
      </c>
      <c r="J2644" s="3"/>
      <c r="K2644" s="3"/>
      <c r="L2644" s="3" t="s">
        <v>2508</v>
      </c>
      <c r="M2644" s="3">
        <f>10*300*600*0.00000785</f>
        <v>14.129999999999999</v>
      </c>
      <c r="N2644" s="3">
        <f>0.3*0.6</f>
        <v>0.18</v>
      </c>
      <c r="O2644" s="3" t="s">
        <v>2298</v>
      </c>
      <c r="P2644" s="3">
        <f>8*4</f>
        <v>32</v>
      </c>
      <c r="Q2644" s="39">
        <f>P2644*N2644</f>
        <v>5.76</v>
      </c>
      <c r="R2644" s="40">
        <f t="shared" si="567"/>
        <v>452.15999999999997</v>
      </c>
      <c r="S2644" s="51">
        <v>0</v>
      </c>
      <c r="T2644" s="46"/>
      <c r="U2644" s="51"/>
      <c r="V2644" s="3"/>
      <c r="W2644" s="30"/>
      <c r="X2644" s="41">
        <f t="shared" si="568"/>
        <v>452.15999999999997</v>
      </c>
      <c r="Y2644" s="41">
        <f t="shared" si="569"/>
        <v>0</v>
      </c>
      <c r="Z2644" s="5"/>
      <c r="AA2644" s="61">
        <f t="shared" si="570"/>
        <v>5.76</v>
      </c>
      <c r="AB2644" s="61">
        <f t="shared" si="571"/>
        <v>0</v>
      </c>
      <c r="AC2644" s="42">
        <f t="shared" si="572"/>
        <v>452.15999999999997</v>
      </c>
      <c r="AE2644" s="1">
        <f t="shared" si="573"/>
        <v>0</v>
      </c>
    </row>
    <row r="2645" spans="4:31" customFormat="1" ht="44.4" hidden="1" customHeight="1" x14ac:dyDescent="0.3">
      <c r="D2645" s="3">
        <f t="shared" si="574"/>
        <v>2628</v>
      </c>
      <c r="E2645" s="4" t="s">
        <v>1502</v>
      </c>
      <c r="F2645" s="3">
        <v>3</v>
      </c>
      <c r="G2645" s="3" t="s">
        <v>2684</v>
      </c>
      <c r="H2645" s="4" t="s">
        <v>2634</v>
      </c>
      <c r="I2645" s="3" t="s">
        <v>2680</v>
      </c>
      <c r="J2645" s="3"/>
      <c r="K2645" s="3"/>
      <c r="L2645" s="3" t="s">
        <v>2508</v>
      </c>
      <c r="M2645" s="3">
        <f>10*200*400*0.00000785</f>
        <v>6.2799999999999994</v>
      </c>
      <c r="N2645" s="3">
        <f>0.2*0.4</f>
        <v>8.0000000000000016E-2</v>
      </c>
      <c r="O2645" s="3" t="s">
        <v>2298</v>
      </c>
      <c r="P2645" s="3">
        <v>32</v>
      </c>
      <c r="Q2645" s="39">
        <f>P2645*N2645</f>
        <v>2.5600000000000005</v>
      </c>
      <c r="R2645" s="40">
        <f t="shared" si="567"/>
        <v>200.95999999999998</v>
      </c>
      <c r="S2645" s="51">
        <v>0</v>
      </c>
      <c r="T2645" s="46"/>
      <c r="U2645" s="51"/>
      <c r="V2645" s="3"/>
      <c r="W2645" s="30"/>
      <c r="X2645" s="41">
        <f t="shared" si="568"/>
        <v>200.95999999999998</v>
      </c>
      <c r="Y2645" s="41">
        <f t="shared" si="569"/>
        <v>0</v>
      </c>
      <c r="Z2645" s="5"/>
      <c r="AA2645" s="61">
        <f t="shared" si="570"/>
        <v>2.5600000000000005</v>
      </c>
      <c r="AB2645" s="61">
        <f t="shared" si="571"/>
        <v>0</v>
      </c>
      <c r="AC2645" s="42">
        <f t="shared" si="572"/>
        <v>200.95999999999998</v>
      </c>
      <c r="AE2645" s="1">
        <f t="shared" si="573"/>
        <v>0</v>
      </c>
    </row>
    <row r="2646" spans="4:31" customFormat="1" ht="44.4" hidden="1" customHeight="1" x14ac:dyDescent="0.3">
      <c r="D2646" s="3">
        <f t="shared" si="574"/>
        <v>2629</v>
      </c>
      <c r="E2646" s="4" t="s">
        <v>2782</v>
      </c>
      <c r="F2646" s="3">
        <v>7</v>
      </c>
      <c r="G2646" s="3" t="s">
        <v>2684</v>
      </c>
      <c r="H2646" s="4" t="s">
        <v>2628</v>
      </c>
      <c r="I2646" s="3" t="s">
        <v>2680</v>
      </c>
      <c r="J2646" s="3"/>
      <c r="K2646" s="3"/>
      <c r="L2646" s="3" t="s">
        <v>2508</v>
      </c>
      <c r="M2646" s="3">
        <f>10*100*400*0.00000785</f>
        <v>3.1399999999999997</v>
      </c>
      <c r="N2646" s="3">
        <f>0.1*0.4</f>
        <v>4.0000000000000008E-2</v>
      </c>
      <c r="O2646" s="3" t="s">
        <v>2298</v>
      </c>
      <c r="P2646" s="3">
        <v>16</v>
      </c>
      <c r="Q2646" s="39">
        <f>N2646*P2646</f>
        <v>0.64000000000000012</v>
      </c>
      <c r="R2646" s="40">
        <f t="shared" si="567"/>
        <v>50.239999999999995</v>
      </c>
      <c r="S2646" s="51">
        <v>0</v>
      </c>
      <c r="T2646" s="46"/>
      <c r="U2646" s="51"/>
      <c r="V2646" s="3"/>
      <c r="W2646" s="30"/>
      <c r="X2646" s="41">
        <f t="shared" si="568"/>
        <v>50.239999999999995</v>
      </c>
      <c r="Y2646" s="41">
        <f t="shared" si="569"/>
        <v>0</v>
      </c>
      <c r="Z2646" s="5"/>
      <c r="AA2646" s="61">
        <f t="shared" si="570"/>
        <v>0.64000000000000012</v>
      </c>
      <c r="AB2646" s="61">
        <f t="shared" si="571"/>
        <v>0</v>
      </c>
      <c r="AC2646" s="42">
        <f t="shared" si="572"/>
        <v>50.239999999999995</v>
      </c>
      <c r="AE2646" s="1">
        <f t="shared" si="573"/>
        <v>0</v>
      </c>
    </row>
    <row r="2647" spans="4:31" customFormat="1" ht="44.4" hidden="1" customHeight="1" x14ac:dyDescent="0.3">
      <c r="D2647" s="3">
        <f t="shared" si="574"/>
        <v>2630</v>
      </c>
      <c r="E2647" s="4" t="s">
        <v>2782</v>
      </c>
      <c r="F2647" s="3">
        <v>7</v>
      </c>
      <c r="G2647" s="3" t="s">
        <v>2684</v>
      </c>
      <c r="H2647" s="4" t="s">
        <v>2627</v>
      </c>
      <c r="I2647" s="3" t="s">
        <v>2681</v>
      </c>
      <c r="J2647" s="3"/>
      <c r="K2647" s="3"/>
      <c r="L2647" s="3" t="s">
        <v>2508</v>
      </c>
      <c r="M2647" s="3">
        <f>20*300*400*0.00000785</f>
        <v>18.84</v>
      </c>
      <c r="N2647" s="3">
        <f>0.3*0.4</f>
        <v>0.12</v>
      </c>
      <c r="O2647" s="3" t="s">
        <v>2298</v>
      </c>
      <c r="P2647" s="3">
        <v>4</v>
      </c>
      <c r="Q2647" s="39">
        <f>P2647*N2647</f>
        <v>0.48</v>
      </c>
      <c r="R2647" s="40">
        <f t="shared" si="567"/>
        <v>75.36</v>
      </c>
      <c r="S2647" s="51">
        <v>0</v>
      </c>
      <c r="T2647" s="46"/>
      <c r="U2647" s="51"/>
      <c r="V2647" s="3"/>
      <c r="W2647" s="30"/>
      <c r="X2647" s="41">
        <f t="shared" si="568"/>
        <v>75.36</v>
      </c>
      <c r="Y2647" s="41">
        <f t="shared" si="569"/>
        <v>0</v>
      </c>
      <c r="Z2647" s="5"/>
      <c r="AA2647" s="61">
        <f t="shared" si="570"/>
        <v>0.48</v>
      </c>
      <c r="AB2647" s="61">
        <f t="shared" si="571"/>
        <v>0</v>
      </c>
      <c r="AC2647" s="42">
        <f t="shared" si="572"/>
        <v>75.36</v>
      </c>
      <c r="AE2647" s="1">
        <f t="shared" si="573"/>
        <v>0</v>
      </c>
    </row>
    <row r="2648" spans="4:31" customFormat="1" ht="44.4" hidden="1" customHeight="1" x14ac:dyDescent="0.3">
      <c r="D2648" s="3">
        <f t="shared" si="574"/>
        <v>2631</v>
      </c>
      <c r="E2648" s="4" t="s">
        <v>2782</v>
      </c>
      <c r="F2648" s="3">
        <v>7</v>
      </c>
      <c r="G2648" s="3" t="s">
        <v>2684</v>
      </c>
      <c r="H2648" s="4" t="s">
        <v>2629</v>
      </c>
      <c r="I2648" s="3" t="s">
        <v>2681</v>
      </c>
      <c r="J2648" s="3"/>
      <c r="K2648" s="3"/>
      <c r="L2648" s="3" t="s">
        <v>2508</v>
      </c>
      <c r="M2648" s="3">
        <f>20*450*400*0.00000785</f>
        <v>28.259999999999998</v>
      </c>
      <c r="N2648" s="3"/>
      <c r="O2648" s="3"/>
      <c r="P2648" s="3">
        <v>2</v>
      </c>
      <c r="Q2648" s="39"/>
      <c r="R2648" s="40">
        <f t="shared" si="567"/>
        <v>56.519999999999996</v>
      </c>
      <c r="S2648" s="51">
        <v>0</v>
      </c>
      <c r="T2648" s="46"/>
      <c r="U2648" s="51"/>
      <c r="V2648" s="3"/>
      <c r="W2648" s="30"/>
      <c r="X2648" s="41">
        <f t="shared" si="568"/>
        <v>56.519999999999996</v>
      </c>
      <c r="Y2648" s="41">
        <f t="shared" si="569"/>
        <v>0</v>
      </c>
      <c r="Z2648" s="5"/>
      <c r="AA2648" s="61">
        <f t="shared" si="570"/>
        <v>0</v>
      </c>
      <c r="AB2648" s="61">
        <f t="shared" si="571"/>
        <v>0</v>
      </c>
      <c r="AC2648" s="42">
        <f t="shared" si="572"/>
        <v>56.519999999999996</v>
      </c>
      <c r="AE2648" s="1">
        <f t="shared" si="573"/>
        <v>0</v>
      </c>
    </row>
    <row r="2649" spans="4:31" customFormat="1" ht="44.4" hidden="1" customHeight="1" x14ac:dyDescent="0.3">
      <c r="D2649" s="3">
        <f t="shared" si="574"/>
        <v>2632</v>
      </c>
      <c r="E2649" s="4" t="s">
        <v>2782</v>
      </c>
      <c r="F2649" s="3">
        <v>7</v>
      </c>
      <c r="G2649" s="3" t="s">
        <v>2684</v>
      </c>
      <c r="H2649" s="4" t="s">
        <v>2630</v>
      </c>
      <c r="I2649" s="3" t="s">
        <v>2681</v>
      </c>
      <c r="J2649" s="3"/>
      <c r="K2649" s="3"/>
      <c r="L2649" s="3" t="s">
        <v>2508</v>
      </c>
      <c r="M2649" s="3">
        <f>20*150*400*0.00000785</f>
        <v>9.42</v>
      </c>
      <c r="N2649" s="3">
        <f>0.15*0.4</f>
        <v>0.06</v>
      </c>
      <c r="O2649" s="3" t="s">
        <v>2298</v>
      </c>
      <c r="P2649" s="3">
        <v>4</v>
      </c>
      <c r="Q2649" s="39">
        <f>P2649*N2649</f>
        <v>0.24</v>
      </c>
      <c r="R2649" s="40">
        <f t="shared" si="567"/>
        <v>37.68</v>
      </c>
      <c r="S2649" s="51">
        <v>0</v>
      </c>
      <c r="T2649" s="46"/>
      <c r="U2649" s="51"/>
      <c r="V2649" s="3"/>
      <c r="W2649" s="30"/>
      <c r="X2649" s="41">
        <f t="shared" si="568"/>
        <v>37.68</v>
      </c>
      <c r="Y2649" s="41">
        <f t="shared" si="569"/>
        <v>0</v>
      </c>
      <c r="Z2649" s="5"/>
      <c r="AA2649" s="61">
        <f t="shared" si="570"/>
        <v>0.24</v>
      </c>
      <c r="AB2649" s="61">
        <f t="shared" si="571"/>
        <v>0</v>
      </c>
      <c r="AC2649" s="42">
        <f t="shared" si="572"/>
        <v>37.68</v>
      </c>
      <c r="AE2649" s="1">
        <f t="shared" si="573"/>
        <v>0</v>
      </c>
    </row>
    <row r="2650" spans="4:31" customFormat="1" ht="44.4" hidden="1" customHeight="1" x14ac:dyDescent="0.3">
      <c r="D2650" s="3">
        <f t="shared" si="574"/>
        <v>2633</v>
      </c>
      <c r="E2650" s="4" t="s">
        <v>2782</v>
      </c>
      <c r="F2650" s="3">
        <v>7</v>
      </c>
      <c r="G2650" s="3" t="s">
        <v>2684</v>
      </c>
      <c r="H2650" s="4" t="s">
        <v>2631</v>
      </c>
      <c r="I2650" s="3" t="s">
        <v>2681</v>
      </c>
      <c r="J2650" s="3"/>
      <c r="K2650" s="3"/>
      <c r="L2650" s="3" t="s">
        <v>2508</v>
      </c>
      <c r="M2650" s="3">
        <f>20*450*250*0.00000785</f>
        <v>17.662499999999998</v>
      </c>
      <c r="N2650" s="3"/>
      <c r="O2650" s="3"/>
      <c r="P2650" s="3">
        <v>2</v>
      </c>
      <c r="Q2650" s="39"/>
      <c r="R2650" s="40">
        <f t="shared" si="567"/>
        <v>35.324999999999996</v>
      </c>
      <c r="S2650" s="51">
        <v>0</v>
      </c>
      <c r="T2650" s="46"/>
      <c r="U2650" s="51"/>
      <c r="V2650" s="3"/>
      <c r="W2650" s="30"/>
      <c r="X2650" s="41">
        <f t="shared" si="568"/>
        <v>35.324999999999996</v>
      </c>
      <c r="Y2650" s="41">
        <f t="shared" si="569"/>
        <v>0</v>
      </c>
      <c r="Z2650" s="5"/>
      <c r="AA2650" s="61">
        <f t="shared" si="570"/>
        <v>0</v>
      </c>
      <c r="AB2650" s="61">
        <f t="shared" si="571"/>
        <v>0</v>
      </c>
      <c r="AC2650" s="42">
        <f t="shared" si="572"/>
        <v>35.324999999999996</v>
      </c>
      <c r="AE2650" s="1">
        <f t="shared" si="573"/>
        <v>0</v>
      </c>
    </row>
    <row r="2651" spans="4:31" customFormat="1" ht="44.4" hidden="1" customHeight="1" x14ac:dyDescent="0.3">
      <c r="D2651" s="3">
        <f t="shared" si="574"/>
        <v>2634</v>
      </c>
      <c r="E2651" s="4" t="s">
        <v>2782</v>
      </c>
      <c r="F2651" s="3">
        <v>7</v>
      </c>
      <c r="G2651" s="3" t="s">
        <v>2684</v>
      </c>
      <c r="H2651" s="4" t="s">
        <v>2633</v>
      </c>
      <c r="I2651" s="3" t="s">
        <v>2680</v>
      </c>
      <c r="J2651" s="3"/>
      <c r="K2651" s="3"/>
      <c r="L2651" s="3" t="s">
        <v>2508</v>
      </c>
      <c r="M2651" s="3">
        <f>10*300*600*0.00000785</f>
        <v>14.129999999999999</v>
      </c>
      <c r="N2651" s="3">
        <f>0.3*0.6</f>
        <v>0.18</v>
      </c>
      <c r="O2651" s="3" t="s">
        <v>2298</v>
      </c>
      <c r="P2651" s="3">
        <f>2*4</f>
        <v>8</v>
      </c>
      <c r="Q2651" s="39">
        <f>P2651*N2651</f>
        <v>1.44</v>
      </c>
      <c r="R2651" s="40">
        <f t="shared" si="567"/>
        <v>113.03999999999999</v>
      </c>
      <c r="S2651" s="51">
        <v>0</v>
      </c>
      <c r="T2651" s="46"/>
      <c r="U2651" s="51"/>
      <c r="V2651" s="3"/>
      <c r="W2651" s="30"/>
      <c r="X2651" s="41">
        <f t="shared" si="568"/>
        <v>113.03999999999999</v>
      </c>
      <c r="Y2651" s="41">
        <f t="shared" si="569"/>
        <v>0</v>
      </c>
      <c r="Z2651" s="5"/>
      <c r="AA2651" s="61">
        <f t="shared" si="570"/>
        <v>1.44</v>
      </c>
      <c r="AB2651" s="61">
        <f t="shared" si="571"/>
        <v>0</v>
      </c>
      <c r="AC2651" s="42">
        <f t="shared" si="572"/>
        <v>113.03999999999999</v>
      </c>
      <c r="AE2651" s="1">
        <f t="shared" si="573"/>
        <v>0</v>
      </c>
    </row>
    <row r="2652" spans="4:31" customFormat="1" ht="44.4" hidden="1" customHeight="1" x14ac:dyDescent="0.3">
      <c r="D2652" s="3">
        <f t="shared" si="574"/>
        <v>2635</v>
      </c>
      <c r="E2652" s="4" t="s">
        <v>2782</v>
      </c>
      <c r="F2652" s="3">
        <v>7</v>
      </c>
      <c r="G2652" s="3" t="s">
        <v>2684</v>
      </c>
      <c r="H2652" s="4" t="s">
        <v>2634</v>
      </c>
      <c r="I2652" s="3" t="s">
        <v>2680</v>
      </c>
      <c r="J2652" s="3"/>
      <c r="K2652" s="3"/>
      <c r="L2652" s="3" t="s">
        <v>2508</v>
      </c>
      <c r="M2652" s="3">
        <f>10*200*400*0.00000785</f>
        <v>6.2799999999999994</v>
      </c>
      <c r="N2652" s="3">
        <f>0.2*0.4</f>
        <v>8.0000000000000016E-2</v>
      </c>
      <c r="O2652" s="3" t="s">
        <v>2298</v>
      </c>
      <c r="P2652" s="3">
        <v>12</v>
      </c>
      <c r="Q2652" s="39">
        <f>P2652*N2652</f>
        <v>0.96000000000000019</v>
      </c>
      <c r="R2652" s="40">
        <f t="shared" si="567"/>
        <v>75.359999999999985</v>
      </c>
      <c r="S2652" s="51">
        <v>0</v>
      </c>
      <c r="T2652" s="46"/>
      <c r="U2652" s="51"/>
      <c r="V2652" s="3"/>
      <c r="W2652" s="30"/>
      <c r="X2652" s="41">
        <f t="shared" si="568"/>
        <v>75.359999999999985</v>
      </c>
      <c r="Y2652" s="41">
        <f t="shared" si="569"/>
        <v>0</v>
      </c>
      <c r="Z2652" s="5"/>
      <c r="AA2652" s="61">
        <f t="shared" si="570"/>
        <v>0.96000000000000019</v>
      </c>
      <c r="AB2652" s="61">
        <f t="shared" si="571"/>
        <v>0</v>
      </c>
      <c r="AC2652" s="42">
        <f t="shared" si="572"/>
        <v>75.359999999999985</v>
      </c>
      <c r="AE2652" s="1">
        <f t="shared" si="573"/>
        <v>0</v>
      </c>
    </row>
    <row r="2653" spans="4:31" ht="44.4" customHeight="1" x14ac:dyDescent="0.3"/>
    <row r="2654" spans="4:31" ht="44.4" customHeight="1" x14ac:dyDescent="0.3"/>
    <row r="2655" spans="4:31" ht="44.4" customHeight="1" x14ac:dyDescent="0.3"/>
    <row r="2656" spans="4:31" ht="44.4" customHeight="1" x14ac:dyDescent="0.3"/>
    <row r="2657" ht="44.4" customHeight="1" x14ac:dyDescent="0.3"/>
    <row r="2658" ht="44.4" customHeight="1" x14ac:dyDescent="0.3"/>
    <row r="2659" ht="44.4" customHeight="1" x14ac:dyDescent="0.3"/>
    <row r="2660" ht="44.4" customHeight="1" x14ac:dyDescent="0.3"/>
    <row r="2661" ht="44.4" customHeight="1" x14ac:dyDescent="0.3"/>
    <row r="2662" ht="44.4" customHeight="1" x14ac:dyDescent="0.3"/>
    <row r="2663" ht="44.4" customHeight="1" x14ac:dyDescent="0.3"/>
    <row r="2664" ht="44.4" customHeight="1" x14ac:dyDescent="0.3"/>
    <row r="2665" ht="44.4" customHeight="1" x14ac:dyDescent="0.3"/>
    <row r="2666" ht="44.4" customHeight="1" x14ac:dyDescent="0.3"/>
    <row r="2667" ht="44.4" customHeight="1" x14ac:dyDescent="0.3"/>
    <row r="2668" ht="44.4" customHeight="1" x14ac:dyDescent="0.3"/>
    <row r="2669" ht="44.4" customHeight="1" x14ac:dyDescent="0.3"/>
    <row r="2670" ht="44.4" customHeight="1" x14ac:dyDescent="0.3"/>
    <row r="2671" ht="44.4" customHeight="1" x14ac:dyDescent="0.3"/>
    <row r="2672" ht="44.4" customHeight="1" x14ac:dyDescent="0.3"/>
    <row r="2673" ht="44.4" customHeight="1" x14ac:dyDescent="0.3"/>
    <row r="2674" ht="44.4" customHeight="1" x14ac:dyDescent="0.3"/>
    <row r="2675" ht="44.4" customHeight="1" x14ac:dyDescent="0.3"/>
    <row r="2676" ht="44.4" customHeight="1" x14ac:dyDescent="0.3"/>
    <row r="2677" ht="44.4" customHeight="1" x14ac:dyDescent="0.3"/>
    <row r="2678" ht="44.4" customHeight="1" x14ac:dyDescent="0.3"/>
    <row r="2679" ht="44.4" customHeight="1" x14ac:dyDescent="0.3"/>
    <row r="2680" ht="44.4" customHeight="1" x14ac:dyDescent="0.3"/>
    <row r="2681" ht="44.4" customHeight="1" x14ac:dyDescent="0.3"/>
    <row r="2682" ht="44.4" customHeight="1" x14ac:dyDescent="0.3"/>
    <row r="2683" ht="44.4" customHeight="1" x14ac:dyDescent="0.3"/>
    <row r="2684" ht="44.4" customHeight="1" x14ac:dyDescent="0.3"/>
    <row r="2685" ht="44.4" customHeight="1" x14ac:dyDescent="0.3"/>
    <row r="2686" ht="44.4" customHeight="1" x14ac:dyDescent="0.3"/>
    <row r="2687" ht="44.4" customHeight="1" x14ac:dyDescent="0.3"/>
    <row r="2688" ht="44.4" customHeight="1" x14ac:dyDescent="0.3"/>
    <row r="2689" ht="44.4" customHeight="1" x14ac:dyDescent="0.3"/>
    <row r="2690" ht="44.4" customHeight="1" x14ac:dyDescent="0.3"/>
    <row r="2691" ht="44.4" customHeight="1" x14ac:dyDescent="0.3"/>
    <row r="2692" ht="44.4" customHeight="1" x14ac:dyDescent="0.3"/>
    <row r="2693" ht="44.4" customHeight="1" x14ac:dyDescent="0.3"/>
    <row r="2694" ht="44.4" customHeight="1" x14ac:dyDescent="0.3"/>
    <row r="2695" ht="44.4" customHeight="1" x14ac:dyDescent="0.3"/>
    <row r="2696" ht="44.4" customHeight="1" x14ac:dyDescent="0.3"/>
    <row r="2697" ht="44.4" customHeight="1" x14ac:dyDescent="0.3"/>
    <row r="2698" ht="44.4" customHeight="1" x14ac:dyDescent="0.3"/>
    <row r="2699" ht="44.4" customHeight="1" x14ac:dyDescent="0.3"/>
    <row r="2700" ht="44.4" customHeight="1" x14ac:dyDescent="0.3"/>
    <row r="2701" ht="44.4" customHeight="1" x14ac:dyDescent="0.3"/>
    <row r="2702" ht="44.4" customHeight="1" x14ac:dyDescent="0.3"/>
    <row r="2703" ht="44.4" customHeight="1" x14ac:dyDescent="0.3"/>
    <row r="2704" ht="44.4" customHeight="1" x14ac:dyDescent="0.3"/>
    <row r="2705" ht="44.4" customHeight="1" x14ac:dyDescent="0.3"/>
    <row r="2706" ht="44.4" customHeight="1" x14ac:dyDescent="0.3"/>
    <row r="2707" ht="44.4" customHeight="1" x14ac:dyDescent="0.3"/>
    <row r="2708" ht="44.4" customHeight="1" x14ac:dyDescent="0.3"/>
    <row r="2709" ht="44.4" customHeight="1" x14ac:dyDescent="0.3"/>
    <row r="2710" ht="44.4" customHeight="1" x14ac:dyDescent="0.3"/>
    <row r="2711" ht="44.4" customHeight="1" x14ac:dyDescent="0.3"/>
    <row r="2712" ht="44.4" customHeight="1" x14ac:dyDescent="0.3"/>
    <row r="2713" ht="44.4" customHeight="1" x14ac:dyDescent="0.3"/>
    <row r="2714" ht="44.4" customHeight="1" x14ac:dyDescent="0.3"/>
    <row r="2715" ht="44.4" customHeight="1" x14ac:dyDescent="0.3"/>
    <row r="2716" ht="44.4" customHeight="1" x14ac:dyDescent="0.3"/>
    <row r="2717" ht="44.4" customHeight="1" x14ac:dyDescent="0.3"/>
    <row r="2718" ht="44.4" customHeight="1" x14ac:dyDescent="0.3"/>
    <row r="2719" ht="44.4" customHeight="1" x14ac:dyDescent="0.3"/>
    <row r="2720" ht="44.4" customHeight="1" x14ac:dyDescent="0.3"/>
    <row r="2721" ht="44.4" customHeight="1" x14ac:dyDescent="0.3"/>
    <row r="2722" ht="44.4" customHeight="1" x14ac:dyDescent="0.3"/>
    <row r="2723" ht="44.4" customHeight="1" x14ac:dyDescent="0.3"/>
    <row r="2724" ht="44.4" customHeight="1" x14ac:dyDescent="0.3"/>
    <row r="2725" ht="44.4" customHeight="1" x14ac:dyDescent="0.3"/>
    <row r="2726" ht="44.4" customHeight="1" x14ac:dyDescent="0.3"/>
    <row r="2727" ht="44.4" customHeight="1" x14ac:dyDescent="0.3"/>
    <row r="2728" ht="44.4" customHeight="1" x14ac:dyDescent="0.3"/>
  </sheetData>
  <autoFilter ref="A17:AC2652" xr:uid="{04AC5F45-7D0A-48DA-B379-0ECC7C6470DE}">
    <filterColumn colId="4">
      <filters>
        <filter val="Sulphur Area"/>
      </filters>
    </filterColumn>
    <filterColumn colId="6">
      <filters>
        <filter val="GUSSET/STIFFENER"/>
      </filters>
    </filterColumn>
    <filterColumn colId="8">
      <filters>
        <filter val="PL10 THK"/>
      </filters>
    </filterColumn>
  </autoFilter>
  <mergeCells count="17">
    <mergeCell ref="Q15:Q16"/>
    <mergeCell ref="R15:R16"/>
    <mergeCell ref="X15:Z15"/>
    <mergeCell ref="S15:W15"/>
    <mergeCell ref="AA15:AC15"/>
    <mergeCell ref="P15:P16"/>
    <mergeCell ref="F3:H3"/>
    <mergeCell ref="D15:D16"/>
    <mergeCell ref="E15:E16"/>
    <mergeCell ref="F15:F16"/>
    <mergeCell ref="G15:G16"/>
    <mergeCell ref="H15:H16"/>
    <mergeCell ref="I15:I16"/>
    <mergeCell ref="J15:J16"/>
    <mergeCell ref="K15:K16"/>
    <mergeCell ref="L15:M15"/>
    <mergeCell ref="N15:O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0459-CC4D-4D74-ABD0-05F28DA236A9}">
  <sheetPr>
    <pageSetUpPr fitToPage="1"/>
  </sheetPr>
  <dimension ref="A2:AU76"/>
  <sheetViews>
    <sheetView view="pageBreakPreview" zoomScale="70" zoomScaleNormal="55" zoomScaleSheetLayoutView="7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L8" sqref="L8"/>
    </sheetView>
  </sheetViews>
  <sheetFormatPr defaultColWidth="9.109375" defaultRowHeight="14.4" x14ac:dyDescent="0.3"/>
  <cols>
    <col min="1" max="1" width="5" style="65" bestFit="1" customWidth="1"/>
    <col min="2" max="2" width="18.6640625" style="65" hidden="1" customWidth="1"/>
    <col min="3" max="3" width="6.33203125" style="65" hidden="1" customWidth="1"/>
    <col min="4" max="4" width="22.33203125" style="65" customWidth="1"/>
    <col min="5" max="5" width="36.33203125" style="65" bestFit="1" customWidth="1"/>
    <col min="6" max="6" width="11.33203125" style="65" bestFit="1" customWidth="1"/>
    <col min="7" max="7" width="26.21875" style="65" bestFit="1" customWidth="1"/>
    <col min="8" max="8" width="21" style="65" customWidth="1"/>
    <col min="9" max="10" width="6.88671875" style="65" customWidth="1"/>
    <col min="11" max="11" width="10.109375" style="65" customWidth="1"/>
    <col min="12" max="12" width="6.109375" style="65" customWidth="1"/>
    <col min="13" max="13" width="7.33203125" style="65" customWidth="1"/>
    <col min="14" max="14" width="12" style="65" customWidth="1"/>
    <col min="15" max="15" width="15.5546875" style="65" customWidth="1"/>
    <col min="16" max="19" width="10.5546875" style="65" customWidth="1"/>
    <col min="20" max="20" width="43.88671875" style="65" customWidth="1"/>
    <col min="21" max="22" width="15.5546875" style="65" customWidth="1"/>
    <col min="23" max="23" width="26.5546875" style="65" customWidth="1"/>
    <col min="24" max="24" width="15.44140625" style="65" customWidth="1"/>
    <col min="25" max="25" width="2.5546875" style="65" customWidth="1"/>
    <col min="26" max="26" width="15.5546875" style="1" customWidth="1"/>
    <col min="27" max="27" width="15.5546875" style="77" customWidth="1"/>
    <col min="28" max="28" width="15.5546875" style="96" customWidth="1"/>
    <col min="29" max="29" width="27.33203125" style="96" customWidth="1"/>
    <col min="30" max="30" width="21.33203125" style="78" customWidth="1"/>
    <col min="31" max="31" width="11.109375" style="1" customWidth="1"/>
    <col min="32" max="34" width="15.5546875" style="65" customWidth="1"/>
    <col min="35" max="35" width="2.5546875" style="65" customWidth="1"/>
    <col min="36" max="39" width="18.5546875" style="65" customWidth="1"/>
    <col min="40" max="40" width="2.5546875" style="65" customWidth="1"/>
    <col min="41" max="41" width="18.5546875" style="65" customWidth="1"/>
    <col min="42" max="42" width="2.5546875" style="65" customWidth="1"/>
    <col min="43" max="44" width="18.5546875" style="65" customWidth="1"/>
    <col min="45" max="45" width="2.5546875" style="65" customWidth="1"/>
    <col min="46" max="16384" width="9.109375" style="65"/>
  </cols>
  <sheetData>
    <row r="2" spans="1:44" ht="15.6" x14ac:dyDescent="0.3">
      <c r="A2" s="131" t="s">
        <v>2743</v>
      </c>
      <c r="K2" s="187"/>
      <c r="L2" s="187"/>
      <c r="O2" s="66">
        <f>O3/1000</f>
        <v>210.32238851529974</v>
      </c>
      <c r="P2" s="67" t="s">
        <v>2544</v>
      </c>
      <c r="U2" s="66">
        <f>U3/1000</f>
        <v>134.45594513368974</v>
      </c>
      <c r="V2" s="66">
        <f>V3/1000</f>
        <v>75.866443381609997</v>
      </c>
      <c r="W2" s="67" t="s">
        <v>2544</v>
      </c>
      <c r="X2" s="66">
        <f>X3/1000</f>
        <v>174.23102469541891</v>
      </c>
    </row>
    <row r="3" spans="1:44" x14ac:dyDescent="0.3">
      <c r="O3" s="81">
        <f>SUM(O7:O69)</f>
        <v>210322.38851529974</v>
      </c>
      <c r="P3" s="67" t="s">
        <v>2545</v>
      </c>
      <c r="U3" s="81">
        <f>SUM(U7:U69)</f>
        <v>134455.94513368973</v>
      </c>
      <c r="V3" s="81">
        <f>SUM(V7:V69)</f>
        <v>75866.443381609992</v>
      </c>
      <c r="W3" s="67" t="s">
        <v>2545</v>
      </c>
      <c r="X3" s="114">
        <f>SUM(X7:X69)</f>
        <v>174231.02469541892</v>
      </c>
    </row>
    <row r="4" spans="1:44" ht="14.4" customHeight="1" x14ac:dyDescent="0.3">
      <c r="A4" s="181" t="s">
        <v>0</v>
      </c>
      <c r="B4" s="188" t="s">
        <v>4</v>
      </c>
      <c r="C4" s="183" t="s">
        <v>33</v>
      </c>
      <c r="D4" s="183" t="s">
        <v>1566</v>
      </c>
      <c r="E4" s="183" t="s">
        <v>19</v>
      </c>
      <c r="F4" s="185" t="s">
        <v>20</v>
      </c>
      <c r="G4" s="185" t="s">
        <v>2499</v>
      </c>
      <c r="H4" s="185" t="s">
        <v>2489</v>
      </c>
      <c r="I4" s="157" t="s">
        <v>2493</v>
      </c>
      <c r="J4" s="158"/>
      <c r="K4" s="155" t="s">
        <v>2664</v>
      </c>
      <c r="L4" s="156"/>
      <c r="M4" s="179" t="s">
        <v>9</v>
      </c>
      <c r="N4" s="173" t="s">
        <v>2665</v>
      </c>
      <c r="O4" s="173" t="s">
        <v>2501</v>
      </c>
      <c r="P4" s="195" t="s">
        <v>2495</v>
      </c>
      <c r="Q4" s="196"/>
      <c r="R4" s="196"/>
      <c r="S4" s="197"/>
      <c r="T4" s="198"/>
      <c r="U4" s="169" t="s">
        <v>2494</v>
      </c>
      <c r="V4" s="169"/>
      <c r="W4" s="170"/>
      <c r="X4" s="113" t="s">
        <v>2712</v>
      </c>
      <c r="AC4" s="115">
        <f>SUM(AC7:AC70)</f>
        <v>4811391753.8505573</v>
      </c>
      <c r="AF4" s="190" t="s">
        <v>2714</v>
      </c>
      <c r="AG4" s="190"/>
      <c r="AH4" s="190"/>
      <c r="AI4" s="78"/>
      <c r="AJ4" s="116" t="s">
        <v>2715</v>
      </c>
      <c r="AK4" s="116" t="s">
        <v>2716</v>
      </c>
      <c r="AL4" s="117" t="s">
        <v>2717</v>
      </c>
      <c r="AM4" s="117" t="s">
        <v>2718</v>
      </c>
      <c r="AN4" s="118"/>
      <c r="AO4" s="119" t="s">
        <v>2719</v>
      </c>
      <c r="AP4" s="78"/>
      <c r="AQ4" s="191" t="s">
        <v>2720</v>
      </c>
      <c r="AR4" s="191"/>
    </row>
    <row r="5" spans="1:44" ht="28.8" x14ac:dyDescent="0.3">
      <c r="A5" s="182"/>
      <c r="B5" s="189"/>
      <c r="C5" s="184"/>
      <c r="D5" s="184"/>
      <c r="E5" s="184"/>
      <c r="F5" s="186"/>
      <c r="G5" s="186"/>
      <c r="H5" s="186"/>
      <c r="I5" s="72" t="s">
        <v>24</v>
      </c>
      <c r="J5" s="72" t="s">
        <v>2490</v>
      </c>
      <c r="K5" s="73" t="s">
        <v>2663</v>
      </c>
      <c r="L5" s="74" t="s">
        <v>24</v>
      </c>
      <c r="M5" s="180"/>
      <c r="N5" s="174"/>
      <c r="O5" s="174"/>
      <c r="P5" s="62" t="s">
        <v>2637</v>
      </c>
      <c r="Q5" s="21" t="s">
        <v>2650</v>
      </c>
      <c r="R5" s="21" t="s">
        <v>24</v>
      </c>
      <c r="S5" s="21" t="s">
        <v>2651</v>
      </c>
      <c r="T5" s="22" t="s">
        <v>2491</v>
      </c>
      <c r="U5" s="23" t="s">
        <v>2497</v>
      </c>
      <c r="V5" s="23" t="s">
        <v>2498</v>
      </c>
      <c r="W5" s="24" t="s">
        <v>2491</v>
      </c>
      <c r="X5" s="105" t="s">
        <v>2490</v>
      </c>
      <c r="Z5" s="83" t="s">
        <v>24</v>
      </c>
      <c r="AA5" s="80" t="s">
        <v>2689</v>
      </c>
      <c r="AB5" s="97" t="s">
        <v>2685</v>
      </c>
      <c r="AC5" s="97" t="s">
        <v>2686</v>
      </c>
      <c r="AD5" s="80" t="s">
        <v>2687</v>
      </c>
      <c r="AE5" s="1" t="s">
        <v>2728</v>
      </c>
      <c r="AF5" s="192" t="s">
        <v>2721</v>
      </c>
      <c r="AG5" s="193"/>
      <c r="AH5" s="194"/>
      <c r="AI5" s="78"/>
      <c r="AJ5" s="79"/>
      <c r="AK5" s="79"/>
      <c r="AL5" s="79"/>
      <c r="AM5" s="79"/>
      <c r="AN5" s="120"/>
      <c r="AO5" s="79"/>
      <c r="AP5" s="78"/>
      <c r="AQ5" s="192" t="s">
        <v>2722</v>
      </c>
      <c r="AR5" s="194"/>
    </row>
    <row r="6" spans="1:44" x14ac:dyDescent="0.3">
      <c r="A6" s="68"/>
      <c r="B6" s="69"/>
      <c r="C6" s="70"/>
      <c r="D6" s="70"/>
      <c r="E6" s="70"/>
      <c r="F6" s="71"/>
      <c r="G6" s="71"/>
      <c r="H6" s="71"/>
      <c r="I6" s="72"/>
      <c r="J6" s="72"/>
      <c r="K6" s="74"/>
      <c r="L6" s="74"/>
      <c r="M6" s="75"/>
      <c r="N6" s="76"/>
      <c r="O6" s="76"/>
      <c r="P6" s="57"/>
      <c r="Q6" s="21"/>
      <c r="R6" s="21"/>
      <c r="S6" s="21"/>
      <c r="T6" s="22"/>
      <c r="U6" s="23"/>
      <c r="V6" s="23"/>
      <c r="W6" s="24"/>
      <c r="X6" s="110"/>
      <c r="Z6" s="3"/>
      <c r="AA6" s="84"/>
      <c r="AB6" s="98"/>
      <c r="AC6" s="98"/>
      <c r="AD6" s="79"/>
      <c r="AF6" s="79" t="s">
        <v>2723</v>
      </c>
      <c r="AG6" s="79" t="s">
        <v>2724</v>
      </c>
      <c r="AH6" s="79" t="s">
        <v>2725</v>
      </c>
      <c r="AI6" s="78"/>
      <c r="AJ6" s="79" t="s">
        <v>2725</v>
      </c>
      <c r="AK6" s="79" t="s">
        <v>2725</v>
      </c>
      <c r="AL6" s="79" t="s">
        <v>2725</v>
      </c>
      <c r="AM6" s="79" t="s">
        <v>2725</v>
      </c>
      <c r="AN6" s="120"/>
      <c r="AO6" s="79"/>
      <c r="AP6" s="78"/>
      <c r="AQ6" s="79" t="s">
        <v>2726</v>
      </c>
      <c r="AR6" s="79"/>
    </row>
    <row r="7" spans="1:44" ht="42" customHeight="1" x14ac:dyDescent="0.3">
      <c r="A7" s="3">
        <v>1</v>
      </c>
      <c r="B7" s="4"/>
      <c r="C7" s="3"/>
      <c r="D7" s="3" t="s">
        <v>2300</v>
      </c>
      <c r="E7" s="4" t="s">
        <v>2301</v>
      </c>
      <c r="F7" s="7"/>
      <c r="G7" s="7"/>
      <c r="H7" s="7"/>
      <c r="I7" s="6" t="s">
        <v>2506</v>
      </c>
      <c r="J7" s="52">
        <v>7.0650000000000004</v>
      </c>
      <c r="K7" s="3">
        <f>SUMIFS('List Rev. 1'!$K$17:$K$2653,'List Rev. 1'!$D$17:$D$2653,'Total Summary'!D7)</f>
        <v>5576.5</v>
      </c>
      <c r="L7" s="3" t="s">
        <v>2298</v>
      </c>
      <c r="M7" s="3">
        <v>1</v>
      </c>
      <c r="N7" s="86">
        <f>K7*M7</f>
        <v>5576.5</v>
      </c>
      <c r="O7" s="86">
        <f>K7*J7</f>
        <v>39397.972500000003</v>
      </c>
      <c r="P7" s="63">
        <f>V7/O7</f>
        <v>0.52329418093786428</v>
      </c>
      <c r="Q7" s="79">
        <f>N7-S7</f>
        <v>2658.35</v>
      </c>
      <c r="R7" s="79" t="s">
        <v>2298</v>
      </c>
      <c r="S7" s="85">
        <f>SUMIFS('List Rev. 1'!$Q$17:$Q$2446,'List Rev. 1'!$D$17:$D$2446,'Total Summary'!D7)</f>
        <v>2918.15</v>
      </c>
      <c r="T7" s="84"/>
      <c r="U7" s="84">
        <f>O7-V7</f>
        <v>18781.242750000001</v>
      </c>
      <c r="V7" s="84">
        <f>SUMIFS('List Rev. 1'!$V$17:$V$2600,'List Rev. 1'!$D$17:$D$2600,'Total Summary'!D7)</f>
        <v>20616.729750000002</v>
      </c>
      <c r="W7" s="84"/>
      <c r="X7" s="84">
        <f>SUMIFS('List Rev. 3'!$AC$17:$AC$2652,'List Rev. 3'!$G$17:$G$2652,'Total Summary'!$D7)</f>
        <v>18781.242749999998</v>
      </c>
      <c r="Z7" s="3" t="s">
        <v>2705</v>
      </c>
      <c r="AA7" s="84">
        <f>Q7</f>
        <v>2658.35</v>
      </c>
      <c r="AB7" s="98">
        <v>360000</v>
      </c>
      <c r="AC7" s="98">
        <f>AA7*AB7</f>
        <v>957006000</v>
      </c>
      <c r="AD7" s="79" t="s">
        <v>2688</v>
      </c>
      <c r="AF7" s="79"/>
      <c r="AG7" s="79"/>
      <c r="AH7" s="79"/>
      <c r="AI7" s="78"/>
      <c r="AJ7" s="79"/>
      <c r="AK7" s="79"/>
      <c r="AL7" s="79"/>
      <c r="AM7" s="79"/>
      <c r="AN7" s="120"/>
      <c r="AO7" s="79"/>
      <c r="AP7" s="78"/>
      <c r="AQ7" s="79">
        <v>360000</v>
      </c>
      <c r="AR7" s="79" t="s">
        <v>2727</v>
      </c>
    </row>
    <row r="8" spans="1:44" ht="42" customHeight="1" x14ac:dyDescent="0.3">
      <c r="A8" s="3">
        <f>A7+1</f>
        <v>2</v>
      </c>
      <c r="B8" s="4"/>
      <c r="C8" s="3"/>
      <c r="D8" s="3" t="s">
        <v>2246</v>
      </c>
      <c r="E8" s="4" t="s">
        <v>2635</v>
      </c>
      <c r="F8" s="3" t="s">
        <v>2247</v>
      </c>
      <c r="G8" s="7"/>
      <c r="H8" s="7"/>
      <c r="I8" s="7" t="s">
        <v>2496</v>
      </c>
      <c r="J8" s="7">
        <v>4.0999999999999996</v>
      </c>
      <c r="K8" s="3">
        <f>SUMIFS('List Rev. 1'!$N$17:$N$2653,'List Rev. 1'!$D$17:$D$2653,'Total Summary'!D8)</f>
        <v>1885.650000000001</v>
      </c>
      <c r="L8" s="3" t="s">
        <v>2636</v>
      </c>
      <c r="M8" s="3">
        <v>1</v>
      </c>
      <c r="N8" s="86">
        <f>K8*M8</f>
        <v>1885.650000000001</v>
      </c>
      <c r="O8" s="86">
        <f>K8*J8</f>
        <v>7731.1650000000036</v>
      </c>
      <c r="P8" s="63">
        <f>V8/O8</f>
        <v>0.27403282687667369</v>
      </c>
      <c r="Q8" s="79">
        <f>N8-S8</f>
        <v>1368.920000000001</v>
      </c>
      <c r="R8" s="79" t="s">
        <v>2636</v>
      </c>
      <c r="S8" s="85">
        <f>SUMIFS('List Rev. 1'!$Q$17:$Q$2446,'List Rev. 1'!$D$17:$D$2446,'Total Summary'!D8)</f>
        <v>516.73000000000013</v>
      </c>
      <c r="T8" s="84"/>
      <c r="U8" s="84">
        <f>O8-V8</f>
        <v>5612.5720000000038</v>
      </c>
      <c r="V8" s="84">
        <f>SUMIFS('List Rev. 1'!$V$17:$V$2600,'List Rev. 1'!$D$17:$D$2600,'Total Summary'!D8)</f>
        <v>2118.5929999999998</v>
      </c>
      <c r="W8" s="29"/>
      <c r="X8" s="84">
        <f>SUMIFS('List Rev. 3'!$AC$17:$AC$2652,'List Rev. 3'!$G$17:$G$2652,'Total Summary'!$D8)</f>
        <v>5632.1864000000005</v>
      </c>
      <c r="Z8" s="3" t="s">
        <v>2704</v>
      </c>
      <c r="AA8" s="84">
        <f>ROUND(Q8/6,0)</f>
        <v>228</v>
      </c>
      <c r="AB8" s="98">
        <v>435840</v>
      </c>
      <c r="AC8" s="98">
        <f>AA8*AB8</f>
        <v>99371520</v>
      </c>
      <c r="AD8" s="79"/>
      <c r="AF8" s="79">
        <v>72640</v>
      </c>
      <c r="AG8" s="79">
        <v>4.0999999999999996</v>
      </c>
      <c r="AH8" s="79">
        <v>17717.07317073171</v>
      </c>
      <c r="AI8" s="78"/>
      <c r="AJ8" s="79"/>
      <c r="AK8" s="79"/>
      <c r="AL8" s="79"/>
      <c r="AM8" s="79">
        <v>19000</v>
      </c>
      <c r="AN8" s="120"/>
      <c r="AO8" s="79"/>
      <c r="AP8" s="78"/>
      <c r="AQ8" s="121"/>
      <c r="AR8" s="79"/>
    </row>
    <row r="9" spans="1:44" ht="42" customHeight="1" x14ac:dyDescent="0.3">
      <c r="A9" s="3">
        <f t="shared" ref="A9:A70" si="0">A8+1</f>
        <v>3</v>
      </c>
      <c r="B9" s="4"/>
      <c r="C9" s="3"/>
      <c r="D9" s="3" t="s">
        <v>2578</v>
      </c>
      <c r="E9" s="4" t="s">
        <v>2580</v>
      </c>
      <c r="F9" s="3" t="s">
        <v>2579</v>
      </c>
      <c r="G9" s="3"/>
      <c r="H9" s="3"/>
      <c r="I9" s="3" t="s">
        <v>2496</v>
      </c>
      <c r="J9" s="3">
        <f>6*100*1000*0.00000785</f>
        <v>4.71</v>
      </c>
      <c r="K9" s="3">
        <f>SUMIFS('List Rev. 1'!$N$17:$N$2653,'List Rev. 1'!$D$17:$D$2653,'Total Summary'!D9)</f>
        <v>670.42500000000007</v>
      </c>
      <c r="L9" s="3" t="s">
        <v>2636</v>
      </c>
      <c r="M9" s="3">
        <v>1</v>
      </c>
      <c r="N9" s="86">
        <f>K9*M9</f>
        <v>670.42500000000007</v>
      </c>
      <c r="O9" s="86">
        <f>K9*J9</f>
        <v>3157.7017500000002</v>
      </c>
      <c r="P9" s="63">
        <f>V9/O9</f>
        <v>0.28701942797479213</v>
      </c>
      <c r="Q9" s="79">
        <f>N9-S9</f>
        <v>478</v>
      </c>
      <c r="R9" s="79" t="s">
        <v>2636</v>
      </c>
      <c r="S9" s="85">
        <f>SUMIFS('List Rev. 1'!$Q$17:$Q$2652,'List Rev. 1'!$D$17:$D$2652,'Total Summary'!D9)</f>
        <v>192.42500000000004</v>
      </c>
      <c r="T9" s="84"/>
      <c r="U9" s="84">
        <f>O9-V9</f>
        <v>2251.38</v>
      </c>
      <c r="V9" s="84">
        <f>SUMIFS('List Rev. 1'!$V$17:$V$2600,'List Rev. 1'!$D$17:$D$2600,'Total Summary'!D9)</f>
        <v>906.32175000000007</v>
      </c>
      <c r="W9" s="29"/>
      <c r="X9" s="84">
        <f>SUMIFS('List Rev. 3'!$AC$17:$AC$2652,'List Rev. 3'!$G$17:$G$2652,'Total Summary'!$D9)</f>
        <v>2368.5412499999998</v>
      </c>
      <c r="Z9" s="3" t="s">
        <v>2545</v>
      </c>
      <c r="AA9" s="84">
        <f>X9</f>
        <v>2368.5412499999998</v>
      </c>
      <c r="AB9" s="98">
        <v>15000</v>
      </c>
      <c r="AC9" s="98">
        <f>AA9*AB9</f>
        <v>35528118.75</v>
      </c>
      <c r="AD9" s="93" t="s">
        <v>2707</v>
      </c>
      <c r="AF9" s="122"/>
      <c r="AG9" s="79"/>
      <c r="AH9" s="79"/>
      <c r="AI9" s="78"/>
      <c r="AJ9" s="79"/>
      <c r="AK9" s="79"/>
      <c r="AL9" s="79"/>
      <c r="AM9" s="79"/>
      <c r="AN9" s="120"/>
      <c r="AO9" s="79"/>
      <c r="AP9" s="78"/>
      <c r="AQ9" s="79"/>
      <c r="AR9" s="79"/>
    </row>
    <row r="10" spans="1:44" ht="42" customHeight="1" x14ac:dyDescent="0.3">
      <c r="A10" s="3">
        <f t="shared" si="0"/>
        <v>4</v>
      </c>
      <c r="B10" s="4"/>
      <c r="C10" s="3"/>
      <c r="D10" s="3" t="s">
        <v>2638</v>
      </c>
      <c r="E10" s="4" t="s">
        <v>2690</v>
      </c>
      <c r="F10" s="7" t="s">
        <v>2566</v>
      </c>
      <c r="G10" s="7"/>
      <c r="H10" s="7"/>
      <c r="I10" s="7" t="s">
        <v>2508</v>
      </c>
      <c r="J10" s="7">
        <v>1.77</v>
      </c>
      <c r="K10" s="3"/>
      <c r="L10" s="3"/>
      <c r="M10" s="3">
        <f>SUMIFS('List Rev. 1'!$M$17:$M$2653,'List Rev. 1'!$D$17:$D$2653,'Total Summary'!D10)</f>
        <v>108</v>
      </c>
      <c r="N10" s="86"/>
      <c r="O10" s="86">
        <f>M10*J10</f>
        <v>191.16</v>
      </c>
      <c r="P10" s="63">
        <f>V10/O10</f>
        <v>0.50740740740740742</v>
      </c>
      <c r="Q10" s="79">
        <f>M10-S10</f>
        <v>53.199999999999996</v>
      </c>
      <c r="R10" s="79" t="s">
        <v>2652</v>
      </c>
      <c r="S10" s="85">
        <f>M10*P10</f>
        <v>54.800000000000004</v>
      </c>
      <c r="T10" s="84"/>
      <c r="U10" s="84">
        <f>O10-V10</f>
        <v>94.164000000000001</v>
      </c>
      <c r="V10" s="84">
        <f>SUMIFS('List Rev. 1'!$V$17:$V$2600,'List Rev. 1'!$D$17:$D$2600,'Total Summary'!D10)</f>
        <v>96.995999999999995</v>
      </c>
      <c r="W10" s="29"/>
      <c r="X10" s="41">
        <f>SUMIFS('List Rev. 3'!$AC$17:$AC$2652,'List Rev. 3'!$G$17:$G$2652,'Total Summary'!$D10)</f>
        <v>94.164000000000001</v>
      </c>
      <c r="Z10" s="3" t="s">
        <v>2703</v>
      </c>
      <c r="AA10" s="84">
        <f t="shared" ref="AA10:AA25" si="1">Q10</f>
        <v>53.199999999999996</v>
      </c>
      <c r="AB10" s="98">
        <v>180000</v>
      </c>
      <c r="AC10" s="98">
        <f t="shared" ref="AC10:AC70" si="2">AA10*AB10</f>
        <v>9576000</v>
      </c>
      <c r="AD10" s="79"/>
      <c r="AF10" s="79"/>
      <c r="AG10" s="79"/>
      <c r="AH10" s="79"/>
      <c r="AI10" s="78"/>
      <c r="AJ10" s="79"/>
      <c r="AK10" s="79"/>
      <c r="AL10" s="79"/>
      <c r="AM10" s="79"/>
      <c r="AN10" s="120"/>
      <c r="AO10" s="79">
        <v>180000</v>
      </c>
      <c r="AP10" s="78"/>
      <c r="AQ10" s="79"/>
      <c r="AR10" s="79"/>
    </row>
    <row r="11" spans="1:44" ht="42" customHeight="1" x14ac:dyDescent="0.3">
      <c r="A11" s="3">
        <f t="shared" si="0"/>
        <v>5</v>
      </c>
      <c r="B11" s="4"/>
      <c r="C11" s="3"/>
      <c r="D11" s="3" t="s">
        <v>2639</v>
      </c>
      <c r="E11" s="4" t="s">
        <v>2691</v>
      </c>
      <c r="F11" s="3" t="s">
        <v>2566</v>
      </c>
      <c r="G11" s="3"/>
      <c r="H11" s="3"/>
      <c r="I11" s="3" t="s">
        <v>2508</v>
      </c>
      <c r="J11" s="42">
        <f>3.14*13*13*500*0.00000785</f>
        <v>2.0828404999999997</v>
      </c>
      <c r="K11" s="3"/>
      <c r="L11" s="3"/>
      <c r="M11" s="3">
        <f>SUMIFS('List Rev. 1'!$M$17:$M$2653,'List Rev. 1'!$D$17:$D$2653,'Total Summary'!D11)</f>
        <v>144</v>
      </c>
      <c r="N11" s="86"/>
      <c r="O11" s="86">
        <f>M11*J11</f>
        <v>299.92903199999995</v>
      </c>
      <c r="P11" s="63">
        <f>V11/O11</f>
        <v>0.55000000000000004</v>
      </c>
      <c r="Q11" s="79">
        <f t="shared" ref="Q11:Q25" si="3">M11-S11</f>
        <v>64.8</v>
      </c>
      <c r="R11" s="79" t="s">
        <v>2652</v>
      </c>
      <c r="S11" s="85">
        <f t="shared" ref="S11:S25" si="4">M11*P11</f>
        <v>79.2</v>
      </c>
      <c r="T11" s="84"/>
      <c r="U11" s="84">
        <f>O11-V11</f>
        <v>134.96806439999997</v>
      </c>
      <c r="V11" s="84">
        <f>SUMIFS('List Rev. 1'!$V$17:$V$2600,'List Rev. 1'!$D$17:$D$2600,'Total Summary'!D11)</f>
        <v>164.96096759999998</v>
      </c>
      <c r="W11" s="29"/>
      <c r="X11" s="41">
        <f>SUMIFS('List Rev. 3'!$AC$17:$AC$2652,'List Rev. 3'!$G$17:$G$2652,'Total Summary'!$D11)</f>
        <v>134.96806439999997</v>
      </c>
      <c r="Z11" s="3" t="s">
        <v>2703</v>
      </c>
      <c r="AA11" s="84">
        <f t="shared" si="1"/>
        <v>64.8</v>
      </c>
      <c r="AB11" s="98">
        <v>180000</v>
      </c>
      <c r="AC11" s="98">
        <f t="shared" si="2"/>
        <v>11664000</v>
      </c>
      <c r="AD11" s="79"/>
      <c r="AF11" s="79"/>
      <c r="AG11" s="79"/>
      <c r="AH11" s="79"/>
      <c r="AI11" s="78"/>
      <c r="AJ11" s="79"/>
      <c r="AK11" s="79"/>
      <c r="AL11" s="79"/>
      <c r="AM11" s="79"/>
      <c r="AN11" s="120"/>
      <c r="AO11" s="123">
        <v>180000</v>
      </c>
      <c r="AP11" s="78"/>
      <c r="AQ11" s="79"/>
      <c r="AR11" s="79"/>
    </row>
    <row r="12" spans="1:44" ht="42" customHeight="1" x14ac:dyDescent="0.3">
      <c r="A12" s="3">
        <f t="shared" si="0"/>
        <v>6</v>
      </c>
      <c r="B12" s="4"/>
      <c r="C12" s="3"/>
      <c r="D12" s="3" t="s">
        <v>2640</v>
      </c>
      <c r="E12" s="4" t="s">
        <v>2692</v>
      </c>
      <c r="F12" s="3" t="s">
        <v>2566</v>
      </c>
      <c r="G12" s="3"/>
      <c r="H12" s="3"/>
      <c r="I12" s="3" t="s">
        <v>2508</v>
      </c>
      <c r="J12" s="42">
        <f>3.14*14*14*500*0.00000785</f>
        <v>2.4156019999999998</v>
      </c>
      <c r="K12" s="3"/>
      <c r="L12" s="3"/>
      <c r="M12" s="3">
        <f>SUMIFS('List Rev. 1'!$M$17:$M$2653,'List Rev. 1'!$D$17:$D$2653,'Total Summary'!D12)</f>
        <v>413</v>
      </c>
      <c r="N12" s="86"/>
      <c r="O12" s="86">
        <f t="shared" ref="O12:O21" si="5">M12*J12</f>
        <v>997.64362599999993</v>
      </c>
      <c r="P12" s="63">
        <f t="shared" ref="P12:P21" si="6">V12/O12</f>
        <v>0.49297820823244554</v>
      </c>
      <c r="Q12" s="79">
        <f t="shared" si="3"/>
        <v>209.4</v>
      </c>
      <c r="R12" s="79" t="s">
        <v>2652</v>
      </c>
      <c r="S12" s="85">
        <f t="shared" si="4"/>
        <v>203.6</v>
      </c>
      <c r="T12" s="84"/>
      <c r="U12" s="84">
        <f t="shared" ref="U12:U21" si="7">O12-V12</f>
        <v>505.82705879999997</v>
      </c>
      <c r="V12" s="84">
        <f>SUMIFS('List Rev. 1'!$V$17:$V$2600,'List Rev. 1'!$D$17:$D$2600,'Total Summary'!D12)</f>
        <v>491.81656719999995</v>
      </c>
      <c r="W12" s="29"/>
      <c r="X12" s="41">
        <f>SUMIFS('List Rev. 3'!$AC$17:$AC$2652,'List Rev. 3'!$G$17:$G$2652,'Total Summary'!$D12)</f>
        <v>505.82705879999992</v>
      </c>
      <c r="Z12" s="3" t="s">
        <v>2703</v>
      </c>
      <c r="AA12" s="84">
        <f t="shared" si="1"/>
        <v>209.4</v>
      </c>
      <c r="AB12" s="98">
        <v>275000</v>
      </c>
      <c r="AC12" s="98">
        <f t="shared" si="2"/>
        <v>57585000</v>
      </c>
      <c r="AD12" s="79"/>
      <c r="AF12" s="79"/>
      <c r="AG12" s="79"/>
      <c r="AH12" s="79"/>
      <c r="AI12" s="78"/>
      <c r="AJ12" s="79"/>
      <c r="AK12" s="79"/>
      <c r="AL12" s="79"/>
      <c r="AM12" s="79"/>
      <c r="AN12" s="120"/>
      <c r="AO12" s="123">
        <v>275000</v>
      </c>
      <c r="AP12" s="78"/>
      <c r="AQ12" s="79"/>
      <c r="AR12" s="79"/>
    </row>
    <row r="13" spans="1:44" ht="42" customHeight="1" x14ac:dyDescent="0.3">
      <c r="A13" s="3">
        <f t="shared" si="0"/>
        <v>7</v>
      </c>
      <c r="B13" s="4"/>
      <c r="C13" s="3"/>
      <c r="D13" s="3" t="s">
        <v>2641</v>
      </c>
      <c r="E13" s="4" t="s">
        <v>2693</v>
      </c>
      <c r="F13" s="3" t="s">
        <v>2566</v>
      </c>
      <c r="G13" s="3"/>
      <c r="H13" s="3"/>
      <c r="I13" s="3" t="s">
        <v>2508</v>
      </c>
      <c r="J13" s="42">
        <f>3.14*15*15*500*0.00000785</f>
        <v>2.7730124999999997</v>
      </c>
      <c r="K13" s="3"/>
      <c r="L13" s="3"/>
      <c r="M13" s="3">
        <f>SUMIFS('List Rev. 1'!$M$17:$M$2653,'List Rev. 1'!$D$17:$D$2653,'Total Summary'!D13)</f>
        <v>412</v>
      </c>
      <c r="N13" s="86"/>
      <c r="O13" s="86">
        <f t="shared" si="5"/>
        <v>1142.4811499999998</v>
      </c>
      <c r="P13" s="63">
        <f t="shared" si="6"/>
        <v>0.78543689320388343</v>
      </c>
      <c r="Q13" s="79">
        <f t="shared" si="3"/>
        <v>88.400000000000034</v>
      </c>
      <c r="R13" s="79" t="s">
        <v>2652</v>
      </c>
      <c r="S13" s="85">
        <f t="shared" si="4"/>
        <v>323.59999999999997</v>
      </c>
      <c r="T13" s="84"/>
      <c r="U13" s="84">
        <f t="shared" si="7"/>
        <v>245.13430500000004</v>
      </c>
      <c r="V13" s="84">
        <f>SUMIFS('List Rev. 1'!$V$17:$V$2600,'List Rev. 1'!$D$17:$D$2600,'Total Summary'!D13)</f>
        <v>897.3468449999998</v>
      </c>
      <c r="W13" s="29"/>
      <c r="X13" s="41">
        <f>SUMIFS('List Rev. 3'!$AC$17:$AC$2652,'List Rev. 3'!$G$17:$G$2652,'Total Summary'!$D13)</f>
        <v>245.13430499999998</v>
      </c>
      <c r="Z13" s="3" t="s">
        <v>2703</v>
      </c>
      <c r="AA13" s="84">
        <f t="shared" si="1"/>
        <v>88.400000000000034</v>
      </c>
      <c r="AB13" s="98">
        <v>335000</v>
      </c>
      <c r="AC13" s="98">
        <f t="shared" si="2"/>
        <v>29614000.000000011</v>
      </c>
      <c r="AD13" s="79"/>
      <c r="AF13" s="79"/>
      <c r="AG13" s="79"/>
      <c r="AH13" s="79"/>
      <c r="AI13" s="78"/>
      <c r="AJ13" s="79"/>
      <c r="AK13" s="79"/>
      <c r="AL13" s="79"/>
      <c r="AM13" s="79"/>
      <c r="AN13" s="120"/>
      <c r="AO13" s="123">
        <v>335000</v>
      </c>
      <c r="AP13" s="78"/>
      <c r="AQ13" s="79"/>
      <c r="AR13" s="79"/>
    </row>
    <row r="14" spans="1:44" ht="42" customHeight="1" x14ac:dyDescent="0.3">
      <c r="A14" s="3">
        <f t="shared" si="0"/>
        <v>8</v>
      </c>
      <c r="B14" s="4"/>
      <c r="C14" s="3"/>
      <c r="D14" s="3" t="s">
        <v>2642</v>
      </c>
      <c r="E14" s="4" t="s">
        <v>2694</v>
      </c>
      <c r="F14" s="3" t="s">
        <v>2566</v>
      </c>
      <c r="G14" s="3"/>
      <c r="H14" s="3"/>
      <c r="I14" s="3" t="s">
        <v>2508</v>
      </c>
      <c r="J14" s="42">
        <f>3.14*18*18*500*0.00000785</f>
        <v>3.9931379999999996</v>
      </c>
      <c r="K14" s="3"/>
      <c r="L14" s="3"/>
      <c r="M14" s="3">
        <f>SUMIFS('List Rev. 1'!$M$17:$M$2653,'List Rev. 1'!$D$17:$D$2653,'Total Summary'!D14)</f>
        <v>28</v>
      </c>
      <c r="N14" s="86"/>
      <c r="O14" s="86">
        <f t="shared" si="5"/>
        <v>111.807864</v>
      </c>
      <c r="P14" s="63">
        <f t="shared" si="6"/>
        <v>0.5</v>
      </c>
      <c r="Q14" s="79">
        <f t="shared" si="3"/>
        <v>14</v>
      </c>
      <c r="R14" s="79" t="s">
        <v>2652</v>
      </c>
      <c r="S14" s="85">
        <f t="shared" si="4"/>
        <v>14</v>
      </c>
      <c r="T14" s="84"/>
      <c r="U14" s="84">
        <f t="shared" si="7"/>
        <v>55.903931999999998</v>
      </c>
      <c r="V14" s="84">
        <f>SUMIFS('List Rev. 1'!$V$17:$V$2600,'List Rev. 1'!$D$17:$D$2600,'Total Summary'!D14)</f>
        <v>55.903931999999998</v>
      </c>
      <c r="W14" s="29"/>
      <c r="X14" s="41">
        <f>SUMIFS('List Rev. 3'!$AC$17:$AC$2652,'List Rev. 3'!$G$17:$G$2652,'Total Summary'!$D14)</f>
        <v>55.903931999999998</v>
      </c>
      <c r="Z14" s="3" t="s">
        <v>2703</v>
      </c>
      <c r="AA14" s="84">
        <f t="shared" si="1"/>
        <v>14</v>
      </c>
      <c r="AB14" s="98">
        <v>545000</v>
      </c>
      <c r="AC14" s="98">
        <f t="shared" si="2"/>
        <v>7630000</v>
      </c>
      <c r="AD14" s="79"/>
      <c r="AF14" s="79"/>
      <c r="AG14" s="79"/>
      <c r="AH14" s="79"/>
      <c r="AI14" s="78"/>
      <c r="AJ14" s="79"/>
      <c r="AK14" s="79"/>
      <c r="AL14" s="79"/>
      <c r="AM14" s="79"/>
      <c r="AN14" s="120"/>
      <c r="AO14" s="123">
        <v>545000</v>
      </c>
      <c r="AP14" s="78"/>
      <c r="AQ14" s="79"/>
      <c r="AR14" s="79"/>
    </row>
    <row r="15" spans="1:44" ht="42" customHeight="1" x14ac:dyDescent="0.3">
      <c r="A15" s="3">
        <f t="shared" si="0"/>
        <v>9</v>
      </c>
      <c r="B15" s="4"/>
      <c r="C15" s="3"/>
      <c r="D15" s="3" t="s">
        <v>2643</v>
      </c>
      <c r="E15" s="4" t="s">
        <v>2695</v>
      </c>
      <c r="F15" s="3" t="s">
        <v>2566</v>
      </c>
      <c r="G15" s="3"/>
      <c r="H15" s="3"/>
      <c r="I15" s="3" t="s">
        <v>2508</v>
      </c>
      <c r="J15" s="42">
        <f>3.14*20*20*500*0.00000785</f>
        <v>4.9297999999999993</v>
      </c>
      <c r="K15" s="3"/>
      <c r="L15" s="3"/>
      <c r="M15" s="3">
        <f>SUMIFS('List Rev. 1'!$M$17:$M$2653,'List Rev. 1'!$D$17:$D$2653,'Total Summary'!D15)</f>
        <v>4</v>
      </c>
      <c r="N15" s="86"/>
      <c r="O15" s="86">
        <f t="shared" si="5"/>
        <v>19.719199999999997</v>
      </c>
      <c r="P15" s="63">
        <f t="shared" si="6"/>
        <v>0.5</v>
      </c>
      <c r="Q15" s="79">
        <f t="shared" si="3"/>
        <v>2</v>
      </c>
      <c r="R15" s="79" t="s">
        <v>2652</v>
      </c>
      <c r="S15" s="85">
        <f t="shared" si="4"/>
        <v>2</v>
      </c>
      <c r="T15" s="84"/>
      <c r="U15" s="84">
        <f t="shared" si="7"/>
        <v>9.8595999999999986</v>
      </c>
      <c r="V15" s="84">
        <f>SUMIFS('List Rev. 1'!$V$17:$V$2600,'List Rev. 1'!$D$17:$D$2600,'Total Summary'!D15)</f>
        <v>9.8595999999999986</v>
      </c>
      <c r="W15" s="29"/>
      <c r="X15" s="41">
        <f>SUMIFS('List Rev. 3'!$AC$17:$AC$2652,'List Rev. 3'!$G$17:$G$2652,'Total Summary'!$D15)</f>
        <v>9.8595999999999986</v>
      </c>
      <c r="Z15" s="3" t="s">
        <v>2703</v>
      </c>
      <c r="AA15" s="84">
        <f t="shared" si="1"/>
        <v>2</v>
      </c>
      <c r="AB15" s="98">
        <v>700000</v>
      </c>
      <c r="AC15" s="98">
        <f t="shared" si="2"/>
        <v>1400000</v>
      </c>
      <c r="AD15" s="93" t="s">
        <v>2707</v>
      </c>
      <c r="AF15" s="79"/>
      <c r="AG15" s="79"/>
      <c r="AH15" s="79"/>
      <c r="AI15" s="78"/>
      <c r="AJ15" s="79"/>
      <c r="AK15" s="79"/>
      <c r="AL15" s="79"/>
      <c r="AM15" s="79"/>
      <c r="AN15" s="120"/>
      <c r="AO15" s="123"/>
      <c r="AP15" s="78"/>
      <c r="AQ15" s="79"/>
      <c r="AR15" s="79"/>
    </row>
    <row r="16" spans="1:44" ht="42" customHeight="1" x14ac:dyDescent="0.3">
      <c r="A16" s="3">
        <f t="shared" si="0"/>
        <v>10</v>
      </c>
      <c r="B16" s="4"/>
      <c r="C16" s="3"/>
      <c r="D16" s="3" t="s">
        <v>2644</v>
      </c>
      <c r="E16" s="4" t="s">
        <v>2696</v>
      </c>
      <c r="F16" s="3" t="s">
        <v>2566</v>
      </c>
      <c r="G16" s="3"/>
      <c r="H16" s="3"/>
      <c r="I16" s="3" t="s">
        <v>2508</v>
      </c>
      <c r="J16" s="42">
        <f>3.14*21*21*500*0.00000785</f>
        <v>5.4351044999999996</v>
      </c>
      <c r="K16" s="3"/>
      <c r="L16" s="3"/>
      <c r="M16" s="3">
        <f>SUMIFS('List Rev. 1'!$M$17:$M$2653,'List Rev. 1'!$D$17:$D$2653,'Total Summary'!D16)</f>
        <v>36</v>
      </c>
      <c r="N16" s="86"/>
      <c r="O16" s="86">
        <f t="shared" si="5"/>
        <v>195.66376199999999</v>
      </c>
      <c r="P16" s="63">
        <f t="shared" si="6"/>
        <v>0.55555555555555547</v>
      </c>
      <c r="Q16" s="79">
        <f t="shared" si="3"/>
        <v>16.000000000000004</v>
      </c>
      <c r="R16" s="79" t="s">
        <v>2652</v>
      </c>
      <c r="S16" s="85">
        <f t="shared" si="4"/>
        <v>19.999999999999996</v>
      </c>
      <c r="T16" s="84"/>
      <c r="U16" s="84">
        <f t="shared" si="7"/>
        <v>86.961672000000007</v>
      </c>
      <c r="V16" s="84">
        <f>SUMIFS('List Rev. 1'!$V$17:$V$2600,'List Rev. 1'!$D$17:$D$2600,'Total Summary'!D16)</f>
        <v>108.70208999999998</v>
      </c>
      <c r="W16" s="29"/>
      <c r="X16" s="41">
        <f>SUMIFS('List Rev. 3'!$AC$17:$AC$2652,'List Rev. 3'!$G$17:$G$2652,'Total Summary'!$D16)</f>
        <v>86.961671999999993</v>
      </c>
      <c r="Z16" s="3" t="s">
        <v>2703</v>
      </c>
      <c r="AA16" s="84">
        <f t="shared" si="1"/>
        <v>16.000000000000004</v>
      </c>
      <c r="AB16" s="98">
        <v>845000</v>
      </c>
      <c r="AC16" s="98">
        <f t="shared" si="2"/>
        <v>13520000.000000004</v>
      </c>
      <c r="AD16" s="79"/>
      <c r="AF16" s="98"/>
      <c r="AG16" s="98"/>
      <c r="AH16" s="98"/>
      <c r="AI16" s="96"/>
      <c r="AJ16" s="98"/>
      <c r="AK16" s="98"/>
      <c r="AL16" s="98"/>
      <c r="AM16" s="98"/>
      <c r="AN16" s="124"/>
      <c r="AO16" s="98">
        <v>845000</v>
      </c>
      <c r="AP16" s="78"/>
      <c r="AQ16" s="79"/>
      <c r="AR16" s="79"/>
    </row>
    <row r="17" spans="1:44" ht="42" customHeight="1" x14ac:dyDescent="0.3">
      <c r="A17" s="3">
        <f t="shared" si="0"/>
        <v>11</v>
      </c>
      <c r="B17" s="4"/>
      <c r="C17" s="3"/>
      <c r="D17" s="3" t="s">
        <v>2645</v>
      </c>
      <c r="E17" s="4" t="s">
        <v>2697</v>
      </c>
      <c r="F17" s="3" t="s">
        <v>2566</v>
      </c>
      <c r="G17" s="3"/>
      <c r="H17" s="3"/>
      <c r="I17" s="3" t="s">
        <v>2508</v>
      </c>
      <c r="J17" s="42">
        <f>3.14*23*23*500*0.00000785</f>
        <v>6.5196604999999996</v>
      </c>
      <c r="K17" s="3"/>
      <c r="L17" s="3"/>
      <c r="M17" s="3">
        <f>SUMIFS('List Rev. 1'!$M$17:$M$2653,'List Rev. 1'!$D$17:$D$2653,'Total Summary'!D17)</f>
        <v>332</v>
      </c>
      <c r="N17" s="86"/>
      <c r="O17" s="86">
        <f t="shared" si="5"/>
        <v>2164.527286</v>
      </c>
      <c r="P17" s="63">
        <f t="shared" si="6"/>
        <v>0.64216867469879524</v>
      </c>
      <c r="Q17" s="79">
        <f t="shared" si="3"/>
        <v>118.79999999999998</v>
      </c>
      <c r="R17" s="79" t="s">
        <v>2652</v>
      </c>
      <c r="S17" s="85">
        <f t="shared" si="4"/>
        <v>213.20000000000002</v>
      </c>
      <c r="T17" s="84"/>
      <c r="U17" s="84">
        <f t="shared" si="7"/>
        <v>774.53566739999997</v>
      </c>
      <c r="V17" s="84">
        <f>SUMIFS('List Rev. 1'!$V$17:$V$2600,'List Rev. 1'!$D$17:$D$2600,'Total Summary'!D17)</f>
        <v>1389.9916186</v>
      </c>
      <c r="W17" s="29"/>
      <c r="X17" s="41">
        <f>SUMIFS('List Rev. 3'!$AC$17:$AC$2652,'List Rev. 3'!$G$17:$G$2652,'Total Summary'!$D17)</f>
        <v>774.53566739999997</v>
      </c>
      <c r="Z17" s="3" t="s">
        <v>2703</v>
      </c>
      <c r="AA17" s="84">
        <f t="shared" si="1"/>
        <v>118.79999999999998</v>
      </c>
      <c r="AB17" s="98">
        <v>1100000</v>
      </c>
      <c r="AC17" s="98">
        <f t="shared" si="2"/>
        <v>130679999.99999999</v>
      </c>
      <c r="AD17" s="93" t="s">
        <v>2707</v>
      </c>
      <c r="AF17" s="79"/>
      <c r="AG17" s="79"/>
      <c r="AH17" s="79"/>
      <c r="AI17" s="78"/>
      <c r="AJ17" s="79"/>
      <c r="AK17" s="79"/>
      <c r="AL17" s="79"/>
      <c r="AM17" s="79"/>
      <c r="AN17" s="120"/>
      <c r="AO17" s="123"/>
      <c r="AP17" s="78"/>
      <c r="AQ17" s="79"/>
      <c r="AR17" s="79"/>
    </row>
    <row r="18" spans="1:44" ht="42" customHeight="1" x14ac:dyDescent="0.3">
      <c r="A18" s="3">
        <f t="shared" si="0"/>
        <v>12</v>
      </c>
      <c r="B18" s="4"/>
      <c r="C18" s="3"/>
      <c r="D18" s="3" t="s">
        <v>2646</v>
      </c>
      <c r="E18" s="4" t="s">
        <v>2698</v>
      </c>
      <c r="F18" s="3" t="s">
        <v>2566</v>
      </c>
      <c r="G18" s="3"/>
      <c r="H18" s="3"/>
      <c r="I18" s="3" t="s">
        <v>2508</v>
      </c>
      <c r="J18" s="42">
        <f>3.14*24*24*500*0.00000785</f>
        <v>7.0989119999999986</v>
      </c>
      <c r="K18" s="3"/>
      <c r="L18" s="3"/>
      <c r="M18" s="3">
        <f>SUMIFS('List Rev. 1'!$M$17:$M$2653,'List Rev. 1'!$D$17:$D$2653,'Total Summary'!D18)</f>
        <v>44</v>
      </c>
      <c r="N18" s="86"/>
      <c r="O18" s="86">
        <f t="shared" si="5"/>
        <v>312.35212799999994</v>
      </c>
      <c r="P18" s="63">
        <f t="shared" si="6"/>
        <v>0.55454545454545456</v>
      </c>
      <c r="Q18" s="79">
        <f t="shared" si="3"/>
        <v>19.599999999999998</v>
      </c>
      <c r="R18" s="79" t="s">
        <v>2652</v>
      </c>
      <c r="S18" s="85">
        <f t="shared" si="4"/>
        <v>24.400000000000002</v>
      </c>
      <c r="T18" s="84"/>
      <c r="U18" s="84">
        <f t="shared" si="7"/>
        <v>139.13867519999997</v>
      </c>
      <c r="V18" s="84">
        <f>SUMIFS('List Rev. 1'!$V$17:$V$2600,'List Rev. 1'!$D$17:$D$2600,'Total Summary'!D18)</f>
        <v>173.21345279999997</v>
      </c>
      <c r="W18" s="29"/>
      <c r="X18" s="41">
        <f>SUMIFS('List Rev. 3'!$AC$17:$AC$2652,'List Rev. 3'!$G$17:$G$2652,'Total Summary'!$D18)</f>
        <v>139.13867519999997</v>
      </c>
      <c r="Z18" s="3" t="s">
        <v>2703</v>
      </c>
      <c r="AA18" s="84">
        <f t="shared" si="1"/>
        <v>19.599999999999998</v>
      </c>
      <c r="AB18" s="98">
        <v>1350000</v>
      </c>
      <c r="AC18" s="98">
        <f t="shared" si="2"/>
        <v>26459999.999999996</v>
      </c>
      <c r="AD18" s="79"/>
      <c r="AF18" s="98"/>
      <c r="AG18" s="98"/>
      <c r="AH18" s="98"/>
      <c r="AI18" s="96"/>
      <c r="AJ18" s="98"/>
      <c r="AK18" s="98"/>
      <c r="AL18" s="98"/>
      <c r="AM18" s="98"/>
      <c r="AN18" s="124"/>
      <c r="AO18" s="98">
        <v>1350000</v>
      </c>
      <c r="AP18" s="78"/>
      <c r="AQ18" s="79"/>
      <c r="AR18" s="79"/>
    </row>
    <row r="19" spans="1:44" ht="42" customHeight="1" x14ac:dyDescent="0.3">
      <c r="A19" s="3">
        <f t="shared" si="0"/>
        <v>13</v>
      </c>
      <c r="B19" s="4"/>
      <c r="C19" s="3"/>
      <c r="D19" s="3" t="s">
        <v>2647</v>
      </c>
      <c r="E19" s="4" t="s">
        <v>2699</v>
      </c>
      <c r="F19" s="3" t="s">
        <v>2566</v>
      </c>
      <c r="G19" s="3"/>
      <c r="H19" s="3"/>
      <c r="I19" s="3" t="s">
        <v>2508</v>
      </c>
      <c r="J19" s="42">
        <f>3.14*29*29*500*0.00000785</f>
        <v>10.364904500000002</v>
      </c>
      <c r="K19" s="3"/>
      <c r="L19" s="3"/>
      <c r="M19" s="3">
        <f>SUMIFS('List Rev. 1'!$M$17:$M$2653,'List Rev. 1'!$D$17:$D$2653,'Total Summary'!D19)</f>
        <v>28</v>
      </c>
      <c r="N19" s="86"/>
      <c r="O19" s="86">
        <f t="shared" si="5"/>
        <v>290.21732600000007</v>
      </c>
      <c r="P19" s="63">
        <f t="shared" si="6"/>
        <v>0.58571428571428563</v>
      </c>
      <c r="Q19" s="79">
        <f t="shared" si="3"/>
        <v>11.600000000000001</v>
      </c>
      <c r="R19" s="79" t="s">
        <v>2652</v>
      </c>
      <c r="S19" s="85">
        <f t="shared" si="4"/>
        <v>16.399999999999999</v>
      </c>
      <c r="T19" s="84"/>
      <c r="U19" s="84">
        <f t="shared" si="7"/>
        <v>120.23289220000004</v>
      </c>
      <c r="V19" s="84">
        <f>SUMIFS('List Rev. 1'!$V$17:$V$2600,'List Rev. 1'!$D$17:$D$2600,'Total Summary'!D19)</f>
        <v>169.98443380000003</v>
      </c>
      <c r="W19" s="29"/>
      <c r="X19" s="41">
        <f>SUMIFS('List Rev. 3'!$AC$17:$AC$2652,'List Rev. 3'!$G$17:$G$2652,'Total Summary'!$D19)</f>
        <v>120.23289220000004</v>
      </c>
      <c r="Z19" s="3" t="s">
        <v>2703</v>
      </c>
      <c r="AA19" s="84">
        <f t="shared" si="1"/>
        <v>11.600000000000001</v>
      </c>
      <c r="AB19" s="98">
        <v>2125000</v>
      </c>
      <c r="AC19" s="98">
        <f t="shared" si="2"/>
        <v>24650000.000000004</v>
      </c>
      <c r="AD19" s="79"/>
      <c r="AF19" s="79"/>
      <c r="AG19" s="79"/>
      <c r="AH19" s="79"/>
      <c r="AI19" s="78"/>
      <c r="AJ19" s="79"/>
      <c r="AK19" s="79"/>
      <c r="AL19" s="79"/>
      <c r="AM19" s="79"/>
      <c r="AN19" s="120"/>
      <c r="AO19" s="123">
        <v>2125000</v>
      </c>
      <c r="AP19" s="78"/>
      <c r="AQ19" s="79"/>
      <c r="AR19" s="79"/>
    </row>
    <row r="20" spans="1:44" ht="42" customHeight="1" x14ac:dyDescent="0.3">
      <c r="A20" s="3">
        <f t="shared" si="0"/>
        <v>14</v>
      </c>
      <c r="B20" s="4"/>
      <c r="C20" s="3"/>
      <c r="D20" s="3" t="s">
        <v>2648</v>
      </c>
      <c r="E20" s="4" t="s">
        <v>2700</v>
      </c>
      <c r="F20" s="3" t="s">
        <v>2566</v>
      </c>
      <c r="G20" s="3"/>
      <c r="H20" s="3"/>
      <c r="I20" s="3" t="s">
        <v>2508</v>
      </c>
      <c r="J20" s="42">
        <f>3.14*32*32*500*0.00000785</f>
        <v>12.620287999999999</v>
      </c>
      <c r="K20" s="3"/>
      <c r="L20" s="3"/>
      <c r="M20" s="3">
        <f>SUMIFS('List Rev. 1'!$M$17:$M$2653,'List Rev. 1'!$D$17:$D$2653,'Total Summary'!D20)</f>
        <v>16</v>
      </c>
      <c r="N20" s="86"/>
      <c r="O20" s="86">
        <f t="shared" si="5"/>
        <v>201.92460799999998</v>
      </c>
      <c r="P20" s="63">
        <f t="shared" si="6"/>
        <v>0.5</v>
      </c>
      <c r="Q20" s="79">
        <f t="shared" si="3"/>
        <v>8</v>
      </c>
      <c r="R20" s="79" t="s">
        <v>2652</v>
      </c>
      <c r="S20" s="85">
        <f t="shared" si="4"/>
        <v>8</v>
      </c>
      <c r="T20" s="84"/>
      <c r="U20" s="84">
        <f t="shared" si="7"/>
        <v>100.96230399999999</v>
      </c>
      <c r="V20" s="84">
        <f>SUMIFS('List Rev. 1'!$V$17:$V$2600,'List Rev. 1'!$D$17:$D$2600,'Total Summary'!D20)</f>
        <v>100.96230399999999</v>
      </c>
      <c r="W20" s="29"/>
      <c r="X20" s="41">
        <f>SUMIFS('List Rev. 3'!$AC$17:$AC$2652,'List Rev. 3'!$G$17:$G$2652,'Total Summary'!$D20)</f>
        <v>100.96230399999999</v>
      </c>
      <c r="Z20" s="3" t="s">
        <v>2703</v>
      </c>
      <c r="AA20" s="84">
        <f t="shared" si="1"/>
        <v>8</v>
      </c>
      <c r="AB20" s="98">
        <v>2750000</v>
      </c>
      <c r="AC20" s="98">
        <f t="shared" si="2"/>
        <v>22000000</v>
      </c>
      <c r="AD20" s="79"/>
      <c r="AF20" s="79"/>
      <c r="AG20" s="79"/>
      <c r="AH20" s="79"/>
      <c r="AI20" s="78"/>
      <c r="AJ20" s="79"/>
      <c r="AK20" s="79"/>
      <c r="AL20" s="79"/>
      <c r="AM20" s="79"/>
      <c r="AN20" s="120"/>
      <c r="AO20" s="123">
        <v>2750000</v>
      </c>
      <c r="AP20" s="78"/>
      <c r="AQ20" s="79"/>
      <c r="AR20" s="79"/>
    </row>
    <row r="21" spans="1:44" ht="42" customHeight="1" x14ac:dyDescent="0.3">
      <c r="A21" s="3">
        <f t="shared" si="0"/>
        <v>15</v>
      </c>
      <c r="B21" s="4"/>
      <c r="C21" s="3"/>
      <c r="D21" s="3" t="s">
        <v>2649</v>
      </c>
      <c r="E21" s="4" t="s">
        <v>2701</v>
      </c>
      <c r="F21" s="3" t="s">
        <v>2566</v>
      </c>
      <c r="G21" s="3"/>
      <c r="H21" s="3"/>
      <c r="I21" s="3" t="s">
        <v>2508</v>
      </c>
      <c r="J21" s="42">
        <f>3.14*33*33*500*0.00000785</f>
        <v>13.4213805</v>
      </c>
      <c r="K21" s="3"/>
      <c r="L21" s="3"/>
      <c r="M21" s="3">
        <f>SUMIFS('List Rev. 1'!$M$17:$M$2653,'List Rev. 1'!$D$17:$D$2653,'Total Summary'!D21)</f>
        <v>4</v>
      </c>
      <c r="N21" s="86"/>
      <c r="O21" s="86">
        <f t="shared" si="5"/>
        <v>53.685521999999999</v>
      </c>
      <c r="P21" s="63">
        <f t="shared" si="6"/>
        <v>0.5</v>
      </c>
      <c r="Q21" s="79">
        <f t="shared" si="3"/>
        <v>2</v>
      </c>
      <c r="R21" s="79" t="s">
        <v>2652</v>
      </c>
      <c r="S21" s="85">
        <f t="shared" si="4"/>
        <v>2</v>
      </c>
      <c r="T21" s="84"/>
      <c r="U21" s="84">
        <f t="shared" si="7"/>
        <v>26.842760999999999</v>
      </c>
      <c r="V21" s="84">
        <f>SUMIFS('List Rev. 1'!$V$17:$V$2600,'List Rev. 1'!$D$17:$D$2600,'Total Summary'!D21)</f>
        <v>26.842760999999999</v>
      </c>
      <c r="W21" s="29"/>
      <c r="X21" s="41">
        <f>SUMIFS('List Rev. 3'!$AC$17:$AC$2652,'List Rev. 3'!$G$17:$G$2652,'Total Summary'!$D21)</f>
        <v>26.842760999999999</v>
      </c>
      <c r="Z21" s="3" t="s">
        <v>2703</v>
      </c>
      <c r="AA21" s="84">
        <f t="shared" si="1"/>
        <v>2</v>
      </c>
      <c r="AB21" s="98">
        <v>3000000</v>
      </c>
      <c r="AC21" s="98">
        <f t="shared" si="2"/>
        <v>6000000</v>
      </c>
      <c r="AD21" s="93" t="s">
        <v>2707</v>
      </c>
      <c r="AF21" s="79"/>
      <c r="AG21" s="79"/>
      <c r="AH21" s="79"/>
      <c r="AI21" s="78"/>
      <c r="AJ21" s="79"/>
      <c r="AK21" s="79"/>
      <c r="AL21" s="79"/>
      <c r="AM21" s="79"/>
      <c r="AN21" s="120"/>
      <c r="AO21" s="123"/>
      <c r="AP21" s="78"/>
      <c r="AQ21" s="79"/>
      <c r="AR21" s="79"/>
    </row>
    <row r="22" spans="1:44" ht="42" customHeight="1" x14ac:dyDescent="0.3">
      <c r="A22" s="3">
        <f t="shared" si="0"/>
        <v>16</v>
      </c>
      <c r="B22" s="4"/>
      <c r="C22" s="3"/>
      <c r="D22" s="3" t="s">
        <v>2239</v>
      </c>
      <c r="E22" s="4" t="s">
        <v>2244</v>
      </c>
      <c r="F22" s="3" t="s">
        <v>2245</v>
      </c>
      <c r="G22" s="3" t="s">
        <v>2702</v>
      </c>
      <c r="H22" s="3"/>
      <c r="I22" s="3" t="s">
        <v>2508</v>
      </c>
      <c r="J22" s="3">
        <v>0.09</v>
      </c>
      <c r="K22" s="3"/>
      <c r="L22" s="3"/>
      <c r="M22" s="3">
        <f>SUMIFS('List Rev. 1'!$M$17:$M$2653,'List Rev. 1'!$E$17:$E$2653,'Total Summary'!E22)</f>
        <v>1984</v>
      </c>
      <c r="N22" s="86"/>
      <c r="O22" s="86">
        <f>M22*J22</f>
        <v>178.56</v>
      </c>
      <c r="P22" s="63">
        <f>V22/O22</f>
        <v>0.58548443100358405</v>
      </c>
      <c r="Q22" s="79">
        <f t="shared" si="3"/>
        <v>822.39888888888936</v>
      </c>
      <c r="R22" s="79" t="s">
        <v>2652</v>
      </c>
      <c r="S22" s="85">
        <f t="shared" si="4"/>
        <v>1161.6011111111106</v>
      </c>
      <c r="T22" s="84"/>
      <c r="U22" s="84">
        <f>O22-V22</f>
        <v>74.01590000000003</v>
      </c>
      <c r="V22" s="84">
        <f>SUMIFS('List Rev. 1'!$V$17:$V$2600,'List Rev. 1'!$D$17:$D$2600,'Total Summary'!D22)</f>
        <v>104.54409999999997</v>
      </c>
      <c r="W22" s="29"/>
      <c r="X22" s="41">
        <f>SUMIFS('List Rev. 3'!$AC$17:$AC$2652,'List Rev. 3'!$H$17:$H$2652,'Total Summary'!$E22)</f>
        <v>178.55999999999997</v>
      </c>
      <c r="Z22" s="3" t="s">
        <v>2703</v>
      </c>
      <c r="AA22" s="84">
        <f t="shared" si="1"/>
        <v>822.39888888888936</v>
      </c>
      <c r="AB22" s="98">
        <v>18000</v>
      </c>
      <c r="AC22" s="98">
        <f t="shared" si="2"/>
        <v>14803180.000000009</v>
      </c>
      <c r="AD22" s="79"/>
      <c r="AF22" s="98"/>
      <c r="AG22" s="98"/>
      <c r="AH22" s="98"/>
      <c r="AI22" s="96"/>
      <c r="AJ22" s="98"/>
      <c r="AK22" s="98"/>
      <c r="AL22" s="98"/>
      <c r="AM22" s="98"/>
      <c r="AN22" s="124"/>
      <c r="AO22" s="98">
        <v>18000</v>
      </c>
      <c r="AP22" s="78"/>
      <c r="AQ22" s="79"/>
      <c r="AR22" s="79"/>
    </row>
    <row r="23" spans="1:44" ht="42" customHeight="1" x14ac:dyDescent="0.3">
      <c r="A23" s="3">
        <f t="shared" si="0"/>
        <v>17</v>
      </c>
      <c r="B23" s="4"/>
      <c r="C23" s="3"/>
      <c r="D23" s="3" t="s">
        <v>2239</v>
      </c>
      <c r="E23" s="4" t="s">
        <v>2242</v>
      </c>
      <c r="F23" s="3" t="s">
        <v>5</v>
      </c>
      <c r="G23" s="3" t="s">
        <v>2702</v>
      </c>
      <c r="H23" s="3"/>
      <c r="I23" s="3" t="s">
        <v>2508</v>
      </c>
      <c r="J23" s="3">
        <v>0.13</v>
      </c>
      <c r="K23" s="3"/>
      <c r="L23" s="3"/>
      <c r="M23" s="3">
        <f>SUMIFS('List Rev. 1'!$M$17:$M$2653,'List Rev. 1'!$E$17:$E$2653,'Total Summary'!E23)</f>
        <v>5584</v>
      </c>
      <c r="N23" s="86"/>
      <c r="O23" s="86">
        <f>M23*J23</f>
        <v>725.92000000000007</v>
      </c>
      <c r="P23" s="63">
        <f>V23/O23</f>
        <v>0.1440160072735287</v>
      </c>
      <c r="Q23" s="79">
        <f t="shared" si="3"/>
        <v>4779.8146153846155</v>
      </c>
      <c r="R23" s="79" t="s">
        <v>2652</v>
      </c>
      <c r="S23" s="85">
        <f t="shared" si="4"/>
        <v>804.18538461538424</v>
      </c>
      <c r="T23" s="84"/>
      <c r="U23" s="84">
        <f>O23-V23</f>
        <v>621.37590000000012</v>
      </c>
      <c r="V23" s="84">
        <f>SUMIFS('List Rev. 1'!$V$17:$V$2600,'List Rev. 1'!$D$17:$D$2600,'Total Summary'!D23)</f>
        <v>104.54409999999997</v>
      </c>
      <c r="W23" s="29"/>
      <c r="X23" s="41">
        <f>SUMIFS('List Rev. 3'!$AC$17:$AC$2652,'List Rev. 3'!$H$17:$H$2652,'Total Summary'!$E23)</f>
        <v>682.26119000000006</v>
      </c>
      <c r="Z23" s="3" t="s">
        <v>2703</v>
      </c>
      <c r="AA23" s="84">
        <f t="shared" si="1"/>
        <v>4779.8146153846155</v>
      </c>
      <c r="AB23" s="98">
        <v>19560</v>
      </c>
      <c r="AC23" s="98">
        <f t="shared" si="2"/>
        <v>93493173.876923084</v>
      </c>
      <c r="AD23" s="79"/>
      <c r="AF23" s="79"/>
      <c r="AG23" s="79"/>
      <c r="AH23" s="79"/>
      <c r="AI23" s="78"/>
      <c r="AJ23" s="79"/>
      <c r="AK23" s="79"/>
      <c r="AL23" s="79"/>
      <c r="AM23" s="79"/>
      <c r="AN23" s="120"/>
      <c r="AO23" s="123">
        <v>19560</v>
      </c>
      <c r="AP23" s="78"/>
      <c r="AQ23" s="79"/>
      <c r="AR23" s="79"/>
    </row>
    <row r="24" spans="1:44" ht="42" customHeight="1" x14ac:dyDescent="0.3">
      <c r="A24" s="3">
        <f t="shared" si="0"/>
        <v>18</v>
      </c>
      <c r="B24" s="4"/>
      <c r="C24" s="3"/>
      <c r="D24" s="3" t="s">
        <v>2239</v>
      </c>
      <c r="E24" s="4" t="s">
        <v>2243</v>
      </c>
      <c r="F24" s="3" t="s">
        <v>5</v>
      </c>
      <c r="G24" s="3" t="s">
        <v>2702</v>
      </c>
      <c r="H24" s="3"/>
      <c r="I24" s="3" t="s">
        <v>2508</v>
      </c>
      <c r="J24" s="3">
        <v>0.13</v>
      </c>
      <c r="K24" s="3"/>
      <c r="L24" s="3"/>
      <c r="M24" s="3">
        <f>SUMIFS('List Rev. 1'!$M$17:$M$2653,'List Rev. 1'!$E$17:$E$2653,'Total Summary'!E24)</f>
        <v>4080</v>
      </c>
      <c r="N24" s="86"/>
      <c r="O24" s="86">
        <f>M24*J24</f>
        <v>530.4</v>
      </c>
      <c r="P24" s="63">
        <f>V24/O24</f>
        <v>0.19710426093514324</v>
      </c>
      <c r="Q24" s="79">
        <f t="shared" si="3"/>
        <v>3275.8146153846155</v>
      </c>
      <c r="R24" s="79" t="s">
        <v>2652</v>
      </c>
      <c r="S24" s="85">
        <f t="shared" si="4"/>
        <v>804.18538461538446</v>
      </c>
      <c r="T24" s="84"/>
      <c r="U24" s="84">
        <f>O24-V24</f>
        <v>425.85590000000002</v>
      </c>
      <c r="V24" s="84">
        <f>SUMIFS('List Rev. 1'!$V$17:$V$2600,'List Rev. 1'!$D$17:$D$2600,'Total Summary'!D24)</f>
        <v>104.54409999999997</v>
      </c>
      <c r="W24" s="29"/>
      <c r="X24" s="41">
        <f>SUMIFS('List Rev. 3'!$AC$17:$AC$2652,'List Rev. 3'!$H$17:$H$2652,'Total Summary'!$E24)</f>
        <v>453.98119000000003</v>
      </c>
      <c r="Z24" s="3" t="s">
        <v>2703</v>
      </c>
      <c r="AA24" s="84">
        <f t="shared" si="1"/>
        <v>3275.8146153846155</v>
      </c>
      <c r="AB24" s="98">
        <v>19560</v>
      </c>
      <c r="AC24" s="98">
        <f t="shared" si="2"/>
        <v>64074933.876923077</v>
      </c>
      <c r="AD24" s="79"/>
      <c r="AF24" s="79"/>
      <c r="AG24" s="79"/>
      <c r="AH24" s="79"/>
      <c r="AI24" s="78"/>
      <c r="AJ24" s="79"/>
      <c r="AK24" s="79"/>
      <c r="AL24" s="79"/>
      <c r="AM24" s="79"/>
      <c r="AN24" s="120"/>
      <c r="AO24" s="123">
        <v>19560</v>
      </c>
      <c r="AP24" s="78"/>
      <c r="AQ24" s="79"/>
      <c r="AR24" s="79"/>
    </row>
    <row r="25" spans="1:44" ht="42" customHeight="1" x14ac:dyDescent="0.3">
      <c r="A25" s="3">
        <f t="shared" si="0"/>
        <v>19</v>
      </c>
      <c r="B25" s="4"/>
      <c r="C25" s="3"/>
      <c r="D25" s="3" t="s">
        <v>2239</v>
      </c>
      <c r="E25" s="4" t="s">
        <v>2240</v>
      </c>
      <c r="F25" s="3" t="s">
        <v>2241</v>
      </c>
      <c r="G25" s="3" t="s">
        <v>2702</v>
      </c>
      <c r="H25" s="3"/>
      <c r="I25" s="3" t="s">
        <v>2508</v>
      </c>
      <c r="J25" s="3">
        <v>0.18</v>
      </c>
      <c r="K25" s="3"/>
      <c r="L25" s="3"/>
      <c r="M25" s="3">
        <f>SUMIFS('List Rev. 1'!$M$17:$M$2653,'List Rev. 1'!$E$17:$E$2653,'Total Summary'!E25)</f>
        <v>7044</v>
      </c>
      <c r="N25" s="86"/>
      <c r="O25" s="86">
        <f>M25*J25</f>
        <v>1267.9199999999998</v>
      </c>
      <c r="P25" s="63">
        <f>V25/O25</f>
        <v>8.2453230487727916E-2</v>
      </c>
      <c r="Q25" s="79">
        <f t="shared" si="3"/>
        <v>6463.1994444444445</v>
      </c>
      <c r="R25" s="79" t="s">
        <v>2652</v>
      </c>
      <c r="S25" s="85">
        <f t="shared" si="4"/>
        <v>580.80055555555543</v>
      </c>
      <c r="T25" s="84"/>
      <c r="U25" s="84">
        <f>O25-V25</f>
        <v>1163.3758999999998</v>
      </c>
      <c r="V25" s="84">
        <f>SUMIFS('List Rev. 1'!$V$17:$V$2600,'List Rev. 1'!$D$17:$D$2600,'Total Summary'!D25)</f>
        <v>104.54409999999997</v>
      </c>
      <c r="W25" s="29"/>
      <c r="X25" s="41">
        <f>SUMIFS('List Rev. 3'!$AC$17:$AC$2652,'List Rev. 3'!$H$17:$H$2652,'Total Summary'!$E25)</f>
        <v>1267.92</v>
      </c>
      <c r="Z25" s="3" t="s">
        <v>2703</v>
      </c>
      <c r="AA25" s="84">
        <f t="shared" si="1"/>
        <v>6463.1994444444445</v>
      </c>
      <c r="AB25" s="98">
        <v>30500</v>
      </c>
      <c r="AC25" s="98">
        <f t="shared" si="2"/>
        <v>197127583.05555555</v>
      </c>
      <c r="AD25" s="79"/>
      <c r="AF25" s="79"/>
      <c r="AG25" s="79"/>
      <c r="AH25" s="79"/>
      <c r="AI25" s="78"/>
      <c r="AJ25" s="79"/>
      <c r="AK25" s="79"/>
      <c r="AL25" s="79"/>
      <c r="AM25" s="79"/>
      <c r="AN25" s="120"/>
      <c r="AO25" s="123">
        <v>30500</v>
      </c>
      <c r="AP25" s="78"/>
      <c r="AQ25" s="79"/>
      <c r="AR25" s="79"/>
    </row>
    <row r="26" spans="1:44" ht="42" customHeight="1" x14ac:dyDescent="0.3">
      <c r="A26" s="3">
        <f t="shared" si="0"/>
        <v>20</v>
      </c>
      <c r="B26" s="4"/>
      <c r="C26" s="3"/>
      <c r="D26" s="3" t="s">
        <v>2654</v>
      </c>
      <c r="E26" s="4" t="s">
        <v>2670</v>
      </c>
      <c r="F26" s="3"/>
      <c r="G26" s="3"/>
      <c r="H26" s="3"/>
      <c r="I26" s="3"/>
      <c r="J26" s="42"/>
      <c r="K26" s="3"/>
      <c r="L26" s="3"/>
      <c r="M26" s="3"/>
      <c r="N26" s="79">
        <f>SUMIFS('List Rev. 1'!$N$17:$N$2653,'List Rev. 1'!$D$17:$D$2653,'Total Summary'!D26)</f>
        <v>2.1096000000000004</v>
      </c>
      <c r="O26" s="79">
        <f>SUMIFS('List Rev. 1'!$O$17:$O$2653,'List Rev. 1'!$D$17:$D$2653,'Total Summary'!D26)</f>
        <v>353.18719999999996</v>
      </c>
      <c r="P26" s="63">
        <f>V26/O26</f>
        <v>0.58221906116642963</v>
      </c>
      <c r="Q26" s="79">
        <f>N26-S26</f>
        <v>0.88135066856330013</v>
      </c>
      <c r="R26" s="79" t="s">
        <v>2298</v>
      </c>
      <c r="S26" s="85">
        <f>P26*N26</f>
        <v>1.2282493314367002</v>
      </c>
      <c r="T26" s="84"/>
      <c r="U26" s="84">
        <f>O26-V26</f>
        <v>147.55487999999997</v>
      </c>
      <c r="V26" s="84">
        <f>SUMIFS('List Rev. 1'!$V$17:$V$2600,'List Rev. 1'!$D$17:$D$2600,'Total Summary'!D26)</f>
        <v>205.63231999999999</v>
      </c>
      <c r="W26" s="84"/>
      <c r="X26" s="84">
        <f>SUMIFS('List Rev. 3'!$AC$17:$AC$2600,'List Rev. 3'!$G$17:$G$2600,'Total Summary'!$D26)</f>
        <v>26.550292607999996</v>
      </c>
      <c r="Z26" s="3" t="s">
        <v>2545</v>
      </c>
      <c r="AA26" s="84">
        <f t="shared" ref="AA26:AA34" si="8">X26</f>
        <v>26.550292607999996</v>
      </c>
      <c r="AB26" s="98">
        <v>13500</v>
      </c>
      <c r="AC26" s="98">
        <f t="shared" si="2"/>
        <v>358428.95020799997</v>
      </c>
      <c r="AD26" s="79"/>
      <c r="AF26" s="79"/>
      <c r="AG26" s="79"/>
      <c r="AH26" s="79"/>
      <c r="AI26" s="78"/>
      <c r="AJ26" s="79">
        <v>13500</v>
      </c>
      <c r="AK26" s="79"/>
      <c r="AL26" s="79"/>
      <c r="AM26" s="79"/>
      <c r="AN26" s="120"/>
      <c r="AO26" s="123"/>
      <c r="AP26" s="78"/>
      <c r="AQ26" s="79"/>
      <c r="AR26" s="79"/>
    </row>
    <row r="27" spans="1:44" ht="42" customHeight="1" x14ac:dyDescent="0.3">
      <c r="A27" s="3">
        <f t="shared" si="0"/>
        <v>21</v>
      </c>
      <c r="B27" s="4"/>
      <c r="C27" s="3"/>
      <c r="D27" s="3" t="s">
        <v>2655</v>
      </c>
      <c r="E27" s="4" t="s">
        <v>2662</v>
      </c>
      <c r="F27" s="3"/>
      <c r="G27" s="3"/>
      <c r="H27" s="3"/>
      <c r="I27" s="3"/>
      <c r="J27" s="42"/>
      <c r="K27" s="61"/>
      <c r="L27" s="3"/>
      <c r="M27" s="3"/>
      <c r="N27" s="79">
        <f>SUMIFS('List Rev. 1'!$N$17:$N$2653,'List Rev. 1'!$D$17:$D$2653,'Total Summary'!D27)</f>
        <v>24.343200000000003</v>
      </c>
      <c r="O27" s="79">
        <f>SUMIFS('List Rev. 1'!$O$17:$O$2653,'List Rev. 1'!$D$17:$D$2653,'Total Summary'!D27)</f>
        <v>4458.1457025</v>
      </c>
      <c r="P27" s="63">
        <f t="shared" ref="P27:P34" si="9">V27/O27</f>
        <v>0.53611614486034176</v>
      </c>
      <c r="Q27" s="79">
        <f t="shared" ref="Q27:Q34" si="10">N27-S27</f>
        <v>11.292417462435729</v>
      </c>
      <c r="R27" s="79" t="s">
        <v>2298</v>
      </c>
      <c r="S27" s="85">
        <f t="shared" ref="S27:S34" si="11">P27*N27</f>
        <v>13.050782537564274</v>
      </c>
      <c r="T27" s="84"/>
      <c r="U27" s="84">
        <f t="shared" ref="U27:U34" si="12">O27-V27</f>
        <v>2068.0618152500001</v>
      </c>
      <c r="V27" s="84">
        <f>SUMIFS('List Rev. 1'!$V$17:$V$2600,'List Rev. 1'!$D$17:$D$2600,'Total Summary'!D27)</f>
        <v>2390.0838872499999</v>
      </c>
      <c r="W27" s="84"/>
      <c r="X27" s="84">
        <f>SUMIFS('List Rev. 3'!$AC$17:$AC$2600,'List Rev. 3'!$G$17:$G$2600,'Total Summary'!$D27)</f>
        <v>513.29648304812508</v>
      </c>
      <c r="Z27" s="3" t="s">
        <v>2545</v>
      </c>
      <c r="AA27" s="84">
        <f t="shared" si="8"/>
        <v>513.29648304812508</v>
      </c>
      <c r="AB27" s="98">
        <v>13500</v>
      </c>
      <c r="AC27" s="98">
        <f t="shared" si="2"/>
        <v>6929502.5211496884</v>
      </c>
      <c r="AD27" s="79"/>
      <c r="AF27" s="79"/>
      <c r="AG27" s="79"/>
      <c r="AH27" s="79"/>
      <c r="AI27" s="78"/>
      <c r="AJ27" s="122">
        <v>13500</v>
      </c>
      <c r="AK27" s="79"/>
      <c r="AL27" s="79"/>
      <c r="AM27" s="79"/>
      <c r="AN27" s="120"/>
      <c r="AO27" s="79"/>
      <c r="AP27" s="78"/>
      <c r="AQ27" s="79"/>
      <c r="AR27" s="79"/>
    </row>
    <row r="28" spans="1:44" ht="42" customHeight="1" x14ac:dyDescent="0.3">
      <c r="A28" s="3">
        <f t="shared" si="0"/>
        <v>22</v>
      </c>
      <c r="B28" s="4"/>
      <c r="C28" s="3"/>
      <c r="D28" s="3" t="s">
        <v>2656</v>
      </c>
      <c r="E28" s="4" t="s">
        <v>2667</v>
      </c>
      <c r="F28" s="3"/>
      <c r="G28" s="7"/>
      <c r="H28" s="7"/>
      <c r="I28" s="7"/>
      <c r="J28" s="7"/>
      <c r="K28" s="3"/>
      <c r="L28" s="3"/>
      <c r="M28" s="3"/>
      <c r="N28" s="79">
        <f>SUMIFS('List Rev. 1'!$N$17:$N$2653,'List Rev. 1'!$D$17:$D$2653,'Total Summary'!D28)</f>
        <v>3.6248</v>
      </c>
      <c r="O28" s="79">
        <f>SUMIFS('List Rev. 1'!$O$17:$O$2653,'List Rev. 1'!$D$17:$D$2653,'Total Summary'!D28)</f>
        <v>853.6404</v>
      </c>
      <c r="P28" s="63">
        <f t="shared" si="9"/>
        <v>0.48488192451997353</v>
      </c>
      <c r="Q28" s="79">
        <f t="shared" si="10"/>
        <v>1.8672</v>
      </c>
      <c r="R28" s="79" t="s">
        <v>2298</v>
      </c>
      <c r="S28" s="85">
        <f t="shared" si="11"/>
        <v>1.7576000000000001</v>
      </c>
      <c r="T28" s="84"/>
      <c r="U28" s="84">
        <f t="shared" si="12"/>
        <v>439.72559999999999</v>
      </c>
      <c r="V28" s="84">
        <f>SUMIFS('List Rev. 1'!$V$17:$V$2600,'List Rev. 1'!$D$17:$D$2600,'Total Summary'!D28)</f>
        <v>413.91480000000001</v>
      </c>
      <c r="W28" s="84"/>
      <c r="X28" s="84">
        <f>SUMIFS('List Rev. 3'!$AC$17:$AC$2600,'List Rev. 3'!$G$17:$G$2600,'Total Summary'!$D28)</f>
        <v>65.170089439999998</v>
      </c>
      <c r="Z28" s="3" t="s">
        <v>2545</v>
      </c>
      <c r="AA28" s="84">
        <f t="shared" si="8"/>
        <v>65.170089439999998</v>
      </c>
      <c r="AB28" s="98">
        <v>13500</v>
      </c>
      <c r="AC28" s="98">
        <f t="shared" si="2"/>
        <v>879796.20744000003</v>
      </c>
      <c r="AD28" s="79"/>
      <c r="AF28" s="79"/>
      <c r="AG28" s="79"/>
      <c r="AH28" s="79"/>
      <c r="AI28" s="78"/>
      <c r="AJ28" s="122">
        <v>13500</v>
      </c>
      <c r="AK28" s="79"/>
      <c r="AL28" s="79"/>
      <c r="AM28" s="79"/>
      <c r="AN28" s="120"/>
      <c r="AO28" s="79"/>
      <c r="AP28" s="78"/>
      <c r="AQ28" s="79"/>
      <c r="AR28" s="79"/>
    </row>
    <row r="29" spans="1:44" ht="42" customHeight="1" x14ac:dyDescent="0.3">
      <c r="A29" s="3">
        <f t="shared" si="0"/>
        <v>23</v>
      </c>
      <c r="B29" s="4"/>
      <c r="C29" s="3"/>
      <c r="D29" s="3" t="s">
        <v>2657</v>
      </c>
      <c r="E29" s="4" t="s">
        <v>2666</v>
      </c>
      <c r="F29" s="3"/>
      <c r="G29" s="7"/>
      <c r="H29" s="7"/>
      <c r="I29" s="7"/>
      <c r="J29" s="7"/>
      <c r="K29" s="3"/>
      <c r="L29" s="3"/>
      <c r="M29" s="3"/>
      <c r="N29" s="79">
        <f>SUMIFS('List Rev. 1'!$N$17:$N$2653,'List Rev. 1'!$D$17:$D$2653,'Total Summary'!D29)</f>
        <v>8.9890240000000006</v>
      </c>
      <c r="O29" s="79">
        <f>SUMIFS('List Rev. 1'!$O$17:$O$2653,'List Rev. 1'!$D$17:$D$2653,'Total Summary'!D29)</f>
        <v>2258.0428287999998</v>
      </c>
      <c r="P29" s="63">
        <f t="shared" si="9"/>
        <v>0.95000000000000007</v>
      </c>
      <c r="Q29" s="79">
        <f t="shared" si="10"/>
        <v>0.44945119999999861</v>
      </c>
      <c r="R29" s="79" t="s">
        <v>2298</v>
      </c>
      <c r="S29" s="85">
        <f t="shared" si="11"/>
        <v>8.539572800000002</v>
      </c>
      <c r="T29" s="84"/>
      <c r="U29" s="84">
        <f t="shared" si="12"/>
        <v>112.90214143999992</v>
      </c>
      <c r="V29" s="84">
        <f>SUMIFS('List Rev. 1'!$V$17:$V$2600,'List Rev. 1'!$D$17:$D$2600,'Total Summary'!D29)</f>
        <v>2145.1406873599999</v>
      </c>
      <c r="W29" s="84"/>
      <c r="X29" s="84">
        <f>SUMIFS('List Rev. 3'!$AC$17:$AC$2600,'List Rev. 3'!$G$17:$G$2600,'Total Summary'!$D29)</f>
        <v>553.58358634287106</v>
      </c>
      <c r="Z29" s="3" t="s">
        <v>2545</v>
      </c>
      <c r="AA29" s="84">
        <f t="shared" si="8"/>
        <v>553.58358634287106</v>
      </c>
      <c r="AB29" s="98">
        <v>13500</v>
      </c>
      <c r="AC29" s="98">
        <f t="shared" si="2"/>
        <v>7473378.4156287592</v>
      </c>
      <c r="AD29" s="79"/>
      <c r="AF29" s="79"/>
      <c r="AG29" s="79"/>
      <c r="AH29" s="79"/>
      <c r="AI29" s="78"/>
      <c r="AJ29" s="122">
        <v>13500</v>
      </c>
      <c r="AK29" s="79"/>
      <c r="AL29" s="79"/>
      <c r="AM29" s="79"/>
      <c r="AN29" s="120"/>
      <c r="AO29" s="79"/>
      <c r="AP29" s="78"/>
      <c r="AQ29" s="79"/>
      <c r="AR29" s="79"/>
    </row>
    <row r="30" spans="1:44" ht="42" customHeight="1" x14ac:dyDescent="0.3">
      <c r="A30" s="3">
        <f t="shared" si="0"/>
        <v>24</v>
      </c>
      <c r="B30" s="4"/>
      <c r="C30" s="3"/>
      <c r="D30" s="3" t="s">
        <v>2658</v>
      </c>
      <c r="E30" s="4" t="s">
        <v>2668</v>
      </c>
      <c r="F30" s="3"/>
      <c r="G30" s="7"/>
      <c r="H30" s="7"/>
      <c r="I30" s="7"/>
      <c r="J30" s="7"/>
      <c r="K30" s="3"/>
      <c r="L30" s="3"/>
      <c r="M30" s="3"/>
      <c r="N30" s="79">
        <f>SUMIFS('List Rev. 1'!$N$17:$N$2653,'List Rev. 1'!$D$17:$D$2653,'Total Summary'!D30)</f>
        <v>5.2271999999999998</v>
      </c>
      <c r="O30" s="79">
        <f>SUMIFS('List Rev. 1'!$O$17:$O$2653,'List Rev. 1'!$D$17:$D$2653,'Total Summary'!D30)</f>
        <v>1436.1731999999997</v>
      </c>
      <c r="P30" s="63">
        <f t="shared" si="9"/>
        <v>0.7</v>
      </c>
      <c r="Q30" s="79">
        <f t="shared" si="10"/>
        <v>1.5681600000000002</v>
      </c>
      <c r="R30" s="79" t="s">
        <v>2298</v>
      </c>
      <c r="S30" s="85">
        <f t="shared" si="11"/>
        <v>3.6590399999999996</v>
      </c>
      <c r="T30" s="84"/>
      <c r="U30" s="84">
        <f t="shared" si="12"/>
        <v>430.85195999999996</v>
      </c>
      <c r="V30" s="84">
        <f>SUMIFS('List Rev. 1'!$V$17:$V$2600,'List Rev. 1'!$D$17:$D$2600,'Total Summary'!D30)</f>
        <v>1005.3212399999998</v>
      </c>
      <c r="W30" s="84"/>
      <c r="X30" s="84">
        <f>SUMIFS('List Rev. 3'!$AC$17:$AC$2600,'List Rev. 3'!$G$17:$G$2600,'Total Summary'!$D30)</f>
        <v>145.97264404799998</v>
      </c>
      <c r="Z30" s="3" t="s">
        <v>2545</v>
      </c>
      <c r="AA30" s="84">
        <f t="shared" si="8"/>
        <v>145.97264404799998</v>
      </c>
      <c r="AB30" s="98">
        <v>13500</v>
      </c>
      <c r="AC30" s="98">
        <f t="shared" si="2"/>
        <v>1970630.6946479997</v>
      </c>
      <c r="AD30" s="79"/>
      <c r="AF30" s="79"/>
      <c r="AG30" s="79"/>
      <c r="AH30" s="79"/>
      <c r="AI30" s="78"/>
      <c r="AJ30" s="122">
        <v>13500</v>
      </c>
      <c r="AK30" s="79"/>
      <c r="AL30" s="79"/>
      <c r="AM30" s="79"/>
      <c r="AN30" s="120"/>
      <c r="AO30" s="79"/>
      <c r="AP30" s="78"/>
      <c r="AQ30" s="79"/>
      <c r="AR30" s="79"/>
    </row>
    <row r="31" spans="1:44" ht="42" customHeight="1" x14ac:dyDescent="0.3">
      <c r="A31" s="3">
        <f t="shared" si="0"/>
        <v>25</v>
      </c>
      <c r="B31" s="4"/>
      <c r="C31" s="3"/>
      <c r="D31" s="3" t="s">
        <v>2659</v>
      </c>
      <c r="E31" s="4" t="s">
        <v>2669</v>
      </c>
      <c r="F31" s="3"/>
      <c r="G31" s="7"/>
      <c r="H31" s="7"/>
      <c r="I31" s="7"/>
      <c r="J31" s="7"/>
      <c r="K31" s="3"/>
      <c r="L31" s="3"/>
      <c r="M31" s="3"/>
      <c r="N31" s="79">
        <f>SUMIFS('List Rev. 1'!$N$17:$N$2653,'List Rev. 1'!$D$17:$D$2653,'Total Summary'!D31)</f>
        <v>1.3676000000000001</v>
      </c>
      <c r="O31" s="79">
        <f>SUMIFS('List Rev. 1'!$O$17:$O$2653,'List Rev. 1'!$D$17:$D$2653,'Total Summary'!D31)</f>
        <v>429.42639999999994</v>
      </c>
      <c r="P31" s="63">
        <f t="shared" si="9"/>
        <v>0.50339280491371741</v>
      </c>
      <c r="Q31" s="79">
        <f t="shared" si="10"/>
        <v>0.6791600000000001</v>
      </c>
      <c r="R31" s="79" t="s">
        <v>2298</v>
      </c>
      <c r="S31" s="85">
        <f t="shared" si="11"/>
        <v>0.68844000000000005</v>
      </c>
      <c r="T31" s="84"/>
      <c r="U31" s="84">
        <f t="shared" si="12"/>
        <v>213.25623999999999</v>
      </c>
      <c r="V31" s="84">
        <f>SUMIFS('List Rev. 1'!$V$17:$V$2600,'List Rev. 1'!$D$17:$D$2600,'Total Summary'!D31)</f>
        <v>216.17015999999995</v>
      </c>
      <c r="W31" s="84"/>
      <c r="X31" s="84">
        <f>SUMIFS('List Rev. 3'!$AC$17:$AC$2600,'List Rev. 3'!$G$17:$G$2600,'Total Summary'!$D31)</f>
        <v>62.735456671999998</v>
      </c>
      <c r="Z31" s="3" t="s">
        <v>2545</v>
      </c>
      <c r="AA31" s="84">
        <f t="shared" si="8"/>
        <v>62.735456671999998</v>
      </c>
      <c r="AB31" s="98">
        <v>13500</v>
      </c>
      <c r="AC31" s="98">
        <f t="shared" si="2"/>
        <v>846928.665072</v>
      </c>
      <c r="AD31" s="79"/>
      <c r="AF31" s="79"/>
      <c r="AG31" s="79"/>
      <c r="AH31" s="79"/>
      <c r="AI31" s="78"/>
      <c r="AJ31" s="122">
        <v>13500</v>
      </c>
      <c r="AK31" s="79"/>
      <c r="AL31" s="79"/>
      <c r="AM31" s="79"/>
      <c r="AN31" s="120"/>
      <c r="AO31" s="79"/>
      <c r="AP31" s="78"/>
      <c r="AQ31" s="79"/>
      <c r="AR31" s="79"/>
    </row>
    <row r="32" spans="1:44" ht="42" customHeight="1" x14ac:dyDescent="0.3">
      <c r="A32" s="3">
        <f t="shared" si="0"/>
        <v>26</v>
      </c>
      <c r="B32" s="4"/>
      <c r="C32" s="3"/>
      <c r="D32" s="3" t="s">
        <v>2660</v>
      </c>
      <c r="E32" s="4" t="s">
        <v>2671</v>
      </c>
      <c r="F32" s="3"/>
      <c r="G32" s="7"/>
      <c r="H32" s="7"/>
      <c r="I32" s="7"/>
      <c r="J32" s="7"/>
      <c r="K32" s="3"/>
      <c r="L32" s="3"/>
      <c r="M32" s="3"/>
      <c r="N32" s="79">
        <f>SUMIFS('List Rev. 1'!$N$17:$N$2653,'List Rev. 1'!$D$17:$D$2653,'Total Summary'!D32)</f>
        <v>0.28999999999999998</v>
      </c>
      <c r="O32" s="79">
        <f>SUMIFS('List Rev. 1'!$O$17:$O$2653,'List Rev. 1'!$D$17:$D$2653,'Total Summary'!D32)</f>
        <v>102.4425</v>
      </c>
      <c r="P32" s="63">
        <f t="shared" si="9"/>
        <v>0.5</v>
      </c>
      <c r="Q32" s="79">
        <f t="shared" si="10"/>
        <v>0.14499999999999999</v>
      </c>
      <c r="R32" s="79" t="s">
        <v>2298</v>
      </c>
      <c r="S32" s="85">
        <f t="shared" si="11"/>
        <v>0.14499999999999999</v>
      </c>
      <c r="T32" s="84"/>
      <c r="U32" s="84">
        <f t="shared" si="12"/>
        <v>51.221249999999998</v>
      </c>
      <c r="V32" s="84">
        <f>SUMIFS('List Rev. 1'!$V$17:$V$2600,'List Rev. 1'!$D$17:$D$2600,'Total Summary'!D32)</f>
        <v>51.221249999999998</v>
      </c>
      <c r="W32" s="84"/>
      <c r="X32" s="84">
        <f>SUMIFS('List Rev. 3'!$AC$17:$AC$2600,'List Rev. 3'!$G$17:$G$2600,'Total Summary'!$D32)</f>
        <v>14.854162499999997</v>
      </c>
      <c r="Z32" s="3" t="s">
        <v>2545</v>
      </c>
      <c r="AA32" s="84">
        <f t="shared" si="8"/>
        <v>14.854162499999997</v>
      </c>
      <c r="AB32" s="98">
        <v>13500</v>
      </c>
      <c r="AC32" s="98">
        <f t="shared" si="2"/>
        <v>200531.19374999998</v>
      </c>
      <c r="AD32" s="79"/>
      <c r="AF32" s="79"/>
      <c r="AG32" s="79"/>
      <c r="AH32" s="79"/>
      <c r="AI32" s="78"/>
      <c r="AJ32" s="122">
        <v>13500</v>
      </c>
      <c r="AK32" s="79"/>
      <c r="AL32" s="79"/>
      <c r="AM32" s="79"/>
      <c r="AN32" s="120"/>
      <c r="AO32" s="79"/>
      <c r="AP32" s="78"/>
      <c r="AQ32" s="79"/>
      <c r="AR32" s="79"/>
    </row>
    <row r="33" spans="1:47" ht="42" customHeight="1" x14ac:dyDescent="0.3">
      <c r="A33" s="3">
        <f t="shared" si="0"/>
        <v>27</v>
      </c>
      <c r="B33" s="4"/>
      <c r="C33" s="3"/>
      <c r="D33" s="3" t="s">
        <v>2661</v>
      </c>
      <c r="E33" s="4" t="s">
        <v>2672</v>
      </c>
      <c r="F33" s="3"/>
      <c r="G33" s="3"/>
      <c r="H33" s="3"/>
      <c r="I33" s="3"/>
      <c r="J33" s="3"/>
      <c r="K33" s="3"/>
      <c r="L33" s="3"/>
      <c r="M33" s="3"/>
      <c r="N33" s="79">
        <f>SUMIFS('List Rev. 1'!$N$17:$N$2653,'List Rev. 1'!$D$17:$D$2653,'Total Summary'!D33)</f>
        <v>21.235900000000001</v>
      </c>
      <c r="O33" s="79">
        <f>SUMIFS('List Rev. 1'!$O$17:$O$2653,'List Rev. 1'!$D$17:$D$2653,'Total Summary'!D33)</f>
        <v>8335.0907499999994</v>
      </c>
      <c r="P33" s="63">
        <f t="shared" si="9"/>
        <v>0.56337664050028491</v>
      </c>
      <c r="Q33" s="79">
        <f t="shared" si="10"/>
        <v>9.2720900000000004</v>
      </c>
      <c r="R33" s="79" t="s">
        <v>2298</v>
      </c>
      <c r="S33" s="85">
        <f t="shared" si="11"/>
        <v>11.96381</v>
      </c>
      <c r="T33" s="84"/>
      <c r="U33" s="84">
        <f t="shared" si="12"/>
        <v>3639.295325</v>
      </c>
      <c r="V33" s="84">
        <f>SUMIFS('List Rev. 1'!$V$17:$V$2600,'List Rev. 1'!$D$17:$D$2600,'Total Summary'!D33)</f>
        <v>4695.7954249999993</v>
      </c>
      <c r="W33" s="84"/>
      <c r="X33" s="84">
        <f>SUMIFS('List Rev. 3'!$AC$17:$AC$2600,'List Rev. 3'!$G$17:$G$2600,'Total Summary'!$D33)</f>
        <v>1298.18490084</v>
      </c>
      <c r="Z33" s="3" t="s">
        <v>2545</v>
      </c>
      <c r="AA33" s="84">
        <f t="shared" si="8"/>
        <v>1298.18490084</v>
      </c>
      <c r="AB33" s="98">
        <v>13500</v>
      </c>
      <c r="AC33" s="98">
        <f t="shared" si="2"/>
        <v>17525496.161339998</v>
      </c>
      <c r="AD33" s="79"/>
      <c r="AF33" s="79"/>
      <c r="AG33" s="79"/>
      <c r="AH33" s="79"/>
      <c r="AI33" s="78"/>
      <c r="AJ33" s="122">
        <v>13500</v>
      </c>
      <c r="AK33" s="79"/>
      <c r="AL33" s="79"/>
      <c r="AM33" s="79"/>
      <c r="AN33" s="120"/>
      <c r="AO33" s="79"/>
      <c r="AP33" s="78"/>
      <c r="AQ33" s="79"/>
      <c r="AR33" s="79"/>
    </row>
    <row r="34" spans="1:47" ht="42" customHeight="1" x14ac:dyDescent="0.3">
      <c r="A34" s="3">
        <f t="shared" si="0"/>
        <v>28</v>
      </c>
      <c r="B34" s="4"/>
      <c r="C34" s="3"/>
      <c r="D34" s="3" t="s">
        <v>2673</v>
      </c>
      <c r="E34" s="4" t="s">
        <v>2540</v>
      </c>
      <c r="F34" s="3"/>
      <c r="G34" s="3"/>
      <c r="H34" s="3"/>
      <c r="I34" s="3"/>
      <c r="J34" s="3"/>
      <c r="K34" s="3"/>
      <c r="L34" s="3"/>
      <c r="M34" s="3"/>
      <c r="N34" s="79">
        <f>SUMIFS('List Rev. 1'!$N$17:$N$2653,'List Rev. 1'!$D$17:$D$2653,'Total Summary'!D34)</f>
        <v>2.4607999999999999</v>
      </c>
      <c r="O34" s="79">
        <f>SUMIFS('List Rev. 1'!$O$17:$O$2653,'List Rev. 1'!$D$17:$D$2653,'Total Summary'!D34)</f>
        <v>1159.0367999999999</v>
      </c>
      <c r="P34" s="63">
        <f t="shared" si="9"/>
        <v>0.54902470741222364</v>
      </c>
      <c r="Q34" s="79">
        <f t="shared" si="10"/>
        <v>1.1097600000000001</v>
      </c>
      <c r="R34" s="79" t="s">
        <v>2298</v>
      </c>
      <c r="S34" s="85">
        <f t="shared" si="11"/>
        <v>1.3510399999999998</v>
      </c>
      <c r="T34" s="84"/>
      <c r="U34" s="84">
        <f t="shared" si="12"/>
        <v>522.69695999999999</v>
      </c>
      <c r="V34" s="84">
        <f>SUMIFS('List Rev. 1'!$V$17:$V$2600,'List Rev. 1'!$D$17:$D$2600,'Total Summary'!D34)</f>
        <v>636.33983999999987</v>
      </c>
      <c r="W34" s="84"/>
      <c r="X34" s="84">
        <f>SUMIFS('List Rev. 3'!$AC$17:$AC$2600,'List Rev. 3'!$G$17:$G$2600,'Total Summary'!$D34)</f>
        <v>191.51025791999999</v>
      </c>
      <c r="Z34" s="3" t="s">
        <v>2545</v>
      </c>
      <c r="AA34" s="84">
        <f t="shared" si="8"/>
        <v>191.51025791999999</v>
      </c>
      <c r="AB34" s="98">
        <v>13500</v>
      </c>
      <c r="AC34" s="98">
        <f t="shared" si="2"/>
        <v>2585388.4819199997</v>
      </c>
      <c r="AD34" s="79"/>
      <c r="AF34" s="79"/>
      <c r="AG34" s="79"/>
      <c r="AH34" s="79"/>
      <c r="AI34" s="78"/>
      <c r="AJ34" s="122">
        <v>13500</v>
      </c>
      <c r="AK34" s="79"/>
      <c r="AL34" s="79"/>
      <c r="AM34" s="79"/>
      <c r="AN34" s="120"/>
      <c r="AO34" s="79"/>
      <c r="AP34" s="78"/>
      <c r="AQ34" s="79"/>
      <c r="AR34" s="79"/>
    </row>
    <row r="35" spans="1:47" ht="42" customHeight="1" x14ac:dyDescent="0.3">
      <c r="A35" s="3">
        <f t="shared" si="0"/>
        <v>29</v>
      </c>
      <c r="B35" s="4"/>
      <c r="C35" s="3"/>
      <c r="D35" s="3" t="s">
        <v>2601</v>
      </c>
      <c r="E35" s="4" t="s">
        <v>2600</v>
      </c>
      <c r="F35" s="3" t="s">
        <v>2297</v>
      </c>
      <c r="G35" s="3"/>
      <c r="H35" s="3"/>
      <c r="I35" s="3" t="s">
        <v>2506</v>
      </c>
      <c r="J35" s="3">
        <v>39</v>
      </c>
      <c r="K35" s="3"/>
      <c r="L35" s="3"/>
      <c r="M35" s="3"/>
      <c r="N35" s="79">
        <f>SUMIFS('List Rev. 3'!$Q$18:$Q$2653,'List Rev. 3'!$E$18:$E$2653,'Total Summary'!$D35)</f>
        <v>597</v>
      </c>
      <c r="O35" s="79">
        <f>J35*N35</f>
        <v>23283</v>
      </c>
      <c r="P35" s="63">
        <f t="shared" ref="P35:P69" si="13">V35/O35</f>
        <v>0.2</v>
      </c>
      <c r="Q35" s="79">
        <f t="shared" ref="Q35:Q69" si="14">N35-S35</f>
        <v>477.6</v>
      </c>
      <c r="R35" s="79" t="s">
        <v>2298</v>
      </c>
      <c r="S35" s="85">
        <f t="shared" ref="S35:S69" si="15">P35*N35</f>
        <v>119.4</v>
      </c>
      <c r="T35" s="84"/>
      <c r="U35" s="84">
        <f t="shared" ref="U35:U70" si="16">O35-V35</f>
        <v>18626.400000000001</v>
      </c>
      <c r="V35" s="79">
        <f>SUMIFS('List Rev. 3'!$Y$18:$Y$2653,'List Rev. 3'!$E$18:$E$2653,'Total Summary'!$D35)</f>
        <v>4656.6000000000004</v>
      </c>
      <c r="W35" s="29"/>
      <c r="X35" s="41">
        <f>SUMIFS('List Rev. 3'!$X$18:$X$2653,'List Rev. 3'!$E$18:$E$2653,'Total Summary'!$D35)</f>
        <v>18626.400000000001</v>
      </c>
      <c r="Z35" s="3" t="s">
        <v>2705</v>
      </c>
      <c r="AA35" s="84">
        <f>Q35</f>
        <v>477.6</v>
      </c>
      <c r="AB35" s="98">
        <v>1250000</v>
      </c>
      <c r="AC35" s="98">
        <f t="shared" si="2"/>
        <v>597000000</v>
      </c>
      <c r="AD35" s="79"/>
      <c r="AF35" s="79">
        <v>837387</v>
      </c>
      <c r="AG35" s="79"/>
      <c r="AH35" s="79"/>
      <c r="AI35" s="78"/>
      <c r="AJ35" s="122"/>
      <c r="AK35" s="79"/>
      <c r="AL35" s="79"/>
      <c r="AM35" s="79"/>
      <c r="AN35" s="120"/>
      <c r="AO35" s="79"/>
      <c r="AP35" s="78"/>
      <c r="AQ35" s="79"/>
      <c r="AR35" s="79"/>
      <c r="AT35" s="65">
        <v>1250000</v>
      </c>
      <c r="AU35" s="65">
        <v>1492900</v>
      </c>
    </row>
    <row r="36" spans="1:47" ht="42" customHeight="1" x14ac:dyDescent="0.3">
      <c r="A36" s="3">
        <f t="shared" si="0"/>
        <v>30</v>
      </c>
      <c r="B36" s="4"/>
      <c r="C36" s="3"/>
      <c r="D36" s="3" t="s">
        <v>2296</v>
      </c>
      <c r="E36" s="45" t="s">
        <v>2299</v>
      </c>
      <c r="F36" s="3" t="s">
        <v>2297</v>
      </c>
      <c r="G36" s="3"/>
      <c r="H36" s="3"/>
      <c r="I36" s="3" t="s">
        <v>2506</v>
      </c>
      <c r="J36" s="3">
        <v>35</v>
      </c>
      <c r="K36" s="3"/>
      <c r="L36" s="3"/>
      <c r="M36" s="3"/>
      <c r="N36" s="79">
        <f>SUMIFS('List Rev. 1'!$O$17:$O$2653,'List Rev. 1'!$E$17:$E$2653,'Total Summary'!E36)</f>
        <v>2772</v>
      </c>
      <c r="O36" s="79">
        <f>SUMIFS('List Rev. 1'!$O$17:$O$2653,'List Rev. 1'!$E$17:$E$2653,'Total Summary'!E36)</f>
        <v>2772</v>
      </c>
      <c r="P36" s="63">
        <f t="shared" si="13"/>
        <v>1</v>
      </c>
      <c r="Q36" s="79">
        <f t="shared" si="14"/>
        <v>0</v>
      </c>
      <c r="R36" s="79" t="s">
        <v>2298</v>
      </c>
      <c r="S36" s="85">
        <f t="shared" si="15"/>
        <v>2772</v>
      </c>
      <c r="T36" s="84"/>
      <c r="U36" s="84">
        <f t="shared" si="16"/>
        <v>0</v>
      </c>
      <c r="V36" s="84">
        <f>SUMIFS('List Rev. 1'!$V$16:$V$2678,'List Rev. 1'!$E$16:$E$2678,'Total Summary'!E36)</f>
        <v>2772</v>
      </c>
      <c r="W36" s="29"/>
      <c r="X36" s="41">
        <f>SUMIFS('List Rev. 3'!$AC$16:$AC$2678,'List Rev. 3'!$H$16:$H$2678,'Total Summary'!#REF!)</f>
        <v>0</v>
      </c>
      <c r="Z36" s="3" t="s">
        <v>2705</v>
      </c>
      <c r="AA36" s="84">
        <f>Q36</f>
        <v>0</v>
      </c>
      <c r="AB36" s="98"/>
      <c r="AC36" s="98">
        <f t="shared" si="2"/>
        <v>0</v>
      </c>
      <c r="AD36" s="79"/>
      <c r="AF36" s="79"/>
      <c r="AG36" s="79"/>
      <c r="AH36" s="79"/>
      <c r="AI36" s="78"/>
      <c r="AJ36" s="79"/>
      <c r="AK36" s="79"/>
      <c r="AL36" s="79"/>
      <c r="AM36" s="79"/>
      <c r="AN36" s="120"/>
      <c r="AO36" s="79"/>
      <c r="AP36" s="78"/>
      <c r="AQ36" s="79"/>
      <c r="AR36" s="79"/>
    </row>
    <row r="37" spans="1:47" ht="42" customHeight="1" x14ac:dyDescent="0.3">
      <c r="A37" s="3">
        <f t="shared" si="0"/>
        <v>31</v>
      </c>
      <c r="B37" s="4"/>
      <c r="C37" s="3"/>
      <c r="D37" s="3" t="s">
        <v>2296</v>
      </c>
      <c r="E37" s="4" t="s">
        <v>2675</v>
      </c>
      <c r="F37" s="3" t="s">
        <v>2297</v>
      </c>
      <c r="G37" s="3"/>
      <c r="H37" s="3"/>
      <c r="I37" s="3" t="s">
        <v>2506</v>
      </c>
      <c r="J37" s="3">
        <v>35</v>
      </c>
      <c r="K37" s="3"/>
      <c r="L37" s="3"/>
      <c r="M37" s="3"/>
      <c r="N37" s="79">
        <f>SUMIFS('List Rev. 1'!$N$17:N$2653,'List Rev. 1'!$E$17:$E$2653,'Total Summary'!E37)</f>
        <v>1443.02</v>
      </c>
      <c r="O37" s="79">
        <f>SUMIFS('List Rev. 1'!$O$17:$O$2653,'List Rev. 1'!$E$17:$E$2653,'Total Summary'!E37)</f>
        <v>50505.7</v>
      </c>
      <c r="P37" s="63">
        <f t="shared" si="13"/>
        <v>0.54934893487269765</v>
      </c>
      <c r="Q37" s="79">
        <f t="shared" si="14"/>
        <v>650.29849999999988</v>
      </c>
      <c r="R37" s="79" t="s">
        <v>2298</v>
      </c>
      <c r="S37" s="85">
        <f t="shared" si="15"/>
        <v>792.72150000000011</v>
      </c>
      <c r="T37" s="84"/>
      <c r="U37" s="84">
        <f t="shared" si="16"/>
        <v>22760.447499999995</v>
      </c>
      <c r="V37" s="84">
        <f>SUMIFS('List Rev. 1'!$V$16:$V$2678,'List Rev. 1'!$E$16:$E$2678,'Total Summary'!E37)</f>
        <v>27745.252500000002</v>
      </c>
      <c r="W37" s="29"/>
      <c r="X37" s="41">
        <f>SUMIFS('List Rev. 3'!$AC$16:$AC$2678,'List Rev. 3'!$H$16:$H$2678,'Total Summary'!$E37)</f>
        <v>23200.625</v>
      </c>
      <c r="Z37" s="3" t="s">
        <v>2705</v>
      </c>
      <c r="AA37" s="84">
        <f>Q37</f>
        <v>650.29849999999988</v>
      </c>
      <c r="AB37" s="98">
        <v>1250000</v>
      </c>
      <c r="AC37" s="98">
        <f t="shared" si="2"/>
        <v>812873124.99999988</v>
      </c>
      <c r="AD37" s="79"/>
      <c r="AF37" s="79">
        <v>837387</v>
      </c>
      <c r="AG37" s="79"/>
      <c r="AH37" s="79"/>
      <c r="AI37" s="78"/>
      <c r="AJ37" s="79"/>
      <c r="AK37" s="79"/>
      <c r="AL37" s="79"/>
      <c r="AM37" s="79"/>
      <c r="AN37" s="120"/>
      <c r="AO37" s="79"/>
      <c r="AP37" s="78"/>
      <c r="AQ37" s="79"/>
      <c r="AR37" s="79"/>
      <c r="AT37" s="65">
        <v>1250000</v>
      </c>
      <c r="AU37" s="65">
        <v>1492900</v>
      </c>
    </row>
    <row r="38" spans="1:47" ht="42" customHeight="1" x14ac:dyDescent="0.3">
      <c r="A38" s="3">
        <f t="shared" si="0"/>
        <v>32</v>
      </c>
      <c r="B38" s="4"/>
      <c r="C38" s="3"/>
      <c r="D38" s="3" t="s">
        <v>2676</v>
      </c>
      <c r="E38" s="4" t="s">
        <v>2466</v>
      </c>
      <c r="F38" s="3" t="s">
        <v>59</v>
      </c>
      <c r="G38" s="3" t="s">
        <v>2310</v>
      </c>
      <c r="H38" s="3" t="s">
        <v>2773</v>
      </c>
      <c r="I38" s="3" t="s">
        <v>2496</v>
      </c>
      <c r="J38" s="3">
        <v>72.400000000000006</v>
      </c>
      <c r="K38" s="3">
        <f>SUMIFS('List Rev. 1'!$K$17:$K$2653,'List Rev. 1'!$H$17:$H$2653,'Total Summary'!H38)</f>
        <v>0</v>
      </c>
      <c r="L38" s="3" t="s">
        <v>25</v>
      </c>
      <c r="M38" s="3">
        <v>1</v>
      </c>
      <c r="N38" s="79">
        <f>SUMIFS('List Rev. 1'!$N$17:$N$2653,'List Rev. 1'!$H$17:$H$2653,'Total Summary'!H38)</f>
        <v>0</v>
      </c>
      <c r="O38" s="79">
        <f>SUMIFS('List Rev. 1'!$O$17:$O$2653,'List Rev. 1'!H$17:H$2653,'Total Summary'!$H38)</f>
        <v>0</v>
      </c>
      <c r="P38" s="63" t="e">
        <f t="shared" si="13"/>
        <v>#DIV/0!</v>
      </c>
      <c r="Q38" s="79" t="e">
        <f t="shared" si="14"/>
        <v>#DIV/0!</v>
      </c>
      <c r="R38" s="79" t="s">
        <v>2636</v>
      </c>
      <c r="S38" s="85" t="e">
        <f t="shared" si="15"/>
        <v>#DIV/0!</v>
      </c>
      <c r="T38" s="84"/>
      <c r="U38" s="94">
        <f t="shared" si="16"/>
        <v>0</v>
      </c>
      <c r="V38" s="94">
        <f>SUMIFS('List Rev. 1'!$V$16:$V$2681,'List Rev. 1'!$H$16:$H$2681,'Total Summary'!H38)</f>
        <v>0</v>
      </c>
      <c r="W38" s="29"/>
      <c r="X38" s="41">
        <f>SUMIFS('List Rev. 3'!$AC$16:$AC$2681,'List Rev. 3'!$K$16:$K$2681,'Total Summary'!$H38)</f>
        <v>26559.216000000022</v>
      </c>
      <c r="Z38" s="3" t="s">
        <v>2545</v>
      </c>
      <c r="AA38" s="84">
        <f t="shared" ref="AA38:AA69" si="17">X38</f>
        <v>26559.216000000022</v>
      </c>
      <c r="AB38" s="98">
        <v>17350</v>
      </c>
      <c r="AC38" s="98">
        <f t="shared" si="2"/>
        <v>460802397.60000038</v>
      </c>
      <c r="AD38" s="127"/>
      <c r="AE38" s="79">
        <f t="shared" ref="AE38:AE67" si="18">ROUNDUP(AA38/(J38*12),0)</f>
        <v>31</v>
      </c>
      <c r="AF38" s="79">
        <v>1308802</v>
      </c>
      <c r="AG38" s="79">
        <v>72.400000000000006</v>
      </c>
      <c r="AH38" s="79">
        <v>18077.375690607732</v>
      </c>
      <c r="AI38" s="78"/>
      <c r="AJ38" s="79">
        <v>21000</v>
      </c>
      <c r="AK38" s="79">
        <v>17350</v>
      </c>
      <c r="AL38" s="79"/>
      <c r="AM38" s="79"/>
      <c r="AN38" s="120"/>
      <c r="AO38" s="79"/>
      <c r="AP38" s="78"/>
      <c r="AQ38" s="79"/>
      <c r="AR38" s="79"/>
    </row>
    <row r="39" spans="1:47" ht="42" customHeight="1" x14ac:dyDescent="0.3">
      <c r="A39" s="3">
        <f t="shared" si="0"/>
        <v>33</v>
      </c>
      <c r="B39" s="4"/>
      <c r="C39" s="3"/>
      <c r="D39" s="3" t="s">
        <v>2676</v>
      </c>
      <c r="E39" s="4" t="s">
        <v>2486</v>
      </c>
      <c r="F39" s="3" t="s">
        <v>40</v>
      </c>
      <c r="G39" s="3" t="s">
        <v>2339</v>
      </c>
      <c r="H39" s="3" t="s">
        <v>2750</v>
      </c>
      <c r="I39" s="3" t="s">
        <v>2496</v>
      </c>
      <c r="J39" s="3">
        <v>31.5</v>
      </c>
      <c r="K39" s="3">
        <f>SUMIFS('List Rev. 1'!$K$17:$K$2653,'List Rev. 1'!$H$17:$H$2653,'Total Summary'!H39)</f>
        <v>0</v>
      </c>
      <c r="L39" s="3" t="s">
        <v>25</v>
      </c>
      <c r="M39" s="3">
        <v>1</v>
      </c>
      <c r="N39" s="79">
        <f>SUMIFS('List Rev. 1'!$N$17:$N$2653,'List Rev. 1'!$H$17:$H$2653,'Total Summary'!H39)</f>
        <v>0</v>
      </c>
      <c r="O39" s="79">
        <f>SUMIFS('List Rev. 1'!$O$17:$O$2653,'List Rev. 1'!H$17:H$2653,'Total Summary'!$H39)</f>
        <v>0</v>
      </c>
      <c r="P39" s="63" t="e">
        <f t="shared" si="13"/>
        <v>#DIV/0!</v>
      </c>
      <c r="Q39" s="79" t="e">
        <f t="shared" si="14"/>
        <v>#DIV/0!</v>
      </c>
      <c r="R39" s="79" t="s">
        <v>2636</v>
      </c>
      <c r="S39" s="85" t="e">
        <f t="shared" si="15"/>
        <v>#DIV/0!</v>
      </c>
      <c r="T39" s="84"/>
      <c r="U39" s="94">
        <f t="shared" si="16"/>
        <v>0</v>
      </c>
      <c r="V39" s="94">
        <f>SUMIFS('List Rev. 1'!$V$16:$V$2681,'List Rev. 1'!$H$16:$H$2681,'Total Summary'!H39)</f>
        <v>0</v>
      </c>
      <c r="W39" s="29"/>
      <c r="X39" s="41">
        <f>SUMIFS('List Rev. 3'!$AC$16:$AC$2681,'List Rev. 3'!$K$16:$K$2681,'Total Summary'!$H39)</f>
        <v>0</v>
      </c>
      <c r="Z39" s="3" t="s">
        <v>2545</v>
      </c>
      <c r="AA39" s="84">
        <f t="shared" si="17"/>
        <v>0</v>
      </c>
      <c r="AB39" s="98">
        <v>15300</v>
      </c>
      <c r="AC39" s="98">
        <f t="shared" si="2"/>
        <v>0</v>
      </c>
      <c r="AD39" s="79"/>
      <c r="AE39" s="79">
        <f t="shared" si="18"/>
        <v>0</v>
      </c>
      <c r="AF39" s="79">
        <v>574279</v>
      </c>
      <c r="AG39" s="79">
        <v>31.5</v>
      </c>
      <c r="AH39" s="79">
        <v>18231.079365079364</v>
      </c>
      <c r="AI39" s="78"/>
      <c r="AJ39" s="79">
        <v>15300</v>
      </c>
      <c r="AK39" s="122"/>
      <c r="AL39" s="98"/>
      <c r="AM39" s="98">
        <v>16005.291005291005</v>
      </c>
      <c r="AN39" s="124"/>
      <c r="AO39" s="79"/>
      <c r="AP39" s="78"/>
      <c r="AQ39" s="79"/>
      <c r="AR39" s="79"/>
    </row>
    <row r="40" spans="1:47" ht="42" customHeight="1" x14ac:dyDescent="0.3">
      <c r="A40" s="3">
        <f t="shared" si="0"/>
        <v>34</v>
      </c>
      <c r="B40" s="4"/>
      <c r="C40" s="3"/>
      <c r="D40" s="3" t="s">
        <v>2676</v>
      </c>
      <c r="E40" s="4" t="s">
        <v>2468</v>
      </c>
      <c r="F40" s="3" t="s">
        <v>32</v>
      </c>
      <c r="G40" s="3" t="s">
        <v>2340</v>
      </c>
      <c r="H40" s="3" t="s">
        <v>2751</v>
      </c>
      <c r="I40" s="3" t="s">
        <v>2496</v>
      </c>
      <c r="J40" s="3">
        <v>18.2</v>
      </c>
      <c r="K40" s="3">
        <f>SUMIFS('List Rev. 1'!$K$17:$K$2653,'List Rev. 1'!$H$17:$H$2653,'Total Summary'!H40)</f>
        <v>0</v>
      </c>
      <c r="L40" s="3" t="s">
        <v>25</v>
      </c>
      <c r="M40" s="3">
        <v>1</v>
      </c>
      <c r="N40" s="79">
        <f>SUMIFS('List Rev. 1'!$N$17:$N$2653,'List Rev. 1'!$H$17:$H$2653,'Total Summary'!H40)</f>
        <v>0</v>
      </c>
      <c r="O40" s="79">
        <f>SUMIFS('List Rev. 1'!$O$17:$O$2653,'List Rev. 1'!H$17:H$2653,'Total Summary'!$H40)</f>
        <v>0</v>
      </c>
      <c r="P40" s="63" t="e">
        <f t="shared" si="13"/>
        <v>#DIV/0!</v>
      </c>
      <c r="Q40" s="79" t="e">
        <f t="shared" si="14"/>
        <v>#DIV/0!</v>
      </c>
      <c r="R40" s="79" t="s">
        <v>2636</v>
      </c>
      <c r="S40" s="85" t="e">
        <f t="shared" si="15"/>
        <v>#DIV/0!</v>
      </c>
      <c r="T40" s="84"/>
      <c r="U40" s="94">
        <f t="shared" si="16"/>
        <v>0</v>
      </c>
      <c r="V40" s="94">
        <f>SUMIFS('List Rev. 1'!$V$16:$V$2681,'List Rev. 1'!$H$16:$H$2681,'Total Summary'!H40)</f>
        <v>0</v>
      </c>
      <c r="W40" s="29"/>
      <c r="X40" s="41">
        <f>SUMIFS('List Rev. 3'!$AC$16:$AC$2681,'List Rev. 3'!$K$16:$K$2681,'Total Summary'!$H40)</f>
        <v>0</v>
      </c>
      <c r="Z40" s="3" t="s">
        <v>2545</v>
      </c>
      <c r="AA40" s="84">
        <f t="shared" si="17"/>
        <v>0</v>
      </c>
      <c r="AB40" s="98">
        <v>14628</v>
      </c>
      <c r="AC40" s="98">
        <f t="shared" si="2"/>
        <v>0</v>
      </c>
      <c r="AD40" s="79"/>
      <c r="AE40" s="79">
        <f t="shared" si="18"/>
        <v>0</v>
      </c>
      <c r="AF40" s="79">
        <v>302153</v>
      </c>
      <c r="AG40" s="79">
        <v>18.2</v>
      </c>
      <c r="AH40" s="79">
        <v>16601.813186813186</v>
      </c>
      <c r="AI40" s="78"/>
      <c r="AJ40" s="122">
        <v>15300</v>
      </c>
      <c r="AK40" s="79"/>
      <c r="AL40" s="98">
        <v>14628</v>
      </c>
      <c r="AM40" s="125">
        <v>15317</v>
      </c>
      <c r="AN40" s="124"/>
      <c r="AO40" s="79"/>
      <c r="AP40" s="78"/>
      <c r="AQ40" s="79"/>
      <c r="AR40" s="79"/>
    </row>
    <row r="41" spans="1:47" ht="42" customHeight="1" x14ac:dyDescent="0.3">
      <c r="A41" s="3">
        <f t="shared" si="0"/>
        <v>35</v>
      </c>
      <c r="B41" s="4"/>
      <c r="C41" s="3"/>
      <c r="D41" s="3" t="s">
        <v>2676</v>
      </c>
      <c r="E41" s="4" t="s">
        <v>2469</v>
      </c>
      <c r="F41" s="3" t="s">
        <v>1017</v>
      </c>
      <c r="G41" s="7" t="s">
        <v>2342</v>
      </c>
      <c r="H41" s="7" t="s">
        <v>2752</v>
      </c>
      <c r="I41" s="7" t="s">
        <v>2496</v>
      </c>
      <c r="J41" s="7">
        <v>21.3</v>
      </c>
      <c r="K41" s="3">
        <f>SUMIFS('List Rev. 1'!$K$17:$K$2653,'List Rev. 1'!$H$17:$H$2653,'Total Summary'!H41)</f>
        <v>0</v>
      </c>
      <c r="L41" s="3" t="s">
        <v>25</v>
      </c>
      <c r="M41" s="3">
        <v>1</v>
      </c>
      <c r="N41" s="79">
        <f>SUMIFS('List Rev. 1'!$N$17:$N$2653,'List Rev. 1'!$H$17:$H$2653,'Total Summary'!H41)</f>
        <v>0</v>
      </c>
      <c r="O41" s="79">
        <f>SUMIFS('List Rev. 1'!$O$17:$O$2653,'List Rev. 1'!H$17:H$2653,'Total Summary'!$H41)</f>
        <v>0</v>
      </c>
      <c r="P41" s="63" t="e">
        <f t="shared" si="13"/>
        <v>#DIV/0!</v>
      </c>
      <c r="Q41" s="79" t="e">
        <f t="shared" si="14"/>
        <v>#DIV/0!</v>
      </c>
      <c r="R41" s="79" t="s">
        <v>2636</v>
      </c>
      <c r="S41" s="85" t="e">
        <f t="shared" si="15"/>
        <v>#DIV/0!</v>
      </c>
      <c r="T41" s="84"/>
      <c r="U41" s="94">
        <f t="shared" si="16"/>
        <v>0</v>
      </c>
      <c r="V41" s="94">
        <f>SUMIFS('List Rev. 1'!$V$16:$V$2681,'List Rev. 1'!$H$16:$H$2681,'Total Summary'!H41)</f>
        <v>0</v>
      </c>
      <c r="W41" s="29"/>
      <c r="X41" s="41">
        <f>SUMIFS('List Rev. 3'!$AC$16:$AC$2681,'List Rev. 3'!$K$16:$K$2681,'Total Summary'!$H41)</f>
        <v>0</v>
      </c>
      <c r="Z41" s="3" t="s">
        <v>2545</v>
      </c>
      <c r="AA41" s="84">
        <f t="shared" si="17"/>
        <v>0</v>
      </c>
      <c r="AB41" s="98">
        <v>14185.586854460093</v>
      </c>
      <c r="AC41" s="98">
        <f t="shared" si="2"/>
        <v>0</v>
      </c>
      <c r="AD41" s="79"/>
      <c r="AE41" s="79">
        <f t="shared" si="18"/>
        <v>0</v>
      </c>
      <c r="AF41" s="79">
        <v>302153</v>
      </c>
      <c r="AG41" s="79">
        <v>21.3</v>
      </c>
      <c r="AH41" s="79">
        <v>14185.586854460093</v>
      </c>
      <c r="AI41" s="78"/>
      <c r="AJ41" s="79">
        <v>15300</v>
      </c>
      <c r="AK41" s="79"/>
      <c r="AL41" s="122">
        <v>14628</v>
      </c>
      <c r="AM41" s="125">
        <v>15317</v>
      </c>
      <c r="AN41" s="124"/>
      <c r="AO41" s="79"/>
      <c r="AP41" s="78"/>
      <c r="AQ41" s="79"/>
      <c r="AR41" s="79"/>
    </row>
    <row r="42" spans="1:47" ht="42" customHeight="1" x14ac:dyDescent="0.3">
      <c r="A42" s="3">
        <f t="shared" si="0"/>
        <v>36</v>
      </c>
      <c r="B42" s="4"/>
      <c r="C42" s="3"/>
      <c r="D42" s="3" t="s">
        <v>2676</v>
      </c>
      <c r="E42" s="4" t="s">
        <v>2487</v>
      </c>
      <c r="F42" s="3" t="s">
        <v>22</v>
      </c>
      <c r="G42" s="3" t="s">
        <v>2343</v>
      </c>
      <c r="H42" s="3" t="s">
        <v>2753</v>
      </c>
      <c r="I42" s="3" t="s">
        <v>2496</v>
      </c>
      <c r="J42" s="3">
        <v>30.6</v>
      </c>
      <c r="K42" s="3">
        <f>SUMIFS('List Rev. 1'!$K$17:$K$2653,'List Rev. 1'!$H$17:$H$2653,'Total Summary'!H42)</f>
        <v>0</v>
      </c>
      <c r="L42" s="3" t="s">
        <v>25</v>
      </c>
      <c r="M42" s="3">
        <v>1</v>
      </c>
      <c r="N42" s="79">
        <f>SUMIFS('List Rev. 1'!$N$17:$N$2653,'List Rev. 1'!$H$17:$H$2653,'Total Summary'!H42)</f>
        <v>0</v>
      </c>
      <c r="O42" s="79">
        <f>SUMIFS('List Rev. 1'!$O$17:$O$2653,'List Rev. 1'!H$17:H$2653,'Total Summary'!$H42)</f>
        <v>0</v>
      </c>
      <c r="P42" s="63" t="e">
        <f t="shared" si="13"/>
        <v>#DIV/0!</v>
      </c>
      <c r="Q42" s="79" t="e">
        <f t="shared" si="14"/>
        <v>#DIV/0!</v>
      </c>
      <c r="R42" s="79" t="s">
        <v>2636</v>
      </c>
      <c r="S42" s="85" t="e">
        <f t="shared" si="15"/>
        <v>#DIV/0!</v>
      </c>
      <c r="T42" s="84"/>
      <c r="U42" s="94">
        <f t="shared" si="16"/>
        <v>0</v>
      </c>
      <c r="V42" s="94">
        <f>SUMIFS('List Rev. 1'!$V$16:$V$2681,'List Rev. 1'!$H$16:$H$2681,'Total Summary'!H42)</f>
        <v>0</v>
      </c>
      <c r="W42" s="29"/>
      <c r="X42" s="41">
        <f>SUMIFS('List Rev. 3'!$AC$16:$AC$2681,'List Rev. 3'!$K$16:$K$2681,'Total Summary'!$H42)</f>
        <v>0</v>
      </c>
      <c r="Z42" s="3" t="s">
        <v>2545</v>
      </c>
      <c r="AA42" s="84">
        <f t="shared" si="17"/>
        <v>0</v>
      </c>
      <c r="AB42" s="98">
        <v>12384.150326797386</v>
      </c>
      <c r="AC42" s="98">
        <f t="shared" si="2"/>
        <v>0</v>
      </c>
      <c r="AD42" s="79"/>
      <c r="AE42" s="79">
        <f t="shared" si="18"/>
        <v>0</v>
      </c>
      <c r="AF42" s="79">
        <v>378955</v>
      </c>
      <c r="AG42" s="79">
        <v>30.6</v>
      </c>
      <c r="AH42" s="122">
        <v>12384.150326797386</v>
      </c>
      <c r="AI42" s="78"/>
      <c r="AJ42" s="79"/>
      <c r="AK42" s="79"/>
      <c r="AL42" s="98"/>
      <c r="AM42" s="125">
        <v>15317</v>
      </c>
      <c r="AN42" s="124"/>
      <c r="AO42" s="79"/>
      <c r="AP42" s="78"/>
      <c r="AQ42" s="79"/>
      <c r="AR42" s="79"/>
    </row>
    <row r="43" spans="1:47" ht="42" customHeight="1" x14ac:dyDescent="0.3">
      <c r="A43" s="3">
        <f t="shared" si="0"/>
        <v>37</v>
      </c>
      <c r="B43" s="4"/>
      <c r="C43" s="3"/>
      <c r="D43" s="3" t="s">
        <v>2676</v>
      </c>
      <c r="E43" s="4" t="s">
        <v>2488</v>
      </c>
      <c r="F43" s="3" t="s">
        <v>84</v>
      </c>
      <c r="G43" s="3" t="s">
        <v>2348</v>
      </c>
      <c r="H43" s="3" t="s">
        <v>2754</v>
      </c>
      <c r="I43" s="3" t="s">
        <v>2496</v>
      </c>
      <c r="J43" s="3">
        <v>65.7</v>
      </c>
      <c r="K43" s="3">
        <f>SUMIFS('List Rev. 1'!$K$17:$K$2653,'List Rev. 1'!$H$17:$H$2653,'Total Summary'!H43)</f>
        <v>0</v>
      </c>
      <c r="L43" s="3" t="s">
        <v>25</v>
      </c>
      <c r="M43" s="3">
        <v>1</v>
      </c>
      <c r="N43" s="79">
        <f>SUMIFS('List Rev. 1'!$N$17:$N$2653,'List Rev. 1'!$H$17:$H$2653,'Total Summary'!H43)</f>
        <v>0</v>
      </c>
      <c r="O43" s="79">
        <f>SUMIFS('List Rev. 1'!$O$17:$O$2653,'List Rev. 1'!H$17:H$2653,'Total Summary'!$H43)</f>
        <v>0</v>
      </c>
      <c r="P43" s="63" t="e">
        <f t="shared" si="13"/>
        <v>#DIV/0!</v>
      </c>
      <c r="Q43" s="79" t="e">
        <f t="shared" si="14"/>
        <v>#DIV/0!</v>
      </c>
      <c r="R43" s="79" t="s">
        <v>2636</v>
      </c>
      <c r="S43" s="85" t="e">
        <f t="shared" si="15"/>
        <v>#DIV/0!</v>
      </c>
      <c r="T43" s="84"/>
      <c r="U43" s="94">
        <f t="shared" si="16"/>
        <v>0</v>
      </c>
      <c r="V43" s="94">
        <f>SUMIFS('List Rev. 1'!$V$16:$V$2681,'List Rev. 1'!$H$16:$H$2681,'Total Summary'!H43)</f>
        <v>0</v>
      </c>
      <c r="W43" s="29"/>
      <c r="X43" s="41">
        <f>SUMIFS('List Rev. 3'!$AC$16:$AC$2681,'List Rev. 3'!$K$16:$K$2681,'Total Summary'!$H43)</f>
        <v>0</v>
      </c>
      <c r="Z43" s="3" t="s">
        <v>2545</v>
      </c>
      <c r="AA43" s="84">
        <f t="shared" si="17"/>
        <v>0</v>
      </c>
      <c r="AB43" s="98">
        <v>12757.686453576864</v>
      </c>
      <c r="AC43" s="98">
        <f t="shared" si="2"/>
        <v>0</v>
      </c>
      <c r="AD43" s="79"/>
      <c r="AE43" s="79">
        <f t="shared" si="18"/>
        <v>0</v>
      </c>
      <c r="AF43" s="79">
        <v>838180</v>
      </c>
      <c r="AG43" s="79">
        <v>65.7</v>
      </c>
      <c r="AH43" s="122">
        <v>12757.686453576864</v>
      </c>
      <c r="AI43" s="78"/>
      <c r="AJ43" s="79"/>
      <c r="AK43" s="79"/>
      <c r="AL43" s="98"/>
      <c r="AM43" s="125">
        <v>16032.064128256514</v>
      </c>
      <c r="AN43" s="124"/>
      <c r="AO43" s="79"/>
      <c r="AP43" s="78"/>
      <c r="AQ43" s="79"/>
      <c r="AR43" s="79"/>
    </row>
    <row r="44" spans="1:47" ht="42" customHeight="1" x14ac:dyDescent="0.3">
      <c r="A44" s="3">
        <f t="shared" si="0"/>
        <v>38</v>
      </c>
      <c r="B44" s="4"/>
      <c r="C44" s="3"/>
      <c r="D44" s="3" t="s">
        <v>2676</v>
      </c>
      <c r="E44" s="4" t="s">
        <v>2467</v>
      </c>
      <c r="F44" s="3" t="s">
        <v>35</v>
      </c>
      <c r="G44" s="3" t="s">
        <v>2346</v>
      </c>
      <c r="H44" s="3" t="s">
        <v>2755</v>
      </c>
      <c r="I44" s="3" t="s">
        <v>2496</v>
      </c>
      <c r="J44" s="3">
        <v>49.9</v>
      </c>
      <c r="K44" s="3">
        <f>SUMIFS('List Rev. 1'!$K$17:$K$2653,'List Rev. 1'!$H$17:$H$2653,'Total Summary'!H44)</f>
        <v>0</v>
      </c>
      <c r="L44" s="3" t="s">
        <v>25</v>
      </c>
      <c r="M44" s="3">
        <v>1</v>
      </c>
      <c r="N44" s="79">
        <f>SUMIFS('List Rev. 1'!$N$17:$N$2653,'List Rev. 1'!$H$17:$H$2653,'Total Summary'!H44)</f>
        <v>0</v>
      </c>
      <c r="O44" s="79">
        <f>SUMIFS('List Rev. 1'!$O$17:$O$2653,'List Rev. 1'!H$17:H$2653,'Total Summary'!$H44)</f>
        <v>0</v>
      </c>
      <c r="P44" s="63" t="e">
        <f t="shared" si="13"/>
        <v>#DIV/0!</v>
      </c>
      <c r="Q44" s="79" t="e">
        <f t="shared" si="14"/>
        <v>#DIV/0!</v>
      </c>
      <c r="R44" s="79" t="s">
        <v>2636</v>
      </c>
      <c r="S44" s="85" t="e">
        <f t="shared" si="15"/>
        <v>#DIV/0!</v>
      </c>
      <c r="T44" s="84"/>
      <c r="U44" s="94">
        <f t="shared" si="16"/>
        <v>0</v>
      </c>
      <c r="V44" s="94">
        <f>SUMIFS('List Rev. 1'!$V$16:$V$2681,'List Rev. 1'!$H$16:$H$2681,'Total Summary'!H44)</f>
        <v>0</v>
      </c>
      <c r="W44" s="29"/>
      <c r="X44" s="41">
        <f>SUMIFS('List Rev. 3'!$AC$16:$AC$2681,'List Rev. 3'!$K$16:$K$2681,'Total Summary'!$H44)</f>
        <v>0</v>
      </c>
      <c r="Z44" s="3" t="s">
        <v>2545</v>
      </c>
      <c r="AA44" s="84">
        <f t="shared" si="17"/>
        <v>0</v>
      </c>
      <c r="AB44" s="98">
        <v>16032.064128256514</v>
      </c>
      <c r="AC44" s="98">
        <f t="shared" si="2"/>
        <v>0</v>
      </c>
      <c r="AD44" s="79"/>
      <c r="AE44" s="79">
        <f t="shared" si="18"/>
        <v>0</v>
      </c>
      <c r="AF44" s="79">
        <v>838180</v>
      </c>
      <c r="AG44" s="79">
        <v>49.9</v>
      </c>
      <c r="AH44" s="122">
        <v>16797.194388777556</v>
      </c>
      <c r="AI44" s="78"/>
      <c r="AJ44" s="79"/>
      <c r="AK44" s="79"/>
      <c r="AL44" s="98"/>
      <c r="AM44" s="125">
        <v>16032.064128256514</v>
      </c>
      <c r="AN44" s="124"/>
      <c r="AO44" s="79"/>
      <c r="AP44" s="78"/>
      <c r="AQ44" s="79"/>
      <c r="AR44" s="79"/>
    </row>
    <row r="45" spans="1:47" ht="42" customHeight="1" x14ac:dyDescent="0.3">
      <c r="A45" s="3">
        <f t="shared" si="0"/>
        <v>39</v>
      </c>
      <c r="B45" s="4"/>
      <c r="C45" s="3"/>
      <c r="D45" s="3" t="s">
        <v>2676</v>
      </c>
      <c r="E45" s="4" t="s">
        <v>2472</v>
      </c>
      <c r="F45" s="3" t="s">
        <v>701</v>
      </c>
      <c r="G45" s="3" t="s">
        <v>2307</v>
      </c>
      <c r="H45" s="3" t="s">
        <v>2756</v>
      </c>
      <c r="I45" s="3" t="s">
        <v>2496</v>
      </c>
      <c r="J45" s="3">
        <v>44.1</v>
      </c>
      <c r="K45" s="3">
        <f>SUMIFS('List Rev. 1'!$K$17:$K$2653,'List Rev. 1'!$H$17:$H$2653,'Total Summary'!H45)</f>
        <v>0</v>
      </c>
      <c r="L45" s="3" t="s">
        <v>25</v>
      </c>
      <c r="M45" s="3">
        <v>1</v>
      </c>
      <c r="N45" s="79">
        <f>SUMIFS('List Rev. 1'!$N$17:$N$2653,'List Rev. 1'!$H$17:$H$2653,'Total Summary'!H45)</f>
        <v>0</v>
      </c>
      <c r="O45" s="79">
        <f>SUMIFS('List Rev. 1'!$O$17:$O$2653,'List Rev. 1'!H$17:H$2653,'Total Summary'!$H45)</f>
        <v>0</v>
      </c>
      <c r="P45" s="63" t="e">
        <f t="shared" si="13"/>
        <v>#DIV/0!</v>
      </c>
      <c r="Q45" s="79" t="e">
        <f t="shared" si="14"/>
        <v>#DIV/0!</v>
      </c>
      <c r="R45" s="79" t="s">
        <v>2636</v>
      </c>
      <c r="S45" s="85" t="e">
        <f t="shared" si="15"/>
        <v>#DIV/0!</v>
      </c>
      <c r="T45" s="84"/>
      <c r="U45" s="94">
        <f t="shared" si="16"/>
        <v>0</v>
      </c>
      <c r="V45" s="94">
        <f>SUMIFS('List Rev. 1'!$V$16:$V$2681,'List Rev. 1'!$H$16:$H$2681,'Total Summary'!H45)</f>
        <v>0</v>
      </c>
      <c r="W45" s="29">
        <v>0</v>
      </c>
      <c r="X45" s="41">
        <f>SUMIFS('List Rev. 3'!$AC$16:$AC$2681,'List Rev. 3'!$K$16:$K$2681,'Total Summary'!$H45)</f>
        <v>0</v>
      </c>
      <c r="Z45" s="3" t="s">
        <v>2545</v>
      </c>
      <c r="AA45" s="84">
        <f t="shared" si="17"/>
        <v>0</v>
      </c>
      <c r="AB45" s="98">
        <v>12183.832199546485</v>
      </c>
      <c r="AC45" s="98">
        <f t="shared" si="2"/>
        <v>0</v>
      </c>
      <c r="AD45" s="79"/>
      <c r="AE45" s="79">
        <f t="shared" si="18"/>
        <v>0</v>
      </c>
      <c r="AF45" s="79">
        <v>537307</v>
      </c>
      <c r="AG45" s="79">
        <v>44.1</v>
      </c>
      <c r="AH45" s="79">
        <v>12183.832199546485</v>
      </c>
      <c r="AI45" s="78"/>
      <c r="AJ45" s="79"/>
      <c r="AK45" s="79"/>
      <c r="AL45" s="98"/>
      <c r="AM45" s="126">
        <v>16032.064128256514</v>
      </c>
      <c r="AN45" s="124"/>
      <c r="AO45" s="79"/>
      <c r="AP45" s="78"/>
      <c r="AQ45" s="79"/>
      <c r="AR45" s="79"/>
    </row>
    <row r="46" spans="1:47" ht="42" customHeight="1" x14ac:dyDescent="0.3">
      <c r="A46" s="3">
        <f t="shared" si="0"/>
        <v>40</v>
      </c>
      <c r="B46" s="4"/>
      <c r="C46" s="3"/>
      <c r="D46" s="3" t="s">
        <v>2676</v>
      </c>
      <c r="E46" s="4" t="s">
        <v>2480</v>
      </c>
      <c r="F46" s="3" t="s">
        <v>633</v>
      </c>
      <c r="G46" s="3" t="s">
        <v>2324</v>
      </c>
      <c r="H46" s="3" t="s">
        <v>2757</v>
      </c>
      <c r="I46" s="3" t="s">
        <v>2496</v>
      </c>
      <c r="J46" s="3">
        <v>32</v>
      </c>
      <c r="K46" s="3">
        <f>SUMIFS('List Rev. 1'!$K$17:$K$2653,'List Rev. 1'!$H$17:$H$2653,'Total Summary'!H46)</f>
        <v>0</v>
      </c>
      <c r="L46" s="3" t="s">
        <v>25</v>
      </c>
      <c r="M46" s="3">
        <v>1</v>
      </c>
      <c r="N46" s="79">
        <f>SUMIFS('List Rev. 1'!$N$17:$N$2653,'List Rev. 1'!$H$17:$H$2653,'Total Summary'!H46)</f>
        <v>0</v>
      </c>
      <c r="O46" s="79">
        <f>SUMIFS('List Rev. 1'!$O$17:$O$2653,'List Rev. 1'!H$17:H$2653,'Total Summary'!$H46)</f>
        <v>0</v>
      </c>
      <c r="P46" s="63" t="e">
        <f t="shared" si="13"/>
        <v>#DIV/0!</v>
      </c>
      <c r="Q46" s="79" t="e">
        <f t="shared" si="14"/>
        <v>#DIV/0!</v>
      </c>
      <c r="R46" s="79" t="s">
        <v>2636</v>
      </c>
      <c r="S46" s="85" t="e">
        <f t="shared" si="15"/>
        <v>#DIV/0!</v>
      </c>
      <c r="T46" s="84"/>
      <c r="U46" s="94">
        <f t="shared" si="16"/>
        <v>0</v>
      </c>
      <c r="V46" s="94">
        <f>SUMIFS('List Rev. 1'!$V$16:$V$2681,'List Rev. 1'!$H$16:$H$2681,'Total Summary'!H46)</f>
        <v>0</v>
      </c>
      <c r="W46" s="29"/>
      <c r="X46" s="41">
        <f>SUMIFS('List Rev. 3'!$AC$16:$AC$2681,'List Rev. 3'!$K$16:$K$2681,'Total Summary'!$H46)</f>
        <v>0</v>
      </c>
      <c r="Z46" s="3" t="s">
        <v>2545</v>
      </c>
      <c r="AA46" s="84">
        <f t="shared" si="17"/>
        <v>0</v>
      </c>
      <c r="AB46" s="98">
        <v>16536</v>
      </c>
      <c r="AC46" s="98">
        <f t="shared" si="2"/>
        <v>0</v>
      </c>
      <c r="AD46" s="79"/>
      <c r="AE46" s="79">
        <f t="shared" si="18"/>
        <v>0</v>
      </c>
      <c r="AF46" s="79">
        <v>615703</v>
      </c>
      <c r="AG46" s="79">
        <v>32</v>
      </c>
      <c r="AH46" s="122">
        <v>19240.71875</v>
      </c>
      <c r="AI46" s="78"/>
      <c r="AJ46" s="79">
        <v>19800</v>
      </c>
      <c r="AK46" s="79"/>
      <c r="AL46" s="98">
        <v>16536</v>
      </c>
      <c r="AM46" s="125">
        <v>18046.875</v>
      </c>
      <c r="AN46" s="124"/>
      <c r="AO46" s="79"/>
      <c r="AP46" s="78"/>
      <c r="AQ46" s="79"/>
      <c r="AR46" s="79"/>
    </row>
    <row r="47" spans="1:47" ht="42" customHeight="1" x14ac:dyDescent="0.3">
      <c r="A47" s="3">
        <f t="shared" si="0"/>
        <v>41</v>
      </c>
      <c r="B47" s="4"/>
      <c r="C47" s="3"/>
      <c r="D47" s="3" t="s">
        <v>2676</v>
      </c>
      <c r="E47" s="4" t="s">
        <v>2477</v>
      </c>
      <c r="F47" s="3" t="s">
        <v>746</v>
      </c>
      <c r="G47" s="3" t="s">
        <v>2315</v>
      </c>
      <c r="H47" s="3" t="s">
        <v>2758</v>
      </c>
      <c r="I47" s="3" t="s">
        <v>2496</v>
      </c>
      <c r="J47" s="3">
        <v>36.700000000000003</v>
      </c>
      <c r="K47" s="3">
        <f>SUMIFS('List Rev. 1'!$K$17:$K$2653,'List Rev. 1'!$H$17:$H$2653,'Total Summary'!H47)</f>
        <v>0</v>
      </c>
      <c r="L47" s="3" t="s">
        <v>25</v>
      </c>
      <c r="M47" s="3">
        <v>1</v>
      </c>
      <c r="N47" s="79">
        <f>SUMIFS('List Rev. 1'!$N$17:$N$2653,'List Rev. 1'!$H$17:$H$2653,'Total Summary'!H47)</f>
        <v>0</v>
      </c>
      <c r="O47" s="79">
        <f>SUMIFS('List Rev. 1'!$O$17:$O$2653,'List Rev. 1'!H$17:H$2653,'Total Summary'!$H47)</f>
        <v>0</v>
      </c>
      <c r="P47" s="63" t="e">
        <f t="shared" si="13"/>
        <v>#DIV/0!</v>
      </c>
      <c r="Q47" s="79" t="e">
        <f t="shared" si="14"/>
        <v>#DIV/0!</v>
      </c>
      <c r="R47" s="79" t="s">
        <v>2636</v>
      </c>
      <c r="S47" s="85" t="e">
        <f t="shared" si="15"/>
        <v>#DIV/0!</v>
      </c>
      <c r="T47" s="84"/>
      <c r="U47" s="94">
        <f t="shared" si="16"/>
        <v>0</v>
      </c>
      <c r="V47" s="94">
        <f>SUMIFS('List Rev. 1'!$V$16:$V$2681,'List Rev. 1'!$H$16:$H$2681,'Total Summary'!H47)</f>
        <v>0</v>
      </c>
      <c r="W47" s="29"/>
      <c r="X47" s="41">
        <f>SUMIFS('List Rev. 3'!$AC$16:$AC$2681,'List Rev. 3'!$K$16:$K$2681,'Total Summary'!$H47)</f>
        <v>0</v>
      </c>
      <c r="Z47" s="3" t="s">
        <v>2545</v>
      </c>
      <c r="AA47" s="84">
        <f t="shared" si="17"/>
        <v>0</v>
      </c>
      <c r="AB47" s="98">
        <v>16536</v>
      </c>
      <c r="AC47" s="98">
        <f t="shared" si="2"/>
        <v>0</v>
      </c>
      <c r="AD47" s="79"/>
      <c r="AE47" s="79">
        <f t="shared" si="18"/>
        <v>0</v>
      </c>
      <c r="AF47" s="79">
        <v>615703</v>
      </c>
      <c r="AG47" s="79">
        <v>36.700000000000003</v>
      </c>
      <c r="AH47" s="79">
        <v>16776.648501362397</v>
      </c>
      <c r="AI47" s="78"/>
      <c r="AJ47" s="79"/>
      <c r="AK47" s="79"/>
      <c r="AL47" s="122">
        <v>16536</v>
      </c>
      <c r="AM47" s="125">
        <v>18046.875</v>
      </c>
      <c r="AN47" s="124"/>
      <c r="AO47" s="79"/>
      <c r="AP47" s="78"/>
      <c r="AQ47" s="79"/>
      <c r="AR47" s="79"/>
    </row>
    <row r="48" spans="1:47" ht="42" customHeight="1" x14ac:dyDescent="0.3">
      <c r="A48" s="3">
        <f t="shared" si="0"/>
        <v>42</v>
      </c>
      <c r="B48" s="4"/>
      <c r="C48" s="3"/>
      <c r="D48" s="3" t="s">
        <v>2676</v>
      </c>
      <c r="E48" s="4" t="s">
        <v>2471</v>
      </c>
      <c r="F48" s="3" t="s">
        <v>8</v>
      </c>
      <c r="G48" s="3" t="s">
        <v>2500</v>
      </c>
      <c r="H48" s="3" t="s">
        <v>2759</v>
      </c>
      <c r="I48" s="3" t="s">
        <v>2496</v>
      </c>
      <c r="J48" s="3">
        <v>32</v>
      </c>
      <c r="K48" s="3">
        <f>SUMIFS('List Rev. 1'!$K$17:$K$2653,'List Rev. 1'!$H$17:$H$2653,'Total Summary'!H48)</f>
        <v>0</v>
      </c>
      <c r="L48" s="3" t="s">
        <v>25</v>
      </c>
      <c r="M48" s="3">
        <v>1</v>
      </c>
      <c r="N48" s="79">
        <f>SUMIFS('List Rev. 1'!$N$17:$N$2653,'List Rev. 1'!$H$17:$H$2653,'Total Summary'!H48)</f>
        <v>0</v>
      </c>
      <c r="O48" s="79">
        <f>SUMIFS('List Rev. 1'!$O$17:$O$2653,'List Rev. 1'!H$17:H$2653,'Total Summary'!$H48)</f>
        <v>0</v>
      </c>
      <c r="P48" s="63" t="e">
        <f t="shared" si="13"/>
        <v>#DIV/0!</v>
      </c>
      <c r="Q48" s="79" t="e">
        <f t="shared" si="14"/>
        <v>#DIV/0!</v>
      </c>
      <c r="R48" s="79" t="s">
        <v>2636</v>
      </c>
      <c r="S48" s="85" t="e">
        <f t="shared" si="15"/>
        <v>#DIV/0!</v>
      </c>
      <c r="T48" s="84"/>
      <c r="U48" s="94">
        <f t="shared" si="16"/>
        <v>0</v>
      </c>
      <c r="V48" s="94">
        <f>SUMIFS('List Rev. 1'!$V$16:$V$2681,'List Rev. 1'!$H$16:$H$2681,'Total Summary'!H48)</f>
        <v>0</v>
      </c>
      <c r="W48" s="29"/>
      <c r="X48" s="41">
        <f>SUMIFS('List Rev. 3'!$AC$16:$AC$2681,'List Rev. 3'!$K$16:$K$2681,'Total Summary'!$H48)</f>
        <v>0</v>
      </c>
      <c r="Z48" s="3" t="s">
        <v>2545</v>
      </c>
      <c r="AA48" s="84">
        <f t="shared" si="17"/>
        <v>0</v>
      </c>
      <c r="AB48" s="98">
        <v>16536</v>
      </c>
      <c r="AC48" s="98">
        <f t="shared" si="2"/>
        <v>0</v>
      </c>
      <c r="AD48" s="79"/>
      <c r="AE48" s="79">
        <f t="shared" si="18"/>
        <v>0</v>
      </c>
      <c r="AF48" s="79">
        <v>537307</v>
      </c>
      <c r="AG48" s="79">
        <v>32</v>
      </c>
      <c r="AH48" s="79">
        <v>16790.84375</v>
      </c>
      <c r="AI48" s="78"/>
      <c r="AJ48" s="79"/>
      <c r="AK48" s="79"/>
      <c r="AL48" s="122">
        <v>16536</v>
      </c>
      <c r="AM48" s="125">
        <v>18046.875</v>
      </c>
      <c r="AN48" s="124"/>
      <c r="AO48" s="79"/>
      <c r="AP48" s="78"/>
      <c r="AQ48" s="79"/>
      <c r="AR48" s="79"/>
    </row>
    <row r="49" spans="1:44" ht="42" customHeight="1" x14ac:dyDescent="0.3">
      <c r="A49" s="3">
        <f t="shared" si="0"/>
        <v>43</v>
      </c>
      <c r="B49" s="4"/>
      <c r="C49" s="3"/>
      <c r="D49" s="3" t="s">
        <v>2676</v>
      </c>
      <c r="E49" s="4" t="s">
        <v>2473</v>
      </c>
      <c r="F49" s="3" t="s">
        <v>31</v>
      </c>
      <c r="G49" s="3" t="s">
        <v>2308</v>
      </c>
      <c r="H49" s="3" t="s">
        <v>2760</v>
      </c>
      <c r="I49" s="3" t="s">
        <v>2496</v>
      </c>
      <c r="J49" s="3">
        <v>56.8</v>
      </c>
      <c r="K49" s="3">
        <f>SUMIFS('List Rev. 1'!$K$17:$K$2653,'List Rev. 1'!$H$17:$H$2653,'Total Summary'!H49)</f>
        <v>0</v>
      </c>
      <c r="L49" s="3" t="s">
        <v>25</v>
      </c>
      <c r="M49" s="3">
        <v>1</v>
      </c>
      <c r="N49" s="79">
        <f>SUMIFS('List Rev. 1'!$N$17:$N$2653,'List Rev. 1'!$H$17:$H$2653,'Total Summary'!H49)</f>
        <v>0</v>
      </c>
      <c r="O49" s="79">
        <f>SUMIFS('List Rev. 1'!$O$17:$O$2653,'List Rev. 1'!H$17:H$2653,'Total Summary'!$H49)</f>
        <v>0</v>
      </c>
      <c r="P49" s="63" t="e">
        <f t="shared" si="13"/>
        <v>#DIV/0!</v>
      </c>
      <c r="Q49" s="79" t="e">
        <f t="shared" si="14"/>
        <v>#DIV/0!</v>
      </c>
      <c r="R49" s="79" t="s">
        <v>2636</v>
      </c>
      <c r="S49" s="85" t="e">
        <f t="shared" si="15"/>
        <v>#DIV/0!</v>
      </c>
      <c r="T49" s="84"/>
      <c r="U49" s="94">
        <f t="shared" si="16"/>
        <v>0</v>
      </c>
      <c r="V49" s="94">
        <f>SUMIFS('List Rev. 1'!$V$16:$V$2681,'List Rev. 1'!$H$16:$H$2681,'Total Summary'!H49)</f>
        <v>0</v>
      </c>
      <c r="W49" s="29"/>
      <c r="X49" s="41">
        <f>SUMIFS('List Rev. 3'!$AC$16:$AC$2681,'List Rev. 3'!$K$16:$K$2681,'Total Summary'!$H49)</f>
        <v>0</v>
      </c>
      <c r="Z49" s="3" t="s">
        <v>2545</v>
      </c>
      <c r="AA49" s="84">
        <f t="shared" si="17"/>
        <v>0</v>
      </c>
      <c r="AB49" s="98">
        <v>16536</v>
      </c>
      <c r="AC49" s="98">
        <f t="shared" si="2"/>
        <v>0</v>
      </c>
      <c r="AD49" s="79"/>
      <c r="AE49" s="79">
        <f t="shared" si="18"/>
        <v>0</v>
      </c>
      <c r="AF49" s="79">
        <v>1308802</v>
      </c>
      <c r="AG49" s="79">
        <v>56.8</v>
      </c>
      <c r="AH49" s="79">
        <v>23042.288732394369</v>
      </c>
      <c r="AI49" s="78"/>
      <c r="AJ49" s="79"/>
      <c r="AK49" s="79"/>
      <c r="AL49" s="122"/>
      <c r="AM49" s="125">
        <v>16536</v>
      </c>
      <c r="AN49" s="124"/>
      <c r="AO49" s="79"/>
      <c r="AP49" s="78"/>
      <c r="AQ49" s="79"/>
      <c r="AR49" s="79"/>
    </row>
    <row r="50" spans="1:44" ht="42" customHeight="1" x14ac:dyDescent="0.3">
      <c r="A50" s="3">
        <f t="shared" si="0"/>
        <v>44</v>
      </c>
      <c r="B50" s="4"/>
      <c r="C50" s="3"/>
      <c r="D50" s="3" t="s">
        <v>2676</v>
      </c>
      <c r="E50" s="4" t="s">
        <v>2474</v>
      </c>
      <c r="F50" s="3" t="s">
        <v>312</v>
      </c>
      <c r="G50" s="3" t="s">
        <v>2309</v>
      </c>
      <c r="H50" s="3" t="s">
        <v>2761</v>
      </c>
      <c r="I50" s="3" t="s">
        <v>2496</v>
      </c>
      <c r="J50" s="3">
        <v>65.400000000000006</v>
      </c>
      <c r="K50" s="3">
        <f>SUMIFS('List Rev. 1'!$K$17:$K$2653,'List Rev. 1'!$H$17:$H$2653,'Total Summary'!H50)</f>
        <v>0</v>
      </c>
      <c r="L50" s="3" t="s">
        <v>25</v>
      </c>
      <c r="M50" s="3">
        <v>1</v>
      </c>
      <c r="N50" s="79">
        <f>SUMIFS('List Rev. 1'!$N$17:$N$2653,'List Rev. 1'!$H$17:$H$2653,'Total Summary'!H50)</f>
        <v>0</v>
      </c>
      <c r="O50" s="79">
        <f>SUMIFS('List Rev. 1'!$O$17:$O$2653,'List Rev. 1'!H$17:H$2653,'Total Summary'!$H50)</f>
        <v>0</v>
      </c>
      <c r="P50" s="63" t="e">
        <f t="shared" si="13"/>
        <v>#DIV/0!</v>
      </c>
      <c r="Q50" s="79" t="e">
        <f t="shared" si="14"/>
        <v>#DIV/0!</v>
      </c>
      <c r="R50" s="79" t="s">
        <v>2636</v>
      </c>
      <c r="S50" s="85" t="e">
        <f t="shared" si="15"/>
        <v>#DIV/0!</v>
      </c>
      <c r="T50" s="84"/>
      <c r="U50" s="94">
        <f t="shared" si="16"/>
        <v>0</v>
      </c>
      <c r="V50" s="94">
        <f>SUMIFS('List Rev. 1'!$V$16:$V$2681,'List Rev. 1'!$H$16:$H$2681,'Total Summary'!H50)</f>
        <v>0</v>
      </c>
      <c r="W50" s="29"/>
      <c r="X50" s="41">
        <f>SUMIFS('List Rev. 3'!$AC$16:$AC$2681,'List Rev. 3'!$K$16:$K$2681,'Total Summary'!$H50)</f>
        <v>0</v>
      </c>
      <c r="Z50" s="3" t="s">
        <v>2545</v>
      </c>
      <c r="AA50" s="84">
        <f t="shared" si="17"/>
        <v>0</v>
      </c>
      <c r="AB50" s="98">
        <v>16536</v>
      </c>
      <c r="AC50" s="98">
        <f t="shared" si="2"/>
        <v>0</v>
      </c>
      <c r="AD50" s="79"/>
      <c r="AE50" s="79">
        <f t="shared" si="18"/>
        <v>0</v>
      </c>
      <c r="AF50" s="79">
        <v>1308802</v>
      </c>
      <c r="AG50" s="79">
        <v>65.400000000000006</v>
      </c>
      <c r="AH50" s="79">
        <v>20012.262996941896</v>
      </c>
      <c r="AI50" s="78"/>
      <c r="AJ50" s="79"/>
      <c r="AK50" s="79"/>
      <c r="AL50" s="98"/>
      <c r="AM50" s="125">
        <v>16536</v>
      </c>
      <c r="AN50" s="124"/>
      <c r="AO50" s="79"/>
      <c r="AP50" s="78"/>
      <c r="AQ50" s="79"/>
      <c r="AR50" s="79"/>
    </row>
    <row r="51" spans="1:44" ht="42" customHeight="1" x14ac:dyDescent="0.3">
      <c r="A51" s="3">
        <f t="shared" si="0"/>
        <v>45</v>
      </c>
      <c r="B51" s="4"/>
      <c r="C51" s="3"/>
      <c r="D51" s="3" t="s">
        <v>2676</v>
      </c>
      <c r="E51" s="4" t="s">
        <v>2475</v>
      </c>
      <c r="F51" s="3" t="s">
        <v>2030</v>
      </c>
      <c r="G51" s="3" t="s">
        <v>2312</v>
      </c>
      <c r="H51" s="3" t="s">
        <v>2762</v>
      </c>
      <c r="I51" s="3" t="s">
        <v>2496</v>
      </c>
      <c r="J51" s="3">
        <v>94</v>
      </c>
      <c r="K51" s="3">
        <f>SUMIFS('List Rev. 1'!$K$17:$K$2653,'List Rev. 1'!$H$17:$H$2653,'Total Summary'!H51)</f>
        <v>0</v>
      </c>
      <c r="L51" s="3" t="s">
        <v>25</v>
      </c>
      <c r="M51" s="3">
        <v>1</v>
      </c>
      <c r="N51" s="79">
        <f>SUMIFS('List Rev. 1'!$N$17:$N$2653,'List Rev. 1'!$H$17:$H$2653,'Total Summary'!H51)</f>
        <v>0</v>
      </c>
      <c r="O51" s="79">
        <f>SUMIFS('List Rev. 1'!$O$17:$O$2653,'List Rev. 1'!H$17:H$2653,'Total Summary'!$H51)</f>
        <v>0</v>
      </c>
      <c r="P51" s="63" t="e">
        <f t="shared" si="13"/>
        <v>#DIV/0!</v>
      </c>
      <c r="Q51" s="79" t="e">
        <f t="shared" si="14"/>
        <v>#DIV/0!</v>
      </c>
      <c r="R51" s="79" t="s">
        <v>2636</v>
      </c>
      <c r="S51" s="85" t="e">
        <f t="shared" si="15"/>
        <v>#DIV/0!</v>
      </c>
      <c r="T51" s="84"/>
      <c r="U51" s="94">
        <f t="shared" si="16"/>
        <v>0</v>
      </c>
      <c r="V51" s="94">
        <f>SUMIFS('List Rev. 1'!$V$16:$V$2681,'List Rev. 1'!$H$16:$H$2681,'Total Summary'!H51)</f>
        <v>0</v>
      </c>
      <c r="W51" s="29"/>
      <c r="X51" s="41">
        <f>SUMIFS('List Rev. 3'!$AC$16:$AC$2681,'List Rev. 3'!$K$16:$K$2681,'Total Summary'!$H51)</f>
        <v>0</v>
      </c>
      <c r="Z51" s="3" t="s">
        <v>2545</v>
      </c>
      <c r="AA51" s="84">
        <f t="shared" si="17"/>
        <v>0</v>
      </c>
      <c r="AB51" s="98">
        <v>13923.425531914894</v>
      </c>
      <c r="AC51" s="98">
        <f t="shared" si="2"/>
        <v>0</v>
      </c>
      <c r="AD51" s="79"/>
      <c r="AE51" s="79">
        <f t="shared" si="18"/>
        <v>0</v>
      </c>
      <c r="AF51" s="79">
        <v>1308802</v>
      </c>
      <c r="AG51" s="79">
        <v>94</v>
      </c>
      <c r="AH51" s="79">
        <v>13923.425531914894</v>
      </c>
      <c r="AI51" s="78"/>
      <c r="AJ51" s="79"/>
      <c r="AK51" s="79"/>
      <c r="AL51" s="98"/>
      <c r="AM51" s="126">
        <v>16536</v>
      </c>
      <c r="AN51" s="124"/>
      <c r="AO51" s="79"/>
      <c r="AP51" s="78"/>
      <c r="AQ51" s="79"/>
      <c r="AR51" s="79"/>
    </row>
    <row r="52" spans="1:44" ht="42" customHeight="1" x14ac:dyDescent="0.3">
      <c r="A52" s="3">
        <f t="shared" si="0"/>
        <v>46</v>
      </c>
      <c r="B52" s="4"/>
      <c r="C52" s="3"/>
      <c r="D52" s="3" t="s">
        <v>2676</v>
      </c>
      <c r="E52" s="4" t="s">
        <v>2476</v>
      </c>
      <c r="F52" s="3" t="s">
        <v>2082</v>
      </c>
      <c r="G52" s="7" t="s">
        <v>2313</v>
      </c>
      <c r="H52" s="7" t="s">
        <v>2763</v>
      </c>
      <c r="I52" s="7" t="s">
        <v>2496</v>
      </c>
      <c r="J52" s="7">
        <v>106</v>
      </c>
      <c r="K52" s="3">
        <f>SUMIFS('List Rev. 1'!$K$17:$K$2653,'List Rev. 1'!$H$17:$H$2653,'Total Summary'!H52)</f>
        <v>0</v>
      </c>
      <c r="L52" s="3" t="s">
        <v>25</v>
      </c>
      <c r="M52" s="3">
        <v>1</v>
      </c>
      <c r="N52" s="79">
        <f>SUMIFS('List Rev. 1'!$N$17:$N$2653,'List Rev. 1'!$H$17:$H$2653,'Total Summary'!H52)</f>
        <v>0</v>
      </c>
      <c r="O52" s="79">
        <f>SUMIFS('List Rev. 1'!$O$17:$O$2653,'List Rev. 1'!H$17:H$2653,'Total Summary'!$H52)</f>
        <v>0</v>
      </c>
      <c r="P52" s="63" t="e">
        <f t="shared" si="13"/>
        <v>#DIV/0!</v>
      </c>
      <c r="Q52" s="79" t="e">
        <f t="shared" si="14"/>
        <v>#DIV/0!</v>
      </c>
      <c r="R52" s="79" t="s">
        <v>2636</v>
      </c>
      <c r="S52" s="85" t="e">
        <f t="shared" si="15"/>
        <v>#DIV/0!</v>
      </c>
      <c r="T52" s="84"/>
      <c r="U52" s="94">
        <f t="shared" si="16"/>
        <v>0</v>
      </c>
      <c r="V52" s="94">
        <f>SUMIFS('List Rev. 1'!$V$16:$V$2681,'List Rev. 1'!$H$16:$H$2681,'Total Summary'!H52)</f>
        <v>0</v>
      </c>
      <c r="W52" s="29"/>
      <c r="X52" s="41">
        <f>SUMIFS('List Rev. 3'!$AC$16:$AC$2681,'List Rev. 3'!$K$16:$K$2681,'Total Summary'!$H52)</f>
        <v>0</v>
      </c>
      <c r="Z52" s="3" t="s">
        <v>2545</v>
      </c>
      <c r="AA52" s="84">
        <f t="shared" si="17"/>
        <v>0</v>
      </c>
      <c r="AB52" s="98">
        <v>12347.188679245282</v>
      </c>
      <c r="AC52" s="98">
        <f t="shared" si="2"/>
        <v>0</v>
      </c>
      <c r="AD52" s="79"/>
      <c r="AE52" s="79">
        <f t="shared" si="18"/>
        <v>0</v>
      </c>
      <c r="AF52" s="79">
        <v>1308802</v>
      </c>
      <c r="AG52" s="79">
        <v>106</v>
      </c>
      <c r="AH52" s="122">
        <v>12347.188679245282</v>
      </c>
      <c r="AI52" s="78"/>
      <c r="AJ52" s="79"/>
      <c r="AK52" s="79"/>
      <c r="AL52" s="98"/>
      <c r="AM52" s="125">
        <v>16536</v>
      </c>
      <c r="AN52" s="124"/>
      <c r="AO52" s="79"/>
      <c r="AP52" s="78"/>
      <c r="AQ52" s="79"/>
      <c r="AR52" s="79"/>
    </row>
    <row r="53" spans="1:44" ht="42" customHeight="1" x14ac:dyDescent="0.3">
      <c r="A53" s="3">
        <f t="shared" si="0"/>
        <v>47</v>
      </c>
      <c r="B53" s="4"/>
      <c r="C53" s="3"/>
      <c r="D53" s="3" t="s">
        <v>2676</v>
      </c>
      <c r="E53" s="4" t="s">
        <v>2470</v>
      </c>
      <c r="F53" s="3" t="s">
        <v>308</v>
      </c>
      <c r="G53" s="3" t="s">
        <v>2316</v>
      </c>
      <c r="H53" s="3" t="s">
        <v>2764</v>
      </c>
      <c r="I53" s="3" t="s">
        <v>2496</v>
      </c>
      <c r="J53" s="3">
        <v>41.4</v>
      </c>
      <c r="K53" s="3">
        <f>SUMIFS('List Rev. 1'!$K$17:$K$2653,'List Rev. 1'!$H$17:$H$2653,'Total Summary'!H53)</f>
        <v>0</v>
      </c>
      <c r="L53" s="3" t="s">
        <v>25</v>
      </c>
      <c r="M53" s="3">
        <v>1</v>
      </c>
      <c r="N53" s="79">
        <f>SUMIFS('List Rev. 1'!$N$17:$N$2653,'List Rev. 1'!$H$17:$H$2653,'Total Summary'!H53)</f>
        <v>0</v>
      </c>
      <c r="O53" s="79">
        <f>SUMIFS('List Rev. 1'!$O$17:$O$2653,'List Rev. 1'!H$17:H$2653,'Total Summary'!$H53)</f>
        <v>0</v>
      </c>
      <c r="P53" s="63" t="e">
        <f t="shared" si="13"/>
        <v>#DIV/0!</v>
      </c>
      <c r="Q53" s="79" t="e">
        <f t="shared" si="14"/>
        <v>#DIV/0!</v>
      </c>
      <c r="R53" s="79" t="s">
        <v>2636</v>
      </c>
      <c r="S53" s="85" t="e">
        <f t="shared" si="15"/>
        <v>#DIV/0!</v>
      </c>
      <c r="T53" s="84"/>
      <c r="U53" s="94">
        <f t="shared" si="16"/>
        <v>0</v>
      </c>
      <c r="V53" s="94">
        <f>SUMIFS('List Rev. 1'!$V$16:$V$2681,'List Rev. 1'!$H$16:$H$2681,'Total Summary'!H53)</f>
        <v>0</v>
      </c>
      <c r="W53" s="29"/>
      <c r="X53" s="41">
        <f>SUMIFS('List Rev. 3'!$AC$16:$AC$2681,'List Rev. 3'!$K$16:$K$2681,'Total Summary'!$H53)</f>
        <v>0</v>
      </c>
      <c r="Z53" s="3" t="s">
        <v>2545</v>
      </c>
      <c r="AA53" s="84">
        <f t="shared" si="17"/>
        <v>0</v>
      </c>
      <c r="AB53" s="98">
        <v>14872.053140096619</v>
      </c>
      <c r="AC53" s="98">
        <f t="shared" si="2"/>
        <v>0</v>
      </c>
      <c r="AD53" s="79"/>
      <c r="AE53" s="79">
        <f t="shared" si="18"/>
        <v>0</v>
      </c>
      <c r="AF53" s="79">
        <v>615703</v>
      </c>
      <c r="AG53" s="79">
        <v>41.4</v>
      </c>
      <c r="AH53" s="122">
        <v>14872.053140096619</v>
      </c>
      <c r="AI53" s="78"/>
      <c r="AJ53" s="79"/>
      <c r="AK53" s="79"/>
      <c r="AL53" s="98"/>
      <c r="AM53" s="125">
        <v>18799.818840579712</v>
      </c>
      <c r="AN53" s="124"/>
      <c r="AO53" s="79"/>
      <c r="AP53" s="78"/>
      <c r="AQ53" s="79"/>
      <c r="AR53" s="79"/>
    </row>
    <row r="54" spans="1:44" ht="42" customHeight="1" x14ac:dyDescent="0.3">
      <c r="A54" s="3">
        <f t="shared" si="0"/>
        <v>48</v>
      </c>
      <c r="B54" s="4"/>
      <c r="C54" s="3"/>
      <c r="D54" s="3" t="s">
        <v>2676</v>
      </c>
      <c r="E54" s="4" t="s">
        <v>2478</v>
      </c>
      <c r="F54" s="3" t="s">
        <v>139</v>
      </c>
      <c r="G54" s="7" t="s">
        <v>2326</v>
      </c>
      <c r="H54" s="7" t="s">
        <v>2765</v>
      </c>
      <c r="I54" s="7" t="s">
        <v>2496</v>
      </c>
      <c r="J54" s="7">
        <v>49.6</v>
      </c>
      <c r="K54" s="3">
        <f>SUMIFS('List Rev. 1'!$K$17:$K$2653,'List Rev. 1'!$H$17:$H$2653,'Total Summary'!H54)</f>
        <v>0</v>
      </c>
      <c r="L54" s="3" t="s">
        <v>25</v>
      </c>
      <c r="M54" s="3">
        <v>1</v>
      </c>
      <c r="N54" s="79">
        <f>SUMIFS('List Rev. 1'!$N$17:$N$2653,'List Rev. 1'!$H$17:$H$2653,'Total Summary'!H54)</f>
        <v>0</v>
      </c>
      <c r="O54" s="79">
        <f>SUMIFS('List Rev. 1'!$O$17:$O$2653,'List Rev. 1'!H$17:H$2653,'Total Summary'!$H54)</f>
        <v>0</v>
      </c>
      <c r="P54" s="63" t="e">
        <f t="shared" si="13"/>
        <v>#DIV/0!</v>
      </c>
      <c r="Q54" s="79" t="e">
        <f t="shared" si="14"/>
        <v>#DIV/0!</v>
      </c>
      <c r="R54" s="79" t="s">
        <v>2636</v>
      </c>
      <c r="S54" s="85" t="e">
        <f t="shared" si="15"/>
        <v>#DIV/0!</v>
      </c>
      <c r="T54" s="84"/>
      <c r="U54" s="94">
        <f t="shared" si="16"/>
        <v>0</v>
      </c>
      <c r="V54" s="94">
        <f>SUMIFS('List Rev. 1'!$V$16:$V$2681,'List Rev. 1'!$H$16:$H$2681,'Total Summary'!H54)</f>
        <v>0</v>
      </c>
      <c r="W54" s="29"/>
      <c r="X54" s="41">
        <f>SUMIFS('List Rev. 3'!$AC$16:$AC$2681,'List Rev. 3'!$K$16:$K$2681,'Total Summary'!$H54)</f>
        <v>0</v>
      </c>
      <c r="Z54" s="3" t="s">
        <v>2545</v>
      </c>
      <c r="AA54" s="84">
        <f t="shared" si="17"/>
        <v>0</v>
      </c>
      <c r="AB54" s="98">
        <v>13937.802419354839</v>
      </c>
      <c r="AC54" s="98">
        <f t="shared" si="2"/>
        <v>0</v>
      </c>
      <c r="AD54" s="79"/>
      <c r="AE54" s="79">
        <f t="shared" si="18"/>
        <v>0</v>
      </c>
      <c r="AF54" s="79">
        <v>691315</v>
      </c>
      <c r="AG54" s="79">
        <v>49.6</v>
      </c>
      <c r="AH54" s="122">
        <v>13937.802419354839</v>
      </c>
      <c r="AI54" s="78"/>
      <c r="AJ54" s="79"/>
      <c r="AK54" s="79">
        <v>15900</v>
      </c>
      <c r="AL54" s="98"/>
      <c r="AM54" s="125">
        <v>18799.818840579712</v>
      </c>
      <c r="AN54" s="124"/>
      <c r="AO54" s="79"/>
      <c r="AP54" s="78"/>
      <c r="AQ54" s="79"/>
      <c r="AR54" s="79"/>
    </row>
    <row r="55" spans="1:44" ht="42" customHeight="1" x14ac:dyDescent="0.3">
      <c r="A55" s="3">
        <f t="shared" si="0"/>
        <v>49</v>
      </c>
      <c r="B55" s="4"/>
      <c r="C55" s="3"/>
      <c r="D55" s="3" t="s">
        <v>2676</v>
      </c>
      <c r="E55" s="4" t="s">
        <v>2479</v>
      </c>
      <c r="F55" s="3" t="s">
        <v>926</v>
      </c>
      <c r="G55" s="3" t="s">
        <v>2321</v>
      </c>
      <c r="H55" s="3" t="s">
        <v>2766</v>
      </c>
      <c r="I55" s="3" t="s">
        <v>2496</v>
      </c>
      <c r="J55" s="3">
        <v>79.7</v>
      </c>
      <c r="K55" s="3">
        <f>SUMIFS('List Rev. 1'!$K$17:$K$2653,'List Rev. 1'!$H$17:$H$2653,'Total Summary'!H55)</f>
        <v>0</v>
      </c>
      <c r="L55" s="3" t="s">
        <v>25</v>
      </c>
      <c r="M55" s="3">
        <v>1</v>
      </c>
      <c r="N55" s="79">
        <f>SUMIFS('List Rev. 1'!$N$17:$N$2653,'List Rev. 1'!$H$17:$H$2653,'Total Summary'!H55)</f>
        <v>0</v>
      </c>
      <c r="O55" s="79">
        <f>SUMIFS('List Rev. 1'!$O$17:$O$2653,'List Rev. 1'!H$17:H$2653,'Total Summary'!$H55)</f>
        <v>0</v>
      </c>
      <c r="P55" s="63" t="e">
        <f t="shared" si="13"/>
        <v>#DIV/0!</v>
      </c>
      <c r="Q55" s="79" t="e">
        <f t="shared" si="14"/>
        <v>#DIV/0!</v>
      </c>
      <c r="R55" s="79" t="s">
        <v>2636</v>
      </c>
      <c r="S55" s="85" t="e">
        <f t="shared" si="15"/>
        <v>#DIV/0!</v>
      </c>
      <c r="T55" s="84"/>
      <c r="U55" s="94">
        <f t="shared" si="16"/>
        <v>0</v>
      </c>
      <c r="V55" s="94">
        <f>SUMIFS('List Rev. 1'!$V$16:$V$2681,'List Rev. 1'!$H$16:$H$2681,'Total Summary'!H55)</f>
        <v>0</v>
      </c>
      <c r="W55" s="29"/>
      <c r="X55" s="41">
        <f>SUMIFS('List Rev. 3'!$AC$16:$AC$2681,'List Rev. 3'!$K$16:$K$2681,'Total Summary'!$H55)</f>
        <v>0</v>
      </c>
      <c r="Z55" s="3" t="s">
        <v>2545</v>
      </c>
      <c r="AA55" s="84">
        <f t="shared" si="17"/>
        <v>0</v>
      </c>
      <c r="AB55" s="98">
        <v>16536</v>
      </c>
      <c r="AC55" s="98">
        <f t="shared" si="2"/>
        <v>0</v>
      </c>
      <c r="AD55" s="79"/>
      <c r="AE55" s="79">
        <f t="shared" si="18"/>
        <v>0</v>
      </c>
      <c r="AF55" s="79">
        <v>615703</v>
      </c>
      <c r="AG55" s="79">
        <v>79.7</v>
      </c>
      <c r="AH55" s="122">
        <v>7725.2572145545791</v>
      </c>
      <c r="AI55" s="78"/>
      <c r="AJ55" s="79"/>
      <c r="AK55" s="79"/>
      <c r="AL55" s="98"/>
      <c r="AM55" s="125">
        <v>16536</v>
      </c>
      <c r="AN55" s="124"/>
      <c r="AO55" s="79"/>
      <c r="AP55" s="78"/>
      <c r="AQ55" s="79"/>
      <c r="AR55" s="79"/>
    </row>
    <row r="56" spans="1:44" ht="42" customHeight="1" x14ac:dyDescent="0.3">
      <c r="A56" s="3">
        <f t="shared" si="0"/>
        <v>50</v>
      </c>
      <c r="B56" s="4"/>
      <c r="C56" s="3"/>
      <c r="D56" s="3" t="s">
        <v>2676</v>
      </c>
      <c r="E56" s="4" t="s">
        <v>2481</v>
      </c>
      <c r="F56" s="3" t="s">
        <v>688</v>
      </c>
      <c r="G56" s="3" t="s">
        <v>2331</v>
      </c>
      <c r="H56" s="3" t="s">
        <v>2767</v>
      </c>
      <c r="I56" s="3" t="s">
        <v>2496</v>
      </c>
      <c r="J56" s="3">
        <v>56.6</v>
      </c>
      <c r="K56" s="3">
        <f>SUMIFS('List Rev. 1'!$K$17:$K$2653,'List Rev. 1'!$H$17:$H$2653,'Total Summary'!H56)</f>
        <v>0</v>
      </c>
      <c r="L56" s="3" t="s">
        <v>25</v>
      </c>
      <c r="M56" s="3">
        <v>1</v>
      </c>
      <c r="N56" s="79">
        <f>SUMIFS('List Rev. 1'!$N$17:$N$2653,'List Rev. 1'!$H$17:$H$2653,'Total Summary'!H56)</f>
        <v>0</v>
      </c>
      <c r="O56" s="79">
        <f>SUMIFS('List Rev. 1'!$O$17:$O$2653,'List Rev. 1'!H$17:H$2653,'Total Summary'!$H56)</f>
        <v>0</v>
      </c>
      <c r="P56" s="63" t="e">
        <f t="shared" si="13"/>
        <v>#DIV/0!</v>
      </c>
      <c r="Q56" s="79" t="e">
        <f t="shared" si="14"/>
        <v>#DIV/0!</v>
      </c>
      <c r="R56" s="79" t="s">
        <v>2636</v>
      </c>
      <c r="S56" s="85" t="e">
        <f t="shared" si="15"/>
        <v>#DIV/0!</v>
      </c>
      <c r="T56" s="84"/>
      <c r="U56" s="94">
        <f t="shared" si="16"/>
        <v>0</v>
      </c>
      <c r="V56" s="94">
        <f>SUMIFS('List Rev. 1'!$V$16:$V$2681,'List Rev. 1'!$H$16:$H$2681,'Total Summary'!H56)</f>
        <v>0</v>
      </c>
      <c r="W56" s="29"/>
      <c r="X56" s="41">
        <f>SUMIFS('List Rev. 3'!$AC$16:$AC$2681,'List Rev. 3'!$K$16:$K$2681,'Total Summary'!$H56)</f>
        <v>0</v>
      </c>
      <c r="Z56" s="3" t="s">
        <v>2545</v>
      </c>
      <c r="AA56" s="84">
        <f t="shared" si="17"/>
        <v>0</v>
      </c>
      <c r="AB56" s="98">
        <v>17914</v>
      </c>
      <c r="AC56" s="98">
        <f t="shared" si="2"/>
        <v>0</v>
      </c>
      <c r="AD56" s="79"/>
      <c r="AE56" s="79">
        <f t="shared" si="18"/>
        <v>0</v>
      </c>
      <c r="AF56" s="79">
        <v>1185225</v>
      </c>
      <c r="AG56" s="79">
        <v>56.6</v>
      </c>
      <c r="AH56" s="79">
        <v>20940.371024734981</v>
      </c>
      <c r="AI56" s="78"/>
      <c r="AJ56" s="79"/>
      <c r="AK56" s="79"/>
      <c r="AL56" s="98">
        <v>17914</v>
      </c>
      <c r="AM56" s="126">
        <v>19705.904004711425</v>
      </c>
      <c r="AN56" s="124"/>
      <c r="AO56" s="79"/>
      <c r="AP56" s="78"/>
      <c r="AQ56" s="79"/>
      <c r="AR56" s="79"/>
    </row>
    <row r="57" spans="1:44" ht="42" customHeight="1" x14ac:dyDescent="0.3">
      <c r="A57" s="3">
        <f t="shared" si="0"/>
        <v>51</v>
      </c>
      <c r="B57" s="4"/>
      <c r="C57" s="3"/>
      <c r="D57" s="3" t="s">
        <v>2676</v>
      </c>
      <c r="E57" s="4" t="s">
        <v>2482</v>
      </c>
      <c r="F57" s="3" t="s">
        <v>628</v>
      </c>
      <c r="G57" s="7" t="s">
        <v>2332</v>
      </c>
      <c r="H57" s="7" t="s">
        <v>2768</v>
      </c>
      <c r="I57" s="7" t="s">
        <v>2496</v>
      </c>
      <c r="J57" s="7">
        <v>66</v>
      </c>
      <c r="K57" s="3">
        <f>SUMIFS('List Rev. 1'!$K$17:$K$2653,'List Rev. 1'!$H$17:$H$2653,'Total Summary'!H57)</f>
        <v>0</v>
      </c>
      <c r="L57" s="3" t="s">
        <v>25</v>
      </c>
      <c r="M57" s="3">
        <v>1</v>
      </c>
      <c r="N57" s="79">
        <f>SUMIFS('List Rev. 1'!$N$17:$N$2653,'List Rev. 1'!$H$17:$H$2653,'Total Summary'!H57)</f>
        <v>0</v>
      </c>
      <c r="O57" s="79">
        <f>SUMIFS('List Rev. 1'!$O$17:$O$2653,'List Rev. 1'!H$17:H$2653,'Total Summary'!$H57)</f>
        <v>0</v>
      </c>
      <c r="P57" s="63" t="e">
        <f t="shared" si="13"/>
        <v>#DIV/0!</v>
      </c>
      <c r="Q57" s="79" t="e">
        <f t="shared" si="14"/>
        <v>#DIV/0!</v>
      </c>
      <c r="R57" s="79" t="s">
        <v>2636</v>
      </c>
      <c r="S57" s="85" t="e">
        <f t="shared" si="15"/>
        <v>#DIV/0!</v>
      </c>
      <c r="T57" s="84"/>
      <c r="U57" s="94">
        <f t="shared" si="16"/>
        <v>0</v>
      </c>
      <c r="V57" s="94">
        <f>SUMIFS('List Rev. 1'!$V$16:$V$2681,'List Rev. 1'!$H$16:$H$2681,'Total Summary'!H57)</f>
        <v>0</v>
      </c>
      <c r="W57" s="29"/>
      <c r="X57" s="41">
        <f>SUMIFS('List Rev. 3'!$AC$16:$AC$2681,'List Rev. 3'!$K$16:$K$2681,'Total Summary'!$H57)</f>
        <v>0</v>
      </c>
      <c r="Z57" s="3" t="s">
        <v>2545</v>
      </c>
      <c r="AA57" s="84">
        <f t="shared" si="17"/>
        <v>0</v>
      </c>
      <c r="AB57" s="98">
        <v>17250</v>
      </c>
      <c r="AC57" s="98">
        <f t="shared" si="2"/>
        <v>0</v>
      </c>
      <c r="AD57" s="79"/>
      <c r="AE57" s="79">
        <f t="shared" si="18"/>
        <v>0</v>
      </c>
      <c r="AF57" s="79">
        <v>1185225</v>
      </c>
      <c r="AG57" s="79">
        <v>66</v>
      </c>
      <c r="AH57" s="79">
        <v>17957.954545454544</v>
      </c>
      <c r="AI57" s="78"/>
      <c r="AJ57" s="79"/>
      <c r="AK57" s="79">
        <v>17250</v>
      </c>
      <c r="AL57" s="122">
        <v>17914</v>
      </c>
      <c r="AM57" s="125">
        <v>19705.904004711425</v>
      </c>
      <c r="AN57" s="124"/>
      <c r="AO57" s="79"/>
      <c r="AP57" s="78"/>
      <c r="AQ57" s="79"/>
      <c r="AR57" s="79"/>
    </row>
    <row r="58" spans="1:44" ht="42" customHeight="1" x14ac:dyDescent="0.3">
      <c r="A58" s="3">
        <f t="shared" si="0"/>
        <v>52</v>
      </c>
      <c r="B58" s="4"/>
      <c r="C58" s="3"/>
      <c r="D58" s="3" t="s">
        <v>2676</v>
      </c>
      <c r="E58" s="4" t="s">
        <v>2483</v>
      </c>
      <c r="F58" s="3" t="s">
        <v>39</v>
      </c>
      <c r="G58" s="3" t="s">
        <v>2335</v>
      </c>
      <c r="H58" s="3" t="s">
        <v>2769</v>
      </c>
      <c r="I58" s="3" t="s">
        <v>2496</v>
      </c>
      <c r="J58" s="3">
        <v>76</v>
      </c>
      <c r="K58" s="3">
        <f>SUMIFS('List Rev. 1'!$K$17:$K$2653,'List Rev. 1'!$H$17:$H$2653,'Total Summary'!H58)</f>
        <v>0</v>
      </c>
      <c r="L58" s="3" t="s">
        <v>25</v>
      </c>
      <c r="M58" s="3">
        <v>1</v>
      </c>
      <c r="N58" s="79">
        <f>SUMIFS('List Rev. 1'!$N$17:$N$2653,'List Rev. 1'!$H$17:$H$2653,'Total Summary'!H58)</f>
        <v>0</v>
      </c>
      <c r="O58" s="79">
        <f>SUMIFS('List Rev. 1'!$O$17:$O$2653,'List Rev. 1'!H$17:H$2653,'Total Summary'!$H58)</f>
        <v>0</v>
      </c>
      <c r="P58" s="63" t="e">
        <f t="shared" si="13"/>
        <v>#DIV/0!</v>
      </c>
      <c r="Q58" s="79" t="e">
        <f t="shared" si="14"/>
        <v>#DIV/0!</v>
      </c>
      <c r="R58" s="79" t="s">
        <v>2636</v>
      </c>
      <c r="S58" s="85" t="e">
        <f t="shared" si="15"/>
        <v>#DIV/0!</v>
      </c>
      <c r="T58" s="84"/>
      <c r="U58" s="94">
        <f t="shared" si="16"/>
        <v>0</v>
      </c>
      <c r="V58" s="94">
        <f>SUMIFS('List Rev. 1'!$V$16:$V$2681,'List Rev. 1'!$H$16:$H$2681,'Total Summary'!H58)</f>
        <v>0</v>
      </c>
      <c r="W58" s="29"/>
      <c r="X58" s="41">
        <f>SUMIFS('List Rev. 3'!$AC$16:$AC$2681,'List Rev. 3'!$K$16:$K$2681,'Total Summary'!$H58)</f>
        <v>0</v>
      </c>
      <c r="Z58" s="3" t="s">
        <v>2545</v>
      </c>
      <c r="AA58" s="84">
        <f t="shared" si="17"/>
        <v>0</v>
      </c>
      <c r="AB58" s="98">
        <v>15595.065789473685</v>
      </c>
      <c r="AC58" s="98">
        <f t="shared" si="2"/>
        <v>0</v>
      </c>
      <c r="AD58" s="79"/>
      <c r="AE58" s="79">
        <f t="shared" si="18"/>
        <v>0</v>
      </c>
      <c r="AF58" s="79">
        <v>1185225</v>
      </c>
      <c r="AG58" s="79">
        <v>76</v>
      </c>
      <c r="AH58" s="79">
        <v>15595.065789473685</v>
      </c>
      <c r="AI58" s="78"/>
      <c r="AJ58" s="79"/>
      <c r="AK58" s="122"/>
      <c r="AL58" s="98">
        <v>18020</v>
      </c>
      <c r="AM58" s="125">
        <v>18020</v>
      </c>
      <c r="AN58" s="124"/>
      <c r="AO58" s="79"/>
      <c r="AP58" s="78"/>
      <c r="AQ58" s="79"/>
      <c r="AR58" s="79"/>
    </row>
    <row r="59" spans="1:44" ht="42" customHeight="1" x14ac:dyDescent="0.3">
      <c r="A59" s="3">
        <f t="shared" si="0"/>
        <v>53</v>
      </c>
      <c r="B59" s="4"/>
      <c r="C59" s="3"/>
      <c r="D59" s="3" t="s">
        <v>2676</v>
      </c>
      <c r="E59" s="4" t="s">
        <v>2484</v>
      </c>
      <c r="F59" s="3" t="s">
        <v>735</v>
      </c>
      <c r="G59" s="3" t="s">
        <v>2336</v>
      </c>
      <c r="H59" s="3" t="s">
        <v>2770</v>
      </c>
      <c r="I59" s="3" t="s">
        <v>2496</v>
      </c>
      <c r="J59" s="3">
        <v>94.6</v>
      </c>
      <c r="K59" s="3">
        <f>SUMIFS('List Rev. 1'!$K$17:$K$2653,'List Rev. 1'!$H$17:$H$2653,'Total Summary'!H59)</f>
        <v>0</v>
      </c>
      <c r="L59" s="3" t="s">
        <v>25</v>
      </c>
      <c r="M59" s="3">
        <v>1</v>
      </c>
      <c r="N59" s="79">
        <f>SUMIFS('List Rev. 1'!$N$17:$N$2653,'List Rev. 1'!$H$17:$H$2653,'Total Summary'!H59)</f>
        <v>0</v>
      </c>
      <c r="O59" s="79">
        <f>SUMIFS('List Rev. 1'!$O$17:$O$2653,'List Rev. 1'!H$17:H$2653,'Total Summary'!$H59)</f>
        <v>0</v>
      </c>
      <c r="P59" s="63" t="e">
        <f t="shared" si="13"/>
        <v>#DIV/0!</v>
      </c>
      <c r="Q59" s="79" t="e">
        <f t="shared" si="14"/>
        <v>#DIV/0!</v>
      </c>
      <c r="R59" s="79" t="s">
        <v>2636</v>
      </c>
      <c r="S59" s="85" t="e">
        <f t="shared" si="15"/>
        <v>#DIV/0!</v>
      </c>
      <c r="T59" s="84"/>
      <c r="U59" s="94">
        <f t="shared" si="16"/>
        <v>0</v>
      </c>
      <c r="V59" s="94">
        <f>SUMIFS('List Rev. 1'!$V$16:$V$2681,'List Rev. 1'!$H$16:$H$2681,'Total Summary'!H59)</f>
        <v>0</v>
      </c>
      <c r="W59" s="29"/>
      <c r="X59" s="41">
        <f>SUMIFS('List Rev. 3'!$AC$16:$AC$2681,'List Rev. 3'!$K$16:$K$2681,'Total Summary'!$H59)</f>
        <v>0</v>
      </c>
      <c r="Z59" s="3" t="s">
        <v>2545</v>
      </c>
      <c r="AA59" s="84">
        <f t="shared" si="17"/>
        <v>0</v>
      </c>
      <c r="AB59" s="98">
        <v>20988.67924528302</v>
      </c>
      <c r="AC59" s="98">
        <f t="shared" si="2"/>
        <v>0</v>
      </c>
      <c r="AD59" s="79"/>
      <c r="AE59" s="79">
        <f t="shared" si="18"/>
        <v>0</v>
      </c>
      <c r="AF59" s="79">
        <v>2202577</v>
      </c>
      <c r="AG59" s="79">
        <v>94.6</v>
      </c>
      <c r="AH59" s="122">
        <v>23283.054968287528</v>
      </c>
      <c r="AI59" s="78"/>
      <c r="AJ59" s="79"/>
      <c r="AK59" s="79"/>
      <c r="AL59" s="98"/>
      <c r="AM59" s="125">
        <v>20988.67924528302</v>
      </c>
      <c r="AN59" s="124"/>
      <c r="AO59" s="79"/>
      <c r="AP59" s="78"/>
      <c r="AQ59" s="79"/>
      <c r="AR59" s="79"/>
    </row>
    <row r="60" spans="1:44" ht="42" customHeight="1" x14ac:dyDescent="0.3">
      <c r="A60" s="3">
        <f t="shared" si="0"/>
        <v>54</v>
      </c>
      <c r="B60" s="4"/>
      <c r="C60" s="3"/>
      <c r="D60" s="3" t="s">
        <v>2676</v>
      </c>
      <c r="E60" s="4" t="s">
        <v>2485</v>
      </c>
      <c r="F60" s="3" t="s">
        <v>1078</v>
      </c>
      <c r="G60" s="3" t="s">
        <v>2337</v>
      </c>
      <c r="H60" s="3" t="s">
        <v>2771</v>
      </c>
      <c r="I60" s="3" t="s">
        <v>2496</v>
      </c>
      <c r="J60" s="3">
        <v>106</v>
      </c>
      <c r="K60" s="3">
        <f>SUMIFS('List Rev. 1'!$K$17:$K$2653,'List Rev. 1'!$H$17:$H$2653,'Total Summary'!H60)</f>
        <v>0</v>
      </c>
      <c r="L60" s="3" t="s">
        <v>25</v>
      </c>
      <c r="M60" s="3">
        <v>1</v>
      </c>
      <c r="N60" s="79">
        <f>SUMIFS('List Rev. 1'!$N$17:$N$2653,'List Rev. 1'!$H$17:$H$2653,'Total Summary'!H60)</f>
        <v>0</v>
      </c>
      <c r="O60" s="79">
        <f>SUMIFS('List Rev. 1'!$O$17:$O$2653,'List Rev. 1'!H$17:H$2653,'Total Summary'!$H60)</f>
        <v>0</v>
      </c>
      <c r="P60" s="63" t="e">
        <f t="shared" si="13"/>
        <v>#DIV/0!</v>
      </c>
      <c r="Q60" s="79" t="e">
        <f t="shared" si="14"/>
        <v>#DIV/0!</v>
      </c>
      <c r="R60" s="79" t="s">
        <v>2636</v>
      </c>
      <c r="S60" s="85" t="e">
        <f t="shared" si="15"/>
        <v>#DIV/0!</v>
      </c>
      <c r="T60" s="84"/>
      <c r="U60" s="94">
        <f t="shared" si="16"/>
        <v>0</v>
      </c>
      <c r="V60" s="94">
        <f>SUMIFS('List Rev. 1'!$V$16:$V$2681,'List Rev. 1'!$H$16:$H$2681,'Total Summary'!H60)</f>
        <v>0</v>
      </c>
      <c r="W60" s="29"/>
      <c r="X60" s="41">
        <f>SUMIFS('List Rev. 3'!$AC$16:$AC$2681,'List Rev. 3'!$K$16:$K$2681,'Total Summary'!$H60)</f>
        <v>0</v>
      </c>
      <c r="Z60" s="3" t="s">
        <v>2545</v>
      </c>
      <c r="AA60" s="84">
        <f t="shared" si="17"/>
        <v>0</v>
      </c>
      <c r="AB60" s="98">
        <v>20775</v>
      </c>
      <c r="AC60" s="98">
        <f t="shared" si="2"/>
        <v>0</v>
      </c>
      <c r="AD60" s="79"/>
      <c r="AE60" s="79">
        <f t="shared" si="18"/>
        <v>0</v>
      </c>
      <c r="AF60" s="79">
        <v>2202577</v>
      </c>
      <c r="AG60" s="79">
        <v>106</v>
      </c>
      <c r="AH60" s="79">
        <v>20779.028301886792</v>
      </c>
      <c r="AI60" s="78"/>
      <c r="AJ60" s="79"/>
      <c r="AK60" s="79">
        <v>20775</v>
      </c>
      <c r="AL60" s="98"/>
      <c r="AM60" s="126">
        <v>20988.67924528302</v>
      </c>
      <c r="AN60" s="124"/>
      <c r="AO60" s="79"/>
      <c r="AP60" s="78"/>
      <c r="AQ60" s="79"/>
      <c r="AR60" s="79"/>
    </row>
    <row r="61" spans="1:44" ht="42" customHeight="1" x14ac:dyDescent="0.3">
      <c r="A61" s="3">
        <f t="shared" si="0"/>
        <v>55</v>
      </c>
      <c r="B61" s="4"/>
      <c r="C61" s="3"/>
      <c r="D61" s="3" t="s">
        <v>2676</v>
      </c>
      <c r="E61" s="4" t="s">
        <v>2505</v>
      </c>
      <c r="F61" s="3" t="s">
        <v>1063</v>
      </c>
      <c r="G61" s="3" t="s">
        <v>2338</v>
      </c>
      <c r="H61" s="3" t="s">
        <v>2772</v>
      </c>
      <c r="I61" s="3" t="s">
        <v>2496</v>
      </c>
      <c r="J61" s="3">
        <v>137</v>
      </c>
      <c r="K61" s="3">
        <f>SUMIFS('List Rev. 1'!$K$17:$K$2653,'List Rev. 1'!$H$17:$H$2653,'Total Summary'!H61)</f>
        <v>0</v>
      </c>
      <c r="L61" s="3" t="s">
        <v>25</v>
      </c>
      <c r="M61" s="3">
        <v>1</v>
      </c>
      <c r="N61" s="79">
        <f>SUMIFS('List Rev. 1'!$N$17:$N$2653,'List Rev. 1'!$H$17:$H$2653,'Total Summary'!H61)</f>
        <v>0</v>
      </c>
      <c r="O61" s="79">
        <f>SUMIFS('List Rev. 1'!$O$17:$O$2653,'List Rev. 1'!H$17:H$2653,'Total Summary'!$H61)</f>
        <v>0</v>
      </c>
      <c r="P61" s="63" t="e">
        <f t="shared" si="13"/>
        <v>#DIV/0!</v>
      </c>
      <c r="Q61" s="79" t="e">
        <f t="shared" si="14"/>
        <v>#DIV/0!</v>
      </c>
      <c r="R61" s="79" t="s">
        <v>2636</v>
      </c>
      <c r="S61" s="85" t="e">
        <f t="shared" si="15"/>
        <v>#DIV/0!</v>
      </c>
      <c r="T61" s="84"/>
      <c r="U61" s="94">
        <f t="shared" si="16"/>
        <v>0</v>
      </c>
      <c r="V61" s="94">
        <f>SUMIFS('List Rev. 1'!$V$16:$V$2681,'List Rev. 1'!$H$16:$H$2681,'Total Summary'!H61)</f>
        <v>0</v>
      </c>
      <c r="W61" s="29"/>
      <c r="X61" s="41">
        <f>SUMIFS('List Rev. 3'!$AC$16:$AC$2681,'List Rev. 3'!$K$16:$K$2681,'Total Summary'!$H61)</f>
        <v>0</v>
      </c>
      <c r="Z61" s="3" t="s">
        <v>2545</v>
      </c>
      <c r="AA61" s="84">
        <f t="shared" si="17"/>
        <v>0</v>
      </c>
      <c r="AB61" s="98">
        <v>16077.204379562043</v>
      </c>
      <c r="AC61" s="98">
        <f t="shared" si="2"/>
        <v>0</v>
      </c>
      <c r="AD61" s="79"/>
      <c r="AE61" s="79">
        <f t="shared" si="18"/>
        <v>0</v>
      </c>
      <c r="AF61" s="79">
        <v>2202577</v>
      </c>
      <c r="AG61" s="79">
        <v>137</v>
      </c>
      <c r="AH61" s="79">
        <v>16077.204379562043</v>
      </c>
      <c r="AI61" s="78"/>
      <c r="AJ61" s="79"/>
      <c r="AK61" s="122"/>
      <c r="AL61" s="98"/>
      <c r="AM61" s="125">
        <v>20988.67924528302</v>
      </c>
      <c r="AN61" s="124"/>
      <c r="AO61" s="79"/>
      <c r="AP61" s="78"/>
      <c r="AQ61" s="79"/>
      <c r="AR61" s="79"/>
    </row>
    <row r="62" spans="1:44" ht="42" customHeight="1" x14ac:dyDescent="0.3">
      <c r="A62" s="3">
        <f t="shared" si="0"/>
        <v>56</v>
      </c>
      <c r="B62" s="4"/>
      <c r="C62" s="3"/>
      <c r="D62" s="3" t="s">
        <v>2677</v>
      </c>
      <c r="E62" s="4" t="s">
        <v>7</v>
      </c>
      <c r="F62" s="3" t="s">
        <v>7</v>
      </c>
      <c r="G62" s="3" t="s">
        <v>2747</v>
      </c>
      <c r="H62" s="3" t="s">
        <v>2744</v>
      </c>
      <c r="I62" s="3" t="s">
        <v>2496</v>
      </c>
      <c r="J62" s="3">
        <v>13.32</v>
      </c>
      <c r="K62" s="3">
        <f>SUMIFS('List Rev. 1'!$K$17:$K$2653,'List Rev. 1'!$F$17:$F$2653,'Total Summary'!F62)</f>
        <v>2018664</v>
      </c>
      <c r="L62" s="3" t="s">
        <v>25</v>
      </c>
      <c r="M62" s="3">
        <v>1</v>
      </c>
      <c r="N62" s="79">
        <f>SUMIFS('List Rev. 1'!$N$17:$N$2653,'List Rev. 1'!$F$17:$F$2653,'Total Summary'!F62)</f>
        <v>2018.6639999999884</v>
      </c>
      <c r="O62" s="79">
        <f>SUMIFS('List Rev. 1'!$O$17:$O$2653,'List Rev. 1'!F$17:F$2653,'Total Summary'!$F62)</f>
        <v>26888.604479999733</v>
      </c>
      <c r="P62" s="63">
        <f t="shared" si="13"/>
        <v>3.6826336626600925E-2</v>
      </c>
      <c r="Q62" s="79">
        <f t="shared" si="14"/>
        <v>1944.323999999988</v>
      </c>
      <c r="R62" s="79" t="s">
        <v>2636</v>
      </c>
      <c r="S62" s="85">
        <f t="shared" si="15"/>
        <v>74.340000000000302</v>
      </c>
      <c r="T62" s="84"/>
      <c r="U62" s="84">
        <f t="shared" si="16"/>
        <v>25898.395679999732</v>
      </c>
      <c r="V62" s="84">
        <f>SUMIFS('List Rev. 1'!$V$16:$V$2705,'List Rev. 1'!$F$16:$F$2705,'Total Summary'!F62)</f>
        <v>990.20879999999988</v>
      </c>
      <c r="W62" s="29"/>
      <c r="X62" s="41">
        <f>SUMIFS('List Rev. 3'!$AC$16:$AC$2705,'List Rev. 3'!$I$16:$I$2705,'Total Summary'!$F62)</f>
        <v>44427.986569999914</v>
      </c>
      <c r="Z62" s="3" t="s">
        <v>2545</v>
      </c>
      <c r="AA62" s="84">
        <f t="shared" si="17"/>
        <v>44427.986569999914</v>
      </c>
      <c r="AB62" s="98">
        <v>15000</v>
      </c>
      <c r="AC62" s="98">
        <f>AA62*AB62</f>
        <v>666419798.54999876</v>
      </c>
      <c r="AD62" s="93" t="s">
        <v>2707</v>
      </c>
      <c r="AE62" s="79">
        <f t="shared" si="18"/>
        <v>278</v>
      </c>
      <c r="AF62" s="79"/>
      <c r="AG62" s="79"/>
      <c r="AH62" s="122"/>
      <c r="AI62" s="78"/>
      <c r="AJ62" s="79"/>
      <c r="AK62" s="79"/>
      <c r="AL62" s="98"/>
      <c r="AM62" s="125"/>
      <c r="AN62" s="124"/>
      <c r="AO62" s="79"/>
      <c r="AP62" s="78"/>
      <c r="AQ62" s="79"/>
      <c r="AR62" s="79"/>
    </row>
    <row r="63" spans="1:44" ht="42" customHeight="1" x14ac:dyDescent="0.3">
      <c r="A63" s="3">
        <f t="shared" si="0"/>
        <v>57</v>
      </c>
      <c r="B63" s="4"/>
      <c r="C63" s="3"/>
      <c r="D63" s="3" t="s">
        <v>2677</v>
      </c>
      <c r="E63" s="4" t="s">
        <v>2602</v>
      </c>
      <c r="F63" s="3" t="s">
        <v>2602</v>
      </c>
      <c r="G63" s="3" t="s">
        <v>2748</v>
      </c>
      <c r="H63" s="3" t="s">
        <v>2745</v>
      </c>
      <c r="I63" s="3" t="s">
        <v>2496</v>
      </c>
      <c r="J63" s="3">
        <v>16.399999999999999</v>
      </c>
      <c r="K63" s="3">
        <f>SUMIFS('List Rev. 1'!$K$17:$K$2653,'List Rev. 1'!$F$17:$F$2653,'Total Summary'!F63)</f>
        <v>3600</v>
      </c>
      <c r="L63" s="3" t="s">
        <v>25</v>
      </c>
      <c r="M63" s="3">
        <v>1</v>
      </c>
      <c r="N63" s="79">
        <f>SUMIFS('List Rev. 1'!$N$17:$N$2653,'List Rev. 1'!$F$17:$F$2653,'Total Summary'!F63)</f>
        <v>3.6</v>
      </c>
      <c r="O63" s="79">
        <f>SUMIFS('List Rev. 1'!$O$17:$O$2653,'List Rev. 1'!F$17:F$2653,'Total Summary'!$F63)</f>
        <v>59.04</v>
      </c>
      <c r="P63" s="63">
        <f t="shared" si="13"/>
        <v>0</v>
      </c>
      <c r="Q63" s="79">
        <f t="shared" si="14"/>
        <v>3.6</v>
      </c>
      <c r="R63" s="79" t="s">
        <v>2636</v>
      </c>
      <c r="S63" s="85">
        <f t="shared" si="15"/>
        <v>0</v>
      </c>
      <c r="T63" s="84"/>
      <c r="U63" s="84">
        <f t="shared" si="16"/>
        <v>59.04</v>
      </c>
      <c r="V63" s="84">
        <f>SUMIFS('List Rev. 1'!$V$16:$V$2705,'List Rev. 1'!$F$16:$F$2705,'Total Summary'!F63)</f>
        <v>0</v>
      </c>
      <c r="W63" s="29"/>
      <c r="X63" s="41">
        <f>SUMIFS('List Rev. 3'!$AC$16:$AC$2705,'List Rev. 3'!$I$16:$I$2705,'Total Summary'!$F63)</f>
        <v>67.14</v>
      </c>
      <c r="Z63" s="3" t="s">
        <v>2545</v>
      </c>
      <c r="AA63" s="84">
        <f t="shared" si="17"/>
        <v>67.14</v>
      </c>
      <c r="AB63" s="98">
        <v>15000</v>
      </c>
      <c r="AC63" s="98">
        <f>AA63*AB63</f>
        <v>1007100</v>
      </c>
      <c r="AD63" s="93" t="s">
        <v>2707</v>
      </c>
      <c r="AE63" s="79">
        <f t="shared" si="18"/>
        <v>1</v>
      </c>
      <c r="AF63" s="79"/>
      <c r="AG63" s="79"/>
      <c r="AH63" s="79"/>
      <c r="AI63" s="78"/>
      <c r="AJ63" s="79"/>
      <c r="AK63" s="79"/>
      <c r="AL63" s="79"/>
      <c r="AM63" s="79"/>
      <c r="AN63" s="120"/>
      <c r="AO63" s="79"/>
      <c r="AP63" s="78"/>
      <c r="AQ63" s="79"/>
      <c r="AR63" s="79"/>
    </row>
    <row r="64" spans="1:44" ht="42" customHeight="1" x14ac:dyDescent="0.3">
      <c r="A64" s="3">
        <f t="shared" si="0"/>
        <v>58</v>
      </c>
      <c r="B64" s="4"/>
      <c r="C64" s="3"/>
      <c r="D64" s="3" t="s">
        <v>2677</v>
      </c>
      <c r="E64" s="4" t="s">
        <v>2369</v>
      </c>
      <c r="F64" s="3" t="s">
        <v>2369</v>
      </c>
      <c r="G64" s="3" t="s">
        <v>2749</v>
      </c>
      <c r="H64" s="3" t="s">
        <v>2746</v>
      </c>
      <c r="I64" s="3" t="s">
        <v>2496</v>
      </c>
      <c r="J64" s="3">
        <v>26</v>
      </c>
      <c r="K64" s="3">
        <f>SUMIFS('List Rev. 1'!$K$17:$K$2653,'List Rev. 1'!$F$17:$F$2653,'Total Summary'!F64)</f>
        <v>60000</v>
      </c>
      <c r="L64" s="3" t="s">
        <v>25</v>
      </c>
      <c r="M64" s="3">
        <v>1</v>
      </c>
      <c r="N64" s="79">
        <f>SUMIFS('List Rev. 1'!$N$17:$N$2653,'List Rev. 1'!$F$17:$F$2653,'Total Summary'!F64)</f>
        <v>60</v>
      </c>
      <c r="O64" s="79">
        <f>SUMIFS('List Rev. 1'!$O$17:$O$2653,'List Rev. 1'!F$17:F$2653,'Total Summary'!$F64)</f>
        <v>1560</v>
      </c>
      <c r="P64" s="63">
        <f t="shared" si="13"/>
        <v>0</v>
      </c>
      <c r="Q64" s="79">
        <f t="shared" si="14"/>
        <v>60</v>
      </c>
      <c r="R64" s="79" t="s">
        <v>2636</v>
      </c>
      <c r="S64" s="85">
        <f t="shared" si="15"/>
        <v>0</v>
      </c>
      <c r="T64" s="84"/>
      <c r="U64" s="84">
        <f t="shared" si="16"/>
        <v>1560</v>
      </c>
      <c r="V64" s="84">
        <f>SUMIFS('List Rev. 1'!$V$16:$V$2705,'List Rev. 1'!$F$16:$F$2705,'Total Summary'!F64)</f>
        <v>0</v>
      </c>
      <c r="W64" s="29"/>
      <c r="X64" s="41">
        <f>SUMIFS('List Rev. 3'!$AC$16:$AC$2705,'List Rev. 3'!$I$16:$I$2705,'Total Summary'!$F64)</f>
        <v>1500</v>
      </c>
      <c r="Z64" s="3" t="s">
        <v>2545</v>
      </c>
      <c r="AA64" s="84">
        <f t="shared" si="17"/>
        <v>1500</v>
      </c>
      <c r="AB64" s="98">
        <v>15000</v>
      </c>
      <c r="AC64" s="98">
        <f>AA64*AB64</f>
        <v>22500000</v>
      </c>
      <c r="AD64" s="93" t="s">
        <v>2707</v>
      </c>
      <c r="AE64" s="79">
        <f t="shared" si="18"/>
        <v>5</v>
      </c>
      <c r="AF64" s="79"/>
      <c r="AG64" s="79"/>
      <c r="AH64" s="79"/>
      <c r="AI64" s="78"/>
      <c r="AJ64" s="79"/>
      <c r="AK64" s="79"/>
      <c r="AL64" s="79"/>
      <c r="AM64" s="79"/>
      <c r="AN64" s="120"/>
      <c r="AO64" s="79"/>
      <c r="AP64" s="78"/>
      <c r="AQ64" s="79"/>
      <c r="AR64" s="79"/>
    </row>
    <row r="65" spans="1:46" ht="42" customHeight="1" x14ac:dyDescent="0.3">
      <c r="A65" s="3">
        <f t="shared" si="0"/>
        <v>59</v>
      </c>
      <c r="B65" s="4"/>
      <c r="C65" s="3"/>
      <c r="D65" s="3" t="s">
        <v>2678</v>
      </c>
      <c r="E65" s="4" t="s">
        <v>781</v>
      </c>
      <c r="F65" s="3" t="s">
        <v>781</v>
      </c>
      <c r="G65" s="3"/>
      <c r="H65" s="3"/>
      <c r="I65" s="3" t="s">
        <v>2507</v>
      </c>
      <c r="J65" s="3">
        <v>12.2</v>
      </c>
      <c r="K65" s="3">
        <f>SUMIFS('List Rev. 1'!$K$17:$K$2653,'List Rev. 1'!$F$17:$F$2653,'Total Summary'!F65)</f>
        <v>2500</v>
      </c>
      <c r="L65" s="3" t="s">
        <v>25</v>
      </c>
      <c r="M65" s="3">
        <v>1</v>
      </c>
      <c r="N65" s="79">
        <f>SUMIFS('List Rev. 1'!$N$17:$N$2653,'List Rev. 1'!$F$17:$F$2653,'Total Summary'!F65)</f>
        <v>2.5</v>
      </c>
      <c r="O65" s="79">
        <f>SUMIFS('List Rev. 1'!$O$17:$O$2653,'List Rev. 1'!F$17:F$2653,'Total Summary'!$F65)</f>
        <v>30.5</v>
      </c>
      <c r="P65" s="63">
        <f t="shared" si="13"/>
        <v>0.39999999999999997</v>
      </c>
      <c r="Q65" s="79">
        <f t="shared" si="14"/>
        <v>1.5</v>
      </c>
      <c r="R65" s="79" t="s">
        <v>2636</v>
      </c>
      <c r="S65" s="85">
        <f t="shared" si="15"/>
        <v>0.99999999999999989</v>
      </c>
      <c r="T65" s="84"/>
      <c r="U65" s="84">
        <f t="shared" si="16"/>
        <v>18.3</v>
      </c>
      <c r="V65" s="84">
        <f>SUMIFS('List Rev. 1'!$V$16:$V$2705,'List Rev. 1'!$F$16:$F$2705,'Total Summary'!F65)</f>
        <v>12.2</v>
      </c>
      <c r="W65" s="29"/>
      <c r="X65" s="41">
        <f>SUMIFS('List Rev. 3'!$AC$16:$AC$2705,'List Rev. 3'!$I$16:$I$2705,'Total Summary'!$F65)</f>
        <v>18.299999999999997</v>
      </c>
      <c r="Z65" s="3" t="s">
        <v>2545</v>
      </c>
      <c r="AA65" s="84">
        <f t="shared" si="17"/>
        <v>18.299999999999997</v>
      </c>
      <c r="AB65" s="98">
        <v>15000</v>
      </c>
      <c r="AC65" s="98">
        <f t="shared" si="2"/>
        <v>274499.99999999994</v>
      </c>
      <c r="AD65" s="93" t="s">
        <v>2707</v>
      </c>
      <c r="AE65" s="79">
        <f t="shared" si="18"/>
        <v>1</v>
      </c>
      <c r="AF65" s="79"/>
      <c r="AG65" s="79" t="e">
        <f>ROUNDUP(AC65/(L65*12),0)</f>
        <v>#VALUE!</v>
      </c>
      <c r="AH65" s="79"/>
      <c r="AI65" s="78"/>
      <c r="AJ65" s="79"/>
      <c r="AK65" s="79"/>
      <c r="AL65" s="79"/>
      <c r="AM65" s="79"/>
      <c r="AN65" s="120"/>
      <c r="AO65" s="79"/>
      <c r="AP65" s="78"/>
      <c r="AQ65" s="79"/>
      <c r="AR65" s="79"/>
    </row>
    <row r="66" spans="1:46" ht="42" customHeight="1" x14ac:dyDescent="0.3">
      <c r="A66" s="3">
        <f t="shared" si="0"/>
        <v>60</v>
      </c>
      <c r="B66" s="4"/>
      <c r="C66" s="3"/>
      <c r="D66" s="3" t="s">
        <v>2706</v>
      </c>
      <c r="E66" s="4" t="s">
        <v>2366</v>
      </c>
      <c r="F66" s="3" t="s">
        <v>2366</v>
      </c>
      <c r="G66" s="3"/>
      <c r="H66" s="29"/>
      <c r="I66" s="3" t="s">
        <v>2507</v>
      </c>
      <c r="J66" s="3">
        <v>19.21</v>
      </c>
      <c r="K66" s="3">
        <f>SUMIFS('List Rev. 1'!$K$17:$K$2653,'List Rev. 1'!$F$17:$F$2653,'Total Summary'!F66)</f>
        <v>80000</v>
      </c>
      <c r="L66" s="3" t="s">
        <v>25</v>
      </c>
      <c r="M66" s="3">
        <v>1</v>
      </c>
      <c r="N66" s="79">
        <f>SUMIFS('List Rev. 1'!$N$17:$N$2653,'List Rev. 1'!$F$17:$F$2653,'Total Summary'!F66)</f>
        <v>80</v>
      </c>
      <c r="O66" s="79">
        <f>SUMIFS('List Rev. 1'!$O$17:$O$2653,'List Rev. 1'!F$17:F$2653,'Total Summary'!$F66)</f>
        <v>1536.8</v>
      </c>
      <c r="P66" s="63">
        <f t="shared" si="13"/>
        <v>7.1250000000000008E-2</v>
      </c>
      <c r="Q66" s="79">
        <f t="shared" si="14"/>
        <v>74.3</v>
      </c>
      <c r="R66" s="79" t="s">
        <v>2636</v>
      </c>
      <c r="S66" s="85">
        <f t="shared" si="15"/>
        <v>5.7000000000000011</v>
      </c>
      <c r="T66" s="84"/>
      <c r="U66" s="84">
        <f t="shared" si="16"/>
        <v>1427.3029999999999</v>
      </c>
      <c r="V66" s="84">
        <f>SUMIFS('List Rev. 1'!$V$16:$V$2705,'List Rev. 1'!$F$16:$F$2705,'Total Summary'!F66)</f>
        <v>109.49700000000001</v>
      </c>
      <c r="W66" s="29"/>
      <c r="X66" s="41">
        <f>SUMIFS('List Rev. 3'!$AC$16:$AC$2705,'List Rev. 3'!$I$16:$I$2705,'Total Summary'!$F66)</f>
        <v>160.28823999999997</v>
      </c>
      <c r="Z66" s="3" t="s">
        <v>2545</v>
      </c>
      <c r="AA66" s="84">
        <f t="shared" si="17"/>
        <v>160.28823999999997</v>
      </c>
      <c r="AB66" s="98">
        <v>15000</v>
      </c>
      <c r="AC66" s="98">
        <f t="shared" si="2"/>
        <v>2404323.5999999996</v>
      </c>
      <c r="AD66" s="93" t="s">
        <v>2707</v>
      </c>
      <c r="AE66" s="79">
        <f t="shared" si="18"/>
        <v>1</v>
      </c>
      <c r="AF66" s="79"/>
      <c r="AG66" s="79"/>
      <c r="AH66" s="79"/>
      <c r="AI66" s="78"/>
      <c r="AJ66" s="79"/>
      <c r="AK66" s="79"/>
      <c r="AL66" s="79"/>
      <c r="AM66" s="79"/>
      <c r="AN66" s="120"/>
      <c r="AO66" s="79"/>
      <c r="AP66" s="78"/>
      <c r="AQ66" s="79"/>
      <c r="AR66" s="79"/>
    </row>
    <row r="67" spans="1:46" ht="42" customHeight="1" x14ac:dyDescent="0.3">
      <c r="A67" s="3">
        <f t="shared" si="0"/>
        <v>61</v>
      </c>
      <c r="B67" s="4"/>
      <c r="C67" s="3"/>
      <c r="D67" s="3" t="s">
        <v>2679</v>
      </c>
      <c r="E67" s="4" t="s">
        <v>2382</v>
      </c>
      <c r="F67" s="3" t="s">
        <v>2382</v>
      </c>
      <c r="G67" s="3"/>
      <c r="H67" s="29"/>
      <c r="I67" s="3" t="s">
        <v>2496</v>
      </c>
      <c r="J67" s="3">
        <v>12.2</v>
      </c>
      <c r="K67" s="3">
        <f>SUMIFS('List Rev. 1'!$K$17:$K$2653,'List Rev. 1'!$F$17:$F$2653,'Total Summary'!F67)</f>
        <v>20400</v>
      </c>
      <c r="L67" s="3" t="s">
        <v>25</v>
      </c>
      <c r="M67" s="3">
        <v>1</v>
      </c>
      <c r="N67" s="79">
        <f>SUMIFS('List Rev. 1'!$N$17:$N$2653,'List Rev. 1'!$F$17:$F$2653,'Total Summary'!F67)</f>
        <v>20.399999999999995</v>
      </c>
      <c r="O67" s="79">
        <f>SUMIFS('List Rev. 1'!$O$17:$O$2653,'List Rev. 1'!F$17:F$2653,'Total Summary'!$F67)</f>
        <v>248.88000000000002</v>
      </c>
      <c r="P67" s="63">
        <f t="shared" si="13"/>
        <v>0.3</v>
      </c>
      <c r="Q67" s="79">
        <f t="shared" si="14"/>
        <v>14.279999999999998</v>
      </c>
      <c r="R67" s="79" t="s">
        <v>2636</v>
      </c>
      <c r="S67" s="85">
        <f t="shared" si="15"/>
        <v>6.1199999999999983</v>
      </c>
      <c r="T67" s="84"/>
      <c r="U67" s="84">
        <f t="shared" si="16"/>
        <v>174.21600000000001</v>
      </c>
      <c r="V67" s="84">
        <f>SUMIFS('List Rev. 1'!$V$16:$V$2705,'List Rev. 1'!$F$16:$F$2705,'Total Summary'!F67)</f>
        <v>74.664000000000001</v>
      </c>
      <c r="W67" s="29"/>
      <c r="X67" s="41">
        <f>SUMIFS('List Rev. 3'!$AC$16:$AC$2705,'List Rev. 3'!$I$16:$I$2705,'Total Summary'!$F67)</f>
        <v>58.059800000000003</v>
      </c>
      <c r="Z67" s="3" t="s">
        <v>2545</v>
      </c>
      <c r="AA67" s="84">
        <f t="shared" si="17"/>
        <v>58.059800000000003</v>
      </c>
      <c r="AB67" s="98">
        <v>15000</v>
      </c>
      <c r="AC67" s="98">
        <f t="shared" si="2"/>
        <v>870897</v>
      </c>
      <c r="AD67" s="93" t="s">
        <v>2707</v>
      </c>
      <c r="AE67" s="79">
        <f t="shared" si="18"/>
        <v>1</v>
      </c>
      <c r="AF67" s="79"/>
      <c r="AG67" s="79"/>
      <c r="AH67" s="79"/>
      <c r="AI67" s="78"/>
      <c r="AJ67" s="79"/>
      <c r="AK67" s="79"/>
      <c r="AL67" s="79"/>
      <c r="AM67" s="79"/>
      <c r="AN67" s="120"/>
      <c r="AO67" s="79"/>
      <c r="AP67" s="78"/>
      <c r="AQ67" s="79"/>
      <c r="AR67" s="79"/>
    </row>
    <row r="68" spans="1:46" ht="42" customHeight="1" x14ac:dyDescent="0.3">
      <c r="A68" s="3">
        <f t="shared" si="0"/>
        <v>62</v>
      </c>
      <c r="B68" s="4"/>
      <c r="C68" s="3"/>
      <c r="D68" s="3" t="s">
        <v>2684</v>
      </c>
      <c r="E68" s="4" t="s">
        <v>2682</v>
      </c>
      <c r="F68" s="3" t="s">
        <v>2680</v>
      </c>
      <c r="G68" s="3"/>
      <c r="H68" s="3"/>
      <c r="I68" s="3"/>
      <c r="J68" s="3"/>
      <c r="K68" s="3"/>
      <c r="L68" s="3"/>
      <c r="M68" s="3">
        <f>SUMIFS('List Rev. 1'!$M$17:$M$2653,'List Rev. 1'!$F$17:$F$2653,'Total Summary'!F68)</f>
        <v>1447</v>
      </c>
      <c r="N68" s="79">
        <f>SUMIFS('List Rev. 1'!$N$17:$N$2653,'List Rev. 1'!$F$17:$F$2653,'Total Summary'!F68)</f>
        <v>188.57999999999993</v>
      </c>
      <c r="O68" s="79">
        <f>SUMIFS('List Rev. 1'!$O$17:$O$2653,'List Rev. 1'!F$17:F$2653,'Total Summary'!$F68)</f>
        <v>14803.529999999999</v>
      </c>
      <c r="P68" s="63">
        <f t="shared" si="13"/>
        <v>0</v>
      </c>
      <c r="Q68" s="79">
        <f t="shared" si="14"/>
        <v>188.57999999999993</v>
      </c>
      <c r="R68" s="79" t="s">
        <v>2636</v>
      </c>
      <c r="S68" s="85">
        <f t="shared" si="15"/>
        <v>0</v>
      </c>
      <c r="T68" s="84"/>
      <c r="U68" s="84">
        <f t="shared" si="16"/>
        <v>14803.529999999999</v>
      </c>
      <c r="V68" s="84">
        <f>SUMIFS('List Rev. 1'!$V$16:$V$2705,'List Rev. 1'!$F$16:$F$2705,'Total Summary'!F68)</f>
        <v>0</v>
      </c>
      <c r="W68" s="29"/>
      <c r="X68" s="41">
        <f>SUMIFS('List Rev. 3'!$AC$16:$AC$2705,'List Rev. 3'!$I$16:$I$2705,'Total Summary'!$F68)</f>
        <v>14803.529999999999</v>
      </c>
      <c r="Z68" s="3" t="s">
        <v>2545</v>
      </c>
      <c r="AA68" s="84">
        <f t="shared" si="17"/>
        <v>14803.529999999999</v>
      </c>
      <c r="AB68" s="98">
        <f>AB34</f>
        <v>13500</v>
      </c>
      <c r="AC68" s="98">
        <f t="shared" si="2"/>
        <v>199847654.99999997</v>
      </c>
      <c r="AD68" s="93" t="s">
        <v>2707</v>
      </c>
      <c r="AE68" s="3"/>
      <c r="AF68" s="79"/>
      <c r="AG68" s="79"/>
      <c r="AH68" s="79"/>
      <c r="AI68" s="78"/>
      <c r="AJ68" s="79">
        <v>13500</v>
      </c>
      <c r="AK68" s="79"/>
      <c r="AL68" s="79"/>
      <c r="AM68" s="79"/>
      <c r="AN68" s="120"/>
      <c r="AO68" s="79"/>
      <c r="AP68" s="78"/>
      <c r="AQ68" s="79"/>
      <c r="AR68" s="79"/>
    </row>
    <row r="69" spans="1:46" ht="42" customHeight="1" x14ac:dyDescent="0.3">
      <c r="A69" s="3">
        <f t="shared" si="0"/>
        <v>63</v>
      </c>
      <c r="B69" s="4"/>
      <c r="C69" s="3"/>
      <c r="D69" s="3" t="s">
        <v>2684</v>
      </c>
      <c r="E69" s="4" t="s">
        <v>2683</v>
      </c>
      <c r="F69" s="3" t="s">
        <v>2681</v>
      </c>
      <c r="G69" s="3"/>
      <c r="H69" s="3"/>
      <c r="I69" s="3"/>
      <c r="J69" s="3"/>
      <c r="K69" s="3"/>
      <c r="L69" s="3"/>
      <c r="M69" s="3">
        <f>SUMIFS('List Rev. 1'!$M$17:$M$2653,'List Rev. 1'!$F$17:$F$2653,'Total Summary'!F69)</f>
        <v>538</v>
      </c>
      <c r="N69" s="79">
        <f>SUMIFS('List Rev. 1'!$N$17:$N$2653,'List Rev. 1'!$F$17:$F$2653,'Total Summary'!F69)</f>
        <v>31.740000000000002</v>
      </c>
      <c r="O69" s="79">
        <f>SUMIFS('List Rev. 1'!$O$17:$O$2653,'List Rev. 1'!F$17:F$2653,'Total Summary'!$F69)</f>
        <v>10278.397499999999</v>
      </c>
      <c r="P69" s="63">
        <f t="shared" si="13"/>
        <v>0</v>
      </c>
      <c r="Q69" s="79">
        <f t="shared" si="14"/>
        <v>31.740000000000002</v>
      </c>
      <c r="R69" s="79" t="s">
        <v>2636</v>
      </c>
      <c r="S69" s="85">
        <f t="shared" si="15"/>
        <v>0</v>
      </c>
      <c r="T69" s="84"/>
      <c r="U69" s="84">
        <f t="shared" si="16"/>
        <v>10278.397499999999</v>
      </c>
      <c r="V69" s="84">
        <f>SUMIFS('List Rev. 1'!$V$16:$V$2705,'List Rev. 1'!$F$16:$F$2705,'Total Summary'!F69)</f>
        <v>0</v>
      </c>
      <c r="W69" s="29"/>
      <c r="X69" s="41">
        <f>SUMIFS('List Rev. 3'!$AC$16:$AC$2705,'List Rev. 3'!$I$16:$I$2705,'Total Summary'!$F69)</f>
        <v>10278.397499999999</v>
      </c>
      <c r="Z69" s="3" t="s">
        <v>2545</v>
      </c>
      <c r="AA69" s="84">
        <f t="shared" si="17"/>
        <v>10278.397499999999</v>
      </c>
      <c r="AB69" s="98">
        <f>AB68</f>
        <v>13500</v>
      </c>
      <c r="AC69" s="98">
        <f t="shared" si="2"/>
        <v>138758366.25</v>
      </c>
      <c r="AD69" s="93" t="s">
        <v>2707</v>
      </c>
      <c r="AE69" s="3"/>
      <c r="AF69" s="79"/>
      <c r="AG69" s="79"/>
      <c r="AH69" s="79"/>
      <c r="AI69" s="78"/>
      <c r="AJ69" s="122">
        <v>13500</v>
      </c>
      <c r="AK69" s="79"/>
      <c r="AL69" s="79"/>
      <c r="AM69" s="79"/>
      <c r="AN69" s="120"/>
      <c r="AO69" s="79"/>
      <c r="AP69" s="78"/>
      <c r="AQ69" s="79"/>
      <c r="AR69" s="79"/>
    </row>
    <row r="70" spans="1:46" ht="42" customHeight="1" x14ac:dyDescent="0.3">
      <c r="A70" s="3">
        <f t="shared" si="0"/>
        <v>64</v>
      </c>
      <c r="B70" s="29"/>
      <c r="C70" s="29"/>
      <c r="D70" s="3" t="s">
        <v>2597</v>
      </c>
      <c r="E70" s="29" t="s">
        <v>2598</v>
      </c>
      <c r="F70" s="29"/>
      <c r="G70" s="29"/>
      <c r="H70" s="29"/>
      <c r="I70" s="29"/>
      <c r="J70" s="29"/>
      <c r="K70" s="29"/>
      <c r="L70" s="29"/>
      <c r="M70" s="29"/>
      <c r="N70" s="29"/>
      <c r="O70" s="79">
        <f>SUMIFS('List Rev. 1'!$O$17:$O$2653,'List Rev. 1'!D$17:D$2653,'Total Summary'!$D70)</f>
        <v>290.16000000000003</v>
      </c>
      <c r="P70" s="29"/>
      <c r="Q70" s="29"/>
      <c r="R70" s="29"/>
      <c r="S70" s="29"/>
      <c r="T70" s="29"/>
      <c r="U70" s="84">
        <f t="shared" si="16"/>
        <v>290.16000000000003</v>
      </c>
      <c r="V70" s="84">
        <f>SUMIFS('List Rev. 1'!$V$16:$V$2705,'List Rev. 1'!$D$16:$D$2705,'Total Summary'!D70)</f>
        <v>0</v>
      </c>
      <c r="W70" s="29"/>
      <c r="X70" s="41">
        <f>SUMIFS('List Rev. 3'!$AC$16:$AC$2705,'List Rev. 3'!$G$16:$G$2705,'Total Summary'!$D70)</f>
        <v>290.16000000000003</v>
      </c>
      <c r="Z70" s="3" t="s">
        <v>2713</v>
      </c>
      <c r="AA70" s="84">
        <v>1</v>
      </c>
      <c r="AB70" s="94">
        <v>67680000</v>
      </c>
      <c r="AC70" s="98">
        <f t="shared" si="2"/>
        <v>67680000</v>
      </c>
      <c r="AD70" s="84"/>
      <c r="AE70" s="3"/>
      <c r="AF70" s="79"/>
      <c r="AG70" s="79"/>
      <c r="AH70" s="79"/>
      <c r="AI70" s="78"/>
      <c r="AJ70" s="122"/>
      <c r="AK70" s="79"/>
      <c r="AL70" s="79"/>
      <c r="AM70" s="79"/>
      <c r="AN70" s="120"/>
      <c r="AO70" s="79"/>
      <c r="AP70" s="78"/>
      <c r="AQ70" s="79"/>
      <c r="AR70" s="79"/>
      <c r="AT70" s="65">
        <v>67680000</v>
      </c>
    </row>
    <row r="71" spans="1:46" x14ac:dyDescent="0.3">
      <c r="AF71" s="79"/>
      <c r="AG71" s="79"/>
      <c r="AH71" s="79"/>
      <c r="AI71" s="78"/>
      <c r="AJ71" s="79"/>
      <c r="AK71" s="79"/>
      <c r="AL71" s="79"/>
      <c r="AM71" s="79"/>
      <c r="AN71" s="120"/>
      <c r="AO71" s="79"/>
      <c r="AP71" s="78"/>
      <c r="AQ71" s="79"/>
      <c r="AR71" s="79"/>
    </row>
    <row r="74" spans="1:46" x14ac:dyDescent="0.3">
      <c r="N74" s="135">
        <f>U69/M69</f>
        <v>19.104828066914497</v>
      </c>
    </row>
    <row r="76" spans="1:46" x14ac:dyDescent="0.3">
      <c r="N76" s="135">
        <f>O68/M68</f>
        <v>10.230497581202487</v>
      </c>
    </row>
  </sheetData>
  <autoFilter ref="A6:AD70" xr:uid="{316A0459-CC4D-4D74-ABD0-05F28DA236A9}"/>
  <mergeCells count="20">
    <mergeCell ref="AF4:AH4"/>
    <mergeCell ref="AQ4:AR4"/>
    <mergeCell ref="AF5:AH5"/>
    <mergeCell ref="AQ5:AR5"/>
    <mergeCell ref="F4:F5"/>
    <mergeCell ref="O4:O5"/>
    <mergeCell ref="P4:T4"/>
    <mergeCell ref="U4:W4"/>
    <mergeCell ref="M4:M5"/>
    <mergeCell ref="N4:N5"/>
    <mergeCell ref="A4:A5"/>
    <mergeCell ref="B4:B5"/>
    <mergeCell ref="C4:C5"/>
    <mergeCell ref="D4:D5"/>
    <mergeCell ref="E4:E5"/>
    <mergeCell ref="K2:L2"/>
    <mergeCell ref="G4:G5"/>
    <mergeCell ref="H4:H5"/>
    <mergeCell ref="I4:J4"/>
    <mergeCell ref="K4:L4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55" fitToHeight="0" orientation="landscape" r:id="rId1"/>
  <colBreaks count="1" manualBreakCount="1">
    <brk id="31" max="70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0C61-E6B7-4A60-A361-B61EF2981CA5}">
  <sheetPr filterMode="1">
    <tabColor rgb="FFFFFF00"/>
    <pageSetUpPr fitToPage="1"/>
  </sheetPr>
  <dimension ref="A1:Z105"/>
  <sheetViews>
    <sheetView zoomScale="70" zoomScaleNormal="70" zoomScaleSheetLayoutView="25" workbookViewId="0">
      <pane xSplit="1" ySplit="7" topLeftCell="B8" activePane="bottomRight" state="frozen"/>
      <selection pane="topRight" activeCell="C1" sqref="C1"/>
      <selection pane="bottomLeft" activeCell="A8" sqref="A8"/>
      <selection pane="bottomRight" activeCell="Q111" sqref="Q111"/>
    </sheetView>
  </sheetViews>
  <sheetFormatPr defaultColWidth="9.109375" defaultRowHeight="19.8" customHeight="1" x14ac:dyDescent="0.3"/>
  <cols>
    <col min="1" max="1" width="7.21875" style="1" customWidth="1"/>
    <col min="2" max="2" width="25.109375" style="65" customWidth="1"/>
    <col min="3" max="3" width="34.44140625" style="1" customWidth="1"/>
    <col min="4" max="4" width="6.109375" style="1" customWidth="1"/>
    <col min="5" max="5" width="14" style="1" customWidth="1"/>
    <col min="6" max="6" width="19.88671875" style="1" customWidth="1"/>
    <col min="7" max="8" width="9.109375" style="1"/>
    <col min="9" max="9" width="12.21875" style="1" bestFit="1" customWidth="1"/>
    <col min="10" max="10" width="13" style="1" bestFit="1" customWidth="1"/>
    <col min="11" max="11" width="11.77734375" style="1" bestFit="1" customWidth="1"/>
    <col min="12" max="12" width="12.21875" style="1" bestFit="1" customWidth="1"/>
    <col min="13" max="13" width="11" style="1" bestFit="1" customWidth="1"/>
    <col min="14" max="14" width="11.88671875" style="1" bestFit="1" customWidth="1"/>
    <col min="15" max="15" width="11" style="1" bestFit="1" customWidth="1"/>
    <col min="16" max="16" width="12.21875" style="1" bestFit="1" customWidth="1"/>
    <col min="17" max="17" width="9.33203125" style="1" bestFit="1" customWidth="1"/>
    <col min="18" max="18" width="11.5546875" style="1" customWidth="1"/>
    <col min="19" max="19" width="9.33203125" style="1" bestFit="1" customWidth="1"/>
    <col min="20" max="20" width="11.109375" style="1" bestFit="1" customWidth="1"/>
    <col min="21" max="21" width="10.6640625" style="1" bestFit="1" customWidth="1"/>
    <col min="22" max="22" width="11.77734375" style="1" bestFit="1" customWidth="1"/>
    <col min="23" max="23" width="9.33203125" style="1" bestFit="1" customWidth="1"/>
    <col min="24" max="24" width="11.33203125" style="1" customWidth="1"/>
    <col min="25" max="25" width="9.21875" style="65" bestFit="1" customWidth="1"/>
    <col min="26" max="26" width="11" style="65" bestFit="1" customWidth="1"/>
    <col min="27" max="27" width="4.88671875" style="65" customWidth="1"/>
    <col min="28" max="16384" width="9.109375" style="65"/>
  </cols>
  <sheetData>
    <row r="1" spans="1:26" ht="14.4" x14ac:dyDescent="0.3">
      <c r="I1" s="134"/>
      <c r="J1" s="134"/>
    </row>
    <row r="2" spans="1:26" ht="14.4" x14ac:dyDescent="0.3"/>
    <row r="3" spans="1:26" ht="18" x14ac:dyDescent="0.3">
      <c r="A3" s="132" t="s">
        <v>2808</v>
      </c>
    </row>
    <row r="4" spans="1:26" ht="14.4" customHeight="1" x14ac:dyDescent="0.3"/>
    <row r="5" spans="1:26" ht="36" customHeight="1" x14ac:dyDescent="0.3">
      <c r="A5" s="199" t="s">
        <v>0</v>
      </c>
      <c r="B5" s="199" t="s">
        <v>2774</v>
      </c>
      <c r="C5" s="181" t="s">
        <v>1566</v>
      </c>
      <c r="D5" s="181" t="s">
        <v>2823</v>
      </c>
      <c r="E5" s="199" t="s">
        <v>2775</v>
      </c>
      <c r="F5" s="199"/>
      <c r="G5" s="200" t="s">
        <v>2788</v>
      </c>
      <c r="H5" s="201"/>
      <c r="I5" s="199" t="s">
        <v>2778</v>
      </c>
      <c r="J5" s="199"/>
      <c r="K5" s="199" t="s">
        <v>2781</v>
      </c>
      <c r="L5" s="199"/>
      <c r="M5" s="199" t="s">
        <v>918</v>
      </c>
      <c r="N5" s="199"/>
      <c r="O5" s="199" t="s">
        <v>2779</v>
      </c>
      <c r="P5" s="199"/>
      <c r="Q5" s="199" t="s">
        <v>2780</v>
      </c>
      <c r="R5" s="199"/>
      <c r="S5" s="199" t="s">
        <v>2782</v>
      </c>
      <c r="T5" s="199"/>
      <c r="U5" s="199" t="s">
        <v>2783</v>
      </c>
      <c r="V5" s="199"/>
      <c r="W5" s="199" t="s">
        <v>2741</v>
      </c>
      <c r="X5" s="199"/>
      <c r="Y5" s="199" t="s">
        <v>2742</v>
      </c>
      <c r="Z5" s="199"/>
    </row>
    <row r="6" spans="1:26" ht="25.2" customHeight="1" x14ac:dyDescent="0.3">
      <c r="A6" s="199"/>
      <c r="B6" s="199"/>
      <c r="C6" s="182"/>
      <c r="D6" s="182"/>
      <c r="E6" s="83" t="s">
        <v>2776</v>
      </c>
      <c r="F6" s="83" t="s">
        <v>2777</v>
      </c>
      <c r="G6" s="199"/>
      <c r="H6" s="201"/>
      <c r="I6" s="83" t="s">
        <v>2790</v>
      </c>
      <c r="J6" s="83" t="s">
        <v>2791</v>
      </c>
      <c r="K6" s="83" t="s">
        <v>2790</v>
      </c>
      <c r="L6" s="83" t="s">
        <v>2791</v>
      </c>
      <c r="M6" s="83" t="s">
        <v>2790</v>
      </c>
      <c r="N6" s="83" t="s">
        <v>2791</v>
      </c>
      <c r="O6" s="83" t="s">
        <v>2790</v>
      </c>
      <c r="P6" s="83" t="s">
        <v>2791</v>
      </c>
      <c r="Q6" s="83" t="s">
        <v>2790</v>
      </c>
      <c r="R6" s="83" t="s">
        <v>2791</v>
      </c>
      <c r="S6" s="83" t="s">
        <v>2790</v>
      </c>
      <c r="T6" s="83" t="s">
        <v>2791</v>
      </c>
      <c r="U6" s="83" t="s">
        <v>2790</v>
      </c>
      <c r="V6" s="83" t="s">
        <v>2791</v>
      </c>
      <c r="W6" s="83" t="s">
        <v>2790</v>
      </c>
      <c r="X6" s="83" t="s">
        <v>2791</v>
      </c>
      <c r="Y6" s="83" t="s">
        <v>2790</v>
      </c>
      <c r="Z6" s="83" t="s">
        <v>2791</v>
      </c>
    </row>
    <row r="7" spans="1:26" ht="14.4" customHeight="1" x14ac:dyDescent="0.3">
      <c r="A7" s="133"/>
      <c r="B7" s="67"/>
      <c r="C7" s="133"/>
      <c r="D7" s="133"/>
      <c r="E7" s="133"/>
      <c r="F7" s="133"/>
      <c r="G7" s="133"/>
      <c r="H7" s="133"/>
      <c r="I7" s="83"/>
      <c r="J7" s="83"/>
      <c r="K7" s="83"/>
      <c r="L7" s="8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</row>
    <row r="8" spans="1:26" ht="19.8" hidden="1" customHeight="1" x14ac:dyDescent="0.3">
      <c r="A8" s="3">
        <v>1</v>
      </c>
      <c r="B8" s="29" t="str" cm="1">
        <f t="array" ref="B8">_xlfn.IFS(G8&gt;=65,"Heavy",G8&lt;=25,"Light",G8&gt;=26-64,"Medium")</f>
        <v>Light</v>
      </c>
      <c r="C8" s="4" t="s">
        <v>2787</v>
      </c>
      <c r="D8" s="3" t="s">
        <v>2825</v>
      </c>
      <c r="E8" s="3" t="s">
        <v>32</v>
      </c>
      <c r="F8" s="3" t="s">
        <v>2786</v>
      </c>
      <c r="G8" s="3">
        <v>18.2</v>
      </c>
      <c r="H8" s="28" t="s">
        <v>2496</v>
      </c>
      <c r="I8" s="79">
        <f>M8+O8+Q8+K8+S8+U8+W8+Y8</f>
        <v>1328.1854485000001</v>
      </c>
      <c r="J8" s="79">
        <f>N8+P8+R8+L8+T8+V8+X8+Z8</f>
        <v>24172.975162700001</v>
      </c>
      <c r="K8" s="98">
        <f>SUMIFS('List Rev. 3'!$AA$18:$AA$2700,'List Rev. 3'!$A$18:$A$2700,'New Summary'!$B8,'List Rev. 3'!$I$18:$I$2700,'New Summary'!$E8,'List Rev. 3'!$E$18:$E$2700,'New Summary'!K$5)</f>
        <v>53.099999999999987</v>
      </c>
      <c r="L8" s="98">
        <f>SUMIFS('List Rev. 3'!$AC$18:$AC$2700,'List Rev. 3'!$A$18:$A$2700,'New Summary'!$B8,'List Rev. 3'!$I$18:$I$2700,'New Summary'!$E8,'List Rev. 3'!$E$18:$E$2700,'New Summary'!K$5)</f>
        <v>966.42000000000019</v>
      </c>
      <c r="M8" s="98">
        <f>SUMIFS('List Rev. 3'!$AA$18:$AA$2700,'List Rev. 3'!$A$18:$A$2700,'New Summary'!$B8,'List Rev. 3'!$I$18:$I$2700,'New Summary'!$E8,'List Rev. 3'!$E$18:$E$2700,'New Summary'!M$5)</f>
        <v>385.75499999999965</v>
      </c>
      <c r="N8" s="98">
        <f>SUMIFS('List Rev. 3'!$AC$18:$AC$2700,'List Rev. 3'!$A$18:$A$2700,'New Summary'!$B8,'List Rev. 3'!$I$18:$I$2700,'New Summary'!$E8,'List Rev. 3'!$E$18:$E$2700,'New Summary'!M$5)</f>
        <v>7020.7409999999845</v>
      </c>
      <c r="O8" s="98">
        <f>SUMIFS('List Rev. 3'!$AA$18:$AA$2700,'List Rev. 3'!$A$18:$A$2700,'New Summary'!$B8,'List Rev. 3'!$I$18:$I$2700,'New Summary'!$E8,'List Rev. 3'!$E$18:$E$2700,'New Summary'!O$5)</f>
        <v>445.43774850000034</v>
      </c>
      <c r="P8" s="98">
        <f>SUMIFS('List Rev. 3'!$AC$18:$AC$2700,'List Rev. 3'!$A$18:$A$2700,'New Summary'!$B8,'List Rev. 3'!$I$18:$I$2700,'New Summary'!$E8,'List Rev. 3'!$E$18:$E$2700,'New Summary'!O$5)</f>
        <v>8106.9670227000079</v>
      </c>
      <c r="Q8" s="98">
        <f>SUMIFS('List Rev. 3'!$AA$18:$AA$2700,'List Rev. 3'!$A$18:$A$2700,'New Summary'!$B8,'List Rev. 3'!$I$18:$I$2700,'New Summary'!$E8,'List Rev. 3'!$E$18:$E$2700,'New Summary'!Q$5)</f>
        <v>24.08</v>
      </c>
      <c r="R8" s="98">
        <f>SUMIFS('List Rev. 3'!$AC$18:$AC$2700,'List Rev. 3'!$A$18:$A$2700,'New Summary'!$B8,'List Rev. 3'!$I$18:$I$2700,'New Summary'!$E8,'List Rev. 3'!$E$18:$E$2700,'New Summary'!Q$5)</f>
        <v>438.25600000000009</v>
      </c>
      <c r="S8" s="98">
        <f>SUMIFS('List Rev. 3'!$AA$18:$AA$2700,'List Rev. 3'!$A$18:$A$2700,'New Summary'!$B8,'List Rev. 3'!$I$18:$I$2700,'New Summary'!$E8,'List Rev. 3'!$E$18:$E$2700,'New Summary'!S$5)</f>
        <v>33</v>
      </c>
      <c r="T8" s="138">
        <f>S8*G8</f>
        <v>600.6</v>
      </c>
      <c r="U8" s="98">
        <f>SUMIFS('List Rev. 3'!$AA$18:$AA$2700,'List Rev. 3'!$A$18:$A$2700,'New Summary'!$B8,'List Rev. 3'!$I$18:$I$2700,'New Summary'!$E8,'List Rev. 3'!$E$18:$E$2700,'New Summary'!U$5)</f>
        <v>360.97570000000013</v>
      </c>
      <c r="V8" s="138">
        <f>SUMIFS('List Rev. 3'!$AC$18:$AC$2700,'List Rev. 3'!$A$18:$A$2700,'New Summary'!$B8,'List Rev. 3'!$I$18:$I$2700,'New Summary'!$E8,'List Rev. 3'!$E$18:$E$2700,'New Summary'!U$5)</f>
        <v>6569.7577400000091</v>
      </c>
      <c r="W8" s="98">
        <f>SUMIFS('List Rev. 3'!$AA$18:$AA$2700,'List Rev. 3'!$A$18:$A$2700,'New Summary'!$B8,'List Rev. 3'!$I$18:$I$2700,'New Summary'!$E8,'List Rev. 3'!$E$18:$E$2700,'New Summary'!W$5)</f>
        <v>25.836999999999989</v>
      </c>
      <c r="X8" s="98">
        <f>SUMIFS('List Rev. 3'!$AC$18:$AC$2700,'List Rev. 3'!$A$18:$A$2700,'New Summary'!$B8,'List Rev. 3'!$I$18:$I$2700,'New Summary'!$E8,'List Rev. 3'!$E$18:$E$2700,'New Summary'!W$5)</f>
        <v>470.23339999999979</v>
      </c>
      <c r="Y8" s="98">
        <f>SUMIFS('List Rev. 3'!$AA$18:$AA$2700,'List Rev. 3'!$A$18:$A$2700,'New Summary'!$B8,'List Rev. 3'!$I$18:$I$2700,'New Summary'!$E8,'List Rev. 3'!$E$18:$E$2700,'New Summary'!Y$5)</f>
        <v>0</v>
      </c>
      <c r="Z8" s="98">
        <f>SUMIFS('List Rev. 3'!$AC$18:$AC$2700,'List Rev. 3'!$A$18:$A$2700,'New Summary'!$B8,'List Rev. 3'!$I$18:$I$2700,'New Summary'!$E8,'List Rev. 3'!$E$18:$E$2700,'New Summary'!Y$5)</f>
        <v>0</v>
      </c>
    </row>
    <row r="9" spans="1:26" ht="19.8" hidden="1" customHeight="1" x14ac:dyDescent="0.3">
      <c r="A9" s="3">
        <f>A8+1</f>
        <v>2</v>
      </c>
      <c r="B9" s="29" t="str" cm="1">
        <f t="array" ref="B9">_xlfn.IFS(G9&gt;=65,"Heavy",G9&lt;=25,"Light",G9&gt;=26-64,"Medium")</f>
        <v>Light</v>
      </c>
      <c r="C9" s="4" t="s">
        <v>2787</v>
      </c>
      <c r="D9" s="3" t="s">
        <v>2824</v>
      </c>
      <c r="E9" s="3" t="s">
        <v>1521</v>
      </c>
      <c r="F9" s="3" t="s">
        <v>2789</v>
      </c>
      <c r="G9" s="3">
        <v>21.3</v>
      </c>
      <c r="H9" s="3" t="s">
        <v>2496</v>
      </c>
      <c r="I9" s="79">
        <f t="shared" ref="I9:I72" si="0">M9+O9+Q9+K9+S9+U9+W9+Y9</f>
        <v>5.0299999999999994</v>
      </c>
      <c r="J9" s="79">
        <f t="shared" ref="J9:J72" si="1">N9+P9+R9+L9+T9+V9+X9+Z9</f>
        <v>107.13900000000001</v>
      </c>
      <c r="K9" s="98">
        <f>SUMIFS('List Rev. 3'!$AA$18:$AA$2700,'List Rev. 3'!$A$18:$A$2700,'New Summary'!$B9,'List Rev. 3'!$I$18:$I$2700,'New Summary'!$E9,'List Rev. 3'!$E$18:$E$2700,'New Summary'!K$5)</f>
        <v>0</v>
      </c>
      <c r="L9" s="98">
        <f>SUMIFS('List Rev. 3'!$AC$18:$AC$2700,'List Rev. 3'!$A$18:$A$2700,'New Summary'!$B9,'List Rev. 3'!$I$18:$I$2700,'New Summary'!$E9,'List Rev. 3'!$E$18:$E$2700,'New Summary'!K$5)</f>
        <v>0</v>
      </c>
      <c r="M9" s="98">
        <f>SUMIFS('List Rev. 3'!$AA$18:$AA$2700,'List Rev. 3'!$A$18:$A$2700,'New Summary'!$B9,'List Rev. 3'!$I$18:$I$2700,'New Summary'!$E9,'List Rev. 3'!$E$18:$E$2700,'New Summary'!M$5)</f>
        <v>0</v>
      </c>
      <c r="N9" s="98">
        <f>SUMIFS('List Rev. 3'!$AC$18:$AC$2700,'List Rev. 3'!$A$18:$A$2700,'New Summary'!$B9,'List Rev. 3'!$I$18:$I$2700,'New Summary'!$E9,'List Rev. 3'!$E$18:$E$2700,'New Summary'!M$5)</f>
        <v>0</v>
      </c>
      <c r="O9" s="98">
        <f>SUMIFS('List Rev. 3'!$AA$18:$AA$2700,'List Rev. 3'!$A$18:$A$2700,'New Summary'!$B9,'List Rev. 3'!$I$18:$I$2700,'New Summary'!$E9,'List Rev. 3'!$E$18:$E$2700,'New Summary'!O$5)</f>
        <v>0</v>
      </c>
      <c r="P9" s="98">
        <f>SUMIFS('List Rev. 3'!$AC$18:$AC$2700,'List Rev. 3'!$A$18:$A$2700,'New Summary'!$B9,'List Rev. 3'!$I$18:$I$2700,'New Summary'!$E9,'List Rev. 3'!$E$18:$E$2700,'New Summary'!O$5)</f>
        <v>0</v>
      </c>
      <c r="Q9" s="98">
        <f>SUMIFS('List Rev. 3'!$AA$18:$AA$2700,'List Rev. 3'!$A$18:$A$2700,'New Summary'!$B9,'List Rev. 3'!$I$18:$I$2700,'New Summary'!$E9,'List Rev. 3'!$E$18:$E$2700,'New Summary'!Q$5)</f>
        <v>0</v>
      </c>
      <c r="R9" s="98">
        <f>SUMIFS('List Rev. 3'!$AC$18:$AC$2700,'List Rev. 3'!$A$18:$A$2700,'New Summary'!$B9,'List Rev. 3'!$I$18:$I$2700,'New Summary'!$E9,'List Rev. 3'!$E$18:$E$2700,'New Summary'!Q$5)</f>
        <v>0</v>
      </c>
      <c r="S9" s="98">
        <f>SUMIFS('List Rev. 3'!$AA$18:$AA$2700,'List Rev. 3'!$A$18:$A$2700,'New Summary'!$B9,'List Rev. 3'!$I$18:$I$2700,'New Summary'!$E9,'List Rev. 3'!$E$18:$E$2700,'New Summary'!S$5)</f>
        <v>0</v>
      </c>
      <c r="T9" s="98">
        <f>SUMIFS('List Rev. 3'!$AC$18:$AC$2700,'List Rev. 3'!$A$18:$A$2700,'New Summary'!$B9,'List Rev. 3'!$I$18:$I$2700,'New Summary'!$E9,'List Rev. 3'!$E$18:$E$2700,'New Summary'!S$5)</f>
        <v>0</v>
      </c>
      <c r="U9" s="98">
        <f>SUMIFS('List Rev. 3'!$AA$18:$AA$2700,'List Rev. 3'!$A$18:$A$2700,'New Summary'!$B9,'List Rev. 3'!$I$18:$I$2700,'New Summary'!$E9,'List Rev. 3'!$E$18:$E$2700,'New Summary'!U$5)</f>
        <v>0</v>
      </c>
      <c r="V9" s="98">
        <f>SUMIFS('List Rev. 3'!$AC$18:$AC$2700,'List Rev. 3'!$A$18:$A$2700,'New Summary'!$B9,'List Rev. 3'!$I$18:$I$2700,'New Summary'!$E9,'List Rev. 3'!$E$18:$E$2700,'New Summary'!U$5)</f>
        <v>0</v>
      </c>
      <c r="W9" s="98">
        <f>SUMIFS('List Rev. 3'!$AA$18:$AA$2700,'List Rev. 3'!$A$18:$A$2700,'New Summary'!$B9,'List Rev. 3'!$I$18:$I$2700,'New Summary'!$E9,'List Rev. 3'!$E$18:$E$2700,'New Summary'!W$5)</f>
        <v>5.0299999999999994</v>
      </c>
      <c r="X9" s="98">
        <f>SUMIFS('List Rev. 3'!$AC$18:$AC$2700,'List Rev. 3'!$A$18:$A$2700,'New Summary'!$B9,'List Rev. 3'!$I$18:$I$2700,'New Summary'!$E9,'List Rev. 3'!$E$18:$E$2700,'New Summary'!W$5)</f>
        <v>107.13900000000001</v>
      </c>
      <c r="Y9" s="98">
        <f>SUMIFS('List Rev. 3'!$AA$18:$AA$2700,'List Rev. 3'!$A$18:$A$2700,'New Summary'!$B9,'List Rev. 3'!$I$18:$I$2700,'New Summary'!$E9,'List Rev. 3'!$E$18:$E$2700,'New Summary'!Y$5)</f>
        <v>0</v>
      </c>
      <c r="Z9" s="98">
        <f>SUMIFS('List Rev. 3'!$AC$18:$AC$2700,'List Rev. 3'!$A$18:$A$2700,'New Summary'!$B9,'List Rev. 3'!$I$18:$I$2700,'New Summary'!$E9,'List Rev. 3'!$E$18:$E$2700,'New Summary'!Y$5)</f>
        <v>0</v>
      </c>
    </row>
    <row r="10" spans="1:26" ht="19.8" hidden="1" customHeight="1" x14ac:dyDescent="0.3">
      <c r="A10" s="3">
        <f t="shared" ref="A10:A73" si="2">A9+1</f>
        <v>3</v>
      </c>
      <c r="B10" s="29" t="str" cm="1">
        <f t="array" ref="B10">_xlfn.IFS(G10&gt;=65,"Heavy",G10&lt;=25,"Light",G10&gt;=26-64,"Medium")</f>
        <v>Light</v>
      </c>
      <c r="C10" s="4" t="s">
        <v>2809</v>
      </c>
      <c r="D10" s="3" t="s">
        <v>2824</v>
      </c>
      <c r="E10" s="3" t="s">
        <v>2369</v>
      </c>
      <c r="F10" s="3" t="s">
        <v>2746</v>
      </c>
      <c r="G10" s="42">
        <v>25</v>
      </c>
      <c r="H10" s="3" t="s">
        <v>2496</v>
      </c>
      <c r="I10" s="79">
        <f t="shared" si="0"/>
        <v>60</v>
      </c>
      <c r="J10" s="79">
        <f t="shared" si="1"/>
        <v>1500</v>
      </c>
      <c r="K10" s="98">
        <f>SUMIFS('List Rev. 3'!$AA$18:$AA$2700,'List Rev. 3'!$A$18:$A$2700,'New Summary'!$B10,'List Rev. 3'!$I$18:$I$2700,'New Summary'!$E10,'List Rev. 3'!$E$18:$E$2700,'New Summary'!K$5)</f>
        <v>0</v>
      </c>
      <c r="L10" s="98">
        <f>SUMIFS('List Rev. 3'!$AC$18:$AC$2700,'List Rev. 3'!$A$18:$A$2700,'New Summary'!$B10,'List Rev. 3'!$I$18:$I$2700,'New Summary'!$E10,'List Rev. 3'!$E$18:$E$2700,'New Summary'!K$5)</f>
        <v>0</v>
      </c>
      <c r="M10" s="98">
        <f>SUMIFS('List Rev. 3'!$AA$18:$AA$2700,'List Rev. 3'!$A$18:$A$2700,'New Summary'!$B10,'List Rev. 3'!$I$18:$I$2700,'New Summary'!$E10,'List Rev. 3'!$E$18:$E$2700,'New Summary'!M$5)</f>
        <v>0</v>
      </c>
      <c r="N10" s="98">
        <f>SUMIFS('List Rev. 3'!$AC$18:$AC$2700,'List Rev. 3'!$A$18:$A$2700,'New Summary'!$B10,'List Rev. 3'!$I$18:$I$2700,'New Summary'!$E10,'List Rev. 3'!$E$18:$E$2700,'New Summary'!M$5)</f>
        <v>0</v>
      </c>
      <c r="O10" s="98">
        <f>SUMIFS('List Rev. 3'!$AA$18:$AA$2700,'List Rev. 3'!$A$18:$A$2700,'New Summary'!$B10,'List Rev. 3'!$I$18:$I$2700,'New Summary'!$E10,'List Rev. 3'!$E$18:$E$2700,'New Summary'!O$5)</f>
        <v>0</v>
      </c>
      <c r="P10" s="98">
        <f>SUMIFS('List Rev. 3'!$AC$18:$AC$2700,'List Rev. 3'!$A$18:$A$2700,'New Summary'!$B10,'List Rev. 3'!$I$18:$I$2700,'New Summary'!$E10,'List Rev. 3'!$E$18:$E$2700,'New Summary'!O$5)</f>
        <v>0</v>
      </c>
      <c r="Q10" s="98">
        <f>SUMIFS('List Rev. 3'!$AA$18:$AA$2700,'List Rev. 3'!$A$18:$A$2700,'New Summary'!$B10,'List Rev. 3'!$I$18:$I$2700,'New Summary'!$E10,'List Rev. 3'!$E$18:$E$2700,'New Summary'!Q$5)</f>
        <v>0</v>
      </c>
      <c r="R10" s="98">
        <f>SUMIFS('List Rev. 3'!$AC$18:$AC$2700,'List Rev. 3'!$A$18:$A$2700,'New Summary'!$B10,'List Rev. 3'!$I$18:$I$2700,'New Summary'!$E10,'List Rev. 3'!$E$18:$E$2700,'New Summary'!Q$5)</f>
        <v>0</v>
      </c>
      <c r="S10" s="98">
        <f>SUMIFS('List Rev. 3'!$AA$18:$AA$2700,'List Rev. 3'!$A$18:$A$2700,'New Summary'!$B10,'List Rev. 3'!$I$18:$I$2700,'New Summary'!$E10,'List Rev. 3'!$E$18:$E$2700,'New Summary'!S$5)</f>
        <v>0</v>
      </c>
      <c r="T10" s="98">
        <f>SUMIFS('List Rev. 3'!$AC$18:$AC$2700,'List Rev. 3'!$A$18:$A$2700,'New Summary'!$B10,'List Rev. 3'!$I$18:$I$2700,'New Summary'!$E10,'List Rev. 3'!$E$18:$E$2700,'New Summary'!S$5)</f>
        <v>0</v>
      </c>
      <c r="U10" s="98">
        <f>SUMIFS('List Rev. 3'!$AA$18:$AA$2700,'List Rev. 3'!$A$18:$A$2700,'New Summary'!$B10,'List Rev. 3'!$I$18:$I$2700,'New Summary'!$E10,'List Rev. 3'!$E$18:$E$2700,'New Summary'!U$5)</f>
        <v>0</v>
      </c>
      <c r="V10" s="98">
        <f>SUMIFS('List Rev. 3'!$AC$18:$AC$2700,'List Rev. 3'!$A$18:$A$2700,'New Summary'!$B10,'List Rev. 3'!$I$18:$I$2700,'New Summary'!$E10,'List Rev. 3'!$E$18:$E$2700,'New Summary'!U$5)</f>
        <v>0</v>
      </c>
      <c r="W10" s="98">
        <f>SUMIFS('List Rev. 3'!$AA$18:$AA$2700,'List Rev. 3'!$A$18:$A$2700,'New Summary'!$B10,'List Rev. 3'!$I$18:$I$2700,'New Summary'!$E10,'List Rev. 3'!$E$18:$E$2700,'New Summary'!W$5)</f>
        <v>60</v>
      </c>
      <c r="X10" s="98">
        <f>SUMIFS('List Rev. 3'!$AC$18:$AC$2700,'List Rev. 3'!$A$18:$A$2700,'New Summary'!$B10,'List Rev. 3'!$I$18:$I$2700,'New Summary'!$E10,'List Rev. 3'!$E$18:$E$2700,'New Summary'!W$5)</f>
        <v>1500</v>
      </c>
      <c r="Y10" s="98">
        <f>SUMIFS('List Rev. 3'!$AA$18:$AA$2700,'List Rev. 3'!$A$18:$A$2700,'New Summary'!$B10,'List Rev. 3'!$I$18:$I$2700,'New Summary'!$E10,'List Rev. 3'!$E$18:$E$2700,'New Summary'!Y$5)</f>
        <v>0</v>
      </c>
      <c r="Z10" s="98">
        <f>SUMIFS('List Rev. 3'!$AC$18:$AC$2700,'List Rev. 3'!$A$18:$A$2700,'New Summary'!$B10,'List Rev. 3'!$I$18:$I$2700,'New Summary'!$E10,'List Rev. 3'!$E$18:$E$2700,'New Summary'!Y$5)</f>
        <v>0</v>
      </c>
    </row>
    <row r="11" spans="1:26" ht="19.8" hidden="1" customHeight="1" x14ac:dyDescent="0.3">
      <c r="A11" s="3">
        <f t="shared" si="2"/>
        <v>4</v>
      </c>
      <c r="B11" s="29" t="s">
        <v>2810</v>
      </c>
      <c r="C11" s="4" t="s">
        <v>2809</v>
      </c>
      <c r="D11" s="3" t="s">
        <v>2824</v>
      </c>
      <c r="E11" s="3" t="s">
        <v>7</v>
      </c>
      <c r="F11" s="3" t="s">
        <v>2744</v>
      </c>
      <c r="G11" s="42">
        <v>25.3</v>
      </c>
      <c r="H11" s="3" t="s">
        <v>2496</v>
      </c>
      <c r="I11" s="98">
        <f t="shared" si="0"/>
        <v>1756.0468999999998</v>
      </c>
      <c r="J11" s="98">
        <f t="shared" si="1"/>
        <v>44427.986569999994</v>
      </c>
      <c r="K11" s="98">
        <f>SUMIFS('List Rev. 3'!$AA$18:$AA$2700,'List Rev. 3'!$I$18:$I$2700,'New Summary'!$E11,'List Rev. 3'!$E$18:$E$2700,'New Summary'!K$5)</f>
        <v>621.22500000000002</v>
      </c>
      <c r="L11" s="98">
        <f>SUMIFS('List Rev. 3'!$AC$18:$AC$2700,'List Rev. 3'!$I$18:$I$2700,'New Summary'!$E11,'List Rev. 3'!$E$18:$E$2700,'New Summary'!K$5)</f>
        <v>15716.992499999975</v>
      </c>
      <c r="M11" s="98">
        <f>SUMIFS('List Rev. 3'!$AA$18:$AA$2700,'List Rev. 3'!$I$18:$I$2700,'New Summary'!$E11,'List Rev. 3'!$E$18:$E$2700,'New Summary'!M$5)</f>
        <v>282.0593999999997</v>
      </c>
      <c r="N11" s="98">
        <f>SUMIFS('List Rev. 3'!$AC$18:$AC$2700,'List Rev. 3'!$I$18:$I$2700,'New Summary'!$E11,'List Rev. 3'!$E$18:$E$2700,'New Summary'!M$5)</f>
        <v>7136.1028200000055</v>
      </c>
      <c r="O11" s="98">
        <f>SUMIFS('List Rev. 3'!$AA$18:$AA$2700,'List Rev. 3'!$I$18:$I$2700,'New Summary'!$E11,'List Rev. 3'!$E$18:$E$2700,'New Summary'!O$5)</f>
        <v>842.2</v>
      </c>
      <c r="P11" s="98">
        <f>SUMIFS('List Rev. 3'!$AC$18:$AC$2700,'List Rev. 3'!$I$18:$I$2700,'New Summary'!$E11,'List Rev. 3'!$E$18:$E$2700,'New Summary'!O$5)</f>
        <v>21307.660000000014</v>
      </c>
      <c r="Q11" s="98">
        <f>SUMIFS('List Rev. 3'!$AA$18:$AA$2700,'List Rev. 3'!$I$18:$I$2700,'New Summary'!$E11,'List Rev. 3'!$E$18:$E$2700,'New Summary'!Q$5)</f>
        <v>0</v>
      </c>
      <c r="R11" s="98">
        <f>SUMIFS('List Rev. 3'!$AC$18:$AC$2700,'List Rev. 3'!$I$18:$I$2700,'New Summary'!$E11,'List Rev. 3'!$E$18:$E$2700,'New Summary'!Q$5)</f>
        <v>0</v>
      </c>
      <c r="S11" s="98">
        <f>SUMIFS('List Rev. 3'!$AA$18:$AA$2700,'List Rev. 3'!$I$18:$I$2700,'New Summary'!$E11,'List Rev. 3'!$E$18:$E$2700,'New Summary'!S$5)</f>
        <v>0</v>
      </c>
      <c r="T11" s="98">
        <f>SUMIFS('List Rev. 3'!$AC$18:$AC$2700,'List Rev. 3'!$I$18:$I$2700,'New Summary'!$E11,'List Rev. 3'!$E$18:$E$2700,'New Summary'!S$5)</f>
        <v>0</v>
      </c>
      <c r="U11" s="98">
        <f>SUMIFS('List Rev. 3'!$AA$18:$AA$2700,'List Rev. 3'!$I$18:$I$2700,'New Summary'!$E11,'List Rev. 3'!$E$18:$E$2700,'New Summary'!U$5)</f>
        <v>0</v>
      </c>
      <c r="V11" s="98">
        <f>SUMIFS('List Rev. 3'!$AC$18:$AC$2700,'List Rev. 3'!$I$18:$I$2700,'New Summary'!$E11,'List Rev. 3'!$E$18:$E$2700,'New Summary'!U$5)</f>
        <v>0</v>
      </c>
      <c r="W11" s="98">
        <f>SUMIFS('List Rev. 3'!$AA$18:$AA$2700,'List Rev. 3'!$I$18:$I$2700,'New Summary'!$E11,'List Rev. 3'!$E$18:$E$2700,'New Summary'!W$5)</f>
        <v>10.5625</v>
      </c>
      <c r="X11" s="98">
        <f>SUMIFS('List Rev. 3'!$AC$18:$AC$2700,'List Rev. 3'!$I$18:$I$2700,'New Summary'!$E11,'List Rev. 3'!$E$18:$E$2700,'New Summary'!W$5)</f>
        <v>267.23124999999999</v>
      </c>
      <c r="Y11" s="98">
        <f>SUMIFS('List Rev. 3'!$AA$18:$AA$2700,'List Rev. 3'!$I$18:$I$2700,'New Summary'!$E11,'List Rev. 3'!$E$18:$E$2700,'New Summary'!Y$5)</f>
        <v>0</v>
      </c>
      <c r="Z11" s="98">
        <f>SUMIFS('List Rev. 3'!$AC$18:$AC$2700,'List Rev. 3'!$I$18:$I$2700,'New Summary'!$E11,'List Rev. 3'!$E$18:$E$2700,'New Summary'!Y$5)</f>
        <v>0</v>
      </c>
    </row>
    <row r="12" spans="1:26" ht="19.8" hidden="1" customHeight="1" x14ac:dyDescent="0.3">
      <c r="A12" s="3">
        <f t="shared" si="2"/>
        <v>5</v>
      </c>
      <c r="B12" s="29" t="s">
        <v>2810</v>
      </c>
      <c r="C12" s="4" t="s">
        <v>2809</v>
      </c>
      <c r="D12" s="3" t="s">
        <v>2824</v>
      </c>
      <c r="E12" s="3" t="s">
        <v>2602</v>
      </c>
      <c r="F12" s="3" t="s">
        <v>2745</v>
      </c>
      <c r="G12" s="42">
        <v>18.649999999999999</v>
      </c>
      <c r="H12" s="3" t="s">
        <v>2496</v>
      </c>
      <c r="I12" s="98">
        <f t="shared" ref="I12" si="3">M12+O12+Q12+K12+S12+U12+W12+Y12</f>
        <v>3.6</v>
      </c>
      <c r="J12" s="98">
        <f t="shared" ref="J12" si="4">N12+P12+R12+L12+T12+V12+X12+Z12</f>
        <v>67.14</v>
      </c>
      <c r="K12" s="98">
        <f>SUMIFS('List Rev. 3'!$AA$18:$AA$2700,'List Rev. 3'!$A$18:$A$2700,'New Summary'!$B12,'List Rev. 3'!$I$18:$I$2700,'New Summary'!$E12,'List Rev. 3'!$E$18:$E$2700,'New Summary'!K$5)</f>
        <v>0</v>
      </c>
      <c r="L12" s="98">
        <f>SUMIFS('List Rev. 3'!$AC$18:$AC$2700,'List Rev. 3'!$A$18:$A$2700,'New Summary'!$B12,'List Rev. 3'!$I$18:$I$2700,'New Summary'!$E12,'List Rev. 3'!$E$18:$E$2700,'New Summary'!K$5)</f>
        <v>0</v>
      </c>
      <c r="M12" s="98">
        <f>SUMIFS('List Rev. 3'!$AA$18:$AA$2700,'List Rev. 3'!$A$18:$A$2700,'New Summary'!$B12,'List Rev. 3'!$I$18:$I$2700,'New Summary'!$E12,'List Rev. 3'!$E$18:$E$2700,'New Summary'!M$5)</f>
        <v>0</v>
      </c>
      <c r="N12" s="98">
        <f>SUMIFS('List Rev. 3'!$AC$18:$AC$2700,'List Rev. 3'!$A$18:$A$2700,'New Summary'!$B12,'List Rev. 3'!$I$18:$I$2700,'New Summary'!$E12,'List Rev. 3'!$E$18:$E$2700,'New Summary'!M$5)</f>
        <v>0</v>
      </c>
      <c r="O12" s="98">
        <f>SUMIFS('List Rev. 3'!$AA$18:$AA$2700,'List Rev. 3'!$A$18:$A$2700,'New Summary'!$B12,'List Rev. 3'!$I$18:$I$2700,'New Summary'!$E12,'List Rev. 3'!$E$18:$E$2700,'New Summary'!O$5)</f>
        <v>0</v>
      </c>
      <c r="P12" s="98">
        <f>SUMIFS('List Rev. 3'!$AC$18:$AC$2700,'List Rev. 3'!$A$18:$A$2700,'New Summary'!$B12,'List Rev. 3'!$I$18:$I$2700,'New Summary'!$E12,'List Rev. 3'!$E$18:$E$2700,'New Summary'!O$5)</f>
        <v>0</v>
      </c>
      <c r="Q12" s="98">
        <f>SUMIFS('List Rev. 3'!$AA$18:$AA$2700,'List Rev. 3'!$A$18:$A$2700,'New Summary'!$B12,'List Rev. 3'!$I$18:$I$2700,'New Summary'!$E12,'List Rev. 3'!$E$18:$E$2700,'New Summary'!Q$5)</f>
        <v>0</v>
      </c>
      <c r="R12" s="98">
        <f>SUMIFS('List Rev. 3'!$AC$18:$AC$2700,'List Rev. 3'!$A$18:$A$2700,'New Summary'!$B12,'List Rev. 3'!$I$18:$I$2700,'New Summary'!$E12,'List Rev. 3'!$E$18:$E$2700,'New Summary'!Q$5)</f>
        <v>0</v>
      </c>
      <c r="S12" s="98">
        <f>SUMIFS('List Rev. 3'!$AA$18:$AA$2700,'List Rev. 3'!$A$18:$A$2700,'New Summary'!$B12,'List Rev. 3'!$I$18:$I$2700,'New Summary'!$E12,'List Rev. 3'!$E$18:$E$2700,'New Summary'!S$5)</f>
        <v>3.6</v>
      </c>
      <c r="T12" s="98">
        <f t="shared" ref="T12:T13" si="5">S12*G12</f>
        <v>67.14</v>
      </c>
      <c r="U12" s="98">
        <f>SUMIFS('List Rev. 3'!$AA$18:$AA$2700,'List Rev. 3'!$A$18:$A$2700,'New Summary'!$B12,'List Rev. 3'!$I$18:$I$2700,'New Summary'!$E12,'List Rev. 3'!$E$18:$E$2700,'New Summary'!U$5)</f>
        <v>0</v>
      </c>
      <c r="V12" s="98">
        <f>SUMIFS('List Rev. 3'!$AC$18:$AC$2700,'List Rev. 3'!$A$18:$A$2700,'New Summary'!$B12,'List Rev. 3'!$I$18:$I$2700,'New Summary'!$E12,'List Rev. 3'!$E$18:$E$2700,'New Summary'!U$5)</f>
        <v>0</v>
      </c>
      <c r="W12" s="98">
        <f>SUMIFS('List Rev. 3'!$AA$18:$AA$2700,'List Rev. 3'!$A$18:$A$2700,'New Summary'!$B12,'List Rev. 3'!$I$18:$I$2700,'New Summary'!$E12,'List Rev. 3'!$E$18:$E$2700,'New Summary'!W$5)</f>
        <v>0</v>
      </c>
      <c r="X12" s="98">
        <f>SUMIFS('List Rev. 3'!$AC$18:$AC$2700,'List Rev. 3'!$A$18:$A$2700,'New Summary'!$B12,'List Rev. 3'!$I$18:$I$2700,'New Summary'!$E12,'List Rev. 3'!$E$18:$E$2700,'New Summary'!W$5)</f>
        <v>0</v>
      </c>
      <c r="Y12" s="98">
        <f>SUMIFS('List Rev. 3'!$AA$18:$AA$2700,'List Rev. 3'!$A$18:$A$2700,'New Summary'!$B12,'List Rev. 3'!$I$18:$I$2700,'New Summary'!$E12,'List Rev. 3'!$E$18:$E$2700,'New Summary'!Y$5)</f>
        <v>0</v>
      </c>
      <c r="Z12" s="98">
        <f>SUMIFS('List Rev. 3'!$AC$18:$AC$2700,'List Rev. 3'!$A$18:$A$2700,'New Summary'!$B12,'List Rev. 3'!$I$18:$I$2700,'New Summary'!$E12,'List Rev. 3'!$E$18:$E$2700,'New Summary'!Y$5)</f>
        <v>0</v>
      </c>
    </row>
    <row r="13" spans="1:26" ht="19.8" hidden="1" customHeight="1" x14ac:dyDescent="0.3">
      <c r="A13" s="3">
        <f t="shared" si="2"/>
        <v>6</v>
      </c>
      <c r="B13" s="29" t="str" cm="1">
        <f t="array" ref="B13">_xlfn.IFS(G13&gt;=65,"Heavy",G13&lt;=25,"Light",G13&gt;=26-64,"Medium")</f>
        <v>Medium</v>
      </c>
      <c r="C13" s="4" t="s">
        <v>2787</v>
      </c>
      <c r="D13" s="3" t="s">
        <v>2824</v>
      </c>
      <c r="E13" s="3" t="s">
        <v>1017</v>
      </c>
      <c r="F13" s="3" t="s">
        <v>2792</v>
      </c>
      <c r="G13" s="3">
        <v>30.6</v>
      </c>
      <c r="H13" s="3" t="s">
        <v>2496</v>
      </c>
      <c r="I13" s="98">
        <f t="shared" si="0"/>
        <v>18.434999999999999</v>
      </c>
      <c r="J13" s="98">
        <f t="shared" si="1"/>
        <v>564.11099999999999</v>
      </c>
      <c r="K13" s="98">
        <f>SUMIFS('List Rev. 3'!$AA$18:$AA$2700,'List Rev. 3'!$A$18:$A$2700,'New Summary'!$B13,'List Rev. 3'!$I$18:$I$2700,'New Summary'!$E13,'List Rev. 3'!$E$18:$E$2700,'New Summary'!K$5)</f>
        <v>0</v>
      </c>
      <c r="L13" s="98">
        <f>SUMIFS('List Rev. 3'!$AC$18:$AC$2700,'List Rev. 3'!$A$18:$A$2700,'New Summary'!$B13,'List Rev. 3'!$I$18:$I$2700,'New Summary'!$E13,'List Rev. 3'!$E$18:$E$2700,'New Summary'!K$5)</f>
        <v>0</v>
      </c>
      <c r="M13" s="98">
        <f>SUMIFS('List Rev. 3'!$AA$18:$AA$2700,'List Rev. 3'!$A$18:$A$2700,'New Summary'!$B13,'List Rev. 3'!$I$18:$I$2700,'New Summary'!$E13,'List Rev. 3'!$E$18:$E$2700,'New Summary'!M$5)</f>
        <v>15.434999999999999</v>
      </c>
      <c r="N13" s="98">
        <f>SUMIFS('List Rev. 3'!$AC$18:$AC$2700,'List Rev. 3'!$A$18:$A$2700,'New Summary'!$B13,'List Rev. 3'!$I$18:$I$2700,'New Summary'!$E13,'List Rev. 3'!$E$18:$E$2700,'New Summary'!M$5)</f>
        <v>472.31099999999998</v>
      </c>
      <c r="O13" s="98">
        <f>SUMIFS('List Rev. 3'!$AA$18:$AA$2700,'List Rev. 3'!$A$18:$A$2700,'New Summary'!$B13,'List Rev. 3'!$I$18:$I$2700,'New Summary'!$E13,'List Rev. 3'!$E$18:$E$2700,'New Summary'!O$5)</f>
        <v>0</v>
      </c>
      <c r="P13" s="98">
        <f>SUMIFS('List Rev. 3'!$AC$18:$AC$2700,'List Rev. 3'!$A$18:$A$2700,'New Summary'!$B13,'List Rev. 3'!$I$18:$I$2700,'New Summary'!$E13,'List Rev. 3'!$E$18:$E$2700,'New Summary'!O$5)</f>
        <v>0</v>
      </c>
      <c r="Q13" s="98">
        <f>SUMIFS('List Rev. 3'!$AA$18:$AA$2700,'List Rev. 3'!$A$18:$A$2700,'New Summary'!$B13,'List Rev. 3'!$I$18:$I$2700,'New Summary'!$E13,'List Rev. 3'!$E$18:$E$2700,'New Summary'!Q$5)</f>
        <v>0</v>
      </c>
      <c r="R13" s="98">
        <f>SUMIFS('List Rev. 3'!$AC$18:$AC$2700,'List Rev. 3'!$A$18:$A$2700,'New Summary'!$B13,'List Rev. 3'!$I$18:$I$2700,'New Summary'!$E13,'List Rev. 3'!$E$18:$E$2700,'New Summary'!Q$5)</f>
        <v>0</v>
      </c>
      <c r="S13" s="98">
        <f>SUMIFS('List Rev. 3'!$AA$18:$AA$2700,'List Rev. 3'!$A$18:$A$2700,'New Summary'!$B13,'List Rev. 3'!$I$18:$I$2700,'New Summary'!$E13,'List Rev. 3'!$E$18:$E$2700,'New Summary'!S$5)</f>
        <v>3</v>
      </c>
      <c r="T13" s="138">
        <f t="shared" si="5"/>
        <v>91.800000000000011</v>
      </c>
      <c r="U13" s="98">
        <f>SUMIFS('List Rev. 3'!$AA$18:$AA$2700,'List Rev. 3'!$A$18:$A$2700,'New Summary'!$B13,'List Rev. 3'!$I$18:$I$2700,'New Summary'!$E13,'List Rev. 3'!$E$18:$E$2700,'New Summary'!U$5)</f>
        <v>0</v>
      </c>
      <c r="V13" s="98">
        <f>SUMIFS('List Rev. 3'!$AC$18:$AC$2700,'List Rev. 3'!$A$18:$A$2700,'New Summary'!$B13,'List Rev. 3'!$I$18:$I$2700,'New Summary'!$E13,'List Rev. 3'!$E$18:$E$2700,'New Summary'!U$5)</f>
        <v>0</v>
      </c>
      <c r="W13" s="98">
        <f>SUMIFS('List Rev. 3'!$AA$18:$AA$2700,'List Rev. 3'!$A$18:$A$2700,'New Summary'!$B13,'List Rev. 3'!$I$18:$I$2700,'New Summary'!$E13,'List Rev. 3'!$E$18:$E$2700,'New Summary'!W$5)</f>
        <v>0</v>
      </c>
      <c r="X13" s="98">
        <f>SUMIFS('List Rev. 3'!$AC$18:$AC$2700,'List Rev. 3'!$A$18:$A$2700,'New Summary'!$B13,'List Rev. 3'!$I$18:$I$2700,'New Summary'!$E13,'List Rev. 3'!$E$18:$E$2700,'New Summary'!W$5)</f>
        <v>0</v>
      </c>
      <c r="Y13" s="98">
        <f>SUMIFS('List Rev. 3'!$AA$18:$AA$2700,'List Rev. 3'!$A$18:$A$2700,'New Summary'!$B13,'List Rev. 3'!$I$18:$I$2700,'New Summary'!$E13,'List Rev. 3'!$E$18:$E$2700,'New Summary'!Y$5)</f>
        <v>0</v>
      </c>
      <c r="Z13" s="98">
        <f>SUMIFS('List Rev. 3'!$AC$18:$AC$2700,'List Rev. 3'!$A$18:$A$2700,'New Summary'!$B13,'List Rev. 3'!$I$18:$I$2700,'New Summary'!$E13,'List Rev. 3'!$E$18:$E$2700,'New Summary'!Y$5)</f>
        <v>0</v>
      </c>
    </row>
    <row r="14" spans="1:26" ht="19.8" hidden="1" customHeight="1" x14ac:dyDescent="0.3">
      <c r="A14" s="3">
        <f t="shared" si="2"/>
        <v>7</v>
      </c>
      <c r="B14" s="29" t="str" cm="1">
        <f t="array" ref="B14">_xlfn.IFS(G14&gt;=65,"Heavy",G14&lt;=25,"Light",G14&gt;=26-64,"Medium")</f>
        <v>Medium</v>
      </c>
      <c r="C14" s="4" t="s">
        <v>2787</v>
      </c>
      <c r="D14" s="3" t="s">
        <v>2824</v>
      </c>
      <c r="E14" s="3" t="s">
        <v>22</v>
      </c>
      <c r="F14" s="3" t="s">
        <v>2792</v>
      </c>
      <c r="G14" s="3">
        <v>30.6</v>
      </c>
      <c r="H14" s="3" t="s">
        <v>2496</v>
      </c>
      <c r="I14" s="98">
        <f t="shared" si="0"/>
        <v>68.185000000000002</v>
      </c>
      <c r="J14" s="98">
        <f t="shared" si="1"/>
        <v>2086.4610000000002</v>
      </c>
      <c r="K14" s="98">
        <f>SUMIFS('List Rev. 3'!$AA$18:$AA$2700,'List Rev. 3'!$K$18:$K$2700,'New Summary'!$F14,'List Rev. 3'!$E$18:$E$2700,'New Summary'!K$5)</f>
        <v>13.05</v>
      </c>
      <c r="L14" s="98">
        <f>K14*$G14</f>
        <v>399.33000000000004</v>
      </c>
      <c r="M14" s="98">
        <f>SUMIFS('List Rev. 3'!$AA$18:$AA$2700,'List Rev. 3'!$K$18:$K$2700,'New Summary'!$F14,'List Rev. 3'!$E$18:$E$2700,'New Summary'!M$5)</f>
        <v>34.334999999999994</v>
      </c>
      <c r="N14" s="98">
        <f>M14*$G14</f>
        <v>1050.6509999999998</v>
      </c>
      <c r="O14" s="98">
        <f>SUMIFS('List Rev. 3'!$AA$18:$AA$2700,'List Rev. 3'!$K$18:$K$2700,'New Summary'!$F14,'List Rev. 3'!$E$18:$E$2700,'New Summary'!O$5)</f>
        <v>13.6</v>
      </c>
      <c r="P14" s="98">
        <f>O14*$G14</f>
        <v>416.16</v>
      </c>
      <c r="Q14" s="98">
        <f>SUMIFS('List Rev. 3'!$AA$18:$AA$2700,'List Rev. 3'!$K$18:$K$2700,'New Summary'!$F14,'List Rev. 3'!$E$18:$E$2700,'New Summary'!Q$5)</f>
        <v>0</v>
      </c>
      <c r="R14" s="98">
        <f>Q14*$G14</f>
        <v>0</v>
      </c>
      <c r="S14" s="98">
        <f>SUMIFS('List Rev. 3'!$AA$18:$AA$2700,'List Rev. 3'!$A$18:$A$2700,'New Summary'!$B14,'List Rev. 3'!$I$18:$I$2700,'New Summary'!$E14,'List Rev. 3'!$E$18:$E$2700,'New Summary'!S$5)</f>
        <v>7.2</v>
      </c>
      <c r="T14" s="138">
        <f>S14*$G14</f>
        <v>220.32000000000002</v>
      </c>
      <c r="U14" s="98">
        <f>SUMIFS('List Rev. 3'!$AA$18:$AA$2700,'List Rev. 3'!$K$18:$K$2700,'New Summary'!$F14,'List Rev. 3'!$E$18:$E$2700,'New Summary'!U$5)</f>
        <v>0</v>
      </c>
      <c r="V14" s="98">
        <f>U14*$G14</f>
        <v>0</v>
      </c>
      <c r="W14" s="98">
        <f>SUMIFS('List Rev. 3'!$AA$18:$AA$2700,'List Rev. 3'!$K$18:$K$2700,'New Summary'!$F14,'List Rev. 3'!$E$18:$E$2700,'New Summary'!W$5)</f>
        <v>0</v>
      </c>
      <c r="X14" s="98">
        <f>W14*$G14</f>
        <v>0</v>
      </c>
      <c r="Y14" s="98">
        <f>SUMIFS('List Rev. 3'!$AA$18:$AA$2700,'List Rev. 3'!$K$18:$K$2700,'New Summary'!$F14,'List Rev. 3'!$E$18:$E$2700,'New Summary'!Y$5)</f>
        <v>0</v>
      </c>
      <c r="Z14" s="98">
        <f>SUMIFS('List Rev. 3'!$AC$18:$AC$2700,'List Rev. 3'!$A$18:$A$2700,'New Summary'!$B14,'List Rev. 3'!$I$18:$I$2700,'New Summary'!$E14,'List Rev. 3'!$E$18:$E$2700,'New Summary'!Y$5)</f>
        <v>0</v>
      </c>
    </row>
    <row r="15" spans="1:26" ht="19.8" hidden="1" customHeight="1" x14ac:dyDescent="0.3">
      <c r="A15" s="3">
        <f t="shared" si="2"/>
        <v>8</v>
      </c>
      <c r="B15" s="29" t="str" cm="1">
        <f t="array" ref="B15">_xlfn.IFS(G15&gt;=65,"Heavy",G15&lt;=25,"Light",G15&gt;=26-64,"Medium")</f>
        <v>Medium</v>
      </c>
      <c r="C15" s="4" t="s">
        <v>2787</v>
      </c>
      <c r="D15" s="3" t="s">
        <v>2825</v>
      </c>
      <c r="E15" s="3" t="s">
        <v>40</v>
      </c>
      <c r="F15" s="3" t="s">
        <v>2784</v>
      </c>
      <c r="G15" s="3">
        <v>31.5</v>
      </c>
      <c r="H15" s="3" t="s">
        <v>2496</v>
      </c>
      <c r="I15" s="98">
        <f t="shared" si="0"/>
        <v>104.82639999999996</v>
      </c>
      <c r="J15" s="98">
        <f t="shared" si="1"/>
        <v>3302.0316000000003</v>
      </c>
      <c r="K15" s="98">
        <f>SUMIFS('List Rev. 3'!$AA$18:$AA$2700,'List Rev. 3'!$A$18:$A$2700,'New Summary'!$B15,'List Rev. 3'!$I$18:$I$2700,'New Summary'!$E15,'List Rev. 3'!$E$18:$E$2700,'New Summary'!K$5)</f>
        <v>95.406399999999977</v>
      </c>
      <c r="L15" s="98">
        <f>SUMIFS('List Rev. 3'!$AC$18:$AC$2700,'List Rev. 3'!$A$18:$A$2700,'New Summary'!$B15,'List Rev. 3'!$I$18:$I$2700,'New Summary'!$E15,'List Rev. 3'!$E$18:$E$2700,'New Summary'!K$5)</f>
        <v>3005.3016000000007</v>
      </c>
      <c r="M15" s="98">
        <f>SUMIFS('List Rev. 3'!$AA$18:$AA$2700,'List Rev. 3'!$A$18:$A$2700,'New Summary'!$B15,'List Rev. 3'!$I$18:$I$2700,'New Summary'!$E15,'List Rev. 3'!$E$18:$E$2700,'New Summary'!M$5)</f>
        <v>0</v>
      </c>
      <c r="N15" s="98">
        <f>SUMIFS('List Rev. 3'!$AC$18:$AC$2700,'List Rev. 3'!$A$18:$A$2700,'New Summary'!$B15,'List Rev. 3'!$I$18:$I$2700,'New Summary'!$E15,'List Rev. 3'!$E$18:$E$2700,'New Summary'!M$5)</f>
        <v>0</v>
      </c>
      <c r="O15" s="98">
        <f>SUMIFS('List Rev. 3'!$AA$18:$AA$2700,'List Rev. 3'!$A$18:$A$2700,'New Summary'!$B15,'List Rev. 3'!$I$18:$I$2700,'New Summary'!$E15,'List Rev. 3'!$E$18:$E$2700,'New Summary'!O$5)</f>
        <v>0</v>
      </c>
      <c r="P15" s="98">
        <f>SUMIFS('List Rev. 3'!$AC$18:$AC$2700,'List Rev. 3'!$A$18:$A$2700,'New Summary'!$B15,'List Rev. 3'!$I$18:$I$2700,'New Summary'!$E15,'List Rev. 3'!$E$18:$E$2700,'New Summary'!O$5)</f>
        <v>0</v>
      </c>
      <c r="Q15" s="98">
        <f>SUMIFS('List Rev. 3'!$AA$18:$AA$2700,'List Rev. 3'!$A$18:$A$2700,'New Summary'!$B15,'List Rev. 3'!$I$18:$I$2700,'New Summary'!$E15,'List Rev. 3'!$E$18:$E$2700,'New Summary'!Q$5)</f>
        <v>2.8</v>
      </c>
      <c r="R15" s="98">
        <f>SUMIFS('List Rev. 3'!$AC$18:$AC$2700,'List Rev. 3'!$A$18:$A$2700,'New Summary'!$B15,'List Rev. 3'!$I$18:$I$2700,'New Summary'!$E15,'List Rev. 3'!$E$18:$E$2700,'New Summary'!Q$5)</f>
        <v>88.199999999999989</v>
      </c>
      <c r="S15" s="98">
        <f>SUMIFS('List Rev. 3'!$AA$18:$AA$2700,'List Rev. 3'!$A$18:$A$2700,'New Summary'!$B15,'List Rev. 3'!$I$18:$I$2700,'New Summary'!$E15,'List Rev. 3'!$E$18:$E$2700,'New Summary'!S$5)</f>
        <v>0</v>
      </c>
      <c r="T15" s="98">
        <f>SUMIFS('List Rev. 3'!$AC$18:$AC$2700,'List Rev. 3'!$A$18:$A$2700,'New Summary'!$B15,'List Rev. 3'!$I$18:$I$2700,'New Summary'!$E15,'List Rev. 3'!$E$18:$E$2700,'New Summary'!S$5)</f>
        <v>0</v>
      </c>
      <c r="U15" s="98">
        <f>SUMIFS('List Rev. 3'!$AA$18:$AA$2700,'List Rev. 3'!$A$18:$A$2700,'New Summary'!$B15,'List Rev. 3'!$I$18:$I$2700,'New Summary'!$E15,'List Rev. 3'!$E$18:$E$2700,'New Summary'!U$5)</f>
        <v>4.7999999999999989</v>
      </c>
      <c r="V15" s="98">
        <f>SUMIFS('List Rev. 3'!$AC$18:$AC$2700,'List Rev. 3'!$A$18:$A$2700,'New Summary'!$B15,'List Rev. 3'!$I$18:$I$2700,'New Summary'!$E15,'List Rev. 3'!$E$18:$E$2700,'New Summary'!U$5)</f>
        <v>151.19999999999999</v>
      </c>
      <c r="W15" s="98">
        <f>SUMIFS('List Rev. 3'!$AA$18:$AA$2700,'List Rev. 3'!$A$18:$A$2700,'New Summary'!$B15,'List Rev. 3'!$I$18:$I$2700,'New Summary'!$E15,'List Rev. 3'!$E$18:$E$2700,'New Summary'!W$5)</f>
        <v>1.82</v>
      </c>
      <c r="X15" s="98">
        <f>SUMIFS('List Rev. 3'!$AC$18:$AC$2700,'List Rev. 3'!$A$18:$A$2700,'New Summary'!$B15,'List Rev. 3'!$I$18:$I$2700,'New Summary'!$E15,'List Rev. 3'!$E$18:$E$2700,'New Summary'!W$5)</f>
        <v>57.329999999999991</v>
      </c>
      <c r="Y15" s="98">
        <f>SUMIFS('List Rev. 3'!$AA$18:$AA$2700,'List Rev. 3'!$A$18:$A$2700,'New Summary'!$B15,'List Rev. 3'!$I$18:$I$2700,'New Summary'!$E15,'List Rev. 3'!$E$18:$E$2700,'New Summary'!Y$5)</f>
        <v>0</v>
      </c>
      <c r="Z15" s="98">
        <f>Y15*$G15</f>
        <v>0</v>
      </c>
    </row>
    <row r="16" spans="1:26" ht="19.8" hidden="1" customHeight="1" x14ac:dyDescent="0.3">
      <c r="A16" s="3">
        <f t="shared" si="2"/>
        <v>9</v>
      </c>
      <c r="B16" s="29" t="str" cm="1">
        <f t="array" ref="B16">_xlfn.IFS(G16&gt;=65,"Heavy",G16&lt;=25,"Light",G16&gt;=26-64,"Medium")</f>
        <v>Medium</v>
      </c>
      <c r="C16" s="4" t="s">
        <v>2787</v>
      </c>
      <c r="D16" s="3" t="s">
        <v>2824</v>
      </c>
      <c r="E16" s="3" t="s">
        <v>2785</v>
      </c>
      <c r="F16" s="3" t="s">
        <v>2784</v>
      </c>
      <c r="G16" s="3">
        <v>31.5</v>
      </c>
      <c r="H16" s="3" t="s">
        <v>2496</v>
      </c>
      <c r="I16" s="98">
        <f t="shared" si="0"/>
        <v>18.81000000000002</v>
      </c>
      <c r="J16" s="98">
        <f t="shared" si="1"/>
        <v>592.51499999999976</v>
      </c>
      <c r="K16" s="98">
        <f>SUMIFS('List Rev. 3'!$AA$18:$AA$2700,'List Rev. 3'!$A$18:$A$2700,'New Summary'!$B16,'List Rev. 3'!$I$18:$I$2700,'New Summary'!$E16,'List Rev. 3'!$E$18:$E$2700,'New Summary'!K$5)</f>
        <v>0</v>
      </c>
      <c r="L16" s="98">
        <f>SUMIFS('List Rev. 3'!$AC$18:$AC$2700,'List Rev. 3'!$A$18:$A$2700,'New Summary'!$B16,'List Rev. 3'!$I$18:$I$2700,'New Summary'!$E16,'List Rev. 3'!$E$18:$E$2700,'New Summary'!K$5)</f>
        <v>0</v>
      </c>
      <c r="M16" s="98">
        <f>SUMIFS('List Rev. 3'!$AA$18:$AA$2700,'List Rev. 3'!$A$18:$A$2700,'New Summary'!$B16,'List Rev. 3'!$I$18:$I$2700,'New Summary'!$E16,'List Rev. 3'!$E$18:$E$2700,'New Summary'!M$5)</f>
        <v>0</v>
      </c>
      <c r="N16" s="98">
        <f>SUMIFS('List Rev. 3'!$AC$18:$AC$2700,'List Rev. 3'!$A$18:$A$2700,'New Summary'!$B16,'List Rev. 3'!$I$18:$I$2700,'New Summary'!$E16,'List Rev. 3'!$E$18:$E$2700,'New Summary'!M$5)</f>
        <v>0</v>
      </c>
      <c r="O16" s="98">
        <f>SUMIFS('List Rev. 3'!$AA$18:$AA$2700,'List Rev. 3'!$A$18:$A$2700,'New Summary'!$B16,'List Rev. 3'!$I$18:$I$2700,'New Summary'!$E16,'List Rev. 3'!$E$18:$E$2700,'New Summary'!O$5)</f>
        <v>0</v>
      </c>
      <c r="P16" s="98">
        <f>SUMIFS('List Rev. 3'!$AC$18:$AC$2700,'List Rev. 3'!$A$18:$A$2700,'New Summary'!$B16,'List Rev. 3'!$I$18:$I$2700,'New Summary'!$E16,'List Rev. 3'!$E$18:$E$2700,'New Summary'!O$5)</f>
        <v>0</v>
      </c>
      <c r="Q16" s="98">
        <f>SUMIFS('List Rev. 3'!$AA$18:$AA$2700,'List Rev. 3'!$A$18:$A$2700,'New Summary'!$B16,'List Rev. 3'!$I$18:$I$2700,'New Summary'!$E16,'List Rev. 3'!$E$18:$E$2700,'New Summary'!Q$5)</f>
        <v>0</v>
      </c>
      <c r="R16" s="98">
        <f>SUMIFS('List Rev. 3'!$AC$18:$AC$2700,'List Rev. 3'!$A$18:$A$2700,'New Summary'!$B16,'List Rev. 3'!$I$18:$I$2700,'New Summary'!$E16,'List Rev. 3'!$E$18:$E$2700,'New Summary'!Q$5)</f>
        <v>0</v>
      </c>
      <c r="S16" s="98">
        <f>SUMIFS('List Rev. 3'!$AA$18:$AA$2700,'List Rev. 3'!$A$18:$A$2700,'New Summary'!$B16,'List Rev. 3'!$I$18:$I$2700,'New Summary'!$E16,'List Rev. 3'!$E$18:$E$2700,'New Summary'!S$5)</f>
        <v>0</v>
      </c>
      <c r="T16" s="98">
        <f>SUMIFS('List Rev. 3'!$AC$18:$AC$2700,'List Rev. 3'!$A$18:$A$2700,'New Summary'!$B16,'List Rev. 3'!$I$18:$I$2700,'New Summary'!$E16,'List Rev. 3'!$E$18:$E$2700,'New Summary'!S$5)</f>
        <v>0</v>
      </c>
      <c r="U16" s="98">
        <f>SUMIFS('List Rev. 3'!$AA$18:$AA$2700,'List Rev. 3'!$A$18:$A$2700,'New Summary'!$B16,'List Rev. 3'!$I$18:$I$2700,'New Summary'!$E16,'List Rev. 3'!$E$18:$E$2700,'New Summary'!U$5)</f>
        <v>18.000000000000021</v>
      </c>
      <c r="V16" s="98">
        <f>SUMIFS('List Rev. 3'!$AC$18:$AC$2700,'List Rev. 3'!$A$18:$A$2700,'New Summary'!$B16,'List Rev. 3'!$I$18:$I$2700,'New Summary'!$E16,'List Rev. 3'!$E$18:$E$2700,'New Summary'!U$5)</f>
        <v>566.99999999999977</v>
      </c>
      <c r="W16" s="98">
        <f>SUMIFS('List Rev. 3'!$AA$18:$AA$2700,'List Rev. 3'!$A$18:$A$2700,'New Summary'!$B16,'List Rev. 3'!$I$18:$I$2700,'New Summary'!$E16,'List Rev. 3'!$E$18:$E$2700,'New Summary'!W$5)</f>
        <v>0.80999999999999994</v>
      </c>
      <c r="X16" s="98">
        <f>SUMIFS('List Rev. 3'!$AC$18:$AC$2700,'List Rev. 3'!$A$18:$A$2700,'New Summary'!$B16,'List Rev. 3'!$I$18:$I$2700,'New Summary'!$E16,'List Rev. 3'!$E$18:$E$2700,'New Summary'!W$5)</f>
        <v>25.515000000000001</v>
      </c>
      <c r="Y16" s="98">
        <f>SUMIFS('List Rev. 3'!$AA$18:$AA$2700,'List Rev. 3'!$A$18:$A$2700,'New Summary'!$B16,'List Rev. 3'!$I$18:$I$2700,'New Summary'!$E16,'List Rev. 3'!$E$18:$E$2700,'New Summary'!Y$5)</f>
        <v>0</v>
      </c>
      <c r="Z16" s="98">
        <f>SUMIFS('List Rev. 3'!$AC$18:$AC$2700,'List Rev. 3'!$A$18:$A$2700,'New Summary'!$B16,'List Rev. 3'!$I$18:$I$2700,'New Summary'!$E16,'List Rev. 3'!$E$18:$E$2700,'New Summary'!Y$5)</f>
        <v>0</v>
      </c>
    </row>
    <row r="17" spans="1:26" ht="19.8" hidden="1" customHeight="1" x14ac:dyDescent="0.3">
      <c r="A17" s="3">
        <f t="shared" si="2"/>
        <v>10</v>
      </c>
      <c r="B17" s="29" t="str" cm="1">
        <f t="array" ref="B17">_xlfn.IFS(G17&gt;=65,"Heavy",G17&lt;=25,"Light",G17&gt;=26-64,"Medium")</f>
        <v>Medium</v>
      </c>
      <c r="C17" s="4" t="s">
        <v>2787</v>
      </c>
      <c r="D17" s="3" t="s">
        <v>2825</v>
      </c>
      <c r="E17" s="3" t="s">
        <v>22</v>
      </c>
      <c r="F17" s="3" t="s">
        <v>2784</v>
      </c>
      <c r="G17" s="3">
        <v>31.5</v>
      </c>
      <c r="H17" s="3" t="s">
        <v>2496</v>
      </c>
      <c r="I17" s="98">
        <f t="shared" si="0"/>
        <v>2.6300000000000003</v>
      </c>
      <c r="J17" s="98">
        <f t="shared" si="1"/>
        <v>82.845000000000013</v>
      </c>
      <c r="K17" s="98">
        <f>SUMIFS('List Rev. 3'!$AA$18:$AA$2700,'List Rev. 3'!$K$18:$K$2700,'New Summary'!$E17,'List Rev. 3'!$E$18:$E$2700,'New Summary'!K$5)</f>
        <v>0</v>
      </c>
      <c r="L17" s="98">
        <f>K17*$G17</f>
        <v>0</v>
      </c>
      <c r="M17" s="98">
        <f>SUMIFS('List Rev. 3'!$AA$18:$AA$2700,'List Rev. 3'!$K$18:$K$2700,'New Summary'!$F17,'List Rev. 3'!$E$18:$E$2700,'New Summary'!M$5)</f>
        <v>0</v>
      </c>
      <c r="N17" s="98">
        <f>M17*$G17</f>
        <v>0</v>
      </c>
      <c r="O17" s="98">
        <f>SUMIFS('List Rev. 3'!$AA$18:$AA$2700,'List Rev. 3'!$K$18:$K$2700,'New Summary'!$F17,'List Rev. 3'!$E$18:$E$2700,'New Summary'!O$5)</f>
        <v>0</v>
      </c>
      <c r="P17" s="98">
        <f>O17*$G17</f>
        <v>0</v>
      </c>
      <c r="Q17" s="98">
        <f>SUMIFS('List Rev. 3'!$AA$18:$AA$2700,'List Rev. 3'!$A$18:$A$2700,'New Summary'!$B17,'List Rev. 3'!$I$18:$I$2700,'New Summary'!$E17,'List Rev. 3'!$E$18:$E$2700,'New Summary'!Q$5)</f>
        <v>0</v>
      </c>
      <c r="R17" s="98">
        <f>Q17*$G17</f>
        <v>0</v>
      </c>
      <c r="S17" s="98">
        <f>SUMIFS('List Rev. 3'!$AA$18:$AA$2700,'List Rev. 3'!$K$18:$K$2700,'New Summary'!$F17,'List Rev. 3'!$E$18:$E$2700,'New Summary'!S$5)</f>
        <v>0</v>
      </c>
      <c r="T17" s="98">
        <f>S17*$G17</f>
        <v>0</v>
      </c>
      <c r="U17" s="98">
        <v>0</v>
      </c>
      <c r="V17" s="98">
        <f>U17*$G17</f>
        <v>0</v>
      </c>
      <c r="W17" s="98">
        <f>SUMIFS('List Rev. 3'!$AA$18:$AA$2700,'List Rev. 3'!$K$18:$K$2700,'New Summary'!$F17,'List Rev. 3'!$E$18:$E$2700,'New Summary'!W$5)</f>
        <v>2.6300000000000003</v>
      </c>
      <c r="X17" s="98">
        <f>W17*$G17</f>
        <v>82.845000000000013</v>
      </c>
      <c r="Y17" s="98">
        <f>SUMIFS('List Rev. 3'!$AA$18:$AA$2700,'List Rev. 3'!$A$18:$A$2700,'New Summary'!$B17,'List Rev. 3'!$I$18:$I$2700,'New Summary'!$E17,'List Rev. 3'!$E$18:$E$2700,'New Summary'!Y$5)</f>
        <v>0</v>
      </c>
      <c r="Z17" s="98">
        <f>Y17*$G17</f>
        <v>0</v>
      </c>
    </row>
    <row r="18" spans="1:26" ht="19.8" hidden="1" customHeight="1" x14ac:dyDescent="0.3">
      <c r="A18" s="3">
        <f t="shared" si="2"/>
        <v>11</v>
      </c>
      <c r="B18" s="29" t="str" cm="1">
        <f t="array" ref="B18">_xlfn.IFS(G18&gt;=65,"Heavy",G18&lt;=25,"Light",G18&gt;=26-64,"Medium")</f>
        <v>Medium</v>
      </c>
      <c r="C18" s="4" t="s">
        <v>2787</v>
      </c>
      <c r="D18" s="3" t="s">
        <v>2825</v>
      </c>
      <c r="E18" s="3" t="s">
        <v>746</v>
      </c>
      <c r="F18" s="3" t="s">
        <v>2784</v>
      </c>
      <c r="G18" s="3">
        <v>31.5</v>
      </c>
      <c r="H18" s="3" t="s">
        <v>2496</v>
      </c>
      <c r="I18" s="98">
        <f t="shared" si="0"/>
        <v>2.7</v>
      </c>
      <c r="J18" s="98">
        <f t="shared" si="1"/>
        <v>85.050000000000011</v>
      </c>
      <c r="K18" s="98">
        <f>SUMIFS('List Rev. 3'!$AA$18:$AA$2700,'List Rev. 3'!$A$18:$A$2700,'New Summary'!$B18,'List Rev. 3'!$I$18:$I$2700,'New Summary'!$E18,'List Rev. 3'!$E$18:$E$2700,'New Summary'!K$5)</f>
        <v>2.7</v>
      </c>
      <c r="L18" s="98">
        <f>SUMIFS('List Rev. 3'!$AC$18:$AC$2700,'List Rev. 3'!$A$18:$A$2700,'New Summary'!$B18,'List Rev. 3'!$I$18:$I$2700,'New Summary'!$E18,'List Rev. 3'!$E$18:$E$2700,'New Summary'!K$5)</f>
        <v>85.050000000000011</v>
      </c>
      <c r="M18" s="98">
        <f>SUMIFS('List Rev. 3'!$AA$18:$AA$2700,'List Rev. 3'!$A$18:$A$2700,'New Summary'!$B18,'List Rev. 3'!$I$18:$I$2700,'New Summary'!$E18,'List Rev. 3'!$E$18:$E$2700,'New Summary'!M$5)</f>
        <v>0</v>
      </c>
      <c r="N18" s="98">
        <f>SUMIFS('List Rev. 3'!$AC$18:$AC$2700,'List Rev. 3'!$A$18:$A$2700,'New Summary'!$B18,'List Rev. 3'!$I$18:$I$2700,'New Summary'!$E18,'List Rev. 3'!$E$18:$E$2700,'New Summary'!M$5)</f>
        <v>0</v>
      </c>
      <c r="O18" s="98">
        <f>SUMIFS('List Rev. 3'!$AA$18:$AA$2700,'List Rev. 3'!$A$18:$A$2700,'New Summary'!$B18,'List Rev. 3'!$I$18:$I$2700,'New Summary'!$E18,'List Rev. 3'!$E$18:$E$2700,'New Summary'!O$5)</f>
        <v>0</v>
      </c>
      <c r="P18" s="98">
        <f>SUMIFS('List Rev. 3'!$AC$18:$AC$2700,'List Rev. 3'!$A$18:$A$2700,'New Summary'!$B18,'List Rev. 3'!$I$18:$I$2700,'New Summary'!$E18,'List Rev. 3'!$E$18:$E$2700,'New Summary'!O$5)</f>
        <v>0</v>
      </c>
      <c r="Q18" s="98">
        <f>SUMIFS('List Rev. 3'!$AA$18:$AA$2700,'List Rev. 3'!$A$18:$A$2700,'New Summary'!$B18,'List Rev. 3'!$I$18:$I$2700,'New Summary'!$E18,'List Rev. 3'!$E$18:$E$2700,'New Summary'!Q$5)</f>
        <v>0</v>
      </c>
      <c r="R18" s="98">
        <f>SUMIFS('List Rev. 3'!$AC$18:$AC$2700,'List Rev. 3'!$A$18:$A$2700,'New Summary'!$B18,'List Rev. 3'!$I$18:$I$2700,'New Summary'!$E18,'List Rev. 3'!$E$18:$E$2700,'New Summary'!Q$5)</f>
        <v>0</v>
      </c>
      <c r="S18" s="98">
        <f>SUMIFS('List Rev. 3'!$AA$18:$AA$2700,'List Rev. 3'!$A$18:$A$2700,'New Summary'!$B18,'List Rev. 3'!$I$18:$I$2700,'New Summary'!$E18,'List Rev. 3'!$E$18:$E$2700,'New Summary'!S$5)</f>
        <v>0</v>
      </c>
      <c r="T18" s="98">
        <f>SUMIFS('List Rev. 3'!$AC$18:$AC$2700,'List Rev. 3'!$A$18:$A$2700,'New Summary'!$B18,'List Rev. 3'!$I$18:$I$2700,'New Summary'!$E18,'List Rev. 3'!$E$18:$E$2700,'New Summary'!S$5)</f>
        <v>0</v>
      </c>
      <c r="U18" s="98">
        <f>SUMIFS('List Rev. 3'!$AA$18:$AA$2700,'List Rev. 3'!$A$18:$A$2700,'New Summary'!$B18,'List Rev. 3'!$I$18:$I$2700,'New Summary'!$E18,'List Rev. 3'!$E$18:$E$2700,'New Summary'!U$5)</f>
        <v>0</v>
      </c>
      <c r="V18" s="98">
        <f>SUMIFS('List Rev. 3'!$AC$18:$AC$2700,'List Rev. 3'!$A$18:$A$2700,'New Summary'!$B18,'List Rev. 3'!$I$18:$I$2700,'New Summary'!$E18,'List Rev. 3'!$E$18:$E$2700,'New Summary'!U$5)</f>
        <v>0</v>
      </c>
      <c r="W18" s="98">
        <f>SUMIFS('List Rev. 3'!$AA$18:$AA$2700,'List Rev. 3'!$A$18:$A$2700,'New Summary'!$B18,'List Rev. 3'!$I$18:$I$2700,'New Summary'!$E18,'List Rev. 3'!$E$18:$E$2700,'New Summary'!W$5)</f>
        <v>0</v>
      </c>
      <c r="X18" s="98">
        <f>SUMIFS('List Rev. 3'!$AC$18:$AC$2700,'List Rev. 3'!$A$18:$A$2700,'New Summary'!$B18,'List Rev. 3'!$I$18:$I$2700,'New Summary'!$E18,'List Rev. 3'!$E$18:$E$2700,'New Summary'!W$5)</f>
        <v>0</v>
      </c>
      <c r="Y18" s="98">
        <f>SUMIFS('List Rev. 3'!$AA$18:$AA$2700,'List Rev. 3'!$A$18:$A$2700,'New Summary'!$B18,'List Rev. 3'!$I$18:$I$2700,'New Summary'!$E18,'List Rev. 3'!$E$18:$E$2700,'New Summary'!Y$5)</f>
        <v>0</v>
      </c>
      <c r="Z18" s="98">
        <f>SUMIFS('List Rev. 3'!$AC$18:$AC$2700,'List Rev. 3'!$A$18:$A$2700,'New Summary'!$B18,'List Rev. 3'!$I$18:$I$2700,'New Summary'!$E18,'List Rev. 3'!$E$18:$E$2700,'New Summary'!Y$5)</f>
        <v>0</v>
      </c>
    </row>
    <row r="19" spans="1:26" ht="19.8" hidden="1" customHeight="1" x14ac:dyDescent="0.3">
      <c r="A19" s="3">
        <f t="shared" si="2"/>
        <v>12</v>
      </c>
      <c r="B19" s="29" t="str" cm="1">
        <f t="array" ref="B19">_xlfn.IFS(G19&gt;=65,"Heavy",G19&lt;=25,"Light",G19&gt;=26-64,"Medium")</f>
        <v>Medium</v>
      </c>
      <c r="C19" s="4" t="s">
        <v>2787</v>
      </c>
      <c r="D19" s="3" t="s">
        <v>2824</v>
      </c>
      <c r="E19" s="3" t="s">
        <v>8</v>
      </c>
      <c r="F19" s="3" t="s">
        <v>2795</v>
      </c>
      <c r="G19" s="3">
        <v>32</v>
      </c>
      <c r="H19" s="3" t="s">
        <v>2496</v>
      </c>
      <c r="I19" s="98">
        <f t="shared" si="0"/>
        <v>112.73399999999995</v>
      </c>
      <c r="J19" s="98">
        <f t="shared" si="1"/>
        <v>3607.4879999999985</v>
      </c>
      <c r="K19" s="98">
        <f>SUMIFS('List Rev. 3'!$AA$18:$AA$2700,'List Rev. 3'!$A$18:$A$2700,'New Summary'!$B19,'List Rev. 3'!$I$18:$I$2700,'New Summary'!$E19,'List Rev. 3'!$E$18:$E$2700,'New Summary'!K$5)</f>
        <v>106.04999999999995</v>
      </c>
      <c r="L19" s="98">
        <f>SUMIFS('List Rev. 3'!$AC$18:$AC$2700,'List Rev. 3'!$A$18:$A$2700,'New Summary'!$B19,'List Rev. 3'!$I$18:$I$2700,'New Summary'!$E19,'List Rev. 3'!$E$18:$E$2700,'New Summary'!K$5)</f>
        <v>3393.5999999999985</v>
      </c>
      <c r="M19" s="98">
        <f>SUMIFS('List Rev. 3'!$AA$18:$AA$2700,'List Rev. 3'!$A$18:$A$2700,'New Summary'!$B19,'List Rev. 3'!$I$18:$I$2700,'New Summary'!$E19,'List Rev. 3'!$E$18:$E$2700,'New Summary'!M$5)</f>
        <v>0</v>
      </c>
      <c r="N19" s="98">
        <f>SUMIFS('List Rev. 3'!$AC$18:$AC$2700,'List Rev. 3'!$A$18:$A$2700,'New Summary'!$B19,'List Rev. 3'!$I$18:$I$2700,'New Summary'!$E19,'List Rev. 3'!$E$18:$E$2700,'New Summary'!M$5)</f>
        <v>0</v>
      </c>
      <c r="O19" s="98">
        <f>SUMIFS('List Rev. 3'!$AA$18:$AA$2700,'List Rev. 3'!$A$18:$A$2700,'New Summary'!$B19,'List Rev. 3'!$I$18:$I$2700,'New Summary'!$E19,'List Rev. 3'!$E$18:$E$2700,'New Summary'!O$5)</f>
        <v>0</v>
      </c>
      <c r="P19" s="98">
        <f>SUMIFS('List Rev. 3'!$AC$18:$AC$2700,'List Rev. 3'!$A$18:$A$2700,'New Summary'!$B19,'List Rev. 3'!$I$18:$I$2700,'New Summary'!$E19,'List Rev. 3'!$E$18:$E$2700,'New Summary'!O$5)</f>
        <v>0</v>
      </c>
      <c r="Q19" s="98">
        <f>SUMIFS('List Rev. 3'!$AA$18:$AA$2700,'List Rev. 3'!$A$18:$A$2700,'New Summary'!$B19,'List Rev. 3'!$I$18:$I$2700,'New Summary'!$E19,'List Rev. 3'!$E$18:$E$2700,'New Summary'!Q$5)</f>
        <v>0</v>
      </c>
      <c r="R19" s="98">
        <f>SUMIFS('List Rev. 3'!$AC$18:$AC$2700,'List Rev. 3'!$A$18:$A$2700,'New Summary'!$B19,'List Rev. 3'!$I$18:$I$2700,'New Summary'!$E19,'List Rev. 3'!$E$18:$E$2700,'New Summary'!Q$5)</f>
        <v>0</v>
      </c>
      <c r="S19" s="98">
        <f>SUMIFS('List Rev. 3'!$AA$18:$AA$2700,'List Rev. 3'!$A$18:$A$2700,'New Summary'!$B19,'List Rev. 3'!$I$18:$I$2700,'New Summary'!$E19,'List Rev. 3'!$E$18:$E$2700,'New Summary'!S$5)</f>
        <v>0</v>
      </c>
      <c r="T19" s="98">
        <f>SUMIFS('List Rev. 3'!$AC$18:$AC$2700,'List Rev. 3'!$A$18:$A$2700,'New Summary'!$B19,'List Rev. 3'!$I$18:$I$2700,'New Summary'!$E19,'List Rev. 3'!$E$18:$E$2700,'New Summary'!S$5)</f>
        <v>0</v>
      </c>
      <c r="U19" s="98">
        <f>SUMIFS('List Rev. 3'!$AA$18:$AA$2700,'List Rev. 3'!$A$18:$A$2700,'New Summary'!$B19,'List Rev. 3'!$I$18:$I$2700,'New Summary'!$E19,'List Rev. 3'!$E$18:$E$2700,'New Summary'!U$5)</f>
        <v>0</v>
      </c>
      <c r="V19" s="98">
        <f>SUMIFS('List Rev. 3'!$AC$18:$AC$2700,'List Rev. 3'!$A$18:$A$2700,'New Summary'!$B19,'List Rev. 3'!$I$18:$I$2700,'New Summary'!$E19,'List Rev. 3'!$E$18:$E$2700,'New Summary'!U$5)</f>
        <v>0</v>
      </c>
      <c r="W19" s="98">
        <f>SUMIFS('List Rev. 3'!$AA$18:$AA$2700,'List Rev. 3'!$A$18:$A$2700,'New Summary'!$B19,'List Rev. 3'!$I$18:$I$2700,'New Summary'!$E19,'List Rev. 3'!$E$18:$E$2700,'New Summary'!W$5)</f>
        <v>6.6839999999999993</v>
      </c>
      <c r="X19" s="98">
        <f>SUMIFS('List Rev. 3'!$AC$18:$AC$2700,'List Rev. 3'!$A$18:$A$2700,'New Summary'!$B19,'List Rev. 3'!$I$18:$I$2700,'New Summary'!$E19,'List Rev. 3'!$E$18:$E$2700,'New Summary'!W$5)</f>
        <v>213.88799999999998</v>
      </c>
      <c r="Y19" s="98">
        <f>SUMIFS('List Rev. 3'!$AA$18:$AA$2700,'List Rev. 3'!$A$18:$A$2700,'New Summary'!$B19,'List Rev. 3'!$I$18:$I$2700,'New Summary'!$E19,'List Rev. 3'!$E$18:$E$2700,'New Summary'!Y$5)</f>
        <v>0</v>
      </c>
      <c r="Z19" s="98">
        <f>SUMIFS('List Rev. 3'!$AC$18:$AC$2700,'List Rev. 3'!$A$18:$A$2700,'New Summary'!$B19,'List Rev. 3'!$I$18:$I$2700,'New Summary'!$E19,'List Rev. 3'!$E$18:$E$2700,'New Summary'!Y$5)</f>
        <v>0</v>
      </c>
    </row>
    <row r="20" spans="1:26" ht="19.8" hidden="1" customHeight="1" x14ac:dyDescent="0.3">
      <c r="A20" s="3">
        <f t="shared" si="2"/>
        <v>13</v>
      </c>
      <c r="B20" s="29" t="str" cm="1">
        <f t="array" ref="B20">_xlfn.IFS(G20&gt;=65,"Heavy",G20&lt;=25,"Light",G20&gt;=26-64,"Medium")</f>
        <v>Medium</v>
      </c>
      <c r="C20" s="4" t="s">
        <v>2787</v>
      </c>
      <c r="D20" s="3" t="s">
        <v>2824</v>
      </c>
      <c r="E20" s="3" t="s">
        <v>746</v>
      </c>
      <c r="F20" s="3" t="s">
        <v>2795</v>
      </c>
      <c r="G20" s="3">
        <v>32</v>
      </c>
      <c r="H20" s="3" t="s">
        <v>2496</v>
      </c>
      <c r="I20" s="98">
        <f t="shared" si="0"/>
        <v>2.7</v>
      </c>
      <c r="J20" s="98">
        <f t="shared" si="1"/>
        <v>85.050000000000011</v>
      </c>
      <c r="K20" s="98">
        <f>SUMIFS('List Rev. 3'!$AA$18:$AA$2700,'List Rev. 3'!$A$18:$A$2700,'New Summary'!$B20,'List Rev. 3'!$I$18:$I$2700,'New Summary'!$E20,'List Rev. 3'!$E$18:$E$2700,'New Summary'!K$5)</f>
        <v>2.7</v>
      </c>
      <c r="L20" s="98">
        <f>SUMIFS('List Rev. 3'!$AC$18:$AC$2700,'List Rev. 3'!$A$18:$A$2700,'New Summary'!$B20,'List Rev. 3'!$I$18:$I$2700,'New Summary'!$E20,'List Rev. 3'!$E$18:$E$2700,'New Summary'!K$5)</f>
        <v>85.050000000000011</v>
      </c>
      <c r="M20" s="98">
        <f>SUMIFS('List Rev. 3'!$AA$18:$AA$2700,'List Rev. 3'!$A$18:$A$2700,'New Summary'!$B20,'List Rev. 3'!$I$18:$I$2700,'New Summary'!$E20,'List Rev. 3'!$E$18:$E$2700,'New Summary'!M$5)</f>
        <v>0</v>
      </c>
      <c r="N20" s="98">
        <f>SUMIFS('List Rev. 3'!$AC$18:$AC$2700,'List Rev. 3'!$A$18:$A$2700,'New Summary'!$B20,'List Rev. 3'!$I$18:$I$2700,'New Summary'!$E20,'List Rev. 3'!$E$18:$E$2700,'New Summary'!M$5)</f>
        <v>0</v>
      </c>
      <c r="O20" s="98">
        <f>SUMIFS('List Rev. 3'!$AA$18:$AA$2700,'List Rev. 3'!$A$18:$A$2700,'New Summary'!$B20,'List Rev. 3'!$I$18:$I$2700,'New Summary'!$E20,'List Rev. 3'!$E$18:$E$2700,'New Summary'!O$5)</f>
        <v>0</v>
      </c>
      <c r="P20" s="98">
        <f>SUMIFS('List Rev. 3'!$AC$18:$AC$2700,'List Rev. 3'!$A$18:$A$2700,'New Summary'!$B20,'List Rev. 3'!$I$18:$I$2700,'New Summary'!$E20,'List Rev. 3'!$E$18:$E$2700,'New Summary'!O$5)</f>
        <v>0</v>
      </c>
      <c r="Q20" s="98">
        <f>SUMIFS('List Rev. 3'!$AA$18:$AA$2700,'List Rev. 3'!$A$18:$A$2700,'New Summary'!$B20,'List Rev. 3'!$I$18:$I$2700,'New Summary'!$E20,'List Rev. 3'!$E$18:$E$2700,'New Summary'!Q$5)</f>
        <v>0</v>
      </c>
      <c r="R20" s="98">
        <f>SUMIFS('List Rev. 3'!$AC$18:$AC$2700,'List Rev. 3'!$A$18:$A$2700,'New Summary'!$B20,'List Rev. 3'!$I$18:$I$2700,'New Summary'!$E20,'List Rev. 3'!$E$18:$E$2700,'New Summary'!Q$5)</f>
        <v>0</v>
      </c>
      <c r="S20" s="98">
        <f>SUMIFS('List Rev. 3'!$AA$18:$AA$2700,'List Rev. 3'!$A$18:$A$2700,'New Summary'!$B20,'List Rev. 3'!$I$18:$I$2700,'New Summary'!$E20,'List Rev. 3'!$E$18:$E$2700,'New Summary'!S$5)</f>
        <v>0</v>
      </c>
      <c r="T20" s="98">
        <f>SUMIFS('List Rev. 3'!$AC$18:$AC$2700,'List Rev. 3'!$A$18:$A$2700,'New Summary'!$B20,'List Rev. 3'!$I$18:$I$2700,'New Summary'!$E20,'List Rev. 3'!$E$18:$E$2700,'New Summary'!S$5)</f>
        <v>0</v>
      </c>
      <c r="U20" s="98">
        <f>SUMIFS('List Rev. 3'!$AA$18:$AA$2700,'List Rev. 3'!$A$18:$A$2700,'New Summary'!$B20,'List Rev. 3'!$I$18:$I$2700,'New Summary'!$E20,'List Rev. 3'!$E$18:$E$2700,'New Summary'!U$5)</f>
        <v>0</v>
      </c>
      <c r="V20" s="98">
        <f>SUMIFS('List Rev. 3'!$AC$18:$AC$2700,'List Rev. 3'!$A$18:$A$2700,'New Summary'!$B20,'List Rev. 3'!$I$18:$I$2700,'New Summary'!$E20,'List Rev. 3'!$E$18:$E$2700,'New Summary'!U$5)</f>
        <v>0</v>
      </c>
      <c r="W20" s="98">
        <f>SUMIFS('List Rev. 3'!$AA$18:$AA$2700,'List Rev. 3'!$A$18:$A$2700,'New Summary'!$B20,'List Rev. 3'!$I$18:$I$2700,'New Summary'!$E20,'List Rev. 3'!$E$18:$E$2700,'New Summary'!W$5)</f>
        <v>0</v>
      </c>
      <c r="X20" s="98">
        <f>SUMIFS('List Rev. 3'!$AC$18:$AC$2700,'List Rev. 3'!$A$18:$A$2700,'New Summary'!$B20,'List Rev. 3'!$I$18:$I$2700,'New Summary'!$E20,'List Rev. 3'!$E$18:$E$2700,'New Summary'!W$5)</f>
        <v>0</v>
      </c>
      <c r="Y20" s="98">
        <f>SUMIFS('List Rev. 3'!$AA$18:$AA$2700,'List Rev. 3'!$A$18:$A$2700,'New Summary'!$B20,'List Rev. 3'!$I$18:$I$2700,'New Summary'!$E20,'List Rev. 3'!$E$18:$E$2700,'New Summary'!Y$5)</f>
        <v>0</v>
      </c>
      <c r="Z20" s="98">
        <f>SUMIFS('List Rev. 3'!$AC$18:$AC$2700,'List Rev. 3'!$A$18:$A$2700,'New Summary'!$B20,'List Rev. 3'!$I$18:$I$2700,'New Summary'!$E20,'List Rev. 3'!$E$18:$E$2700,'New Summary'!Y$5)</f>
        <v>0</v>
      </c>
    </row>
    <row r="21" spans="1:26" ht="19.8" hidden="1" customHeight="1" x14ac:dyDescent="0.3">
      <c r="A21" s="3">
        <f t="shared" si="2"/>
        <v>14</v>
      </c>
      <c r="B21" s="29" t="str" cm="1">
        <f t="array" ref="B21">_xlfn.IFS(G21&gt;=65,"Heavy",G21&lt;=25,"Light",G21&gt;=26-64,"Medium")</f>
        <v>Medium</v>
      </c>
      <c r="C21" s="4" t="s">
        <v>2787</v>
      </c>
      <c r="D21" s="3" t="s">
        <v>2825</v>
      </c>
      <c r="E21" s="3" t="s">
        <v>308</v>
      </c>
      <c r="F21" s="3" t="s">
        <v>2796</v>
      </c>
      <c r="G21" s="3">
        <v>41.4</v>
      </c>
      <c r="H21" s="3" t="s">
        <v>2496</v>
      </c>
      <c r="I21" s="98">
        <f t="shared" si="0"/>
        <v>373.1500000000002</v>
      </c>
      <c r="J21" s="98">
        <f t="shared" si="1"/>
        <v>15448.410000000031</v>
      </c>
      <c r="K21" s="98">
        <f>SUMIFS('List Rev. 3'!$AA$18:$AA$2700,'List Rev. 3'!$A$18:$A$2700,'New Summary'!$B21,'List Rev. 3'!$I$18:$I$2700,'New Summary'!$E21,'List Rev. 3'!$E$18:$E$2700,'New Summary'!K$5)</f>
        <v>367.50000000000023</v>
      </c>
      <c r="L21" s="98">
        <f>SUMIFS('List Rev. 3'!$AC$18:$AC$2700,'List Rev. 3'!$A$18:$A$2700,'New Summary'!$B21,'List Rev. 3'!$I$18:$I$2700,'New Summary'!$E21,'List Rev. 3'!$E$18:$E$2700,'New Summary'!K$5)</f>
        <v>15214.500000000031</v>
      </c>
      <c r="M21" s="98">
        <f>SUMIFS('List Rev. 3'!$AA$18:$AA$2700,'List Rev. 3'!$A$18:$A$2700,'New Summary'!$B21,'List Rev. 3'!$I$18:$I$2700,'New Summary'!$E21,'List Rev. 3'!$E$18:$E$2700,'New Summary'!M$5)</f>
        <v>1.8</v>
      </c>
      <c r="N21" s="98">
        <f>SUMIFS('List Rev. 3'!$AC$18:$AC$2700,'List Rev. 3'!$A$18:$A$2700,'New Summary'!$B21,'List Rev. 3'!$I$18:$I$2700,'New Summary'!$E21,'List Rev. 3'!$E$18:$E$2700,'New Summary'!M$5)</f>
        <v>74.52</v>
      </c>
      <c r="O21" s="98">
        <f>SUMIFS('List Rev. 3'!$AA$18:$AA$2700,'List Rev. 3'!$A$18:$A$2700,'New Summary'!$B21,'List Rev. 3'!$I$18:$I$2700,'New Summary'!$E21,'List Rev. 3'!$E$18:$E$2700,'New Summary'!O$5)</f>
        <v>3.85</v>
      </c>
      <c r="P21" s="98">
        <f>SUMIFS('List Rev. 3'!$AC$18:$AC$2700,'List Rev. 3'!$A$18:$A$2700,'New Summary'!$B21,'List Rev. 3'!$I$18:$I$2700,'New Summary'!$E21,'List Rev. 3'!$E$18:$E$2700,'New Summary'!O$5)</f>
        <v>159.38999999999999</v>
      </c>
      <c r="Q21" s="98">
        <f>SUMIFS('List Rev. 3'!$AA$18:$AA$2700,'List Rev. 3'!$A$18:$A$2700,'New Summary'!$B21,'List Rev. 3'!$I$18:$I$2700,'New Summary'!$E21,'List Rev. 3'!$E$18:$E$2700,'New Summary'!Q$5)</f>
        <v>0</v>
      </c>
      <c r="R21" s="98">
        <f>SUMIFS('List Rev. 3'!$AC$18:$AC$2700,'List Rev. 3'!$A$18:$A$2700,'New Summary'!$B21,'List Rev. 3'!$I$18:$I$2700,'New Summary'!$E21,'List Rev. 3'!$E$18:$E$2700,'New Summary'!Q$5)</f>
        <v>0</v>
      </c>
      <c r="S21" s="98">
        <f>SUMIFS('List Rev. 3'!$AA$18:$AA$2700,'List Rev. 3'!$A$18:$A$2700,'New Summary'!$B21,'List Rev. 3'!$I$18:$I$2700,'New Summary'!$E21,'List Rev. 3'!$E$18:$E$2700,'New Summary'!S$5)</f>
        <v>0</v>
      </c>
      <c r="T21" s="98">
        <f>SUMIFS('List Rev. 3'!$AC$18:$AC$2700,'List Rev. 3'!$A$18:$A$2700,'New Summary'!$B21,'List Rev. 3'!$I$18:$I$2700,'New Summary'!$E21,'List Rev. 3'!$E$18:$E$2700,'New Summary'!S$5)</f>
        <v>0</v>
      </c>
      <c r="U21" s="98">
        <f>SUMIFS('List Rev. 3'!$AA$18:$AA$2700,'List Rev. 3'!$A$18:$A$2700,'New Summary'!$B21,'List Rev. 3'!$I$18:$I$2700,'New Summary'!$E21,'List Rev. 3'!$E$18:$E$2700,'New Summary'!U$5)</f>
        <v>0</v>
      </c>
      <c r="V21" s="98">
        <f>SUMIFS('List Rev. 3'!$AC$18:$AC$2700,'List Rev. 3'!$A$18:$A$2700,'New Summary'!$B21,'List Rev. 3'!$I$18:$I$2700,'New Summary'!$E21,'List Rev. 3'!$E$18:$E$2700,'New Summary'!U$5)</f>
        <v>0</v>
      </c>
      <c r="W21" s="98">
        <f>SUMIFS('List Rev. 3'!$AA$18:$AA$2700,'List Rev. 3'!$A$18:$A$2700,'New Summary'!$B21,'List Rev. 3'!$I$18:$I$2700,'New Summary'!$E21,'List Rev. 3'!$E$18:$E$2700,'New Summary'!W$5)</f>
        <v>0</v>
      </c>
      <c r="X21" s="98">
        <f>SUMIFS('List Rev. 3'!$AC$18:$AC$2700,'List Rev. 3'!$A$18:$A$2700,'New Summary'!$B21,'List Rev. 3'!$I$18:$I$2700,'New Summary'!$E21,'List Rev. 3'!$E$18:$E$2700,'New Summary'!W$5)</f>
        <v>0</v>
      </c>
      <c r="Y21" s="98">
        <f>SUMIFS('List Rev. 3'!$AA$18:$AA$2700,'List Rev. 3'!$A$18:$A$2700,'New Summary'!$B21,'List Rev. 3'!$I$18:$I$2700,'New Summary'!$E21,'List Rev. 3'!$E$18:$E$2700,'New Summary'!Y$5)</f>
        <v>0</v>
      </c>
      <c r="Z21" s="98">
        <f>SUMIFS('List Rev. 3'!$AC$18:$AC$2700,'List Rev. 3'!$A$18:$A$2700,'New Summary'!$B21,'List Rev. 3'!$I$18:$I$2700,'New Summary'!$E21,'List Rev. 3'!$E$18:$E$2700,'New Summary'!Y$5)</f>
        <v>0</v>
      </c>
    </row>
    <row r="22" spans="1:26" ht="19.8" hidden="1" customHeight="1" x14ac:dyDescent="0.3">
      <c r="A22" s="3">
        <f t="shared" si="2"/>
        <v>15</v>
      </c>
      <c r="B22" s="29" t="str" cm="1">
        <f t="array" ref="B22">_xlfn.IFS(G22&gt;=65,"Heavy",G22&lt;=25,"Light",G22&gt;=26-64,"Medium")</f>
        <v>Medium</v>
      </c>
      <c r="C22" s="4" t="s">
        <v>2787</v>
      </c>
      <c r="D22" s="3" t="s">
        <v>2824</v>
      </c>
      <c r="E22" s="3" t="s">
        <v>1028</v>
      </c>
      <c r="F22" s="3" t="s">
        <v>2796</v>
      </c>
      <c r="G22" s="3">
        <v>41.4</v>
      </c>
      <c r="H22" s="3" t="s">
        <v>2496</v>
      </c>
      <c r="I22" s="98">
        <f t="shared" si="0"/>
        <v>11.219999999999999</v>
      </c>
      <c r="J22" s="98">
        <f t="shared" si="1"/>
        <v>464.50799999999992</v>
      </c>
      <c r="K22" s="98">
        <f>SUMIFS('List Rev. 3'!$AA$18:$AA$2700,'List Rev. 3'!$A$18:$A$2700,'New Summary'!$B22,'List Rev. 3'!$I$18:$I$2700,'New Summary'!$E22,'List Rev. 3'!$E$18:$E$2700,'New Summary'!K$5)</f>
        <v>0</v>
      </c>
      <c r="L22" s="98">
        <f>SUMIFS('List Rev. 3'!$AC$18:$AC$2700,'List Rev. 3'!$A$18:$A$2700,'New Summary'!$B22,'List Rev. 3'!$I$18:$I$2700,'New Summary'!$E22,'List Rev. 3'!$E$18:$E$2700,'New Summary'!K$5)</f>
        <v>0</v>
      </c>
      <c r="M22" s="98">
        <f>SUMIFS('List Rev. 3'!$AA$18:$AA$2700,'List Rev. 3'!$A$18:$A$2700,'New Summary'!$B22,'List Rev. 3'!$I$18:$I$2700,'New Summary'!$E22,'List Rev. 3'!$E$18:$E$2700,'New Summary'!M$5)</f>
        <v>7.2</v>
      </c>
      <c r="N22" s="98">
        <f>SUMIFS('List Rev. 3'!$AC$18:$AC$2700,'List Rev. 3'!$A$18:$A$2700,'New Summary'!$B22,'List Rev. 3'!$I$18:$I$2700,'New Summary'!$E22,'List Rev. 3'!$E$18:$E$2700,'New Summary'!M$5)</f>
        <v>298.08</v>
      </c>
      <c r="O22" s="98">
        <f>SUMIFS('List Rev. 3'!$AA$18:$AA$2700,'List Rev. 3'!$A$18:$A$2700,'New Summary'!$B22,'List Rev. 3'!$I$18:$I$2700,'New Summary'!$E22,'List Rev. 3'!$E$18:$E$2700,'New Summary'!O$5)</f>
        <v>4.0199999999999996</v>
      </c>
      <c r="P22" s="98">
        <f>SUMIFS('List Rev. 3'!$AC$18:$AC$2700,'List Rev. 3'!$A$18:$A$2700,'New Summary'!$B22,'List Rev. 3'!$I$18:$I$2700,'New Summary'!$E22,'List Rev. 3'!$E$18:$E$2700,'New Summary'!O$5)</f>
        <v>166.42799999999997</v>
      </c>
      <c r="Q22" s="98">
        <f>SUMIFS('List Rev. 3'!$AA$18:$AA$2700,'List Rev. 3'!$A$18:$A$2700,'New Summary'!$B22,'List Rev. 3'!$I$18:$I$2700,'New Summary'!$E22,'List Rev. 3'!$E$18:$E$2700,'New Summary'!Q$5)</f>
        <v>0</v>
      </c>
      <c r="R22" s="98">
        <f>SUMIFS('List Rev. 3'!$AC$18:$AC$2700,'List Rev. 3'!$A$18:$A$2700,'New Summary'!$B22,'List Rev. 3'!$I$18:$I$2700,'New Summary'!$E22,'List Rev. 3'!$E$18:$E$2700,'New Summary'!Q$5)</f>
        <v>0</v>
      </c>
      <c r="S22" s="98">
        <f>SUMIFS('List Rev. 3'!$AA$18:$AA$2700,'List Rev. 3'!$A$18:$A$2700,'New Summary'!$B22,'List Rev. 3'!$I$18:$I$2700,'New Summary'!$E22,'List Rev. 3'!$E$18:$E$2700,'New Summary'!S$5)</f>
        <v>0</v>
      </c>
      <c r="T22" s="98">
        <f>SUMIFS('List Rev. 3'!$AC$18:$AC$2700,'List Rev. 3'!$A$18:$A$2700,'New Summary'!$B22,'List Rev. 3'!$I$18:$I$2700,'New Summary'!$E22,'List Rev. 3'!$E$18:$E$2700,'New Summary'!S$5)</f>
        <v>0</v>
      </c>
      <c r="U22" s="98">
        <f>SUMIFS('List Rev. 3'!$AA$18:$AA$2700,'List Rev. 3'!$A$18:$A$2700,'New Summary'!$B22,'List Rev. 3'!$I$18:$I$2700,'New Summary'!$E22,'List Rev. 3'!$E$18:$E$2700,'New Summary'!U$5)</f>
        <v>0</v>
      </c>
      <c r="V22" s="98">
        <f>SUMIFS('List Rev. 3'!$AC$18:$AC$2700,'List Rev. 3'!$A$18:$A$2700,'New Summary'!$B22,'List Rev. 3'!$I$18:$I$2700,'New Summary'!$E22,'List Rev. 3'!$E$18:$E$2700,'New Summary'!U$5)</f>
        <v>0</v>
      </c>
      <c r="W22" s="98">
        <f>SUMIFS('List Rev. 3'!$AA$18:$AA$2700,'List Rev. 3'!$A$18:$A$2700,'New Summary'!$B22,'List Rev. 3'!$I$18:$I$2700,'New Summary'!$E22,'List Rev. 3'!$E$18:$E$2700,'New Summary'!W$5)</f>
        <v>0</v>
      </c>
      <c r="X22" s="98">
        <f>SUMIFS('List Rev. 3'!$AC$18:$AC$2700,'List Rev. 3'!$A$18:$A$2700,'New Summary'!$B22,'List Rev. 3'!$I$18:$I$2700,'New Summary'!$E22,'List Rev. 3'!$E$18:$E$2700,'New Summary'!W$5)</f>
        <v>0</v>
      </c>
      <c r="Y22" s="98">
        <f>SUMIFS('List Rev. 3'!$AA$18:$AA$2700,'List Rev. 3'!$A$18:$A$2700,'New Summary'!$B22,'List Rev. 3'!$I$18:$I$2700,'New Summary'!$E22,'List Rev. 3'!$E$18:$E$2700,'New Summary'!Y$5)</f>
        <v>0</v>
      </c>
      <c r="Z22" s="98">
        <f>SUMIFS('List Rev. 3'!$AC$18:$AC$2700,'List Rev. 3'!$A$18:$A$2700,'New Summary'!$B22,'List Rev. 3'!$I$18:$I$2700,'New Summary'!$E22,'List Rev. 3'!$E$18:$E$2700,'New Summary'!Y$5)</f>
        <v>0</v>
      </c>
    </row>
    <row r="23" spans="1:26" ht="19.8" hidden="1" customHeight="1" x14ac:dyDescent="0.3">
      <c r="A23" s="3">
        <f t="shared" si="2"/>
        <v>16</v>
      </c>
      <c r="B23" s="29" t="str" cm="1">
        <f t="array" ref="B23">_xlfn.IFS(G23&gt;=65,"Heavy",G23&lt;=25,"Light",G23&gt;=26-64,"Medium")</f>
        <v>Medium</v>
      </c>
      <c r="C23" s="4" t="s">
        <v>2787</v>
      </c>
      <c r="D23" s="3" t="s">
        <v>2824</v>
      </c>
      <c r="E23" s="3" t="s">
        <v>701</v>
      </c>
      <c r="F23" s="3" t="s">
        <v>2796</v>
      </c>
      <c r="G23" s="3">
        <v>41.4</v>
      </c>
      <c r="H23" s="3" t="s">
        <v>2496</v>
      </c>
      <c r="I23" s="98">
        <f t="shared" si="0"/>
        <v>16.8</v>
      </c>
      <c r="J23" s="98">
        <f t="shared" si="1"/>
        <v>695.52</v>
      </c>
      <c r="K23" s="98">
        <f>SUMIFS('List Rev. 3'!$AA$18:$AA$2700,'List Rev. 3'!$A$18:$A$2700,'New Summary'!$B23,'List Rev. 3'!$I$18:$I$2700,'New Summary'!$E23,'List Rev. 3'!$E$18:$E$2700,'New Summary'!K$5)</f>
        <v>16.8</v>
      </c>
      <c r="L23" s="98">
        <f>SUMIFS('List Rev. 3'!$AC$18:$AC$2700,'List Rev. 3'!$A$18:$A$2700,'New Summary'!$B23,'List Rev. 3'!$I$18:$I$2700,'New Summary'!$E23,'List Rev. 3'!$E$18:$E$2700,'New Summary'!K$5)</f>
        <v>695.52</v>
      </c>
      <c r="M23" s="98">
        <f>SUMIFS('List Rev. 3'!$AA$18:$AA$2700,'List Rev. 3'!$A$18:$A$2700,'New Summary'!$B23,'List Rev. 3'!$I$18:$I$2700,'New Summary'!$E23,'List Rev. 3'!$E$18:$E$2700,'New Summary'!M$5)</f>
        <v>0</v>
      </c>
      <c r="N23" s="98">
        <f>SUMIFS('List Rev. 3'!$AC$18:$AC$2700,'List Rev. 3'!$A$18:$A$2700,'New Summary'!$B23,'List Rev. 3'!$I$18:$I$2700,'New Summary'!$E23,'List Rev. 3'!$E$18:$E$2700,'New Summary'!M$5)</f>
        <v>0</v>
      </c>
      <c r="O23" s="98">
        <f>SUMIFS('List Rev. 3'!$AA$18:$AA$2700,'List Rev. 3'!$A$18:$A$2700,'New Summary'!$B23,'List Rev. 3'!$I$18:$I$2700,'New Summary'!$E23,'List Rev. 3'!$E$18:$E$2700,'New Summary'!O$5)</f>
        <v>0</v>
      </c>
      <c r="P23" s="98">
        <f>SUMIFS('List Rev. 3'!$AC$18:$AC$2700,'List Rev. 3'!$A$18:$A$2700,'New Summary'!$B23,'List Rev. 3'!$I$18:$I$2700,'New Summary'!$E23,'List Rev. 3'!$E$18:$E$2700,'New Summary'!O$5)</f>
        <v>0</v>
      </c>
      <c r="Q23" s="98">
        <f>SUMIFS('List Rev. 3'!$AA$18:$AA$2700,'List Rev. 3'!$A$18:$A$2700,'New Summary'!$B23,'List Rev. 3'!$I$18:$I$2700,'New Summary'!$E23,'List Rev. 3'!$E$18:$E$2700,'New Summary'!Q$5)</f>
        <v>0</v>
      </c>
      <c r="R23" s="98">
        <f>SUMIFS('List Rev. 3'!$AC$18:$AC$2700,'List Rev. 3'!$A$18:$A$2700,'New Summary'!$B23,'List Rev. 3'!$I$18:$I$2700,'New Summary'!$E23,'List Rev. 3'!$E$18:$E$2700,'New Summary'!Q$5)</f>
        <v>0</v>
      </c>
      <c r="S23" s="98">
        <f>SUMIFS('List Rev. 3'!$AA$18:$AA$2700,'List Rev. 3'!$A$18:$A$2700,'New Summary'!$B23,'List Rev. 3'!$I$18:$I$2700,'New Summary'!$E23,'List Rev. 3'!$E$18:$E$2700,'New Summary'!S$5)</f>
        <v>0</v>
      </c>
      <c r="T23" s="98">
        <f>SUMIFS('List Rev. 3'!$AC$18:$AC$2700,'List Rev. 3'!$A$18:$A$2700,'New Summary'!$B23,'List Rev. 3'!$I$18:$I$2700,'New Summary'!$E23,'List Rev. 3'!$E$18:$E$2700,'New Summary'!S$5)</f>
        <v>0</v>
      </c>
      <c r="U23" s="98">
        <f>SUMIFS('List Rev. 3'!$AA$18:$AA$2700,'List Rev. 3'!$A$18:$A$2700,'New Summary'!$B23,'List Rev. 3'!$I$18:$I$2700,'New Summary'!$E23,'List Rev. 3'!$E$18:$E$2700,'New Summary'!U$5)</f>
        <v>0</v>
      </c>
      <c r="V23" s="98">
        <f>SUMIFS('List Rev. 3'!$AC$18:$AC$2700,'List Rev. 3'!$A$18:$A$2700,'New Summary'!$B23,'List Rev. 3'!$I$18:$I$2700,'New Summary'!$E23,'List Rev. 3'!$E$18:$E$2700,'New Summary'!U$5)</f>
        <v>0</v>
      </c>
      <c r="W23" s="98">
        <f>SUMIFS('List Rev. 3'!$AA$18:$AA$2700,'List Rev. 3'!$A$18:$A$2700,'New Summary'!$B23,'List Rev. 3'!$I$18:$I$2700,'New Summary'!$E23,'List Rev. 3'!$E$18:$E$2700,'New Summary'!W$5)</f>
        <v>0</v>
      </c>
      <c r="X23" s="98">
        <f>SUMIFS('List Rev. 3'!$AC$18:$AC$2700,'List Rev. 3'!$A$18:$A$2700,'New Summary'!$B23,'List Rev. 3'!$I$18:$I$2700,'New Summary'!$E23,'List Rev. 3'!$E$18:$E$2700,'New Summary'!W$5)</f>
        <v>0</v>
      </c>
      <c r="Y23" s="98">
        <f>SUMIFS('List Rev. 3'!$AA$18:$AA$2700,'List Rev. 3'!$A$18:$A$2700,'New Summary'!$B23,'List Rev. 3'!$I$18:$I$2700,'New Summary'!$E23,'List Rev. 3'!$E$18:$E$2700,'New Summary'!Y$5)</f>
        <v>0</v>
      </c>
      <c r="Z23" s="98">
        <f>SUMIFS('List Rev. 3'!$AC$18:$AC$2700,'List Rev. 3'!$A$18:$A$2700,'New Summary'!$B23,'List Rev. 3'!$I$18:$I$2700,'New Summary'!$E23,'List Rev. 3'!$E$18:$E$2700,'New Summary'!Y$5)</f>
        <v>0</v>
      </c>
    </row>
    <row r="24" spans="1:26" ht="19.8" hidden="1" customHeight="1" x14ac:dyDescent="0.3">
      <c r="A24" s="3">
        <f t="shared" si="2"/>
        <v>17</v>
      </c>
      <c r="B24" s="29" t="str" cm="1">
        <f t="array" ref="B24">_xlfn.IFS(G24&gt;=65,"Heavy",G24&lt;=25,"Light",G24&gt;=26-64,"Medium")</f>
        <v>Medium</v>
      </c>
      <c r="C24" s="4" t="s">
        <v>2787</v>
      </c>
      <c r="D24" s="3" t="s">
        <v>2824</v>
      </c>
      <c r="E24" s="3" t="s">
        <v>690</v>
      </c>
      <c r="F24" s="3" t="s">
        <v>2796</v>
      </c>
      <c r="G24" s="3">
        <v>41.4</v>
      </c>
      <c r="H24" s="3" t="s">
        <v>2496</v>
      </c>
      <c r="I24" s="98">
        <f t="shared" si="0"/>
        <v>105.3</v>
      </c>
      <c r="J24" s="98">
        <f t="shared" si="1"/>
        <v>4359.4199999999992</v>
      </c>
      <c r="K24" s="98">
        <f>SUMIFS('List Rev. 3'!$AA$18:$AA$2700,'List Rev. 3'!$A$18:$A$2700,'New Summary'!$B24,'List Rev. 3'!$I$18:$I$2700,'New Summary'!$E24,'List Rev. 3'!$E$18:$E$2700,'New Summary'!K$5)</f>
        <v>78.3</v>
      </c>
      <c r="L24" s="98">
        <f>SUMIFS('List Rev. 3'!$AC$18:$AC$2700,'List Rev. 3'!$A$18:$A$2700,'New Summary'!$B24,'List Rev. 3'!$I$18:$I$2700,'New Summary'!$E24,'List Rev. 3'!$E$18:$E$2700,'New Summary'!K$5)</f>
        <v>3241.6199999999994</v>
      </c>
      <c r="M24" s="98">
        <f>SUMIFS('List Rev. 3'!$AA$18:$AA$2700,'List Rev. 3'!$A$18:$A$2700,'New Summary'!$B24,'List Rev. 3'!$I$18:$I$2700,'New Summary'!$E24,'List Rev. 3'!$E$18:$E$2700,'New Summary'!M$5)</f>
        <v>22.8</v>
      </c>
      <c r="N24" s="98">
        <f>SUMIFS('List Rev. 3'!$AC$18:$AC$2700,'List Rev. 3'!$A$18:$A$2700,'New Summary'!$B24,'List Rev. 3'!$I$18:$I$2700,'New Summary'!$E24,'List Rev. 3'!$E$18:$E$2700,'New Summary'!M$5)</f>
        <v>943.92</v>
      </c>
      <c r="O24" s="98">
        <f>SUMIFS('List Rev. 3'!$AA$18:$AA$2700,'List Rev. 3'!$A$18:$A$2700,'New Summary'!$B24,'List Rev. 3'!$I$18:$I$2700,'New Summary'!$E24,'List Rev. 3'!$E$18:$E$2700,'New Summary'!O$5)</f>
        <v>0</v>
      </c>
      <c r="P24" s="98">
        <f>SUMIFS('List Rev. 3'!$AC$18:$AC$2700,'List Rev. 3'!$A$18:$A$2700,'New Summary'!$B24,'List Rev. 3'!$I$18:$I$2700,'New Summary'!$E24,'List Rev. 3'!$E$18:$E$2700,'New Summary'!O$5)</f>
        <v>0</v>
      </c>
      <c r="Q24" s="98">
        <f>SUMIFS('List Rev. 3'!$AA$18:$AA$2700,'List Rev. 3'!$A$18:$A$2700,'New Summary'!$B24,'List Rev. 3'!$I$18:$I$2700,'New Summary'!$E24,'List Rev. 3'!$E$18:$E$2700,'New Summary'!Q$5)</f>
        <v>0</v>
      </c>
      <c r="R24" s="98">
        <f>SUMIFS('List Rev. 3'!$AC$18:$AC$2700,'List Rev. 3'!$A$18:$A$2700,'New Summary'!$B24,'List Rev. 3'!$I$18:$I$2700,'New Summary'!$E24,'List Rev. 3'!$E$18:$E$2700,'New Summary'!Q$5)</f>
        <v>0</v>
      </c>
      <c r="S24" s="98">
        <f>SUMIFS('List Rev. 3'!$AA$18:$AA$2700,'List Rev. 3'!$A$18:$A$2700,'New Summary'!$B24,'List Rev. 3'!$I$18:$I$2700,'New Summary'!$E24,'List Rev. 3'!$E$18:$E$2700,'New Summary'!S$5)</f>
        <v>0</v>
      </c>
      <c r="T24" s="98">
        <f>SUMIFS('List Rev. 3'!$AC$18:$AC$2700,'List Rev. 3'!$A$18:$A$2700,'New Summary'!$B24,'List Rev. 3'!$I$18:$I$2700,'New Summary'!$E24,'List Rev. 3'!$E$18:$E$2700,'New Summary'!S$5)</f>
        <v>0</v>
      </c>
      <c r="U24" s="98">
        <f>SUMIFS('List Rev. 3'!$AA$18:$AA$2700,'List Rev. 3'!$A$18:$A$2700,'New Summary'!$B24,'List Rev. 3'!$I$18:$I$2700,'New Summary'!$E24,'List Rev. 3'!$E$18:$E$2700,'New Summary'!U$5)</f>
        <v>4.1999999999999993</v>
      </c>
      <c r="V24" s="98">
        <f>SUMIFS('List Rev. 3'!$AC$18:$AC$2700,'List Rev. 3'!$A$18:$A$2700,'New Summary'!$B24,'List Rev. 3'!$I$18:$I$2700,'New Summary'!$E24,'List Rev. 3'!$E$18:$E$2700,'New Summary'!U$5)</f>
        <v>173.87999999999997</v>
      </c>
      <c r="W24" s="98">
        <f>SUMIFS('List Rev. 3'!$AA$18:$AA$2700,'List Rev. 3'!$A$18:$A$2700,'New Summary'!$B24,'List Rev. 3'!$I$18:$I$2700,'New Summary'!$E24,'List Rev. 3'!$E$18:$E$2700,'New Summary'!W$5)</f>
        <v>0</v>
      </c>
      <c r="X24" s="98">
        <f>SUMIFS('List Rev. 3'!$AC$18:$AC$2700,'List Rev. 3'!$A$18:$A$2700,'New Summary'!$B24,'List Rev. 3'!$I$18:$I$2700,'New Summary'!$E24,'List Rev. 3'!$E$18:$E$2700,'New Summary'!W$5)</f>
        <v>0</v>
      </c>
      <c r="Y24" s="98">
        <f>SUMIFS('List Rev. 3'!$AA$18:$AA$2700,'List Rev. 3'!$A$18:$A$2700,'New Summary'!$B24,'List Rev. 3'!$I$18:$I$2700,'New Summary'!$E24,'List Rev. 3'!$E$18:$E$2700,'New Summary'!Y$5)</f>
        <v>0</v>
      </c>
      <c r="Z24" s="98">
        <f>SUMIFS('List Rev. 3'!$AC$18:$AC$2700,'List Rev. 3'!$A$18:$A$2700,'New Summary'!$B24,'List Rev. 3'!$I$18:$I$2700,'New Summary'!$E24,'List Rev. 3'!$E$18:$E$2700,'New Summary'!Y$5)</f>
        <v>0</v>
      </c>
    </row>
    <row r="25" spans="1:26" ht="19.8" hidden="1" customHeight="1" x14ac:dyDescent="0.3">
      <c r="A25" s="3">
        <f t="shared" si="2"/>
        <v>18</v>
      </c>
      <c r="B25" s="29" t="str" cm="1">
        <f t="array" ref="B25">_xlfn.IFS(G25&gt;=65,"Heavy",G25&lt;=25,"Light",G25&gt;=26-64,"Medium")</f>
        <v>Medium</v>
      </c>
      <c r="C25" s="4" t="s">
        <v>2787</v>
      </c>
      <c r="D25" s="3" t="s">
        <v>2824</v>
      </c>
      <c r="E25" s="3" t="s">
        <v>633</v>
      </c>
      <c r="F25" s="3" t="s">
        <v>2796</v>
      </c>
      <c r="G25" s="3">
        <v>41.4</v>
      </c>
      <c r="H25" s="3" t="s">
        <v>2496</v>
      </c>
      <c r="I25" s="98">
        <f t="shared" si="0"/>
        <v>104.39999999999998</v>
      </c>
      <c r="J25" s="98">
        <f t="shared" si="1"/>
        <v>4322.16</v>
      </c>
      <c r="K25" s="98">
        <f>SUMIFS('List Rev. 3'!$AA$18:$AA$2700,'List Rev. 3'!$A$18:$A$2700,'New Summary'!$B25,'List Rev. 3'!$I$18:$I$2700,'New Summary'!$E25,'List Rev. 3'!$E$18:$E$2700,'New Summary'!K$5)</f>
        <v>92.399999999999977</v>
      </c>
      <c r="L25" s="98">
        <f>SUMIFS('List Rev. 3'!$AC$18:$AC$2700,'List Rev. 3'!$A$18:$A$2700,'New Summary'!$B25,'List Rev. 3'!$I$18:$I$2700,'New Summary'!$E25,'List Rev. 3'!$E$18:$E$2700,'New Summary'!K$5)</f>
        <v>3825.3599999999997</v>
      </c>
      <c r="M25" s="98">
        <f>SUMIFS('List Rev. 3'!$AA$18:$AA$2700,'List Rev. 3'!$A$18:$A$2700,'New Summary'!$B25,'List Rev. 3'!$I$18:$I$2700,'New Summary'!$E25,'List Rev. 3'!$E$18:$E$2700,'New Summary'!M$5)</f>
        <v>0</v>
      </c>
      <c r="N25" s="98">
        <f>SUMIFS('List Rev. 3'!$AC$18:$AC$2700,'List Rev. 3'!$A$18:$A$2700,'New Summary'!$B25,'List Rev. 3'!$I$18:$I$2700,'New Summary'!$E25,'List Rev. 3'!$E$18:$E$2700,'New Summary'!M$5)</f>
        <v>0</v>
      </c>
      <c r="O25" s="98">
        <f>SUMIFS('List Rev. 3'!$AA$18:$AA$2700,'List Rev. 3'!$A$18:$A$2700,'New Summary'!$B25,'List Rev. 3'!$I$18:$I$2700,'New Summary'!$E25,'List Rev. 3'!$E$18:$E$2700,'New Summary'!O$5)</f>
        <v>0</v>
      </c>
      <c r="P25" s="98">
        <f>SUMIFS('List Rev. 3'!$AC$18:$AC$2700,'List Rev. 3'!$A$18:$A$2700,'New Summary'!$B25,'List Rev. 3'!$I$18:$I$2700,'New Summary'!$E25,'List Rev. 3'!$E$18:$E$2700,'New Summary'!O$5)</f>
        <v>0</v>
      </c>
      <c r="Q25" s="98">
        <f>SUMIFS('List Rev. 3'!$AA$18:$AA$2700,'List Rev. 3'!$A$18:$A$2700,'New Summary'!$B25,'List Rev. 3'!$I$18:$I$2700,'New Summary'!$E25,'List Rev. 3'!$E$18:$E$2700,'New Summary'!Q$5)</f>
        <v>0</v>
      </c>
      <c r="R25" s="98">
        <f>SUMIFS('List Rev. 3'!$AC$18:$AC$2700,'List Rev. 3'!$A$18:$A$2700,'New Summary'!$B25,'List Rev. 3'!$I$18:$I$2700,'New Summary'!$E25,'List Rev. 3'!$E$18:$E$2700,'New Summary'!Q$5)</f>
        <v>0</v>
      </c>
      <c r="S25" s="98">
        <f>SUMIFS('List Rev. 3'!$AA$18:$AA$2700,'List Rev. 3'!$A$18:$A$2700,'New Summary'!$B25,'List Rev. 3'!$I$18:$I$2700,'New Summary'!$E25,'List Rev. 3'!$E$18:$E$2700,'New Summary'!S$5)</f>
        <v>12</v>
      </c>
      <c r="T25" s="138">
        <f>S25*G25</f>
        <v>496.79999999999995</v>
      </c>
      <c r="U25" s="98">
        <f>SUMIFS('List Rev. 3'!$AA$18:$AA$2700,'List Rev. 3'!$A$18:$A$2700,'New Summary'!$B25,'List Rev. 3'!$I$18:$I$2700,'New Summary'!$E25,'List Rev. 3'!$E$18:$E$2700,'New Summary'!U$5)</f>
        <v>0</v>
      </c>
      <c r="V25" s="98">
        <f>SUMIFS('List Rev. 3'!$AC$18:$AC$2700,'List Rev. 3'!$A$18:$A$2700,'New Summary'!$B25,'List Rev. 3'!$I$18:$I$2700,'New Summary'!$E25,'List Rev. 3'!$E$18:$E$2700,'New Summary'!U$5)</f>
        <v>0</v>
      </c>
      <c r="W25" s="98">
        <f>SUMIFS('List Rev. 3'!$AA$18:$AA$2700,'List Rev. 3'!$A$18:$A$2700,'New Summary'!$B25,'List Rev. 3'!$I$18:$I$2700,'New Summary'!$E25,'List Rev. 3'!$E$18:$E$2700,'New Summary'!W$5)</f>
        <v>0</v>
      </c>
      <c r="X25" s="98">
        <f>SUMIFS('List Rev. 3'!$AC$18:$AC$2700,'List Rev. 3'!$A$18:$A$2700,'New Summary'!$B25,'List Rev. 3'!$I$18:$I$2700,'New Summary'!$E25,'List Rev. 3'!$E$18:$E$2700,'New Summary'!W$5)</f>
        <v>0</v>
      </c>
      <c r="Y25" s="98">
        <f>SUMIFS('List Rev. 3'!$AA$18:$AA$2700,'List Rev. 3'!$A$18:$A$2700,'New Summary'!$B25,'List Rev. 3'!$I$18:$I$2700,'New Summary'!$E25,'List Rev. 3'!$E$18:$E$2700,'New Summary'!Y$5)</f>
        <v>0</v>
      </c>
      <c r="Z25" s="98">
        <f>SUMIFS('List Rev. 3'!$AC$18:$AC$2700,'List Rev. 3'!$A$18:$A$2700,'New Summary'!$B25,'List Rev. 3'!$I$18:$I$2700,'New Summary'!$E25,'List Rev. 3'!$E$18:$E$2700,'New Summary'!Y$5)</f>
        <v>0</v>
      </c>
    </row>
    <row r="26" spans="1:26" ht="19.8" hidden="1" customHeight="1" x14ac:dyDescent="0.3">
      <c r="A26" s="3">
        <f t="shared" si="2"/>
        <v>19</v>
      </c>
      <c r="B26" s="29" t="str" cm="1">
        <f t="array" ref="B26">_xlfn.IFS(G26&gt;=65,"Heavy",G26&lt;=25,"Light",G26&gt;=26-64,"Medium")</f>
        <v>Medium</v>
      </c>
      <c r="C26" s="4" t="s">
        <v>2787</v>
      </c>
      <c r="D26" s="3" t="s">
        <v>2824</v>
      </c>
      <c r="E26" s="3" t="s">
        <v>1196</v>
      </c>
      <c r="F26" s="3" t="s">
        <v>2796</v>
      </c>
      <c r="G26" s="3">
        <v>41.4</v>
      </c>
      <c r="H26" s="3" t="s">
        <v>2496</v>
      </c>
      <c r="I26" s="98">
        <f t="shared" si="0"/>
        <v>91.27300000000001</v>
      </c>
      <c r="J26" s="98">
        <f t="shared" si="1"/>
        <v>3778.7022000000002</v>
      </c>
      <c r="K26" s="98">
        <f>SUMIFS('List Rev. 3'!$AA$18:$AA$2700,'List Rev. 3'!$A$18:$A$2700,'New Summary'!$B26,'List Rev. 3'!$I$18:$I$2700,'New Summary'!$E26,'List Rev. 3'!$E$18:$E$2700,'New Summary'!K$5)</f>
        <v>10.199999999999999</v>
      </c>
      <c r="L26" s="98">
        <f>SUMIFS('List Rev. 3'!$AC$18:$AC$2700,'List Rev. 3'!$A$18:$A$2700,'New Summary'!$B26,'List Rev. 3'!$I$18:$I$2700,'New Summary'!$E26,'List Rev. 3'!$E$18:$E$2700,'New Summary'!K$5)</f>
        <v>422.28</v>
      </c>
      <c r="M26" s="98">
        <f>SUMIFS('List Rev. 3'!$AA$18:$AA$2700,'List Rev. 3'!$A$18:$A$2700,'New Summary'!$B26,'List Rev. 3'!$I$18:$I$2700,'New Summary'!$E26,'List Rev. 3'!$E$18:$E$2700,'New Summary'!M$5)</f>
        <v>51.600000000000009</v>
      </c>
      <c r="N26" s="98">
        <f>SUMIFS('List Rev. 3'!$AC$18:$AC$2700,'List Rev. 3'!$A$18:$A$2700,'New Summary'!$B26,'List Rev. 3'!$I$18:$I$2700,'New Summary'!$E26,'List Rev. 3'!$E$18:$E$2700,'New Summary'!M$5)</f>
        <v>2136.2400000000002</v>
      </c>
      <c r="O26" s="98">
        <f>SUMIFS('List Rev. 3'!$AA$18:$AA$2700,'List Rev. 3'!$A$18:$A$2700,'New Summary'!$B26,'List Rev. 3'!$I$18:$I$2700,'New Summary'!$E26,'List Rev. 3'!$E$18:$E$2700,'New Summary'!O$5)</f>
        <v>27.199999999999996</v>
      </c>
      <c r="P26" s="98">
        <f>SUMIFS('List Rev. 3'!$AC$18:$AC$2700,'List Rev. 3'!$A$18:$A$2700,'New Summary'!$B26,'List Rev. 3'!$I$18:$I$2700,'New Summary'!$E26,'List Rev. 3'!$E$18:$E$2700,'New Summary'!O$5)</f>
        <v>1126.08</v>
      </c>
      <c r="Q26" s="98">
        <f>SUMIFS('List Rev. 3'!$AA$18:$AA$2700,'List Rev. 3'!$A$18:$A$2700,'New Summary'!$B26,'List Rev. 3'!$I$18:$I$2700,'New Summary'!$E26,'List Rev. 3'!$E$18:$E$2700,'New Summary'!Q$5)</f>
        <v>0</v>
      </c>
      <c r="R26" s="98">
        <f>SUMIFS('List Rev. 3'!$AC$18:$AC$2700,'List Rev. 3'!$A$18:$A$2700,'New Summary'!$B26,'List Rev. 3'!$I$18:$I$2700,'New Summary'!$E26,'List Rev. 3'!$E$18:$E$2700,'New Summary'!Q$5)</f>
        <v>0</v>
      </c>
      <c r="S26" s="98">
        <f>SUMIFS('List Rev. 3'!$AA$18:$AA$2700,'List Rev. 3'!$A$18:$A$2700,'New Summary'!$B26,'List Rev. 3'!$I$18:$I$2700,'New Summary'!$E26,'List Rev. 3'!$E$18:$E$2700,'New Summary'!S$5)</f>
        <v>0</v>
      </c>
      <c r="T26" s="98">
        <f>SUMIFS('List Rev. 3'!$AC$18:$AC$2700,'List Rev. 3'!$A$18:$A$2700,'New Summary'!$B26,'List Rev. 3'!$I$18:$I$2700,'New Summary'!$E26,'List Rev. 3'!$E$18:$E$2700,'New Summary'!S$5)</f>
        <v>0</v>
      </c>
      <c r="U26" s="98">
        <f>SUMIFS('List Rev. 3'!$AA$18:$AA$2700,'List Rev. 3'!$A$18:$A$2700,'New Summary'!$B26,'List Rev. 3'!$I$18:$I$2700,'New Summary'!$E26,'List Rev. 3'!$E$18:$E$2700,'New Summary'!U$5)</f>
        <v>0</v>
      </c>
      <c r="V26" s="98">
        <f>SUMIFS('List Rev. 3'!$AC$18:$AC$2700,'List Rev. 3'!$A$18:$A$2700,'New Summary'!$B26,'List Rev. 3'!$I$18:$I$2700,'New Summary'!$E26,'List Rev. 3'!$E$18:$E$2700,'New Summary'!U$5)</f>
        <v>0</v>
      </c>
      <c r="W26" s="98">
        <f>SUMIFS('List Rev. 3'!$AA$18:$AA$2700,'List Rev. 3'!$A$18:$A$2700,'New Summary'!$B26,'List Rev. 3'!$I$18:$I$2700,'New Summary'!$E26,'List Rev. 3'!$E$18:$E$2700,'New Summary'!W$5)</f>
        <v>2.2730000000000001</v>
      </c>
      <c r="X26" s="98">
        <f>SUMIFS('List Rev. 3'!$AC$18:$AC$2700,'List Rev. 3'!$A$18:$A$2700,'New Summary'!$B26,'List Rev. 3'!$I$18:$I$2700,'New Summary'!$E26,'List Rev. 3'!$E$18:$E$2700,'New Summary'!W$5)</f>
        <v>94.102199999999982</v>
      </c>
      <c r="Y26" s="98">
        <f>SUMIFS('List Rev. 3'!$AA$18:$AA$2700,'List Rev. 3'!$A$18:$A$2700,'New Summary'!$B26,'List Rev. 3'!$I$18:$I$2700,'New Summary'!$E26,'List Rev. 3'!$E$18:$E$2700,'New Summary'!Y$5)</f>
        <v>0</v>
      </c>
      <c r="Z26" s="98">
        <f>SUMIFS('List Rev. 3'!$AC$18:$AC$2700,'List Rev. 3'!$A$18:$A$2700,'New Summary'!$B26,'List Rev. 3'!$I$18:$I$2700,'New Summary'!$E26,'List Rev. 3'!$E$18:$E$2700,'New Summary'!Y$5)</f>
        <v>0</v>
      </c>
    </row>
    <row r="27" spans="1:26" ht="19.8" hidden="1" customHeight="1" x14ac:dyDescent="0.3">
      <c r="A27" s="3">
        <f t="shared" si="2"/>
        <v>20</v>
      </c>
      <c r="B27" s="29" t="str" cm="1">
        <f t="array" ref="B27">_xlfn.IFS(G27&gt;=65,"Heavy",G27&lt;=25,"Light",G27&gt;=26-64,"Medium")</f>
        <v>Medium</v>
      </c>
      <c r="C27" s="4" t="s">
        <v>2787</v>
      </c>
      <c r="D27" s="3" t="s">
        <v>2824</v>
      </c>
      <c r="E27" s="3" t="s">
        <v>971</v>
      </c>
      <c r="F27" s="3" t="s">
        <v>2799</v>
      </c>
      <c r="G27" s="3">
        <v>49.6</v>
      </c>
      <c r="H27" s="3" t="s">
        <v>2496</v>
      </c>
      <c r="I27" s="98">
        <f t="shared" si="0"/>
        <v>79.200000000000031</v>
      </c>
      <c r="J27" s="98">
        <f t="shared" si="1"/>
        <v>3928.3200000000006</v>
      </c>
      <c r="K27" s="98">
        <f>SUMIFS('List Rev. 3'!$AA$18:$AA$2700,'List Rev. 3'!$A$18:$A$2700,'New Summary'!$B27,'List Rev. 3'!$I$18:$I$2700,'New Summary'!$E27,'List Rev. 3'!$E$18:$E$2700,'New Summary'!K$5)</f>
        <v>0</v>
      </c>
      <c r="L27" s="98">
        <f>SUMIFS('List Rev. 3'!$AC$18:$AC$2700,'List Rev. 3'!$A$18:$A$2700,'New Summary'!$B27,'List Rev. 3'!$I$18:$I$2700,'New Summary'!$E27,'List Rev. 3'!$E$18:$E$2700,'New Summary'!K$5)</f>
        <v>0</v>
      </c>
      <c r="M27" s="98">
        <f>SUMIFS('List Rev. 3'!$AA$18:$AA$2700,'List Rev. 3'!$A$18:$A$2700,'New Summary'!$B27,'List Rev. 3'!$I$18:$I$2700,'New Summary'!$E27,'List Rev. 3'!$E$18:$E$2700,'New Summary'!M$5)</f>
        <v>79.200000000000031</v>
      </c>
      <c r="N27" s="98">
        <f>SUMIFS('List Rev. 3'!$AC$18:$AC$2700,'List Rev. 3'!$A$18:$A$2700,'New Summary'!$B27,'List Rev. 3'!$I$18:$I$2700,'New Summary'!$E27,'List Rev. 3'!$E$18:$E$2700,'New Summary'!M$5)</f>
        <v>3928.3200000000006</v>
      </c>
      <c r="O27" s="98">
        <f>SUMIFS('List Rev. 3'!$AA$18:$AA$2700,'List Rev. 3'!$A$18:$A$2700,'New Summary'!$B27,'List Rev. 3'!$I$18:$I$2700,'New Summary'!$E27,'List Rev. 3'!$E$18:$E$2700,'New Summary'!O$5)</f>
        <v>0</v>
      </c>
      <c r="P27" s="98">
        <f>SUMIFS('List Rev. 3'!$AC$18:$AC$2700,'List Rev. 3'!$A$18:$A$2700,'New Summary'!$B27,'List Rev. 3'!$I$18:$I$2700,'New Summary'!$E27,'List Rev. 3'!$E$18:$E$2700,'New Summary'!O$5)</f>
        <v>0</v>
      </c>
      <c r="Q27" s="98">
        <f>SUMIFS('List Rev. 3'!$AA$18:$AA$2700,'List Rev. 3'!$A$18:$A$2700,'New Summary'!$B27,'List Rev. 3'!$I$18:$I$2700,'New Summary'!$E27,'List Rev. 3'!$E$18:$E$2700,'New Summary'!Q$5)</f>
        <v>0</v>
      </c>
      <c r="R27" s="98">
        <f>SUMIFS('List Rev. 3'!$AC$18:$AC$2700,'List Rev. 3'!$A$18:$A$2700,'New Summary'!$B27,'List Rev. 3'!$I$18:$I$2700,'New Summary'!$E27,'List Rev. 3'!$E$18:$E$2700,'New Summary'!Q$5)</f>
        <v>0</v>
      </c>
      <c r="S27" s="98">
        <f>SUMIFS('List Rev. 3'!$AA$18:$AA$2700,'List Rev. 3'!$A$18:$A$2700,'New Summary'!$B27,'List Rev. 3'!$I$18:$I$2700,'New Summary'!$E27,'List Rev. 3'!$E$18:$E$2700,'New Summary'!S$5)</f>
        <v>0</v>
      </c>
      <c r="T27" s="98">
        <f>SUMIFS('List Rev. 3'!$AC$18:$AC$2700,'List Rev. 3'!$A$18:$A$2700,'New Summary'!$B27,'List Rev. 3'!$I$18:$I$2700,'New Summary'!$E27,'List Rev. 3'!$E$18:$E$2700,'New Summary'!S$5)</f>
        <v>0</v>
      </c>
      <c r="U27" s="98">
        <f>SUMIFS('List Rev. 3'!$AA$18:$AA$2700,'List Rev. 3'!$A$18:$A$2700,'New Summary'!$B27,'List Rev. 3'!$I$18:$I$2700,'New Summary'!$E27,'List Rev. 3'!$E$18:$E$2700,'New Summary'!U$5)</f>
        <v>0</v>
      </c>
      <c r="V27" s="98">
        <f>SUMIFS('List Rev. 3'!$AC$18:$AC$2700,'List Rev. 3'!$A$18:$A$2700,'New Summary'!$B27,'List Rev. 3'!$I$18:$I$2700,'New Summary'!$E27,'List Rev. 3'!$E$18:$E$2700,'New Summary'!U$5)</f>
        <v>0</v>
      </c>
      <c r="W27" s="98">
        <f>SUMIFS('List Rev. 3'!$AA$18:$AA$2700,'List Rev. 3'!$A$18:$A$2700,'New Summary'!$B27,'List Rev. 3'!$I$18:$I$2700,'New Summary'!$E27,'List Rev. 3'!$E$18:$E$2700,'New Summary'!W$5)</f>
        <v>0</v>
      </c>
      <c r="X27" s="98">
        <f>SUMIFS('List Rev. 3'!$AC$18:$AC$2700,'List Rev. 3'!$A$18:$A$2700,'New Summary'!$B27,'List Rev. 3'!$I$18:$I$2700,'New Summary'!$E27,'List Rev. 3'!$E$18:$E$2700,'New Summary'!W$5)</f>
        <v>0</v>
      </c>
      <c r="Y27" s="98">
        <f>SUMIFS('List Rev. 3'!$AA$18:$AA$2700,'List Rev. 3'!$A$18:$A$2700,'New Summary'!$B27,'List Rev. 3'!$I$18:$I$2700,'New Summary'!$E27,'List Rev. 3'!$E$18:$E$2700,'New Summary'!Y$5)</f>
        <v>0</v>
      </c>
      <c r="Z27" s="98">
        <f>SUMIFS('List Rev. 3'!$AC$18:$AC$2700,'List Rev. 3'!$A$18:$A$2700,'New Summary'!$B27,'List Rev. 3'!$I$18:$I$2700,'New Summary'!$E27,'List Rev. 3'!$E$18:$E$2700,'New Summary'!Y$5)</f>
        <v>0</v>
      </c>
    </row>
    <row r="28" spans="1:26" ht="19.8" hidden="1" customHeight="1" x14ac:dyDescent="0.3">
      <c r="A28" s="3">
        <f t="shared" si="2"/>
        <v>21</v>
      </c>
      <c r="B28" s="29" t="str" cm="1">
        <f t="array" ref="B28">_xlfn.IFS(G28&gt;=65,"Heavy",G28&lt;=25,"Light",G28&gt;=26-64,"Medium")</f>
        <v>Medium</v>
      </c>
      <c r="C28" s="4" t="s">
        <v>2787</v>
      </c>
      <c r="D28" s="3" t="s">
        <v>2824</v>
      </c>
      <c r="E28" s="3" t="s">
        <v>139</v>
      </c>
      <c r="F28" s="3" t="s">
        <v>2799</v>
      </c>
      <c r="G28" s="3">
        <v>49.6</v>
      </c>
      <c r="H28" s="3" t="s">
        <v>2496</v>
      </c>
      <c r="I28" s="98">
        <f t="shared" si="0"/>
        <v>301.33250000000004</v>
      </c>
      <c r="J28" s="98">
        <f t="shared" si="1"/>
        <v>14946.091999999982</v>
      </c>
      <c r="K28" s="98">
        <f>SUMIFS('List Rev. 3'!$AA$18:$AA$2700,'List Rev. 3'!$A$18:$A$2700,'New Summary'!$B28,'List Rev. 3'!$I$18:$I$2700,'New Summary'!$E28,'List Rev. 3'!$E$18:$E$2700,'New Summary'!K$5)</f>
        <v>301.33250000000004</v>
      </c>
      <c r="L28" s="98">
        <f>SUMIFS('List Rev. 3'!$AC$18:$AC$2700,'List Rev. 3'!$A$18:$A$2700,'New Summary'!$B28,'List Rev. 3'!$I$18:$I$2700,'New Summary'!$E28,'List Rev. 3'!$E$18:$E$2700,'New Summary'!K$5)</f>
        <v>14946.091999999982</v>
      </c>
      <c r="M28" s="98">
        <f>SUMIFS('List Rev. 3'!$AA$18:$AA$2700,'List Rev. 3'!$A$18:$A$2700,'New Summary'!$B28,'List Rev. 3'!$I$18:$I$2700,'New Summary'!$E28,'List Rev. 3'!$E$18:$E$2700,'New Summary'!M$5)</f>
        <v>0</v>
      </c>
      <c r="N28" s="98">
        <f>SUMIFS('List Rev. 3'!$AC$18:$AC$2700,'List Rev. 3'!$A$18:$A$2700,'New Summary'!$B28,'List Rev. 3'!$I$18:$I$2700,'New Summary'!$E28,'List Rev. 3'!$E$18:$E$2700,'New Summary'!M$5)</f>
        <v>0</v>
      </c>
      <c r="O28" s="98">
        <f>SUMIFS('List Rev. 3'!$AA$18:$AA$2700,'List Rev. 3'!$A$18:$A$2700,'New Summary'!$B28,'List Rev. 3'!$I$18:$I$2700,'New Summary'!$E28,'List Rev. 3'!$E$18:$E$2700,'New Summary'!O$5)</f>
        <v>0</v>
      </c>
      <c r="P28" s="98">
        <f>SUMIFS('List Rev. 3'!$AC$18:$AC$2700,'List Rev. 3'!$A$18:$A$2700,'New Summary'!$B28,'List Rev. 3'!$I$18:$I$2700,'New Summary'!$E28,'List Rev. 3'!$E$18:$E$2700,'New Summary'!O$5)</f>
        <v>0</v>
      </c>
      <c r="Q28" s="98">
        <f>SUMIFS('List Rev. 3'!$AA$18:$AA$2700,'List Rev. 3'!$A$18:$A$2700,'New Summary'!$B28,'List Rev. 3'!$I$18:$I$2700,'New Summary'!$E28,'List Rev. 3'!$E$18:$E$2700,'New Summary'!Q$5)</f>
        <v>0</v>
      </c>
      <c r="R28" s="98">
        <f>SUMIFS('List Rev. 3'!$AC$18:$AC$2700,'List Rev. 3'!$A$18:$A$2700,'New Summary'!$B28,'List Rev. 3'!$I$18:$I$2700,'New Summary'!$E28,'List Rev. 3'!$E$18:$E$2700,'New Summary'!Q$5)</f>
        <v>0</v>
      </c>
      <c r="S28" s="98">
        <f>SUMIFS('List Rev. 3'!$AA$18:$AA$2700,'List Rev. 3'!$A$18:$A$2700,'New Summary'!$B28,'List Rev. 3'!$I$18:$I$2700,'New Summary'!$E28,'List Rev. 3'!$E$18:$E$2700,'New Summary'!S$5)</f>
        <v>0</v>
      </c>
      <c r="T28" s="98">
        <f>SUMIFS('List Rev. 3'!$AC$18:$AC$2700,'List Rev. 3'!$A$18:$A$2700,'New Summary'!$B28,'List Rev. 3'!$I$18:$I$2700,'New Summary'!$E28,'List Rev. 3'!$E$18:$E$2700,'New Summary'!S$5)</f>
        <v>0</v>
      </c>
      <c r="U28" s="98">
        <f>SUMIFS('List Rev. 3'!$AA$18:$AA$2700,'List Rev. 3'!$A$18:$A$2700,'New Summary'!$B28,'List Rev. 3'!$I$18:$I$2700,'New Summary'!$E28,'List Rev. 3'!$E$18:$E$2700,'New Summary'!U$5)</f>
        <v>0</v>
      </c>
      <c r="V28" s="98">
        <f>SUMIFS('List Rev. 3'!$AC$18:$AC$2700,'List Rev. 3'!$A$18:$A$2700,'New Summary'!$B28,'List Rev. 3'!$I$18:$I$2700,'New Summary'!$E28,'List Rev. 3'!$E$18:$E$2700,'New Summary'!U$5)</f>
        <v>0</v>
      </c>
      <c r="W28" s="98">
        <f>SUMIFS('List Rev. 3'!$AA$18:$AA$2700,'List Rev. 3'!$A$18:$A$2700,'New Summary'!$B28,'List Rev. 3'!$I$18:$I$2700,'New Summary'!$E28,'List Rev. 3'!$E$18:$E$2700,'New Summary'!W$5)</f>
        <v>0</v>
      </c>
      <c r="X28" s="98">
        <f>SUMIFS('List Rev. 3'!$AC$18:$AC$2700,'List Rev. 3'!$A$18:$A$2700,'New Summary'!$B28,'List Rev. 3'!$I$18:$I$2700,'New Summary'!$E28,'List Rev. 3'!$E$18:$E$2700,'New Summary'!W$5)</f>
        <v>0</v>
      </c>
      <c r="Y28" s="98">
        <f>SUMIFS('List Rev. 3'!$AA$18:$AA$2700,'List Rev. 3'!$A$18:$A$2700,'New Summary'!$B28,'List Rev. 3'!$I$18:$I$2700,'New Summary'!$E28,'List Rev. 3'!$E$18:$E$2700,'New Summary'!Y$5)</f>
        <v>0</v>
      </c>
      <c r="Z28" s="98">
        <f>SUMIFS('List Rev. 3'!$AC$18:$AC$2700,'List Rev. 3'!$A$18:$A$2700,'New Summary'!$B28,'List Rev. 3'!$I$18:$I$2700,'New Summary'!$E28,'List Rev. 3'!$E$18:$E$2700,'New Summary'!Y$5)</f>
        <v>0</v>
      </c>
    </row>
    <row r="29" spans="1:26" ht="19.8" hidden="1" customHeight="1" x14ac:dyDescent="0.3">
      <c r="A29" s="3">
        <f t="shared" si="2"/>
        <v>22</v>
      </c>
      <c r="B29" s="29" t="str" cm="1">
        <f t="array" ref="B29">_xlfn.IFS(G29&gt;=65,"Heavy",G29&lt;=25,"Light",G29&gt;=26-64,"Medium")</f>
        <v>Medium</v>
      </c>
      <c r="C29" s="4" t="s">
        <v>2787</v>
      </c>
      <c r="D29" s="3" t="s">
        <v>2824</v>
      </c>
      <c r="E29" s="3" t="s">
        <v>1102</v>
      </c>
      <c r="F29" s="3" t="s">
        <v>2799</v>
      </c>
      <c r="G29" s="3">
        <v>49.6</v>
      </c>
      <c r="H29" s="3" t="s">
        <v>2496</v>
      </c>
      <c r="I29" s="79">
        <f t="shared" si="0"/>
        <v>4.8</v>
      </c>
      <c r="J29" s="79">
        <f t="shared" si="1"/>
        <v>238.08</v>
      </c>
      <c r="K29" s="98">
        <f>SUMIFS('List Rev. 3'!$AA$18:$AA$2700,'List Rev. 3'!$A$18:$A$2700,'New Summary'!$B29,'List Rev. 3'!$I$18:$I$2700,'New Summary'!$E29,'List Rev. 3'!$E$18:$E$2700,'New Summary'!K$5)</f>
        <v>0</v>
      </c>
      <c r="L29" s="98">
        <f>SUMIFS('List Rev. 3'!$AC$18:$AC$2700,'List Rev. 3'!$A$18:$A$2700,'New Summary'!$B29,'List Rev. 3'!$I$18:$I$2700,'New Summary'!$E29,'List Rev. 3'!$E$18:$E$2700,'New Summary'!K$5)</f>
        <v>0</v>
      </c>
      <c r="M29" s="98">
        <f>SUMIFS('List Rev. 3'!$AA$18:$AA$2700,'List Rev. 3'!$A$18:$A$2700,'New Summary'!$B29,'List Rev. 3'!$I$18:$I$2700,'New Summary'!$E29,'List Rev. 3'!$E$18:$E$2700,'New Summary'!M$5)</f>
        <v>1.8</v>
      </c>
      <c r="N29" s="98">
        <f>SUMIFS('List Rev. 3'!$AC$18:$AC$2700,'List Rev. 3'!$A$18:$A$2700,'New Summary'!$B29,'List Rev. 3'!$I$18:$I$2700,'New Summary'!$E29,'List Rev. 3'!$E$18:$E$2700,'New Summary'!M$5)</f>
        <v>89.28</v>
      </c>
      <c r="O29" s="98">
        <f>SUMIFS('List Rev. 3'!$AA$18:$AA$2700,'List Rev. 3'!$A$18:$A$2700,'New Summary'!$B29,'List Rev. 3'!$I$18:$I$2700,'New Summary'!$E29,'List Rev. 3'!$E$18:$E$2700,'New Summary'!O$5)</f>
        <v>3</v>
      </c>
      <c r="P29" s="98">
        <f>SUMIFS('List Rev. 3'!$AC$18:$AC$2700,'List Rev. 3'!$A$18:$A$2700,'New Summary'!$B29,'List Rev. 3'!$I$18:$I$2700,'New Summary'!$E29,'List Rev. 3'!$E$18:$E$2700,'New Summary'!O$5)</f>
        <v>148.80000000000001</v>
      </c>
      <c r="Q29" s="98">
        <f>SUMIFS('List Rev. 3'!$AA$18:$AA$2700,'List Rev. 3'!$A$18:$A$2700,'New Summary'!$B29,'List Rev. 3'!$I$18:$I$2700,'New Summary'!$E29,'List Rev. 3'!$E$18:$E$2700,'New Summary'!Q$5)</f>
        <v>0</v>
      </c>
      <c r="R29" s="98">
        <f>SUMIFS('List Rev. 3'!$AC$18:$AC$2700,'List Rev. 3'!$A$18:$A$2700,'New Summary'!$B29,'List Rev. 3'!$I$18:$I$2700,'New Summary'!$E29,'List Rev. 3'!$E$18:$E$2700,'New Summary'!Q$5)</f>
        <v>0</v>
      </c>
      <c r="S29" s="98">
        <f>SUMIFS('List Rev. 3'!$AA$18:$AA$2700,'List Rev. 3'!$A$18:$A$2700,'New Summary'!$B29,'List Rev. 3'!$I$18:$I$2700,'New Summary'!$E29,'List Rev. 3'!$E$18:$E$2700,'New Summary'!S$5)</f>
        <v>0</v>
      </c>
      <c r="T29" s="98">
        <f>SUMIFS('List Rev. 3'!$AC$18:$AC$2700,'List Rev. 3'!$A$18:$A$2700,'New Summary'!$B29,'List Rev. 3'!$I$18:$I$2700,'New Summary'!$E29,'List Rev. 3'!$E$18:$E$2700,'New Summary'!S$5)</f>
        <v>0</v>
      </c>
      <c r="U29" s="98">
        <f>SUMIFS('List Rev. 3'!$AA$18:$AA$2700,'List Rev. 3'!$A$18:$A$2700,'New Summary'!$B29,'List Rev. 3'!$I$18:$I$2700,'New Summary'!$E29,'List Rev. 3'!$E$18:$E$2700,'New Summary'!U$5)</f>
        <v>0</v>
      </c>
      <c r="V29" s="98">
        <f>SUMIFS('List Rev. 3'!$AC$18:$AC$2700,'List Rev. 3'!$A$18:$A$2700,'New Summary'!$B29,'List Rev. 3'!$I$18:$I$2700,'New Summary'!$E29,'List Rev. 3'!$E$18:$E$2700,'New Summary'!U$5)</f>
        <v>0</v>
      </c>
      <c r="W29" s="98">
        <f>SUMIFS('List Rev. 3'!$AA$18:$AA$2700,'List Rev. 3'!$A$18:$A$2700,'New Summary'!$B29,'List Rev. 3'!$I$18:$I$2700,'New Summary'!$E29,'List Rev. 3'!$E$18:$E$2700,'New Summary'!W$5)</f>
        <v>0</v>
      </c>
      <c r="X29" s="98">
        <f>SUMIFS('List Rev. 3'!$AC$18:$AC$2700,'List Rev. 3'!$A$18:$A$2700,'New Summary'!$B29,'List Rev. 3'!$I$18:$I$2700,'New Summary'!$E29,'List Rev. 3'!$E$18:$E$2700,'New Summary'!W$5)</f>
        <v>0</v>
      </c>
      <c r="Y29" s="98">
        <f>SUMIFS('List Rev. 3'!$AA$18:$AA$2700,'List Rev. 3'!$A$18:$A$2700,'New Summary'!$B29,'List Rev. 3'!$I$18:$I$2700,'New Summary'!$E29,'List Rev. 3'!$E$18:$E$2700,'New Summary'!Y$5)</f>
        <v>0</v>
      </c>
      <c r="Z29" s="98">
        <f>SUMIFS('List Rev. 3'!$AC$18:$AC$2700,'List Rev. 3'!$A$18:$A$2700,'New Summary'!$B29,'List Rev. 3'!$I$18:$I$2700,'New Summary'!$E29,'List Rev. 3'!$E$18:$E$2700,'New Summary'!Y$5)</f>
        <v>0</v>
      </c>
    </row>
    <row r="30" spans="1:26" ht="19.8" hidden="1" customHeight="1" x14ac:dyDescent="0.3">
      <c r="A30" s="3">
        <f t="shared" si="2"/>
        <v>23</v>
      </c>
      <c r="B30" s="29" t="str" cm="1">
        <f t="array" ref="B30">_xlfn.IFS(G30&gt;=65,"Heavy",G30&lt;=25,"Light",G30&gt;=26-64,"Medium")</f>
        <v>Medium</v>
      </c>
      <c r="C30" s="4" t="s">
        <v>2787</v>
      </c>
      <c r="D30" s="3" t="s">
        <v>2824</v>
      </c>
      <c r="E30" s="3" t="s">
        <v>1193</v>
      </c>
      <c r="F30" s="3" t="s">
        <v>2799</v>
      </c>
      <c r="G30" s="3">
        <v>49.6</v>
      </c>
      <c r="H30" s="3" t="s">
        <v>2496</v>
      </c>
      <c r="I30" s="79">
        <f t="shared" si="0"/>
        <v>26.400000000000002</v>
      </c>
      <c r="J30" s="79">
        <f t="shared" si="1"/>
        <v>1309.4400000000003</v>
      </c>
      <c r="K30" s="98">
        <f>SUMIFS('List Rev. 3'!$AA$18:$AA$2700,'List Rev. 3'!$A$18:$A$2700,'New Summary'!$B30,'List Rev. 3'!$I$18:$I$2700,'New Summary'!$E30,'List Rev. 3'!$E$18:$E$2700,'New Summary'!K$5)</f>
        <v>0</v>
      </c>
      <c r="L30" s="98">
        <f>SUMIFS('List Rev. 3'!$AC$18:$AC$2700,'List Rev. 3'!$A$18:$A$2700,'New Summary'!$B30,'List Rev. 3'!$I$18:$I$2700,'New Summary'!$E30,'List Rev. 3'!$E$18:$E$2700,'New Summary'!K$5)</f>
        <v>0</v>
      </c>
      <c r="M30" s="98">
        <f>SUMIFS('List Rev. 3'!$AA$18:$AA$2700,'List Rev. 3'!$A$18:$A$2700,'New Summary'!$B30,'List Rev. 3'!$I$18:$I$2700,'New Summary'!$E30,'List Rev. 3'!$E$18:$E$2700,'New Summary'!M$5)</f>
        <v>26.400000000000002</v>
      </c>
      <c r="N30" s="98">
        <f>SUMIFS('List Rev. 3'!$AC$18:$AC$2700,'List Rev. 3'!$A$18:$A$2700,'New Summary'!$B30,'List Rev. 3'!$I$18:$I$2700,'New Summary'!$E30,'List Rev. 3'!$E$18:$E$2700,'New Summary'!M$5)</f>
        <v>1309.4400000000003</v>
      </c>
      <c r="O30" s="98">
        <f>SUMIFS('List Rev. 3'!$AA$18:$AA$2700,'List Rev. 3'!$A$18:$A$2700,'New Summary'!$B30,'List Rev. 3'!$I$18:$I$2700,'New Summary'!$E30,'List Rev. 3'!$E$18:$E$2700,'New Summary'!O$5)</f>
        <v>0</v>
      </c>
      <c r="P30" s="98">
        <f>SUMIFS('List Rev. 3'!$AC$18:$AC$2700,'List Rev. 3'!$A$18:$A$2700,'New Summary'!$B30,'List Rev. 3'!$I$18:$I$2700,'New Summary'!$E30,'List Rev. 3'!$E$18:$E$2700,'New Summary'!O$5)</f>
        <v>0</v>
      </c>
      <c r="Q30" s="98">
        <f>SUMIFS('List Rev. 3'!$AA$18:$AA$2700,'List Rev. 3'!$A$18:$A$2700,'New Summary'!$B30,'List Rev. 3'!$I$18:$I$2700,'New Summary'!$E30,'List Rev. 3'!$E$18:$E$2700,'New Summary'!Q$5)</f>
        <v>0</v>
      </c>
      <c r="R30" s="98">
        <f>SUMIFS('List Rev. 3'!$AC$18:$AC$2700,'List Rev. 3'!$A$18:$A$2700,'New Summary'!$B30,'List Rev. 3'!$I$18:$I$2700,'New Summary'!$E30,'List Rev. 3'!$E$18:$E$2700,'New Summary'!Q$5)</f>
        <v>0</v>
      </c>
      <c r="S30" s="98">
        <f>SUMIFS('List Rev. 3'!$AA$18:$AA$2700,'List Rev. 3'!$A$18:$A$2700,'New Summary'!$B30,'List Rev. 3'!$I$18:$I$2700,'New Summary'!$E30,'List Rev. 3'!$E$18:$E$2700,'New Summary'!S$5)</f>
        <v>0</v>
      </c>
      <c r="T30" s="98">
        <f>SUMIFS('List Rev. 3'!$AC$18:$AC$2700,'List Rev. 3'!$A$18:$A$2700,'New Summary'!$B30,'List Rev. 3'!$I$18:$I$2700,'New Summary'!$E30,'List Rev. 3'!$E$18:$E$2700,'New Summary'!S$5)</f>
        <v>0</v>
      </c>
      <c r="U30" s="98">
        <f>SUMIFS('List Rev. 3'!$AA$18:$AA$2700,'List Rev. 3'!$A$18:$A$2700,'New Summary'!$B30,'List Rev. 3'!$I$18:$I$2700,'New Summary'!$E30,'List Rev. 3'!$E$18:$E$2700,'New Summary'!U$5)</f>
        <v>0</v>
      </c>
      <c r="V30" s="98">
        <f>SUMIFS('List Rev. 3'!$AC$18:$AC$2700,'List Rev. 3'!$A$18:$A$2700,'New Summary'!$B30,'List Rev. 3'!$I$18:$I$2700,'New Summary'!$E30,'List Rev. 3'!$E$18:$E$2700,'New Summary'!U$5)</f>
        <v>0</v>
      </c>
      <c r="W30" s="98">
        <f>SUMIFS('List Rev. 3'!$AA$18:$AA$2700,'List Rev. 3'!$A$18:$A$2700,'New Summary'!$B30,'List Rev. 3'!$I$18:$I$2700,'New Summary'!$E30,'List Rev. 3'!$E$18:$E$2700,'New Summary'!W$5)</f>
        <v>0</v>
      </c>
      <c r="X30" s="98">
        <f>SUMIFS('List Rev. 3'!$AC$18:$AC$2700,'List Rev. 3'!$A$18:$A$2700,'New Summary'!$B30,'List Rev. 3'!$I$18:$I$2700,'New Summary'!$E30,'List Rev. 3'!$E$18:$E$2700,'New Summary'!W$5)</f>
        <v>0</v>
      </c>
      <c r="Y30" s="98">
        <f>SUMIFS('List Rev. 3'!$AA$18:$AA$2700,'List Rev. 3'!$A$18:$A$2700,'New Summary'!$B30,'List Rev. 3'!$I$18:$I$2700,'New Summary'!$E30,'List Rev. 3'!$E$18:$E$2700,'New Summary'!Y$5)</f>
        <v>0</v>
      </c>
      <c r="Z30" s="98">
        <f>SUMIFS('List Rev. 3'!$AC$18:$AC$2700,'List Rev. 3'!$A$18:$A$2700,'New Summary'!$B30,'List Rev. 3'!$I$18:$I$2700,'New Summary'!$E30,'List Rev. 3'!$E$18:$E$2700,'New Summary'!Y$5)</f>
        <v>0</v>
      </c>
    </row>
    <row r="31" spans="1:26" ht="19.8" hidden="1" customHeight="1" x14ac:dyDescent="0.3">
      <c r="A31" s="3">
        <f t="shared" si="2"/>
        <v>24</v>
      </c>
      <c r="B31" s="29" t="str" cm="1">
        <f t="array" ref="B31">_xlfn.IFS(G31&gt;=65,"Heavy",G31&lt;=25,"Light",G31&gt;=26-64,"Medium")</f>
        <v>Medium</v>
      </c>
      <c r="C31" s="4" t="s">
        <v>2787</v>
      </c>
      <c r="D31" s="3" t="s">
        <v>2825</v>
      </c>
      <c r="E31" s="3" t="s">
        <v>6</v>
      </c>
      <c r="F31" s="3" t="s">
        <v>2793</v>
      </c>
      <c r="G31" s="3">
        <v>49.9</v>
      </c>
      <c r="H31" s="3" t="s">
        <v>2496</v>
      </c>
      <c r="I31" s="79">
        <f t="shared" si="0"/>
        <v>144.80959999999996</v>
      </c>
      <c r="J31" s="79">
        <f t="shared" si="1"/>
        <v>7225.9990399999988</v>
      </c>
      <c r="K31" s="98">
        <f>SUMIFS('List Rev. 3'!$AA$18:$AA$2700,'List Rev. 3'!$A$18:$A$2700,'New Summary'!$B31,'List Rev. 3'!$I$18:$I$2700,'New Summary'!$E31,'List Rev. 3'!$E$18:$E$2700,'New Summary'!K$5)</f>
        <v>57.259999999999991</v>
      </c>
      <c r="L31" s="98">
        <f>SUMIFS('List Rev. 3'!$AC$18:$AC$2700,'List Rev. 3'!$A$18:$A$2700,'New Summary'!$B31,'List Rev. 3'!$I$18:$I$2700,'New Summary'!$E31,'List Rev. 3'!$E$18:$E$2700,'New Summary'!K$5)</f>
        <v>2857.2739999999994</v>
      </c>
      <c r="M31" s="98">
        <f>SUMIFS('List Rev. 3'!$AA$18:$AA$2700,'List Rev. 3'!$A$18:$A$2700,'New Summary'!$B31,'List Rev. 3'!$I$18:$I$2700,'New Summary'!$E31,'List Rev. 3'!$E$18:$E$2700,'New Summary'!M$5)</f>
        <v>65.694599999999994</v>
      </c>
      <c r="N31" s="98">
        <f>SUMIFS('List Rev. 3'!$AC$18:$AC$2700,'List Rev. 3'!$A$18:$A$2700,'New Summary'!$B31,'List Rev. 3'!$I$18:$I$2700,'New Summary'!$E31,'List Rev. 3'!$E$18:$E$2700,'New Summary'!M$5)</f>
        <v>3278.1605399999999</v>
      </c>
      <c r="O31" s="98">
        <f>SUMIFS('List Rev. 3'!$AA$18:$AA$2700,'List Rev. 3'!$A$18:$A$2700,'New Summary'!$B31,'List Rev. 3'!$I$18:$I$2700,'New Summary'!$E31,'List Rev. 3'!$E$18:$E$2700,'New Summary'!O$5)</f>
        <v>4.0199999999999996</v>
      </c>
      <c r="P31" s="98">
        <f>SUMIFS('List Rev. 3'!$AC$18:$AC$2700,'List Rev. 3'!$A$18:$A$2700,'New Summary'!$B31,'List Rev. 3'!$I$18:$I$2700,'New Summary'!$E31,'List Rev. 3'!$E$18:$E$2700,'New Summary'!O$5)</f>
        <v>200.59799999999998</v>
      </c>
      <c r="Q31" s="98">
        <f>SUMIFS('List Rev. 3'!$AA$18:$AA$2700,'List Rev. 3'!$A$18:$A$2700,'New Summary'!$B31,'List Rev. 3'!$I$18:$I$2700,'New Summary'!$E31,'List Rev. 3'!$E$18:$E$2700,'New Summary'!Q$5)</f>
        <v>7.1150000000000002</v>
      </c>
      <c r="R31" s="98">
        <f>SUMIFS('List Rev. 3'!$AC$18:$AC$2700,'List Rev. 3'!$A$18:$A$2700,'New Summary'!$B31,'List Rev. 3'!$I$18:$I$2700,'New Summary'!$E31,'List Rev. 3'!$E$18:$E$2700,'New Summary'!Q$5)</f>
        <v>355.0385</v>
      </c>
      <c r="S31" s="98">
        <f>SUMIFS('List Rev. 3'!$AA$18:$AA$2700,'List Rev. 3'!$A$18:$A$2700,'New Summary'!$B31,'List Rev. 3'!$I$18:$I$2700,'New Summary'!$E31,'List Rev. 3'!$E$18:$E$2700,'New Summary'!S$5)</f>
        <v>7.27</v>
      </c>
      <c r="T31" s="138">
        <f>S31*G31</f>
        <v>362.77299999999997</v>
      </c>
      <c r="U31" s="98">
        <f>SUMIFS('List Rev. 3'!$AA$18:$AA$2700,'List Rev. 3'!$A$18:$A$2700,'New Summary'!$B31,'List Rev. 3'!$I$18:$I$2700,'New Summary'!$E31,'List Rev. 3'!$E$18:$E$2700,'New Summary'!U$5)</f>
        <v>2.9999999999999996</v>
      </c>
      <c r="V31" s="138">
        <f>SUMIFS('List Rev. 3'!$AC$18:$AC$2700,'List Rev. 3'!$A$18:$A$2700,'New Summary'!$B31,'List Rev. 3'!$I$18:$I$2700,'New Summary'!$E31,'List Rev. 3'!$E$18:$E$2700,'New Summary'!U$5)</f>
        <v>149.69999999999999</v>
      </c>
      <c r="W31" s="98">
        <f>SUMIFS('List Rev. 3'!$AA$18:$AA$2700,'List Rev. 3'!$A$18:$A$2700,'New Summary'!$B31,'List Rev. 3'!$I$18:$I$2700,'New Summary'!$E31,'List Rev. 3'!$E$18:$E$2700,'New Summary'!W$5)</f>
        <v>0.44999999999999996</v>
      </c>
      <c r="X31" s="98">
        <f>SUMIFS('List Rev. 3'!$AC$18:$AC$2700,'List Rev. 3'!$A$18:$A$2700,'New Summary'!$B31,'List Rev. 3'!$I$18:$I$2700,'New Summary'!$E31,'List Rev. 3'!$E$18:$E$2700,'New Summary'!W$5)</f>
        <v>22.454999999999998</v>
      </c>
      <c r="Y31" s="98">
        <f>SUMIFS('List Rev. 3'!$AA$18:$AA$2700,'List Rev. 3'!$A$18:$A$2700,'New Summary'!$B31,'List Rev. 3'!$I$18:$I$2700,'New Summary'!$E31,'List Rev. 3'!$E$18:$E$2700,'New Summary'!Y$5)</f>
        <v>0</v>
      </c>
      <c r="Z31" s="98">
        <f>SUMIFS('List Rev. 3'!$AC$18:$AC$2700,'List Rev. 3'!$A$18:$A$2700,'New Summary'!$B31,'List Rev. 3'!$I$18:$I$2700,'New Summary'!$E31,'List Rev. 3'!$E$18:$E$2700,'New Summary'!Y$5)</f>
        <v>0</v>
      </c>
    </row>
    <row r="32" spans="1:26" ht="19.8" hidden="1" customHeight="1" x14ac:dyDescent="0.3">
      <c r="A32" s="3">
        <f t="shared" si="2"/>
        <v>25</v>
      </c>
      <c r="B32" s="29" t="str" cm="1">
        <f t="array" ref="B32">_xlfn.IFS(G32&gt;=65,"Heavy",G32&lt;=25,"Light",G32&gt;=26-64,"Medium")</f>
        <v>Medium</v>
      </c>
      <c r="C32" s="4" t="s">
        <v>2787</v>
      </c>
      <c r="D32" s="3" t="s">
        <v>2825</v>
      </c>
      <c r="E32" s="3" t="s">
        <v>957</v>
      </c>
      <c r="F32" s="3" t="s">
        <v>2793</v>
      </c>
      <c r="G32" s="3">
        <v>49.9</v>
      </c>
      <c r="H32" s="3" t="s">
        <v>2496</v>
      </c>
      <c r="I32" s="79">
        <f t="shared" si="0"/>
        <v>6.2460000000000004</v>
      </c>
      <c r="J32" s="79">
        <f t="shared" si="1"/>
        <v>311.67540000000002</v>
      </c>
      <c r="K32" s="98">
        <f>SUMIFS('List Rev. 3'!$AA$18:$AA$2700,'List Rev. 3'!$A$18:$A$2700,'New Summary'!$B32,'List Rev. 3'!$I$18:$I$2700,'New Summary'!$E32,'List Rev. 3'!$E$18:$E$2700,'New Summary'!K$5)</f>
        <v>0</v>
      </c>
      <c r="L32" s="98">
        <f>SUMIFS('List Rev. 3'!$AC$18:$AC$2700,'List Rev. 3'!$A$18:$A$2700,'New Summary'!$B32,'List Rev. 3'!$I$18:$I$2700,'New Summary'!$E32,'List Rev. 3'!$E$18:$E$2700,'New Summary'!K$5)</f>
        <v>0</v>
      </c>
      <c r="M32" s="98">
        <f>SUMIFS('List Rev. 3'!$AA$18:$AA$2700,'List Rev. 3'!$A$18:$A$2700,'New Summary'!$B32,'List Rev. 3'!$I$18:$I$2700,'New Summary'!$E32,'List Rev. 3'!$E$18:$E$2700,'New Summary'!M$5)</f>
        <v>6.2460000000000004</v>
      </c>
      <c r="N32" s="98">
        <f>SUMIFS('List Rev. 3'!$AC$18:$AC$2700,'List Rev. 3'!$A$18:$A$2700,'New Summary'!$B32,'List Rev. 3'!$I$18:$I$2700,'New Summary'!$E32,'List Rev. 3'!$E$18:$E$2700,'New Summary'!M$5)</f>
        <v>311.67540000000002</v>
      </c>
      <c r="O32" s="98">
        <f>SUMIFS('List Rev. 3'!$AA$18:$AA$2700,'List Rev. 3'!$A$18:$A$2700,'New Summary'!$B32,'List Rev. 3'!$I$18:$I$2700,'New Summary'!$E32,'List Rev. 3'!$E$18:$E$2700,'New Summary'!O$5)</f>
        <v>0</v>
      </c>
      <c r="P32" s="98">
        <f>SUMIFS('List Rev. 3'!$AC$18:$AC$2700,'List Rev. 3'!$A$18:$A$2700,'New Summary'!$B32,'List Rev. 3'!$I$18:$I$2700,'New Summary'!$E32,'List Rev. 3'!$E$18:$E$2700,'New Summary'!O$5)</f>
        <v>0</v>
      </c>
      <c r="Q32" s="98">
        <f>SUMIFS('List Rev. 3'!$AA$18:$AA$2700,'List Rev. 3'!$A$18:$A$2700,'New Summary'!$B32,'List Rev. 3'!$I$18:$I$2700,'New Summary'!$E32,'List Rev. 3'!$E$18:$E$2700,'New Summary'!Q$5)</f>
        <v>0</v>
      </c>
      <c r="R32" s="98">
        <f>SUMIFS('List Rev. 3'!$AC$18:$AC$2700,'List Rev. 3'!$A$18:$A$2700,'New Summary'!$B32,'List Rev. 3'!$I$18:$I$2700,'New Summary'!$E32,'List Rev. 3'!$E$18:$E$2700,'New Summary'!Q$5)</f>
        <v>0</v>
      </c>
      <c r="S32" s="98">
        <f>SUMIFS('List Rev. 3'!$AA$18:$AA$2700,'List Rev. 3'!$A$18:$A$2700,'New Summary'!$B32,'List Rev. 3'!$I$18:$I$2700,'New Summary'!$E32,'List Rev. 3'!$E$18:$E$2700,'New Summary'!S$5)</f>
        <v>0</v>
      </c>
      <c r="T32" s="98">
        <f>SUMIFS('List Rev. 3'!$AC$18:$AC$2700,'List Rev. 3'!$A$18:$A$2700,'New Summary'!$B32,'List Rev. 3'!$I$18:$I$2700,'New Summary'!$E32,'List Rev. 3'!$E$18:$E$2700,'New Summary'!S$5)</f>
        <v>0</v>
      </c>
      <c r="U32" s="98">
        <f>SUMIFS('List Rev. 3'!$AA$18:$AA$2700,'List Rev. 3'!$A$18:$A$2700,'New Summary'!$B32,'List Rev. 3'!$I$18:$I$2700,'New Summary'!$E32,'List Rev. 3'!$E$18:$E$2700,'New Summary'!U$5)</f>
        <v>0</v>
      </c>
      <c r="V32" s="98">
        <f>SUMIFS('List Rev. 3'!$AC$18:$AC$2700,'List Rev. 3'!$A$18:$A$2700,'New Summary'!$B32,'List Rev. 3'!$I$18:$I$2700,'New Summary'!$E32,'List Rev. 3'!$E$18:$E$2700,'New Summary'!U$5)</f>
        <v>0</v>
      </c>
      <c r="W32" s="98">
        <f>SUMIFS('List Rev. 3'!$AA$18:$AA$2700,'List Rev. 3'!$A$18:$A$2700,'New Summary'!$B32,'List Rev. 3'!$I$18:$I$2700,'New Summary'!$E32,'List Rev. 3'!$E$18:$E$2700,'New Summary'!W$5)</f>
        <v>0</v>
      </c>
      <c r="X32" s="98">
        <f>SUMIFS('List Rev. 3'!$AC$18:$AC$2700,'List Rev. 3'!$A$18:$A$2700,'New Summary'!$B32,'List Rev. 3'!$I$18:$I$2700,'New Summary'!$E32,'List Rev. 3'!$E$18:$E$2700,'New Summary'!W$5)</f>
        <v>0</v>
      </c>
      <c r="Y32" s="98">
        <f>SUMIFS('List Rev. 3'!$AA$18:$AA$2700,'List Rev. 3'!$A$18:$A$2700,'New Summary'!$B32,'List Rev. 3'!$I$18:$I$2700,'New Summary'!$E32,'List Rev. 3'!$E$18:$E$2700,'New Summary'!Y$5)</f>
        <v>0</v>
      </c>
      <c r="Z32" s="98">
        <f>SUMIFS('List Rev. 3'!$AC$18:$AC$2700,'List Rev. 3'!$A$18:$A$2700,'New Summary'!$B32,'List Rev. 3'!$I$18:$I$2700,'New Summary'!$E32,'List Rev. 3'!$E$18:$E$2700,'New Summary'!Y$5)</f>
        <v>0</v>
      </c>
    </row>
    <row r="33" spans="1:26" ht="19.8" hidden="1" customHeight="1" x14ac:dyDescent="0.3">
      <c r="A33" s="3">
        <f t="shared" si="2"/>
        <v>26</v>
      </c>
      <c r="B33" s="29" t="str" cm="1">
        <f t="array" ref="B33">_xlfn.IFS(G33&gt;=65,"Heavy",G33&lt;=25,"Light",G33&gt;=26-64,"Medium")</f>
        <v>Medium</v>
      </c>
      <c r="C33" s="4" t="s">
        <v>2787</v>
      </c>
      <c r="D33" s="3" t="s">
        <v>2825</v>
      </c>
      <c r="E33" s="3" t="s">
        <v>35</v>
      </c>
      <c r="F33" s="3" t="s">
        <v>2793</v>
      </c>
      <c r="G33" s="3">
        <v>49.9</v>
      </c>
      <c r="H33" s="3" t="s">
        <v>2496</v>
      </c>
      <c r="I33" s="79">
        <f t="shared" si="0"/>
        <v>31.882999999999996</v>
      </c>
      <c r="J33" s="79">
        <f t="shared" si="1"/>
        <v>1590.9616999999998</v>
      </c>
      <c r="K33" s="98">
        <f>SUMIFS('List Rev. 3'!$AA$18:$AA$2700,'List Rev. 3'!$A$18:$A$2700,'New Summary'!$B33,'List Rev. 3'!$I$18:$I$2700,'New Summary'!$E33,'List Rev. 3'!$E$18:$E$2700,'New Summary'!K$5)</f>
        <v>9.6499999999999968</v>
      </c>
      <c r="L33" s="98">
        <f>SUMIFS('List Rev. 3'!$AC$18:$AC$2700,'List Rev. 3'!$A$18:$A$2700,'New Summary'!$B33,'List Rev. 3'!$I$18:$I$2700,'New Summary'!$E33,'List Rev. 3'!$E$18:$E$2700,'New Summary'!K$5)</f>
        <v>481.53499999999985</v>
      </c>
      <c r="M33" s="98">
        <f>SUMIFS('List Rev. 3'!$AA$18:$AA$2700,'List Rev. 3'!$A$18:$A$2700,'New Summary'!$B33,'List Rev. 3'!$I$18:$I$2700,'New Summary'!$E33,'List Rev. 3'!$E$18:$E$2700,'New Summary'!M$5)</f>
        <v>0</v>
      </c>
      <c r="N33" s="98">
        <f>SUMIFS('List Rev. 3'!$AC$18:$AC$2700,'List Rev. 3'!$A$18:$A$2700,'New Summary'!$B33,'List Rev. 3'!$I$18:$I$2700,'New Summary'!$E33,'List Rev. 3'!$E$18:$E$2700,'New Summary'!M$5)</f>
        <v>0</v>
      </c>
      <c r="O33" s="98">
        <f>SUMIFS('List Rev. 3'!$AA$18:$AA$2700,'List Rev. 3'!$A$18:$A$2700,'New Summary'!$B33,'List Rev. 3'!$I$18:$I$2700,'New Summary'!$E33,'List Rev. 3'!$E$18:$E$2700,'New Summary'!O$5)</f>
        <v>0</v>
      </c>
      <c r="P33" s="98">
        <f>SUMIFS('List Rev. 3'!$AC$18:$AC$2700,'List Rev. 3'!$A$18:$A$2700,'New Summary'!$B33,'List Rev. 3'!$I$18:$I$2700,'New Summary'!$E33,'List Rev. 3'!$E$18:$E$2700,'New Summary'!O$5)</f>
        <v>0</v>
      </c>
      <c r="Q33" s="98">
        <f>SUMIFS('List Rev. 3'!$AA$18:$AA$2700,'List Rev. 3'!$A$18:$A$2700,'New Summary'!$B33,'List Rev. 3'!$I$18:$I$2700,'New Summary'!$E33,'List Rev. 3'!$E$18:$E$2700,'New Summary'!Q$5)</f>
        <v>1.62</v>
      </c>
      <c r="R33" s="98">
        <f>SUMIFS('List Rev. 3'!$AC$18:$AC$2700,'List Rev. 3'!$A$18:$A$2700,'New Summary'!$B33,'List Rev. 3'!$I$18:$I$2700,'New Summary'!$E33,'List Rev. 3'!$E$18:$E$2700,'New Summary'!Q$5)</f>
        <v>80.838000000000008</v>
      </c>
      <c r="S33" s="98">
        <f>SUMIFS('List Rev. 3'!$AA$18:$AA$2700,'List Rev. 3'!$A$18:$A$2700,'New Summary'!$B33,'List Rev. 3'!$I$18:$I$2700,'New Summary'!$E33,'List Rev. 3'!$E$18:$E$2700,'New Summary'!S$5)</f>
        <v>12.12</v>
      </c>
      <c r="T33" s="138">
        <f>S33*G33</f>
        <v>604.7879999999999</v>
      </c>
      <c r="U33" s="98">
        <f>SUMIFS('List Rev. 3'!$AA$18:$AA$2700,'List Rev. 3'!$A$18:$A$2700,'New Summary'!$B33,'List Rev. 3'!$I$18:$I$2700,'New Summary'!$E33,'List Rev. 3'!$E$18:$E$2700,'New Summary'!U$5)</f>
        <v>1.2</v>
      </c>
      <c r="V33" s="138">
        <f>SUMIFS('List Rev. 3'!$AC$18:$AC$2700,'List Rev. 3'!$A$18:$A$2700,'New Summary'!$B33,'List Rev. 3'!$I$18:$I$2700,'New Summary'!$E33,'List Rev. 3'!$E$18:$E$2700,'New Summary'!U$5)</f>
        <v>59.879999999999995</v>
      </c>
      <c r="W33" s="98">
        <f>SUMIFS('List Rev. 3'!$AA$18:$AA$2700,'List Rev. 3'!$A$18:$A$2700,'New Summary'!$B33,'List Rev. 3'!$I$18:$I$2700,'New Summary'!$E33,'List Rev. 3'!$E$18:$E$2700,'New Summary'!W$5)</f>
        <v>7.293000000000001</v>
      </c>
      <c r="X33" s="98">
        <f>SUMIFS('List Rev. 3'!$AC$18:$AC$2700,'List Rev. 3'!$A$18:$A$2700,'New Summary'!$B33,'List Rev. 3'!$I$18:$I$2700,'New Summary'!$E33,'List Rev. 3'!$E$18:$E$2700,'New Summary'!W$5)</f>
        <v>363.92070000000001</v>
      </c>
      <c r="Y33" s="98">
        <f>SUMIFS('List Rev. 3'!$AA$18:$AA$2700,'List Rev. 3'!$A$18:$A$2700,'New Summary'!$B33,'List Rev. 3'!$I$18:$I$2700,'New Summary'!$E33,'List Rev. 3'!$E$18:$E$2700,'New Summary'!Y$5)</f>
        <v>0</v>
      </c>
      <c r="Z33" s="98">
        <f>SUMIFS('List Rev. 3'!$AC$18:$AC$2700,'List Rev. 3'!$A$18:$A$2700,'New Summary'!$B33,'List Rev. 3'!$I$18:$I$2700,'New Summary'!$E33,'List Rev. 3'!$E$18:$E$2700,'New Summary'!Y$5)</f>
        <v>0</v>
      </c>
    </row>
    <row r="34" spans="1:26" ht="19.8" hidden="1" customHeight="1" x14ac:dyDescent="0.3">
      <c r="A34" s="3">
        <f t="shared" si="2"/>
        <v>27</v>
      </c>
      <c r="B34" s="29" t="str" cm="1">
        <f t="array" ref="B34">_xlfn.IFS(G34&gt;=65,"Heavy",G34&lt;=25,"Light",G34&gt;=26-64,"Medium")</f>
        <v>Medium</v>
      </c>
      <c r="C34" s="4" t="s">
        <v>2787</v>
      </c>
      <c r="D34" s="3" t="s">
        <v>2825</v>
      </c>
      <c r="E34" s="3" t="s">
        <v>943</v>
      </c>
      <c r="F34" s="3" t="s">
        <v>2793</v>
      </c>
      <c r="G34" s="3">
        <v>56.2</v>
      </c>
      <c r="H34" s="3" t="s">
        <v>2496</v>
      </c>
      <c r="I34" s="79">
        <f t="shared" si="0"/>
        <v>35.424399999999999</v>
      </c>
      <c r="J34" s="79">
        <f t="shared" si="1"/>
        <v>1767.6775599999996</v>
      </c>
      <c r="K34" s="98">
        <f>SUMIFS('List Rev. 3'!$AA$18:$AA$2700,'List Rev. 3'!$A$18:$A$2700,'New Summary'!$B34,'List Rev. 3'!$I$18:$I$2700,'New Summary'!$E34,'List Rev. 3'!$E$18:$E$2700,'New Summary'!K$5)</f>
        <v>0</v>
      </c>
      <c r="L34" s="98">
        <f>SUMIFS('List Rev. 3'!$AC$18:$AC$2700,'List Rev. 3'!$A$18:$A$2700,'New Summary'!$B34,'List Rev. 3'!$I$18:$I$2700,'New Summary'!$E34,'List Rev. 3'!$E$18:$E$2700,'New Summary'!K$5)</f>
        <v>0</v>
      </c>
      <c r="M34" s="98">
        <f>SUMIFS('List Rev. 3'!$AA$18:$AA$2700,'List Rev. 3'!$A$18:$A$2700,'New Summary'!$B34,'List Rev. 3'!$I$18:$I$2700,'New Summary'!$E34,'List Rev. 3'!$E$18:$E$2700,'New Summary'!M$5)</f>
        <v>35.424399999999999</v>
      </c>
      <c r="N34" s="98">
        <f>SUMIFS('List Rev. 3'!$AC$18:$AC$2700,'List Rev. 3'!$A$18:$A$2700,'New Summary'!$B34,'List Rev. 3'!$I$18:$I$2700,'New Summary'!$E34,'List Rev. 3'!$E$18:$E$2700,'New Summary'!M$5)</f>
        <v>1767.6775599999996</v>
      </c>
      <c r="O34" s="98">
        <f>SUMIFS('List Rev. 3'!$AA$18:$AA$2700,'List Rev. 3'!$A$18:$A$2700,'New Summary'!$B34,'List Rev. 3'!$I$18:$I$2700,'New Summary'!$E34,'List Rev. 3'!$E$18:$E$2700,'New Summary'!O$5)</f>
        <v>0</v>
      </c>
      <c r="P34" s="98">
        <f>SUMIFS('List Rev. 3'!$AC$18:$AC$2700,'List Rev. 3'!$A$18:$A$2700,'New Summary'!$B34,'List Rev. 3'!$I$18:$I$2700,'New Summary'!$E34,'List Rev. 3'!$E$18:$E$2700,'New Summary'!O$5)</f>
        <v>0</v>
      </c>
      <c r="Q34" s="98">
        <f>SUMIFS('List Rev. 3'!$AA$18:$AA$2700,'List Rev. 3'!$A$18:$A$2700,'New Summary'!$B34,'List Rev. 3'!$I$18:$I$2700,'New Summary'!$E34,'List Rev. 3'!$E$18:$E$2700,'New Summary'!Q$5)</f>
        <v>0</v>
      </c>
      <c r="R34" s="98">
        <f>SUMIFS('List Rev. 3'!$AC$18:$AC$2700,'List Rev. 3'!$A$18:$A$2700,'New Summary'!$B34,'List Rev. 3'!$I$18:$I$2700,'New Summary'!$E34,'List Rev. 3'!$E$18:$E$2700,'New Summary'!Q$5)</f>
        <v>0</v>
      </c>
      <c r="S34" s="98">
        <f>SUMIFS('List Rev. 3'!$AA$18:$AA$2700,'List Rev. 3'!$A$18:$A$2700,'New Summary'!$B34,'List Rev. 3'!$I$18:$I$2700,'New Summary'!$E34,'List Rev. 3'!$E$18:$E$2700,'New Summary'!S$5)</f>
        <v>0</v>
      </c>
      <c r="T34" s="98">
        <f>SUMIFS('List Rev. 3'!$AC$18:$AC$2700,'List Rev. 3'!$A$18:$A$2700,'New Summary'!$B34,'List Rev. 3'!$I$18:$I$2700,'New Summary'!$E34,'List Rev. 3'!$E$18:$E$2700,'New Summary'!S$5)</f>
        <v>0</v>
      </c>
      <c r="U34" s="98">
        <f>SUMIFS('List Rev. 3'!$AA$18:$AA$2700,'List Rev. 3'!$A$18:$A$2700,'New Summary'!$B34,'List Rev. 3'!$I$18:$I$2700,'New Summary'!$E34,'List Rev. 3'!$E$18:$E$2700,'New Summary'!U$5)</f>
        <v>0</v>
      </c>
      <c r="V34" s="98">
        <f>SUMIFS('List Rev. 3'!$AC$18:$AC$2700,'List Rev. 3'!$A$18:$A$2700,'New Summary'!$B34,'List Rev. 3'!$I$18:$I$2700,'New Summary'!$E34,'List Rev. 3'!$E$18:$E$2700,'New Summary'!U$5)</f>
        <v>0</v>
      </c>
      <c r="W34" s="98">
        <f>SUMIFS('List Rev. 3'!$AA$18:$AA$2700,'List Rev. 3'!$A$18:$A$2700,'New Summary'!$B34,'List Rev. 3'!$I$18:$I$2700,'New Summary'!$E34,'List Rev. 3'!$E$18:$E$2700,'New Summary'!W$5)</f>
        <v>0</v>
      </c>
      <c r="X34" s="98">
        <f>SUMIFS('List Rev. 3'!$AC$18:$AC$2700,'List Rev. 3'!$A$18:$A$2700,'New Summary'!$B34,'List Rev. 3'!$I$18:$I$2700,'New Summary'!$E34,'List Rev. 3'!$E$18:$E$2700,'New Summary'!W$5)</f>
        <v>0</v>
      </c>
      <c r="Y34" s="98">
        <f>SUMIFS('List Rev. 3'!$AA$18:$AA$2700,'List Rev. 3'!$A$18:$A$2700,'New Summary'!$B34,'List Rev. 3'!$I$18:$I$2700,'New Summary'!$E34,'List Rev. 3'!$E$18:$E$2700,'New Summary'!Y$5)</f>
        <v>0</v>
      </c>
      <c r="Z34" s="98">
        <f>SUMIFS('List Rev. 3'!$AC$18:$AC$2700,'List Rev. 3'!$A$18:$A$2700,'New Summary'!$B34,'List Rev. 3'!$I$18:$I$2700,'New Summary'!$E34,'List Rev. 3'!$E$18:$E$2700,'New Summary'!Y$5)</f>
        <v>0</v>
      </c>
    </row>
    <row r="35" spans="1:26" ht="19.8" hidden="1" customHeight="1" x14ac:dyDescent="0.3">
      <c r="A35" s="3">
        <f t="shared" si="2"/>
        <v>28</v>
      </c>
      <c r="B35" s="29" t="str" cm="1">
        <f t="array" ref="B35">_xlfn.IFS(G35&gt;=65,"Heavy",G35&lt;=25,"Light",G35&gt;=26-64,"Medium")</f>
        <v>Medium</v>
      </c>
      <c r="C35" s="4" t="s">
        <v>2787</v>
      </c>
      <c r="D35" s="3" t="s">
        <v>2824</v>
      </c>
      <c r="E35" s="3" t="s">
        <v>688</v>
      </c>
      <c r="F35" s="3" t="s">
        <v>2802</v>
      </c>
      <c r="G35" s="3">
        <v>56.6</v>
      </c>
      <c r="H35" s="3" t="s">
        <v>2496</v>
      </c>
      <c r="I35" s="79">
        <f t="shared" si="0"/>
        <v>24.8</v>
      </c>
      <c r="J35" s="79">
        <f t="shared" si="1"/>
        <v>1403.6799999999998</v>
      </c>
      <c r="K35" s="98">
        <f>SUMIFS('List Rev. 3'!$AA$18:$AA$2700,'List Rev. 3'!$A$18:$A$2700,'New Summary'!$B35,'List Rev. 3'!$I$18:$I$2700,'New Summary'!$E35,'List Rev. 3'!$E$18:$E$2700,'New Summary'!K$5)</f>
        <v>24.8</v>
      </c>
      <c r="L35" s="98">
        <f>SUMIFS('List Rev. 3'!$AC$18:$AC$2700,'List Rev. 3'!$A$18:$A$2700,'New Summary'!$B35,'List Rev. 3'!$I$18:$I$2700,'New Summary'!$E35,'List Rev. 3'!$E$18:$E$2700,'New Summary'!K$5)</f>
        <v>1403.6799999999998</v>
      </c>
      <c r="M35" s="98">
        <f>SUMIFS('List Rev. 3'!$AA$18:$AA$2700,'List Rev. 3'!$A$18:$A$2700,'New Summary'!$B35,'List Rev. 3'!$I$18:$I$2700,'New Summary'!$E35,'List Rev. 3'!$E$18:$E$2700,'New Summary'!M$5)</f>
        <v>0</v>
      </c>
      <c r="N35" s="98">
        <f>SUMIFS('List Rev. 3'!$AC$18:$AC$2700,'List Rev. 3'!$A$18:$A$2700,'New Summary'!$B35,'List Rev. 3'!$I$18:$I$2700,'New Summary'!$E35,'List Rev. 3'!$E$18:$E$2700,'New Summary'!M$5)</f>
        <v>0</v>
      </c>
      <c r="O35" s="98">
        <f>SUMIFS('List Rev. 3'!$AA$18:$AA$2700,'List Rev. 3'!$A$18:$A$2700,'New Summary'!$B35,'List Rev. 3'!$I$18:$I$2700,'New Summary'!$E35,'List Rev. 3'!$E$18:$E$2700,'New Summary'!O$5)</f>
        <v>0</v>
      </c>
      <c r="P35" s="98">
        <f>SUMIFS('List Rev. 3'!$AC$18:$AC$2700,'List Rev. 3'!$A$18:$A$2700,'New Summary'!$B35,'List Rev. 3'!$I$18:$I$2700,'New Summary'!$E35,'List Rev. 3'!$E$18:$E$2700,'New Summary'!O$5)</f>
        <v>0</v>
      </c>
      <c r="Q35" s="98">
        <f>SUMIFS('List Rev. 3'!$AA$18:$AA$2700,'List Rev. 3'!$A$18:$A$2700,'New Summary'!$B35,'List Rev. 3'!$I$18:$I$2700,'New Summary'!$E35,'List Rev. 3'!$E$18:$E$2700,'New Summary'!Q$5)</f>
        <v>0</v>
      </c>
      <c r="R35" s="98">
        <f>SUMIFS('List Rev. 3'!$AC$18:$AC$2700,'List Rev. 3'!$A$18:$A$2700,'New Summary'!$B35,'List Rev. 3'!$I$18:$I$2700,'New Summary'!$E35,'List Rev. 3'!$E$18:$E$2700,'New Summary'!Q$5)</f>
        <v>0</v>
      </c>
      <c r="S35" s="98">
        <f>SUMIFS('List Rev. 3'!$AA$18:$AA$2700,'List Rev. 3'!$A$18:$A$2700,'New Summary'!$B35,'List Rev. 3'!$I$18:$I$2700,'New Summary'!$E35,'List Rev. 3'!$E$18:$E$2700,'New Summary'!S$5)</f>
        <v>0</v>
      </c>
      <c r="T35" s="98">
        <f>SUMIFS('List Rev. 3'!$AC$18:$AC$2700,'List Rev. 3'!$A$18:$A$2700,'New Summary'!$B35,'List Rev. 3'!$I$18:$I$2700,'New Summary'!$E35,'List Rev. 3'!$E$18:$E$2700,'New Summary'!S$5)</f>
        <v>0</v>
      </c>
      <c r="U35" s="98">
        <f>SUMIFS('List Rev. 3'!$AA$18:$AA$2700,'List Rev. 3'!$A$18:$A$2700,'New Summary'!$B35,'List Rev. 3'!$I$18:$I$2700,'New Summary'!$E35,'List Rev. 3'!$E$18:$E$2700,'New Summary'!U$5)</f>
        <v>0</v>
      </c>
      <c r="V35" s="98">
        <f>SUMIFS('List Rev. 3'!$AC$18:$AC$2700,'List Rev. 3'!$A$18:$A$2700,'New Summary'!$B35,'List Rev. 3'!$I$18:$I$2700,'New Summary'!$E35,'List Rev. 3'!$E$18:$E$2700,'New Summary'!U$5)</f>
        <v>0</v>
      </c>
      <c r="W35" s="98">
        <f>SUMIFS('List Rev. 3'!$AA$18:$AA$2700,'List Rev. 3'!$A$18:$A$2700,'New Summary'!$B35,'List Rev. 3'!$I$18:$I$2700,'New Summary'!$E35,'List Rev. 3'!$E$18:$E$2700,'New Summary'!W$5)</f>
        <v>0</v>
      </c>
      <c r="X35" s="98">
        <f>SUMIFS('List Rev. 3'!$AC$18:$AC$2700,'List Rev. 3'!$A$18:$A$2700,'New Summary'!$B35,'List Rev. 3'!$I$18:$I$2700,'New Summary'!$E35,'List Rev. 3'!$E$18:$E$2700,'New Summary'!W$5)</f>
        <v>0</v>
      </c>
      <c r="Y35" s="98">
        <f>SUMIFS('List Rev. 3'!$AA$18:$AA$2700,'List Rev. 3'!$A$18:$A$2700,'New Summary'!$B35,'List Rev. 3'!$I$18:$I$2700,'New Summary'!$E35,'List Rev. 3'!$E$18:$E$2700,'New Summary'!Y$5)</f>
        <v>0</v>
      </c>
      <c r="Z35" s="98">
        <f>SUMIFS('List Rev. 3'!$AC$18:$AC$2700,'List Rev. 3'!$A$18:$A$2700,'New Summary'!$B35,'List Rev. 3'!$I$18:$I$2700,'New Summary'!$E35,'List Rev. 3'!$E$18:$E$2700,'New Summary'!Y$5)</f>
        <v>0</v>
      </c>
    </row>
    <row r="36" spans="1:26" ht="19.8" hidden="1" customHeight="1" x14ac:dyDescent="0.3">
      <c r="A36" s="3">
        <f t="shared" si="2"/>
        <v>29</v>
      </c>
      <c r="B36" s="29" t="str" cm="1">
        <f t="array" ref="B36">_xlfn.IFS(G36&gt;=65,"Heavy",G36&lt;=25,"Light",G36&gt;=26-64,"Medium")</f>
        <v>Heavy</v>
      </c>
      <c r="C36" s="4" t="s">
        <v>2787</v>
      </c>
      <c r="D36" s="3" t="s">
        <v>2825</v>
      </c>
      <c r="E36" s="3" t="s">
        <v>84</v>
      </c>
      <c r="F36" s="3" t="s">
        <v>2794</v>
      </c>
      <c r="G36" s="3">
        <v>66.5</v>
      </c>
      <c r="H36" s="3" t="s">
        <v>2496</v>
      </c>
      <c r="I36" s="79">
        <f t="shared" si="0"/>
        <v>39.969999999999992</v>
      </c>
      <c r="J36" s="79">
        <f t="shared" si="1"/>
        <v>2658.0050000000001</v>
      </c>
      <c r="K36" s="98">
        <f>SUMIFS('List Rev. 3'!$AA$18:$AA$2700,'List Rev. 3'!$A$18:$A$2700,'New Summary'!$B36,'List Rev. 3'!$I$18:$I$2700,'New Summary'!$E36,'List Rev. 3'!$E$18:$E$2700,'New Summary'!K$5)</f>
        <v>39.969999999999992</v>
      </c>
      <c r="L36" s="98">
        <f>SUMIFS('List Rev. 3'!$AC$18:$AC$2700,'List Rev. 3'!$A$18:$A$2700,'New Summary'!$B36,'List Rev. 3'!$I$18:$I$2700,'New Summary'!$E36,'List Rev. 3'!$E$18:$E$2700,'New Summary'!K$5)</f>
        <v>2658.0050000000001</v>
      </c>
      <c r="M36" s="98">
        <f>SUMIFS('List Rev. 3'!$AA$18:$AA$2700,'List Rev. 3'!$A$18:$A$2700,'New Summary'!$B36,'List Rev. 3'!$I$18:$I$2700,'New Summary'!$E36,'List Rev. 3'!$E$18:$E$2700,'New Summary'!M$5)</f>
        <v>0</v>
      </c>
      <c r="N36" s="98">
        <f>SUMIFS('List Rev. 3'!$AC$18:$AC$2700,'List Rev. 3'!$A$18:$A$2700,'New Summary'!$B36,'List Rev. 3'!$I$18:$I$2700,'New Summary'!$E36,'List Rev. 3'!$E$18:$E$2700,'New Summary'!M$5)</f>
        <v>0</v>
      </c>
      <c r="O36" s="98">
        <f>SUMIFS('List Rev. 3'!$AA$18:$AA$2700,'List Rev. 3'!$A$18:$A$2700,'New Summary'!$B36,'List Rev. 3'!$I$18:$I$2700,'New Summary'!$E36,'List Rev. 3'!$E$18:$E$2700,'New Summary'!O$5)</f>
        <v>0</v>
      </c>
      <c r="P36" s="98">
        <f>SUMIFS('List Rev. 3'!$AC$18:$AC$2700,'List Rev. 3'!$A$18:$A$2700,'New Summary'!$B36,'List Rev. 3'!$I$18:$I$2700,'New Summary'!$E36,'List Rev. 3'!$E$18:$E$2700,'New Summary'!O$5)</f>
        <v>0</v>
      </c>
      <c r="Q36" s="98">
        <f>SUMIFS('List Rev. 3'!$AA$18:$AA$2700,'List Rev. 3'!$A$18:$A$2700,'New Summary'!$B36,'List Rev. 3'!$I$18:$I$2700,'New Summary'!$E36,'List Rev. 3'!$E$18:$E$2700,'New Summary'!Q$5)</f>
        <v>0</v>
      </c>
      <c r="R36" s="98">
        <f>SUMIFS('List Rev. 3'!$AC$18:$AC$2700,'List Rev. 3'!$A$18:$A$2700,'New Summary'!$B36,'List Rev. 3'!$I$18:$I$2700,'New Summary'!$E36,'List Rev. 3'!$E$18:$E$2700,'New Summary'!Q$5)</f>
        <v>0</v>
      </c>
      <c r="S36" s="98">
        <f>SUMIFS('List Rev. 3'!$AA$18:$AA$2700,'List Rev. 3'!$A$18:$A$2700,'New Summary'!$B36,'List Rev. 3'!$I$18:$I$2700,'New Summary'!$E36,'List Rev. 3'!$E$18:$E$2700,'New Summary'!S$5)</f>
        <v>0</v>
      </c>
      <c r="T36" s="98">
        <f>SUMIFS('List Rev. 3'!$AC$18:$AC$2700,'List Rev. 3'!$A$18:$A$2700,'New Summary'!$B36,'List Rev. 3'!$I$18:$I$2700,'New Summary'!$E36,'List Rev. 3'!$E$18:$E$2700,'New Summary'!S$5)</f>
        <v>0</v>
      </c>
      <c r="U36" s="98">
        <f>SUMIFS('List Rev. 3'!$AA$18:$AA$2700,'List Rev. 3'!$A$18:$A$2700,'New Summary'!$B36,'List Rev. 3'!$I$18:$I$2700,'New Summary'!$E36,'List Rev. 3'!$E$18:$E$2700,'New Summary'!U$5)</f>
        <v>0</v>
      </c>
      <c r="V36" s="98">
        <f>SUMIFS('List Rev. 3'!$AC$18:$AC$2700,'List Rev. 3'!$A$18:$A$2700,'New Summary'!$B36,'List Rev. 3'!$I$18:$I$2700,'New Summary'!$E36,'List Rev. 3'!$E$18:$E$2700,'New Summary'!U$5)</f>
        <v>0</v>
      </c>
      <c r="W36" s="98">
        <f>SUMIFS('List Rev. 3'!$AA$18:$AA$2700,'List Rev. 3'!$A$18:$A$2700,'New Summary'!$B36,'List Rev. 3'!$I$18:$I$2700,'New Summary'!$E36,'List Rev. 3'!$E$18:$E$2700,'New Summary'!W$5)</f>
        <v>0</v>
      </c>
      <c r="X36" s="98">
        <f>SUMIFS('List Rev. 3'!$AC$18:$AC$2700,'List Rev. 3'!$A$18:$A$2700,'New Summary'!$B36,'List Rev. 3'!$I$18:$I$2700,'New Summary'!$E36,'List Rev. 3'!$E$18:$E$2700,'New Summary'!W$5)</f>
        <v>0</v>
      </c>
      <c r="Y36" s="98">
        <f>SUMIFS('List Rev. 3'!$AA$18:$AA$2700,'List Rev. 3'!$A$18:$A$2700,'New Summary'!$B36,'List Rev. 3'!$I$18:$I$2700,'New Summary'!$E36,'List Rev. 3'!$E$18:$E$2700,'New Summary'!Y$5)</f>
        <v>0</v>
      </c>
      <c r="Z36" s="98">
        <f>SUMIFS('List Rev. 3'!$AC$18:$AC$2700,'List Rev. 3'!$A$18:$A$2700,'New Summary'!$B36,'List Rev. 3'!$I$18:$I$2700,'New Summary'!$E36,'List Rev. 3'!$E$18:$E$2700,'New Summary'!Y$5)</f>
        <v>0</v>
      </c>
    </row>
    <row r="37" spans="1:26" ht="19.8" hidden="1" customHeight="1" x14ac:dyDescent="0.3">
      <c r="A37" s="3">
        <f t="shared" si="2"/>
        <v>30</v>
      </c>
      <c r="B37" s="29" t="str" cm="1">
        <f t="array" ref="B37">_xlfn.IFS(G37&gt;=65,"Heavy",G37&lt;=25,"Light",G37&gt;=26-64,"Medium")</f>
        <v>Heavy</v>
      </c>
      <c r="C37" s="4" t="s">
        <v>2787</v>
      </c>
      <c r="D37" s="3" t="s">
        <v>2825</v>
      </c>
      <c r="E37" s="3" t="s">
        <v>628</v>
      </c>
      <c r="F37" s="3" t="s">
        <v>2803</v>
      </c>
      <c r="G37" s="3">
        <v>66.599999999999994</v>
      </c>
      <c r="H37" s="3" t="s">
        <v>2496</v>
      </c>
      <c r="I37" s="79">
        <f t="shared" si="0"/>
        <v>0</v>
      </c>
      <c r="J37" s="79">
        <f t="shared" si="1"/>
        <v>0</v>
      </c>
      <c r="K37" s="98">
        <v>0</v>
      </c>
      <c r="L37" s="98">
        <v>0</v>
      </c>
      <c r="M37" s="98">
        <f>SUMIFS('List Rev. 3'!$AA$18:$AA$2700,'List Rev. 3'!$A$18:$A$2700,'New Summary'!$B37,'List Rev. 3'!$I$18:$I$2700,'New Summary'!$E37,'List Rev. 3'!$E$18:$E$2700,'New Summary'!M$5)</f>
        <v>0</v>
      </c>
      <c r="N37" s="98">
        <f>SUMIFS('List Rev. 3'!$AC$18:$AC$2700,'List Rev. 3'!$A$18:$A$2700,'New Summary'!$B37,'List Rev. 3'!$I$18:$I$2700,'New Summary'!$E37,'List Rev. 3'!$E$18:$E$2700,'New Summary'!M$5)</f>
        <v>0</v>
      </c>
      <c r="O37" s="98">
        <v>0</v>
      </c>
      <c r="P37" s="98">
        <f t="shared" ref="P37" si="6">O37*G37</f>
        <v>0</v>
      </c>
      <c r="Q37" s="98">
        <f>SUMIFS('List Rev. 3'!$AA$18:$AA$2700,'List Rev. 3'!$A$18:$A$2700,'New Summary'!$B37,'List Rev. 3'!$I$18:$I$2700,'New Summary'!$E37,'List Rev. 3'!$E$18:$E$2700,'New Summary'!Q$5)</f>
        <v>0</v>
      </c>
      <c r="R37" s="98">
        <f>SUMIFS('List Rev. 3'!$AC$18:$AC$2700,'List Rev. 3'!$A$18:$A$2700,'New Summary'!$B37,'List Rev. 3'!$I$18:$I$2700,'New Summary'!$E37,'List Rev. 3'!$E$18:$E$2700,'New Summary'!Q$5)</f>
        <v>0</v>
      </c>
      <c r="S37" s="98">
        <f>SUMIFS('List Rev. 3'!$AA$18:$AA$2700,'List Rev. 3'!$A$18:$A$2700,'New Summary'!$B37,'List Rev. 3'!$I$18:$I$2700,'New Summary'!$E37,'List Rev. 3'!$E$18:$E$2700,'New Summary'!S$5)</f>
        <v>0</v>
      </c>
      <c r="T37" s="98">
        <f>SUMIFS('List Rev. 3'!$AC$18:$AC$2700,'List Rev. 3'!$A$18:$A$2700,'New Summary'!$B37,'List Rev. 3'!$I$18:$I$2700,'New Summary'!$E37,'List Rev. 3'!$E$18:$E$2700,'New Summary'!S$5)</f>
        <v>0</v>
      </c>
      <c r="U37" s="98">
        <f>SUMIFS('List Rev. 3'!$AA$18:$AA$2700,'List Rev. 3'!$A$18:$A$2700,'New Summary'!$B37,'List Rev. 3'!$I$18:$I$2700,'New Summary'!$E37,'List Rev. 3'!$E$18:$E$2700,'New Summary'!U$5)</f>
        <v>0</v>
      </c>
      <c r="V37" s="98">
        <f>SUMIFS('List Rev. 3'!$AC$18:$AC$2700,'List Rev. 3'!$A$18:$A$2700,'New Summary'!$B37,'List Rev. 3'!$I$18:$I$2700,'New Summary'!$E37,'List Rev. 3'!$E$18:$E$2700,'New Summary'!U$5)</f>
        <v>0</v>
      </c>
      <c r="W37" s="98">
        <f>SUMIFS('List Rev. 3'!$AA$18:$AA$2700,'List Rev. 3'!$A$18:$A$2700,'New Summary'!$B37,'List Rev. 3'!$I$18:$I$2700,'New Summary'!$E37,'List Rev. 3'!$E$18:$E$2700,'New Summary'!W$5)</f>
        <v>0</v>
      </c>
      <c r="X37" s="98">
        <f>SUMIFS('List Rev. 3'!$AC$18:$AC$2700,'List Rev. 3'!$A$18:$A$2700,'New Summary'!$B37,'List Rev. 3'!$I$18:$I$2700,'New Summary'!$E37,'List Rev. 3'!$E$18:$E$2700,'New Summary'!W$5)</f>
        <v>0</v>
      </c>
      <c r="Y37" s="98">
        <f>SUMIFS('List Rev. 3'!$AA$18:$AA$2700,'List Rev. 3'!$A$18:$A$2700,'New Summary'!$B37,'List Rev. 3'!$I$18:$I$2700,'New Summary'!$E37,'List Rev. 3'!$E$18:$E$2700,'New Summary'!Y$5)</f>
        <v>0</v>
      </c>
      <c r="Z37" s="98">
        <f>SUMIFS('List Rev. 3'!$AC$18:$AC$2700,'List Rev. 3'!$A$18:$A$2700,'New Summary'!$B37,'List Rev. 3'!$I$18:$I$2700,'New Summary'!$E37,'List Rev. 3'!$E$18:$E$2700,'New Summary'!Y$5)</f>
        <v>0</v>
      </c>
    </row>
    <row r="38" spans="1:26" ht="19.8" hidden="1" customHeight="1" x14ac:dyDescent="0.3">
      <c r="A38" s="3">
        <f t="shared" si="2"/>
        <v>31</v>
      </c>
      <c r="B38" s="29" t="str" cm="1">
        <f t="array" ref="B38">_xlfn.IFS(G38&gt;=65,"Heavy",G38&lt;=25,"Light",G38&gt;=26-64,"Medium")</f>
        <v>Heavy</v>
      </c>
      <c r="C38" s="4" t="s">
        <v>2787</v>
      </c>
      <c r="D38" s="3" t="s">
        <v>2824</v>
      </c>
      <c r="E38" s="3" t="s">
        <v>31</v>
      </c>
      <c r="F38" s="3" t="s">
        <v>2773</v>
      </c>
      <c r="G38" s="3">
        <v>72.400000000000006</v>
      </c>
      <c r="H38" s="3" t="s">
        <v>2496</v>
      </c>
      <c r="I38" s="79">
        <f t="shared" si="0"/>
        <v>117.77000000000001</v>
      </c>
      <c r="J38" s="79">
        <f t="shared" si="1"/>
        <v>8526.5480000000007</v>
      </c>
      <c r="K38" s="98">
        <f>SUMIFS('List Rev. 3'!$AA$18:$AA$2700,'List Rev. 3'!$A$18:$A$2700,'New Summary'!$B38,'List Rev. 3'!$I$18:$I$2700,'New Summary'!$E38,'List Rev. 3'!$E$18:$E$2700,'New Summary'!K$5)</f>
        <v>38.85</v>
      </c>
      <c r="L38" s="98">
        <f>SUMIFS('List Rev. 3'!$AC$18:$AC$2700,'List Rev. 3'!$A$18:$A$2700,'New Summary'!$B38,'List Rev. 3'!$I$18:$I$2700,'New Summary'!$E38,'List Rev. 3'!$E$18:$E$2700,'New Summary'!K$5)</f>
        <v>2812.74</v>
      </c>
      <c r="M38" s="98">
        <f>SUMIFS('List Rev. 3'!$AA$18:$AA$2700,'List Rev. 3'!$A$18:$A$2700,'New Summary'!$B38,'List Rev. 3'!$I$18:$I$2700,'New Summary'!$E38,'List Rev. 3'!$E$18:$E$2700,'New Summary'!M$5)</f>
        <v>37.199999999999996</v>
      </c>
      <c r="N38" s="98">
        <f>SUMIFS('List Rev. 3'!$AC$18:$AC$2700,'List Rev. 3'!$A$18:$A$2700,'New Summary'!$B38,'List Rev. 3'!$I$18:$I$2700,'New Summary'!$E38,'List Rev. 3'!$E$18:$E$2700,'New Summary'!M$5)</f>
        <v>2693.28</v>
      </c>
      <c r="O38" s="98">
        <f>SUMIFS('List Rev. 3'!$AA$18:$AA$2700,'List Rev. 3'!$A$18:$A$2700,'New Summary'!$B38,'List Rev. 3'!$I$18:$I$2700,'New Summary'!$E38,'List Rev. 3'!$E$18:$E$2700,'New Summary'!O$5)</f>
        <v>24.119999999999997</v>
      </c>
      <c r="P38" s="98">
        <f>SUMIFS('List Rev. 3'!$AC$18:$AC$2700,'List Rev. 3'!$A$18:$A$2700,'New Summary'!$B38,'List Rev. 3'!$I$18:$I$2700,'New Summary'!$E38,'List Rev. 3'!$E$18:$E$2700,'New Summary'!O$5)</f>
        <v>1746.288</v>
      </c>
      <c r="Q38" s="98">
        <f>SUMIFS('List Rev. 3'!$AA$18:$AA$2700,'List Rev. 3'!$A$18:$A$2700,'New Summary'!$B38,'List Rev. 3'!$I$18:$I$2700,'New Summary'!$E38,'List Rev. 3'!$E$18:$E$2700,'New Summary'!Q$5)</f>
        <v>15.290000000000001</v>
      </c>
      <c r="R38" s="98">
        <f>SUMIFS('List Rev. 3'!$AC$18:$AC$2700,'List Rev. 3'!$A$18:$A$2700,'New Summary'!$B38,'List Rev. 3'!$I$18:$I$2700,'New Summary'!$E38,'List Rev. 3'!$E$18:$E$2700,'New Summary'!Q$5)</f>
        <v>1106.9960000000001</v>
      </c>
      <c r="S38" s="98">
        <f>SUMIFS('List Rev. 3'!$AA$18:$AA$2700,'List Rev. 3'!$A$18:$A$2700,'New Summary'!$B38,'List Rev. 3'!$I$18:$I$2700,'New Summary'!$E38,'List Rev. 3'!$E$18:$E$2700,'New Summary'!S$5)</f>
        <v>0</v>
      </c>
      <c r="T38" s="98">
        <f>SUMIFS('List Rev. 3'!$AC$18:$AC$2700,'List Rev. 3'!$A$18:$A$2700,'New Summary'!$B38,'List Rev. 3'!$I$18:$I$2700,'New Summary'!$E38,'List Rev. 3'!$E$18:$E$2700,'New Summary'!S$5)</f>
        <v>0</v>
      </c>
      <c r="U38" s="98">
        <f>SUMIFS('List Rev. 3'!$AA$18:$AA$2700,'List Rev. 3'!$A$18:$A$2700,'New Summary'!$B38,'List Rev. 3'!$I$18:$I$2700,'New Summary'!$E38,'List Rev. 3'!$E$18:$E$2700,'New Summary'!U$5)</f>
        <v>0</v>
      </c>
      <c r="V38" s="98">
        <f>SUMIFS('List Rev. 3'!$AC$18:$AC$2700,'List Rev. 3'!$A$18:$A$2700,'New Summary'!$B38,'List Rev. 3'!$I$18:$I$2700,'New Summary'!$E38,'List Rev. 3'!$E$18:$E$2700,'New Summary'!U$5)</f>
        <v>0</v>
      </c>
      <c r="W38" s="98">
        <f>SUMIFS('List Rev. 3'!$AA$18:$AA$2700,'List Rev. 3'!$A$18:$A$2700,'New Summary'!$B38,'List Rev. 3'!$I$18:$I$2700,'New Summary'!$E38,'List Rev. 3'!$E$18:$E$2700,'New Summary'!W$5)</f>
        <v>2.3099999999999996</v>
      </c>
      <c r="X38" s="98">
        <f>SUMIFS('List Rev. 3'!$AC$18:$AC$2700,'List Rev. 3'!$A$18:$A$2700,'New Summary'!$B38,'List Rev. 3'!$I$18:$I$2700,'New Summary'!$E38,'List Rev. 3'!$E$18:$E$2700,'New Summary'!W$5)</f>
        <v>167.24400000000003</v>
      </c>
      <c r="Y38" s="98">
        <f>SUMIFS('List Rev. 3'!$AA$18:$AA$2700,'List Rev. 3'!$A$18:$A$2700,'New Summary'!$B38,'List Rev. 3'!$I$18:$I$2700,'New Summary'!$E38,'List Rev. 3'!$E$18:$E$2700,'New Summary'!Y$5)</f>
        <v>0</v>
      </c>
      <c r="Z38" s="98">
        <f>SUMIFS('List Rev. 3'!$AC$18:$AC$2700,'List Rev. 3'!$A$18:$A$2700,'New Summary'!$B38,'List Rev. 3'!$I$18:$I$2700,'New Summary'!$E38,'List Rev. 3'!$E$18:$E$2700,'New Summary'!Y$5)</f>
        <v>0</v>
      </c>
    </row>
    <row r="39" spans="1:26" ht="19.8" hidden="1" customHeight="1" x14ac:dyDescent="0.3">
      <c r="A39" s="3">
        <f t="shared" si="2"/>
        <v>32</v>
      </c>
      <c r="B39" s="29" t="str" cm="1">
        <f t="array" ref="B39">_xlfn.IFS(G39&gt;=65,"Heavy",G39&lt;=25,"Light",G39&gt;=26-64,"Medium")</f>
        <v>Heavy</v>
      </c>
      <c r="C39" s="4" t="s">
        <v>2787</v>
      </c>
      <c r="D39" s="3" t="s">
        <v>2824</v>
      </c>
      <c r="E39" s="3" t="s">
        <v>312</v>
      </c>
      <c r="F39" s="3" t="s">
        <v>2773</v>
      </c>
      <c r="G39" s="3">
        <v>72.400000000000006</v>
      </c>
      <c r="H39" s="3" t="s">
        <v>2496</v>
      </c>
      <c r="I39" s="79">
        <f t="shared" si="0"/>
        <v>82.300000000000011</v>
      </c>
      <c r="J39" s="79">
        <f t="shared" si="1"/>
        <v>5958.52</v>
      </c>
      <c r="K39" s="98">
        <f>SUMIFS('List Rev. 3'!$AA$18:$AA$2700,'List Rev. 3'!$A$18:$A$2700,'New Summary'!$B39,'List Rev. 3'!$I$18:$I$2700,'New Summary'!$E39,'List Rev. 3'!$E$18:$E$2700,'New Summary'!K$5)</f>
        <v>35.4</v>
      </c>
      <c r="L39" s="98">
        <f>SUMIFS('List Rev. 3'!$AC$18:$AC$2700,'List Rev. 3'!$A$18:$A$2700,'New Summary'!$B39,'List Rev. 3'!$I$18:$I$2700,'New Summary'!$E39,'List Rev. 3'!$E$18:$E$2700,'New Summary'!K$5)</f>
        <v>2562.96</v>
      </c>
      <c r="M39" s="98">
        <f>SUMIFS('List Rev. 3'!$AA$18:$AA$2700,'List Rev. 3'!$A$18:$A$2700,'New Summary'!$B39,'List Rev. 3'!$I$18:$I$2700,'New Summary'!$E39,'List Rev. 3'!$E$18:$E$2700,'New Summary'!M$5)</f>
        <v>32.400000000000006</v>
      </c>
      <c r="N39" s="98">
        <f>SUMIFS('List Rev. 3'!$AC$18:$AC$2700,'List Rev. 3'!$A$18:$A$2700,'New Summary'!$B39,'List Rev. 3'!$I$18:$I$2700,'New Summary'!$E39,'List Rev. 3'!$E$18:$E$2700,'New Summary'!M$5)</f>
        <v>2345.7600000000002</v>
      </c>
      <c r="O39" s="98">
        <f>SUMIFS('List Rev. 3'!$AA$18:$AA$2700,'List Rev. 3'!$A$18:$A$2700,'New Summary'!$B39,'List Rev. 3'!$I$18:$I$2700,'New Summary'!$E39,'List Rev. 3'!$E$18:$E$2700,'New Summary'!O$5)</f>
        <v>0</v>
      </c>
      <c r="P39" s="98">
        <f>SUMIFS('List Rev. 3'!$AC$18:$AC$2700,'List Rev. 3'!$A$18:$A$2700,'New Summary'!$B39,'List Rev. 3'!$I$18:$I$2700,'New Summary'!$E39,'List Rev. 3'!$E$18:$E$2700,'New Summary'!O$5)</f>
        <v>0</v>
      </c>
      <c r="Q39" s="98">
        <f>SUMIFS('List Rev. 3'!$AA$18:$AA$2700,'List Rev. 3'!$A$18:$A$2700,'New Summary'!$B39,'List Rev. 3'!$I$18:$I$2700,'New Summary'!$E39,'List Rev. 3'!$E$18:$E$2700,'New Summary'!Q$5)</f>
        <v>9.1</v>
      </c>
      <c r="R39" s="98">
        <f>SUMIFS('List Rev. 3'!$AC$18:$AC$2700,'List Rev. 3'!$A$18:$A$2700,'New Summary'!$B39,'List Rev. 3'!$I$18:$I$2700,'New Summary'!$E39,'List Rev. 3'!$E$18:$E$2700,'New Summary'!Q$5)</f>
        <v>658.83999999999992</v>
      </c>
      <c r="S39" s="98">
        <f>SUMIFS('List Rev. 3'!$AA$18:$AA$2700,'List Rev. 3'!$A$18:$A$2700,'New Summary'!$B39,'List Rev. 3'!$I$18:$I$2700,'New Summary'!$E39,'List Rev. 3'!$E$18:$E$2700,'New Summary'!S$5)</f>
        <v>0</v>
      </c>
      <c r="T39" s="98">
        <f>SUMIFS('List Rev. 3'!$AC$18:$AC$2700,'List Rev. 3'!$A$18:$A$2700,'New Summary'!$B39,'List Rev. 3'!$I$18:$I$2700,'New Summary'!$E39,'List Rev. 3'!$E$18:$E$2700,'New Summary'!S$5)</f>
        <v>0</v>
      </c>
      <c r="U39" s="98">
        <f>SUMIFS('List Rev. 3'!$AA$18:$AA$2700,'List Rev. 3'!$A$18:$A$2700,'New Summary'!$B39,'List Rev. 3'!$I$18:$I$2700,'New Summary'!$E39,'List Rev. 3'!$E$18:$E$2700,'New Summary'!U$5)</f>
        <v>5.3999999999999986</v>
      </c>
      <c r="V39" s="138">
        <f>SUMIFS('List Rev. 3'!$AC$18:$AC$2700,'List Rev. 3'!$A$18:$A$2700,'New Summary'!$B39,'List Rev. 3'!$I$18:$I$2700,'New Summary'!$E39,'List Rev. 3'!$E$18:$E$2700,'New Summary'!U$5)</f>
        <v>390.96000000000021</v>
      </c>
      <c r="W39" s="98">
        <f>SUMIFS('List Rev. 3'!$AA$18:$AA$2700,'List Rev. 3'!$A$18:$A$2700,'New Summary'!$B39,'List Rev. 3'!$I$18:$I$2700,'New Summary'!$E39,'List Rev. 3'!$E$18:$E$2700,'New Summary'!W$5)</f>
        <v>0</v>
      </c>
      <c r="X39" s="98">
        <f>SUMIFS('List Rev. 3'!$AC$18:$AC$2700,'List Rev. 3'!$A$18:$A$2700,'New Summary'!$B39,'List Rev. 3'!$I$18:$I$2700,'New Summary'!$E39,'List Rev. 3'!$E$18:$E$2700,'New Summary'!W$5)</f>
        <v>0</v>
      </c>
      <c r="Y39" s="98">
        <f>SUMIFS('List Rev. 3'!$AA$18:$AA$2700,'List Rev. 3'!$A$18:$A$2700,'New Summary'!$B39,'List Rev. 3'!$I$18:$I$2700,'New Summary'!$E39,'List Rev. 3'!$E$18:$E$2700,'New Summary'!Y$5)</f>
        <v>0</v>
      </c>
      <c r="Z39" s="98">
        <f>SUMIFS('List Rev. 3'!$AC$18:$AC$2700,'List Rev. 3'!$A$18:$A$2700,'New Summary'!$B39,'List Rev. 3'!$I$18:$I$2700,'New Summary'!$E39,'List Rev. 3'!$E$18:$E$2700,'New Summary'!Y$5)</f>
        <v>0</v>
      </c>
    </row>
    <row r="40" spans="1:26" ht="19.8" hidden="1" customHeight="1" x14ac:dyDescent="0.3">
      <c r="A40" s="3">
        <f t="shared" si="2"/>
        <v>33</v>
      </c>
      <c r="B40" s="29" t="str" cm="1">
        <f t="array" ref="B40">_xlfn.IFS(G40&gt;=65,"Heavy",G40&lt;=25,"Light",G40&gt;=26-64,"Medium")</f>
        <v>Heavy</v>
      </c>
      <c r="C40" s="4" t="s">
        <v>2787</v>
      </c>
      <c r="D40" s="3" t="s">
        <v>2825</v>
      </c>
      <c r="E40" s="3" t="s">
        <v>59</v>
      </c>
      <c r="F40" s="3" t="s">
        <v>2773</v>
      </c>
      <c r="G40" s="3">
        <v>72.400000000000006</v>
      </c>
      <c r="H40" s="3" t="s">
        <v>2496</v>
      </c>
      <c r="I40" s="79">
        <f t="shared" si="0"/>
        <v>166.77</v>
      </c>
      <c r="J40" s="79">
        <f t="shared" si="1"/>
        <v>12074.147999999997</v>
      </c>
      <c r="K40" s="98">
        <f>SUMIFS('List Rev. 3'!$AA$18:$AA$2700,'List Rev. 3'!$A$18:$A$2700,'New Summary'!$B40,'List Rev. 3'!$I$18:$I$2700,'New Summary'!$E40,'List Rev. 3'!$E$18:$E$2700,'New Summary'!K$5)</f>
        <v>133.54500000000002</v>
      </c>
      <c r="L40" s="98">
        <f>SUMIFS('List Rev. 3'!$AC$18:$AC$2700,'List Rev. 3'!$A$18:$A$2700,'New Summary'!$B40,'List Rev. 3'!$I$18:$I$2700,'New Summary'!$E40,'List Rev. 3'!$E$18:$E$2700,'New Summary'!K$5)</f>
        <v>9668.6579999999976</v>
      </c>
      <c r="M40" s="98">
        <f>SUMIFS('List Rev. 3'!$AA$18:$AA$2700,'List Rev. 3'!$A$18:$A$2700,'New Summary'!$B40,'List Rev. 3'!$I$18:$I$2700,'New Summary'!$E40,'List Rev. 3'!$E$18:$E$2700,'New Summary'!M$5)</f>
        <v>3.6</v>
      </c>
      <c r="N40" s="98">
        <f>SUMIFS('List Rev. 3'!$AC$18:$AC$2700,'List Rev. 3'!$A$18:$A$2700,'New Summary'!$B40,'List Rev. 3'!$I$18:$I$2700,'New Summary'!$E40,'List Rev. 3'!$E$18:$E$2700,'New Summary'!M$5)</f>
        <v>260.64000000000004</v>
      </c>
      <c r="O40" s="98">
        <f>SUMIFS('List Rev. 3'!$AA$18:$AA$2700,'List Rev. 3'!$A$18:$A$2700,'New Summary'!$B40,'List Rev. 3'!$I$18:$I$2700,'New Summary'!$E40,'List Rev. 3'!$E$18:$E$2700,'New Summary'!O$5)</f>
        <v>24.119999999999997</v>
      </c>
      <c r="P40" s="98">
        <f>SUMIFS('List Rev. 3'!$AC$18:$AC$2700,'List Rev. 3'!$A$18:$A$2700,'New Summary'!$B40,'List Rev. 3'!$I$18:$I$2700,'New Summary'!$E40,'List Rev. 3'!$E$18:$E$2700,'New Summary'!O$5)</f>
        <v>1746.288</v>
      </c>
      <c r="Q40" s="98">
        <f>SUMIFS('List Rev. 3'!$AA$18:$AA$2700,'List Rev. 3'!$A$18:$A$2700,'New Summary'!$B40,'List Rev. 3'!$I$18:$I$2700,'New Summary'!$E40,'List Rev. 3'!$E$18:$E$2700,'New Summary'!Q$5)</f>
        <v>5.5049999999999999</v>
      </c>
      <c r="R40" s="98">
        <f>SUMIFS('List Rev. 3'!$AC$18:$AC$2700,'List Rev. 3'!$A$18:$A$2700,'New Summary'!$B40,'List Rev. 3'!$I$18:$I$2700,'New Summary'!$E40,'List Rev. 3'!$E$18:$E$2700,'New Summary'!Q$5)</f>
        <v>398.56200000000001</v>
      </c>
      <c r="S40" s="98">
        <f>SUMIFS('List Rev. 3'!$AA$18:$AA$2700,'List Rev. 3'!$A$18:$A$2700,'New Summary'!$B40,'List Rev. 3'!$I$18:$I$2700,'New Summary'!$E40,'List Rev. 3'!$E$18:$E$2700,'New Summary'!S$5)</f>
        <v>0</v>
      </c>
      <c r="T40" s="98">
        <f>SUMIFS('List Rev. 3'!$AC$18:$AC$2700,'List Rev. 3'!$A$18:$A$2700,'New Summary'!$B40,'List Rev. 3'!$I$18:$I$2700,'New Summary'!$E40,'List Rev. 3'!$E$18:$E$2700,'New Summary'!S$5)</f>
        <v>0</v>
      </c>
      <c r="U40" s="98">
        <f>SUMIFS('List Rev. 3'!$AA$18:$AA$2700,'List Rev. 3'!$A$18:$A$2700,'New Summary'!$B40,'List Rev. 3'!$I$18:$I$2700,'New Summary'!$E40,'List Rev. 3'!$E$18:$E$2700,'New Summary'!U$5)</f>
        <v>0</v>
      </c>
      <c r="V40" s="98">
        <f>SUMIFS('List Rev. 3'!$AC$18:$AC$2700,'List Rev. 3'!$A$18:$A$2700,'New Summary'!$B40,'List Rev. 3'!$I$18:$I$2700,'New Summary'!$E40,'List Rev. 3'!$E$18:$E$2700,'New Summary'!U$5)</f>
        <v>0</v>
      </c>
      <c r="W40" s="98">
        <f>SUMIFS('List Rev. 3'!$AA$18:$AA$2700,'List Rev. 3'!$A$18:$A$2700,'New Summary'!$B40,'List Rev. 3'!$I$18:$I$2700,'New Summary'!$E40,'List Rev. 3'!$E$18:$E$2700,'New Summary'!W$5)</f>
        <v>0</v>
      </c>
      <c r="X40" s="98">
        <f>SUMIFS('List Rev. 3'!$AC$18:$AC$2700,'List Rev. 3'!$A$18:$A$2700,'New Summary'!$B40,'List Rev. 3'!$I$18:$I$2700,'New Summary'!$E40,'List Rev. 3'!$E$18:$E$2700,'New Summary'!W$5)</f>
        <v>0</v>
      </c>
      <c r="Y40" s="98">
        <f>SUMIFS('List Rev. 3'!$AA$18:$AA$2700,'List Rev. 3'!$A$18:$A$2700,'New Summary'!$B40,'List Rev. 3'!$I$18:$I$2700,'New Summary'!$E40,'List Rev. 3'!$E$18:$E$2700,'New Summary'!Y$5)</f>
        <v>0</v>
      </c>
      <c r="Z40" s="98">
        <f>SUMIFS('List Rev. 3'!$AC$18:$AC$2700,'List Rev. 3'!$A$18:$A$2700,'New Summary'!$B40,'List Rev. 3'!$I$18:$I$2700,'New Summary'!$E40,'List Rev. 3'!$E$18:$E$2700,'New Summary'!Y$5)</f>
        <v>0</v>
      </c>
    </row>
    <row r="41" spans="1:26" ht="19.8" hidden="1" customHeight="1" x14ac:dyDescent="0.3">
      <c r="A41" s="3">
        <f t="shared" si="2"/>
        <v>34</v>
      </c>
      <c r="B41" s="29" t="str" cm="1">
        <f t="array" ref="B41">_xlfn.IFS(G41&gt;=65,"Heavy",G41&lt;=25,"Light",G41&gt;=26-64,"Medium")</f>
        <v>Heavy</v>
      </c>
      <c r="C41" s="4" t="s">
        <v>2787</v>
      </c>
      <c r="D41" s="3" t="s">
        <v>2824</v>
      </c>
      <c r="E41" s="3" t="s">
        <v>628</v>
      </c>
      <c r="F41" s="3" t="s">
        <v>2804</v>
      </c>
      <c r="G41" s="3">
        <v>75.5</v>
      </c>
      <c r="H41" s="3" t="s">
        <v>2496</v>
      </c>
      <c r="I41" s="79">
        <f t="shared" si="0"/>
        <v>64</v>
      </c>
      <c r="J41" s="79">
        <f t="shared" si="1"/>
        <v>4832</v>
      </c>
      <c r="K41" s="98">
        <f>SUMIFS('List Rev. 3'!$AA$18:$AA$2700,'List Rev. 3'!$A$18:$A$2700,'New Summary'!$B41,'List Rev. 3'!$I$18:$I$2700,'New Summary'!$E41,'List Rev. 3'!$E$18:$E$2700,'New Summary'!K$5)</f>
        <v>64</v>
      </c>
      <c r="L41" s="98">
        <f>K41*G41</f>
        <v>4832</v>
      </c>
      <c r="M41" s="98">
        <f>SUMIFS('List Rev. 3'!$AA$18:$AA$2700,'List Rev. 3'!$A$18:$A$2700,'New Summary'!$B41,'List Rev. 3'!$I$18:$I$2700,'New Summary'!$E41,'List Rev. 3'!$E$18:$E$2700,'New Summary'!M$5)</f>
        <v>0</v>
      </c>
      <c r="N41" s="98">
        <f>SUMIFS('List Rev. 3'!$AC$18:$AC$2700,'List Rev. 3'!$A$18:$A$2700,'New Summary'!$B41,'List Rev. 3'!$I$18:$I$2700,'New Summary'!$E41,'List Rev. 3'!$E$18:$E$2700,'New Summary'!M$5)</f>
        <v>0</v>
      </c>
      <c r="O41" s="98">
        <v>0</v>
      </c>
      <c r="P41" s="98">
        <f>O41*G41</f>
        <v>0</v>
      </c>
      <c r="Q41" s="98">
        <f>SUMIFS('List Rev. 3'!$AA$18:$AA$2700,'List Rev. 3'!$A$18:$A$2700,'New Summary'!$B41,'List Rev. 3'!$I$18:$I$2700,'New Summary'!$E41,'List Rev. 3'!$E$18:$E$2700,'New Summary'!Q$5)</f>
        <v>0</v>
      </c>
      <c r="R41" s="98">
        <f>SUMIFS('List Rev. 3'!$AC$18:$AC$2700,'List Rev. 3'!$A$18:$A$2700,'New Summary'!$B41,'List Rev. 3'!$I$18:$I$2700,'New Summary'!$E41,'List Rev. 3'!$E$18:$E$2700,'New Summary'!Q$5)</f>
        <v>0</v>
      </c>
      <c r="S41" s="98">
        <f>SUMIFS('List Rev. 3'!$AA$18:$AA$2700,'List Rev. 3'!$A$18:$A$2700,'New Summary'!$B41,'List Rev. 3'!$I$18:$I$2700,'New Summary'!$E41,'List Rev. 3'!$E$18:$E$2700,'New Summary'!S$5)</f>
        <v>0</v>
      </c>
      <c r="T41" s="98">
        <f>SUMIFS('List Rev. 3'!$AC$18:$AC$2700,'List Rev. 3'!$A$18:$A$2700,'New Summary'!$B41,'List Rev. 3'!$I$18:$I$2700,'New Summary'!$E41,'List Rev. 3'!$E$18:$E$2700,'New Summary'!S$5)</f>
        <v>0</v>
      </c>
      <c r="U41" s="98">
        <f>SUMIFS('List Rev. 3'!$AA$18:$AA$2700,'List Rev. 3'!$A$18:$A$2700,'New Summary'!$B41,'List Rev. 3'!$I$18:$I$2700,'New Summary'!$E41,'List Rev. 3'!$E$18:$E$2700,'New Summary'!U$5)</f>
        <v>0</v>
      </c>
      <c r="V41" s="98">
        <f>SUMIFS('List Rev. 3'!$AC$18:$AC$2700,'List Rev. 3'!$A$18:$A$2700,'New Summary'!$B41,'List Rev. 3'!$I$18:$I$2700,'New Summary'!$E41,'List Rev. 3'!$E$18:$E$2700,'New Summary'!U$5)</f>
        <v>0</v>
      </c>
      <c r="W41" s="98">
        <f>SUMIFS('List Rev. 3'!$AA$18:$AA$2700,'List Rev. 3'!$A$18:$A$2700,'New Summary'!$B41,'List Rev. 3'!$I$18:$I$2700,'New Summary'!$E41,'List Rev. 3'!$E$18:$E$2700,'New Summary'!W$5)</f>
        <v>0</v>
      </c>
      <c r="X41" s="98">
        <f>SUMIFS('List Rev. 3'!$AC$18:$AC$2700,'List Rev. 3'!$A$18:$A$2700,'New Summary'!$B41,'List Rev. 3'!$I$18:$I$2700,'New Summary'!$E41,'List Rev. 3'!$E$18:$E$2700,'New Summary'!W$5)</f>
        <v>0</v>
      </c>
      <c r="Y41" s="98">
        <f>SUMIFS('List Rev. 3'!$AA$18:$AA$2700,'List Rev. 3'!$A$18:$A$2700,'New Summary'!$B41,'List Rev. 3'!$I$18:$I$2700,'New Summary'!$E41,'List Rev. 3'!$E$18:$E$2700,'New Summary'!Y$5)</f>
        <v>0</v>
      </c>
      <c r="Z41" s="98">
        <f>SUMIFS('List Rev. 3'!$AC$18:$AC$2700,'List Rev. 3'!$A$18:$A$2700,'New Summary'!$B41,'List Rev. 3'!$I$18:$I$2700,'New Summary'!$E41,'List Rev. 3'!$E$18:$E$2700,'New Summary'!Y$5)</f>
        <v>0</v>
      </c>
    </row>
    <row r="42" spans="1:26" ht="19.8" hidden="1" customHeight="1" x14ac:dyDescent="0.3">
      <c r="A42" s="3">
        <f t="shared" si="2"/>
        <v>35</v>
      </c>
      <c r="B42" s="29" t="str" cm="1">
        <f t="array" ref="B42">_xlfn.IFS(G42&gt;=65,"Heavy",G42&lt;=25,"Light",G42&gt;=26-64,"Medium")</f>
        <v>Heavy</v>
      </c>
      <c r="C42" s="4" t="s">
        <v>2787</v>
      </c>
      <c r="D42" s="3" t="s">
        <v>2824</v>
      </c>
      <c r="E42" s="3" t="s">
        <v>2805</v>
      </c>
      <c r="F42" s="3" t="s">
        <v>2804</v>
      </c>
      <c r="G42" s="3">
        <v>75.5</v>
      </c>
      <c r="H42" s="3" t="s">
        <v>2496</v>
      </c>
      <c r="I42" s="79">
        <f t="shared" si="0"/>
        <v>21.6</v>
      </c>
      <c r="J42" s="79">
        <f t="shared" si="1"/>
        <v>1630.8</v>
      </c>
      <c r="K42" s="98">
        <f>SUMIFS('List Rev. 3'!$AA$18:$AA$2700,'List Rev. 3'!$A$18:$A$2700,'New Summary'!$B42,'List Rev. 3'!$I$18:$I$2700,'New Summary'!$E42,'List Rev. 3'!$E$18:$E$2700,'New Summary'!K$5)</f>
        <v>0</v>
      </c>
      <c r="L42" s="98">
        <f>SUMIFS('List Rev. 3'!$AC$18:$AC$2700,'List Rev. 3'!$A$18:$A$2700,'New Summary'!$B42,'List Rev. 3'!$I$18:$I$2700,'New Summary'!$E42,'List Rev. 3'!$E$18:$E$2700,'New Summary'!K$5)</f>
        <v>0</v>
      </c>
      <c r="M42" s="98">
        <f>SUMIFS('List Rev. 3'!$AA$18:$AA$2700,'List Rev. 3'!$A$18:$A$2700,'New Summary'!$B42,'List Rev. 3'!$I$18:$I$2700,'New Summary'!$E42,'List Rev. 3'!$E$18:$E$2700,'New Summary'!M$5)</f>
        <v>21.6</v>
      </c>
      <c r="N42" s="98">
        <f>SUMIFS('List Rev. 3'!$AC$18:$AC$2700,'List Rev. 3'!$A$18:$A$2700,'New Summary'!$B42,'List Rev. 3'!$I$18:$I$2700,'New Summary'!$E42,'List Rev. 3'!$E$18:$E$2700,'New Summary'!M$5)</f>
        <v>1630.8</v>
      </c>
      <c r="O42" s="98">
        <f>SUMIFS('List Rev. 3'!$AA$18:$AA$2700,'List Rev. 3'!$A$18:$A$2700,'New Summary'!$B42,'List Rev. 3'!$I$18:$I$2700,'New Summary'!$E42,'List Rev. 3'!$E$18:$E$2700,'New Summary'!O$5)</f>
        <v>0</v>
      </c>
      <c r="P42" s="98">
        <f>SUMIFS('List Rev. 3'!$AC$18:$AC$2700,'List Rev. 3'!$A$18:$A$2700,'New Summary'!$B42,'List Rev. 3'!$I$18:$I$2700,'New Summary'!$E42,'List Rev. 3'!$E$18:$E$2700,'New Summary'!O$5)</f>
        <v>0</v>
      </c>
      <c r="Q42" s="98">
        <f>SUMIFS('List Rev. 3'!$AA$18:$AA$2700,'List Rev. 3'!$A$18:$A$2700,'New Summary'!$B42,'List Rev. 3'!$I$18:$I$2700,'New Summary'!$E42,'List Rev. 3'!$E$18:$E$2700,'New Summary'!Q$5)</f>
        <v>0</v>
      </c>
      <c r="R42" s="98">
        <f>SUMIFS('List Rev. 3'!$AC$18:$AC$2700,'List Rev. 3'!$A$18:$A$2700,'New Summary'!$B42,'List Rev. 3'!$I$18:$I$2700,'New Summary'!$E42,'List Rev. 3'!$E$18:$E$2700,'New Summary'!Q$5)</f>
        <v>0</v>
      </c>
      <c r="S42" s="98">
        <f>SUMIFS('List Rev. 3'!$AA$18:$AA$2700,'List Rev. 3'!$A$18:$A$2700,'New Summary'!$B42,'List Rev. 3'!$I$18:$I$2700,'New Summary'!$E42,'List Rev. 3'!$E$18:$E$2700,'New Summary'!S$5)</f>
        <v>0</v>
      </c>
      <c r="T42" s="98">
        <f>SUMIFS('List Rev. 3'!$AC$18:$AC$2700,'List Rev. 3'!$A$18:$A$2700,'New Summary'!$B42,'List Rev. 3'!$I$18:$I$2700,'New Summary'!$E42,'List Rev. 3'!$E$18:$E$2700,'New Summary'!S$5)</f>
        <v>0</v>
      </c>
      <c r="U42" s="98">
        <f>SUMIFS('List Rev. 3'!$AA$18:$AA$2700,'List Rev. 3'!$A$18:$A$2700,'New Summary'!$B42,'List Rev. 3'!$I$18:$I$2700,'New Summary'!$E42,'List Rev. 3'!$E$18:$E$2700,'New Summary'!U$5)</f>
        <v>0</v>
      </c>
      <c r="V42" s="98">
        <f>SUMIFS('List Rev. 3'!$AC$18:$AC$2700,'List Rev. 3'!$A$18:$A$2700,'New Summary'!$B42,'List Rev. 3'!$I$18:$I$2700,'New Summary'!$E42,'List Rev. 3'!$E$18:$E$2700,'New Summary'!U$5)</f>
        <v>0</v>
      </c>
      <c r="W42" s="98">
        <f>SUMIFS('List Rev. 3'!$AA$18:$AA$2700,'List Rev. 3'!$A$18:$A$2700,'New Summary'!$B42,'List Rev. 3'!$I$18:$I$2700,'New Summary'!$E42,'List Rev. 3'!$E$18:$E$2700,'New Summary'!W$5)</f>
        <v>0</v>
      </c>
      <c r="X42" s="98">
        <f>SUMIFS('List Rev. 3'!$AC$18:$AC$2700,'List Rev. 3'!$A$18:$A$2700,'New Summary'!$B42,'List Rev. 3'!$I$18:$I$2700,'New Summary'!$E42,'List Rev. 3'!$E$18:$E$2700,'New Summary'!W$5)</f>
        <v>0</v>
      </c>
      <c r="Y42" s="98">
        <f>SUMIFS('List Rev. 3'!$AA$18:$AA$2700,'List Rev. 3'!$A$18:$A$2700,'New Summary'!$B42,'List Rev. 3'!$I$18:$I$2700,'New Summary'!$E42,'List Rev. 3'!$E$18:$E$2700,'New Summary'!Y$5)</f>
        <v>0</v>
      </c>
      <c r="Z42" s="98">
        <f>SUMIFS('List Rev. 3'!$AC$18:$AC$2700,'List Rev. 3'!$A$18:$A$2700,'New Summary'!$B42,'List Rev. 3'!$I$18:$I$2700,'New Summary'!$E42,'List Rev. 3'!$E$18:$E$2700,'New Summary'!Y$5)</f>
        <v>0</v>
      </c>
    </row>
    <row r="43" spans="1:26" ht="19.8" hidden="1" customHeight="1" x14ac:dyDescent="0.3">
      <c r="A43" s="3">
        <f t="shared" si="2"/>
        <v>36</v>
      </c>
      <c r="B43" s="29" t="str" cm="1">
        <f t="array" ref="B43">_xlfn.IFS(G43&gt;=65,"Heavy",G43&lt;=25,"Light",G43&gt;=26-64,"Medium")</f>
        <v>Heavy</v>
      </c>
      <c r="C43" s="4" t="s">
        <v>2787</v>
      </c>
      <c r="D43" s="3" t="s">
        <v>2824</v>
      </c>
      <c r="E43" s="3" t="s">
        <v>227</v>
      </c>
      <c r="F43" s="3" t="s">
        <v>2804</v>
      </c>
      <c r="G43" s="3">
        <v>75.5</v>
      </c>
      <c r="H43" s="3" t="s">
        <v>2496</v>
      </c>
      <c r="I43" s="79">
        <f t="shared" si="0"/>
        <v>102.29000000000002</v>
      </c>
      <c r="J43" s="79">
        <f t="shared" si="1"/>
        <v>7722.8949999999995</v>
      </c>
      <c r="K43" s="98">
        <f>SUMIFS('List Rev. 3'!$AA$18:$AA$2700,'List Rev. 3'!$A$18:$A$2700,'New Summary'!$B43,'List Rev. 3'!$I$18:$I$2700,'New Summary'!$E43,'List Rev. 3'!$E$18:$E$2700,'New Summary'!K$5)</f>
        <v>39</v>
      </c>
      <c r="L43" s="98">
        <f>K43*G43</f>
        <v>2944.5</v>
      </c>
      <c r="M43" s="98">
        <f>SUMIFS('List Rev. 3'!$AA$18:$AA$2700,'List Rev. 3'!$A$18:$A$2700,'New Summary'!$B43,'List Rev. 3'!$I$18:$I$2700,'New Summary'!$E43,'List Rev. 3'!$E$18:$E$2700,'New Summary'!M$5)</f>
        <v>25.200000000000003</v>
      </c>
      <c r="N43" s="98">
        <f>SUMIFS('List Rev. 3'!$AC$18:$AC$2700,'List Rev. 3'!$A$18:$A$2700,'New Summary'!$B43,'List Rev. 3'!$I$18:$I$2700,'New Summary'!$E43,'List Rev. 3'!$E$18:$E$2700,'New Summary'!M$5)</f>
        <v>1902.6</v>
      </c>
      <c r="O43" s="98">
        <f>SUMIFS('List Rev. 3'!$AA$18:$AA$2700,'List Rev. 3'!$A$18:$A$2700,'New Summary'!$B43,'List Rev. 3'!$I$18:$I$2700,'New Summary'!$E43,'List Rev. 3'!$E$18:$E$2700,'New Summary'!O$5)</f>
        <v>27.290000000000003</v>
      </c>
      <c r="P43" s="98">
        <f t="shared" ref="P43:P44" si="7">O43*G43</f>
        <v>2060.395</v>
      </c>
      <c r="Q43" s="98">
        <f>SUMIFS('List Rev. 3'!$AA$18:$AA$2700,'List Rev. 3'!$A$18:$A$2700,'New Summary'!$B43,'List Rev. 3'!$I$18:$I$2700,'New Summary'!$E43,'List Rev. 3'!$E$18:$E$2700,'New Summary'!Q$5)</f>
        <v>0</v>
      </c>
      <c r="R43" s="98">
        <f>SUMIFS('List Rev. 3'!$AC$18:$AC$2700,'List Rev. 3'!$A$18:$A$2700,'New Summary'!$B43,'List Rev. 3'!$I$18:$I$2700,'New Summary'!$E43,'List Rev. 3'!$E$18:$E$2700,'New Summary'!Q$5)</f>
        <v>0</v>
      </c>
      <c r="S43" s="98">
        <f>SUMIFS('List Rev. 3'!$AA$18:$AA$2700,'List Rev. 3'!$A$18:$A$2700,'New Summary'!$B43,'List Rev. 3'!$I$18:$I$2700,'New Summary'!$E43,'List Rev. 3'!$E$18:$E$2700,'New Summary'!S$5)</f>
        <v>0</v>
      </c>
      <c r="T43" s="98">
        <f>SUMIFS('List Rev. 3'!$AC$18:$AC$2700,'List Rev. 3'!$A$18:$A$2700,'New Summary'!$B43,'List Rev. 3'!$I$18:$I$2700,'New Summary'!$E43,'List Rev. 3'!$E$18:$E$2700,'New Summary'!S$5)</f>
        <v>0</v>
      </c>
      <c r="U43" s="98">
        <f>SUMIFS('List Rev. 3'!$AA$18:$AA$2700,'List Rev. 3'!$A$18:$A$2700,'New Summary'!$B43,'List Rev. 3'!$I$18:$I$2700,'New Summary'!$E43,'List Rev. 3'!$E$18:$E$2700,'New Summary'!U$5)</f>
        <v>10.800000000000004</v>
      </c>
      <c r="V43" s="98">
        <f>SUMIFS('List Rev. 3'!$AC$18:$AC$2700,'List Rev. 3'!$A$18:$A$2700,'New Summary'!$B43,'List Rev. 3'!$I$18:$I$2700,'New Summary'!$E43,'List Rev. 3'!$E$18:$E$2700,'New Summary'!U$5)</f>
        <v>815.39999999999952</v>
      </c>
      <c r="W43" s="98">
        <f>SUMIFS('List Rev. 3'!$AA$18:$AA$2700,'List Rev. 3'!$A$18:$A$2700,'New Summary'!$B43,'List Rev. 3'!$I$18:$I$2700,'New Summary'!$E43,'List Rev. 3'!$E$18:$E$2700,'New Summary'!W$5)</f>
        <v>0</v>
      </c>
      <c r="X43" s="98">
        <f>SUMIFS('List Rev. 3'!$AC$18:$AC$2700,'List Rev. 3'!$A$18:$A$2700,'New Summary'!$B43,'List Rev. 3'!$I$18:$I$2700,'New Summary'!$E43,'List Rev. 3'!$E$18:$E$2700,'New Summary'!W$5)</f>
        <v>0</v>
      </c>
      <c r="Y43" s="98">
        <f>SUMIFS('List Rev. 3'!$AA$18:$AA$2700,'List Rev. 3'!$A$18:$A$2700,'New Summary'!$B43,'List Rev. 3'!$I$18:$I$2700,'New Summary'!$E43,'List Rev. 3'!$E$18:$E$2700,'New Summary'!Y$5)</f>
        <v>0</v>
      </c>
      <c r="Z43" s="98">
        <f>SUMIFS('List Rev. 3'!$AC$18:$AC$2700,'List Rev. 3'!$A$18:$A$2700,'New Summary'!$B43,'List Rev. 3'!$I$18:$I$2700,'New Summary'!$E43,'List Rev. 3'!$E$18:$E$2700,'New Summary'!Y$5)</f>
        <v>0</v>
      </c>
    </row>
    <row r="44" spans="1:26" ht="19.8" hidden="1" customHeight="1" x14ac:dyDescent="0.3">
      <c r="A44" s="3">
        <f t="shared" si="2"/>
        <v>37</v>
      </c>
      <c r="B44" s="29" t="str" cm="1">
        <f t="array" ref="B44">_xlfn.IFS(G44&gt;=65,"Heavy",G44&lt;=25,"Light",G44&gt;=26-64,"Medium")</f>
        <v>Heavy</v>
      </c>
      <c r="C44" s="4" t="s">
        <v>2787</v>
      </c>
      <c r="D44" s="3" t="s">
        <v>2824</v>
      </c>
      <c r="E44" s="3" t="s">
        <v>1200</v>
      </c>
      <c r="F44" s="3" t="s">
        <v>2804</v>
      </c>
      <c r="G44" s="3">
        <v>75.5</v>
      </c>
      <c r="H44" s="3" t="s">
        <v>2496</v>
      </c>
      <c r="I44" s="79">
        <f t="shared" si="0"/>
        <v>19.7</v>
      </c>
      <c r="J44" s="79">
        <f t="shared" si="1"/>
        <v>1487.35</v>
      </c>
      <c r="K44" s="98">
        <f>SUMIFS('List Rev. 3'!$AA$18:$AA$2700,'List Rev. 3'!$A$18:$A$2700,'New Summary'!$B44,'List Rev. 3'!$I$18:$I$2700,'New Summary'!$E44,'List Rev. 3'!$E$18:$E$2700,'New Summary'!K$5)</f>
        <v>0</v>
      </c>
      <c r="L44" s="98">
        <f>SUMIFS('List Rev. 3'!$AC$18:$AC$2700,'List Rev. 3'!$A$18:$A$2700,'New Summary'!$B44,'List Rev. 3'!$I$18:$I$2700,'New Summary'!$E44,'List Rev. 3'!$E$18:$E$2700,'New Summary'!K$5)</f>
        <v>0</v>
      </c>
      <c r="M44" s="98">
        <f>SUMIFS('List Rev. 3'!$AA$18:$AA$2700,'List Rev. 3'!$A$18:$A$2700,'New Summary'!$B44,'List Rev. 3'!$I$18:$I$2700,'New Summary'!$E44,'List Rev. 3'!$E$18:$E$2700,'New Summary'!M$5)</f>
        <v>12.9</v>
      </c>
      <c r="N44" s="98">
        <f>SUMIFS('List Rev. 3'!$AC$18:$AC$2700,'List Rev. 3'!$A$18:$A$2700,'New Summary'!$B44,'List Rev. 3'!$I$18:$I$2700,'New Summary'!$E44,'List Rev. 3'!$E$18:$E$2700,'New Summary'!M$5)</f>
        <v>973.95</v>
      </c>
      <c r="O44" s="98">
        <f>SUMIFS('List Rev. 3'!$AA$18:$AA$2700,'List Rev. 3'!$A$18:$A$2700,'New Summary'!$B44,'List Rev. 3'!$I$18:$I$2700,'New Summary'!$E44,'List Rev. 3'!$E$18:$E$2700,'New Summary'!O$5)</f>
        <v>6.8</v>
      </c>
      <c r="P44" s="98">
        <f t="shared" si="7"/>
        <v>513.4</v>
      </c>
      <c r="Q44" s="98">
        <f>SUMIFS('List Rev. 3'!$AA$18:$AA$2700,'List Rev. 3'!$A$18:$A$2700,'New Summary'!$B44,'List Rev. 3'!$I$18:$I$2700,'New Summary'!$E44,'List Rev. 3'!$E$18:$E$2700,'New Summary'!Q$5)</f>
        <v>0</v>
      </c>
      <c r="R44" s="98">
        <f>SUMIFS('List Rev. 3'!$AC$18:$AC$2700,'List Rev. 3'!$A$18:$A$2700,'New Summary'!$B44,'List Rev. 3'!$I$18:$I$2700,'New Summary'!$E44,'List Rev. 3'!$E$18:$E$2700,'New Summary'!Q$5)</f>
        <v>0</v>
      </c>
      <c r="S44" s="98">
        <f>SUMIFS('List Rev. 3'!$AA$18:$AA$2700,'List Rev. 3'!$A$18:$A$2700,'New Summary'!$B44,'List Rev. 3'!$I$18:$I$2700,'New Summary'!$E44,'List Rev. 3'!$E$18:$E$2700,'New Summary'!S$5)</f>
        <v>0</v>
      </c>
      <c r="T44" s="98">
        <f>SUMIFS('List Rev. 3'!$AC$18:$AC$2700,'List Rev. 3'!$A$18:$A$2700,'New Summary'!$B44,'List Rev. 3'!$I$18:$I$2700,'New Summary'!$E44,'List Rev. 3'!$E$18:$E$2700,'New Summary'!S$5)</f>
        <v>0</v>
      </c>
      <c r="U44" s="98">
        <f>SUMIFS('List Rev. 3'!$AA$18:$AA$2700,'List Rev. 3'!$A$18:$A$2700,'New Summary'!$B44,'List Rev. 3'!$I$18:$I$2700,'New Summary'!$E44,'List Rev. 3'!$E$18:$E$2700,'New Summary'!U$5)</f>
        <v>0</v>
      </c>
      <c r="V44" s="98">
        <f>SUMIFS('List Rev. 3'!$AC$18:$AC$2700,'List Rev. 3'!$A$18:$A$2700,'New Summary'!$B44,'List Rev. 3'!$I$18:$I$2700,'New Summary'!$E44,'List Rev. 3'!$E$18:$E$2700,'New Summary'!U$5)</f>
        <v>0</v>
      </c>
      <c r="W44" s="98">
        <f>SUMIFS('List Rev. 3'!$AA$18:$AA$2700,'List Rev. 3'!$A$18:$A$2700,'New Summary'!$B44,'List Rev. 3'!$I$18:$I$2700,'New Summary'!$E44,'List Rev. 3'!$E$18:$E$2700,'New Summary'!W$5)</f>
        <v>0</v>
      </c>
      <c r="X44" s="98">
        <f>SUMIFS('List Rev. 3'!$AC$18:$AC$2700,'List Rev. 3'!$A$18:$A$2700,'New Summary'!$B44,'List Rev. 3'!$I$18:$I$2700,'New Summary'!$E44,'List Rev. 3'!$E$18:$E$2700,'New Summary'!W$5)</f>
        <v>0</v>
      </c>
      <c r="Y44" s="98">
        <f>SUMIFS('List Rev. 3'!$AA$18:$AA$2700,'List Rev. 3'!$A$18:$A$2700,'New Summary'!$B44,'List Rev. 3'!$I$18:$I$2700,'New Summary'!$E44,'List Rev. 3'!$E$18:$E$2700,'New Summary'!Y$5)</f>
        <v>0</v>
      </c>
      <c r="Z44" s="98">
        <f>SUMIFS('List Rev. 3'!$AC$18:$AC$2700,'List Rev. 3'!$A$18:$A$2700,'New Summary'!$B44,'List Rev. 3'!$I$18:$I$2700,'New Summary'!$E44,'List Rev. 3'!$E$18:$E$2700,'New Summary'!Y$5)</f>
        <v>0</v>
      </c>
    </row>
    <row r="45" spans="1:26" ht="19.8" hidden="1" customHeight="1" x14ac:dyDescent="0.3">
      <c r="A45" s="3">
        <f t="shared" si="2"/>
        <v>38</v>
      </c>
      <c r="B45" s="29" t="str" cm="1">
        <f t="array" ref="B45">_xlfn.IFS(G45&gt;=65,"Heavy",G45&lt;=25,"Light",G45&gt;=26-64,"Medium")</f>
        <v>Heavy</v>
      </c>
      <c r="C45" s="4" t="s">
        <v>2787</v>
      </c>
      <c r="D45" s="3" t="s">
        <v>2824</v>
      </c>
      <c r="E45" s="3" t="s">
        <v>39</v>
      </c>
      <c r="F45" s="3" t="s">
        <v>2804</v>
      </c>
      <c r="G45" s="3">
        <v>75.5</v>
      </c>
      <c r="H45" s="3" t="s">
        <v>2496</v>
      </c>
      <c r="I45" s="79">
        <f t="shared" si="0"/>
        <v>3.3</v>
      </c>
      <c r="J45" s="79">
        <f t="shared" si="1"/>
        <v>249.14999999999998</v>
      </c>
      <c r="K45" s="98">
        <f>SUMIFS('List Rev. 3'!$AA$18:$AA$2700,'List Rev. 3'!$A$18:$A$2700,'New Summary'!$B45,'List Rev. 3'!$I$18:$I$2700,'New Summary'!$E45,'List Rev. 3'!$E$18:$E$2700,'New Summary'!K$5)</f>
        <v>3.3</v>
      </c>
      <c r="L45" s="98">
        <f>K45*G45</f>
        <v>249.14999999999998</v>
      </c>
      <c r="M45" s="98">
        <f>SUMIFS('List Rev. 3'!$AA$18:$AA$2700,'List Rev. 3'!$A$18:$A$2700,'New Summary'!$B45,'List Rev. 3'!$I$18:$I$2700,'New Summary'!$E45,'List Rev. 3'!$E$18:$E$2700,'New Summary'!M$5)</f>
        <v>0</v>
      </c>
      <c r="N45" s="98">
        <f>SUMIFS('List Rev. 3'!$AC$18:$AC$2700,'List Rev. 3'!$A$18:$A$2700,'New Summary'!$B45,'List Rev. 3'!$I$18:$I$2700,'New Summary'!$E45,'List Rev. 3'!$E$18:$E$2700,'New Summary'!M$5)</f>
        <v>0</v>
      </c>
      <c r="O45" s="98">
        <f>SUMIFS('List Rev. 3'!$AA$18:$AA$2700,'List Rev. 3'!$A$18:$A$2700,'New Summary'!$B45,'List Rev. 3'!$I$18:$I$2700,'New Summary'!$E45,'List Rev. 3'!$E$18:$E$2700,'New Summary'!O$5)</f>
        <v>0</v>
      </c>
      <c r="P45" s="98">
        <f>SUMIFS('List Rev. 3'!$AC$18:$AC$2700,'List Rev. 3'!$A$18:$A$2700,'New Summary'!$B45,'List Rev. 3'!$I$18:$I$2700,'New Summary'!$E45,'List Rev. 3'!$E$18:$E$2700,'New Summary'!O$5)</f>
        <v>0</v>
      </c>
      <c r="Q45" s="98">
        <f>SUMIFS('List Rev. 3'!$AA$18:$AA$2700,'List Rev. 3'!$A$18:$A$2700,'New Summary'!$B45,'List Rev. 3'!$I$18:$I$2700,'New Summary'!$E45,'List Rev. 3'!$E$18:$E$2700,'New Summary'!Q$5)</f>
        <v>0</v>
      </c>
      <c r="R45" s="98">
        <f>SUMIFS('List Rev. 3'!$AC$18:$AC$2700,'List Rev. 3'!$A$18:$A$2700,'New Summary'!$B45,'List Rev. 3'!$I$18:$I$2700,'New Summary'!$E45,'List Rev. 3'!$E$18:$E$2700,'New Summary'!Q$5)</f>
        <v>0</v>
      </c>
      <c r="S45" s="98">
        <f>SUMIFS('List Rev. 3'!$AA$18:$AA$2700,'List Rev. 3'!$A$18:$A$2700,'New Summary'!$B45,'List Rev. 3'!$I$18:$I$2700,'New Summary'!$E45,'List Rev. 3'!$E$18:$E$2700,'New Summary'!S$5)</f>
        <v>0</v>
      </c>
      <c r="T45" s="98">
        <f>SUMIFS('List Rev. 3'!$AC$18:$AC$2700,'List Rev. 3'!$A$18:$A$2700,'New Summary'!$B45,'List Rev. 3'!$I$18:$I$2700,'New Summary'!$E45,'List Rev. 3'!$E$18:$E$2700,'New Summary'!S$5)</f>
        <v>0</v>
      </c>
      <c r="U45" s="98">
        <f>SUMIFS('List Rev. 3'!$AA$18:$AA$2700,'List Rev. 3'!$A$18:$A$2700,'New Summary'!$B45,'List Rev. 3'!$I$18:$I$2700,'New Summary'!$E45,'List Rev. 3'!$E$18:$E$2700,'New Summary'!U$5)</f>
        <v>0</v>
      </c>
      <c r="V45" s="98">
        <f>SUMIFS('List Rev. 3'!$AC$18:$AC$2700,'List Rev. 3'!$A$18:$A$2700,'New Summary'!$B45,'List Rev. 3'!$I$18:$I$2700,'New Summary'!$E45,'List Rev. 3'!$E$18:$E$2700,'New Summary'!U$5)</f>
        <v>0</v>
      </c>
      <c r="W45" s="98">
        <f>SUMIFS('List Rev. 3'!$AA$18:$AA$2700,'List Rev. 3'!$A$18:$A$2700,'New Summary'!$B45,'List Rev. 3'!$I$18:$I$2700,'New Summary'!$E45,'List Rev. 3'!$E$18:$E$2700,'New Summary'!W$5)</f>
        <v>0</v>
      </c>
      <c r="X45" s="98">
        <f>SUMIFS('List Rev. 3'!$AC$18:$AC$2700,'List Rev. 3'!$A$18:$A$2700,'New Summary'!$B45,'List Rev. 3'!$I$18:$I$2700,'New Summary'!$E45,'List Rev. 3'!$E$18:$E$2700,'New Summary'!W$5)</f>
        <v>0</v>
      </c>
      <c r="Y45" s="98">
        <f>SUMIFS('List Rev. 3'!$AA$18:$AA$2700,'List Rev. 3'!$A$18:$A$2700,'New Summary'!$B45,'List Rev. 3'!$I$18:$I$2700,'New Summary'!$E45,'List Rev. 3'!$E$18:$E$2700,'New Summary'!Y$5)</f>
        <v>0</v>
      </c>
      <c r="Z45" s="98">
        <f>SUMIFS('List Rev. 3'!$AC$18:$AC$2700,'List Rev. 3'!$A$18:$A$2700,'New Summary'!$B45,'List Rev. 3'!$I$18:$I$2700,'New Summary'!$E45,'List Rev. 3'!$E$18:$E$2700,'New Summary'!Y$5)</f>
        <v>0</v>
      </c>
    </row>
    <row r="46" spans="1:26" ht="19.8" hidden="1" customHeight="1" x14ac:dyDescent="0.3">
      <c r="A46" s="3">
        <f t="shared" si="2"/>
        <v>39</v>
      </c>
      <c r="B46" s="29" t="str" cm="1">
        <f t="array" ref="B46">_xlfn.IFS(G46&gt;=65,"Heavy",G46&lt;=25,"Light",G46&gt;=26-64,"Medium")</f>
        <v>Heavy</v>
      </c>
      <c r="C46" s="4" t="s">
        <v>2787</v>
      </c>
      <c r="D46" s="3" t="s">
        <v>2825</v>
      </c>
      <c r="E46" s="3" t="s">
        <v>920</v>
      </c>
      <c r="F46" s="3" t="s">
        <v>2800</v>
      </c>
      <c r="G46" s="3">
        <v>79.7</v>
      </c>
      <c r="H46" s="3" t="s">
        <v>2496</v>
      </c>
      <c r="I46" s="79">
        <f t="shared" si="0"/>
        <v>64.166800000000009</v>
      </c>
      <c r="J46" s="79">
        <f t="shared" si="1"/>
        <v>5114.0939600000011</v>
      </c>
      <c r="K46" s="98">
        <f>SUMIFS('List Rev. 3'!$AA$18:$AA$2700,'List Rev. 3'!$A$18:$A$2700,'New Summary'!$B46,'List Rev. 3'!$I$18:$I$2700,'New Summary'!$E46,'List Rev. 3'!$E$18:$E$2700,'New Summary'!K$5)</f>
        <v>0</v>
      </c>
      <c r="L46" s="98">
        <f>SUMIFS('List Rev. 3'!$AC$18:$AC$2700,'List Rev. 3'!$A$18:$A$2700,'New Summary'!$B46,'List Rev. 3'!$I$18:$I$2700,'New Summary'!$E46,'List Rev. 3'!$E$18:$E$2700,'New Summary'!K$5)</f>
        <v>0</v>
      </c>
      <c r="M46" s="98">
        <f>SUMIFS('List Rev. 3'!$AA$18:$AA$2700,'List Rev. 3'!$A$18:$A$2700,'New Summary'!$B46,'List Rev. 3'!$I$18:$I$2700,'New Summary'!$E46,'List Rev. 3'!$E$18:$E$2700,'New Summary'!M$5,'List Rev. 3'!$C$18:$C$2700,'New Summary'!$D46)</f>
        <v>60.481800000000014</v>
      </c>
      <c r="N46" s="98">
        <f>M$46*G$46</f>
        <v>4820.3994600000015</v>
      </c>
      <c r="O46" s="98">
        <f>SUMIFS('List Rev. 3'!$AA$18:$AA$2700,'List Rev. 3'!$A$18:$A$2700,'New Summary'!$B46,'List Rev. 3'!$I$18:$I$2700,'New Summary'!$E46,'List Rev. 3'!$E$18:$E$2700,'New Summary'!O$5,'List Rev. 3'!$C$18:$C$2700,'New Summary'!$D46)</f>
        <v>0</v>
      </c>
      <c r="P46" s="98">
        <f t="shared" ref="P46" si="8">O$46*I$46</f>
        <v>0</v>
      </c>
      <c r="Q46" s="98">
        <f>SUMIFS('List Rev. 3'!$AA$18:$AA$2700,'List Rev. 3'!$A$18:$A$2700,'New Summary'!$B46,'List Rev. 3'!$I$18:$I$2700,'New Summary'!$E46,'List Rev. 3'!$E$18:$E$2700,'New Summary'!Q$5)</f>
        <v>0</v>
      </c>
      <c r="R46" s="98">
        <f>SUMIFS('List Rev. 3'!$AC$18:$AC$2700,'List Rev. 3'!$A$18:$A$2700,'New Summary'!$B46,'List Rev. 3'!$I$18:$I$2700,'New Summary'!$E46,'List Rev. 3'!$E$18:$E$2700,'New Summary'!Q$5)</f>
        <v>0</v>
      </c>
      <c r="S46" s="98">
        <f>SUMIFS('List Rev. 3'!$AA$18:$AA$2700,'List Rev. 3'!$A$18:$A$2700,'New Summary'!$B46,'List Rev. 3'!$I$18:$I$2700,'New Summary'!$E46,'List Rev. 3'!$E$18:$E$2700,'New Summary'!S$5)</f>
        <v>0</v>
      </c>
      <c r="T46" s="98">
        <f>SUMIFS('List Rev. 3'!$AC$18:$AC$2700,'List Rev. 3'!$A$18:$A$2700,'New Summary'!$B46,'List Rev. 3'!$I$18:$I$2700,'New Summary'!$E46,'List Rev. 3'!$E$18:$E$2700,'New Summary'!S$5)</f>
        <v>0</v>
      </c>
      <c r="U46" s="98">
        <f>SUMIFS('List Rev. 3'!$AA$18:$AA$2700,'List Rev. 3'!$A$18:$A$2700,'New Summary'!$B46,'List Rev. 3'!$I$18:$I$2700,'New Summary'!$E46,'List Rev. 3'!$E$18:$E$2700,'New Summary'!U$5)</f>
        <v>3.6849999999999992</v>
      </c>
      <c r="V46" s="98">
        <f>U46*G46</f>
        <v>293.69449999999995</v>
      </c>
      <c r="W46" s="98">
        <f>SUMIFS('List Rev. 3'!$AA$18:$AA$2700,'List Rev. 3'!$A$18:$A$2700,'New Summary'!$B46,'List Rev. 3'!$I$18:$I$2700,'New Summary'!$E46,'List Rev. 3'!$E$18:$E$2700,'New Summary'!W$5)</f>
        <v>0</v>
      </c>
      <c r="X46" s="98">
        <f>SUMIFS('List Rev. 3'!$AC$18:$AC$2700,'List Rev. 3'!$A$18:$A$2700,'New Summary'!$B46,'List Rev. 3'!$I$18:$I$2700,'New Summary'!$E46,'List Rev. 3'!$E$18:$E$2700,'New Summary'!W$5)</f>
        <v>0</v>
      </c>
      <c r="Y46" s="98">
        <f>SUMIFS('List Rev. 3'!$AA$18:$AA$2700,'List Rev. 3'!$A$18:$A$2700,'New Summary'!$B46,'List Rev. 3'!$I$18:$I$2700,'New Summary'!$E46,'List Rev. 3'!$E$18:$E$2700,'New Summary'!Y$5)</f>
        <v>0</v>
      </c>
      <c r="Z46" s="98">
        <f>SUMIFS('List Rev. 3'!$AC$18:$AC$2700,'List Rev. 3'!$A$18:$A$2700,'New Summary'!$B46,'List Rev. 3'!$I$18:$I$2700,'New Summary'!$E46,'List Rev. 3'!$E$18:$E$2700,'New Summary'!Y$5)</f>
        <v>0</v>
      </c>
    </row>
    <row r="47" spans="1:26" ht="19.8" hidden="1" customHeight="1" x14ac:dyDescent="0.3">
      <c r="A47" s="3">
        <f t="shared" si="2"/>
        <v>40</v>
      </c>
      <c r="B47" s="29" t="str" cm="1">
        <f t="array" ref="B47">_xlfn.IFS(G47&gt;=65,"Heavy",G47&lt;=25,"Light",G47&gt;=26-64,"Medium")</f>
        <v>Heavy</v>
      </c>
      <c r="C47" s="4" t="s">
        <v>2787</v>
      </c>
      <c r="D47" s="3" t="s">
        <v>2824</v>
      </c>
      <c r="E47" s="3" t="s">
        <v>920</v>
      </c>
      <c r="F47" s="3" t="s">
        <v>2800</v>
      </c>
      <c r="G47" s="3">
        <v>79.7</v>
      </c>
      <c r="H47" s="3" t="s">
        <v>2496</v>
      </c>
      <c r="I47" s="79">
        <f t="shared" ref="I47" si="9">M47+O47+Q47+K47+S47+U47+W47+Y47</f>
        <v>74.2</v>
      </c>
      <c r="J47" s="79">
        <f t="shared" ref="J47" si="10">N47+P47+R47+L47+T47+V47+X47+Z47</f>
        <v>5829.04</v>
      </c>
      <c r="K47" s="98">
        <f>SUMIFS('List Rev. 3'!$AA$18:$AA$2700,'List Rev. 3'!$A$18:$A$2700,'New Summary'!$B47,'List Rev. 3'!$I$18:$I$2700,'New Summary'!$E47,'List Rev. 3'!$E$18:$E$2700,'New Summary'!K$5)</f>
        <v>0</v>
      </c>
      <c r="L47" s="98">
        <f>SUMIFS('List Rev. 3'!$AC$18:$AC$2700,'List Rev. 3'!$A$18:$A$2700,'New Summary'!$B47,'List Rev. 3'!$I$18:$I$2700,'New Summary'!$E47,'List Rev. 3'!$E$18:$E$2700,'New Summary'!K$5)</f>
        <v>0</v>
      </c>
      <c r="M47" s="98">
        <f>SUMIFS('List Rev. 3'!$AA$18:$AA$2700,'List Rev. 3'!$A$18:$A$2700,'New Summary'!$B47,'List Rev. 3'!$I$18:$I$2700,'New Summary'!$E47,'List Rev. 3'!$E$18:$E$2700,'New Summary'!M$5,'List Rev. 3'!$C$18:$C$2700,'New Summary'!$D47)</f>
        <v>58.8</v>
      </c>
      <c r="N47" s="98">
        <f>M47*G47</f>
        <v>4686.3599999999997</v>
      </c>
      <c r="O47" s="98">
        <f>SUMIFS('List Rev. 3'!$AA$18:$AA$2700,'List Rev. 3'!$A$18:$A$2700,'New Summary'!$B47,'List Rev. 3'!$I$18:$I$2700,'New Summary'!$E47,'List Rev. 3'!$E$18:$E$2700,'New Summary'!O$5,'List Rev. 3'!$C$18:$C$2700,'New Summary'!$D47)</f>
        <v>15.4</v>
      </c>
      <c r="P47" s="98">
        <f>O47*$I47</f>
        <v>1142.68</v>
      </c>
      <c r="Q47" s="98">
        <f>SUMIFS('List Rev. 3'!$AA$18:$AA$2700,'List Rev. 3'!$A$18:$A$2700,'New Summary'!$B47,'List Rev. 3'!$I$18:$I$2700,'New Summary'!$E47,'List Rev. 3'!$E$18:$E$2700,'New Summary'!Q$5)</f>
        <v>0</v>
      </c>
      <c r="R47" s="98">
        <f>SUMIFS('List Rev. 3'!$AC$18:$AC$2700,'List Rev. 3'!$A$18:$A$2700,'New Summary'!$B47,'List Rev. 3'!$I$18:$I$2700,'New Summary'!$E47,'List Rev. 3'!$E$18:$E$2700,'New Summary'!Q$5)</f>
        <v>0</v>
      </c>
      <c r="S47" s="98">
        <f>SUMIFS('List Rev. 3'!$AA$18:$AA$2700,'List Rev. 3'!$A$18:$A$2700,'New Summary'!$B47,'List Rev. 3'!$I$18:$I$2700,'New Summary'!$E47,'List Rev. 3'!$E$18:$E$2700,'New Summary'!S$5)</f>
        <v>0</v>
      </c>
      <c r="T47" s="98">
        <f>SUMIFS('List Rev. 3'!$AC$18:$AC$2700,'List Rev. 3'!$A$18:$A$2700,'New Summary'!$B47,'List Rev. 3'!$I$18:$I$2700,'New Summary'!$E47,'List Rev. 3'!$E$18:$E$2700,'New Summary'!S$5)</f>
        <v>0</v>
      </c>
      <c r="U47" s="98">
        <v>0</v>
      </c>
      <c r="V47" s="98">
        <f t="shared" ref="V47:V48" si="11">U47*G47</f>
        <v>0</v>
      </c>
      <c r="W47" s="98">
        <f>SUMIFS('List Rev. 3'!$AA$18:$AA$2700,'List Rev. 3'!$A$18:$A$2700,'New Summary'!$B47,'List Rev. 3'!$I$18:$I$2700,'New Summary'!$E47,'List Rev. 3'!$E$18:$E$2700,'New Summary'!W$5)</f>
        <v>0</v>
      </c>
      <c r="X47" s="98">
        <f>SUMIFS('List Rev. 3'!$AC$18:$AC$2700,'List Rev. 3'!$A$18:$A$2700,'New Summary'!$B47,'List Rev. 3'!$I$18:$I$2700,'New Summary'!$E47,'List Rev. 3'!$E$18:$E$2700,'New Summary'!W$5)</f>
        <v>0</v>
      </c>
      <c r="Y47" s="98">
        <f>SUMIFS('List Rev. 3'!$AA$18:$AA$2700,'List Rev. 3'!$A$18:$A$2700,'New Summary'!$B47,'List Rev. 3'!$I$18:$I$2700,'New Summary'!$E47,'List Rev. 3'!$E$18:$E$2700,'New Summary'!Y$5)</f>
        <v>0</v>
      </c>
      <c r="Z47" s="98">
        <f>SUMIFS('List Rev. 3'!$AC$18:$AC$2700,'List Rev. 3'!$A$18:$A$2700,'New Summary'!$B47,'List Rev. 3'!$I$18:$I$2700,'New Summary'!$E47,'List Rev. 3'!$E$18:$E$2700,'New Summary'!Y$5)</f>
        <v>0</v>
      </c>
    </row>
    <row r="48" spans="1:26" ht="19.8" hidden="1" customHeight="1" x14ac:dyDescent="0.3">
      <c r="A48" s="3">
        <f t="shared" si="2"/>
        <v>41</v>
      </c>
      <c r="B48" s="29" t="str" cm="1">
        <f t="array" ref="B48">_xlfn.IFS(G48&gt;=65,"Heavy",G48&lt;=25,"Light",G48&gt;=26-64,"Medium")</f>
        <v>Heavy</v>
      </c>
      <c r="C48" s="4" t="s">
        <v>2787</v>
      </c>
      <c r="D48" s="3" t="s">
        <v>2825</v>
      </c>
      <c r="E48" s="3" t="s">
        <v>1646</v>
      </c>
      <c r="F48" s="3" t="s">
        <v>2800</v>
      </c>
      <c r="G48" s="3">
        <v>79.7</v>
      </c>
      <c r="H48" s="3" t="s">
        <v>2496</v>
      </c>
      <c r="I48" s="79">
        <f t="shared" si="0"/>
        <v>6.5999999999999979</v>
      </c>
      <c r="J48" s="79">
        <f t="shared" si="1"/>
        <v>526.01999999999987</v>
      </c>
      <c r="K48" s="98">
        <f>SUMIFS('List Rev. 3'!$AA$18:$AA$2700,'List Rev. 3'!$A$18:$A$2700,'New Summary'!$B48,'List Rev. 3'!$I$18:$I$2700,'New Summary'!$E48,'List Rev. 3'!$E$18:$E$2700,'New Summary'!K$5)</f>
        <v>0</v>
      </c>
      <c r="L48" s="98">
        <f>SUMIFS('List Rev. 3'!$AC$18:$AC$2700,'List Rev. 3'!$A$18:$A$2700,'New Summary'!$B48,'List Rev. 3'!$I$18:$I$2700,'New Summary'!$E48,'List Rev. 3'!$E$18:$E$2700,'New Summary'!K$5)</f>
        <v>0</v>
      </c>
      <c r="M48" s="98">
        <f>SUMIFS('List Rev. 3'!$AA$18:$AA$2700,'List Rev. 3'!$A$18:$A$2700,'New Summary'!$B48,'List Rev. 3'!$I$18:$I$2700,'New Summary'!$E48,'List Rev. 3'!$E$18:$E$2700,'New Summary'!M$5)</f>
        <v>0</v>
      </c>
      <c r="N48" s="98">
        <f>SUMIFS('List Rev. 3'!$AC$18:$AC$2700,'List Rev. 3'!$A$18:$A$2700,'New Summary'!$B48,'List Rev. 3'!$I$18:$I$2700,'New Summary'!$E48,'List Rev. 3'!$E$18:$E$2700,'New Summary'!M$5)</f>
        <v>0</v>
      </c>
      <c r="O48" s="98">
        <f>SUMIFS('List Rev. 3'!$AA$18:$AA$2700,'List Rev. 3'!$A$18:$A$2700,'New Summary'!$B48,'List Rev. 3'!$I$18:$I$2700,'New Summary'!$E48,'List Rev. 3'!$E$18:$E$2700,'New Summary'!O$5)</f>
        <v>0</v>
      </c>
      <c r="P48" s="98">
        <f t="shared" ref="P48:P50" si="12">O48*$I48</f>
        <v>0</v>
      </c>
      <c r="Q48" s="98">
        <f>SUMIFS('List Rev. 3'!$AA$18:$AA$2700,'List Rev. 3'!$A$18:$A$2700,'New Summary'!$B48,'List Rev. 3'!$I$18:$I$2700,'New Summary'!$E48,'List Rev. 3'!$E$18:$E$2700,'New Summary'!Q$5)</f>
        <v>0</v>
      </c>
      <c r="R48" s="98">
        <f>SUMIFS('List Rev. 3'!$AC$18:$AC$2700,'List Rev. 3'!$A$18:$A$2700,'New Summary'!$B48,'List Rev. 3'!$I$18:$I$2700,'New Summary'!$E48,'List Rev. 3'!$E$18:$E$2700,'New Summary'!Q$5)</f>
        <v>0</v>
      </c>
      <c r="S48" s="98">
        <f>SUMIFS('List Rev. 3'!$AA$18:$AA$2700,'List Rev. 3'!$A$18:$A$2700,'New Summary'!$B48,'List Rev. 3'!$I$18:$I$2700,'New Summary'!$E48,'List Rev. 3'!$E$18:$E$2700,'New Summary'!S$5)</f>
        <v>0</v>
      </c>
      <c r="T48" s="98">
        <f>SUMIFS('List Rev. 3'!$AC$18:$AC$2700,'List Rev. 3'!$A$18:$A$2700,'New Summary'!$B48,'List Rev. 3'!$I$18:$I$2700,'New Summary'!$E48,'List Rev. 3'!$E$18:$E$2700,'New Summary'!S$5)</f>
        <v>0</v>
      </c>
      <c r="U48" s="98">
        <f>SUMIFS('List Rev. 3'!$AA$18:$AA$2700,'List Rev. 3'!$A$18:$A$2700,'New Summary'!$B48,'List Rev. 3'!$I$18:$I$2700,'New Summary'!$E48,'List Rev. 3'!$E$18:$E$2700,'New Summary'!U$5)</f>
        <v>6.5999999999999979</v>
      </c>
      <c r="V48" s="98">
        <f t="shared" si="11"/>
        <v>526.01999999999987</v>
      </c>
      <c r="W48" s="98">
        <f>SUMIFS('List Rev. 3'!$AA$18:$AA$2700,'List Rev. 3'!$A$18:$A$2700,'New Summary'!$B48,'List Rev. 3'!$I$18:$I$2700,'New Summary'!$E48,'List Rev. 3'!$E$18:$E$2700,'New Summary'!W$5)</f>
        <v>0</v>
      </c>
      <c r="X48" s="98">
        <f>SUMIFS('List Rev. 3'!$AC$18:$AC$2700,'List Rev. 3'!$A$18:$A$2700,'New Summary'!$B48,'List Rev. 3'!$I$18:$I$2700,'New Summary'!$E48,'List Rev. 3'!$E$18:$E$2700,'New Summary'!W$5)</f>
        <v>0</v>
      </c>
      <c r="Y48" s="98">
        <f>SUMIFS('List Rev. 3'!$AA$18:$AA$2700,'List Rev. 3'!$A$18:$A$2700,'New Summary'!$B48,'List Rev. 3'!$I$18:$I$2700,'New Summary'!$E48,'List Rev. 3'!$E$18:$E$2700,'New Summary'!Y$5)</f>
        <v>0</v>
      </c>
      <c r="Z48" s="98">
        <f>SUMIFS('List Rev. 3'!$AC$18:$AC$2700,'List Rev. 3'!$A$18:$A$2700,'New Summary'!$B48,'List Rev. 3'!$I$18:$I$2700,'New Summary'!$E48,'List Rev. 3'!$E$18:$E$2700,'New Summary'!Y$5)</f>
        <v>0</v>
      </c>
    </row>
    <row r="49" spans="1:26" ht="19.8" hidden="1" customHeight="1" x14ac:dyDescent="0.3">
      <c r="A49" s="3">
        <f t="shared" si="2"/>
        <v>42</v>
      </c>
      <c r="B49" s="29" t="str" cm="1">
        <f t="array" ref="B49">_xlfn.IFS(G49&gt;=65,"Heavy",G49&lt;=25,"Light",G49&gt;=26-64,"Medium")</f>
        <v>Heavy</v>
      </c>
      <c r="C49" s="4" t="s">
        <v>2787</v>
      </c>
      <c r="D49" s="3" t="s">
        <v>2825</v>
      </c>
      <c r="E49" s="3" t="s">
        <v>926</v>
      </c>
      <c r="F49" s="3" t="s">
        <v>2800</v>
      </c>
      <c r="G49" s="3">
        <v>79.7</v>
      </c>
      <c r="H49" s="3" t="s">
        <v>2496</v>
      </c>
      <c r="I49" s="79">
        <f t="shared" si="0"/>
        <v>63.31280000000001</v>
      </c>
      <c r="J49" s="79">
        <f t="shared" si="1"/>
        <v>5046.0301600000003</v>
      </c>
      <c r="K49" s="98">
        <f>SUMIFS('List Rev. 3'!$AA$18:$AA$2700,'List Rev. 3'!$A$18:$A$2700,'New Summary'!$B49,'List Rev. 3'!$I$18:$I$2700,'New Summary'!$E49,'List Rev. 3'!$E$18:$E$2700,'New Summary'!K$5)</f>
        <v>0</v>
      </c>
      <c r="L49" s="98">
        <f>SUMIFS('List Rev. 3'!$AC$18:$AC$2700,'List Rev. 3'!$A$18:$A$2700,'New Summary'!$B49,'List Rev. 3'!$I$18:$I$2700,'New Summary'!$E49,'List Rev. 3'!$E$18:$E$2700,'New Summary'!K$5)</f>
        <v>0</v>
      </c>
      <c r="M49" s="98">
        <f>SUMIFS('List Rev. 3'!$AA$18:$AA$2700,'List Rev. 3'!$A$18:$A$2700,'New Summary'!$B49,'List Rev. 3'!$I$18:$I$2700,'New Summary'!$E49,'List Rev. 3'!$E$18:$E$2700,'New Summary'!M$5)</f>
        <v>63.31280000000001</v>
      </c>
      <c r="N49" s="98">
        <f>SUMIFS('List Rev. 3'!$AC$18:$AC$2700,'List Rev. 3'!$A$18:$A$2700,'New Summary'!$B49,'List Rev. 3'!$I$18:$I$2700,'New Summary'!$E49,'List Rev. 3'!$E$18:$E$2700,'New Summary'!M$5)</f>
        <v>5046.0301600000003</v>
      </c>
      <c r="O49" s="98">
        <f>SUMIFS('List Rev. 3'!$AA$18:$AA$2700,'List Rev. 3'!$A$18:$A$2700,'New Summary'!$B49,'List Rev. 3'!$I$18:$I$2700,'New Summary'!$E49,'List Rev. 3'!$E$18:$E$2700,'New Summary'!O$5)</f>
        <v>0</v>
      </c>
      <c r="P49" s="98">
        <f t="shared" si="12"/>
        <v>0</v>
      </c>
      <c r="Q49" s="98">
        <f>SUMIFS('List Rev. 3'!$AA$18:$AA$2700,'List Rev. 3'!$A$18:$A$2700,'New Summary'!$B49,'List Rev. 3'!$I$18:$I$2700,'New Summary'!$E49,'List Rev. 3'!$E$18:$E$2700,'New Summary'!Q$5)</f>
        <v>0</v>
      </c>
      <c r="R49" s="98">
        <f>SUMIFS('List Rev. 3'!$AC$18:$AC$2700,'List Rev. 3'!$A$18:$A$2700,'New Summary'!$B49,'List Rev. 3'!$I$18:$I$2700,'New Summary'!$E49,'List Rev. 3'!$E$18:$E$2700,'New Summary'!Q$5)</f>
        <v>0</v>
      </c>
      <c r="S49" s="98">
        <f>SUMIFS('List Rev. 3'!$AA$18:$AA$2700,'List Rev. 3'!$A$18:$A$2700,'New Summary'!$B49,'List Rev. 3'!$I$18:$I$2700,'New Summary'!$E49,'List Rev. 3'!$E$18:$E$2700,'New Summary'!S$5)</f>
        <v>0</v>
      </c>
      <c r="T49" s="98">
        <f>SUMIFS('List Rev. 3'!$AC$18:$AC$2700,'List Rev. 3'!$A$18:$A$2700,'New Summary'!$B49,'List Rev. 3'!$I$18:$I$2700,'New Summary'!$E49,'List Rev. 3'!$E$18:$E$2700,'New Summary'!S$5)</f>
        <v>0</v>
      </c>
      <c r="U49" s="98">
        <f>SUMIFS('List Rev. 3'!$AA$18:$AA$2700,'List Rev. 3'!$A$18:$A$2700,'New Summary'!$B49,'List Rev. 3'!$I$18:$I$2700,'New Summary'!$E49,'List Rev. 3'!$E$18:$E$2700,'New Summary'!U$5)</f>
        <v>0</v>
      </c>
      <c r="V49" s="98">
        <f>SUMIFS('List Rev. 3'!$AC$18:$AC$2700,'List Rev. 3'!$A$18:$A$2700,'New Summary'!$B49,'List Rev. 3'!$I$18:$I$2700,'New Summary'!$E49,'List Rev. 3'!$E$18:$E$2700,'New Summary'!U$5)</f>
        <v>0</v>
      </c>
      <c r="W49" s="98">
        <f>SUMIFS('List Rev. 3'!$AA$18:$AA$2700,'List Rev. 3'!$A$18:$A$2700,'New Summary'!$B49,'List Rev. 3'!$I$18:$I$2700,'New Summary'!$E49,'List Rev. 3'!$E$18:$E$2700,'New Summary'!W$5)</f>
        <v>0</v>
      </c>
      <c r="X49" s="98">
        <f>SUMIFS('List Rev. 3'!$AC$18:$AC$2700,'List Rev. 3'!$A$18:$A$2700,'New Summary'!$B49,'List Rev. 3'!$I$18:$I$2700,'New Summary'!$E49,'List Rev. 3'!$E$18:$E$2700,'New Summary'!W$5)</f>
        <v>0</v>
      </c>
      <c r="Y49" s="98">
        <f>SUMIFS('List Rev. 3'!$AA$18:$AA$2700,'List Rev. 3'!$A$18:$A$2700,'New Summary'!$B49,'List Rev. 3'!$I$18:$I$2700,'New Summary'!$E49,'List Rev. 3'!$E$18:$E$2700,'New Summary'!Y$5)</f>
        <v>0</v>
      </c>
      <c r="Z49" s="98">
        <f>SUMIFS('List Rev. 3'!$AC$18:$AC$2700,'List Rev. 3'!$A$18:$A$2700,'New Summary'!$B49,'List Rev. 3'!$I$18:$I$2700,'New Summary'!$E49,'List Rev. 3'!$E$18:$E$2700,'New Summary'!Y$5)</f>
        <v>0</v>
      </c>
    </row>
    <row r="50" spans="1:26" ht="19.8" hidden="1" customHeight="1" x14ac:dyDescent="0.3">
      <c r="A50" s="3">
        <f t="shared" si="2"/>
        <v>43</v>
      </c>
      <c r="B50" s="29" t="str" cm="1">
        <f t="array" ref="B50">_xlfn.IFS(G50&gt;=65,"Heavy",G50&lt;=25,"Light",G50&gt;=26-64,"Medium")</f>
        <v>Heavy</v>
      </c>
      <c r="C50" s="4" t="s">
        <v>2787</v>
      </c>
      <c r="D50" s="3" t="s">
        <v>2825</v>
      </c>
      <c r="E50" s="3" t="s">
        <v>936</v>
      </c>
      <c r="F50" s="3" t="s">
        <v>2800</v>
      </c>
      <c r="G50" s="3">
        <v>79.7</v>
      </c>
      <c r="H50" s="3" t="s">
        <v>2496</v>
      </c>
      <c r="I50" s="79">
        <f t="shared" si="0"/>
        <v>58.673600000000008</v>
      </c>
      <c r="J50" s="79">
        <f t="shared" si="1"/>
        <v>4676.2859200000003</v>
      </c>
      <c r="K50" s="98">
        <f>SUMIFS('List Rev. 3'!$AA$18:$AA$2700,'List Rev. 3'!$A$18:$A$2700,'New Summary'!$B50,'List Rev. 3'!$I$18:$I$2700,'New Summary'!$E50,'List Rev. 3'!$E$18:$E$2700,'New Summary'!K$5)</f>
        <v>0</v>
      </c>
      <c r="L50" s="98">
        <f>SUMIFS('List Rev. 3'!$AC$18:$AC$2700,'List Rev. 3'!$A$18:$A$2700,'New Summary'!$B50,'List Rev. 3'!$I$18:$I$2700,'New Summary'!$E50,'List Rev. 3'!$E$18:$E$2700,'New Summary'!K$5)</f>
        <v>0</v>
      </c>
      <c r="M50" s="98">
        <f>SUMIFS('List Rev. 3'!$AA$18:$AA$2700,'List Rev. 3'!$A$18:$A$2700,'New Summary'!$B50,'List Rev. 3'!$I$18:$I$2700,'New Summary'!$E50,'List Rev. 3'!$E$18:$E$2700,'New Summary'!M$5)</f>
        <v>58.673600000000008</v>
      </c>
      <c r="N50" s="98">
        <f>SUMIFS('List Rev. 3'!$AC$18:$AC$2700,'List Rev. 3'!$A$18:$A$2700,'New Summary'!$B50,'List Rev. 3'!$I$18:$I$2700,'New Summary'!$E50,'List Rev. 3'!$E$18:$E$2700,'New Summary'!M$5)</f>
        <v>4676.2859200000003</v>
      </c>
      <c r="O50" s="98">
        <f>SUMIFS('List Rev. 3'!$AA$18:$AA$2700,'List Rev. 3'!$A$18:$A$2700,'New Summary'!$B50,'List Rev. 3'!$I$18:$I$2700,'New Summary'!$E50,'List Rev. 3'!$E$18:$E$2700,'New Summary'!O$5)</f>
        <v>0</v>
      </c>
      <c r="P50" s="98">
        <f t="shared" si="12"/>
        <v>0</v>
      </c>
      <c r="Q50" s="98">
        <f>SUMIFS('List Rev. 3'!$AA$18:$AA$2700,'List Rev. 3'!$A$18:$A$2700,'New Summary'!$B50,'List Rev. 3'!$I$18:$I$2700,'New Summary'!$E50,'List Rev. 3'!$E$18:$E$2700,'New Summary'!Q$5)</f>
        <v>0</v>
      </c>
      <c r="R50" s="98">
        <f>SUMIFS('List Rev. 3'!$AC$18:$AC$2700,'List Rev. 3'!$A$18:$A$2700,'New Summary'!$B50,'List Rev. 3'!$I$18:$I$2700,'New Summary'!$E50,'List Rev. 3'!$E$18:$E$2700,'New Summary'!Q$5)</f>
        <v>0</v>
      </c>
      <c r="S50" s="98">
        <f>SUMIFS('List Rev. 3'!$AA$18:$AA$2700,'List Rev. 3'!$A$18:$A$2700,'New Summary'!$B50,'List Rev. 3'!$I$18:$I$2700,'New Summary'!$E50,'List Rev. 3'!$E$18:$E$2700,'New Summary'!S$5)</f>
        <v>0</v>
      </c>
      <c r="T50" s="98">
        <f>SUMIFS('List Rev. 3'!$AC$18:$AC$2700,'List Rev. 3'!$A$18:$A$2700,'New Summary'!$B50,'List Rev. 3'!$I$18:$I$2700,'New Summary'!$E50,'List Rev. 3'!$E$18:$E$2700,'New Summary'!S$5)</f>
        <v>0</v>
      </c>
      <c r="U50" s="98">
        <f>SUMIFS('List Rev. 3'!$AA$18:$AA$2700,'List Rev. 3'!$A$18:$A$2700,'New Summary'!$B50,'List Rev. 3'!$I$18:$I$2700,'New Summary'!$E50,'List Rev. 3'!$E$18:$E$2700,'New Summary'!U$5)</f>
        <v>0</v>
      </c>
      <c r="V50" s="98">
        <f>SUMIFS('List Rev. 3'!$AC$18:$AC$2700,'List Rev. 3'!$A$18:$A$2700,'New Summary'!$B50,'List Rev. 3'!$I$18:$I$2700,'New Summary'!$E50,'List Rev. 3'!$E$18:$E$2700,'New Summary'!U$5)</f>
        <v>0</v>
      </c>
      <c r="W50" s="98">
        <f>SUMIFS('List Rev. 3'!$AA$18:$AA$2700,'List Rev. 3'!$A$18:$A$2700,'New Summary'!$B50,'List Rev. 3'!$I$18:$I$2700,'New Summary'!$E50,'List Rev. 3'!$E$18:$E$2700,'New Summary'!W$5)</f>
        <v>0</v>
      </c>
      <c r="X50" s="98">
        <f>SUMIFS('List Rev. 3'!$AC$18:$AC$2700,'List Rev. 3'!$A$18:$A$2700,'New Summary'!$B50,'List Rev. 3'!$I$18:$I$2700,'New Summary'!$E50,'List Rev. 3'!$E$18:$E$2700,'New Summary'!W$5)</f>
        <v>0</v>
      </c>
      <c r="Y50" s="98">
        <f>SUMIFS('List Rev. 3'!$AA$18:$AA$2700,'List Rev. 3'!$A$18:$A$2700,'New Summary'!$B50,'List Rev. 3'!$I$18:$I$2700,'New Summary'!$E50,'List Rev. 3'!$E$18:$E$2700,'New Summary'!Y$5)</f>
        <v>0</v>
      </c>
      <c r="Z50" s="98">
        <f>SUMIFS('List Rev. 3'!$AC$18:$AC$2700,'List Rev. 3'!$A$18:$A$2700,'New Summary'!$B50,'List Rev. 3'!$I$18:$I$2700,'New Summary'!$E50,'List Rev. 3'!$E$18:$E$2700,'New Summary'!Y$5)</f>
        <v>0</v>
      </c>
    </row>
    <row r="51" spans="1:26" ht="19.8" hidden="1" customHeight="1" x14ac:dyDescent="0.3">
      <c r="A51" s="3">
        <f t="shared" si="2"/>
        <v>44</v>
      </c>
      <c r="B51" s="29" t="str" cm="1">
        <f t="array" ref="B51">_xlfn.IFS(G51&gt;=65,"Heavy",G51&lt;=25,"Light",G51&gt;=26-64,"Medium")</f>
        <v>Heavy</v>
      </c>
      <c r="C51" s="4" t="s">
        <v>2787</v>
      </c>
      <c r="D51" s="3" t="s">
        <v>2824</v>
      </c>
      <c r="E51" s="3" t="s">
        <v>1173</v>
      </c>
      <c r="F51" s="3" t="s">
        <v>2800</v>
      </c>
      <c r="G51" s="3">
        <v>79.7</v>
      </c>
      <c r="H51" s="3" t="s">
        <v>2496</v>
      </c>
      <c r="I51" s="79">
        <f t="shared" si="0"/>
        <v>19.099999999999998</v>
      </c>
      <c r="J51" s="79">
        <f t="shared" si="1"/>
        <v>1522.2700000000002</v>
      </c>
      <c r="K51" s="98">
        <f>SUMIFS('List Rev. 3'!$AA$18:$AA$2700,'List Rev. 3'!$A$18:$A$2700,'New Summary'!$B51,'List Rev. 3'!$I$18:$I$2700,'New Summary'!$E51,'List Rev. 3'!$E$18:$E$2700,'New Summary'!K$5)</f>
        <v>0</v>
      </c>
      <c r="L51" s="98">
        <f>SUMIFS('List Rev. 3'!$AC$18:$AC$2700,'List Rev. 3'!$A$18:$A$2700,'New Summary'!$B51,'List Rev. 3'!$I$18:$I$2700,'New Summary'!$E51,'List Rev. 3'!$E$18:$E$2700,'New Summary'!K$5)</f>
        <v>0</v>
      </c>
      <c r="M51" s="98">
        <f>SUMIFS('List Rev. 3'!$AA$18:$AA$2700,'List Rev. 3'!$A$18:$A$2700,'New Summary'!$B51,'List Rev. 3'!$I$18:$I$2700,'New Summary'!$E51,'List Rev. 3'!$E$18:$E$2700,'New Summary'!M$5)</f>
        <v>12.299999999999999</v>
      </c>
      <c r="N51" s="98">
        <f>SUMIFS('List Rev. 3'!$AC$18:$AC$2700,'List Rev. 3'!$A$18:$A$2700,'New Summary'!$B51,'List Rev. 3'!$I$18:$I$2700,'New Summary'!$E51,'List Rev. 3'!$E$18:$E$2700,'New Summary'!M$5)</f>
        <v>980.31000000000017</v>
      </c>
      <c r="O51" s="98">
        <f>SUMIFS('List Rev. 3'!$AA$18:$AA$2700,'List Rev. 3'!$A$18:$A$2700,'New Summary'!$B51,'List Rev. 3'!$I$18:$I$2700,'New Summary'!$E51,'List Rev. 3'!$E$18:$E$2700,'New Summary'!O$5)</f>
        <v>6.8</v>
      </c>
      <c r="P51" s="98">
        <f>O51*$G51</f>
        <v>541.96</v>
      </c>
      <c r="Q51" s="98">
        <f>SUMIFS('List Rev. 3'!$AA$18:$AA$2700,'List Rev. 3'!$A$18:$A$2700,'New Summary'!$B51,'List Rev. 3'!$I$18:$I$2700,'New Summary'!$E51,'List Rev. 3'!$E$18:$E$2700,'New Summary'!Q$5)</f>
        <v>0</v>
      </c>
      <c r="R51" s="98">
        <f>SUMIFS('List Rev. 3'!$AC$18:$AC$2700,'List Rev. 3'!$A$18:$A$2700,'New Summary'!$B51,'List Rev. 3'!$I$18:$I$2700,'New Summary'!$E51,'List Rev. 3'!$E$18:$E$2700,'New Summary'!Q$5)</f>
        <v>0</v>
      </c>
      <c r="S51" s="98">
        <f>SUMIFS('List Rev. 3'!$AA$18:$AA$2700,'List Rev. 3'!$A$18:$A$2700,'New Summary'!$B51,'List Rev. 3'!$I$18:$I$2700,'New Summary'!$E51,'List Rev. 3'!$E$18:$E$2700,'New Summary'!S$5)</f>
        <v>0</v>
      </c>
      <c r="T51" s="98">
        <f>SUMIFS('List Rev. 3'!$AC$18:$AC$2700,'List Rev. 3'!$A$18:$A$2700,'New Summary'!$B51,'List Rev. 3'!$I$18:$I$2700,'New Summary'!$E51,'List Rev. 3'!$E$18:$E$2700,'New Summary'!S$5)</f>
        <v>0</v>
      </c>
      <c r="U51" s="98">
        <f>SUMIFS('List Rev. 3'!$AA$18:$AA$2700,'List Rev. 3'!$A$18:$A$2700,'New Summary'!$B51,'List Rev. 3'!$I$18:$I$2700,'New Summary'!$E51,'List Rev. 3'!$E$18:$E$2700,'New Summary'!U$5)</f>
        <v>0</v>
      </c>
      <c r="V51" s="98">
        <f>SUMIFS('List Rev. 3'!$AC$18:$AC$2700,'List Rev. 3'!$A$18:$A$2700,'New Summary'!$B51,'List Rev. 3'!$I$18:$I$2700,'New Summary'!$E51,'List Rev. 3'!$E$18:$E$2700,'New Summary'!U$5)</f>
        <v>0</v>
      </c>
      <c r="W51" s="98">
        <f>SUMIFS('List Rev. 3'!$AA$18:$AA$2700,'List Rev. 3'!$A$18:$A$2700,'New Summary'!$B51,'List Rev. 3'!$I$18:$I$2700,'New Summary'!$E51,'List Rev. 3'!$E$18:$E$2700,'New Summary'!W$5)</f>
        <v>0</v>
      </c>
      <c r="X51" s="98">
        <f>SUMIFS('List Rev. 3'!$AC$18:$AC$2700,'List Rev. 3'!$A$18:$A$2700,'New Summary'!$B51,'List Rev. 3'!$I$18:$I$2700,'New Summary'!$E51,'List Rev. 3'!$E$18:$E$2700,'New Summary'!W$5)</f>
        <v>0</v>
      </c>
      <c r="Y51" s="98">
        <f>SUMIFS('List Rev. 3'!$AA$18:$AA$2700,'List Rev. 3'!$A$18:$A$2700,'New Summary'!$B51,'List Rev. 3'!$I$18:$I$2700,'New Summary'!$E51,'List Rev. 3'!$E$18:$E$2700,'New Summary'!Y$5)</f>
        <v>0</v>
      </c>
      <c r="Z51" s="98">
        <f>SUMIFS('List Rev. 3'!$AC$18:$AC$2700,'List Rev. 3'!$A$18:$A$2700,'New Summary'!$B51,'List Rev. 3'!$I$18:$I$2700,'New Summary'!$E51,'List Rev. 3'!$E$18:$E$2700,'New Summary'!Y$5)</f>
        <v>0</v>
      </c>
    </row>
    <row r="52" spans="1:26" ht="19.8" hidden="1" customHeight="1" x14ac:dyDescent="0.3">
      <c r="A52" s="3">
        <f t="shared" si="2"/>
        <v>45</v>
      </c>
      <c r="B52" s="29" t="str" cm="1">
        <f t="array" ref="B52">_xlfn.IFS(G52&gt;=65,"Heavy",G52&lt;=25,"Light",G52&gt;=26-64,"Medium")</f>
        <v>Heavy</v>
      </c>
      <c r="C52" s="4" t="s">
        <v>2787</v>
      </c>
      <c r="D52" s="3" t="s">
        <v>2824</v>
      </c>
      <c r="E52" s="3" t="s">
        <v>1184</v>
      </c>
      <c r="F52" s="3" t="s">
        <v>2800</v>
      </c>
      <c r="G52" s="3">
        <v>79.7</v>
      </c>
      <c r="H52" s="3" t="s">
        <v>2496</v>
      </c>
      <c r="I52" s="79">
        <f t="shared" si="0"/>
        <v>38.799999999999997</v>
      </c>
      <c r="J52" s="79">
        <f t="shared" si="1"/>
        <v>3092.36</v>
      </c>
      <c r="K52" s="98">
        <f>SUMIFS('List Rev. 3'!$AA$18:$AA$2700,'List Rev. 3'!$A$18:$A$2700,'New Summary'!$B52,'List Rev. 3'!$I$18:$I$2700,'New Summary'!$E52,'List Rev. 3'!$E$18:$E$2700,'New Summary'!K$5)</f>
        <v>0</v>
      </c>
      <c r="L52" s="98">
        <f>SUMIFS('List Rev. 3'!$AC$18:$AC$2700,'List Rev. 3'!$A$18:$A$2700,'New Summary'!$B52,'List Rev. 3'!$I$18:$I$2700,'New Summary'!$E52,'List Rev. 3'!$E$18:$E$2700,'New Summary'!K$5)</f>
        <v>0</v>
      </c>
      <c r="M52" s="98">
        <f>SUMIFS('List Rev. 3'!$AA$18:$AA$2700,'List Rev. 3'!$A$18:$A$2700,'New Summary'!$B52,'List Rev. 3'!$I$18:$I$2700,'New Summary'!$E52,'List Rev. 3'!$E$18:$E$2700,'New Summary'!M$5)</f>
        <v>25.2</v>
      </c>
      <c r="N52" s="98">
        <f>SUMIFS('List Rev. 3'!$AC$18:$AC$2700,'List Rev. 3'!$A$18:$A$2700,'New Summary'!$B52,'List Rev. 3'!$I$18:$I$2700,'New Summary'!$E52,'List Rev. 3'!$E$18:$E$2700,'New Summary'!M$5)</f>
        <v>2008.44</v>
      </c>
      <c r="O52" s="98">
        <f>SUMIFS('List Rev. 3'!$AA$18:$AA$2700,'List Rev. 3'!$A$18:$A$2700,'New Summary'!$B52,'List Rev. 3'!$I$18:$I$2700,'New Summary'!$E52,'List Rev. 3'!$E$18:$E$2700,'New Summary'!O$5)</f>
        <v>13.6</v>
      </c>
      <c r="P52" s="98">
        <f>O52*$G52</f>
        <v>1083.92</v>
      </c>
      <c r="Q52" s="98">
        <f>SUMIFS('List Rev. 3'!$AA$18:$AA$2700,'List Rev. 3'!$A$18:$A$2700,'New Summary'!$B52,'List Rev. 3'!$I$18:$I$2700,'New Summary'!$E52,'List Rev. 3'!$E$18:$E$2700,'New Summary'!Q$5)</f>
        <v>0</v>
      </c>
      <c r="R52" s="98">
        <f>SUMIFS('List Rev. 3'!$AC$18:$AC$2700,'List Rev. 3'!$A$18:$A$2700,'New Summary'!$B52,'List Rev. 3'!$I$18:$I$2700,'New Summary'!$E52,'List Rev. 3'!$E$18:$E$2700,'New Summary'!Q$5)</f>
        <v>0</v>
      </c>
      <c r="S52" s="98">
        <f>SUMIFS('List Rev. 3'!$AA$18:$AA$2700,'List Rev. 3'!$A$18:$A$2700,'New Summary'!$B52,'List Rev. 3'!$I$18:$I$2700,'New Summary'!$E52,'List Rev. 3'!$E$18:$E$2700,'New Summary'!S$5)</f>
        <v>0</v>
      </c>
      <c r="T52" s="98">
        <f>SUMIFS('List Rev. 3'!$AC$18:$AC$2700,'List Rev. 3'!$A$18:$A$2700,'New Summary'!$B52,'List Rev. 3'!$I$18:$I$2700,'New Summary'!$E52,'List Rev. 3'!$E$18:$E$2700,'New Summary'!S$5)</f>
        <v>0</v>
      </c>
      <c r="U52" s="98">
        <f>SUMIFS('List Rev. 3'!$AA$18:$AA$2700,'List Rev. 3'!$A$18:$A$2700,'New Summary'!$B52,'List Rev. 3'!$I$18:$I$2700,'New Summary'!$E52,'List Rev. 3'!$E$18:$E$2700,'New Summary'!U$5)</f>
        <v>0</v>
      </c>
      <c r="V52" s="98">
        <f>SUMIFS('List Rev. 3'!$AC$18:$AC$2700,'List Rev. 3'!$A$18:$A$2700,'New Summary'!$B52,'List Rev. 3'!$I$18:$I$2700,'New Summary'!$E52,'List Rev. 3'!$E$18:$E$2700,'New Summary'!U$5)</f>
        <v>0</v>
      </c>
      <c r="W52" s="98">
        <f>SUMIFS('List Rev. 3'!$AA$18:$AA$2700,'List Rev. 3'!$A$18:$A$2700,'New Summary'!$B52,'List Rev. 3'!$I$18:$I$2700,'New Summary'!$E52,'List Rev. 3'!$E$18:$E$2700,'New Summary'!W$5)</f>
        <v>0</v>
      </c>
      <c r="X52" s="98">
        <f>SUMIFS('List Rev. 3'!$AC$18:$AC$2700,'List Rev. 3'!$A$18:$A$2700,'New Summary'!$B52,'List Rev. 3'!$I$18:$I$2700,'New Summary'!$E52,'List Rev. 3'!$E$18:$E$2700,'New Summary'!W$5)</f>
        <v>0</v>
      </c>
      <c r="Y52" s="98">
        <f>SUMIFS('List Rev. 3'!$AA$18:$AA$2700,'List Rev. 3'!$A$18:$A$2700,'New Summary'!$B52,'List Rev. 3'!$I$18:$I$2700,'New Summary'!$E52,'List Rev. 3'!$E$18:$E$2700,'New Summary'!Y$5)</f>
        <v>0</v>
      </c>
      <c r="Z52" s="98">
        <f>SUMIFS('List Rev. 3'!$AC$18:$AC$2700,'List Rev. 3'!$A$18:$A$2700,'New Summary'!$B52,'List Rev. 3'!$I$18:$I$2700,'New Summary'!$E52,'List Rev. 3'!$E$18:$E$2700,'New Summary'!Y$5)</f>
        <v>0</v>
      </c>
    </row>
    <row r="53" spans="1:26" ht="19.8" hidden="1" customHeight="1" x14ac:dyDescent="0.3">
      <c r="A53" s="3">
        <f t="shared" si="2"/>
        <v>46</v>
      </c>
      <c r="B53" s="29" t="str" cm="1">
        <f t="array" ref="B53">_xlfn.IFS(G53&gt;=65,"Heavy",G53&lt;=25,"Light",G53&gt;=26-64,"Medium")</f>
        <v>Heavy</v>
      </c>
      <c r="C53" s="4" t="s">
        <v>2787</v>
      </c>
      <c r="D53" s="3" t="s">
        <v>2825</v>
      </c>
      <c r="E53" s="3" t="s">
        <v>2083</v>
      </c>
      <c r="F53" s="3" t="s">
        <v>2797</v>
      </c>
      <c r="G53" s="3">
        <v>82.2</v>
      </c>
      <c r="H53" s="3" t="s">
        <v>2496</v>
      </c>
      <c r="I53" s="79">
        <f t="shared" si="0"/>
        <v>5.6999999999999993</v>
      </c>
      <c r="J53" s="79">
        <f t="shared" si="1"/>
        <v>468.53999999999996</v>
      </c>
      <c r="K53" s="98">
        <f>SUMIFS('List Rev. 3'!$AA$18:$AA$2700,'List Rev. 3'!$A$18:$A$2700,'New Summary'!$B53,'List Rev. 3'!$I$18:$I$2700,'New Summary'!$E53,'List Rev. 3'!$E$18:$E$2700,'New Summary'!K$5)</f>
        <v>0</v>
      </c>
      <c r="L53" s="98">
        <f>SUMIFS('List Rev. 3'!$AC$18:$AC$2700,'List Rev. 3'!$A$18:$A$2700,'New Summary'!$B53,'List Rev. 3'!$I$18:$I$2700,'New Summary'!$E53,'List Rev. 3'!$E$18:$E$2700,'New Summary'!K$5)</f>
        <v>0</v>
      </c>
      <c r="M53" s="98">
        <f>SUMIFS('List Rev. 3'!$AA$18:$AA$2700,'List Rev. 3'!$A$18:$A$2700,'New Summary'!$B53,'List Rev. 3'!$I$18:$I$2700,'New Summary'!$E53,'List Rev. 3'!$E$18:$E$2700,'New Summary'!M$5)</f>
        <v>0</v>
      </c>
      <c r="N53" s="98">
        <f>SUMIFS('List Rev. 3'!$AC$18:$AC$2700,'List Rev. 3'!$A$18:$A$2700,'New Summary'!$B53,'List Rev. 3'!$I$18:$I$2700,'New Summary'!$E53,'List Rev. 3'!$E$18:$E$2700,'New Summary'!M$5)</f>
        <v>0</v>
      </c>
      <c r="O53" s="98">
        <f>SUMIFS('List Rev. 3'!$AA$18:$AA$2700,'List Rev. 3'!$A$18:$A$2700,'New Summary'!$B53,'List Rev. 3'!$I$18:$I$2700,'New Summary'!$E53,'List Rev. 3'!$E$18:$E$2700,'New Summary'!O$5)</f>
        <v>5.6999999999999993</v>
      </c>
      <c r="P53" s="98">
        <f>SUMIFS('List Rev. 3'!$AC$18:$AC$2700,'List Rev. 3'!$A$18:$A$2700,'New Summary'!$B53,'List Rev. 3'!$I$18:$I$2700,'New Summary'!$E53,'List Rev. 3'!$E$18:$E$2700,'New Summary'!O$5)</f>
        <v>468.53999999999996</v>
      </c>
      <c r="Q53" s="98">
        <f>SUMIFS('List Rev. 3'!$AA$18:$AA$2700,'List Rev. 3'!$A$18:$A$2700,'New Summary'!$B53,'List Rev. 3'!$I$18:$I$2700,'New Summary'!$E53,'List Rev. 3'!$E$18:$E$2700,'New Summary'!Q$5)</f>
        <v>0</v>
      </c>
      <c r="R53" s="98">
        <f>SUMIFS('List Rev. 3'!$AC$18:$AC$2700,'List Rev. 3'!$A$18:$A$2700,'New Summary'!$B53,'List Rev. 3'!$I$18:$I$2700,'New Summary'!$E53,'List Rev. 3'!$E$18:$E$2700,'New Summary'!Q$5)</f>
        <v>0</v>
      </c>
      <c r="S53" s="98">
        <f>SUMIFS('List Rev. 3'!$AA$18:$AA$2700,'List Rev. 3'!$A$18:$A$2700,'New Summary'!$B53,'List Rev. 3'!$I$18:$I$2700,'New Summary'!$E53,'List Rev. 3'!$E$18:$E$2700,'New Summary'!S$5)</f>
        <v>0</v>
      </c>
      <c r="T53" s="98">
        <f>SUMIFS('List Rev. 3'!$AC$18:$AC$2700,'List Rev. 3'!$A$18:$A$2700,'New Summary'!$B53,'List Rev. 3'!$I$18:$I$2700,'New Summary'!$E53,'List Rev. 3'!$E$18:$E$2700,'New Summary'!S$5)</f>
        <v>0</v>
      </c>
      <c r="U53" s="98">
        <f>SUMIFS('List Rev. 3'!$AA$18:$AA$2700,'List Rev. 3'!$A$18:$A$2700,'New Summary'!$B53,'List Rev. 3'!$I$18:$I$2700,'New Summary'!$E53,'List Rev. 3'!$E$18:$E$2700,'New Summary'!U$5)</f>
        <v>0</v>
      </c>
      <c r="V53" s="98">
        <f>SUMIFS('List Rev. 3'!$AC$18:$AC$2700,'List Rev. 3'!$A$18:$A$2700,'New Summary'!$B53,'List Rev. 3'!$I$18:$I$2700,'New Summary'!$E53,'List Rev. 3'!$E$18:$E$2700,'New Summary'!U$5)</f>
        <v>0</v>
      </c>
      <c r="W53" s="98">
        <f>SUMIFS('List Rev. 3'!$AA$18:$AA$2700,'List Rev. 3'!$A$18:$A$2700,'New Summary'!$B53,'List Rev. 3'!$I$18:$I$2700,'New Summary'!$E53,'List Rev. 3'!$E$18:$E$2700,'New Summary'!W$5)</f>
        <v>0</v>
      </c>
      <c r="X53" s="98">
        <f>SUMIFS('List Rev. 3'!$AC$18:$AC$2700,'List Rev. 3'!$A$18:$A$2700,'New Summary'!$B53,'List Rev. 3'!$I$18:$I$2700,'New Summary'!$E53,'List Rev. 3'!$E$18:$E$2700,'New Summary'!W$5)</f>
        <v>0</v>
      </c>
      <c r="Y53" s="98">
        <f>SUMIFS('List Rev. 3'!$AA$18:$AA$2700,'List Rev. 3'!$A$18:$A$2700,'New Summary'!$B53,'List Rev. 3'!$I$18:$I$2700,'New Summary'!$E53,'List Rev. 3'!$E$18:$E$2700,'New Summary'!Y$5)</f>
        <v>0</v>
      </c>
      <c r="Z53" s="98">
        <f>SUMIFS('List Rev. 3'!$AC$18:$AC$2700,'List Rev. 3'!$A$18:$A$2700,'New Summary'!$B53,'List Rev. 3'!$I$18:$I$2700,'New Summary'!$E53,'List Rev. 3'!$E$18:$E$2700,'New Summary'!Y$5)</f>
        <v>0</v>
      </c>
    </row>
    <row r="54" spans="1:26" ht="19.8" hidden="1" customHeight="1" x14ac:dyDescent="0.3">
      <c r="A54" s="3">
        <f t="shared" si="2"/>
        <v>47</v>
      </c>
      <c r="B54" s="29" t="str" cm="1">
        <f t="array" ref="B54">_xlfn.IFS(G54&gt;=65,"Heavy",G54&lt;=25,"Light",G54&gt;=26-64,"Medium")</f>
        <v>Heavy</v>
      </c>
      <c r="C54" s="4" t="s">
        <v>2787</v>
      </c>
      <c r="D54" s="3" t="s">
        <v>2825</v>
      </c>
      <c r="E54" s="3" t="s">
        <v>2030</v>
      </c>
      <c r="F54" s="3" t="s">
        <v>2798</v>
      </c>
      <c r="G54" s="3">
        <v>94</v>
      </c>
      <c r="H54" s="3" t="s">
        <v>2496</v>
      </c>
      <c r="I54" s="79">
        <f t="shared" si="0"/>
        <v>27.24</v>
      </c>
      <c r="J54" s="79">
        <f t="shared" si="1"/>
        <v>2560.56</v>
      </c>
      <c r="K54" s="98">
        <f>SUMIFS('List Rev. 3'!$AA$18:$AA$2700,'List Rev. 3'!$A$18:$A$2700,'New Summary'!$B54,'List Rev. 3'!$I$18:$I$2700,'New Summary'!$E54,'List Rev. 3'!$E$18:$E$2700,'New Summary'!K$5)</f>
        <v>0</v>
      </c>
      <c r="L54" s="98">
        <f>SUMIFS('List Rev. 3'!$AC$18:$AC$2700,'List Rev. 3'!$A$18:$A$2700,'New Summary'!$B54,'List Rev. 3'!$I$18:$I$2700,'New Summary'!$E54,'List Rev. 3'!$E$18:$E$2700,'New Summary'!K$5)</f>
        <v>0</v>
      </c>
      <c r="M54" s="98">
        <f>SUMIFS('List Rev. 3'!$AA$18:$AA$2700,'List Rev. 3'!$A$18:$A$2700,'New Summary'!$B54,'List Rev. 3'!$I$18:$I$2700,'New Summary'!$E54,'List Rev. 3'!$E$18:$E$2700,'New Summary'!M$5)</f>
        <v>0</v>
      </c>
      <c r="N54" s="98">
        <f>SUMIFS('List Rev. 3'!$AC$18:$AC$2700,'List Rev. 3'!$A$18:$A$2700,'New Summary'!$B54,'List Rev. 3'!$I$18:$I$2700,'New Summary'!$E54,'List Rev. 3'!$E$18:$E$2700,'New Summary'!M$5)</f>
        <v>0</v>
      </c>
      <c r="O54" s="98">
        <f>SUMIFS('List Rev. 3'!$AA$18:$AA$2700,'List Rev. 3'!$A$18:$A$2700,'New Summary'!$B54,'List Rev. 3'!$I$18:$I$2700,'New Summary'!$E54,'List Rev. 3'!$E$18:$E$2700,'New Summary'!O$5)</f>
        <v>25.56</v>
      </c>
      <c r="P54" s="98">
        <f>SUMIFS('List Rev. 3'!$AC$18:$AC$2700,'List Rev. 3'!$A$18:$A$2700,'New Summary'!$B54,'List Rev. 3'!$I$18:$I$2700,'New Summary'!$E54,'List Rev. 3'!$E$18:$E$2700,'New Summary'!O$5)</f>
        <v>2402.64</v>
      </c>
      <c r="Q54" s="98">
        <f>SUMIFS('List Rev. 3'!$AA$18:$AA$2700,'List Rev. 3'!$A$18:$A$2700,'New Summary'!$B54,'List Rev. 3'!$I$18:$I$2700,'New Summary'!$E54,'List Rev. 3'!$E$18:$E$2700,'New Summary'!Q$5)</f>
        <v>1.68</v>
      </c>
      <c r="R54" s="98">
        <f>SUMIFS('List Rev. 3'!$AC$18:$AC$2700,'List Rev. 3'!$A$18:$A$2700,'New Summary'!$B54,'List Rev. 3'!$I$18:$I$2700,'New Summary'!$E54,'List Rev. 3'!$E$18:$E$2700,'New Summary'!Q$5)</f>
        <v>157.91999999999999</v>
      </c>
      <c r="S54" s="98">
        <f>SUMIFS('List Rev. 3'!$AA$18:$AA$2700,'List Rev. 3'!$A$18:$A$2700,'New Summary'!$B54,'List Rev. 3'!$I$18:$I$2700,'New Summary'!$E54,'List Rev. 3'!$E$18:$E$2700,'New Summary'!S$5)</f>
        <v>0</v>
      </c>
      <c r="T54" s="98">
        <f>SUMIFS('List Rev. 3'!$AC$18:$AC$2700,'List Rev. 3'!$A$18:$A$2700,'New Summary'!$B54,'List Rev. 3'!$I$18:$I$2700,'New Summary'!$E54,'List Rev. 3'!$E$18:$E$2700,'New Summary'!S$5)</f>
        <v>0</v>
      </c>
      <c r="U54" s="98">
        <f>SUMIFS('List Rev. 3'!$AA$18:$AA$2700,'List Rev. 3'!$A$18:$A$2700,'New Summary'!$B54,'List Rev. 3'!$I$18:$I$2700,'New Summary'!$E54,'List Rev. 3'!$E$18:$E$2700,'New Summary'!U$5)</f>
        <v>0</v>
      </c>
      <c r="V54" s="98">
        <f>SUMIFS('List Rev. 3'!$AC$18:$AC$2700,'List Rev. 3'!$A$18:$A$2700,'New Summary'!$B54,'List Rev. 3'!$I$18:$I$2700,'New Summary'!$E54,'List Rev. 3'!$E$18:$E$2700,'New Summary'!U$5)</f>
        <v>0</v>
      </c>
      <c r="W54" s="98">
        <f>SUMIFS('List Rev. 3'!$AA$18:$AA$2700,'List Rev. 3'!$A$18:$A$2700,'New Summary'!$B54,'List Rev. 3'!$I$18:$I$2700,'New Summary'!$E54,'List Rev. 3'!$E$18:$E$2700,'New Summary'!W$5)</f>
        <v>0</v>
      </c>
      <c r="X54" s="98">
        <f>SUMIFS('List Rev. 3'!$AC$18:$AC$2700,'List Rev. 3'!$A$18:$A$2700,'New Summary'!$B54,'List Rev. 3'!$I$18:$I$2700,'New Summary'!$E54,'List Rev. 3'!$E$18:$E$2700,'New Summary'!W$5)</f>
        <v>0</v>
      </c>
      <c r="Y54" s="98">
        <f>SUMIFS('List Rev. 3'!$AA$18:$AA$2700,'List Rev. 3'!$A$18:$A$2700,'New Summary'!$B54,'List Rev. 3'!$I$18:$I$2700,'New Summary'!$E54,'List Rev. 3'!$E$18:$E$2700,'New Summary'!Y$5)</f>
        <v>0</v>
      </c>
      <c r="Z54" s="98">
        <f>SUMIFS('List Rev. 3'!$AC$18:$AC$2700,'List Rev. 3'!$A$18:$A$2700,'New Summary'!$B54,'List Rev. 3'!$I$18:$I$2700,'New Summary'!$E54,'List Rev. 3'!$E$18:$E$2700,'New Summary'!Y$5)</f>
        <v>0</v>
      </c>
    </row>
    <row r="55" spans="1:26" ht="19.8" hidden="1" customHeight="1" x14ac:dyDescent="0.3">
      <c r="A55" s="3">
        <f t="shared" si="2"/>
        <v>48</v>
      </c>
      <c r="B55" s="29" t="str" cm="1">
        <f t="array" ref="B55">_xlfn.IFS(G55&gt;=65,"Heavy",G55&lt;=25,"Light",G55&gt;=26-64,"Medium")</f>
        <v>Heavy</v>
      </c>
      <c r="C55" s="4" t="s">
        <v>2787</v>
      </c>
      <c r="D55" s="3" t="s">
        <v>2824</v>
      </c>
      <c r="E55" s="3" t="s">
        <v>2082</v>
      </c>
      <c r="F55" s="3" t="s">
        <v>2798</v>
      </c>
      <c r="G55" s="3">
        <v>94</v>
      </c>
      <c r="H55" s="3" t="s">
        <v>2496</v>
      </c>
      <c r="I55" s="79">
        <f t="shared" ref="I55" si="13">M55+O55+Q55+K55+S55+U55+W55+Y55</f>
        <v>24.56</v>
      </c>
      <c r="J55" s="79">
        <f t="shared" ref="J55" si="14">N55+P55+R55+L55+T55+V55+X55+Z55</f>
        <v>2308.64</v>
      </c>
      <c r="K55" s="98">
        <f>SUMIFS('List Rev. 3'!$AA$18:$AA$2700,'List Rev. 3'!$A$18:$A$2700,'New Summary'!$B55,'List Rev. 3'!$I$18:$I$2700,'New Summary'!$E55,'List Rev. 3'!$E$18:$E$2700,'New Summary'!K$5)</f>
        <v>0</v>
      </c>
      <c r="L55" s="98">
        <f>SUMIFS('List Rev. 3'!$AC$18:$AC$2700,'List Rev. 3'!$A$18:$A$2700,'New Summary'!$B55,'List Rev. 3'!$I$18:$I$2700,'New Summary'!$E55,'List Rev. 3'!$E$18:$E$2700,'New Summary'!K$5)</f>
        <v>0</v>
      </c>
      <c r="M55" s="98">
        <f>SUMIFS('List Rev. 3'!$AA$18:$AA$2700,'List Rev. 3'!$A$18:$A$2700,'New Summary'!$B55,'List Rev. 3'!$I$18:$I$2700,'New Summary'!$E55,'List Rev. 3'!$E$18:$E$2700,'New Summary'!M$5)</f>
        <v>0</v>
      </c>
      <c r="N55" s="98">
        <f>SUMIFS('List Rev. 3'!$AC$18:$AC$2700,'List Rev. 3'!$A$18:$A$2700,'New Summary'!$B55,'List Rev. 3'!$I$18:$I$2700,'New Summary'!$E55,'List Rev. 3'!$E$18:$E$2700,'New Summary'!M$5)</f>
        <v>0</v>
      </c>
      <c r="O55" s="98">
        <f>SUMIFS('List Rev. 3'!$AA$18:$AA$2700,'List Rev. 3'!$A$18:$A$2700,'New Summary'!$B55,'List Rev. 3'!$I$18:$I$2700,'New Summary'!$E55,'List Rev. 3'!$E$18:$E$2700,'New Summary'!O$5)</f>
        <v>24.56</v>
      </c>
      <c r="P55" s="98">
        <f>SUMIFS('List Rev. 3'!$AC$18:$AC$2700,'List Rev. 3'!$A$18:$A$2700,'New Summary'!$B55,'List Rev. 3'!$I$18:$I$2700,'New Summary'!$E55,'List Rev. 3'!$E$18:$E$2700,'New Summary'!O$5)</f>
        <v>2308.64</v>
      </c>
      <c r="Q55" s="98">
        <f>SUMIFS('List Rev. 3'!$AA$18:$AA$2700,'List Rev. 3'!$A$18:$A$2700,'New Summary'!$B55,'List Rev. 3'!$I$18:$I$2700,'New Summary'!$E55,'List Rev. 3'!$E$18:$E$2700,'New Summary'!Q$5)</f>
        <v>0</v>
      </c>
      <c r="R55" s="98">
        <f>SUMIFS('List Rev. 3'!$AC$18:$AC$2700,'List Rev. 3'!$A$18:$A$2700,'New Summary'!$B55,'List Rev. 3'!$I$18:$I$2700,'New Summary'!$E55,'List Rev. 3'!$E$18:$E$2700,'New Summary'!Q$5)</f>
        <v>0</v>
      </c>
      <c r="S55" s="98">
        <f>SUMIFS('List Rev. 3'!$AA$18:$AA$2700,'List Rev. 3'!$A$18:$A$2700,'New Summary'!$B55,'List Rev. 3'!$I$18:$I$2700,'New Summary'!$E55,'List Rev. 3'!$E$18:$E$2700,'New Summary'!S$5)</f>
        <v>0</v>
      </c>
      <c r="T55" s="98">
        <f>SUMIFS('List Rev. 3'!$AC$18:$AC$2700,'List Rev. 3'!$A$18:$A$2700,'New Summary'!$B55,'List Rev. 3'!$I$18:$I$2700,'New Summary'!$E55,'List Rev. 3'!$E$18:$E$2700,'New Summary'!S$5)</f>
        <v>0</v>
      </c>
      <c r="U55" s="98">
        <f>SUMIFS('List Rev. 3'!$AA$18:$AA$2700,'List Rev. 3'!$A$18:$A$2700,'New Summary'!$B55,'List Rev. 3'!$I$18:$I$2700,'New Summary'!$E55,'List Rev. 3'!$E$18:$E$2700,'New Summary'!U$5)</f>
        <v>0</v>
      </c>
      <c r="V55" s="98">
        <f>SUMIFS('List Rev. 3'!$AC$18:$AC$2700,'List Rev. 3'!$A$18:$A$2700,'New Summary'!$B55,'List Rev. 3'!$I$18:$I$2700,'New Summary'!$E55,'List Rev. 3'!$E$18:$E$2700,'New Summary'!U$5)</f>
        <v>0</v>
      </c>
      <c r="W55" s="98">
        <f>SUMIFS('List Rev. 3'!$AA$18:$AA$2700,'List Rev. 3'!$A$18:$A$2700,'New Summary'!$B55,'List Rev. 3'!$I$18:$I$2700,'New Summary'!$E55,'List Rev. 3'!$E$18:$E$2700,'New Summary'!W$5)</f>
        <v>0</v>
      </c>
      <c r="X55" s="98">
        <f>SUMIFS('List Rev. 3'!$AC$18:$AC$2700,'List Rev. 3'!$A$18:$A$2700,'New Summary'!$B55,'List Rev. 3'!$I$18:$I$2700,'New Summary'!$E55,'List Rev. 3'!$E$18:$E$2700,'New Summary'!W$5)</f>
        <v>0</v>
      </c>
      <c r="Y55" s="98">
        <f>SUMIFS('List Rev. 3'!$AA$18:$AA$2700,'List Rev. 3'!$A$18:$A$2700,'New Summary'!$B55,'List Rev. 3'!$I$18:$I$2700,'New Summary'!$E55,'List Rev. 3'!$E$18:$E$2700,'New Summary'!Y$5)</f>
        <v>0</v>
      </c>
      <c r="Z55" s="98">
        <f>SUMIFS('List Rev. 3'!$AC$18:$AC$2700,'List Rev. 3'!$A$18:$A$2700,'New Summary'!$B55,'List Rev. 3'!$I$18:$I$2700,'New Summary'!$E55,'List Rev. 3'!$E$18:$E$2700,'New Summary'!Y$5)</f>
        <v>0</v>
      </c>
    </row>
    <row r="56" spans="1:26" ht="19.8" hidden="1" customHeight="1" x14ac:dyDescent="0.3">
      <c r="A56" s="3">
        <f t="shared" si="2"/>
        <v>49</v>
      </c>
      <c r="B56" s="29" t="str" cm="1">
        <f t="array" ref="B56">_xlfn.IFS(G56&gt;=65,"Heavy",G56&lt;=25,"Light",G56&gt;=26-64,"Medium")</f>
        <v>Heavy</v>
      </c>
      <c r="C56" s="4" t="s">
        <v>2787</v>
      </c>
      <c r="D56" s="3" t="s">
        <v>2824</v>
      </c>
      <c r="E56" s="3" t="s">
        <v>735</v>
      </c>
      <c r="F56" s="3" t="s">
        <v>2806</v>
      </c>
      <c r="G56" s="3">
        <v>94.6</v>
      </c>
      <c r="H56" s="3" t="s">
        <v>2496</v>
      </c>
      <c r="I56" s="79">
        <f t="shared" si="0"/>
        <v>157.48410000000004</v>
      </c>
      <c r="J56" s="79">
        <f t="shared" si="1"/>
        <v>14897.995859999992</v>
      </c>
      <c r="K56" s="98">
        <f>SUMIFS('List Rev. 3'!$AA$18:$AA$2700,'List Rev. 3'!$A$18:$A$2700,'New Summary'!$B56,'List Rev. 3'!$I$18:$I$2700,'New Summary'!$E56,'List Rev. 3'!$E$18:$E$2700,'New Summary'!K$5)</f>
        <v>3</v>
      </c>
      <c r="L56" s="98">
        <f>SUMIFS('List Rev. 3'!$AC$18:$AC$2700,'List Rev. 3'!$A$18:$A$2700,'New Summary'!$B56,'List Rev. 3'!$I$18:$I$2700,'New Summary'!$E56,'List Rev. 3'!$E$18:$E$2700,'New Summary'!K$5)</f>
        <v>283.79999999999995</v>
      </c>
      <c r="M56" s="98">
        <f>SUMIFS('List Rev. 3'!$AA$18:$AA$2700,'List Rev. 3'!$A$18:$A$2700,'New Summary'!$B56,'List Rev. 3'!$I$18:$I$2700,'New Summary'!$E56,'List Rev. 3'!$E$18:$E$2700,'New Summary'!M$5)</f>
        <v>130.57500000000005</v>
      </c>
      <c r="N56" s="98">
        <f>SUMIFS('List Rev. 3'!$AC$18:$AC$2700,'List Rev. 3'!$A$18:$A$2700,'New Summary'!$B56,'List Rev. 3'!$I$18:$I$2700,'New Summary'!$E56,'List Rev. 3'!$E$18:$E$2700,'New Summary'!M$5)</f>
        <v>12352.394999999993</v>
      </c>
      <c r="O56" s="98">
        <f>SUMIFS('List Rev. 3'!$AA$18:$AA$2700,'List Rev. 3'!$A$18:$A$2700,'New Summary'!$B56,'List Rev. 3'!$I$18:$I$2700,'New Summary'!$E56,'List Rev. 3'!$E$18:$E$2700,'New Summary'!O$5)</f>
        <v>23.909099999999995</v>
      </c>
      <c r="P56" s="98">
        <f>SUMIFS('List Rev. 3'!$AC$18:$AC$2700,'List Rev. 3'!$A$18:$A$2700,'New Summary'!$B56,'List Rev. 3'!$I$18:$I$2700,'New Summary'!$E56,'List Rev. 3'!$E$18:$E$2700,'New Summary'!O$5)</f>
        <v>2261.8008599999998</v>
      </c>
      <c r="Q56" s="98">
        <f>SUMIFS('List Rev. 3'!$AA$18:$AA$2700,'List Rev. 3'!$A$18:$A$2700,'New Summary'!$B56,'List Rev. 3'!$I$18:$I$2700,'New Summary'!$E56,'List Rev. 3'!$E$18:$E$2700,'New Summary'!Q$5)</f>
        <v>0</v>
      </c>
      <c r="R56" s="98">
        <f>SUMIFS('List Rev. 3'!$AC$18:$AC$2700,'List Rev. 3'!$A$18:$A$2700,'New Summary'!$B56,'List Rev. 3'!$I$18:$I$2700,'New Summary'!$E56,'List Rev. 3'!$E$18:$E$2700,'New Summary'!Q$5)</f>
        <v>0</v>
      </c>
      <c r="S56" s="98">
        <f>SUMIFS('List Rev. 3'!$AA$18:$AA$2700,'List Rev. 3'!$A$18:$A$2700,'New Summary'!$B56,'List Rev. 3'!$I$18:$I$2700,'New Summary'!$E56,'List Rev. 3'!$E$18:$E$2700,'New Summary'!S$5)</f>
        <v>0</v>
      </c>
      <c r="T56" s="98">
        <f>SUMIFS('List Rev. 3'!$AC$18:$AC$2700,'List Rev. 3'!$A$18:$A$2700,'New Summary'!$B56,'List Rev. 3'!$I$18:$I$2700,'New Summary'!$E56,'List Rev. 3'!$E$18:$E$2700,'New Summary'!S$5)</f>
        <v>0</v>
      </c>
      <c r="U56" s="98">
        <f>SUMIFS('List Rev. 3'!$AA$18:$AA$2700,'List Rev. 3'!$A$18:$A$2700,'New Summary'!$B56,'List Rev. 3'!$I$18:$I$2700,'New Summary'!$E56,'List Rev. 3'!$E$18:$E$2700,'New Summary'!U$5)</f>
        <v>0</v>
      </c>
      <c r="V56" s="98">
        <f>SUMIFS('List Rev. 3'!$AC$18:$AC$2700,'List Rev. 3'!$A$18:$A$2700,'New Summary'!$B56,'List Rev. 3'!$I$18:$I$2700,'New Summary'!$E56,'List Rev. 3'!$E$18:$E$2700,'New Summary'!U$5)</f>
        <v>0</v>
      </c>
      <c r="W56" s="98">
        <f>SUMIFS('List Rev. 3'!$AA$18:$AA$2700,'List Rev. 3'!$A$18:$A$2700,'New Summary'!$B56,'List Rev. 3'!$I$18:$I$2700,'New Summary'!$E56,'List Rev. 3'!$E$18:$E$2700,'New Summary'!W$5)</f>
        <v>0</v>
      </c>
      <c r="X56" s="98">
        <f>SUMIFS('List Rev. 3'!$AC$18:$AC$2700,'List Rev. 3'!$A$18:$A$2700,'New Summary'!$B56,'List Rev. 3'!$I$18:$I$2700,'New Summary'!$E56,'List Rev. 3'!$E$18:$E$2700,'New Summary'!W$5)</f>
        <v>0</v>
      </c>
      <c r="Y56" s="98">
        <f>SUMIFS('List Rev. 3'!$AA$18:$AA$2700,'List Rev. 3'!$A$18:$A$2700,'New Summary'!$B56,'List Rev. 3'!$I$18:$I$2700,'New Summary'!$E56,'List Rev. 3'!$E$18:$E$2700,'New Summary'!Y$5)</f>
        <v>0</v>
      </c>
      <c r="Z56" s="98">
        <f>SUMIFS('List Rev. 3'!$AC$18:$AC$2700,'List Rev. 3'!$A$18:$A$2700,'New Summary'!$B56,'List Rev. 3'!$I$18:$I$2700,'New Summary'!$E56,'List Rev. 3'!$E$18:$E$2700,'New Summary'!Y$5)</f>
        <v>0</v>
      </c>
    </row>
    <row r="57" spans="1:26" ht="19.8" hidden="1" customHeight="1" x14ac:dyDescent="0.3">
      <c r="A57" s="3">
        <f t="shared" si="2"/>
        <v>50</v>
      </c>
      <c r="B57" s="29" t="str" cm="1">
        <f t="array" ref="B57">_xlfn.IFS(G57&gt;=65,"Heavy",G57&lt;=25,"Light",G57&gt;=26-64,"Medium")</f>
        <v>Heavy</v>
      </c>
      <c r="C57" s="4" t="s">
        <v>2787</v>
      </c>
      <c r="D57" s="3" t="s">
        <v>2824</v>
      </c>
      <c r="E57" s="3" t="s">
        <v>1078</v>
      </c>
      <c r="F57" s="3" t="s">
        <v>2806</v>
      </c>
      <c r="G57" s="3">
        <v>94.6</v>
      </c>
      <c r="H57" s="3" t="s">
        <v>2496</v>
      </c>
      <c r="I57" s="79">
        <f t="shared" si="0"/>
        <v>130.29999999999995</v>
      </c>
      <c r="J57" s="79">
        <f t="shared" si="1"/>
        <v>12326.380000000001</v>
      </c>
      <c r="K57" s="98">
        <f>SUMIFS('List Rev. 3'!$AA$18:$AA$2700,'List Rev. 3'!$A$18:$A$2700,'New Summary'!$B57,'List Rev. 3'!$I$18:$I$2700,'New Summary'!$E57,'List Rev. 3'!$E$18:$E$2700,'New Summary'!K$5)</f>
        <v>0</v>
      </c>
      <c r="L57" s="98">
        <f>SUMIFS('List Rev. 3'!$AC$18:$AC$2700,'List Rev. 3'!$A$18:$A$2700,'New Summary'!$B57,'List Rev. 3'!$I$18:$I$2700,'New Summary'!$E57,'List Rev. 3'!$E$18:$E$2700,'New Summary'!K$5)</f>
        <v>0</v>
      </c>
      <c r="M57" s="98">
        <f>SUMIFS('List Rev. 3'!$AA$18:$AA$2700,'List Rev. 3'!$A$18:$A$2700,'New Summary'!$B57,'List Rev. 3'!$I$18:$I$2700,'New Summary'!$E57,'List Rev. 3'!$E$18:$E$2700,'New Summary'!M$5)</f>
        <v>86.699999999999974</v>
      </c>
      <c r="N57" s="98">
        <f>SUMIFS('List Rev. 3'!$AC$18:$AC$2700,'List Rev. 3'!$A$18:$A$2700,'New Summary'!$B57,'List Rev. 3'!$I$18:$I$2700,'New Summary'!$E57,'List Rev. 3'!$E$18:$E$2700,'New Summary'!M$5)</f>
        <v>8201.8200000000015</v>
      </c>
      <c r="O57" s="98">
        <f>SUMIFS('List Rev. 3'!$AA$18:$AA$2700,'List Rev. 3'!$A$18:$A$2700,'New Summary'!$B57,'List Rev. 3'!$I$18:$I$2700,'New Summary'!$E57,'List Rev. 3'!$E$18:$E$2700,'New Summary'!O$5)</f>
        <v>13.6</v>
      </c>
      <c r="P57" s="98">
        <f>SUMIFS('List Rev. 3'!$AC$18:$AC$2700,'List Rev. 3'!$A$18:$A$2700,'New Summary'!$B57,'List Rev. 3'!$I$18:$I$2700,'New Summary'!$E57,'List Rev. 3'!$E$18:$E$2700,'New Summary'!O$5)</f>
        <v>1286.56</v>
      </c>
      <c r="Q57" s="98">
        <f>SUMIFS('List Rev. 3'!$AA$18:$AA$2700,'List Rev. 3'!$A$18:$A$2700,'New Summary'!$B57,'List Rev. 3'!$I$18:$I$2700,'New Summary'!$E57,'List Rev. 3'!$E$18:$E$2700,'New Summary'!Q$5)</f>
        <v>0</v>
      </c>
      <c r="R57" s="98">
        <f>SUMIFS('List Rev. 3'!$AC$18:$AC$2700,'List Rev. 3'!$A$18:$A$2700,'New Summary'!$B57,'List Rev. 3'!$I$18:$I$2700,'New Summary'!$E57,'List Rev. 3'!$E$18:$E$2700,'New Summary'!Q$5)</f>
        <v>0</v>
      </c>
      <c r="S57" s="98">
        <f>SUMIFS('List Rev. 3'!$AA$18:$AA$2700,'List Rev. 3'!$A$18:$A$2700,'New Summary'!$B57,'List Rev. 3'!$I$18:$I$2700,'New Summary'!$E57,'List Rev. 3'!$E$18:$E$2700,'New Summary'!S$5)</f>
        <v>30</v>
      </c>
      <c r="T57" s="138">
        <f>S57*G57</f>
        <v>2838</v>
      </c>
      <c r="U57" s="98">
        <f>SUMIFS('List Rev. 3'!$AA$18:$AA$2700,'List Rev. 3'!$A$18:$A$2700,'New Summary'!$B57,'List Rev. 3'!$I$18:$I$2700,'New Summary'!$E57,'List Rev. 3'!$E$18:$E$2700,'New Summary'!U$5)</f>
        <v>0</v>
      </c>
      <c r="V57" s="98">
        <f>SUMIFS('List Rev. 3'!$AC$18:$AC$2700,'List Rev. 3'!$A$18:$A$2700,'New Summary'!$B57,'List Rev. 3'!$I$18:$I$2700,'New Summary'!$E57,'List Rev. 3'!$E$18:$E$2700,'New Summary'!U$5)</f>
        <v>0</v>
      </c>
      <c r="W57" s="98">
        <f>SUMIFS('List Rev. 3'!$AA$18:$AA$2700,'List Rev. 3'!$A$18:$A$2700,'New Summary'!$B57,'List Rev. 3'!$I$18:$I$2700,'New Summary'!$E57,'List Rev. 3'!$E$18:$E$2700,'New Summary'!W$5)</f>
        <v>0</v>
      </c>
      <c r="X57" s="98">
        <f>SUMIFS('List Rev. 3'!$AC$18:$AC$2700,'List Rev. 3'!$A$18:$A$2700,'New Summary'!$B57,'List Rev. 3'!$I$18:$I$2700,'New Summary'!$E57,'List Rev. 3'!$E$18:$E$2700,'New Summary'!W$5)</f>
        <v>0</v>
      </c>
      <c r="Y57" s="98">
        <f>SUMIFS('List Rev. 3'!$AA$18:$AA$2700,'List Rev. 3'!$A$18:$A$2700,'New Summary'!$B57,'List Rev. 3'!$I$18:$I$2700,'New Summary'!$E57,'List Rev. 3'!$E$18:$E$2700,'New Summary'!Y$5)</f>
        <v>0</v>
      </c>
      <c r="Z57" s="98">
        <f>SUMIFS('List Rev. 3'!$AC$18:$AC$2700,'List Rev. 3'!$A$18:$A$2700,'New Summary'!$B57,'List Rev. 3'!$I$18:$I$2700,'New Summary'!$E57,'List Rev. 3'!$E$18:$E$2700,'New Summary'!Y$5)</f>
        <v>0</v>
      </c>
    </row>
    <row r="58" spans="1:26" ht="19.8" hidden="1" customHeight="1" x14ac:dyDescent="0.3">
      <c r="A58" s="3">
        <f t="shared" si="2"/>
        <v>51</v>
      </c>
      <c r="B58" s="29" t="str" cm="1">
        <f t="array" ref="B58">_xlfn.IFS(G58&gt;=65,"Heavy",G58&lt;=25,"Light",G58&gt;=26-64,"Medium")</f>
        <v>Heavy</v>
      </c>
      <c r="C58" s="4" t="s">
        <v>2787</v>
      </c>
      <c r="D58" s="3" t="s">
        <v>2825</v>
      </c>
      <c r="E58" s="3" t="s">
        <v>1063</v>
      </c>
      <c r="F58" s="3" t="s">
        <v>2807</v>
      </c>
      <c r="G58" s="3">
        <v>106</v>
      </c>
      <c r="H58" s="3" t="s">
        <v>2496</v>
      </c>
      <c r="I58" s="79">
        <f t="shared" si="0"/>
        <v>29.220000000000002</v>
      </c>
      <c r="J58" s="79">
        <f t="shared" si="1"/>
        <v>3097.3199999999997</v>
      </c>
      <c r="K58" s="98">
        <f>SUMIFS('List Rev. 3'!$AA$18:$AA$2700,'List Rev. 3'!$A$18:$A$2700,'New Summary'!$B58,'List Rev. 3'!$I$18:$I$2700,'New Summary'!$E58,'List Rev. 3'!$E$18:$E$2700,'New Summary'!K$5)</f>
        <v>0</v>
      </c>
      <c r="L58" s="98">
        <f>SUMIFS('List Rev. 3'!$AC$18:$AC$2700,'List Rev. 3'!$A$18:$A$2700,'New Summary'!$B58,'List Rev. 3'!$I$18:$I$2700,'New Summary'!$E58,'List Rev. 3'!$E$18:$E$2700,'New Summary'!K$5)</f>
        <v>0</v>
      </c>
      <c r="M58" s="98">
        <f>SUMIFS('List Rev. 3'!$AA$18:$AA$2700,'List Rev. 3'!$A$18:$A$2700,'New Summary'!$B58,'List Rev. 3'!$I$18:$I$2700,'New Summary'!$E58,'List Rev. 3'!$E$18:$E$2700,'New Summary'!M$5)</f>
        <v>25.200000000000003</v>
      </c>
      <c r="N58" s="98">
        <f>SUMIFS('List Rev. 3'!$AC$18:$AC$2700,'List Rev. 3'!$A$18:$A$2700,'New Summary'!$B58,'List Rev. 3'!$I$18:$I$2700,'New Summary'!$E58,'List Rev. 3'!$E$18:$E$2700,'New Summary'!M$5)</f>
        <v>2671.2</v>
      </c>
      <c r="O58" s="98">
        <f>SUMIFS('List Rev. 3'!$AA$18:$AA$2700,'List Rev. 3'!$A$18:$A$2700,'New Summary'!$B58,'List Rev. 3'!$I$18:$I$2700,'New Summary'!$E58,'List Rev. 3'!$E$18:$E$2700,'New Summary'!O$5)</f>
        <v>4.0199999999999996</v>
      </c>
      <c r="P58" s="98">
        <f>SUMIFS('List Rev. 3'!$AC$18:$AC$2700,'List Rev. 3'!$A$18:$A$2700,'New Summary'!$B58,'List Rev. 3'!$I$18:$I$2700,'New Summary'!$E58,'List Rev. 3'!$E$18:$E$2700,'New Summary'!O$5)</f>
        <v>426.11999999999995</v>
      </c>
      <c r="Q58" s="98">
        <f>SUMIFS('List Rev. 3'!$AA$18:$AA$2700,'List Rev. 3'!$A$18:$A$2700,'New Summary'!$B58,'List Rev. 3'!$I$18:$I$2700,'New Summary'!$E58,'List Rev. 3'!$E$18:$E$2700,'New Summary'!Q$5)</f>
        <v>0</v>
      </c>
      <c r="R58" s="98">
        <f>SUMIFS('List Rev. 3'!$AC$18:$AC$2700,'List Rev. 3'!$A$18:$A$2700,'New Summary'!$B58,'List Rev. 3'!$I$18:$I$2700,'New Summary'!$E58,'List Rev. 3'!$E$18:$E$2700,'New Summary'!Q$5)</f>
        <v>0</v>
      </c>
      <c r="S58" s="98">
        <f>SUMIFS('List Rev. 3'!$AA$18:$AA$2700,'List Rev. 3'!$A$18:$A$2700,'New Summary'!$B58,'List Rev. 3'!$I$18:$I$2700,'New Summary'!$E58,'List Rev. 3'!$E$18:$E$2700,'New Summary'!S$5)</f>
        <v>0</v>
      </c>
      <c r="T58" s="98">
        <f>SUMIFS('List Rev. 3'!$AC$18:$AC$2700,'List Rev. 3'!$A$18:$A$2700,'New Summary'!$B58,'List Rev. 3'!$I$18:$I$2700,'New Summary'!$E58,'List Rev. 3'!$E$18:$E$2700,'New Summary'!S$5)</f>
        <v>0</v>
      </c>
      <c r="U58" s="98">
        <f>SUMIFS('List Rev. 3'!$AA$18:$AA$2700,'List Rev. 3'!$A$18:$A$2700,'New Summary'!$B58,'List Rev. 3'!$I$18:$I$2700,'New Summary'!$E58,'List Rev. 3'!$E$18:$E$2700,'New Summary'!U$5)</f>
        <v>0</v>
      </c>
      <c r="V58" s="98">
        <f>SUMIFS('List Rev. 3'!$AC$18:$AC$2700,'List Rev. 3'!$A$18:$A$2700,'New Summary'!$B58,'List Rev. 3'!$I$18:$I$2700,'New Summary'!$E58,'List Rev. 3'!$E$18:$E$2700,'New Summary'!U$5)</f>
        <v>0</v>
      </c>
      <c r="W58" s="98">
        <f>SUMIFS('List Rev. 3'!$AA$18:$AA$2700,'List Rev. 3'!$A$18:$A$2700,'New Summary'!$B58,'List Rev. 3'!$I$18:$I$2700,'New Summary'!$E58,'List Rev. 3'!$E$18:$E$2700,'New Summary'!W$5)</f>
        <v>0</v>
      </c>
      <c r="X58" s="98">
        <f>SUMIFS('List Rev. 3'!$AC$18:$AC$2700,'List Rev. 3'!$A$18:$A$2700,'New Summary'!$B58,'List Rev. 3'!$I$18:$I$2700,'New Summary'!$E58,'List Rev. 3'!$E$18:$E$2700,'New Summary'!W$5)</f>
        <v>0</v>
      </c>
      <c r="Y58" s="98">
        <f>SUMIFS('List Rev. 3'!$AA$18:$AA$2700,'List Rev. 3'!$A$18:$A$2700,'New Summary'!$B58,'List Rev. 3'!$I$18:$I$2700,'New Summary'!$E58,'List Rev. 3'!$E$18:$E$2700,'New Summary'!Y$5)</f>
        <v>0</v>
      </c>
      <c r="Z58" s="98">
        <f>SUMIFS('List Rev. 3'!$AC$18:$AC$2700,'List Rev. 3'!$A$18:$A$2700,'New Summary'!$B58,'List Rev. 3'!$I$18:$I$2700,'New Summary'!$E58,'List Rev. 3'!$E$18:$E$2700,'New Summary'!Y$5)</f>
        <v>0</v>
      </c>
    </row>
    <row r="59" spans="1:26" ht="19.8" hidden="1" customHeight="1" x14ac:dyDescent="0.3">
      <c r="A59" s="3">
        <f t="shared" si="2"/>
        <v>52</v>
      </c>
      <c r="B59" s="29" t="str" cm="1">
        <f t="array" ref="B59">_xlfn.IFS(G59&gt;=65,"Heavy",G59&lt;=25,"Light",G59&gt;=26-64,"Medium")</f>
        <v>Heavy</v>
      </c>
      <c r="C59" s="4" t="s">
        <v>2787</v>
      </c>
      <c r="D59" s="3" t="s">
        <v>2825</v>
      </c>
      <c r="E59" s="3" t="s">
        <v>964</v>
      </c>
      <c r="F59" s="3" t="s">
        <v>2801</v>
      </c>
      <c r="G59" s="3">
        <v>137</v>
      </c>
      <c r="H59" s="3" t="s">
        <v>2496</v>
      </c>
      <c r="I59" s="79">
        <f t="shared" si="0"/>
        <v>14.694000000000001</v>
      </c>
      <c r="J59" s="79">
        <f t="shared" si="1"/>
        <v>2013.0780000000002</v>
      </c>
      <c r="K59" s="98">
        <f>SUMIFS('List Rev. 3'!$AA$18:$AA$2700,'List Rev. 3'!$A$18:$A$2700,'New Summary'!$B59,'List Rev. 3'!$I$18:$I$2700,'New Summary'!$E59,'List Rev. 3'!$E$18:$E$2700,'New Summary'!K$5)</f>
        <v>0</v>
      </c>
      <c r="L59" s="98">
        <f>SUMIFS('List Rev. 3'!$AC$18:$AC$2700,'List Rev. 3'!$A$18:$A$2700,'New Summary'!$B59,'List Rev. 3'!$I$18:$I$2700,'New Summary'!$E59,'List Rev. 3'!$E$18:$E$2700,'New Summary'!K$5)</f>
        <v>0</v>
      </c>
      <c r="M59" s="98">
        <f>SUMIFS('List Rev. 3'!$AA$18:$AA$2700,'List Rev. 3'!$A$18:$A$2700,'New Summary'!$B59,'List Rev. 3'!$I$18:$I$2700,'New Summary'!$E59,'List Rev. 3'!$E$18:$E$2700,'New Summary'!M$5)</f>
        <v>14.694000000000001</v>
      </c>
      <c r="N59" s="98">
        <f>SUMIFS('List Rev. 3'!$AC$18:$AC$2700,'List Rev. 3'!$A$18:$A$2700,'New Summary'!$B59,'List Rev. 3'!$I$18:$I$2700,'New Summary'!$E59,'List Rev. 3'!$E$18:$E$2700,'New Summary'!M$5)</f>
        <v>2013.0780000000002</v>
      </c>
      <c r="O59" s="98">
        <f>SUMIFS('List Rev. 3'!$AA$18:$AA$2700,'List Rev. 3'!$A$18:$A$2700,'New Summary'!$B59,'List Rev. 3'!$I$18:$I$2700,'New Summary'!$E59,'List Rev. 3'!$E$18:$E$2700,'New Summary'!O$5)</f>
        <v>0</v>
      </c>
      <c r="P59" s="98">
        <f>SUMIFS('List Rev. 3'!$AC$18:$AC$2700,'List Rev. 3'!$A$18:$A$2700,'New Summary'!$B59,'List Rev. 3'!$I$18:$I$2700,'New Summary'!$E59,'List Rev. 3'!$E$18:$E$2700,'New Summary'!O$5)</f>
        <v>0</v>
      </c>
      <c r="Q59" s="98">
        <f>SUMIFS('List Rev. 3'!$AA$18:$AA$2700,'List Rev. 3'!$A$18:$A$2700,'New Summary'!$B59,'List Rev. 3'!$I$18:$I$2700,'New Summary'!$E59,'List Rev. 3'!$E$18:$E$2700,'New Summary'!Q$5)</f>
        <v>0</v>
      </c>
      <c r="R59" s="98">
        <f>SUMIFS('List Rev. 3'!$AC$18:$AC$2700,'List Rev. 3'!$A$18:$A$2700,'New Summary'!$B59,'List Rev. 3'!$I$18:$I$2700,'New Summary'!$E59,'List Rev. 3'!$E$18:$E$2700,'New Summary'!Q$5)</f>
        <v>0</v>
      </c>
      <c r="S59" s="98">
        <f>SUMIFS('List Rev. 3'!$AA$18:$AA$2700,'List Rev. 3'!$A$18:$A$2700,'New Summary'!$B59,'List Rev. 3'!$I$18:$I$2700,'New Summary'!$E59,'List Rev. 3'!$E$18:$E$2700,'New Summary'!S$5)</f>
        <v>0</v>
      </c>
      <c r="T59" s="98">
        <f>SUMIFS('List Rev. 3'!$AC$18:$AC$2700,'List Rev. 3'!$A$18:$A$2700,'New Summary'!$B59,'List Rev. 3'!$I$18:$I$2700,'New Summary'!$E59,'List Rev. 3'!$E$18:$E$2700,'New Summary'!S$5)</f>
        <v>0</v>
      </c>
      <c r="U59" s="98">
        <f>SUMIFS('List Rev. 3'!$AA$18:$AA$2700,'List Rev. 3'!$A$18:$A$2700,'New Summary'!$B59,'List Rev. 3'!$I$18:$I$2700,'New Summary'!$E59,'List Rev. 3'!$E$18:$E$2700,'New Summary'!U$5)</f>
        <v>0</v>
      </c>
      <c r="V59" s="98">
        <f>SUMIFS('List Rev. 3'!$AC$18:$AC$2700,'List Rev. 3'!$A$18:$A$2700,'New Summary'!$B59,'List Rev. 3'!$I$18:$I$2700,'New Summary'!$E59,'List Rev. 3'!$E$18:$E$2700,'New Summary'!U$5)</f>
        <v>0</v>
      </c>
      <c r="W59" s="98">
        <f>SUMIFS('List Rev. 3'!$AA$18:$AA$2700,'List Rev. 3'!$A$18:$A$2700,'New Summary'!$B59,'List Rev. 3'!$I$18:$I$2700,'New Summary'!$E59,'List Rev. 3'!$E$18:$E$2700,'New Summary'!W$5)</f>
        <v>0</v>
      </c>
      <c r="X59" s="98">
        <f>SUMIFS('List Rev. 3'!$AC$18:$AC$2700,'List Rev. 3'!$A$18:$A$2700,'New Summary'!$B59,'List Rev. 3'!$I$18:$I$2700,'New Summary'!$E59,'List Rev. 3'!$E$18:$E$2700,'New Summary'!W$5)</f>
        <v>0</v>
      </c>
      <c r="Y59" s="98">
        <f>SUMIFS('List Rev. 3'!$AA$18:$AA$2700,'List Rev. 3'!$A$18:$A$2700,'New Summary'!$B59,'List Rev. 3'!$I$18:$I$2700,'New Summary'!$E59,'List Rev. 3'!$E$18:$E$2700,'New Summary'!Y$5)</f>
        <v>0</v>
      </c>
      <c r="Z59" s="98">
        <f>SUMIFS('List Rev. 3'!$AC$18:$AC$2700,'List Rev. 3'!$A$18:$A$2700,'New Summary'!$B59,'List Rev. 3'!$I$18:$I$2700,'New Summary'!$E59,'List Rev. 3'!$E$18:$E$2700,'New Summary'!Y$5)</f>
        <v>0</v>
      </c>
    </row>
    <row r="60" spans="1:26" ht="19.8" customHeight="1" x14ac:dyDescent="0.3">
      <c r="A60" s="3">
        <f t="shared" si="2"/>
        <v>53</v>
      </c>
      <c r="B60" s="29" t="s">
        <v>2300</v>
      </c>
      <c r="C60" s="4" t="s">
        <v>2301</v>
      </c>
      <c r="D60" s="3"/>
      <c r="E60" s="3"/>
      <c r="F60" s="3"/>
      <c r="G60" s="42">
        <v>7.0650000000000004</v>
      </c>
      <c r="H60" s="3" t="s">
        <v>2812</v>
      </c>
      <c r="I60" s="79">
        <f t="shared" si="0"/>
        <v>2658.35</v>
      </c>
      <c r="J60" s="79">
        <f t="shared" si="1"/>
        <v>18781.242750000001</v>
      </c>
      <c r="K60" s="98">
        <f>SUMIFS('List Rev. 3'!$AA$18:$AA$2700,'List Rev. 3'!$G$18:$G$2700,'New Summary'!$B60,'List Rev. 3'!$E$18:$E$2700,'New Summary'!K$5)</f>
        <v>0</v>
      </c>
      <c r="L60" s="79">
        <f>K60*$G60</f>
        <v>0</v>
      </c>
      <c r="M60" s="98">
        <f>SUMIFS('List Rev. 3'!$AA$18:$AA$2700,'List Rev. 3'!$G$18:$G$2700,'New Summary'!$B60,'List Rev. 3'!$E$18:$E$2700,'New Summary'!M$5)</f>
        <v>945</v>
      </c>
      <c r="N60" s="98">
        <f>SUMIFS('List Rev. 3'!$AC$18:$AC$2700,'List Rev. 3'!$G$18:$G$2700,'New Summary'!$B60,'List Rev. 3'!$E$18:$E$2700,'New Summary'!M$5)</f>
        <v>6676.4250000000002</v>
      </c>
      <c r="O60" s="98">
        <f>SUMIFS('List Rev. 3'!$AA$18:$AA$2700,'List Rev. 3'!$G$18:$G$2700,'New Summary'!$B60,'List Rev. 3'!$E$18:$E$2700,'New Summary'!O$5)</f>
        <v>959.85</v>
      </c>
      <c r="P60" s="79">
        <f>O60*$G60</f>
        <v>6781.3402500000002</v>
      </c>
      <c r="Q60" s="98">
        <f>SUMIFS('List Rev. 3'!$AA$18:$AA$2700,'List Rev. 3'!$G$18:$G$2700,'New Summary'!$B60,'List Rev. 3'!$E$18:$E$2700,'New Summary'!Q$5)</f>
        <v>216</v>
      </c>
      <c r="R60" s="79">
        <f t="shared" ref="R60:R87" si="15">Q60*$G60</f>
        <v>1526.0400000000002</v>
      </c>
      <c r="S60" s="98">
        <f>SUMIFS('List Rev. 3'!$AA$18:$AA$2700,'List Rev. 3'!$G$18:$G$2700,'New Summary'!$B60,'List Rev. 3'!$E$18:$E$2700,'New Summary'!S$5)</f>
        <v>0</v>
      </c>
      <c r="T60" s="79">
        <f t="shared" ref="T60:T87" si="16">S60*$G60</f>
        <v>0</v>
      </c>
      <c r="U60" s="98">
        <f>SUMIFS('List Rev. 3'!$AA$18:$AA$2700,'List Rev. 3'!$G$18:$G$2700,'New Summary'!$B60,'List Rev. 3'!$E$18:$E$2700,'New Summary'!U$5)</f>
        <v>132.5</v>
      </c>
      <c r="V60" s="79">
        <f t="shared" ref="V60:V87" si="17">U60*$G60</f>
        <v>936.11250000000007</v>
      </c>
      <c r="W60" s="98">
        <f>SUMIFS('List Rev. 3'!$AA$18:$AA$2700,'List Rev. 3'!$G$18:$G$2700,'New Summary'!$B60,'List Rev. 3'!$E$18:$E$2700,'New Summary'!W$5)</f>
        <v>0</v>
      </c>
      <c r="X60" s="79">
        <f t="shared" ref="X60:X87" si="18">W60*$G60</f>
        <v>0</v>
      </c>
      <c r="Y60" s="138">
        <f>SUMIFS('List Rev. 3'!$AA$18:$AA$2700,'List Rev. 3'!$G$18:$G$2700,'New Summary'!$B60,'List Rev. 3'!$E$18:$E$2700,'New Summary'!Y$5)</f>
        <v>405</v>
      </c>
      <c r="Z60" s="79">
        <f t="shared" ref="Z60:Z87" si="19">Y60*$G60</f>
        <v>2861.3250000000003</v>
      </c>
    </row>
    <row r="61" spans="1:26" ht="19.8" hidden="1" customHeight="1" x14ac:dyDescent="0.3">
      <c r="A61" s="3">
        <f t="shared" si="2"/>
        <v>54</v>
      </c>
      <c r="B61" s="29" t="s">
        <v>2246</v>
      </c>
      <c r="C61" s="4" t="s">
        <v>2635</v>
      </c>
      <c r="D61" s="3"/>
      <c r="E61" s="3"/>
      <c r="F61" s="3"/>
      <c r="G61" s="3">
        <v>4.0999999999999996</v>
      </c>
      <c r="H61" s="3" t="s">
        <v>2496</v>
      </c>
      <c r="I61" s="79">
        <f t="shared" si="0"/>
        <v>1373.7040000000002</v>
      </c>
      <c r="J61" s="79">
        <f t="shared" si="1"/>
        <v>5632.1863999999996</v>
      </c>
      <c r="K61" s="141">
        <f>SUMIFS('List Rev. 3'!$AA$18:$AA$2700,'List Rev. 3'!$G$18:$G$2700,'New Summary'!$B61,'List Rev. 3'!$E$18:$E$2700,'New Summary'!K$5)</f>
        <v>7.1039999999999992</v>
      </c>
      <c r="L61" s="79">
        <f>K61*$G61</f>
        <v>29.126399999999993</v>
      </c>
      <c r="M61" s="98">
        <f>SUMIFS('List Rev. 3'!$AA$18:$AA$2700,'List Rev. 3'!$G$18:$G$2700,'New Summary'!$B61,'List Rev. 3'!$E$18:$E$2700,'New Summary'!M$5)</f>
        <v>818.47</v>
      </c>
      <c r="N61" s="79">
        <f t="shared" ref="N61:N87" si="20">M61*$G61</f>
        <v>3355.7269999999999</v>
      </c>
      <c r="O61" s="98">
        <f>SUMIFS('List Rev. 3'!$AA$18:$AA$2700,'List Rev. 3'!$G$18:$G$2700,'New Summary'!$B61,'List Rev. 3'!$E$18:$E$2700,'New Summary'!O$5)</f>
        <v>206.19999999999996</v>
      </c>
      <c r="P61" s="79">
        <f t="shared" ref="P61:P63" si="21">O61*$G61</f>
        <v>845.41999999999973</v>
      </c>
      <c r="Q61" s="98">
        <f>SUMIFS('List Rev. 3'!$AA$18:$AA$3000,'List Rev. 3'!$G$18:$G$3000,'New Summary'!$B61,'List Rev. 3'!$E$18:$E$3000,'New Summary'!Q$5)</f>
        <v>129.28</v>
      </c>
      <c r="R61" s="79">
        <f t="shared" si="15"/>
        <v>530.048</v>
      </c>
      <c r="S61" s="98">
        <f>SUMIFS('List Rev. 3'!$AA$18:$AA$2700,'List Rev. 3'!$G$18:$G$2700,'New Summary'!$B61,'List Rev. 3'!$E$18:$E$2700,'New Summary'!S$5)</f>
        <v>0</v>
      </c>
      <c r="T61" s="79">
        <f t="shared" si="16"/>
        <v>0</v>
      </c>
      <c r="U61" s="98">
        <f>SUMIFS('List Rev. 3'!$AA$18:$AA$3000,'List Rev. 3'!$G$18:$G$3000,'New Summary'!$B61,'List Rev. 3'!$E$18:$E$3000,'New Summary'!U$5)</f>
        <v>212.65000000000003</v>
      </c>
      <c r="V61" s="79">
        <f t="shared" si="17"/>
        <v>871.86500000000001</v>
      </c>
      <c r="W61" s="98">
        <f>SUMIFS('List Rev. 3'!$AA$18:$AA$2700,'List Rev. 3'!$G$18:$G$2700,'New Summary'!$B61,'List Rev. 3'!$E$18:$E$2700,'New Summary'!W$5)</f>
        <v>0</v>
      </c>
      <c r="X61" s="79">
        <f t="shared" si="18"/>
        <v>0</v>
      </c>
      <c r="Y61" s="98">
        <f>SUMIFS('List Rev. 3'!$AA$18:$AA$2700,'List Rev. 3'!$G$18:$G$2700,'New Summary'!$B61,'List Rev. 3'!$E$18:$E$2700,'New Summary'!Y$5)</f>
        <v>0</v>
      </c>
      <c r="Z61" s="79">
        <f t="shared" si="19"/>
        <v>0</v>
      </c>
    </row>
    <row r="62" spans="1:26" ht="19.8" hidden="1" customHeight="1" x14ac:dyDescent="0.3">
      <c r="A62" s="3">
        <f t="shared" si="2"/>
        <v>55</v>
      </c>
      <c r="B62" s="29" t="s">
        <v>2578</v>
      </c>
      <c r="C62" s="4" t="s">
        <v>2580</v>
      </c>
      <c r="D62" s="3"/>
      <c r="E62" s="3"/>
      <c r="F62" s="3"/>
      <c r="G62" s="3">
        <v>4.71</v>
      </c>
      <c r="H62" s="3" t="s">
        <v>2496</v>
      </c>
      <c r="I62" s="79">
        <f t="shared" si="0"/>
        <v>502.87500000000006</v>
      </c>
      <c r="J62" s="79">
        <f t="shared" si="1"/>
        <v>2368.5412500000002</v>
      </c>
      <c r="K62" s="98">
        <f>SUMIFS('List Rev. 3'!$AA$18:$AA$2700,'List Rev. 3'!$G$18:$G$2700,'New Summary'!$B62,'List Rev. 3'!$E$18:$E$2700,'New Summary'!K$5)</f>
        <v>0</v>
      </c>
      <c r="L62" s="79">
        <f>K62*$G62</f>
        <v>0</v>
      </c>
      <c r="M62" s="98">
        <f>SUMIFS('List Rev. 3'!$AA$18:$AA$2700,'List Rev. 3'!$G$18:$G$2700,'New Summary'!$B62,'List Rev. 3'!$E$18:$E$2700,'New Summary'!M$5)</f>
        <v>298.73</v>
      </c>
      <c r="N62" s="79">
        <f t="shared" si="20"/>
        <v>1407.0183000000002</v>
      </c>
      <c r="O62" s="98">
        <f>SUMIFS('List Rev. 3'!$AA$18:$AA$2700,'List Rev. 3'!$G$18:$G$2700,'New Summary'!$B62,'List Rev. 3'!$E$18:$E$2700,'New Summary'!O$5)</f>
        <v>83.1</v>
      </c>
      <c r="P62" s="79">
        <f t="shared" si="21"/>
        <v>391.40099999999995</v>
      </c>
      <c r="Q62" s="98">
        <f>SUMIFS('List Rev. 3'!$AA$18:$AA$2700,'List Rev. 3'!$G$18:$G$2700,'New Summary'!$B62,'List Rev. 3'!$E$18:$E$2700,'New Summary'!Q$5)</f>
        <v>45.92</v>
      </c>
      <c r="R62" s="79">
        <f t="shared" si="15"/>
        <v>216.28319999999999</v>
      </c>
      <c r="S62" s="98">
        <f>SUMIFS('List Rev. 3'!$AA$18:$AA$2700,'List Rev. 3'!$G$18:$G$2700,'New Summary'!$B62,'List Rev. 3'!$E$18:$E$2700,'New Summary'!S$5)</f>
        <v>0</v>
      </c>
      <c r="T62" s="79">
        <f t="shared" si="16"/>
        <v>0</v>
      </c>
      <c r="U62" s="98">
        <f>SUMIFS('List Rev. 3'!$AA$18:$AA$2700,'List Rev. 3'!$G$18:$G$2700,'New Summary'!$B62,'List Rev. 3'!$E$18:$E$2700,'New Summary'!U$5)</f>
        <v>75.125</v>
      </c>
      <c r="V62" s="79">
        <f t="shared" si="17"/>
        <v>353.83875</v>
      </c>
      <c r="W62" s="98">
        <f>SUMIFS('List Rev. 3'!$AA$18:$AA$2700,'List Rev. 3'!$G$18:$G$2700,'New Summary'!$B62,'List Rev. 3'!$E$18:$E$2700,'New Summary'!W$5)</f>
        <v>0</v>
      </c>
      <c r="X62" s="79">
        <f t="shared" si="18"/>
        <v>0</v>
      </c>
      <c r="Y62" s="98">
        <f>SUMIFS('List Rev. 3'!$AA$18:$AA$2700,'List Rev. 3'!$G$18:$G$2700,'New Summary'!$B62,'List Rev. 3'!$E$18:$E$2700,'New Summary'!Y$5)</f>
        <v>0</v>
      </c>
      <c r="Z62" s="79">
        <f t="shared" si="19"/>
        <v>0</v>
      </c>
    </row>
    <row r="63" spans="1:26" ht="19.8" hidden="1" customHeight="1" x14ac:dyDescent="0.3">
      <c r="A63" s="3">
        <f t="shared" si="2"/>
        <v>56</v>
      </c>
      <c r="B63" s="4" t="s">
        <v>2638</v>
      </c>
      <c r="C63" s="4" t="s">
        <v>2565</v>
      </c>
      <c r="D63" s="3"/>
      <c r="E63" s="3"/>
      <c r="F63" s="3"/>
      <c r="G63" s="42">
        <v>1.77</v>
      </c>
      <c r="H63" s="3" t="s">
        <v>2508</v>
      </c>
      <c r="I63" s="79">
        <f t="shared" si="0"/>
        <v>53.2</v>
      </c>
      <c r="J63" s="79">
        <f t="shared" si="1"/>
        <v>94.164000000000016</v>
      </c>
      <c r="K63" s="98">
        <f>SUMIFS('List Rev. 3'!$AA$18:$AA$3000,'List Rev. 3'!$G$18:$G$3000,'New Summary'!$B63,'List Rev. 3'!$E$18:$E$3000,'New Summary'!K$5)</f>
        <v>0</v>
      </c>
      <c r="L63" s="79">
        <f t="shared" ref="L63:L74" si="22">K63*$G63</f>
        <v>0</v>
      </c>
      <c r="M63" s="98">
        <f>SUMIFS('List Rev. 3'!$AA$18:$AA$3000,'List Rev. 3'!$G$18:$G$3000,'New Summary'!$B63,'List Rev. 3'!$E$18:$E$3000,'New Summary'!M$5)</f>
        <v>10</v>
      </c>
      <c r="N63" s="79">
        <f t="shared" si="20"/>
        <v>17.7</v>
      </c>
      <c r="O63" s="98">
        <f>SUMIFS('List Rev. 3'!$AA$18:$AA$3000,'List Rev. 3'!$G$18:$G$3000,'New Summary'!$B63,'List Rev. 3'!$E$18:$E$3000,'New Summary'!O$5)</f>
        <v>19.200000000000003</v>
      </c>
      <c r="P63" s="79">
        <f t="shared" si="21"/>
        <v>33.984000000000009</v>
      </c>
      <c r="Q63" s="98">
        <f>SUMIFS('List Rev. 3'!$AA$18:$AA$3000,'List Rev. 3'!$G$18:$G$3000,'New Summary'!$B63,'List Rev. 3'!$E$18:$E$3000,'New Summary'!Q$5)</f>
        <v>9.6</v>
      </c>
      <c r="R63" s="79">
        <f t="shared" si="15"/>
        <v>16.992000000000001</v>
      </c>
      <c r="S63" s="98">
        <f>SUMIFS('List Rev. 3'!$AA$18:$AA$3000,'List Rev. 3'!$G$18:$G$3000,'New Summary'!$B63,'List Rev. 3'!$E$18:$E$3000,'New Summary'!S$5)</f>
        <v>0</v>
      </c>
      <c r="T63" s="79">
        <f t="shared" si="16"/>
        <v>0</v>
      </c>
      <c r="U63" s="98">
        <f>SUMIFS('List Rev. 3'!$AA$18:$AA$3000,'List Rev. 3'!$G$18:$G$3000,'New Summary'!$B63,'List Rev. 3'!$E$18:$E$3000,'New Summary'!U$5)</f>
        <v>0</v>
      </c>
      <c r="V63" s="79">
        <f t="shared" si="17"/>
        <v>0</v>
      </c>
      <c r="W63" s="98">
        <f>SUMIFS('List Rev. 3'!$AA$18:$AA$3000,'List Rev. 3'!$G$18:$G$3000,'New Summary'!$B63,'List Rev. 3'!$E$18:$E$3000,'New Summary'!W$5)</f>
        <v>0</v>
      </c>
      <c r="X63" s="79">
        <f t="shared" si="18"/>
        <v>0</v>
      </c>
      <c r="Y63" s="98">
        <f>SUMIFS('List Rev. 3'!$AA$18:$AA$3000,'List Rev. 3'!$G$18:$G$3000,'New Summary'!$B63,'List Rev. 3'!$E$18:$E$3000,'New Summary'!Y$5)</f>
        <v>14.399999999999999</v>
      </c>
      <c r="Z63" s="79">
        <f t="shared" si="19"/>
        <v>25.487999999999996</v>
      </c>
    </row>
    <row r="64" spans="1:26" ht="19.8" hidden="1" customHeight="1" x14ac:dyDescent="0.3">
      <c r="A64" s="3">
        <f t="shared" si="2"/>
        <v>57</v>
      </c>
      <c r="B64" s="4" t="s">
        <v>2639</v>
      </c>
      <c r="C64" s="4" t="s">
        <v>2813</v>
      </c>
      <c r="D64" s="3"/>
      <c r="E64" s="3"/>
      <c r="F64" s="3"/>
      <c r="G64" s="42">
        <v>2.0828404999999997</v>
      </c>
      <c r="H64" s="3" t="s">
        <v>2508</v>
      </c>
      <c r="I64" s="79">
        <f t="shared" si="0"/>
        <v>64.8</v>
      </c>
      <c r="J64" s="79">
        <f t="shared" si="1"/>
        <v>134.96806439999997</v>
      </c>
      <c r="K64" s="98">
        <f>SUMIFS('List Rev. 3'!$AA$18:$AA$3000,'List Rev. 3'!$G$18:$G$3000,'New Summary'!$B64,'List Rev. 3'!$E$18:$E$3000,'New Summary'!K$5)</f>
        <v>0</v>
      </c>
      <c r="L64" s="79">
        <f t="shared" si="22"/>
        <v>0</v>
      </c>
      <c r="M64" s="98">
        <f>SUMIFS('List Rev. 3'!$AA$18:$AA$3000,'List Rev. 3'!$G$18:$G$3000,'New Summary'!$B64,'List Rev. 3'!$E$18:$E$3000,'New Summary'!M$5)</f>
        <v>0</v>
      </c>
      <c r="N64" s="79">
        <f t="shared" si="20"/>
        <v>0</v>
      </c>
      <c r="O64" s="98">
        <f>SUMIFS('List Rev. 3'!$AA$18:$AA$3000,'List Rev. 3'!$G$18:$G$3000,'New Summary'!$B64,'List Rev. 3'!$E$18:$E$3000,'New Summary'!O$5)</f>
        <v>0</v>
      </c>
      <c r="P64" s="79">
        <f>O64*$G64</f>
        <v>0</v>
      </c>
      <c r="Q64" s="98">
        <f>SUMIFS('List Rev. 3'!$AA$18:$AA$3000,'List Rev. 3'!$G$18:$G$3000,'New Summary'!$B64,'List Rev. 3'!$E$18:$E$3000,'New Summary'!Q$5)</f>
        <v>0</v>
      </c>
      <c r="R64" s="79">
        <f t="shared" si="15"/>
        <v>0</v>
      </c>
      <c r="S64" s="98">
        <f>SUMIFS('List Rev. 3'!$AA$18:$AA$3000,'List Rev. 3'!$G$18:$G$3000,'New Summary'!$B64,'List Rev. 3'!$E$18:$E$3000,'New Summary'!S$5)</f>
        <v>0</v>
      </c>
      <c r="T64" s="79">
        <f t="shared" si="16"/>
        <v>0</v>
      </c>
      <c r="U64" s="98">
        <f>SUMIFS('List Rev. 3'!$AA$18:$AA$3000,'List Rev. 3'!$G$18:$G$3000,'New Summary'!$B64,'List Rev. 3'!$E$18:$E$3000,'New Summary'!U$5)</f>
        <v>43.199999999999996</v>
      </c>
      <c r="V64" s="79">
        <f t="shared" si="17"/>
        <v>89.978709599999974</v>
      </c>
      <c r="W64" s="98">
        <f>SUMIFS('List Rev. 3'!$AA$18:$AA$3000,'List Rev. 3'!$G$18:$G$3000,'New Summary'!$B64,'List Rev. 3'!$E$18:$E$3000,'New Summary'!W$5)</f>
        <v>21.6</v>
      </c>
      <c r="X64" s="79">
        <f t="shared" si="18"/>
        <v>44.989354799999994</v>
      </c>
      <c r="Y64" s="98">
        <f>SUMIFS('List Rev. 3'!$AA$18:$AA$3000,'List Rev. 3'!$G$18:$G$3000,'New Summary'!$B64,'List Rev. 3'!$E$18:$E$3000,'New Summary'!Y$5)</f>
        <v>0</v>
      </c>
      <c r="Z64" s="79">
        <f t="shared" si="19"/>
        <v>0</v>
      </c>
    </row>
    <row r="65" spans="1:26" ht="19.8" hidden="1" customHeight="1" x14ac:dyDescent="0.3">
      <c r="A65" s="3">
        <f t="shared" si="2"/>
        <v>58</v>
      </c>
      <c r="B65" s="4" t="s">
        <v>2640</v>
      </c>
      <c r="C65" s="4" t="s">
        <v>2814</v>
      </c>
      <c r="D65" s="3"/>
      <c r="E65" s="3"/>
      <c r="F65" s="3"/>
      <c r="G65" s="42">
        <v>2.4156019999999998</v>
      </c>
      <c r="H65" s="3" t="s">
        <v>2508</v>
      </c>
      <c r="I65" s="79">
        <f t="shared" si="0"/>
        <v>209.4</v>
      </c>
      <c r="J65" s="79">
        <f t="shared" si="1"/>
        <v>505.82705879999992</v>
      </c>
      <c r="K65" s="98">
        <f>SUMIFS('List Rev. 3'!$AA$18:$AA$3000,'List Rev. 3'!$G$18:$G$3000,'New Summary'!$B65,'List Rev. 3'!$E$18:$E$3000,'New Summary'!K$5)</f>
        <v>54.400000000000006</v>
      </c>
      <c r="L65" s="79">
        <f t="shared" si="22"/>
        <v>131.40874880000001</v>
      </c>
      <c r="M65" s="98">
        <f>SUMIFS('List Rev. 3'!$AA$18:$AA$3000,'List Rev. 3'!$G$18:$G$3000,'New Summary'!$B65,'List Rev. 3'!$E$18:$E$3000,'New Summary'!M$5)</f>
        <v>0</v>
      </c>
      <c r="N65" s="79">
        <f t="shared" si="20"/>
        <v>0</v>
      </c>
      <c r="O65" s="98">
        <f>SUMIFS('List Rev. 3'!$AA$18:$AA$3000,'List Rev. 3'!$G$18:$G$3000,'New Summary'!$B65,'List Rev. 3'!$E$18:$E$3000,'New Summary'!O$5)</f>
        <v>8</v>
      </c>
      <c r="P65" s="79">
        <f t="shared" ref="P65:P66" si="23">O65*$G65</f>
        <v>19.324815999999998</v>
      </c>
      <c r="Q65" s="98">
        <f>SUMIFS('List Rev. 3'!$AA$18:$AA$3000,'List Rev. 3'!$G$18:$G$3000,'New Summary'!$B65,'List Rev. 3'!$E$18:$E$3000,'New Summary'!Q$5)</f>
        <v>29.4</v>
      </c>
      <c r="R65" s="79">
        <f t="shared" si="15"/>
        <v>71.018698799999996</v>
      </c>
      <c r="S65" s="98">
        <f>SUMIFS('List Rev. 3'!$AA$18:$AA$3000,'List Rev. 3'!$G$18:$G$3000,'New Summary'!$B65,'List Rev. 3'!$E$18:$E$3000,'New Summary'!S$5)</f>
        <v>7.2000000000000011</v>
      </c>
      <c r="T65" s="136">
        <f t="shared" si="16"/>
        <v>17.392334400000003</v>
      </c>
      <c r="U65" s="98">
        <f>SUMIFS('List Rev. 3'!$AA$18:$AA$3000,'List Rev. 3'!$G$18:$G$3000,'New Summary'!$B65,'List Rev. 3'!$E$18:$E$3000,'New Summary'!U$5)</f>
        <v>74.399999999999991</v>
      </c>
      <c r="V65" s="79">
        <f t="shared" si="17"/>
        <v>179.72078879999995</v>
      </c>
      <c r="W65" s="98">
        <f>SUMIFS('List Rev. 3'!$AA$18:$AA$3000,'List Rev. 3'!$G$18:$G$3000,'New Summary'!$B65,'List Rev. 3'!$E$18:$E$3000,'New Summary'!W$5)</f>
        <v>0</v>
      </c>
      <c r="X65" s="79">
        <f t="shared" si="18"/>
        <v>0</v>
      </c>
      <c r="Y65" s="98">
        <f>SUMIFS('List Rev. 3'!$AA$18:$AA$3000,'List Rev. 3'!$G$18:$G$3000,'New Summary'!$B65,'List Rev. 3'!$E$18:$E$3000,'New Summary'!Y$5)</f>
        <v>36</v>
      </c>
      <c r="Z65" s="79">
        <f t="shared" si="19"/>
        <v>86.961671999999993</v>
      </c>
    </row>
    <row r="66" spans="1:26" ht="19.8" hidden="1" customHeight="1" x14ac:dyDescent="0.3">
      <c r="A66" s="3">
        <f t="shared" si="2"/>
        <v>59</v>
      </c>
      <c r="B66" s="4" t="s">
        <v>2641</v>
      </c>
      <c r="C66" s="4" t="s">
        <v>2567</v>
      </c>
      <c r="D66" s="3"/>
      <c r="E66" s="3"/>
      <c r="F66" s="3"/>
      <c r="G66" s="42">
        <v>2.7730124999999997</v>
      </c>
      <c r="H66" s="3" t="s">
        <v>2508</v>
      </c>
      <c r="I66" s="79">
        <f t="shared" si="0"/>
        <v>88.4</v>
      </c>
      <c r="J66" s="79">
        <f t="shared" si="1"/>
        <v>245.13430500000001</v>
      </c>
      <c r="K66" s="98">
        <f>SUMIFS('List Rev. 3'!$AA$18:$AA$3000,'List Rev. 3'!$G$18:$G$3000,'New Summary'!$B66,'List Rev. 3'!$E$18:$E$3000,'New Summary'!K$5)</f>
        <v>0</v>
      </c>
      <c r="L66" s="79">
        <f t="shared" si="22"/>
        <v>0</v>
      </c>
      <c r="M66" s="98">
        <f>SUMIFS('List Rev. 3'!$AA$18:$AA$3000,'List Rev. 3'!$G$18:$G$3000,'New Summary'!$B66,'List Rev. 3'!$E$18:$E$3000,'New Summary'!M$5)</f>
        <v>27.6</v>
      </c>
      <c r="N66" s="79">
        <f t="shared" si="20"/>
        <v>76.535145</v>
      </c>
      <c r="O66" s="98">
        <f>SUMIFS('List Rev. 3'!$AA$18:$AA$3000,'List Rev. 3'!$G$18:$G$3000,'New Summary'!$B66,'List Rev. 3'!$E$18:$E$3000,'New Summary'!O$5)</f>
        <v>38.400000000000006</v>
      </c>
      <c r="P66" s="79">
        <f t="shared" si="23"/>
        <v>106.48368000000001</v>
      </c>
      <c r="Q66" s="98">
        <f>SUMIFS('List Rev. 3'!$AA$18:$AA$3000,'List Rev. 3'!$G$18:$G$3000,'New Summary'!$B66,'List Rev. 3'!$E$18:$E$3000,'New Summary'!Q$5)</f>
        <v>0</v>
      </c>
      <c r="R66" s="79">
        <f t="shared" si="15"/>
        <v>0</v>
      </c>
      <c r="S66" s="98">
        <f>SUMIFS('List Rev. 3'!$AA$18:$AA$3000,'List Rev. 3'!$G$18:$G$3000,'New Summary'!$B66,'List Rev. 3'!$E$18:$E$3000,'New Summary'!S$5)</f>
        <v>0</v>
      </c>
      <c r="T66" s="79">
        <f t="shared" si="16"/>
        <v>0</v>
      </c>
      <c r="U66" s="98">
        <f>SUMIFS('List Rev. 3'!$AA$18:$AA$3000,'List Rev. 3'!$G$18:$G$3000,'New Summary'!$B66,'List Rev. 3'!$E$18:$E$3000,'New Summary'!U$5)</f>
        <v>22.400000000000013</v>
      </c>
      <c r="V66" s="79">
        <f t="shared" si="17"/>
        <v>62.115480000000026</v>
      </c>
      <c r="W66" s="98">
        <f>SUMIFS('List Rev. 3'!$AA$18:$AA$3000,'List Rev. 3'!$G$18:$G$3000,'New Summary'!$B66,'List Rev. 3'!$E$18:$E$3000,'New Summary'!W$5)</f>
        <v>0</v>
      </c>
      <c r="X66" s="79">
        <f t="shared" si="18"/>
        <v>0</v>
      </c>
      <c r="Y66" s="98">
        <f>SUMIFS('List Rev. 3'!$AA$18:$AA$3000,'List Rev. 3'!$G$18:$G$3000,'New Summary'!$B66,'List Rev. 3'!$E$18:$E$3000,'New Summary'!Y$5)</f>
        <v>0</v>
      </c>
      <c r="Z66" s="79">
        <f t="shared" si="19"/>
        <v>0</v>
      </c>
    </row>
    <row r="67" spans="1:26" ht="19.8" hidden="1" customHeight="1" x14ac:dyDescent="0.3">
      <c r="A67" s="3">
        <f t="shared" si="2"/>
        <v>60</v>
      </c>
      <c r="B67" s="4" t="s">
        <v>2642</v>
      </c>
      <c r="C67" s="4" t="s">
        <v>2568</v>
      </c>
      <c r="D67" s="3"/>
      <c r="E67" s="3"/>
      <c r="F67" s="3"/>
      <c r="G67" s="42">
        <v>3.9931379999999996</v>
      </c>
      <c r="H67" s="3" t="s">
        <v>2508</v>
      </c>
      <c r="I67" s="79">
        <f t="shared" si="0"/>
        <v>14</v>
      </c>
      <c r="J67" s="79">
        <f t="shared" si="1"/>
        <v>55.903931999999998</v>
      </c>
      <c r="K67" s="98">
        <f>SUMIFS('List Rev. 3'!$AA$18:$AA$3000,'List Rev. 3'!$G$18:$G$3000,'New Summary'!$B67,'List Rev. 3'!$E$18:$E$3000,'New Summary'!K$5)</f>
        <v>0</v>
      </c>
      <c r="L67" s="79">
        <f t="shared" si="22"/>
        <v>0</v>
      </c>
      <c r="M67" s="98">
        <f>SUMIFS('List Rev. 3'!$AA$18:$AA$3000,'List Rev. 3'!$G$18:$G$3000,'New Summary'!$B67,'List Rev. 3'!$E$18:$E$3000,'New Summary'!M$5)</f>
        <v>14</v>
      </c>
      <c r="N67" s="79">
        <f t="shared" si="20"/>
        <v>55.903931999999998</v>
      </c>
      <c r="O67" s="98">
        <f>SUMIFS('List Rev. 3'!$AA$18:$AA$3000,'List Rev. 3'!$G$18:$G$3000,'New Summary'!$B67,'List Rev. 3'!$E$18:$E$3000,'New Summary'!O$5)</f>
        <v>0</v>
      </c>
      <c r="P67" s="79">
        <f>O67*$G67</f>
        <v>0</v>
      </c>
      <c r="Q67" s="98">
        <f>SUMIFS('List Rev. 3'!$AA$18:$AA$3000,'List Rev. 3'!$G$18:$G$3000,'New Summary'!$B67,'List Rev. 3'!$E$18:$E$3000,'New Summary'!Q$5)</f>
        <v>0</v>
      </c>
      <c r="R67" s="79">
        <f t="shared" si="15"/>
        <v>0</v>
      </c>
      <c r="S67" s="98">
        <f>SUMIFS('List Rev. 3'!$AA$18:$AA$3000,'List Rev. 3'!$G$18:$G$3000,'New Summary'!$B67,'List Rev. 3'!$E$18:$E$3000,'New Summary'!S$5)</f>
        <v>0</v>
      </c>
      <c r="T67" s="79">
        <f t="shared" si="16"/>
        <v>0</v>
      </c>
      <c r="U67" s="98">
        <f>SUMIFS('List Rev. 3'!$AA$18:$AA$3000,'List Rev. 3'!$G$18:$G$3000,'New Summary'!$B67,'List Rev. 3'!$E$18:$E$3000,'New Summary'!U$5)</f>
        <v>0</v>
      </c>
      <c r="V67" s="79">
        <f t="shared" si="17"/>
        <v>0</v>
      </c>
      <c r="W67" s="98">
        <f>SUMIFS('List Rev. 3'!$AA$18:$AA$3000,'List Rev. 3'!$G$18:$G$3000,'New Summary'!$B67,'List Rev. 3'!$E$18:$E$3000,'New Summary'!W$5)</f>
        <v>0</v>
      </c>
      <c r="X67" s="79">
        <f t="shared" si="18"/>
        <v>0</v>
      </c>
      <c r="Y67" s="98">
        <f>SUMIFS('List Rev. 3'!$AA$18:$AA$3000,'List Rev. 3'!$G$18:$G$3000,'New Summary'!$B67,'List Rev. 3'!$E$18:$E$3000,'New Summary'!Y$5)</f>
        <v>0</v>
      </c>
      <c r="Z67" s="79">
        <f t="shared" si="19"/>
        <v>0</v>
      </c>
    </row>
    <row r="68" spans="1:26" ht="19.8" hidden="1" customHeight="1" x14ac:dyDescent="0.3">
      <c r="A68" s="3">
        <f t="shared" si="2"/>
        <v>61</v>
      </c>
      <c r="B68" s="4" t="s">
        <v>2643</v>
      </c>
      <c r="C68" s="4" t="s">
        <v>2569</v>
      </c>
      <c r="D68" s="3"/>
      <c r="E68" s="3"/>
      <c r="F68" s="3"/>
      <c r="G68" s="42">
        <v>4.9297999999999993</v>
      </c>
      <c r="H68" s="3" t="s">
        <v>2508</v>
      </c>
      <c r="I68" s="79">
        <f t="shared" si="0"/>
        <v>2</v>
      </c>
      <c r="J68" s="79">
        <f t="shared" si="1"/>
        <v>9.8595999999999986</v>
      </c>
      <c r="K68" s="98">
        <f>SUMIFS('List Rev. 3'!$AA$18:$AA$3000,'List Rev. 3'!$G$18:$G$3000,'New Summary'!$B68,'List Rev. 3'!$E$18:$E$3000,'New Summary'!K$5)</f>
        <v>0</v>
      </c>
      <c r="L68" s="79">
        <f t="shared" si="22"/>
        <v>0</v>
      </c>
      <c r="M68" s="98">
        <f>SUMIFS('List Rev. 3'!$AA$18:$AA$3000,'List Rev. 3'!$G$18:$G$3000,'New Summary'!$B68,'List Rev. 3'!$E$18:$E$3000,'New Summary'!M$5)</f>
        <v>0</v>
      </c>
      <c r="N68" s="79">
        <f t="shared" si="20"/>
        <v>0</v>
      </c>
      <c r="O68" s="98">
        <f>SUMIFS('List Rev. 3'!$AA$18:$AA$3000,'List Rev. 3'!$G$18:$G$3000,'New Summary'!$B68,'List Rev. 3'!$E$18:$E$3000,'New Summary'!O$5)</f>
        <v>2</v>
      </c>
      <c r="P68" s="79">
        <f>O68*$G68</f>
        <v>9.8595999999999986</v>
      </c>
      <c r="Q68" s="98">
        <f>SUMIFS('List Rev. 3'!$AA$18:$AA$3000,'List Rev. 3'!$G$18:$G$3000,'New Summary'!$B68,'List Rev. 3'!$E$18:$E$3000,'New Summary'!Q$5)</f>
        <v>0</v>
      </c>
      <c r="R68" s="79">
        <f t="shared" si="15"/>
        <v>0</v>
      </c>
      <c r="S68" s="98">
        <f>SUMIFS('List Rev. 3'!$AA$18:$AA$3000,'List Rev. 3'!$G$18:$G$3000,'New Summary'!$B68,'List Rev. 3'!$E$18:$E$3000,'New Summary'!S$5)</f>
        <v>0</v>
      </c>
      <c r="T68" s="79">
        <f t="shared" si="16"/>
        <v>0</v>
      </c>
      <c r="U68" s="98">
        <f>SUMIFS('List Rev. 3'!$AA$18:$AA$3000,'List Rev. 3'!$G$18:$G$3000,'New Summary'!$B68,'List Rev. 3'!$E$18:$E$3000,'New Summary'!U$5)</f>
        <v>0</v>
      </c>
      <c r="V68" s="79">
        <f t="shared" si="17"/>
        <v>0</v>
      </c>
      <c r="W68" s="98">
        <f>SUMIFS('List Rev. 3'!$AA$18:$AA$3000,'List Rev. 3'!$G$18:$G$3000,'New Summary'!$B68,'List Rev. 3'!$E$18:$E$3000,'New Summary'!W$5)</f>
        <v>0</v>
      </c>
      <c r="X68" s="79">
        <f t="shared" si="18"/>
        <v>0</v>
      </c>
      <c r="Y68" s="98">
        <f>SUMIFS('List Rev. 3'!$AA$18:$AA$3000,'List Rev. 3'!$G$18:$G$3000,'New Summary'!$B68,'List Rev. 3'!$E$18:$E$3000,'New Summary'!Y$5)</f>
        <v>0</v>
      </c>
      <c r="Z68" s="79">
        <f t="shared" si="19"/>
        <v>0</v>
      </c>
    </row>
    <row r="69" spans="1:26" ht="19.8" hidden="1" customHeight="1" x14ac:dyDescent="0.3">
      <c r="A69" s="3">
        <f t="shared" si="2"/>
        <v>62</v>
      </c>
      <c r="B69" s="4" t="s">
        <v>2644</v>
      </c>
      <c r="C69" s="4" t="s">
        <v>2815</v>
      </c>
      <c r="D69" s="3"/>
      <c r="E69" s="3"/>
      <c r="F69" s="3"/>
      <c r="G69" s="42">
        <v>5.4351044999999996</v>
      </c>
      <c r="H69" s="3" t="s">
        <v>2508</v>
      </c>
      <c r="I69" s="79">
        <f t="shared" si="0"/>
        <v>16</v>
      </c>
      <c r="J69" s="79">
        <f t="shared" si="1"/>
        <v>86.961671999999993</v>
      </c>
      <c r="K69" s="98">
        <f>SUMIFS('List Rev. 3'!$AA$18:$AA$3000,'List Rev. 3'!$G$18:$G$3000,'New Summary'!$B69,'List Rev. 3'!$E$18:$E$3000,'New Summary'!K$5)</f>
        <v>0</v>
      </c>
      <c r="L69" s="79">
        <f t="shared" si="22"/>
        <v>0</v>
      </c>
      <c r="M69" s="98">
        <f>SUMIFS('List Rev. 3'!$AA$18:$AA$3000,'List Rev. 3'!$G$18:$G$3000,'New Summary'!$B69,'List Rev. 3'!$E$18:$E$3000,'New Summary'!M$5)</f>
        <v>13.6</v>
      </c>
      <c r="N69" s="79">
        <f t="shared" si="20"/>
        <v>73.917421199999993</v>
      </c>
      <c r="O69" s="98">
        <f>SUMIFS('List Rev. 3'!$AA$18:$AA$3000,'List Rev. 3'!$G$18:$G$3000,'New Summary'!$B69,'List Rev. 3'!$E$18:$E$3000,'New Summary'!O$5)</f>
        <v>0</v>
      </c>
      <c r="P69" s="79">
        <f>O69*$G69</f>
        <v>0</v>
      </c>
      <c r="Q69" s="98">
        <f>SUMIFS('List Rev. 3'!$AA$18:$AA$3000,'List Rev. 3'!$G$18:$G$3000,'New Summary'!$B69,'List Rev. 3'!$E$18:$E$3000,'New Summary'!Q$5)</f>
        <v>0</v>
      </c>
      <c r="R69" s="79">
        <f t="shared" si="15"/>
        <v>0</v>
      </c>
      <c r="S69" s="98">
        <f>SUMIFS('List Rev. 3'!$AA$18:$AA$3000,'List Rev. 3'!$G$18:$G$3000,'New Summary'!$B69,'List Rev. 3'!$E$18:$E$3000,'New Summary'!S$5)</f>
        <v>2.4000000000000004</v>
      </c>
      <c r="T69" s="136">
        <f t="shared" si="16"/>
        <v>13.0442508</v>
      </c>
      <c r="U69" s="98">
        <f>SUMIFS('List Rev. 3'!$AA$18:$AA$3000,'List Rev. 3'!$G$18:$G$3000,'New Summary'!$B69,'List Rev. 3'!$E$18:$E$3000,'New Summary'!U$5)</f>
        <v>0</v>
      </c>
      <c r="V69" s="79">
        <f t="shared" si="17"/>
        <v>0</v>
      </c>
      <c r="W69" s="98">
        <f>SUMIFS('List Rev. 3'!$AA$18:$AA$3000,'List Rev. 3'!$G$18:$G$3000,'New Summary'!$B69,'List Rev. 3'!$E$18:$E$3000,'New Summary'!W$5)</f>
        <v>0</v>
      </c>
      <c r="X69" s="79">
        <f t="shared" si="18"/>
        <v>0</v>
      </c>
      <c r="Y69" s="98">
        <f>SUMIFS('List Rev. 3'!$AA$18:$AA$3000,'List Rev. 3'!$G$18:$G$3000,'New Summary'!$B69,'List Rev. 3'!$E$18:$E$3000,'New Summary'!Y$5)</f>
        <v>0</v>
      </c>
      <c r="Z69" s="79">
        <f t="shared" si="19"/>
        <v>0</v>
      </c>
    </row>
    <row r="70" spans="1:26" ht="19.8" hidden="1" customHeight="1" x14ac:dyDescent="0.3">
      <c r="A70" s="3">
        <f t="shared" si="2"/>
        <v>63</v>
      </c>
      <c r="B70" s="4" t="s">
        <v>2645</v>
      </c>
      <c r="C70" s="4" t="s">
        <v>2816</v>
      </c>
      <c r="D70" s="3"/>
      <c r="E70" s="3"/>
      <c r="F70" s="3"/>
      <c r="G70" s="42">
        <v>6.5196604999999996</v>
      </c>
      <c r="H70" s="3" t="s">
        <v>2508</v>
      </c>
      <c r="I70" s="79">
        <f t="shared" si="0"/>
        <v>118.80000000000001</v>
      </c>
      <c r="J70" s="79">
        <f t="shared" si="1"/>
        <v>774.53566739999997</v>
      </c>
      <c r="K70" s="98">
        <f>SUMIFS('List Rev. 3'!$AA$18:$AA$3000,'List Rev. 3'!$G$18:$G$3000,'New Summary'!$B70,'List Rev. 3'!$E$18:$E$3000,'New Summary'!K$5)</f>
        <v>73.600000000000009</v>
      </c>
      <c r="L70" s="79">
        <f t="shared" si="22"/>
        <v>479.84701280000002</v>
      </c>
      <c r="M70" s="98">
        <f>SUMIFS('List Rev. 3'!$AA$18:$AA$3000,'List Rev. 3'!$G$18:$G$3000,'New Summary'!$B70,'List Rev. 3'!$E$18:$E$3000,'New Summary'!M$5)</f>
        <v>0</v>
      </c>
      <c r="N70" s="79">
        <f t="shared" si="20"/>
        <v>0</v>
      </c>
      <c r="O70" s="98">
        <f>SUMIFS('List Rev. 3'!$AA$18:$AA$3000,'List Rev. 3'!$G$18:$G$3000,'New Summary'!$B70,'List Rev. 3'!$E$18:$E$3000,'New Summary'!O$5)</f>
        <v>2</v>
      </c>
      <c r="P70" s="79">
        <f t="shared" ref="P70:P72" si="24">O70*$G70</f>
        <v>13.039320999999999</v>
      </c>
      <c r="Q70" s="98">
        <f>SUMIFS('List Rev. 3'!$AA$18:$AA$3000,'List Rev. 3'!$G$18:$G$3000,'New Summary'!$B70,'List Rev. 3'!$E$18:$E$3000,'New Summary'!Q$5)</f>
        <v>0</v>
      </c>
      <c r="R70" s="79">
        <f t="shared" si="15"/>
        <v>0</v>
      </c>
      <c r="S70" s="98">
        <f>SUMIFS('List Rev. 3'!$AA$18:$AA$3000,'List Rev. 3'!$G$18:$G$3000,'New Summary'!$B70,'List Rev. 3'!$E$18:$E$3000,'New Summary'!S$5)</f>
        <v>43.2</v>
      </c>
      <c r="T70" s="136">
        <f t="shared" si="16"/>
        <v>281.64933359999998</v>
      </c>
      <c r="U70" s="98">
        <f>SUMIFS('List Rev. 3'!$AA$18:$AA$3000,'List Rev. 3'!$G$18:$G$3000,'New Summary'!$B70,'List Rev. 3'!$E$18:$E$3000,'New Summary'!U$5)</f>
        <v>0</v>
      </c>
      <c r="V70" s="79">
        <f t="shared" si="17"/>
        <v>0</v>
      </c>
      <c r="W70" s="98">
        <f>SUMIFS('List Rev. 3'!$AA$18:$AA$3000,'List Rev. 3'!$G$18:$G$3000,'New Summary'!$B70,'List Rev. 3'!$E$18:$E$3000,'New Summary'!W$5)</f>
        <v>0</v>
      </c>
      <c r="X70" s="79">
        <f t="shared" si="18"/>
        <v>0</v>
      </c>
      <c r="Y70" s="98">
        <f>SUMIFS('List Rev. 3'!$AA$18:$AA$3000,'List Rev. 3'!$G$18:$G$3000,'New Summary'!$B70,'List Rev. 3'!$E$18:$E$3000,'New Summary'!Y$5)</f>
        <v>0</v>
      </c>
      <c r="Z70" s="79">
        <f t="shared" si="19"/>
        <v>0</v>
      </c>
    </row>
    <row r="71" spans="1:26" ht="19.8" hidden="1" customHeight="1" x14ac:dyDescent="0.3">
      <c r="A71" s="3">
        <f t="shared" si="2"/>
        <v>64</v>
      </c>
      <c r="B71" s="4" t="s">
        <v>2646</v>
      </c>
      <c r="C71" s="4" t="s">
        <v>2570</v>
      </c>
      <c r="D71" s="3"/>
      <c r="E71" s="3"/>
      <c r="F71" s="3"/>
      <c r="G71" s="42">
        <v>7.0989119999999986</v>
      </c>
      <c r="H71" s="3" t="s">
        <v>2508</v>
      </c>
      <c r="I71" s="79">
        <f t="shared" si="0"/>
        <v>19.600000000000001</v>
      </c>
      <c r="J71" s="79">
        <f t="shared" si="1"/>
        <v>139.13867519999997</v>
      </c>
      <c r="K71" s="98">
        <f>SUMIFS('List Rev. 3'!$AA$18:$AA$3000,'List Rev. 3'!$G$18:$G$3000,'New Summary'!$B71,'List Rev. 3'!$E$18:$E$3000,'New Summary'!K$5)</f>
        <v>0</v>
      </c>
      <c r="L71" s="79">
        <f t="shared" si="22"/>
        <v>0</v>
      </c>
      <c r="M71" s="98">
        <f>SUMIFS('List Rev. 3'!$AA$18:$AA$3000,'List Rev. 3'!$G$18:$G$3000,'New Summary'!$B71,'List Rev. 3'!$E$18:$E$3000,'New Summary'!M$5)</f>
        <v>10</v>
      </c>
      <c r="N71" s="79">
        <f t="shared" si="20"/>
        <v>70.989119999999986</v>
      </c>
      <c r="O71" s="98">
        <f>SUMIFS('List Rev. 3'!$AA$18:$AA$3000,'List Rev. 3'!$G$18:$G$3000,'New Summary'!$B71,'List Rev. 3'!$E$18:$E$3000,'New Summary'!O$5)</f>
        <v>9.6000000000000014</v>
      </c>
      <c r="P71" s="79">
        <f t="shared" si="24"/>
        <v>68.149555199999995</v>
      </c>
      <c r="Q71" s="98">
        <f>SUMIFS('List Rev. 3'!$AA$18:$AA$3000,'List Rev. 3'!$G$18:$G$3000,'New Summary'!$B71,'List Rev. 3'!$E$18:$E$3000,'New Summary'!Q$5)</f>
        <v>0</v>
      </c>
      <c r="R71" s="79">
        <f t="shared" si="15"/>
        <v>0</v>
      </c>
      <c r="S71" s="98">
        <f>SUMIFS('List Rev. 3'!$AA$18:$AA$3000,'List Rev. 3'!$G$18:$G$3000,'New Summary'!$B71,'List Rev. 3'!$E$18:$E$3000,'New Summary'!S$5)</f>
        <v>0</v>
      </c>
      <c r="T71" s="79">
        <f t="shared" si="16"/>
        <v>0</v>
      </c>
      <c r="U71" s="98">
        <f>SUMIFS('List Rev. 3'!$AA$18:$AA$3000,'List Rev. 3'!$G$18:$G$3000,'New Summary'!$B71,'List Rev. 3'!$E$18:$E$3000,'New Summary'!U$5)</f>
        <v>0</v>
      </c>
      <c r="V71" s="79">
        <f t="shared" si="17"/>
        <v>0</v>
      </c>
      <c r="W71" s="98">
        <f>SUMIFS('List Rev. 3'!$AA$18:$AA$3000,'List Rev. 3'!$G$18:$G$3000,'New Summary'!$B71,'List Rev. 3'!$E$18:$E$3000,'New Summary'!W$5)</f>
        <v>0</v>
      </c>
      <c r="X71" s="79">
        <f t="shared" si="18"/>
        <v>0</v>
      </c>
      <c r="Y71" s="98">
        <f>SUMIFS('List Rev. 3'!$AA$18:$AA$3000,'List Rev. 3'!$G$18:$G$3000,'New Summary'!$B71,'List Rev. 3'!$E$18:$E$3000,'New Summary'!Y$5)</f>
        <v>0</v>
      </c>
      <c r="Z71" s="79">
        <f t="shared" si="19"/>
        <v>0</v>
      </c>
    </row>
    <row r="72" spans="1:26" ht="19.8" hidden="1" customHeight="1" x14ac:dyDescent="0.3">
      <c r="A72" s="3">
        <f t="shared" si="2"/>
        <v>65</v>
      </c>
      <c r="B72" s="4" t="s">
        <v>2647</v>
      </c>
      <c r="C72" s="4" t="s">
        <v>2817</v>
      </c>
      <c r="D72" s="3"/>
      <c r="E72" s="3"/>
      <c r="F72" s="3"/>
      <c r="G72" s="42">
        <v>10.364904500000002</v>
      </c>
      <c r="H72" s="3" t="s">
        <v>2508</v>
      </c>
      <c r="I72" s="79">
        <f t="shared" si="0"/>
        <v>11.600000000000001</v>
      </c>
      <c r="J72" s="79">
        <f t="shared" si="1"/>
        <v>120.23289220000004</v>
      </c>
      <c r="K72" s="98">
        <f>SUMIFS('List Rev. 3'!$AA$18:$AA$3000,'List Rev. 3'!$G$18:$G$3000,'New Summary'!$B72,'List Rev. 3'!$E$18:$E$3000,'New Summary'!K$5)</f>
        <v>0</v>
      </c>
      <c r="L72" s="79">
        <f t="shared" si="22"/>
        <v>0</v>
      </c>
      <c r="M72" s="98">
        <f>SUMIFS('List Rev. 3'!$AA$18:$AA$3000,'List Rev. 3'!$G$18:$G$3000,'New Summary'!$B72,'List Rev. 3'!$E$18:$E$3000,'New Summary'!M$5)</f>
        <v>0</v>
      </c>
      <c r="N72" s="79">
        <f t="shared" si="20"/>
        <v>0</v>
      </c>
      <c r="O72" s="98">
        <f>SUMIFS('List Rev. 3'!$AA$18:$AA$3000,'List Rev. 3'!$G$18:$G$3000,'New Summary'!$B72,'List Rev. 3'!$E$18:$E$3000,'New Summary'!O$5)</f>
        <v>11.600000000000001</v>
      </c>
      <c r="P72" s="79">
        <f t="shared" si="24"/>
        <v>120.23289220000004</v>
      </c>
      <c r="Q72" s="98">
        <f>SUMIFS('List Rev. 3'!$AA$18:$AA$3000,'List Rev. 3'!$G$18:$G$3000,'New Summary'!$B72,'List Rev. 3'!$E$18:$E$3000,'New Summary'!Q$5)</f>
        <v>0</v>
      </c>
      <c r="R72" s="79">
        <f t="shared" si="15"/>
        <v>0</v>
      </c>
      <c r="S72" s="98">
        <f>SUMIFS('List Rev. 3'!$AA$18:$AA$3000,'List Rev. 3'!$G$18:$G$3000,'New Summary'!$B72,'List Rev. 3'!$E$18:$E$3000,'New Summary'!S$5)</f>
        <v>0</v>
      </c>
      <c r="T72" s="79">
        <f t="shared" si="16"/>
        <v>0</v>
      </c>
      <c r="U72" s="98">
        <f>SUMIFS('List Rev. 3'!$AA$18:$AA$3000,'List Rev. 3'!$G$18:$G$3000,'New Summary'!$B72,'List Rev. 3'!$E$18:$E$3000,'New Summary'!U$5)</f>
        <v>0</v>
      </c>
      <c r="V72" s="79">
        <f t="shared" si="17"/>
        <v>0</v>
      </c>
      <c r="W72" s="98">
        <f>SUMIFS('List Rev. 3'!$AA$18:$AA$3000,'List Rev. 3'!$G$18:$G$3000,'New Summary'!$B72,'List Rev. 3'!$E$18:$E$3000,'New Summary'!W$5)</f>
        <v>0</v>
      </c>
      <c r="X72" s="79">
        <f t="shared" si="18"/>
        <v>0</v>
      </c>
      <c r="Y72" s="98">
        <f>SUMIFS('List Rev. 3'!$AA$18:$AA$3000,'List Rev. 3'!$G$18:$G$3000,'New Summary'!$B72,'List Rev. 3'!$E$18:$E$3000,'New Summary'!Y$5)</f>
        <v>0</v>
      </c>
      <c r="Z72" s="79">
        <f t="shared" si="19"/>
        <v>0</v>
      </c>
    </row>
    <row r="73" spans="1:26" ht="19.8" hidden="1" customHeight="1" x14ac:dyDescent="0.3">
      <c r="A73" s="3">
        <f t="shared" si="2"/>
        <v>66</v>
      </c>
      <c r="B73" s="4" t="s">
        <v>2648</v>
      </c>
      <c r="C73" s="4" t="s">
        <v>2571</v>
      </c>
      <c r="D73" s="3"/>
      <c r="E73" s="3"/>
      <c r="F73" s="3"/>
      <c r="G73" s="42">
        <v>12.620287999999999</v>
      </c>
      <c r="H73" s="3" t="s">
        <v>2508</v>
      </c>
      <c r="I73" s="79">
        <f t="shared" ref="I73:I96" si="25">M73+O73+Q73+K73+S73+U73+W73+Y73</f>
        <v>8</v>
      </c>
      <c r="J73" s="79">
        <f t="shared" ref="J73:J96" si="26">N73+P73+R73+L73+T73+V73+X73+Z73</f>
        <v>100.96230399999999</v>
      </c>
      <c r="K73" s="98">
        <f>SUMIFS('List Rev. 3'!$AA$18:$AA$3000,'List Rev. 3'!$G$18:$G$3000,'New Summary'!$B73,'List Rev. 3'!$E$18:$E$3000,'New Summary'!K$5)</f>
        <v>0</v>
      </c>
      <c r="L73" s="79">
        <f t="shared" si="22"/>
        <v>0</v>
      </c>
      <c r="M73" s="98">
        <f>SUMIFS('List Rev. 3'!$AA$18:$AA$3000,'List Rev. 3'!$G$18:$G$3000,'New Summary'!$B73,'List Rev. 3'!$E$18:$E$3000,'New Summary'!M$5)</f>
        <v>8</v>
      </c>
      <c r="N73" s="79">
        <f t="shared" si="20"/>
        <v>100.96230399999999</v>
      </c>
      <c r="O73" s="98">
        <f>SUMIFS('List Rev. 3'!$AA$18:$AA$3000,'List Rev. 3'!$G$18:$G$3000,'New Summary'!$B73,'List Rev. 3'!$E$18:$E$3000,'New Summary'!O$5)</f>
        <v>0</v>
      </c>
      <c r="P73" s="79">
        <f>O73*$G73</f>
        <v>0</v>
      </c>
      <c r="Q73" s="98">
        <f>SUMIFS('List Rev. 3'!$AA$18:$AA$3000,'List Rev. 3'!$G$18:$G$3000,'New Summary'!$B73,'List Rev. 3'!$E$18:$E$3000,'New Summary'!Q$5)</f>
        <v>0</v>
      </c>
      <c r="R73" s="79">
        <f t="shared" si="15"/>
        <v>0</v>
      </c>
      <c r="S73" s="98">
        <f>SUMIFS('List Rev. 3'!$AA$18:$AA$3000,'List Rev. 3'!$G$18:$G$3000,'New Summary'!$B73,'List Rev. 3'!$E$18:$E$3000,'New Summary'!S$5)</f>
        <v>0</v>
      </c>
      <c r="T73" s="79">
        <f t="shared" si="16"/>
        <v>0</v>
      </c>
      <c r="U73" s="98">
        <f>SUMIFS('List Rev. 3'!$AA$18:$AA$3000,'List Rev. 3'!$G$18:$G$3000,'New Summary'!$B73,'List Rev. 3'!$E$18:$E$3000,'New Summary'!U$5)</f>
        <v>0</v>
      </c>
      <c r="V73" s="79">
        <f t="shared" si="17"/>
        <v>0</v>
      </c>
      <c r="W73" s="98">
        <f>SUMIFS('List Rev. 3'!$AA$18:$AA$3000,'List Rev. 3'!$G$18:$G$3000,'New Summary'!$B73,'List Rev. 3'!$E$18:$E$3000,'New Summary'!W$5)</f>
        <v>0</v>
      </c>
      <c r="X73" s="79">
        <f t="shared" si="18"/>
        <v>0</v>
      </c>
      <c r="Y73" s="98">
        <f>SUMIFS('List Rev. 3'!$AA$18:$AA$3000,'List Rev. 3'!$G$18:$G$3000,'New Summary'!$B73,'List Rev. 3'!$E$18:$E$3000,'New Summary'!Y$5)</f>
        <v>0</v>
      </c>
      <c r="Z73" s="79">
        <f t="shared" si="19"/>
        <v>0</v>
      </c>
    </row>
    <row r="74" spans="1:26" ht="19.8" hidden="1" customHeight="1" x14ac:dyDescent="0.3">
      <c r="A74" s="3">
        <f t="shared" ref="A74:A96" si="27">A73+1</f>
        <v>67</v>
      </c>
      <c r="B74" s="4" t="s">
        <v>2649</v>
      </c>
      <c r="C74" s="4" t="s">
        <v>2818</v>
      </c>
      <c r="D74" s="3"/>
      <c r="E74" s="3"/>
      <c r="F74" s="3"/>
      <c r="G74" s="42">
        <v>13.4213805</v>
      </c>
      <c r="H74" s="3" t="s">
        <v>2508</v>
      </c>
      <c r="I74" s="79">
        <f t="shared" si="25"/>
        <v>2</v>
      </c>
      <c r="J74" s="79">
        <f t="shared" si="26"/>
        <v>26.842760999999999</v>
      </c>
      <c r="K74" s="98">
        <f>SUMIFS('List Rev. 3'!$AA$18:$AA$3000,'List Rev. 3'!$G$18:$G$3000,'New Summary'!$B74,'List Rev. 3'!$E$18:$E$3000,'New Summary'!K$5)</f>
        <v>0</v>
      </c>
      <c r="L74" s="79">
        <f t="shared" si="22"/>
        <v>0</v>
      </c>
      <c r="M74" s="98">
        <f>SUMIFS('List Rev. 3'!$AA$18:$AA$3000,'List Rev. 3'!$G$18:$G$3000,'New Summary'!$B74,'List Rev. 3'!$E$18:$E$3000,'New Summary'!M$5)</f>
        <v>0</v>
      </c>
      <c r="N74" s="79">
        <f t="shared" si="20"/>
        <v>0</v>
      </c>
      <c r="O74" s="98">
        <f>SUMIFS('List Rev. 3'!$AA$18:$AA$3000,'List Rev. 3'!$G$18:$G$3000,'New Summary'!$B74,'List Rev. 3'!$E$18:$E$3000,'New Summary'!O$5)</f>
        <v>2</v>
      </c>
      <c r="P74" s="79">
        <f t="shared" ref="P74:P76" si="28">O74*$G74</f>
        <v>26.842760999999999</v>
      </c>
      <c r="Q74" s="98">
        <f>SUMIFS('List Rev. 3'!$AA$18:$AA$3000,'List Rev. 3'!$G$18:$G$3000,'New Summary'!$B74,'List Rev. 3'!$E$18:$E$3000,'New Summary'!Q$5)</f>
        <v>0</v>
      </c>
      <c r="R74" s="79">
        <f t="shared" si="15"/>
        <v>0</v>
      </c>
      <c r="S74" s="98">
        <f>SUMIFS('List Rev. 3'!$AA$18:$AA$3000,'List Rev. 3'!$G$18:$G$3000,'New Summary'!$B74,'List Rev. 3'!$E$18:$E$3000,'New Summary'!S$5)</f>
        <v>0</v>
      </c>
      <c r="T74" s="79">
        <f t="shared" si="16"/>
        <v>0</v>
      </c>
      <c r="U74" s="98">
        <f>SUMIFS('List Rev. 3'!$AA$18:$AA$3000,'List Rev. 3'!$G$18:$G$3000,'New Summary'!$B74,'List Rev. 3'!$E$18:$E$3000,'New Summary'!U$5)</f>
        <v>0</v>
      </c>
      <c r="V74" s="79">
        <f t="shared" si="17"/>
        <v>0</v>
      </c>
      <c r="W74" s="98">
        <f>SUMIFS('List Rev. 3'!$AA$18:$AA$3000,'List Rev. 3'!$G$18:$G$3000,'New Summary'!$B74,'List Rev. 3'!$E$18:$E$3000,'New Summary'!W$5)</f>
        <v>0</v>
      </c>
      <c r="X74" s="79">
        <f t="shared" si="18"/>
        <v>0</v>
      </c>
      <c r="Y74" s="98">
        <f>SUMIFS('List Rev. 3'!$AA$18:$AA$3000,'List Rev. 3'!$G$18:$G$3000,'New Summary'!$B74,'List Rev. 3'!$E$18:$E$3000,'New Summary'!Y$5)</f>
        <v>0</v>
      </c>
      <c r="Z74" s="79">
        <f t="shared" si="19"/>
        <v>0</v>
      </c>
    </row>
    <row r="75" spans="1:26" ht="19.8" hidden="1" customHeight="1" x14ac:dyDescent="0.3">
      <c r="A75" s="3">
        <f t="shared" si="27"/>
        <v>68</v>
      </c>
      <c r="B75" s="29" t="s">
        <v>2239</v>
      </c>
      <c r="C75" s="4" t="s">
        <v>2244</v>
      </c>
      <c r="D75" s="3"/>
      <c r="E75" s="3"/>
      <c r="F75" s="3"/>
      <c r="G75" s="3">
        <v>0.09</v>
      </c>
      <c r="H75" s="3" t="s">
        <v>2508</v>
      </c>
      <c r="I75" s="79">
        <f t="shared" si="25"/>
        <v>1984</v>
      </c>
      <c r="J75" s="79">
        <f t="shared" si="26"/>
        <v>178.55999999999997</v>
      </c>
      <c r="K75" s="98">
        <f>SUMIFS('List Rev. 3'!$AA$18:$AA$3000,'List Rev. 3'!$H$18:$H$3000,'New Summary'!$C75,'List Rev. 3'!$E$18:$E$3000,'New Summary'!K$5)</f>
        <v>0</v>
      </c>
      <c r="L75" s="79">
        <f t="shared" ref="L75:L85" si="29">K75*$G75</f>
        <v>0</v>
      </c>
      <c r="M75" s="98">
        <f>SUMIFS('List Rev. 3'!$AA$18:$AA$3000,'List Rev. 3'!$H$18:$H$3000,'New Summary'!$C75,'List Rev. 3'!$E$18:$E$3000,'New Summary'!M$5)</f>
        <v>304</v>
      </c>
      <c r="N75" s="79">
        <f t="shared" si="20"/>
        <v>27.36</v>
      </c>
      <c r="O75" s="98">
        <f>SUMIFS('List Rev. 3'!$AA$18:$AA$3000,'List Rev. 3'!$H$18:$H$3000,'New Summary'!$C75,'List Rev. 3'!$E$18:$E$3000,'New Summary'!O$5)</f>
        <v>288</v>
      </c>
      <c r="P75" s="79">
        <f t="shared" si="28"/>
        <v>25.919999999999998</v>
      </c>
      <c r="Q75" s="98">
        <f>SUMIFS('List Rev. 3'!$AA$18:$AA$3000,'List Rev. 3'!$H$18:$H$3000,'New Summary'!$C75,'List Rev. 3'!$E$18:$E$3000,'New Summary'!Q$5)</f>
        <v>64</v>
      </c>
      <c r="R75" s="79">
        <f t="shared" si="15"/>
        <v>5.76</v>
      </c>
      <c r="S75" s="98">
        <f>SUMIFS('List Rev. 3'!$AA$18:$AA$3000,'List Rev. 3'!$H$18:$H$3000,'New Summary'!$C75,'List Rev. 3'!$E$18:$E$3000,'New Summary'!S$5)</f>
        <v>0</v>
      </c>
      <c r="T75" s="79">
        <f t="shared" si="16"/>
        <v>0</v>
      </c>
      <c r="U75" s="98">
        <f>SUMIFS('List Rev. 3'!$AA$18:$AA$3000,'List Rev. 3'!$H$18:$H$3000,'New Summary'!$C75,'List Rev. 3'!$E$18:$E$3000,'New Summary'!U$5)</f>
        <v>1040</v>
      </c>
      <c r="V75" s="79">
        <f t="shared" si="17"/>
        <v>93.6</v>
      </c>
      <c r="W75" s="98">
        <f>SUMIFS('List Rev. 3'!$AA$18:$AA$3000,'List Rev. 3'!$H$18:$H$3000,'New Summary'!$C75,'List Rev. 3'!$E$18:$E$3000,'New Summary'!W$5)</f>
        <v>0</v>
      </c>
      <c r="X75" s="79">
        <f t="shared" si="18"/>
        <v>0</v>
      </c>
      <c r="Y75" s="98">
        <f>SUMIFS('List Rev. 3'!$AA$18:$AA$3000,'List Rev. 3'!$H$18:$H$3000,'New Summary'!$C75,'List Rev. 3'!$E$18:$E$3000,'New Summary'!Y$5)</f>
        <v>288</v>
      </c>
      <c r="Z75" s="79">
        <f t="shared" si="19"/>
        <v>25.919999999999998</v>
      </c>
    </row>
    <row r="76" spans="1:26" ht="19.8" hidden="1" customHeight="1" x14ac:dyDescent="0.3">
      <c r="A76" s="3">
        <f t="shared" si="27"/>
        <v>69</v>
      </c>
      <c r="B76" s="29" t="s">
        <v>2239</v>
      </c>
      <c r="C76" s="4" t="s">
        <v>2242</v>
      </c>
      <c r="D76" s="3"/>
      <c r="E76" s="3"/>
      <c r="F76" s="3"/>
      <c r="G76" s="3">
        <v>0.13</v>
      </c>
      <c r="H76" s="3" t="s">
        <v>2508</v>
      </c>
      <c r="I76" s="79">
        <f t="shared" si="25"/>
        <v>5248.1629999999996</v>
      </c>
      <c r="J76" s="79">
        <f t="shared" si="26"/>
        <v>682.26119000000006</v>
      </c>
      <c r="K76" s="98">
        <f>SUMIFS('List Rev. 3'!$AA$18:$AA$3000,'List Rev. 3'!$H$18:$H$3000,'New Summary'!$C76,'List Rev. 3'!$E$18:$E$3000,'New Summary'!K$5)</f>
        <v>2608</v>
      </c>
      <c r="L76" s="79">
        <f t="shared" si="29"/>
        <v>339.04</v>
      </c>
      <c r="M76" s="98">
        <f>SUMIFS('List Rev. 3'!$AA$18:$AA$3000,'List Rev. 3'!$H$18:$H$3000,'New Summary'!$C76,'List Rev. 3'!$E$18:$E$3000,'New Summary'!M$5)</f>
        <v>1968</v>
      </c>
      <c r="N76" s="79">
        <f t="shared" si="20"/>
        <v>255.84</v>
      </c>
      <c r="O76" s="98">
        <f>SUMIFS('List Rev. 3'!$AA$18:$AA$3000,'List Rev. 3'!$H$18:$H$3000,'New Summary'!$C76,'List Rev. 3'!$E$18:$E$3000,'New Summary'!O$5)</f>
        <v>488</v>
      </c>
      <c r="P76" s="79">
        <f t="shared" si="28"/>
        <v>63.440000000000005</v>
      </c>
      <c r="Q76" s="98">
        <f>SUMIFS('List Rev. 3'!$AA$18:$AA$3000,'List Rev. 3'!$H$18:$H$3000,'New Summary'!$C76,'List Rev. 3'!$E$18:$E$3000,'New Summary'!Q$5)</f>
        <v>0</v>
      </c>
      <c r="R76" s="79">
        <f t="shared" si="15"/>
        <v>0</v>
      </c>
      <c r="S76" s="98">
        <f>SUMIFS('List Rev. 3'!$AA$18:$AA$3000,'List Rev. 3'!$H$18:$H$3000,'New Summary'!$C76,'List Rev. 3'!$E$18:$E$3000,'New Summary'!S$5)</f>
        <v>0</v>
      </c>
      <c r="T76" s="79">
        <f t="shared" si="16"/>
        <v>0</v>
      </c>
      <c r="U76" s="98">
        <f>SUMIFS('List Rev. 3'!$AA$18:$AA$3000,'List Rev. 3'!$H$18:$H$3000,'New Summary'!$C76,'List Rev. 3'!$E$18:$E$3000,'New Summary'!U$5)</f>
        <v>0</v>
      </c>
      <c r="V76" s="79">
        <f t="shared" si="17"/>
        <v>0</v>
      </c>
      <c r="W76" s="98">
        <f>SUMIFS('List Rev. 3'!$AA$18:$AA$3000,'List Rev. 3'!$H$18:$H$3000,'New Summary'!$C76,'List Rev. 3'!$E$18:$E$3000,'New Summary'!W$5)</f>
        <v>184</v>
      </c>
      <c r="X76" s="79">
        <f t="shared" si="18"/>
        <v>23.92</v>
      </c>
      <c r="Y76" s="138">
        <f>SUMIFS('List Rev. 3'!$AA$18:$AA$3000,'List Rev. 3'!$H$18:$H$3000,'New Summary'!$C76,'List Rev. 3'!$E$18:$E$3000,'New Summary'!Y$5)</f>
        <v>0.16300000000000001</v>
      </c>
      <c r="Z76" s="137">
        <f t="shared" si="19"/>
        <v>2.1190000000000001E-2</v>
      </c>
    </row>
    <row r="77" spans="1:26" ht="19.8" hidden="1" customHeight="1" x14ac:dyDescent="0.3">
      <c r="A77" s="3">
        <f t="shared" si="27"/>
        <v>70</v>
      </c>
      <c r="B77" s="29" t="s">
        <v>2239</v>
      </c>
      <c r="C77" s="4" t="s">
        <v>2243</v>
      </c>
      <c r="D77" s="3"/>
      <c r="E77" s="3"/>
      <c r="F77" s="3"/>
      <c r="G77" s="3">
        <v>0.13</v>
      </c>
      <c r="H77" s="3" t="s">
        <v>2508</v>
      </c>
      <c r="I77" s="79">
        <f t="shared" si="25"/>
        <v>3492.163</v>
      </c>
      <c r="J77" s="79">
        <f t="shared" si="26"/>
        <v>453.98119000000003</v>
      </c>
      <c r="K77" s="98">
        <f>SUMIFS('List Rev. 3'!$AA$18:$AA$3000,'List Rev. 3'!$H$18:$H$3000,'New Summary'!$C77,'List Rev. 3'!$E$18:$E$3000,'New Summary'!K$5)</f>
        <v>3420</v>
      </c>
      <c r="L77" s="79">
        <f t="shared" si="29"/>
        <v>444.6</v>
      </c>
      <c r="M77" s="98">
        <f>SUMIFS('List Rev. 3'!$AA$18:$AA$3000,'List Rev. 3'!$H$18:$H$3000,'New Summary'!$C77,'List Rev. 3'!$E$18:$E$3000,'New Summary'!M$5)</f>
        <v>72</v>
      </c>
      <c r="N77" s="79">
        <f t="shared" si="20"/>
        <v>9.36</v>
      </c>
      <c r="O77" s="98">
        <f>SUMIFS('List Rev. 3'!$AA$18:$AA$3000,'List Rev. 3'!$H$18:$H$3000,'New Summary'!$C77,'List Rev. 3'!$E$18:$E$3000,'New Summary'!O$5)</f>
        <v>0</v>
      </c>
      <c r="P77" s="79">
        <f>O77*$G77</f>
        <v>0</v>
      </c>
      <c r="Q77" s="98">
        <f>SUMIFS('List Rev. 3'!$AA$18:$AA$3000,'List Rev. 3'!$H$18:$H$3000,'New Summary'!$C77,'List Rev. 3'!$E$18:$E$3000,'New Summary'!Q$5)</f>
        <v>0</v>
      </c>
      <c r="R77" s="79">
        <f t="shared" si="15"/>
        <v>0</v>
      </c>
      <c r="S77" s="98">
        <f>SUMIFS('List Rev. 3'!$AA$18:$AA$3000,'List Rev. 3'!$H$18:$H$3000,'New Summary'!$C77,'List Rev. 3'!$E$18:$E$3000,'New Summary'!S$5)</f>
        <v>0</v>
      </c>
      <c r="T77" s="79">
        <f t="shared" si="16"/>
        <v>0</v>
      </c>
      <c r="U77" s="98">
        <f>SUMIFS('List Rev. 3'!$AA$18:$AA$3000,'List Rev. 3'!$H$18:$H$3000,'New Summary'!$C77,'List Rev. 3'!$E$18:$E$3000,'New Summary'!U$5)</f>
        <v>0</v>
      </c>
      <c r="V77" s="79">
        <f t="shared" si="17"/>
        <v>0</v>
      </c>
      <c r="W77" s="98">
        <f>SUMIFS('List Rev. 3'!$AA$18:$AA$3000,'List Rev. 3'!$H$18:$H$3000,'New Summary'!$C77,'List Rev. 3'!$E$18:$E$3000,'New Summary'!W$5)</f>
        <v>0</v>
      </c>
      <c r="X77" s="79">
        <f t="shared" si="18"/>
        <v>0</v>
      </c>
      <c r="Y77" s="138">
        <f>SUMIFS('List Rev. 3'!$AA$18:$AA$3000,'List Rev. 3'!$H$18:$H$3000,'New Summary'!$C77,'List Rev. 3'!$E$18:$E$3000,'New Summary'!Y$5)</f>
        <v>0.16300000000000001</v>
      </c>
      <c r="Z77" s="137">
        <f t="shared" si="19"/>
        <v>2.1190000000000001E-2</v>
      </c>
    </row>
    <row r="78" spans="1:26" ht="19.8" hidden="1" customHeight="1" x14ac:dyDescent="0.3">
      <c r="A78" s="3">
        <f t="shared" si="27"/>
        <v>71</v>
      </c>
      <c r="B78" s="29" t="s">
        <v>2239</v>
      </c>
      <c r="C78" s="4" t="s">
        <v>2240</v>
      </c>
      <c r="D78" s="3"/>
      <c r="E78" s="3"/>
      <c r="F78" s="3"/>
      <c r="G78" s="3">
        <v>0.18</v>
      </c>
      <c r="H78" s="3" t="s">
        <v>2508</v>
      </c>
      <c r="I78" s="79">
        <f t="shared" si="25"/>
        <v>7044</v>
      </c>
      <c r="J78" s="79">
        <f t="shared" si="26"/>
        <v>1267.9199999999998</v>
      </c>
      <c r="K78" s="98">
        <f>SUMIFS('List Rev. 3'!$AA$18:$AA$3000,'List Rev. 3'!$H$18:$H$3000,'New Summary'!$C78,'List Rev. 3'!$E$18:$E$3000,'New Summary'!K$5)</f>
        <v>2232</v>
      </c>
      <c r="L78" s="79">
        <f t="shared" si="29"/>
        <v>401.76</v>
      </c>
      <c r="M78" s="98">
        <f>SUMIFS('List Rev. 3'!$AA$18:$AA$3000,'List Rev. 3'!$H$18:$H$3000,'New Summary'!$C78,'List Rev. 3'!$E$18:$E$3000,'New Summary'!M$5)</f>
        <v>2340</v>
      </c>
      <c r="N78" s="79">
        <f t="shared" si="20"/>
        <v>421.2</v>
      </c>
      <c r="O78" s="98">
        <f>SUMIFS('List Rev. 3'!$AA$18:$AA$3000,'List Rev. 3'!$H$18:$H$3000,'New Summary'!$C78,'List Rev. 3'!$E$18:$E$3000,'New Summary'!O$5)</f>
        <v>684</v>
      </c>
      <c r="P78" s="79">
        <f t="shared" ref="P78:P80" si="30">O78*$G78</f>
        <v>123.11999999999999</v>
      </c>
      <c r="Q78" s="98">
        <f>SUMIFS('List Rev. 3'!$AA$18:$AA$3000,'List Rev. 3'!$H$18:$H$3000,'New Summary'!$C78,'List Rev. 3'!$E$18:$E$3000,'New Summary'!Q$5)</f>
        <v>144</v>
      </c>
      <c r="R78" s="79">
        <f t="shared" si="15"/>
        <v>25.919999999999998</v>
      </c>
      <c r="S78" s="98">
        <f>SUMIFS('List Rev. 3'!$AA$18:$AA$3000,'List Rev. 3'!$H$18:$H$3000,'New Summary'!$C78,'List Rev. 3'!$E$18:$E$3000,'New Summary'!S$5)</f>
        <v>0</v>
      </c>
      <c r="T78" s="79">
        <f t="shared" si="16"/>
        <v>0</v>
      </c>
      <c r="U78" s="98">
        <f>SUMIFS('List Rev. 3'!$AA$18:$AA$3000,'List Rev. 3'!$H$18:$H$3000,'New Summary'!$C78,'List Rev. 3'!$E$18:$E$3000,'New Summary'!U$5)</f>
        <v>1320</v>
      </c>
      <c r="V78" s="79">
        <f t="shared" si="17"/>
        <v>237.6</v>
      </c>
      <c r="W78" s="98">
        <f>SUMIFS('List Rev. 3'!$AA$18:$AA$3000,'List Rev. 3'!$H$18:$H$3000,'New Summary'!$C78,'List Rev. 3'!$E$18:$E$3000,'New Summary'!W$5)</f>
        <v>324</v>
      </c>
      <c r="X78" s="79">
        <f t="shared" si="18"/>
        <v>58.32</v>
      </c>
      <c r="Y78" s="98">
        <f>SUMIFS('List Rev. 3'!$AA$18:$AA$3000,'List Rev. 3'!$H$18:$H$3000,'New Summary'!$C78,'List Rev. 3'!$E$18:$E$3000,'New Summary'!Y$5)</f>
        <v>0</v>
      </c>
      <c r="Z78" s="79">
        <f t="shared" si="19"/>
        <v>0</v>
      </c>
    </row>
    <row r="79" spans="1:26" ht="19.8" hidden="1" customHeight="1" x14ac:dyDescent="0.3">
      <c r="A79" s="3">
        <f t="shared" si="27"/>
        <v>72</v>
      </c>
      <c r="B79" s="29" t="s">
        <v>2510</v>
      </c>
      <c r="C79" s="29" t="s">
        <v>2654</v>
      </c>
      <c r="D79" s="3"/>
      <c r="E79" s="3"/>
      <c r="F79" s="3"/>
      <c r="G79" s="7">
        <v>25.1</v>
      </c>
      <c r="H79" s="3" t="s">
        <v>2508</v>
      </c>
      <c r="I79" s="79">
        <f t="shared" si="25"/>
        <v>1.2117599999999999</v>
      </c>
      <c r="J79" s="79">
        <f t="shared" si="26"/>
        <v>30.415176000000002</v>
      </c>
      <c r="K79" s="98">
        <f>SUMIFS('List Rev. 3'!$AA$18:$AA$3000,'List Rev. 3'!$G$18:$G$3000,'New Summary'!$C79,'List Rev. 3'!$E$18:$E$3000,'New Summary'!K$5)</f>
        <v>0</v>
      </c>
      <c r="L79" s="79">
        <f t="shared" si="29"/>
        <v>0</v>
      </c>
      <c r="M79" s="98">
        <f>SUMIFS('List Rev. 3'!$AA$18:$AA$3000,'List Rev. 3'!$G$18:$G$3000,'New Summary'!$C79,'List Rev. 3'!$E$18:$E$3000,'New Summary'!M$5)</f>
        <v>0</v>
      </c>
      <c r="N79" s="79">
        <f t="shared" si="20"/>
        <v>0</v>
      </c>
      <c r="O79" s="98">
        <f>SUMIFS('List Rev. 3'!$AA$18:$AA$3000,'List Rev. 3'!$G$18:$G$3000,'New Summary'!$C79,'List Rev. 3'!$E$18:$E$3000,'New Summary'!O$5)</f>
        <v>0.94176000000000004</v>
      </c>
      <c r="P79" s="79">
        <f t="shared" si="30"/>
        <v>23.638176000000001</v>
      </c>
      <c r="Q79" s="138">
        <f>SUMIFS('List Rev. 3'!$AA$18:$AA$3000,'List Rev. 3'!$G$18:$G$3000,'New Summary'!$C79,'List Rev. 3'!$E$18:$E$3000,'New Summary'!Q$5)</f>
        <v>0.14399999999999999</v>
      </c>
      <c r="R79" s="136">
        <f t="shared" si="15"/>
        <v>3.6143999999999998</v>
      </c>
      <c r="S79" s="138">
        <f>SUMIFS('List Rev. 3'!$AA$18:$AA$3000,'List Rev. 3'!$G$18:$G$3000,'New Summary'!$C79,'List Rev. 3'!$E$18:$E$3000,'New Summary'!S$5)</f>
        <v>0.126</v>
      </c>
      <c r="T79" s="136">
        <f t="shared" si="16"/>
        <v>3.1626000000000003</v>
      </c>
      <c r="U79" s="98">
        <f>SUMIFS('List Rev. 3'!$AA$18:$AA$3000,'List Rev. 3'!$G$18:$G$3000,'New Summary'!$C79,'List Rev. 3'!$E$18:$E$3000,'New Summary'!U$5)</f>
        <v>0</v>
      </c>
      <c r="V79" s="79">
        <f t="shared" si="17"/>
        <v>0</v>
      </c>
      <c r="W79" s="98">
        <f>SUMIFS('List Rev. 3'!$AA$18:$AA$3000,'List Rev. 3'!$G$18:$G$3000,'New Summary'!$C79,'List Rev. 3'!$E$18:$E$3000,'New Summary'!W$5)</f>
        <v>0</v>
      </c>
      <c r="X79" s="79">
        <f t="shared" si="18"/>
        <v>0</v>
      </c>
      <c r="Y79" s="98">
        <f>SUMIFS('List Rev. 3'!$AA$18:$AA$3000,'List Rev. 3'!$G$18:$G$3000,'New Summary'!$C79,'List Rev. 3'!$E$18:$E$3000,'New Summary'!Y$5)</f>
        <v>0</v>
      </c>
      <c r="Z79" s="79">
        <f t="shared" si="19"/>
        <v>0</v>
      </c>
    </row>
    <row r="80" spans="1:26" ht="19.8" hidden="1" customHeight="1" x14ac:dyDescent="0.3">
      <c r="A80" s="3">
        <f t="shared" si="27"/>
        <v>73</v>
      </c>
      <c r="B80" s="29" t="s">
        <v>2510</v>
      </c>
      <c r="C80" s="29" t="s">
        <v>2655</v>
      </c>
      <c r="D80" s="3"/>
      <c r="E80" s="3"/>
      <c r="F80" s="3"/>
      <c r="G80" s="7">
        <v>31.4</v>
      </c>
      <c r="H80" s="3" t="s">
        <v>2508</v>
      </c>
      <c r="I80" s="79">
        <f t="shared" si="25"/>
        <v>14.99844</v>
      </c>
      <c r="J80" s="79">
        <f t="shared" si="26"/>
        <v>470.95101599999998</v>
      </c>
      <c r="K80" s="98">
        <f>SUMIFS('List Rev. 3'!$AA$18:$AA$3000,'List Rev. 3'!$G$18:$G$3000,'New Summary'!$C80,'List Rev. 3'!$E$18:$E$3000,'New Summary'!K$5)</f>
        <v>2.448</v>
      </c>
      <c r="L80" s="79">
        <f t="shared" si="29"/>
        <v>76.867199999999997</v>
      </c>
      <c r="M80" s="98">
        <f>SUMIFS('List Rev. 3'!$AA$18:$AA$3000,'List Rev. 3'!$G$18:$G$3000,'New Summary'!$C80,'List Rev. 3'!$E$18:$E$3000,'New Summary'!M$5)</f>
        <v>2.645</v>
      </c>
      <c r="N80" s="79">
        <f t="shared" si="20"/>
        <v>83.052999999999997</v>
      </c>
      <c r="O80" s="98">
        <f>SUMIFS('List Rev. 3'!$AA$18:$AA$3000,'List Rev. 3'!$G$18:$G$3000,'New Summary'!$C80,'List Rev. 3'!$E$18:$E$3000,'New Summary'!O$5)</f>
        <v>2.62656</v>
      </c>
      <c r="P80" s="79">
        <f t="shared" si="30"/>
        <v>82.473984000000002</v>
      </c>
      <c r="Q80" s="138">
        <f>SUMIFS('List Rev. 3'!$AA$18:$AA$3000,'List Rev. 3'!$G$18:$G$3000,'New Summary'!$C80,'List Rev. 3'!$E$18:$E$3000,'New Summary'!Q$5)</f>
        <v>0.38400000000000012</v>
      </c>
      <c r="R80" s="79">
        <f t="shared" si="15"/>
        <v>12.057600000000003</v>
      </c>
      <c r="S80" s="98">
        <f>SUMIFS('List Rev. 3'!$AA$18:$AA$3000,'List Rev. 3'!$G$18:$G$3000,'New Summary'!$C80,'List Rev. 3'!$E$18:$E$3000,'New Summary'!S$5)</f>
        <v>0</v>
      </c>
      <c r="T80" s="79">
        <f t="shared" si="16"/>
        <v>0</v>
      </c>
      <c r="U80" s="98">
        <f>SUMIFS('List Rev. 3'!$AA$18:$AA$3000,'List Rev. 3'!$G$18:$G$3000,'New Summary'!$C80,'List Rev. 3'!$E$18:$E$3000,'New Summary'!U$5)</f>
        <v>4.0413400000000008</v>
      </c>
      <c r="V80" s="79">
        <f t="shared" si="17"/>
        <v>126.89807600000002</v>
      </c>
      <c r="W80" s="98">
        <f>SUMIFS('List Rev. 3'!$AA$18:$AA$3000,'List Rev. 3'!$G$18:$G$3000,'New Summary'!$C80,'List Rev. 3'!$E$18:$E$3000,'New Summary'!W$5)</f>
        <v>1.7274599999999998</v>
      </c>
      <c r="X80" s="79">
        <f t="shared" si="18"/>
        <v>54.242243999999992</v>
      </c>
      <c r="Y80" s="98">
        <f>SUMIFS('List Rev. 3'!$AA$18:$AA$3000,'List Rev. 3'!$G$18:$G$3000,'New Summary'!$C80,'List Rev. 3'!$E$18:$E$3000,'New Summary'!Y$5)</f>
        <v>1.1260800000000002</v>
      </c>
      <c r="Z80" s="79">
        <f t="shared" si="19"/>
        <v>35.358912000000004</v>
      </c>
    </row>
    <row r="81" spans="1:26" ht="19.8" hidden="1" customHeight="1" x14ac:dyDescent="0.3">
      <c r="A81" s="3">
        <f t="shared" si="27"/>
        <v>74</v>
      </c>
      <c r="B81" s="29" t="s">
        <v>2510</v>
      </c>
      <c r="C81" s="29" t="s">
        <v>2656</v>
      </c>
      <c r="D81" s="3"/>
      <c r="E81" s="3"/>
      <c r="F81" s="3"/>
      <c r="G81" s="7">
        <v>34</v>
      </c>
      <c r="H81" s="3" t="s">
        <v>2508</v>
      </c>
      <c r="I81" s="79">
        <f t="shared" si="25"/>
        <v>1.7576000000000001</v>
      </c>
      <c r="J81" s="79">
        <f t="shared" si="26"/>
        <v>59.758400000000002</v>
      </c>
      <c r="K81" s="98">
        <f>SUMIFS('List Rev. 3'!$AA$18:$AA$3000,'List Rev. 3'!$G$18:$G$3000,'New Summary'!$C81,'List Rev. 3'!$E$18:$E$3000,'New Summary'!K$5)</f>
        <v>0</v>
      </c>
      <c r="L81" s="79">
        <f t="shared" si="29"/>
        <v>0</v>
      </c>
      <c r="M81" s="98">
        <f>SUMIFS('List Rev. 3'!$AA$18:$AA$3000,'List Rev. 3'!$G$18:$G$3000,'New Summary'!$C81,'List Rev. 3'!$E$18:$E$3000,'New Summary'!M$5)</f>
        <v>0</v>
      </c>
      <c r="N81" s="79">
        <f t="shared" si="20"/>
        <v>0</v>
      </c>
      <c r="O81" s="98">
        <f>SUMIFS('List Rev. 3'!$AA$18:$AA$3000,'List Rev. 3'!$G$18:$G$3000,'New Summary'!$C81,'List Rev. 3'!$E$18:$E$3000,'New Summary'!O$5)</f>
        <v>0</v>
      </c>
      <c r="P81" s="79">
        <f>O81*$G81</f>
        <v>0</v>
      </c>
      <c r="Q81" s="98">
        <f>SUMIFS('List Rev. 3'!$AA$18:$AA$3000,'List Rev. 3'!$G$18:$G$3000,'New Summary'!$C81,'List Rev. 3'!$E$18:$E$3000,'New Summary'!Q$5)</f>
        <v>0</v>
      </c>
      <c r="R81" s="79">
        <f t="shared" si="15"/>
        <v>0</v>
      </c>
      <c r="S81" s="98">
        <f>SUMIFS('List Rev. 3'!$AA$18:$AA$3000,'List Rev. 3'!$G$18:$G$3000,'New Summary'!$C81,'List Rev. 3'!$E$18:$E$3000,'New Summary'!S$5)</f>
        <v>0.71791999999999989</v>
      </c>
      <c r="T81" s="136">
        <f t="shared" si="16"/>
        <v>24.409279999999995</v>
      </c>
      <c r="U81" s="98">
        <f>SUMIFS('List Rev. 3'!$AA$18:$AA$3000,'List Rev. 3'!$G$18:$G$3000,'New Summary'!$C81,'List Rev. 3'!$E$18:$E$3000,'New Summary'!U$5)</f>
        <v>1.0396800000000002</v>
      </c>
      <c r="V81" s="79">
        <f t="shared" si="17"/>
        <v>35.349120000000006</v>
      </c>
      <c r="W81" s="98">
        <f>SUMIFS('List Rev. 3'!$AA$18:$AA$3000,'List Rev. 3'!$G$18:$G$3000,'New Summary'!$C81,'List Rev. 3'!$E$18:$E$3000,'New Summary'!W$5)</f>
        <v>0</v>
      </c>
      <c r="X81" s="79">
        <f t="shared" si="18"/>
        <v>0</v>
      </c>
      <c r="Y81" s="98">
        <f>SUMIFS('List Rev. 3'!$AA$18:$AA$3000,'List Rev. 3'!$G$18:$G$3000,'New Summary'!$C81,'List Rev. 3'!$E$18:$E$3000,'New Summary'!Y$5)</f>
        <v>0</v>
      </c>
      <c r="Z81" s="79">
        <f t="shared" si="19"/>
        <v>0</v>
      </c>
    </row>
    <row r="82" spans="1:26" ht="19.8" hidden="1" customHeight="1" x14ac:dyDescent="0.3">
      <c r="A82" s="3">
        <f t="shared" si="27"/>
        <v>75</v>
      </c>
      <c r="B82" s="29" t="s">
        <v>2510</v>
      </c>
      <c r="C82" s="29" t="s">
        <v>2657</v>
      </c>
      <c r="D82" s="3"/>
      <c r="E82" s="3"/>
      <c r="F82" s="3"/>
      <c r="G82" s="7">
        <v>64.8</v>
      </c>
      <c r="H82" s="3" t="s">
        <v>2508</v>
      </c>
      <c r="I82" s="79">
        <f t="shared" si="25"/>
        <v>8.5395728000000002</v>
      </c>
      <c r="J82" s="79">
        <f t="shared" si="26"/>
        <v>553.36431744000004</v>
      </c>
      <c r="K82" s="98">
        <f>SUMIFS('List Rev. 3'!$AA$18:$AA$3000,'List Rev. 3'!$G$18:$G$3000,'New Summary'!$C82,'List Rev. 3'!$E$18:$E$3000,'New Summary'!K$5)</f>
        <v>0</v>
      </c>
      <c r="L82" s="79">
        <f t="shared" si="29"/>
        <v>0</v>
      </c>
      <c r="M82" s="98">
        <f>SUMIFS('List Rev. 3'!$AA$18:$AA$3000,'List Rev. 3'!$G$18:$G$3000,'New Summary'!$C82,'List Rev. 3'!$E$18:$E$3000,'New Summary'!M$5)</f>
        <v>0</v>
      </c>
      <c r="N82" s="79">
        <f t="shared" si="20"/>
        <v>0</v>
      </c>
      <c r="O82" s="98">
        <f>SUMIFS('List Rev. 3'!$AA$18:$AA$3000,'List Rev. 3'!$G$18:$G$3000,'New Summary'!$C82,'List Rev. 3'!$E$18:$E$3000,'New Summary'!O$5)</f>
        <v>0</v>
      </c>
      <c r="P82" s="79">
        <f>O82*$G82</f>
        <v>0</v>
      </c>
      <c r="Q82" s="98">
        <f>SUMIFS('List Rev. 3'!$AA$18:$AA$3000,'List Rev. 3'!$G$18:$G$3000,'New Summary'!$C82,'List Rev. 3'!$E$18:$E$3000,'New Summary'!Q$5)</f>
        <v>0</v>
      </c>
      <c r="R82" s="79">
        <f t="shared" si="15"/>
        <v>0</v>
      </c>
      <c r="S82" s="98">
        <f>SUMIFS('List Rev. 3'!$AA$18:$AA$3000,'List Rev. 3'!$G$18:$G$3000,'New Summary'!$C82,'List Rev. 3'!$E$18:$E$3000,'New Summary'!S$5)</f>
        <v>0</v>
      </c>
      <c r="T82" s="79">
        <f t="shared" si="16"/>
        <v>0</v>
      </c>
      <c r="U82" s="98">
        <f>SUMIFS('List Rev. 3'!$AA$18:$AA$3000,'List Rev. 3'!$G$18:$G$3000,'New Summary'!$C82,'List Rev. 3'!$E$18:$E$3000,'New Summary'!U$5)</f>
        <v>8.5395728000000002</v>
      </c>
      <c r="V82" s="79">
        <f t="shared" si="17"/>
        <v>553.36431744000004</v>
      </c>
      <c r="W82" s="98">
        <f>SUMIFS('List Rev. 3'!$AA$18:$AA$3000,'List Rev. 3'!$G$18:$G$3000,'New Summary'!$C82,'List Rev. 3'!$E$18:$E$3000,'New Summary'!W$5)</f>
        <v>0</v>
      </c>
      <c r="X82" s="79">
        <f t="shared" si="18"/>
        <v>0</v>
      </c>
      <c r="Y82" s="98">
        <f>SUMIFS('List Rev. 3'!$AA$18:$AA$3000,'List Rev. 3'!$G$18:$G$3000,'New Summary'!$C82,'List Rev. 3'!$E$18:$E$3000,'New Summary'!Y$5)</f>
        <v>0</v>
      </c>
      <c r="Z82" s="79">
        <f t="shared" si="19"/>
        <v>0</v>
      </c>
    </row>
    <row r="83" spans="1:26" ht="19.8" hidden="1" customHeight="1" x14ac:dyDescent="0.3">
      <c r="A83" s="3">
        <f t="shared" si="27"/>
        <v>76</v>
      </c>
      <c r="B83" s="29" t="s">
        <v>2510</v>
      </c>
      <c r="C83" s="29" t="s">
        <v>2658</v>
      </c>
      <c r="D83" s="3"/>
      <c r="E83" s="3"/>
      <c r="F83" s="3"/>
      <c r="G83" s="7">
        <v>39.9</v>
      </c>
      <c r="H83" s="3" t="s">
        <v>2508</v>
      </c>
      <c r="I83" s="79">
        <f t="shared" si="25"/>
        <v>3.6590399999999996</v>
      </c>
      <c r="J83" s="79">
        <f t="shared" si="26"/>
        <v>145.99569599999998</v>
      </c>
      <c r="K83" s="98">
        <f>SUMIFS('List Rev. 3'!$AA$18:$AA$3000,'List Rev. 3'!$G$18:$G$3000,'New Summary'!$C83,'List Rev. 3'!$E$18:$E$3000,'New Summary'!K$5)</f>
        <v>0</v>
      </c>
      <c r="L83" s="79">
        <f t="shared" si="29"/>
        <v>0</v>
      </c>
      <c r="M83" s="98">
        <f>SUMIFS('List Rev. 3'!$AA$18:$AA$3000,'List Rev. 3'!$G$18:$G$3000,'New Summary'!$C83,'List Rev. 3'!$E$18:$E$3000,'New Summary'!M$5)</f>
        <v>0</v>
      </c>
      <c r="N83" s="79">
        <f t="shared" si="20"/>
        <v>0</v>
      </c>
      <c r="O83" s="98">
        <f>SUMIFS('List Rev. 3'!$AA$18:$AA$3000,'List Rev. 3'!$G$18:$G$3000,'New Summary'!$C83,'List Rev. 3'!$E$18:$E$3000,'New Summary'!O$5)</f>
        <v>0</v>
      </c>
      <c r="P83" s="79">
        <f>O83*$G83</f>
        <v>0</v>
      </c>
      <c r="Q83" s="98">
        <f>SUMIFS('List Rev. 3'!$AA$18:$AA$3000,'List Rev. 3'!$G$18:$G$3000,'New Summary'!$C83,'List Rev. 3'!$E$18:$E$3000,'New Summary'!Q$5)</f>
        <v>0</v>
      </c>
      <c r="R83" s="79">
        <f t="shared" si="15"/>
        <v>0</v>
      </c>
      <c r="S83" s="98">
        <f>SUMIFS('List Rev. 3'!$AA$18:$AA$3000,'List Rev. 3'!$G$18:$G$3000,'New Summary'!$C83,'List Rev. 3'!$E$18:$E$3000,'New Summary'!S$5)</f>
        <v>3.6590399999999996</v>
      </c>
      <c r="T83" s="79">
        <f t="shared" si="16"/>
        <v>145.99569599999998</v>
      </c>
      <c r="U83" s="98">
        <f>SUMIFS('List Rev. 3'!$AA$18:$AA$3000,'List Rev. 3'!$G$18:$G$3000,'New Summary'!$C83,'List Rev. 3'!$E$18:$E$3000,'New Summary'!U$5)</f>
        <v>0</v>
      </c>
      <c r="V83" s="79">
        <f t="shared" si="17"/>
        <v>0</v>
      </c>
      <c r="W83" s="98">
        <f>SUMIFS('List Rev. 3'!$AA$18:$AA$3000,'List Rev. 3'!$G$18:$G$3000,'New Summary'!$C83,'List Rev. 3'!$E$18:$E$3000,'New Summary'!W$5)</f>
        <v>0</v>
      </c>
      <c r="X83" s="79">
        <f t="shared" si="18"/>
        <v>0</v>
      </c>
      <c r="Y83" s="98">
        <f>SUMIFS('List Rev. 3'!$AA$18:$AA$3000,'List Rev. 3'!$G$18:$G$3000,'New Summary'!$C83,'List Rev. 3'!$E$18:$E$3000,'New Summary'!Y$5)</f>
        <v>0</v>
      </c>
      <c r="Z83" s="79">
        <f t="shared" si="19"/>
        <v>0</v>
      </c>
    </row>
    <row r="84" spans="1:26" ht="19.8" hidden="1" customHeight="1" x14ac:dyDescent="0.3">
      <c r="A84" s="3">
        <f t="shared" si="27"/>
        <v>77</v>
      </c>
      <c r="B84" s="29" t="s">
        <v>2510</v>
      </c>
      <c r="C84" s="29" t="s">
        <v>2659</v>
      </c>
      <c r="D84" s="3"/>
      <c r="E84" s="3"/>
      <c r="F84" s="3"/>
      <c r="G84" s="7">
        <v>62.8</v>
      </c>
      <c r="H84" s="3" t="s">
        <v>2508</v>
      </c>
      <c r="I84" s="79">
        <f t="shared" si="25"/>
        <v>0.98468000000000011</v>
      </c>
      <c r="J84" s="79">
        <f t="shared" si="26"/>
        <v>61.837904000000002</v>
      </c>
      <c r="K84" s="98">
        <f>SUMIFS('List Rev. 3'!$AA$18:$AA$3000,'List Rev. 3'!$G$18:$G$3000,'New Summary'!$C84,'List Rev. 3'!$E$18:$E$3000,'New Summary'!K$5)</f>
        <v>0</v>
      </c>
      <c r="L84" s="79">
        <f t="shared" si="29"/>
        <v>0</v>
      </c>
      <c r="M84" s="138">
        <f>SUMIFS('List Rev. 3'!$AA$18:$AA$3000,'List Rev. 3'!$G$18:$G$3000,'New Summary'!$C84,'List Rev. 3'!$E$18:$E$3000,'New Summary'!M$5)</f>
        <v>0.59248000000000001</v>
      </c>
      <c r="N84" s="79">
        <f t="shared" si="20"/>
        <v>37.207743999999998</v>
      </c>
      <c r="O84" s="138">
        <f>SUMIFS('List Rev. 3'!$AA$18:$AA$3000,'List Rev. 3'!$G$18:$G$3000,'New Summary'!$C84,'List Rev. 3'!$E$18:$E$3000,'New Summary'!O$5)</f>
        <v>7.22E-2</v>
      </c>
      <c r="P84" s="79">
        <f t="shared" ref="P84:P87" si="31">O84*$G84</f>
        <v>4.53416</v>
      </c>
      <c r="Q84" s="138">
        <f>SUMIFS('List Rev. 3'!$AA$18:$AA$3000,'List Rev. 3'!$G$18:$G$3000,'New Summary'!$C84,'List Rev. 3'!$E$18:$E$3000,'New Summary'!Q$5)</f>
        <v>0.32000000000000006</v>
      </c>
      <c r="R84" s="79">
        <f t="shared" si="15"/>
        <v>20.096000000000004</v>
      </c>
      <c r="S84" s="98">
        <f>SUMIFS('List Rev. 3'!$AA$18:$AA$3000,'List Rev. 3'!$G$18:$G$3000,'New Summary'!$C84,'List Rev. 3'!$E$18:$E$3000,'New Summary'!S$5)</f>
        <v>0</v>
      </c>
      <c r="T84" s="79">
        <f t="shared" si="16"/>
        <v>0</v>
      </c>
      <c r="U84" s="98">
        <f>SUMIFS('List Rev. 3'!$AA$18:$AA$3000,'List Rev. 3'!$G$18:$G$3000,'New Summary'!$C84,'List Rev. 3'!$E$18:$E$3000,'New Summary'!U$5)</f>
        <v>0</v>
      </c>
      <c r="V84" s="79">
        <f t="shared" si="17"/>
        <v>0</v>
      </c>
      <c r="W84" s="98">
        <f>SUMIFS('List Rev. 3'!$AA$18:$AA$3000,'List Rev. 3'!$G$18:$G$3000,'New Summary'!$C84,'List Rev. 3'!$E$18:$E$3000,'New Summary'!W$5)</f>
        <v>0</v>
      </c>
      <c r="X84" s="79">
        <f t="shared" si="18"/>
        <v>0</v>
      </c>
      <c r="Y84" s="98">
        <f>SUMIFS('List Rev. 3'!$AA$18:$AA$3000,'List Rev. 3'!$G$18:$G$3000,'New Summary'!$C84,'List Rev. 3'!$E$18:$E$3000,'New Summary'!Y$5)</f>
        <v>0</v>
      </c>
      <c r="Z84" s="79">
        <f t="shared" si="19"/>
        <v>0</v>
      </c>
    </row>
    <row r="85" spans="1:26" ht="19.8" hidden="1" customHeight="1" x14ac:dyDescent="0.3">
      <c r="A85" s="3">
        <f t="shared" si="27"/>
        <v>78</v>
      </c>
      <c r="B85" s="29" t="s">
        <v>2510</v>
      </c>
      <c r="C85" s="29" t="s">
        <v>2660</v>
      </c>
      <c r="D85" s="3"/>
      <c r="E85" s="3"/>
      <c r="F85" s="3"/>
      <c r="G85" s="7">
        <v>102.4</v>
      </c>
      <c r="H85" s="3" t="s">
        <v>2508</v>
      </c>
      <c r="I85" s="79">
        <f t="shared" si="25"/>
        <v>0.14499999999999999</v>
      </c>
      <c r="J85" s="79">
        <f t="shared" si="26"/>
        <v>14.847999999999999</v>
      </c>
      <c r="K85" s="98">
        <f>SUMIFS('List Rev. 3'!$AA$18:$AA$3000,'List Rev. 3'!$G$18:$G$3000,'New Summary'!$C85,'List Rev. 3'!$E$18:$E$3000,'New Summary'!K$5)</f>
        <v>0</v>
      </c>
      <c r="L85" s="79">
        <f t="shared" si="29"/>
        <v>0</v>
      </c>
      <c r="M85" s="98">
        <f>SUMIFS('List Rev. 3'!$AA$18:$AA$3000,'List Rev. 3'!$G$18:$G$3000,'New Summary'!$C85,'List Rev. 3'!$E$18:$E$3000,'New Summary'!M$5)</f>
        <v>0</v>
      </c>
      <c r="N85" s="79">
        <f t="shared" si="20"/>
        <v>0</v>
      </c>
      <c r="O85" s="138">
        <f>SUMIFS('List Rev. 3'!$AA$18:$AA$3000,'List Rev. 3'!$G$18:$G$3000,'New Summary'!$C85,'List Rev. 3'!$E$18:$E$3000,'New Summary'!O$5)</f>
        <v>0.14499999999999999</v>
      </c>
      <c r="P85" s="79">
        <f t="shared" si="31"/>
        <v>14.847999999999999</v>
      </c>
      <c r="Q85" s="98">
        <f>SUMIFS('List Rev. 3'!$AA$18:$AA$3000,'List Rev. 3'!$G$18:$G$3000,'New Summary'!$C85,'List Rev. 3'!$E$18:$E$3000,'New Summary'!Q$5)</f>
        <v>0</v>
      </c>
      <c r="R85" s="79">
        <f t="shared" si="15"/>
        <v>0</v>
      </c>
      <c r="S85" s="98">
        <f>SUMIFS('List Rev. 3'!$AA$18:$AA$3000,'List Rev. 3'!$G$18:$G$3000,'New Summary'!$C85,'List Rev. 3'!$E$18:$E$3000,'New Summary'!S$5)</f>
        <v>0</v>
      </c>
      <c r="T85" s="79">
        <f t="shared" si="16"/>
        <v>0</v>
      </c>
      <c r="U85" s="98">
        <f>SUMIFS('List Rev. 3'!$AA$18:$AA$3000,'List Rev. 3'!$G$18:$G$3000,'New Summary'!$C85,'List Rev. 3'!$E$18:$E$3000,'New Summary'!U$5)</f>
        <v>0</v>
      </c>
      <c r="V85" s="79">
        <f t="shared" si="17"/>
        <v>0</v>
      </c>
      <c r="W85" s="98">
        <f>SUMIFS('List Rev. 3'!$AA$18:$AA$3000,'List Rev. 3'!$G$18:$G$3000,'New Summary'!$C85,'List Rev. 3'!$E$18:$E$3000,'New Summary'!W$5)</f>
        <v>0</v>
      </c>
      <c r="X85" s="79">
        <f t="shared" si="18"/>
        <v>0</v>
      </c>
      <c r="Y85" s="98">
        <f>SUMIFS('List Rev. 3'!$AA$18:$AA$3000,'List Rev. 3'!$G$18:$G$3000,'New Summary'!$C85,'List Rev. 3'!$E$18:$E$3000,'New Summary'!Y$5)</f>
        <v>0</v>
      </c>
      <c r="Z85" s="79">
        <f t="shared" si="19"/>
        <v>0</v>
      </c>
    </row>
    <row r="86" spans="1:26" ht="19.8" hidden="1" customHeight="1" x14ac:dyDescent="0.3">
      <c r="A86" s="3">
        <f t="shared" si="27"/>
        <v>79</v>
      </c>
      <c r="B86" s="29" t="s">
        <v>2510</v>
      </c>
      <c r="C86" s="29" t="s">
        <v>2661</v>
      </c>
      <c r="D86" s="3"/>
      <c r="E86" s="3"/>
      <c r="F86" s="3"/>
      <c r="G86" s="42">
        <v>78.5</v>
      </c>
      <c r="H86" s="3" t="s">
        <v>2508</v>
      </c>
      <c r="I86" s="79">
        <f t="shared" si="25"/>
        <v>11.963809999999999</v>
      </c>
      <c r="J86" s="79">
        <f t="shared" si="26"/>
        <v>1062.2667099999999</v>
      </c>
      <c r="K86" s="141">
        <f>SUMIFS('List Rev. 3'!$AA$18:$AA$3000,'List Rev. 3'!$G$18:$G$3000,'New Summary'!$C86,'List Rev. 3'!$E$18:$E$3000,'New Summary'!K$5)</f>
        <v>6.2729999999999997</v>
      </c>
      <c r="L86" s="141">
        <f>SUMIFS('List Rev. 3'!$AC$18:$AC$3000,'List Rev. 3'!$G$18:$G$3000,'New Summary'!$C86,'List Rev. 3'!$E$18:$E$3000,'New Summary'!K$5)</f>
        <v>615.53812499999992</v>
      </c>
      <c r="M86" s="98">
        <f>SUMIFS('List Rev. 3'!$AA$18:$AA$3000,'List Rev. 3'!$G$18:$G$3000,'New Summary'!$C86,'List Rev. 3'!$E$18:$E$3000,'New Summary'!M$5)</f>
        <v>4.3279299999999994</v>
      </c>
      <c r="N86" s="79">
        <f t="shared" si="20"/>
        <v>339.74250499999994</v>
      </c>
      <c r="O86" s="98">
        <f>SUMIFS('List Rev. 3'!$AA$18:$AA$3000,'List Rev. 3'!$G$18:$G$3000,'New Summary'!$C86,'List Rev. 3'!$E$18:$E$3000,'New Summary'!O$5)</f>
        <v>0.96287999999999996</v>
      </c>
      <c r="P86" s="79">
        <f t="shared" si="31"/>
        <v>75.586079999999995</v>
      </c>
      <c r="Q86" s="138">
        <f>SUMIFS('List Rev. 3'!$AA$18:$AA$3000,'List Rev. 3'!$G$18:$G$3000,'New Summary'!$C86,'List Rev. 3'!$E$18:$E$3000,'New Summary'!Q$5)</f>
        <v>0.40000000000000008</v>
      </c>
      <c r="R86" s="79">
        <f t="shared" si="15"/>
        <v>31.400000000000006</v>
      </c>
      <c r="S86" s="98">
        <f>SUMIFS('List Rev. 3'!$AA$18:$AA$3000,'List Rev. 3'!$G$18:$G$3000,'New Summary'!$C86,'List Rev. 3'!$E$18:$E$3000,'New Summary'!S$5)</f>
        <v>0</v>
      </c>
      <c r="T86" s="79">
        <f t="shared" si="16"/>
        <v>0</v>
      </c>
      <c r="U86" s="98">
        <f>SUMIFS('List Rev. 3'!$AA$18:$AA$3000,'List Rev. 3'!$G$18:$G$3000,'New Summary'!$C86,'List Rev. 3'!$E$18:$E$3000,'New Summary'!U$5)</f>
        <v>0</v>
      </c>
      <c r="V86" s="79">
        <f t="shared" si="17"/>
        <v>0</v>
      </c>
      <c r="W86" s="98">
        <f>SUMIFS('List Rev. 3'!$AA$18:$AA$3000,'List Rev. 3'!$G$18:$G$3000,'New Summary'!$C86,'List Rev. 3'!$E$18:$E$3000,'New Summary'!W$5)</f>
        <v>0</v>
      </c>
      <c r="X86" s="79">
        <f t="shared" si="18"/>
        <v>0</v>
      </c>
      <c r="Y86" s="98">
        <f>SUMIFS('List Rev. 3'!$AA$18:$AA$3000,'List Rev. 3'!$G$18:$G$3000,'New Summary'!$C86,'List Rev. 3'!$E$18:$E$3000,'New Summary'!Y$5)</f>
        <v>0</v>
      </c>
      <c r="Z86" s="79">
        <f t="shared" si="19"/>
        <v>0</v>
      </c>
    </row>
    <row r="87" spans="1:26" ht="19.8" hidden="1" customHeight="1" x14ac:dyDescent="0.3">
      <c r="A87" s="3">
        <f t="shared" si="27"/>
        <v>80</v>
      </c>
      <c r="B87" s="29" t="s">
        <v>2510</v>
      </c>
      <c r="C87" s="29" t="s">
        <v>2673</v>
      </c>
      <c r="D87" s="3"/>
      <c r="E87" s="3"/>
      <c r="F87" s="3"/>
      <c r="G87" s="7">
        <v>136.6</v>
      </c>
      <c r="H87" s="3" t="s">
        <v>2508</v>
      </c>
      <c r="I87" s="79">
        <f t="shared" si="25"/>
        <v>1.35104</v>
      </c>
      <c r="J87" s="79">
        <f t="shared" si="26"/>
        <v>184.55206399999997</v>
      </c>
      <c r="K87" s="98">
        <f>SUMIFS('List Rev. 3'!$AA$18:$AA$3000,'List Rev. 3'!$G$18:$G$3000,'New Summary'!$C87,'List Rev. 3'!$E$18:$E$3000,'New Summary'!K$5)</f>
        <v>0</v>
      </c>
      <c r="L87" s="79">
        <f t="shared" ref="L87:L93" si="32">K87*$G87</f>
        <v>0</v>
      </c>
      <c r="M87" s="98">
        <f>SUMIFS('List Rev. 3'!$AA$18:$AA$3000,'List Rev. 3'!$G$18:$G$3000,'New Summary'!$C87,'List Rev. 3'!$E$18:$E$3000,'New Summary'!M$5)</f>
        <v>0.62720000000000009</v>
      </c>
      <c r="N87" s="79">
        <f t="shared" si="20"/>
        <v>85.675520000000006</v>
      </c>
      <c r="O87" s="98">
        <f>SUMIFS('List Rev. 3'!$AA$18:$AA$3000,'List Rev. 3'!$G$18:$G$3000,'New Summary'!$C87,'List Rev. 3'!$E$18:$E$3000,'New Summary'!O$5)</f>
        <v>0.72383999999999993</v>
      </c>
      <c r="P87" s="79">
        <f t="shared" si="31"/>
        <v>98.876543999999981</v>
      </c>
      <c r="Q87" s="98">
        <f>SUMIFS('List Rev. 3'!$AA$18:$AA$3000,'List Rev. 3'!$G$18:$G$3000,'New Summary'!$C87,'List Rev. 3'!$E$18:$E$3000,'New Summary'!Q$5)</f>
        <v>0</v>
      </c>
      <c r="R87" s="79">
        <f t="shared" si="15"/>
        <v>0</v>
      </c>
      <c r="S87" s="98">
        <f>SUMIFS('List Rev. 3'!$AA$18:$AA$3000,'List Rev. 3'!$G$18:$G$3000,'New Summary'!$C87,'List Rev. 3'!$E$18:$E$3000,'New Summary'!S$5)</f>
        <v>0</v>
      </c>
      <c r="T87" s="79">
        <f t="shared" si="16"/>
        <v>0</v>
      </c>
      <c r="U87" s="98">
        <f>SUMIFS('List Rev. 3'!$AA$18:$AA$3000,'List Rev. 3'!$G$18:$G$3000,'New Summary'!$C87,'List Rev. 3'!$E$18:$E$3000,'New Summary'!U$5)</f>
        <v>0</v>
      </c>
      <c r="V87" s="79">
        <f t="shared" si="17"/>
        <v>0</v>
      </c>
      <c r="W87" s="98">
        <f>SUMIFS('List Rev. 3'!$AA$18:$AA$3000,'List Rev. 3'!$G$18:$G$3000,'New Summary'!$C87,'List Rev. 3'!$E$18:$E$3000,'New Summary'!W$5)</f>
        <v>0</v>
      </c>
      <c r="X87" s="79">
        <f t="shared" si="18"/>
        <v>0</v>
      </c>
      <c r="Y87" s="98">
        <f>SUMIFS('List Rev. 3'!$AA$18:$AA$3000,'List Rev. 3'!$G$18:$G$3000,'New Summary'!$C87,'List Rev. 3'!$E$18:$E$3000,'New Summary'!Y$5)</f>
        <v>0</v>
      </c>
      <c r="Z87" s="79">
        <f t="shared" si="19"/>
        <v>0</v>
      </c>
    </row>
    <row r="88" spans="1:26" ht="19.8" hidden="1" customHeight="1" x14ac:dyDescent="0.3">
      <c r="A88" s="3">
        <f t="shared" si="27"/>
        <v>81</v>
      </c>
      <c r="B88" s="29" t="s">
        <v>2601</v>
      </c>
      <c r="C88" s="4" t="s">
        <v>2600</v>
      </c>
      <c r="D88" s="3"/>
      <c r="E88" s="3"/>
      <c r="F88" s="3"/>
      <c r="G88" s="3">
        <v>39</v>
      </c>
      <c r="H88" s="3" t="s">
        <v>2812</v>
      </c>
      <c r="I88" s="79">
        <f t="shared" ref="I88" si="33">M88+O88+Q88+K88+S88+U88+W88+Y88</f>
        <v>477.6</v>
      </c>
      <c r="J88" s="79">
        <f t="shared" ref="J88" si="34">N88+P88+R88+L88+T88+V88+X88+Z88</f>
        <v>18626.400000000001</v>
      </c>
      <c r="K88" s="98">
        <f>SUMIFS('List Rev. 3'!$AA$18:$AA$3000,'List Rev. 3'!$E$18:$E$3000,'New Summary'!$B88)</f>
        <v>477.6</v>
      </c>
      <c r="L88" s="79">
        <f t="shared" si="32"/>
        <v>18626.400000000001</v>
      </c>
      <c r="M88" s="137">
        <v>0</v>
      </c>
      <c r="N88" s="137">
        <v>0</v>
      </c>
      <c r="O88" s="137">
        <v>0</v>
      </c>
      <c r="P88" s="137">
        <v>0</v>
      </c>
      <c r="Q88" s="137">
        <v>0</v>
      </c>
      <c r="R88" s="137">
        <v>0</v>
      </c>
      <c r="S88" s="137">
        <v>0</v>
      </c>
      <c r="T88" s="137">
        <v>0</v>
      </c>
      <c r="U88" s="137">
        <v>0</v>
      </c>
      <c r="V88" s="137">
        <v>0</v>
      </c>
      <c r="W88" s="137">
        <v>0</v>
      </c>
      <c r="X88" s="137">
        <v>0</v>
      </c>
      <c r="Y88" s="137">
        <v>0</v>
      </c>
      <c r="Z88" s="137">
        <v>0</v>
      </c>
    </row>
    <row r="89" spans="1:26" ht="19.8" hidden="1" customHeight="1" x14ac:dyDescent="0.3">
      <c r="A89" s="3">
        <f t="shared" si="27"/>
        <v>82</v>
      </c>
      <c r="B89" s="29" t="s">
        <v>2296</v>
      </c>
      <c r="C89" s="45" t="s">
        <v>2811</v>
      </c>
      <c r="D89" s="46"/>
      <c r="E89" s="3"/>
      <c r="F89" s="3"/>
      <c r="G89" s="3">
        <v>35</v>
      </c>
      <c r="H89" s="3" t="s">
        <v>2812</v>
      </c>
      <c r="I89" s="79">
        <f t="shared" si="25"/>
        <v>0</v>
      </c>
      <c r="J89" s="79">
        <f t="shared" si="26"/>
        <v>0</v>
      </c>
      <c r="K89" s="98">
        <f>SUMIFS('List Rev. 3'!$AA$18:$AA$3000,'List Rev. 3'!$H$18:$H$3000,'New Summary'!$C89,'List Rev. 3'!$E$18:$E$3000,'New Summary'!K$5)</f>
        <v>0</v>
      </c>
      <c r="L89" s="79">
        <f t="shared" si="32"/>
        <v>0</v>
      </c>
      <c r="M89" s="98">
        <f>SUMIFS('List Rev. 3'!$AA$18:$AA$3000,'List Rev. 3'!$H$18:$H$3000,'New Summary'!$C89,'List Rev. 3'!$E$18:$E$3000,'New Summary'!M$5)</f>
        <v>0</v>
      </c>
      <c r="N89" s="79">
        <f>M89*$G89</f>
        <v>0</v>
      </c>
      <c r="O89" s="98">
        <f>SUMIFS('List Rev. 3'!$AA$18:$AA$3000,'List Rev. 3'!$H$18:$H$3000,'New Summary'!$C89,'List Rev. 3'!$E$18:$E$3000,'New Summary'!O$5)</f>
        <v>0</v>
      </c>
      <c r="P89" s="79">
        <f t="shared" ref="P89" si="35">O89*$G89</f>
        <v>0</v>
      </c>
      <c r="Q89" s="98">
        <f>SUMIFS('List Rev. 3'!$AA$18:$AA$3000,'List Rev. 3'!$H$18:$H$3000,'New Summary'!$C89,'List Rev. 3'!$E$18:$E$3000,'New Summary'!Q$5)</f>
        <v>0</v>
      </c>
      <c r="R89" s="79">
        <f t="shared" ref="R89" si="36">Q89*$G89</f>
        <v>0</v>
      </c>
      <c r="S89" s="98">
        <f>SUMIFS('List Rev. 3'!$AA$18:$AA$3000,'List Rev. 3'!$H$18:$H$3000,'New Summary'!$C89,'List Rev. 3'!$E$18:$E$3000,'New Summary'!S$5)</f>
        <v>0</v>
      </c>
      <c r="T89" s="79">
        <f t="shared" ref="T89" si="37">S89*$G89</f>
        <v>0</v>
      </c>
      <c r="U89" s="98">
        <f>SUMIFS('List Rev. 3'!$AA$18:$AA$3000,'List Rev. 3'!$H$18:$H$3000,'New Summary'!$C89,'List Rev. 3'!$E$18:$E$3000,'New Summary'!U$5)</f>
        <v>0</v>
      </c>
      <c r="V89" s="79">
        <f t="shared" ref="V89" si="38">U89*$G89</f>
        <v>0</v>
      </c>
      <c r="W89" s="98">
        <f>SUMIFS('List Rev. 3'!$AA$18:$AA$3000,'List Rev. 3'!$H$18:$H$3000,'New Summary'!$C89,'List Rev. 3'!$E$18:$E$3000,'New Summary'!W$5)</f>
        <v>0</v>
      </c>
      <c r="X89" s="79">
        <f t="shared" ref="X89" si="39">W89*$G89</f>
        <v>0</v>
      </c>
      <c r="Y89" s="98">
        <f>SUMIFS('List Rev. 3'!$AA$18:$AA$3000,'List Rev. 3'!$H$18:$H$3000,'New Summary'!$C89,'List Rev. 3'!$E$18:$E$3000,'New Summary'!Y$5)</f>
        <v>0</v>
      </c>
      <c r="Z89" s="79">
        <f>Y89*$G89</f>
        <v>0</v>
      </c>
    </row>
    <row r="90" spans="1:26" ht="19.8" hidden="1" customHeight="1" x14ac:dyDescent="0.3">
      <c r="A90" s="3">
        <f t="shared" si="27"/>
        <v>83</v>
      </c>
      <c r="B90" s="29" t="s">
        <v>2296</v>
      </c>
      <c r="C90" s="4" t="s">
        <v>2675</v>
      </c>
      <c r="D90" s="3"/>
      <c r="E90" s="3"/>
      <c r="F90" s="3"/>
      <c r="G90" s="3">
        <v>35</v>
      </c>
      <c r="H90" s="3" t="s">
        <v>2812</v>
      </c>
      <c r="I90" s="79">
        <f t="shared" si="25"/>
        <v>662.875</v>
      </c>
      <c r="J90" s="79">
        <f t="shared" si="26"/>
        <v>23200.625</v>
      </c>
      <c r="K90" s="98">
        <f>SUMIFS('List Rev. 3'!$AA$18:$AA$3000,'List Rev. 3'!$H$18:$H$3000,'New Summary'!$C90,'List Rev. 3'!$E$18:$E$3000,'New Summary'!K$5)</f>
        <v>0</v>
      </c>
      <c r="L90" s="79">
        <f t="shared" si="32"/>
        <v>0</v>
      </c>
      <c r="M90" s="98">
        <f>SUMIFS('List Rev. 3'!$AA$18:$AA$3000,'List Rev. 3'!$H$18:$H$3000,'New Summary'!$C90,'List Rev. 3'!$E$18:$E$3000,'New Summary'!M$5)</f>
        <v>319.8</v>
      </c>
      <c r="N90" s="79">
        <f t="shared" ref="N90" si="40">M90*$G90</f>
        <v>11193</v>
      </c>
      <c r="O90" s="98">
        <f>SUMIFS('List Rev. 3'!$AA$18:$AA$3000,'List Rev. 3'!$H$18:$H$3000,'New Summary'!$C90,'List Rev. 3'!$E$18:$E$3000,'New Summary'!O$5)</f>
        <v>172.42499999999998</v>
      </c>
      <c r="P90" s="79">
        <f>O90*$G90</f>
        <v>6034.8749999999991</v>
      </c>
      <c r="Q90" s="98">
        <f>SUMIFS('List Rev. 3'!$AA$18:$AA$3000,'List Rev. 3'!$H$18:$H$3000,'New Summary'!$C90,'List Rev. 3'!$E$18:$E$3000,'New Summary'!Q$5)</f>
        <v>0</v>
      </c>
      <c r="R90" s="79">
        <f t="shared" ref="R90" si="41">Q90*$G90</f>
        <v>0</v>
      </c>
      <c r="S90" s="98">
        <f>SUMIFS('List Rev. 3'!$AA$18:$AA$3000,'List Rev. 3'!$H$18:$H$3000,'New Summary'!$C90,'List Rev. 3'!$E$18:$E$3000,'New Summary'!S$5)</f>
        <v>38.849999999999994</v>
      </c>
      <c r="T90" s="79">
        <f t="shared" ref="T90" si="42">S90*$G90</f>
        <v>1359.7499999999998</v>
      </c>
      <c r="U90" s="98">
        <f>SUMIFS('List Rev. 3'!$AA$18:$AA$3000,'List Rev. 3'!$H$18:$H$3000,'New Summary'!$C90,'List Rev. 3'!$E$18:$E$3000,'New Summary'!U$5)</f>
        <v>131.80000000000001</v>
      </c>
      <c r="V90" s="79">
        <f t="shared" ref="V90" si="43">U90*$G90</f>
        <v>4613</v>
      </c>
      <c r="W90" s="98">
        <f>SUMIFS('List Rev. 3'!$AA$18:$AA$3000,'List Rev. 3'!$H$18:$H$3000,'New Summary'!$C90,'List Rev. 3'!$E$18:$E$3000,'New Summary'!W$5)</f>
        <v>0</v>
      </c>
      <c r="X90" s="79">
        <f t="shared" ref="X90" si="44">W90*$G90</f>
        <v>0</v>
      </c>
      <c r="Y90" s="98">
        <f>SUMIFS('List Rev. 3'!$AA$18:$AA$3000,'List Rev. 3'!$H$18:$H$3000,'New Summary'!$C90,'List Rev. 3'!$E$18:$E$3000,'New Summary'!Y$5)</f>
        <v>0</v>
      </c>
      <c r="Z90" s="79">
        <f>Y90*$G90</f>
        <v>0</v>
      </c>
    </row>
    <row r="91" spans="1:26" ht="19.8" hidden="1" customHeight="1" x14ac:dyDescent="0.3">
      <c r="A91" s="3">
        <f t="shared" si="27"/>
        <v>84</v>
      </c>
      <c r="B91" s="29" t="str" cm="1">
        <f t="array" ref="B91">_xlfn.IFS(G91&gt;=65,"Heavy",G91&lt;=25,"Light",G91&gt;=26-64,"Medium")</f>
        <v>Light</v>
      </c>
      <c r="C91" s="4" t="s">
        <v>781</v>
      </c>
      <c r="D91" s="3"/>
      <c r="E91" s="3"/>
      <c r="F91" s="3"/>
      <c r="G91" s="3">
        <v>12.2</v>
      </c>
      <c r="H91" s="3" t="s">
        <v>2496</v>
      </c>
      <c r="I91" s="79">
        <f t="shared" si="25"/>
        <v>1.5</v>
      </c>
      <c r="J91" s="79">
        <f t="shared" si="26"/>
        <v>18.299999999999997</v>
      </c>
      <c r="K91" s="98">
        <f>SUMIFS('List Rev. 3'!$AA$18:$AA$3000,'List Rev. 3'!$I$18:$I$3000,'New Summary'!$C91,'List Rev. 3'!$E$18:$E$3000,'New Summary'!K$5)</f>
        <v>1.5</v>
      </c>
      <c r="L91" s="79">
        <f t="shared" si="32"/>
        <v>18.299999999999997</v>
      </c>
      <c r="M91" s="98">
        <f>SUMIFS('List Rev. 3'!$AA$18:$AA$3000,'List Rev. 3'!$I$18:$I$3000,'New Summary'!$C91,'List Rev. 3'!$E$18:$E$3000,'New Summary'!M$5)</f>
        <v>0</v>
      </c>
      <c r="N91" s="79">
        <f>M91*$G91</f>
        <v>0</v>
      </c>
      <c r="O91" s="98">
        <f>SUMIFS('List Rev. 3'!$AA$18:$AA$3000,'List Rev. 3'!$I$18:$I$3000,'New Summary'!$C91,'List Rev. 3'!$E$18:$E$3000,'New Summary'!O$5)</f>
        <v>0</v>
      </c>
      <c r="P91" s="79">
        <f>O91*$G91</f>
        <v>0</v>
      </c>
      <c r="Q91" s="98">
        <f>SUMIFS('List Rev. 3'!$AA$18:$AA$3000,'List Rev. 3'!$I$18:$I$3000,'New Summary'!$C91,'List Rev. 3'!$E$18:$E$3000,'New Summary'!Q$5)</f>
        <v>0</v>
      </c>
      <c r="R91" s="79">
        <f>Q91*$G91</f>
        <v>0</v>
      </c>
      <c r="S91" s="98">
        <f>SUMIFS('List Rev. 3'!$AA$18:$AA$3000,'List Rev. 3'!$I$18:$I$3000,'New Summary'!$C91,'List Rev. 3'!$E$18:$E$3000,'New Summary'!S$5)</f>
        <v>0</v>
      </c>
      <c r="T91" s="79">
        <f t="shared" ref="T91" si="45">S91*$G91</f>
        <v>0</v>
      </c>
      <c r="U91" s="98">
        <f>SUMIFS('List Rev. 3'!$AA$18:$AA$3000,'List Rev. 3'!$I$18:$I$3000,'New Summary'!$C91,'List Rev. 3'!$E$18:$E$3000,'New Summary'!U$5)</f>
        <v>0</v>
      </c>
      <c r="V91" s="79">
        <f t="shared" ref="V91" si="46">U91*$G91</f>
        <v>0</v>
      </c>
      <c r="W91" s="98">
        <f>SUMIFS('List Rev. 3'!$AA$18:$AA$3000,'List Rev. 3'!$I$18:$I$3000,'New Summary'!$C91,'List Rev. 3'!$E$18:$E$3000,'New Summary'!W$5)</f>
        <v>0</v>
      </c>
      <c r="X91" s="79">
        <f t="shared" ref="X91" si="47">W91*$G91</f>
        <v>0</v>
      </c>
      <c r="Y91" s="98">
        <f>SUMIFS('List Rev. 3'!$AA$18:$AA$3000,'List Rev. 3'!$I$18:$I$3000,'New Summary'!$C91,'List Rev. 3'!$E$18:$E$3000,'New Summary'!Y$5)</f>
        <v>0</v>
      </c>
      <c r="Z91" s="79">
        <f t="shared" ref="Z91" si="48">Y91*$G91</f>
        <v>0</v>
      </c>
    </row>
    <row r="92" spans="1:26" ht="19.8" hidden="1" customHeight="1" x14ac:dyDescent="0.3">
      <c r="A92" s="3">
        <f t="shared" si="27"/>
        <v>85</v>
      </c>
      <c r="B92" s="29" t="str" cm="1">
        <f t="array" ref="B92">_xlfn.IFS(G92&gt;=65,"Heavy",G92&lt;=25,"Light",G92&gt;=26-64,"Medium")</f>
        <v>Light</v>
      </c>
      <c r="C92" s="4" t="s">
        <v>2366</v>
      </c>
      <c r="D92" s="3"/>
      <c r="E92" s="3"/>
      <c r="F92" s="3"/>
      <c r="G92" s="3">
        <v>19.21</v>
      </c>
      <c r="H92" s="3" t="s">
        <v>2496</v>
      </c>
      <c r="I92" s="79">
        <f t="shared" si="25"/>
        <v>8.3439999999999994</v>
      </c>
      <c r="J92" s="79">
        <f t="shared" si="26"/>
        <v>160.28824</v>
      </c>
      <c r="K92" s="98">
        <f>SUMIFS('List Rev. 3'!$AA$18:$AA$3000,'List Rev. 3'!$I$18:$I$3000,'New Summary'!$C92,'List Rev. 3'!$E$18:$E$3000,'New Summary'!K$5)</f>
        <v>0</v>
      </c>
      <c r="L92" s="79">
        <f t="shared" si="32"/>
        <v>0</v>
      </c>
      <c r="M92" s="98">
        <f>SUMIFS('List Rev. 3'!$AA$18:$AA$3000,'List Rev. 3'!$I$18:$I$3000,'New Summary'!$C92,'List Rev. 3'!$E$18:$E$3000,'New Summary'!M$5)</f>
        <v>0</v>
      </c>
      <c r="N92" s="79">
        <f>M92*$G92</f>
        <v>0</v>
      </c>
      <c r="O92" s="98">
        <f>SUMIFS('List Rev. 3'!$AA$18:$AA$3000,'List Rev. 3'!$I$18:$I$3000,'New Summary'!$C92,'List Rev. 3'!$E$18:$E$3000,'New Summary'!O$5)</f>
        <v>0</v>
      </c>
      <c r="P92" s="79">
        <f>O92*$G92</f>
        <v>0</v>
      </c>
      <c r="Q92" s="98">
        <f>SUMIFS('List Rev. 3'!$AA$18:$AA$3000,'List Rev. 3'!$I$18:$I$3000,'New Summary'!$C92,'List Rev. 3'!$E$18:$E$3000,'New Summary'!Q$5)</f>
        <v>0</v>
      </c>
      <c r="R92" s="79">
        <f>Q92*$G92</f>
        <v>0</v>
      </c>
      <c r="S92" s="98">
        <f>SUMIFS('List Rev. 3'!$AA$18:$AA$3000,'List Rev. 3'!$I$18:$I$3000,'New Summary'!$C92,'List Rev. 3'!$E$18:$E$3000,'New Summary'!S$5)</f>
        <v>0</v>
      </c>
      <c r="T92" s="79">
        <f>S92*$G92</f>
        <v>0</v>
      </c>
      <c r="U92" s="98">
        <f>SUMIFS('List Rev. 3'!$AA$18:$AA$3000,'List Rev. 3'!$I$18:$I$3000,'New Summary'!$C92,'List Rev. 3'!$E$18:$E$3000,'New Summary'!U$5)</f>
        <v>0</v>
      </c>
      <c r="V92" s="79">
        <f>U92*$G92</f>
        <v>0</v>
      </c>
      <c r="W92" s="98">
        <f>SUMIFS('List Rev. 3'!$AA$18:$AA$3000,'List Rev. 3'!$I$18:$I$3000,'New Summary'!$C92,'List Rev. 3'!$E$18:$E$3000,'New Summary'!W$5)</f>
        <v>0</v>
      </c>
      <c r="X92" s="79">
        <f>W92*$G92</f>
        <v>0</v>
      </c>
      <c r="Y92" s="98">
        <f>SUMIFS('List Rev. 3'!$AA$18:$AA$3000,'List Rev. 3'!$I$18:$I$3000,'New Summary'!$C92,'List Rev. 3'!$E$18:$E$3000,'New Summary'!Y$5)</f>
        <v>8.3439999999999994</v>
      </c>
      <c r="Z92" s="79">
        <f t="shared" ref="Z92:Z93" si="49">Y92*$G92</f>
        <v>160.28824</v>
      </c>
    </row>
    <row r="93" spans="1:26" ht="19.8" hidden="1" customHeight="1" x14ac:dyDescent="0.3">
      <c r="A93" s="3">
        <f t="shared" si="27"/>
        <v>86</v>
      </c>
      <c r="B93" s="29" t="str" cm="1">
        <f t="array" ref="B93">_xlfn.IFS(G93&gt;=65,"Heavy",G93&lt;=25,"Light",G93&gt;=26-64,"Medium")</f>
        <v>Light</v>
      </c>
      <c r="C93" s="4" t="s">
        <v>2382</v>
      </c>
      <c r="D93" s="3"/>
      <c r="E93" s="3"/>
      <c r="F93" s="3"/>
      <c r="G93" s="3">
        <v>12.2</v>
      </c>
      <c r="H93" s="3" t="s">
        <v>2496</v>
      </c>
      <c r="I93" s="79">
        <f t="shared" si="25"/>
        <v>4.7590000000000003</v>
      </c>
      <c r="J93" s="79">
        <f t="shared" si="26"/>
        <v>58.059800000000003</v>
      </c>
      <c r="K93" s="98">
        <f>SUMIFS('List Rev. 3'!$AA$18:$AA$3000,'List Rev. 3'!$I$18:$I$3000,'New Summary'!$C93,'List Rev. 3'!$E$18:$E$3000,'New Summary'!K$5)</f>
        <v>0</v>
      </c>
      <c r="L93" s="79">
        <f t="shared" si="32"/>
        <v>0</v>
      </c>
      <c r="M93" s="98">
        <f>SUMIFS('List Rev. 3'!$AA$18:$AA$3000,'List Rev. 3'!$I$18:$I$3000,'New Summary'!$C93,'List Rev. 3'!$E$18:$E$3000,'New Summary'!M$5)</f>
        <v>0</v>
      </c>
      <c r="N93" s="79">
        <f>M93*$G93</f>
        <v>0</v>
      </c>
      <c r="O93" s="98">
        <f>SUMIFS('List Rev. 3'!$AA$18:$AA$3000,'List Rev. 3'!$I$18:$I$3000,'New Summary'!$C93,'List Rev. 3'!$E$18:$E$3000,'New Summary'!O$5)</f>
        <v>0</v>
      </c>
      <c r="P93" s="79">
        <f>O93*$G93</f>
        <v>0</v>
      </c>
      <c r="Q93" s="98">
        <f>SUMIFS('List Rev. 3'!$AA$18:$AA$3000,'List Rev. 3'!$I$18:$I$3000,'New Summary'!$C93,'List Rev. 3'!$E$18:$E$3000,'New Summary'!Q$5)</f>
        <v>0</v>
      </c>
      <c r="R93" s="79">
        <f>Q93*$G93</f>
        <v>0</v>
      </c>
      <c r="S93" s="98">
        <f>SUMIFS('List Rev. 3'!$AA$18:$AA$3000,'List Rev. 3'!$I$18:$I$3000,'New Summary'!$C93,'List Rev. 3'!$E$18:$E$3000,'New Summary'!S$5)</f>
        <v>0</v>
      </c>
      <c r="T93" s="79">
        <f>S93*$G93</f>
        <v>0</v>
      </c>
      <c r="U93" s="98">
        <f>SUMIFS('List Rev. 3'!$AA$18:$AA$3000,'List Rev. 3'!$I$18:$I$3000,'New Summary'!$C93,'List Rev. 3'!$E$18:$E$3000,'New Summary'!U$5)</f>
        <v>0</v>
      </c>
      <c r="V93" s="79">
        <f>U93*$G93</f>
        <v>0</v>
      </c>
      <c r="W93" s="98">
        <f>SUMIFS('List Rev. 3'!$AA$18:$AA$3000,'List Rev. 3'!$I$18:$I$3000,'New Summary'!$C93,'List Rev. 3'!$E$18:$E$3000,'New Summary'!W$5)</f>
        <v>0</v>
      </c>
      <c r="X93" s="79">
        <f>W93*$G93</f>
        <v>0</v>
      </c>
      <c r="Y93" s="98">
        <f>SUMIFS('List Rev. 3'!$AA$18:$AA$3000,'List Rev. 3'!$I$18:$I$3000,'New Summary'!$C93,'List Rev. 3'!$E$18:$E$3000,'New Summary'!Y$5)</f>
        <v>4.7590000000000003</v>
      </c>
      <c r="Z93" s="79">
        <f t="shared" si="49"/>
        <v>58.059800000000003</v>
      </c>
    </row>
    <row r="94" spans="1:26" ht="19.8" hidden="1" customHeight="1" x14ac:dyDescent="0.3">
      <c r="A94" s="3">
        <f t="shared" si="27"/>
        <v>87</v>
      </c>
      <c r="B94" s="29" t="s">
        <v>2626</v>
      </c>
      <c r="C94" s="4" t="s">
        <v>2680</v>
      </c>
      <c r="D94" s="3"/>
      <c r="E94" s="3"/>
      <c r="F94" s="3"/>
      <c r="G94" s="7">
        <v>19.104828066914497</v>
      </c>
      <c r="H94" s="3" t="s">
        <v>2508</v>
      </c>
      <c r="I94" s="79">
        <f t="shared" si="25"/>
        <v>0</v>
      </c>
      <c r="J94" s="79">
        <f t="shared" si="26"/>
        <v>14803.529999999999</v>
      </c>
      <c r="K94" s="98">
        <v>0</v>
      </c>
      <c r="L94" s="98">
        <f>SUMIFS('List Rev. 3'!$AC$18:$AC$3000,'List Rev. 3'!$I$18:$I$3000,'New Summary'!$C94,'List Rev. 3'!$E$18:$E$3000,'New Summary'!K$5)</f>
        <v>1778.81</v>
      </c>
      <c r="M94" s="98">
        <v>0</v>
      </c>
      <c r="N94" s="98">
        <f>SUMIFS('List Rev. 3'!$AC$18:$AC$3000,'List Rev. 3'!$I$18:$I$3000,'New Summary'!$C94,'List Rev. 3'!$E$18:$E$3000,'New Summary'!M$5)</f>
        <v>2869.9599999999996</v>
      </c>
      <c r="O94" s="98">
        <v>0</v>
      </c>
      <c r="P94" s="98">
        <f>SUMIFS('List Rev. 3'!$AC$18:$AC$3000,'List Rev. 3'!$I$18:$I$3000,'New Summary'!$C94,'List Rev. 3'!$E$18:$E$3000,'New Summary'!O$5)</f>
        <v>2945.3199999999997</v>
      </c>
      <c r="Q94" s="98">
        <v>0</v>
      </c>
      <c r="R94" s="98">
        <f>SUMIFS('List Rev. 3'!$AC$18:$AC$3000,'List Rev. 3'!$I$18:$I$3000,'New Summary'!$C94,'List Rev. 3'!$E$18:$E$3000,'New Summary'!Q$5)</f>
        <v>1136.6799999999998</v>
      </c>
      <c r="S94" s="98">
        <v>0</v>
      </c>
      <c r="T94" s="98">
        <f>SUMIFS('List Rev. 3'!$AC$18:$AC$3000,'List Rev. 3'!$I$18:$I$3000,'New Summary'!$C94,'List Rev. 3'!$E$18:$E$3000,'New Summary'!S$5)</f>
        <v>238.63999999999996</v>
      </c>
      <c r="U94" s="98">
        <v>0</v>
      </c>
      <c r="V94" s="98">
        <f>SUMIFS('List Rev. 3'!$AC$18:$AC$3000,'List Rev. 3'!$I$18:$I$3000,'New Summary'!$C94,'List Rev. 3'!$E$18:$E$3000,'New Summary'!U$5)</f>
        <v>1909.12</v>
      </c>
      <c r="W94" s="98">
        <v>0</v>
      </c>
      <c r="X94" s="98">
        <f>SUMIFS('List Rev. 3'!$AC$18:$AC$3000,'List Rev. 3'!$I$18:$I$3000,'New Summary'!$C94,'List Rev. 3'!$E$18:$E$3000,'New Summary'!W$5)</f>
        <v>979.67999999999984</v>
      </c>
      <c r="Y94" s="98">
        <v>0</v>
      </c>
      <c r="Z94" s="98">
        <f>SUMIFS('List Rev. 3'!$AC$18:$AC$3000,'List Rev. 3'!$I$18:$I$3000,'New Summary'!$C94,'List Rev. 3'!$E$18:$E$3000,'New Summary'!Y$5)</f>
        <v>2945.3199999999997</v>
      </c>
    </row>
    <row r="95" spans="1:26" ht="19.8" hidden="1" customHeight="1" x14ac:dyDescent="0.3">
      <c r="A95" s="3">
        <f t="shared" si="27"/>
        <v>88</v>
      </c>
      <c r="B95" s="29" t="s">
        <v>2626</v>
      </c>
      <c r="C95" s="4" t="s">
        <v>2681</v>
      </c>
      <c r="D95" s="3"/>
      <c r="E95" s="3"/>
      <c r="F95" s="3"/>
      <c r="G95" s="7">
        <v>10.230497581202487</v>
      </c>
      <c r="H95" s="3" t="s">
        <v>2508</v>
      </c>
      <c r="I95" s="79">
        <f t="shared" si="25"/>
        <v>0</v>
      </c>
      <c r="J95" s="79">
        <f t="shared" si="26"/>
        <v>10278.397499999999</v>
      </c>
      <c r="K95" s="98">
        <v>0</v>
      </c>
      <c r="L95" s="98">
        <f>SUMIFS('List Rev. 3'!$AC$18:$AC$3000,'List Rev. 3'!$I$18:$I$3000,'New Summary'!$C95,'List Rev. 3'!$E$18:$E$3000,'New Summary'!K$5)</f>
        <v>1978.2</v>
      </c>
      <c r="M95" s="98">
        <v>0</v>
      </c>
      <c r="N95" s="98">
        <f>SUMIFS('List Rev. 3'!$AC$18:$AC$3000,'List Rev. 3'!$I$18:$I$3000,'New Summary'!$C95,'List Rev. 3'!$E$18:$E$3000,'New Summary'!M$5)</f>
        <v>1261.1025</v>
      </c>
      <c r="O95" s="98">
        <v>0</v>
      </c>
      <c r="P95" s="98">
        <f>SUMIFS('List Rev. 3'!$AC$18:$AC$3000,'List Rev. 3'!$I$18:$I$3000,'New Summary'!$C95,'List Rev. 3'!$E$18:$E$3000,'New Summary'!O$5)</f>
        <v>1497.7799999999997</v>
      </c>
      <c r="Q95" s="98">
        <v>0</v>
      </c>
      <c r="R95" s="98">
        <f>SUMIFS('List Rev. 3'!$AC$18:$AC$3000,'List Rev. 3'!$I$18:$I$3000,'New Summary'!$C95,'List Rev. 3'!$E$18:$E$3000,'New Summary'!Q$5)</f>
        <v>593.45999999999992</v>
      </c>
      <c r="S95" s="98">
        <v>0</v>
      </c>
      <c r="T95" s="98">
        <f>SUMIFS('List Rev. 3'!$AC$18:$AC$3000,'List Rev. 3'!$I$18:$I$3000,'New Summary'!$C95,'List Rev. 3'!$E$18:$E$3000,'New Summary'!S$5)</f>
        <v>204.88499999999999</v>
      </c>
      <c r="U95" s="98">
        <v>0</v>
      </c>
      <c r="V95" s="98">
        <f>SUMIFS('List Rev. 3'!$AC$18:$AC$3000,'List Rev. 3'!$I$18:$I$3000,'New Summary'!$C95,'List Rev. 3'!$E$18:$E$3000,'New Summary'!U$5)</f>
        <v>2651.73</v>
      </c>
      <c r="W95" s="98">
        <v>0</v>
      </c>
      <c r="X95" s="98">
        <f>SUMIFS('List Rev. 3'!$AC$18:$AC$3000,'List Rev. 3'!$I$18:$I$3000,'New Summary'!$C95,'List Rev. 3'!$E$18:$E$3000,'New Summary'!W$5)</f>
        <v>593.45999999999992</v>
      </c>
      <c r="Y95" s="98">
        <v>0</v>
      </c>
      <c r="Z95" s="98">
        <f>SUMIFS('List Rev. 3'!$AC$18:$AC$3000,'List Rev. 3'!$I$18:$I$3000,'New Summary'!$C95,'List Rev. 3'!$E$18:$E$3000,'New Summary'!Y$5)</f>
        <v>1497.7799999999997</v>
      </c>
    </row>
    <row r="96" spans="1:26" ht="19.8" hidden="1" customHeight="1" x14ac:dyDescent="0.3">
      <c r="A96" s="3">
        <f t="shared" si="27"/>
        <v>89</v>
      </c>
      <c r="B96" s="29" t="s">
        <v>2597</v>
      </c>
      <c r="C96" s="4" t="s">
        <v>2598</v>
      </c>
      <c r="D96" s="3"/>
      <c r="E96" s="3"/>
      <c r="F96" s="3"/>
      <c r="G96" s="3">
        <v>0.1</v>
      </c>
      <c r="H96" s="3" t="s">
        <v>2508</v>
      </c>
      <c r="I96" s="79">
        <f t="shared" si="25"/>
        <v>0</v>
      </c>
      <c r="J96" s="79">
        <f t="shared" si="26"/>
        <v>290.15999999999997</v>
      </c>
      <c r="K96" s="98">
        <v>0</v>
      </c>
      <c r="L96" s="98">
        <f>SUMIFS('List Rev. 3'!$AC$18:$AC$3000,'List Rev. 3'!$G$18:$G$3000,'New Summary'!$B96,'List Rev. 3'!$E$18:$E$3000,'New Summary'!K$5)</f>
        <v>2.08</v>
      </c>
      <c r="M96" s="98">
        <v>0</v>
      </c>
      <c r="N96" s="98">
        <f>SUMIFS('List Rev. 3'!$AC$18:$AC$3000,'List Rev. 3'!$G$18:$G$3000,'New Summary'!$B96,'List Rev. 3'!$E$18:$E$3000,'New Summary'!M$5)</f>
        <v>173.68</v>
      </c>
      <c r="O96" s="98">
        <v>0</v>
      </c>
      <c r="P96" s="98">
        <f>SUMIFS('List Rev. 3'!$AC$18:$AC$3000,'List Rev. 3'!$G$18:$G$3000,'New Summary'!$B96,'List Rev. 3'!$E$18:$E$3000,'New Summary'!O$5)</f>
        <v>87.88000000000001</v>
      </c>
      <c r="Q96" s="98">
        <v>0</v>
      </c>
      <c r="R96" s="98">
        <f>SUMIFS('List Rev. 3'!$AC$18:$AC$3000,'List Rev. 3'!$G$18:$G$3000,'New Summary'!$B96,'List Rev. 3'!$E$18:$E$3000,'New Summary'!Q$5)</f>
        <v>0</v>
      </c>
      <c r="S96" s="98">
        <v>0</v>
      </c>
      <c r="T96" s="98">
        <f>SUMIFS('List Rev. 3'!$AC$18:$AC$3000,'List Rev. 3'!$G$18:$G$3000,'New Summary'!$B96,'List Rev. 3'!$E$18:$E$3000,'New Summary'!S$5)</f>
        <v>0</v>
      </c>
      <c r="U96" s="98">
        <v>0</v>
      </c>
      <c r="V96" s="98">
        <f>SUMIFS('List Rev. 3'!$AC$18:$AC$3000,'List Rev. 3'!$G$18:$G$3000,'New Summary'!$B96,'List Rev. 3'!$E$18:$E$3000,'New Summary'!U$5)</f>
        <v>26.52</v>
      </c>
      <c r="W96" s="98">
        <v>0</v>
      </c>
      <c r="X96" s="98">
        <f>SUMIFS('List Rev. 3'!$AC$18:$AC$3000,'List Rev. 3'!$G$18:$G$3000,'New Summary'!$B96,'List Rev. 3'!$E$18:$E$3000,'New Summary'!W$5)</f>
        <v>0</v>
      </c>
      <c r="Y96" s="98">
        <v>0</v>
      </c>
      <c r="Z96" s="98">
        <f>SUMIFS('List Rev. 3'!$AC$18:$AC$3000,'List Rev. 3'!$G$18:$G$3000,'New Summary'!$B96,'List Rev. 3'!$E$18:$E$3000,'New Summary'!Y$5)</f>
        <v>0</v>
      </c>
    </row>
    <row r="97" spans="3:26" ht="19.8" customHeight="1" x14ac:dyDescent="0.3">
      <c r="C97" s="2"/>
      <c r="G97" s="199" t="s">
        <v>2828</v>
      </c>
      <c r="H97" s="199"/>
      <c r="I97" s="80">
        <f>SUBTOTAL(9,I8:I96)</f>
        <v>2658.35</v>
      </c>
      <c r="J97" s="80">
        <f>SUBTOTAL(9,J8:J96)/1000</f>
        <v>18.781242750000001</v>
      </c>
      <c r="K97" s="80">
        <f>SUBTOTAL(9,K8:K96)</f>
        <v>0</v>
      </c>
      <c r="L97" s="80">
        <f>SUBTOTAL(9,L8:L96)/1000</f>
        <v>0</v>
      </c>
      <c r="M97" s="80">
        <f>SUBTOTAL(9,M8:M96)</f>
        <v>945</v>
      </c>
      <c r="N97" s="80">
        <f>SUBTOTAL(9,N8:N96)/1000</f>
        <v>6.6764250000000001</v>
      </c>
      <c r="O97" s="80">
        <f>SUBTOTAL(9,O8:O96)</f>
        <v>959.85</v>
      </c>
      <c r="P97" s="140">
        <f>SUBTOTAL(9,P8:P96)/1000</f>
        <v>6.7813402500000004</v>
      </c>
      <c r="Q97" s="80">
        <f>SUBTOTAL(9,Q8:Q96)</f>
        <v>216</v>
      </c>
      <c r="R97" s="143">
        <f>SUBTOTAL(9,R8:R96)/1000</f>
        <v>1.5260400000000003</v>
      </c>
      <c r="S97" s="80">
        <f>SUBTOTAL(9,S8:S96)</f>
        <v>0</v>
      </c>
      <c r="T97" s="140">
        <f>SUBTOTAL(9,T8:T96)/1000</f>
        <v>0</v>
      </c>
      <c r="U97" s="80">
        <f>SUBTOTAL(9,U8:U96)</f>
        <v>132.5</v>
      </c>
      <c r="V97" s="144">
        <f>SUBTOTAL(9,V8:V96)/1000</f>
        <v>0.93611250000000001</v>
      </c>
      <c r="W97" s="80">
        <f>SUBTOTAL(9,W8:W96)</f>
        <v>0</v>
      </c>
      <c r="X97" s="80">
        <f>SUBTOTAL(9,X8:X96)/1000</f>
        <v>0</v>
      </c>
      <c r="Y97" s="80">
        <f>SUBTOTAL(9,Y8:Y96)</f>
        <v>405</v>
      </c>
      <c r="Z97" s="80">
        <f>SUBTOTAL(9,Z8:Z96)/1000</f>
        <v>2.8613250000000003</v>
      </c>
    </row>
    <row r="102" spans="3:26" ht="19.8" customHeight="1" x14ac:dyDescent="0.3">
      <c r="L102" s="142"/>
    </row>
    <row r="105" spans="3:26" ht="19.8" customHeight="1" x14ac:dyDescent="0.3">
      <c r="S105" s="1" t="s">
        <v>2829</v>
      </c>
    </row>
  </sheetData>
  <autoFilter ref="A7:Z96" xr:uid="{12800C61-E6B7-4A60-A361-B61EF2981CA5}">
    <filterColumn colId="1">
      <filters>
        <filter val="ROOF"/>
      </filters>
    </filterColumn>
  </autoFilter>
  <sortState xmlns:xlrd2="http://schemas.microsoft.com/office/spreadsheetml/2017/richdata2" ref="A8:G59">
    <sortCondition ref="G59"/>
  </sortState>
  <mergeCells count="16">
    <mergeCell ref="Y5:Z5"/>
    <mergeCell ref="U5:V5"/>
    <mergeCell ref="W5:X5"/>
    <mergeCell ref="O5:P5"/>
    <mergeCell ref="C5:C6"/>
    <mergeCell ref="I5:J5"/>
    <mergeCell ref="M5:N5"/>
    <mergeCell ref="Q5:R5"/>
    <mergeCell ref="K5:L5"/>
    <mergeCell ref="S5:T5"/>
    <mergeCell ref="G97:H97"/>
    <mergeCell ref="A5:A6"/>
    <mergeCell ref="B5:B6"/>
    <mergeCell ref="G5:H6"/>
    <mergeCell ref="E5:F5"/>
    <mergeCell ref="D5:D6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59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9BF9-5EA2-49BA-96CC-04D28007C743}">
  <sheetPr>
    <tabColor rgb="FFFFFF00"/>
    <pageSetUpPr fitToPage="1"/>
  </sheetPr>
  <dimension ref="A1:Q106"/>
  <sheetViews>
    <sheetView zoomScale="70" zoomScaleNormal="70" workbookViewId="0">
      <selection activeCell="M34" sqref="M34"/>
    </sheetView>
  </sheetViews>
  <sheetFormatPr defaultRowHeight="14.4" x14ac:dyDescent="0.3"/>
  <cols>
    <col min="1" max="1" width="4.88671875" style="1" customWidth="1"/>
    <col min="2" max="2" width="19.6640625" style="2" customWidth="1"/>
    <col min="3" max="3" width="24.6640625" style="1" customWidth="1"/>
    <col min="4" max="5" width="5.5546875" style="1" customWidth="1"/>
    <col min="6" max="6" width="6.33203125" style="1" customWidth="1"/>
    <col min="7" max="7" width="8.44140625" style="1" customWidth="1"/>
    <col min="8" max="8" width="9.88671875" style="1" customWidth="1"/>
    <col min="9" max="9" width="17" customWidth="1"/>
    <col min="14" max="14" width="10.5546875" customWidth="1"/>
  </cols>
  <sheetData>
    <row r="1" spans="1:17" ht="19.95" customHeight="1" x14ac:dyDescent="0.3">
      <c r="H1" s="130">
        <f>H2/1000</f>
        <v>11.842052599999999</v>
      </c>
      <c r="I1" t="s">
        <v>2739</v>
      </c>
    </row>
    <row r="2" spans="1:17" ht="24" customHeight="1" x14ac:dyDescent="0.3">
      <c r="A2" s="60" t="s">
        <v>2738</v>
      </c>
      <c r="H2" s="129">
        <f>SUM(H6:H66)</f>
        <v>11842.052599999999</v>
      </c>
      <c r="I2" t="s">
        <v>2508</v>
      </c>
    </row>
    <row r="3" spans="1:17" x14ac:dyDescent="0.3">
      <c r="A3" s="202" t="s">
        <v>2729</v>
      </c>
      <c r="B3" s="202" t="s">
        <v>2736</v>
      </c>
      <c r="C3" s="202" t="s">
        <v>2730</v>
      </c>
      <c r="D3" s="202" t="s">
        <v>2733</v>
      </c>
      <c r="E3" s="202"/>
      <c r="F3" s="203" t="s">
        <v>9</v>
      </c>
      <c r="G3" s="202" t="s">
        <v>2734</v>
      </c>
      <c r="H3" s="202"/>
      <c r="I3" s="202" t="s">
        <v>2687</v>
      </c>
    </row>
    <row r="4" spans="1:17" x14ac:dyDescent="0.3">
      <c r="A4" s="202"/>
      <c r="B4" s="202"/>
      <c r="C4" s="202"/>
      <c r="D4" s="128" t="s">
        <v>2732</v>
      </c>
      <c r="E4" s="128" t="s">
        <v>2731</v>
      </c>
      <c r="F4" s="204"/>
      <c r="G4" s="128" t="s">
        <v>24</v>
      </c>
      <c r="H4" s="128" t="s">
        <v>2735</v>
      </c>
      <c r="I4" s="202"/>
    </row>
    <row r="5" spans="1:17" ht="8.4" customHeight="1" x14ac:dyDescent="0.3">
      <c r="A5" s="128"/>
      <c r="B5" s="151"/>
      <c r="C5" s="128"/>
      <c r="D5" s="128"/>
      <c r="E5" s="128"/>
      <c r="F5" s="128"/>
      <c r="G5" s="128"/>
      <c r="H5" s="128"/>
      <c r="I5" s="128"/>
    </row>
    <row r="6" spans="1:17" x14ac:dyDescent="0.3">
      <c r="A6" s="3">
        <v>1</v>
      </c>
      <c r="B6" s="4" t="s">
        <v>2914</v>
      </c>
      <c r="C6" s="3" t="s">
        <v>2675</v>
      </c>
      <c r="D6" s="3">
        <v>2</v>
      </c>
      <c r="E6" s="3">
        <v>0.53</v>
      </c>
      <c r="F6" s="3">
        <v>2</v>
      </c>
      <c r="G6" s="3">
        <f t="shared" ref="G6:G37" si="0">(D6*E6)*35</f>
        <v>37.1</v>
      </c>
      <c r="H6" s="3">
        <f t="shared" ref="H6:H37" si="1">F6*G6</f>
        <v>74.2</v>
      </c>
      <c r="I6" s="5" t="s">
        <v>2913</v>
      </c>
    </row>
    <row r="7" spans="1:17" x14ac:dyDescent="0.3">
      <c r="A7" s="3">
        <v>2</v>
      </c>
      <c r="B7" s="4" t="s">
        <v>2914</v>
      </c>
      <c r="C7" s="3" t="s">
        <v>2675</v>
      </c>
      <c r="D7" s="3">
        <v>2.4750000000000001</v>
      </c>
      <c r="E7" s="3">
        <v>0.53</v>
      </c>
      <c r="F7" s="3">
        <v>2</v>
      </c>
      <c r="G7" s="3">
        <f t="shared" si="0"/>
        <v>45.91125000000001</v>
      </c>
      <c r="H7" s="3">
        <f t="shared" si="1"/>
        <v>91.822500000000019</v>
      </c>
      <c r="I7" s="5" t="s">
        <v>2913</v>
      </c>
    </row>
    <row r="8" spans="1:17" x14ac:dyDescent="0.3">
      <c r="A8" s="3">
        <v>3</v>
      </c>
      <c r="B8" s="4" t="s">
        <v>2914</v>
      </c>
      <c r="C8" s="3" t="s">
        <v>2675</v>
      </c>
      <c r="D8" s="3">
        <v>1.298</v>
      </c>
      <c r="E8" s="3">
        <v>0.53</v>
      </c>
      <c r="F8" s="3">
        <v>2</v>
      </c>
      <c r="G8" s="3">
        <f t="shared" si="0"/>
        <v>24.077900000000003</v>
      </c>
      <c r="H8" s="3">
        <f t="shared" si="1"/>
        <v>48.155800000000006</v>
      </c>
      <c r="I8" s="5" t="s">
        <v>2913</v>
      </c>
    </row>
    <row r="9" spans="1:17" x14ac:dyDescent="0.3">
      <c r="A9" s="3">
        <v>4</v>
      </c>
      <c r="B9" s="4" t="s">
        <v>2914</v>
      </c>
      <c r="C9" s="3" t="s">
        <v>2675</v>
      </c>
      <c r="D9" s="3">
        <v>2</v>
      </c>
      <c r="E9" s="3">
        <v>0.68</v>
      </c>
      <c r="F9" s="3">
        <v>2</v>
      </c>
      <c r="G9" s="3">
        <f t="shared" si="0"/>
        <v>47.6</v>
      </c>
      <c r="H9" s="3">
        <f t="shared" si="1"/>
        <v>95.2</v>
      </c>
      <c r="I9" s="5" t="s">
        <v>2913</v>
      </c>
      <c r="Q9" s="1"/>
    </row>
    <row r="10" spans="1:17" x14ac:dyDescent="0.3">
      <c r="A10" s="3">
        <v>5</v>
      </c>
      <c r="B10" s="4" t="s">
        <v>2914</v>
      </c>
      <c r="C10" s="3" t="s">
        <v>2675</v>
      </c>
      <c r="D10" s="3">
        <v>2.0249999999999999</v>
      </c>
      <c r="E10" s="3">
        <v>0.68</v>
      </c>
      <c r="F10" s="3">
        <v>2</v>
      </c>
      <c r="G10" s="3">
        <f t="shared" si="0"/>
        <v>48.195</v>
      </c>
      <c r="H10" s="3">
        <f t="shared" si="1"/>
        <v>96.39</v>
      </c>
      <c r="I10" s="5" t="s">
        <v>2913</v>
      </c>
    </row>
    <row r="11" spans="1:17" x14ac:dyDescent="0.3">
      <c r="A11" s="3">
        <v>6</v>
      </c>
      <c r="B11" s="4" t="s">
        <v>2914</v>
      </c>
      <c r="C11" s="3" t="s">
        <v>2675</v>
      </c>
      <c r="D11" s="3">
        <v>1.08</v>
      </c>
      <c r="E11" s="3">
        <v>1.08</v>
      </c>
      <c r="F11" s="3">
        <v>1</v>
      </c>
      <c r="G11" s="3">
        <f t="shared" si="0"/>
        <v>40.824000000000005</v>
      </c>
      <c r="H11" s="3">
        <f t="shared" si="1"/>
        <v>40.824000000000005</v>
      </c>
      <c r="I11" s="5" t="s">
        <v>2913</v>
      </c>
      <c r="Q11" s="1"/>
    </row>
    <row r="12" spans="1:17" x14ac:dyDescent="0.3">
      <c r="A12" s="3">
        <v>7</v>
      </c>
      <c r="B12" s="4" t="s">
        <v>2914</v>
      </c>
      <c r="C12" s="3" t="s">
        <v>2675</v>
      </c>
      <c r="D12" s="3">
        <v>1.538</v>
      </c>
      <c r="E12" s="3">
        <v>0.68</v>
      </c>
      <c r="F12" s="3">
        <v>2</v>
      </c>
      <c r="G12" s="3">
        <f t="shared" si="0"/>
        <v>36.604400000000005</v>
      </c>
      <c r="H12" s="3">
        <f t="shared" si="1"/>
        <v>73.208800000000011</v>
      </c>
      <c r="I12" s="5" t="s">
        <v>2913</v>
      </c>
    </row>
    <row r="13" spans="1:17" x14ac:dyDescent="0.3">
      <c r="A13" s="3">
        <v>8</v>
      </c>
      <c r="B13" s="4" t="s">
        <v>2914</v>
      </c>
      <c r="C13" s="3" t="s">
        <v>2675</v>
      </c>
      <c r="D13" s="3">
        <v>1.538</v>
      </c>
      <c r="E13" s="3">
        <v>0.53</v>
      </c>
      <c r="F13" s="3">
        <v>2</v>
      </c>
      <c r="G13" s="3">
        <f t="shared" si="0"/>
        <v>28.529900000000001</v>
      </c>
      <c r="H13" s="3">
        <f t="shared" si="1"/>
        <v>57.059800000000003</v>
      </c>
      <c r="I13" s="5" t="s">
        <v>2913</v>
      </c>
      <c r="Q13" s="1"/>
    </row>
    <row r="14" spans="1:17" x14ac:dyDescent="0.3">
      <c r="A14" s="3">
        <v>9</v>
      </c>
      <c r="B14" s="4" t="s">
        <v>2780</v>
      </c>
      <c r="C14" s="3" t="s">
        <v>2675</v>
      </c>
      <c r="D14" s="3">
        <v>0.6</v>
      </c>
      <c r="E14" s="3">
        <v>0.45</v>
      </c>
      <c r="F14" s="3">
        <v>2</v>
      </c>
      <c r="G14" s="3">
        <f t="shared" si="0"/>
        <v>9.4500000000000011</v>
      </c>
      <c r="H14" s="3">
        <f t="shared" si="1"/>
        <v>18.900000000000002</v>
      </c>
      <c r="I14" s="5" t="s">
        <v>2913</v>
      </c>
    </row>
    <row r="15" spans="1:17" x14ac:dyDescent="0.3">
      <c r="A15" s="3">
        <v>10</v>
      </c>
      <c r="B15" s="4" t="s">
        <v>2780</v>
      </c>
      <c r="C15" s="3" t="s">
        <v>2675</v>
      </c>
      <c r="D15" s="42">
        <v>0.9</v>
      </c>
      <c r="E15" s="42">
        <v>0.245</v>
      </c>
      <c r="F15" s="3">
        <v>31</v>
      </c>
      <c r="G15" s="42">
        <f t="shared" si="0"/>
        <v>7.7175000000000002</v>
      </c>
      <c r="H15" s="42">
        <f t="shared" si="1"/>
        <v>239.24250000000001</v>
      </c>
      <c r="I15" s="152" t="s">
        <v>2737</v>
      </c>
      <c r="Q15" s="1"/>
    </row>
    <row r="16" spans="1:17" x14ac:dyDescent="0.3">
      <c r="A16" s="3">
        <v>11</v>
      </c>
      <c r="B16" s="4" t="s">
        <v>2780</v>
      </c>
      <c r="C16" s="3" t="s">
        <v>2675</v>
      </c>
      <c r="D16" s="42">
        <v>1.1000000000000001</v>
      </c>
      <c r="E16" s="42">
        <v>2.1</v>
      </c>
      <c r="F16" s="3">
        <v>31</v>
      </c>
      <c r="G16" s="42">
        <f t="shared" si="0"/>
        <v>80.850000000000023</v>
      </c>
      <c r="H16" s="42">
        <f t="shared" si="1"/>
        <v>2506.3500000000008</v>
      </c>
      <c r="I16" s="152" t="s">
        <v>2737</v>
      </c>
    </row>
    <row r="17" spans="1:17" x14ac:dyDescent="0.3">
      <c r="A17" s="3">
        <v>12</v>
      </c>
      <c r="B17" s="4" t="s">
        <v>2783</v>
      </c>
      <c r="C17" s="3" t="s">
        <v>2675</v>
      </c>
      <c r="D17" s="3">
        <v>1</v>
      </c>
      <c r="E17" s="3">
        <v>0.45</v>
      </c>
      <c r="F17" s="3">
        <v>36</v>
      </c>
      <c r="G17" s="3">
        <f t="shared" si="0"/>
        <v>15.75</v>
      </c>
      <c r="H17" s="3">
        <f t="shared" si="1"/>
        <v>567</v>
      </c>
      <c r="I17" s="5" t="s">
        <v>2913</v>
      </c>
      <c r="Q17" s="1"/>
    </row>
    <row r="18" spans="1:17" x14ac:dyDescent="0.3">
      <c r="A18" s="3">
        <v>13</v>
      </c>
      <c r="B18" s="4" t="s">
        <v>2783</v>
      </c>
      <c r="C18" s="3" t="s">
        <v>2675</v>
      </c>
      <c r="D18" s="3">
        <v>1</v>
      </c>
      <c r="E18" s="3">
        <v>0.45</v>
      </c>
      <c r="F18" s="3">
        <v>39</v>
      </c>
      <c r="G18" s="3">
        <f t="shared" si="0"/>
        <v>15.75</v>
      </c>
      <c r="H18" s="3">
        <f t="shared" si="1"/>
        <v>614.25</v>
      </c>
      <c r="I18" s="5" t="s">
        <v>2913</v>
      </c>
    </row>
    <row r="19" spans="1:17" x14ac:dyDescent="0.3">
      <c r="A19" s="3">
        <v>14</v>
      </c>
      <c r="B19" s="4" t="s">
        <v>2783</v>
      </c>
      <c r="C19" s="3" t="s">
        <v>2675</v>
      </c>
      <c r="D19" s="3">
        <v>1.1499999999999999</v>
      </c>
      <c r="E19" s="3">
        <v>0.45</v>
      </c>
      <c r="F19" s="3">
        <v>1</v>
      </c>
      <c r="G19" s="3">
        <f t="shared" si="0"/>
        <v>18.112499999999997</v>
      </c>
      <c r="H19" s="3">
        <f t="shared" si="1"/>
        <v>18.112499999999997</v>
      </c>
      <c r="I19" s="5" t="s">
        <v>2913</v>
      </c>
      <c r="Q19" s="1"/>
    </row>
    <row r="20" spans="1:17" x14ac:dyDescent="0.3">
      <c r="A20" s="3">
        <v>15</v>
      </c>
      <c r="B20" s="4" t="s">
        <v>2783</v>
      </c>
      <c r="C20" s="3" t="s">
        <v>2675</v>
      </c>
      <c r="D20" s="3">
        <v>0.82499999999999996</v>
      </c>
      <c r="E20" s="3">
        <v>0.45</v>
      </c>
      <c r="F20" s="3">
        <v>1</v>
      </c>
      <c r="G20" s="3">
        <f t="shared" si="0"/>
        <v>12.993749999999999</v>
      </c>
      <c r="H20" s="3">
        <f t="shared" si="1"/>
        <v>12.993749999999999</v>
      </c>
      <c r="I20" s="5" t="s">
        <v>2913</v>
      </c>
    </row>
    <row r="21" spans="1:17" x14ac:dyDescent="0.3">
      <c r="A21" s="3">
        <v>16</v>
      </c>
      <c r="B21" s="4" t="s">
        <v>2783</v>
      </c>
      <c r="C21" s="3" t="s">
        <v>2675</v>
      </c>
      <c r="D21" s="3">
        <v>1.375</v>
      </c>
      <c r="E21" s="3">
        <v>0.45</v>
      </c>
      <c r="F21" s="3">
        <v>1</v>
      </c>
      <c r="G21" s="3">
        <f t="shared" si="0"/>
        <v>21.65625</v>
      </c>
      <c r="H21" s="3">
        <f t="shared" si="1"/>
        <v>21.65625</v>
      </c>
      <c r="I21" s="5" t="s">
        <v>2913</v>
      </c>
      <c r="Q21" s="1"/>
    </row>
    <row r="22" spans="1:17" x14ac:dyDescent="0.3">
      <c r="A22" s="3">
        <v>17</v>
      </c>
      <c r="B22" s="4" t="s">
        <v>2783</v>
      </c>
      <c r="C22" s="3" t="s">
        <v>2675</v>
      </c>
      <c r="D22" s="3">
        <v>1.2</v>
      </c>
      <c r="E22" s="3">
        <v>0.45</v>
      </c>
      <c r="F22" s="3">
        <v>1</v>
      </c>
      <c r="G22" s="3">
        <f t="shared" si="0"/>
        <v>18.900000000000002</v>
      </c>
      <c r="H22" s="3">
        <f t="shared" si="1"/>
        <v>18.900000000000002</v>
      </c>
      <c r="I22" s="5" t="s">
        <v>2913</v>
      </c>
    </row>
    <row r="23" spans="1:17" x14ac:dyDescent="0.3">
      <c r="A23" s="3">
        <v>18</v>
      </c>
      <c r="B23" s="4" t="s">
        <v>2783</v>
      </c>
      <c r="C23" s="3" t="s">
        <v>2675</v>
      </c>
      <c r="D23" s="3">
        <v>1.35</v>
      </c>
      <c r="E23" s="3">
        <v>0.85</v>
      </c>
      <c r="F23" s="3">
        <v>1</v>
      </c>
      <c r="G23" s="3">
        <f t="shared" si="0"/>
        <v>40.162500000000001</v>
      </c>
      <c r="H23" s="3">
        <f t="shared" si="1"/>
        <v>40.162500000000001</v>
      </c>
      <c r="I23" s="5" t="s">
        <v>2913</v>
      </c>
      <c r="Q23" s="1"/>
    </row>
    <row r="24" spans="1:17" x14ac:dyDescent="0.3">
      <c r="A24" s="3">
        <v>19</v>
      </c>
      <c r="B24" s="4" t="s">
        <v>2783</v>
      </c>
      <c r="C24" s="3" t="s">
        <v>2675</v>
      </c>
      <c r="D24" s="3">
        <v>0.57499999999999996</v>
      </c>
      <c r="E24" s="3">
        <v>0.45</v>
      </c>
      <c r="F24" s="3">
        <v>1</v>
      </c>
      <c r="G24" s="3">
        <f t="shared" si="0"/>
        <v>9.0562499999999986</v>
      </c>
      <c r="H24" s="3">
        <f t="shared" si="1"/>
        <v>9.0562499999999986</v>
      </c>
      <c r="I24" s="5" t="s">
        <v>2913</v>
      </c>
    </row>
    <row r="25" spans="1:17" x14ac:dyDescent="0.3">
      <c r="A25" s="3">
        <v>20</v>
      </c>
      <c r="B25" s="4" t="s">
        <v>2783</v>
      </c>
      <c r="C25" s="3" t="s">
        <v>2675</v>
      </c>
      <c r="D25" s="3">
        <v>1.5</v>
      </c>
      <c r="E25" s="3">
        <v>0.45</v>
      </c>
      <c r="F25" s="3">
        <v>1</v>
      </c>
      <c r="G25" s="3">
        <f t="shared" si="0"/>
        <v>23.625</v>
      </c>
      <c r="H25" s="3">
        <f t="shared" si="1"/>
        <v>23.625</v>
      </c>
      <c r="I25" s="5" t="s">
        <v>2913</v>
      </c>
      <c r="Q25" s="1"/>
    </row>
    <row r="26" spans="1:17" x14ac:dyDescent="0.3">
      <c r="A26" s="3">
        <v>21</v>
      </c>
      <c r="B26" s="4" t="s">
        <v>2783</v>
      </c>
      <c r="C26" s="3" t="s">
        <v>2675</v>
      </c>
      <c r="D26" s="3">
        <v>1.075</v>
      </c>
      <c r="E26" s="3">
        <v>0.45</v>
      </c>
      <c r="F26" s="3">
        <v>1</v>
      </c>
      <c r="G26" s="3">
        <f t="shared" si="0"/>
        <v>16.931250000000002</v>
      </c>
      <c r="H26" s="3">
        <f t="shared" si="1"/>
        <v>16.931250000000002</v>
      </c>
      <c r="I26" s="5" t="s">
        <v>2913</v>
      </c>
    </row>
    <row r="27" spans="1:17" x14ac:dyDescent="0.3">
      <c r="A27" s="3">
        <v>22</v>
      </c>
      <c r="B27" s="4" t="s">
        <v>1</v>
      </c>
      <c r="C27" s="3" t="s">
        <v>2675</v>
      </c>
      <c r="D27" s="42">
        <v>3</v>
      </c>
      <c r="E27" s="42">
        <v>1</v>
      </c>
      <c r="F27" s="3">
        <v>3</v>
      </c>
      <c r="G27" s="42">
        <f t="shared" si="0"/>
        <v>105</v>
      </c>
      <c r="H27" s="42">
        <f t="shared" si="1"/>
        <v>315</v>
      </c>
      <c r="I27" s="5"/>
      <c r="Q27" s="1"/>
    </row>
    <row r="28" spans="1:17" x14ac:dyDescent="0.3">
      <c r="A28" s="3">
        <v>23</v>
      </c>
      <c r="B28" s="4" t="s">
        <v>1</v>
      </c>
      <c r="C28" s="3" t="s">
        <v>2675</v>
      </c>
      <c r="D28" s="42">
        <v>2.58</v>
      </c>
      <c r="E28" s="42">
        <v>1.2</v>
      </c>
      <c r="F28" s="3">
        <v>1</v>
      </c>
      <c r="G28" s="42">
        <f t="shared" si="0"/>
        <v>108.36</v>
      </c>
      <c r="H28" s="42">
        <f t="shared" si="1"/>
        <v>108.36</v>
      </c>
      <c r="I28" s="5"/>
    </row>
    <row r="29" spans="1:17" x14ac:dyDescent="0.3">
      <c r="A29" s="3">
        <v>24</v>
      </c>
      <c r="B29" s="4" t="s">
        <v>1</v>
      </c>
      <c r="C29" s="3" t="s">
        <v>2675</v>
      </c>
      <c r="D29" s="42">
        <v>2.46</v>
      </c>
      <c r="E29" s="42">
        <v>1.45</v>
      </c>
      <c r="F29" s="3">
        <v>1</v>
      </c>
      <c r="G29" s="42">
        <f t="shared" si="0"/>
        <v>124.84499999999998</v>
      </c>
      <c r="H29" s="42">
        <f t="shared" si="1"/>
        <v>124.84499999999998</v>
      </c>
      <c r="I29" s="5"/>
      <c r="Q29" s="1"/>
    </row>
    <row r="30" spans="1:17" x14ac:dyDescent="0.3">
      <c r="A30" s="3">
        <v>25</v>
      </c>
      <c r="B30" s="4" t="s">
        <v>1</v>
      </c>
      <c r="C30" s="3" t="s">
        <v>2675</v>
      </c>
      <c r="D30" s="42">
        <v>2.46</v>
      </c>
      <c r="E30" s="42">
        <v>1.163</v>
      </c>
      <c r="F30" s="3">
        <v>3</v>
      </c>
      <c r="G30" s="42">
        <f t="shared" si="0"/>
        <v>100.1343</v>
      </c>
      <c r="H30" s="42">
        <f t="shared" si="1"/>
        <v>300.40289999999999</v>
      </c>
      <c r="I30" s="5"/>
    </row>
    <row r="31" spans="1:17" x14ac:dyDescent="0.3">
      <c r="A31" s="3">
        <v>26</v>
      </c>
      <c r="B31" s="4" t="s">
        <v>1</v>
      </c>
      <c r="C31" s="3" t="s">
        <v>2675</v>
      </c>
      <c r="D31" s="42">
        <v>1.95</v>
      </c>
      <c r="E31" s="42">
        <v>1.52</v>
      </c>
      <c r="F31" s="3">
        <v>1</v>
      </c>
      <c r="G31" s="42">
        <f t="shared" si="0"/>
        <v>103.74</v>
      </c>
      <c r="H31" s="42">
        <f t="shared" si="1"/>
        <v>103.74</v>
      </c>
      <c r="I31" s="5"/>
      <c r="Q31" s="1"/>
    </row>
    <row r="32" spans="1:17" x14ac:dyDescent="0.3">
      <c r="A32" s="3">
        <v>27</v>
      </c>
      <c r="B32" s="4" t="s">
        <v>1</v>
      </c>
      <c r="C32" s="3" t="s">
        <v>2675</v>
      </c>
      <c r="D32" s="42">
        <v>2.2999999999999998</v>
      </c>
      <c r="E32" s="42">
        <v>1.6</v>
      </c>
      <c r="F32" s="3">
        <v>1</v>
      </c>
      <c r="G32" s="42">
        <f t="shared" si="0"/>
        <v>128.79999999999998</v>
      </c>
      <c r="H32" s="42">
        <f t="shared" si="1"/>
        <v>128.79999999999998</v>
      </c>
      <c r="I32" s="5"/>
    </row>
    <row r="33" spans="1:17" x14ac:dyDescent="0.3">
      <c r="A33" s="3">
        <v>28</v>
      </c>
      <c r="B33" s="4" t="s">
        <v>1</v>
      </c>
      <c r="C33" s="3" t="s">
        <v>2675</v>
      </c>
      <c r="D33" s="42">
        <v>0.95</v>
      </c>
      <c r="E33" s="42">
        <v>0.67</v>
      </c>
      <c r="F33" s="3">
        <v>2</v>
      </c>
      <c r="G33" s="42">
        <f t="shared" si="0"/>
        <v>22.2775</v>
      </c>
      <c r="H33" s="42">
        <f t="shared" si="1"/>
        <v>44.555</v>
      </c>
      <c r="I33" s="5"/>
      <c r="Q33" s="1"/>
    </row>
    <row r="34" spans="1:17" x14ac:dyDescent="0.3">
      <c r="A34" s="3">
        <v>29</v>
      </c>
      <c r="B34" s="4" t="s">
        <v>1</v>
      </c>
      <c r="C34" s="3" t="s">
        <v>2675</v>
      </c>
      <c r="D34" s="42">
        <v>0.92</v>
      </c>
      <c r="E34" s="42">
        <v>0.51</v>
      </c>
      <c r="F34" s="3">
        <v>7</v>
      </c>
      <c r="G34" s="42">
        <f t="shared" si="0"/>
        <v>16.422000000000001</v>
      </c>
      <c r="H34" s="42">
        <f t="shared" si="1"/>
        <v>114.95400000000001</v>
      </c>
      <c r="I34" s="5"/>
    </row>
    <row r="35" spans="1:17" x14ac:dyDescent="0.3">
      <c r="A35" s="3">
        <v>30</v>
      </c>
      <c r="B35" s="4" t="s">
        <v>1</v>
      </c>
      <c r="C35" s="3" t="s">
        <v>2675</v>
      </c>
      <c r="D35" s="42">
        <v>0.94299999999999995</v>
      </c>
      <c r="E35" s="42">
        <v>0.51</v>
      </c>
      <c r="F35" s="3">
        <v>3</v>
      </c>
      <c r="G35" s="42">
        <f t="shared" si="0"/>
        <v>16.832549999999998</v>
      </c>
      <c r="H35" s="42">
        <f t="shared" si="1"/>
        <v>50.497649999999993</v>
      </c>
      <c r="I35" s="5"/>
      <c r="Q35" s="1"/>
    </row>
    <row r="36" spans="1:17" x14ac:dyDescent="0.3">
      <c r="A36" s="3">
        <v>31</v>
      </c>
      <c r="B36" s="4" t="s">
        <v>1</v>
      </c>
      <c r="C36" s="3" t="s">
        <v>2675</v>
      </c>
      <c r="D36" s="42">
        <v>0.99299999999999999</v>
      </c>
      <c r="E36" s="42">
        <v>0.51</v>
      </c>
      <c r="F36" s="3">
        <v>3</v>
      </c>
      <c r="G36" s="42">
        <f t="shared" si="0"/>
        <v>17.725050000000003</v>
      </c>
      <c r="H36" s="42">
        <f t="shared" si="1"/>
        <v>53.175150000000009</v>
      </c>
      <c r="I36" s="5"/>
    </row>
    <row r="37" spans="1:17" x14ac:dyDescent="0.3">
      <c r="A37" s="3">
        <v>32</v>
      </c>
      <c r="B37" s="4" t="s">
        <v>1</v>
      </c>
      <c r="C37" s="3" t="s">
        <v>2675</v>
      </c>
      <c r="D37" s="42">
        <v>0.93799999999999994</v>
      </c>
      <c r="E37" s="42">
        <v>0.51</v>
      </c>
      <c r="F37" s="3">
        <v>13</v>
      </c>
      <c r="G37" s="42">
        <f t="shared" si="0"/>
        <v>16.743299999999998</v>
      </c>
      <c r="H37" s="42">
        <f t="shared" si="1"/>
        <v>217.66289999999998</v>
      </c>
      <c r="I37" s="5"/>
      <c r="Q37" s="1"/>
    </row>
    <row r="38" spans="1:17" x14ac:dyDescent="0.3">
      <c r="A38" s="3">
        <v>33</v>
      </c>
      <c r="B38" s="4" t="s">
        <v>1</v>
      </c>
      <c r="C38" s="3" t="s">
        <v>2675</v>
      </c>
      <c r="D38" s="42">
        <v>0.995</v>
      </c>
      <c r="E38" s="42">
        <v>0.51</v>
      </c>
      <c r="F38" s="3">
        <v>12</v>
      </c>
      <c r="G38" s="42">
        <f t="shared" ref="G38:G69" si="2">(D38*E38)*35</f>
        <v>17.760749999999998</v>
      </c>
      <c r="H38" s="42">
        <f t="shared" ref="H38:H69" si="3">F38*G38</f>
        <v>213.12899999999996</v>
      </c>
      <c r="I38" s="5"/>
    </row>
    <row r="39" spans="1:17" x14ac:dyDescent="0.3">
      <c r="A39" s="3">
        <v>34</v>
      </c>
      <c r="B39" s="4" t="s">
        <v>1</v>
      </c>
      <c r="C39" s="3" t="s">
        <v>2675</v>
      </c>
      <c r="D39" s="42">
        <v>0.95499999999999996</v>
      </c>
      <c r="E39" s="42">
        <v>0.87</v>
      </c>
      <c r="F39" s="3">
        <v>9</v>
      </c>
      <c r="G39" s="42">
        <f t="shared" si="2"/>
        <v>29.079750000000001</v>
      </c>
      <c r="H39" s="42">
        <f t="shared" si="3"/>
        <v>261.71775000000002</v>
      </c>
      <c r="I39" s="5"/>
      <c r="Q39" s="1"/>
    </row>
    <row r="40" spans="1:17" x14ac:dyDescent="0.3">
      <c r="A40" s="3">
        <v>35</v>
      </c>
      <c r="B40" s="4" t="s">
        <v>1</v>
      </c>
      <c r="C40" s="3" t="s">
        <v>2675</v>
      </c>
      <c r="D40" s="42">
        <v>0.72599999999999998</v>
      </c>
      <c r="E40" s="42">
        <v>0.52</v>
      </c>
      <c r="F40" s="3">
        <v>4</v>
      </c>
      <c r="G40" s="42">
        <f t="shared" si="2"/>
        <v>13.213200000000001</v>
      </c>
      <c r="H40" s="42">
        <f t="shared" si="3"/>
        <v>52.852800000000002</v>
      </c>
      <c r="I40" s="5"/>
    </row>
    <row r="41" spans="1:17" x14ac:dyDescent="0.3">
      <c r="A41" s="3">
        <v>36</v>
      </c>
      <c r="B41" s="4" t="s">
        <v>1</v>
      </c>
      <c r="C41" s="3" t="s">
        <v>2675</v>
      </c>
      <c r="D41" s="42">
        <v>0.83199999999999996</v>
      </c>
      <c r="E41" s="42">
        <v>0.52</v>
      </c>
      <c r="F41" s="3">
        <v>4</v>
      </c>
      <c r="G41" s="42">
        <f t="shared" si="2"/>
        <v>15.142399999999999</v>
      </c>
      <c r="H41" s="42">
        <f t="shared" si="3"/>
        <v>60.569599999999994</v>
      </c>
      <c r="I41" s="5"/>
      <c r="Q41" s="1"/>
    </row>
    <row r="42" spans="1:17" x14ac:dyDescent="0.3">
      <c r="A42" s="3">
        <v>37</v>
      </c>
      <c r="B42" s="4" t="s">
        <v>1</v>
      </c>
      <c r="C42" s="3" t="s">
        <v>2675</v>
      </c>
      <c r="D42" s="42">
        <v>0.91400000000000003</v>
      </c>
      <c r="E42" s="42">
        <v>0.52</v>
      </c>
      <c r="F42" s="3">
        <v>14</v>
      </c>
      <c r="G42" s="42">
        <f t="shared" si="2"/>
        <v>16.634800000000002</v>
      </c>
      <c r="H42" s="42">
        <f t="shared" si="3"/>
        <v>232.88720000000004</v>
      </c>
      <c r="I42" s="5"/>
    </row>
    <row r="43" spans="1:17" x14ac:dyDescent="0.3">
      <c r="A43" s="3">
        <v>38</v>
      </c>
      <c r="B43" s="4" t="s">
        <v>1</v>
      </c>
      <c r="C43" s="3" t="s">
        <v>2675</v>
      </c>
      <c r="D43" s="3">
        <v>1.0249999999999999</v>
      </c>
      <c r="E43" s="3">
        <v>0.45</v>
      </c>
      <c r="F43" s="3">
        <v>1</v>
      </c>
      <c r="G43" s="3">
        <f t="shared" si="2"/>
        <v>16.143750000000001</v>
      </c>
      <c r="H43" s="3">
        <f t="shared" si="3"/>
        <v>16.143750000000001</v>
      </c>
      <c r="I43" s="5" t="s">
        <v>2913</v>
      </c>
      <c r="Q43" s="1"/>
    </row>
    <row r="44" spans="1:17" x14ac:dyDescent="0.3">
      <c r="A44" s="3">
        <v>39</v>
      </c>
      <c r="B44" s="4" t="s">
        <v>1</v>
      </c>
      <c r="C44" s="3" t="s">
        <v>2675</v>
      </c>
      <c r="D44" s="3">
        <v>1.5249999999999999</v>
      </c>
      <c r="E44" s="3">
        <v>0.45</v>
      </c>
      <c r="F44" s="3">
        <v>1</v>
      </c>
      <c r="G44" s="3">
        <f t="shared" si="2"/>
        <v>24.018750000000001</v>
      </c>
      <c r="H44" s="3">
        <f t="shared" si="3"/>
        <v>24.018750000000001</v>
      </c>
      <c r="I44" s="5" t="s">
        <v>2913</v>
      </c>
    </row>
    <row r="45" spans="1:17" x14ac:dyDescent="0.3">
      <c r="A45" s="3">
        <v>40</v>
      </c>
      <c r="B45" s="4" t="s">
        <v>1</v>
      </c>
      <c r="C45" s="3" t="s">
        <v>2675</v>
      </c>
      <c r="D45" s="3">
        <v>1.7749999999999999</v>
      </c>
      <c r="E45" s="3">
        <v>0.45</v>
      </c>
      <c r="F45" s="3">
        <v>1</v>
      </c>
      <c r="G45" s="3">
        <f t="shared" si="2"/>
        <v>27.956249999999997</v>
      </c>
      <c r="H45" s="3">
        <f t="shared" si="3"/>
        <v>27.956249999999997</v>
      </c>
      <c r="I45" s="5" t="s">
        <v>2913</v>
      </c>
      <c r="Q45" s="1"/>
    </row>
    <row r="46" spans="1:17" x14ac:dyDescent="0.3">
      <c r="A46" s="3">
        <v>41</v>
      </c>
      <c r="B46" s="4" t="s">
        <v>1</v>
      </c>
      <c r="C46" s="3" t="s">
        <v>2675</v>
      </c>
      <c r="D46" s="3">
        <v>1.6</v>
      </c>
      <c r="E46" s="3">
        <v>0.6</v>
      </c>
      <c r="F46" s="3">
        <v>1</v>
      </c>
      <c r="G46" s="3">
        <f t="shared" si="2"/>
        <v>33.6</v>
      </c>
      <c r="H46" s="3">
        <f t="shared" si="3"/>
        <v>33.6</v>
      </c>
      <c r="I46" s="5" t="s">
        <v>2913</v>
      </c>
    </row>
    <row r="47" spans="1:17" x14ac:dyDescent="0.3">
      <c r="A47" s="3">
        <v>42</v>
      </c>
      <c r="B47" s="4" t="s">
        <v>1</v>
      </c>
      <c r="C47" s="3" t="s">
        <v>2675</v>
      </c>
      <c r="D47" s="3">
        <v>1.575</v>
      </c>
      <c r="E47" s="3">
        <v>0.8</v>
      </c>
      <c r="F47" s="3">
        <v>1</v>
      </c>
      <c r="G47" s="3">
        <f t="shared" si="2"/>
        <v>44.1</v>
      </c>
      <c r="H47" s="3">
        <f t="shared" si="3"/>
        <v>44.1</v>
      </c>
      <c r="I47" s="5" t="s">
        <v>2913</v>
      </c>
      <c r="Q47" s="1"/>
    </row>
    <row r="48" spans="1:17" x14ac:dyDescent="0.3">
      <c r="A48" s="3">
        <v>43</v>
      </c>
      <c r="B48" s="4" t="s">
        <v>1</v>
      </c>
      <c r="C48" s="3" t="s">
        <v>2675</v>
      </c>
      <c r="D48" s="3">
        <v>1</v>
      </c>
      <c r="E48" s="3">
        <v>0.8</v>
      </c>
      <c r="F48" s="3">
        <v>3</v>
      </c>
      <c r="G48" s="3">
        <f t="shared" si="2"/>
        <v>28</v>
      </c>
      <c r="H48" s="3">
        <f t="shared" si="3"/>
        <v>84</v>
      </c>
      <c r="I48" s="5" t="s">
        <v>2913</v>
      </c>
    </row>
    <row r="49" spans="1:17" x14ac:dyDescent="0.3">
      <c r="A49" s="3">
        <v>44</v>
      </c>
      <c r="B49" s="4" t="s">
        <v>1</v>
      </c>
      <c r="C49" s="3" t="s">
        <v>2675</v>
      </c>
      <c r="D49" s="3">
        <v>0.97499999999999998</v>
      </c>
      <c r="E49" s="3">
        <v>0.8</v>
      </c>
      <c r="F49" s="3">
        <v>0.8</v>
      </c>
      <c r="G49" s="3">
        <f t="shared" si="2"/>
        <v>27.3</v>
      </c>
      <c r="H49" s="3">
        <f t="shared" si="3"/>
        <v>21.840000000000003</v>
      </c>
      <c r="I49" s="5" t="s">
        <v>2913</v>
      </c>
      <c r="Q49" s="1"/>
    </row>
    <row r="50" spans="1:17" x14ac:dyDescent="0.3">
      <c r="A50" s="3">
        <v>45</v>
      </c>
      <c r="B50" s="4" t="s">
        <v>1</v>
      </c>
      <c r="C50" s="3" t="s">
        <v>2675</v>
      </c>
      <c r="D50" s="42">
        <v>1.1000000000000001</v>
      </c>
      <c r="E50" s="42">
        <v>2.1</v>
      </c>
      <c r="F50" s="3">
        <v>40</v>
      </c>
      <c r="G50" s="42">
        <f t="shared" si="2"/>
        <v>80.850000000000023</v>
      </c>
      <c r="H50" s="42">
        <f t="shared" si="3"/>
        <v>3234.0000000000009</v>
      </c>
      <c r="I50" s="152" t="s">
        <v>2737</v>
      </c>
    </row>
    <row r="51" spans="1:17" x14ac:dyDescent="0.3">
      <c r="A51" s="3">
        <v>46</v>
      </c>
      <c r="B51" s="4" t="s">
        <v>918</v>
      </c>
      <c r="C51" s="3" t="s">
        <v>2675</v>
      </c>
      <c r="D51" s="42">
        <v>0.9</v>
      </c>
      <c r="E51" s="42">
        <v>0.245</v>
      </c>
      <c r="F51" s="3">
        <v>19</v>
      </c>
      <c r="G51" s="42">
        <f t="shared" si="2"/>
        <v>7.7175000000000002</v>
      </c>
      <c r="H51" s="42">
        <f t="shared" si="3"/>
        <v>146.63249999999999</v>
      </c>
      <c r="I51" s="152" t="s">
        <v>2737</v>
      </c>
      <c r="Q51" s="1"/>
    </row>
    <row r="52" spans="1:17" x14ac:dyDescent="0.3">
      <c r="A52" s="3">
        <v>47</v>
      </c>
      <c r="B52" s="4" t="s">
        <v>918</v>
      </c>
      <c r="C52" s="3" t="s">
        <v>2675</v>
      </c>
      <c r="D52" s="42">
        <v>2.63</v>
      </c>
      <c r="E52" s="42">
        <v>1</v>
      </c>
      <c r="F52" s="3">
        <v>1</v>
      </c>
      <c r="G52" s="42">
        <f t="shared" si="2"/>
        <v>92.05</v>
      </c>
      <c r="H52" s="42">
        <f t="shared" si="3"/>
        <v>92.05</v>
      </c>
      <c r="I52" s="5"/>
    </row>
    <row r="53" spans="1:17" x14ac:dyDescent="0.3">
      <c r="A53" s="3">
        <v>48</v>
      </c>
      <c r="B53" s="4" t="s">
        <v>918</v>
      </c>
      <c r="C53" s="3" t="s">
        <v>2675</v>
      </c>
      <c r="D53" s="42">
        <v>1.36</v>
      </c>
      <c r="E53" s="42">
        <v>1</v>
      </c>
      <c r="F53" s="3">
        <v>1</v>
      </c>
      <c r="G53" s="42">
        <f t="shared" si="2"/>
        <v>47.6</v>
      </c>
      <c r="H53" s="42">
        <f t="shared" si="3"/>
        <v>47.6</v>
      </c>
      <c r="I53" s="5"/>
      <c r="Q53" s="1"/>
    </row>
    <row r="54" spans="1:17" x14ac:dyDescent="0.3">
      <c r="A54" s="3">
        <v>49</v>
      </c>
      <c r="B54" s="4" t="s">
        <v>918</v>
      </c>
      <c r="C54" s="3" t="s">
        <v>2675</v>
      </c>
      <c r="D54" s="42">
        <v>2.36</v>
      </c>
      <c r="E54" s="42">
        <v>1.1000000000000001</v>
      </c>
      <c r="F54" s="3">
        <v>1</v>
      </c>
      <c r="G54" s="42">
        <f t="shared" si="2"/>
        <v>90.86</v>
      </c>
      <c r="H54" s="42">
        <f t="shared" si="3"/>
        <v>90.86</v>
      </c>
      <c r="I54" s="5"/>
    </row>
    <row r="55" spans="1:17" x14ac:dyDescent="0.3">
      <c r="A55" s="3">
        <v>50</v>
      </c>
      <c r="B55" s="4" t="s">
        <v>918</v>
      </c>
      <c r="C55" s="3" t="s">
        <v>2675</v>
      </c>
      <c r="D55" s="42">
        <v>2.36</v>
      </c>
      <c r="E55" s="42">
        <v>1.02</v>
      </c>
      <c r="F55" s="3">
        <v>1</v>
      </c>
      <c r="G55" s="42">
        <f t="shared" si="2"/>
        <v>84.251999999999995</v>
      </c>
      <c r="H55" s="42">
        <f t="shared" si="3"/>
        <v>84.251999999999995</v>
      </c>
      <c r="I55" s="5"/>
      <c r="Q55" s="1"/>
    </row>
    <row r="56" spans="1:17" x14ac:dyDescent="0.3">
      <c r="A56" s="3">
        <v>51</v>
      </c>
      <c r="B56" s="4" t="s">
        <v>918</v>
      </c>
      <c r="C56" s="3" t="s">
        <v>2675</v>
      </c>
      <c r="D56" s="42">
        <v>1.73</v>
      </c>
      <c r="E56" s="42">
        <v>0.54</v>
      </c>
      <c r="F56" s="3">
        <v>1</v>
      </c>
      <c r="G56" s="42">
        <f t="shared" si="2"/>
        <v>32.697000000000003</v>
      </c>
      <c r="H56" s="42">
        <f t="shared" si="3"/>
        <v>32.697000000000003</v>
      </c>
      <c r="I56" s="5"/>
    </row>
    <row r="57" spans="1:17" x14ac:dyDescent="0.3">
      <c r="A57" s="3">
        <v>52</v>
      </c>
      <c r="B57" s="4" t="s">
        <v>918</v>
      </c>
      <c r="C57" s="3" t="s">
        <v>2675</v>
      </c>
      <c r="D57" s="42">
        <v>1.73</v>
      </c>
      <c r="E57" s="42">
        <v>1</v>
      </c>
      <c r="F57" s="3">
        <v>1</v>
      </c>
      <c r="G57" s="42">
        <f t="shared" si="2"/>
        <v>60.55</v>
      </c>
      <c r="H57" s="42">
        <f t="shared" si="3"/>
        <v>60.55</v>
      </c>
      <c r="I57" s="5"/>
      <c r="Q57" s="1"/>
    </row>
    <row r="58" spans="1:17" x14ac:dyDescent="0.3">
      <c r="A58" s="3">
        <v>53</v>
      </c>
      <c r="B58" s="4" t="s">
        <v>918</v>
      </c>
      <c r="C58" s="3" t="s">
        <v>2675</v>
      </c>
      <c r="D58" s="42">
        <v>2.5</v>
      </c>
      <c r="E58" s="42">
        <v>1</v>
      </c>
      <c r="F58" s="3">
        <v>1</v>
      </c>
      <c r="G58" s="42">
        <f t="shared" si="2"/>
        <v>87.5</v>
      </c>
      <c r="H58" s="42">
        <f t="shared" si="3"/>
        <v>87.5</v>
      </c>
      <c r="I58" s="5"/>
    </row>
    <row r="59" spans="1:17" x14ac:dyDescent="0.3">
      <c r="A59" s="3">
        <v>54</v>
      </c>
      <c r="B59" s="4" t="s">
        <v>918</v>
      </c>
      <c r="C59" s="3" t="s">
        <v>2675</v>
      </c>
      <c r="D59" s="42">
        <v>2.5</v>
      </c>
      <c r="E59" s="42">
        <v>0.65500000000000003</v>
      </c>
      <c r="F59" s="3">
        <v>1</v>
      </c>
      <c r="G59" s="42">
        <f t="shared" si="2"/>
        <v>57.312500000000007</v>
      </c>
      <c r="H59" s="42">
        <f t="shared" si="3"/>
        <v>57.312500000000007</v>
      </c>
      <c r="I59" s="5"/>
      <c r="Q59" s="1"/>
    </row>
    <row r="60" spans="1:17" x14ac:dyDescent="0.3">
      <c r="A60" s="3">
        <v>55</v>
      </c>
      <c r="B60" s="4" t="s">
        <v>918</v>
      </c>
      <c r="C60" s="3" t="s">
        <v>2675</v>
      </c>
      <c r="D60" s="42">
        <v>2.4700000000000002</v>
      </c>
      <c r="E60" s="42">
        <v>0.65</v>
      </c>
      <c r="F60" s="3">
        <v>1</v>
      </c>
      <c r="G60" s="42">
        <f t="shared" si="2"/>
        <v>56.192500000000003</v>
      </c>
      <c r="H60" s="42">
        <f t="shared" si="3"/>
        <v>56.192500000000003</v>
      </c>
      <c r="I60" s="5"/>
    </row>
    <row r="61" spans="1:17" x14ac:dyDescent="0.3">
      <c r="A61" s="3">
        <v>56</v>
      </c>
      <c r="B61" s="4" t="s">
        <v>918</v>
      </c>
      <c r="C61" s="3" t="s">
        <v>2675</v>
      </c>
      <c r="D61" s="42">
        <v>2.4700000000000002</v>
      </c>
      <c r="E61" s="42">
        <v>1</v>
      </c>
      <c r="F61" s="3">
        <v>2</v>
      </c>
      <c r="G61" s="42">
        <f t="shared" si="2"/>
        <v>86.45</v>
      </c>
      <c r="H61" s="42">
        <f t="shared" si="3"/>
        <v>172.9</v>
      </c>
      <c r="I61" s="5"/>
      <c r="Q61" s="1"/>
    </row>
    <row r="62" spans="1:17" x14ac:dyDescent="0.3">
      <c r="A62" s="3">
        <v>57</v>
      </c>
      <c r="B62" s="4" t="s">
        <v>918</v>
      </c>
      <c r="C62" s="3" t="s">
        <v>2675</v>
      </c>
      <c r="D62" s="42">
        <v>2.4700000000000002</v>
      </c>
      <c r="E62" s="42">
        <v>1.1000000000000001</v>
      </c>
      <c r="F62" s="3">
        <v>1</v>
      </c>
      <c r="G62" s="42">
        <f t="shared" si="2"/>
        <v>95.095000000000013</v>
      </c>
      <c r="H62" s="42">
        <f t="shared" si="3"/>
        <v>95.095000000000013</v>
      </c>
      <c r="I62" s="5"/>
    </row>
    <row r="63" spans="1:17" x14ac:dyDescent="0.3">
      <c r="A63" s="3">
        <v>58</v>
      </c>
      <c r="B63" s="4" t="s">
        <v>918</v>
      </c>
      <c r="C63" s="3" t="s">
        <v>2675</v>
      </c>
      <c r="D63" s="42">
        <v>1.91</v>
      </c>
      <c r="E63" s="42">
        <v>1.1000000000000001</v>
      </c>
      <c r="F63" s="3">
        <v>1</v>
      </c>
      <c r="G63" s="42">
        <f t="shared" si="2"/>
        <v>73.534999999999997</v>
      </c>
      <c r="H63" s="42">
        <f t="shared" si="3"/>
        <v>73.534999999999997</v>
      </c>
      <c r="I63" s="5"/>
      <c r="Q63" s="1"/>
    </row>
    <row r="64" spans="1:17" x14ac:dyDescent="0.3">
      <c r="A64" s="3">
        <v>59</v>
      </c>
      <c r="B64" s="4" t="s">
        <v>918</v>
      </c>
      <c r="C64" s="3" t="s">
        <v>2675</v>
      </c>
      <c r="D64" s="42">
        <v>1.2</v>
      </c>
      <c r="E64" s="42">
        <v>1.1000000000000001</v>
      </c>
      <c r="F64" s="3">
        <v>1</v>
      </c>
      <c r="G64" s="42">
        <f t="shared" si="2"/>
        <v>46.2</v>
      </c>
      <c r="H64" s="42">
        <f t="shared" si="3"/>
        <v>46.2</v>
      </c>
      <c r="I64" s="5"/>
    </row>
    <row r="65" spans="1:17" x14ac:dyDescent="0.3">
      <c r="A65" s="3">
        <v>60</v>
      </c>
      <c r="B65" s="4" t="s">
        <v>918</v>
      </c>
      <c r="C65" s="3" t="s">
        <v>2675</v>
      </c>
      <c r="D65" s="42">
        <v>0.77</v>
      </c>
      <c r="E65" s="42">
        <v>0.38</v>
      </c>
      <c r="F65" s="3">
        <v>1</v>
      </c>
      <c r="G65" s="42">
        <f t="shared" si="2"/>
        <v>10.241000000000001</v>
      </c>
      <c r="H65" s="42">
        <f t="shared" si="3"/>
        <v>10.241000000000001</v>
      </c>
      <c r="I65" s="5"/>
      <c r="Q65" s="1"/>
    </row>
    <row r="66" spans="1:17" x14ac:dyDescent="0.3">
      <c r="A66" s="3">
        <v>61</v>
      </c>
      <c r="B66" s="4" t="s">
        <v>918</v>
      </c>
      <c r="C66" s="3" t="s">
        <v>2675</v>
      </c>
      <c r="D66" s="42">
        <v>5.2350000000000003</v>
      </c>
      <c r="E66" s="42">
        <v>0.74</v>
      </c>
      <c r="F66" s="3">
        <v>1</v>
      </c>
      <c r="G66" s="42">
        <f t="shared" si="2"/>
        <v>135.5865</v>
      </c>
      <c r="H66" s="42">
        <f t="shared" si="3"/>
        <v>135.5865</v>
      </c>
      <c r="I66" s="5"/>
    </row>
    <row r="67" spans="1:17" x14ac:dyDescent="0.3">
      <c r="A67" s="3">
        <f>A66+1</f>
        <v>62</v>
      </c>
      <c r="B67" s="4" t="s">
        <v>918</v>
      </c>
      <c r="C67" s="3" t="s">
        <v>2675</v>
      </c>
      <c r="D67" s="42">
        <v>5.2350000000000003</v>
      </c>
      <c r="E67" s="42">
        <v>1</v>
      </c>
      <c r="F67" s="3">
        <v>1</v>
      </c>
      <c r="G67" s="42">
        <f t="shared" si="2"/>
        <v>183.22500000000002</v>
      </c>
      <c r="H67" s="42">
        <f t="shared" si="3"/>
        <v>183.22500000000002</v>
      </c>
      <c r="I67" s="5"/>
      <c r="Q67" s="1"/>
    </row>
    <row r="68" spans="1:17" x14ac:dyDescent="0.3">
      <c r="A68" s="3">
        <f t="shared" ref="A68:A102" si="4">A67+1</f>
        <v>63</v>
      </c>
      <c r="B68" s="4" t="s">
        <v>918</v>
      </c>
      <c r="C68" s="3" t="s">
        <v>2675</v>
      </c>
      <c r="D68" s="42">
        <v>4.33</v>
      </c>
      <c r="E68" s="42">
        <v>1</v>
      </c>
      <c r="F68" s="3">
        <v>1</v>
      </c>
      <c r="G68" s="42">
        <f t="shared" si="2"/>
        <v>151.55000000000001</v>
      </c>
      <c r="H68" s="42">
        <f t="shared" si="3"/>
        <v>151.55000000000001</v>
      </c>
      <c r="I68" s="5"/>
    </row>
    <row r="69" spans="1:17" x14ac:dyDescent="0.3">
      <c r="A69" s="3">
        <f t="shared" si="4"/>
        <v>64</v>
      </c>
      <c r="B69" s="4" t="s">
        <v>918</v>
      </c>
      <c r="C69" s="3" t="s">
        <v>2675</v>
      </c>
      <c r="D69" s="42">
        <v>4.3499999999999996</v>
      </c>
      <c r="E69" s="42">
        <v>0.98</v>
      </c>
      <c r="F69" s="3">
        <v>1</v>
      </c>
      <c r="G69" s="42">
        <f t="shared" si="2"/>
        <v>149.20499999999998</v>
      </c>
      <c r="H69" s="42">
        <f t="shared" si="3"/>
        <v>149.20499999999998</v>
      </c>
      <c r="I69" s="5"/>
      <c r="Q69" s="1"/>
    </row>
    <row r="70" spans="1:17" x14ac:dyDescent="0.3">
      <c r="A70" s="3">
        <f t="shared" si="4"/>
        <v>65</v>
      </c>
      <c r="B70" s="4" t="s">
        <v>918</v>
      </c>
      <c r="C70" s="3" t="s">
        <v>2675</v>
      </c>
      <c r="D70" s="42">
        <v>1.46</v>
      </c>
      <c r="E70" s="42">
        <v>0.74</v>
      </c>
      <c r="F70" s="3">
        <v>1</v>
      </c>
      <c r="G70" s="42">
        <f t="shared" ref="G70:G106" si="5">(D70*E70)*35</f>
        <v>37.814</v>
      </c>
      <c r="H70" s="42">
        <f t="shared" ref="H70:H101" si="6">F70*G70</f>
        <v>37.814</v>
      </c>
      <c r="I70" s="5"/>
    </row>
    <row r="71" spans="1:17" x14ac:dyDescent="0.3">
      <c r="A71" s="3">
        <f t="shared" si="4"/>
        <v>66</v>
      </c>
      <c r="B71" s="4" t="s">
        <v>918</v>
      </c>
      <c r="C71" s="3" t="s">
        <v>2675</v>
      </c>
      <c r="D71" s="42">
        <v>3.78</v>
      </c>
      <c r="E71" s="42">
        <v>0.82</v>
      </c>
      <c r="F71" s="3">
        <v>1</v>
      </c>
      <c r="G71" s="42">
        <f t="shared" si="5"/>
        <v>108.48599999999999</v>
      </c>
      <c r="H71" s="42">
        <f t="shared" si="6"/>
        <v>108.48599999999999</v>
      </c>
      <c r="I71" s="5"/>
      <c r="Q71" s="1"/>
    </row>
    <row r="72" spans="1:17" x14ac:dyDescent="0.3">
      <c r="A72" s="3">
        <f t="shared" si="4"/>
        <v>67</v>
      </c>
      <c r="B72" s="4" t="s">
        <v>918</v>
      </c>
      <c r="C72" s="3" t="s">
        <v>2675</v>
      </c>
      <c r="D72" s="42">
        <v>2.2400000000000002</v>
      </c>
      <c r="E72" s="42">
        <v>0.84</v>
      </c>
      <c r="F72" s="3">
        <v>1</v>
      </c>
      <c r="G72" s="42">
        <f t="shared" si="5"/>
        <v>65.856000000000009</v>
      </c>
      <c r="H72" s="42">
        <f t="shared" si="6"/>
        <v>65.856000000000009</v>
      </c>
      <c r="I72" s="5"/>
    </row>
    <row r="73" spans="1:17" x14ac:dyDescent="0.3">
      <c r="A73" s="3">
        <f t="shared" si="4"/>
        <v>68</v>
      </c>
      <c r="B73" s="4" t="s">
        <v>918</v>
      </c>
      <c r="C73" s="3" t="s">
        <v>2675</v>
      </c>
      <c r="D73" s="42">
        <v>4.3</v>
      </c>
      <c r="E73" s="42">
        <v>1.45</v>
      </c>
      <c r="F73" s="3">
        <v>1</v>
      </c>
      <c r="G73" s="42">
        <f t="shared" si="5"/>
        <v>218.22499999999997</v>
      </c>
      <c r="H73" s="42">
        <f t="shared" si="6"/>
        <v>218.22499999999997</v>
      </c>
      <c r="I73" s="5"/>
      <c r="Q73" s="1"/>
    </row>
    <row r="74" spans="1:17" x14ac:dyDescent="0.3">
      <c r="A74" s="3">
        <f t="shared" si="4"/>
        <v>69</v>
      </c>
      <c r="B74" s="4" t="s">
        <v>918</v>
      </c>
      <c r="C74" s="3" t="s">
        <v>2675</v>
      </c>
      <c r="D74" s="42">
        <v>2.2000000000000002</v>
      </c>
      <c r="E74" s="42">
        <v>1</v>
      </c>
      <c r="F74" s="3">
        <v>3</v>
      </c>
      <c r="G74" s="42">
        <f t="shared" si="5"/>
        <v>77</v>
      </c>
      <c r="H74" s="42">
        <f t="shared" si="6"/>
        <v>231</v>
      </c>
      <c r="I74" s="5"/>
    </row>
    <row r="75" spans="1:17" x14ac:dyDescent="0.3">
      <c r="A75" s="3">
        <f t="shared" si="4"/>
        <v>70</v>
      </c>
      <c r="B75" s="4" t="s">
        <v>918</v>
      </c>
      <c r="C75" s="3" t="s">
        <v>2675</v>
      </c>
      <c r="D75" s="42">
        <v>4.3</v>
      </c>
      <c r="E75" s="42">
        <v>0.96</v>
      </c>
      <c r="F75" s="3">
        <v>1</v>
      </c>
      <c r="G75" s="42">
        <f t="shared" si="5"/>
        <v>144.48000000000002</v>
      </c>
      <c r="H75" s="42">
        <f t="shared" si="6"/>
        <v>144.48000000000002</v>
      </c>
      <c r="I75" s="5"/>
      <c r="Q75" s="1"/>
    </row>
    <row r="76" spans="1:17" x14ac:dyDescent="0.3">
      <c r="A76" s="3">
        <f t="shared" si="4"/>
        <v>71</v>
      </c>
      <c r="B76" s="4" t="s">
        <v>918</v>
      </c>
      <c r="C76" s="3" t="s">
        <v>2675</v>
      </c>
      <c r="D76" s="42">
        <v>5.2450000000000001</v>
      </c>
      <c r="E76" s="42">
        <v>1</v>
      </c>
      <c r="F76" s="3">
        <v>1</v>
      </c>
      <c r="G76" s="42">
        <f t="shared" si="5"/>
        <v>183.57500000000002</v>
      </c>
      <c r="H76" s="42">
        <f t="shared" si="6"/>
        <v>183.57500000000002</v>
      </c>
      <c r="I76" s="5"/>
    </row>
    <row r="77" spans="1:17" x14ac:dyDescent="0.3">
      <c r="A77" s="3">
        <f t="shared" si="4"/>
        <v>72</v>
      </c>
      <c r="B77" s="4" t="s">
        <v>918</v>
      </c>
      <c r="C77" s="3" t="s">
        <v>2675</v>
      </c>
      <c r="D77" s="42">
        <v>4.3</v>
      </c>
      <c r="E77" s="42">
        <v>1.25</v>
      </c>
      <c r="F77" s="3">
        <v>1</v>
      </c>
      <c r="G77" s="42">
        <f t="shared" si="5"/>
        <v>188.125</v>
      </c>
      <c r="H77" s="42">
        <f t="shared" si="6"/>
        <v>188.125</v>
      </c>
      <c r="I77" s="5"/>
      <c r="Q77" s="1"/>
    </row>
    <row r="78" spans="1:17" x14ac:dyDescent="0.3">
      <c r="A78" s="3">
        <f t="shared" si="4"/>
        <v>73</v>
      </c>
      <c r="B78" s="4" t="s">
        <v>918</v>
      </c>
      <c r="C78" s="3" t="s">
        <v>2675</v>
      </c>
      <c r="D78" s="42">
        <v>2.2599999999999998</v>
      </c>
      <c r="E78" s="42">
        <v>0.85499999999999998</v>
      </c>
      <c r="F78" s="3">
        <v>1</v>
      </c>
      <c r="G78" s="42">
        <f t="shared" si="5"/>
        <v>67.630499999999984</v>
      </c>
      <c r="H78" s="42">
        <f t="shared" si="6"/>
        <v>67.630499999999984</v>
      </c>
      <c r="I78" s="5"/>
    </row>
    <row r="79" spans="1:17" x14ac:dyDescent="0.3">
      <c r="A79" s="3">
        <f t="shared" si="4"/>
        <v>74</v>
      </c>
      <c r="B79" s="4" t="s">
        <v>918</v>
      </c>
      <c r="C79" s="3" t="s">
        <v>2675</v>
      </c>
      <c r="D79" s="42">
        <v>2.95</v>
      </c>
      <c r="E79" s="42">
        <v>0.81</v>
      </c>
      <c r="F79" s="3">
        <v>1</v>
      </c>
      <c r="G79" s="42">
        <f t="shared" si="5"/>
        <v>83.632500000000007</v>
      </c>
      <c r="H79" s="42">
        <f t="shared" si="6"/>
        <v>83.632500000000007</v>
      </c>
      <c r="I79" s="5"/>
    </row>
    <row r="80" spans="1:17" x14ac:dyDescent="0.3">
      <c r="A80" s="3">
        <f t="shared" si="4"/>
        <v>75</v>
      </c>
      <c r="B80" s="4" t="s">
        <v>918</v>
      </c>
      <c r="C80" s="3" t="s">
        <v>2675</v>
      </c>
      <c r="D80" s="42">
        <v>1.46</v>
      </c>
      <c r="E80" s="42">
        <v>1</v>
      </c>
      <c r="F80" s="3">
        <v>1</v>
      </c>
      <c r="G80" s="42">
        <f t="shared" si="5"/>
        <v>51.1</v>
      </c>
      <c r="H80" s="42">
        <f t="shared" si="6"/>
        <v>51.1</v>
      </c>
      <c r="I80" s="5"/>
    </row>
    <row r="81" spans="1:9" x14ac:dyDescent="0.3">
      <c r="A81" s="3">
        <f t="shared" si="4"/>
        <v>76</v>
      </c>
      <c r="B81" s="4" t="s">
        <v>918</v>
      </c>
      <c r="C81" s="3" t="s">
        <v>2675</v>
      </c>
      <c r="D81" s="42">
        <v>4.3</v>
      </c>
      <c r="E81" s="42">
        <v>1</v>
      </c>
      <c r="F81" s="3">
        <v>1</v>
      </c>
      <c r="G81" s="42">
        <f t="shared" si="5"/>
        <v>150.5</v>
      </c>
      <c r="H81" s="42">
        <f t="shared" si="6"/>
        <v>150.5</v>
      </c>
      <c r="I81" s="5"/>
    </row>
    <row r="82" spans="1:9" x14ac:dyDescent="0.3">
      <c r="A82" s="3">
        <f t="shared" si="4"/>
        <v>77</v>
      </c>
      <c r="B82" s="4" t="s">
        <v>918</v>
      </c>
      <c r="C82" s="3" t="s">
        <v>2675</v>
      </c>
      <c r="D82" s="42">
        <v>4.3</v>
      </c>
      <c r="E82" s="42">
        <v>1.3</v>
      </c>
      <c r="F82" s="3">
        <v>1</v>
      </c>
      <c r="G82" s="42">
        <f t="shared" si="5"/>
        <v>195.65</v>
      </c>
      <c r="H82" s="42">
        <f t="shared" si="6"/>
        <v>195.65</v>
      </c>
      <c r="I82" s="5"/>
    </row>
    <row r="83" spans="1:9" x14ac:dyDescent="0.3">
      <c r="A83" s="3">
        <f t="shared" si="4"/>
        <v>78</v>
      </c>
      <c r="B83" s="4" t="s">
        <v>918</v>
      </c>
      <c r="C83" s="3" t="s">
        <v>2675</v>
      </c>
      <c r="D83" s="42">
        <v>5.25</v>
      </c>
      <c r="E83" s="42">
        <v>1</v>
      </c>
      <c r="F83" s="3">
        <v>1</v>
      </c>
      <c r="G83" s="42">
        <f t="shared" si="5"/>
        <v>183.75</v>
      </c>
      <c r="H83" s="42">
        <f t="shared" si="6"/>
        <v>183.75</v>
      </c>
      <c r="I83" s="5"/>
    </row>
    <row r="84" spans="1:9" x14ac:dyDescent="0.3">
      <c r="A84" s="3">
        <f t="shared" si="4"/>
        <v>79</v>
      </c>
      <c r="B84" s="4" t="s">
        <v>918</v>
      </c>
      <c r="C84" s="3" t="s">
        <v>2675</v>
      </c>
      <c r="D84" s="42">
        <v>1.52</v>
      </c>
      <c r="E84" s="42">
        <v>1.1499999999999999</v>
      </c>
      <c r="F84" s="3">
        <v>1</v>
      </c>
      <c r="G84" s="42">
        <f t="shared" si="5"/>
        <v>61.179999999999993</v>
      </c>
      <c r="H84" s="42">
        <f t="shared" si="6"/>
        <v>61.179999999999993</v>
      </c>
      <c r="I84" s="5"/>
    </row>
    <row r="85" spans="1:9" x14ac:dyDescent="0.3">
      <c r="A85" s="3">
        <f t="shared" si="4"/>
        <v>80</v>
      </c>
      <c r="B85" s="4" t="s">
        <v>918</v>
      </c>
      <c r="C85" s="3" t="s">
        <v>2675</v>
      </c>
      <c r="D85" s="42">
        <v>4.3</v>
      </c>
      <c r="E85" s="42">
        <v>0.94</v>
      </c>
      <c r="F85" s="3">
        <v>1</v>
      </c>
      <c r="G85" s="42">
        <f t="shared" si="5"/>
        <v>141.47</v>
      </c>
      <c r="H85" s="42">
        <f t="shared" si="6"/>
        <v>141.47</v>
      </c>
      <c r="I85" s="5"/>
    </row>
    <row r="86" spans="1:9" x14ac:dyDescent="0.3">
      <c r="A86" s="3">
        <f t="shared" si="4"/>
        <v>81</v>
      </c>
      <c r="B86" s="4" t="s">
        <v>918</v>
      </c>
      <c r="C86" s="3" t="s">
        <v>2675</v>
      </c>
      <c r="D86" s="42">
        <v>2.5</v>
      </c>
      <c r="E86" s="42">
        <v>1.3</v>
      </c>
      <c r="F86" s="3">
        <v>1</v>
      </c>
      <c r="G86" s="42">
        <f t="shared" si="5"/>
        <v>113.75</v>
      </c>
      <c r="H86" s="42">
        <f t="shared" si="6"/>
        <v>113.75</v>
      </c>
      <c r="I86" s="5"/>
    </row>
    <row r="87" spans="1:9" x14ac:dyDescent="0.3">
      <c r="A87" s="3">
        <f t="shared" si="4"/>
        <v>82</v>
      </c>
      <c r="B87" s="4" t="s">
        <v>918</v>
      </c>
      <c r="C87" s="3" t="s">
        <v>2675</v>
      </c>
      <c r="D87" s="42">
        <v>5.24</v>
      </c>
      <c r="E87" s="42">
        <v>0.94</v>
      </c>
      <c r="F87" s="3">
        <v>1</v>
      </c>
      <c r="G87" s="42">
        <f t="shared" si="5"/>
        <v>172.39600000000002</v>
      </c>
      <c r="H87" s="42">
        <f t="shared" si="6"/>
        <v>172.39600000000002</v>
      </c>
      <c r="I87" s="5"/>
    </row>
    <row r="88" spans="1:9" x14ac:dyDescent="0.3">
      <c r="A88" s="3">
        <f t="shared" si="4"/>
        <v>83</v>
      </c>
      <c r="B88" s="4" t="s">
        <v>918</v>
      </c>
      <c r="C88" s="3" t="s">
        <v>2675</v>
      </c>
      <c r="D88" s="42">
        <v>2.93</v>
      </c>
      <c r="E88" s="42">
        <v>0.72</v>
      </c>
      <c r="F88" s="3">
        <v>1</v>
      </c>
      <c r="G88" s="42">
        <f t="shared" si="5"/>
        <v>73.835999999999999</v>
      </c>
      <c r="H88" s="42">
        <f t="shared" si="6"/>
        <v>73.835999999999999</v>
      </c>
      <c r="I88" s="5"/>
    </row>
    <row r="89" spans="1:9" x14ac:dyDescent="0.3">
      <c r="A89" s="3">
        <f t="shared" si="4"/>
        <v>84</v>
      </c>
      <c r="B89" s="4" t="s">
        <v>918</v>
      </c>
      <c r="C89" s="3" t="s">
        <v>2675</v>
      </c>
      <c r="D89" s="42">
        <v>5.2350000000000003</v>
      </c>
      <c r="E89" s="42">
        <v>1</v>
      </c>
      <c r="F89" s="3">
        <v>1</v>
      </c>
      <c r="G89" s="42">
        <f t="shared" si="5"/>
        <v>183.22500000000002</v>
      </c>
      <c r="H89" s="42">
        <f t="shared" si="6"/>
        <v>183.22500000000002</v>
      </c>
      <c r="I89" s="5"/>
    </row>
    <row r="90" spans="1:9" x14ac:dyDescent="0.3">
      <c r="A90" s="3">
        <f t="shared" si="4"/>
        <v>85</v>
      </c>
      <c r="B90" s="4" t="s">
        <v>918</v>
      </c>
      <c r="C90" s="3" t="s">
        <v>2675</v>
      </c>
      <c r="D90" s="42">
        <v>1.45</v>
      </c>
      <c r="E90" s="42">
        <v>1.27</v>
      </c>
      <c r="F90" s="3">
        <v>1</v>
      </c>
      <c r="G90" s="42">
        <f t="shared" si="5"/>
        <v>64.452500000000001</v>
      </c>
      <c r="H90" s="42">
        <f t="shared" si="6"/>
        <v>64.452500000000001</v>
      </c>
      <c r="I90" s="5"/>
    </row>
    <row r="91" spans="1:9" x14ac:dyDescent="0.3">
      <c r="A91" s="3">
        <f t="shared" si="4"/>
        <v>86</v>
      </c>
      <c r="B91" s="4" t="s">
        <v>918</v>
      </c>
      <c r="C91" s="3" t="s">
        <v>2675</v>
      </c>
      <c r="D91" s="42">
        <v>2.82</v>
      </c>
      <c r="E91" s="42">
        <v>1.175</v>
      </c>
      <c r="F91" s="3">
        <v>1</v>
      </c>
      <c r="G91" s="42">
        <f t="shared" si="5"/>
        <v>115.9725</v>
      </c>
      <c r="H91" s="42">
        <f t="shared" si="6"/>
        <v>115.9725</v>
      </c>
      <c r="I91" s="5"/>
    </row>
    <row r="92" spans="1:9" x14ac:dyDescent="0.3">
      <c r="A92" s="3">
        <f t="shared" si="4"/>
        <v>87</v>
      </c>
      <c r="B92" s="4" t="s">
        <v>918</v>
      </c>
      <c r="C92" s="3" t="s">
        <v>2675</v>
      </c>
      <c r="D92" s="42">
        <v>4.29</v>
      </c>
      <c r="E92" s="42">
        <v>1.03</v>
      </c>
      <c r="F92" s="3">
        <v>1</v>
      </c>
      <c r="G92" s="42">
        <f t="shared" si="5"/>
        <v>154.65450000000001</v>
      </c>
      <c r="H92" s="42">
        <f t="shared" si="6"/>
        <v>154.65450000000001</v>
      </c>
      <c r="I92" s="5"/>
    </row>
    <row r="93" spans="1:9" x14ac:dyDescent="0.3">
      <c r="A93" s="3">
        <f t="shared" si="4"/>
        <v>88</v>
      </c>
      <c r="B93" s="4" t="s">
        <v>918</v>
      </c>
      <c r="C93" s="3" t="s">
        <v>2675</v>
      </c>
      <c r="D93" s="42">
        <v>4.29</v>
      </c>
      <c r="E93" s="42">
        <v>1.01</v>
      </c>
      <c r="F93" s="3">
        <v>1</v>
      </c>
      <c r="G93" s="42">
        <f t="shared" si="5"/>
        <v>151.65150000000003</v>
      </c>
      <c r="H93" s="42">
        <f t="shared" si="6"/>
        <v>151.65150000000003</v>
      </c>
      <c r="I93" s="5"/>
    </row>
    <row r="94" spans="1:9" x14ac:dyDescent="0.3">
      <c r="A94" s="3">
        <f t="shared" si="4"/>
        <v>89</v>
      </c>
      <c r="B94" s="4" t="s">
        <v>918</v>
      </c>
      <c r="C94" s="3" t="s">
        <v>2675</v>
      </c>
      <c r="D94" s="42">
        <v>1.38</v>
      </c>
      <c r="E94" s="42">
        <v>1</v>
      </c>
      <c r="F94" s="3">
        <v>1</v>
      </c>
      <c r="G94" s="42">
        <f t="shared" si="5"/>
        <v>48.3</v>
      </c>
      <c r="H94" s="42">
        <f t="shared" si="6"/>
        <v>48.3</v>
      </c>
      <c r="I94" s="5"/>
    </row>
    <row r="95" spans="1:9" x14ac:dyDescent="0.3">
      <c r="A95" s="3">
        <f t="shared" si="4"/>
        <v>90</v>
      </c>
      <c r="B95" s="4" t="s">
        <v>918</v>
      </c>
      <c r="C95" s="3" t="s">
        <v>2675</v>
      </c>
      <c r="D95" s="42">
        <v>5.24</v>
      </c>
      <c r="E95" s="42">
        <v>1</v>
      </c>
      <c r="F95" s="3">
        <v>1</v>
      </c>
      <c r="G95" s="42">
        <f t="shared" si="5"/>
        <v>183.4</v>
      </c>
      <c r="H95" s="42">
        <f t="shared" si="6"/>
        <v>183.4</v>
      </c>
      <c r="I95" s="5"/>
    </row>
    <row r="96" spans="1:9" x14ac:dyDescent="0.3">
      <c r="A96" s="3">
        <f t="shared" si="4"/>
        <v>91</v>
      </c>
      <c r="B96" s="4" t="s">
        <v>918</v>
      </c>
      <c r="C96" s="3" t="s">
        <v>2675</v>
      </c>
      <c r="D96" s="3">
        <v>1</v>
      </c>
      <c r="E96" s="3">
        <v>0.45</v>
      </c>
      <c r="F96" s="3">
        <v>185</v>
      </c>
      <c r="G96" s="3">
        <f t="shared" si="5"/>
        <v>15.75</v>
      </c>
      <c r="H96" s="3">
        <f t="shared" si="6"/>
        <v>2913.75</v>
      </c>
      <c r="I96" s="5" t="s">
        <v>2913</v>
      </c>
    </row>
    <row r="97" spans="1:9" x14ac:dyDescent="0.3">
      <c r="A97" s="3">
        <f t="shared" si="4"/>
        <v>92</v>
      </c>
      <c r="B97" s="4" t="s">
        <v>918</v>
      </c>
      <c r="C97" s="3" t="s">
        <v>2675</v>
      </c>
      <c r="D97" s="3">
        <v>1.4</v>
      </c>
      <c r="E97" s="3">
        <v>0.45</v>
      </c>
      <c r="F97" s="3">
        <v>1</v>
      </c>
      <c r="G97" s="3">
        <f t="shared" si="5"/>
        <v>22.05</v>
      </c>
      <c r="H97" s="3">
        <f t="shared" si="6"/>
        <v>22.05</v>
      </c>
      <c r="I97" s="5" t="s">
        <v>2913</v>
      </c>
    </row>
    <row r="98" spans="1:9" x14ac:dyDescent="0.3">
      <c r="A98" s="3">
        <f t="shared" si="4"/>
        <v>93</v>
      </c>
      <c r="B98" s="4" t="s">
        <v>918</v>
      </c>
      <c r="C98" s="3" t="s">
        <v>2675</v>
      </c>
      <c r="D98" s="3">
        <v>1.64</v>
      </c>
      <c r="E98" s="3">
        <v>0.45</v>
      </c>
      <c r="F98" s="3">
        <v>1</v>
      </c>
      <c r="G98" s="3">
        <f t="shared" si="5"/>
        <v>25.83</v>
      </c>
      <c r="H98" s="3">
        <f t="shared" si="6"/>
        <v>25.83</v>
      </c>
      <c r="I98" s="5" t="s">
        <v>2913</v>
      </c>
    </row>
    <row r="99" spans="1:9" x14ac:dyDescent="0.3">
      <c r="A99" s="3">
        <f t="shared" si="4"/>
        <v>94</v>
      </c>
      <c r="B99" s="4" t="s">
        <v>918</v>
      </c>
      <c r="C99" s="3" t="s">
        <v>2675</v>
      </c>
      <c r="D99" s="3">
        <v>0.55000000000000004</v>
      </c>
      <c r="E99" s="3">
        <v>0.45</v>
      </c>
      <c r="F99" s="3">
        <v>1</v>
      </c>
      <c r="G99" s="3">
        <f t="shared" si="5"/>
        <v>8.6625000000000014</v>
      </c>
      <c r="H99" s="3">
        <f t="shared" si="6"/>
        <v>8.6625000000000014</v>
      </c>
      <c r="I99" s="5" t="s">
        <v>2913</v>
      </c>
    </row>
    <row r="100" spans="1:9" x14ac:dyDescent="0.3">
      <c r="A100" s="3">
        <f t="shared" si="4"/>
        <v>95</v>
      </c>
      <c r="B100" s="4" t="s">
        <v>918</v>
      </c>
      <c r="C100" s="3" t="s">
        <v>2675</v>
      </c>
      <c r="D100" s="3">
        <v>2.2250000000000001</v>
      </c>
      <c r="E100" s="3">
        <v>1.5</v>
      </c>
      <c r="F100" s="3">
        <v>1</v>
      </c>
      <c r="G100" s="3">
        <f t="shared" si="5"/>
        <v>116.81250000000001</v>
      </c>
      <c r="H100" s="3">
        <f t="shared" si="6"/>
        <v>116.81250000000001</v>
      </c>
      <c r="I100" s="5" t="s">
        <v>2913</v>
      </c>
    </row>
    <row r="101" spans="1:9" x14ac:dyDescent="0.3">
      <c r="A101" s="3">
        <f t="shared" si="4"/>
        <v>96</v>
      </c>
      <c r="B101" s="4" t="s">
        <v>918</v>
      </c>
      <c r="C101" s="3" t="s">
        <v>2675</v>
      </c>
      <c r="D101" s="3">
        <v>3.85</v>
      </c>
      <c r="E101" s="3">
        <v>1.5</v>
      </c>
      <c r="F101" s="3">
        <v>1</v>
      </c>
      <c r="G101" s="3">
        <f t="shared" si="5"/>
        <v>202.125</v>
      </c>
      <c r="H101" s="3">
        <f t="shared" si="6"/>
        <v>202.125</v>
      </c>
      <c r="I101" s="5" t="s">
        <v>2913</v>
      </c>
    </row>
    <row r="102" spans="1:9" x14ac:dyDescent="0.3">
      <c r="A102" s="3">
        <f t="shared" si="4"/>
        <v>97</v>
      </c>
      <c r="B102" s="4" t="s">
        <v>918</v>
      </c>
      <c r="C102" s="3" t="s">
        <v>2675</v>
      </c>
      <c r="D102" s="3">
        <v>1</v>
      </c>
      <c r="E102" s="3">
        <v>0.9</v>
      </c>
      <c r="F102" s="3">
        <v>1</v>
      </c>
      <c r="G102" s="3">
        <f t="shared" si="5"/>
        <v>31.5</v>
      </c>
      <c r="H102" s="3">
        <f t="shared" ref="H102:H106" si="7">F102*G102</f>
        <v>31.5</v>
      </c>
      <c r="I102" s="5" t="s">
        <v>2913</v>
      </c>
    </row>
    <row r="103" spans="1:9" x14ac:dyDescent="0.3">
      <c r="A103" s="3">
        <f>A102+1</f>
        <v>98</v>
      </c>
      <c r="B103" s="4" t="s">
        <v>918</v>
      </c>
      <c r="C103" s="3" t="s">
        <v>2675</v>
      </c>
      <c r="D103" s="3">
        <v>1.5</v>
      </c>
      <c r="E103" s="3">
        <v>0.9</v>
      </c>
      <c r="F103" s="3">
        <v>1</v>
      </c>
      <c r="G103" s="3">
        <f t="shared" si="5"/>
        <v>47.25</v>
      </c>
      <c r="H103" s="3">
        <f t="shared" si="7"/>
        <v>47.25</v>
      </c>
      <c r="I103" s="5" t="s">
        <v>2913</v>
      </c>
    </row>
    <row r="104" spans="1:9" x14ac:dyDescent="0.3">
      <c r="A104" s="3">
        <f t="shared" ref="A104" si="8">A103+1</f>
        <v>99</v>
      </c>
      <c r="B104" s="4" t="s">
        <v>2781</v>
      </c>
      <c r="C104" s="3" t="s">
        <v>2675</v>
      </c>
      <c r="D104" s="3">
        <v>4</v>
      </c>
      <c r="E104" s="3">
        <v>0.64</v>
      </c>
      <c r="F104" s="3">
        <v>24</v>
      </c>
      <c r="G104" s="3">
        <f t="shared" si="5"/>
        <v>89.600000000000009</v>
      </c>
      <c r="H104" s="3">
        <f t="shared" si="7"/>
        <v>2150.4</v>
      </c>
      <c r="I104" s="5" t="s">
        <v>2913</v>
      </c>
    </row>
    <row r="105" spans="1:9" x14ac:dyDescent="0.3">
      <c r="A105" s="3">
        <f t="shared" ref="A105" si="9">A104+1</f>
        <v>100</v>
      </c>
      <c r="B105" s="4" t="s">
        <v>2781</v>
      </c>
      <c r="C105" s="3" t="s">
        <v>2675</v>
      </c>
      <c r="D105" s="3">
        <v>1.373</v>
      </c>
      <c r="E105" s="3">
        <v>0.64</v>
      </c>
      <c r="F105" s="3">
        <v>14</v>
      </c>
      <c r="G105" s="3">
        <f t="shared" si="5"/>
        <v>30.755200000000002</v>
      </c>
      <c r="H105" s="3">
        <f t="shared" si="7"/>
        <v>430.57280000000003</v>
      </c>
      <c r="I105" s="5" t="s">
        <v>2913</v>
      </c>
    </row>
    <row r="106" spans="1:9" x14ac:dyDescent="0.3">
      <c r="A106" s="3">
        <f t="shared" ref="A106" si="10">A105+1</f>
        <v>101</v>
      </c>
      <c r="B106" s="4" t="s">
        <v>2781</v>
      </c>
      <c r="C106" s="3" t="s">
        <v>2675</v>
      </c>
      <c r="D106" s="3">
        <v>1</v>
      </c>
      <c r="E106" s="3">
        <v>0.45</v>
      </c>
      <c r="F106" s="3">
        <v>70</v>
      </c>
      <c r="G106" s="3">
        <f t="shared" si="5"/>
        <v>15.75</v>
      </c>
      <c r="H106" s="3">
        <f t="shared" si="7"/>
        <v>1102.5</v>
      </c>
      <c r="I106" s="5" t="s">
        <v>2913</v>
      </c>
    </row>
  </sheetData>
  <autoFilter ref="A5:I5" xr:uid="{3A289BF9-5EA2-49BA-96CC-04D28007C743}"/>
  <sortState xmlns:xlrd2="http://schemas.microsoft.com/office/spreadsheetml/2017/richdata2" ref="B6:I106">
    <sortCondition ref="B6:B106"/>
  </sortState>
  <mergeCells count="7">
    <mergeCell ref="I3:I4"/>
    <mergeCell ref="D3:E3"/>
    <mergeCell ref="G3:H3"/>
    <mergeCell ref="B3:B4"/>
    <mergeCell ref="A3:A4"/>
    <mergeCell ref="C3:C4"/>
    <mergeCell ref="F3:F4"/>
  </mergeCells>
  <pageMargins left="0.70866141732283472" right="0.70866141732283472" top="0.74803149606299213" bottom="0.74803149606299213" header="0.31496062992125984" footer="0.31496062992125984"/>
  <pageSetup paperSize="9" scale="86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7044E-C065-4F3A-B01C-7BEABAA8F1F5}">
  <sheetPr>
    <tabColor rgb="FFFFFF00"/>
    <pageSetUpPr fitToPage="1"/>
  </sheetPr>
  <dimension ref="A1:AB61"/>
  <sheetViews>
    <sheetView tabSelected="1" zoomScale="55" zoomScaleNormal="55" zoomScaleSheetLayoutView="25" workbookViewId="0">
      <pane xSplit="1" ySplit="7" topLeftCell="B8" activePane="bottomRight" state="frozen"/>
      <selection activeCell="O52" sqref="O52"/>
      <selection pane="topRight" activeCell="O52" sqref="O52"/>
      <selection pane="bottomLeft" activeCell="O52" sqref="O52"/>
      <selection pane="bottomRight" activeCell="S58" sqref="S58"/>
    </sheetView>
  </sheetViews>
  <sheetFormatPr defaultColWidth="9.109375" defaultRowHeight="19.8" customHeight="1" x14ac:dyDescent="0.3"/>
  <cols>
    <col min="1" max="1" width="7.21875" style="1" customWidth="1"/>
    <col min="2" max="2" width="16.21875" style="65" customWidth="1"/>
    <col min="3" max="3" width="41" style="2" customWidth="1"/>
    <col min="4" max="4" width="8.5546875" style="1" customWidth="1"/>
    <col min="5" max="5" width="12.44140625" style="1" hidden="1" customWidth="1"/>
    <col min="6" max="6" width="10.77734375" style="1" customWidth="1"/>
    <col min="7" max="8" width="16.77734375" style="1" customWidth="1"/>
    <col min="9" max="10" width="9.109375" style="1"/>
    <col min="11" max="19" width="11.21875" style="1" customWidth="1"/>
    <col min="20" max="20" width="13.5546875" style="1" customWidth="1"/>
    <col min="21" max="26" width="11.21875" style="1" customWidth="1"/>
    <col min="27" max="28" width="11.33203125" style="65" customWidth="1"/>
    <col min="29" max="16384" width="9.109375" style="65"/>
  </cols>
  <sheetData>
    <row r="1" spans="1:28" ht="14.4" x14ac:dyDescent="0.3">
      <c r="M1" s="134"/>
      <c r="N1" s="134"/>
    </row>
    <row r="2" spans="1:28" ht="14.4" x14ac:dyDescent="0.3"/>
    <row r="3" spans="1:28" ht="18" x14ac:dyDescent="0.3">
      <c r="A3" s="132" t="s">
        <v>2808</v>
      </c>
    </row>
    <row r="4" spans="1:28" ht="14.4" customHeight="1" x14ac:dyDescent="0.3"/>
    <row r="5" spans="1:28" ht="48" customHeight="1" x14ac:dyDescent="0.3">
      <c r="A5" s="199" t="s">
        <v>0</v>
      </c>
      <c r="B5" s="199" t="s">
        <v>2774</v>
      </c>
      <c r="C5" s="181" t="s">
        <v>1566</v>
      </c>
      <c r="D5" s="183" t="s">
        <v>2919</v>
      </c>
      <c r="E5" s="183" t="s">
        <v>2923</v>
      </c>
      <c r="F5" s="183" t="s">
        <v>2920</v>
      </c>
      <c r="G5" s="199" t="s">
        <v>20</v>
      </c>
      <c r="H5" s="199"/>
      <c r="I5" s="200" t="s">
        <v>2788</v>
      </c>
      <c r="J5" s="201"/>
      <c r="K5" s="205" t="s">
        <v>2922</v>
      </c>
      <c r="L5" s="206"/>
      <c r="M5" s="199" t="s">
        <v>2778</v>
      </c>
      <c r="N5" s="199"/>
      <c r="O5" s="199" t="s">
        <v>918</v>
      </c>
      <c r="P5" s="199"/>
      <c r="Q5" s="199" t="s">
        <v>2779</v>
      </c>
      <c r="R5" s="199"/>
      <c r="S5" s="199" t="s">
        <v>2780</v>
      </c>
      <c r="T5" s="199"/>
      <c r="U5" s="199" t="s">
        <v>2782</v>
      </c>
      <c r="V5" s="199"/>
      <c r="W5" s="199" t="s">
        <v>2783</v>
      </c>
      <c r="X5" s="199"/>
      <c r="Y5" s="199" t="s">
        <v>2742</v>
      </c>
      <c r="Z5" s="199"/>
      <c r="AA5" s="199" t="s">
        <v>2914</v>
      </c>
      <c r="AB5" s="199"/>
    </row>
    <row r="6" spans="1:28" ht="25.2" customHeight="1" x14ac:dyDescent="0.3">
      <c r="A6" s="199"/>
      <c r="B6" s="199"/>
      <c r="C6" s="182"/>
      <c r="D6" s="182"/>
      <c r="E6" s="184"/>
      <c r="F6" s="184"/>
      <c r="G6" s="68" t="s">
        <v>2833</v>
      </c>
      <c r="H6" s="68" t="s">
        <v>23</v>
      </c>
      <c r="I6" s="199"/>
      <c r="J6" s="201"/>
      <c r="K6" s="83" t="s">
        <v>2916</v>
      </c>
      <c r="L6" s="83" t="s">
        <v>2791</v>
      </c>
      <c r="M6" s="83" t="s">
        <v>2916</v>
      </c>
      <c r="N6" s="83" t="s">
        <v>2791</v>
      </c>
      <c r="O6" s="83" t="s">
        <v>2916</v>
      </c>
      <c r="P6" s="83" t="s">
        <v>2791</v>
      </c>
      <c r="Q6" s="83" t="s">
        <v>2916</v>
      </c>
      <c r="R6" s="83" t="s">
        <v>2791</v>
      </c>
      <c r="S6" s="83" t="s">
        <v>2916</v>
      </c>
      <c r="T6" s="83" t="s">
        <v>2791</v>
      </c>
      <c r="U6" s="83" t="s">
        <v>2916</v>
      </c>
      <c r="V6" s="83" t="s">
        <v>2791</v>
      </c>
      <c r="W6" s="83" t="s">
        <v>2916</v>
      </c>
      <c r="X6" s="83" t="s">
        <v>2791</v>
      </c>
      <c r="Y6" s="83" t="s">
        <v>2916</v>
      </c>
      <c r="Z6" s="83" t="s">
        <v>2791</v>
      </c>
      <c r="AA6" s="83" t="s">
        <v>2916</v>
      </c>
      <c r="AB6" s="83" t="s">
        <v>2791</v>
      </c>
    </row>
    <row r="7" spans="1:28" ht="14.4" customHeight="1" x14ac:dyDescent="0.3">
      <c r="A7" s="133"/>
      <c r="B7" s="67"/>
      <c r="C7" s="60"/>
      <c r="D7" s="133"/>
      <c r="E7" s="133"/>
      <c r="F7" s="133"/>
      <c r="G7" s="133"/>
      <c r="H7" s="133"/>
      <c r="I7" s="133"/>
      <c r="J7" s="133"/>
      <c r="K7" s="133"/>
      <c r="L7" s="133"/>
      <c r="M7" s="83"/>
      <c r="N7" s="83"/>
      <c r="O7" s="83"/>
      <c r="P7" s="83"/>
      <c r="Q7" s="83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</row>
    <row r="8" spans="1:28" ht="19.8" customHeight="1" x14ac:dyDescent="0.3">
      <c r="A8" s="3">
        <v>1</v>
      </c>
      <c r="B8" s="29" t="s">
        <v>2921</v>
      </c>
      <c r="C8" s="4" t="s">
        <v>2918</v>
      </c>
      <c r="D8" s="79">
        <f>E8/G8</f>
        <v>10</v>
      </c>
      <c r="E8" s="3">
        <v>9</v>
      </c>
      <c r="F8" s="3">
        <v>100</v>
      </c>
      <c r="G8" s="3">
        <v>0.9</v>
      </c>
      <c r="H8" s="42">
        <v>1.492</v>
      </c>
      <c r="I8" s="42">
        <v>0.14499999999999999</v>
      </c>
      <c r="J8" s="3" t="s">
        <v>2812</v>
      </c>
      <c r="K8" s="153">
        <f t="shared" ref="K8:K52" si="0">M8*F8%</f>
        <v>13.428000000000001</v>
      </c>
      <c r="L8" s="153">
        <f t="shared" ref="L8:L52" si="1">N8*F8%</f>
        <v>11.463315749999998</v>
      </c>
      <c r="M8" s="79">
        <f t="shared" ref="M8:M32" si="2">Q8+S8+U8+O8+W8+Y8</f>
        <v>13.428000000000001</v>
      </c>
      <c r="N8" s="79">
        <f t="shared" ref="N8:N32" si="3">R8+T8+V8+P8+X8+Z8</f>
        <v>11.463315749999998</v>
      </c>
      <c r="O8" s="98">
        <f t="shared" ref="O8:O16" si="4">(G8*H8)*D8</f>
        <v>13.428000000000001</v>
      </c>
      <c r="P8" s="79">
        <f t="shared" ref="P8:P16" si="5">O8*I8*0.75*7.85</f>
        <v>11.463315749999998</v>
      </c>
      <c r="Q8" s="98"/>
      <c r="R8" s="98"/>
      <c r="S8" s="98"/>
      <c r="T8" s="79"/>
      <c r="U8" s="98"/>
      <c r="V8" s="79"/>
      <c r="W8" s="98"/>
      <c r="X8" s="79"/>
      <c r="Y8" s="98"/>
      <c r="Z8" s="79"/>
      <c r="AA8" s="98"/>
      <c r="AB8" s="79"/>
    </row>
    <row r="9" spans="1:28" ht="19.8" customHeight="1" x14ac:dyDescent="0.3">
      <c r="A9" s="3">
        <f t="shared" ref="A9:A49" si="6">A8+1</f>
        <v>2</v>
      </c>
      <c r="B9" s="29" t="s">
        <v>2921</v>
      </c>
      <c r="C9" s="4" t="s">
        <v>2918</v>
      </c>
      <c r="D9" s="79">
        <f t="shared" ref="D9:D52" si="7">E9/G9</f>
        <v>10</v>
      </c>
      <c r="E9" s="3">
        <v>9</v>
      </c>
      <c r="F9" s="3">
        <v>100</v>
      </c>
      <c r="G9" s="3">
        <v>0.9</v>
      </c>
      <c r="H9" s="42">
        <v>1.492</v>
      </c>
      <c r="I9" s="42">
        <v>0.14499999999999999</v>
      </c>
      <c r="J9" s="3" t="s">
        <v>2812</v>
      </c>
      <c r="K9" s="153">
        <f t="shared" si="0"/>
        <v>13.428000000000001</v>
      </c>
      <c r="L9" s="153">
        <f t="shared" si="1"/>
        <v>11.463315749999998</v>
      </c>
      <c r="M9" s="79">
        <f t="shared" si="2"/>
        <v>13.428000000000001</v>
      </c>
      <c r="N9" s="79">
        <f t="shared" si="3"/>
        <v>11.463315749999998</v>
      </c>
      <c r="O9" s="98">
        <f t="shared" si="4"/>
        <v>13.428000000000001</v>
      </c>
      <c r="P9" s="79">
        <f t="shared" si="5"/>
        <v>11.463315749999998</v>
      </c>
      <c r="Q9" s="98"/>
      <c r="R9" s="98"/>
      <c r="S9" s="98"/>
      <c r="T9" s="79"/>
      <c r="U9" s="98"/>
      <c r="V9" s="79"/>
      <c r="W9" s="98"/>
      <c r="X9" s="79"/>
      <c r="Y9" s="98"/>
      <c r="Z9" s="79"/>
      <c r="AA9" s="98"/>
      <c r="AB9" s="79"/>
    </row>
    <row r="10" spans="1:28" ht="19.8" customHeight="1" x14ac:dyDescent="0.3">
      <c r="A10" s="3">
        <f t="shared" si="6"/>
        <v>3</v>
      </c>
      <c r="B10" s="29" t="s">
        <v>2921</v>
      </c>
      <c r="C10" s="4" t="s">
        <v>2918</v>
      </c>
      <c r="D10" s="79">
        <f t="shared" si="7"/>
        <v>22</v>
      </c>
      <c r="E10" s="3">
        <v>19.8</v>
      </c>
      <c r="F10" s="3">
        <v>100</v>
      </c>
      <c r="G10" s="3">
        <v>0.9</v>
      </c>
      <c r="H10" s="42">
        <v>1.492</v>
      </c>
      <c r="I10" s="42">
        <v>0.14499999999999999</v>
      </c>
      <c r="J10" s="3" t="s">
        <v>2812</v>
      </c>
      <c r="K10" s="153">
        <f t="shared" si="0"/>
        <v>29.541599999999999</v>
      </c>
      <c r="L10" s="153">
        <f t="shared" si="1"/>
        <v>25.219294649999995</v>
      </c>
      <c r="M10" s="79">
        <f t="shared" si="2"/>
        <v>29.541599999999999</v>
      </c>
      <c r="N10" s="79">
        <f t="shared" si="3"/>
        <v>25.219294649999995</v>
      </c>
      <c r="O10" s="98">
        <f t="shared" si="4"/>
        <v>29.541599999999999</v>
      </c>
      <c r="P10" s="79">
        <f t="shared" si="5"/>
        <v>25.219294649999995</v>
      </c>
      <c r="Q10" s="98"/>
      <c r="R10" s="98"/>
      <c r="S10" s="98"/>
      <c r="T10" s="79"/>
      <c r="U10" s="98"/>
      <c r="V10" s="79"/>
      <c r="W10" s="98"/>
      <c r="X10" s="79"/>
      <c r="Y10" s="98"/>
      <c r="Z10" s="79"/>
      <c r="AA10" s="98"/>
      <c r="AB10" s="79"/>
    </row>
    <row r="11" spans="1:28" ht="19.8" customHeight="1" x14ac:dyDescent="0.3">
      <c r="A11" s="3">
        <f t="shared" si="6"/>
        <v>4</v>
      </c>
      <c r="B11" s="29" t="s">
        <v>2921</v>
      </c>
      <c r="C11" s="4" t="s">
        <v>2918</v>
      </c>
      <c r="D11" s="79">
        <f t="shared" si="7"/>
        <v>22</v>
      </c>
      <c r="E11" s="3">
        <v>19.8</v>
      </c>
      <c r="F11" s="3">
        <v>100</v>
      </c>
      <c r="G11" s="3">
        <v>0.9</v>
      </c>
      <c r="H11" s="42">
        <v>1.492</v>
      </c>
      <c r="I11" s="42">
        <v>0.14499999999999999</v>
      </c>
      <c r="J11" s="3" t="s">
        <v>2812</v>
      </c>
      <c r="K11" s="153">
        <f t="shared" si="0"/>
        <v>29.541599999999999</v>
      </c>
      <c r="L11" s="153">
        <f t="shared" si="1"/>
        <v>25.219294649999995</v>
      </c>
      <c r="M11" s="79">
        <f t="shared" si="2"/>
        <v>29.541599999999999</v>
      </c>
      <c r="N11" s="79">
        <f t="shared" si="3"/>
        <v>25.219294649999995</v>
      </c>
      <c r="O11" s="98">
        <f t="shared" si="4"/>
        <v>29.541599999999999</v>
      </c>
      <c r="P11" s="79">
        <f t="shared" si="5"/>
        <v>25.219294649999995</v>
      </c>
      <c r="Q11" s="98"/>
      <c r="R11" s="98"/>
      <c r="S11" s="98"/>
      <c r="T11" s="79"/>
      <c r="U11" s="98"/>
      <c r="V11" s="79"/>
      <c r="W11" s="98"/>
      <c r="X11" s="79"/>
      <c r="Y11" s="98"/>
      <c r="Z11" s="79"/>
      <c r="AA11" s="98"/>
      <c r="AB11" s="79"/>
    </row>
    <row r="12" spans="1:28" ht="19.8" customHeight="1" x14ac:dyDescent="0.3">
      <c r="A12" s="3">
        <f t="shared" si="6"/>
        <v>5</v>
      </c>
      <c r="B12" s="29" t="s">
        <v>2921</v>
      </c>
      <c r="C12" s="4" t="s">
        <v>2918</v>
      </c>
      <c r="D12" s="79">
        <f t="shared" si="7"/>
        <v>16</v>
      </c>
      <c r="E12" s="3">
        <v>14.4</v>
      </c>
      <c r="F12" s="3">
        <v>100</v>
      </c>
      <c r="G12" s="3">
        <v>0.9</v>
      </c>
      <c r="H12" s="42">
        <v>1.492</v>
      </c>
      <c r="I12" s="42">
        <v>0.14499999999999999</v>
      </c>
      <c r="J12" s="3" t="s">
        <v>2812</v>
      </c>
      <c r="K12" s="153">
        <f t="shared" si="0"/>
        <v>21.4848</v>
      </c>
      <c r="L12" s="153">
        <f t="shared" si="1"/>
        <v>18.341305199999997</v>
      </c>
      <c r="M12" s="79">
        <f t="shared" si="2"/>
        <v>21.4848</v>
      </c>
      <c r="N12" s="79">
        <f t="shared" si="3"/>
        <v>18.341305199999997</v>
      </c>
      <c r="O12" s="98">
        <f t="shared" si="4"/>
        <v>21.4848</v>
      </c>
      <c r="P12" s="79">
        <f t="shared" si="5"/>
        <v>18.341305199999997</v>
      </c>
      <c r="Q12" s="98"/>
      <c r="R12" s="98"/>
      <c r="S12" s="98"/>
      <c r="T12" s="79"/>
      <c r="U12" s="98"/>
      <c r="V12" s="79"/>
      <c r="W12" s="98"/>
      <c r="X12" s="79"/>
      <c r="Y12" s="98"/>
      <c r="Z12" s="79"/>
      <c r="AA12" s="98"/>
      <c r="AB12" s="79"/>
    </row>
    <row r="13" spans="1:28" ht="19.8" customHeight="1" x14ac:dyDescent="0.3">
      <c r="A13" s="3">
        <f t="shared" si="6"/>
        <v>6</v>
      </c>
      <c r="B13" s="29" t="s">
        <v>2921</v>
      </c>
      <c r="C13" s="4" t="s">
        <v>2918</v>
      </c>
      <c r="D13" s="79">
        <f t="shared" si="7"/>
        <v>24</v>
      </c>
      <c r="E13" s="3">
        <v>21.6</v>
      </c>
      <c r="F13" s="3">
        <v>100</v>
      </c>
      <c r="G13" s="3">
        <v>0.9</v>
      </c>
      <c r="H13" s="42">
        <v>1.492</v>
      </c>
      <c r="I13" s="42">
        <v>0.14499999999999999</v>
      </c>
      <c r="J13" s="3" t="s">
        <v>2812</v>
      </c>
      <c r="K13" s="153">
        <f t="shared" si="0"/>
        <v>32.227199999999996</v>
      </c>
      <c r="L13" s="153">
        <f t="shared" si="1"/>
        <v>27.511957799999994</v>
      </c>
      <c r="M13" s="79">
        <f t="shared" si="2"/>
        <v>32.227199999999996</v>
      </c>
      <c r="N13" s="79">
        <f t="shared" si="3"/>
        <v>27.511957799999994</v>
      </c>
      <c r="O13" s="98">
        <f t="shared" si="4"/>
        <v>32.227199999999996</v>
      </c>
      <c r="P13" s="79">
        <f t="shared" si="5"/>
        <v>27.511957799999994</v>
      </c>
      <c r="Q13" s="98"/>
      <c r="R13" s="98"/>
      <c r="S13" s="98"/>
      <c r="T13" s="79"/>
      <c r="U13" s="98"/>
      <c r="V13" s="79"/>
      <c r="W13" s="98"/>
      <c r="X13" s="79"/>
      <c r="Y13" s="98"/>
      <c r="Z13" s="79"/>
      <c r="AA13" s="98"/>
      <c r="AB13" s="79"/>
    </row>
    <row r="14" spans="1:28" ht="19.8" customHeight="1" x14ac:dyDescent="0.3">
      <c r="A14" s="3">
        <f t="shared" si="6"/>
        <v>7</v>
      </c>
      <c r="B14" s="29" t="s">
        <v>2921</v>
      </c>
      <c r="C14" s="4" t="s">
        <v>2918</v>
      </c>
      <c r="D14" s="79">
        <f t="shared" si="7"/>
        <v>60</v>
      </c>
      <c r="E14" s="3">
        <v>54</v>
      </c>
      <c r="F14" s="3">
        <v>100</v>
      </c>
      <c r="G14" s="3">
        <v>0.9</v>
      </c>
      <c r="H14" s="42">
        <v>1.492</v>
      </c>
      <c r="I14" s="42">
        <v>0.14499999999999999</v>
      </c>
      <c r="J14" s="3" t="s">
        <v>2812</v>
      </c>
      <c r="K14" s="153">
        <f t="shared" si="0"/>
        <v>80.567999999999998</v>
      </c>
      <c r="L14" s="153">
        <f t="shared" si="1"/>
        <v>68.779894499999983</v>
      </c>
      <c r="M14" s="79">
        <f t="shared" si="2"/>
        <v>80.567999999999998</v>
      </c>
      <c r="N14" s="79">
        <f t="shared" si="3"/>
        <v>68.779894499999983</v>
      </c>
      <c r="O14" s="98">
        <f t="shared" si="4"/>
        <v>80.567999999999998</v>
      </c>
      <c r="P14" s="79">
        <f t="shared" si="5"/>
        <v>68.779894499999983</v>
      </c>
      <c r="Q14" s="98"/>
      <c r="R14" s="98"/>
      <c r="S14" s="98"/>
      <c r="T14" s="79"/>
      <c r="U14" s="98"/>
      <c r="V14" s="79"/>
      <c r="W14" s="98"/>
      <c r="X14" s="79"/>
      <c r="Y14" s="98"/>
      <c r="Z14" s="79"/>
      <c r="AA14" s="98"/>
      <c r="AB14" s="79"/>
    </row>
    <row r="15" spans="1:28" ht="19.8" customHeight="1" x14ac:dyDescent="0.3">
      <c r="A15" s="3">
        <f t="shared" si="6"/>
        <v>8</v>
      </c>
      <c r="B15" s="29" t="s">
        <v>2921</v>
      </c>
      <c r="C15" s="4" t="s">
        <v>2918</v>
      </c>
      <c r="D15" s="79">
        <f t="shared" si="7"/>
        <v>17</v>
      </c>
      <c r="E15" s="3">
        <v>15.3</v>
      </c>
      <c r="F15" s="3">
        <v>50</v>
      </c>
      <c r="G15" s="3">
        <v>0.9</v>
      </c>
      <c r="H15" s="42">
        <v>1.492</v>
      </c>
      <c r="I15" s="42">
        <v>0.14499999999999999</v>
      </c>
      <c r="J15" s="3" t="s">
        <v>2812</v>
      </c>
      <c r="K15" s="153">
        <f t="shared" si="0"/>
        <v>11.4138</v>
      </c>
      <c r="L15" s="153">
        <f t="shared" si="1"/>
        <v>9.7438183874999975</v>
      </c>
      <c r="M15" s="79">
        <f t="shared" si="2"/>
        <v>22.8276</v>
      </c>
      <c r="N15" s="79">
        <f t="shared" si="3"/>
        <v>19.487636774999995</v>
      </c>
      <c r="O15" s="98">
        <f t="shared" si="4"/>
        <v>22.8276</v>
      </c>
      <c r="P15" s="79">
        <f t="shared" si="5"/>
        <v>19.487636774999995</v>
      </c>
      <c r="Q15" s="98"/>
      <c r="R15" s="98"/>
      <c r="S15" s="98"/>
      <c r="T15" s="79"/>
      <c r="U15" s="98"/>
      <c r="V15" s="79"/>
      <c r="W15" s="98"/>
      <c r="X15" s="79"/>
      <c r="Y15" s="98"/>
      <c r="Z15" s="79"/>
      <c r="AA15" s="98"/>
      <c r="AB15" s="79"/>
    </row>
    <row r="16" spans="1:28" ht="19.8" customHeight="1" x14ac:dyDescent="0.3">
      <c r="A16" s="3">
        <f t="shared" si="6"/>
        <v>9</v>
      </c>
      <c r="B16" s="29" t="s">
        <v>2921</v>
      </c>
      <c r="C16" s="4" t="s">
        <v>2918</v>
      </c>
      <c r="D16" s="79">
        <f t="shared" si="7"/>
        <v>30</v>
      </c>
      <c r="E16" s="3">
        <v>27</v>
      </c>
      <c r="F16" s="3">
        <v>50</v>
      </c>
      <c r="G16" s="3">
        <v>0.9</v>
      </c>
      <c r="H16" s="42">
        <v>1.492</v>
      </c>
      <c r="I16" s="42">
        <v>0.14499999999999999</v>
      </c>
      <c r="J16" s="3" t="s">
        <v>2812</v>
      </c>
      <c r="K16" s="153">
        <f t="shared" si="0"/>
        <v>20.141999999999999</v>
      </c>
      <c r="L16" s="153">
        <f t="shared" si="1"/>
        <v>17.194973624999996</v>
      </c>
      <c r="M16" s="79">
        <f t="shared" si="2"/>
        <v>40.283999999999999</v>
      </c>
      <c r="N16" s="79">
        <f t="shared" si="3"/>
        <v>34.389947249999992</v>
      </c>
      <c r="O16" s="98">
        <f t="shared" si="4"/>
        <v>40.283999999999999</v>
      </c>
      <c r="P16" s="79">
        <f t="shared" si="5"/>
        <v>34.389947249999992</v>
      </c>
      <c r="Q16" s="98"/>
      <c r="R16" s="98"/>
      <c r="S16" s="98"/>
      <c r="T16" s="79"/>
      <c r="U16" s="98"/>
      <c r="V16" s="79"/>
      <c r="W16" s="98"/>
      <c r="X16" s="79"/>
      <c r="Y16" s="98"/>
      <c r="Z16" s="79"/>
      <c r="AA16" s="98"/>
      <c r="AB16" s="79"/>
    </row>
    <row r="17" spans="1:28" ht="19.8" customHeight="1" x14ac:dyDescent="0.3">
      <c r="A17" s="3">
        <f t="shared" si="6"/>
        <v>10</v>
      </c>
      <c r="B17" s="29" t="s">
        <v>2921</v>
      </c>
      <c r="C17" s="4" t="s">
        <v>2918</v>
      </c>
      <c r="D17" s="79">
        <f t="shared" si="7"/>
        <v>32</v>
      </c>
      <c r="E17" s="3">
        <v>28.8</v>
      </c>
      <c r="F17" s="3">
        <v>70</v>
      </c>
      <c r="G17" s="3">
        <v>0.9</v>
      </c>
      <c r="H17" s="42">
        <v>1.492</v>
      </c>
      <c r="I17" s="42">
        <v>0.14499999999999999</v>
      </c>
      <c r="J17" s="3" t="s">
        <v>2812</v>
      </c>
      <c r="K17" s="153">
        <f t="shared" si="0"/>
        <v>30.078719999999997</v>
      </c>
      <c r="L17" s="153">
        <f t="shared" si="1"/>
        <v>25.677827279999995</v>
      </c>
      <c r="M17" s="79">
        <f t="shared" si="2"/>
        <v>42.9696</v>
      </c>
      <c r="N17" s="79">
        <f t="shared" si="3"/>
        <v>36.682610399999994</v>
      </c>
      <c r="O17" s="98"/>
      <c r="P17" s="79"/>
      <c r="Q17" s="98"/>
      <c r="R17" s="98"/>
      <c r="S17" s="98"/>
      <c r="T17" s="79"/>
      <c r="U17" s="98"/>
      <c r="V17" s="79"/>
      <c r="W17" s="98"/>
      <c r="X17" s="79"/>
      <c r="Y17" s="98">
        <f>(G17*H17)*D17</f>
        <v>42.9696</v>
      </c>
      <c r="Z17" s="79">
        <f>Y17*I17*0.75*7.85</f>
        <v>36.682610399999994</v>
      </c>
      <c r="AA17" s="98"/>
      <c r="AB17" s="79"/>
    </row>
    <row r="18" spans="1:28" ht="19.8" customHeight="1" x14ac:dyDescent="0.3">
      <c r="A18" s="3">
        <f t="shared" si="6"/>
        <v>11</v>
      </c>
      <c r="B18" s="29" t="s">
        <v>2921</v>
      </c>
      <c r="C18" s="4" t="s">
        <v>2918</v>
      </c>
      <c r="D18" s="79">
        <f t="shared" si="7"/>
        <v>28</v>
      </c>
      <c r="E18" s="3">
        <v>25.2</v>
      </c>
      <c r="F18" s="3">
        <v>70</v>
      </c>
      <c r="G18" s="3">
        <v>0.9</v>
      </c>
      <c r="H18" s="42">
        <v>1.492</v>
      </c>
      <c r="I18" s="42">
        <v>0.14499999999999999</v>
      </c>
      <c r="J18" s="3" t="s">
        <v>2812</v>
      </c>
      <c r="K18" s="153">
        <f t="shared" si="0"/>
        <v>26.318879999999996</v>
      </c>
      <c r="L18" s="153">
        <f t="shared" si="1"/>
        <v>22.468098869999992</v>
      </c>
      <c r="M18" s="79">
        <f t="shared" si="2"/>
        <v>37.598399999999998</v>
      </c>
      <c r="N18" s="79">
        <f t="shared" si="3"/>
        <v>32.097284099999989</v>
      </c>
      <c r="O18" s="98"/>
      <c r="P18" s="79"/>
      <c r="Q18" s="98"/>
      <c r="R18" s="98"/>
      <c r="S18" s="98"/>
      <c r="T18" s="79"/>
      <c r="U18" s="98"/>
      <c r="V18" s="79"/>
      <c r="W18" s="98"/>
      <c r="X18" s="79"/>
      <c r="Y18" s="98">
        <f>(G18*H18)*D18</f>
        <v>37.598399999999998</v>
      </c>
      <c r="Z18" s="79">
        <f>Y18*I18*0.75*7.85</f>
        <v>32.097284099999989</v>
      </c>
      <c r="AA18" s="98"/>
      <c r="AB18" s="79"/>
    </row>
    <row r="19" spans="1:28" ht="19.8" customHeight="1" x14ac:dyDescent="0.3">
      <c r="A19" s="3">
        <f t="shared" si="6"/>
        <v>12</v>
      </c>
      <c r="B19" s="29" t="s">
        <v>2921</v>
      </c>
      <c r="C19" s="4" t="s">
        <v>2918</v>
      </c>
      <c r="D19" s="79">
        <f t="shared" si="7"/>
        <v>28</v>
      </c>
      <c r="E19" s="3">
        <v>25.2</v>
      </c>
      <c r="F19" s="3">
        <v>70</v>
      </c>
      <c r="G19" s="3">
        <v>0.9</v>
      </c>
      <c r="H19" s="42">
        <v>1.492</v>
      </c>
      <c r="I19" s="42">
        <v>0.14499999999999999</v>
      </c>
      <c r="J19" s="3" t="s">
        <v>2812</v>
      </c>
      <c r="K19" s="153">
        <f t="shared" si="0"/>
        <v>26.318879999999996</v>
      </c>
      <c r="L19" s="153">
        <f t="shared" si="1"/>
        <v>22.468098869999992</v>
      </c>
      <c r="M19" s="79">
        <f t="shared" si="2"/>
        <v>37.598399999999998</v>
      </c>
      <c r="N19" s="79">
        <f t="shared" si="3"/>
        <v>32.097284099999989</v>
      </c>
      <c r="O19" s="98"/>
      <c r="P19" s="79"/>
      <c r="Q19" s="98"/>
      <c r="R19" s="98"/>
      <c r="S19" s="98"/>
      <c r="T19" s="79"/>
      <c r="U19" s="98"/>
      <c r="V19" s="79"/>
      <c r="W19" s="98"/>
      <c r="X19" s="79"/>
      <c r="Y19" s="98">
        <f>(G19*H19)*D19</f>
        <v>37.598399999999998</v>
      </c>
      <c r="Z19" s="79">
        <f>Y19*I19*0.75*7.85</f>
        <v>32.097284099999989</v>
      </c>
      <c r="AA19" s="98"/>
      <c r="AB19" s="79"/>
    </row>
    <row r="20" spans="1:28" ht="19.8" customHeight="1" x14ac:dyDescent="0.3">
      <c r="A20" s="3">
        <f t="shared" si="6"/>
        <v>13</v>
      </c>
      <c r="B20" s="29" t="s">
        <v>2921</v>
      </c>
      <c r="C20" s="4" t="s">
        <v>2918</v>
      </c>
      <c r="D20" s="79">
        <f t="shared" si="7"/>
        <v>96</v>
      </c>
      <c r="E20" s="3">
        <v>86.4</v>
      </c>
      <c r="F20" s="3">
        <v>40</v>
      </c>
      <c r="G20" s="3">
        <v>0.9</v>
      </c>
      <c r="H20" s="42">
        <v>21.542999999999999</v>
      </c>
      <c r="I20" s="42">
        <v>0.14499999999999999</v>
      </c>
      <c r="J20" s="3" t="s">
        <v>2812</v>
      </c>
      <c r="K20" s="153">
        <f t="shared" si="0"/>
        <v>744.52608000000009</v>
      </c>
      <c r="L20" s="153">
        <f t="shared" si="1"/>
        <v>635.59260791999998</v>
      </c>
      <c r="M20" s="79">
        <f t="shared" si="2"/>
        <v>1861.3152</v>
      </c>
      <c r="N20" s="79">
        <f t="shared" si="3"/>
        <v>1588.9815197999999</v>
      </c>
      <c r="O20" s="98"/>
      <c r="P20" s="79"/>
      <c r="Q20" s="98"/>
      <c r="R20" s="98"/>
      <c r="S20" s="98"/>
      <c r="T20" s="79"/>
      <c r="U20" s="98"/>
      <c r="V20" s="79"/>
      <c r="W20" s="98">
        <f>(G20*H20)*D20</f>
        <v>1861.3152</v>
      </c>
      <c r="X20" s="79">
        <f>W20*I20*0.75*7.85</f>
        <v>1588.9815197999999</v>
      </c>
      <c r="Y20" s="98"/>
      <c r="Z20" s="79"/>
      <c r="AA20" s="98"/>
      <c r="AB20" s="79"/>
    </row>
    <row r="21" spans="1:28" ht="19.8" customHeight="1" x14ac:dyDescent="0.3">
      <c r="A21" s="3">
        <f t="shared" si="6"/>
        <v>14</v>
      </c>
      <c r="B21" s="29" t="s">
        <v>2921</v>
      </c>
      <c r="C21" s="4" t="s">
        <v>2918</v>
      </c>
      <c r="D21" s="79">
        <f t="shared" si="7"/>
        <v>22</v>
      </c>
      <c r="E21" s="3">
        <v>19.8</v>
      </c>
      <c r="F21" s="3">
        <v>100</v>
      </c>
      <c r="G21" s="3">
        <v>0.9</v>
      </c>
      <c r="H21" s="42">
        <v>1.492</v>
      </c>
      <c r="I21" s="42">
        <v>0.14499999999999999</v>
      </c>
      <c r="J21" s="3" t="s">
        <v>2812</v>
      </c>
      <c r="K21" s="153">
        <f t="shared" si="0"/>
        <v>29.541599999999999</v>
      </c>
      <c r="L21" s="153">
        <f t="shared" si="1"/>
        <v>25.219294649999995</v>
      </c>
      <c r="M21" s="79">
        <f t="shared" si="2"/>
        <v>29.541599999999999</v>
      </c>
      <c r="N21" s="79">
        <f t="shared" si="3"/>
        <v>25.219294649999995</v>
      </c>
      <c r="O21" s="98"/>
      <c r="P21" s="79"/>
      <c r="Q21" s="98"/>
      <c r="R21" s="98"/>
      <c r="S21" s="98">
        <f>(G21*H21)*D21</f>
        <v>29.541599999999999</v>
      </c>
      <c r="T21" s="79">
        <f>S21*I21*0.75*7.85</f>
        <v>25.219294649999995</v>
      </c>
      <c r="U21" s="98"/>
      <c r="V21" s="79"/>
      <c r="W21" s="98"/>
      <c r="X21" s="79"/>
      <c r="Y21" s="98"/>
      <c r="Z21" s="79"/>
      <c r="AA21" s="98"/>
      <c r="AB21" s="79"/>
    </row>
    <row r="22" spans="1:28" ht="19.8" customHeight="1" x14ac:dyDescent="0.3">
      <c r="A22" s="3">
        <f t="shared" si="6"/>
        <v>15</v>
      </c>
      <c r="B22" s="29" t="s">
        <v>2921</v>
      </c>
      <c r="C22" s="4" t="s">
        <v>2918</v>
      </c>
      <c r="D22" s="79">
        <f t="shared" si="7"/>
        <v>42.000000000000007</v>
      </c>
      <c r="E22" s="3">
        <v>37.800000000000004</v>
      </c>
      <c r="F22" s="3">
        <v>100</v>
      </c>
      <c r="G22" s="3">
        <v>0.9</v>
      </c>
      <c r="H22" s="42">
        <v>1.492</v>
      </c>
      <c r="I22" s="42">
        <v>0.14499999999999999</v>
      </c>
      <c r="J22" s="3" t="s">
        <v>2812</v>
      </c>
      <c r="K22" s="153">
        <f t="shared" si="0"/>
        <v>56.397600000000011</v>
      </c>
      <c r="L22" s="153">
        <f t="shared" si="1"/>
        <v>48.145926150000008</v>
      </c>
      <c r="M22" s="79">
        <f t="shared" si="2"/>
        <v>56.397600000000011</v>
      </c>
      <c r="N22" s="79">
        <f t="shared" si="3"/>
        <v>48.145926150000008</v>
      </c>
      <c r="O22" s="98"/>
      <c r="P22" s="79"/>
      <c r="Q22" s="98"/>
      <c r="R22" s="98"/>
      <c r="S22" s="98">
        <f>(G22*H22)*D22</f>
        <v>56.397600000000011</v>
      </c>
      <c r="T22" s="79">
        <f>S22*I22*0.75*7.85</f>
        <v>48.145926150000008</v>
      </c>
      <c r="U22" s="98"/>
      <c r="V22" s="79"/>
      <c r="W22" s="98"/>
      <c r="X22" s="79"/>
      <c r="Y22" s="98"/>
      <c r="Z22" s="79"/>
      <c r="AA22" s="98"/>
      <c r="AB22" s="79"/>
    </row>
    <row r="23" spans="1:28" ht="19.8" customHeight="1" x14ac:dyDescent="0.3">
      <c r="A23" s="3">
        <f t="shared" si="6"/>
        <v>16</v>
      </c>
      <c r="B23" s="29" t="s">
        <v>2921</v>
      </c>
      <c r="C23" s="4" t="s">
        <v>2918</v>
      </c>
      <c r="D23" s="79">
        <f t="shared" si="7"/>
        <v>216</v>
      </c>
      <c r="E23" s="3">
        <v>194.4</v>
      </c>
      <c r="F23" s="3">
        <v>5</v>
      </c>
      <c r="G23" s="3">
        <v>0.9</v>
      </c>
      <c r="H23" s="42">
        <v>6.5339999999999998</v>
      </c>
      <c r="I23" s="42">
        <v>0.14499999999999999</v>
      </c>
      <c r="J23" s="3" t="s">
        <v>2812</v>
      </c>
      <c r="K23" s="153">
        <f t="shared" si="0"/>
        <v>63.510480000000008</v>
      </c>
      <c r="L23" s="153">
        <f t="shared" si="1"/>
        <v>54.218102895000008</v>
      </c>
      <c r="M23" s="79">
        <f t="shared" si="2"/>
        <v>1270.2096000000001</v>
      </c>
      <c r="N23" s="79">
        <f t="shared" si="3"/>
        <v>1084.3620579000001</v>
      </c>
      <c r="O23" s="98"/>
      <c r="P23" s="79"/>
      <c r="Q23" s="98"/>
      <c r="R23" s="98"/>
      <c r="S23" s="98"/>
      <c r="T23" s="79"/>
      <c r="U23" s="98">
        <f>(G23*H23)*D23</f>
        <v>1270.2096000000001</v>
      </c>
      <c r="V23" s="79">
        <f>U23*I23*0.75*7.85</f>
        <v>1084.3620579000001</v>
      </c>
      <c r="W23" s="98"/>
      <c r="X23" s="79"/>
      <c r="Y23" s="98"/>
      <c r="Z23" s="79"/>
      <c r="AA23" s="98"/>
      <c r="AB23" s="79"/>
    </row>
    <row r="24" spans="1:28" ht="19.8" customHeight="1" x14ac:dyDescent="0.3">
      <c r="A24" s="3">
        <f t="shared" si="6"/>
        <v>17</v>
      </c>
      <c r="B24" s="29" t="s">
        <v>2921</v>
      </c>
      <c r="C24" s="4" t="s">
        <v>2918</v>
      </c>
      <c r="D24" s="79">
        <f t="shared" si="7"/>
        <v>58</v>
      </c>
      <c r="E24" s="3">
        <v>52.2</v>
      </c>
      <c r="F24" s="3">
        <v>5</v>
      </c>
      <c r="G24" s="3">
        <v>0.9</v>
      </c>
      <c r="H24" s="42">
        <v>21.334</v>
      </c>
      <c r="I24" s="42">
        <v>0.14499999999999999</v>
      </c>
      <c r="J24" s="3" t="s">
        <v>2812</v>
      </c>
      <c r="K24" s="153">
        <f t="shared" si="0"/>
        <v>55.681740000000005</v>
      </c>
      <c r="L24" s="153">
        <f t="shared" si="1"/>
        <v>47.534805416250009</v>
      </c>
      <c r="M24" s="79">
        <f t="shared" si="2"/>
        <v>1113.6348</v>
      </c>
      <c r="N24" s="79">
        <f t="shared" si="3"/>
        <v>950.69610832500007</v>
      </c>
      <c r="O24" s="98"/>
      <c r="P24" s="79"/>
      <c r="Q24" s="98"/>
      <c r="R24" s="98"/>
      <c r="S24" s="98"/>
      <c r="T24" s="79"/>
      <c r="U24" s="98">
        <f>(G24*H24)*D24</f>
        <v>1113.6348</v>
      </c>
      <c r="V24" s="79">
        <f>U24*I24*0.75*7.85</f>
        <v>950.69610832500007</v>
      </c>
      <c r="W24" s="98"/>
      <c r="X24" s="79"/>
      <c r="Y24" s="98"/>
      <c r="Z24" s="79"/>
      <c r="AA24" s="98"/>
      <c r="AB24" s="79"/>
    </row>
    <row r="25" spans="1:28" ht="19.8" customHeight="1" x14ac:dyDescent="0.3">
      <c r="A25" s="3">
        <f t="shared" si="6"/>
        <v>18</v>
      </c>
      <c r="B25" s="29" t="s">
        <v>2921</v>
      </c>
      <c r="C25" s="4" t="s">
        <v>2918</v>
      </c>
      <c r="D25" s="79">
        <f t="shared" si="7"/>
        <v>22</v>
      </c>
      <c r="E25" s="3">
        <v>19.8</v>
      </c>
      <c r="F25" s="3">
        <v>5</v>
      </c>
      <c r="G25" s="3">
        <v>0.9</v>
      </c>
      <c r="H25" s="42">
        <v>1.492</v>
      </c>
      <c r="I25" s="42">
        <v>0.14499999999999999</v>
      </c>
      <c r="J25" s="3" t="s">
        <v>2812</v>
      </c>
      <c r="K25" s="153">
        <f t="shared" si="0"/>
        <v>1.4770799999999999</v>
      </c>
      <c r="L25" s="153">
        <f t="shared" si="1"/>
        <v>1.2609647324999997</v>
      </c>
      <c r="M25" s="79">
        <f t="shared" si="2"/>
        <v>29.541599999999999</v>
      </c>
      <c r="N25" s="79">
        <f t="shared" si="3"/>
        <v>25.219294649999995</v>
      </c>
      <c r="O25" s="98"/>
      <c r="P25" s="79"/>
      <c r="Q25" s="98"/>
      <c r="R25" s="98"/>
      <c r="S25" s="98"/>
      <c r="T25" s="79"/>
      <c r="U25" s="98">
        <f>(G25*H25)*D25</f>
        <v>29.541599999999999</v>
      </c>
      <c r="V25" s="79">
        <f>U25*I25*0.75*7.85</f>
        <v>25.219294649999995</v>
      </c>
      <c r="W25" s="98"/>
      <c r="X25" s="79"/>
      <c r="Y25" s="98"/>
      <c r="Z25" s="79"/>
      <c r="AA25" s="98"/>
      <c r="AB25" s="79"/>
    </row>
    <row r="26" spans="1:28" ht="19.8" customHeight="1" x14ac:dyDescent="0.3">
      <c r="A26" s="3">
        <f t="shared" si="6"/>
        <v>19</v>
      </c>
      <c r="B26" s="29" t="s">
        <v>2921</v>
      </c>
      <c r="C26" s="4" t="s">
        <v>2918</v>
      </c>
      <c r="D26" s="79">
        <f t="shared" si="7"/>
        <v>17</v>
      </c>
      <c r="E26" s="3">
        <v>15.3</v>
      </c>
      <c r="F26" s="3">
        <v>5</v>
      </c>
      <c r="G26" s="3">
        <v>0.9</v>
      </c>
      <c r="H26" s="42">
        <v>1.492</v>
      </c>
      <c r="I26" s="42">
        <v>0.14499999999999999</v>
      </c>
      <c r="J26" s="3" t="s">
        <v>2812</v>
      </c>
      <c r="K26" s="153">
        <f t="shared" si="0"/>
        <v>1.1413800000000001</v>
      </c>
      <c r="L26" s="153">
        <f t="shared" si="1"/>
        <v>0.97438183874999984</v>
      </c>
      <c r="M26" s="79">
        <f t="shared" si="2"/>
        <v>22.8276</v>
      </c>
      <c r="N26" s="79">
        <f t="shared" si="3"/>
        <v>19.487636774999995</v>
      </c>
      <c r="O26" s="98"/>
      <c r="P26" s="79"/>
      <c r="Q26" s="98"/>
      <c r="R26" s="98"/>
      <c r="S26" s="98"/>
      <c r="T26" s="79"/>
      <c r="U26" s="98">
        <f>(G26*H26)*D26</f>
        <v>22.8276</v>
      </c>
      <c r="V26" s="79">
        <f>U26*I26*0.75*7.85</f>
        <v>19.487636774999995</v>
      </c>
      <c r="W26" s="98"/>
      <c r="X26" s="79"/>
      <c r="Y26" s="98"/>
      <c r="Z26" s="79"/>
      <c r="AA26" s="98"/>
      <c r="AB26" s="79"/>
    </row>
    <row r="27" spans="1:28" ht="19.8" customHeight="1" x14ac:dyDescent="0.3">
      <c r="A27" s="3">
        <f t="shared" si="6"/>
        <v>20</v>
      </c>
      <c r="B27" s="29" t="s">
        <v>2921</v>
      </c>
      <c r="C27" s="4" t="s">
        <v>2918</v>
      </c>
      <c r="D27" s="79">
        <f t="shared" si="7"/>
        <v>32</v>
      </c>
      <c r="E27" s="3">
        <v>28.8</v>
      </c>
      <c r="F27" s="3">
        <v>100</v>
      </c>
      <c r="G27" s="3">
        <v>0.9</v>
      </c>
      <c r="H27" s="42">
        <v>1.492</v>
      </c>
      <c r="I27" s="42">
        <v>0.14499999999999999</v>
      </c>
      <c r="J27" s="3" t="s">
        <v>2812</v>
      </c>
      <c r="K27" s="153">
        <f t="shared" si="0"/>
        <v>42.9696</v>
      </c>
      <c r="L27" s="153">
        <f t="shared" si="1"/>
        <v>36.682610399999994</v>
      </c>
      <c r="M27" s="79">
        <f t="shared" si="2"/>
        <v>42.9696</v>
      </c>
      <c r="N27" s="79">
        <f t="shared" si="3"/>
        <v>36.682610399999994</v>
      </c>
      <c r="O27" s="98"/>
      <c r="P27" s="79"/>
      <c r="Q27" s="98">
        <f t="shared" ref="Q27:Q32" si="8">(G27*H27)*D27</f>
        <v>42.9696</v>
      </c>
      <c r="R27" s="79">
        <f t="shared" ref="R27:R32" si="9">Q27*I27*0.75*7.85</f>
        <v>36.682610399999994</v>
      </c>
      <c r="S27" s="98"/>
      <c r="T27" s="79"/>
      <c r="U27" s="98"/>
      <c r="V27" s="79"/>
      <c r="W27" s="98"/>
      <c r="X27" s="79"/>
      <c r="Y27" s="98"/>
      <c r="Z27" s="79"/>
      <c r="AA27" s="98"/>
      <c r="AB27" s="79"/>
    </row>
    <row r="28" spans="1:28" ht="19.8" customHeight="1" x14ac:dyDescent="0.3">
      <c r="A28" s="3">
        <f t="shared" si="6"/>
        <v>21</v>
      </c>
      <c r="B28" s="29" t="s">
        <v>2921</v>
      </c>
      <c r="C28" s="4" t="s">
        <v>2918</v>
      </c>
      <c r="D28" s="79">
        <f t="shared" si="7"/>
        <v>28</v>
      </c>
      <c r="E28" s="3">
        <v>25.2</v>
      </c>
      <c r="F28" s="3">
        <v>50</v>
      </c>
      <c r="G28" s="3">
        <v>0.9</v>
      </c>
      <c r="H28" s="42">
        <v>1.492</v>
      </c>
      <c r="I28" s="42">
        <v>0.14499999999999999</v>
      </c>
      <c r="J28" s="3" t="s">
        <v>2812</v>
      </c>
      <c r="K28" s="153">
        <f t="shared" si="0"/>
        <v>18.799199999999999</v>
      </c>
      <c r="L28" s="153">
        <f t="shared" si="1"/>
        <v>16.048642049999994</v>
      </c>
      <c r="M28" s="79">
        <f t="shared" si="2"/>
        <v>37.598399999999998</v>
      </c>
      <c r="N28" s="79">
        <f t="shared" si="3"/>
        <v>32.097284099999989</v>
      </c>
      <c r="O28" s="98"/>
      <c r="P28" s="79"/>
      <c r="Q28" s="98">
        <f t="shared" si="8"/>
        <v>37.598399999999998</v>
      </c>
      <c r="R28" s="79">
        <f t="shared" si="9"/>
        <v>32.097284099999989</v>
      </c>
      <c r="S28" s="98"/>
      <c r="T28" s="79"/>
      <c r="U28" s="98"/>
      <c r="V28" s="79"/>
      <c r="W28" s="98"/>
      <c r="X28" s="79"/>
      <c r="Y28" s="98"/>
      <c r="Z28" s="79"/>
      <c r="AA28" s="98"/>
      <c r="AB28" s="79"/>
    </row>
    <row r="29" spans="1:28" ht="19.8" customHeight="1" x14ac:dyDescent="0.3">
      <c r="A29" s="3">
        <f t="shared" si="6"/>
        <v>22</v>
      </c>
      <c r="B29" s="29" t="s">
        <v>2921</v>
      </c>
      <c r="C29" s="4" t="s">
        <v>2918</v>
      </c>
      <c r="D29" s="79">
        <f t="shared" si="7"/>
        <v>14</v>
      </c>
      <c r="E29" s="3">
        <v>12.6</v>
      </c>
      <c r="F29" s="3">
        <v>50</v>
      </c>
      <c r="G29" s="3">
        <v>0.9</v>
      </c>
      <c r="H29" s="42">
        <v>1.492</v>
      </c>
      <c r="I29" s="42">
        <v>0.14499999999999999</v>
      </c>
      <c r="J29" s="3" t="s">
        <v>2812</v>
      </c>
      <c r="K29" s="153">
        <f t="shared" si="0"/>
        <v>9.3995999999999995</v>
      </c>
      <c r="L29" s="153">
        <f t="shared" si="1"/>
        <v>8.0243210249999972</v>
      </c>
      <c r="M29" s="79">
        <f t="shared" si="2"/>
        <v>18.799199999999999</v>
      </c>
      <c r="N29" s="79">
        <f t="shared" si="3"/>
        <v>16.048642049999994</v>
      </c>
      <c r="O29" s="98"/>
      <c r="P29" s="79"/>
      <c r="Q29" s="98">
        <f t="shared" si="8"/>
        <v>18.799199999999999</v>
      </c>
      <c r="R29" s="79">
        <f t="shared" si="9"/>
        <v>16.048642049999994</v>
      </c>
      <c r="S29" s="98"/>
      <c r="T29" s="79"/>
      <c r="U29" s="98"/>
      <c r="V29" s="79"/>
      <c r="W29" s="98"/>
      <c r="X29" s="79"/>
      <c r="Y29" s="98"/>
      <c r="Z29" s="79"/>
      <c r="AA29" s="98"/>
      <c r="AB29" s="79"/>
    </row>
    <row r="30" spans="1:28" ht="19.8" customHeight="1" x14ac:dyDescent="0.3">
      <c r="A30" s="3">
        <f t="shared" si="6"/>
        <v>23</v>
      </c>
      <c r="B30" s="29" t="s">
        <v>2921</v>
      </c>
      <c r="C30" s="4" t="s">
        <v>2918</v>
      </c>
      <c r="D30" s="79">
        <f t="shared" si="7"/>
        <v>28</v>
      </c>
      <c r="E30" s="3">
        <v>25.2</v>
      </c>
      <c r="F30" s="3">
        <v>100</v>
      </c>
      <c r="G30" s="3">
        <v>0.9</v>
      </c>
      <c r="H30" s="42">
        <v>1.492</v>
      </c>
      <c r="I30" s="42">
        <v>0.14499999999999999</v>
      </c>
      <c r="J30" s="3" t="s">
        <v>2812</v>
      </c>
      <c r="K30" s="153">
        <f t="shared" si="0"/>
        <v>37.598399999999998</v>
      </c>
      <c r="L30" s="153">
        <f t="shared" si="1"/>
        <v>32.097284099999989</v>
      </c>
      <c r="M30" s="79">
        <f t="shared" si="2"/>
        <v>37.598399999999998</v>
      </c>
      <c r="N30" s="79">
        <f t="shared" si="3"/>
        <v>32.097284099999989</v>
      </c>
      <c r="O30" s="98"/>
      <c r="P30" s="79"/>
      <c r="Q30" s="98">
        <f t="shared" si="8"/>
        <v>37.598399999999998</v>
      </c>
      <c r="R30" s="79">
        <f t="shared" si="9"/>
        <v>32.097284099999989</v>
      </c>
      <c r="S30" s="98"/>
      <c r="T30" s="79"/>
      <c r="U30" s="98"/>
      <c r="V30" s="79"/>
      <c r="W30" s="98"/>
      <c r="X30" s="79"/>
      <c r="Y30" s="98"/>
      <c r="Z30" s="79"/>
      <c r="AA30" s="98"/>
      <c r="AB30" s="79"/>
    </row>
    <row r="31" spans="1:28" ht="19.8" customHeight="1" x14ac:dyDescent="0.3">
      <c r="A31" s="3">
        <f t="shared" si="6"/>
        <v>24</v>
      </c>
      <c r="B31" s="29" t="s">
        <v>2921</v>
      </c>
      <c r="C31" s="4" t="s">
        <v>2918</v>
      </c>
      <c r="D31" s="79">
        <f t="shared" si="7"/>
        <v>14</v>
      </c>
      <c r="E31" s="3">
        <v>12.6</v>
      </c>
      <c r="F31" s="3">
        <v>100</v>
      </c>
      <c r="G31" s="3">
        <v>0.9</v>
      </c>
      <c r="H31" s="42">
        <v>1.492</v>
      </c>
      <c r="I31" s="42">
        <v>0.14499999999999999</v>
      </c>
      <c r="J31" s="3" t="s">
        <v>2812</v>
      </c>
      <c r="K31" s="153">
        <f t="shared" si="0"/>
        <v>18.799199999999999</v>
      </c>
      <c r="L31" s="153">
        <f t="shared" si="1"/>
        <v>16.048642049999994</v>
      </c>
      <c r="M31" s="79">
        <f t="shared" si="2"/>
        <v>18.799199999999999</v>
      </c>
      <c r="N31" s="79">
        <f t="shared" si="3"/>
        <v>16.048642049999994</v>
      </c>
      <c r="O31" s="98"/>
      <c r="P31" s="79"/>
      <c r="Q31" s="98">
        <f t="shared" si="8"/>
        <v>18.799199999999999</v>
      </c>
      <c r="R31" s="79">
        <f t="shared" si="9"/>
        <v>16.048642049999994</v>
      </c>
      <c r="S31" s="98"/>
      <c r="T31" s="79"/>
      <c r="U31" s="98"/>
      <c r="V31" s="79"/>
      <c r="W31" s="98"/>
      <c r="X31" s="79"/>
      <c r="Y31" s="98"/>
      <c r="Z31" s="79"/>
      <c r="AA31" s="98"/>
      <c r="AB31" s="79"/>
    </row>
    <row r="32" spans="1:28" ht="19.8" customHeight="1" x14ac:dyDescent="0.3">
      <c r="A32" s="3">
        <f t="shared" si="6"/>
        <v>25</v>
      </c>
      <c r="B32" s="29" t="s">
        <v>2921</v>
      </c>
      <c r="C32" s="4" t="s">
        <v>2918</v>
      </c>
      <c r="D32" s="79">
        <f t="shared" si="7"/>
        <v>44</v>
      </c>
      <c r="E32" s="3">
        <v>39.6</v>
      </c>
      <c r="F32" s="3">
        <v>100</v>
      </c>
      <c r="G32" s="3">
        <v>0.9</v>
      </c>
      <c r="H32" s="42">
        <v>1.492</v>
      </c>
      <c r="I32" s="42">
        <v>0.14499999999999999</v>
      </c>
      <c r="J32" s="3" t="s">
        <v>2812</v>
      </c>
      <c r="K32" s="153">
        <f t="shared" si="0"/>
        <v>59.083199999999998</v>
      </c>
      <c r="L32" s="153">
        <f t="shared" si="1"/>
        <v>50.43858929999999</v>
      </c>
      <c r="M32" s="79">
        <f t="shared" si="2"/>
        <v>59.083199999999998</v>
      </c>
      <c r="N32" s="79">
        <f t="shared" si="3"/>
        <v>50.43858929999999</v>
      </c>
      <c r="O32" s="98"/>
      <c r="P32" s="79"/>
      <c r="Q32" s="98">
        <f t="shared" si="8"/>
        <v>59.083199999999998</v>
      </c>
      <c r="R32" s="79">
        <f t="shared" si="9"/>
        <v>50.43858929999999</v>
      </c>
      <c r="S32" s="98"/>
      <c r="T32" s="79"/>
      <c r="U32" s="98"/>
      <c r="V32" s="79"/>
      <c r="W32" s="98"/>
      <c r="X32" s="79"/>
      <c r="Y32" s="98"/>
      <c r="Z32" s="79"/>
      <c r="AA32" s="98"/>
      <c r="AB32" s="79"/>
    </row>
    <row r="33" spans="1:28" ht="19.8" customHeight="1" x14ac:dyDescent="0.3">
      <c r="A33" s="3">
        <f t="shared" si="6"/>
        <v>26</v>
      </c>
      <c r="B33" s="29" t="s">
        <v>2921</v>
      </c>
      <c r="C33" s="4" t="s">
        <v>2918</v>
      </c>
      <c r="D33" s="79">
        <f t="shared" si="7"/>
        <v>34</v>
      </c>
      <c r="E33" s="3">
        <v>30.6</v>
      </c>
      <c r="F33" s="3">
        <v>0</v>
      </c>
      <c r="G33" s="3">
        <v>0.9</v>
      </c>
      <c r="H33" s="42">
        <v>6.8540000000000001</v>
      </c>
      <c r="I33" s="42">
        <v>0.14499999999999999</v>
      </c>
      <c r="J33" s="3" t="s">
        <v>2812</v>
      </c>
      <c r="K33" s="153">
        <f t="shared" si="0"/>
        <v>0</v>
      </c>
      <c r="L33" s="153">
        <f t="shared" si="1"/>
        <v>0</v>
      </c>
      <c r="M33" s="79">
        <f>Q33+S33+U33+O33+W33+Y33+AA33</f>
        <v>209.73240000000001</v>
      </c>
      <c r="N33" s="79">
        <f>R33+T33+V33+P33+X33+Z33+AB33</f>
        <v>179.04592822499998</v>
      </c>
      <c r="O33" s="98"/>
      <c r="P33" s="79"/>
      <c r="Q33" s="98"/>
      <c r="R33" s="79"/>
      <c r="S33" s="98"/>
      <c r="T33" s="79"/>
      <c r="U33" s="98"/>
      <c r="V33" s="79"/>
      <c r="W33" s="98"/>
      <c r="X33" s="79"/>
      <c r="Y33" s="98"/>
      <c r="Z33" s="79"/>
      <c r="AA33" s="98">
        <f>(G33*H33)*D33</f>
        <v>209.73240000000001</v>
      </c>
      <c r="AB33" s="79">
        <f>AA33*I33*0.75*7.85</f>
        <v>179.04592822499998</v>
      </c>
    </row>
    <row r="34" spans="1:28" ht="19.8" customHeight="1" x14ac:dyDescent="0.3">
      <c r="A34" s="3">
        <f t="shared" si="6"/>
        <v>27</v>
      </c>
      <c r="B34" s="29" t="s">
        <v>2921</v>
      </c>
      <c r="C34" s="4" t="s">
        <v>2918</v>
      </c>
      <c r="D34" s="79">
        <f t="shared" si="7"/>
        <v>70</v>
      </c>
      <c r="E34" s="3">
        <v>63</v>
      </c>
      <c r="F34" s="3">
        <v>0</v>
      </c>
      <c r="G34" s="3">
        <v>0.9</v>
      </c>
      <c r="H34" s="42">
        <v>5.5490000000000004</v>
      </c>
      <c r="I34" s="42">
        <v>0.14499999999999999</v>
      </c>
      <c r="J34" s="3" t="s">
        <v>2812</v>
      </c>
      <c r="K34" s="153">
        <f t="shared" si="0"/>
        <v>0</v>
      </c>
      <c r="L34" s="153">
        <f t="shared" si="1"/>
        <v>0</v>
      </c>
      <c r="M34" s="79">
        <f>Q34+S34+U34+O34+W34+Y34+AA34</f>
        <v>349.58700000000005</v>
      </c>
      <c r="N34" s="79">
        <f>R34+T34+V34+P34+X34+Z34+AB34</f>
        <v>298.43805206250005</v>
      </c>
      <c r="O34" s="98"/>
      <c r="P34" s="79"/>
      <c r="Q34" s="98"/>
      <c r="R34" s="79"/>
      <c r="S34" s="98"/>
      <c r="T34" s="79"/>
      <c r="U34" s="98"/>
      <c r="V34" s="79"/>
      <c r="W34" s="98"/>
      <c r="X34" s="79"/>
      <c r="Y34" s="98"/>
      <c r="Z34" s="79"/>
      <c r="AA34" s="98">
        <f>(G34*H34)*D34</f>
        <v>349.58700000000005</v>
      </c>
      <c r="AB34" s="79">
        <f>AA34*I34*0.75*7.85</f>
        <v>298.43805206250005</v>
      </c>
    </row>
    <row r="35" spans="1:28" ht="19.8" customHeight="1" x14ac:dyDescent="0.3">
      <c r="A35" s="3">
        <f t="shared" si="6"/>
        <v>28</v>
      </c>
      <c r="B35" s="29" t="s">
        <v>2915</v>
      </c>
      <c r="C35" s="4" t="s">
        <v>2917</v>
      </c>
      <c r="D35" s="79">
        <f t="shared" si="7"/>
        <v>37.000000000000007</v>
      </c>
      <c r="E35" s="3">
        <v>33.300000000000004</v>
      </c>
      <c r="F35" s="3">
        <v>100</v>
      </c>
      <c r="G35" s="3">
        <v>0.9</v>
      </c>
      <c r="H35" s="42">
        <v>9.2309999999999999</v>
      </c>
      <c r="I35" s="42">
        <v>0.16</v>
      </c>
      <c r="J35" s="3" t="s">
        <v>2812</v>
      </c>
      <c r="K35" s="153">
        <f t="shared" si="0"/>
        <v>307.39230000000003</v>
      </c>
      <c r="L35" s="153">
        <f t="shared" si="1"/>
        <v>289.56354660000005</v>
      </c>
      <c r="M35" s="79">
        <f t="shared" ref="M35:M51" si="10">Q35+S35+U35+O35+W35+Y35</f>
        <v>307.39230000000003</v>
      </c>
      <c r="N35" s="79">
        <f t="shared" ref="N35:N51" si="11">R35+T35+V35+P35+X35+Z35</f>
        <v>289.56354660000005</v>
      </c>
      <c r="O35" s="98">
        <f t="shared" ref="O35:O41" si="12">(G35*H35)*D35</f>
        <v>307.39230000000003</v>
      </c>
      <c r="P35" s="79">
        <f t="shared" ref="P35:P41" si="13">O35*I35*0.75*7.85</f>
        <v>289.56354660000005</v>
      </c>
      <c r="Q35" s="98"/>
      <c r="R35" s="98"/>
      <c r="S35" s="98"/>
      <c r="T35" s="79"/>
      <c r="U35" s="98"/>
      <c r="V35" s="79"/>
      <c r="W35" s="98"/>
      <c r="X35" s="79"/>
      <c r="Y35" s="98"/>
      <c r="Z35" s="79"/>
      <c r="AA35" s="98"/>
      <c r="AB35" s="79"/>
    </row>
    <row r="36" spans="1:28" ht="19.8" customHeight="1" x14ac:dyDescent="0.3">
      <c r="A36" s="3">
        <f t="shared" si="6"/>
        <v>29</v>
      </c>
      <c r="B36" s="29" t="s">
        <v>2915</v>
      </c>
      <c r="C36" s="4" t="s">
        <v>2917</v>
      </c>
      <c r="D36" s="79">
        <f t="shared" si="7"/>
        <v>16</v>
      </c>
      <c r="E36" s="3">
        <v>14.4</v>
      </c>
      <c r="F36" s="3">
        <v>100</v>
      </c>
      <c r="G36" s="3">
        <v>0.9</v>
      </c>
      <c r="H36" s="42">
        <v>27.558</v>
      </c>
      <c r="I36" s="42">
        <v>0.16</v>
      </c>
      <c r="J36" s="3" t="s">
        <v>2812</v>
      </c>
      <c r="K36" s="153">
        <f t="shared" si="0"/>
        <v>396.83519999999999</v>
      </c>
      <c r="L36" s="153">
        <f t="shared" si="1"/>
        <v>373.81875839999998</v>
      </c>
      <c r="M36" s="79">
        <f t="shared" si="10"/>
        <v>396.83519999999999</v>
      </c>
      <c r="N36" s="79">
        <f t="shared" si="11"/>
        <v>373.81875839999998</v>
      </c>
      <c r="O36" s="98">
        <f t="shared" si="12"/>
        <v>396.83519999999999</v>
      </c>
      <c r="P36" s="79">
        <f t="shared" si="13"/>
        <v>373.81875839999998</v>
      </c>
      <c r="Q36" s="98"/>
      <c r="R36" s="98"/>
      <c r="S36" s="98"/>
      <c r="T36" s="79"/>
      <c r="U36" s="98"/>
      <c r="V36" s="79"/>
      <c r="W36" s="98"/>
      <c r="X36" s="79"/>
      <c r="Y36" s="98"/>
      <c r="Z36" s="79"/>
      <c r="AA36" s="98"/>
      <c r="AB36" s="79"/>
    </row>
    <row r="37" spans="1:28" ht="19.8" customHeight="1" x14ac:dyDescent="0.3">
      <c r="A37" s="3">
        <f t="shared" si="6"/>
        <v>30</v>
      </c>
      <c r="B37" s="29" t="s">
        <v>2915</v>
      </c>
      <c r="C37" s="4" t="s">
        <v>2917</v>
      </c>
      <c r="D37" s="79">
        <f t="shared" si="7"/>
        <v>7</v>
      </c>
      <c r="E37" s="3">
        <v>6.3</v>
      </c>
      <c r="F37" s="3">
        <v>100</v>
      </c>
      <c r="G37" s="3">
        <v>0.9</v>
      </c>
      <c r="H37" s="42">
        <v>14.27</v>
      </c>
      <c r="I37" s="42">
        <v>0.16</v>
      </c>
      <c r="J37" s="3" t="s">
        <v>2812</v>
      </c>
      <c r="K37" s="153">
        <f t="shared" si="0"/>
        <v>89.900999999999996</v>
      </c>
      <c r="L37" s="153">
        <f t="shared" si="1"/>
        <v>84.686741999999995</v>
      </c>
      <c r="M37" s="79">
        <f t="shared" si="10"/>
        <v>89.900999999999996</v>
      </c>
      <c r="N37" s="79">
        <f t="shared" si="11"/>
        <v>84.686741999999995</v>
      </c>
      <c r="O37" s="98">
        <f t="shared" si="12"/>
        <v>89.900999999999996</v>
      </c>
      <c r="P37" s="79">
        <f t="shared" si="13"/>
        <v>84.686741999999995</v>
      </c>
      <c r="Q37" s="98"/>
      <c r="R37" s="98"/>
      <c r="S37" s="98"/>
      <c r="T37" s="79"/>
      <c r="U37" s="98"/>
      <c r="V37" s="79"/>
      <c r="W37" s="98"/>
      <c r="X37" s="79"/>
      <c r="Y37" s="98"/>
      <c r="Z37" s="79"/>
      <c r="AA37" s="98"/>
      <c r="AB37" s="79"/>
    </row>
    <row r="38" spans="1:28" ht="19.8" customHeight="1" x14ac:dyDescent="0.3">
      <c r="A38" s="3">
        <f t="shared" si="6"/>
        <v>31</v>
      </c>
      <c r="B38" s="29" t="s">
        <v>2915</v>
      </c>
      <c r="C38" s="4" t="s">
        <v>2917</v>
      </c>
      <c r="D38" s="79">
        <f t="shared" si="7"/>
        <v>15</v>
      </c>
      <c r="E38" s="3">
        <v>13.5</v>
      </c>
      <c r="F38" s="3">
        <v>100</v>
      </c>
      <c r="G38" s="3">
        <v>0.9</v>
      </c>
      <c r="H38" s="42">
        <v>11.202999999999999</v>
      </c>
      <c r="I38" s="42">
        <v>0.16</v>
      </c>
      <c r="J38" s="3" t="s">
        <v>2812</v>
      </c>
      <c r="K38" s="153">
        <f t="shared" si="0"/>
        <v>151.2405</v>
      </c>
      <c r="L38" s="153">
        <f t="shared" si="1"/>
        <v>142.46855099999999</v>
      </c>
      <c r="M38" s="79">
        <f t="shared" si="10"/>
        <v>151.2405</v>
      </c>
      <c r="N38" s="79">
        <f t="shared" si="11"/>
        <v>142.46855099999999</v>
      </c>
      <c r="O38" s="98">
        <f t="shared" si="12"/>
        <v>151.2405</v>
      </c>
      <c r="P38" s="79">
        <f t="shared" si="13"/>
        <v>142.46855099999999</v>
      </c>
      <c r="Q38" s="98"/>
      <c r="R38" s="98"/>
      <c r="S38" s="98"/>
      <c r="T38" s="79"/>
      <c r="U38" s="98"/>
      <c r="V38" s="79"/>
      <c r="W38" s="98"/>
      <c r="X38" s="79"/>
      <c r="Y38" s="98"/>
      <c r="Z38" s="79"/>
      <c r="AA38" s="98"/>
      <c r="AB38" s="79"/>
    </row>
    <row r="39" spans="1:28" ht="19.8" customHeight="1" x14ac:dyDescent="0.3">
      <c r="A39" s="3">
        <f t="shared" si="6"/>
        <v>32</v>
      </c>
      <c r="B39" s="29" t="s">
        <v>2915</v>
      </c>
      <c r="C39" s="4" t="s">
        <v>2917</v>
      </c>
      <c r="D39" s="79">
        <f t="shared" si="7"/>
        <v>17</v>
      </c>
      <c r="E39" s="3">
        <v>15.3</v>
      </c>
      <c r="F39" s="3">
        <v>100</v>
      </c>
      <c r="G39" s="3">
        <v>0.9</v>
      </c>
      <c r="H39" s="42">
        <v>7.1870000000000003</v>
      </c>
      <c r="I39" s="42">
        <v>0.16</v>
      </c>
      <c r="J39" s="3" t="s">
        <v>2812</v>
      </c>
      <c r="K39" s="153">
        <f t="shared" si="0"/>
        <v>109.9611</v>
      </c>
      <c r="L39" s="153">
        <f t="shared" si="1"/>
        <v>103.5833562</v>
      </c>
      <c r="M39" s="79">
        <f t="shared" si="10"/>
        <v>109.9611</v>
      </c>
      <c r="N39" s="79">
        <f t="shared" si="11"/>
        <v>103.5833562</v>
      </c>
      <c r="O39" s="98">
        <f t="shared" si="12"/>
        <v>109.9611</v>
      </c>
      <c r="P39" s="79">
        <f t="shared" si="13"/>
        <v>103.5833562</v>
      </c>
      <c r="Q39" s="98"/>
      <c r="R39" s="98"/>
      <c r="S39" s="98"/>
      <c r="T39" s="79"/>
      <c r="U39" s="98"/>
      <c r="V39" s="79"/>
      <c r="W39" s="98"/>
      <c r="X39" s="79"/>
      <c r="Y39" s="98"/>
      <c r="Z39" s="79"/>
      <c r="AA39" s="98"/>
      <c r="AB39" s="79"/>
    </row>
    <row r="40" spans="1:28" ht="19.8" customHeight="1" x14ac:dyDescent="0.3">
      <c r="A40" s="3">
        <f t="shared" si="6"/>
        <v>33</v>
      </c>
      <c r="B40" s="29" t="s">
        <v>2915</v>
      </c>
      <c r="C40" s="4" t="s">
        <v>2917</v>
      </c>
      <c r="D40" s="79">
        <f t="shared" si="7"/>
        <v>17</v>
      </c>
      <c r="E40" s="3">
        <v>15.3</v>
      </c>
      <c r="F40" s="3">
        <v>100</v>
      </c>
      <c r="G40" s="3">
        <v>0.9</v>
      </c>
      <c r="H40" s="42">
        <v>10.243</v>
      </c>
      <c r="I40" s="42">
        <v>0.16</v>
      </c>
      <c r="J40" s="3" t="s">
        <v>2812</v>
      </c>
      <c r="K40" s="153">
        <f t="shared" si="0"/>
        <v>156.71790000000001</v>
      </c>
      <c r="L40" s="153">
        <f t="shared" si="1"/>
        <v>147.62826179999999</v>
      </c>
      <c r="M40" s="79">
        <f t="shared" si="10"/>
        <v>156.71790000000001</v>
      </c>
      <c r="N40" s="79">
        <f t="shared" si="11"/>
        <v>147.62826179999999</v>
      </c>
      <c r="O40" s="98">
        <f t="shared" si="12"/>
        <v>156.71790000000001</v>
      </c>
      <c r="P40" s="79">
        <f t="shared" si="13"/>
        <v>147.62826179999999</v>
      </c>
      <c r="Q40" s="98"/>
      <c r="R40" s="98"/>
      <c r="S40" s="98"/>
      <c r="T40" s="79"/>
      <c r="U40" s="98"/>
      <c r="V40" s="79"/>
      <c r="W40" s="98"/>
      <c r="X40" s="79"/>
      <c r="Y40" s="98"/>
      <c r="Z40" s="79"/>
      <c r="AA40" s="98"/>
      <c r="AB40" s="79"/>
    </row>
    <row r="41" spans="1:28" ht="19.8" customHeight="1" x14ac:dyDescent="0.3">
      <c r="A41" s="3">
        <f t="shared" si="6"/>
        <v>34</v>
      </c>
      <c r="B41" s="29" t="s">
        <v>2915</v>
      </c>
      <c r="C41" s="4" t="s">
        <v>2917</v>
      </c>
      <c r="D41" s="79">
        <f t="shared" si="7"/>
        <v>19</v>
      </c>
      <c r="E41" s="3">
        <v>17.100000000000001</v>
      </c>
      <c r="F41" s="3">
        <v>50</v>
      </c>
      <c r="G41" s="3">
        <v>0.9</v>
      </c>
      <c r="H41" s="42">
        <v>14.771000000000001</v>
      </c>
      <c r="I41" s="42">
        <v>0.16</v>
      </c>
      <c r="J41" s="3" t="s">
        <v>2812</v>
      </c>
      <c r="K41" s="153">
        <f t="shared" si="0"/>
        <v>126.29205</v>
      </c>
      <c r="L41" s="153">
        <f t="shared" si="1"/>
        <v>118.96711110000001</v>
      </c>
      <c r="M41" s="79">
        <f t="shared" si="10"/>
        <v>252.58410000000001</v>
      </c>
      <c r="N41" s="79">
        <f t="shared" si="11"/>
        <v>237.93422220000002</v>
      </c>
      <c r="O41" s="98">
        <f t="shared" si="12"/>
        <v>252.58410000000001</v>
      </c>
      <c r="P41" s="79">
        <f t="shared" si="13"/>
        <v>237.93422220000002</v>
      </c>
      <c r="Q41" s="98"/>
      <c r="R41" s="98"/>
      <c r="S41" s="98"/>
      <c r="T41" s="79"/>
      <c r="U41" s="98"/>
      <c r="V41" s="79"/>
      <c r="W41" s="98"/>
      <c r="X41" s="79"/>
      <c r="Y41" s="98"/>
      <c r="Z41" s="79"/>
      <c r="AA41" s="98"/>
      <c r="AB41" s="79"/>
    </row>
    <row r="42" spans="1:28" ht="19.8" customHeight="1" x14ac:dyDescent="0.3">
      <c r="A42" s="3">
        <f t="shared" si="6"/>
        <v>35</v>
      </c>
      <c r="B42" s="29" t="s">
        <v>2915</v>
      </c>
      <c r="C42" s="4" t="s">
        <v>2917</v>
      </c>
      <c r="D42" s="79">
        <f t="shared" si="7"/>
        <v>17</v>
      </c>
      <c r="E42" s="3">
        <v>15.3</v>
      </c>
      <c r="F42" s="3">
        <v>70</v>
      </c>
      <c r="G42" s="3">
        <v>0.9</v>
      </c>
      <c r="H42" s="42">
        <v>15.606</v>
      </c>
      <c r="I42" s="42">
        <v>0.16</v>
      </c>
      <c r="J42" s="3" t="s">
        <v>2812</v>
      </c>
      <c r="K42" s="153">
        <f t="shared" si="0"/>
        <v>167.14026000000001</v>
      </c>
      <c r="L42" s="153">
        <f t="shared" si="1"/>
        <v>157.44612491999999</v>
      </c>
      <c r="M42" s="79">
        <f t="shared" si="10"/>
        <v>238.77180000000001</v>
      </c>
      <c r="N42" s="79">
        <f t="shared" si="11"/>
        <v>224.92303559999999</v>
      </c>
      <c r="O42" s="98"/>
      <c r="P42" s="79"/>
      <c r="Q42" s="98"/>
      <c r="R42" s="98"/>
      <c r="S42" s="98"/>
      <c r="T42" s="79"/>
      <c r="U42" s="98"/>
      <c r="V42" s="79"/>
      <c r="W42" s="98"/>
      <c r="X42" s="79"/>
      <c r="Y42" s="98">
        <f>(G42*H42)*D42</f>
        <v>238.77180000000001</v>
      </c>
      <c r="Z42" s="79">
        <f>Y42*I42*0.75*7.85</f>
        <v>224.92303559999999</v>
      </c>
      <c r="AA42" s="98"/>
      <c r="AB42" s="79"/>
    </row>
    <row r="43" spans="1:28" ht="19.8" customHeight="1" x14ac:dyDescent="0.3">
      <c r="A43" s="3">
        <f t="shared" si="6"/>
        <v>36</v>
      </c>
      <c r="B43" s="29" t="s">
        <v>2915</v>
      </c>
      <c r="C43" s="4" t="s">
        <v>2917</v>
      </c>
      <c r="D43" s="79">
        <f t="shared" si="7"/>
        <v>17</v>
      </c>
      <c r="E43" s="3">
        <v>15.3</v>
      </c>
      <c r="F43" s="3">
        <v>70</v>
      </c>
      <c r="G43" s="3">
        <v>0.9</v>
      </c>
      <c r="H43" s="42">
        <v>15.363</v>
      </c>
      <c r="I43" s="42">
        <v>0.16</v>
      </c>
      <c r="J43" s="3" t="s">
        <v>2812</v>
      </c>
      <c r="K43" s="153">
        <f t="shared" si="0"/>
        <v>164.53772999999998</v>
      </c>
      <c r="L43" s="153">
        <f t="shared" si="1"/>
        <v>154.99454165999998</v>
      </c>
      <c r="M43" s="79">
        <f t="shared" si="10"/>
        <v>235.0539</v>
      </c>
      <c r="N43" s="79">
        <f t="shared" si="11"/>
        <v>221.42077380000001</v>
      </c>
      <c r="O43" s="98"/>
      <c r="P43" s="79"/>
      <c r="Q43" s="98"/>
      <c r="R43" s="98"/>
      <c r="S43" s="98"/>
      <c r="T43" s="79"/>
      <c r="U43" s="98"/>
      <c r="V43" s="79"/>
      <c r="W43" s="98"/>
      <c r="X43" s="79"/>
      <c r="Y43" s="98">
        <f>(G43*H43)*D43</f>
        <v>235.0539</v>
      </c>
      <c r="Z43" s="79">
        <f>Y43*I43*0.75*7.85</f>
        <v>221.42077380000001</v>
      </c>
      <c r="AA43" s="98"/>
      <c r="AB43" s="79"/>
    </row>
    <row r="44" spans="1:28" ht="19.8" customHeight="1" x14ac:dyDescent="0.3">
      <c r="A44" s="3">
        <f t="shared" si="6"/>
        <v>37</v>
      </c>
      <c r="B44" s="29" t="s">
        <v>2915</v>
      </c>
      <c r="C44" s="4" t="s">
        <v>2917</v>
      </c>
      <c r="D44" s="79">
        <f t="shared" si="7"/>
        <v>140</v>
      </c>
      <c r="E44" s="3">
        <v>126</v>
      </c>
      <c r="F44" s="3">
        <v>40</v>
      </c>
      <c r="G44" s="3">
        <v>0.9</v>
      </c>
      <c r="H44" s="42">
        <v>22.928000000000001</v>
      </c>
      <c r="I44" s="42">
        <v>0.16</v>
      </c>
      <c r="J44" s="3" t="s">
        <v>2812</v>
      </c>
      <c r="K44" s="153">
        <f t="shared" si="0"/>
        <v>1155.5712000000001</v>
      </c>
      <c r="L44" s="153">
        <f t="shared" si="1"/>
        <v>1088.5480704000001</v>
      </c>
      <c r="M44" s="79">
        <f t="shared" si="10"/>
        <v>2888.9280000000003</v>
      </c>
      <c r="N44" s="79">
        <f t="shared" si="11"/>
        <v>2721.3701760000004</v>
      </c>
      <c r="O44" s="98"/>
      <c r="P44" s="79"/>
      <c r="Q44" s="98"/>
      <c r="R44" s="98"/>
      <c r="S44" s="98"/>
      <c r="T44" s="79"/>
      <c r="U44" s="98"/>
      <c r="V44" s="79"/>
      <c r="W44" s="98">
        <f>(G44*H44)*D44</f>
        <v>2888.9280000000003</v>
      </c>
      <c r="X44" s="79">
        <f>W44*I44*0.75*7.85</f>
        <v>2721.3701760000004</v>
      </c>
      <c r="Y44" s="98"/>
      <c r="Z44" s="79"/>
      <c r="AA44" s="98"/>
      <c r="AB44" s="79"/>
    </row>
    <row r="45" spans="1:28" ht="19.8" customHeight="1" x14ac:dyDescent="0.3">
      <c r="A45" s="3">
        <f t="shared" si="6"/>
        <v>38</v>
      </c>
      <c r="B45" s="29" t="s">
        <v>2915</v>
      </c>
      <c r="C45" s="4" t="s">
        <v>2917</v>
      </c>
      <c r="D45" s="79">
        <f t="shared" si="7"/>
        <v>48</v>
      </c>
      <c r="E45" s="3">
        <v>43.2</v>
      </c>
      <c r="F45" s="3">
        <v>100</v>
      </c>
      <c r="G45" s="3">
        <v>0.9</v>
      </c>
      <c r="H45" s="42">
        <v>10.646000000000001</v>
      </c>
      <c r="I45" s="42">
        <v>0.16</v>
      </c>
      <c r="J45" s="3" t="s">
        <v>2812</v>
      </c>
      <c r="K45" s="153">
        <f t="shared" si="0"/>
        <v>459.90719999999999</v>
      </c>
      <c r="L45" s="153">
        <f t="shared" si="1"/>
        <v>433.23258239999996</v>
      </c>
      <c r="M45" s="79">
        <f t="shared" si="10"/>
        <v>459.90719999999999</v>
      </c>
      <c r="N45" s="79">
        <f t="shared" si="11"/>
        <v>433.23258239999996</v>
      </c>
      <c r="O45" s="98"/>
      <c r="P45" s="79"/>
      <c r="Q45" s="98"/>
      <c r="R45" s="98"/>
      <c r="S45" s="98">
        <f>(G45*H45)*D45</f>
        <v>459.90719999999999</v>
      </c>
      <c r="T45" s="79">
        <f>S45*I45*0.75*7.85</f>
        <v>433.23258239999996</v>
      </c>
      <c r="U45" s="98"/>
      <c r="V45" s="79"/>
      <c r="W45" s="98"/>
      <c r="X45" s="79"/>
      <c r="Y45" s="98"/>
      <c r="Z45" s="79"/>
      <c r="AA45" s="98"/>
      <c r="AB45" s="79"/>
    </row>
    <row r="46" spans="1:28" ht="19.8" customHeight="1" x14ac:dyDescent="0.3">
      <c r="A46" s="3">
        <f t="shared" si="6"/>
        <v>39</v>
      </c>
      <c r="B46" s="29" t="s">
        <v>2915</v>
      </c>
      <c r="C46" s="4" t="s">
        <v>2917</v>
      </c>
      <c r="D46" s="79">
        <f t="shared" si="7"/>
        <v>216</v>
      </c>
      <c r="E46" s="3">
        <v>194.4</v>
      </c>
      <c r="F46" s="3">
        <v>5</v>
      </c>
      <c r="G46" s="3">
        <v>0.9</v>
      </c>
      <c r="H46" s="42">
        <v>20.440999999999999</v>
      </c>
      <c r="I46" s="42">
        <v>0.16</v>
      </c>
      <c r="J46" s="3" t="s">
        <v>2812</v>
      </c>
      <c r="K46" s="153">
        <f t="shared" si="0"/>
        <v>198.68652</v>
      </c>
      <c r="L46" s="153">
        <f t="shared" si="1"/>
        <v>187.16270184000001</v>
      </c>
      <c r="M46" s="79">
        <f t="shared" si="10"/>
        <v>3973.7303999999999</v>
      </c>
      <c r="N46" s="79">
        <f t="shared" si="11"/>
        <v>3743.2540368</v>
      </c>
      <c r="O46" s="98"/>
      <c r="P46" s="79"/>
      <c r="Q46" s="98"/>
      <c r="R46" s="98"/>
      <c r="S46" s="98"/>
      <c r="T46" s="79"/>
      <c r="U46" s="98">
        <f>(G46*H46)*D46</f>
        <v>3973.7303999999999</v>
      </c>
      <c r="V46" s="79">
        <f>U46*I46*0.75*7.85</f>
        <v>3743.2540368</v>
      </c>
      <c r="W46" s="98"/>
      <c r="X46" s="79"/>
      <c r="Y46" s="98"/>
      <c r="Z46" s="79"/>
      <c r="AA46" s="98"/>
      <c r="AB46" s="79"/>
    </row>
    <row r="47" spans="1:28" ht="19.8" customHeight="1" x14ac:dyDescent="0.3">
      <c r="A47" s="3">
        <f t="shared" si="6"/>
        <v>40</v>
      </c>
      <c r="B47" s="29" t="s">
        <v>2915</v>
      </c>
      <c r="C47" s="4" t="s">
        <v>2917</v>
      </c>
      <c r="D47" s="79">
        <f t="shared" si="7"/>
        <v>17</v>
      </c>
      <c r="E47" s="3">
        <v>15.3</v>
      </c>
      <c r="F47" s="3">
        <v>5</v>
      </c>
      <c r="G47" s="3">
        <v>0.9</v>
      </c>
      <c r="H47" s="42">
        <v>10.335000000000001</v>
      </c>
      <c r="I47" s="42">
        <v>0.16</v>
      </c>
      <c r="J47" s="3" t="s">
        <v>2812</v>
      </c>
      <c r="K47" s="153">
        <f t="shared" si="0"/>
        <v>7.9062750000000008</v>
      </c>
      <c r="L47" s="153">
        <f t="shared" si="1"/>
        <v>7.4477110500000014</v>
      </c>
      <c r="M47" s="79">
        <f t="shared" si="10"/>
        <v>158.12550000000002</v>
      </c>
      <c r="N47" s="79">
        <f t="shared" si="11"/>
        <v>148.95422100000002</v>
      </c>
      <c r="O47" s="98"/>
      <c r="P47" s="79"/>
      <c r="Q47" s="98"/>
      <c r="R47" s="98"/>
      <c r="S47" s="98"/>
      <c r="T47" s="79"/>
      <c r="U47" s="98">
        <f>(G47*H47)*D47</f>
        <v>158.12550000000002</v>
      </c>
      <c r="V47" s="79">
        <f>U47*I47*0.75*7.85</f>
        <v>148.95422100000002</v>
      </c>
      <c r="W47" s="98"/>
      <c r="X47" s="79"/>
      <c r="Y47" s="98"/>
      <c r="Z47" s="79"/>
      <c r="AA47" s="98"/>
      <c r="AB47" s="79"/>
    </row>
    <row r="48" spans="1:28" ht="19.8" customHeight="1" x14ac:dyDescent="0.3">
      <c r="A48" s="3">
        <f t="shared" si="6"/>
        <v>41</v>
      </c>
      <c r="B48" s="29" t="s">
        <v>2915</v>
      </c>
      <c r="C48" s="4" t="s">
        <v>2917</v>
      </c>
      <c r="D48" s="79">
        <f t="shared" si="7"/>
        <v>19</v>
      </c>
      <c r="E48" s="3">
        <v>17.100000000000001</v>
      </c>
      <c r="F48" s="3">
        <v>50</v>
      </c>
      <c r="G48" s="3">
        <v>0.9</v>
      </c>
      <c r="H48" s="42">
        <v>14.771000000000001</v>
      </c>
      <c r="I48" s="42">
        <v>0.16</v>
      </c>
      <c r="J48" s="3" t="s">
        <v>2812</v>
      </c>
      <c r="K48" s="153">
        <f t="shared" si="0"/>
        <v>126.29205</v>
      </c>
      <c r="L48" s="153">
        <f t="shared" si="1"/>
        <v>118.96711110000001</v>
      </c>
      <c r="M48" s="79">
        <f t="shared" si="10"/>
        <v>252.58410000000001</v>
      </c>
      <c r="N48" s="79">
        <f t="shared" si="11"/>
        <v>237.93422220000002</v>
      </c>
      <c r="O48" s="98"/>
      <c r="P48" s="79"/>
      <c r="Q48" s="98">
        <f>(G48*H48)*D48</f>
        <v>252.58410000000001</v>
      </c>
      <c r="R48" s="79">
        <f>Q48*I48*0.75*7.85</f>
        <v>237.93422220000002</v>
      </c>
      <c r="S48" s="98"/>
      <c r="T48" s="79"/>
      <c r="U48" s="98"/>
      <c r="V48" s="79"/>
      <c r="W48" s="98"/>
      <c r="X48" s="79"/>
      <c r="Y48" s="98"/>
      <c r="Z48" s="79"/>
      <c r="AA48" s="98"/>
      <c r="AB48" s="79"/>
    </row>
    <row r="49" spans="1:28" ht="19.8" customHeight="1" x14ac:dyDescent="0.3">
      <c r="A49" s="3">
        <f t="shared" si="6"/>
        <v>42</v>
      </c>
      <c r="B49" s="29" t="s">
        <v>2915</v>
      </c>
      <c r="C49" s="4" t="s">
        <v>2917</v>
      </c>
      <c r="D49" s="79">
        <f t="shared" si="7"/>
        <v>34</v>
      </c>
      <c r="E49" s="3">
        <v>30.6</v>
      </c>
      <c r="F49" s="3">
        <v>100</v>
      </c>
      <c r="G49" s="3">
        <v>0.9</v>
      </c>
      <c r="H49" s="42">
        <v>7.6029999999999998</v>
      </c>
      <c r="I49" s="42">
        <v>0.16</v>
      </c>
      <c r="J49" s="3" t="s">
        <v>2812</v>
      </c>
      <c r="K49" s="153">
        <f t="shared" si="0"/>
        <v>232.65179999999998</v>
      </c>
      <c r="L49" s="153">
        <f t="shared" si="1"/>
        <v>219.15799559999994</v>
      </c>
      <c r="M49" s="79">
        <f t="shared" si="10"/>
        <v>232.65179999999998</v>
      </c>
      <c r="N49" s="79">
        <f t="shared" si="11"/>
        <v>219.15799559999994</v>
      </c>
      <c r="O49" s="98"/>
      <c r="P49" s="79"/>
      <c r="Q49" s="98">
        <f>(G49*H49)*D49</f>
        <v>232.65179999999998</v>
      </c>
      <c r="R49" s="79">
        <f>Q49*I49*0.75*7.85</f>
        <v>219.15799559999994</v>
      </c>
      <c r="S49" s="98"/>
      <c r="T49" s="79"/>
      <c r="U49" s="98"/>
      <c r="V49" s="79"/>
      <c r="W49" s="98"/>
      <c r="X49" s="79"/>
      <c r="Y49" s="98"/>
      <c r="Z49" s="79"/>
      <c r="AA49" s="98"/>
      <c r="AB49" s="79"/>
    </row>
    <row r="50" spans="1:28" ht="19.8" customHeight="1" x14ac:dyDescent="0.3">
      <c r="A50" s="3">
        <f t="shared" ref="A50:A52" si="14">A49+1</f>
        <v>43</v>
      </c>
      <c r="B50" s="29" t="s">
        <v>2915</v>
      </c>
      <c r="C50" s="4" t="s">
        <v>2917</v>
      </c>
      <c r="D50" s="79">
        <f t="shared" si="7"/>
        <v>44</v>
      </c>
      <c r="E50" s="3">
        <v>39.6</v>
      </c>
      <c r="F50" s="3">
        <v>100</v>
      </c>
      <c r="G50" s="3">
        <v>0.9</v>
      </c>
      <c r="H50" s="42">
        <v>13.686</v>
      </c>
      <c r="I50" s="42">
        <v>0.16</v>
      </c>
      <c r="J50" s="3" t="s">
        <v>2812</v>
      </c>
      <c r="K50" s="153">
        <f t="shared" si="0"/>
        <v>541.96559999999999</v>
      </c>
      <c r="L50" s="153">
        <f t="shared" si="1"/>
        <v>510.53159519999997</v>
      </c>
      <c r="M50" s="79">
        <f t="shared" si="10"/>
        <v>541.96559999999999</v>
      </c>
      <c r="N50" s="79">
        <f t="shared" si="11"/>
        <v>510.53159519999997</v>
      </c>
      <c r="O50" s="98"/>
      <c r="P50" s="79"/>
      <c r="Q50" s="98">
        <f>(G50*H50)*D50</f>
        <v>541.96559999999999</v>
      </c>
      <c r="R50" s="79">
        <f>Q50*I50*0.75*7.85</f>
        <v>510.53159519999997</v>
      </c>
      <c r="S50" s="98"/>
      <c r="T50" s="79"/>
      <c r="U50" s="98"/>
      <c r="V50" s="79"/>
      <c r="W50" s="98"/>
      <c r="X50" s="79"/>
      <c r="Y50" s="98"/>
      <c r="Z50" s="79"/>
      <c r="AA50" s="98"/>
      <c r="AB50" s="79"/>
    </row>
    <row r="51" spans="1:28" ht="19.8" customHeight="1" x14ac:dyDescent="0.3">
      <c r="A51" s="3">
        <f t="shared" si="14"/>
        <v>44</v>
      </c>
      <c r="B51" s="29" t="s">
        <v>2915</v>
      </c>
      <c r="C51" s="4" t="s">
        <v>2917</v>
      </c>
      <c r="D51" s="79">
        <f t="shared" si="7"/>
        <v>17</v>
      </c>
      <c r="E51" s="3">
        <v>15.3</v>
      </c>
      <c r="F51" s="3">
        <v>100</v>
      </c>
      <c r="G51" s="3">
        <v>0.9</v>
      </c>
      <c r="H51" s="42">
        <v>7.6029999999999998</v>
      </c>
      <c r="I51" s="42">
        <v>0.16</v>
      </c>
      <c r="J51" s="3" t="s">
        <v>2812</v>
      </c>
      <c r="K51" s="153">
        <f t="shared" si="0"/>
        <v>116.32589999999999</v>
      </c>
      <c r="L51" s="153">
        <f t="shared" si="1"/>
        <v>109.57899779999997</v>
      </c>
      <c r="M51" s="79">
        <f t="shared" si="10"/>
        <v>116.32589999999999</v>
      </c>
      <c r="N51" s="79">
        <f t="shared" si="11"/>
        <v>109.57899779999997</v>
      </c>
      <c r="O51" s="98"/>
      <c r="P51" s="79"/>
      <c r="Q51" s="98">
        <f>(G51*H51)*D51</f>
        <v>116.32589999999999</v>
      </c>
      <c r="R51" s="79">
        <f>Q51*I51*0.75*7.85</f>
        <v>109.57899779999997</v>
      </c>
      <c r="S51" s="98"/>
      <c r="T51" s="79"/>
      <c r="U51" s="98"/>
      <c r="V51" s="79"/>
      <c r="W51" s="98"/>
      <c r="X51" s="79"/>
      <c r="Y51" s="98"/>
      <c r="Z51" s="79"/>
      <c r="AA51" s="98"/>
      <c r="AB51" s="79"/>
    </row>
    <row r="52" spans="1:28" ht="19.8" customHeight="1" x14ac:dyDescent="0.3">
      <c r="A52" s="3">
        <f t="shared" si="14"/>
        <v>45</v>
      </c>
      <c r="B52" s="29" t="s">
        <v>2915</v>
      </c>
      <c r="C52" s="4" t="s">
        <v>2917</v>
      </c>
      <c r="D52" s="79">
        <f t="shared" si="7"/>
        <v>74.000000000000014</v>
      </c>
      <c r="E52" s="3">
        <v>66.600000000000009</v>
      </c>
      <c r="F52" s="3">
        <v>0</v>
      </c>
      <c r="G52" s="3">
        <v>0.9</v>
      </c>
      <c r="H52" s="42">
        <v>8.6839999999999993</v>
      </c>
      <c r="I52" s="42">
        <v>0.16</v>
      </c>
      <c r="J52" s="3" t="s">
        <v>2812</v>
      </c>
      <c r="K52" s="153">
        <f t="shared" si="0"/>
        <v>0</v>
      </c>
      <c r="L52" s="153">
        <f t="shared" si="1"/>
        <v>0</v>
      </c>
      <c r="M52" s="79">
        <f>Q52+S52+U52+O52+W52+Y52+AA52</f>
        <v>578.35440000000006</v>
      </c>
      <c r="N52" s="79">
        <f>R52+T52+V52+P52+X52+Z52+AB52</f>
        <v>544.80984480000006</v>
      </c>
      <c r="O52" s="98"/>
      <c r="P52" s="79"/>
      <c r="Q52" s="98"/>
      <c r="R52" s="79"/>
      <c r="S52" s="98"/>
      <c r="T52" s="79"/>
      <c r="U52" s="98"/>
      <c r="V52" s="79"/>
      <c r="W52" s="98"/>
      <c r="X52" s="79"/>
      <c r="Y52" s="98"/>
      <c r="Z52" s="79"/>
      <c r="AA52" s="98">
        <f>(G52*H52)*D52</f>
        <v>578.35440000000006</v>
      </c>
      <c r="AB52" s="79">
        <f>AA52*I52*0.75*7.85</f>
        <v>544.80984480000006</v>
      </c>
    </row>
    <row r="53" spans="1:28" ht="19.8" customHeight="1" x14ac:dyDescent="0.3">
      <c r="I53" s="199" t="s">
        <v>2828</v>
      </c>
      <c r="J53" s="199"/>
      <c r="K53" s="80">
        <f t="shared" ref="K53:L53" si="15">SUBTOTAL(9,K8:K52)</f>
        <v>5982.7412249999998</v>
      </c>
      <c r="L53" s="80">
        <f t="shared" si="15"/>
        <v>5505.6211269300002</v>
      </c>
      <c r="M53" s="80">
        <f>SUBTOTAL(9,M8:M52)</f>
        <v>16700.1633</v>
      </c>
      <c r="N53" s="80">
        <f t="shared" ref="N53:AB53" si="16">SUBTOTAL(9,N8:N52)</f>
        <v>15240.612930862499</v>
      </c>
      <c r="O53" s="80">
        <f t="shared" si="16"/>
        <v>1747.9629</v>
      </c>
      <c r="P53" s="80">
        <f t="shared" si="16"/>
        <v>1621.559400525</v>
      </c>
      <c r="Q53" s="80">
        <f t="shared" si="16"/>
        <v>1358.3754000000001</v>
      </c>
      <c r="R53" s="80">
        <f t="shared" si="16"/>
        <v>1260.6158628000001</v>
      </c>
      <c r="S53" s="80">
        <f t="shared" si="16"/>
        <v>545.84640000000002</v>
      </c>
      <c r="T53" s="80">
        <f t="shared" si="16"/>
        <v>506.59780319999993</v>
      </c>
      <c r="U53" s="80">
        <f t="shared" si="16"/>
        <v>6568.0694999999996</v>
      </c>
      <c r="V53" s="80">
        <f t="shared" si="16"/>
        <v>5971.9733554499999</v>
      </c>
      <c r="W53" s="80">
        <f t="shared" si="16"/>
        <v>4750.2432000000008</v>
      </c>
      <c r="X53" s="80">
        <f t="shared" si="16"/>
        <v>4310.3516958</v>
      </c>
      <c r="Y53" s="80">
        <f t="shared" si="16"/>
        <v>591.99209999999994</v>
      </c>
      <c r="Z53" s="80">
        <f t="shared" si="16"/>
        <v>547.22098800000003</v>
      </c>
      <c r="AA53" s="80">
        <f t="shared" si="16"/>
        <v>1137.6738</v>
      </c>
      <c r="AB53" s="80">
        <f t="shared" si="16"/>
        <v>1022.2938250875001</v>
      </c>
    </row>
    <row r="58" spans="1:28" ht="19.8" customHeight="1" x14ac:dyDescent="0.3">
      <c r="P58" s="142"/>
    </row>
    <row r="61" spans="1:28" ht="19.8" customHeight="1" x14ac:dyDescent="0.3">
      <c r="W61" s="1" t="s">
        <v>2829</v>
      </c>
    </row>
  </sheetData>
  <autoFilter ref="A7:AB52" xr:uid="{C9B7044E-C065-4F3A-B01C-7BEABAA8F1F5}"/>
  <sortState xmlns:xlrd2="http://schemas.microsoft.com/office/spreadsheetml/2017/richdata2" ref="B8:AB52">
    <sortCondition ref="B52"/>
  </sortState>
  <mergeCells count="18">
    <mergeCell ref="AA5:AB5"/>
    <mergeCell ref="E5:E6"/>
    <mergeCell ref="A5:A6"/>
    <mergeCell ref="B5:B6"/>
    <mergeCell ref="C5:C6"/>
    <mergeCell ref="D5:D6"/>
    <mergeCell ref="I5:J6"/>
    <mergeCell ref="Y5:Z5"/>
    <mergeCell ref="O5:P5"/>
    <mergeCell ref="Q5:R5"/>
    <mergeCell ref="S5:T5"/>
    <mergeCell ref="U5:V5"/>
    <mergeCell ref="W5:X5"/>
    <mergeCell ref="I53:J53"/>
    <mergeCell ref="G5:H5"/>
    <mergeCell ref="F5:F6"/>
    <mergeCell ref="K5:L5"/>
    <mergeCell ref="M5:N5"/>
  </mergeCells>
  <printOptions horizontalCentered="1"/>
  <pageMargins left="0.70866141732283472" right="0.70866141732283472" top="0.74803149606299213" bottom="0.74803149606299213" header="0.31496062992125984" footer="0.31496062992125984"/>
  <pageSetup paperSize="8" scale="62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D7EE6-33A6-4467-AF08-9204E87AC639}">
  <sheetPr>
    <tabColor rgb="FFFFFF00"/>
  </sheetPr>
  <dimension ref="B3:S63"/>
  <sheetViews>
    <sheetView topLeftCell="A40" workbookViewId="0">
      <selection activeCell="M34" sqref="M34"/>
    </sheetView>
  </sheetViews>
  <sheetFormatPr defaultRowHeight="14.4" x14ac:dyDescent="0.3"/>
  <cols>
    <col min="1" max="1" width="4.33203125" customWidth="1"/>
    <col min="2" max="2" width="5.109375" customWidth="1"/>
    <col min="3" max="3" width="41.6640625" customWidth="1"/>
    <col min="4" max="4" width="25.77734375" customWidth="1"/>
    <col min="5" max="7" width="7.33203125" customWidth="1"/>
    <col min="8" max="8" width="6.21875" customWidth="1"/>
    <col min="9" max="9" width="5.21875" customWidth="1"/>
    <col min="10" max="10" width="12.6640625" customWidth="1"/>
    <col min="11" max="11" width="23.109375" customWidth="1"/>
  </cols>
  <sheetData>
    <row r="3" spans="2:14" ht="18" x14ac:dyDescent="0.3">
      <c r="B3" s="132" t="s">
        <v>2830</v>
      </c>
      <c r="C3" s="65"/>
      <c r="D3" s="65"/>
      <c r="E3" s="1"/>
      <c r="F3" s="1"/>
      <c r="G3" s="1"/>
      <c r="H3" s="1"/>
      <c r="I3" s="1"/>
      <c r="J3" s="1"/>
      <c r="K3" s="1"/>
    </row>
    <row r="4" spans="2:14" x14ac:dyDescent="0.3">
      <c r="B4" s="1"/>
      <c r="C4" s="65"/>
      <c r="D4" s="65"/>
      <c r="E4" s="1"/>
      <c r="F4" s="1"/>
      <c r="G4" s="1"/>
      <c r="H4" s="1"/>
      <c r="I4" s="1"/>
      <c r="J4" s="1"/>
      <c r="K4" s="1"/>
    </row>
    <row r="5" spans="2:14" x14ac:dyDescent="0.3">
      <c r="B5" s="208" t="s">
        <v>0</v>
      </c>
      <c r="C5" s="209" t="s">
        <v>2831</v>
      </c>
      <c r="D5" s="210" t="s">
        <v>2860</v>
      </c>
      <c r="E5" s="208" t="s">
        <v>2832</v>
      </c>
      <c r="F5" s="208"/>
      <c r="G5" s="208"/>
      <c r="H5" s="208" t="s">
        <v>9</v>
      </c>
      <c r="I5" s="208" t="s">
        <v>24</v>
      </c>
      <c r="J5" s="208" t="s">
        <v>2734</v>
      </c>
      <c r="K5" s="208" t="s">
        <v>2687</v>
      </c>
    </row>
    <row r="6" spans="2:14" x14ac:dyDescent="0.3">
      <c r="B6" s="208"/>
      <c r="C6" s="209"/>
      <c r="D6" s="211"/>
      <c r="E6" s="145" t="s">
        <v>2833</v>
      </c>
      <c r="F6" s="145" t="s">
        <v>23</v>
      </c>
      <c r="G6" s="145" t="s">
        <v>2834</v>
      </c>
      <c r="H6" s="208"/>
      <c r="I6" s="208"/>
      <c r="J6" s="208"/>
      <c r="K6" s="208"/>
    </row>
    <row r="7" spans="2:14" ht="9.6" customHeight="1" x14ac:dyDescent="0.3">
      <c r="B7" s="3"/>
      <c r="C7" s="29"/>
      <c r="D7" s="29"/>
      <c r="E7" s="3"/>
      <c r="F7" s="3"/>
      <c r="G7" s="3"/>
      <c r="H7" s="3"/>
      <c r="I7" s="3"/>
      <c r="J7" s="3"/>
      <c r="K7" s="3"/>
    </row>
    <row r="8" spans="2:14" ht="16.2" customHeight="1" x14ac:dyDescent="0.3">
      <c r="B8" s="146" t="s">
        <v>2835</v>
      </c>
      <c r="C8" s="147"/>
      <c r="D8" s="147"/>
      <c r="E8" s="148"/>
      <c r="F8" s="148"/>
      <c r="G8" s="148"/>
      <c r="H8" s="148"/>
      <c r="I8" s="148"/>
      <c r="J8" s="148"/>
      <c r="K8" s="43"/>
    </row>
    <row r="9" spans="2:14" ht="16.2" customHeight="1" x14ac:dyDescent="0.3">
      <c r="B9" s="3">
        <v>1</v>
      </c>
      <c r="C9" s="29" t="s">
        <v>2836</v>
      </c>
      <c r="D9" s="29"/>
      <c r="E9" s="3">
        <v>1200</v>
      </c>
      <c r="F9" s="3">
        <v>2400</v>
      </c>
      <c r="G9" s="3">
        <v>25</v>
      </c>
      <c r="H9" s="3">
        <v>6</v>
      </c>
      <c r="I9" s="3" t="s">
        <v>2652</v>
      </c>
      <c r="J9" s="3">
        <f t="shared" ref="J9:J14" si="0">E9*F9*G9*H9*0.00000785</f>
        <v>3391.2</v>
      </c>
      <c r="K9" s="3"/>
    </row>
    <row r="10" spans="2:14" ht="16.2" customHeight="1" x14ac:dyDescent="0.3">
      <c r="B10" s="3">
        <f>B9+1</f>
        <v>2</v>
      </c>
      <c r="C10" s="29" t="s">
        <v>2837</v>
      </c>
      <c r="D10" s="29"/>
      <c r="E10" s="3">
        <v>1200</v>
      </c>
      <c r="F10" s="3">
        <v>2400</v>
      </c>
      <c r="G10" s="3">
        <v>30</v>
      </c>
      <c r="H10" s="3">
        <v>1</v>
      </c>
      <c r="I10" s="3" t="s">
        <v>2652</v>
      </c>
      <c r="J10" s="3">
        <f t="shared" si="0"/>
        <v>678.2399999999999</v>
      </c>
      <c r="K10" s="3"/>
    </row>
    <row r="11" spans="2:14" ht="16.2" customHeight="1" x14ac:dyDescent="0.3">
      <c r="B11" s="3">
        <f>B10+1</f>
        <v>3</v>
      </c>
      <c r="C11" s="29" t="s">
        <v>2838</v>
      </c>
      <c r="D11" s="29"/>
      <c r="E11" s="3">
        <v>1200</v>
      </c>
      <c r="F11" s="3">
        <v>2400</v>
      </c>
      <c r="G11" s="3">
        <v>32</v>
      </c>
      <c r="H11" s="3">
        <v>5</v>
      </c>
      <c r="I11" s="3" t="s">
        <v>2652</v>
      </c>
      <c r="J11" s="3">
        <f t="shared" si="0"/>
        <v>3617.2799999999997</v>
      </c>
      <c r="K11" s="3"/>
    </row>
    <row r="12" spans="2:14" ht="16.2" customHeight="1" x14ac:dyDescent="0.3">
      <c r="B12" s="3">
        <f>B11+1</f>
        <v>4</v>
      </c>
      <c r="C12" s="29" t="s">
        <v>2839</v>
      </c>
      <c r="D12" s="29"/>
      <c r="E12" s="3">
        <v>1200</v>
      </c>
      <c r="F12" s="3">
        <v>2400</v>
      </c>
      <c r="G12" s="3">
        <v>35</v>
      </c>
      <c r="H12" s="3">
        <v>2</v>
      </c>
      <c r="I12" s="3" t="s">
        <v>2652</v>
      </c>
      <c r="J12" s="3">
        <f t="shared" si="0"/>
        <v>1582.56</v>
      </c>
      <c r="K12" s="3"/>
    </row>
    <row r="13" spans="2:14" ht="16.2" customHeight="1" x14ac:dyDescent="0.3">
      <c r="B13" s="3">
        <f>B12+1</f>
        <v>5</v>
      </c>
      <c r="C13" s="29" t="s">
        <v>2840</v>
      </c>
      <c r="D13" s="29"/>
      <c r="E13" s="3">
        <v>1200</v>
      </c>
      <c r="F13" s="3">
        <v>2400</v>
      </c>
      <c r="G13" s="3">
        <v>50</v>
      </c>
      <c r="H13" s="3">
        <v>7</v>
      </c>
      <c r="I13" s="3" t="s">
        <v>2652</v>
      </c>
      <c r="J13" s="3">
        <f t="shared" si="0"/>
        <v>7912.7999999999993</v>
      </c>
      <c r="K13" s="3"/>
    </row>
    <row r="14" spans="2:14" ht="16.2" customHeight="1" x14ac:dyDescent="0.3">
      <c r="B14" s="3">
        <f>B13+1</f>
        <v>6</v>
      </c>
      <c r="C14" s="29" t="s">
        <v>2841</v>
      </c>
      <c r="D14" s="29"/>
      <c r="E14" s="3">
        <v>1200</v>
      </c>
      <c r="F14" s="3">
        <v>2400</v>
      </c>
      <c r="G14" s="3">
        <v>60</v>
      </c>
      <c r="H14" s="3">
        <v>1</v>
      </c>
      <c r="I14" s="3" t="s">
        <v>2652</v>
      </c>
      <c r="J14" s="3">
        <f t="shared" si="0"/>
        <v>1356.4799999999998</v>
      </c>
      <c r="K14" s="3"/>
      <c r="N14" s="149"/>
    </row>
    <row r="15" spans="2:14" ht="16.2" customHeight="1" x14ac:dyDescent="0.3">
      <c r="B15" s="207" t="s">
        <v>2842</v>
      </c>
      <c r="C15" s="207"/>
      <c r="D15" s="207"/>
      <c r="E15" s="207"/>
      <c r="F15" s="207"/>
      <c r="G15" s="207"/>
      <c r="H15" s="207"/>
      <c r="I15" s="207"/>
      <c r="J15" s="207"/>
      <c r="K15" s="207"/>
    </row>
    <row r="16" spans="2:14" ht="16.2" customHeight="1" x14ac:dyDescent="0.3">
      <c r="B16" s="3">
        <v>1</v>
      </c>
      <c r="C16" s="29" t="s">
        <v>2843</v>
      </c>
      <c r="D16" s="29"/>
      <c r="E16" s="3">
        <v>1200</v>
      </c>
      <c r="F16" s="3">
        <v>2400</v>
      </c>
      <c r="G16" s="3">
        <v>10</v>
      </c>
      <c r="H16" s="3">
        <v>65</v>
      </c>
      <c r="I16" s="3" t="s">
        <v>2652</v>
      </c>
      <c r="J16" s="3">
        <f>E16*F16*G16*H16*0.00000785</f>
        <v>14695.199999999999</v>
      </c>
      <c r="K16" s="3"/>
    </row>
    <row r="17" spans="2:13" ht="16.2" customHeight="1" x14ac:dyDescent="0.3">
      <c r="B17" s="3">
        <f>B16+1</f>
        <v>2</v>
      </c>
      <c r="C17" s="29" t="s">
        <v>2844</v>
      </c>
      <c r="D17" s="29"/>
      <c r="E17" s="3">
        <v>1200</v>
      </c>
      <c r="F17" s="3">
        <v>2400</v>
      </c>
      <c r="G17" s="3">
        <v>20</v>
      </c>
      <c r="H17" s="3">
        <v>33</v>
      </c>
      <c r="I17" s="3" t="s">
        <v>2652</v>
      </c>
      <c r="J17" s="3">
        <f>E17*F17*G17*H17*0.00000785</f>
        <v>14921.279999999999</v>
      </c>
      <c r="K17" s="3"/>
    </row>
    <row r="18" spans="2:13" ht="16.2" customHeight="1" x14ac:dyDescent="0.3">
      <c r="B18" s="207" t="s">
        <v>2845</v>
      </c>
      <c r="C18" s="207"/>
      <c r="D18" s="207"/>
      <c r="E18" s="207"/>
      <c r="F18" s="207"/>
      <c r="G18" s="207"/>
      <c r="H18" s="207"/>
      <c r="I18" s="207"/>
      <c r="J18" s="207"/>
      <c r="K18" s="207"/>
    </row>
    <row r="19" spans="2:13" ht="16.2" customHeight="1" x14ac:dyDescent="0.3">
      <c r="B19" s="3">
        <v>1</v>
      </c>
      <c r="C19" s="29" t="s">
        <v>2846</v>
      </c>
      <c r="D19" s="29"/>
      <c r="E19" s="6" t="s">
        <v>3</v>
      </c>
      <c r="F19" s="3">
        <v>6000</v>
      </c>
      <c r="G19" s="6" t="s">
        <v>3</v>
      </c>
      <c r="H19" s="3">
        <v>229</v>
      </c>
      <c r="I19" s="3" t="s">
        <v>2652</v>
      </c>
      <c r="J19" s="3">
        <f>H19*(F19/1000)*4</f>
        <v>5496</v>
      </c>
      <c r="K19" s="3"/>
    </row>
    <row r="20" spans="2:13" ht="16.2" customHeight="1" x14ac:dyDescent="0.3">
      <c r="B20" s="3">
        <v>2</v>
      </c>
      <c r="C20" s="29" t="s">
        <v>2847</v>
      </c>
      <c r="D20" s="29"/>
      <c r="E20" s="6" t="s">
        <v>3</v>
      </c>
      <c r="F20" s="6" t="s">
        <v>3</v>
      </c>
      <c r="G20" s="6" t="s">
        <v>3</v>
      </c>
      <c r="H20" s="3">
        <v>100</v>
      </c>
      <c r="I20" s="3" t="s">
        <v>2652</v>
      </c>
      <c r="J20" s="3">
        <f>0.36*H20</f>
        <v>36</v>
      </c>
      <c r="K20" s="3"/>
    </row>
    <row r="21" spans="2:13" ht="16.2" customHeight="1" x14ac:dyDescent="0.3">
      <c r="B21" s="3">
        <v>3</v>
      </c>
      <c r="C21" s="29" t="s">
        <v>2580</v>
      </c>
      <c r="D21" s="29"/>
      <c r="E21" s="3">
        <v>100</v>
      </c>
      <c r="F21" s="3">
        <v>6000</v>
      </c>
      <c r="G21" s="3">
        <v>6</v>
      </c>
      <c r="H21" s="3">
        <v>80</v>
      </c>
      <c r="I21" s="3" t="s">
        <v>2652</v>
      </c>
      <c r="J21" s="3">
        <f>E21*F21*G21*H21*0.00000785</f>
        <v>2260.7999999999997</v>
      </c>
      <c r="K21" s="3"/>
    </row>
    <row r="22" spans="2:13" ht="16.2" customHeight="1" x14ac:dyDescent="0.3">
      <c r="B22" s="207" t="s">
        <v>2848</v>
      </c>
      <c r="C22" s="207"/>
      <c r="D22" s="207"/>
      <c r="E22" s="207"/>
      <c r="F22" s="207"/>
      <c r="G22" s="207"/>
      <c r="H22" s="207"/>
      <c r="I22" s="207"/>
      <c r="J22" s="207"/>
      <c r="K22" s="207"/>
    </row>
    <row r="23" spans="2:13" ht="16.2" customHeight="1" x14ac:dyDescent="0.3">
      <c r="B23" s="3">
        <v>1</v>
      </c>
      <c r="C23" s="29" t="s">
        <v>2896</v>
      </c>
      <c r="D23" s="29"/>
      <c r="E23" s="6" t="s">
        <v>3</v>
      </c>
      <c r="F23" s="3">
        <v>500</v>
      </c>
      <c r="G23" s="6" t="s">
        <v>3</v>
      </c>
      <c r="H23" s="7">
        <v>53.199999999999996</v>
      </c>
      <c r="I23" s="3" t="s">
        <v>2652</v>
      </c>
      <c r="J23" s="3"/>
      <c r="K23" s="3"/>
    </row>
    <row r="24" spans="2:13" ht="16.2" customHeight="1" x14ac:dyDescent="0.3">
      <c r="B24" s="3">
        <f>B23+1</f>
        <v>2</v>
      </c>
      <c r="C24" s="29" t="s">
        <v>2901</v>
      </c>
      <c r="D24" s="29"/>
      <c r="E24" s="6" t="s">
        <v>3</v>
      </c>
      <c r="F24" s="3">
        <v>500</v>
      </c>
      <c r="G24" s="6" t="s">
        <v>3</v>
      </c>
      <c r="H24" s="7">
        <v>64.8</v>
      </c>
      <c r="I24" s="3" t="s">
        <v>2652</v>
      </c>
      <c r="J24" s="3"/>
      <c r="K24" s="3"/>
    </row>
    <row r="25" spans="2:13" ht="16.2" customHeight="1" x14ac:dyDescent="0.3">
      <c r="B25" s="3">
        <f t="shared" ref="B25:B38" si="1">B24+1</f>
        <v>3</v>
      </c>
      <c r="C25" s="29" t="s">
        <v>2902</v>
      </c>
      <c r="D25" s="29"/>
      <c r="E25" s="6" t="s">
        <v>3</v>
      </c>
      <c r="F25" s="3">
        <v>500</v>
      </c>
      <c r="G25" s="6" t="s">
        <v>3</v>
      </c>
      <c r="H25" s="7">
        <v>209.4</v>
      </c>
      <c r="I25" s="3" t="s">
        <v>2652</v>
      </c>
      <c r="J25" s="3"/>
      <c r="K25" s="3"/>
    </row>
    <row r="26" spans="2:13" ht="16.2" customHeight="1" x14ac:dyDescent="0.3">
      <c r="B26" s="3">
        <f t="shared" si="1"/>
        <v>4</v>
      </c>
      <c r="C26" s="29" t="s">
        <v>2903</v>
      </c>
      <c r="D26" s="29"/>
      <c r="E26" s="6" t="s">
        <v>3</v>
      </c>
      <c r="F26" s="3">
        <v>500</v>
      </c>
      <c r="G26" s="6" t="s">
        <v>3</v>
      </c>
      <c r="H26" s="7">
        <v>88.400000000000034</v>
      </c>
      <c r="I26" s="3" t="s">
        <v>2652</v>
      </c>
      <c r="J26" s="3"/>
      <c r="K26" s="3"/>
    </row>
    <row r="27" spans="2:13" ht="16.2" customHeight="1" x14ac:dyDescent="0.3">
      <c r="B27" s="3">
        <f t="shared" si="1"/>
        <v>5</v>
      </c>
      <c r="C27" s="29" t="s">
        <v>2904</v>
      </c>
      <c r="D27" s="29"/>
      <c r="E27" s="6" t="s">
        <v>3</v>
      </c>
      <c r="F27" s="3">
        <v>500</v>
      </c>
      <c r="G27" s="6" t="s">
        <v>3</v>
      </c>
      <c r="H27" s="7">
        <v>14</v>
      </c>
      <c r="I27" s="3" t="s">
        <v>2652</v>
      </c>
      <c r="J27" s="3"/>
      <c r="K27" s="3"/>
    </row>
    <row r="28" spans="2:13" ht="16.2" customHeight="1" x14ac:dyDescent="0.3">
      <c r="B28" s="3">
        <f t="shared" si="1"/>
        <v>6</v>
      </c>
      <c r="C28" s="29" t="s">
        <v>2905</v>
      </c>
      <c r="D28" s="29"/>
      <c r="E28" s="6" t="s">
        <v>3</v>
      </c>
      <c r="F28" s="3">
        <v>500</v>
      </c>
      <c r="G28" s="6" t="s">
        <v>3</v>
      </c>
      <c r="H28" s="7">
        <v>2</v>
      </c>
      <c r="I28" s="3" t="s">
        <v>2652</v>
      </c>
      <c r="J28" s="3"/>
      <c r="K28" s="3"/>
    </row>
    <row r="29" spans="2:13" ht="16.2" customHeight="1" x14ac:dyDescent="0.3">
      <c r="B29" s="3">
        <f t="shared" si="1"/>
        <v>7</v>
      </c>
      <c r="C29" s="29" t="s">
        <v>2906</v>
      </c>
      <c r="D29" s="29"/>
      <c r="E29" s="6" t="s">
        <v>3</v>
      </c>
      <c r="F29" s="3">
        <v>500</v>
      </c>
      <c r="G29" s="6" t="s">
        <v>3</v>
      </c>
      <c r="H29" s="7">
        <v>16.000000000000004</v>
      </c>
      <c r="I29" s="3" t="s">
        <v>2652</v>
      </c>
      <c r="J29" s="3"/>
      <c r="K29" s="3"/>
    </row>
    <row r="30" spans="2:13" ht="16.2" customHeight="1" x14ac:dyDescent="0.3">
      <c r="B30" s="3">
        <f t="shared" si="1"/>
        <v>8</v>
      </c>
      <c r="C30" s="29" t="s">
        <v>2907</v>
      </c>
      <c r="D30" s="29"/>
      <c r="E30" s="6" t="s">
        <v>3</v>
      </c>
      <c r="F30" s="3">
        <v>500</v>
      </c>
      <c r="G30" s="6" t="s">
        <v>3</v>
      </c>
      <c r="H30" s="7">
        <v>118.79999999999998</v>
      </c>
      <c r="I30" s="3" t="s">
        <v>2652</v>
      </c>
      <c r="J30" s="3"/>
      <c r="K30" s="3"/>
    </row>
    <row r="31" spans="2:13" ht="16.2" customHeight="1" x14ac:dyDescent="0.3">
      <c r="B31" s="3">
        <f t="shared" si="1"/>
        <v>9</v>
      </c>
      <c r="C31" s="29" t="s">
        <v>2908</v>
      </c>
      <c r="D31" s="29"/>
      <c r="E31" s="6" t="s">
        <v>3</v>
      </c>
      <c r="F31" s="3">
        <v>500</v>
      </c>
      <c r="G31" s="6" t="s">
        <v>3</v>
      </c>
      <c r="H31" s="7">
        <v>19.599999999999998</v>
      </c>
      <c r="I31" s="3" t="s">
        <v>2652</v>
      </c>
      <c r="J31" s="3"/>
      <c r="K31" s="3"/>
    </row>
    <row r="32" spans="2:13" ht="16.2" customHeight="1" x14ac:dyDescent="0.3">
      <c r="B32" s="3">
        <f t="shared" si="1"/>
        <v>10</v>
      </c>
      <c r="C32" s="29" t="s">
        <v>2909</v>
      </c>
      <c r="D32" s="29"/>
      <c r="E32" s="6" t="s">
        <v>3</v>
      </c>
      <c r="F32" s="3">
        <v>500</v>
      </c>
      <c r="G32" s="6" t="s">
        <v>3</v>
      </c>
      <c r="H32" s="7">
        <v>11.600000000000001</v>
      </c>
      <c r="I32" s="3" t="s">
        <v>2652</v>
      </c>
      <c r="J32" s="3"/>
      <c r="K32" s="3"/>
      <c r="M32" t="s">
        <v>2912</v>
      </c>
    </row>
    <row r="33" spans="2:11" ht="16.2" customHeight="1" x14ac:dyDescent="0.3">
      <c r="B33" s="3">
        <f t="shared" si="1"/>
        <v>11</v>
      </c>
      <c r="C33" s="29" t="s">
        <v>2910</v>
      </c>
      <c r="D33" s="29"/>
      <c r="E33" s="6" t="s">
        <v>3</v>
      </c>
      <c r="F33" s="3">
        <v>500</v>
      </c>
      <c r="G33" s="6" t="s">
        <v>3</v>
      </c>
      <c r="H33" s="7">
        <v>8</v>
      </c>
      <c r="I33" s="3" t="s">
        <v>2652</v>
      </c>
      <c r="J33" s="3"/>
      <c r="K33" s="3"/>
    </row>
    <row r="34" spans="2:11" ht="16.2" customHeight="1" x14ac:dyDescent="0.3">
      <c r="B34" s="3">
        <f t="shared" si="1"/>
        <v>12</v>
      </c>
      <c r="C34" s="29" t="s">
        <v>2911</v>
      </c>
      <c r="D34" s="29"/>
      <c r="E34" s="6" t="s">
        <v>3</v>
      </c>
      <c r="F34" s="3">
        <v>500</v>
      </c>
      <c r="G34" s="6" t="s">
        <v>3</v>
      </c>
      <c r="H34" s="7">
        <v>2</v>
      </c>
      <c r="I34" s="3" t="s">
        <v>2652</v>
      </c>
      <c r="J34" s="3"/>
      <c r="K34" s="3"/>
    </row>
    <row r="35" spans="2:11" ht="16.2" customHeight="1" x14ac:dyDescent="0.3">
      <c r="B35" s="3">
        <f t="shared" si="1"/>
        <v>13</v>
      </c>
      <c r="C35" s="29" t="s">
        <v>2897</v>
      </c>
      <c r="D35" s="29"/>
      <c r="E35" s="6" t="s">
        <v>3</v>
      </c>
      <c r="F35" s="3">
        <v>50</v>
      </c>
      <c r="G35" s="6" t="s">
        <v>3</v>
      </c>
      <c r="H35" s="7">
        <v>822.39888888888936</v>
      </c>
      <c r="I35" s="3" t="s">
        <v>2652</v>
      </c>
      <c r="J35" s="3"/>
      <c r="K35" s="3"/>
    </row>
    <row r="36" spans="2:11" ht="16.2" customHeight="1" x14ac:dyDescent="0.3">
      <c r="B36" s="3">
        <f t="shared" si="1"/>
        <v>14</v>
      </c>
      <c r="C36" s="29" t="s">
        <v>2898</v>
      </c>
      <c r="D36" s="29"/>
      <c r="E36" s="6" t="s">
        <v>3</v>
      </c>
      <c r="F36" s="3">
        <v>60</v>
      </c>
      <c r="G36" s="6" t="s">
        <v>3</v>
      </c>
      <c r="H36" s="7">
        <v>4779.8146153846155</v>
      </c>
      <c r="I36" s="3" t="s">
        <v>2652</v>
      </c>
      <c r="J36" s="3"/>
      <c r="K36" s="3"/>
    </row>
    <row r="37" spans="2:11" ht="16.2" customHeight="1" x14ac:dyDescent="0.3">
      <c r="B37" s="3">
        <f t="shared" si="1"/>
        <v>15</v>
      </c>
      <c r="C37" s="29" t="s">
        <v>2899</v>
      </c>
      <c r="D37" s="29"/>
      <c r="E37" s="6" t="s">
        <v>3</v>
      </c>
      <c r="F37" s="3">
        <v>65</v>
      </c>
      <c r="G37" s="6" t="s">
        <v>3</v>
      </c>
      <c r="H37" s="7">
        <v>3275.8146153846155</v>
      </c>
      <c r="I37" s="3" t="s">
        <v>2652</v>
      </c>
      <c r="J37" s="3"/>
      <c r="K37" s="3"/>
    </row>
    <row r="38" spans="2:11" ht="16.2" customHeight="1" x14ac:dyDescent="0.3">
      <c r="B38" s="3">
        <f t="shared" si="1"/>
        <v>16</v>
      </c>
      <c r="C38" s="29" t="s">
        <v>2900</v>
      </c>
      <c r="D38" s="29"/>
      <c r="E38" s="6" t="s">
        <v>3</v>
      </c>
      <c r="F38" s="3">
        <v>70</v>
      </c>
      <c r="G38" s="6" t="s">
        <v>3</v>
      </c>
      <c r="H38" s="7">
        <v>6463.1994444444445</v>
      </c>
      <c r="I38" s="3" t="s">
        <v>2652</v>
      </c>
      <c r="J38" s="3"/>
      <c r="K38" s="3"/>
    </row>
    <row r="39" spans="2:11" ht="16.2" customHeight="1" x14ac:dyDescent="0.3">
      <c r="B39" s="207" t="s">
        <v>2849</v>
      </c>
      <c r="C39" s="207"/>
      <c r="D39" s="207"/>
      <c r="E39" s="207"/>
      <c r="F39" s="207"/>
      <c r="G39" s="207"/>
      <c r="H39" s="207"/>
      <c r="I39" s="207"/>
      <c r="J39" s="207"/>
      <c r="K39" s="207"/>
    </row>
    <row r="40" spans="2:11" ht="57.6" x14ac:dyDescent="0.3">
      <c r="B40" s="3">
        <v>1</v>
      </c>
      <c r="C40" s="30" t="s">
        <v>2862</v>
      </c>
      <c r="D40" s="29" t="s">
        <v>2861</v>
      </c>
      <c r="E40" s="6" t="s">
        <v>3</v>
      </c>
      <c r="F40" s="3">
        <v>12000</v>
      </c>
      <c r="G40" s="6" t="s">
        <v>3</v>
      </c>
      <c r="H40" s="3">
        <v>11</v>
      </c>
      <c r="I40" s="3" t="s">
        <v>2652</v>
      </c>
      <c r="J40" s="3">
        <f>31.5*12*H40</f>
        <v>4158</v>
      </c>
      <c r="K40" s="3"/>
    </row>
    <row r="41" spans="2:11" ht="16.2" customHeight="1" x14ac:dyDescent="0.3">
      <c r="B41" s="3">
        <f>B40+1</f>
        <v>2</v>
      </c>
      <c r="C41" s="29" t="s">
        <v>2850</v>
      </c>
      <c r="D41" s="29" t="s">
        <v>2863</v>
      </c>
      <c r="E41" s="6" t="s">
        <v>3</v>
      </c>
      <c r="F41" s="3">
        <v>12000</v>
      </c>
      <c r="G41" s="6" t="s">
        <v>3</v>
      </c>
      <c r="H41" s="3">
        <v>111</v>
      </c>
      <c r="I41" s="3" t="s">
        <v>2652</v>
      </c>
      <c r="J41" s="3">
        <f>18.2*12*H41</f>
        <v>24242.399999999998</v>
      </c>
      <c r="K41" s="3"/>
    </row>
    <row r="42" spans="2:11" ht="16.2" customHeight="1" x14ac:dyDescent="0.3">
      <c r="B42" s="3">
        <f t="shared" ref="B42:B63" si="2">B41+1</f>
        <v>3</v>
      </c>
      <c r="C42" s="29" t="s">
        <v>2864</v>
      </c>
      <c r="D42" s="29" t="s">
        <v>2865</v>
      </c>
      <c r="E42" s="6" t="s">
        <v>3</v>
      </c>
      <c r="F42" s="3">
        <v>12000</v>
      </c>
      <c r="G42" s="6" t="s">
        <v>3</v>
      </c>
      <c r="H42" s="3">
        <v>1</v>
      </c>
      <c r="I42" s="3" t="s">
        <v>2652</v>
      </c>
      <c r="J42" s="3">
        <f>21.3*12*H42</f>
        <v>255.60000000000002</v>
      </c>
      <c r="K42" s="3"/>
    </row>
    <row r="43" spans="2:11" ht="28.8" x14ac:dyDescent="0.3">
      <c r="B43" s="3">
        <f t="shared" si="2"/>
        <v>4</v>
      </c>
      <c r="C43" s="30" t="s">
        <v>2867</v>
      </c>
      <c r="D43" s="29" t="s">
        <v>2866</v>
      </c>
      <c r="E43" s="6" t="s">
        <v>3</v>
      </c>
      <c r="F43" s="3">
        <v>12000</v>
      </c>
      <c r="G43" s="6" t="s">
        <v>3</v>
      </c>
      <c r="H43" s="3">
        <v>8</v>
      </c>
      <c r="I43" s="3" t="s">
        <v>2652</v>
      </c>
      <c r="J43" s="3">
        <f>30.5*12*H43</f>
        <v>2928</v>
      </c>
      <c r="K43" s="3"/>
    </row>
    <row r="44" spans="2:11" ht="57.6" x14ac:dyDescent="0.3">
      <c r="B44" s="3">
        <f t="shared" si="2"/>
        <v>5</v>
      </c>
      <c r="C44" s="30" t="s">
        <v>2869</v>
      </c>
      <c r="D44" s="29" t="s">
        <v>2868</v>
      </c>
      <c r="E44" s="6" t="s">
        <v>3</v>
      </c>
      <c r="F44" s="3">
        <v>12000</v>
      </c>
      <c r="G44" s="6" t="s">
        <v>3</v>
      </c>
      <c r="H44" s="3">
        <v>19</v>
      </c>
      <c r="I44" s="3" t="s">
        <v>2652</v>
      </c>
      <c r="J44" s="3">
        <f>49.9*12*H44</f>
        <v>11377.199999999999</v>
      </c>
      <c r="K44" s="3"/>
    </row>
    <row r="45" spans="2:11" ht="16.2" customHeight="1" x14ac:dyDescent="0.3">
      <c r="B45" s="3">
        <f t="shared" si="2"/>
        <v>6</v>
      </c>
      <c r="C45" s="29" t="s">
        <v>2871</v>
      </c>
      <c r="D45" s="29" t="s">
        <v>2870</v>
      </c>
      <c r="E45" s="6" t="s">
        <v>3</v>
      </c>
      <c r="F45" s="3">
        <v>12000</v>
      </c>
      <c r="G45" s="6" t="s">
        <v>3</v>
      </c>
      <c r="H45" s="3">
        <v>1</v>
      </c>
      <c r="I45" s="3" t="s">
        <v>2652</v>
      </c>
      <c r="J45" s="3">
        <f>82.2*12*H45</f>
        <v>986.40000000000009</v>
      </c>
      <c r="K45" s="3"/>
    </row>
    <row r="46" spans="2:11" ht="16.2" customHeight="1" x14ac:dyDescent="0.3">
      <c r="B46" s="3">
        <f t="shared" si="2"/>
        <v>7</v>
      </c>
      <c r="C46" s="29" t="s">
        <v>2851</v>
      </c>
      <c r="D46" s="29" t="s">
        <v>2872</v>
      </c>
      <c r="E46" s="6" t="s">
        <v>3</v>
      </c>
      <c r="F46" s="3">
        <v>12000</v>
      </c>
      <c r="G46" s="6" t="s">
        <v>3</v>
      </c>
      <c r="H46" s="3">
        <v>4</v>
      </c>
      <c r="I46" s="3" t="s">
        <v>2652</v>
      </c>
      <c r="J46" s="3">
        <f>66.5*12*H46</f>
        <v>3192</v>
      </c>
      <c r="K46" s="3"/>
    </row>
    <row r="47" spans="2:11" ht="43.2" x14ac:dyDescent="0.3">
      <c r="B47" s="3">
        <f t="shared" si="2"/>
        <v>8</v>
      </c>
      <c r="C47" s="30" t="s">
        <v>2873</v>
      </c>
      <c r="D47" s="29" t="s">
        <v>2874</v>
      </c>
      <c r="E47" s="6" t="s">
        <v>3</v>
      </c>
      <c r="F47" s="3">
        <v>12000</v>
      </c>
      <c r="G47" s="6" t="s">
        <v>3</v>
      </c>
      <c r="H47" s="3">
        <v>31</v>
      </c>
      <c r="I47" s="3" t="s">
        <v>2652</v>
      </c>
      <c r="J47" s="3">
        <f>72.4*12*H47</f>
        <v>26932.800000000003</v>
      </c>
      <c r="K47" s="3"/>
    </row>
    <row r="48" spans="2:11" ht="28.8" x14ac:dyDescent="0.3">
      <c r="B48" s="3">
        <f t="shared" si="2"/>
        <v>9</v>
      </c>
      <c r="C48" s="30" t="s">
        <v>2876</v>
      </c>
      <c r="D48" s="29" t="s">
        <v>2875</v>
      </c>
      <c r="E48" s="6" t="s">
        <v>3</v>
      </c>
      <c r="F48" s="3">
        <v>12000</v>
      </c>
      <c r="G48" s="6" t="s">
        <v>3</v>
      </c>
      <c r="H48" s="3">
        <v>10</v>
      </c>
      <c r="I48" s="3" t="s">
        <v>2652</v>
      </c>
      <c r="J48" s="3">
        <f>31.5*12*H48</f>
        <v>3780</v>
      </c>
      <c r="K48" s="3"/>
    </row>
    <row r="49" spans="2:19" ht="28.8" x14ac:dyDescent="0.3">
      <c r="B49" s="3">
        <f t="shared" si="2"/>
        <v>10</v>
      </c>
      <c r="C49" s="30" t="s">
        <v>2877</v>
      </c>
      <c r="D49" s="29" t="s">
        <v>2878</v>
      </c>
      <c r="E49" s="6" t="s">
        <v>3</v>
      </c>
      <c r="F49" s="3">
        <v>12000</v>
      </c>
      <c r="G49" s="6" t="s">
        <v>3</v>
      </c>
      <c r="H49" s="3">
        <v>5</v>
      </c>
      <c r="I49" s="3" t="s">
        <v>2652</v>
      </c>
      <c r="J49" s="3">
        <f>94*12*H49</f>
        <v>5640</v>
      </c>
      <c r="K49" s="3"/>
    </row>
    <row r="50" spans="2:19" ht="86.4" x14ac:dyDescent="0.3">
      <c r="B50" s="3">
        <f t="shared" si="2"/>
        <v>11</v>
      </c>
      <c r="C50" s="30" t="s">
        <v>2879</v>
      </c>
      <c r="D50" s="29" t="s">
        <v>2880</v>
      </c>
      <c r="E50" s="6" t="s">
        <v>3</v>
      </c>
      <c r="F50" s="3">
        <v>12000</v>
      </c>
      <c r="G50" s="6" t="s">
        <v>3</v>
      </c>
      <c r="H50" s="3">
        <v>59</v>
      </c>
      <c r="I50" s="3" t="s">
        <v>2652</v>
      </c>
      <c r="J50" s="3">
        <f>41.4*12*H50</f>
        <v>29311.199999999997</v>
      </c>
      <c r="K50" s="3"/>
    </row>
    <row r="51" spans="2:19" ht="57.6" x14ac:dyDescent="0.3">
      <c r="B51" s="3">
        <f t="shared" si="2"/>
        <v>12</v>
      </c>
      <c r="C51" s="30" t="s">
        <v>2881</v>
      </c>
      <c r="D51" s="29" t="s">
        <v>2882</v>
      </c>
      <c r="E51" s="6" t="s">
        <v>3</v>
      </c>
      <c r="F51" s="3">
        <v>12000</v>
      </c>
      <c r="G51" s="6" t="s">
        <v>3</v>
      </c>
      <c r="H51" s="3">
        <v>35</v>
      </c>
      <c r="I51" s="3" t="s">
        <v>2652</v>
      </c>
      <c r="J51" s="3">
        <f>49.6*12*H51</f>
        <v>20832</v>
      </c>
      <c r="K51" s="3"/>
      <c r="M51" s="1"/>
      <c r="N51" s="1"/>
      <c r="O51" s="1"/>
      <c r="P51" s="1"/>
      <c r="Q51" s="150"/>
      <c r="R51" s="150"/>
    </row>
    <row r="52" spans="2:19" ht="86.4" x14ac:dyDescent="0.3">
      <c r="B52" s="3">
        <f t="shared" si="2"/>
        <v>13</v>
      </c>
      <c r="C52" s="30" t="s">
        <v>2883</v>
      </c>
      <c r="D52" s="29" t="s">
        <v>2884</v>
      </c>
      <c r="E52" s="6" t="s">
        <v>3</v>
      </c>
      <c r="F52" s="3">
        <v>12000</v>
      </c>
      <c r="G52" s="6" t="s">
        <v>3</v>
      </c>
      <c r="H52" s="3">
        <v>28</v>
      </c>
      <c r="I52" s="3" t="s">
        <v>2652</v>
      </c>
      <c r="J52" s="3">
        <f>79.7*12*'PO Quantity'!H52</f>
        <v>26779.200000000004</v>
      </c>
      <c r="K52" s="3"/>
      <c r="M52" s="1"/>
      <c r="N52" s="1"/>
      <c r="O52" s="1"/>
      <c r="P52" s="1"/>
      <c r="Q52" s="1"/>
      <c r="R52" s="120"/>
      <c r="S52" s="120"/>
    </row>
    <row r="53" spans="2:19" ht="16.2" customHeight="1" x14ac:dyDescent="0.3">
      <c r="B53" s="3">
        <f t="shared" si="2"/>
        <v>14</v>
      </c>
      <c r="C53" s="29" t="s">
        <v>2885</v>
      </c>
      <c r="D53" s="29" t="s">
        <v>2886</v>
      </c>
      <c r="E53" s="6" t="s">
        <v>3</v>
      </c>
      <c r="F53" s="3">
        <v>12000</v>
      </c>
      <c r="G53" s="6" t="s">
        <v>3</v>
      </c>
      <c r="H53" s="3">
        <v>2</v>
      </c>
      <c r="I53" s="3" t="s">
        <v>2652</v>
      </c>
      <c r="J53" s="3">
        <f>137*12*H53</f>
        <v>3288</v>
      </c>
      <c r="K53" s="3"/>
      <c r="M53" s="1"/>
      <c r="N53" s="1"/>
      <c r="O53" s="1"/>
      <c r="P53" s="1"/>
      <c r="Q53" s="1"/>
      <c r="R53" s="120"/>
      <c r="S53" s="120"/>
    </row>
    <row r="54" spans="2:19" ht="16.2" customHeight="1" x14ac:dyDescent="0.3">
      <c r="B54" s="3">
        <f t="shared" si="2"/>
        <v>15</v>
      </c>
      <c r="C54" s="29" t="s">
        <v>2852</v>
      </c>
      <c r="D54" s="29" t="s">
        <v>2887</v>
      </c>
      <c r="E54" s="6" t="s">
        <v>3</v>
      </c>
      <c r="F54" s="3">
        <v>12000</v>
      </c>
      <c r="G54" s="6" t="s">
        <v>3</v>
      </c>
      <c r="H54" s="3">
        <v>3</v>
      </c>
      <c r="I54" s="3" t="s">
        <v>2652</v>
      </c>
      <c r="J54" s="3">
        <f>56.6*12*H54</f>
        <v>2037.6000000000001</v>
      </c>
      <c r="K54" s="3"/>
      <c r="M54" s="1"/>
      <c r="N54" s="1"/>
      <c r="O54" s="1"/>
      <c r="P54" s="1"/>
      <c r="Q54" s="1"/>
      <c r="R54" s="120"/>
      <c r="S54" s="120"/>
    </row>
    <row r="55" spans="2:19" ht="72" x14ac:dyDescent="0.3">
      <c r="B55" s="3">
        <f t="shared" si="2"/>
        <v>16</v>
      </c>
      <c r="C55" s="30" t="s">
        <v>2888</v>
      </c>
      <c r="D55" s="29" t="s">
        <v>2889</v>
      </c>
      <c r="E55" s="6" t="s">
        <v>3</v>
      </c>
      <c r="F55" s="3">
        <v>12000</v>
      </c>
      <c r="G55" s="6" t="s">
        <v>3</v>
      </c>
      <c r="H55" s="3">
        <v>18</v>
      </c>
      <c r="I55" s="3" t="s">
        <v>2652</v>
      </c>
      <c r="J55" s="3">
        <f>75.5*12*H55</f>
        <v>16308</v>
      </c>
      <c r="K55" s="3"/>
      <c r="M55" s="1"/>
      <c r="N55" s="1"/>
      <c r="O55" s="1"/>
      <c r="P55" s="1"/>
      <c r="Q55" s="1"/>
      <c r="R55" s="120"/>
      <c r="S55" s="120"/>
    </row>
    <row r="56" spans="2:19" ht="28.8" x14ac:dyDescent="0.3">
      <c r="B56" s="3">
        <f t="shared" si="2"/>
        <v>17</v>
      </c>
      <c r="C56" s="30" t="s">
        <v>2890</v>
      </c>
      <c r="D56" s="29" t="s">
        <v>2891</v>
      </c>
      <c r="E56" s="6" t="s">
        <v>3</v>
      </c>
      <c r="F56" s="3">
        <v>12000</v>
      </c>
      <c r="G56" s="6" t="s">
        <v>3</v>
      </c>
      <c r="H56" s="3">
        <v>24</v>
      </c>
      <c r="I56" s="3" t="s">
        <v>2652</v>
      </c>
      <c r="J56" s="3">
        <f>94.6*12*H56</f>
        <v>27244.799999999996</v>
      </c>
      <c r="K56" s="3"/>
      <c r="N56" s="1"/>
      <c r="O56" s="1"/>
      <c r="P56" s="1"/>
      <c r="Q56" s="1"/>
      <c r="R56" s="120"/>
      <c r="S56" s="120"/>
    </row>
    <row r="57" spans="2:19" ht="16.2" customHeight="1" x14ac:dyDescent="0.3">
      <c r="B57" s="3">
        <f t="shared" si="2"/>
        <v>18</v>
      </c>
      <c r="C57" s="29" t="s">
        <v>2853</v>
      </c>
      <c r="D57" s="29" t="s">
        <v>2892</v>
      </c>
      <c r="E57" s="6" t="s">
        <v>3</v>
      </c>
      <c r="F57" s="3">
        <v>12000</v>
      </c>
      <c r="G57" s="6" t="s">
        <v>3</v>
      </c>
      <c r="H57" s="3">
        <v>3</v>
      </c>
      <c r="I57" s="3" t="s">
        <v>2652</v>
      </c>
      <c r="J57" s="3">
        <f>106*12*H57</f>
        <v>3816</v>
      </c>
      <c r="K57" s="3"/>
      <c r="N57" s="1"/>
      <c r="O57" s="1"/>
      <c r="P57" s="1"/>
      <c r="Q57" s="1"/>
      <c r="R57" s="120"/>
      <c r="S57" s="120"/>
    </row>
    <row r="58" spans="2:19" ht="16.2" customHeight="1" x14ac:dyDescent="0.3">
      <c r="B58" s="3">
        <f t="shared" si="2"/>
        <v>19</v>
      </c>
      <c r="C58" s="29" t="s">
        <v>2854</v>
      </c>
      <c r="D58" s="29" t="s">
        <v>2893</v>
      </c>
      <c r="E58" s="6" t="s">
        <v>3</v>
      </c>
      <c r="F58" s="3">
        <v>12000</v>
      </c>
      <c r="G58" s="6" t="s">
        <v>3</v>
      </c>
      <c r="H58" s="3">
        <v>147</v>
      </c>
      <c r="I58" s="3" t="s">
        <v>2652</v>
      </c>
      <c r="J58" s="3">
        <f>25.3*12*H58</f>
        <v>44629.200000000004</v>
      </c>
      <c r="K58" s="3"/>
    </row>
    <row r="59" spans="2:19" ht="16.2" customHeight="1" x14ac:dyDescent="0.3">
      <c r="B59" s="3">
        <f t="shared" si="2"/>
        <v>20</v>
      </c>
      <c r="C59" s="29" t="s">
        <v>2855</v>
      </c>
      <c r="D59" s="29" t="s">
        <v>2894</v>
      </c>
      <c r="E59" s="6" t="s">
        <v>3</v>
      </c>
      <c r="F59" s="3">
        <v>12000</v>
      </c>
      <c r="G59" s="6" t="s">
        <v>3</v>
      </c>
      <c r="H59" s="3">
        <v>1</v>
      </c>
      <c r="I59" s="3" t="s">
        <v>2652</v>
      </c>
      <c r="J59" s="3">
        <f>18.65*12*H59</f>
        <v>223.79999999999998</v>
      </c>
      <c r="K59" s="3"/>
    </row>
    <row r="60" spans="2:19" ht="16.2" customHeight="1" x14ac:dyDescent="0.3">
      <c r="B60" s="3">
        <f t="shared" si="2"/>
        <v>21</v>
      </c>
      <c r="C60" s="29" t="s">
        <v>2856</v>
      </c>
      <c r="D60" s="29" t="s">
        <v>2895</v>
      </c>
      <c r="E60" s="6" t="s">
        <v>3</v>
      </c>
      <c r="F60" s="3">
        <v>12000</v>
      </c>
      <c r="G60" s="6" t="s">
        <v>3</v>
      </c>
      <c r="H60" s="3">
        <v>5</v>
      </c>
      <c r="I60" s="3" t="s">
        <v>2652</v>
      </c>
      <c r="J60" s="3">
        <f>25*12*H60</f>
        <v>1500</v>
      </c>
      <c r="K60" s="3"/>
    </row>
    <row r="61" spans="2:19" ht="16.2" customHeight="1" x14ac:dyDescent="0.3">
      <c r="B61" s="3">
        <f t="shared" si="2"/>
        <v>22</v>
      </c>
      <c r="C61" s="29" t="s">
        <v>2857</v>
      </c>
      <c r="D61" s="29"/>
      <c r="E61" s="6" t="s">
        <v>3</v>
      </c>
      <c r="F61" s="3">
        <v>6000</v>
      </c>
      <c r="G61" s="6" t="s">
        <v>3</v>
      </c>
      <c r="H61" s="3">
        <v>40</v>
      </c>
      <c r="I61" s="3" t="s">
        <v>2652</v>
      </c>
      <c r="J61" s="3">
        <v>488</v>
      </c>
      <c r="K61" s="3"/>
    </row>
    <row r="62" spans="2:19" ht="16.2" customHeight="1" x14ac:dyDescent="0.3">
      <c r="B62" s="3">
        <f t="shared" si="2"/>
        <v>23</v>
      </c>
      <c r="C62" s="29" t="s">
        <v>2858</v>
      </c>
      <c r="D62" s="29"/>
      <c r="E62" s="6" t="s">
        <v>3</v>
      </c>
      <c r="F62" s="3">
        <v>6000</v>
      </c>
      <c r="G62" s="6" t="s">
        <v>3</v>
      </c>
      <c r="H62" s="3">
        <v>7</v>
      </c>
      <c r="I62" s="3" t="s">
        <v>2652</v>
      </c>
      <c r="J62" s="3">
        <v>134.47</v>
      </c>
      <c r="K62" s="3"/>
    </row>
    <row r="63" spans="2:19" ht="16.2" customHeight="1" x14ac:dyDescent="0.3">
      <c r="B63" s="3">
        <f t="shared" si="2"/>
        <v>24</v>
      </c>
      <c r="C63" s="29" t="s">
        <v>2859</v>
      </c>
      <c r="D63" s="29"/>
      <c r="E63" s="6" t="s">
        <v>3</v>
      </c>
      <c r="F63" s="3">
        <v>6000</v>
      </c>
      <c r="G63" s="6" t="s">
        <v>3</v>
      </c>
      <c r="H63" s="3">
        <v>80</v>
      </c>
      <c r="I63" s="3" t="s">
        <v>2652</v>
      </c>
      <c r="J63" s="3">
        <v>976</v>
      </c>
      <c r="K63" s="3"/>
    </row>
  </sheetData>
  <autoFilter ref="B7:K7" xr:uid="{B78D7EE6-33A6-4467-AF08-9204E87AC639}"/>
  <mergeCells count="12">
    <mergeCell ref="B39:K39"/>
    <mergeCell ref="B5:B6"/>
    <mergeCell ref="C5:C6"/>
    <mergeCell ref="D5:D6"/>
    <mergeCell ref="E5:G5"/>
    <mergeCell ref="H5:H6"/>
    <mergeCell ref="I5:I6"/>
    <mergeCell ref="J5:J6"/>
    <mergeCell ref="K5:K6"/>
    <mergeCell ref="B15:K15"/>
    <mergeCell ref="B18:K18"/>
    <mergeCell ref="B22:K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List Rev. 1</vt:lpstr>
      <vt:lpstr>List Rev. 2</vt:lpstr>
      <vt:lpstr>List Rev. 3</vt:lpstr>
      <vt:lpstr>Total Summary</vt:lpstr>
      <vt:lpstr>New Summary</vt:lpstr>
      <vt:lpstr>Grating</vt:lpstr>
      <vt:lpstr>Roof &amp; Clading</vt:lpstr>
      <vt:lpstr>PO Quantity</vt:lpstr>
      <vt:lpstr>Grating!Print_Area</vt:lpstr>
      <vt:lpstr>'Total Summary'!Print_Area</vt:lpstr>
      <vt:lpstr>Grating!Print_Titles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Gema Riadi Tama</dc:creator>
  <cp:lastModifiedBy>Asus Tuf Gaming</cp:lastModifiedBy>
  <cp:lastPrinted>2025-03-18T06:31:56Z</cp:lastPrinted>
  <dcterms:created xsi:type="dcterms:W3CDTF">2024-10-09T04:21:30Z</dcterms:created>
  <dcterms:modified xsi:type="dcterms:W3CDTF">2025-03-24T03:34:26Z</dcterms:modified>
</cp:coreProperties>
</file>